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7.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C862E40D-F9F2-49D1-B1E1-6D8FABAA7B6F}" xr6:coauthVersionLast="47" xr6:coauthVersionMax="47" xr10:uidLastSave="{00000000-0000-0000-0000-000000000000}"/>
  <bookViews>
    <workbookView xWindow="20370" yWindow="-4620" windowWidth="29040" windowHeight="15840" tabRatio="857" firstSheet="1" activeTab="5" xr2:uid="{EAE16046-CBDD-FF47-BD5A-93D2786FDCCF}"/>
  </bookViews>
  <sheets>
    <sheet name="Inicio" sheetId="24" state="veryHidden" r:id="rId1"/>
    <sheet name="Capa" sheetId="123" r:id="rId2"/>
    <sheet name="Rebalanceamento" sheetId="135" r:id="rId3"/>
    <sheet name="Posição AUM" sheetId="138" state="hidden" r:id="rId4"/>
    <sheet name="Rebalanceamento Final" sheetId="136"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RF &amp; RV Guide" sheetId="59" r:id="rId17"/>
    <sheet name="Fund Guide" sheetId="52" r:id="rId18"/>
    <sheet name="AA DB" sheetId="131" state="hidden" r:id="rId19"/>
    <sheet name="Taxas Diárias" sheetId="70" r:id="rId20"/>
    <sheet name="Classificação" sheetId="54" state="hidden" r:id="rId21"/>
    <sheet name="Capa Rebalanceamento" sheetId="139" r:id="rId22"/>
    <sheet name="Disclaimer" sheetId="119" r:id="rId23"/>
    <sheet name="Fechamento" sheetId="134" r:id="rId24"/>
    <sheet name="Alocation" sheetId="116" state="veryHidden" r:id="rId25"/>
    <sheet name="Instruções" sheetId="132" state="veryHidden" r:id="rId26"/>
    <sheet name="Assets Returns" sheetId="126" state="veryHidden" r:id="rId27"/>
    <sheet name="Strategy AccReturns" sheetId="130"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externalReferences>
    <externalReference r:id="rId34"/>
  </externalReferences>
  <definedNames>
    <definedName name="_xlnm._FilterDatabase" localSheetId="17" hidden="1">'Fund Guide'!$C$5:$AN$1171</definedName>
    <definedName name="_xlnm._FilterDatabase" localSheetId="15" hidden="1">'Fund Guide_old'!$B$5:$AT$1171</definedName>
    <definedName name="_xlchart.v1.0" hidden="1">'Performance Measurement'!$B$58:$B$67</definedName>
    <definedName name="_xlchart.v1.1" hidden="1">'Performance Measurement'!$C$58:$C$67</definedName>
    <definedName name="_xlchart.v1.2" hidden="1">'Performance Measurement'!$B$48:$B$52</definedName>
    <definedName name="_xlchart.v1.3" hidden="1">'Performance Measurement'!$C$48:$C$52</definedName>
    <definedName name="Add_Linha_em">"RF Pós,RF Pré,RF Inflação - Debêntures/Infra/Tesouro,RF Inflação - CP,MM Low Vol,MM High Vol,MM Long &amp; Short,Ações Long Bias,Ações Long Only,Ações Internacionais,Imobiliário,Cambial,Outros"</definedName>
    <definedName name="allocation_class" localSheetId="25">OFFSET([1]Alocation!$B$4,1,,COUNTA([1]Alocation!$B:$B)-COUNTA([1]Alocation!$B$1:$B$4))&amp;" - "&amp;TEXT(OFFSET([1]Alocation!$C$4,1,,COUNTA([1]Alocation!$C:$C)-COUNTA([1]Alocation!$C$1:$C$4)),"0.00%")</definedName>
    <definedName name="allocation_class">OFFSET(Alocation!$B$4,1,,COUNTA(Alocation!$B:$B)-COUNTA(Alocation!$B$1:$B$4))&amp;" - "&amp;TEXT(OFFSET(Alocation!$C$4,1,,COUNTA(Alocation!$C:$C)-COUNTA(Alocation!$C$1:$C$4)),"0.00%")</definedName>
    <definedName name="allocation_class_value" localSheetId="25">OFFSET([1]Alocation!$C$4,1,,COUNTA([1]Alocation!$C:$C)-COUNTA([1]Alocation!$C$1:$C$4))</definedName>
    <definedName name="allocation_class_value">OFFSET(Alocation!$C$4,1,,COUNTA(Alocation!$C:$C)-COUNTA(Alocation!$C$1:$C$4))</definedName>
    <definedName name="allocation_class2">OFFSET(Alocation!$K$4,1,,COUNTA(Alocation!$K:$K)-COUNTA(Alocation!$K$1:$K$4))&amp;" - "&amp;TEXT(OFFSET(Alocation!$L$4,1,,COUNTA(Alocation!$L:$L)-COUNTA(Alocation!$L$1:$L$4)),"0.00%")</definedName>
    <definedName name="allocation_strategy" localSheetId="25">OFFSET([1]Alocation!$E$4,1,,COUNTA([1]Alocation!$E:$E)-COUNTA([1]Alocation!$E$1:$E$4))&amp;" - "&amp;TEXT(OFFSET([1]Alocation!$F$4,1,,COUNTA([1]Alocation!$F:$F)-COUNTA([1]Alocation!$F$1:$F$4)),"0.00%")</definedName>
    <definedName name="allocation_strategy">OFFSET(Alocation!$E$4,1,,COUNTA(Alocation!$E:$E)-COUNTA(Alocation!$E$1:$E$4))&amp;" - "&amp;TEXT(OFFSET(Alocation!$F$4,1,,COUNTA(Alocation!$F:$F)-COUNTA(Alocation!$F$1:$F$4)),"0.00%")</definedName>
    <definedName name="allocation_strategy_value" localSheetId="25">OFFSET([1]Alocation!$F$4,1,,COUNTA([1]Alocation!$F:$F)-COUNTA([1]Alocation!$F$1:$F$4))</definedName>
    <definedName name="allocation_strategy_value">OFFSET(Alocation!$F$4,1,,COUNTA(Alocation!$F:$F)-COUNTA(Alocation!$F$1:$F$4))</definedName>
    <definedName name="Alternativos" localSheetId="25">OFFSET([1]Classificação!$AB$27,1,,COUNTA([1]Classificação!$AB:$AB)-COUNTA([1]Classificação!$AB$1:$AB$27))</definedName>
    <definedName name="Alternativos">OFFSET(Classificação!$AA$27,1,,COUNTA(Classificação!$AA:$AA)-COUNTA(Classificação!$AA$1:$AA$27))</definedName>
    <definedName name="Arbitragem" localSheetId="25">OFFSET([1]Classificação!$Y$27,1,,COUNTA([1]Classificação!$Y:$Y)-COUNTA([1]Classificação!$Y$1:$Y$27))</definedName>
    <definedName name="Arbitragem">OFFSET(Classificação!#REF!,1,,COUNTA(Classificação!#REF!)-COUNTA(Classificação!#REF!))</definedName>
    <definedName name="China" localSheetId="25">OFFSET([1]Classificação!$AC$27,1,,COUNTA([1]Classificação!$AC:$AC)-COUNTA([1]Classificação!$AC$1:$AC$27))</definedName>
    <definedName name="China">OFFSET(Classificação!$AB$27,1,,COUNTA(Classificação!$AB:$AB)-COUNTA(Classificação!$AB$1:$AB$27))</definedName>
    <definedName name="class_attribution" localSheetId="25">OFFSET('[1]Performance Measurement'!$B$47,1,,COUNTA('[1]Performance Measurement'!$B$1:$B$52)-COUNTA('[1]Performance Measurement'!$B$1:$B$47))</definedName>
    <definedName name="class_attribution">OFFSET('Performance Measurement'!$B$47,1,,COUNTA('Performance Measurement'!$B$1:$B$52)-COUNTA('Performance Measurement'!$B$1:$B$47))</definedName>
    <definedName name="class_attribution_values" localSheetId="25">OFFSET('[1]Performance Measurement'!$C$47,1,,COUNTA('[1]Performance Measurement'!$C$1:$C$52)-COUNTA('[1]Performance Measurement'!$C$1:$C$47))</definedName>
    <definedName name="class_attribution_values">OFFSET('Performance Measurement'!$C$47,1,,COUNTA('Performance Measurement'!$C$1:$C$52)-COUNTA('Performance Measurement'!$C$1:$C$47))</definedName>
    <definedName name="clientes">OFFSET(Classificação!$I$27,1,,COUNTA(Classificação!$I:$I)-COUNTA(Classificação!$I$1:$I$27))</definedName>
    <definedName name="datas" localSheetId="25">OFFSET([1]AccReturns!$B$2,1,,COUNTA([1]AccReturns!$B:$B)-COUNTA([1]AccReturns!$B$1:$B$2))</definedName>
    <definedName name="datas">OFFSET(AccReturns!$B$2,1,,COUNTA(AccReturns!$B:$B)-COUNTA(AccReturns!$B$1:$B$2))</definedName>
    <definedName name="datas_vol" localSheetId="25">OFFSET([1]MovingVol!$B$2,1,,COUNTA([1]MovingVol!$B:$B)-COUNTA([1]MovingVol!$B$1:$B$2))</definedName>
    <definedName name="datas_vol">OFFSET(MovingVol!$B$2,1,,COUNTA(MovingVol!$B:$B)-COUNTA(MovingVol!$B$1:$B$2))</definedName>
    <definedName name="drawdown_benchmark" localSheetId="25">OFFSET([1]Drawdown!$D$2,1,,COUNTA([1]Drawdown!$D:$D)-COUNTA([1]Drawdown!$D$1:$D$2))</definedName>
    <definedName name="drawdown_benchmark">OFFSET(Drawdown!$D$2,1,,COUNTA(Drawdown!$D:$D)-COUNTA(Drawdown!$D$1:$D$2))</definedName>
    <definedName name="drawdown_portfolio" localSheetId="25">OFFSET([1]Drawdown!$C$2,1,,COUNTA([1]Drawdown!$C:$C)-COUNTA([1]Drawdown!$C$1:$C$2))</definedName>
    <definedName name="drawdown_portfolio">OFFSET(Drawdown!$C$2,1,,COUNTA(Drawdown!$C:$C)-COUNTA(Drawdown!$C$1:$C$2))</definedName>
    <definedName name="EM" localSheetId="25">OFFSET([1]Classificação!$AG$27,1,,COUNTA([1]Classificação!$AG:$AG)-COUNTA([1]Classificação!$AG$1:$AG$27))</definedName>
    <definedName name="EM">OFFSET(Classificação!$AF$27,1,,COUNTA(Classificação!$AF:$AF)-COUNTA(Classificação!$AF$1:$AF$27))</definedName>
    <definedName name="EUA" localSheetId="25">OFFSET([1]Classificação!$AD$27,1,,COUNTA([1]Classificação!$AD:$AD)-COUNTA([1]Classificação!$AD$1:$AD$27))</definedName>
    <definedName name="EUA">OFFSET(Classificação!$AC$27,1,,COUNTA(Classificação!$AC:$AC)-COUNTA(Classificação!$AC$1:$AC$27))</definedName>
    <definedName name="Europa" localSheetId="25">OFFSET([1]Classificação!$AE$27,1,,COUNTA([1]Classificação!$AE:$AE)-COUNTA([1]Classificação!$AE$1:$AE$27))</definedName>
    <definedName name="Europa">OFFSET(Classificação!$AD$27,1,,COUNTA(Classificação!$AD:$AD)-COUNTA(Classificação!$AD$1:$AD$27))</definedName>
    <definedName name="ExternalData_1" localSheetId="18" hidden="1">'AA DB'!$B$6:$G$67</definedName>
    <definedName name="ExternalData_1" localSheetId="17" hidden="1">'Fund Guide'!$B$5:$AU$1559</definedName>
    <definedName name="ExternalData_1" localSheetId="19" hidden="1">'Taxas Diárias'!$E$8:$K$61</definedName>
    <definedName name="Global" localSheetId="25">OFFSET([1]Classificação!$AF$27,1,,COUNTA([1]Classificação!$AF:$AF)-COUNTA([1]Classificação!$AF$1:$AF$27))</definedName>
    <definedName name="Global">OFFSET(Classificação!$AE$27,1,,COUNTA(Classificação!$AE:$AE)-COUNTA(Classificação!$AE$1:$AE$27))</definedName>
    <definedName name="Inflação_Curta" localSheetId="25">OFFSET([1]Classificação!$N$27,1,,COUNTA([1]Classificação!$N:$N)-COUNTA([1]Classificação!$N$1:$N$27))</definedName>
    <definedName name="Inflação_Curta">OFFSET(Classificação!$N$27,1,,COUNTA(Classificação!$N:$N)-COUNTA(Classificação!$N$1:$N$27))</definedName>
    <definedName name="Inflação_Longa" localSheetId="25">OFFSET([1]Classificação!$P$27,1,,COUNTA([1]Classificação!$P:$P)-COUNTA([1]Classificação!$P$1:$P$27))</definedName>
    <definedName name="Inflação_Longa">OFFSET(Classificação!$P$27,1,,COUNTA(Classificação!$P:$P)-COUNTA(Classificação!$P$1:$P$27))</definedName>
    <definedName name="Inflação_Média" localSheetId="25">OFFSET([1]Classificação!$O$27,1,,COUNTA([1]Classificação!$O:$O)-COUNTA([1]Classificação!$O$1:$O$27))</definedName>
    <definedName name="Inflação_Média">OFFSET(Classificação!$O$27,1,,COUNTA(Classificação!$O:$O)-COUNTA(Classificação!$O$1:$O$27))</definedName>
    <definedName name="Internacional">OFFSET(Classificação!$T$27,1,,COUNTA(Classificação!$T:$T)-COUNTA(Classificação!$T$1:$T$27))</definedName>
    <definedName name="Long_Bias" localSheetId="25">OFFSET([1]Classificação!$AA$27,1,,COUNTA([1]Classificação!$AA:$AA)-COUNTA([1]Classificação!$AA$1:$AA$27))</definedName>
    <definedName name="Long_Bias">OFFSET(Classificação!$Z$27,1,,COUNTA(Classificação!$Z:$Z)-COUNTA(Classificação!$Z$1:$Z$27))</definedName>
    <definedName name="Long_Only" localSheetId="25">OFFSET([1]Classificação!$Z$27,1,,COUNTA([1]Classificação!$Z:$Z)-COUNTA([1]Classificação!$Z$1:$Z$27))</definedName>
    <definedName name="Long_Only">OFFSET(Classificação!$Y$27,1,,COUNTA(Classificação!$Y:$Y)-COUNTA(Classificação!$Y$1:$Y$27))</definedName>
    <definedName name="Long_Short" localSheetId="25">OFFSET([1]Classificação!$W$27,1,,COUNTA([1]Classificação!$W:$W)-COUNTA([1]Classificação!$W$1:$W$27))</definedName>
    <definedName name="Long_Short">OFFSET(Classificação!$W$27,1,,COUNTA(Classificação!$W:$W)-COUNTA(Classificação!$W$1:$W$27))</definedName>
    <definedName name="Macro" localSheetId="25">OFFSET([1]Classificação!$U$27,1,,COUNTA([1]Classificação!$U:$U)-COUNTA([1]Classificação!$U$1:$U$27))</definedName>
    <definedName name="Macro">OFFSET(Classificação!$U$27,1,,COUNTA(Classificação!$U:$U)-COUNTA(Classificação!$U$1:$U$27))</definedName>
    <definedName name="Multiestratégia" localSheetId="25">OFFSET([1]Classificação!$X$27,1,,COUNTA([1]Classificação!$X:$X)-COUNTA([1]Classificação!$X$1:$X$27))</definedName>
    <definedName name="Multiestratégia">OFFSET(Classificação!$X$27,1,,COUNTA(Classificação!$X:$X)-COUNTA(Classificação!$X$1:$X$27))</definedName>
    <definedName name="Pós_fixado" localSheetId="25">OFFSET([1]Classificação!$M$27,1,,COUNTA([1]Classificação!$M:$M)-COUNTA([1]Classificação!$M$1:$M$27))</definedName>
    <definedName name="Pós_fixado">OFFSET(Classificação!$M$27,1,,COUNTA(Classificação!$M:$M)-COUNTA(Classificação!$M$1:$M$27))</definedName>
    <definedName name="Pré_Curta" localSheetId="25">OFFSET([1]Classificação!$Q$27,1,,COUNTA([1]Classificação!$Q:$Q)-COUNTA([1]Classificação!$Q$1:$Q$27))</definedName>
    <definedName name="Pré_Curta">OFFSET(Classificação!$Q$27,1,,COUNTA(Classificação!$Q:$Q)-COUNTA(Classificação!$Q$1:$Q$27))</definedName>
    <definedName name="Pré_Longa" localSheetId="25">OFFSET([1]Classificação!$S$27,1,,COUNTA([1]Classificação!$S:$S)-COUNTA([1]Classificação!$S$1:$S$27))</definedName>
    <definedName name="Pré_Longa">OFFSET(Classificação!$S$27,1,,COUNTA(Classificação!$S:$S)-COUNTA(Classificação!$S$1:$S$27))</definedName>
    <definedName name="Pré_Média" localSheetId="25">OFFSET([1]Classificação!$R$27,1,,COUNTA([1]Classificação!$R:$R)-COUNTA([1]Classificação!$R$1:$R$27))</definedName>
    <definedName name="Pré_Média">OFFSET(Classificação!$R$27,1,,COUNTA(Classificação!$R:$R)-COUNTA(Classificação!$R$1:$R$27))</definedName>
    <definedName name="Quant" localSheetId="25">OFFSET([1]Classificação!$V$27,1,,COUNTA([1]Classificação!$V:$V)-COUNTA([1]Classificação!$V$1:$V$27))</definedName>
    <definedName name="Quant">OFFSET(Classificação!$V$27,1,,COUNTA(Classificação!$V:$V)-COUNTA(Classificação!$V$1:$V$27))</definedName>
    <definedName name="retorno_benchmark" localSheetId="25">OFFSET([1]AccReturns!$D$2,1,,COUNTA([1]AccReturns!$D:$D)-COUNTA([1]AccReturns!$D$1:$D$2))</definedName>
    <definedName name="retorno_benchmark">OFFSET(AccReturns!$D$2,1,,COUNTA(AccReturns!$D:$D)-COUNTA(AccReturns!$D$1:$D$2))</definedName>
    <definedName name="retorno_portfolio" localSheetId="25">OFFSET([1]AccReturns!$C$2,1,,COUNTA([1]AccReturns!$C:$C)-COUNTA([1]AccReturns!$C$1:$C$2))</definedName>
    <definedName name="retorno_portfolio">OFFSET(AccReturns!$C$2,1,,COUNTA(AccReturns!$C:$C)-COUNTA(AccReturns!$C$1:$C$2))</definedName>
    <definedName name="str_acc_returns" localSheetId="25">OFFSET('[1]Strategy AccReturns'!$B$2,,,COUNTA('[1]Strategy AccReturns'!$B:$B)-COUNTA('[1]Strategy AccReturns'!$B$1:$B$2), COUNTA('[1]Strategy AccReturns'!$2:$2)-COUNTA('[1]Strategy AccReturns'!$A$2))</definedName>
    <definedName name="str_acc_returns">OFFSET('Strategy AccReturns'!$B$2,,,COUNTA('Strategy AccReturns'!$B:$B)-COUNTA('Strategy AccReturns'!$B$1:$B$2), COUNTA('Strategy AccReturns'!$2:$2)-COUNTA('Strategy AccReturns'!$A$2))</definedName>
    <definedName name="strategies" localSheetId="25">OFFSET([1]Classificação!$L$28,,,COUNTA([1]Classificação!$L:$L)-COUNTA([1]Classificação!$L$1:$L$27))</definedName>
    <definedName name="strategies">OFFSET(Classificação!$L$28,,,COUNTA(Classificação!$L:$L)-COUNTA(Classificação!$L$1:$L$27))</definedName>
    <definedName name="strategy_attribution" localSheetId="25">OFFSET('[1]Performance Measurement'!$B$56,1,,COUNTA('[1]Performance Measurement'!$B:$B)-COUNTA('[1]Performance Measurement'!$B$1:$B$56))</definedName>
    <definedName name="strategy_attribution">OFFSET('Performance Measurement'!$B$57,1,,COUNTA('Performance Measurement'!$B:$B)-COUNTA('Performance Measurement'!$B$1:$B$57))</definedName>
    <definedName name="strategy_attribution_values" localSheetId="25">OFFSET('[1]Performance Measurement'!$C$56,1,,COUNTA('[1]Performance Measurement'!$C:$C)-COUNTA('[1]Performance Measurement'!$C$1:$C$56))</definedName>
    <definedName name="strategy_attribution_values">OFFSET('Performance Measurement'!$C$57,1,,COUNTA('Performance Measurement'!$C:$C)-COUNTA('Performance Measurement'!$C$1:$C$57))</definedName>
    <definedName name="veiculo">OFFSET(Alocation!$H$4,1,,COUNTA(Alocation!$H:$H)-COUNTA(Alocation!$H$1:$H$4))&amp;" - "&amp;TEXT(OFFSET(Alocation!$I$4,1,,COUNTA(Alocation!$I:$I)-COUNTA(Alocation!$I$1:$I$4)),"0.00%")</definedName>
    <definedName name="veiculo_values">OFFSET(Alocation!$I$4,1,,COUNTA(Alocation!$I:$I)-COUNTA(Alocation!$I$1:$I$4))</definedName>
    <definedName name="vol_bechmark" localSheetId="25">OFFSET([1]MovingVol!$D$2,1,,COUNTA([1]MovingVol!$D:$D)-COUNTA([1]MovingVol!$D$1:$D$2))</definedName>
    <definedName name="vol_bechmark">OFFSET(MovingVol!$D$2,1,,COUNTA(MovingVol!$D:$D)-COUNTA(MovingVol!$D$1:$D$2))</definedName>
    <definedName name="vol_portfolio" localSheetId="25">OFFSET([1]MovingVol!$C$2,1,,COUNTA([1]MovingVol!$C:$C)-COUNTA([1]MovingVol!$C$1:$C$2))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4" i="108" l="1"/>
  <c r="O15" i="57" l="1"/>
  <c r="F13" i="57" a="1"/>
  <c r="F13" i="57" s="1"/>
  <c r="T125" i="129" l="1"/>
  <c r="T124" i="129"/>
  <c r="T122" i="129"/>
  <c r="U122" i="129" s="1"/>
  <c r="S122" i="129"/>
  <c r="Q122" i="129"/>
  <c r="O122" i="129"/>
  <c r="M122" i="129"/>
  <c r="K122" i="129"/>
  <c r="J122" i="129"/>
  <c r="I122" i="129"/>
  <c r="H122" i="129"/>
  <c r="G122" i="129"/>
  <c r="AA64" i="57"/>
  <c r="Z64" i="57"/>
  <c r="Y64" i="57"/>
  <c r="X64" i="57"/>
  <c r="W64" i="57"/>
  <c r="V64" i="57"/>
  <c r="U64" i="57"/>
  <c r="T64" i="57"/>
  <c r="S64" i="57"/>
  <c r="R64" i="57"/>
  <c r="P64" i="57"/>
  <c r="N64" i="57"/>
  <c r="K64" i="57"/>
  <c r="J64" i="57" a="1"/>
  <c r="J64" i="57" s="1"/>
  <c r="I64" i="57"/>
  <c r="H64" i="57"/>
  <c r="G64" i="57"/>
  <c r="F64" i="57" a="1"/>
  <c r="F64" i="57" s="1"/>
  <c r="P81" i="129"/>
  <c r="P80" i="129"/>
  <c r="P79" i="129"/>
  <c r="P78" i="129"/>
  <c r="N81" i="129"/>
  <c r="N80" i="129"/>
  <c r="N79" i="129"/>
  <c r="N78" i="129"/>
  <c r="AJ64" i="57" l="1"/>
  <c r="T84" i="129"/>
  <c r="T82" i="129"/>
  <c r="T79" i="129"/>
  <c r="T78" i="129"/>
  <c r="T81" i="129"/>
  <c r="T80" i="129"/>
  <c r="R84" i="129"/>
  <c r="R81" i="129"/>
  <c r="R82" i="129"/>
  <c r="R80" i="129"/>
  <c r="R79" i="129"/>
  <c r="R78" i="129"/>
  <c r="R110" i="129"/>
  <c r="U32" i="129"/>
  <c r="K32" i="129"/>
  <c r="J32" i="129"/>
  <c r="I32" i="129"/>
  <c r="H32" i="129"/>
  <c r="G32" i="129"/>
  <c r="S124" i="129"/>
  <c r="U124" i="129"/>
  <c r="T123" i="129"/>
  <c r="U123" i="129" s="1"/>
  <c r="S123" i="129"/>
  <c r="AA3" i="112"/>
  <c r="Q123" i="129"/>
  <c r="O123" i="129"/>
  <c r="M123" i="129"/>
  <c r="K123" i="129"/>
  <c r="J123" i="129"/>
  <c r="I123" i="129"/>
  <c r="H123" i="129"/>
  <c r="G123" i="129"/>
  <c r="F43" i="57" l="1" a="1"/>
  <c r="F43" i="57" s="1"/>
  <c r="O10" i="111" l="1" a="1"/>
  <c r="O10" i="111" s="1"/>
  <c r="N10" i="111" a="1"/>
  <c r="N10" i="111" s="1"/>
  <c r="M10" i="111" a="1"/>
  <c r="M10" i="111" s="1"/>
  <c r="L10" i="111" a="1"/>
  <c r="L10" i="111" s="1"/>
  <c r="K10" i="111" a="1"/>
  <c r="K10" i="111" s="1"/>
  <c r="J10" i="111" a="1"/>
  <c r="J10" i="111" s="1"/>
  <c r="I10" i="111" a="1"/>
  <c r="I10" i="111" s="1"/>
  <c r="H10" i="111" a="1"/>
  <c r="H10" i="111" s="1"/>
  <c r="G10" i="111" a="1"/>
  <c r="G10" i="111" s="1"/>
  <c r="F10" i="111" a="1"/>
  <c r="F10" i="111" s="1"/>
  <c r="E10" i="111" a="1"/>
  <c r="E10" i="111" s="1"/>
  <c r="D10" i="111" a="1"/>
  <c r="D10" i="111" s="1"/>
  <c r="C10" i="111"/>
  <c r="O18" i="111" a="1"/>
  <c r="O18" i="111" s="1"/>
  <c r="N18" i="111" a="1"/>
  <c r="N18" i="111" s="1"/>
  <c r="M18" i="111" a="1"/>
  <c r="M18" i="111" s="1"/>
  <c r="L18" i="111" a="1"/>
  <c r="L18" i="111" s="1"/>
  <c r="K18" i="111" a="1"/>
  <c r="K18" i="111" s="1"/>
  <c r="J18" i="111" a="1"/>
  <c r="J18" i="111" s="1"/>
  <c r="I18" i="111" a="1"/>
  <c r="I18" i="111" s="1"/>
  <c r="H18" i="111" a="1"/>
  <c r="H18" i="111" s="1"/>
  <c r="G18" i="111" a="1"/>
  <c r="G18" i="111" s="1"/>
  <c r="F18" i="111" a="1"/>
  <c r="F18" i="111" s="1"/>
  <c r="E18" i="111" a="1"/>
  <c r="E18" i="111" s="1"/>
  <c r="D18" i="111" a="1"/>
  <c r="D18" i="111" s="1"/>
  <c r="C18" i="111"/>
  <c r="O26" i="111" a="1"/>
  <c r="O26" i="111" s="1"/>
  <c r="N26" i="111" a="1"/>
  <c r="N26" i="111" s="1"/>
  <c r="M26" i="111" a="1"/>
  <c r="M26" i="111" s="1"/>
  <c r="L26" i="111" a="1"/>
  <c r="L26" i="111" s="1"/>
  <c r="K26" i="111" a="1"/>
  <c r="K26" i="111" s="1"/>
  <c r="J26" i="111" a="1"/>
  <c r="J26" i="111" s="1"/>
  <c r="I26" i="111" a="1"/>
  <c r="I26" i="111" s="1"/>
  <c r="H26" i="111" a="1"/>
  <c r="H26" i="111" s="1"/>
  <c r="G26" i="111" a="1"/>
  <c r="G26" i="111" s="1"/>
  <c r="F26" i="111" a="1"/>
  <c r="F26" i="111" s="1"/>
  <c r="E26" i="111" a="1"/>
  <c r="E26" i="111" s="1"/>
  <c r="D26" i="111" a="1"/>
  <c r="D26" i="111" s="1"/>
  <c r="C26" i="111"/>
  <c r="O34" i="111" a="1"/>
  <c r="O34" i="111" s="1"/>
  <c r="N34" i="111" a="1"/>
  <c r="N34" i="111" s="1"/>
  <c r="M34" i="111" a="1"/>
  <c r="M34" i="111" s="1"/>
  <c r="L34" i="111" a="1"/>
  <c r="L34" i="111" s="1"/>
  <c r="K34" i="111" a="1"/>
  <c r="K34" i="111" s="1"/>
  <c r="J34" i="111" a="1"/>
  <c r="J34" i="111" s="1"/>
  <c r="I34" i="111" a="1"/>
  <c r="I34" i="111" s="1"/>
  <c r="H34" i="111" a="1"/>
  <c r="H34" i="111" s="1"/>
  <c r="G34" i="111" a="1"/>
  <c r="G34" i="111" s="1"/>
  <c r="F34" i="111" a="1"/>
  <c r="F34" i="111" s="1"/>
  <c r="E34" i="111" a="1"/>
  <c r="E34" i="111" s="1"/>
  <c r="D34" i="111" a="1"/>
  <c r="D34" i="111" s="1"/>
  <c r="C34" i="111"/>
  <c r="U76" i="114"/>
  <c r="C35" i="111"/>
  <c r="C33" i="111"/>
  <c r="J84" i="135" a="1"/>
  <c r="J84" i="135" s="1"/>
  <c r="J81" i="135" a="1"/>
  <c r="J81" i="135" s="1"/>
  <c r="J78" i="135" a="1"/>
  <c r="J78" i="135" s="1"/>
  <c r="J75" i="135" a="1"/>
  <c r="J75" i="135" s="1"/>
  <c r="J72" i="135" a="1"/>
  <c r="J72" i="135" s="1"/>
  <c r="J67" i="135" a="1"/>
  <c r="J67" i="135" s="1"/>
  <c r="J64" i="135" a="1"/>
  <c r="J64" i="135" s="1"/>
  <c r="J61" i="135" a="1"/>
  <c r="J61" i="135" s="1"/>
  <c r="J54" i="135" a="1"/>
  <c r="J54" i="135" s="1"/>
  <c r="J51" i="135" a="1"/>
  <c r="J51" i="135" s="1"/>
  <c r="J48" i="135" a="1"/>
  <c r="J48" i="135" s="1"/>
  <c r="J43" i="135" a="1"/>
  <c r="J43" i="135" s="1"/>
  <c r="J38" i="135" a="1"/>
  <c r="J38" i="135" s="1"/>
  <c r="J35" i="135" a="1"/>
  <c r="J35" i="135" s="1"/>
  <c r="J32" i="135" a="1"/>
  <c r="J32" i="135" s="1"/>
  <c r="J29" i="135" a="1"/>
  <c r="J29" i="135" s="1"/>
  <c r="J24" i="135" a="1"/>
  <c r="J24" i="135" s="1"/>
  <c r="J21" i="135" a="1"/>
  <c r="J21" i="135" s="1"/>
  <c r="J18" i="135" a="1"/>
  <c r="J18" i="135" s="1"/>
  <c r="J13" i="135" a="1"/>
  <c r="J13" i="135" s="1"/>
  <c r="J84" i="57" a="1"/>
  <c r="J84" i="57" s="1"/>
  <c r="J81" i="57" a="1"/>
  <c r="J81" i="57" s="1"/>
  <c r="J78" i="57" a="1"/>
  <c r="J78" i="57" s="1"/>
  <c r="J75" i="57" a="1"/>
  <c r="J75" i="57" s="1"/>
  <c r="J72" i="57" a="1"/>
  <c r="J72" i="57" s="1"/>
  <c r="J67" i="57" a="1"/>
  <c r="J67" i="57" s="1"/>
  <c r="J61" i="57" a="1"/>
  <c r="J61" i="57" s="1"/>
  <c r="J54" i="57" a="1"/>
  <c r="J54" i="57" s="1"/>
  <c r="J51" i="57" a="1"/>
  <c r="J51" i="57" s="1"/>
  <c r="J48" i="57" a="1"/>
  <c r="J48" i="57" s="1"/>
  <c r="J43" i="57" a="1"/>
  <c r="J43" i="57" s="1"/>
  <c r="J38" i="57" a="1"/>
  <c r="J38" i="57" s="1"/>
  <c r="J35" i="57" a="1"/>
  <c r="J35" i="57" s="1"/>
  <c r="J32" i="57" a="1"/>
  <c r="J32" i="57" s="1"/>
  <c r="J29" i="57" a="1"/>
  <c r="J29" i="57" s="1"/>
  <c r="J24" i="57" a="1"/>
  <c r="J24" i="57" s="1"/>
  <c r="J21" i="57" a="1"/>
  <c r="J21" i="57" s="1"/>
  <c r="J18" i="57" a="1"/>
  <c r="J18" i="57" s="1"/>
  <c r="J13" i="57" a="1"/>
  <c r="J13" i="57" s="1"/>
  <c r="F84" i="135" a="1"/>
  <c r="F84" i="135" s="1"/>
  <c r="F81" i="135" a="1"/>
  <c r="F81" i="135" s="1"/>
  <c r="F78" i="135" a="1"/>
  <c r="F78" i="135" s="1"/>
  <c r="F75" i="135" a="1"/>
  <c r="F75" i="135" s="1"/>
  <c r="F72" i="135" a="1"/>
  <c r="F72" i="135" s="1"/>
  <c r="F67" i="135" a="1"/>
  <c r="F67" i="135" s="1"/>
  <c r="F64" i="135" a="1"/>
  <c r="F64" i="135" s="1"/>
  <c r="F61" i="135" a="1"/>
  <c r="F61" i="135" s="1"/>
  <c r="F54" i="135" a="1"/>
  <c r="F54" i="135" s="1"/>
  <c r="F51" i="135" a="1"/>
  <c r="F51" i="135" s="1"/>
  <c r="F48" i="135" a="1"/>
  <c r="F48" i="135" s="1"/>
  <c r="F43" i="135" a="1"/>
  <c r="F43" i="135" s="1"/>
  <c r="F38" i="135" a="1"/>
  <c r="F38" i="135" s="1"/>
  <c r="F35" i="135" a="1"/>
  <c r="F35" i="135" s="1"/>
  <c r="F32" i="135" a="1"/>
  <c r="F32" i="135" s="1"/>
  <c r="F29" i="135" a="1"/>
  <c r="F29" i="135" s="1"/>
  <c r="F24" i="135" a="1"/>
  <c r="F24" i="135" s="1"/>
  <c r="F21" i="135" a="1"/>
  <c r="F21" i="135" s="1"/>
  <c r="F18" i="135" a="1"/>
  <c r="F18" i="135" s="1"/>
  <c r="F13" i="135" a="1"/>
  <c r="F13" i="135" s="1"/>
  <c r="G84" i="57" l="1"/>
  <c r="G81" i="57"/>
  <c r="G78" i="57"/>
  <c r="G75" i="57"/>
  <c r="G72" i="57"/>
  <c r="G67" i="57"/>
  <c r="G61" i="57"/>
  <c r="G54" i="57"/>
  <c r="G51" i="57"/>
  <c r="G48" i="57"/>
  <c r="G43" i="57"/>
  <c r="G35" i="57"/>
  <c r="G32" i="57"/>
  <c r="G29" i="57"/>
  <c r="G24" i="57"/>
  <c r="G21" i="57"/>
  <c r="G18" i="57"/>
  <c r="G13" i="57"/>
  <c r="F18" i="57" l="1" a="1"/>
  <c r="F18" i="57" s="1"/>
  <c r="F24" i="57" a="1"/>
  <c r="F24" i="57" s="1"/>
  <c r="F29" i="57" a="1"/>
  <c r="F29" i="57" s="1"/>
  <c r="F35" i="57" a="1"/>
  <c r="F35" i="57" s="1"/>
  <c r="F84" i="57" a="1"/>
  <c r="F84" i="57" s="1"/>
  <c r="F81" i="57" a="1"/>
  <c r="F81" i="57" s="1"/>
  <c r="F78" i="57" a="1"/>
  <c r="F78" i="57" s="1"/>
  <c r="F75" i="57" a="1"/>
  <c r="F75" i="57" s="1"/>
  <c r="F72" i="57" a="1"/>
  <c r="F72" i="57" s="1"/>
  <c r="F67" i="57" a="1"/>
  <c r="F67" i="57" s="1"/>
  <c r="F61" i="57" a="1"/>
  <c r="F61" i="57" s="1"/>
  <c r="F54" i="57" a="1"/>
  <c r="F54" i="57" s="1"/>
  <c r="F51" i="57" a="1"/>
  <c r="F51" i="57" s="1"/>
  <c r="F48" i="57" a="1"/>
  <c r="F48" i="57" s="1"/>
  <c r="F38" i="57" a="1"/>
  <c r="F38" i="57" s="1"/>
  <c r="T81" i="59"/>
  <c r="R81" i="59"/>
  <c r="G38" i="57" s="1"/>
  <c r="D80" i="59"/>
  <c r="AY3" i="52"/>
  <c r="F32" i="57" a="1"/>
  <c r="F32" i="57" s="1"/>
  <c r="J64" i="59" a="1"/>
  <c r="J64" i="59" s="1"/>
  <c r="H64" i="59" a="1"/>
  <c r="H64" i="59" s="1"/>
  <c r="E64" i="59" s="1"/>
  <c r="J63" i="59" a="1"/>
  <c r="J63" i="59" s="1"/>
  <c r="H63" i="59" a="1"/>
  <c r="H63" i="59" s="1"/>
  <c r="E63" i="59" s="1"/>
  <c r="J62" i="59" a="1"/>
  <c r="J62" i="59" s="1"/>
  <c r="H62" i="59" a="1"/>
  <c r="H62" i="59" s="1"/>
  <c r="E62" i="59" s="1"/>
  <c r="J61" i="59" a="1"/>
  <c r="J61" i="59" s="1"/>
  <c r="H61" i="59" a="1"/>
  <c r="H61" i="59" s="1"/>
  <c r="E61" i="59" s="1"/>
  <c r="J60" i="59" a="1"/>
  <c r="J60" i="59" s="1"/>
  <c r="H60" i="59" a="1"/>
  <c r="H60" i="59" s="1"/>
  <c r="E60" i="59" s="1"/>
  <c r="J73" i="59" a="1"/>
  <c r="J73" i="59" s="1"/>
  <c r="H73" i="59" a="1"/>
  <c r="H73" i="59" s="1"/>
  <c r="E73" i="59" s="1"/>
  <c r="R73" i="59" s="1"/>
  <c r="H13" i="59" a="1"/>
  <c r="H13" i="59" s="1"/>
  <c r="E13" i="59" s="1"/>
  <c r="T13" i="59" s="1"/>
  <c r="J51" i="59" a="1"/>
  <c r="J51" i="59" s="1"/>
  <c r="H51" i="59" a="1"/>
  <c r="H51" i="59" s="1"/>
  <c r="E51" i="59" s="1"/>
  <c r="R51" i="59" s="1"/>
  <c r="J50" i="59" a="1"/>
  <c r="J50" i="59" s="1"/>
  <c r="H50" i="59" a="1"/>
  <c r="H50" i="59" s="1"/>
  <c r="E50" i="59" s="1"/>
  <c r="R50" i="59" s="1"/>
  <c r="J49" i="59" a="1"/>
  <c r="J49" i="59" s="1"/>
  <c r="H49" i="59" a="1"/>
  <c r="H49" i="59" s="1"/>
  <c r="E49" i="59" s="1"/>
  <c r="R49" i="59" s="1"/>
  <c r="J48" i="59" a="1"/>
  <c r="J48" i="59" s="1"/>
  <c r="H48" i="59" a="1"/>
  <c r="H48" i="59" s="1"/>
  <c r="E48" i="59" s="1"/>
  <c r="R48" i="59" s="1"/>
  <c r="J47" i="59" a="1"/>
  <c r="J47" i="59" s="1"/>
  <c r="H47" i="59" a="1"/>
  <c r="H47" i="59" s="1"/>
  <c r="E47" i="59" s="1"/>
  <c r="R47" i="59" s="1"/>
  <c r="R60" i="59" l="1"/>
  <c r="R64" i="59"/>
  <c r="R61" i="59"/>
  <c r="R13" i="59"/>
  <c r="R62" i="59"/>
  <c r="R63" i="59"/>
  <c r="T64" i="59"/>
  <c r="T60" i="59"/>
  <c r="T63" i="59"/>
  <c r="T62" i="59"/>
  <c r="T61" i="59"/>
  <c r="T73" i="59"/>
  <c r="T50" i="59"/>
  <c r="T49" i="59"/>
  <c r="T47" i="59"/>
  <c r="T48" i="59"/>
  <c r="T51" i="59"/>
  <c r="S111" i="129" l="1"/>
  <c r="S112" i="129"/>
  <c r="S110" i="129"/>
  <c r="T109" i="129" l="1"/>
  <c r="R109" i="129"/>
  <c r="S109" i="129" s="1"/>
  <c r="M8" i="44"/>
  <c r="K8" i="44"/>
  <c r="I8" i="44"/>
  <c r="G8" i="44"/>
  <c r="E8" i="44"/>
  <c r="H78" i="59" l="1" a="1"/>
  <c r="H78" i="59" s="1"/>
  <c r="H75" i="59" a="1"/>
  <c r="H75" i="59" s="1"/>
  <c r="H74" i="59" a="1"/>
  <c r="H74" i="59" s="1"/>
  <c r="H72" i="59" a="1"/>
  <c r="H72" i="59" s="1"/>
  <c r="H71" i="59" a="1"/>
  <c r="H71" i="59" s="1"/>
  <c r="H70" i="59" a="1"/>
  <c r="H70" i="59" s="1"/>
  <c r="H67" i="59" a="1"/>
  <c r="H67" i="59" s="1"/>
  <c r="H66" i="59" a="1"/>
  <c r="H66" i="59" s="1"/>
  <c r="H65" i="59" a="1"/>
  <c r="H65" i="59" s="1"/>
  <c r="H59" i="59" a="1"/>
  <c r="H59" i="59" s="1"/>
  <c r="H54" i="59" a="1"/>
  <c r="H54" i="59" s="1"/>
  <c r="H53" i="59" a="1"/>
  <c r="H53" i="59" s="1"/>
  <c r="H52" i="59" a="1"/>
  <c r="H52" i="59" s="1"/>
  <c r="H46" i="59" a="1"/>
  <c r="H46" i="59" s="1"/>
  <c r="H45" i="59" a="1"/>
  <c r="H45" i="59" s="1"/>
  <c r="H41" i="59" a="1"/>
  <c r="H41" i="59" s="1"/>
  <c r="H40" i="59" a="1"/>
  <c r="H40" i="59" s="1"/>
  <c r="H39" i="59" a="1"/>
  <c r="H39" i="59" s="1"/>
  <c r="H38" i="59" a="1"/>
  <c r="H38" i="59" s="1"/>
  <c r="H37" i="59" a="1"/>
  <c r="H37" i="59" s="1"/>
  <c r="H34" i="59" a="1"/>
  <c r="H34" i="59" s="1"/>
  <c r="H33" i="59" a="1"/>
  <c r="H33" i="59" s="1"/>
  <c r="H32" i="59" a="1"/>
  <c r="H32" i="59" s="1"/>
  <c r="H31" i="59" a="1"/>
  <c r="H31" i="59" s="1"/>
  <c r="H30" i="59" a="1"/>
  <c r="H30" i="59" s="1"/>
  <c r="H29" i="59" a="1"/>
  <c r="H29" i="59" s="1"/>
  <c r="H28" i="59" a="1"/>
  <c r="H28" i="59" s="1"/>
  <c r="H27" i="59" a="1"/>
  <c r="H27" i="59" s="1"/>
  <c r="H22" i="59" a="1"/>
  <c r="H22" i="59" s="1"/>
  <c r="H21" i="59" a="1"/>
  <c r="H21" i="59" s="1"/>
  <c r="H20" i="59" a="1"/>
  <c r="H20" i="59" s="1"/>
  <c r="H19" i="59" a="1"/>
  <c r="H19" i="59" s="1"/>
  <c r="H18" i="59" a="1"/>
  <c r="H18" i="59" s="1"/>
  <c r="H17" i="59" a="1"/>
  <c r="H17" i="59" s="1"/>
  <c r="H16" i="59" a="1"/>
  <c r="H16" i="59" s="1"/>
  <c r="H15" i="59" a="1"/>
  <c r="H15" i="59" s="1"/>
  <c r="H14" i="59" a="1"/>
  <c r="H14" i="59" s="1"/>
  <c r="H12" i="59" a="1"/>
  <c r="H12" i="59" s="1"/>
  <c r="BC3" i="52" l="1"/>
  <c r="T22" i="129"/>
  <c r="G58" i="54" l="1"/>
  <c r="G57" i="54"/>
  <c r="G56" i="54"/>
  <c r="G55" i="54"/>
  <c r="G54" i="54"/>
  <c r="G53" i="54"/>
  <c r="G52" i="54"/>
  <c r="G51" i="54"/>
  <c r="G50" i="54"/>
  <c r="G49" i="54"/>
  <c r="G48" i="54"/>
  <c r="G47" i="54"/>
  <c r="G46" i="54"/>
  <c r="G45" i="54"/>
  <c r="G44" i="54"/>
  <c r="G43" i="54"/>
  <c r="G42" i="54"/>
  <c r="G41" i="54"/>
  <c r="G40" i="54"/>
  <c r="G39" i="54"/>
  <c r="G37" i="54"/>
  <c r="G36" i="54"/>
  <c r="G35" i="54"/>
  <c r="G34" i="54"/>
  <c r="G33" i="54"/>
  <c r="G32" i="54"/>
  <c r="G31" i="54"/>
  <c r="G30" i="54"/>
  <c r="G29" i="54"/>
  <c r="G28" i="54"/>
  <c r="G38" i="54"/>
  <c r="O69" i="57"/>
  <c r="O58" i="57"/>
  <c r="O45" i="57"/>
  <c r="O26" i="57"/>
  <c r="F125" i="138" l="1"/>
  <c r="F124" i="138"/>
  <c r="F123" i="138"/>
  <c r="F122" i="138"/>
  <c r="F121" i="138"/>
  <c r="F120" i="138"/>
  <c r="F119" i="138"/>
  <c r="F118" i="138"/>
  <c r="F117" i="138"/>
  <c r="F116" i="138"/>
  <c r="F115" i="138"/>
  <c r="F114" i="138"/>
  <c r="F113" i="138"/>
  <c r="F112" i="138"/>
  <c r="F111" i="138"/>
  <c r="F110" i="138"/>
  <c r="F109" i="138"/>
  <c r="F108" i="138"/>
  <c r="F107" i="138"/>
  <c r="F106" i="138"/>
  <c r="F105" i="138"/>
  <c r="F104" i="138"/>
  <c r="F103" i="138"/>
  <c r="F102" i="138"/>
  <c r="F101" i="138"/>
  <c r="F100" i="138"/>
  <c r="F99" i="138"/>
  <c r="F98" i="138"/>
  <c r="F97" i="138"/>
  <c r="F96" i="138"/>
  <c r="F95" i="138"/>
  <c r="F94" i="138"/>
  <c r="F93" i="138"/>
  <c r="F92" i="138"/>
  <c r="F91" i="138"/>
  <c r="F90" i="138"/>
  <c r="F89" i="138"/>
  <c r="F88" i="138"/>
  <c r="AE125" i="138"/>
  <c r="AE124" i="138"/>
  <c r="AE123" i="138"/>
  <c r="AE122" i="138"/>
  <c r="AE121" i="138"/>
  <c r="AE120" i="138"/>
  <c r="AE119" i="138"/>
  <c r="AE118" i="138"/>
  <c r="AE117" i="138"/>
  <c r="AE116" i="138"/>
  <c r="AE115" i="138"/>
  <c r="AE114" i="138"/>
  <c r="AE113" i="138"/>
  <c r="AE112" i="138"/>
  <c r="AE111" i="138"/>
  <c r="AE110" i="138"/>
  <c r="AE109" i="138"/>
  <c r="AE108" i="138"/>
  <c r="AE107" i="138"/>
  <c r="AE106" i="138"/>
  <c r="AE105" i="138"/>
  <c r="AE104" i="138"/>
  <c r="AE103" i="138"/>
  <c r="AE102" i="138"/>
  <c r="AE101" i="138"/>
  <c r="AE100" i="138"/>
  <c r="AE99" i="138"/>
  <c r="AE98" i="138"/>
  <c r="AE97" i="138"/>
  <c r="AE96" i="138"/>
  <c r="AE95" i="138"/>
  <c r="AE94" i="138"/>
  <c r="AE93" i="138"/>
  <c r="AE92" i="138"/>
  <c r="AE91" i="138"/>
  <c r="AE90" i="138"/>
  <c r="AE89" i="138"/>
  <c r="AE88" i="138"/>
  <c r="G84" i="135"/>
  <c r="G81" i="135"/>
  <c r="G78" i="135"/>
  <c r="G75" i="135"/>
  <c r="G72" i="135"/>
  <c r="G67" i="135"/>
  <c r="G64" i="135"/>
  <c r="G61" i="135"/>
  <c r="G54" i="135"/>
  <c r="G51" i="135"/>
  <c r="G48" i="135"/>
  <c r="G43" i="135"/>
  <c r="G38" i="135"/>
  <c r="G35" i="135"/>
  <c r="G32" i="135"/>
  <c r="G24" i="135"/>
  <c r="G21" i="135"/>
  <c r="G18" i="135"/>
  <c r="G13" i="135"/>
  <c r="T38" i="135"/>
  <c r="T37" i="135" s="1"/>
  <c r="S15" i="135"/>
  <c r="F25" i="54"/>
  <c r="F48" i="138"/>
  <c r="F47" i="138"/>
  <c r="F46" i="138"/>
  <c r="F45" i="138"/>
  <c r="F44" i="138"/>
  <c r="F43" i="138"/>
  <c r="F42" i="138"/>
  <c r="F41" i="138"/>
  <c r="AE48" i="138"/>
  <c r="AE47" i="138"/>
  <c r="AE46" i="138"/>
  <c r="AE45" i="138"/>
  <c r="AE44" i="138"/>
  <c r="AE43" i="138"/>
  <c r="AE42" i="138"/>
  <c r="AE41" i="138"/>
  <c r="S69" i="135"/>
  <c r="S58" i="135"/>
  <c r="S45" i="135"/>
  <c r="S26" i="135"/>
  <c r="O84" i="135"/>
  <c r="O81" i="135"/>
  <c r="O78" i="135"/>
  <c r="O75" i="135"/>
  <c r="O72" i="135"/>
  <c r="O67" i="135"/>
  <c r="O64" i="135"/>
  <c r="O61" i="135"/>
  <c r="O54" i="135"/>
  <c r="O51" i="135"/>
  <c r="O48" i="135"/>
  <c r="O43" i="135"/>
  <c r="O38" i="135"/>
  <c r="O35" i="135"/>
  <c r="O32" i="135"/>
  <c r="O29" i="135"/>
  <c r="O24" i="135"/>
  <c r="O21" i="135"/>
  <c r="O18" i="135"/>
  <c r="O13" i="135"/>
  <c r="P85" i="135" l="1"/>
  <c r="P84" i="135"/>
  <c r="P78" i="135"/>
  <c r="P75" i="135"/>
  <c r="P67" i="135"/>
  <c r="P51" i="135"/>
  <c r="P35" i="135"/>
  <c r="P24" i="135"/>
  <c r="P19" i="135"/>
  <c r="S10" i="135"/>
  <c r="N26" i="139"/>
  <c r="F24" i="54" l="1"/>
  <c r="G27" i="54"/>
  <c r="AE69" i="138"/>
  <c r="AE68" i="138"/>
  <c r="AE67" i="138"/>
  <c r="AE66" i="138"/>
  <c r="AE65" i="138"/>
  <c r="AE64" i="138"/>
  <c r="AE63" i="138"/>
  <c r="AE62" i="138"/>
  <c r="AE61" i="138"/>
  <c r="AE60" i="138"/>
  <c r="AE59" i="138"/>
  <c r="AE58" i="138"/>
  <c r="AE57" i="138"/>
  <c r="AE56" i="138"/>
  <c r="AE55" i="138"/>
  <c r="AE54" i="138"/>
  <c r="AE53" i="138"/>
  <c r="AE52" i="138"/>
  <c r="AE51" i="138"/>
  <c r="AE50" i="138"/>
  <c r="AE49" i="138"/>
  <c r="AE40" i="138"/>
  <c r="AE39" i="138"/>
  <c r="AE38" i="138"/>
  <c r="AE37" i="138"/>
  <c r="AE36" i="138"/>
  <c r="AE35" i="138"/>
  <c r="AE34" i="138"/>
  <c r="AE33" i="138"/>
  <c r="AE32" i="138"/>
  <c r="AE31" i="138"/>
  <c r="AE30" i="138"/>
  <c r="AE29" i="138"/>
  <c r="AE28" i="138"/>
  <c r="AE27" i="138"/>
  <c r="AE26" i="138"/>
  <c r="AE24" i="138"/>
  <c r="AE23" i="138"/>
  <c r="AE22" i="138"/>
  <c r="AE21" i="138"/>
  <c r="AE20" i="138"/>
  <c r="AE19" i="138"/>
  <c r="AE18" i="138"/>
  <c r="AE17" i="138"/>
  <c r="AE16" i="138"/>
  <c r="AE15" i="138"/>
  <c r="AE14" i="138"/>
  <c r="AE13" i="138"/>
  <c r="AE12" i="138"/>
  <c r="AE11" i="138"/>
  <c r="AE10" i="138"/>
  <c r="AE9" i="138"/>
  <c r="AE8" i="138"/>
  <c r="AE25" i="138"/>
  <c r="U109" i="129" l="1"/>
  <c r="Q109" i="129"/>
  <c r="O109" i="129"/>
  <c r="M109" i="129"/>
  <c r="K109" i="129"/>
  <c r="J109" i="129"/>
  <c r="I109" i="129"/>
  <c r="H109" i="129"/>
  <c r="G109" i="129"/>
  <c r="T126" i="129"/>
  <c r="T121" i="129"/>
  <c r="S79" i="129"/>
  <c r="T28" i="54" a="1"/>
  <c r="T28" i="54" s="1"/>
  <c r="G21" i="129" l="1"/>
  <c r="H21" i="129"/>
  <c r="I21" i="129"/>
  <c r="J21" i="129"/>
  <c r="K21" i="129"/>
  <c r="S21" i="129"/>
  <c r="U21" i="129"/>
  <c r="U17" i="129" l="1"/>
  <c r="K17" i="129"/>
  <c r="J17" i="129"/>
  <c r="I17" i="129"/>
  <c r="H17" i="129"/>
  <c r="G17" i="129"/>
  <c r="T85" i="135" l="1"/>
  <c r="T84" i="135"/>
  <c r="T81" i="135"/>
  <c r="T78" i="135"/>
  <c r="T75" i="135"/>
  <c r="T72" i="135"/>
  <c r="T67" i="135"/>
  <c r="T64" i="135"/>
  <c r="T61" i="135"/>
  <c r="T54" i="135"/>
  <c r="T51" i="135"/>
  <c r="T48" i="135"/>
  <c r="T43" i="135"/>
  <c r="T42" i="135" s="1"/>
  <c r="T35" i="135"/>
  <c r="T32" i="135"/>
  <c r="T29" i="135"/>
  <c r="T24" i="135"/>
  <c r="T21" i="135"/>
  <c r="T19" i="135"/>
  <c r="T18" i="135"/>
  <c r="R84" i="135"/>
  <c r="R81" i="135"/>
  <c r="V81" i="135" s="1"/>
  <c r="R78" i="135"/>
  <c r="V78" i="135" s="1"/>
  <c r="R75" i="135"/>
  <c r="V75" i="135" s="1"/>
  <c r="R72" i="135"/>
  <c r="V72" i="135" s="1"/>
  <c r="R67" i="135"/>
  <c r="V67" i="135" s="1"/>
  <c r="R64" i="135"/>
  <c r="V64" i="135" s="1"/>
  <c r="R61" i="135"/>
  <c r="V61" i="135" s="1"/>
  <c r="R54" i="135"/>
  <c r="V54" i="135" s="1"/>
  <c r="R51" i="135"/>
  <c r="V51" i="135" s="1"/>
  <c r="R48" i="135"/>
  <c r="V48" i="135" s="1"/>
  <c r="R43" i="135"/>
  <c r="V43" i="135" s="1"/>
  <c r="R38" i="135"/>
  <c r="V38" i="135" s="1"/>
  <c r="R35" i="135"/>
  <c r="V35" i="135" s="1"/>
  <c r="R32" i="135"/>
  <c r="V32" i="135" s="1"/>
  <c r="R29" i="135"/>
  <c r="V29" i="135" s="1"/>
  <c r="R24" i="135"/>
  <c r="V24" i="135" s="1"/>
  <c r="R21" i="135"/>
  <c r="V21" i="135" s="1"/>
  <c r="R18" i="135"/>
  <c r="V18" i="135" s="1"/>
  <c r="T13" i="135"/>
  <c r="T12" i="135" s="1"/>
  <c r="R13" i="135"/>
  <c r="V13" i="135" s="1"/>
  <c r="P38" i="57"/>
  <c r="P37" i="57" s="1"/>
  <c r="T53" i="135" l="1"/>
  <c r="M28" i="44" l="1"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G23" i="44" l="1"/>
  <c r="K23" i="44"/>
  <c r="I23" i="44"/>
  <c r="M23" i="44"/>
  <c r="E23" i="44"/>
  <c r="O83" i="135"/>
  <c r="N83" i="135" s="1"/>
  <c r="O80" i="135"/>
  <c r="O77" i="135"/>
  <c r="N77" i="135" s="1"/>
  <c r="O74" i="135"/>
  <c r="N74" i="135" s="1"/>
  <c r="O71" i="135"/>
  <c r="O66" i="135"/>
  <c r="N66" i="135" s="1"/>
  <c r="O63" i="135"/>
  <c r="O60" i="135"/>
  <c r="O53" i="135"/>
  <c r="O50" i="135"/>
  <c r="N50" i="135" s="1"/>
  <c r="O47" i="135"/>
  <c r="O42" i="135"/>
  <c r="O37" i="135"/>
  <c r="P37" i="135" s="1"/>
  <c r="O34" i="135"/>
  <c r="N34" i="135" s="1"/>
  <c r="O31" i="135"/>
  <c r="O28" i="135"/>
  <c r="O23" i="135"/>
  <c r="N23" i="135" s="1"/>
  <c r="O20" i="135"/>
  <c r="O17" i="135"/>
  <c r="N47" i="135" l="1"/>
  <c r="P48" i="135"/>
  <c r="N71" i="135"/>
  <c r="P72" i="135"/>
  <c r="P18" i="135"/>
  <c r="N28" i="135"/>
  <c r="P29" i="135"/>
  <c r="N37" i="135"/>
  <c r="P38" i="135"/>
  <c r="N17" i="135"/>
  <c r="O15" i="135"/>
  <c r="N15" i="135" s="1"/>
  <c r="N80" i="135"/>
  <c r="P81" i="135"/>
  <c r="N20" i="135"/>
  <c r="P21" i="135"/>
  <c r="N42" i="135"/>
  <c r="P43" i="135"/>
  <c r="N31" i="135"/>
  <c r="P32" i="135"/>
  <c r="N60" i="135"/>
  <c r="P64" i="135"/>
  <c r="N63" i="135"/>
  <c r="P54" i="135"/>
  <c r="N53" i="135"/>
  <c r="P61" i="135"/>
  <c r="O26" i="135"/>
  <c r="N26" i="135" s="1"/>
  <c r="O45" i="135"/>
  <c r="N45" i="135" s="1"/>
  <c r="O58" i="135"/>
  <c r="N58" i="135" s="1"/>
  <c r="O69" i="135"/>
  <c r="N69" i="135" s="1"/>
  <c r="G168" i="138"/>
  <c r="G167" i="138"/>
  <c r="G166" i="138"/>
  <c r="G165" i="138"/>
  <c r="G164" i="138"/>
  <c r="G163" i="138"/>
  <c r="G162" i="138"/>
  <c r="G161" i="138"/>
  <c r="G160" i="138"/>
  <c r="G159" i="138"/>
  <c r="G158" i="138"/>
  <c r="G157" i="138"/>
  <c r="G156" i="138"/>
  <c r="G155" i="138"/>
  <c r="G154" i="138"/>
  <c r="G153" i="138"/>
  <c r="G152" i="138"/>
  <c r="G151" i="138"/>
  <c r="G150" i="138"/>
  <c r="G149" i="138"/>
  <c r="G148" i="138"/>
  <c r="G147" i="138"/>
  <c r="G146" i="138"/>
  <c r="G145" i="138"/>
  <c r="G144" i="138"/>
  <c r="G143" i="138"/>
  <c r="G142" i="138"/>
  <c r="G141" i="138"/>
  <c r="G140" i="138"/>
  <c r="G139" i="138"/>
  <c r="G138" i="138"/>
  <c r="P42" i="135" l="1"/>
  <c r="I28" i="54" a="1"/>
  <c r="I28" i="54" s="1"/>
  <c r="L40" i="54"/>
  <c r="L41" i="54"/>
  <c r="L42" i="54"/>
  <c r="L43" i="54"/>
  <c r="L44" i="54"/>
  <c r="L45" i="54"/>
  <c r="L46" i="54"/>
  <c r="L47" i="54"/>
  <c r="T87" i="129" l="1"/>
  <c r="R87" i="129"/>
  <c r="P87" i="129"/>
  <c r="N87" i="129"/>
  <c r="L87" i="129"/>
  <c r="AX3" i="52" l="1"/>
  <c r="U102" i="129"/>
  <c r="S102" i="129"/>
  <c r="Q102" i="129"/>
  <c r="O102" i="129"/>
  <c r="M102" i="129"/>
  <c r="K102" i="129"/>
  <c r="J102" i="129"/>
  <c r="I102" i="129"/>
  <c r="H102" i="129"/>
  <c r="G102" i="129"/>
  <c r="L35" i="54" l="1"/>
  <c r="L39" i="54"/>
  <c r="L38" i="54"/>
  <c r="Z16" i="60" a="1"/>
  <c r="Z16" i="60" s="1"/>
  <c r="Z15" i="60" a="1"/>
  <c r="Z15" i="60" s="1"/>
  <c r="Z13" i="60" a="1"/>
  <c r="Z13" i="60" s="1"/>
  <c r="Z12" i="60" a="1"/>
  <c r="Z12" i="60" s="1"/>
  <c r="Z11" i="60" a="1"/>
  <c r="Z11" i="60" s="1"/>
  <c r="Z10" i="60" a="1"/>
  <c r="Z10" i="60" s="1"/>
  <c r="Z9" i="60" a="1"/>
  <c r="Z9" i="60" s="1"/>
  <c r="U16" i="60" a="1"/>
  <c r="U16" i="60" s="1"/>
  <c r="U15" i="60" a="1"/>
  <c r="U15" i="60" s="1"/>
  <c r="U13" i="60" a="1"/>
  <c r="U13" i="60" s="1"/>
  <c r="U12" i="60" a="1"/>
  <c r="U12" i="60" s="1"/>
  <c r="U11" i="60" a="1"/>
  <c r="U11" i="60" s="1"/>
  <c r="U10" i="60" a="1"/>
  <c r="U10" i="60" s="1"/>
  <c r="U9" i="60" a="1"/>
  <c r="U9" i="60" s="1"/>
  <c r="P16" i="60" a="1"/>
  <c r="P16" i="60" s="1"/>
  <c r="P15" i="60" a="1"/>
  <c r="P15" i="60" s="1"/>
  <c r="P13" i="60" a="1"/>
  <c r="P13" i="60" s="1"/>
  <c r="P12" i="60" a="1"/>
  <c r="P12" i="60" s="1"/>
  <c r="P11" i="60" a="1"/>
  <c r="P11" i="60" s="1"/>
  <c r="P10" i="60" a="1"/>
  <c r="P10" i="60" s="1"/>
  <c r="P9" i="60" a="1"/>
  <c r="P9" i="60" s="1"/>
  <c r="F16" i="60" a="1"/>
  <c r="F16" i="60" s="1"/>
  <c r="F15" i="60" a="1"/>
  <c r="F15" i="60" s="1"/>
  <c r="F13" i="60" a="1"/>
  <c r="F13" i="60" s="1"/>
  <c r="F12" i="60" a="1"/>
  <c r="F12" i="60" s="1"/>
  <c r="F11" i="60" a="1"/>
  <c r="F11" i="60" s="1"/>
  <c r="F10" i="60" a="1"/>
  <c r="F10" i="60" s="1"/>
  <c r="F9" i="60" a="1"/>
  <c r="F9" i="60" s="1"/>
  <c r="K16" i="60" a="1"/>
  <c r="K16" i="60" s="1"/>
  <c r="K15" i="60" a="1"/>
  <c r="K15" i="60" s="1"/>
  <c r="K13" i="60" a="1"/>
  <c r="K13" i="60" s="1"/>
  <c r="K12" i="60" a="1"/>
  <c r="K12" i="60" s="1"/>
  <c r="K11" i="60" a="1"/>
  <c r="K11" i="60" s="1"/>
  <c r="K9" i="60" a="1"/>
  <c r="K9" i="60" s="1"/>
  <c r="K10" i="60" a="1"/>
  <c r="K10" i="60" s="1"/>
  <c r="U14" i="60" l="1"/>
  <c r="Z14" i="60"/>
  <c r="F14" i="60"/>
  <c r="P14" i="60"/>
  <c r="P8" i="60"/>
  <c r="U8" i="60"/>
  <c r="F8" i="60"/>
  <c r="Z8" i="60"/>
  <c r="E10" i="44" l="1" a="1"/>
  <c r="E10" i="44" s="1"/>
  <c r="M22" i="44" a="1"/>
  <c r="M22" i="44" s="1"/>
  <c r="M20" i="44" a="1"/>
  <c r="M20" i="44" s="1"/>
  <c r="M19" i="44" a="1"/>
  <c r="M19" i="44" s="1"/>
  <c r="M11" i="44" a="1"/>
  <c r="M11" i="44" s="1"/>
  <c r="M10" i="44" a="1"/>
  <c r="M10" i="44" s="1"/>
  <c r="K11" i="44" a="1"/>
  <c r="K11" i="44" s="1"/>
  <c r="K10" i="44" a="1"/>
  <c r="K10" i="44" s="1"/>
  <c r="K20" i="44" a="1"/>
  <c r="K20" i="44" s="1"/>
  <c r="K19" i="44" a="1"/>
  <c r="K19" i="44" s="1"/>
  <c r="K22" i="44" a="1"/>
  <c r="K22" i="44" s="1"/>
  <c r="I22" i="44" a="1"/>
  <c r="I22" i="44" s="1"/>
  <c r="I20" i="44" a="1"/>
  <c r="I20" i="44" s="1"/>
  <c r="I19" i="44" a="1"/>
  <c r="I19" i="44" s="1"/>
  <c r="I11" i="44" a="1"/>
  <c r="I11" i="44" s="1"/>
  <c r="I10" i="44" a="1"/>
  <c r="I10" i="44" s="1"/>
  <c r="G11" i="44" a="1"/>
  <c r="G11" i="44" s="1"/>
  <c r="G10" i="44" a="1"/>
  <c r="G10" i="44" s="1"/>
  <c r="G20" i="44" a="1"/>
  <c r="G20" i="44" s="1"/>
  <c r="G19" i="44" a="1"/>
  <c r="G19" i="44" s="1"/>
  <c r="G22" i="44" a="1"/>
  <c r="G22" i="44" s="1"/>
  <c r="E20" i="44" a="1"/>
  <c r="E20" i="44" s="1"/>
  <c r="E22" i="44" a="1"/>
  <c r="E22" i="44" s="1"/>
  <c r="E11" i="44" a="1"/>
  <c r="E11" i="44" s="1"/>
  <c r="E19" i="44" a="1"/>
  <c r="E19" i="44" s="1"/>
  <c r="U70" i="129" l="1"/>
  <c r="S70" i="129"/>
  <c r="K70" i="129"/>
  <c r="K69" i="129"/>
  <c r="J69" i="129"/>
  <c r="I69" i="129"/>
  <c r="H69" i="129"/>
  <c r="G69" i="129"/>
  <c r="N68" i="129"/>
  <c r="L68" i="129"/>
  <c r="L19" i="44"/>
  <c r="J19" i="44"/>
  <c r="H19" i="44"/>
  <c r="F19" i="44"/>
  <c r="D19" i="44"/>
  <c r="K38" i="135"/>
  <c r="I38" i="135"/>
  <c r="H38" i="135"/>
  <c r="R37" i="135"/>
  <c r="O10" i="57"/>
  <c r="AA38" i="57"/>
  <c r="Z38" i="57"/>
  <c r="Y38" i="57"/>
  <c r="X38" i="57"/>
  <c r="W38" i="57"/>
  <c r="V38" i="57"/>
  <c r="U38" i="57"/>
  <c r="T38" i="57"/>
  <c r="S38" i="57"/>
  <c r="R38" i="57"/>
  <c r="N38" i="57"/>
  <c r="K38" i="57"/>
  <c r="I38" i="57"/>
  <c r="N37" i="57"/>
  <c r="D141" i="55"/>
  <c r="AJ38" i="57" l="1"/>
  <c r="V37" i="135"/>
  <c r="P68" i="129"/>
  <c r="R68" i="129"/>
  <c r="S69" i="129" s="1"/>
  <c r="T68" i="129"/>
  <c r="U69" i="129" s="1"/>
  <c r="G70" i="129"/>
  <c r="H70" i="129"/>
  <c r="I70" i="129"/>
  <c r="J70" i="129"/>
  <c r="L32" i="54" l="1"/>
  <c r="U85" i="129" l="1"/>
  <c r="S85" i="129"/>
  <c r="Q85" i="129"/>
  <c r="O85" i="129"/>
  <c r="M85" i="129"/>
  <c r="K85" i="129"/>
  <c r="J85" i="129"/>
  <c r="I85" i="129"/>
  <c r="H85" i="129"/>
  <c r="G85" i="129"/>
  <c r="T29" i="129" l="1"/>
  <c r="T12" i="129"/>
  <c r="U13" i="129" l="1"/>
  <c r="S13" i="129"/>
  <c r="U14" i="129"/>
  <c r="S14" i="129"/>
  <c r="F143" i="129"/>
  <c r="F140" i="129"/>
  <c r="F137" i="129"/>
  <c r="F128" i="129"/>
  <c r="F119" i="129"/>
  <c r="F97" i="129"/>
  <c r="F92" i="129"/>
  <c r="F63" i="129"/>
  <c r="F59" i="129"/>
  <c r="E11" i="59"/>
  <c r="R26" i="135"/>
  <c r="S40" i="135"/>
  <c r="K30" i="129" l="1"/>
  <c r="U30" i="129" l="1"/>
  <c r="S30" i="129"/>
  <c r="J30" i="129"/>
  <c r="I30" i="129"/>
  <c r="H30" i="129"/>
  <c r="G30" i="129"/>
  <c r="Q124" i="129"/>
  <c r="O124" i="129"/>
  <c r="M124" i="129"/>
  <c r="K124" i="129"/>
  <c r="J124" i="129"/>
  <c r="I124" i="129"/>
  <c r="H124" i="129"/>
  <c r="G124" i="129"/>
  <c r="T83" i="135" l="1"/>
  <c r="R83" i="135"/>
  <c r="T80" i="135"/>
  <c r="R80" i="135"/>
  <c r="T77" i="135"/>
  <c r="R77" i="135"/>
  <c r="T74" i="135"/>
  <c r="R74" i="135"/>
  <c r="T71" i="135"/>
  <c r="R71" i="135"/>
  <c r="R69" i="135"/>
  <c r="T66" i="135"/>
  <c r="R66" i="135"/>
  <c r="T63" i="135"/>
  <c r="R63" i="135"/>
  <c r="T60" i="135"/>
  <c r="R60" i="135"/>
  <c r="R58" i="135"/>
  <c r="S56" i="135"/>
  <c r="R53" i="135"/>
  <c r="T50" i="135"/>
  <c r="R50" i="135"/>
  <c r="T47" i="135"/>
  <c r="R47" i="135"/>
  <c r="R45" i="135"/>
  <c r="R42" i="135"/>
  <c r="T34" i="135"/>
  <c r="R34" i="135"/>
  <c r="T31" i="135"/>
  <c r="R31" i="135"/>
  <c r="T28" i="135"/>
  <c r="R28" i="135"/>
  <c r="T23" i="135"/>
  <c r="R23" i="135"/>
  <c r="T20" i="135"/>
  <c r="R20" i="135"/>
  <c r="R17" i="135"/>
  <c r="R15" i="135"/>
  <c r="R12" i="135"/>
  <c r="K84" i="135"/>
  <c r="I84" i="135"/>
  <c r="H84" i="135"/>
  <c r="P80" i="135"/>
  <c r="K81" i="135"/>
  <c r="I81" i="135"/>
  <c r="H81" i="135"/>
  <c r="P77" i="135"/>
  <c r="K78" i="135"/>
  <c r="I78" i="135"/>
  <c r="H78" i="135"/>
  <c r="P74" i="135"/>
  <c r="K75" i="135"/>
  <c r="I75" i="135"/>
  <c r="H75" i="135"/>
  <c r="P71" i="135"/>
  <c r="K72" i="135"/>
  <c r="I72" i="135"/>
  <c r="H72" i="135"/>
  <c r="P66" i="135"/>
  <c r="K67" i="135"/>
  <c r="I67" i="135"/>
  <c r="H67" i="135"/>
  <c r="P63" i="135"/>
  <c r="P60" i="135"/>
  <c r="O56" i="135"/>
  <c r="P53" i="135"/>
  <c r="P50" i="135"/>
  <c r="K51" i="135"/>
  <c r="I51" i="135"/>
  <c r="H51" i="135"/>
  <c r="P47" i="135"/>
  <c r="K48" i="135"/>
  <c r="I48" i="135"/>
  <c r="H48" i="135"/>
  <c r="O40" i="135"/>
  <c r="K35" i="135"/>
  <c r="I35" i="135"/>
  <c r="H35" i="135"/>
  <c r="P31" i="135"/>
  <c r="P28" i="135"/>
  <c r="V26" i="135"/>
  <c r="P23" i="135"/>
  <c r="K24" i="135"/>
  <c r="I24" i="135"/>
  <c r="H24" i="135"/>
  <c r="P20" i="135"/>
  <c r="S35" i="114"/>
  <c r="P35" i="114"/>
  <c r="M35" i="114"/>
  <c r="J35" i="114"/>
  <c r="G35" i="114"/>
  <c r="E35" i="114"/>
  <c r="S33" i="114"/>
  <c r="P33" i="114"/>
  <c r="M33" i="114"/>
  <c r="J33" i="114"/>
  <c r="G33" i="114"/>
  <c r="E33" i="114"/>
  <c r="S32" i="114"/>
  <c r="P32" i="114"/>
  <c r="M32" i="114"/>
  <c r="J32" i="114"/>
  <c r="G32" i="114"/>
  <c r="R84" i="57"/>
  <c r="R81" i="57"/>
  <c r="R78" i="57"/>
  <c r="R75" i="57"/>
  <c r="R72" i="57"/>
  <c r="R67" i="57"/>
  <c r="R61" i="57"/>
  <c r="R54" i="57"/>
  <c r="R51" i="57"/>
  <c r="R48" i="57"/>
  <c r="R43" i="57"/>
  <c r="R35" i="57"/>
  <c r="R32" i="57"/>
  <c r="R29" i="57"/>
  <c r="R24" i="57"/>
  <c r="R21" i="57"/>
  <c r="R18" i="57"/>
  <c r="R13" i="57"/>
  <c r="N84" i="57"/>
  <c r="N81" i="57"/>
  <c r="N78" i="57"/>
  <c r="N75" i="57"/>
  <c r="N67" i="57"/>
  <c r="N54" i="57"/>
  <c r="N48" i="57"/>
  <c r="N35" i="57"/>
  <c r="N32" i="57"/>
  <c r="N24" i="57"/>
  <c r="N18" i="57"/>
  <c r="AD4" i="57" l="1" a="1"/>
  <c r="AD4" i="57" s="1"/>
  <c r="T58" i="135"/>
  <c r="T45" i="135"/>
  <c r="T40" i="135" s="1"/>
  <c r="T69" i="135"/>
  <c r="T26" i="135"/>
  <c r="P45" i="135"/>
  <c r="P40" i="135" s="1"/>
  <c r="P58" i="135"/>
  <c r="R10" i="135"/>
  <c r="P83" i="135"/>
  <c r="P69" i="135" s="1"/>
  <c r="S86" i="135"/>
  <c r="S4" i="135" s="1"/>
  <c r="V20" i="135"/>
  <c r="V47" i="135"/>
  <c r="V15" i="135"/>
  <c r="V58" i="135"/>
  <c r="V69" i="135"/>
  <c r="V23" i="135"/>
  <c r="V34" i="135"/>
  <c r="V50" i="135"/>
  <c r="V80" i="135"/>
  <c r="V63" i="135"/>
  <c r="V53" i="135"/>
  <c r="V17" i="135"/>
  <c r="V28" i="135"/>
  <c r="V42" i="135"/>
  <c r="V66" i="135"/>
  <c r="V83" i="135"/>
  <c r="V74" i="135"/>
  <c r="V31" i="135"/>
  <c r="V45" i="135"/>
  <c r="V77" i="135"/>
  <c r="V60" i="135"/>
  <c r="V71" i="135"/>
  <c r="T17" i="135"/>
  <c r="T15" i="135" s="1"/>
  <c r="P17" i="135"/>
  <c r="P15" i="135" s="1"/>
  <c r="V84" i="135"/>
  <c r="N40" i="135"/>
  <c r="N56" i="135"/>
  <c r="R56" i="135"/>
  <c r="R40" i="135"/>
  <c r="C25" i="108" a="1"/>
  <c r="C25" i="108" s="1"/>
  <c r="T10" i="135" l="1"/>
  <c r="V40" i="135"/>
  <c r="V56" i="135"/>
  <c r="P56" i="135"/>
  <c r="T56" i="135"/>
  <c r="R86" i="135"/>
  <c r="C38" i="44" a="1"/>
  <c r="C38" i="44" s="1"/>
  <c r="K24" i="129"/>
  <c r="J24" i="129"/>
  <c r="I24" i="129"/>
  <c r="H24" i="129"/>
  <c r="G24" i="129"/>
  <c r="U23" i="129"/>
  <c r="K23" i="129"/>
  <c r="J23" i="129"/>
  <c r="I23" i="129"/>
  <c r="H23" i="129"/>
  <c r="G23" i="129"/>
  <c r="T86" i="135" l="1"/>
  <c r="K30" i="44"/>
  <c r="M30" i="44"/>
  <c r="E30" i="44"/>
  <c r="G30" i="44"/>
  <c r="I30" i="44"/>
  <c r="N72" i="57"/>
  <c r="N43" i="57"/>
  <c r="N21" i="57"/>
  <c r="N51" i="57"/>
  <c r="N61" i="57"/>
  <c r="N29" i="57"/>
  <c r="N13" i="57"/>
  <c r="O94" i="129"/>
  <c r="P13" i="57" l="1"/>
  <c r="P12" i="57" s="1"/>
  <c r="L37" i="54" l="1"/>
  <c r="L36" i="54"/>
  <c r="L34" i="54"/>
  <c r="L33" i="54"/>
  <c r="L31" i="54"/>
  <c r="L30" i="54"/>
  <c r="L29" i="54"/>
  <c r="L28" i="54"/>
  <c r="D113" i="59"/>
  <c r="D110" i="59"/>
  <c r="D107" i="59"/>
  <c r="D104" i="59"/>
  <c r="D101" i="59"/>
  <c r="D98" i="59"/>
  <c r="D94" i="59"/>
  <c r="D77" i="59"/>
  <c r="E78" i="59"/>
  <c r="E75" i="59"/>
  <c r="R75" i="59" s="1"/>
  <c r="J72" i="59" a="1"/>
  <c r="J72" i="59" s="1"/>
  <c r="E72" i="59"/>
  <c r="R72" i="59" s="1"/>
  <c r="J71" i="59" a="1"/>
  <c r="J71" i="59" s="1"/>
  <c r="E71" i="59"/>
  <c r="R71" i="59" s="1"/>
  <c r="J70" i="59" a="1"/>
  <c r="J70" i="59" s="1"/>
  <c r="E70" i="59"/>
  <c r="R70" i="59" s="1"/>
  <c r="D69" i="59"/>
  <c r="E66" i="59"/>
  <c r="R66" i="59" s="1"/>
  <c r="E65" i="59"/>
  <c r="R65" i="59" s="1"/>
  <c r="J59" i="59" a="1"/>
  <c r="J59" i="59" s="1"/>
  <c r="E59" i="59"/>
  <c r="R59" i="59" s="1"/>
  <c r="D58" i="59"/>
  <c r="E54" i="59"/>
  <c r="R54" i="59" s="1"/>
  <c r="E53" i="59"/>
  <c r="R53" i="59" s="1"/>
  <c r="E52" i="59"/>
  <c r="R52" i="59" s="1"/>
  <c r="J46" i="59" a="1"/>
  <c r="J46" i="59" s="1"/>
  <c r="J45" i="59" a="1"/>
  <c r="J45" i="59" s="1"/>
  <c r="E45" i="59"/>
  <c r="R45" i="59" s="1"/>
  <c r="D44" i="59"/>
  <c r="E41" i="59"/>
  <c r="R41" i="59" s="1"/>
  <c r="E40" i="59"/>
  <c r="R40" i="59" s="1"/>
  <c r="E39" i="59"/>
  <c r="R39" i="59" s="1"/>
  <c r="J38" i="59" a="1"/>
  <c r="J38" i="59" s="1"/>
  <c r="E38" i="59"/>
  <c r="J37" i="59" a="1"/>
  <c r="J37" i="59" s="1"/>
  <c r="E37" i="59"/>
  <c r="R37" i="59" s="1"/>
  <c r="D36" i="59"/>
  <c r="E34" i="59"/>
  <c r="R34" i="59" s="1"/>
  <c r="E33" i="59"/>
  <c r="R33" i="59" s="1"/>
  <c r="E32" i="59"/>
  <c r="R32" i="59" s="1"/>
  <c r="J31" i="59" a="1"/>
  <c r="J31" i="59" s="1"/>
  <c r="E31" i="59"/>
  <c r="R31" i="59" s="1"/>
  <c r="J30" i="59" a="1"/>
  <c r="J30" i="59" s="1"/>
  <c r="E30" i="59"/>
  <c r="R30" i="59" s="1"/>
  <c r="J29" i="59" a="1"/>
  <c r="J29" i="59" s="1"/>
  <c r="E29" i="59"/>
  <c r="R29" i="59" s="1"/>
  <c r="J28" i="59" a="1"/>
  <c r="J28" i="59" s="1"/>
  <c r="E28" i="59"/>
  <c r="R28" i="59" s="1"/>
  <c r="J27" i="59" a="1"/>
  <c r="J27" i="59" s="1"/>
  <c r="E27" i="59"/>
  <c r="R27" i="59" s="1"/>
  <c r="D26" i="59"/>
  <c r="E22" i="59"/>
  <c r="R22" i="59" s="1"/>
  <c r="E21" i="59"/>
  <c r="R21" i="59" s="1"/>
  <c r="E20" i="59"/>
  <c r="R20" i="59" s="1"/>
  <c r="E19" i="59"/>
  <c r="R19" i="59" s="1"/>
  <c r="I18" i="59"/>
  <c r="I17" i="59"/>
  <c r="I16" i="59"/>
  <c r="I15" i="59"/>
  <c r="E14" i="59"/>
  <c r="R14" i="59" s="1"/>
  <c r="E12" i="59"/>
  <c r="D10" i="59"/>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X3" i="52"/>
  <c r="BW3" i="52"/>
  <c r="BV3" i="52"/>
  <c r="BU3" i="52"/>
  <c r="BT3" i="52"/>
  <c r="BS3" i="52"/>
  <c r="BR3" i="52"/>
  <c r="BQ3" i="52"/>
  <c r="BP3" i="52"/>
  <c r="BO3" i="52"/>
  <c r="BN3" i="52"/>
  <c r="BM3" i="52"/>
  <c r="BL3" i="52"/>
  <c r="BK3" i="52"/>
  <c r="BJ3" i="52"/>
  <c r="BI3" i="52"/>
  <c r="BH3" i="52"/>
  <c r="BG3" i="52"/>
  <c r="BF3" i="52"/>
  <c r="BE3" i="52"/>
  <c r="BD3" i="52"/>
  <c r="BB3" i="52"/>
  <c r="BA3" i="52"/>
  <c r="AZ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T202" i="129"/>
  <c r="R202" i="129"/>
  <c r="P202" i="129"/>
  <c r="N202" i="129"/>
  <c r="L202" i="129"/>
  <c r="T200" i="129"/>
  <c r="R200" i="129"/>
  <c r="P200" i="129"/>
  <c r="N200" i="129"/>
  <c r="L200" i="129"/>
  <c r="T198" i="129"/>
  <c r="R198" i="129"/>
  <c r="P198" i="129"/>
  <c r="N198" i="129"/>
  <c r="L198" i="129"/>
  <c r="T194" i="129"/>
  <c r="R194" i="129"/>
  <c r="P194" i="129"/>
  <c r="N194" i="129"/>
  <c r="L194" i="129"/>
  <c r="T192" i="129"/>
  <c r="R192" i="129"/>
  <c r="P192" i="129"/>
  <c r="N192" i="129"/>
  <c r="L192" i="129"/>
  <c r="T190" i="129"/>
  <c r="R190" i="129"/>
  <c r="P190" i="129"/>
  <c r="N190" i="129"/>
  <c r="L190" i="129"/>
  <c r="T188" i="129"/>
  <c r="R188" i="129"/>
  <c r="P188" i="129"/>
  <c r="N188" i="129"/>
  <c r="L188" i="129"/>
  <c r="T186" i="129"/>
  <c r="R186" i="129"/>
  <c r="P186" i="129"/>
  <c r="N186" i="129"/>
  <c r="L186" i="129"/>
  <c r="T184" i="129"/>
  <c r="R184" i="129"/>
  <c r="P184" i="129"/>
  <c r="N184" i="129"/>
  <c r="L184" i="129"/>
  <c r="T182" i="129"/>
  <c r="R182" i="129"/>
  <c r="P182" i="129"/>
  <c r="N182" i="129"/>
  <c r="L182" i="129"/>
  <c r="T180" i="129"/>
  <c r="R180" i="129"/>
  <c r="P180" i="129"/>
  <c r="N180" i="129"/>
  <c r="L180" i="129"/>
  <c r="T178" i="129"/>
  <c r="R178" i="129"/>
  <c r="P178" i="129"/>
  <c r="N178" i="129"/>
  <c r="L178" i="129"/>
  <c r="T176" i="129"/>
  <c r="R176" i="129"/>
  <c r="P176" i="129"/>
  <c r="N176" i="129"/>
  <c r="L176" i="129"/>
  <c r="T174" i="129"/>
  <c r="R174" i="129"/>
  <c r="P174" i="129"/>
  <c r="N174" i="129"/>
  <c r="L174" i="129"/>
  <c r="T172" i="129"/>
  <c r="R172" i="129"/>
  <c r="P172" i="129"/>
  <c r="N172" i="129"/>
  <c r="L172" i="129"/>
  <c r="T170" i="129"/>
  <c r="R170" i="129"/>
  <c r="P170" i="129"/>
  <c r="N170" i="129"/>
  <c r="L170" i="129"/>
  <c r="T168" i="129"/>
  <c r="R168" i="129"/>
  <c r="P168" i="129"/>
  <c r="N168" i="129"/>
  <c r="L168" i="129"/>
  <c r="T166" i="129"/>
  <c r="R166" i="129"/>
  <c r="P166" i="129"/>
  <c r="N166" i="129"/>
  <c r="L166" i="129"/>
  <c r="T164" i="129"/>
  <c r="R164" i="129"/>
  <c r="P164" i="129"/>
  <c r="N164" i="129"/>
  <c r="L164" i="129"/>
  <c r="T162" i="129"/>
  <c r="R162" i="129"/>
  <c r="P162" i="129"/>
  <c r="N162" i="129"/>
  <c r="L162" i="129"/>
  <c r="T160" i="129"/>
  <c r="R160" i="129"/>
  <c r="P160" i="129"/>
  <c r="N160" i="129"/>
  <c r="L160" i="129"/>
  <c r="U150" i="129"/>
  <c r="S150" i="129"/>
  <c r="Q150" i="129"/>
  <c r="O150" i="129"/>
  <c r="M150" i="129"/>
  <c r="M149" i="129"/>
  <c r="K149" i="129"/>
  <c r="J149" i="129"/>
  <c r="I149" i="129"/>
  <c r="H149" i="129"/>
  <c r="G149" i="129"/>
  <c r="U147" i="129"/>
  <c r="S147" i="129"/>
  <c r="Q147" i="129"/>
  <c r="O147" i="129"/>
  <c r="M147" i="129"/>
  <c r="U146" i="129"/>
  <c r="S146" i="129"/>
  <c r="Q146" i="129"/>
  <c r="O146" i="129"/>
  <c r="M146" i="129"/>
  <c r="K146" i="129"/>
  <c r="J146" i="129"/>
  <c r="I146" i="129"/>
  <c r="H146" i="129"/>
  <c r="G146" i="129"/>
  <c r="U145" i="129"/>
  <c r="S145" i="129"/>
  <c r="Q145" i="129"/>
  <c r="O145" i="129"/>
  <c r="M145" i="129"/>
  <c r="K145" i="129"/>
  <c r="J145" i="129"/>
  <c r="I145" i="129"/>
  <c r="H145" i="129"/>
  <c r="G145" i="129"/>
  <c r="U143" i="129"/>
  <c r="S143" i="129"/>
  <c r="Q143" i="129"/>
  <c r="O143" i="129"/>
  <c r="M143" i="129"/>
  <c r="K143" i="129"/>
  <c r="J143" i="129"/>
  <c r="I143" i="129"/>
  <c r="H143" i="129"/>
  <c r="G143" i="129"/>
  <c r="U142" i="129"/>
  <c r="S142" i="129"/>
  <c r="Q142" i="129"/>
  <c r="O142" i="129"/>
  <c r="M142" i="129"/>
  <c r="K142" i="129"/>
  <c r="J142" i="129"/>
  <c r="I142" i="129"/>
  <c r="H142" i="129"/>
  <c r="G142" i="129"/>
  <c r="U140" i="129"/>
  <c r="S140" i="129"/>
  <c r="Q140" i="129"/>
  <c r="O140" i="129"/>
  <c r="M140" i="129"/>
  <c r="K140" i="129"/>
  <c r="J140" i="129"/>
  <c r="I140" i="129"/>
  <c r="H140" i="129"/>
  <c r="G140" i="129"/>
  <c r="M139" i="129"/>
  <c r="K139" i="129"/>
  <c r="J139" i="129"/>
  <c r="I139" i="129"/>
  <c r="H139" i="129"/>
  <c r="G139" i="129"/>
  <c r="U137" i="129"/>
  <c r="S137" i="129"/>
  <c r="Q137" i="129"/>
  <c r="O137" i="129"/>
  <c r="M137" i="129"/>
  <c r="K137" i="129"/>
  <c r="J137" i="129"/>
  <c r="I137" i="129"/>
  <c r="H137" i="129"/>
  <c r="G137" i="129"/>
  <c r="M136" i="129"/>
  <c r="K136" i="129"/>
  <c r="J136" i="129"/>
  <c r="I136" i="129"/>
  <c r="H136" i="129"/>
  <c r="G136" i="129"/>
  <c r="M135" i="129"/>
  <c r="K135" i="129"/>
  <c r="J135" i="129"/>
  <c r="I135" i="129"/>
  <c r="H135" i="129"/>
  <c r="G135" i="129"/>
  <c r="U131" i="129"/>
  <c r="S131" i="129"/>
  <c r="Q131" i="129"/>
  <c r="O131" i="129"/>
  <c r="M131" i="129"/>
  <c r="U130" i="129"/>
  <c r="S130" i="129"/>
  <c r="Q130" i="129"/>
  <c r="O130" i="129"/>
  <c r="M130" i="129"/>
  <c r="K130" i="129"/>
  <c r="J130" i="129"/>
  <c r="I130" i="129"/>
  <c r="H130" i="129"/>
  <c r="G130" i="129"/>
  <c r="U128" i="129"/>
  <c r="S128" i="129"/>
  <c r="Q128" i="129"/>
  <c r="O128" i="129"/>
  <c r="M128" i="129"/>
  <c r="K128" i="129"/>
  <c r="J128" i="129"/>
  <c r="I128" i="129"/>
  <c r="H128" i="129"/>
  <c r="G128" i="129"/>
  <c r="U127" i="129"/>
  <c r="S127" i="129"/>
  <c r="Q127" i="129"/>
  <c r="O127" i="129"/>
  <c r="M127" i="129"/>
  <c r="K127" i="129"/>
  <c r="J127" i="129"/>
  <c r="I127" i="129"/>
  <c r="H127" i="129"/>
  <c r="G127" i="129"/>
  <c r="U126" i="129"/>
  <c r="S126" i="129"/>
  <c r="Q126" i="129"/>
  <c r="O126" i="129"/>
  <c r="M126" i="129"/>
  <c r="K126" i="129"/>
  <c r="J126" i="129"/>
  <c r="I126" i="129"/>
  <c r="H126" i="129"/>
  <c r="G126" i="129"/>
  <c r="U125" i="129"/>
  <c r="S125" i="129"/>
  <c r="Q125" i="129"/>
  <c r="O125" i="129"/>
  <c r="M125" i="129"/>
  <c r="K125" i="129"/>
  <c r="J125" i="129"/>
  <c r="I125" i="129"/>
  <c r="H125" i="129"/>
  <c r="G125" i="129"/>
  <c r="U121" i="129"/>
  <c r="S121" i="129"/>
  <c r="Q121" i="129"/>
  <c r="O121" i="129"/>
  <c r="M121" i="129"/>
  <c r="K121" i="129"/>
  <c r="J121" i="129"/>
  <c r="I121" i="129"/>
  <c r="H121" i="129"/>
  <c r="G121" i="129"/>
  <c r="U119" i="129"/>
  <c r="S119" i="129"/>
  <c r="Q119" i="129"/>
  <c r="O119" i="129"/>
  <c r="M119" i="129"/>
  <c r="K119" i="129"/>
  <c r="J119" i="129"/>
  <c r="I119" i="129"/>
  <c r="H119" i="129"/>
  <c r="G119" i="129"/>
  <c r="U118" i="129"/>
  <c r="S118" i="129"/>
  <c r="Q118" i="129"/>
  <c r="O118" i="129"/>
  <c r="M118" i="129"/>
  <c r="K118" i="129"/>
  <c r="J118" i="129"/>
  <c r="I118" i="129"/>
  <c r="H118" i="129"/>
  <c r="G118" i="129"/>
  <c r="U117" i="129"/>
  <c r="S117" i="129"/>
  <c r="Q117" i="129"/>
  <c r="O117" i="129"/>
  <c r="M117" i="129"/>
  <c r="K117" i="129"/>
  <c r="J117" i="129"/>
  <c r="I117" i="129"/>
  <c r="H117" i="129"/>
  <c r="G117" i="129"/>
  <c r="U116" i="129"/>
  <c r="S116" i="129"/>
  <c r="Q116" i="129"/>
  <c r="O116" i="129"/>
  <c r="M116" i="129"/>
  <c r="K116" i="129"/>
  <c r="J116" i="129"/>
  <c r="I116" i="129"/>
  <c r="H116" i="129"/>
  <c r="G116" i="129"/>
  <c r="U115" i="129"/>
  <c r="S115" i="129"/>
  <c r="Q115" i="129"/>
  <c r="O115" i="129"/>
  <c r="M115" i="129"/>
  <c r="K115" i="129"/>
  <c r="J115" i="129"/>
  <c r="I115" i="129"/>
  <c r="H115" i="129"/>
  <c r="G115" i="129"/>
  <c r="U114" i="129"/>
  <c r="S114" i="129"/>
  <c r="Q114" i="129"/>
  <c r="O114" i="129"/>
  <c r="M114" i="129"/>
  <c r="K114" i="129"/>
  <c r="J114" i="129"/>
  <c r="I114" i="129"/>
  <c r="H114" i="129"/>
  <c r="G114" i="129"/>
  <c r="U113" i="129"/>
  <c r="S113" i="129"/>
  <c r="Q113" i="129"/>
  <c r="O113" i="129"/>
  <c r="M113" i="129"/>
  <c r="K113" i="129"/>
  <c r="J113" i="129"/>
  <c r="I113" i="129"/>
  <c r="H113" i="129"/>
  <c r="G113" i="129"/>
  <c r="U111" i="129"/>
  <c r="Q111" i="129"/>
  <c r="O111" i="129"/>
  <c r="M111" i="129"/>
  <c r="K111" i="129"/>
  <c r="J111" i="129"/>
  <c r="I111" i="129"/>
  <c r="H111" i="129"/>
  <c r="G111" i="129"/>
  <c r="U110" i="129"/>
  <c r="Q110" i="129"/>
  <c r="O110" i="129"/>
  <c r="M110" i="129"/>
  <c r="K110" i="129"/>
  <c r="J110" i="129"/>
  <c r="I110" i="129"/>
  <c r="H110" i="129"/>
  <c r="G110" i="129"/>
  <c r="U112" i="129"/>
  <c r="Q112" i="129"/>
  <c r="O112" i="129"/>
  <c r="M112" i="129"/>
  <c r="K112" i="129"/>
  <c r="J112" i="129"/>
  <c r="I112" i="129"/>
  <c r="H112" i="129"/>
  <c r="G112" i="129"/>
  <c r="U103" i="129"/>
  <c r="S103" i="129"/>
  <c r="Q103" i="129"/>
  <c r="O103" i="129"/>
  <c r="M103" i="129"/>
  <c r="U101" i="129"/>
  <c r="S101" i="129"/>
  <c r="Q101" i="129"/>
  <c r="O101" i="129"/>
  <c r="M101" i="129"/>
  <c r="K101" i="129"/>
  <c r="J101" i="129"/>
  <c r="I101" i="129"/>
  <c r="H101" i="129"/>
  <c r="G101" i="129"/>
  <c r="U100" i="129"/>
  <c r="S100" i="129"/>
  <c r="Q100" i="129"/>
  <c r="O100" i="129"/>
  <c r="M100" i="129"/>
  <c r="K100" i="129"/>
  <c r="J100" i="129"/>
  <c r="I100" i="129"/>
  <c r="H100" i="129"/>
  <c r="G100" i="129"/>
  <c r="U99" i="129"/>
  <c r="S99" i="129"/>
  <c r="Q99" i="129"/>
  <c r="O99" i="129"/>
  <c r="M99" i="129"/>
  <c r="K99" i="129"/>
  <c r="J99" i="129"/>
  <c r="I99" i="129"/>
  <c r="H99" i="129"/>
  <c r="G99" i="129"/>
  <c r="U97" i="129"/>
  <c r="S97" i="129"/>
  <c r="Q97" i="129"/>
  <c r="O97" i="129"/>
  <c r="M97" i="129"/>
  <c r="K97" i="129"/>
  <c r="J97" i="129"/>
  <c r="I97" i="129"/>
  <c r="H97" i="129"/>
  <c r="G97" i="129"/>
  <c r="U96" i="129"/>
  <c r="S96" i="129"/>
  <c r="Q96" i="129"/>
  <c r="O96" i="129"/>
  <c r="M96" i="129"/>
  <c r="K96" i="129"/>
  <c r="J96" i="129"/>
  <c r="I96" i="129"/>
  <c r="H96" i="129"/>
  <c r="G96" i="129"/>
  <c r="U95" i="129"/>
  <c r="S95" i="129"/>
  <c r="Q95" i="129"/>
  <c r="O95" i="129"/>
  <c r="M95" i="129"/>
  <c r="K95" i="129"/>
  <c r="J95" i="129"/>
  <c r="I95" i="129"/>
  <c r="H95" i="129"/>
  <c r="G95" i="129"/>
  <c r="U94" i="129"/>
  <c r="S94" i="129"/>
  <c r="Q94" i="129"/>
  <c r="M94" i="129"/>
  <c r="K94" i="129"/>
  <c r="J94" i="129"/>
  <c r="I94" i="129"/>
  <c r="H94" i="129"/>
  <c r="G94" i="129"/>
  <c r="U92" i="129"/>
  <c r="S92" i="129"/>
  <c r="Q92" i="129"/>
  <c r="O92" i="129"/>
  <c r="M92" i="129"/>
  <c r="K92" i="129"/>
  <c r="J92" i="129"/>
  <c r="I92" i="129"/>
  <c r="H92" i="129"/>
  <c r="G92" i="129"/>
  <c r="U91" i="129"/>
  <c r="S91" i="129"/>
  <c r="Q91" i="129"/>
  <c r="O91" i="129"/>
  <c r="M91" i="129"/>
  <c r="K91" i="129"/>
  <c r="J91" i="129"/>
  <c r="I91" i="129"/>
  <c r="H91" i="129"/>
  <c r="G91" i="129"/>
  <c r="U90" i="129"/>
  <c r="S90" i="129"/>
  <c r="Q90" i="129"/>
  <c r="O90" i="129"/>
  <c r="M90" i="129"/>
  <c r="K90" i="129"/>
  <c r="J90" i="129"/>
  <c r="I90" i="129"/>
  <c r="H90" i="129"/>
  <c r="G90" i="129"/>
  <c r="U86" i="129"/>
  <c r="S86" i="129"/>
  <c r="Q86" i="129"/>
  <c r="O86" i="129"/>
  <c r="M86" i="129"/>
  <c r="U84" i="129"/>
  <c r="S84" i="129"/>
  <c r="Q84" i="129"/>
  <c r="O84" i="129"/>
  <c r="M84" i="129"/>
  <c r="K84" i="129"/>
  <c r="J84" i="129"/>
  <c r="I84" i="129"/>
  <c r="H84" i="129"/>
  <c r="G84" i="129"/>
  <c r="U83" i="129"/>
  <c r="S83" i="129"/>
  <c r="Q83" i="129"/>
  <c r="O83" i="129"/>
  <c r="M83" i="129"/>
  <c r="K83" i="129"/>
  <c r="J83" i="129"/>
  <c r="I83" i="129"/>
  <c r="H83" i="129"/>
  <c r="G83" i="129"/>
  <c r="U79" i="129"/>
  <c r="Q79" i="129"/>
  <c r="O79" i="129"/>
  <c r="M79" i="129"/>
  <c r="K79" i="129"/>
  <c r="J79" i="129"/>
  <c r="I79" i="129"/>
  <c r="H79" i="129"/>
  <c r="G79" i="129"/>
  <c r="U82" i="129"/>
  <c r="S82" i="129"/>
  <c r="Q82" i="129"/>
  <c r="O82" i="129"/>
  <c r="M82" i="129"/>
  <c r="K82" i="129"/>
  <c r="J82" i="129"/>
  <c r="I82" i="129"/>
  <c r="H82" i="129"/>
  <c r="G82" i="129"/>
  <c r="U77" i="129"/>
  <c r="S77" i="129"/>
  <c r="Q77" i="129"/>
  <c r="O77" i="129"/>
  <c r="M77" i="129"/>
  <c r="K77" i="129"/>
  <c r="J77" i="129"/>
  <c r="I77" i="129"/>
  <c r="H77" i="129"/>
  <c r="G77" i="129"/>
  <c r="U80" i="129"/>
  <c r="S80" i="129"/>
  <c r="Q80" i="129"/>
  <c r="O80" i="129"/>
  <c r="M80" i="129"/>
  <c r="K80" i="129"/>
  <c r="J80" i="129"/>
  <c r="I80" i="129"/>
  <c r="H80" i="129"/>
  <c r="G80" i="129"/>
  <c r="U81" i="129"/>
  <c r="S81" i="129"/>
  <c r="Q81" i="129"/>
  <c r="O81" i="129"/>
  <c r="M81" i="129"/>
  <c r="K81" i="129"/>
  <c r="J81" i="129"/>
  <c r="I81" i="129"/>
  <c r="H81" i="129"/>
  <c r="G81" i="129"/>
  <c r="U76" i="129"/>
  <c r="S76" i="129"/>
  <c r="Q76" i="129"/>
  <c r="O76" i="129"/>
  <c r="M76" i="129"/>
  <c r="K76" i="129"/>
  <c r="J76" i="129"/>
  <c r="I76" i="129"/>
  <c r="H76" i="129"/>
  <c r="G76" i="129"/>
  <c r="U78" i="129"/>
  <c r="S78" i="129"/>
  <c r="Q78" i="129"/>
  <c r="O78" i="129"/>
  <c r="M78" i="129"/>
  <c r="K78" i="129"/>
  <c r="J78" i="129"/>
  <c r="I78" i="129"/>
  <c r="H78" i="129"/>
  <c r="G78" i="129"/>
  <c r="U75" i="129"/>
  <c r="S75" i="129"/>
  <c r="Q75" i="129"/>
  <c r="O75" i="129"/>
  <c r="M75" i="129"/>
  <c r="K75" i="129"/>
  <c r="J75" i="129"/>
  <c r="I75" i="129"/>
  <c r="H75" i="129"/>
  <c r="G75" i="129"/>
  <c r="U71" i="129"/>
  <c r="S71" i="129"/>
  <c r="Q71" i="129"/>
  <c r="O71" i="129"/>
  <c r="M71" i="129"/>
  <c r="U66" i="129"/>
  <c r="S66" i="129"/>
  <c r="Q66" i="129"/>
  <c r="O66" i="129"/>
  <c r="M66" i="129"/>
  <c r="K66" i="129"/>
  <c r="J66" i="129"/>
  <c r="I66" i="129"/>
  <c r="H66" i="129"/>
  <c r="G66" i="129"/>
  <c r="U65" i="129"/>
  <c r="S65" i="129"/>
  <c r="Q65" i="129"/>
  <c r="O65" i="129"/>
  <c r="M65" i="129"/>
  <c r="U63" i="129"/>
  <c r="S63" i="129"/>
  <c r="Q63" i="129"/>
  <c r="O63" i="129"/>
  <c r="M63" i="129"/>
  <c r="K63" i="129"/>
  <c r="J63" i="129"/>
  <c r="I63" i="129"/>
  <c r="H63" i="129"/>
  <c r="G63" i="129"/>
  <c r="U62" i="129"/>
  <c r="S62" i="129"/>
  <c r="Q62" i="129"/>
  <c r="O62" i="129"/>
  <c r="M62" i="129"/>
  <c r="U61" i="129"/>
  <c r="S61" i="129"/>
  <c r="Q61" i="129"/>
  <c r="O61" i="129"/>
  <c r="M61" i="129"/>
  <c r="U59" i="129"/>
  <c r="S59" i="129"/>
  <c r="Q59" i="129"/>
  <c r="O59" i="129"/>
  <c r="M59" i="129"/>
  <c r="K59" i="129"/>
  <c r="J59" i="129"/>
  <c r="I59" i="129"/>
  <c r="H59" i="129"/>
  <c r="G59" i="129"/>
  <c r="U52" i="129"/>
  <c r="S52" i="129"/>
  <c r="Q52" i="129"/>
  <c r="O52" i="129"/>
  <c r="M52" i="129"/>
  <c r="U51" i="129"/>
  <c r="S51" i="129"/>
  <c r="Q51" i="129"/>
  <c r="O51" i="129"/>
  <c r="M51" i="129"/>
  <c r="U50" i="129"/>
  <c r="S50" i="129"/>
  <c r="Q50" i="129"/>
  <c r="O50" i="129"/>
  <c r="M50" i="129"/>
  <c r="U48" i="129"/>
  <c r="S48" i="129"/>
  <c r="Q48" i="129"/>
  <c r="O48" i="129"/>
  <c r="M48" i="129"/>
  <c r="U47" i="129"/>
  <c r="S47" i="129"/>
  <c r="Q47" i="129"/>
  <c r="O47" i="129"/>
  <c r="M47" i="129"/>
  <c r="U41" i="129"/>
  <c r="S41" i="129"/>
  <c r="Q41" i="129"/>
  <c r="O41" i="129"/>
  <c r="M41" i="129"/>
  <c r="U40" i="129"/>
  <c r="S40" i="129"/>
  <c r="Q40" i="129"/>
  <c r="O40" i="129"/>
  <c r="M40" i="129"/>
  <c r="K40" i="129"/>
  <c r="J40" i="129"/>
  <c r="I40" i="129"/>
  <c r="H40" i="129"/>
  <c r="G40" i="129"/>
  <c r="U39" i="129"/>
  <c r="S39" i="129"/>
  <c r="Q39" i="129"/>
  <c r="O39" i="129"/>
  <c r="M39" i="129"/>
  <c r="K39" i="129"/>
  <c r="J39" i="129"/>
  <c r="I39" i="129"/>
  <c r="H39" i="129"/>
  <c r="G39" i="129"/>
  <c r="U38" i="129"/>
  <c r="S38" i="129"/>
  <c r="Q38" i="129"/>
  <c r="O38" i="129"/>
  <c r="M38" i="129"/>
  <c r="U37" i="129"/>
  <c r="S37" i="129"/>
  <c r="Q37" i="129"/>
  <c r="O37" i="129"/>
  <c r="M37" i="129"/>
  <c r="U33" i="129"/>
  <c r="S33" i="129"/>
  <c r="Q33" i="129"/>
  <c r="O33" i="129"/>
  <c r="M33" i="129"/>
  <c r="U31" i="129"/>
  <c r="K31" i="129"/>
  <c r="J31" i="129"/>
  <c r="I31" i="129"/>
  <c r="H31" i="129"/>
  <c r="G31" i="129"/>
  <c r="K29" i="129"/>
  <c r="J29" i="129"/>
  <c r="I29" i="129"/>
  <c r="H29" i="129"/>
  <c r="G29" i="129"/>
  <c r="U28" i="129"/>
  <c r="K28" i="129"/>
  <c r="J28" i="129"/>
  <c r="I28" i="129"/>
  <c r="H28" i="129"/>
  <c r="G28" i="129"/>
  <c r="U27" i="129"/>
  <c r="K27" i="129"/>
  <c r="J27" i="129"/>
  <c r="I27" i="129"/>
  <c r="H27" i="129"/>
  <c r="G27" i="129"/>
  <c r="U25" i="129"/>
  <c r="K25" i="129"/>
  <c r="J25" i="129"/>
  <c r="I25" i="129"/>
  <c r="H25" i="129"/>
  <c r="G25" i="129"/>
  <c r="U26" i="129"/>
  <c r="S26" i="129"/>
  <c r="K26" i="129"/>
  <c r="J26" i="129"/>
  <c r="I26" i="129"/>
  <c r="H26" i="129"/>
  <c r="G26" i="129"/>
  <c r="K22" i="129"/>
  <c r="J22" i="129"/>
  <c r="I22" i="129"/>
  <c r="H22" i="129"/>
  <c r="G22" i="129"/>
  <c r="U19" i="129"/>
  <c r="K19" i="129"/>
  <c r="J19" i="129"/>
  <c r="I19" i="129"/>
  <c r="H19" i="129"/>
  <c r="G19" i="129"/>
  <c r="U20" i="129"/>
  <c r="K20" i="129"/>
  <c r="J20" i="129"/>
  <c r="I20" i="129"/>
  <c r="H20" i="129"/>
  <c r="G20" i="129"/>
  <c r="U18" i="129"/>
  <c r="K18" i="129"/>
  <c r="J18" i="129"/>
  <c r="I18" i="129"/>
  <c r="H18" i="129"/>
  <c r="G18" i="129"/>
  <c r="U16" i="129"/>
  <c r="S16" i="129"/>
  <c r="U15" i="129"/>
  <c r="S15" i="129"/>
  <c r="K12" i="129"/>
  <c r="J12" i="129"/>
  <c r="I12" i="129"/>
  <c r="H12" i="129"/>
  <c r="G12" i="129"/>
  <c r="D306" i="55"/>
  <c r="D297" i="55"/>
  <c r="D294" i="55"/>
  <c r="D289" i="55"/>
  <c r="D284" i="55"/>
  <c r="D279" i="55"/>
  <c r="D260" i="55"/>
  <c r="D236" i="55"/>
  <c r="D217" i="55"/>
  <c r="D208" i="55"/>
  <c r="D201" i="55"/>
  <c r="D154" i="55"/>
  <c r="D138" i="55"/>
  <c r="D130" i="55"/>
  <c r="D119" i="55"/>
  <c r="D101" i="55"/>
  <c r="D86" i="55"/>
  <c r="D73" i="55"/>
  <c r="D10" i="55"/>
  <c r="T148" i="129"/>
  <c r="U149" i="129" s="1"/>
  <c r="R148" i="129"/>
  <c r="S149" i="129" s="1"/>
  <c r="P148" i="129"/>
  <c r="Q149" i="129" s="1"/>
  <c r="N148" i="129"/>
  <c r="O149" i="129" s="1"/>
  <c r="L148" i="129"/>
  <c r="T144" i="129"/>
  <c r="R144" i="129"/>
  <c r="P144" i="129"/>
  <c r="N144" i="129"/>
  <c r="L144" i="129"/>
  <c r="T141" i="129"/>
  <c r="R141" i="129"/>
  <c r="P141" i="129"/>
  <c r="N141" i="129"/>
  <c r="L141" i="129"/>
  <c r="T138" i="129"/>
  <c r="U139" i="129" s="1"/>
  <c r="R138" i="129"/>
  <c r="S139" i="129" s="1"/>
  <c r="P138" i="129"/>
  <c r="Q139" i="129" s="1"/>
  <c r="N138" i="129"/>
  <c r="O139" i="129" s="1"/>
  <c r="L138" i="129"/>
  <c r="N106" i="129"/>
  <c r="M18" i="44" a="1"/>
  <c r="M18" i="44" s="1"/>
  <c r="T64" i="129" s="1"/>
  <c r="K18" i="44" a="1"/>
  <c r="K18" i="44" s="1"/>
  <c r="R64" i="129" s="1"/>
  <c r="I18" i="44" a="1"/>
  <c r="I18" i="44" s="1"/>
  <c r="P64" i="129" s="1"/>
  <c r="G18" i="44" a="1"/>
  <c r="G18" i="44" s="1"/>
  <c r="N64" i="129" s="1"/>
  <c r="E18" i="44" a="1"/>
  <c r="E18" i="44" s="1"/>
  <c r="L64" i="129" s="1"/>
  <c r="M17" i="44" a="1"/>
  <c r="M17" i="44" s="1"/>
  <c r="K17" i="44" a="1"/>
  <c r="K17" i="44" s="1"/>
  <c r="R60" i="129" s="1"/>
  <c r="I17" i="44" a="1"/>
  <c r="I17" i="44" s="1"/>
  <c r="P60" i="129" s="1"/>
  <c r="G17" i="44" a="1"/>
  <c r="G17" i="44" s="1"/>
  <c r="N60" i="129" s="1"/>
  <c r="E17" i="44" a="1"/>
  <c r="E17" i="44" s="1"/>
  <c r="M16" i="44" a="1"/>
  <c r="M16" i="44" s="1"/>
  <c r="K16" i="44" a="1"/>
  <c r="K16" i="44" s="1"/>
  <c r="I16" i="44" a="1"/>
  <c r="I16" i="44" s="1"/>
  <c r="G16" i="44" a="1"/>
  <c r="G16" i="44" s="1"/>
  <c r="E16" i="44" a="1"/>
  <c r="E16" i="44" s="1"/>
  <c r="M14" i="44" a="1"/>
  <c r="M14" i="44" s="1"/>
  <c r="T49" i="129" s="1"/>
  <c r="K14" i="44" a="1"/>
  <c r="K14" i="44" s="1"/>
  <c r="R49" i="129" s="1"/>
  <c r="I14" i="44" a="1"/>
  <c r="I14" i="44" s="1"/>
  <c r="P49" i="129" s="1"/>
  <c r="G14" i="44" a="1"/>
  <c r="G14" i="44" s="1"/>
  <c r="N49" i="129" s="1"/>
  <c r="E14" i="44" a="1"/>
  <c r="E14" i="44" s="1"/>
  <c r="L49" i="129" s="1"/>
  <c r="M13" i="44" a="1"/>
  <c r="M13" i="44" s="1"/>
  <c r="T42" i="129" s="1"/>
  <c r="U45" i="129" s="1"/>
  <c r="K13" i="44" a="1"/>
  <c r="K13" i="44" s="1"/>
  <c r="R42" i="129" s="1"/>
  <c r="S44" i="129" s="1"/>
  <c r="I13" i="44" a="1"/>
  <c r="I13" i="44" s="1"/>
  <c r="P42" i="129" s="1"/>
  <c r="Q45" i="129" s="1"/>
  <c r="G13" i="44" a="1"/>
  <c r="G13" i="44" s="1"/>
  <c r="N42" i="129" s="1"/>
  <c r="O46" i="129" s="1"/>
  <c r="E13" i="44" a="1"/>
  <c r="E13" i="44" s="1"/>
  <c r="L42" i="129" s="1"/>
  <c r="M43" i="129" s="1"/>
  <c r="M12" i="44" a="1"/>
  <c r="M12" i="44" s="1"/>
  <c r="K12" i="44" a="1"/>
  <c r="K12" i="44" s="1"/>
  <c r="R36" i="129" s="1"/>
  <c r="I12" i="44" a="1"/>
  <c r="I12" i="44" s="1"/>
  <c r="G12" i="44" a="1"/>
  <c r="G12" i="44" s="1"/>
  <c r="E12" i="44" a="1"/>
  <c r="E12" i="44" s="1"/>
  <c r="X68" i="60"/>
  <c r="S68" i="60"/>
  <c r="N68" i="60"/>
  <c r="I68" i="60"/>
  <c r="D68" i="60"/>
  <c r="X66" i="60"/>
  <c r="S66" i="60"/>
  <c r="N66" i="60"/>
  <c r="I66" i="60"/>
  <c r="D66" i="60"/>
  <c r="X64" i="60"/>
  <c r="S64" i="60"/>
  <c r="N64" i="60"/>
  <c r="I64" i="60"/>
  <c r="D64" i="60"/>
  <c r="X62" i="60"/>
  <c r="S62" i="60"/>
  <c r="N62" i="60"/>
  <c r="I62" i="60"/>
  <c r="D62" i="60"/>
  <c r="X60" i="60"/>
  <c r="S60" i="60"/>
  <c r="N60" i="60"/>
  <c r="I60" i="60"/>
  <c r="D60" i="60"/>
  <c r="X58" i="60"/>
  <c r="S58" i="60"/>
  <c r="N58" i="60"/>
  <c r="I58" i="60"/>
  <c r="D58" i="60"/>
  <c r="X56" i="60"/>
  <c r="S56" i="60"/>
  <c r="N56" i="60"/>
  <c r="I56" i="60"/>
  <c r="D56" i="60"/>
  <c r="X54" i="60"/>
  <c r="S54" i="60"/>
  <c r="N54" i="60"/>
  <c r="I54" i="60"/>
  <c r="D54" i="60"/>
  <c r="X52" i="60"/>
  <c r="S52" i="60"/>
  <c r="N52" i="60"/>
  <c r="I52" i="60"/>
  <c r="D52" i="60"/>
  <c r="X50" i="60"/>
  <c r="S50" i="60"/>
  <c r="N50" i="60"/>
  <c r="I50" i="60"/>
  <c r="D50" i="60"/>
  <c r="X48" i="60"/>
  <c r="S48" i="60"/>
  <c r="N48" i="60"/>
  <c r="I48" i="60"/>
  <c r="D48" i="60"/>
  <c r="X46" i="60"/>
  <c r="S46" i="60"/>
  <c r="N46" i="60"/>
  <c r="I46" i="60"/>
  <c r="D46" i="60"/>
  <c r="X44" i="60"/>
  <c r="S44" i="60"/>
  <c r="N44" i="60"/>
  <c r="I44" i="60"/>
  <c r="D44" i="60"/>
  <c r="X42" i="60"/>
  <c r="S42" i="60"/>
  <c r="N42" i="60"/>
  <c r="I42" i="60"/>
  <c r="D42" i="60"/>
  <c r="X40" i="60"/>
  <c r="S40" i="60"/>
  <c r="N40" i="60"/>
  <c r="I40" i="60"/>
  <c r="D40" i="60"/>
  <c r="X38" i="60"/>
  <c r="S38" i="60"/>
  <c r="N38" i="60"/>
  <c r="I38" i="60"/>
  <c r="D38" i="60"/>
  <c r="X36" i="60"/>
  <c r="S36" i="60"/>
  <c r="N36" i="60"/>
  <c r="I36" i="60"/>
  <c r="D36" i="60"/>
  <c r="X34" i="60"/>
  <c r="S34" i="60"/>
  <c r="N34" i="60"/>
  <c r="I34" i="60"/>
  <c r="D34" i="60"/>
  <c r="X32" i="60"/>
  <c r="S32" i="60"/>
  <c r="N32" i="60"/>
  <c r="I32" i="60"/>
  <c r="D32" i="60"/>
  <c r="X30" i="60"/>
  <c r="S30" i="60"/>
  <c r="N30" i="60"/>
  <c r="I30" i="60"/>
  <c r="D30" i="60"/>
  <c r="X28" i="60"/>
  <c r="S28" i="60"/>
  <c r="N28" i="60"/>
  <c r="I28" i="60"/>
  <c r="D28" i="60"/>
  <c r="X26" i="60"/>
  <c r="S26" i="60"/>
  <c r="N26" i="60"/>
  <c r="I26" i="60"/>
  <c r="D26" i="60"/>
  <c r="L23" i="44"/>
  <c r="J23" i="44"/>
  <c r="H23" i="44"/>
  <c r="F23" i="44"/>
  <c r="D23" i="44"/>
  <c r="L20" i="44"/>
  <c r="J20" i="44"/>
  <c r="H20" i="44"/>
  <c r="F20" i="44"/>
  <c r="D20" i="44"/>
  <c r="L11" i="44"/>
  <c r="J11" i="44"/>
  <c r="H11" i="44"/>
  <c r="F11" i="44"/>
  <c r="D11" i="44"/>
  <c r="U78" i="114"/>
  <c r="S78" i="114"/>
  <c r="P78" i="114"/>
  <c r="N78" i="114"/>
  <c r="L78" i="114"/>
  <c r="J78" i="114"/>
  <c r="H78" i="114"/>
  <c r="F78" i="114"/>
  <c r="C78" i="114"/>
  <c r="S76" i="114"/>
  <c r="P76" i="114"/>
  <c r="N76" i="114"/>
  <c r="L76" i="114"/>
  <c r="J76" i="114"/>
  <c r="H76" i="114"/>
  <c r="F76" i="114"/>
  <c r="C76" i="114"/>
  <c r="U75" i="114"/>
  <c r="S75" i="114"/>
  <c r="P75" i="114"/>
  <c r="N75" i="114"/>
  <c r="L75" i="114"/>
  <c r="J75" i="114"/>
  <c r="H75" i="114"/>
  <c r="F75" i="114"/>
  <c r="Y46" i="114"/>
  <c r="Y3" i="114"/>
  <c r="O44" i="111"/>
  <c r="M44" i="111"/>
  <c r="K44" i="111"/>
  <c r="I44" i="111"/>
  <c r="G44" i="111"/>
  <c r="E44" i="111"/>
  <c r="C44" i="111"/>
  <c r="O42" i="111"/>
  <c r="M42" i="111"/>
  <c r="K42" i="111"/>
  <c r="I42" i="111"/>
  <c r="G42" i="111"/>
  <c r="E42" i="111"/>
  <c r="C42" i="111"/>
  <c r="O41" i="111"/>
  <c r="M41" i="111"/>
  <c r="K41" i="111"/>
  <c r="I41" i="111"/>
  <c r="G41" i="111"/>
  <c r="E41" i="111"/>
  <c r="C27" i="111"/>
  <c r="C25" i="111"/>
  <c r="C19" i="111"/>
  <c r="C17" i="111"/>
  <c r="C11" i="111"/>
  <c r="C9" i="111"/>
  <c r="C15" i="111"/>
  <c r="Q3" i="111"/>
  <c r="Y130" i="108"/>
  <c r="Y86" i="108"/>
  <c r="S77" i="108"/>
  <c r="O77" i="108"/>
  <c r="M77" i="108"/>
  <c r="K77" i="108"/>
  <c r="I77" i="108"/>
  <c r="G77" i="108"/>
  <c r="E77" i="108"/>
  <c r="C77" i="108"/>
  <c r="S75" i="108"/>
  <c r="O75" i="108"/>
  <c r="M75" i="108"/>
  <c r="K75" i="108"/>
  <c r="I75" i="108"/>
  <c r="G75" i="108"/>
  <c r="E75" i="108"/>
  <c r="C75" i="108"/>
  <c r="O74" i="108"/>
  <c r="Y45" i="108"/>
  <c r="Y5" i="108"/>
  <c r="B3" i="108"/>
  <c r="P85" i="57"/>
  <c r="AA84" i="57"/>
  <c r="Z84" i="57"/>
  <c r="Y84" i="57"/>
  <c r="X84" i="57"/>
  <c r="W84" i="57"/>
  <c r="V84" i="57"/>
  <c r="U84" i="57"/>
  <c r="T84" i="57"/>
  <c r="S84" i="57"/>
  <c r="P84" i="57"/>
  <c r="K84" i="57"/>
  <c r="I84" i="57"/>
  <c r="H84" i="57"/>
  <c r="N83" i="57"/>
  <c r="AA81" i="57"/>
  <c r="Z81" i="57"/>
  <c r="Y81" i="57"/>
  <c r="X81" i="57"/>
  <c r="W81" i="57"/>
  <c r="V81" i="57"/>
  <c r="U81" i="57"/>
  <c r="T81" i="57"/>
  <c r="S81" i="57"/>
  <c r="P81" i="57"/>
  <c r="K81" i="57"/>
  <c r="I81" i="57"/>
  <c r="H81" i="57"/>
  <c r="P80" i="57"/>
  <c r="N80" i="57"/>
  <c r="AA78" i="57"/>
  <c r="Z78" i="57"/>
  <c r="Y78" i="57"/>
  <c r="X78" i="57"/>
  <c r="W78" i="57"/>
  <c r="V78" i="57"/>
  <c r="U78" i="57"/>
  <c r="T78" i="57"/>
  <c r="S78" i="57"/>
  <c r="P78" i="57"/>
  <c r="K78" i="57"/>
  <c r="I78" i="57"/>
  <c r="H78" i="57"/>
  <c r="P77" i="57"/>
  <c r="N77" i="57"/>
  <c r="AA75" i="57"/>
  <c r="Z75" i="57"/>
  <c r="Y75" i="57"/>
  <c r="X75" i="57"/>
  <c r="W75" i="57"/>
  <c r="V75" i="57"/>
  <c r="U75" i="57"/>
  <c r="T75" i="57"/>
  <c r="S75" i="57"/>
  <c r="P75" i="57"/>
  <c r="P74" i="57" s="1"/>
  <c r="K75" i="57"/>
  <c r="I75" i="57"/>
  <c r="H75" i="57"/>
  <c r="N74" i="57"/>
  <c r="AA72" i="57"/>
  <c r="Z72" i="57"/>
  <c r="Y72" i="57"/>
  <c r="X72" i="57"/>
  <c r="W72" i="57"/>
  <c r="V72" i="57"/>
  <c r="U72" i="57"/>
  <c r="T72" i="57"/>
  <c r="S72" i="57"/>
  <c r="P72" i="57"/>
  <c r="N71" i="57"/>
  <c r="N69" i="57"/>
  <c r="AA67" i="57"/>
  <c r="Z67" i="57"/>
  <c r="Y67" i="57"/>
  <c r="X67" i="57"/>
  <c r="W67" i="57"/>
  <c r="V67" i="57"/>
  <c r="U67" i="57"/>
  <c r="T67" i="57"/>
  <c r="S67" i="57"/>
  <c r="P67" i="57"/>
  <c r="K67" i="57"/>
  <c r="I67" i="57"/>
  <c r="H67" i="57"/>
  <c r="P66" i="57"/>
  <c r="N66" i="57"/>
  <c r="P63" i="57"/>
  <c r="N63" i="57"/>
  <c r="AA61" i="57"/>
  <c r="Z61" i="57"/>
  <c r="Y61" i="57"/>
  <c r="X61" i="57"/>
  <c r="W61" i="57"/>
  <c r="V61" i="57"/>
  <c r="U61" i="57"/>
  <c r="T61" i="57"/>
  <c r="S61" i="57"/>
  <c r="P61" i="57"/>
  <c r="N60" i="57"/>
  <c r="N58" i="57"/>
  <c r="O56" i="57"/>
  <c r="AA54" i="57"/>
  <c r="Z54" i="57"/>
  <c r="Y54" i="57"/>
  <c r="X54" i="57"/>
  <c r="W54" i="57"/>
  <c r="V54" i="57"/>
  <c r="U54" i="57"/>
  <c r="T54" i="57"/>
  <c r="S54" i="57"/>
  <c r="P54" i="57"/>
  <c r="P53" i="57" s="1"/>
  <c r="N53" i="57"/>
  <c r="AA51" i="57"/>
  <c r="Z51" i="57"/>
  <c r="Y51" i="57"/>
  <c r="X51" i="57"/>
  <c r="W51" i="57"/>
  <c r="V51" i="57"/>
  <c r="U51" i="57"/>
  <c r="T51" i="57"/>
  <c r="S51" i="57"/>
  <c r="P51" i="57"/>
  <c r="P50" i="57" s="1"/>
  <c r="K51" i="57"/>
  <c r="I51" i="57"/>
  <c r="H51" i="57"/>
  <c r="N50" i="57"/>
  <c r="AA48" i="57"/>
  <c r="Z48" i="57"/>
  <c r="Y48" i="57"/>
  <c r="X48" i="57"/>
  <c r="W48" i="57"/>
  <c r="V48" i="57"/>
  <c r="U48" i="57"/>
  <c r="T48" i="57"/>
  <c r="S48" i="57"/>
  <c r="P48" i="57"/>
  <c r="P47" i="57" s="1"/>
  <c r="K48" i="57"/>
  <c r="I48" i="57"/>
  <c r="H48" i="57"/>
  <c r="N47" i="57"/>
  <c r="N45" i="57"/>
  <c r="AA43" i="57"/>
  <c r="Z43" i="57"/>
  <c r="Y43" i="57"/>
  <c r="X43" i="57"/>
  <c r="W43" i="57"/>
  <c r="V43" i="57"/>
  <c r="U43" i="57"/>
  <c r="T43" i="57"/>
  <c r="S43" i="57"/>
  <c r="P43" i="57"/>
  <c r="P42" i="57" s="1"/>
  <c r="K43" i="57"/>
  <c r="I43" i="57"/>
  <c r="H43" i="57"/>
  <c r="N42" i="57"/>
  <c r="O40" i="57"/>
  <c r="AA35" i="57"/>
  <c r="Z35" i="57"/>
  <c r="Y35" i="57"/>
  <c r="X35" i="57"/>
  <c r="W35" i="57"/>
  <c r="V35" i="57"/>
  <c r="U35" i="57"/>
  <c r="T35" i="57"/>
  <c r="S35" i="57"/>
  <c r="P35" i="57"/>
  <c r="K35" i="57"/>
  <c r="I35" i="57"/>
  <c r="H35" i="57"/>
  <c r="P34" i="57"/>
  <c r="N34" i="57"/>
  <c r="AA32" i="57"/>
  <c r="Z32" i="57"/>
  <c r="Y32" i="57"/>
  <c r="X32" i="57"/>
  <c r="W32" i="57"/>
  <c r="V32" i="57"/>
  <c r="U32" i="57"/>
  <c r="T32" i="57"/>
  <c r="S32" i="57"/>
  <c r="P32" i="57"/>
  <c r="K32" i="57"/>
  <c r="I32" i="57"/>
  <c r="H32" i="57"/>
  <c r="P31" i="57"/>
  <c r="N31" i="57"/>
  <c r="AA29" i="57"/>
  <c r="Z29" i="57"/>
  <c r="Y29" i="57"/>
  <c r="X29" i="57"/>
  <c r="W29" i="57"/>
  <c r="V29" i="57"/>
  <c r="U29" i="57"/>
  <c r="T29" i="57"/>
  <c r="S29" i="57"/>
  <c r="P29" i="57"/>
  <c r="N28" i="57"/>
  <c r="N26" i="57"/>
  <c r="AA24" i="57"/>
  <c r="Z24" i="57"/>
  <c r="Y24" i="57"/>
  <c r="X24" i="57"/>
  <c r="W24" i="57"/>
  <c r="V24" i="57"/>
  <c r="U24" i="57"/>
  <c r="T24" i="57"/>
  <c r="S24" i="57"/>
  <c r="P24" i="57"/>
  <c r="P23" i="57" s="1"/>
  <c r="K24" i="57"/>
  <c r="I24" i="57"/>
  <c r="H24" i="57"/>
  <c r="N23" i="57"/>
  <c r="AA21" i="57"/>
  <c r="Z21" i="57"/>
  <c r="Y21" i="57"/>
  <c r="X21" i="57"/>
  <c r="W21" i="57"/>
  <c r="V21" i="57"/>
  <c r="U21" i="57"/>
  <c r="T21" i="57"/>
  <c r="S21" i="57"/>
  <c r="P21" i="57"/>
  <c r="N20" i="57"/>
  <c r="P19" i="57"/>
  <c r="AA18" i="57"/>
  <c r="Z18" i="57"/>
  <c r="Y18" i="57"/>
  <c r="X18" i="57"/>
  <c r="W18" i="57"/>
  <c r="V18" i="57"/>
  <c r="U18" i="57"/>
  <c r="T18" i="57"/>
  <c r="S18" i="57"/>
  <c r="P18" i="57"/>
  <c r="N17" i="57"/>
  <c r="N15" i="57"/>
  <c r="AA13" i="57"/>
  <c r="Z13" i="57"/>
  <c r="Y13" i="57"/>
  <c r="X13" i="57"/>
  <c r="W13" i="57"/>
  <c r="V13" i="57"/>
  <c r="U13" i="57"/>
  <c r="T13" i="57"/>
  <c r="S13" i="57"/>
  <c r="N12" i="57"/>
  <c r="N26" i="123"/>
  <c r="R12" i="59" l="1"/>
  <c r="E44" i="129"/>
  <c r="R38" i="59"/>
  <c r="E65" i="129"/>
  <c r="R78" i="59"/>
  <c r="S108" i="129"/>
  <c r="I15" i="44"/>
  <c r="P53" i="129" s="1"/>
  <c r="P17" i="57"/>
  <c r="P83" i="57"/>
  <c r="R55" i="129"/>
  <c r="S57" i="129" s="1"/>
  <c r="K15" i="44"/>
  <c r="R53" i="129" s="1"/>
  <c r="T55" i="129"/>
  <c r="U58" i="129" s="1"/>
  <c r="M15" i="44"/>
  <c r="T53" i="129" s="1"/>
  <c r="L55" i="129"/>
  <c r="M58" i="129" s="1"/>
  <c r="E15" i="44"/>
  <c r="L53" i="129" s="1"/>
  <c r="G15" i="44"/>
  <c r="N53" i="129" s="1"/>
  <c r="P45" i="57"/>
  <c r="AJ43" i="57"/>
  <c r="AJ48" i="57"/>
  <c r="AJ51" i="57"/>
  <c r="AJ75" i="57"/>
  <c r="AJ67" i="57"/>
  <c r="AJ78" i="57"/>
  <c r="AJ35" i="57"/>
  <c r="AJ84" i="57"/>
  <c r="AJ81" i="57"/>
  <c r="AJ32" i="57"/>
  <c r="AJ24" i="57"/>
  <c r="Q108" i="129"/>
  <c r="M108" i="129"/>
  <c r="O108" i="129"/>
  <c r="U108" i="129"/>
  <c r="U64" i="129"/>
  <c r="S64" i="129"/>
  <c r="O64" i="129"/>
  <c r="Q64" i="129"/>
  <c r="M64" i="129"/>
  <c r="O86" i="57"/>
  <c r="N10" i="57"/>
  <c r="R11" i="129"/>
  <c r="R28" i="129" s="1"/>
  <c r="K8" i="60"/>
  <c r="S68" i="129"/>
  <c r="H15" i="44"/>
  <c r="J15" i="44"/>
  <c r="L15" i="44"/>
  <c r="D15" i="44"/>
  <c r="F15" i="44"/>
  <c r="L72" i="129"/>
  <c r="P72" i="129"/>
  <c r="T72" i="129"/>
  <c r="N72" i="129"/>
  <c r="R72" i="129"/>
  <c r="E15" i="59"/>
  <c r="E67" i="59"/>
  <c r="E74" i="59"/>
  <c r="E16" i="59"/>
  <c r="E17" i="59"/>
  <c r="E46" i="59"/>
  <c r="E18" i="59"/>
  <c r="R18" i="59" s="1"/>
  <c r="S60" i="129"/>
  <c r="M60" i="129"/>
  <c r="O144" i="129"/>
  <c r="O120" i="129"/>
  <c r="Q148" i="129"/>
  <c r="Q141" i="129"/>
  <c r="S120" i="129"/>
  <c r="M148" i="129"/>
  <c r="Q144" i="129"/>
  <c r="M144" i="129"/>
  <c r="O148" i="129"/>
  <c r="M93" i="129"/>
  <c r="U93" i="129"/>
  <c r="U89" i="129"/>
  <c r="Q129" i="129"/>
  <c r="U138" i="129"/>
  <c r="Q36" i="129"/>
  <c r="M134" i="129"/>
  <c r="U148" i="129"/>
  <c r="M74" i="129"/>
  <c r="Q89" i="129"/>
  <c r="O36" i="129"/>
  <c r="U49" i="129"/>
  <c r="O74" i="129"/>
  <c r="U98" i="129"/>
  <c r="Q98" i="129"/>
  <c r="M98" i="129"/>
  <c r="U120" i="129"/>
  <c r="M129" i="129"/>
  <c r="Q138" i="129"/>
  <c r="O141" i="129"/>
  <c r="O129" i="129"/>
  <c r="S138" i="129"/>
  <c r="S89" i="129"/>
  <c r="M120" i="129"/>
  <c r="S148" i="129"/>
  <c r="M89" i="129"/>
  <c r="U36" i="129"/>
  <c r="S36" i="129"/>
  <c r="U60" i="129"/>
  <c r="S98" i="129"/>
  <c r="O98" i="129"/>
  <c r="Q120" i="129"/>
  <c r="U144" i="129"/>
  <c r="S129" i="129"/>
  <c r="S144" i="129"/>
  <c r="Q49" i="129"/>
  <c r="M49" i="129"/>
  <c r="U74" i="129"/>
  <c r="Q74" i="129"/>
  <c r="U129" i="129"/>
  <c r="M36" i="129"/>
  <c r="S49" i="129"/>
  <c r="O49" i="129"/>
  <c r="S74" i="129"/>
  <c r="S141" i="129"/>
  <c r="M138" i="129"/>
  <c r="M141" i="129"/>
  <c r="U141" i="129"/>
  <c r="O89" i="129"/>
  <c r="O93" i="129"/>
  <c r="O138" i="129"/>
  <c r="S93" i="129"/>
  <c r="Q93" i="129"/>
  <c r="H22" i="44"/>
  <c r="H21" i="44" s="1"/>
  <c r="P55" i="129"/>
  <c r="P11" i="129"/>
  <c r="P32" i="129" s="1"/>
  <c r="Q32" i="129" s="1"/>
  <c r="L22" i="44"/>
  <c r="L21" i="44" s="1"/>
  <c r="D10" i="44"/>
  <c r="F10" i="44"/>
  <c r="N34" i="129"/>
  <c r="N36" i="129"/>
  <c r="T11" i="129"/>
  <c r="U22" i="129" s="1"/>
  <c r="R134" i="129"/>
  <c r="D22" i="44"/>
  <c r="D21" i="44" s="1"/>
  <c r="P106" i="129"/>
  <c r="T134" i="129"/>
  <c r="H10" i="44"/>
  <c r="K14" i="60"/>
  <c r="F22" i="44"/>
  <c r="F21" i="44" s="1"/>
  <c r="L11" i="129"/>
  <c r="P34" i="129"/>
  <c r="P36" i="129"/>
  <c r="J10" i="44"/>
  <c r="N11" i="129"/>
  <c r="N28" i="129" s="1"/>
  <c r="O28" i="129" s="1"/>
  <c r="T106" i="129"/>
  <c r="J22" i="44"/>
  <c r="J21" i="44" s="1"/>
  <c r="T36" i="129"/>
  <c r="T34" i="129"/>
  <c r="L134" i="129"/>
  <c r="L132" i="129" s="1"/>
  <c r="L106" i="129"/>
  <c r="N134" i="129"/>
  <c r="P134" i="129"/>
  <c r="L36" i="129"/>
  <c r="L34" i="129"/>
  <c r="L10" i="44"/>
  <c r="L60" i="129"/>
  <c r="T60" i="129"/>
  <c r="R34" i="129"/>
  <c r="G21" i="44"/>
  <c r="N104" i="129" s="1"/>
  <c r="N55" i="129"/>
  <c r="R106" i="129"/>
  <c r="N56" i="57"/>
  <c r="P28" i="57"/>
  <c r="P26" i="57" s="1"/>
  <c r="Y28" i="54" a="1"/>
  <c r="Y28" i="54" s="1"/>
  <c r="P20" i="57"/>
  <c r="N40" i="57"/>
  <c r="P71" i="57"/>
  <c r="P60" i="57"/>
  <c r="P58" i="57" s="1"/>
  <c r="N156" i="129"/>
  <c r="P156" i="129"/>
  <c r="E37" i="129"/>
  <c r="T28" i="59"/>
  <c r="T38" i="59"/>
  <c r="T54" i="59"/>
  <c r="T65" i="59"/>
  <c r="E56" i="129"/>
  <c r="T32" i="59"/>
  <c r="E57" i="129"/>
  <c r="T66" i="59"/>
  <c r="T72" i="59"/>
  <c r="E45" i="129"/>
  <c r="T39" i="59"/>
  <c r="T34" i="59"/>
  <c r="T40" i="59"/>
  <c r="E46" i="129"/>
  <c r="T12" i="59"/>
  <c r="T27" i="59"/>
  <c r="T30" i="59"/>
  <c r="T41" i="59"/>
  <c r="E47" i="129"/>
  <c r="T70" i="59"/>
  <c r="T75" i="59"/>
  <c r="E62" i="129"/>
  <c r="T29" i="59"/>
  <c r="I54" i="57"/>
  <c r="H42" i="59"/>
  <c r="E50" i="129"/>
  <c r="T52" i="59"/>
  <c r="T78" i="59"/>
  <c r="E15" i="129"/>
  <c r="T53" i="59"/>
  <c r="E51" i="129"/>
  <c r="T59" i="59"/>
  <c r="T71" i="59"/>
  <c r="T33" i="59"/>
  <c r="E16" i="129"/>
  <c r="T31" i="59"/>
  <c r="E38" i="129"/>
  <c r="T45" i="59"/>
  <c r="J9" i="111" a="1"/>
  <c r="J9" i="111" s="1"/>
  <c r="M44" i="129"/>
  <c r="R156" i="129"/>
  <c r="T156" i="129"/>
  <c r="U46" i="129"/>
  <c r="L156" i="129"/>
  <c r="M45" i="129"/>
  <c r="O43" i="129"/>
  <c r="I9" i="111" a="1"/>
  <c r="I9" i="111" s="1"/>
  <c r="S46" i="129"/>
  <c r="L9" i="111" a="1"/>
  <c r="L9" i="111" s="1"/>
  <c r="G11" i="111" a="1"/>
  <c r="G11" i="111" s="1"/>
  <c r="M9" i="111" a="1"/>
  <c r="M9" i="111" s="1"/>
  <c r="K11" i="111" a="1"/>
  <c r="K11" i="111" s="1"/>
  <c r="S43" i="129"/>
  <c r="D9" i="111" a="1"/>
  <c r="D9" i="111" s="1"/>
  <c r="N9" i="111" a="1"/>
  <c r="N9" i="111" s="1"/>
  <c r="O11" i="111" a="1"/>
  <c r="O11" i="111" s="1"/>
  <c r="U43" i="129"/>
  <c r="O44" i="129"/>
  <c r="E9" i="111" a="1"/>
  <c r="E9" i="111" s="1"/>
  <c r="U44" i="129"/>
  <c r="O45" i="129"/>
  <c r="F9" i="111" a="1"/>
  <c r="F9" i="111" s="1"/>
  <c r="S45" i="129"/>
  <c r="M46" i="129"/>
  <c r="H9" i="111" a="1"/>
  <c r="H9" i="111" s="1"/>
  <c r="Q46" i="129"/>
  <c r="C23" i="111"/>
  <c r="C31" i="111" s="1"/>
  <c r="M19" i="111" a="1"/>
  <c r="M19" i="111" s="1"/>
  <c r="I19" i="111" a="1"/>
  <c r="I19" i="111" s="1"/>
  <c r="E19" i="111" a="1"/>
  <c r="E19" i="111" s="1"/>
  <c r="J19" i="111" a="1"/>
  <c r="J19" i="111" s="1"/>
  <c r="O17" i="111" a="1"/>
  <c r="O17" i="111" s="1"/>
  <c r="K17" i="111" a="1"/>
  <c r="K17" i="111" s="1"/>
  <c r="G17" i="111" a="1"/>
  <c r="G17" i="111" s="1"/>
  <c r="N19" i="111" a="1"/>
  <c r="N19" i="111" s="1"/>
  <c r="F19" i="111" a="1"/>
  <c r="F19" i="111" s="1"/>
  <c r="L19" i="111" a="1"/>
  <c r="L19" i="111" s="1"/>
  <c r="H19" i="111" a="1"/>
  <c r="H19" i="111" s="1"/>
  <c r="D19" i="111" a="1"/>
  <c r="D19" i="111" s="1"/>
  <c r="N17" i="111" a="1"/>
  <c r="N17" i="111" s="1"/>
  <c r="J17" i="111" a="1"/>
  <c r="J17" i="111" s="1"/>
  <c r="F17" i="111" a="1"/>
  <c r="F17" i="111" s="1"/>
  <c r="M17" i="111" a="1"/>
  <c r="M17" i="111" s="1"/>
  <c r="E17" i="111" a="1"/>
  <c r="E17" i="111" s="1"/>
  <c r="O19" i="111" a="1"/>
  <c r="O19" i="111" s="1"/>
  <c r="K19" i="111" a="1"/>
  <c r="K19" i="111" s="1"/>
  <c r="G19" i="111" a="1"/>
  <c r="G19" i="111" s="1"/>
  <c r="I17" i="111" a="1"/>
  <c r="I17" i="111" s="1"/>
  <c r="L17" i="111" a="1"/>
  <c r="L17" i="111" s="1"/>
  <c r="H17" i="111" a="1"/>
  <c r="H17" i="111" s="1"/>
  <c r="D17" i="111" a="1"/>
  <c r="D17" i="111" s="1"/>
  <c r="F11" i="111" a="1"/>
  <c r="F11" i="111" s="1"/>
  <c r="J11" i="111" a="1"/>
  <c r="J11" i="111" s="1"/>
  <c r="N11" i="111" a="1"/>
  <c r="N11" i="111" s="1"/>
  <c r="Q43" i="129"/>
  <c r="Q44" i="129"/>
  <c r="D11" i="111" a="1"/>
  <c r="D11" i="111" s="1"/>
  <c r="H11" i="111" a="1"/>
  <c r="H11" i="111" s="1"/>
  <c r="L11" i="111" a="1"/>
  <c r="L11" i="111" s="1"/>
  <c r="G9" i="111" a="1"/>
  <c r="G9" i="111" s="1"/>
  <c r="K9" i="111" a="1"/>
  <c r="K9" i="111" s="1"/>
  <c r="O9" i="111" a="1"/>
  <c r="O9" i="111" s="1"/>
  <c r="E11" i="111" a="1"/>
  <c r="E11" i="111" s="1"/>
  <c r="I11" i="111" a="1"/>
  <c r="I11" i="111" s="1"/>
  <c r="M11" i="111" a="1"/>
  <c r="M11" i="111" s="1"/>
  <c r="L32" i="129" l="1"/>
  <c r="M32" i="129" s="1"/>
  <c r="L28" i="129"/>
  <c r="M28" i="129" s="1"/>
  <c r="R29" i="129"/>
  <c r="S29" i="129" s="1"/>
  <c r="R31" i="129"/>
  <c r="S31" i="129" s="1"/>
  <c r="R20" i="129"/>
  <c r="S20" i="129" s="1"/>
  <c r="R17" i="129"/>
  <c r="S17" i="129" s="1"/>
  <c r="S28" i="129"/>
  <c r="S32" i="129"/>
  <c r="N20" i="129"/>
  <c r="O20" i="129" s="1"/>
  <c r="N32" i="129"/>
  <c r="O32" i="129" s="1"/>
  <c r="R23" i="129"/>
  <c r="S23" i="129" s="1"/>
  <c r="R12" i="129"/>
  <c r="S12" i="129" s="1"/>
  <c r="R22" i="129"/>
  <c r="S22" i="129" s="1"/>
  <c r="P20" i="129"/>
  <c r="Q20" i="129" s="1"/>
  <c r="P17" i="129"/>
  <c r="N17" i="129"/>
  <c r="L20" i="129"/>
  <c r="M20" i="129" s="1"/>
  <c r="L17" i="129"/>
  <c r="P17" i="111" a="1"/>
  <c r="P17" i="111" s="1"/>
  <c r="P9" i="111" a="1"/>
  <c r="P9" i="111" s="1"/>
  <c r="O33" i="111" a="1"/>
  <c r="O33" i="111" s="1"/>
  <c r="K33" i="111" a="1"/>
  <c r="K33" i="111" s="1"/>
  <c r="G33" i="111" a="1"/>
  <c r="G33" i="111" s="1"/>
  <c r="L35" i="111" a="1"/>
  <c r="L35" i="111" s="1"/>
  <c r="H35" i="111" a="1"/>
  <c r="H35" i="111" s="1"/>
  <c r="N33" i="111" a="1"/>
  <c r="N33" i="111" s="1"/>
  <c r="J33" i="111" a="1"/>
  <c r="J33" i="111" s="1"/>
  <c r="F33" i="111" a="1"/>
  <c r="F33" i="111" s="1"/>
  <c r="E33" i="111" a="1"/>
  <c r="E33" i="111" s="1"/>
  <c r="D35" i="111" a="1"/>
  <c r="D35" i="111" s="1"/>
  <c r="O35" i="111" a="1"/>
  <c r="O35" i="111" s="1"/>
  <c r="K35" i="111" a="1"/>
  <c r="K35" i="111" s="1"/>
  <c r="G35" i="111" a="1"/>
  <c r="G35" i="111" s="1"/>
  <c r="M33" i="111" a="1"/>
  <c r="M33" i="111" s="1"/>
  <c r="I33" i="111" a="1"/>
  <c r="I33" i="111" s="1"/>
  <c r="N35" i="111" a="1"/>
  <c r="N35" i="111" s="1"/>
  <c r="J35" i="111" a="1"/>
  <c r="J35" i="111" s="1"/>
  <c r="F35" i="111" a="1"/>
  <c r="F35" i="111" s="1"/>
  <c r="I35" i="111" a="1"/>
  <c r="I35" i="111" s="1"/>
  <c r="E35" i="111" a="1"/>
  <c r="E35" i="111" s="1"/>
  <c r="L33" i="111" a="1"/>
  <c r="L33" i="111" s="1"/>
  <c r="H33" i="111" a="1"/>
  <c r="H33" i="111" s="1"/>
  <c r="D33" i="111" a="1"/>
  <c r="D33" i="111" s="1"/>
  <c r="M35" i="111" a="1"/>
  <c r="M35" i="111" s="1"/>
  <c r="AJ13" i="57"/>
  <c r="R15" i="59"/>
  <c r="K13" i="57"/>
  <c r="AJ72" i="57"/>
  <c r="H29" i="135"/>
  <c r="K29" i="135"/>
  <c r="G29" i="135"/>
  <c r="I29" i="135"/>
  <c r="P69" i="57"/>
  <c r="P56" i="57" s="1"/>
  <c r="T46" i="59"/>
  <c r="R46" i="59"/>
  <c r="K65" i="129"/>
  <c r="J65" i="129"/>
  <c r="I65" i="129"/>
  <c r="H65" i="129"/>
  <c r="G65" i="129"/>
  <c r="P15" i="57"/>
  <c r="P10" i="57" s="1"/>
  <c r="E14" i="129"/>
  <c r="H14" i="129" s="1"/>
  <c r="R17" i="59"/>
  <c r="E13" i="129"/>
  <c r="I13" i="129" s="1"/>
  <c r="R16" i="59"/>
  <c r="E61" i="129"/>
  <c r="K61" i="129" s="1"/>
  <c r="R74" i="59"/>
  <c r="E58" i="129"/>
  <c r="H58" i="129" s="1"/>
  <c r="R67" i="59"/>
  <c r="N15" i="129"/>
  <c r="O15" i="129" s="1"/>
  <c r="N16" i="129"/>
  <c r="O16" i="129" s="1"/>
  <c r="N12" i="129"/>
  <c r="O12" i="129" s="1"/>
  <c r="N13" i="129"/>
  <c r="O13" i="129" s="1"/>
  <c r="N14" i="129"/>
  <c r="O14" i="129" s="1"/>
  <c r="P16" i="129"/>
  <c r="Q16" i="129" s="1"/>
  <c r="P12" i="129"/>
  <c r="Q12" i="129" s="1"/>
  <c r="P13" i="129"/>
  <c r="Q13" i="129" s="1"/>
  <c r="P14" i="129"/>
  <c r="Q14" i="129" s="1"/>
  <c r="P15" i="129"/>
  <c r="Q15" i="129" s="1"/>
  <c r="L14" i="129"/>
  <c r="M14" i="129" s="1"/>
  <c r="L15" i="129"/>
  <c r="M15" i="129" s="1"/>
  <c r="L16" i="129"/>
  <c r="M16" i="129" s="1"/>
  <c r="L12" i="129"/>
  <c r="M12" i="129" s="1"/>
  <c r="L13" i="129"/>
  <c r="M13" i="129" s="1"/>
  <c r="N30" i="129"/>
  <c r="O30" i="129" s="1"/>
  <c r="P28" i="129"/>
  <c r="Q28" i="129" s="1"/>
  <c r="K18" i="57"/>
  <c r="H18" i="57"/>
  <c r="I18" i="57"/>
  <c r="S56" i="129"/>
  <c r="U57" i="129"/>
  <c r="P24" i="129"/>
  <c r="Q24" i="129" s="1"/>
  <c r="P23" i="129"/>
  <c r="Q23" i="129" s="1"/>
  <c r="P22" i="129"/>
  <c r="Q22" i="129" s="1"/>
  <c r="P29" i="129"/>
  <c r="Q29" i="129" s="1"/>
  <c r="P27" i="129"/>
  <c r="Q27" i="129" s="1"/>
  <c r="O31" i="129"/>
  <c r="N25" i="129"/>
  <c r="O25" i="129" s="1"/>
  <c r="O21" i="129"/>
  <c r="N24" i="129"/>
  <c r="O24" i="129" s="1"/>
  <c r="N23" i="129"/>
  <c r="O23" i="129" s="1"/>
  <c r="N22" i="129"/>
  <c r="O22" i="129" s="1"/>
  <c r="N29" i="129"/>
  <c r="O29" i="129" s="1"/>
  <c r="N27" i="129"/>
  <c r="O27" i="129" s="1"/>
  <c r="O26" i="129"/>
  <c r="O19" i="129"/>
  <c r="Q31" i="129"/>
  <c r="Q19" i="129"/>
  <c r="Q26" i="129"/>
  <c r="Q21" i="129"/>
  <c r="M26" i="129"/>
  <c r="L22" i="129"/>
  <c r="M22" i="129" s="1"/>
  <c r="L23" i="129"/>
  <c r="L24" i="129"/>
  <c r="L25" i="129"/>
  <c r="L21" i="129"/>
  <c r="M21" i="129" s="1"/>
  <c r="M132" i="129"/>
  <c r="M56" i="129"/>
  <c r="M57" i="129"/>
  <c r="S58" i="129"/>
  <c r="U56" i="129"/>
  <c r="K72" i="57"/>
  <c r="I72" i="57"/>
  <c r="H72" i="57"/>
  <c r="AJ61" i="57"/>
  <c r="K61" i="57"/>
  <c r="I61" i="57"/>
  <c r="H61" i="57"/>
  <c r="H38" i="57"/>
  <c r="S19" i="129"/>
  <c r="L30" i="129"/>
  <c r="M30" i="129" s="1"/>
  <c r="M19" i="129"/>
  <c r="Q30" i="129"/>
  <c r="U68" i="129"/>
  <c r="U24" i="129"/>
  <c r="S25" i="129"/>
  <c r="U87" i="129"/>
  <c r="U72" i="129" s="1"/>
  <c r="K64" i="135"/>
  <c r="H64" i="135"/>
  <c r="H54" i="135"/>
  <c r="H43" i="135"/>
  <c r="I32" i="135"/>
  <c r="K43" i="135"/>
  <c r="K21" i="135"/>
  <c r="K32" i="135"/>
  <c r="I21" i="135"/>
  <c r="H32" i="135"/>
  <c r="I43" i="135"/>
  <c r="I54" i="135"/>
  <c r="K54" i="135"/>
  <c r="I64" i="135"/>
  <c r="H21" i="135"/>
  <c r="U136" i="129"/>
  <c r="T132" i="129"/>
  <c r="O136" i="129"/>
  <c r="N132" i="129"/>
  <c r="S136" i="129"/>
  <c r="R132" i="129"/>
  <c r="Q135" i="129"/>
  <c r="P132" i="129"/>
  <c r="K13" i="135"/>
  <c r="H61" i="135"/>
  <c r="I61" i="135"/>
  <c r="K61" i="135"/>
  <c r="I13" i="135"/>
  <c r="S87" i="129"/>
  <c r="S72" i="129" s="1"/>
  <c r="Q87" i="129"/>
  <c r="Q72" i="129" s="1"/>
  <c r="O87" i="129"/>
  <c r="O72" i="129" s="1"/>
  <c r="M87" i="129"/>
  <c r="M72" i="129" s="1"/>
  <c r="S18" i="129"/>
  <c r="S27" i="129"/>
  <c r="S24" i="129"/>
  <c r="G9" i="44"/>
  <c r="G32" i="44" s="1"/>
  <c r="E9" i="44"/>
  <c r="M9" i="44"/>
  <c r="T9" i="129" s="1"/>
  <c r="K9" i="44"/>
  <c r="R9" i="129" s="1"/>
  <c r="M21" i="44"/>
  <c r="T104" i="129" s="1"/>
  <c r="T196" i="129" s="1"/>
  <c r="I9" i="44"/>
  <c r="F9" i="44"/>
  <c r="F32" i="44" s="1"/>
  <c r="M69" i="129"/>
  <c r="M70" i="129"/>
  <c r="Q69" i="129"/>
  <c r="Q70" i="129"/>
  <c r="O70" i="129"/>
  <c r="O69" i="129"/>
  <c r="J9" i="44"/>
  <c r="J32" i="44" s="1"/>
  <c r="D9" i="44"/>
  <c r="D32" i="44" s="1"/>
  <c r="L9" i="44"/>
  <c r="L32" i="44" s="1"/>
  <c r="H9" i="44"/>
  <c r="H32" i="44" s="1"/>
  <c r="K21" i="44"/>
  <c r="R104" i="129" s="1"/>
  <c r="R196" i="129" s="1"/>
  <c r="E21" i="44"/>
  <c r="N28" i="54" a="1"/>
  <c r="N28" i="54" s="1"/>
  <c r="R28" i="54" a="1"/>
  <c r="R28" i="54" s="1"/>
  <c r="AM27" i="54" s="1" a="1"/>
  <c r="AM27" i="54" s="1"/>
  <c r="H13" i="135"/>
  <c r="I18" i="135"/>
  <c r="H18" i="135"/>
  <c r="K18" i="135"/>
  <c r="S28" i="54" a="1"/>
  <c r="S28" i="54" s="1"/>
  <c r="T67" i="59"/>
  <c r="T74" i="59"/>
  <c r="Q18" i="129"/>
  <c r="O18" i="129"/>
  <c r="Q25" i="129"/>
  <c r="M18" i="129"/>
  <c r="M31" i="129"/>
  <c r="L27" i="129"/>
  <c r="M27" i="129" s="1"/>
  <c r="L29" i="129"/>
  <c r="M29" i="129" s="1"/>
  <c r="O106" i="129"/>
  <c r="Q58" i="129"/>
  <c r="O58" i="129"/>
  <c r="O60" i="129"/>
  <c r="S106" i="129"/>
  <c r="M106" i="129"/>
  <c r="Q56" i="129"/>
  <c r="Q60" i="129"/>
  <c r="O56" i="129"/>
  <c r="Q106" i="129"/>
  <c r="P40" i="57"/>
  <c r="U106" i="129"/>
  <c r="U12" i="129"/>
  <c r="Q57" i="129"/>
  <c r="U29" i="129"/>
  <c r="O57" i="129"/>
  <c r="O135" i="129"/>
  <c r="S135" i="129"/>
  <c r="Q136" i="129"/>
  <c r="U135" i="129"/>
  <c r="I21" i="44"/>
  <c r="AE28" i="54" a="1"/>
  <c r="AE28" i="54" s="1"/>
  <c r="AZ27" i="54" s="1" a="1"/>
  <c r="AZ27" i="54" s="1"/>
  <c r="M28" i="54" a="1"/>
  <c r="M28" i="54" s="1"/>
  <c r="AH27" i="54" s="1" a="1"/>
  <c r="AH27" i="54" s="1"/>
  <c r="AS27" i="54" a="1"/>
  <c r="AS27" i="54" s="1"/>
  <c r="AA28" i="54" a="1"/>
  <c r="AA28" i="54" s="1"/>
  <c r="AV27" i="54" s="1" a="1"/>
  <c r="AV27" i="54" s="1"/>
  <c r="AF28" i="54" a="1"/>
  <c r="AF28" i="54" s="1"/>
  <c r="BA27" i="54" s="1" a="1"/>
  <c r="BA27" i="54" s="1"/>
  <c r="U28" i="54" a="1"/>
  <c r="U28" i="54" s="1"/>
  <c r="W28" i="54" a="1"/>
  <c r="W28" i="54" s="1"/>
  <c r="AQ27" i="54" s="1" a="1"/>
  <c r="AQ27" i="54" s="1"/>
  <c r="Q28" i="54" a="1"/>
  <c r="Q28" i="54" s="1"/>
  <c r="AL27" i="54" s="1" a="1"/>
  <c r="AL27" i="54" s="1"/>
  <c r="AB28" i="54" a="1"/>
  <c r="AB28" i="54" s="1"/>
  <c r="AW27" i="54" s="1" a="1"/>
  <c r="AW27" i="54" s="1"/>
  <c r="AD28" i="54" a="1"/>
  <c r="AD28" i="54" s="1"/>
  <c r="AY27" i="54" s="1" a="1"/>
  <c r="AY27" i="54" s="1"/>
  <c r="AT27" i="54" a="1"/>
  <c r="AT27" i="54" s="1"/>
  <c r="V28" i="54" a="1"/>
  <c r="V28" i="54" s="1"/>
  <c r="AP27" i="54" s="1" a="1"/>
  <c r="AP27" i="54" s="1"/>
  <c r="O28" i="54" a="1"/>
  <c r="O28" i="54" s="1"/>
  <c r="AC28" i="54" a="1"/>
  <c r="AC28" i="54" s="1"/>
  <c r="AX27" i="54" s="1" a="1"/>
  <c r="AX27" i="54" s="1"/>
  <c r="X28" i="54" a="1"/>
  <c r="X28" i="54" s="1"/>
  <c r="AR27" i="54" s="1" a="1"/>
  <c r="AR27" i="54" s="1"/>
  <c r="Z28" i="54" a="1"/>
  <c r="Z28" i="54" s="1"/>
  <c r="AU27" i="54" s="1" a="1"/>
  <c r="AU27" i="54" s="1"/>
  <c r="P28" i="54" a="1"/>
  <c r="P28" i="54" s="1"/>
  <c r="AK27" i="54" s="1" a="1"/>
  <c r="AK27" i="54" s="1"/>
  <c r="N86" i="57"/>
  <c r="H54" i="57"/>
  <c r="K57" i="129"/>
  <c r="J57" i="129"/>
  <c r="I57" i="129"/>
  <c r="H57" i="129"/>
  <c r="G57" i="129"/>
  <c r="T37" i="59"/>
  <c r="I21" i="57" s="1"/>
  <c r="E43" i="129"/>
  <c r="M42" i="129"/>
  <c r="M34" i="129" s="1"/>
  <c r="K38" i="129"/>
  <c r="J38" i="129"/>
  <c r="I38" i="129"/>
  <c r="H38" i="129"/>
  <c r="G38" i="129"/>
  <c r="J47" i="129"/>
  <c r="I47" i="129"/>
  <c r="H47" i="129"/>
  <c r="G47" i="129"/>
  <c r="K47" i="129"/>
  <c r="H21" i="57"/>
  <c r="K44" i="129"/>
  <c r="J44" i="129"/>
  <c r="I44" i="129"/>
  <c r="H44" i="129"/>
  <c r="G44" i="129"/>
  <c r="S42" i="129"/>
  <c r="S34" i="129" s="1"/>
  <c r="H29" i="57"/>
  <c r="AJ54" i="57"/>
  <c r="K51" i="129"/>
  <c r="G51" i="129"/>
  <c r="J51" i="129"/>
  <c r="I51" i="129"/>
  <c r="H51" i="129"/>
  <c r="J62" i="129"/>
  <c r="K62" i="129"/>
  <c r="I62" i="129"/>
  <c r="H62" i="129"/>
  <c r="G62" i="129"/>
  <c r="H13" i="57"/>
  <c r="I29" i="57"/>
  <c r="H16" i="129"/>
  <c r="G16" i="129"/>
  <c r="J16" i="129"/>
  <c r="I16" i="129"/>
  <c r="K16" i="129"/>
  <c r="K54" i="57"/>
  <c r="K56" i="129"/>
  <c r="J56" i="129"/>
  <c r="I56" i="129"/>
  <c r="H56" i="129"/>
  <c r="G56" i="129"/>
  <c r="H50" i="129"/>
  <c r="J50" i="129"/>
  <c r="G50" i="129"/>
  <c r="I50" i="129"/>
  <c r="K50" i="129"/>
  <c r="K21" i="57"/>
  <c r="K45" i="129"/>
  <c r="J45" i="129"/>
  <c r="G45" i="129"/>
  <c r="I45" i="129"/>
  <c r="H45" i="129"/>
  <c r="H15" i="129"/>
  <c r="G15" i="129"/>
  <c r="J15" i="129"/>
  <c r="I15" i="129"/>
  <c r="K15" i="129"/>
  <c r="K29" i="57"/>
  <c r="H46" i="129"/>
  <c r="G46" i="129"/>
  <c r="I46" i="129"/>
  <c r="K46" i="129"/>
  <c r="J46" i="129"/>
  <c r="G37" i="129"/>
  <c r="I37" i="129"/>
  <c r="K37" i="129"/>
  <c r="H37" i="129"/>
  <c r="J37" i="129"/>
  <c r="O42" i="129"/>
  <c r="O34" i="129" s="1"/>
  <c r="P19" i="111" a="1"/>
  <c r="P19" i="111" s="1"/>
  <c r="U42" i="129"/>
  <c r="U34" i="129" s="1"/>
  <c r="Q42" i="129"/>
  <c r="Q34" i="129" s="1"/>
  <c r="O25" i="111" a="1"/>
  <c r="O25" i="111" s="1"/>
  <c r="K25" i="111" a="1"/>
  <c r="K25" i="111" s="1"/>
  <c r="G25" i="111" a="1"/>
  <c r="G25" i="111" s="1"/>
  <c r="L25" i="111" a="1"/>
  <c r="L25" i="111" s="1"/>
  <c r="D25" i="111" a="1"/>
  <c r="D25" i="111" s="1"/>
  <c r="L27" i="111" a="1"/>
  <c r="L27" i="111" s="1"/>
  <c r="H27" i="111" a="1"/>
  <c r="H27" i="111" s="1"/>
  <c r="D27" i="111" a="1"/>
  <c r="D27" i="111" s="1"/>
  <c r="H25" i="111" a="1"/>
  <c r="H25" i="111" s="1"/>
  <c r="N25" i="111" a="1"/>
  <c r="N25" i="111" s="1"/>
  <c r="J25" i="111" a="1"/>
  <c r="J25" i="111" s="1"/>
  <c r="F25" i="111" a="1"/>
  <c r="F25" i="111" s="1"/>
  <c r="O27" i="111" a="1"/>
  <c r="O27" i="111" s="1"/>
  <c r="K27" i="111" a="1"/>
  <c r="K27" i="111" s="1"/>
  <c r="G27" i="111" a="1"/>
  <c r="G27" i="111" s="1"/>
  <c r="J27" i="111" a="1"/>
  <c r="J27" i="111" s="1"/>
  <c r="F27" i="111" a="1"/>
  <c r="F27" i="111" s="1"/>
  <c r="M25" i="111" a="1"/>
  <c r="M25" i="111" s="1"/>
  <c r="I25" i="111" a="1"/>
  <c r="I25" i="111" s="1"/>
  <c r="E25" i="111" a="1"/>
  <c r="E25" i="111" s="1"/>
  <c r="N27" i="111" a="1"/>
  <c r="N27" i="111" s="1"/>
  <c r="M27" i="111" a="1"/>
  <c r="M27" i="111" s="1"/>
  <c r="I27" i="111" a="1"/>
  <c r="I27" i="111" s="1"/>
  <c r="E27" i="111" a="1"/>
  <c r="E27" i="111" s="1"/>
  <c r="P11" i="111" a="1"/>
  <c r="P11" i="111" s="1"/>
  <c r="P10" i="111" l="1" a="1"/>
  <c r="P10" i="111" s="1"/>
  <c r="P18" i="111" a="1"/>
  <c r="P18" i="111" s="1"/>
  <c r="P33" i="111" a="1"/>
  <c r="P33" i="111" s="1"/>
  <c r="P25" i="111" a="1"/>
  <c r="P25" i="111" s="1"/>
  <c r="P35" i="111" a="1"/>
  <c r="P35" i="111" s="1"/>
  <c r="AJ18" i="57"/>
  <c r="I13" i="57"/>
  <c r="I86" i="57" s="1"/>
  <c r="H61" i="129"/>
  <c r="I61" i="129"/>
  <c r="J61" i="129"/>
  <c r="G61" i="129"/>
  <c r="G13" i="129"/>
  <c r="J13" i="129"/>
  <c r="H13" i="129"/>
  <c r="K13" i="129"/>
  <c r="AJ29" i="57"/>
  <c r="J14" i="129"/>
  <c r="G14" i="129"/>
  <c r="AJ21" i="57"/>
  <c r="I58" i="129"/>
  <c r="I14" i="129"/>
  <c r="J58" i="129"/>
  <c r="K14" i="129"/>
  <c r="K58" i="129"/>
  <c r="G58" i="129"/>
  <c r="S55" i="129"/>
  <c r="S53" i="129" s="1"/>
  <c r="U55" i="129"/>
  <c r="U53" i="129" s="1"/>
  <c r="M55" i="129"/>
  <c r="M23" i="129"/>
  <c r="M24" i="129"/>
  <c r="M25" i="129"/>
  <c r="P86" i="57"/>
  <c r="AD2" i="57" s="1"/>
  <c r="Q17" i="129"/>
  <c r="Q11" i="129" s="1"/>
  <c r="O17" i="129"/>
  <c r="O11" i="129" s="1"/>
  <c r="N196" i="129"/>
  <c r="M17" i="129"/>
  <c r="Q134" i="129"/>
  <c r="U134" i="129"/>
  <c r="O134" i="129"/>
  <c r="S134" i="129"/>
  <c r="S11" i="129"/>
  <c r="AO27" i="54" a="1"/>
  <c r="AO27" i="54" s="1"/>
  <c r="AN27" i="54" a="1"/>
  <c r="AN27" i="54" s="1"/>
  <c r="K32" i="44"/>
  <c r="T152" i="129"/>
  <c r="Q68" i="129"/>
  <c r="O68" i="129"/>
  <c r="M68" i="129"/>
  <c r="R152" i="129"/>
  <c r="N9" i="129"/>
  <c r="N152" i="129" s="1"/>
  <c r="P104" i="129"/>
  <c r="P196" i="129" s="1"/>
  <c r="L104" i="129"/>
  <c r="H86" i="135"/>
  <c r="AJ27" i="54" a="1"/>
  <c r="AJ27" i="54" s="1"/>
  <c r="AI27" i="54" a="1"/>
  <c r="AI27" i="54" s="1"/>
  <c r="M104" i="129"/>
  <c r="AD3" i="57" a="1"/>
  <c r="AD3" i="57" s="1"/>
  <c r="Q55" i="129"/>
  <c r="U11" i="129"/>
  <c r="O55" i="129"/>
  <c r="P9" i="129"/>
  <c r="I32" i="44"/>
  <c r="L9" i="129"/>
  <c r="E32" i="44"/>
  <c r="H86" i="57"/>
  <c r="K43" i="129"/>
  <c r="J43" i="129"/>
  <c r="I43" i="129"/>
  <c r="H43" i="129"/>
  <c r="G43" i="129"/>
  <c r="P27" i="111" a="1"/>
  <c r="P27" i="111" s="1"/>
  <c r="P34" i="111" l="1" a="1"/>
  <c r="P34" i="111" s="1"/>
  <c r="P26" i="111" a="1"/>
  <c r="P26" i="111" s="1"/>
  <c r="M53" i="129"/>
  <c r="Q132" i="129"/>
  <c r="Q104" i="129" s="1"/>
  <c r="U132" i="129"/>
  <c r="U104" i="129" s="1"/>
  <c r="S132" i="129"/>
  <c r="S104" i="129" s="1"/>
  <c r="O132" i="129"/>
  <c r="O104" i="129" s="1"/>
  <c r="L196" i="129"/>
  <c r="S9" i="129"/>
  <c r="U9" i="129"/>
  <c r="Q53" i="129"/>
  <c r="Q9" i="129" s="1"/>
  <c r="O53" i="129"/>
  <c r="P152" i="129"/>
  <c r="L152" i="129"/>
  <c r="M11" i="129"/>
  <c r="U154" i="129" l="1"/>
  <c r="U156" i="129" a="1"/>
  <c r="U156" i="129" s="1"/>
  <c r="S154" i="129"/>
  <c r="S156" i="129" a="1"/>
  <c r="S156" i="129" s="1"/>
  <c r="S152" i="129"/>
  <c r="U152" i="129"/>
  <c r="Q152" i="129"/>
  <c r="O156" i="129" a="1"/>
  <c r="O156" i="129" s="1"/>
  <c r="O154" i="129"/>
  <c r="Q156" i="129" a="1"/>
  <c r="Q156" i="129" s="1"/>
  <c r="Q154" i="129"/>
  <c r="O9" i="129"/>
  <c r="O152" i="129" s="1"/>
  <c r="M9" i="129"/>
  <c r="M152" i="129" s="1"/>
  <c r="M156" i="129" a="1"/>
  <c r="M156" i="129" s="1"/>
  <c r="M154" i="129"/>
  <c r="I86" i="135"/>
  <c r="O12" i="135"/>
  <c r="P34" i="135" l="1"/>
  <c r="P26" i="135" s="1"/>
  <c r="N12" i="135"/>
  <c r="P13" i="135"/>
  <c r="O10" i="135"/>
  <c r="O86" i="135" s="1"/>
  <c r="O4" i="135" s="1"/>
  <c r="P12" i="135" l="1"/>
  <c r="P10" i="135" s="1"/>
  <c r="V12" i="135"/>
  <c r="N10" i="135"/>
  <c r="P86" i="135" l="1"/>
  <c r="V3" i="135" s="1"/>
  <c r="N86" i="135"/>
  <c r="V10" i="135"/>
  <c r="V86" i="135" l="1"/>
  <c r="V4" i="135" s="1" a="1"/>
  <c r="V4" i="1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Q1" authorId="0" shapeId="0" xr:uid="{0C96DFB8-9A08-4D70-8926-7AFEB09121F4}">
      <text>
        <r>
          <rPr>
            <sz val="10"/>
            <rFont val="Arial"/>
            <family val="2"/>
          </rPr>
          <t>Somente de Ativos "Fundo Próprio"</t>
        </r>
      </text>
    </comment>
    <comment ref="R1" authorId="0" shapeId="0" xr:uid="{08DC9AD9-BFCC-4DC7-BCED-EF537B5EADDB}">
      <text>
        <r>
          <rPr>
            <sz val="10"/>
            <rFont val="Arial"/>
            <family val="2"/>
          </rPr>
          <t>Somente de Ativos "Fundo Próprio"</t>
        </r>
      </text>
    </comment>
    <comment ref="AC1" authorId="0" shapeId="0" xr:uid="{CD940135-525E-46B2-9A23-C37D2CB7DF9D}">
      <text>
        <r>
          <rPr>
            <sz val="10"/>
            <rFont val="Arial"/>
            <family val="2"/>
          </rPr>
          <t>Valores a Liquidar dos Fundos Próprios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085EE-A86A-4323-A1FB-11EB0978980F}" keepAlive="1" name="Query - Tbl_AssetAllocation" description="Connection to the 'Tbl_AssetAllocation' query in the workbook." type="5" refreshedVersion="8" backgroun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A1B1891D-6330-441C-A8D1-5D1A04E5FE60}"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<sst xmlns="http://schemas.openxmlformats.org/spreadsheetml/2006/main" count="73322" uniqueCount="5103">
  <si>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</si>
  <si>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</si>
  <si>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</si>
  <si>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</si>
  <si>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</si>
  <si>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</si>
  <si>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</si>
  <si>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</si>
  <si>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</si>
  <si>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</si>
  <si>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</si>
  <si>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</si>
  <si>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</si>
  <si>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</si>
  <si>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</si>
  <si>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</si>
  <si>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</si>
  <si>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</si>
  <si>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</si>
  <si>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</si>
  <si>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</si>
  <si>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</si>
  <si>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</si>
  <si>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</si>
  <si>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</si>
  <si>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</si>
  <si>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</si>
  <si>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</si>
  <si>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</si>
  <si>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</si>
  <si>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</si>
  <si>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</si>
  <si>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</si>
  <si>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</si>
  <si>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</si>
  <si>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</si>
  <si>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</si>
  <si>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</si>
  <si>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</si>
  <si>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</si>
  <si>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</si>
  <si>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</si>
  <si>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</si>
  <si>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</si>
  <si>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</si>
  <si>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</si>
  <si>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</si>
  <si>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</si>
  <si>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</si>
  <si>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</si>
  <si>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</si>
  <si>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</si>
  <si>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</si>
  <si>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</si>
  <si>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</si>
  <si>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</si>
  <si>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</si>
  <si>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</si>
  <si>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</si>
  <si>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</si>
  <si>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</si>
  <si>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</si>
  <si>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</si>
  <si>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</si>
  <si>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</si>
  <si>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</si>
  <si>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</si>
  <si>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</si>
  <si>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</si>
  <si>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</si>
  <si>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</si>
  <si>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</si>
  <si>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</si>
  <si>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</si>
  <si>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</si>
  <si>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</si>
  <si>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</si>
  <si>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</si>
  <si>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</si>
  <si>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</si>
  <si>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</si>
  <si>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</si>
  <si>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</si>
  <si>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</si>
  <si>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</si>
  <si>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</si>
  <si>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</si>
  <si>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</si>
  <si>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</si>
  <si>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</si>
  <si>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</si>
  <si>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</si>
  <si>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</si>
  <si>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</si>
  <si>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</si>
  <si>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</si>
  <si>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</si>
  <si>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</si>
  <si>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</si>
  <si>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</si>
  <si>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</si>
  <si>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</si>
  <si>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</si>
  <si>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</si>
  <si>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</si>
  <si>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</si>
  <si>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</si>
  <si>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</si>
  <si>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</si>
  <si>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</si>
  <si>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</si>
  <si>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</si>
  <si>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</si>
  <si>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</si>
  <si>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</si>
  <si>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</si>
  <si>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</si>
  <si>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</si>
  <si>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</si>
  <si>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</si>
  <si>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</si>
  <si>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</si>
  <si>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</si>
  <si>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</si>
  <si>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</si>
  <si>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</si>
  <si>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</si>
  <si>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</si>
  <si>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</si>
  <si>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</si>
  <si>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</si>
  <si>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</si>
  <si>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</si>
  <si>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</si>
  <si>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</si>
  <si>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</si>
  <si>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</si>
  <si>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</si>
  <si>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</si>
  <si>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</si>
  <si>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</si>
  <si>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</si>
  <si>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</si>
  <si>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</si>
  <si>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</si>
  <si>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</si>
  <si>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</si>
  <si>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</si>
  <si>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</si>
  <si>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</si>
  <si>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</si>
  <si>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</si>
  <si>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</si>
  <si>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</si>
  <si>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</si>
  <si>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</si>
  <si>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</si>
  <si>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</si>
  <si>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</si>
  <si>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</si>
  <si>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</si>
  <si>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</si>
  <si>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</si>
  <si>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</si>
  <si>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</si>
  <si>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</si>
  <si>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</si>
  <si>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</si>
  <si>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</si>
  <si>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</si>
  <si>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</si>
  <si>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</si>
  <si>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</si>
  <si>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</si>
  <si>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</si>
  <si>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</si>
  <si>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</si>
  <si>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</si>
  <si>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</si>
  <si>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</si>
  <si>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</si>
  <si>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</si>
  <si>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</si>
  <si>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</si>
  <si>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</si>
  <si>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</si>
  <si>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</si>
  <si>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</si>
  <si>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</si>
  <si>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</si>
  <si>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</si>
  <si>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</si>
  <si>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</si>
  <si>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</si>
  <si>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</si>
  <si>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</si>
  <si>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</si>
  <si>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</si>
  <si>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</si>
  <si>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</si>
  <si>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</si>
  <si>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</si>
  <si>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</si>
  <si>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</si>
  <si>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</si>
  <si>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</si>
  <si>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</si>
  <si>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</si>
  <si>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</si>
  <si>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</si>
  <si>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</si>
  <si>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</si>
  <si>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</si>
  <si>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</si>
  <si>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</si>
  <si>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</si>
  <si>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</si>
  <si>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</si>
  <si>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</si>
  <si>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</si>
  <si>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</si>
  <si>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</si>
  <si>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</si>
  <si>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</si>
  <si>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</si>
  <si>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</si>
  <si>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</si>
  <si>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</si>
  <si>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</si>
  <si>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</si>
  <si>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</si>
  <si>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</si>
  <si>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</si>
  <si>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</si>
  <si>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</si>
  <si>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</si>
  <si>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</si>
  <si>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</si>
  <si>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</si>
  <si>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</si>
  <si>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</si>
  <si>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</si>
  <si>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</si>
  <si>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</si>
  <si>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</si>
  <si>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</si>
  <si>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</si>
  <si>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</si>
  <si>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</si>
  <si>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</si>
  <si>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</si>
  <si>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</si>
  <si>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</si>
  <si>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</si>
  <si>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</si>
  <si>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</si>
  <si>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</si>
  <si>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</si>
  <si>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</si>
  <si>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</si>
  <si>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</si>
  <si>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</si>
  <si>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</si>
  <si>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</si>
  <si>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</si>
  <si>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</si>
  <si>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</si>
  <si>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</si>
  <si>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</si>
  <si>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</si>
  <si>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</si>
  <si>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</si>
  <si>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</si>
  <si>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</si>
  <si>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</si>
  <si>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</si>
  <si>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</si>
  <si>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</si>
  <si>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</si>
  <si>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</si>
  <si>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</si>
  <si>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</si>
  <si>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</si>
  <si>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</si>
  <si>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</si>
  <si>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</si>
  <si>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</si>
  <si>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</si>
  <si>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</si>
  <si>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</si>
  <si>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</si>
  <si>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</si>
  <si>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</si>
  <si>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</si>
  <si>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</si>
  <si>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</si>
  <si>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</si>
  <si>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</si>
  <si>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</si>
  <si>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</si>
  <si>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</si>
  <si>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</si>
  <si>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</si>
  <si>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</si>
  <si>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</si>
  <si>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</si>
  <si>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</si>
  <si>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</si>
  <si>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</si>
  <si>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</si>
  <si>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</si>
  <si>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</si>
  <si>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</si>
  <si>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</si>
  <si>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</si>
  <si>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</si>
  <si>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</si>
  <si>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</si>
  <si>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</si>
  <si>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</si>
  <si>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</si>
  <si>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</si>
  <si>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</si>
  <si>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</si>
  <si>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</si>
  <si>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</si>
  <si>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</si>
  <si>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</si>
  <si>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</si>
  <si>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</si>
  <si>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</si>
  <si>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</si>
  <si>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</si>
  <si>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</si>
  <si>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</si>
  <si>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</si>
  <si>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</si>
  <si>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</si>
  <si>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</si>
  <si>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</si>
  <si>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</si>
  <si>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</si>
  <si>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</si>
  <si>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</si>
  <si>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</si>
  <si>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</si>
  <si>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</si>
  <si>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</si>
  <si>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</si>
  <si>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</si>
  <si>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</si>
  <si>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</si>
  <si>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</si>
  <si>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</si>
  <si>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</si>
  <si>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</si>
  <si>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</si>
  <si>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</si>
  <si>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</si>
  <si>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</si>
  <si>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</si>
  <si>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</si>
  <si>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</si>
  <si>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</si>
  <si>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</si>
  <si>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</si>
  <si>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</si>
  <si>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</si>
  <si>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</si>
  <si>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</si>
  <si>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</si>
  <si>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</si>
  <si>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</si>
  <si>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</si>
  <si>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</si>
  <si>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</si>
  <si>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</si>
  <si>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</si>
  <si>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</si>
  <si>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</si>
  <si>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</si>
  <si>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</si>
  <si>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</si>
  <si>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</si>
  <si>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</si>
  <si>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</si>
  <si>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</si>
  <si>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</si>
  <si>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</si>
  <si>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</si>
  <si>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</si>
  <si>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</si>
  <si>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</si>
  <si>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</si>
  <si>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</si>
  <si>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</si>
  <si>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</si>
  <si>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</si>
  <si>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</si>
  <si>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</si>
  <si>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</si>
  <si>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</si>
  <si>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</si>
  <si>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</si>
  <si>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</si>
  <si>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</si>
  <si>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</si>
  <si>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</si>
  <si>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</si>
  <si>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</si>
  <si>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</si>
  <si>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</si>
  <si>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</si>
  <si>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</si>
  <si>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</si>
  <si>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</si>
  <si>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</si>
  <si>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</si>
  <si>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</si>
  <si>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</si>
  <si>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</si>
  <si>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</si>
  <si>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</si>
  <si>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</si>
  <si>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</si>
  <si>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</si>
  <si>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</si>
  <si>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</si>
  <si>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</si>
  <si>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</si>
  <si>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</si>
  <si>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</si>
  <si>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</si>
  <si>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</si>
  <si>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</si>
  <si>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</si>
  <si>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</si>
  <si>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</si>
  <si>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</si>
  <si>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</si>
  <si>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</si>
  <si>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</si>
  <si>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</si>
  <si>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</si>
  <si>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</si>
  <si>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</si>
  <si>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</si>
  <si>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</si>
  <si>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</si>
  <si>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</si>
  <si>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</si>
  <si>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</si>
  <si>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</si>
  <si>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</si>
  <si>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</si>
  <si>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</si>
  <si>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</si>
  <si>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</si>
  <si>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</si>
  <si>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</si>
  <si>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</si>
  <si>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</si>
  <si>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</si>
  <si>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</si>
  <si>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</si>
  <si>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</si>
  <si>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</si>
  <si>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</si>
  <si>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</si>
  <si>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</si>
  <si>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</si>
  <si>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</si>
  <si>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</si>
  <si>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</si>
  <si>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</si>
  <si>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</si>
  <si>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</si>
  <si>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</si>
  <si>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</si>
  <si>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</si>
  <si>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</si>
  <si>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</si>
  <si>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</si>
  <si>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</si>
  <si>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</si>
  <si>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</si>
  <si>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</si>
  <si>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</si>
  <si>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</si>
  <si>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</si>
  <si>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</si>
  <si>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</si>
  <si>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</si>
  <si>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</si>
  <si>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</si>
  <si>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</si>
  <si>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</si>
  <si>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</si>
  <si>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</si>
  <si>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</si>
  <si>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</si>
  <si>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</si>
  <si>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</si>
  <si>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</si>
  <si>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</si>
  <si>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</si>
  <si>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</si>
  <si>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</si>
  <si>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</si>
  <si>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</si>
  <si>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</si>
  <si>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</si>
  <si>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</si>
  <si>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</si>
  <si>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</si>
  <si>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</si>
  <si>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</si>
  <si>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</si>
  <si>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</si>
  <si>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</si>
  <si>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</si>
  <si>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</si>
  <si>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</si>
  <si>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</si>
  <si>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</si>
  <si>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</si>
  <si>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</si>
  <si>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</si>
  <si>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</si>
  <si>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</si>
  <si>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</si>
  <si>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</si>
  <si>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</si>
  <si>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</si>
  <si>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</si>
  <si>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</si>
  <si>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</si>
  <si>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</si>
  <si>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</si>
  <si>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</si>
  <si>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</si>
  <si>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</si>
  <si>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</si>
  <si>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</si>
  <si>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</si>
  <si>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</si>
  <si>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</si>
  <si>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</si>
  <si>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</si>
  <si>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</si>
  <si>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</si>
  <si>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</si>
  <si>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</si>
  <si>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</si>
  <si>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</si>
  <si>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</si>
  <si>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</si>
  <si>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</si>
  <si>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</si>
  <si>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</si>
  <si>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</si>
  <si>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</si>
  <si>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</si>
  <si>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</si>
  <si>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</si>
  <si>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</si>
  <si>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</si>
  <si>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</si>
  <si>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</si>
  <si>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</si>
  <si>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</si>
  <si>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</si>
  <si>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</si>
  <si>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</si>
  <si>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</si>
  <si>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</si>
  <si>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</si>
  <si>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</si>
  <si>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</si>
  <si>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</si>
  <si>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</si>
  <si>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</si>
  <si>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</si>
  <si>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</si>
  <si>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</si>
  <si>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</si>
  <si>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</si>
  <si>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</si>
  <si>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</si>
  <si>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</si>
  <si>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</si>
  <si>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</si>
  <si>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</si>
  <si>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</si>
  <si>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</si>
  <si>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</si>
  <si>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</si>
  <si>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</si>
  <si>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</si>
  <si>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</si>
  <si>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</si>
  <si>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</si>
  <si>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</si>
  <si>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</si>
  <si>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</si>
  <si>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</si>
  <si>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</si>
  <si>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</si>
  <si>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</si>
  <si>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</si>
  <si>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</si>
  <si>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</si>
  <si>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</si>
  <si>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</si>
  <si>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</si>
  <si>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</si>
  <si>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</si>
  <si>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</si>
  <si>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</si>
  <si>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</si>
  <si>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</si>
  <si>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</si>
  <si>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</si>
  <si>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</si>
  <si>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</si>
  <si>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</si>
  <si>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</si>
  <si>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</si>
  <si>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</si>
  <si>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</si>
  <si>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</si>
  <si>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</si>
  <si>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</si>
  <si>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</si>
  <si>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</si>
  <si>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</si>
  <si>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</si>
  <si>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</si>
  <si>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</si>
  <si>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</si>
  <si>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</si>
  <si>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</si>
  <si>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</si>
  <si>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</si>
  <si>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</si>
  <si>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</si>
  <si>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</si>
  <si>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</si>
  <si>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</si>
  <si>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</si>
  <si>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</si>
  <si>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</si>
  <si>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</si>
  <si>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</si>
  <si>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</si>
  <si>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</si>
  <si>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</si>
  <si>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</si>
  <si>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</si>
  <si>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</si>
  <si>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</si>
  <si>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</si>
  <si>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</si>
  <si>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</si>
  <si>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</si>
  <si>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</si>
  <si>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</si>
  <si>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</si>
  <si>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</si>
  <si>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</si>
  <si>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</si>
  <si>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</si>
  <si>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</si>
  <si>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</si>
  <si>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</si>
  <si>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</si>
  <si>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</si>
  <si>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</si>
  <si>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</si>
  <si>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</si>
  <si>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</si>
  <si>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</si>
  <si>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</si>
  <si>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</si>
  <si>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</si>
  <si>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</si>
  <si>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</si>
  <si>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</si>
  <si>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</si>
  <si>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</si>
  <si>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</si>
  <si>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</si>
  <si>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</si>
  <si>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</si>
  <si>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</si>
  <si>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</si>
  <si>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</si>
  <si>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</si>
  <si>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</si>
  <si>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</si>
  <si>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</si>
  <si>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</si>
  <si>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</si>
  <si>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</si>
  <si>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</si>
  <si>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</si>
  <si>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</si>
  <si>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</si>
  <si>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</si>
  <si>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</si>
  <si>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</si>
  <si>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</si>
  <si>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</si>
  <si>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</si>
  <si>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</si>
  <si>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</si>
  <si>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</si>
  <si>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</si>
  <si>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</si>
  <si>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</si>
  <si>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</si>
  <si>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</si>
  <si>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</si>
  <si>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</si>
  <si>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</si>
  <si>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</si>
  <si>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</si>
  <si>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</si>
  <si>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</si>
  <si>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</si>
  <si>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</si>
  <si>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</si>
  <si>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</si>
  <si>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</si>
  <si>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</si>
  <si>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</si>
  <si>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</si>
  <si>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</si>
  <si>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</si>
  <si>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</si>
  <si>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</si>
  <si>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</si>
  <si>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</si>
  <si>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</si>
  <si>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</si>
  <si>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</si>
  <si>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</si>
  <si>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</si>
  <si>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</si>
  <si>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</si>
  <si>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</si>
  <si>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</si>
  <si>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</si>
  <si>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</si>
  <si>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</si>
  <si>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</si>
  <si>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</si>
  <si>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</si>
  <si>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</si>
  <si>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</si>
  <si>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</si>
  <si>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</si>
  <si>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</si>
  <si>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</si>
  <si>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</si>
  <si>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</si>
  <si>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</si>
  <si>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</si>
  <si>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</si>
  <si>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</si>
  <si>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</si>
  <si>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</si>
  <si>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</si>
  <si>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</si>
  <si>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</si>
  <si>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</si>
  <si>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</si>
  <si>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</si>
  <si>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</si>
  <si>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</si>
  <si>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</si>
  <si>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</si>
  <si>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</si>
  <si>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</si>
  <si>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</si>
  <si>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</si>
  <si>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</si>
  <si>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</si>
  <si>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</si>
  <si>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</si>
  <si>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</si>
  <si>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</si>
  <si>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</si>
  <si>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</si>
  <si>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</si>
  <si>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</si>
  <si>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</si>
  <si>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</si>
  <si>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</si>
  <si>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</si>
  <si>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</si>
  <si>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</si>
  <si>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</si>
  <si>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</si>
  <si>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</si>
  <si>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</si>
  <si>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</si>
  <si>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</si>
  <si>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</si>
  <si>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</si>
  <si>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</si>
  <si>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</si>
  <si>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</si>
  <si>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</si>
  <si>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</si>
  <si>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</si>
  <si>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</si>
  <si>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</si>
  <si>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</si>
  <si>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</si>
  <si>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</si>
  <si>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</si>
  <si>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</si>
  <si>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</si>
  <si>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</si>
  <si>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</si>
  <si>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</si>
  <si>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</si>
  <si>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</si>
  <si>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</si>
  <si>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</si>
  <si>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</si>
  <si>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</si>
  <si>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</si>
  <si>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</si>
  <si>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</si>
  <si>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</si>
  <si>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</si>
  <si>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</si>
  <si>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</si>
  <si>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</si>
  <si>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</si>
  <si>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</si>
  <si>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</si>
  <si>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</si>
  <si>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</si>
  <si>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</si>
  <si>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</si>
  <si>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</si>
  <si>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</si>
  <si>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</si>
  <si>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</si>
  <si>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</si>
  <si>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</si>
  <si>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</si>
  <si>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</si>
  <si>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</si>
  <si>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</si>
  <si>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</si>
  <si>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</si>
  <si>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</si>
  <si>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</si>
  <si>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</si>
  <si>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</si>
  <si>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</si>
  <si>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</si>
  <si>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</si>
  <si>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</si>
  <si>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</si>
  <si>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</si>
  <si>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</si>
  <si>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</si>
  <si>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</si>
  <si>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</si>
  <si>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</si>
  <si>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</si>
  <si>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</si>
  <si>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</si>
  <si>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</si>
  <si>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</si>
  <si>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</si>
  <si>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</si>
  <si>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</si>
  <si>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</si>
  <si>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</si>
  <si>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</si>
  <si>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</si>
  <si>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</si>
  <si>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</si>
  <si>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</si>
  <si>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</si>
  <si>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</si>
  <si>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</si>
  <si>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</si>
  <si>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</si>
  <si>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</si>
  <si>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</si>
  <si>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</si>
  <si>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</si>
  <si>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</si>
  <si>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</si>
  <si>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</si>
  <si>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</si>
  <si>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</si>
  <si>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</si>
  <si>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</si>
  <si>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</si>
  <si>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</si>
  <si>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</si>
  <si>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</si>
  <si>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</si>
  <si>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</si>
  <si>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</si>
  <si>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</si>
  <si>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</si>
  <si>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</si>
  <si>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</si>
  <si>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</si>
  <si>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</si>
  <si>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</si>
  <si>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</si>
  <si>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</si>
  <si>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</si>
  <si>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</si>
  <si>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</si>
  <si>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</si>
  <si>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</si>
  <si>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</si>
  <si>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</si>
  <si>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</si>
  <si>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</si>
  <si>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</si>
  <si>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</si>
  <si>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</si>
  <si>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</si>
  <si>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</si>
  <si>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</si>
  <si>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</si>
  <si>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</si>
  <si>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</si>
  <si>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</si>
  <si>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</si>
  <si>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</si>
  <si>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</si>
  <si>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</si>
  <si>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</si>
  <si>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</si>
  <si>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</si>
  <si>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</si>
  <si>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</si>
  <si>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</si>
  <si>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</si>
  <si>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</si>
  <si>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</si>
  <si>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</si>
  <si>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</si>
  <si>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</si>
  <si>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</si>
  <si>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</si>
  <si>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</si>
  <si>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</si>
  <si>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</si>
  <si>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</si>
  <si>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</si>
  <si>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</si>
  <si>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</si>
  <si>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</si>
  <si>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</si>
  <si>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</si>
  <si>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</si>
  <si>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</si>
  <si>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</si>
  <si>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</si>
  <si>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</si>
  <si>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</si>
  <si>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</si>
  <si>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</si>
  <si>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</si>
  <si>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</si>
  <si>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</si>
  <si>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</si>
  <si>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</si>
  <si>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</si>
  <si>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</si>
  <si>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</si>
  <si>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</si>
  <si>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</si>
  <si>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</si>
  <si>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</si>
  <si>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</si>
  <si>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</si>
  <si>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</si>
  <si>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</si>
  <si>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</si>
  <si>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</si>
  <si>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</si>
  <si>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</si>
  <si>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</si>
  <si>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</si>
  <si>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</si>
  <si>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</si>
  <si>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</si>
  <si>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</si>
  <si>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</si>
  <si>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</si>
  <si>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</si>
  <si>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</si>
  <si>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</si>
  <si>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</si>
  <si>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</si>
  <si>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</si>
  <si>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</si>
  <si>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</si>
  <si>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</si>
  <si>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</si>
  <si>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</si>
  <si>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</si>
  <si>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</si>
  <si>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</si>
  <si>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</si>
  <si>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</si>
  <si>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</si>
  <si>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</si>
  <si>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</si>
  <si>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</si>
  <si>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</si>
  <si>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</si>
  <si>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</si>
  <si>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</si>
  <si>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</si>
  <si>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</si>
  <si>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</si>
  <si>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</si>
  <si>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</si>
  <si>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</si>
  <si>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</si>
  <si>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</si>
  <si>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</si>
  <si>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</si>
  <si>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</si>
  <si>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</si>
  <si>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</si>
  <si>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</si>
  <si>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</si>
  <si>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</si>
  <si>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</si>
  <si>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</si>
  <si>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</si>
  <si>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</si>
  <si>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</si>
  <si>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</si>
  <si>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</si>
  <si>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</si>
  <si>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</si>
  <si>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</si>
  <si>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</si>
  <si>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</si>
  <si>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</si>
  <si>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</si>
  <si>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</si>
  <si>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</si>
  <si>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</si>
  <si>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</si>
  <si>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</si>
  <si>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</si>
  <si>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</si>
  <si>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</si>
  <si>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</si>
  <si>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</si>
  <si>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</si>
  <si>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</si>
  <si>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</si>
  <si>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</si>
  <si>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</si>
  <si>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</si>
  <si>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</si>
  <si>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</si>
  <si>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</si>
  <si>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</si>
  <si>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</si>
  <si>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</si>
  <si>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</si>
  <si>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</si>
  <si>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</si>
  <si>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</si>
  <si>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</si>
  <si>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</si>
  <si>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</si>
  <si>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</si>
  <si>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</si>
  <si>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</si>
  <si>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</si>
  <si>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</si>
  <si>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</si>
  <si>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</si>
  <si>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</si>
  <si>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</si>
  <si>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</si>
  <si>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</si>
  <si>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</si>
  <si>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</si>
  <si>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</si>
  <si>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</si>
  <si>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</si>
  <si>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</si>
  <si>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</si>
  <si>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</si>
  <si>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</si>
  <si>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</si>
  <si>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</si>
  <si>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</si>
  <si>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</si>
  <si>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</si>
  <si>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</si>
  <si>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</si>
  <si>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</si>
  <si>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</si>
  <si>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</si>
  <si>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</si>
  <si>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</si>
  <si>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</si>
  <si>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</si>
  <si>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</si>
  <si>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</si>
  <si>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</si>
  <si>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</si>
  <si>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</si>
  <si>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</si>
  <si>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</si>
  <si>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</si>
  <si>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</si>
  <si>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</si>
  <si>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</si>
  <si>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</si>
  <si>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</si>
  <si>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</si>
  <si>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</si>
  <si>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</si>
  <si>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</si>
  <si>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</si>
  <si>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</si>
  <si>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</si>
  <si>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</si>
  <si>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</si>
  <si>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</si>
  <si>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</si>
  <si>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</si>
  <si>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</si>
  <si>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</si>
  <si>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</si>
  <si>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</si>
  <si>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</si>
  <si>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</si>
  <si>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</si>
  <si>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</si>
  <si>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</si>
  <si>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</si>
  <si>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</si>
  <si>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</si>
  <si>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</si>
  <si>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</si>
  <si>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</si>
  <si>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</si>
  <si>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</si>
  <si>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</si>
  <si>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</si>
  <si>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</si>
  <si>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</si>
  <si>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</si>
  <si>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</si>
  <si>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</si>
  <si>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</si>
  <si>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</si>
  <si>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</si>
  <si>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</si>
  <si>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</si>
  <si>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</si>
  <si>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</si>
  <si>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</si>
  <si>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</si>
  <si>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</si>
  <si>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</si>
  <si>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</si>
  <si>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</si>
  <si>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</si>
  <si>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</si>
  <si>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</si>
  <si>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</si>
  <si>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</si>
  <si>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</si>
  <si>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</si>
  <si>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</si>
  <si>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</si>
  <si>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</si>
  <si>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</si>
  <si>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</si>
  <si>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</si>
  <si>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</si>
  <si>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</si>
  <si>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</si>
  <si>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</si>
  <si>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</si>
  <si>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</si>
  <si>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</si>
  <si>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</si>
  <si>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</si>
  <si>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</si>
  <si>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</si>
  <si>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</si>
  <si>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</si>
  <si>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</si>
  <si>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</si>
  <si>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</si>
  <si>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</si>
  <si>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</si>
  <si>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</si>
  <si>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</si>
  <si>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</si>
  <si>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</si>
  <si>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</si>
  <si>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</si>
  <si>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</si>
  <si>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</si>
  <si>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</si>
  <si>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</si>
  <si>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</si>
  <si>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</si>
  <si>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</si>
  <si>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</si>
  <si>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</si>
  <si>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</si>
  <si>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</si>
  <si>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</si>
  <si>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</si>
  <si>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</si>
  <si>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</si>
  <si>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</si>
  <si>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</si>
  <si>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</si>
  <si>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</si>
  <si>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</si>
  <si>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</si>
  <si>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</si>
  <si>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</si>
  <si>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</si>
  <si>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</si>
  <si>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</si>
  <si>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</si>
  <si>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</si>
  <si>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</si>
  <si>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</si>
  <si>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</si>
  <si>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</si>
  <si>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</si>
  <si>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</si>
  <si>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</si>
  <si>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</si>
  <si>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</si>
  <si>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</si>
  <si>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</si>
  <si>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</si>
  <si>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</si>
  <si>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</si>
  <si>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</si>
  <si>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</si>
  <si>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</si>
  <si>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</si>
  <si>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</si>
  <si>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</si>
  <si>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</si>
  <si>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</si>
  <si>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</si>
  <si>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</si>
  <si>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</si>
  <si>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</si>
  <si>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</si>
  <si>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</si>
  <si>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</si>
  <si>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</si>
  <si>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</si>
  <si>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</si>
  <si>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</si>
  <si>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</si>
  <si>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</si>
  <si>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</si>
  <si>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</si>
  <si>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</si>
  <si>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</si>
  <si>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</si>
  <si>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</si>
  <si>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</si>
  <si>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</si>
  <si>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</si>
  <si>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</si>
  <si>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</si>
  <si>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</si>
  <si>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</si>
  <si>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</si>
  <si>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</si>
  <si>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</si>
  <si>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</si>
  <si>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</si>
  <si>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</si>
  <si>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</si>
  <si>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</si>
  <si>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</si>
  <si>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</si>
  <si>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</si>
  <si>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</si>
  <si>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</si>
  <si>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</si>
  <si>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</si>
  <si>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</si>
  <si>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</si>
  <si>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</si>
  <si>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</si>
  <si>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</si>
  <si>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</si>
  <si>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</si>
  <si>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</si>
  <si>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</si>
  <si>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</si>
  <si>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</si>
  <si>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</si>
  <si>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</si>
  <si>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</si>
  <si>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</si>
  <si>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</si>
  <si>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</si>
  <si>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</si>
  <si>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</si>
  <si>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</si>
  <si>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</si>
  <si>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</si>
  <si>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</si>
  <si>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</si>
  <si>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</si>
  <si>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</si>
  <si>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</si>
  <si>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</si>
  <si>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</si>
  <si>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</si>
  <si>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</si>
  <si>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</si>
  <si>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</si>
  <si>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</si>
  <si>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</si>
  <si>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</si>
  <si>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</si>
  <si>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</si>
  <si>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</si>
  <si>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</si>
  <si>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</si>
  <si>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</si>
  <si>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</si>
  <si>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</si>
  <si>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</si>
  <si>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</si>
  <si>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</si>
  <si>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</si>
  <si>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</si>
  <si>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</si>
  <si>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</si>
  <si>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</si>
  <si>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</si>
  <si>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</si>
  <si>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</si>
  <si>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</si>
  <si>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</si>
  <si>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</si>
  <si>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</si>
  <si>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</si>
  <si>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</si>
  <si>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</si>
  <si>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</si>
  <si>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</si>
  <si>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</si>
  <si>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</si>
  <si>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</si>
  <si>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</si>
  <si>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</si>
  <si>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</si>
  <si>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</si>
  <si>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</si>
  <si>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</si>
  <si>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</si>
  <si>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</si>
  <si>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</si>
  <si>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</si>
  <si>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</si>
  <si>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</si>
  <si>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</si>
  <si>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</si>
  <si>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</si>
  <si>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</si>
  <si>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</si>
  <si>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</si>
  <si>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</si>
  <si>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</si>
  <si>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</si>
  <si>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</si>
  <si>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</si>
  <si>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</si>
  <si>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</si>
  <si>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</si>
  <si>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</si>
  <si>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</si>
  <si>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</si>
  <si>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</si>
  <si>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</si>
  <si>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</si>
  <si>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</si>
  <si>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</si>
  <si>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</si>
  <si>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</si>
  <si>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</si>
  <si>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</si>
  <si>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</si>
  <si>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</si>
  <si>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</si>
  <si>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</si>
  <si>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</si>
  <si>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</si>
  <si>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</si>
  <si>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</si>
  <si>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</si>
  <si>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</si>
  <si>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</si>
  <si>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</si>
  <si>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</si>
  <si>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</si>
  <si>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</si>
  <si>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</si>
  <si>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</si>
  <si>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</si>
  <si>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</si>
  <si>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</si>
  <si>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</si>
  <si>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</si>
  <si>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</si>
  <si>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</si>
  <si>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</si>
  <si>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</si>
  <si>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</si>
  <si>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</si>
  <si>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</si>
  <si>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</si>
  <si>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</si>
  <si>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</si>
  <si>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</si>
  <si>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</si>
  <si>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</si>
  <si>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</si>
  <si>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</si>
  <si>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</si>
  <si>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</si>
  <si>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</si>
  <si>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</si>
  <si>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</si>
  <si>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</si>
  <si>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</si>
  <si>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</si>
  <si>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</si>
  <si>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</si>
  <si>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</si>
  <si>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</si>
  <si>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</si>
  <si>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</si>
  <si>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</si>
  <si>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</si>
  <si>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</si>
  <si>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</si>
  <si>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</si>
  <si>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</si>
  <si>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</si>
  <si>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</si>
  <si>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</si>
  <si>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</si>
  <si>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</si>
  <si>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</si>
  <si>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</si>
  <si>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</si>
  <si>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</si>
  <si>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</si>
  <si>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</si>
  <si>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</si>
  <si>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</si>
  <si>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</si>
  <si>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</si>
  <si>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</si>
  <si>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</si>
  <si>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</si>
  <si>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</si>
  <si>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</si>
  <si>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</si>
  <si>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</si>
  <si>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</si>
  <si>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</si>
  <si>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</si>
  <si>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</si>
  <si>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</si>
  <si>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</si>
  <si>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</si>
  <si>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</si>
  <si>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</si>
  <si>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</si>
  <si>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</si>
  <si>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</si>
  <si>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</si>
  <si>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</si>
  <si>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</si>
  <si>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</si>
  <si>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</si>
  <si>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</si>
  <si>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</si>
  <si>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</si>
  <si>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</si>
  <si>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</si>
  <si>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</si>
  <si>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</si>
  <si>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</si>
  <si>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</si>
  <si>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</si>
  <si>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</si>
  <si>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</si>
  <si>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</si>
  <si>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</si>
  <si>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</si>
  <si>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</si>
  <si>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</si>
  <si>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</si>
  <si>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</si>
  <si>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</si>
  <si>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</si>
  <si>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</si>
  <si>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</si>
  <si>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</si>
  <si>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</si>
  <si>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</si>
  <si>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</si>
  <si>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</si>
  <si>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</si>
  <si>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</si>
  <si>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</si>
  <si>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</si>
  <si>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</si>
  <si>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</si>
  <si>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</si>
  <si>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</si>
  <si>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</si>
  <si>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</si>
  <si>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</si>
  <si>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</si>
  <si>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</si>
  <si>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</si>
  <si>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</si>
  <si>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</si>
  <si>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</si>
  <si>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</si>
  <si>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</si>
  <si>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</si>
  <si>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</si>
  <si>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</si>
  <si>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</si>
  <si>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</si>
  <si>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</si>
  <si>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</si>
  <si>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</si>
  <si>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</si>
  <si>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</si>
  <si>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</si>
  <si>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</si>
  <si>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</si>
  <si>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</si>
  <si>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</si>
  <si>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</si>
  <si>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</si>
  <si>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</si>
  <si>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</si>
  <si>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</si>
  <si>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</si>
  <si>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</si>
  <si>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</si>
  <si>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</si>
  <si>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</si>
  <si>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</si>
  <si>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</si>
  <si>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</si>
  <si>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</si>
  <si>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</si>
  <si>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</si>
  <si>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</si>
  <si>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</si>
  <si>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</si>
  <si>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</si>
  <si>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</si>
  <si>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</si>
  <si>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</si>
  <si>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</si>
  <si>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</si>
  <si>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</si>
  <si>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</si>
  <si>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</si>
  <si>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</si>
  <si>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</si>
  <si>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</si>
  <si>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</si>
  <si>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</si>
  <si>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</si>
  <si>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</si>
  <si>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</si>
  <si>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</si>
  <si>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</si>
  <si>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</si>
  <si>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</si>
  <si>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</si>
  <si>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</si>
  <si>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</si>
  <si>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</si>
  <si>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</si>
  <si>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</si>
  <si>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</si>
  <si>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</si>
  <si>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</si>
  <si>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</si>
  <si>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</si>
  <si>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</si>
  <si>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</si>
  <si>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</si>
  <si>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</si>
  <si>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</si>
  <si>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</si>
  <si>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</si>
  <si>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</si>
  <si>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</si>
  <si>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</si>
  <si>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</si>
  <si>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</si>
  <si>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</si>
  <si>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</si>
  <si>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</si>
  <si>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</si>
  <si>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</si>
  <si>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</si>
  <si>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</si>
  <si>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</si>
  <si>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</si>
  <si>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</si>
  <si>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</si>
  <si>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</si>
  <si>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</si>
  <si>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</si>
  <si>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</si>
  <si>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</si>
  <si>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</si>
  <si>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</si>
  <si>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</si>
  <si>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</si>
  <si>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</si>
  <si>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</si>
  <si>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</si>
  <si>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</si>
  <si>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</si>
  <si>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</si>
  <si>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</si>
  <si>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</si>
  <si>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</si>
  <si>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</si>
  <si>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</si>
  <si>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</si>
  <si>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</si>
  <si>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</si>
  <si>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</si>
  <si>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</si>
  <si>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</si>
  <si>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</si>
  <si>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</si>
  <si>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</si>
  <si>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</si>
  <si>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</si>
  <si>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</si>
  <si>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</si>
  <si>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</si>
  <si>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</si>
  <si>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</si>
  <si>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</si>
  <si>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</si>
  <si>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</si>
  <si>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</si>
  <si>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</si>
  <si>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</si>
  <si>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</si>
  <si>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</si>
  <si>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</si>
  <si>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</si>
  <si>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</si>
  <si>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</si>
  <si>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</si>
  <si>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</si>
  <si>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</si>
  <si>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</si>
  <si>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</si>
  <si>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</si>
  <si>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</si>
  <si>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</si>
  <si>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</si>
  <si>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</si>
  <si>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</si>
  <si>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</si>
  <si>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</si>
  <si>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</si>
  <si>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</si>
  <si>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</si>
  <si>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</si>
  <si>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</si>
  <si>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</si>
  <si>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</si>
  <si>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</si>
  <si>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</si>
  <si>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</si>
  <si>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</si>
  <si>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</si>
  <si>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</si>
  <si>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</si>
  <si>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</si>
  <si>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</si>
  <si>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</si>
  <si>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</si>
  <si>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</si>
  <si>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</si>
  <si>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</si>
  <si>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</si>
  <si>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</si>
  <si>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</si>
  <si>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</si>
  <si>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</si>
  <si>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</si>
  <si>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</si>
  <si>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</si>
  <si>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</si>
  <si>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</si>
  <si>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</si>
  <si>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</si>
  <si>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</si>
  <si>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</si>
  <si>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</si>
  <si>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</si>
  <si>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</si>
  <si>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</si>
  <si>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</si>
  <si>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</si>
  <si>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</si>
  <si>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</si>
  <si>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</si>
  <si>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</si>
  <si>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</si>
  <si>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</si>
  <si>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</si>
  <si>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</si>
  <si>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</si>
  <si>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</si>
  <si>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</si>
  <si>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</si>
  <si>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</si>
  <si>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</si>
  <si>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</si>
  <si>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</si>
  <si>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</si>
  <si>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</si>
  <si>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</si>
  <si>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</si>
  <si>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</si>
  <si>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</si>
  <si>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</si>
  <si>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</si>
  <si>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</si>
  <si>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</si>
  <si>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</si>
  <si>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</si>
  <si>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</si>
  <si>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</si>
  <si>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</si>
  <si>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</si>
  <si>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</si>
  <si>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</si>
  <si>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</si>
  <si>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</si>
  <si>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</si>
  <si>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</si>
  <si>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</si>
  <si>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</si>
  <si>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</si>
  <si>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</si>
  <si>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</si>
  <si>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</si>
  <si>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</si>
  <si>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</si>
  <si>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</si>
  <si>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</si>
  <si>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</si>
  <si>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</si>
  <si>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</si>
  <si>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</si>
  <si>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</si>
  <si>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</si>
  <si>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</si>
  <si>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</si>
  <si>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</si>
  <si>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</si>
  <si>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</si>
  <si>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</si>
  <si>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</si>
  <si>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</si>
  <si>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</si>
  <si>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</si>
  <si>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</si>
  <si>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</si>
  <si>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</si>
  <si>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</si>
  <si>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</si>
  <si>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</si>
  <si>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</si>
  <si>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</si>
  <si>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</si>
  <si>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</si>
  <si>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</si>
  <si>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</si>
  <si>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</si>
  <si>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</si>
  <si>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</si>
  <si>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</si>
  <si>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</si>
  <si>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</si>
  <si>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</si>
  <si>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</si>
  <si>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</si>
  <si>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</si>
  <si>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</si>
  <si>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</si>
  <si>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</si>
  <si>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</si>
  <si>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</si>
  <si>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</si>
  <si>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</si>
  <si>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</si>
  <si>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</si>
  <si>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</si>
  <si>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</si>
  <si>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</si>
  <si>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</si>
  <si>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</si>
  <si>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</si>
  <si>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</si>
  <si>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</si>
  <si>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</si>
  <si>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</si>
  <si>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</si>
  <si>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</si>
  <si>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</si>
  <si>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</si>
  <si>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</si>
  <si>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</si>
  <si>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</si>
  <si>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</si>
  <si>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</si>
  <si>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</si>
  <si>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</si>
  <si>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</si>
  <si>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</si>
  <si>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</si>
  <si>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</si>
  <si>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</si>
  <si>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</si>
  <si>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</si>
  <si>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</si>
  <si>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</si>
  <si>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</si>
  <si>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</si>
  <si>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</si>
  <si>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</si>
  <si>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</si>
  <si>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</si>
  <si>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</si>
  <si>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</si>
  <si>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</si>
  <si>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</si>
  <si>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</si>
  <si>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</si>
  <si>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</si>
  <si>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</si>
  <si>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</si>
  <si>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</si>
  <si>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</si>
  <si>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</si>
  <si>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</si>
  <si>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</si>
  <si>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</si>
  <si>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</si>
  <si>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</si>
  <si>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</si>
  <si>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</si>
  <si>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</si>
  <si>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</si>
  <si>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</si>
  <si>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</si>
  <si>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</si>
  <si>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</si>
  <si>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</si>
  <si>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</si>
  <si>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</si>
  <si>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</si>
  <si>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</si>
  <si>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</si>
  <si>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</si>
  <si>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</si>
  <si>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</si>
  <si>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</si>
  <si>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</si>
  <si>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</si>
  <si>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</si>
  <si>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</si>
  <si>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</si>
  <si>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</si>
  <si>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</si>
  <si>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</si>
  <si>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</si>
  <si>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</si>
  <si>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</si>
  <si>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</si>
  <si>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</si>
  <si>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</si>
  <si>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</si>
  <si>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</si>
  <si>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</si>
  <si>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</si>
  <si>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</si>
  <si>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</si>
  <si>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</si>
  <si>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</si>
  <si>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</si>
  <si>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</si>
  <si>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</si>
  <si>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</si>
  <si>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</si>
  <si>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</si>
  <si>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</si>
  <si>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</si>
  <si>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</si>
  <si>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</si>
  <si>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</si>
  <si>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</si>
  <si>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</si>
  <si>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</si>
  <si>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</si>
  <si>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</si>
  <si>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</si>
  <si>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</si>
  <si>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</si>
  <si>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</si>
  <si>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</si>
  <si>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</si>
  <si>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</si>
  <si>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</si>
  <si>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</si>
  <si>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</si>
  <si>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</si>
  <si>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</si>
  <si>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</si>
  <si>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</si>
  <si>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</si>
  <si>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</si>
  <si>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</si>
  <si>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</si>
  <si>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</si>
  <si>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</si>
  <si>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</si>
  <si>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</si>
  <si>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</si>
  <si>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</si>
  <si>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</si>
  <si>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</si>
  <si>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</si>
  <si>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</si>
  <si>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</si>
  <si>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</si>
  <si>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</si>
  <si>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</si>
  <si>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</si>
  <si>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</si>
  <si>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</si>
  <si>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</si>
  <si>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</si>
  <si>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</si>
  <si>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</si>
  <si>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</si>
  <si>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</si>
  <si>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</si>
  <si>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</si>
  <si>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</si>
  <si>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</si>
  <si>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</si>
  <si>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</si>
  <si>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</si>
  <si>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</si>
  <si>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</si>
  <si>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</si>
  <si>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</si>
  <si>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</si>
  <si>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</si>
  <si>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</si>
  <si>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</si>
  <si>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</si>
  <si>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</si>
  <si>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</si>
  <si>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</si>
  <si>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</si>
  <si>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</si>
  <si>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</si>
  <si>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</si>
  <si>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</si>
  <si>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</si>
  <si>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</si>
  <si>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</si>
  <si>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</si>
  <si>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</si>
  <si>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</si>
  <si>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</si>
  <si>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</si>
  <si>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</si>
  <si>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</si>
  <si>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</si>
  <si>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</si>
  <si>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</si>
  <si>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</si>
  <si>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</si>
  <si>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</si>
  <si>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</si>
  <si>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</si>
  <si>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</si>
  <si>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</si>
  <si>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</si>
  <si>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</si>
  <si>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</si>
  <si>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</si>
  <si>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</si>
  <si>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</si>
  <si>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</si>
  <si>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</si>
  <si>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</si>
  <si>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</si>
  <si>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</si>
  <si>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</si>
  <si>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</si>
  <si>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</si>
  <si>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</si>
  <si>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</si>
  <si>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</si>
  <si>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</si>
  <si>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</si>
  <si>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</si>
  <si>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</si>
  <si>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</si>
  <si>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</si>
  <si>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</si>
  <si>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</si>
  <si>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</si>
  <si>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</si>
  <si>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</si>
  <si>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</si>
  <si>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Everest High Yield FIC FIM - CP E1</t>
  </si>
  <si>
    <t>Vinland Macro Access FIC MM</t>
  </si>
  <si>
    <t>Trigono Flagship Small Caps FIC FIA</t>
  </si>
  <si>
    <t>Trigono Delphos Income FIC FIA</t>
  </si>
  <si>
    <t>Truxt I Valor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</si>
  <si>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</si>
  <si>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</si>
  <si>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</si>
  <si>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</si>
  <si>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</si>
  <si>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</si>
  <si>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</si>
  <si>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</si>
  <si>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</si>
  <si>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</si>
  <si>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</si>
  <si>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</si>
  <si>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</si>
  <si>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</si>
  <si>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</si>
  <si>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</si>
  <si>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</si>
  <si>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</si>
  <si>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</si>
  <si>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</si>
  <si>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</si>
  <si>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</si>
  <si>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</si>
  <si>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</si>
  <si>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</si>
  <si>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</si>
  <si>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</si>
  <si>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</si>
  <si>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</si>
  <si>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</si>
  <si>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</si>
  <si>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</si>
  <si>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</si>
  <si>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</si>
  <si>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</si>
  <si>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</si>
  <si>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</si>
  <si>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</si>
  <si>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</si>
  <si>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</si>
  <si>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</si>
  <si>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</si>
  <si>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</si>
  <si>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</si>
  <si>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</si>
  <si>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</si>
  <si>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</si>
  <si>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</si>
  <si>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</si>
  <si>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</si>
  <si>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</si>
  <si>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</si>
  <si>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</si>
  <si>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</si>
  <si>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</si>
  <si>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</si>
  <si>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</si>
  <si>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</si>
  <si>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</si>
  <si>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</si>
  <si>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</si>
  <si>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</si>
  <si>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</si>
  <si>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</si>
  <si>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</si>
  <si>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</si>
  <si>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</si>
  <si>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</si>
  <si>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</si>
  <si>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</si>
  <si>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</si>
  <si>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</si>
  <si>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</si>
  <si>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</si>
  <si>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</si>
  <si>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</si>
  <si>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</si>
  <si>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</si>
  <si>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</si>
  <si>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</si>
  <si>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</si>
  <si>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</si>
  <si>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</si>
  <si>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</si>
  <si>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</si>
  <si>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</si>
  <si>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</si>
  <si>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</si>
  <si>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</si>
  <si>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</si>
  <si>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</si>
  <si>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</si>
  <si>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</si>
  <si>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</si>
  <si>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</si>
  <si>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</si>
  <si>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</si>
  <si>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</si>
  <si>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</si>
  <si>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</si>
  <si>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</si>
  <si>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</si>
  <si>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</si>
  <si>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</si>
  <si>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</si>
  <si>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</si>
  <si>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</si>
  <si>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</si>
  <si>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</si>
  <si>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</si>
  <si>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</si>
  <si>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</si>
  <si>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</si>
  <si>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</si>
  <si>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</si>
  <si>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</si>
  <si>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</si>
  <si>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</si>
  <si>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</si>
  <si>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</si>
  <si>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</si>
  <si>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</si>
  <si>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</si>
  <si>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</si>
  <si>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</si>
  <si>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</si>
  <si>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</si>
  <si>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</si>
  <si>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</si>
  <si>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</si>
  <si>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</si>
  <si>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</si>
  <si>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</si>
  <si>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</si>
  <si>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</si>
  <si>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</si>
  <si>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</si>
  <si>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</si>
  <si>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</si>
  <si>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</si>
  <si>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</si>
  <si>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</si>
  <si>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</si>
  <si>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</si>
  <si>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</si>
  <si>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</si>
  <si>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</si>
  <si>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</si>
  <si>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</si>
  <si>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</si>
  <si>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</si>
  <si>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</si>
  <si>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</si>
  <si>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</si>
  <si>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</si>
  <si>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</si>
  <si>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</si>
  <si>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</si>
  <si>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</si>
  <si>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</si>
  <si>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</si>
  <si>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</si>
  <si>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</si>
  <si>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</si>
  <si>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</si>
  <si>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</si>
  <si>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</si>
  <si>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</si>
  <si>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</si>
  <si>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</si>
  <si>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</si>
  <si>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</si>
  <si>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</si>
  <si>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</si>
  <si>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</si>
  <si>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</si>
  <si>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</si>
  <si>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</si>
  <si>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</si>
  <si>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</si>
  <si>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</si>
  <si>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</si>
  <si>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</si>
  <si>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</si>
  <si>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</si>
  <si>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</si>
  <si>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</si>
  <si>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</si>
  <si>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</si>
  <si>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</si>
  <si>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</si>
  <si>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</si>
  <si>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</si>
  <si>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</si>
  <si>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</si>
  <si>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</si>
  <si>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</si>
  <si>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</si>
  <si>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</si>
  <si>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</si>
  <si>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</si>
  <si>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</si>
  <si>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</si>
  <si>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</si>
  <si>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</si>
  <si>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</si>
  <si>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</si>
  <si>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</si>
  <si>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</si>
  <si>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</si>
  <si>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</si>
  <si>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</si>
  <si>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</si>
  <si>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</si>
  <si>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</si>
  <si>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</si>
  <si>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</si>
  <si>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</si>
  <si>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</si>
  <si>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</si>
  <si>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</si>
  <si>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</si>
  <si>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</si>
  <si>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</si>
  <si>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</si>
  <si>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</si>
  <si>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</si>
  <si>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</si>
  <si>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</si>
  <si>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</si>
  <si>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</si>
  <si>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</si>
  <si>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</si>
  <si>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</si>
  <si>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</si>
  <si>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</si>
  <si>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</si>
  <si>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</si>
  <si>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</si>
  <si>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</si>
  <si>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</si>
  <si>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</si>
  <si>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</si>
  <si>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</si>
  <si>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</si>
  <si>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</si>
  <si>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</si>
  <si>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</si>
  <si>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</si>
  <si>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</si>
  <si>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</si>
  <si>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</si>
  <si>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</si>
  <si>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</si>
  <si>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</si>
  <si>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</si>
  <si>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</si>
  <si>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</si>
  <si>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</si>
  <si>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</si>
  <si>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</si>
  <si>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</si>
  <si>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</si>
  <si>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</si>
  <si>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</si>
  <si>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</si>
  <si>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</si>
  <si>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</si>
  <si>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</si>
  <si>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</si>
  <si>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</si>
  <si>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</si>
  <si>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</si>
  <si>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</si>
  <si>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</si>
  <si>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</si>
  <si>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</si>
  <si>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</si>
  <si>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</si>
  <si>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</si>
  <si>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</si>
  <si>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</si>
  <si>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</si>
  <si>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</si>
  <si>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</si>
  <si>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</si>
  <si>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</si>
  <si>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</si>
  <si>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</si>
  <si>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</si>
  <si>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</si>
  <si>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</si>
  <si>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</si>
  <si>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</si>
  <si>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</si>
  <si>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</si>
  <si>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</si>
  <si>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</si>
  <si>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</si>
  <si>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</si>
  <si>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</si>
  <si>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</si>
  <si>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</si>
  <si>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</si>
  <si>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</si>
  <si>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</si>
  <si>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</si>
  <si>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</si>
  <si>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</si>
  <si>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</si>
  <si>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</si>
  <si>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</si>
  <si>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</si>
  <si>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</si>
  <si>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</si>
  <si>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</si>
  <si>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</si>
  <si>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</si>
  <si>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</si>
  <si>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</si>
  <si>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</si>
  <si>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</si>
  <si>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</si>
  <si>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</si>
  <si>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</si>
  <si>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</si>
  <si>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</si>
  <si>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</si>
  <si>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</si>
  <si>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</si>
  <si>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</si>
  <si>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</si>
  <si>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</si>
  <si>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</si>
  <si>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</si>
  <si>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</si>
  <si>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</si>
  <si>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</si>
  <si>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</si>
  <si>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</si>
  <si>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</si>
  <si>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</si>
  <si>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</si>
  <si>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</si>
  <si>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</si>
  <si>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</si>
  <si>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</si>
  <si>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</si>
  <si>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</si>
  <si>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</si>
  <si>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</si>
  <si>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</si>
  <si>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</si>
  <si>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</si>
  <si>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</si>
  <si>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</si>
  <si>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</si>
  <si>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</si>
  <si>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</si>
  <si>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</si>
  <si>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</si>
  <si>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</si>
  <si>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</si>
  <si>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</si>
  <si>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</si>
  <si>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</si>
  <si>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</si>
  <si>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</si>
  <si>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</si>
  <si>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</si>
  <si>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</si>
  <si>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</si>
  <si>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</si>
  <si>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</si>
  <si>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</si>
  <si>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</si>
  <si>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</si>
  <si>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</si>
  <si>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</si>
  <si>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</si>
  <si>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</si>
  <si>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</si>
  <si>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</si>
  <si>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</si>
  <si>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</si>
  <si>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</si>
  <si>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</si>
  <si>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</si>
  <si>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</si>
  <si>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</si>
  <si>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</si>
  <si>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</si>
  <si>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</si>
  <si>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</si>
  <si>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</si>
  <si>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</si>
  <si>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</si>
  <si>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</si>
  <si>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</si>
  <si>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</si>
  <si>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</si>
  <si>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</si>
  <si>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</si>
  <si>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</si>
  <si>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</si>
  <si>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</si>
  <si>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</si>
  <si>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</si>
  <si>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</si>
  <si>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</si>
  <si>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</si>
  <si>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</si>
  <si>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</si>
  <si>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</si>
  <si>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</si>
  <si>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</si>
  <si>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</si>
  <si>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Pré</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</si>
  <si>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</si>
  <si>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</si>
  <si>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</si>
  <si>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</si>
  <si>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</si>
  <si>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</si>
  <si>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</si>
  <si>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</si>
  <si>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</si>
  <si>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</si>
  <si>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</si>
  <si>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</si>
  <si>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</si>
  <si>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</si>
  <si>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</si>
  <si>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</si>
  <si>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</si>
  <si>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</si>
  <si>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</si>
  <si>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</si>
  <si>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</si>
  <si>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</si>
  <si>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</si>
  <si>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2022Jan.</t>
  </si>
  <si>
    <t>2022Fev.</t>
  </si>
  <si>
    <t>2022Mar.</t>
  </si>
  <si>
    <t>2022Abr.</t>
  </si>
  <si>
    <t>2022Mai.</t>
  </si>
  <si>
    <t>2022Jun.</t>
  </si>
  <si>
    <t>2022Jul.</t>
  </si>
  <si>
    <t>2022Set.</t>
  </si>
  <si>
    <t>2022Out.</t>
  </si>
  <si>
    <t>2022Ago.</t>
  </si>
  <si>
    <t>ALLOCATION</t>
  </si>
  <si>
    <t>% PL</t>
  </si>
  <si>
    <t>Renda Fixa (RF)</t>
  </si>
  <si>
    <t xml:space="preserve">Rentabilidade Acumulada   </t>
  </si>
  <si>
    <t>Alocação por Classe de Ativo</t>
  </si>
  <si>
    <t>Alocação por Estratégia</t>
  </si>
  <si>
    <t>RF Pós</t>
  </si>
  <si>
    <t>Composição das Carteiras</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</si>
  <si>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</si>
  <si>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</si>
  <si>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</si>
  <si>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</si>
  <si>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</si>
  <si>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</si>
  <si>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</si>
  <si>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</si>
  <si>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</si>
  <si>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</si>
  <si>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</si>
  <si>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</si>
  <si>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</si>
  <si>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</si>
  <si>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</si>
  <si>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</si>
  <si>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</si>
  <si>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</si>
  <si>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</si>
  <si>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</si>
  <si>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</si>
  <si>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</si>
  <si>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</si>
  <si>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</si>
  <si>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</si>
  <si>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</si>
  <si>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</si>
  <si>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</si>
  <si>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</si>
  <si>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</si>
  <si>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</si>
  <si>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</si>
  <si>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</si>
  <si>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Taxa de Gestão</t>
  </si>
  <si>
    <t>VINCI EQUILIBRIO PREV FIM</t>
  </si>
  <si>
    <t>Títulos Corporativos - 7 anos (IPCA+)</t>
  </si>
  <si>
    <t>Sparta Max FIC FI RF CP LP</t>
  </si>
  <si>
    <t>Moat Capital Equity Hedge FIC FIM</t>
  </si>
  <si>
    <t>LFT 2025 - Liquidez Diária (Selic+)</t>
  </si>
  <si>
    <t>Títulos Bancários - Liquidez Diária (%CDI)</t>
  </si>
  <si>
    <t>NCH Cash FIM</t>
  </si>
  <si>
    <t>NCH CASH FIM</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</si>
  <si>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</si>
  <si>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</si>
  <si>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</si>
  <si>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</si>
  <si>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</si>
  <si>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</si>
  <si>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</si>
  <si>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</si>
  <si>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</si>
  <si>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</si>
  <si>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</si>
  <si>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</si>
  <si>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</si>
  <si>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</si>
  <si>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</si>
  <si>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</si>
  <si>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</si>
  <si>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</si>
  <si>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</si>
  <si>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</si>
  <si>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</si>
  <si>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</si>
  <si>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</si>
  <si>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Itau Optimus RF Longo Prazo Distribuidores FIC FI</t>
  </si>
  <si>
    <t>ARX Macro FIC FIM</t>
  </si>
  <si>
    <t>Vinland RF Ativo LP FIC FI</t>
  </si>
  <si>
    <t>Western Asset US Index 500 FIM</t>
  </si>
  <si>
    <t>ARX Income FIC FIA</t>
  </si>
  <si>
    <t>Newton Global Tech Fund FIA IE</t>
  </si>
  <si>
    <t>ARX Elbrus Pro FI Infraestrutura RF</t>
  </si>
  <si>
    <t>BTG Pactual Cred Corp Plus FI RF CP</t>
  </si>
  <si>
    <t>ARX Everest FIC FIRF CP</t>
  </si>
  <si>
    <t>SPX Nimitz Feeder FIC de FIM</t>
  </si>
  <si>
    <t>Vinland Macro Plus FIC FIM</t>
  </si>
  <si>
    <t>Access China Advantage Ag21 FIA IE</t>
  </si>
  <si>
    <t>BTGP Mobius Emerging Markets FIM IE</t>
  </si>
  <si>
    <t>Pimco Income FIC FIM IE</t>
  </si>
  <si>
    <t>Vitreo Carbono FIM</t>
  </si>
  <si>
    <t>Vitreo Uranio FIM</t>
  </si>
  <si>
    <t>Tenax Macro FIC FIM</t>
  </si>
  <si>
    <t>Kapitalo Kappa Access FIC MM</t>
  </si>
  <si>
    <t>Tesouro Ipca Curto RF</t>
  </si>
  <si>
    <t>SPX Patriot FIC FIA</t>
  </si>
  <si>
    <t>Truxt Long Bias FIC FIA Access</t>
  </si>
  <si>
    <t>SPX Seahawk Access FIC RF CP LP</t>
  </si>
  <si>
    <t>SPX Falcon Access FIC FIA</t>
  </si>
  <si>
    <t>JGP Corporate Plus FIC FIM CP</t>
  </si>
  <si>
    <t>Ibiuna Total Credit FIC FIM CP</t>
  </si>
  <si>
    <t>Augme 90 FIC FIM CP</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</si>
  <si>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</si>
  <si>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</si>
  <si>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</si>
  <si>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</si>
  <si>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</si>
  <si>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</si>
  <si>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</si>
  <si>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</si>
  <si>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</si>
  <si>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</si>
  <si>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</si>
  <si>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</si>
  <si>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</si>
  <si>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</si>
  <si>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</si>
  <si>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</si>
  <si>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</si>
  <si>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</si>
  <si>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</si>
  <si>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</si>
  <si>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</si>
  <si>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</si>
  <si>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</si>
  <si>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</si>
  <si>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</si>
  <si>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</si>
  <si>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</si>
  <si>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</si>
  <si>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</si>
  <si>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</si>
  <si>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</si>
  <si>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</si>
  <si>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</si>
  <si>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</si>
  <si>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</si>
  <si>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</si>
  <si>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</si>
  <si>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</si>
  <si>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</si>
  <si>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</si>
  <si>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</si>
  <si>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Neo Argo Equity Hedge I FIC FIM</t>
  </si>
  <si>
    <t>Nome Cliente</t>
  </si>
  <si>
    <t>2022Nov.</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</si>
  <si>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</si>
  <si>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</si>
  <si>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</si>
  <si>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</si>
  <si>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</si>
  <si>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</si>
  <si>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</si>
  <si>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</si>
  <si>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</si>
  <si>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</si>
  <si>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</si>
  <si>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</si>
  <si>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</si>
  <si>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</si>
  <si>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</si>
  <si>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r>
      <t xml:space="preserve">4. Fund Guide: </t>
    </r>
    <r>
      <rPr>
        <sz val="14"/>
        <color theme="1"/>
        <rFont val="Calibri"/>
        <family val="2"/>
        <scheme val="minor"/>
      </rPr>
      <t>atualiza sob demanda (demora para rodar a Query).</t>
    </r>
  </si>
  <si>
    <r>
      <rPr>
        <b/>
        <sz val="14"/>
        <color theme="1"/>
        <rFont val="Calibri"/>
        <family val="2"/>
        <scheme val="minor"/>
      </rPr>
      <t>5. Portfólio Modelo:</t>
    </r>
    <r>
      <rPr>
        <sz val="14"/>
        <color theme="1"/>
        <rFont val="Calibri"/>
        <family val="2"/>
        <scheme val="minor"/>
      </rPr>
      <t xml:space="preserve"> atualiza manualmente sob demanda</t>
    </r>
  </si>
  <si>
    <t>MSCI China</t>
  </si>
  <si>
    <t>MSCI Europe</t>
  </si>
  <si>
    <t>MSCI World</t>
  </si>
  <si>
    <t>MSCI EM</t>
  </si>
  <si>
    <t>USD Mín</t>
  </si>
  <si>
    <t>USD Máx.</t>
  </si>
  <si>
    <t>M8 Credit Opportunities FIC FIM CP</t>
  </si>
  <si>
    <t>M Ca II FIC FIM CP</t>
  </si>
  <si>
    <t>M8 Capital Plus FI RF CP LP</t>
  </si>
  <si>
    <t>BTG Pactual Digital Dolar FI Cambial</t>
  </si>
  <si>
    <t>BTG Pactual Ouro USD FI MM</t>
  </si>
  <si>
    <t>BTG Pactual Ouro FIM</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</si>
  <si>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</si>
  <si>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</si>
  <si>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</si>
  <si>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</si>
  <si>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</si>
  <si>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</si>
  <si>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</si>
  <si>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</si>
  <si>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Veículo</t>
  </si>
  <si>
    <t>Vol. 12M</t>
  </si>
  <si>
    <t>C. Adm.</t>
  </si>
  <si>
    <t>Fundo Exclusivo</t>
  </si>
  <si>
    <t>Multimercado (MM)</t>
  </si>
  <si>
    <t>Renda Variável (RV)</t>
  </si>
  <si>
    <t>MM Macro</t>
  </si>
  <si>
    <t>Classe (Gráfico)</t>
  </si>
  <si>
    <t>MM Descorr.</t>
  </si>
  <si>
    <t>RV BR</t>
  </si>
  <si>
    <t>Alocação por Veículo</t>
  </si>
  <si>
    <t>R$ / $</t>
  </si>
  <si>
    <t>Volume</t>
  </si>
  <si>
    <t>Taxa Gestão</t>
  </si>
  <si>
    <t>Inflação Curta (0-3)</t>
  </si>
  <si>
    <t>Inflação Média (4-6)</t>
  </si>
  <si>
    <t>Pré Média (4-5)</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</si>
  <si>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</si>
  <si>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</si>
  <si>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</si>
  <si>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</si>
  <si>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</si>
  <si>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</si>
  <si>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</si>
  <si>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</si>
  <si>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</si>
  <si>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</si>
  <si>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</si>
  <si>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</si>
  <si>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</si>
  <si>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</si>
  <si>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</si>
  <si>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</si>
  <si>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</si>
  <si>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</si>
  <si>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</si>
  <si>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</si>
  <si>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</si>
  <si>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</si>
  <si>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</si>
  <si>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</si>
  <si>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</si>
  <si>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</si>
  <si>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</si>
  <si>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</si>
  <si>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</si>
  <si>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</si>
  <si>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</si>
  <si>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</si>
  <si>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</si>
  <si>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</si>
  <si>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</si>
  <si>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</si>
  <si>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</si>
  <si>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</si>
  <si>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</si>
  <si>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</si>
  <si>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</si>
  <si>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</si>
  <si>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</si>
  <si>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</si>
  <si>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</si>
  <si>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</si>
  <si>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</si>
  <si>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</si>
  <si>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</si>
  <si>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</si>
  <si>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</si>
  <si>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</si>
  <si>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</si>
  <si>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</si>
  <si>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</si>
  <si>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</si>
  <si>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</si>
  <si>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</si>
  <si>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</si>
  <si>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</si>
  <si>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</si>
  <si>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</si>
  <si>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</si>
  <si>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</si>
  <si>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</si>
  <si>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</si>
  <si>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</si>
  <si>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</si>
  <si>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</si>
  <si>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</si>
  <si>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</si>
  <si>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</si>
  <si>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</si>
  <si>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</si>
  <si>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</si>
  <si>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</si>
  <si>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</si>
  <si>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</si>
  <si>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</si>
  <si>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</si>
  <si>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</si>
  <si>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</si>
  <si>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</si>
  <si>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</si>
  <si>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</si>
  <si>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</si>
  <si>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</si>
  <si>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</si>
  <si>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</si>
  <si>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</si>
  <si>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</si>
  <si>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</si>
  <si>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</si>
  <si>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</si>
  <si>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</si>
  <si>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</si>
  <si>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</si>
  <si>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</si>
  <si>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</si>
  <si>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</si>
  <si>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</si>
  <si>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</si>
  <si>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</si>
  <si>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</si>
  <si>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</si>
  <si>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</si>
  <si>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</si>
  <si>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</si>
  <si>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</si>
  <si>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</si>
  <si>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</si>
  <si>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</si>
  <si>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</si>
  <si>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</si>
  <si>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</si>
  <si>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</si>
  <si>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</si>
  <si>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</si>
  <si>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</si>
  <si>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</si>
  <si>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</si>
  <si>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</si>
  <si>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</si>
  <si>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</si>
  <si>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</si>
  <si>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</si>
  <si>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</si>
  <si>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</si>
  <si>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</si>
  <si>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</si>
  <si>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</si>
  <si>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</si>
  <si>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</si>
  <si>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</si>
  <si>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</si>
  <si>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</si>
  <si>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</si>
  <si>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</si>
  <si>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</si>
  <si>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</si>
  <si>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</si>
  <si>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</si>
  <si>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</si>
  <si>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</si>
  <si>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</si>
  <si>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</si>
  <si>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</si>
  <si>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</si>
  <si>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</si>
  <si>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</si>
  <si>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</si>
  <si>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</si>
  <si>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</si>
  <si>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</si>
  <si>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</si>
  <si>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</si>
  <si>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</si>
  <si>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</si>
  <si>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</si>
  <si>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</si>
  <si>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</si>
  <si>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</si>
  <si>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</si>
  <si>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</si>
  <si>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</si>
  <si>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</si>
  <si>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</si>
  <si>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</si>
  <si>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</si>
  <si>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</si>
  <si>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</si>
  <si>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</si>
  <si>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</si>
  <si>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</si>
  <si>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</si>
  <si>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</si>
  <si>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</si>
  <si>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</si>
  <si>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</si>
  <si>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</si>
  <si>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</si>
  <si>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</si>
  <si>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</si>
  <si>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</si>
  <si>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</si>
  <si>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</si>
  <si>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</si>
  <si>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</si>
  <si>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</si>
  <si>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</si>
  <si>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</si>
  <si>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</si>
  <si>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</si>
  <si>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</si>
  <si>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</si>
  <si>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</si>
  <si>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</si>
  <si>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</si>
  <si>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</si>
  <si>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</si>
  <si>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</si>
  <si>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</si>
  <si>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</si>
  <si>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</si>
  <si>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</si>
  <si>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</si>
  <si>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</si>
  <si>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</si>
  <si>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</si>
  <si>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</si>
  <si>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</si>
  <si>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</si>
  <si>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</si>
  <si>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</si>
  <si>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</si>
  <si>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</si>
  <si>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</si>
  <si>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</si>
  <si>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</si>
  <si>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</si>
  <si>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</si>
  <si>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</si>
  <si>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</si>
  <si>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</si>
  <si>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</si>
  <si>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</si>
  <si>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</si>
  <si>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</si>
  <si>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</si>
  <si>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</si>
  <si>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</si>
  <si>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</si>
  <si>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</si>
  <si>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</si>
  <si>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</si>
  <si>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</si>
  <si>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</si>
  <si>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</si>
  <si>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</si>
  <si>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</si>
  <si>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</si>
  <si>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</si>
  <si>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</si>
  <si>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</si>
  <si>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</si>
  <si>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</si>
  <si>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</si>
  <si>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</si>
  <si>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</si>
  <si>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</si>
  <si>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</si>
  <si>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</si>
  <si>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</si>
  <si>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</si>
  <si>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</si>
  <si>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</si>
  <si>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</si>
  <si>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</si>
  <si>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</si>
  <si>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</si>
  <si>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</si>
  <si>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</si>
  <si>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</si>
  <si>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</si>
  <si>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</si>
  <si>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</si>
  <si>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</si>
  <si>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</si>
  <si>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</si>
  <si>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</si>
  <si>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</si>
  <si>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</si>
  <si>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</si>
  <si>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</si>
  <si>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</si>
  <si>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</si>
  <si>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</si>
  <si>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</si>
  <si>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</si>
  <si>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</si>
  <si>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</si>
  <si>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</si>
  <si>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</si>
  <si>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</si>
  <si>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</si>
  <si>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</si>
  <si>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</si>
  <si>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</si>
  <si>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</si>
  <si>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</si>
  <si>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</si>
  <si>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</si>
  <si>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</si>
  <si>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</si>
  <si>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</si>
  <si>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</si>
  <si>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</si>
  <si>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</si>
  <si>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</si>
  <si>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</si>
  <si>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</si>
  <si>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</si>
  <si>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</si>
  <si>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</si>
  <si>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</si>
  <si>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</si>
  <si>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</si>
  <si>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</si>
  <si>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</si>
  <si>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</si>
  <si>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</si>
  <si>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</si>
  <si>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</si>
  <si>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</si>
  <si>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</si>
  <si>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</si>
  <si>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</si>
  <si>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</si>
  <si>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</si>
  <si>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</si>
  <si>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</si>
  <si>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</si>
  <si>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</si>
  <si>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</si>
  <si>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</si>
  <si>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</si>
  <si>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</si>
  <si>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</si>
  <si>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</si>
  <si>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</si>
  <si>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</si>
  <si>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</si>
  <si>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</si>
  <si>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</si>
  <si>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</si>
  <si>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</si>
  <si>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</si>
  <si>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</si>
  <si>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</si>
  <si>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</si>
  <si>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</si>
  <si>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</si>
  <si>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</si>
  <si>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</si>
  <si>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</si>
  <si>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</si>
  <si>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</si>
  <si>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</si>
  <si>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</si>
  <si>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</si>
  <si>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</si>
  <si>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</si>
  <si>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</si>
  <si>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</si>
  <si>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</si>
  <si>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</si>
  <si>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</si>
  <si>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</si>
  <si>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</si>
  <si>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</si>
  <si>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</si>
  <si>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</si>
  <si>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</si>
  <si>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</si>
  <si>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</si>
  <si>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</si>
  <si>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</si>
  <si>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</si>
  <si>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</si>
  <si>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</si>
  <si>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</si>
  <si>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</si>
  <si>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</si>
  <si>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</si>
  <si>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</si>
  <si>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</si>
  <si>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</si>
  <si>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</si>
  <si>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</si>
  <si>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</si>
  <si>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</si>
  <si>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</si>
  <si>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</si>
  <si>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</si>
  <si>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</si>
  <si>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</si>
  <si>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</si>
  <si>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</si>
  <si>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</si>
  <si>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</si>
  <si>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</si>
  <si>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</si>
  <si>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</si>
  <si>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</si>
  <si>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</si>
  <si>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</si>
  <si>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</si>
  <si>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</si>
  <si>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</si>
  <si>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</si>
  <si>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</si>
  <si>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</si>
  <si>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</si>
  <si>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</si>
  <si>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</si>
  <si>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</si>
  <si>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</si>
  <si>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</si>
  <si>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</si>
  <si>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</si>
  <si>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</si>
  <si>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</si>
  <si>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</si>
  <si>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</si>
  <si>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</si>
  <si>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</si>
  <si>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</si>
  <si>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</si>
  <si>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</si>
  <si>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</si>
  <si>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</si>
  <si>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</si>
  <si>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</si>
  <si>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</si>
  <si>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</si>
  <si>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</si>
  <si>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</si>
  <si>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</si>
  <si>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</si>
  <si>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</si>
  <si>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</si>
  <si>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</si>
  <si>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</si>
  <si>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</si>
  <si>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</si>
  <si>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</si>
  <si>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</si>
  <si>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</si>
  <si>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</si>
  <si>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</si>
  <si>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</si>
  <si>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</si>
  <si>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</si>
  <si>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</si>
  <si>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</si>
  <si>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</si>
  <si>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</si>
  <si>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</si>
  <si>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</si>
  <si>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</si>
  <si>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</si>
  <si>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</si>
  <si>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</si>
  <si>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</si>
  <si>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</si>
  <si>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</si>
  <si>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</si>
  <si>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</si>
  <si>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</si>
  <si>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</si>
  <si>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</si>
  <si>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</si>
  <si>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</si>
  <si>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</si>
  <si>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</si>
  <si>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</si>
  <si>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</si>
  <si>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</si>
  <si>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</si>
  <si>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</si>
  <si>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</si>
  <si>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</si>
  <si>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</si>
  <si>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</si>
  <si>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</si>
  <si>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</si>
  <si>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</si>
  <si>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</si>
  <si>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</si>
  <si>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</si>
  <si>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</si>
  <si>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</si>
  <si>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</si>
  <si>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</si>
  <si>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</si>
  <si>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</si>
  <si>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</si>
  <si>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</si>
  <si>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</si>
  <si>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</si>
  <si>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</si>
  <si>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</si>
  <si>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</si>
  <si>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</si>
  <si>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</si>
  <si>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</si>
  <si>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</si>
  <si>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</si>
  <si>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</si>
  <si>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</si>
  <si>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</si>
  <si>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</si>
  <si>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</si>
  <si>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</si>
  <si>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</si>
  <si>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</si>
  <si>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</si>
  <si>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</si>
  <si>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</si>
  <si>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</si>
  <si>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</si>
  <si>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</si>
  <si>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</si>
  <si>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</si>
  <si>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</si>
  <si>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</si>
  <si>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</si>
  <si>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</si>
  <si>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</si>
  <si>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</si>
  <si>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</si>
  <si>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</si>
  <si>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</si>
  <si>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</si>
  <si>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</si>
  <si>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</si>
  <si>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</si>
  <si>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</si>
  <si>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</si>
  <si>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</si>
  <si>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</si>
  <si>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</si>
  <si>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</si>
  <si>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</si>
  <si>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</si>
  <si>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</si>
  <si>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</si>
  <si>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</si>
  <si>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</si>
  <si>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</si>
  <si>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</si>
  <si>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</si>
  <si>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</si>
  <si>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</si>
  <si>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</si>
  <si>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</si>
  <si>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</si>
  <si>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</si>
  <si>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</si>
  <si>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</si>
  <si>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</si>
  <si>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</si>
  <si>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</si>
  <si>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</si>
  <si>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</si>
  <si>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</si>
  <si>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</si>
  <si>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</si>
  <si>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</si>
  <si>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</si>
  <si>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</si>
  <si>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</si>
  <si>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</si>
  <si>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</si>
  <si>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</si>
  <si>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</si>
  <si>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</si>
  <si>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</si>
  <si>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</si>
  <si>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</si>
  <si>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</si>
  <si>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</si>
  <si>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</si>
  <si>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</si>
  <si>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</si>
  <si>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</si>
  <si>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</si>
  <si>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</si>
  <si>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</si>
  <si>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</si>
  <si>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</si>
  <si>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</si>
  <si>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</si>
  <si>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</si>
  <si>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</si>
  <si>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</si>
  <si>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</si>
  <si>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</si>
  <si>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</si>
  <si>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</si>
  <si>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</si>
  <si>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</si>
  <si>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</si>
  <si>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</si>
  <si>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</si>
  <si>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</si>
  <si>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</si>
  <si>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</si>
  <si>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</si>
  <si>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</si>
  <si>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</si>
  <si>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</si>
  <si>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</si>
  <si>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</si>
  <si>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</si>
  <si>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</si>
  <si>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</si>
  <si>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</si>
  <si>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</si>
  <si>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</si>
  <si>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</si>
  <si>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</si>
  <si>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</si>
  <si>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</si>
  <si>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</si>
  <si>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</si>
  <si>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</si>
  <si>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</si>
  <si>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</si>
  <si>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</si>
  <si>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</si>
  <si>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</si>
  <si>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</si>
  <si>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</si>
  <si>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</si>
  <si>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</si>
  <si>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</si>
  <si>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</si>
  <si>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</si>
  <si>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</si>
  <si>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</si>
  <si>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</si>
  <si>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</si>
  <si>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</si>
  <si>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</si>
  <si>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</si>
  <si>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</si>
  <si>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</si>
  <si>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</si>
  <si>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</si>
  <si>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</si>
  <si>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</si>
  <si>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</si>
  <si>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</si>
  <si>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</si>
  <si>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</si>
  <si>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</si>
  <si>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</si>
  <si>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</si>
  <si>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</si>
  <si>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</si>
  <si>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</si>
  <si>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</si>
  <si>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</si>
  <si>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</si>
  <si>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</si>
  <si>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</si>
  <si>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</si>
  <si>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</si>
  <si>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</si>
  <si>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</si>
  <si>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</si>
  <si>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</si>
  <si>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</si>
  <si>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</si>
  <si>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</si>
  <si>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</si>
  <si>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</si>
  <si>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</si>
  <si>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</si>
  <si>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</si>
  <si>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</si>
  <si>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</si>
  <si>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</si>
  <si>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</si>
  <si>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</si>
  <si>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</si>
  <si>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</si>
  <si>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</si>
  <si>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</si>
  <si>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</si>
  <si>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</si>
  <si>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</si>
  <si>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</si>
  <si>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</si>
  <si>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</si>
  <si>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</si>
  <si>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</si>
  <si>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</si>
  <si>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</si>
  <si>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</si>
  <si>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</si>
  <si>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</si>
  <si>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</si>
  <si>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</si>
  <si>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</si>
  <si>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</si>
  <si>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</si>
  <si>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</si>
  <si>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</si>
  <si>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</si>
  <si>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</si>
  <si>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</si>
  <si>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</si>
  <si>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</si>
  <si>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</si>
  <si>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</si>
  <si>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</si>
  <si>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</si>
  <si>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</si>
  <si>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</si>
  <si>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</si>
  <si>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</si>
  <si>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</si>
  <si>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</si>
  <si>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</si>
  <si>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</si>
  <si>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</si>
  <si>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</si>
  <si>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</si>
  <si>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</si>
  <si>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</si>
  <si>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</si>
  <si>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</si>
  <si>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</si>
  <si>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</si>
  <si>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</si>
  <si>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</si>
  <si>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</si>
  <si>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</si>
  <si>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</si>
  <si>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</si>
  <si>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</si>
  <si>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</si>
  <si>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</si>
  <si>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</si>
  <si>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</si>
  <si>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</si>
  <si>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</si>
  <si>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</si>
  <si>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</si>
  <si>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</si>
  <si>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</si>
  <si>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</si>
  <si>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</si>
  <si>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</si>
  <si>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</si>
  <si>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</si>
  <si>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</si>
  <si>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</si>
  <si>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</si>
  <si>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</si>
  <si>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</si>
  <si>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</si>
  <si>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</si>
  <si>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</si>
  <si>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</si>
  <si>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</si>
  <si>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</si>
  <si>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</si>
  <si>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</si>
  <si>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</si>
  <si>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</si>
  <si>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</si>
  <si>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</si>
  <si>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</si>
  <si>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</si>
  <si>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</si>
  <si>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</si>
  <si>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</si>
  <si>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</si>
  <si>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</si>
  <si>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</si>
  <si>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</si>
  <si>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</si>
  <si>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</si>
  <si>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</si>
  <si>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</si>
  <si>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</si>
  <si>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</si>
  <si>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</si>
  <si>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</si>
  <si>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</si>
  <si>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</si>
  <si>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</si>
  <si>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</si>
  <si>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</si>
  <si>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</si>
  <si>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</si>
  <si>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</si>
  <si>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</si>
  <si>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</si>
  <si>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</si>
  <si>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</si>
  <si>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</si>
  <si>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</si>
  <si>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</si>
  <si>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</si>
  <si>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</si>
  <si>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</si>
  <si>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</si>
  <si>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</si>
  <si>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</si>
  <si>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</si>
  <si>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</si>
  <si>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</si>
  <si>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</si>
  <si>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</si>
  <si>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</si>
  <si>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</si>
  <si>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</si>
  <si>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</si>
  <si>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</si>
  <si>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</si>
  <si>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</si>
  <si>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</si>
  <si>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</si>
  <si>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</si>
  <si>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</si>
  <si>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</si>
  <si>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</si>
  <si>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</si>
  <si>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</si>
  <si>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</si>
  <si>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</si>
  <si>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</si>
  <si>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</si>
  <si>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</si>
  <si>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</si>
  <si>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</si>
  <si>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</si>
  <si>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</si>
  <si>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</si>
  <si>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</si>
  <si>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</si>
  <si>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</si>
  <si>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</si>
  <si>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</si>
  <si>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</si>
  <si>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</si>
  <si>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</si>
  <si>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</si>
  <si>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</si>
  <si>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</si>
  <si>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</si>
  <si>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</si>
  <si>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</si>
  <si>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</si>
  <si>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</si>
  <si>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</si>
  <si>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</si>
  <si>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</si>
  <si>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</si>
  <si>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</si>
  <si>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</si>
  <si>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</si>
  <si>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</si>
  <si>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</si>
  <si>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</si>
  <si>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</si>
  <si>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</si>
  <si>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</si>
  <si>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</si>
  <si>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</si>
  <si>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</si>
  <si>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</si>
  <si>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</si>
  <si>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</si>
  <si>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</si>
  <si>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</si>
  <si>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</si>
  <si>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</si>
  <si>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</si>
  <si>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</si>
  <si>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</si>
  <si>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</si>
  <si>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</si>
  <si>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</si>
  <si>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</si>
  <si>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</si>
  <si>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</si>
  <si>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</si>
  <si>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</si>
  <si>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</si>
  <si>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</si>
  <si>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</si>
  <si>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</si>
  <si>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</si>
  <si>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</si>
  <si>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</si>
  <si>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</si>
  <si>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</si>
  <si>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</si>
  <si>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</si>
  <si>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</si>
  <si>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</si>
  <si>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</si>
  <si>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</si>
  <si>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</si>
  <si>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</si>
  <si>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</si>
  <si>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</si>
  <si>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</si>
  <si>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</si>
  <si>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</si>
  <si>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</si>
  <si>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</si>
  <si>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</si>
  <si>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</si>
  <si>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</si>
  <si>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</si>
  <si>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</si>
  <si>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</si>
  <si>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</si>
  <si>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</si>
  <si>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</si>
  <si>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</si>
  <si>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</si>
  <si>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</si>
  <si>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</si>
  <si>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</si>
  <si>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</si>
  <si>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</si>
  <si>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</si>
  <si>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</si>
  <si>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</si>
  <si>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</si>
  <si>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</si>
  <si>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</si>
  <si>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</si>
  <si>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</si>
  <si>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</si>
  <si>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</si>
  <si>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</si>
  <si>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</si>
  <si>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</si>
  <si>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</si>
  <si>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</si>
  <si>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</si>
  <si>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</si>
  <si>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</si>
  <si>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</si>
  <si>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</si>
  <si>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</si>
  <si>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</si>
  <si>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</si>
  <si>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</si>
  <si>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</si>
  <si>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</si>
  <si>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</si>
  <si>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</si>
  <si>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</si>
  <si>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</si>
  <si>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</si>
  <si>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</si>
  <si>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</si>
  <si>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</si>
  <si>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</si>
  <si>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</si>
  <si>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</si>
  <si>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</si>
  <si>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</si>
  <si>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</si>
  <si>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</si>
  <si>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</si>
  <si>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</si>
  <si>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</si>
  <si>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</si>
  <si>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</si>
  <si>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</si>
  <si>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</si>
  <si>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</si>
  <si>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</si>
  <si>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</si>
  <si>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</si>
  <si>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</si>
  <si>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</si>
  <si>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</si>
  <si>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</si>
  <si>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</si>
  <si>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</si>
  <si>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</si>
  <si>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</si>
  <si>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</si>
  <si>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</si>
  <si>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</si>
  <si>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</si>
  <si>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</si>
  <si>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</si>
  <si>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</si>
  <si>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</si>
  <si>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</si>
  <si>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</si>
  <si>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</si>
  <si>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</si>
  <si>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</si>
  <si>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</si>
  <si>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</si>
  <si>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</si>
  <si>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</si>
  <si>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</si>
  <si>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</si>
  <si>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</si>
  <si>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</si>
  <si>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</si>
  <si>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</si>
  <si>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</si>
  <si>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</si>
  <si>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</si>
  <si>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</si>
  <si>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</si>
  <si>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</si>
  <si>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</si>
  <si>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</si>
  <si>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</si>
  <si>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</si>
  <si>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</si>
  <si>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</si>
  <si>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</si>
  <si>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</si>
  <si>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</si>
  <si>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</si>
  <si>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</si>
  <si>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</si>
  <si>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</si>
  <si>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</si>
  <si>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</si>
  <si>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</si>
  <si>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</si>
  <si>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</si>
  <si>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</si>
  <si>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</si>
  <si>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</si>
  <si>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</si>
  <si>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</si>
  <si>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</si>
  <si>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</si>
  <si>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</si>
  <si>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</si>
  <si>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</si>
  <si>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</si>
  <si>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</si>
  <si>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</si>
  <si>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</si>
  <si>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</si>
  <si>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</si>
  <si>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</si>
  <si>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</si>
  <si>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</si>
  <si>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</si>
  <si>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</si>
  <si>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</si>
  <si>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</si>
  <si>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</si>
  <si>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</si>
  <si>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</si>
  <si>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</si>
  <si>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</si>
  <si>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</si>
  <si>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</si>
  <si>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</si>
  <si>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</si>
  <si>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</si>
  <si>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</si>
  <si>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</si>
  <si>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</si>
  <si>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</si>
  <si>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</si>
  <si>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</si>
  <si>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</si>
  <si>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</si>
  <si>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</si>
  <si>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</si>
  <si>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</si>
  <si>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</si>
  <si>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</si>
  <si>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</si>
  <si>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</si>
  <si>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</si>
  <si>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</si>
  <si>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</si>
  <si>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</si>
  <si>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</si>
  <si>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</si>
  <si>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</si>
  <si>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</si>
  <si>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</si>
  <si>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</si>
  <si>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</si>
  <si>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</si>
  <si>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</si>
  <si>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</si>
  <si>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</si>
  <si>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</si>
  <si>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</si>
  <si>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</si>
  <si>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</si>
  <si>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</si>
  <si>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</si>
  <si>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</si>
  <si>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</si>
  <si>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</si>
  <si>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</si>
  <si>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</si>
  <si>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</si>
  <si>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</si>
  <si>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</si>
  <si>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</si>
  <si>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</si>
  <si>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</si>
  <si>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</si>
  <si>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</si>
  <si>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</si>
  <si>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</si>
  <si>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</si>
  <si>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</si>
  <si>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</si>
  <si>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</si>
  <si>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</si>
  <si>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</si>
  <si>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</si>
  <si>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</si>
  <si>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</si>
  <si>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</si>
  <si>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</si>
  <si>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</si>
  <si>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</si>
  <si>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</si>
  <si>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</si>
  <si>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</si>
  <si>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</si>
  <si>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</si>
  <si>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</si>
  <si>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</si>
  <si>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</si>
  <si>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</si>
  <si>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</si>
  <si>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</si>
  <si>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</si>
  <si>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</si>
  <si>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</si>
  <si>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</si>
  <si>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</si>
  <si>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</si>
  <si>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</si>
  <si>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</si>
  <si>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</si>
  <si>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</si>
  <si>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</si>
  <si>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</si>
  <si>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</si>
  <si>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</si>
  <si>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</si>
  <si>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</si>
  <si>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</si>
  <si>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</si>
  <si>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</si>
  <si>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</si>
  <si>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</si>
  <si>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</si>
  <si>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</si>
  <si>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</si>
  <si>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</si>
  <si>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</si>
  <si>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</si>
  <si>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</si>
  <si>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</si>
  <si>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</si>
  <si>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</si>
  <si>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</si>
  <si>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</si>
  <si>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</si>
  <si>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</si>
  <si>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</si>
  <si>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</si>
  <si>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</si>
  <si>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</si>
  <si>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</si>
  <si>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</si>
  <si>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</si>
  <si>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</si>
  <si>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</si>
  <si>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</si>
  <si>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</si>
  <si>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</si>
  <si>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</si>
  <si>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</si>
  <si>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</si>
  <si>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</si>
  <si>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</si>
  <si>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</si>
  <si>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</si>
  <si>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</si>
  <si>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</si>
  <si>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</si>
  <si>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</si>
  <si>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</si>
  <si>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</si>
  <si>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</si>
  <si>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</si>
  <si>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</si>
  <si>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</si>
  <si>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</si>
  <si>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</si>
  <si>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</si>
  <si>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</si>
  <si>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</si>
  <si>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</si>
  <si>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</si>
  <si>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</si>
  <si>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</si>
  <si>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</si>
  <si>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</si>
  <si>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</si>
  <si>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</si>
  <si>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</si>
  <si>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</si>
  <si>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</si>
  <si>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</si>
  <si>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</si>
  <si>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</si>
  <si>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</si>
  <si>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</si>
  <si>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</si>
  <si>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</si>
  <si>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</si>
  <si>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</si>
  <si>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</si>
  <si>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</si>
  <si>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</si>
  <si>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</si>
  <si>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</si>
  <si>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</si>
  <si>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</si>
  <si>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</si>
  <si>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</si>
  <si>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</si>
  <si>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</si>
  <si>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</si>
  <si>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</si>
  <si>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</si>
  <si>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</si>
  <si>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</si>
  <si>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</si>
  <si>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</si>
  <si>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</si>
  <si>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</si>
  <si>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</si>
  <si>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</si>
  <si>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</si>
  <si>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</si>
  <si>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</si>
  <si>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</si>
  <si>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</si>
  <si>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</si>
  <si>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</si>
  <si>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</si>
  <si>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</si>
  <si>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</si>
  <si>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</si>
  <si>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</si>
  <si>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</si>
  <si>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</si>
  <si>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</si>
  <si>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</si>
  <si>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</si>
  <si>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</si>
  <si>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</si>
  <si>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</si>
  <si>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</si>
  <si>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</si>
  <si>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</si>
  <si>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</si>
  <si>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</si>
  <si>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</si>
  <si>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</si>
  <si>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</si>
  <si>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</si>
  <si>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</si>
  <si>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</si>
  <si>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</si>
  <si>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</si>
  <si>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</si>
  <si>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</si>
  <si>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</si>
  <si>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</si>
  <si>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</si>
  <si>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</si>
  <si>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</si>
  <si>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</si>
  <si>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</si>
  <si>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</si>
  <si>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</si>
  <si>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</si>
  <si>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</si>
  <si>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</si>
  <si>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</si>
  <si>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</si>
  <si>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</si>
  <si>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</si>
  <si>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</si>
  <si>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</si>
  <si>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</si>
  <si>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</si>
  <si>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</si>
  <si>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</si>
  <si>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</si>
  <si>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</si>
  <si>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</si>
  <si>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</si>
  <si>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</si>
  <si>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</si>
  <si>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</si>
  <si>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</si>
  <si>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</si>
  <si>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</si>
  <si>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</si>
  <si>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</si>
  <si>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</si>
  <si>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</si>
  <si>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</si>
  <si>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</si>
  <si>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</si>
  <si>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</si>
  <si>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</si>
  <si>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</si>
  <si>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</si>
  <si>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</si>
  <si>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</si>
  <si>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</si>
  <si>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</si>
  <si>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</si>
  <si>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</si>
  <si>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</si>
  <si>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</si>
  <si>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</si>
  <si>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</si>
  <si>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</si>
  <si>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</si>
  <si>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</si>
  <si>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</si>
  <si>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</si>
  <si>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</si>
  <si>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</si>
  <si>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</si>
  <si>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</si>
  <si>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</si>
  <si>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</si>
  <si>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</si>
  <si>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</si>
  <si>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</si>
  <si>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</si>
  <si>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</si>
  <si>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</si>
  <si>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</si>
  <si>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</si>
  <si>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</si>
  <si>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</si>
  <si>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</si>
  <si>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</si>
  <si>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</si>
  <si>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</si>
  <si>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</si>
  <si>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</si>
  <si>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</si>
  <si>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</si>
  <si>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</si>
  <si>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</si>
  <si>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</si>
  <si>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</si>
  <si>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</si>
  <si>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</si>
  <si>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</si>
  <si>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</si>
  <si>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</si>
  <si>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</si>
  <si>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</si>
  <si>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</si>
  <si>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</si>
  <si>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</si>
  <si>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</si>
  <si>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</si>
  <si>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</si>
  <si>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</si>
  <si>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</si>
  <si>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</si>
  <si>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</si>
  <si>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</si>
  <si>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</si>
  <si>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</si>
  <si>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</si>
  <si>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</si>
  <si>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</si>
  <si>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</si>
  <si>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</si>
  <si>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</si>
  <si>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</si>
  <si>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</si>
  <si>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</si>
  <si>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</si>
  <si>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</si>
  <si>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</si>
  <si>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</si>
  <si>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</si>
  <si>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</si>
  <si>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</si>
  <si>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</si>
  <si>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</si>
  <si>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</si>
  <si>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</si>
  <si>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</si>
  <si>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</si>
  <si>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</si>
  <si>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</si>
  <si>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</si>
  <si>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</si>
  <si>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</si>
  <si>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</si>
  <si>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</si>
  <si>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</si>
  <si>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</si>
  <si>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</si>
  <si>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</si>
  <si>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</si>
  <si>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</si>
  <si>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</si>
  <si>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</si>
  <si>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</si>
  <si>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</si>
  <si>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</si>
  <si>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</si>
  <si>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</si>
  <si>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</si>
  <si>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</si>
  <si>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</si>
  <si>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</si>
  <si>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</si>
  <si>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</si>
  <si>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</si>
  <si>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</si>
  <si>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</si>
  <si>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</si>
  <si>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</si>
  <si>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</si>
  <si>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</si>
  <si>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</si>
  <si>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</si>
  <si>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</si>
  <si>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</si>
  <si>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</si>
  <si>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</si>
  <si>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</si>
  <si>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</si>
  <si>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</si>
  <si>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</si>
  <si>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</si>
  <si>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</si>
  <si>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</si>
  <si>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</si>
  <si>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</si>
  <si>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</si>
  <si>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</si>
  <si>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</si>
  <si>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</si>
  <si>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</si>
  <si>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</si>
  <si>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</si>
  <si>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</si>
  <si>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</si>
  <si>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</si>
  <si>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</si>
  <si>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</si>
  <si>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</si>
  <si>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</si>
  <si>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</si>
  <si>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</si>
  <si>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</si>
  <si>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</si>
  <si>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</si>
  <si>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</si>
  <si>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</si>
  <si>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</si>
  <si>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</si>
  <si>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</si>
  <si>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</si>
  <si>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</si>
  <si>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Movimentação</t>
  </si>
  <si>
    <t>Carteira Atual</t>
  </si>
  <si>
    <t>PORTFÓLIO ATUAL</t>
  </si>
  <si>
    <t>PORTFÓLIO REBALANCEADO</t>
  </si>
  <si>
    <t>MOVIMENTAÇÃO</t>
  </si>
  <si>
    <t>ATIVO</t>
  </si>
  <si>
    <t>F. Excl.</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</si>
  <si>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</si>
  <si>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</si>
  <si>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</si>
  <si>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</si>
  <si>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</si>
  <si>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</si>
  <si>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</si>
  <si>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</si>
  <si>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</si>
  <si>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</si>
  <si>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</si>
  <si>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</si>
  <si>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</si>
  <si>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</si>
  <si>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</si>
  <si>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</si>
  <si>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</si>
  <si>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</si>
  <si>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</si>
  <si>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</si>
  <si>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</si>
  <si>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</si>
  <si>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</si>
  <si>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</si>
  <si>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</si>
  <si>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</si>
  <si>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</si>
  <si>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</si>
  <si>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</si>
  <si>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</si>
  <si>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</si>
  <si>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</si>
  <si>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</si>
  <si>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</si>
  <si>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</si>
  <si>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</si>
  <si>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</si>
  <si>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</si>
  <si>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</si>
  <si>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</si>
  <si>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</si>
  <si>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</si>
  <si>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</si>
  <si>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</si>
  <si>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</si>
  <si>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</si>
  <si>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</si>
  <si>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</si>
  <si>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Categoria</t>
  </si>
  <si>
    <t>Estratégia (Inglês)</t>
  </si>
  <si>
    <t>Estratégia (Português)</t>
  </si>
  <si>
    <t>RF Inflação</t>
  </si>
  <si>
    <t>RF Pós-Fixado DI</t>
  </si>
  <si>
    <t>RF Pós-Fixado LP</t>
  </si>
  <si>
    <t>RF Pré-fixado</t>
  </si>
  <si>
    <t>MM Quant</t>
  </si>
  <si>
    <t>MM Long &amp; Short</t>
  </si>
  <si>
    <t>MM Multiestratégia</t>
  </si>
  <si>
    <t>FI Inflation</t>
  </si>
  <si>
    <t>FI Prefixed</t>
  </si>
  <si>
    <t>HF Macro</t>
  </si>
  <si>
    <t>HF Quant</t>
  </si>
  <si>
    <t>HF Long &amp; Short</t>
  </si>
  <si>
    <t>FX</t>
  </si>
  <si>
    <t>Real Estate BR</t>
  </si>
  <si>
    <t>De Para</t>
  </si>
  <si>
    <t>Equity</t>
  </si>
  <si>
    <t>MM LS</t>
  </si>
  <si>
    <t>MM Mult</t>
  </si>
  <si>
    <t>RF Pre</t>
  </si>
  <si>
    <t>Imobiliario BR</t>
  </si>
  <si>
    <t>Imobiliario Int.</t>
  </si>
  <si>
    <t>RV Long Only</t>
  </si>
  <si>
    <t>RV Long Bias</t>
  </si>
  <si>
    <t>RV Internacional US</t>
  </si>
  <si>
    <t>RV Internacional Global</t>
  </si>
  <si>
    <t>RV Internacional China</t>
  </si>
  <si>
    <t>RV Internacional Europa</t>
  </si>
  <si>
    <t>RV Int. US</t>
  </si>
  <si>
    <t>RV Int. Global</t>
  </si>
  <si>
    <t>RV Int. China</t>
  </si>
  <si>
    <t>RV Int. Europa</t>
  </si>
  <si>
    <t>RF Int.</t>
  </si>
  <si>
    <t>Categoria (Português)</t>
  </si>
  <si>
    <t>Categoria (Inglês)</t>
  </si>
  <si>
    <t>Fixed Income</t>
  </si>
  <si>
    <t>Alternatives</t>
  </si>
  <si>
    <t>Carteira</t>
  </si>
  <si>
    <t>Grupo Ativo</t>
  </si>
  <si>
    <t>Quantidade</t>
  </si>
  <si>
    <t>Cota/PU</t>
  </si>
  <si>
    <t>Valor Total</t>
  </si>
  <si>
    <t>Resultado do dia</t>
  </si>
  <si>
    <t>Aplicação no dia</t>
  </si>
  <si>
    <t>Resgate no dia</t>
  </si>
  <si>
    <t>Valores a Cotizar</t>
  </si>
  <si>
    <t>Valores a Liquidar</t>
  </si>
  <si>
    <t>Bloqueado?</t>
  </si>
  <si>
    <t>Rentabilidade diária %</t>
  </si>
  <si>
    <t>Volatilidade (12M) %</t>
  </si>
  <si>
    <t>Setor</t>
  </si>
  <si>
    <t>Saldo de Caixa</t>
  </si>
  <si>
    <t>Contas a Pagar/Receber</t>
  </si>
  <si>
    <t>Provisões</t>
  </si>
  <si>
    <t>A Liquidar</t>
  </si>
  <si>
    <t>DU para Cotização</t>
  </si>
  <si>
    <t>DU para Liquidação</t>
  </si>
  <si>
    <t>Outubro</t>
  </si>
  <si>
    <t>2509685</t>
  </si>
  <si>
    <t>Caixa, Contas a Pagar/Receber, Provisões e a Liquidar</t>
  </si>
  <si>
    <t>VIKINGS FIA IE</t>
  </si>
  <si>
    <t>n</t>
  </si>
  <si>
    <t>4021556</t>
  </si>
  <si>
    <t>ACR</t>
  </si>
  <si>
    <t>ELEKTRA FIA IE</t>
  </si>
  <si>
    <t>Bancos &amp; Finanças (Bancos)</t>
  </si>
  <si>
    <t>CPLE6  - CIA PARANAENSE DE ENERGIA - COPEL</t>
  </si>
  <si>
    <t>TI e Telecomunicações</t>
  </si>
  <si>
    <t>PCAR3  - CIA BRASILEIRA DE DISTRIBUICAO</t>
  </si>
  <si>
    <t>PETR4  - PETROLEO BRASILEIRO S.A. PETROBRAS</t>
  </si>
  <si>
    <t>Petróleo, Gás e Biocombustíveis</t>
  </si>
  <si>
    <t>TESOURO SELIC FI RF</t>
  </si>
  <si>
    <t>CHAMPION FIM CP IE</t>
  </si>
  <si>
    <t>CDB PRE -  14,69% a.a - 28/04/2025</t>
  </si>
  <si>
    <t>CDB PRÉ - 01/09/2025</t>
  </si>
  <si>
    <t>CDB PRÉ - 02/09/2024</t>
  </si>
  <si>
    <t>CDB PRÉ - 18/09/2024</t>
  </si>
  <si>
    <t>CDB PRÉ - 20/08/2024</t>
  </si>
  <si>
    <t>CDB PRÉ - 29/08/2024</t>
  </si>
  <si>
    <t>ABSOLUTE PACE LB PCO</t>
  </si>
  <si>
    <t>CLARITAS VALOR FIA</t>
  </si>
  <si>
    <t>TRUXT I VAL FFIA PCO</t>
  </si>
  <si>
    <t>CLARITAS FI EM COTAS</t>
  </si>
  <si>
    <t>JGP CORP RF CP PCO</t>
  </si>
  <si>
    <t>SPRT TOP FICRFCP PCO</t>
  </si>
  <si>
    <t>SPX SEAHAWK FI EM COTAS DE FUNDOS DE INVESTIMENTO RENDA FIXA CREDITO PRIVADO LONGO PRAZO ACCESS</t>
  </si>
  <si>
    <t>Vinland Macro Plus Advisory FIC FIM</t>
  </si>
  <si>
    <t>ACS IBI STH FCM FPCO</t>
  </si>
  <si>
    <t>ACS SPX NIM FCFM PCO</t>
  </si>
  <si>
    <t>CLARITAS HIGH YIELD</t>
  </si>
  <si>
    <t>DAHLIA FIC FIM PCO</t>
  </si>
  <si>
    <t>GAVEA MACRO PLUS PCO</t>
  </si>
  <si>
    <t>Kapitalo K10 Advisory FIC FIM</t>
  </si>
  <si>
    <t>MAR ABSOLUTO PCO</t>
  </si>
  <si>
    <t>VAMC FIC FIM</t>
  </si>
  <si>
    <t>VISTA HEDGE D30 FC FI MULT</t>
  </si>
  <si>
    <t>LF002200O4X</t>
  </si>
  <si>
    <t>LFSN21003V0 - 100% CDI - 27/09/2026</t>
  </si>
  <si>
    <t>LFSN22006YJ - 100% CDI - 25/05/2029</t>
  </si>
  <si>
    <t>NTN-B - IPCA  + 6.00% a.a</t>
  </si>
  <si>
    <t>SPCTWO FIP ME</t>
  </si>
  <si>
    <t>SPECTRA IV LA FIP IE</t>
  </si>
  <si>
    <t>BC FIQ FIA</t>
  </si>
  <si>
    <t>BC PART FIC FIA</t>
  </si>
  <si>
    <t>BR CAPITAL CMPS MFIA</t>
  </si>
  <si>
    <t>G5 AL VC II FM CP IE</t>
  </si>
  <si>
    <t>EMF</t>
  </si>
  <si>
    <t>NYX FIM CP IE</t>
  </si>
  <si>
    <t>JGR</t>
  </si>
  <si>
    <t>ROTTOVSKY FIM IE</t>
  </si>
  <si>
    <t>NV</t>
  </si>
  <si>
    <t>ANIM3  - ANIMA HOLDING S.A.</t>
  </si>
  <si>
    <t>AURE3</t>
  </si>
  <si>
    <t>BPAN4  - BCO PAN S.A.</t>
  </si>
  <si>
    <t>ESPA3  - MPM CORPÓREOS S.A.</t>
  </si>
  <si>
    <t>EZTC3  - EZ TEC EMPREEND. E PARTICIPACOES S.A.</t>
  </si>
  <si>
    <t>INBR32</t>
  </si>
  <si>
    <t>MOVI3  - MOVIDA PARTICIPACOES SA</t>
  </si>
  <si>
    <t>MRFG3  - MARFRIG GLOBAL FOODS S.A.</t>
  </si>
  <si>
    <t>PETZ3  - PET CENTER COMERCIO  E PARTICIPACOES S.A.</t>
  </si>
  <si>
    <t>PSSA3  - PORTO SEGURO S.A.</t>
  </si>
  <si>
    <t>SBFG3  - GRUPO SBF SA</t>
  </si>
  <si>
    <t>UGPA3  - ULTRAPAR PARTICIPACOES S.A.</t>
  </si>
  <si>
    <t>WIZS3  - WIZ SOLUÇÕES E CORRETAGEM DE SEGUROS S.A.</t>
  </si>
  <si>
    <t>CDB - 02/08/2024 - 14,07% a.a</t>
  </si>
  <si>
    <t>CDB - 13,97% a.a -  12/08/2022</t>
  </si>
  <si>
    <t>CDB - 13,97% a.a - 12/08/2024</t>
  </si>
  <si>
    <t>CDB - 13.95% a.a - 12/08/2024</t>
  </si>
  <si>
    <t>CDB - 14,34% a.a - 12/08/2024</t>
  </si>
  <si>
    <t>CDB - 14,95% a.a - 12/08/2024</t>
  </si>
  <si>
    <t>CDB PRE - 12/08/2024 -  14.06% a.a</t>
  </si>
  <si>
    <t>PFR</t>
  </si>
  <si>
    <t>PKR</t>
  </si>
  <si>
    <t>RAIZ4 - RAIZEN PN N2</t>
  </si>
  <si>
    <t>Energia e Saneamento</t>
  </si>
  <si>
    <t>SUZB3  - SUZANO S.A.</t>
  </si>
  <si>
    <t>VALE3  - VALE S.A.</t>
  </si>
  <si>
    <t>CDB - 12/08/2024 - 13.97% a.a</t>
  </si>
  <si>
    <t>CDB - 13.97% - 18/08/2025</t>
  </si>
  <si>
    <t>CDB - 13/08/2024 - 14.37% a.a</t>
  </si>
  <si>
    <t>CDB - 14.07% - 02/08/2024</t>
  </si>
  <si>
    <t>CDB -14.95% - 12/08/2024</t>
  </si>
  <si>
    <t>DEB. INFRA - VALE SA - IGP-M  + 0.00% a.a</t>
  </si>
  <si>
    <t>MEZ FC FIDC VIA MULT</t>
  </si>
  <si>
    <t>CAPSUR FOODTECH FIP</t>
  </si>
  <si>
    <t>EDIFY FIP MASTER</t>
  </si>
  <si>
    <t>ELEVA III FIP</t>
  </si>
  <si>
    <t>FIP CREB I MULTI</t>
  </si>
  <si>
    <t>PMF SCALE I FIP</t>
  </si>
  <si>
    <t>ACS CLAVE FC FIA</t>
  </si>
  <si>
    <t>ACS LB TRUXT FIC FIA</t>
  </si>
  <si>
    <t>ACS VELT FIC FIA</t>
  </si>
  <si>
    <t>ATMR III FC FIA</t>
  </si>
  <si>
    <t>NEWTON GL TECH FIA</t>
  </si>
  <si>
    <t>ACS MILES ACER FIC</t>
  </si>
  <si>
    <t>EVEREST HY E1 PCO</t>
  </si>
  <si>
    <t>NORTE LB FIC FIM</t>
  </si>
  <si>
    <t>QUASAR LATA FIM CPIE</t>
  </si>
  <si>
    <t>LF002200L59 - 100% IPCA + 6.30% a.a - 15/08/2025</t>
  </si>
  <si>
    <t>LFSN220033M -100.00% CDI + 2.25% - 18/03/2027</t>
  </si>
  <si>
    <t>NTN-B 15/08/2028</t>
  </si>
  <si>
    <t>NTN-F -  Vcto: 01/01/2025</t>
  </si>
  <si>
    <t>BBAS3  - BCO BRASIL S.A.</t>
  </si>
  <si>
    <t>BRKM5  - BRASKEM S.A.</t>
  </si>
  <si>
    <t>FESA4  - CIA FERRO LIGAS DA BAHIA - FERBASA</t>
  </si>
  <si>
    <t>GOAU4</t>
  </si>
  <si>
    <t>Siderurgia</t>
  </si>
  <si>
    <t>SANB11</t>
  </si>
  <si>
    <t>USIM3  - USINAS SID DE MINAS GERAIS S.A.-USIMINAS</t>
  </si>
  <si>
    <t>RV Int. EM</t>
  </si>
  <si>
    <t>RV Internacional EM</t>
  </si>
  <si>
    <t>Venture Capital BR</t>
  </si>
  <si>
    <t>Private Equity Global</t>
  </si>
  <si>
    <t>Venture Capital Global</t>
  </si>
  <si>
    <t>Equities US</t>
  </si>
  <si>
    <t>Equities Global</t>
  </si>
  <si>
    <t>Equities China</t>
  </si>
  <si>
    <t>Equities Europa</t>
  </si>
  <si>
    <t>Equities EM</t>
  </si>
  <si>
    <t>Global Bonds</t>
  </si>
  <si>
    <t>HF Multistrategy</t>
  </si>
  <si>
    <t>Criptoativos</t>
  </si>
  <si>
    <t>Crypto</t>
  </si>
  <si>
    <t>Distressed</t>
  </si>
  <si>
    <t>31/10/2022</t>
  </si>
  <si>
    <t>Excluir</t>
  </si>
  <si>
    <t>CDB PRÉ - 09/08/2024</t>
  </si>
  <si>
    <t>RPS LB FICFIA AC PCO</t>
  </si>
  <si>
    <t>Legacy Capital Advisory FIC FIM</t>
  </si>
  <si>
    <t>LFSN CDIE - 12/11/2026</t>
  </si>
  <si>
    <t>Private Equity LatAm</t>
  </si>
  <si>
    <t>Venture Capital LatAm</t>
  </si>
  <si>
    <t>CLIENTES</t>
  </si>
  <si>
    <t>Derivativos</t>
  </si>
  <si>
    <t>Nome do Ativo</t>
  </si>
  <si>
    <t xml:space="preserve">Formula Classificação --&gt; </t>
  </si>
  <si>
    <t xml:space="preserve">Formula Nome Ativo --&gt; </t>
  </si>
  <si>
    <t>Posição de:</t>
  </si>
  <si>
    <t>VINLAND MACRO PLUS P FIC FIM</t>
  </si>
  <si>
    <t>680842</t>
  </si>
  <si>
    <t>Vinland Macro Plus P FIC FIM</t>
  </si>
  <si>
    <t>BOVA11</t>
  </si>
  <si>
    <t>PTAX</t>
  </si>
  <si>
    <t>SP500</t>
  </si>
  <si>
    <t>2021Mar.</t>
  </si>
  <si>
    <t>2021Abr.</t>
  </si>
  <si>
    <t>2021Mai.</t>
  </si>
  <si>
    <t>2021Jun.</t>
  </si>
  <si>
    <t>2021Jul.</t>
  </si>
  <si>
    <t>2021Ago.</t>
  </si>
  <si>
    <t>2021Set.</t>
  </si>
  <si>
    <t>2021Out.</t>
  </si>
  <si>
    <t>2021Nov.</t>
  </si>
  <si>
    <t>2021Dez.</t>
  </si>
  <si>
    <t>Feeder</t>
  </si>
  <si>
    <t>FUNDOS DE AÇÕES</t>
  </si>
  <si>
    <t>47.610.784/0001-33</t>
  </si>
  <si>
    <t>34.429.929/0001-52</t>
  </si>
  <si>
    <t>CDB</t>
  </si>
  <si>
    <t>100.00%CDI</t>
  </si>
  <si>
    <t>32.073.525/0001-43</t>
  </si>
  <si>
    <t>11.357.735/0001-93</t>
  </si>
  <si>
    <t>32.295.829/0001-55</t>
  </si>
  <si>
    <t>26.269.603/0001-87</t>
  </si>
  <si>
    <t>FUNDOS DE RENDA FIXA</t>
  </si>
  <si>
    <t>29.813.630/0001-67</t>
  </si>
  <si>
    <t>20.824.446/0001-48</t>
  </si>
  <si>
    <t>14.188.162/0001-00</t>
  </si>
  <si>
    <t>35.343.590/0001-30</t>
  </si>
  <si>
    <t>09.215.250/0001-13</t>
  </si>
  <si>
    <t>Fundos Implantação</t>
  </si>
  <si>
    <t>30.566.221/0001-92</t>
  </si>
  <si>
    <t>30.593.439/0001-36</t>
  </si>
  <si>
    <t>FUNDOS MULTIMERCADO</t>
  </si>
  <si>
    <t>26.822.047/0001-24</t>
  </si>
  <si>
    <t>17.408.524/0001-19</t>
  </si>
  <si>
    <t>17.302.010/0001-84</t>
  </si>
  <si>
    <t>30.317.454/0001-51</t>
  </si>
  <si>
    <t>30.556.738/0001-09</t>
  </si>
  <si>
    <t>43.984.537/0001-46</t>
  </si>
  <si>
    <t>32.397.723/0001-62</t>
  </si>
  <si>
    <t>29.215.706/0001-52</t>
  </si>
  <si>
    <t>45.560.980/0001-15</t>
  </si>
  <si>
    <t>LF</t>
  </si>
  <si>
    <t>ipcadp+0.02%aa</t>
  </si>
  <si>
    <t>LFS</t>
  </si>
  <si>
    <t>LFSN</t>
  </si>
  <si>
    <t>ipcadp+%aa</t>
  </si>
  <si>
    <t>37.623.135/0001-13</t>
  </si>
  <si>
    <t>31.963.969/0001-91</t>
  </si>
  <si>
    <t>09.577.036/0001-07</t>
  </si>
  <si>
    <t>40.779.790/0001-70</t>
  </si>
  <si>
    <t>42.870.660/0001-73</t>
  </si>
  <si>
    <t>34.714.223/0001-32</t>
  </si>
  <si>
    <t>47.192.397/0001-24</t>
  </si>
  <si>
    <t>27.249.854/0001-62</t>
  </si>
  <si>
    <t>19.729.259/0001-04</t>
  </si>
  <si>
    <t>AÇÕES</t>
  </si>
  <si>
    <t>ANIM3</t>
  </si>
  <si>
    <t>BPAN4</t>
  </si>
  <si>
    <t>ESPA3</t>
  </si>
  <si>
    <t>EZTC3</t>
  </si>
  <si>
    <t>MOVI3</t>
  </si>
  <si>
    <t>MRFG3</t>
  </si>
  <si>
    <t>PCAR3</t>
  </si>
  <si>
    <t>PETZ3</t>
  </si>
  <si>
    <t>PSSA3</t>
  </si>
  <si>
    <t>SBFG3</t>
  </si>
  <si>
    <t>UGPA3</t>
  </si>
  <si>
    <t>WIZS3</t>
  </si>
  <si>
    <t>CDB - OMNI - Pré 13.78% a.a</t>
  </si>
  <si>
    <t>PETR4</t>
  </si>
  <si>
    <t>RAIZ4</t>
  </si>
  <si>
    <t>SUZB3</t>
  </si>
  <si>
    <t>VALE3</t>
  </si>
  <si>
    <t>igp-mdp+%aa</t>
  </si>
  <si>
    <t>22.175.345/0001-19</t>
  </si>
  <si>
    <t>44.329.319/0001-30</t>
  </si>
  <si>
    <t>13.311.502/0001-85</t>
  </si>
  <si>
    <t>23.742.365/0001-97</t>
  </si>
  <si>
    <t>23.742.374/0001-88</t>
  </si>
  <si>
    <t>36.483.804/0001-36</t>
  </si>
  <si>
    <t>41.969.763/0001-22</t>
  </si>
  <si>
    <t>38.971.881/0001-60</t>
  </si>
  <si>
    <t>36.436.851/0001-29</t>
  </si>
  <si>
    <t>45.124.029/0001-13</t>
  </si>
  <si>
    <t>37.994.000/0001-64</t>
  </si>
  <si>
    <t>31.340.883/0001-02</t>
  </si>
  <si>
    <t>37.806.055/0001-01</t>
  </si>
  <si>
    <t>37.467.515/0001-06</t>
  </si>
  <si>
    <t>21.732.619/0001-60</t>
  </si>
  <si>
    <t>BBAS3</t>
  </si>
  <si>
    <t>BRKM5</t>
  </si>
  <si>
    <t>CPLE6</t>
  </si>
  <si>
    <t>FESA4</t>
  </si>
  <si>
    <t>USIM3</t>
  </si>
  <si>
    <t>Rebalanceamento de Portfólio</t>
  </si>
  <si>
    <t>ITAU MULT CRED PRIV PRECISION FIC</t>
  </si>
  <si>
    <t>463914</t>
  </si>
  <si>
    <t>ITAU PRIVILEGE RF REF DI FIC</t>
  </si>
  <si>
    <t>429325</t>
  </si>
  <si>
    <t>ITAU PRIVILEGE RF REF DI DISTRIBUIDORES FIC</t>
  </si>
  <si>
    <t>Rebalanceamento</t>
  </si>
  <si>
    <t>Volume Final</t>
  </si>
  <si>
    <t>Volume Inicial</t>
  </si>
  <si>
    <t>Private Real Estate Int.</t>
  </si>
  <si>
    <t>Public Real Estate Int.</t>
  </si>
  <si>
    <t>COE</t>
  </si>
  <si>
    <t>Structured Notes</t>
  </si>
  <si>
    <t>RV Fundo Imobiliário</t>
  </si>
  <si>
    <t>Private Real Estate Intl.</t>
  </si>
  <si>
    <t>Public Real Estate Intl.</t>
  </si>
  <si>
    <t>Private Debt Intl.</t>
  </si>
  <si>
    <t>B35D68</t>
  </si>
  <si>
    <t>8F595F</t>
  </si>
  <si>
    <t>5876C7</t>
  </si>
  <si>
    <t>5280FF</t>
  </si>
  <si>
    <t>53679E</t>
  </si>
  <si>
    <t>A580FF</t>
  </si>
  <si>
    <t>8A78C7</t>
  </si>
  <si>
    <t>776A9E</t>
  </si>
  <si>
    <t>1A1D28</t>
  </si>
  <si>
    <t>343A50</t>
  </si>
  <si>
    <t>58687F</t>
  </si>
  <si>
    <t>7580A6</t>
  </si>
  <si>
    <t>A3AAC2</t>
  </si>
  <si>
    <t>FAB47A</t>
  </si>
  <si>
    <t>FCD1AF</t>
  </si>
  <si>
    <t>FDE1CA</t>
  </si>
  <si>
    <t>F49BA7</t>
  </si>
  <si>
    <t>F8BCC4</t>
  </si>
  <si>
    <t>97B4FF</t>
  </si>
  <si>
    <t>B9CCFF</t>
  </si>
  <si>
    <t>5F5A78</t>
  </si>
  <si>
    <t>RF DI</t>
  </si>
  <si>
    <t>RF Pós LP</t>
  </si>
  <si>
    <t>FI Floating Rate ST</t>
  </si>
  <si>
    <t>FI Floating Rate LT</t>
  </si>
  <si>
    <t>ED8B56</t>
  </si>
  <si>
    <t>ED5A6E</t>
  </si>
  <si>
    <t>BFBFBF</t>
  </si>
  <si>
    <t>RV - EM</t>
  </si>
  <si>
    <t>RV - China</t>
  </si>
  <si>
    <t>Realocação de Portfólio</t>
  </si>
  <si>
    <t>Opções</t>
  </si>
  <si>
    <t>2022Dez.</t>
  </si>
  <si>
    <t>2023Jan.</t>
  </si>
  <si>
    <t>RF Intl.</t>
  </si>
  <si>
    <t>RV Intl.</t>
  </si>
  <si>
    <t>BOGARI VALUE Q ACCESS PREV FIC FIA</t>
  </si>
  <si>
    <t>CONSTELLATION 70 PREV FI FIM</t>
  </si>
  <si>
    <t>DAHLIA 100 PREV FIC FIM</t>
  </si>
  <si>
    <t>BTG Pactual Cdb Plus FI RF CP</t>
  </si>
  <si>
    <t>Carteira de Ações</t>
  </si>
  <si>
    <t>Carteira de FII</t>
  </si>
  <si>
    <t>GOLD11</t>
  </si>
  <si>
    <t>Descorrelacionados Multiestratégia</t>
  </si>
  <si>
    <t>Multimercados</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</si>
  <si>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</si>
  <si>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</si>
  <si>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</si>
  <si>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</si>
  <si>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</si>
  <si>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</si>
  <si>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</si>
  <si>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</si>
  <si>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</si>
  <si>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</si>
  <si>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</si>
  <si>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</si>
  <si>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</si>
  <si>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</si>
  <si>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</si>
  <si>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</si>
  <si>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</si>
  <si>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</si>
  <si>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</si>
  <si>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</si>
  <si>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</si>
  <si>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</si>
  <si>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</si>
  <si>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</si>
  <si>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</si>
  <si>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</si>
  <si>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</si>
  <si>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</si>
  <si>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</si>
  <si>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</si>
  <si>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</si>
  <si>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</si>
  <si>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</si>
  <si>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</si>
  <si>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</si>
  <si>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</si>
  <si>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</si>
  <si>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</si>
  <si>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</si>
  <si>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</si>
  <si>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</si>
  <si>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</si>
  <si>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</si>
  <si>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</si>
  <si>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</si>
  <si>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</si>
  <si>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</si>
  <si>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</si>
  <si>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</si>
  <si>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</si>
  <si>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</si>
  <si>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</si>
  <si>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</si>
  <si>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</si>
  <si>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</si>
  <si>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</si>
  <si>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</si>
  <si>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</si>
  <si>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</si>
  <si>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</si>
  <si>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</si>
  <si>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</si>
  <si>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</si>
  <si>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</si>
  <si>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</si>
  <si>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</si>
  <si>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</si>
  <si>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</si>
  <si>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</si>
  <si>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</si>
  <si>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</si>
  <si>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</si>
  <si>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</si>
  <si>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</si>
  <si>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</si>
  <si>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</si>
  <si>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</si>
  <si>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</si>
  <si>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</si>
  <si>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</si>
  <si>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</si>
  <si>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</si>
  <si>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 FC FI RF INFLACAO CURTA PREV</t>
  </si>
  <si>
    <t>282499</t>
  </si>
  <si>
    <t>Previdência Renda Fixa Indexados</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</si>
  <si>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</si>
  <si>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</si>
  <si>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</si>
  <si>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</si>
  <si>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</si>
  <si>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</si>
  <si>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</si>
  <si>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</si>
  <si>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</si>
  <si>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</si>
  <si>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</si>
  <si>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</si>
  <si>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</si>
  <si>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</si>
  <si>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</si>
  <si>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</si>
  <si>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</si>
  <si>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</si>
  <si>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</si>
  <si>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</si>
  <si>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</si>
  <si>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</si>
  <si>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</si>
  <si>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</si>
  <si>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</si>
  <si>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</si>
  <si>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</si>
  <si>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</si>
  <si>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</si>
  <si>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</si>
  <si>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</si>
  <si>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</si>
  <si>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</si>
  <si>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</si>
  <si>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</si>
  <si>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</si>
  <si>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</si>
  <si>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</si>
  <si>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</si>
  <si>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</si>
  <si>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</si>
  <si>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</si>
  <si>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</si>
  <si>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</si>
  <si>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</si>
  <si>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</si>
  <si>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</si>
  <si>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</si>
  <si>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</si>
  <si>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</si>
  <si>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</si>
  <si>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</si>
  <si>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</si>
  <si>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</si>
  <si>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</si>
  <si>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</si>
  <si>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</si>
  <si>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</si>
  <si>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</si>
  <si>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</si>
  <si>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</si>
  <si>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</si>
  <si>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</si>
  <si>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</si>
  <si>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</si>
  <si>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SPARTA PREVIDENCIA INFLAÇÃO B FIC FI RF CP</t>
  </si>
  <si>
    <t>669075</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</si>
  <si>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</si>
  <si>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</si>
  <si>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</si>
  <si>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</si>
  <si>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</si>
  <si>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</si>
  <si>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</si>
  <si>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</si>
  <si>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</si>
  <si>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</si>
  <si>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</si>
  <si>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</si>
  <si>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</si>
  <si>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</si>
  <si>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</si>
  <si>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</si>
  <si>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</si>
  <si>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</si>
  <si>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</si>
  <si>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</si>
  <si>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</si>
  <si>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</si>
  <si>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</si>
  <si>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</si>
  <si>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</si>
  <si>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</si>
  <si>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</si>
  <si>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</si>
  <si>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</si>
  <si>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Itau Privilege RF REF DI FIC</t>
  </si>
  <si>
    <t>Western Asset FIA BDR Nivel I</t>
  </si>
  <si>
    <t>Garin Cíclico LB FIM</t>
  </si>
  <si>
    <t>Quantitas Galapagos FIM</t>
  </si>
  <si>
    <t>Itau Mult Cred Priv Precision FIC</t>
  </si>
  <si>
    <t>Gávea Macro FIC FIM</t>
  </si>
  <si>
    <t>BTG Pactual Debêntures Incentivadas Inflação Infra FIC Renda Fixa</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</si>
  <si>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</si>
  <si>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</si>
  <si>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</si>
  <si>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</si>
  <si>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</si>
  <si>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</si>
  <si>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</si>
  <si>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</si>
  <si>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</si>
  <si>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</si>
  <si>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BTG Pactual Tesouro Ipca Geral FI RF REF</t>
  </si>
  <si>
    <t>BTG Pactual Tesouro Ipca Longo FI RF REF</t>
  </si>
  <si>
    <t>Blackrock Global Event Driven FIC FIM IE</t>
  </si>
  <si>
    <t>Absolute Hedge FIC de FIM</t>
  </si>
  <si>
    <t>Pimco Global Financ Credit FIC FIM IE</t>
  </si>
  <si>
    <t>Pimco Income Dolar FIC FIM IE</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</si>
  <si>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</si>
  <si>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</si>
  <si>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</si>
  <si>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</si>
  <si>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</si>
  <si>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</si>
  <si>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</si>
  <si>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</si>
  <si>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</si>
  <si>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</si>
  <si>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</si>
  <si>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</si>
  <si>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</si>
  <si>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</si>
  <si>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</si>
  <si>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</si>
  <si>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</si>
  <si>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</si>
  <si>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Sparta Top FIC RF CP LP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</si>
  <si>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</si>
  <si>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</si>
  <si>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</si>
  <si>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</si>
  <si>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</si>
  <si>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</si>
  <si>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</si>
  <si>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</si>
  <si>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</si>
  <si>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</si>
  <si>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</si>
  <si>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</si>
  <si>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</si>
  <si>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</si>
  <si>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</si>
  <si>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</si>
  <si>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</si>
  <si>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</si>
  <si>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</si>
  <si>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</si>
  <si>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</si>
  <si>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</si>
  <si>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</si>
  <si>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</si>
  <si>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</si>
  <si>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</si>
  <si>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</si>
  <si>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</si>
  <si>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</si>
  <si>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</si>
  <si>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</si>
  <si>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</si>
  <si>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</si>
  <si>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</si>
  <si>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</si>
  <si>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Privados - Liquidez Diária (102.5% CDI)</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</si>
  <si>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</si>
  <si>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</si>
  <si>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</si>
  <si>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</si>
  <si>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</si>
  <si>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</si>
  <si>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</si>
  <si>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</si>
  <si>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</si>
  <si>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</si>
  <si>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</si>
  <si>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</si>
  <si>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</si>
  <si>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</si>
  <si>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</si>
  <si>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</si>
  <si>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</si>
  <si>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</si>
  <si>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</si>
  <si>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</si>
  <si>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</si>
  <si>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</si>
  <si>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</si>
  <si>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Giant Prev BTG Fie FIC FIM</t>
  </si>
  <si>
    <t>LEGACY CAPITAL ICATU FIC FIM PREV</t>
  </si>
  <si>
    <t>Legacy Capital Icatu FIC FIM Prev</t>
  </si>
  <si>
    <t>Títulos Privados - 1 ano (14.60%)</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</si>
  <si>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</si>
  <si>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</si>
  <si>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</si>
  <si>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</si>
  <si>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</si>
  <si>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</si>
  <si>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</si>
  <si>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</si>
  <si>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</si>
  <si>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</si>
  <si>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</si>
  <si>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</si>
  <si>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</si>
  <si>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</si>
  <si>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</si>
  <si>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</si>
  <si>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</si>
  <si>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</si>
  <si>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</si>
  <si>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</si>
  <si>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</si>
  <si>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</si>
  <si>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</si>
  <si>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</si>
  <si>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</si>
  <si>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</si>
  <si>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</si>
  <si>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</si>
  <si>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BRSTNCLF1RL5</t>
  </si>
  <si>
    <t>BRSTNCLF1RD2</t>
  </si>
  <si>
    <t>BRSTNCNTF1P8</t>
  </si>
  <si>
    <t>BRSTNCNTF1Q6</t>
  </si>
  <si>
    <t>BRSTNCNTF204</t>
  </si>
  <si>
    <t>BRSTNCNTF212</t>
  </si>
  <si>
    <t>BRSTNCNTF170</t>
  </si>
  <si>
    <t>BRSTNCLTN7S1</t>
  </si>
  <si>
    <t>BRSTNCLTN7W3</t>
  </si>
  <si>
    <t>BRSTNCLTN7N2</t>
  </si>
  <si>
    <t>BRSTNCLTN7Z6</t>
  </si>
  <si>
    <t>BRSTNCLTN7U7</t>
  </si>
  <si>
    <t>LFT 2029 - Liquidez Diária (Selic+0.16%)</t>
  </si>
  <si>
    <t>Títulos Privados - 6 meses (112.5% CDI)</t>
  </si>
  <si>
    <t>Títulos Privados - 1 ano (111.5% CDI)</t>
  </si>
  <si>
    <t>Títulos Privados - 2 anos (115.0% CDI)</t>
  </si>
  <si>
    <t>Títulos Privados - 3 anos (117.0% CDI)</t>
  </si>
  <si>
    <t>Títulos Privados - 2 anos (CDI+1.60%)</t>
  </si>
  <si>
    <t>Títulos Privados - 3 anos (CDI+1.95%)</t>
  </si>
  <si>
    <t>Títulos Privados - 4 anos (CDI+2.25%)</t>
  </si>
  <si>
    <t>Títulos Privados - 5 anos (CDI+2.30%)</t>
  </si>
  <si>
    <t>NTN-B 2023 (IPCA+4.50%)</t>
  </si>
  <si>
    <t>NTN-B 2024 (IPCA+6.00%)</t>
  </si>
  <si>
    <t>NTN-B 2025 (IPCA+5.60%)</t>
  </si>
  <si>
    <t>NTN-B 2026 (IPCA+5.70%)</t>
  </si>
  <si>
    <t>NTN-B 2027 (IPCA+5.70%)</t>
  </si>
  <si>
    <t>Títulos Privados - 1 ano (IPCA+6.60%)</t>
  </si>
  <si>
    <t>Títulos Privados - 2 anos (IPCA+6.80%)</t>
  </si>
  <si>
    <t>Títulos Privados - 3 anos (IPCA+6.85%)</t>
  </si>
  <si>
    <t>NTN-B 2028 (IPCA+5.95%)</t>
  </si>
  <si>
    <t>NTN-B 2030 (IPCA+6.00%)</t>
  </si>
  <si>
    <t>Títulos Privados - 4 anos (IPCA+8.20%)</t>
  </si>
  <si>
    <t>Títulos Privados - 5 anos (IPCA+8.80%)</t>
  </si>
  <si>
    <t>Títulos Privados - 6 anos (IPCA+9.00%)</t>
  </si>
  <si>
    <t>NTN-B 2032 (IPCA+6.15%)</t>
  </si>
  <si>
    <t>NTN-B 2035 (IPCA+6.30%)</t>
  </si>
  <si>
    <t>NTN-B 2040 (IPCA+6.35%)</t>
  </si>
  <si>
    <t>NTN-B 2045 (IPCA+6.40%)</t>
  </si>
  <si>
    <t>NTN-B 2050 (IPCA+6.40%)</t>
  </si>
  <si>
    <t>NTN-B 2055 (IPCA+6.40%)</t>
  </si>
  <si>
    <t>NTN-B 2060 (IPCA+6.35%)</t>
  </si>
  <si>
    <t>Títulos Privados - 8 anos (IPCA+9.10%)</t>
  </si>
  <si>
    <t>Títulos Privados - 9 anos (IPCA+9.10%)</t>
  </si>
  <si>
    <t>Títulos Privados - 10 anos (IPCA+9.00%)</t>
  </si>
  <si>
    <t>NTN-F 2025 (12.15%)</t>
  </si>
  <si>
    <t>LTN 202401 (13.45%)</t>
  </si>
  <si>
    <t>LTN 202407 (13.10%)</t>
  </si>
  <si>
    <t>LTN 202501 (12.75%)</t>
  </si>
  <si>
    <t>LTN 202507 (12.75%)</t>
  </si>
  <si>
    <t>LTN 202601 (12.85%)</t>
  </si>
  <si>
    <t>Títulos Privados - 2 anos (13.70%)</t>
  </si>
  <si>
    <t>Títulos Privados - 3 anos (14.30%)</t>
  </si>
  <si>
    <t>NTN-F 2027 (12.50%)</t>
  </si>
  <si>
    <t>NTN-F 2029 (12.95%)</t>
  </si>
  <si>
    <t>NTN-F 2031 (13.00%)</t>
  </si>
  <si>
    <t>NTN-F 2033 (13.10%)</t>
  </si>
  <si>
    <t>Títulos Privados - 4 anos (14.65%)</t>
  </si>
  <si>
    <t>Títulos Privados - 5 anos (14.40%)</t>
  </si>
  <si>
    <t>Títulos Privados - 6 anos (14.60%)</t>
  </si>
  <si>
    <t>HASH11</t>
  </si>
  <si>
    <t>BITH11</t>
  </si>
  <si>
    <t>ETHE11</t>
  </si>
  <si>
    <t>BRVALEDBS028</t>
  </si>
  <si>
    <t>Deb. Perpétua Vale - CRVDA6</t>
  </si>
  <si>
    <t>BTG Pactual REF S&amp;P500 USD Prev FI FIM</t>
  </si>
  <si>
    <t>2023Fev.</t>
  </si>
  <si>
    <t>2023Mar.</t>
  </si>
  <si>
    <t>2020Fev.</t>
  </si>
  <si>
    <t>2020Mar.</t>
  </si>
  <si>
    <t>2020Abr.</t>
  </si>
  <si>
    <t>2020Mai.</t>
  </si>
  <si>
    <t>2020Jun.</t>
  </si>
  <si>
    <t>2020Jul.</t>
  </si>
  <si>
    <t>2020Ago.</t>
  </si>
  <si>
    <t>2020Set.</t>
  </si>
  <si>
    <t>2020Out.</t>
  </si>
  <si>
    <t>2020Nov.</t>
  </si>
  <si>
    <t>2020Dez.</t>
  </si>
  <si>
    <t>2021Jan.</t>
  </si>
  <si>
    <t>2021Fev.</t>
  </si>
  <si>
    <t>23/03/2020</t>
  </si>
  <si>
    <t>Saldo Inicial (01/01/2020)</t>
  </si>
  <si>
    <t>2020Jan.</t>
  </si>
  <si>
    <t>Ibiuna Long Biased FIC FIM</t>
  </si>
  <si>
    <t xml:space="preserve">        Volatilidade Anualizada</t>
  </si>
  <si>
    <t>Índice Sharpe</t>
  </si>
  <si>
    <t xml:space="preserve">(T) </t>
  </si>
  <si>
    <t xml:space="preserve">(U) </t>
  </si>
  <si>
    <t xml:space="preserve">(V) </t>
  </si>
  <si>
    <t>(B) Tesouro Selic Simples FI</t>
  </si>
  <si>
    <t>(C) BTG Pactual Cdb Plus FI</t>
  </si>
  <si>
    <t>(D) NCH Cash</t>
  </si>
  <si>
    <t>(E) ARX Everest</t>
  </si>
  <si>
    <t>(F) JGP Corporate Plus</t>
  </si>
  <si>
    <t>Tesouro Selic Simples FI</t>
  </si>
  <si>
    <t>BTG Pactual Cdb Plus FI</t>
  </si>
  <si>
    <t>NCH Cash</t>
  </si>
  <si>
    <t>ARX Everest</t>
  </si>
  <si>
    <t>JGP Corporate Plus</t>
  </si>
  <si>
    <t>M8 Credit Opportunities</t>
  </si>
  <si>
    <t>Everest High Yield - E1</t>
  </si>
  <si>
    <t>SPX Nimitz</t>
  </si>
  <si>
    <t>Vinland Macro</t>
  </si>
  <si>
    <t>Absolute Vertex</t>
  </si>
  <si>
    <t>Gavea Macro Plus II</t>
  </si>
  <si>
    <t>Solana LS</t>
  </si>
  <si>
    <t>Norte Long Bias</t>
  </si>
  <si>
    <t>BTGP Mobius Emerging Markets</t>
  </si>
  <si>
    <t>(V) BTGP Mobius Emerging Markets</t>
  </si>
  <si>
    <t>(R) SPX Falcon</t>
  </si>
  <si>
    <t>More Crédito</t>
  </si>
  <si>
    <t>Rps Long Bias</t>
  </si>
  <si>
    <t>SPX Falcon</t>
  </si>
  <si>
    <t>BARAO DE MAUA FIC FIM CP</t>
  </si>
  <si>
    <t>421340</t>
  </si>
  <si>
    <t>BRADESCO CORPORATE FIC RF REF DI TOP</t>
  </si>
  <si>
    <t>169064</t>
  </si>
  <si>
    <t>BRADESCO FC FI RF CP EMPRESARIAL</t>
  </si>
  <si>
    <t>490725</t>
  </si>
  <si>
    <t>BRADESCO H FI RF CP LP PERF INSTITUCIONAL</t>
  </si>
  <si>
    <t>230677</t>
  </si>
  <si>
    <t>INSTITUTIONAL ACTIVE FIX IB FIM</t>
  </si>
  <si>
    <t>99260</t>
  </si>
  <si>
    <t>ITAU ACTIVE FIX 5 RF CP FC</t>
  </si>
  <si>
    <t>379069</t>
  </si>
  <si>
    <t>ITAÚ ACTIVE FIX ALL RF CP LP FIC FI</t>
  </si>
  <si>
    <t>552674</t>
  </si>
  <si>
    <t>ITAU BBA RF CRED PRIVACTIVE FIX 5 FC</t>
  </si>
  <si>
    <t>286370</t>
  </si>
  <si>
    <t>ITAU INSTITUCIONAL OPTIMUS RF LP FC</t>
  </si>
  <si>
    <t>591424</t>
  </si>
  <si>
    <t>KRESKO FIM CP IE</t>
  </si>
  <si>
    <t>325155</t>
  </si>
  <si>
    <t>SUESTE CAPITAL GESTÃO DE RECURSOS LTDA</t>
  </si>
  <si>
    <t>PEMALE FIC FIM CP IE</t>
  </si>
  <si>
    <t>433470</t>
  </si>
  <si>
    <t>IEE</t>
  </si>
  <si>
    <t>SAFRA EXECUTIVE PREMIUM FIC FI RF</t>
  </si>
  <si>
    <t>332453</t>
  </si>
  <si>
    <t>SANTANDER FIC FI CORPORATE RF REFERENCIADO DI</t>
  </si>
  <si>
    <t>67601</t>
  </si>
  <si>
    <t>SANTANDER BRASIL GESTÃO DE RECURSOS LTDA</t>
  </si>
  <si>
    <t>BANCO SANTANDER</t>
  </si>
  <si>
    <t>UJAY CASH FIM</t>
  </si>
  <si>
    <t>23067744</t>
  </si>
  <si>
    <t>667528</t>
  </si>
  <si>
    <t>Taxa de Gestão: 0.55%</t>
  </si>
  <si>
    <t>Saldo Final (31/03/2023)</t>
  </si>
  <si>
    <t>(N) Ace Capital</t>
  </si>
  <si>
    <t>Rebates das taxas de adm. dos fundos: 0.29%</t>
  </si>
  <si>
    <t>Taxa efetiva de gestão: 0.26%</t>
  </si>
  <si>
    <t>(G) M8 Credit Opportunities</t>
  </si>
  <si>
    <t>(H) Everest High Yield - E1</t>
  </si>
  <si>
    <t>(I) More Crédito</t>
  </si>
  <si>
    <t>Ibiuna Long Biased</t>
  </si>
  <si>
    <t>Perfil IV</t>
  </si>
  <si>
    <t>(J) SPX Nimitz</t>
  </si>
  <si>
    <t>(K) Gavea Macro Plus II</t>
  </si>
  <si>
    <t>(L) Absolute Vertex</t>
  </si>
  <si>
    <t>(M) Legacy Capital</t>
  </si>
  <si>
    <t>(O) Vinland Macro</t>
  </si>
  <si>
    <t>(P) Solana LS</t>
  </si>
  <si>
    <t>(Q) Norte Long Bias</t>
  </si>
  <si>
    <t>(S) Rps Long Bias</t>
  </si>
  <si>
    <t>(T) Ibiuna Long Biased</t>
  </si>
  <si>
    <t>(U) IVVB11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</si>
</sst>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 numFmtId="185" formatCode="_-[$R$-416]\ * #,##0.00_-;\-[$R$-416]\ * #,##0.00_-;_-[$R$-416]\ * &quot;-&quot;??_-;_-@_-"/>
    <numFmt numFmtId="186" formatCode="[$-416]mmmm;@"/>
    <numFmt numFmtId="187" formatCode="0.000"/>
    <numFmt numFmtId="188" formatCode="0.00%;\-0.0%;&quot;-&quot;"/>
  </numFmts>
  <fonts count="201">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b/>
      <sz val="18"/>
      <color theme="1"/>
      <name val="Calibri"/>
      <family val="2"/>
      <scheme val="minor"/>
    </font>
    <font>
      <sz val="14"/>
      <color theme="9" tint="-0.499984740745262"/>
      <name val="Calibri"/>
      <family val="2"/>
      <scheme val="minor"/>
    </font>
    <font>
      <i/>
      <sz val="12"/>
      <color rgb="FFC00000"/>
      <name val="Archia Regular"/>
    </font>
    <font>
      <b/>
      <sz val="9"/>
      <color theme="0"/>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sz val="12"/>
      <color rgb="FFC00000"/>
      <name val="Calibri"/>
      <family val="2"/>
      <scheme val="minor"/>
    </font>
    <font>
      <b/>
      <sz val="14"/>
      <color rgb="FF0000C0"/>
      <name val="Sarabun Regular"/>
    </font>
    <font>
      <b/>
      <sz val="14"/>
      <color rgb="FF0000C0"/>
      <name val="Archia Regular"/>
    </font>
    <font>
      <b/>
      <sz val="14"/>
      <color theme="3"/>
      <name val="Calibri"/>
      <family val="2"/>
      <scheme val="minor"/>
    </font>
    <font>
      <b/>
      <sz val="11"/>
      <color rgb="FF0000C0"/>
      <name val="Sarabun Regular"/>
    </font>
    <font>
      <sz val="12"/>
      <color theme="0" tint="-4.9989318521683403E-2"/>
      <name val="Archia Regular"/>
    </font>
    <font>
      <sz val="12"/>
      <color theme="0" tint="-4.9989318521683403E-2"/>
      <name val="Calibri"/>
      <family val="2"/>
      <scheme val="minor"/>
    </font>
    <font>
      <b/>
      <sz val="11"/>
      <color theme="0" tint="-4.9989318521683403E-2"/>
      <name val="Calibri"/>
      <family val="2"/>
      <scheme val="minor"/>
    </font>
    <font>
      <sz val="11"/>
      <color theme="0" tint="-4.9989318521683403E-2"/>
      <name val="Calibri"/>
      <family val="2"/>
      <scheme val="minor"/>
    </font>
    <font>
      <sz val="14"/>
      <color theme="0" tint="-4.9989318521683403E-2"/>
      <name val="Calibri"/>
      <family val="2"/>
      <scheme val="minor"/>
    </font>
    <font>
      <sz val="12"/>
      <color theme="0" tint="-4.9989318521683403E-2"/>
      <name val="Sarabun Regular"/>
    </font>
    <font>
      <sz val="14"/>
      <color rgb="FF000000"/>
      <name val="Calibri"/>
      <family val="2"/>
    </font>
    <font>
      <b/>
      <sz val="14"/>
      <color rgb="FF000000"/>
      <name val="Calibri"/>
      <family val="2"/>
    </font>
    <font>
      <sz val="10"/>
      <color rgb="FF000000"/>
      <name val="Calibri"/>
      <family val="2"/>
    </font>
    <font>
      <sz val="11"/>
      <color theme="0"/>
      <name val="Archia Medium"/>
      <family val="3"/>
    </font>
  </fonts>
  <fills count="7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B35D68"/>
        <bgColor indexed="64"/>
      </patternFill>
    </fill>
    <fill>
      <patternFill patternType="solid">
        <fgColor rgb="FF8F595F"/>
        <bgColor indexed="64"/>
      </patternFill>
    </fill>
    <fill>
      <patternFill patternType="solid">
        <fgColor rgb="FF5876C7"/>
        <bgColor indexed="64"/>
      </patternFill>
    </fill>
    <fill>
      <patternFill patternType="solid">
        <fgColor rgb="FF53679E"/>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A580FF"/>
        <bgColor indexed="64"/>
      </patternFill>
    </fill>
    <fill>
      <patternFill patternType="solid">
        <fgColor rgb="FF8A78C7"/>
        <bgColor indexed="64"/>
      </patternFill>
    </fill>
    <fill>
      <patternFill patternType="solid">
        <fgColor rgb="FF776A9E"/>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5F5A78"/>
        <bgColor indexed="64"/>
      </patternFill>
    </fill>
    <fill>
      <patternFill patternType="solid">
        <fgColor theme="1" tint="0.499984740745262"/>
        <bgColor indexed="64"/>
      </patternFill>
    </fill>
  </fills>
  <borders count="111">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n">
        <color theme="0"/>
      </left>
      <right/>
      <top/>
      <bottom/>
      <diagonal/>
    </border>
    <border>
      <left style="thin">
        <color theme="0"/>
      </left>
      <right style="thick">
        <color theme="0"/>
      </right>
      <top/>
      <bottom/>
      <diagonal/>
    </border>
    <border>
      <left style="thin">
        <color theme="0"/>
      </left>
      <right style="thin">
        <color theme="0" tint="-0.14990691854609822"/>
      </right>
      <top/>
      <bottom/>
      <diagonal/>
    </border>
    <border>
      <left style="thick">
        <color theme="0"/>
      </left>
      <right style="thin">
        <color theme="0"/>
      </right>
      <top/>
      <bottom style="thick">
        <color theme="0"/>
      </bottom>
      <diagonal/>
    </border>
    <border>
      <left style="thick">
        <color theme="0"/>
      </left>
      <right style="thin">
        <color theme="0"/>
      </right>
      <top/>
      <bottom/>
      <diagonal/>
    </border>
    <border>
      <left style="thin">
        <color theme="0"/>
      </left>
      <right/>
      <top/>
      <bottom style="thick">
        <color theme="0"/>
      </bottom>
      <diagonal/>
    </border>
    <border>
      <left style="thin">
        <color rgb="FF343A50"/>
      </left>
      <right style="thin">
        <color rgb="FF343A50"/>
      </right>
      <top style="thin">
        <color rgb="FF343A50"/>
      </top>
      <bottom/>
      <diagonal/>
    </border>
    <border>
      <left style="thin">
        <color rgb="FF343A50"/>
      </left>
      <right style="thin">
        <color rgb="FF343A50"/>
      </right>
      <top/>
      <bottom/>
      <diagonal/>
    </border>
    <border>
      <left style="thin">
        <color rgb="FF343A50"/>
      </left>
      <right style="thin">
        <color rgb="FF343A50"/>
      </right>
      <top/>
      <bottom style="thin">
        <color rgb="FF343A50"/>
      </bottom>
      <diagonal/>
    </border>
    <border>
      <left/>
      <right style="thin">
        <color theme="0"/>
      </right>
      <top/>
      <bottom/>
      <diagonal/>
    </border>
    <border>
      <left/>
      <right style="medium">
        <color theme="0"/>
      </right>
      <top/>
      <bottom/>
      <diagonal/>
    </border>
    <border>
      <left/>
      <right/>
      <top style="medium">
        <color theme="4"/>
      </top>
      <bottom/>
      <diagonal/>
    </border>
    <border>
      <left style="thick">
        <color rgb="FFFFFFFF"/>
      </left>
      <right style="thick">
        <color rgb="FFFFFFFF"/>
      </right>
      <top/>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medium">
        <color theme="4"/>
      </left>
      <right style="medium">
        <color theme="4"/>
      </right>
      <top style="medium">
        <color theme="4"/>
      </top>
      <bottom style="thin">
        <color theme="4"/>
      </bottom>
      <diagonal/>
    </border>
    <border>
      <left style="medium">
        <color theme="4"/>
      </left>
      <right style="medium">
        <color theme="4"/>
      </right>
      <top style="thin">
        <color theme="4"/>
      </top>
      <bottom style="medium">
        <color theme="4"/>
      </bottom>
      <diagonal/>
    </border>
  </borders>
  <cellStyleXfs count="56">
    <xf numFmtId="0" fontId="0" fillId="0" borderId="0"/>
    <xf numFmtId="43" fontId="42" fillId="0" borderId="0" applyFont="0" applyFill="0" applyBorder="0" applyAlignment="0" applyProtection="0"/>
    <xf numFmtId="9" fontId="42" fillId="0" borderId="0" applyFont="0" applyFill="0" applyBorder="0" applyAlignment="0" applyProtection="0"/>
    <xf numFmtId="0" fontId="116" fillId="5" borderId="0">
      <alignment vertical="center"/>
      <protection locked="0"/>
    </xf>
    <xf numFmtId="9" fontId="117" fillId="0" borderId="11">
      <alignment horizontal="center" vertical="center"/>
      <protection locked="0"/>
    </xf>
    <xf numFmtId="164" fontId="117" fillId="0" borderId="11">
      <alignment horizontal="center" vertical="center"/>
      <protection locked="0"/>
    </xf>
    <xf numFmtId="39" fontId="117" fillId="0" borderId="11">
      <alignment horizontal="center" vertical="center"/>
      <protection locked="0"/>
    </xf>
    <xf numFmtId="176" fontId="117" fillId="0" borderId="11">
      <alignment horizontal="center" vertical="center"/>
      <protection locked="0"/>
    </xf>
    <xf numFmtId="0" fontId="117" fillId="0" borderId="11">
      <alignment horizontal="left" vertical="center"/>
      <protection locked="0"/>
    </xf>
    <xf numFmtId="0" fontId="116" fillId="3" borderId="0">
      <alignment horizontal="left" vertical="center"/>
      <protection locked="0"/>
    </xf>
    <xf numFmtId="0" fontId="115" fillId="17" borderId="0">
      <alignment vertical="center"/>
      <protection locked="0"/>
    </xf>
    <xf numFmtId="0" fontId="133" fillId="0" borderId="0" applyNumberFormat="0" applyFill="0" applyBorder="0" applyAlignment="0" applyProtection="0"/>
    <xf numFmtId="0" fontId="134" fillId="0" borderId="69" applyNumberFormat="0" applyFill="0" applyAlignment="0" applyProtection="0"/>
    <xf numFmtId="0" fontId="135" fillId="0" borderId="70" applyNumberFormat="0" applyFill="0" applyAlignment="0" applyProtection="0"/>
    <xf numFmtId="0" fontId="96" fillId="0" borderId="71" applyNumberFormat="0" applyFill="0" applyAlignment="0" applyProtection="0"/>
    <xf numFmtId="0" fontId="96" fillId="0" borderId="0" applyNumberFormat="0" applyFill="0" applyBorder="0" applyAlignment="0" applyProtection="0"/>
    <xf numFmtId="0" fontId="136" fillId="21" borderId="0" applyNumberFormat="0" applyBorder="0" applyAlignment="0" applyProtection="0"/>
    <xf numFmtId="0" fontId="137" fillId="22" borderId="0" applyNumberFormat="0" applyBorder="0" applyAlignment="0" applyProtection="0"/>
    <xf numFmtId="0" fontId="138" fillId="23" borderId="0" applyNumberFormat="0" applyBorder="0" applyAlignment="0" applyProtection="0"/>
    <xf numFmtId="0" fontId="139" fillId="24" borderId="72" applyNumberFormat="0" applyAlignment="0" applyProtection="0"/>
    <xf numFmtId="0" fontId="140" fillId="25" borderId="73" applyNumberFormat="0" applyAlignment="0" applyProtection="0"/>
    <xf numFmtId="0" fontId="141" fillId="25" borderId="72" applyNumberFormat="0" applyAlignment="0" applyProtection="0"/>
    <xf numFmtId="0" fontId="142" fillId="0" borderId="74" applyNumberFormat="0" applyFill="0" applyAlignment="0" applyProtection="0"/>
    <xf numFmtId="0" fontId="97" fillId="26" borderId="75" applyNumberFormat="0" applyAlignment="0" applyProtection="0"/>
    <xf numFmtId="0" fontId="143" fillId="0" borderId="0" applyNumberFormat="0" applyFill="0" applyBorder="0" applyAlignment="0" applyProtection="0"/>
    <xf numFmtId="0" fontId="144" fillId="0" borderId="0" applyNumberFormat="0" applyFill="0" applyBorder="0" applyAlignment="0" applyProtection="0"/>
    <xf numFmtId="0" fontId="53" fillId="0" borderId="77" applyNumberFormat="0" applyFill="0" applyAlignment="0" applyProtection="0"/>
    <xf numFmtId="0" fontId="52"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52"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4" fillId="35" borderId="0" applyNumberFormat="0" applyBorder="0" applyAlignment="0" applyProtection="0"/>
    <xf numFmtId="0" fontId="52"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4" fillId="39" borderId="0" applyNumberFormat="0" applyBorder="0" applyAlignment="0" applyProtection="0"/>
    <xf numFmtId="0" fontId="52" fillId="40"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3" borderId="0" applyNumberFormat="0" applyBorder="0" applyAlignment="0" applyProtection="0"/>
    <xf numFmtId="0" fontId="52" fillId="44"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7" borderId="0" applyNumberFormat="0" applyBorder="0" applyAlignment="0" applyProtection="0"/>
    <xf numFmtId="0" fontId="52" fillId="48"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1" borderId="0" applyNumberFormat="0" applyBorder="0" applyAlignment="0" applyProtection="0"/>
    <xf numFmtId="0" fontId="145" fillId="0" borderId="0"/>
    <xf numFmtId="0" fontId="24" fillId="0" borderId="0"/>
    <xf numFmtId="0" fontId="24" fillId="27" borderId="76" applyNumberFormat="0" applyFont="0" applyAlignment="0" applyProtection="0"/>
    <xf numFmtId="0" fontId="24" fillId="0" borderId="0"/>
    <xf numFmtId="0" fontId="165" fillId="0" borderId="0" applyNumberFormat="0" applyFill="0" applyBorder="0" applyAlignment="0" applyProtection="0"/>
  </cellStyleXfs>
  <cellXfs count="1220">
    <xf numFmtId="0" fontId="0" fillId="0" borderId="0" xfId="0"/>
    <xf numFmtId="0" fontId="0" fillId="0" borderId="0" xfId="0" applyAlignment="1">
      <alignment horizontal="center"/>
    </xf>
    <xf numFmtId="0" fontId="44" fillId="0" borderId="0" xfId="0" applyFont="1"/>
    <xf numFmtId="0" fontId="46"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47" fillId="0" borderId="0" xfId="0" applyFont="1" applyAlignment="1">
      <alignment horizontal="center" vertical="center"/>
    </xf>
    <xf numFmtId="0" fontId="50" fillId="0" borderId="0" xfId="0" applyFont="1"/>
    <xf numFmtId="0" fontId="65" fillId="3" borderId="3" xfId="0" applyFont="1" applyFill="1" applyBorder="1" applyAlignment="1">
      <alignment horizontal="center"/>
    </xf>
    <xf numFmtId="0" fontId="68" fillId="0" borderId="0" xfId="0" applyFont="1" applyAlignment="1">
      <alignment horizontal="center"/>
    </xf>
    <xf numFmtId="0" fontId="44" fillId="0" borderId="0" xfId="0" applyFont="1" applyProtection="1">
      <protection locked="0"/>
    </xf>
    <xf numFmtId="0" fontId="45" fillId="0" borderId="0" xfId="0" applyFont="1" applyProtection="1">
      <protection locked="0"/>
    </xf>
    <xf numFmtId="1" fontId="50" fillId="0" borderId="0" xfId="1" applyNumberFormat="1" applyFont="1" applyProtection="1">
      <protection locked="0"/>
    </xf>
    <xf numFmtId="0" fontId="49" fillId="0" borderId="0" xfId="0" applyFont="1" applyProtection="1">
      <protection locked="0"/>
    </xf>
    <xf numFmtId="0" fontId="50" fillId="0" borderId="0" xfId="0" applyFont="1" applyProtection="1">
      <protection locked="0"/>
    </xf>
    <xf numFmtId="0" fontId="56" fillId="0" borderId="0" xfId="0" applyFont="1" applyAlignment="1" applyProtection="1">
      <alignment horizontal="center"/>
      <protection locked="0"/>
    </xf>
    <xf numFmtId="0" fontId="57" fillId="0" borderId="0" xfId="0" applyFont="1" applyAlignment="1" applyProtection="1">
      <alignment horizontal="center"/>
      <protection locked="0"/>
    </xf>
    <xf numFmtId="164" fontId="43" fillId="4" borderId="24" xfId="2" applyNumberFormat="1" applyFont="1" applyFill="1" applyBorder="1" applyAlignment="1" applyProtection="1">
      <alignment horizontal="center" vertical="center"/>
    </xf>
    <xf numFmtId="164" fontId="54" fillId="5" borderId="24" xfId="2" applyNumberFormat="1" applyFont="1" applyFill="1" applyBorder="1" applyAlignment="1" applyProtection="1">
      <alignment horizontal="center" vertical="center"/>
    </xf>
    <xf numFmtId="164" fontId="42" fillId="3" borderId="16" xfId="2" applyNumberFormat="1" applyFont="1" applyFill="1" applyBorder="1" applyAlignment="1" applyProtection="1">
      <alignment horizontal="center" vertical="center"/>
    </xf>
    <xf numFmtId="164" fontId="42" fillId="3" borderId="18" xfId="2" applyNumberFormat="1" applyFont="1" applyFill="1" applyBorder="1" applyAlignment="1" applyProtection="1">
      <alignment horizontal="center" vertical="center"/>
    </xf>
    <xf numFmtId="164" fontId="42" fillId="3" borderId="20" xfId="2" applyNumberFormat="1" applyFont="1" applyFill="1" applyBorder="1" applyAlignment="1" applyProtection="1">
      <alignment horizontal="center" vertical="center"/>
    </xf>
    <xf numFmtId="164" fontId="42" fillId="3" borderId="30" xfId="2" applyNumberFormat="1" applyFont="1" applyFill="1" applyBorder="1" applyAlignment="1" applyProtection="1">
      <alignment horizontal="center" vertical="center"/>
    </xf>
    <xf numFmtId="164" fontId="54" fillId="3" borderId="23" xfId="2" applyNumberFormat="1" applyFont="1" applyFill="1" applyBorder="1" applyAlignment="1" applyProtection="1">
      <alignment horizontal="center" vertical="center"/>
    </xf>
    <xf numFmtId="164" fontId="54" fillId="3" borderId="24" xfId="2" applyNumberFormat="1" applyFont="1" applyFill="1" applyBorder="1" applyAlignment="1" applyProtection="1">
      <alignment horizontal="center" vertical="center"/>
    </xf>
    <xf numFmtId="0" fontId="54" fillId="0" borderId="14" xfId="0" applyFont="1" applyBorder="1" applyAlignment="1">
      <alignment horizontal="center" vertical="center"/>
    </xf>
    <xf numFmtId="0" fontId="54" fillId="0" borderId="0" xfId="0" applyFont="1" applyAlignment="1">
      <alignment horizontal="center" vertical="center"/>
    </xf>
    <xf numFmtId="0" fontId="43" fillId="0" borderId="14" xfId="0" applyFont="1" applyBorder="1" applyAlignment="1">
      <alignment horizontal="center" vertical="center"/>
    </xf>
    <xf numFmtId="0" fontId="44" fillId="0" borderId="0" xfId="0" applyFont="1" applyAlignment="1" applyProtection="1">
      <alignment horizontal="center"/>
      <protection locked="0"/>
    </xf>
    <xf numFmtId="0" fontId="55" fillId="0" borderId="0" xfId="0" applyFont="1" applyAlignment="1" applyProtection="1">
      <alignment vertical="center"/>
      <protection locked="0"/>
    </xf>
    <xf numFmtId="0" fontId="54" fillId="0" borderId="0" xfId="0" applyFont="1" applyAlignment="1" applyProtection="1">
      <alignment horizontal="center" vertical="center"/>
      <protection locked="0"/>
    </xf>
    <xf numFmtId="164" fontId="43" fillId="4" borderId="23" xfId="2" applyNumberFormat="1" applyFont="1" applyFill="1" applyBorder="1" applyAlignment="1" applyProtection="1">
      <alignment horizontal="center" vertical="center"/>
    </xf>
    <xf numFmtId="164" fontId="54" fillId="5" borderId="23" xfId="2" applyNumberFormat="1" applyFont="1" applyFill="1" applyBorder="1" applyAlignment="1" applyProtection="1">
      <alignment horizontal="center" vertical="center"/>
    </xf>
    <xf numFmtId="164" fontId="42" fillId="3" borderId="1" xfId="2" applyNumberFormat="1" applyFont="1" applyFill="1" applyBorder="1" applyAlignment="1" applyProtection="1">
      <alignment horizontal="center" vertical="center"/>
    </xf>
    <xf numFmtId="1" fontId="44" fillId="0" borderId="0" xfId="1" applyNumberFormat="1" applyFont="1" applyProtection="1"/>
    <xf numFmtId="0" fontId="45" fillId="0" borderId="0" xfId="0" applyFont="1"/>
    <xf numFmtId="0" fontId="42" fillId="0" borderId="0" xfId="0" applyFont="1"/>
    <xf numFmtId="1" fontId="50" fillId="0" borderId="0" xfId="1" applyNumberFormat="1" applyFont="1" applyProtection="1"/>
    <xf numFmtId="0" fontId="73" fillId="0" borderId="0" xfId="0" applyFont="1"/>
    <xf numFmtId="0" fontId="66" fillId="0" borderId="0" xfId="0" applyFont="1"/>
    <xf numFmtId="0" fontId="49" fillId="0" borderId="0" xfId="0" applyFont="1"/>
    <xf numFmtId="0" fontId="56" fillId="0" borderId="0" xfId="0" applyFont="1" applyAlignment="1">
      <alignment horizontal="center"/>
    </xf>
    <xf numFmtId="0" fontId="57" fillId="0" borderId="0" xfId="0" applyFont="1" applyAlignment="1">
      <alignment horizontal="center"/>
    </xf>
    <xf numFmtId="1" fontId="50" fillId="0" borderId="0" xfId="1" applyNumberFormat="1" applyFont="1" applyAlignment="1" applyProtection="1">
      <alignment vertical="center"/>
    </xf>
    <xf numFmtId="0" fontId="50" fillId="0" borderId="0" xfId="0" applyFont="1" applyAlignment="1">
      <alignment vertical="center"/>
    </xf>
    <xf numFmtId="0" fontId="42" fillId="0" borderId="0" xfId="0" applyFont="1" applyAlignment="1">
      <alignment vertical="center"/>
    </xf>
    <xf numFmtId="1" fontId="0" fillId="0" borderId="0" xfId="1" applyNumberFormat="1" applyFont="1" applyAlignment="1" applyProtection="1">
      <alignment vertical="center"/>
    </xf>
    <xf numFmtId="0" fontId="58" fillId="0" borderId="14" xfId="0" applyFont="1" applyBorder="1" applyAlignment="1">
      <alignment horizontal="center" vertical="center"/>
    </xf>
    <xf numFmtId="0" fontId="55" fillId="0" borderId="15" xfId="0" applyFont="1" applyBorder="1" applyAlignment="1">
      <alignment horizontal="center" vertical="center"/>
    </xf>
    <xf numFmtId="0" fontId="58" fillId="0" borderId="0" xfId="0" applyFont="1" applyAlignment="1">
      <alignment horizontal="center" vertical="center"/>
    </xf>
    <xf numFmtId="0" fontId="55" fillId="0" borderId="0" xfId="0" applyFont="1" applyAlignment="1">
      <alignment horizontal="center" vertical="center"/>
    </xf>
    <xf numFmtId="1" fontId="59" fillId="0" borderId="0" xfId="1" applyNumberFormat="1" applyFont="1" applyFill="1" applyAlignment="1" applyProtection="1">
      <alignment horizontal="center" vertical="center"/>
    </xf>
    <xf numFmtId="0" fontId="42" fillId="0" borderId="0" xfId="0" applyFont="1" applyAlignment="1">
      <alignment horizontal="center" vertical="center"/>
    </xf>
    <xf numFmtId="1" fontId="54" fillId="0" borderId="0" xfId="1" applyNumberFormat="1" applyFont="1" applyAlignment="1" applyProtection="1">
      <alignment vertical="center"/>
    </xf>
    <xf numFmtId="0" fontId="59" fillId="2" borderId="23" xfId="0" applyFont="1" applyFill="1" applyBorder="1" applyAlignment="1">
      <alignment vertical="center"/>
    </xf>
    <xf numFmtId="0" fontId="54" fillId="0" borderId="0" xfId="0" applyFont="1" applyAlignment="1">
      <alignment vertical="center"/>
    </xf>
    <xf numFmtId="1" fontId="60" fillId="0" borderId="0" xfId="1" applyNumberFormat="1" applyFont="1" applyAlignment="1" applyProtection="1">
      <alignment horizontal="center" vertical="center"/>
    </xf>
    <xf numFmtId="0" fontId="54" fillId="5" borderId="23" xfId="0" applyFont="1" applyFill="1" applyBorder="1" applyAlignment="1">
      <alignment vertical="center"/>
    </xf>
    <xf numFmtId="0" fontId="63" fillId="5" borderId="23" xfId="0" applyFont="1" applyFill="1" applyBorder="1" applyAlignment="1">
      <alignment horizontal="center" vertical="center"/>
    </xf>
    <xf numFmtId="1" fontId="70" fillId="0" borderId="0" xfId="1" applyNumberFormat="1" applyFont="1" applyAlignment="1" applyProtection="1">
      <alignment horizontal="center" vertical="center"/>
    </xf>
    <xf numFmtId="0" fontId="54" fillId="3" borderId="1" xfId="0" applyFont="1" applyFill="1" applyBorder="1" applyAlignment="1">
      <alignment horizontal="left" vertical="center" indent="1"/>
    </xf>
    <xf numFmtId="0" fontId="63" fillId="3" borderId="1" xfId="0" applyFont="1" applyFill="1" applyBorder="1" applyAlignment="1">
      <alignment horizontal="center" vertical="center"/>
    </xf>
    <xf numFmtId="0" fontId="54" fillId="3" borderId="17" xfId="0" applyFont="1" applyFill="1" applyBorder="1" applyAlignment="1">
      <alignment horizontal="left" vertical="center" indent="1"/>
    </xf>
    <xf numFmtId="0" fontId="63" fillId="3" borderId="17" xfId="0" applyFont="1" applyFill="1" applyBorder="1" applyAlignment="1">
      <alignment horizontal="center" vertical="center"/>
    </xf>
    <xf numFmtId="0" fontId="54" fillId="3" borderId="19" xfId="0" applyFont="1" applyFill="1" applyBorder="1" applyAlignment="1">
      <alignment horizontal="left" vertical="center" indent="1"/>
    </xf>
    <xf numFmtId="0" fontId="63" fillId="3" borderId="19" xfId="0" applyFont="1" applyFill="1" applyBorder="1" applyAlignment="1">
      <alignment horizontal="center" vertical="center"/>
    </xf>
    <xf numFmtId="0" fontId="71" fillId="2" borderId="23" xfId="0" applyFont="1" applyFill="1" applyBorder="1" applyAlignment="1">
      <alignment horizontal="center" vertical="center"/>
    </xf>
    <xf numFmtId="0" fontId="54" fillId="3" borderId="23" xfId="0" applyFont="1" applyFill="1" applyBorder="1" applyAlignment="1">
      <alignment vertical="center"/>
    </xf>
    <xf numFmtId="0" fontId="0" fillId="0" borderId="0" xfId="0" applyAlignment="1">
      <alignment vertical="center"/>
    </xf>
    <xf numFmtId="164" fontId="54"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54" fillId="0" borderId="0" xfId="2" applyNumberFormat="1" applyFont="1" applyAlignment="1" applyProtection="1">
      <alignment vertical="center"/>
    </xf>
    <xf numFmtId="164" fontId="0" fillId="0" borderId="0" xfId="2" applyNumberFormat="1" applyFont="1" applyAlignment="1" applyProtection="1">
      <alignment vertical="center"/>
    </xf>
    <xf numFmtId="0" fontId="54" fillId="0" borderId="14" xfId="0" applyFont="1" applyBorder="1" applyAlignment="1">
      <alignment vertical="center"/>
    </xf>
    <xf numFmtId="0" fontId="54"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43" fillId="9" borderId="21" xfId="0" applyFont="1" applyFill="1" applyBorder="1" applyAlignment="1">
      <alignment vertical="center"/>
    </xf>
    <xf numFmtId="0" fontId="43" fillId="9" borderId="28" xfId="0" applyFont="1" applyFill="1" applyBorder="1" applyAlignment="1">
      <alignment vertical="center"/>
    </xf>
    <xf numFmtId="0" fontId="43" fillId="9" borderId="23" xfId="0" applyFont="1" applyFill="1" applyBorder="1" applyAlignment="1">
      <alignment vertical="center"/>
    </xf>
    <xf numFmtId="0" fontId="43" fillId="9" borderId="27" xfId="0" applyFont="1" applyFill="1" applyBorder="1" applyAlignment="1">
      <alignment vertical="center"/>
    </xf>
    <xf numFmtId="0" fontId="43" fillId="9" borderId="25" xfId="0" applyFont="1" applyFill="1" applyBorder="1" applyAlignment="1">
      <alignment vertical="center"/>
    </xf>
    <xf numFmtId="0" fontId="43" fillId="9" borderId="29" xfId="0" applyFont="1" applyFill="1" applyBorder="1" applyAlignment="1">
      <alignment vertical="center"/>
    </xf>
    <xf numFmtId="1" fontId="42" fillId="0" borderId="0" xfId="1" applyNumberFormat="1" applyFont="1" applyProtection="1"/>
    <xf numFmtId="0" fontId="54" fillId="0" borderId="0" xfId="0" applyFont="1" applyAlignment="1">
      <alignment horizontal="center"/>
    </xf>
    <xf numFmtId="0" fontId="61" fillId="0" borderId="0" xfId="0" applyFont="1" applyAlignment="1">
      <alignment horizontal="center"/>
    </xf>
    <xf numFmtId="0" fontId="42" fillId="0" borderId="0" xfId="0" applyFont="1" applyAlignment="1">
      <alignment horizontal="center"/>
    </xf>
    <xf numFmtId="0" fontId="54" fillId="0" borderId="0" xfId="0" applyFont="1"/>
    <xf numFmtId="2" fontId="61" fillId="0" borderId="0" xfId="0" applyNumberFormat="1" applyFont="1" applyAlignment="1">
      <alignment horizontal="center"/>
    </xf>
    <xf numFmtId="0" fontId="62" fillId="10" borderId="0" xfId="0" applyFont="1" applyFill="1" applyAlignment="1">
      <alignment horizontal="center" vertical="center" wrapText="1"/>
    </xf>
    <xf numFmtId="0" fontId="51" fillId="0" borderId="0" xfId="0" applyFont="1" applyAlignment="1">
      <alignment horizontal="center" vertical="center" wrapText="1"/>
    </xf>
    <xf numFmtId="166" fontId="6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68" fillId="0" borderId="0" xfId="0" applyFont="1" applyAlignment="1">
      <alignment horizontal="left"/>
    </xf>
    <xf numFmtId="165" fontId="68" fillId="0" borderId="0" xfId="0" applyNumberFormat="1" applyFont="1" applyAlignment="1">
      <alignment horizontal="left"/>
    </xf>
    <xf numFmtId="10" fontId="68" fillId="0" borderId="0" xfId="2" applyNumberFormat="1" applyFont="1" applyBorder="1" applyAlignment="1">
      <alignment horizontal="center"/>
    </xf>
    <xf numFmtId="171" fontId="75" fillId="0" borderId="0" xfId="0" applyNumberFormat="1" applyFont="1" applyAlignment="1">
      <alignment horizontal="center"/>
    </xf>
    <xf numFmtId="170" fontId="64" fillId="0" borderId="0" xfId="0" applyNumberFormat="1" applyFont="1" applyAlignment="1">
      <alignment horizontal="center"/>
    </xf>
    <xf numFmtId="0" fontId="76" fillId="0" borderId="31" xfId="0" applyFont="1" applyBorder="1"/>
    <xf numFmtId="0" fontId="76" fillId="0" borderId="32" xfId="0" applyFont="1" applyBorder="1"/>
    <xf numFmtId="0" fontId="76" fillId="0" borderId="32" xfId="0" applyFont="1" applyBorder="1" applyAlignment="1">
      <alignment horizontal="center"/>
    </xf>
    <xf numFmtId="0" fontId="76" fillId="0" borderId="33" xfId="0" applyFont="1" applyBorder="1"/>
    <xf numFmtId="0" fontId="76" fillId="0" borderId="7" xfId="0" applyFont="1" applyBorder="1"/>
    <xf numFmtId="0" fontId="76" fillId="0" borderId="7" xfId="0" applyFont="1" applyBorder="1" applyAlignment="1">
      <alignment horizontal="center"/>
    </xf>
    <xf numFmtId="0" fontId="51" fillId="0" borderId="34" xfId="0" applyFont="1" applyBorder="1"/>
    <xf numFmtId="0" fontId="51" fillId="0" borderId="0" xfId="0" applyFont="1"/>
    <xf numFmtId="0" fontId="76" fillId="0" borderId="0" xfId="0" applyFont="1" applyAlignment="1" applyProtection="1">
      <alignment vertical="center"/>
      <protection locked="0"/>
    </xf>
    <xf numFmtId="0" fontId="51" fillId="0" borderId="0" xfId="0" applyFont="1" applyProtection="1">
      <protection locked="0"/>
    </xf>
    <xf numFmtId="0" fontId="54" fillId="3" borderId="1" xfId="0" applyFont="1" applyFill="1" applyBorder="1" applyAlignment="1" applyProtection="1">
      <alignment horizontal="left" vertical="center" indent="1"/>
      <protection locked="0"/>
    </xf>
    <xf numFmtId="0" fontId="54" fillId="3" borderId="17" xfId="0" applyFont="1" applyFill="1" applyBorder="1" applyAlignment="1" applyProtection="1">
      <alignment horizontal="left" vertical="center" indent="1"/>
      <protection locked="0"/>
    </xf>
    <xf numFmtId="0" fontId="54" fillId="3" borderId="19" xfId="0" applyFont="1" applyFill="1" applyBorder="1" applyAlignment="1" applyProtection="1">
      <alignment horizontal="left" vertical="center" indent="1"/>
      <protection locked="0"/>
    </xf>
    <xf numFmtId="0" fontId="54" fillId="5" borderId="23" xfId="0" applyFont="1" applyFill="1" applyBorder="1" applyAlignment="1" applyProtection="1">
      <alignment vertical="center"/>
      <protection locked="0"/>
    </xf>
    <xf numFmtId="0" fontId="62"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62" fillId="11" borderId="0" xfId="0" applyFont="1" applyFill="1" applyAlignment="1">
      <alignment horizontal="center" vertical="center" wrapText="1"/>
    </xf>
    <xf numFmtId="0" fontId="51" fillId="0" borderId="35" xfId="0" applyFont="1" applyBorder="1"/>
    <xf numFmtId="0" fontId="78" fillId="0" borderId="36" xfId="0" applyFont="1" applyBorder="1"/>
    <xf numFmtId="0" fontId="76" fillId="0" borderId="37" xfId="0" applyFont="1" applyBorder="1"/>
    <xf numFmtId="0" fontId="51" fillId="0" borderId="37" xfId="0" applyFont="1" applyBorder="1"/>
    <xf numFmtId="0" fontId="78" fillId="0" borderId="37" xfId="0" applyFont="1" applyBorder="1"/>
    <xf numFmtId="0" fontId="51" fillId="0" borderId="38" xfId="0" applyFont="1" applyBorder="1"/>
    <xf numFmtId="0" fontId="78" fillId="0" borderId="5" xfId="0" applyFont="1" applyBorder="1"/>
    <xf numFmtId="0" fontId="76" fillId="0" borderId="0" xfId="0" applyFont="1"/>
    <xf numFmtId="0" fontId="78" fillId="0" borderId="0" xfId="0" applyFont="1"/>
    <xf numFmtId="0" fontId="51" fillId="0" borderId="39" xfId="0" applyFont="1" applyBorder="1"/>
    <xf numFmtId="0" fontId="79" fillId="0" borderId="5" xfId="0" applyFont="1" applyBorder="1"/>
    <xf numFmtId="0" fontId="80" fillId="0" borderId="0" xfId="0" applyFont="1"/>
    <xf numFmtId="0" fontId="79" fillId="0" borderId="0" xfId="0" applyFont="1"/>
    <xf numFmtId="0" fontId="79" fillId="0" borderId="6" xfId="0" applyFont="1" applyBorder="1"/>
    <xf numFmtId="0" fontId="51" fillId="0" borderId="7" xfId="0" applyFont="1" applyBorder="1"/>
    <xf numFmtId="0" fontId="80" fillId="0" borderId="7" xfId="0" applyFont="1" applyBorder="1"/>
    <xf numFmtId="0" fontId="79" fillId="0" borderId="7" xfId="0" applyFont="1" applyBorder="1"/>
    <xf numFmtId="0" fontId="51" fillId="0" borderId="40" xfId="0" applyFont="1" applyBorder="1"/>
    <xf numFmtId="0" fontId="81" fillId="0" borderId="37" xfId="0" applyFont="1" applyBorder="1"/>
    <xf numFmtId="0" fontId="81" fillId="0" borderId="0" xfId="0" applyFont="1"/>
    <xf numFmtId="0" fontId="78" fillId="0" borderId="6" xfId="0" applyFont="1" applyBorder="1"/>
    <xf numFmtId="0" fontId="78" fillId="0" borderId="7" xfId="0" applyFont="1" applyBorder="1"/>
    <xf numFmtId="0" fontId="81" fillId="0" borderId="7" xfId="0" applyFont="1" applyBorder="1"/>
    <xf numFmtId="0" fontId="80" fillId="0" borderId="37" xfId="0" applyFont="1" applyBorder="1"/>
    <xf numFmtId="0" fontId="51" fillId="0" borderId="41" xfId="0" applyFont="1" applyBorder="1"/>
    <xf numFmtId="0" fontId="51" fillId="0" borderId="3" xfId="0" applyFont="1" applyBorder="1"/>
    <xf numFmtId="0" fontId="51" fillId="0" borderId="42" xfId="0" applyFont="1" applyBorder="1"/>
    <xf numFmtId="0" fontId="51" fillId="0" borderId="6" xfId="0" applyFont="1" applyBorder="1"/>
    <xf numFmtId="0" fontId="0" fillId="0" borderId="0" xfId="0" applyAlignment="1" applyProtection="1">
      <alignment vertical="center"/>
      <protection locked="0"/>
    </xf>
    <xf numFmtId="0" fontId="53" fillId="0" borderId="0" xfId="0" applyFont="1" applyAlignment="1" applyProtection="1">
      <alignment horizontal="left" vertical="center" indent="1"/>
      <protection locked="0"/>
    </xf>
    <xf numFmtId="0" fontId="53" fillId="0" borderId="0" xfId="0" applyFont="1" applyAlignment="1" applyProtection="1">
      <alignment vertical="center"/>
      <protection locked="0"/>
    </xf>
    <xf numFmtId="1" fontId="53" fillId="0" borderId="0" xfId="1" applyNumberFormat="1" applyFont="1" applyAlignment="1" applyProtection="1">
      <alignment horizontal="center" vertical="center"/>
      <protection locked="0"/>
    </xf>
    <xf numFmtId="0" fontId="53" fillId="5" borderId="0" xfId="0" applyFont="1" applyFill="1" applyAlignment="1" applyProtection="1">
      <alignment vertical="center"/>
      <protection locked="0"/>
    </xf>
    <xf numFmtId="0" fontId="53" fillId="5" borderId="0" xfId="0" applyFont="1" applyFill="1" applyAlignment="1" applyProtection="1">
      <alignment horizontal="center" vertical="center"/>
      <protection locked="0"/>
    </xf>
    <xf numFmtId="1" fontId="82" fillId="0" borderId="0" xfId="1" applyNumberFormat="1" applyFont="1" applyAlignment="1" applyProtection="1">
      <alignment horizontal="center" vertical="center"/>
      <protection locked="0"/>
    </xf>
    <xf numFmtId="0" fontId="53" fillId="3" borderId="0" xfId="0" applyFont="1" applyFill="1" applyAlignment="1" applyProtection="1">
      <alignment horizontal="left" vertical="center" indent="1"/>
      <protection locked="0"/>
    </xf>
    <xf numFmtId="0" fontId="53" fillId="3" borderId="0" xfId="0" applyFont="1" applyFill="1" applyAlignment="1" applyProtection="1">
      <alignment horizontal="center" vertical="center"/>
      <protection locked="0"/>
    </xf>
    <xf numFmtId="0" fontId="41" fillId="0" borderId="12" xfId="0" applyFont="1" applyBorder="1" applyAlignment="1">
      <alignment horizontal="center"/>
    </xf>
    <xf numFmtId="167" fontId="41" fillId="0" borderId="12" xfId="0" applyNumberFormat="1" applyFont="1" applyBorder="1" applyAlignment="1">
      <alignment horizontal="center"/>
    </xf>
    <xf numFmtId="10" fontId="41" fillId="0" borderId="12" xfId="2" applyNumberFormat="1" applyFont="1" applyBorder="1" applyAlignment="1">
      <alignment horizontal="center"/>
    </xf>
    <xf numFmtId="0" fontId="41" fillId="0" borderId="0" xfId="0" applyFont="1" applyProtection="1">
      <protection locked="0"/>
    </xf>
    <xf numFmtId="0" fontId="83" fillId="0" borderId="13" xfId="0" applyFont="1" applyBorder="1" applyProtection="1">
      <protection locked="0"/>
    </xf>
    <xf numFmtId="0" fontId="41" fillId="0" borderId="0" xfId="0" applyFont="1" applyAlignment="1" applyProtection="1">
      <alignment horizontal="center"/>
      <protection locked="0"/>
    </xf>
    <xf numFmtId="0" fontId="41" fillId="0" borderId="0" xfId="0" applyFont="1" applyAlignment="1" applyProtection="1">
      <alignment vertical="center"/>
      <protection locked="0"/>
    </xf>
    <xf numFmtId="0" fontId="53" fillId="0" borderId="10" xfId="0" applyFont="1" applyBorder="1" applyProtection="1">
      <protection locked="0"/>
    </xf>
    <xf numFmtId="0" fontId="52" fillId="8" borderId="5" xfId="0" applyFont="1" applyFill="1" applyBorder="1" applyProtection="1">
      <protection locked="0"/>
    </xf>
    <xf numFmtId="0" fontId="52" fillId="6" borderId="5" xfId="0" applyFont="1" applyFill="1" applyBorder="1" applyProtection="1">
      <protection locked="0"/>
    </xf>
    <xf numFmtId="0" fontId="52" fillId="6" borderId="9" xfId="0" applyFont="1" applyFill="1" applyBorder="1" applyProtection="1">
      <protection locked="0"/>
    </xf>
    <xf numFmtId="0" fontId="52" fillId="7" borderId="5" xfId="0" applyFont="1" applyFill="1" applyBorder="1" applyProtection="1">
      <protection locked="0"/>
    </xf>
    <xf numFmtId="0" fontId="52" fillId="7" borderId="6" xfId="0" applyFont="1" applyFill="1" applyBorder="1" applyProtection="1">
      <protection locked="0"/>
    </xf>
    <xf numFmtId="0" fontId="52" fillId="8" borderId="9" xfId="0" applyFont="1" applyFill="1" applyBorder="1" applyProtection="1">
      <protection locked="0"/>
    </xf>
    <xf numFmtId="0" fontId="84" fillId="0" borderId="0" xfId="0" applyFont="1" applyAlignment="1" applyProtection="1">
      <alignment horizontal="left" vertical="center" indent="1"/>
      <protection locked="0"/>
    </xf>
    <xf numFmtId="173" fontId="53" fillId="5" borderId="0" xfId="0" applyNumberFormat="1" applyFont="1" applyFill="1" applyAlignment="1" applyProtection="1">
      <alignment vertical="center"/>
      <protection locked="0"/>
    </xf>
    <xf numFmtId="173" fontId="53"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85" fillId="0" borderId="0" xfId="0" applyFont="1" applyAlignment="1" applyProtection="1">
      <alignment vertical="center"/>
      <protection locked="0"/>
    </xf>
    <xf numFmtId="0" fontId="86" fillId="6" borderId="0" xfId="0" applyFont="1" applyFill="1" applyAlignment="1" applyProtection="1">
      <alignment vertical="center"/>
      <protection locked="0"/>
    </xf>
    <xf numFmtId="0" fontId="86" fillId="6" borderId="0" xfId="0" applyFont="1" applyFill="1" applyAlignment="1" applyProtection="1">
      <alignment horizontal="center" vertical="center"/>
      <protection locked="0"/>
    </xf>
    <xf numFmtId="0" fontId="41" fillId="0" borderId="0" xfId="0" applyFont="1" applyAlignment="1">
      <alignment horizontal="center"/>
    </xf>
    <xf numFmtId="167" fontId="41" fillId="0" borderId="0" xfId="0" applyNumberFormat="1" applyFont="1" applyAlignment="1">
      <alignment horizontal="center"/>
    </xf>
    <xf numFmtId="10" fontId="41" fillId="0" borderId="0" xfId="2" applyNumberFormat="1" applyFont="1" applyBorder="1" applyAlignment="1">
      <alignment horizontal="center"/>
    </xf>
    <xf numFmtId="166" fontId="41" fillId="0" borderId="0" xfId="2" applyNumberFormat="1" applyFont="1" applyBorder="1" applyAlignment="1">
      <alignment horizontal="center"/>
    </xf>
    <xf numFmtId="4" fontId="41" fillId="0" borderId="0" xfId="2" applyNumberFormat="1" applyFont="1" applyBorder="1" applyAlignment="1">
      <alignment horizontal="center"/>
    </xf>
    <xf numFmtId="39" fontId="41" fillId="0" borderId="0" xfId="2" applyNumberFormat="1" applyFont="1" applyBorder="1" applyAlignment="1">
      <alignment horizontal="center"/>
    </xf>
    <xf numFmtId="0" fontId="53" fillId="0" borderId="0" xfId="0" applyFont="1" applyAlignment="1" applyProtection="1">
      <alignment horizontal="center" vertical="center"/>
      <protection locked="0"/>
    </xf>
    <xf numFmtId="0" fontId="62" fillId="12" borderId="0" xfId="0" applyFont="1" applyFill="1" applyAlignment="1" applyProtection="1">
      <alignment horizontal="center" vertical="center"/>
      <protection locked="0"/>
    </xf>
    <xf numFmtId="0" fontId="53" fillId="0" borderId="0" xfId="0" applyFont="1" applyAlignment="1" applyProtection="1">
      <alignment horizontal="center"/>
      <protection locked="0"/>
    </xf>
    <xf numFmtId="0" fontId="54" fillId="0" borderId="0" xfId="0" applyFont="1" applyAlignment="1" applyProtection="1">
      <alignment horizontal="center"/>
      <protection locked="0"/>
    </xf>
    <xf numFmtId="0" fontId="76" fillId="0" borderId="0" xfId="0" applyFont="1" applyAlignment="1" applyProtection="1">
      <alignment horizontal="center"/>
      <protection locked="0"/>
    </xf>
    <xf numFmtId="0" fontId="87" fillId="0" borderId="0" xfId="0" applyFont="1" applyAlignment="1" applyProtection="1">
      <alignment horizontal="center" vertical="center"/>
      <protection locked="0"/>
    </xf>
    <xf numFmtId="0" fontId="62" fillId="13" borderId="0" xfId="0" applyFont="1" applyFill="1" applyAlignment="1" applyProtection="1">
      <alignment horizontal="center" vertical="center"/>
      <protection locked="0"/>
    </xf>
    <xf numFmtId="0" fontId="62" fillId="13" borderId="0" xfId="0" applyFont="1" applyFill="1" applyAlignment="1">
      <alignment horizontal="center" vertical="center" wrapText="1"/>
    </xf>
    <xf numFmtId="0" fontId="41" fillId="0" borderId="0" xfId="0" applyFont="1" applyAlignment="1" applyProtection="1">
      <alignment horizontal="left"/>
      <protection locked="0"/>
    </xf>
    <xf numFmtId="173" fontId="41" fillId="0" borderId="0" xfId="2" applyNumberFormat="1" applyFont="1" applyBorder="1" applyAlignment="1">
      <alignment horizontal="center"/>
    </xf>
    <xf numFmtId="0" fontId="88" fillId="0" borderId="0" xfId="0" applyFont="1" applyAlignment="1" applyProtection="1">
      <alignment horizontal="center" vertical="center"/>
      <protection locked="0"/>
    </xf>
    <xf numFmtId="172" fontId="53" fillId="5" borderId="0" xfId="0" applyNumberFormat="1" applyFont="1" applyFill="1" applyAlignment="1" applyProtection="1">
      <alignment vertical="center"/>
      <protection locked="0"/>
    </xf>
    <xf numFmtId="172" fontId="53" fillId="3" borderId="0" xfId="0" applyNumberFormat="1" applyFont="1" applyFill="1" applyAlignment="1" applyProtection="1">
      <alignment horizontal="left" vertical="center" indent="1"/>
      <protection locked="0"/>
    </xf>
    <xf numFmtId="0" fontId="40" fillId="0" borderId="12" xfId="0" applyFont="1" applyBorder="1" applyAlignment="1">
      <alignment horizontal="center"/>
    </xf>
    <xf numFmtId="0" fontId="40" fillId="0" borderId="12" xfId="0" applyFont="1" applyBorder="1" applyAlignment="1" applyProtection="1">
      <alignment horizontal="left" indent="2"/>
      <protection locked="0"/>
    </xf>
    <xf numFmtId="10" fontId="40" fillId="0" borderId="12" xfId="2" applyNumberFormat="1" applyFont="1" applyBorder="1" applyAlignment="1">
      <alignment horizontal="center"/>
    </xf>
    <xf numFmtId="10" fontId="41" fillId="0" borderId="0" xfId="2" applyNumberFormat="1" applyFont="1" applyAlignment="1" applyProtection="1">
      <alignment horizontal="center"/>
      <protection locked="0"/>
    </xf>
    <xf numFmtId="10" fontId="53" fillId="3" borderId="0" xfId="2" applyNumberFormat="1" applyFont="1" applyFill="1" applyBorder="1" applyAlignment="1" applyProtection="1">
      <alignment horizontal="center" vertical="center"/>
      <protection locked="0"/>
    </xf>
    <xf numFmtId="10" fontId="53" fillId="0" borderId="0" xfId="2" applyNumberFormat="1" applyFont="1" applyAlignment="1" applyProtection="1">
      <alignment horizontal="center" vertical="center"/>
      <protection locked="0"/>
    </xf>
    <xf numFmtId="10" fontId="53" fillId="5" borderId="0" xfId="2" applyNumberFormat="1" applyFont="1" applyFill="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1" fontId="41" fillId="0" borderId="0" xfId="0" applyNumberFormat="1" applyFont="1" applyAlignment="1" applyProtection="1">
      <alignment horizontal="center"/>
      <protection locked="0"/>
    </xf>
    <xf numFmtId="1" fontId="53" fillId="3" borderId="0" xfId="0" applyNumberFormat="1" applyFont="1" applyFill="1" applyAlignment="1" applyProtection="1">
      <alignment horizontal="center" vertical="center"/>
      <protection locked="0"/>
    </xf>
    <xf numFmtId="1" fontId="53" fillId="5" borderId="0" xfId="0" applyNumberFormat="1" applyFont="1" applyFill="1" applyAlignment="1" applyProtection="1">
      <alignment horizontal="center" vertical="center"/>
      <protection locked="0"/>
    </xf>
    <xf numFmtId="0" fontId="39" fillId="0" borderId="12" xfId="0" applyFont="1" applyBorder="1" applyAlignment="1">
      <alignment horizontal="center"/>
    </xf>
    <xf numFmtId="175" fontId="41" fillId="0" borderId="12" xfId="0" applyNumberFormat="1" applyFont="1" applyBorder="1" applyAlignment="1">
      <alignment horizontal="center"/>
    </xf>
    <xf numFmtId="175" fontId="39" fillId="0" borderId="12" xfId="0" applyNumberFormat="1" applyFont="1" applyBorder="1" applyAlignment="1">
      <alignment horizontal="center"/>
    </xf>
    <xf numFmtId="10" fontId="39" fillId="0" borderId="12" xfId="2" applyNumberFormat="1" applyFont="1" applyBorder="1" applyAlignment="1">
      <alignment horizontal="center"/>
    </xf>
    <xf numFmtId="172" fontId="68" fillId="0" borderId="0" xfId="0" applyNumberFormat="1" applyFont="1" applyAlignment="1">
      <alignment horizontal="center"/>
    </xf>
    <xf numFmtId="0" fontId="38" fillId="0" borderId="12" xfId="0" applyFont="1" applyBorder="1" applyAlignment="1">
      <alignment horizontal="center"/>
    </xf>
    <xf numFmtId="0" fontId="51" fillId="0" borderId="0" xfId="0" applyFont="1" applyAlignment="1" applyProtection="1">
      <alignment vertical="center"/>
      <protection locked="0"/>
    </xf>
    <xf numFmtId="0" fontId="90" fillId="0" borderId="0" xfId="0" applyFont="1" applyAlignment="1" applyProtection="1">
      <alignment horizontal="center" vertical="center"/>
      <protection locked="0"/>
    </xf>
    <xf numFmtId="1" fontId="51" fillId="0" borderId="0" xfId="1" applyNumberFormat="1" applyFont="1" applyAlignment="1" applyProtection="1">
      <alignment vertical="center"/>
      <protection locked="0"/>
    </xf>
    <xf numFmtId="0" fontId="51" fillId="0" borderId="15" xfId="0" applyFont="1" applyBorder="1" applyAlignment="1" applyProtection="1">
      <alignment vertical="center"/>
      <protection locked="0"/>
    </xf>
    <xf numFmtId="0" fontId="90" fillId="0" borderId="0" xfId="0" applyFont="1" applyAlignment="1" applyProtection="1">
      <alignment vertical="center"/>
      <protection locked="0"/>
    </xf>
    <xf numFmtId="0" fontId="99" fillId="0" borderId="0" xfId="0" applyFont="1" applyProtection="1">
      <protection locked="0"/>
    </xf>
    <xf numFmtId="0" fontId="100" fillId="0" borderId="0" xfId="0" applyFont="1" applyProtection="1">
      <protection locked="0"/>
    </xf>
    <xf numFmtId="0" fontId="104" fillId="0" borderId="0" xfId="0" applyFont="1" applyAlignment="1" applyProtection="1">
      <alignment vertical="center"/>
      <protection locked="0"/>
    </xf>
    <xf numFmtId="0" fontId="107" fillId="0" borderId="0" xfId="0" applyFont="1" applyProtection="1">
      <protection locked="0"/>
    </xf>
    <xf numFmtId="10" fontId="83" fillId="0" borderId="11" xfId="2" applyNumberFormat="1" applyFont="1" applyBorder="1" applyAlignment="1" applyProtection="1">
      <alignment horizontal="center"/>
      <protection locked="0"/>
    </xf>
    <xf numFmtId="9" fontId="83" fillId="0" borderId="11" xfId="2" applyFont="1" applyBorder="1" applyAlignment="1" applyProtection="1">
      <alignment horizontal="center"/>
      <protection locked="0"/>
    </xf>
    <xf numFmtId="0" fontId="109" fillId="0" borderId="0" xfId="0" applyFont="1" applyAlignment="1" applyProtection="1">
      <alignment vertical="center"/>
      <protection locked="0"/>
    </xf>
    <xf numFmtId="164" fontId="53" fillId="3" borderId="14" xfId="2" applyNumberFormat="1" applyFont="1" applyFill="1" applyBorder="1" applyAlignment="1" applyProtection="1">
      <alignment horizontal="center" vertical="center"/>
      <protection locked="0"/>
    </xf>
    <xf numFmtId="164" fontId="53" fillId="5" borderId="14" xfId="2" applyNumberFormat="1" applyFont="1" applyFill="1" applyBorder="1" applyAlignment="1" applyProtection="1">
      <alignment horizontal="center" vertical="center"/>
      <protection locked="0"/>
    </xf>
    <xf numFmtId="0" fontId="83" fillId="0" borderId="11" xfId="0" applyFont="1" applyBorder="1" applyAlignment="1" applyProtection="1">
      <alignment horizontal="left" indent="2"/>
      <protection locked="0"/>
    </xf>
    <xf numFmtId="164" fontId="84" fillId="3" borderId="14" xfId="2" applyNumberFormat="1" applyFont="1" applyFill="1" applyBorder="1" applyAlignment="1" applyProtection="1">
      <alignment horizontal="center" vertical="center"/>
      <protection locked="0"/>
    </xf>
    <xf numFmtId="0" fontId="107" fillId="0" borderId="0" xfId="0" applyFont="1" applyAlignment="1" applyProtection="1">
      <alignment vertical="center"/>
      <protection locked="0"/>
    </xf>
    <xf numFmtId="0" fontId="106" fillId="0" borderId="0" xfId="0" applyFont="1" applyAlignment="1">
      <alignment horizontal="center" vertical="center" wrapText="1"/>
    </xf>
    <xf numFmtId="0" fontId="76" fillId="0" borderId="0" xfId="0" applyFont="1" applyAlignment="1">
      <alignment horizontal="center" vertical="center" wrapText="1"/>
    </xf>
    <xf numFmtId="164" fontId="97" fillId="0" borderId="14" xfId="2" applyNumberFormat="1" applyFont="1" applyBorder="1" applyAlignment="1" applyProtection="1">
      <alignment horizontal="center" vertical="center"/>
      <protection locked="0"/>
    </xf>
    <xf numFmtId="10" fontId="97" fillId="0" borderId="0" xfId="2" applyNumberFormat="1" applyFont="1" applyBorder="1" applyAlignment="1" applyProtection="1">
      <alignment horizontal="center" vertical="center"/>
      <protection locked="0"/>
    </xf>
    <xf numFmtId="1" fontId="53" fillId="0" borderId="0" xfId="1" applyNumberFormat="1" applyFont="1" applyAlignment="1" applyProtection="1">
      <alignment vertical="center"/>
      <protection locked="0"/>
    </xf>
    <xf numFmtId="10" fontId="53" fillId="5" borderId="15" xfId="2" applyNumberFormat="1" applyFont="1" applyFill="1" applyBorder="1" applyAlignment="1" applyProtection="1">
      <alignment horizontal="center" vertical="center"/>
      <protection locked="0"/>
    </xf>
    <xf numFmtId="10" fontId="53" fillId="5" borderId="0" xfId="2" applyNumberFormat="1" applyFont="1" applyFill="1" applyBorder="1" applyAlignment="1" applyProtection="1">
      <alignment horizontal="center" vertical="center"/>
      <protection locked="0"/>
    </xf>
    <xf numFmtId="10" fontId="36" fillId="0" borderId="11" xfId="2" applyNumberFormat="1" applyFont="1" applyBorder="1" applyAlignment="1" applyProtection="1">
      <alignment horizontal="center"/>
      <protection locked="0"/>
    </xf>
    <xf numFmtId="0" fontId="36" fillId="0" borderId="0" xfId="0" applyFont="1" applyProtection="1">
      <protection locked="0"/>
    </xf>
    <xf numFmtId="10" fontId="36" fillId="0" borderId="13" xfId="2" applyNumberFormat="1" applyFont="1" applyBorder="1" applyAlignment="1" applyProtection="1">
      <alignment horizontal="center"/>
      <protection locked="0"/>
    </xf>
    <xf numFmtId="0" fontId="36" fillId="0" borderId="0" xfId="0" applyFont="1" applyAlignment="1" applyProtection="1">
      <alignment vertical="center"/>
      <protection locked="0"/>
    </xf>
    <xf numFmtId="164" fontId="53" fillId="0" borderId="14" xfId="2" applyNumberFormat="1" applyFont="1" applyBorder="1" applyAlignment="1" applyProtection="1">
      <alignment vertical="center"/>
      <protection locked="0"/>
    </xf>
    <xf numFmtId="164" fontId="36" fillId="0" borderId="15" xfId="2" applyNumberFormat="1" applyFont="1" applyBorder="1" applyAlignment="1" applyProtection="1">
      <alignment vertical="center"/>
      <protection locked="0"/>
    </xf>
    <xf numFmtId="164" fontId="53" fillId="0" borderId="0" xfId="2" applyNumberFormat="1" applyFont="1" applyAlignment="1" applyProtection="1">
      <alignment vertical="center"/>
      <protection locked="0"/>
    </xf>
    <xf numFmtId="164" fontId="36" fillId="0" borderId="0" xfId="2" applyNumberFormat="1" applyFont="1" applyAlignment="1" applyProtection="1">
      <alignment vertical="center"/>
      <protection locked="0"/>
    </xf>
    <xf numFmtId="1" fontId="36" fillId="0" borderId="0" xfId="1" applyNumberFormat="1" applyFont="1" applyAlignment="1" applyProtection="1">
      <alignment vertical="center"/>
      <protection locked="0"/>
    </xf>
    <xf numFmtId="0" fontId="36" fillId="0" borderId="15" xfId="0" applyFont="1" applyBorder="1" applyAlignment="1" applyProtection="1">
      <alignment vertical="center"/>
      <protection locked="0"/>
    </xf>
    <xf numFmtId="0" fontId="97" fillId="0" borderId="15" xfId="0" applyFont="1" applyBorder="1" applyAlignment="1" applyProtection="1">
      <alignment horizontal="center" vertical="center"/>
      <protection locked="0"/>
    </xf>
    <xf numFmtId="0" fontId="97" fillId="0" borderId="0" xfId="0" applyFont="1" applyAlignment="1" applyProtection="1">
      <alignment horizontal="center" vertical="center"/>
      <protection locked="0"/>
    </xf>
    <xf numFmtId="1" fontId="36" fillId="0" borderId="0" xfId="1" applyNumberFormat="1" applyFont="1" applyProtection="1">
      <protection locked="0"/>
    </xf>
    <xf numFmtId="10" fontId="110" fillId="6" borderId="15" xfId="2" applyNumberFormat="1" applyFont="1" applyFill="1" applyBorder="1" applyAlignment="1" applyProtection="1">
      <alignment horizontal="center" vertical="center"/>
      <protection locked="0"/>
    </xf>
    <xf numFmtId="10" fontId="110" fillId="6" borderId="0" xfId="2" applyNumberFormat="1" applyFont="1" applyFill="1" applyBorder="1" applyAlignment="1" applyProtection="1">
      <alignment horizontal="center" vertical="center"/>
      <protection locked="0"/>
    </xf>
    <xf numFmtId="0" fontId="36" fillId="0" borderId="8" xfId="0" applyFont="1" applyBorder="1" applyProtection="1">
      <protection locked="0"/>
    </xf>
    <xf numFmtId="0" fontId="36" fillId="0" borderId="5" xfId="0" applyFont="1" applyBorder="1" applyProtection="1">
      <protection locked="0"/>
    </xf>
    <xf numFmtId="0" fontId="36" fillId="0" borderId="9" xfId="0" applyFont="1" applyBorder="1" applyProtection="1">
      <protection locked="0"/>
    </xf>
    <xf numFmtId="0" fontId="111" fillId="0" borderId="0" xfId="0" applyFont="1" applyProtection="1">
      <protection locked="0"/>
    </xf>
    <xf numFmtId="0" fontId="112" fillId="0" borderId="0" xfId="0" applyFont="1" applyProtection="1">
      <protection locked="0"/>
    </xf>
    <xf numFmtId="0" fontId="113" fillId="0" borderId="0" xfId="0" applyFont="1" applyProtection="1">
      <protection locked="0"/>
    </xf>
    <xf numFmtId="0" fontId="112" fillId="0" borderId="0" xfId="0" applyFont="1" applyAlignment="1" applyProtection="1">
      <alignment horizontal="center"/>
      <protection locked="0"/>
    </xf>
    <xf numFmtId="164" fontId="97" fillId="0" borderId="14" xfId="2" applyNumberFormat="1" applyFont="1" applyFill="1" applyBorder="1" applyAlignment="1" applyProtection="1">
      <alignment horizontal="center" vertical="center"/>
      <protection locked="0"/>
    </xf>
    <xf numFmtId="10" fontId="97" fillId="0" borderId="0" xfId="2" applyNumberFormat="1" applyFont="1" applyFill="1" applyBorder="1" applyAlignment="1" applyProtection="1">
      <alignment horizontal="center" vertical="center"/>
      <protection locked="0"/>
    </xf>
    <xf numFmtId="1" fontId="82" fillId="0" borderId="0" xfId="1" applyNumberFormat="1" applyFont="1" applyFill="1" applyAlignment="1" applyProtection="1">
      <alignment horizontal="center" vertical="center"/>
      <protection locked="0"/>
    </xf>
    <xf numFmtId="164" fontId="84" fillId="5" borderId="14" xfId="2" applyNumberFormat="1" applyFont="1" applyFill="1" applyBorder="1" applyAlignment="1" applyProtection="1">
      <alignment horizontal="center" vertical="center"/>
      <protection locked="0"/>
    </xf>
    <xf numFmtId="10" fontId="36" fillId="0" borderId="11" xfId="2" applyNumberFormat="1" applyFont="1" applyBorder="1" applyAlignment="1" applyProtection="1">
      <alignment horizontal="center"/>
    </xf>
    <xf numFmtId="0" fontId="90" fillId="0" borderId="15" xfId="0" applyFont="1" applyBorder="1" applyAlignment="1" applyProtection="1">
      <alignment horizontal="center" vertical="center"/>
      <protection locked="0"/>
    </xf>
    <xf numFmtId="0" fontId="104" fillId="0" borderId="0" xfId="0" applyFont="1" applyAlignment="1" applyProtection="1">
      <alignment horizontal="center" vertical="center"/>
      <protection locked="0"/>
    </xf>
    <xf numFmtId="164" fontId="92" fillId="2" borderId="14" xfId="2" applyNumberFormat="1" applyFont="1" applyFill="1" applyBorder="1" applyAlignment="1" applyProtection="1">
      <alignment horizontal="center" vertical="center"/>
      <protection locked="0"/>
    </xf>
    <xf numFmtId="164" fontId="92" fillId="2" borderId="15" xfId="2" applyNumberFormat="1" applyFont="1" applyFill="1" applyBorder="1" applyAlignment="1" applyProtection="1">
      <alignment horizontal="center" vertical="center" wrapText="1"/>
      <protection locked="0"/>
    </xf>
    <xf numFmtId="164" fontId="92" fillId="2" borderId="0" xfId="2" applyNumberFormat="1" applyFont="1" applyFill="1" applyBorder="1" applyAlignment="1" applyProtection="1">
      <alignment horizontal="center" vertical="center" wrapText="1"/>
      <protection locked="0"/>
    </xf>
    <xf numFmtId="0" fontId="62" fillId="0" borderId="0" xfId="0" applyFont="1" applyAlignment="1" applyProtection="1">
      <alignment horizontal="center" vertical="center"/>
      <protection locked="0"/>
    </xf>
    <xf numFmtId="1" fontId="62" fillId="0" borderId="0" xfId="1" applyNumberFormat="1" applyFont="1" applyFill="1" applyAlignment="1" applyProtection="1">
      <alignment horizontal="center" vertical="center"/>
      <protection locked="0"/>
    </xf>
    <xf numFmtId="0" fontId="114" fillId="0" borderId="0" xfId="0" applyFont="1" applyAlignment="1" applyProtection="1">
      <alignment vertical="center"/>
      <protection locked="0"/>
    </xf>
    <xf numFmtId="10" fontId="92" fillId="2" borderId="0" xfId="2" applyNumberFormat="1" applyFont="1" applyFill="1" applyBorder="1" applyAlignment="1" applyProtection="1">
      <alignment horizontal="center" vertical="center"/>
      <protection locked="0"/>
    </xf>
    <xf numFmtId="1" fontId="76" fillId="0" borderId="0" xfId="1" applyNumberFormat="1" applyFont="1" applyAlignment="1" applyProtection="1">
      <alignment vertical="center"/>
      <protection locked="0"/>
    </xf>
    <xf numFmtId="0" fontId="84" fillId="0" borderId="13" xfId="0" applyFont="1" applyBorder="1" applyAlignment="1" applyProtection="1">
      <alignment horizontal="left" vertical="center" indent="1"/>
      <protection locked="0"/>
    </xf>
    <xf numFmtId="0" fontId="35" fillId="0" borderId="12" xfId="0" applyFont="1" applyBorder="1" applyAlignment="1" applyProtection="1">
      <alignment horizontal="left" indent="2"/>
      <protection locked="0"/>
    </xf>
    <xf numFmtId="0" fontId="35" fillId="0" borderId="12" xfId="0" applyFont="1" applyBorder="1" applyAlignment="1">
      <alignment horizontal="center"/>
    </xf>
    <xf numFmtId="10" fontId="35" fillId="0" borderId="12" xfId="2" applyNumberFormat="1" applyFont="1" applyBorder="1" applyAlignment="1">
      <alignment horizontal="center"/>
    </xf>
    <xf numFmtId="173" fontId="35" fillId="0" borderId="12" xfId="2" applyNumberFormat="1" applyFont="1" applyBorder="1" applyAlignment="1">
      <alignment horizontal="center"/>
    </xf>
    <xf numFmtId="172" fontId="35" fillId="0" borderId="12" xfId="0" applyNumberFormat="1" applyFont="1" applyBorder="1" applyAlignment="1">
      <alignment horizontal="center"/>
    </xf>
    <xf numFmtId="0" fontId="35" fillId="0" borderId="0" xfId="0" applyFont="1" applyProtection="1">
      <protection locked="0"/>
    </xf>
    <xf numFmtId="1" fontId="44" fillId="0" borderId="0" xfId="1" applyNumberFormat="1" applyFont="1"/>
    <xf numFmtId="1" fontId="50" fillId="0" borderId="0" xfId="1" applyNumberFormat="1" applyFont="1"/>
    <xf numFmtId="1" fontId="50" fillId="0" borderId="0" xfId="1" applyNumberFormat="1" applyFont="1" applyAlignment="1">
      <alignment vertical="center"/>
    </xf>
    <xf numFmtId="1" fontId="0" fillId="0" borderId="0" xfId="1" applyNumberFormat="1" applyFont="1" applyAlignment="1">
      <alignment vertical="center"/>
    </xf>
    <xf numFmtId="1" fontId="59" fillId="0" borderId="0" xfId="1" applyNumberFormat="1" applyFont="1" applyFill="1" applyAlignment="1">
      <alignment horizontal="center" vertical="center"/>
    </xf>
    <xf numFmtId="164" fontId="43" fillId="2" borderId="14" xfId="2" quotePrefix="1" applyNumberFormat="1" applyFont="1" applyFill="1" applyBorder="1" applyAlignment="1">
      <alignment horizontal="center" vertical="center"/>
    </xf>
    <xf numFmtId="164" fontId="43" fillId="2" borderId="0" xfId="2" applyNumberFormat="1" applyFont="1" applyFill="1" applyBorder="1" applyAlignment="1">
      <alignment horizontal="center" vertical="center"/>
    </xf>
    <xf numFmtId="164" fontId="43" fillId="2" borderId="51" xfId="2" applyNumberFormat="1" applyFont="1" applyFill="1" applyBorder="1" applyAlignment="1">
      <alignment horizontal="center" vertical="center" wrapText="1"/>
    </xf>
    <xf numFmtId="164" fontId="43" fillId="2" borderId="52" xfId="2" quotePrefix="1" applyNumberFormat="1" applyFont="1" applyFill="1" applyBorder="1" applyAlignment="1">
      <alignment horizontal="center" vertical="center" wrapText="1"/>
    </xf>
    <xf numFmtId="164" fontId="43" fillId="2" borderId="51" xfId="2" quotePrefix="1" applyNumberFormat="1" applyFont="1" applyFill="1" applyBorder="1" applyAlignment="1">
      <alignment horizontal="center" vertical="center" wrapText="1"/>
    </xf>
    <xf numFmtId="0" fontId="59" fillId="0" borderId="0" xfId="0" applyFont="1" applyAlignment="1">
      <alignment horizontal="center" vertical="center"/>
    </xf>
    <xf numFmtId="1" fontId="54" fillId="0" borderId="0" xfId="1" applyNumberFormat="1" applyFont="1" applyAlignment="1">
      <alignment vertical="center"/>
    </xf>
    <xf numFmtId="164" fontId="43" fillId="4" borderId="24" xfId="2" applyNumberFormat="1" applyFont="1" applyFill="1" applyBorder="1" applyAlignment="1">
      <alignment horizontal="center" vertical="center"/>
    </xf>
    <xf numFmtId="164" fontId="43" fillId="4" borderId="23" xfId="2" applyNumberFormat="1" applyFont="1" applyFill="1" applyBorder="1" applyAlignment="1">
      <alignment horizontal="center" vertical="center"/>
    </xf>
    <xf numFmtId="164" fontId="43" fillId="2" borderId="23" xfId="2" applyNumberFormat="1" applyFont="1" applyFill="1" applyBorder="1" applyAlignment="1">
      <alignment horizontal="center" vertical="center"/>
    </xf>
    <xf numFmtId="1" fontId="60" fillId="0" borderId="0" xfId="1" applyNumberFormat="1" applyFont="1" applyAlignment="1">
      <alignment horizontal="center" vertical="center"/>
    </xf>
    <xf numFmtId="164" fontId="54" fillId="5" borderId="24" xfId="2" applyNumberFormat="1" applyFont="1" applyFill="1" applyBorder="1" applyAlignment="1">
      <alignment horizontal="center" vertical="center"/>
    </xf>
    <xf numFmtId="164" fontId="54" fillId="5" borderId="23" xfId="2" applyNumberFormat="1" applyFont="1" applyFill="1" applyBorder="1" applyAlignment="1">
      <alignment horizontal="center" vertical="center"/>
    </xf>
    <xf numFmtId="164" fontId="54" fillId="13" borderId="23" xfId="2" applyNumberFormat="1" applyFont="1" applyFill="1" applyBorder="1" applyAlignment="1">
      <alignment horizontal="center" vertical="center"/>
    </xf>
    <xf numFmtId="164" fontId="54" fillId="5" borderId="27" xfId="2" applyNumberFormat="1" applyFont="1" applyFill="1" applyBorder="1" applyAlignment="1">
      <alignment horizontal="center" vertical="center"/>
    </xf>
    <xf numFmtId="0" fontId="43" fillId="0" borderId="0" xfId="0" applyFont="1" applyAlignment="1">
      <alignment horizontal="center" vertical="center"/>
    </xf>
    <xf numFmtId="164" fontId="54" fillId="3" borderId="24" xfId="2" applyNumberFormat="1" applyFont="1" applyFill="1" applyBorder="1" applyAlignment="1">
      <alignment horizontal="center" vertical="center"/>
    </xf>
    <xf numFmtId="164" fontId="54" fillId="3" borderId="23" xfId="2" applyNumberFormat="1" applyFont="1" applyFill="1" applyBorder="1" applyAlignment="1">
      <alignment horizontal="center" vertical="center"/>
    </xf>
    <xf numFmtId="164" fontId="54" fillId="0" borderId="14" xfId="2" applyNumberFormat="1" applyFont="1" applyBorder="1" applyAlignment="1">
      <alignment vertical="center"/>
    </xf>
    <xf numFmtId="164" fontId="54"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54"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43" fillId="0" borderId="15" xfId="0" applyFont="1" applyBorder="1" applyAlignment="1">
      <alignment horizontal="center" vertical="center"/>
    </xf>
    <xf numFmtId="10" fontId="58" fillId="6" borderId="14" xfId="2" applyNumberFormat="1" applyFont="1" applyFill="1" applyBorder="1" applyAlignment="1">
      <alignment horizontal="center" vertical="center"/>
    </xf>
    <xf numFmtId="10" fontId="58" fillId="6" borderId="0" xfId="2" applyNumberFormat="1" applyFont="1" applyFill="1" applyBorder="1" applyAlignment="1">
      <alignment horizontal="center" vertical="center"/>
    </xf>
    <xf numFmtId="10" fontId="58" fillId="6" borderId="15" xfId="2" applyNumberFormat="1" applyFont="1" applyFill="1" applyBorder="1" applyAlignment="1">
      <alignment horizontal="center" vertical="center"/>
    </xf>
    <xf numFmtId="1" fontId="42" fillId="0" borderId="0" xfId="1" applyNumberFormat="1" applyFont="1"/>
    <xf numFmtId="2" fontId="54" fillId="0" borderId="0" xfId="0" applyNumberFormat="1" applyFont="1" applyAlignment="1">
      <alignment horizontal="center"/>
    </xf>
    <xf numFmtId="0" fontId="34" fillId="0" borderId="12" xfId="0" applyFont="1" applyBorder="1" applyAlignment="1">
      <alignment horizontal="center"/>
    </xf>
    <xf numFmtId="10" fontId="34" fillId="0" borderId="12" xfId="2" applyNumberFormat="1" applyFont="1" applyBorder="1" applyAlignment="1">
      <alignment horizontal="center"/>
    </xf>
    <xf numFmtId="1" fontId="34" fillId="0" borderId="12" xfId="0" applyNumberFormat="1" applyFont="1" applyBorder="1" applyAlignment="1">
      <alignment horizontal="center"/>
    </xf>
    <xf numFmtId="174" fontId="34" fillId="0" borderId="12" xfId="0" applyNumberFormat="1" applyFont="1" applyBorder="1" applyAlignment="1">
      <alignment horizontal="center"/>
    </xf>
    <xf numFmtId="164" fontId="92" fillId="2" borderId="15" xfId="2" applyNumberFormat="1" applyFont="1" applyFill="1" applyBorder="1" applyAlignment="1" applyProtection="1">
      <alignment horizontal="center" vertical="center"/>
      <protection locked="0"/>
    </xf>
    <xf numFmtId="0" fontId="66" fillId="0" borderId="0" xfId="0" applyFont="1" applyProtection="1">
      <protection locked="0"/>
    </xf>
    <xf numFmtId="0" fontId="93" fillId="6" borderId="0" xfId="0" applyFont="1" applyFill="1" applyAlignment="1" applyProtection="1">
      <alignment vertical="center"/>
      <protection locked="0"/>
    </xf>
    <xf numFmtId="0" fontId="62" fillId="2" borderId="0" xfId="0" applyFont="1" applyFill="1" applyAlignment="1" applyProtection="1">
      <alignment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vertical="center"/>
      <protection locked="0"/>
    </xf>
    <xf numFmtId="164" fontId="92" fillId="12" borderId="14" xfId="2" applyNumberFormat="1" applyFont="1" applyFill="1" applyBorder="1" applyAlignment="1" applyProtection="1">
      <alignment horizontal="center" vertical="center"/>
      <protection locked="0"/>
    </xf>
    <xf numFmtId="10" fontId="92" fillId="12" borderId="0" xfId="2" applyNumberFormat="1" applyFont="1" applyFill="1" applyBorder="1" applyAlignment="1" applyProtection="1">
      <alignment horizontal="center" vertical="center"/>
      <protection locked="0"/>
    </xf>
    <xf numFmtId="0" fontId="92" fillId="12" borderId="0" xfId="0" applyFont="1" applyFill="1" applyAlignment="1" applyProtection="1">
      <alignment vertical="center"/>
      <protection locked="0"/>
    </xf>
    <xf numFmtId="164" fontId="92" fillId="2" borderId="0" xfId="2" applyNumberFormat="1" applyFont="1" applyFill="1" applyBorder="1" applyAlignment="1" applyProtection="1">
      <alignment horizontal="center" vertical="center"/>
      <protection locked="0"/>
    </xf>
    <xf numFmtId="0" fontId="32" fillId="0" borderId="12" xfId="0" applyFont="1" applyBorder="1" applyAlignment="1">
      <alignment horizontal="center"/>
    </xf>
    <xf numFmtId="0" fontId="62" fillId="14" borderId="0" xfId="0" applyFont="1" applyFill="1" applyAlignment="1">
      <alignment horizontal="center" vertical="center" wrapText="1"/>
    </xf>
    <xf numFmtId="0" fontId="62" fillId="14" borderId="53" xfId="0" applyFont="1" applyFill="1" applyBorder="1" applyAlignment="1">
      <alignment horizontal="center" vertical="center" wrapText="1"/>
    </xf>
    <xf numFmtId="0" fontId="62" fillId="15" borderId="0" xfId="0" applyFont="1" applyFill="1" applyAlignment="1">
      <alignment horizontal="center" vertical="center" wrapText="1"/>
    </xf>
    <xf numFmtId="0" fontId="68" fillId="0" borderId="54" xfId="0" applyFont="1" applyBorder="1"/>
    <xf numFmtId="167" fontId="68" fillId="0" borderId="55" xfId="0" applyNumberFormat="1" applyFont="1" applyBorder="1" applyAlignment="1">
      <alignment horizontal="center"/>
    </xf>
    <xf numFmtId="0" fontId="68" fillId="0" borderId="55" xfId="0" applyFont="1" applyBorder="1"/>
    <xf numFmtId="0" fontId="68" fillId="0" borderId="55" xfId="0" applyFont="1" applyBorder="1" applyAlignment="1">
      <alignment horizontal="center"/>
    </xf>
    <xf numFmtId="0" fontId="68" fillId="0" borderId="54" xfId="0" applyFont="1" applyBorder="1" applyAlignment="1">
      <alignment horizontal="center"/>
    </xf>
    <xf numFmtId="168" fontId="68" fillId="16" borderId="54" xfId="0" applyNumberFormat="1" applyFont="1" applyFill="1" applyBorder="1" applyAlignment="1">
      <alignment horizontal="center"/>
    </xf>
    <xf numFmtId="10" fontId="68" fillId="0" borderId="54" xfId="2" applyNumberFormat="1" applyFont="1" applyBorder="1" applyAlignment="1">
      <alignment horizontal="center"/>
    </xf>
    <xf numFmtId="0" fontId="68" fillId="0" borderId="54" xfId="0" applyFont="1" applyBorder="1" applyAlignment="1">
      <alignment horizontal="left"/>
    </xf>
    <xf numFmtId="168" fontId="68" fillId="0" borderId="54" xfId="0" applyNumberFormat="1" applyFont="1" applyBorder="1" applyAlignment="1">
      <alignment horizontal="center"/>
    </xf>
    <xf numFmtId="166" fontId="68" fillId="0" borderId="54" xfId="2" applyNumberFormat="1" applyFont="1" applyBorder="1" applyAlignment="1">
      <alignment horizontal="center"/>
    </xf>
    <xf numFmtId="4" fontId="68" fillId="0" borderId="54" xfId="2" applyNumberFormat="1" applyFont="1" applyBorder="1" applyAlignment="1">
      <alignment horizontal="center"/>
    </xf>
    <xf numFmtId="165" fontId="68" fillId="0" borderId="54" xfId="0" applyNumberFormat="1" applyFont="1" applyBorder="1" applyAlignment="1">
      <alignment horizontal="left"/>
    </xf>
    <xf numFmtId="0" fontId="62" fillId="15" borderId="56" xfId="0" applyFont="1" applyFill="1" applyBorder="1" applyAlignment="1">
      <alignment horizontal="center" vertical="center" wrapText="1"/>
    </xf>
    <xf numFmtId="10" fontId="68" fillId="0" borderId="54" xfId="2" applyNumberFormat="1" applyFont="1" applyBorder="1" applyAlignment="1">
      <alignment horizontal="left"/>
    </xf>
    <xf numFmtId="173" fontId="31" fillId="0" borderId="12" xfId="2" applyNumberFormat="1" applyFont="1" applyBorder="1" applyAlignment="1">
      <alignment horizontal="center"/>
    </xf>
    <xf numFmtId="0" fontId="69" fillId="0" borderId="0" xfId="0" applyFont="1" applyAlignment="1" applyProtection="1">
      <alignment horizontal="center" vertical="center" wrapText="1"/>
      <protection locked="0"/>
    </xf>
    <xf numFmtId="0" fontId="117" fillId="0" borderId="0" xfId="0" applyFont="1" applyAlignment="1" applyProtection="1">
      <alignment vertical="center"/>
      <protection locked="0"/>
    </xf>
    <xf numFmtId="0" fontId="119" fillId="0" borderId="0" xfId="0" applyFont="1" applyAlignment="1" applyProtection="1">
      <alignment horizontal="center" vertical="center"/>
      <protection locked="0"/>
    </xf>
    <xf numFmtId="0" fontId="83" fillId="0" borderId="11" xfId="0" applyFont="1" applyBorder="1" applyAlignment="1" applyProtection="1">
      <alignment horizontal="left" indent="1"/>
      <protection locked="0"/>
    </xf>
    <xf numFmtId="0" fontId="117" fillId="0" borderId="0" xfId="0" applyFont="1" applyAlignment="1" applyProtection="1">
      <alignment horizontal="center" vertical="center"/>
      <protection locked="0"/>
    </xf>
    <xf numFmtId="0" fontId="118" fillId="0" borderId="0" xfId="0" applyFont="1" applyAlignment="1" applyProtection="1">
      <alignment horizontal="center" vertical="center"/>
      <protection locked="0"/>
    </xf>
    <xf numFmtId="0" fontId="84" fillId="3" borderId="58" xfId="0" applyFont="1" applyFill="1" applyBorder="1" applyAlignment="1" applyProtection="1">
      <alignment horizontal="center" vertical="center"/>
      <protection locked="0"/>
    </xf>
    <xf numFmtId="172" fontId="122" fillId="3" borderId="62" xfId="1" applyNumberFormat="1" applyFont="1" applyFill="1" applyBorder="1" applyAlignment="1" applyProtection="1">
      <alignment horizontal="center" vertical="center"/>
      <protection locked="0"/>
    </xf>
    <xf numFmtId="172" fontId="122" fillId="3" borderId="64" xfId="1" applyNumberFormat="1" applyFont="1" applyFill="1" applyBorder="1" applyAlignment="1" applyProtection="1">
      <alignment horizontal="center" vertical="center"/>
      <protection locked="0"/>
    </xf>
    <xf numFmtId="0" fontId="123" fillId="0" borderId="0" xfId="0" applyFont="1" applyAlignment="1" applyProtection="1">
      <alignment horizontal="left" indent="1"/>
      <protection locked="0"/>
    </xf>
    <xf numFmtId="0" fontId="116" fillId="19" borderId="0" xfId="0" applyFont="1" applyFill="1" applyAlignment="1" applyProtection="1">
      <alignment vertical="center"/>
      <protection locked="0"/>
    </xf>
    <xf numFmtId="0" fontId="116" fillId="19" borderId="0" xfId="0" applyFont="1" applyFill="1" applyAlignment="1" applyProtection="1">
      <alignment horizontal="center" vertical="center"/>
      <protection locked="0"/>
    </xf>
    <xf numFmtId="0" fontId="116" fillId="19" borderId="65" xfId="0" applyFont="1" applyFill="1" applyBorder="1" applyAlignment="1" applyProtection="1">
      <alignment horizontal="center" vertical="center"/>
      <protection locked="0"/>
    </xf>
    <xf numFmtId="0" fontId="117" fillId="0" borderId="67" xfId="0" applyFont="1" applyBorder="1" applyAlignment="1" applyProtection="1">
      <alignment vertical="center"/>
      <protection locked="0"/>
    </xf>
    <xf numFmtId="173" fontId="117" fillId="0" borderId="67" xfId="0" applyNumberFormat="1" applyFont="1" applyBorder="1" applyAlignment="1" applyProtection="1">
      <alignment vertical="center"/>
      <protection locked="0"/>
    </xf>
    <xf numFmtId="2" fontId="117" fillId="0" borderId="67" xfId="0" applyNumberFormat="1" applyFont="1" applyBorder="1" applyAlignment="1" applyProtection="1">
      <alignment horizontal="center" vertical="center"/>
      <protection locked="0"/>
    </xf>
    <xf numFmtId="176" fontId="117" fillId="0" borderId="67" xfId="0" applyNumberFormat="1" applyFont="1" applyBorder="1" applyAlignment="1" applyProtection="1">
      <alignment horizontal="center" vertical="center"/>
      <protection locked="0"/>
    </xf>
    <xf numFmtId="0" fontId="117" fillId="0" borderId="66" xfId="0" applyFont="1" applyBorder="1" applyAlignment="1" applyProtection="1">
      <alignment vertical="center"/>
      <protection locked="0"/>
    </xf>
    <xf numFmtId="2" fontId="117" fillId="0" borderId="66" xfId="0" applyNumberFormat="1" applyFont="1" applyBorder="1" applyAlignment="1" applyProtection="1">
      <alignment horizontal="center" vertical="center"/>
      <protection locked="0"/>
    </xf>
    <xf numFmtId="176" fontId="117" fillId="0" borderId="66" xfId="0" applyNumberFormat="1" applyFont="1" applyBorder="1" applyAlignment="1" applyProtection="1">
      <alignment horizontal="center" vertical="center"/>
      <protection locked="0"/>
    </xf>
    <xf numFmtId="0" fontId="117" fillId="0" borderId="68" xfId="0" applyFont="1" applyBorder="1" applyAlignment="1" applyProtection="1">
      <alignment vertical="center"/>
      <protection locked="0"/>
    </xf>
    <xf numFmtId="2" fontId="117" fillId="0" borderId="68" xfId="0" applyNumberFormat="1" applyFont="1" applyBorder="1" applyAlignment="1" applyProtection="1">
      <alignment horizontal="center" vertical="center"/>
      <protection locked="0"/>
    </xf>
    <xf numFmtId="176" fontId="117" fillId="0" borderId="68" xfId="0" applyNumberFormat="1" applyFont="1" applyBorder="1" applyAlignment="1" applyProtection="1">
      <alignment horizontal="center" vertical="center"/>
      <protection locked="0"/>
    </xf>
    <xf numFmtId="0" fontId="116" fillId="20" borderId="0" xfId="0" applyFont="1" applyFill="1" applyAlignment="1" applyProtection="1">
      <alignment vertical="center"/>
      <protection locked="0"/>
    </xf>
    <xf numFmtId="0" fontId="116" fillId="20" borderId="0" xfId="0" applyFont="1" applyFill="1" applyAlignment="1" applyProtection="1">
      <alignment horizontal="center" vertical="center"/>
      <protection locked="0"/>
    </xf>
    <xf numFmtId="0" fontId="116" fillId="20" borderId="65" xfId="0" applyFont="1" applyFill="1" applyBorder="1" applyAlignment="1" applyProtection="1">
      <alignment horizontal="center" vertical="center"/>
      <protection locked="0"/>
    </xf>
    <xf numFmtId="173" fontId="116" fillId="20" borderId="0" xfId="0" applyNumberFormat="1" applyFont="1" applyFill="1" applyAlignment="1" applyProtection="1">
      <alignment vertical="center"/>
      <protection locked="0"/>
    </xf>
    <xf numFmtId="0" fontId="126" fillId="2" borderId="0" xfId="0" applyFont="1" applyFill="1" applyAlignment="1" applyProtection="1">
      <alignment vertical="center"/>
      <protection locked="0"/>
    </xf>
    <xf numFmtId="173" fontId="126" fillId="2" borderId="0" xfId="0" applyNumberFormat="1" applyFont="1" applyFill="1" applyAlignment="1" applyProtection="1">
      <alignment vertical="center"/>
      <protection locked="0"/>
    </xf>
    <xf numFmtId="0" fontId="126" fillId="2" borderId="0" xfId="0" applyFont="1" applyFill="1" applyAlignment="1" applyProtection="1">
      <alignment horizontal="center" vertical="center"/>
      <protection locked="0"/>
    </xf>
    <xf numFmtId="0" fontId="126" fillId="2" borderId="65" xfId="0" applyFont="1" applyFill="1" applyBorder="1" applyAlignment="1" applyProtection="1">
      <alignment horizontal="center" vertical="center"/>
      <protection locked="0"/>
    </xf>
    <xf numFmtId="0" fontId="121" fillId="0" borderId="0" xfId="0" applyFont="1" applyProtection="1">
      <protection locked="0"/>
    </xf>
    <xf numFmtId="0" fontId="118" fillId="0" borderId="0" xfId="0" applyFont="1" applyAlignment="1" applyProtection="1">
      <alignment vertical="center"/>
      <protection locked="0"/>
    </xf>
    <xf numFmtId="0" fontId="127" fillId="0" borderId="0" xfId="0" applyFont="1" applyAlignment="1">
      <alignment vertical="top" wrapText="1"/>
    </xf>
    <xf numFmtId="0" fontId="29" fillId="0" borderId="12" xfId="0" applyFont="1" applyBorder="1" applyAlignment="1">
      <alignment horizontal="center"/>
    </xf>
    <xf numFmtId="172" fontId="29" fillId="0" borderId="12" xfId="0" applyNumberFormat="1" applyFont="1" applyBorder="1" applyAlignment="1">
      <alignment horizontal="center"/>
    </xf>
    <xf numFmtId="173" fontId="29" fillId="0" borderId="12" xfId="2" applyNumberFormat="1" applyFont="1" applyBorder="1" applyAlignment="1">
      <alignment horizontal="center"/>
    </xf>
    <xf numFmtId="10" fontId="29" fillId="0" borderId="12" xfId="2" applyNumberFormat="1" applyFont="1" applyBorder="1" applyAlignment="1">
      <alignment horizontal="center"/>
    </xf>
    <xf numFmtId="10" fontId="108" fillId="0" borderId="12" xfId="2" applyNumberFormat="1" applyFont="1" applyBorder="1" applyAlignment="1">
      <alignment horizontal="center"/>
    </xf>
    <xf numFmtId="10" fontId="28" fillId="0" borderId="12" xfId="2" applyNumberFormat="1" applyFont="1" applyBorder="1" applyAlignment="1">
      <alignment horizontal="center"/>
    </xf>
    <xf numFmtId="164" fontId="42" fillId="0" borderId="0" xfId="2" applyNumberFormat="1" applyFont="1" applyAlignment="1">
      <alignment vertical="center"/>
    </xf>
    <xf numFmtId="164" fontId="54" fillId="0" borderId="0" xfId="0" applyNumberFormat="1" applyFont="1" applyAlignment="1">
      <alignment vertical="center"/>
    </xf>
    <xf numFmtId="10" fontId="54" fillId="0" borderId="0" xfId="0" applyNumberFormat="1" applyFont="1" applyAlignment="1">
      <alignment vertical="center"/>
    </xf>
    <xf numFmtId="0" fontId="105" fillId="0" borderId="0" xfId="0" applyFont="1"/>
    <xf numFmtId="0" fontId="89" fillId="0" borderId="48" xfId="0" applyFont="1" applyBorder="1"/>
    <xf numFmtId="0" fontId="89" fillId="0" borderId="0" xfId="0" applyFont="1"/>
    <xf numFmtId="0" fontId="98" fillId="0" borderId="0" xfId="0" applyFont="1"/>
    <xf numFmtId="0" fontId="104" fillId="0" borderId="0" xfId="0" applyFont="1"/>
    <xf numFmtId="0" fontId="91" fillId="0" borderId="48" xfId="0" applyFont="1" applyBorder="1" applyAlignment="1">
      <alignment horizontal="left" vertical="center"/>
    </xf>
    <xf numFmtId="0" fontId="96" fillId="0" borderId="0" xfId="0" applyFont="1" applyAlignment="1">
      <alignment horizontal="center" vertical="top"/>
    </xf>
    <xf numFmtId="0" fontId="51" fillId="0" borderId="61" xfId="0" applyFont="1" applyBorder="1" applyAlignment="1">
      <alignment horizontal="center" vertical="center"/>
    </xf>
    <xf numFmtId="0" fontId="51" fillId="0" borderId="14" xfId="0" applyFont="1" applyBorder="1"/>
    <xf numFmtId="0" fontId="51" fillId="0" borderId="0" xfId="0" applyFont="1" applyAlignment="1">
      <alignment horizontal="right" vertical="center"/>
    </xf>
    <xf numFmtId="1" fontId="51" fillId="0" borderId="0" xfId="1" applyNumberFormat="1" applyFont="1" applyFill="1" applyBorder="1" applyProtection="1"/>
    <xf numFmtId="1" fontId="51" fillId="0" borderId="0" xfId="1" applyNumberFormat="1" applyFont="1" applyProtection="1"/>
    <xf numFmtId="0" fontId="101" fillId="0" borderId="0" xfId="0" applyFont="1" applyAlignment="1">
      <alignment horizontal="center" vertical="center" wrapText="1"/>
    </xf>
    <xf numFmtId="0" fontId="58" fillId="6" borderId="0" xfId="0" applyFont="1" applyFill="1" applyAlignment="1">
      <alignment horizontal="center" vertical="center" wrapText="1"/>
    </xf>
    <xf numFmtId="0" fontId="0" fillId="0" borderId="0" xfId="0" applyAlignment="1">
      <alignment horizontal="center" vertical="center" wrapText="1"/>
    </xf>
    <xf numFmtId="0" fontId="104" fillId="0" borderId="0" xfId="0" applyFont="1" applyAlignment="1">
      <alignment vertical="center"/>
    </xf>
    <xf numFmtId="0" fontId="90" fillId="0" borderId="0" xfId="0" applyFont="1" applyAlignment="1">
      <alignment vertical="center"/>
    </xf>
    <xf numFmtId="0" fontId="51" fillId="0" borderId="0" xfId="0" applyFont="1" applyAlignment="1">
      <alignment vertical="center"/>
    </xf>
    <xf numFmtId="0" fontId="93" fillId="0" borderId="0" xfId="0" applyFont="1" applyAlignment="1">
      <alignment horizontal="center" vertical="center"/>
    </xf>
    <xf numFmtId="0" fontId="90" fillId="0" borderId="0" xfId="0" applyFont="1" applyAlignment="1">
      <alignment horizontal="center" vertical="center"/>
    </xf>
    <xf numFmtId="1" fontId="51" fillId="0" borderId="0" xfId="1" applyNumberFormat="1" applyFont="1" applyAlignment="1" applyProtection="1">
      <alignment vertical="center"/>
    </xf>
    <xf numFmtId="0" fontId="104" fillId="0" borderId="0" xfId="0" applyFont="1" applyAlignment="1">
      <alignment horizontal="center" vertical="center" wrapText="1"/>
    </xf>
    <xf numFmtId="164" fontId="62" fillId="2" borderId="15" xfId="2" applyNumberFormat="1" applyFont="1" applyFill="1" applyBorder="1" applyAlignment="1" applyProtection="1">
      <alignment horizontal="center" vertical="center" wrapText="1"/>
    </xf>
    <xf numFmtId="164" fontId="62" fillId="2" borderId="14" xfId="2" applyNumberFormat="1" applyFont="1" applyFill="1" applyBorder="1" applyAlignment="1" applyProtection="1">
      <alignment horizontal="center" vertical="center" wrapText="1"/>
    </xf>
    <xf numFmtId="0" fontId="62" fillId="0" borderId="0" xfId="0" applyFont="1" applyAlignment="1">
      <alignment horizontal="center" vertical="center" wrapText="1"/>
    </xf>
    <xf numFmtId="164" fontId="62" fillId="2" borderId="0" xfId="2" applyNumberFormat="1" applyFont="1" applyFill="1" applyBorder="1" applyAlignment="1" applyProtection="1">
      <alignment horizontal="center" vertical="center" wrapText="1"/>
    </xf>
    <xf numFmtId="0" fontId="51" fillId="0" borderId="15" xfId="0" applyFont="1" applyBorder="1" applyAlignment="1">
      <alignment vertical="center"/>
    </xf>
    <xf numFmtId="0" fontId="51" fillId="0" borderId="48" xfId="0" applyFont="1" applyBorder="1" applyAlignment="1">
      <alignment vertical="center"/>
    </xf>
    <xf numFmtId="0" fontId="51" fillId="0" borderId="14" xfId="0" applyFont="1" applyBorder="1" applyAlignment="1">
      <alignment vertical="center"/>
    </xf>
    <xf numFmtId="0" fontId="109" fillId="0" borderId="0" xfId="0" applyFont="1" applyAlignment="1">
      <alignment vertical="center"/>
    </xf>
    <xf numFmtId="0" fontId="52" fillId="2" borderId="15" xfId="0" applyFont="1" applyFill="1" applyBorder="1" applyAlignment="1">
      <alignment vertical="center"/>
    </xf>
    <xf numFmtId="164" fontId="97" fillId="2" borderId="48" xfId="2" applyNumberFormat="1" applyFont="1" applyFill="1" applyBorder="1" applyAlignment="1" applyProtection="1">
      <alignment horizontal="center" vertical="center"/>
    </xf>
    <xf numFmtId="164" fontId="97" fillId="2" borderId="14" xfId="2" applyNumberFormat="1" applyFont="1" applyFill="1" applyBorder="1" applyAlignment="1" applyProtection="1">
      <alignment horizontal="center" vertical="center"/>
    </xf>
    <xf numFmtId="0" fontId="53" fillId="0" borderId="0" xfId="0" applyFont="1" applyAlignment="1">
      <alignment vertical="center"/>
    </xf>
    <xf numFmtId="173" fontId="97" fillId="2" borderId="14" xfId="2" applyNumberFormat="1" applyFont="1" applyFill="1" applyBorder="1" applyAlignment="1" applyProtection="1">
      <alignment horizontal="center" vertical="center"/>
    </xf>
    <xf numFmtId="10" fontId="97" fillId="2" borderId="0" xfId="2" applyNumberFormat="1" applyFont="1" applyFill="1" applyBorder="1" applyAlignment="1" applyProtection="1">
      <alignment horizontal="center" vertical="center"/>
    </xf>
    <xf numFmtId="164" fontId="97" fillId="2" borderId="0" xfId="2" applyNumberFormat="1" applyFont="1" applyFill="1" applyBorder="1" applyAlignment="1" applyProtection="1">
      <alignment horizontal="center" vertical="center"/>
    </xf>
    <xf numFmtId="173" fontId="51" fillId="0" borderId="14" xfId="0" applyNumberFormat="1" applyFont="1" applyBorder="1" applyAlignment="1">
      <alignment vertical="center"/>
    </xf>
    <xf numFmtId="0" fontId="53" fillId="5" borderId="15" xfId="0" applyFont="1" applyFill="1" applyBorder="1" applyAlignment="1">
      <alignment vertical="center"/>
    </xf>
    <xf numFmtId="164" fontId="53" fillId="5" borderId="48" xfId="2" applyNumberFormat="1" applyFont="1" applyFill="1" applyBorder="1" applyAlignment="1" applyProtection="1">
      <alignment horizontal="center" vertical="center"/>
    </xf>
    <xf numFmtId="164" fontId="53" fillId="5" borderId="14" xfId="2" applyNumberFormat="1" applyFont="1" applyFill="1" applyBorder="1" applyAlignment="1" applyProtection="1">
      <alignment horizontal="center" vertical="center"/>
    </xf>
    <xf numFmtId="173" fontId="53" fillId="5" borderId="14" xfId="2" applyNumberFormat="1" applyFont="1" applyFill="1" applyBorder="1" applyAlignment="1" applyProtection="1">
      <alignment horizontal="center" vertical="center"/>
    </xf>
    <xf numFmtId="164" fontId="53" fillId="5" borderId="0" xfId="2" applyNumberFormat="1" applyFont="1" applyFill="1" applyBorder="1" applyAlignment="1" applyProtection="1">
      <alignment horizontal="center" vertical="center"/>
    </xf>
    <xf numFmtId="0" fontId="107" fillId="0" borderId="0" xfId="0" applyFont="1"/>
    <xf numFmtId="167" fontId="37" fillId="0" borderId="49" xfId="2" applyNumberFormat="1" applyFont="1" applyBorder="1" applyAlignment="1" applyProtection="1">
      <alignment horizontal="center"/>
    </xf>
    <xf numFmtId="176" fontId="37" fillId="0" borderId="49" xfId="2" applyNumberFormat="1" applyFont="1" applyBorder="1" applyAlignment="1" applyProtection="1">
      <alignment horizontal="center"/>
    </xf>
    <xf numFmtId="10" fontId="37" fillId="0" borderId="49" xfId="2" applyNumberFormat="1" applyFont="1" applyBorder="1" applyAlignment="1" applyProtection="1">
      <alignment horizontal="center"/>
    </xf>
    <xf numFmtId="10" fontId="37" fillId="0" borderId="50" xfId="2" applyNumberFormat="1" applyFont="1" applyBorder="1" applyAlignment="1" applyProtection="1">
      <alignment horizontal="center"/>
    </xf>
    <xf numFmtId="172" fontId="30" fillId="0" borderId="11" xfId="2" applyNumberFormat="1" applyFont="1" applyBorder="1" applyAlignment="1" applyProtection="1">
      <alignment horizontal="center"/>
    </xf>
    <xf numFmtId="0" fontId="37" fillId="0" borderId="0" xfId="0" applyFont="1"/>
    <xf numFmtId="164" fontId="108" fillId="0" borderId="11" xfId="2" applyNumberFormat="1" applyFont="1" applyBorder="1" applyAlignment="1" applyProtection="1">
      <alignment horizontal="center"/>
    </xf>
    <xf numFmtId="0" fontId="51" fillId="0" borderId="15" xfId="0" applyFont="1" applyBorder="1" applyAlignment="1">
      <alignment horizontal="left" vertical="center"/>
    </xf>
    <xf numFmtId="167" fontId="51" fillId="0" borderId="48" xfId="0" applyNumberFormat="1" applyFont="1" applyBorder="1" applyAlignment="1">
      <alignment vertical="center"/>
    </xf>
    <xf numFmtId="0" fontId="107" fillId="0" borderId="0" xfId="0" applyFont="1" applyAlignment="1">
      <alignment vertical="center"/>
    </xf>
    <xf numFmtId="0" fontId="37" fillId="0" borderId="15" xfId="0" applyFont="1" applyBorder="1" applyAlignment="1">
      <alignment vertical="center"/>
    </xf>
    <xf numFmtId="0" fontId="37" fillId="0" borderId="48" xfId="0" applyFont="1" applyBorder="1" applyAlignment="1">
      <alignment vertical="center"/>
    </xf>
    <xf numFmtId="0" fontId="37" fillId="0" borderId="14" xfId="0" applyFont="1" applyBorder="1" applyAlignment="1">
      <alignment vertical="center"/>
    </xf>
    <xf numFmtId="0" fontId="37" fillId="0" borderId="0" xfId="0" applyFont="1" applyAlignment="1">
      <alignment vertical="center"/>
    </xf>
    <xf numFmtId="173" fontId="37" fillId="0" borderId="14" xfId="0" applyNumberFormat="1" applyFont="1" applyBorder="1" applyAlignment="1">
      <alignment vertical="center"/>
    </xf>
    <xf numFmtId="0" fontId="83" fillId="0" borderId="0" xfId="0" applyFont="1" applyAlignment="1">
      <alignment vertical="center"/>
    </xf>
    <xf numFmtId="0" fontId="53" fillId="3" borderId="15" xfId="0" applyFont="1" applyFill="1" applyBorder="1" applyAlignment="1">
      <alignment horizontal="left" vertical="center" indent="1"/>
    </xf>
    <xf numFmtId="164" fontId="53" fillId="3" borderId="48" xfId="2" applyNumberFormat="1" applyFont="1" applyFill="1" applyBorder="1" applyAlignment="1" applyProtection="1">
      <alignment horizontal="center" vertical="center"/>
    </xf>
    <xf numFmtId="164" fontId="53" fillId="3" borderId="14" xfId="2" applyNumberFormat="1" applyFont="1" applyFill="1" applyBorder="1" applyAlignment="1" applyProtection="1">
      <alignment horizontal="center" vertical="center"/>
    </xf>
    <xf numFmtId="173" fontId="53" fillId="3" borderId="14" xfId="2" applyNumberFormat="1" applyFont="1" applyFill="1" applyBorder="1" applyAlignment="1" applyProtection="1">
      <alignment horizontal="center" vertical="center"/>
    </xf>
    <xf numFmtId="164" fontId="53" fillId="3" borderId="0" xfId="2" applyNumberFormat="1" applyFont="1" applyFill="1" applyBorder="1" applyAlignment="1" applyProtection="1">
      <alignment horizontal="center" vertical="center"/>
    </xf>
    <xf numFmtId="9" fontId="108" fillId="0" borderId="11" xfId="2" applyFont="1" applyBorder="1" applyAlignment="1" applyProtection="1">
      <alignment horizontal="center"/>
    </xf>
    <xf numFmtId="167" fontId="37" fillId="0" borderId="48" xfId="0" applyNumberFormat="1" applyFont="1" applyBorder="1" applyAlignment="1">
      <alignment vertical="center"/>
    </xf>
    <xf numFmtId="0" fontId="33" fillId="0" borderId="0" xfId="0" applyFont="1"/>
    <xf numFmtId="0" fontId="77" fillId="0" borderId="0" xfId="0" applyFont="1" applyAlignment="1">
      <alignment vertical="center"/>
    </xf>
    <xf numFmtId="164" fontId="84" fillId="3" borderId="48" xfId="2" applyNumberFormat="1" applyFont="1" applyFill="1" applyBorder="1" applyAlignment="1" applyProtection="1">
      <alignment horizontal="center" vertical="center"/>
    </xf>
    <xf numFmtId="164" fontId="84" fillId="3" borderId="14" xfId="2" applyNumberFormat="1" applyFont="1" applyFill="1" applyBorder="1" applyAlignment="1" applyProtection="1">
      <alignment horizontal="center" vertical="center"/>
    </xf>
    <xf numFmtId="164" fontId="84" fillId="3" borderId="0" xfId="2" applyNumberFormat="1" applyFont="1" applyFill="1" applyBorder="1" applyAlignment="1" applyProtection="1">
      <alignment horizontal="center" vertical="center"/>
    </xf>
    <xf numFmtId="167" fontId="51" fillId="0" borderId="0" xfId="0" applyNumberFormat="1" applyFont="1" applyAlignment="1">
      <alignment vertical="center"/>
    </xf>
    <xf numFmtId="0" fontId="97" fillId="2" borderId="0" xfId="0" applyFont="1" applyFill="1" applyAlignment="1">
      <alignment horizontal="left" vertical="center"/>
    </xf>
    <xf numFmtId="173" fontId="97" fillId="2" borderId="0" xfId="2" applyNumberFormat="1" applyFont="1" applyFill="1" applyBorder="1" applyAlignment="1" applyProtection="1">
      <alignment horizontal="center" vertical="center"/>
    </xf>
    <xf numFmtId="0" fontId="101" fillId="0" borderId="0" xfId="0" applyFont="1" applyAlignment="1">
      <alignment vertical="center"/>
    </xf>
    <xf numFmtId="0" fontId="102" fillId="0" borderId="0" xfId="0" applyFont="1" applyAlignment="1">
      <alignment vertical="center"/>
    </xf>
    <xf numFmtId="164" fontId="54"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76" fillId="0" borderId="14" xfId="0" applyFont="1" applyBorder="1" applyAlignment="1">
      <alignment vertical="center"/>
    </xf>
    <xf numFmtId="10" fontId="76" fillId="0" borderId="0" xfId="0" applyNumberFormat="1" applyFont="1" applyAlignment="1">
      <alignment horizontal="center" vertical="center"/>
    </xf>
    <xf numFmtId="0" fontId="103" fillId="0" borderId="0" xfId="0" applyFont="1"/>
    <xf numFmtId="0" fontId="94" fillId="0" borderId="15" xfId="0" applyFont="1" applyBorder="1"/>
    <xf numFmtId="0" fontId="94" fillId="0" borderId="48" xfId="0" applyFont="1" applyBorder="1"/>
    <xf numFmtId="0" fontId="94" fillId="0" borderId="14" xfId="0" applyFont="1" applyBorder="1"/>
    <xf numFmtId="0" fontId="94" fillId="0" borderId="0" xfId="0" applyFont="1"/>
    <xf numFmtId="0" fontId="95" fillId="0" borderId="0" xfId="0" applyFont="1"/>
    <xf numFmtId="0" fontId="94" fillId="0" borderId="0" xfId="0" applyFont="1" applyAlignment="1">
      <alignment horizontal="center"/>
    </xf>
    <xf numFmtId="0" fontId="27" fillId="0" borderId="0" xfId="0" applyFont="1"/>
    <xf numFmtId="169" fontId="74" fillId="0" borderId="43" xfId="2" applyNumberFormat="1" applyFont="1" applyBorder="1" applyAlignment="1"/>
    <xf numFmtId="167" fontId="68" fillId="0" borderId="54" xfId="0" applyNumberFormat="1" applyFont="1" applyBorder="1" applyAlignment="1">
      <alignment horizontal="left"/>
    </xf>
    <xf numFmtId="10" fontId="68" fillId="0" borderId="0" xfId="2" applyNumberFormat="1" applyFont="1" applyFill="1" applyBorder="1" applyAlignment="1">
      <alignment horizontal="center"/>
    </xf>
    <xf numFmtId="0" fontId="69" fillId="0" borderId="0" xfId="0" applyFont="1" applyAlignment="1">
      <alignment horizontal="center" vertical="center" wrapText="1"/>
    </xf>
    <xf numFmtId="0" fontId="121" fillId="0" borderId="0" xfId="0" applyFont="1"/>
    <xf numFmtId="0" fontId="117" fillId="0" borderId="0" xfId="0" applyFont="1" applyAlignment="1">
      <alignment vertical="center"/>
    </xf>
    <xf numFmtId="0" fontId="118" fillId="0" borderId="0" xfId="0" applyFont="1" applyAlignment="1">
      <alignment horizontal="center" vertical="center"/>
    </xf>
    <xf numFmtId="0" fontId="117" fillId="0" borderId="0" xfId="0" applyFont="1" applyAlignment="1">
      <alignment horizontal="center" vertical="center"/>
    </xf>
    <xf numFmtId="0" fontId="119" fillId="0" borderId="0" xfId="0" applyFont="1" applyAlignment="1">
      <alignment horizontal="center" vertical="center"/>
    </xf>
    <xf numFmtId="0" fontId="123" fillId="0" borderId="0" xfId="0" applyFont="1" applyAlignment="1">
      <alignment horizontal="left" indent="1"/>
    </xf>
    <xf numFmtId="0" fontId="120" fillId="0" borderId="0" xfId="0" applyFont="1" applyAlignment="1">
      <alignment vertical="center"/>
    </xf>
    <xf numFmtId="0" fontId="120" fillId="0" borderId="0" xfId="0" applyFont="1" applyAlignment="1">
      <alignment horizontal="center" vertical="center"/>
    </xf>
    <xf numFmtId="0" fontId="125" fillId="0" borderId="0" xfId="0" applyFont="1" applyAlignment="1">
      <alignment horizontal="center" vertical="center" wrapText="1"/>
    </xf>
    <xf numFmtId="0" fontId="124" fillId="0" borderId="0" xfId="0" applyFont="1" applyAlignment="1">
      <alignment horizontal="center" vertical="center"/>
    </xf>
    <xf numFmtId="164" fontId="69" fillId="2" borderId="0" xfId="2" applyNumberFormat="1" applyFont="1" applyFill="1" applyBorder="1" applyAlignment="1" applyProtection="1">
      <alignment horizontal="center" vertical="center" wrapText="1"/>
    </xf>
    <xf numFmtId="164" fontId="69" fillId="2" borderId="14" xfId="2" applyNumberFormat="1" applyFont="1" applyFill="1" applyBorder="1" applyAlignment="1" applyProtection="1">
      <alignment horizontal="center" vertical="center" wrapText="1"/>
    </xf>
    <xf numFmtId="0" fontId="41" fillId="0" borderId="0" xfId="0" applyFont="1"/>
    <xf numFmtId="0" fontId="53" fillId="0" borderId="0" xfId="0" applyFont="1" applyAlignment="1">
      <alignment horizontal="center"/>
    </xf>
    <xf numFmtId="0" fontId="76" fillId="0" borderId="0" xfId="0" applyFont="1" applyAlignment="1">
      <alignment horizontal="center"/>
    </xf>
    <xf numFmtId="0" fontId="51" fillId="0" borderId="44" xfId="0" applyFont="1" applyBorder="1" applyAlignment="1">
      <alignment horizontal="center" vertical="center"/>
    </xf>
    <xf numFmtId="14" fontId="51" fillId="0" borderId="0" xfId="0" applyNumberFormat="1" applyFont="1"/>
    <xf numFmtId="14" fontId="75" fillId="0" borderId="0" xfId="0" quotePrefix="1" applyNumberFormat="1" applyFont="1" applyAlignment="1">
      <alignment horizontal="right"/>
    </xf>
    <xf numFmtId="172" fontId="75" fillId="0" borderId="0" xfId="0" applyNumberFormat="1" applyFont="1" applyAlignment="1">
      <alignment horizontal="center"/>
    </xf>
    <xf numFmtId="1" fontId="0" fillId="0" borderId="0" xfId="1" applyNumberFormat="1" applyFont="1" applyAlignment="1" applyProtection="1">
      <alignment horizontal="center"/>
    </xf>
    <xf numFmtId="0" fontId="85" fillId="0" borderId="0" xfId="0" applyFont="1" applyAlignment="1">
      <alignment vertical="center"/>
    </xf>
    <xf numFmtId="0" fontId="87" fillId="0" borderId="0" xfId="0" applyFont="1" applyAlignment="1">
      <alignment horizontal="center" vertical="center"/>
    </xf>
    <xf numFmtId="0" fontId="86" fillId="6" borderId="0" xfId="0" applyFont="1" applyFill="1" applyAlignment="1">
      <alignment vertical="center"/>
    </xf>
    <xf numFmtId="0" fontId="86" fillId="6" borderId="0" xfId="0" applyFont="1" applyFill="1" applyAlignment="1">
      <alignment horizontal="center" vertical="center"/>
    </xf>
    <xf numFmtId="0" fontId="55" fillId="0" borderId="0" xfId="0" applyFont="1" applyAlignment="1">
      <alignment vertical="center"/>
    </xf>
    <xf numFmtId="0" fontId="76" fillId="0" borderId="0" xfId="0" applyFont="1" applyAlignment="1">
      <alignment vertical="center"/>
    </xf>
    <xf numFmtId="0" fontId="62" fillId="12" borderId="0" xfId="0" applyFont="1" applyFill="1" applyAlignment="1">
      <alignment horizontal="center" vertical="center"/>
    </xf>
    <xf numFmtId="0" fontId="62" fillId="2" borderId="0" xfId="0" applyFont="1" applyFill="1" applyAlignment="1">
      <alignment horizontal="center" vertical="center"/>
    </xf>
    <xf numFmtId="0" fontId="53" fillId="0" borderId="0" xfId="0" applyFont="1" applyAlignment="1">
      <alignment horizontal="center" vertical="center"/>
    </xf>
    <xf numFmtId="0" fontId="53" fillId="0" borderId="0" xfId="0" applyFont="1" applyAlignment="1">
      <alignment horizontal="left" vertical="center" indent="1"/>
    </xf>
    <xf numFmtId="1" fontId="53" fillId="0" borderId="0" xfId="1" applyNumberFormat="1" applyFont="1" applyAlignment="1" applyProtection="1">
      <alignment horizontal="center" vertical="center"/>
    </xf>
    <xf numFmtId="173" fontId="53" fillId="0" borderId="0" xfId="0" applyNumberFormat="1" applyFont="1" applyAlignment="1">
      <alignment vertical="center"/>
    </xf>
    <xf numFmtId="0" fontId="41" fillId="0" borderId="0" xfId="0" applyFont="1" applyAlignment="1">
      <alignment vertical="center"/>
    </xf>
    <xf numFmtId="0" fontId="53" fillId="5" borderId="0" xfId="0" applyFont="1" applyFill="1" applyAlignment="1">
      <alignment vertical="center"/>
    </xf>
    <xf numFmtId="0" fontId="53" fillId="5" borderId="0" xfId="0" applyFont="1" applyFill="1" applyAlignment="1">
      <alignment horizontal="center" vertical="center"/>
    </xf>
    <xf numFmtId="173" fontId="53" fillId="5" borderId="0" xfId="0" applyNumberFormat="1" applyFont="1" applyFill="1" applyAlignment="1">
      <alignment vertical="center"/>
    </xf>
    <xf numFmtId="172" fontId="53" fillId="5" borderId="0" xfId="0" applyNumberFormat="1" applyFont="1" applyFill="1" applyAlignment="1">
      <alignment vertical="center"/>
    </xf>
    <xf numFmtId="39" fontId="53" fillId="5" borderId="0" xfId="0" applyNumberFormat="1" applyFont="1" applyFill="1" applyAlignment="1">
      <alignment vertical="center"/>
    </xf>
    <xf numFmtId="0" fontId="41" fillId="0" borderId="12" xfId="0" applyFont="1" applyBorder="1" applyAlignment="1">
      <alignment horizontal="left" indent="2"/>
    </xf>
    <xf numFmtId="10" fontId="41" fillId="0" borderId="12" xfId="2" applyNumberFormat="1" applyFont="1" applyBorder="1" applyAlignment="1" applyProtection="1">
      <alignment horizontal="center"/>
    </xf>
    <xf numFmtId="173" fontId="41" fillId="0" borderId="12" xfId="2" applyNumberFormat="1" applyFont="1" applyBorder="1" applyAlignment="1" applyProtection="1">
      <alignment horizontal="center"/>
    </xf>
    <xf numFmtId="172" fontId="41" fillId="0" borderId="12" xfId="0" applyNumberFormat="1" applyFont="1" applyBorder="1" applyAlignment="1">
      <alignment horizontal="center"/>
    </xf>
    <xf numFmtId="10" fontId="68" fillId="0" borderId="12" xfId="2" applyNumberFormat="1" applyFont="1" applyBorder="1" applyAlignment="1" applyProtection="1">
      <alignment horizontal="center"/>
    </xf>
    <xf numFmtId="9" fontId="68" fillId="0" borderId="12" xfId="2" applyFont="1" applyBorder="1" applyAlignment="1" applyProtection="1">
      <alignment horizontal="center"/>
    </xf>
    <xf numFmtId="4" fontId="68" fillId="0" borderId="12" xfId="2" applyNumberFormat="1" applyFont="1" applyBorder="1" applyAlignment="1" applyProtection="1">
      <alignment horizontal="center"/>
    </xf>
    <xf numFmtId="0" fontId="83" fillId="0" borderId="13" xfId="0" applyFont="1" applyBorder="1"/>
    <xf numFmtId="172" fontId="53" fillId="0" borderId="0" xfId="0" applyNumberFormat="1" applyFont="1" applyAlignment="1">
      <alignment vertical="center"/>
    </xf>
    <xf numFmtId="0" fontId="88" fillId="0" borderId="0" xfId="0" applyFont="1" applyAlignment="1">
      <alignment horizontal="center" vertical="center"/>
    </xf>
    <xf numFmtId="1" fontId="82" fillId="0" borderId="0" xfId="1" applyNumberFormat="1" applyFont="1" applyAlignment="1" applyProtection="1">
      <alignment horizontal="center" vertical="center"/>
    </xf>
    <xf numFmtId="39" fontId="53" fillId="0" borderId="0" xfId="0" applyNumberFormat="1" applyFont="1" applyAlignment="1">
      <alignment vertical="center"/>
    </xf>
    <xf numFmtId="0" fontId="53" fillId="3" borderId="0" xfId="0" applyFont="1" applyFill="1" applyAlignment="1">
      <alignment horizontal="left" vertical="center" indent="1"/>
    </xf>
    <xf numFmtId="0" fontId="53" fillId="3" borderId="0" xfId="0" applyFont="1" applyFill="1" applyAlignment="1">
      <alignment horizontal="center" vertical="center"/>
    </xf>
    <xf numFmtId="173" fontId="53" fillId="3" borderId="0" xfId="0" applyNumberFormat="1" applyFont="1" applyFill="1" applyAlignment="1">
      <alignment horizontal="left" vertical="center" indent="1"/>
    </xf>
    <xf numFmtId="172" fontId="53" fillId="3" borderId="0" xfId="0" applyNumberFormat="1" applyFont="1" applyFill="1" applyAlignment="1">
      <alignment horizontal="left" vertical="center" indent="1"/>
    </xf>
    <xf numFmtId="39" fontId="53" fillId="3" borderId="0" xfId="0" applyNumberFormat="1" applyFont="1" applyFill="1" applyAlignment="1">
      <alignment horizontal="left" vertical="center" indent="1"/>
    </xf>
    <xf numFmtId="173" fontId="41" fillId="0" borderId="0" xfId="0" applyNumberFormat="1" applyFont="1"/>
    <xf numFmtId="172" fontId="41" fillId="0" borderId="0" xfId="0" applyNumberFormat="1" applyFont="1"/>
    <xf numFmtId="39" fontId="41" fillId="0" borderId="0" xfId="0" applyNumberFormat="1" applyFont="1"/>
    <xf numFmtId="173" fontId="86" fillId="6" borderId="0" xfId="0" applyNumberFormat="1" applyFont="1" applyFill="1" applyAlignment="1">
      <alignment vertical="center"/>
    </xf>
    <xf numFmtId="172" fontId="86" fillId="6" borderId="0" xfId="0" applyNumberFormat="1" applyFont="1" applyFill="1" applyAlignment="1">
      <alignment vertical="center"/>
    </xf>
    <xf numFmtId="1" fontId="60" fillId="0" borderId="0" xfId="1" applyNumberFormat="1" applyFont="1" applyFill="1" applyAlignment="1" applyProtection="1">
      <alignment horizontal="center" vertical="center"/>
    </xf>
    <xf numFmtId="173" fontId="54" fillId="0" borderId="0" xfId="0" applyNumberFormat="1" applyFont="1" applyAlignment="1">
      <alignment vertical="center"/>
    </xf>
    <xf numFmtId="0" fontId="40" fillId="0" borderId="0" xfId="0" applyFont="1" applyAlignment="1">
      <alignment vertical="center"/>
    </xf>
    <xf numFmtId="1" fontId="54" fillId="0" borderId="0" xfId="1" applyNumberFormat="1" applyFont="1" applyAlignment="1" applyProtection="1">
      <alignment horizontal="center" vertical="center"/>
    </xf>
    <xf numFmtId="1" fontId="41" fillId="0" borderId="0" xfId="1" applyNumberFormat="1" applyFont="1" applyAlignment="1" applyProtection="1">
      <alignment horizontal="center" vertical="center"/>
    </xf>
    <xf numFmtId="173" fontId="41" fillId="0" borderId="0" xfId="0" applyNumberFormat="1" applyFont="1" applyAlignment="1">
      <alignment vertical="center"/>
    </xf>
    <xf numFmtId="172" fontId="41" fillId="0" borderId="0" xfId="0" applyNumberFormat="1" applyFont="1" applyAlignment="1">
      <alignment vertical="center"/>
    </xf>
    <xf numFmtId="39" fontId="41" fillId="0" borderId="0" xfId="0" applyNumberFormat="1" applyFont="1" applyAlignment="1">
      <alignment vertical="center"/>
    </xf>
    <xf numFmtId="0" fontId="53" fillId="0" borderId="10" xfId="0" applyFont="1" applyBorder="1"/>
    <xf numFmtId="1" fontId="41" fillId="0" borderId="0" xfId="1" applyNumberFormat="1" applyFont="1" applyAlignment="1" applyProtection="1">
      <alignment horizontal="center"/>
    </xf>
    <xf numFmtId="0" fontId="52" fillId="8" borderId="5" xfId="0" applyFont="1" applyFill="1" applyBorder="1"/>
    <xf numFmtId="0" fontId="41" fillId="0" borderId="8" xfId="0" applyFont="1" applyBorder="1"/>
    <xf numFmtId="0" fontId="41" fillId="0" borderId="5" xfId="0" applyFont="1" applyBorder="1"/>
    <xf numFmtId="0" fontId="41" fillId="0" borderId="9" xfId="0" applyFont="1" applyBorder="1"/>
    <xf numFmtId="0" fontId="52" fillId="6" borderId="5" xfId="0" applyFont="1" applyFill="1" applyBorder="1"/>
    <xf numFmtId="0" fontId="52" fillId="6" borderId="9" xfId="0" applyFont="1" applyFill="1" applyBorder="1"/>
    <xf numFmtId="0" fontId="52" fillId="7" borderId="5" xfId="0" applyFont="1" applyFill="1" applyBorder="1"/>
    <xf numFmtId="0" fontId="52" fillId="7" borderId="6" xfId="0" applyFont="1" applyFill="1" applyBorder="1"/>
    <xf numFmtId="0" fontId="52" fillId="8" borderId="9" xfId="0" applyFont="1" applyFill="1" applyBorder="1"/>
    <xf numFmtId="0" fontId="51" fillId="2" borderId="0" xfId="0" applyFont="1" applyFill="1" applyAlignment="1" applyProtection="1">
      <alignment horizontal="center" vertical="center"/>
      <protection locked="0"/>
    </xf>
    <xf numFmtId="10" fontId="27" fillId="0" borderId="11" xfId="2" applyNumberFormat="1" applyFont="1" applyBorder="1" applyAlignment="1" applyProtection="1">
      <alignment horizontal="center"/>
      <protection locked="0"/>
    </xf>
    <xf numFmtId="0" fontId="27" fillId="0" borderId="11" xfId="0" applyFont="1" applyBorder="1" applyAlignment="1" applyProtection="1">
      <alignment horizontal="center"/>
      <protection locked="0"/>
    </xf>
    <xf numFmtId="0" fontId="27" fillId="0" borderId="13" xfId="0" applyFont="1" applyBorder="1" applyAlignment="1" applyProtection="1">
      <alignment horizontal="center"/>
      <protection locked="0"/>
    </xf>
    <xf numFmtId="0" fontId="53" fillId="0" borderId="13" xfId="0" applyFont="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51" fillId="12" borderId="0" xfId="0" applyFont="1" applyFill="1" applyAlignment="1" applyProtection="1">
      <alignment horizontal="center" vertical="center"/>
      <protection locked="0"/>
    </xf>
    <xf numFmtId="0" fontId="27" fillId="8" borderId="0" xfId="0" applyFont="1" applyFill="1" applyAlignment="1" applyProtection="1">
      <alignment horizontal="center"/>
      <protection locked="0"/>
    </xf>
    <xf numFmtId="0" fontId="27" fillId="0" borderId="0" xfId="0" applyFont="1" applyAlignment="1" applyProtection="1">
      <alignment horizontal="center"/>
      <protection locked="0"/>
    </xf>
    <xf numFmtId="0" fontId="27" fillId="6" borderId="0" xfId="0" applyFont="1" applyFill="1" applyAlignment="1" applyProtection="1">
      <alignment horizontal="center"/>
      <protection locked="0"/>
    </xf>
    <xf numFmtId="0" fontId="27" fillId="7" borderId="0" xfId="0" applyFont="1" applyFill="1" applyAlignment="1" applyProtection="1">
      <alignment horizontal="center"/>
      <protection locked="0"/>
    </xf>
    <xf numFmtId="0" fontId="128" fillId="0" borderId="0" xfId="0" applyFont="1" applyAlignment="1" applyProtection="1">
      <alignment horizontal="center"/>
      <protection locked="0"/>
    </xf>
    <xf numFmtId="0" fontId="76" fillId="6" borderId="0" xfId="0" applyFont="1" applyFill="1" applyAlignment="1" applyProtection="1">
      <alignment horizontal="center" vertical="center"/>
      <protection locked="0"/>
    </xf>
    <xf numFmtId="164" fontId="62" fillId="2" borderId="14" xfId="2" applyNumberFormat="1" applyFont="1" applyFill="1" applyBorder="1" applyAlignment="1" applyProtection="1">
      <alignment horizontal="center" wrapText="1"/>
    </xf>
    <xf numFmtId="0" fontId="26" fillId="0" borderId="12" xfId="0" applyFont="1" applyBorder="1" applyAlignment="1">
      <alignment horizontal="center"/>
    </xf>
    <xf numFmtId="10" fontId="84" fillId="5" borderId="0" xfId="2" applyNumberFormat="1" applyFont="1" applyFill="1" applyBorder="1" applyAlignment="1" applyProtection="1">
      <alignment horizontal="center" vertical="center"/>
      <protection locked="0"/>
    </xf>
    <xf numFmtId="10" fontId="84" fillId="3" borderId="0" xfId="2" applyNumberFormat="1" applyFont="1" applyFill="1" applyBorder="1" applyAlignment="1" applyProtection="1">
      <alignment horizontal="center" vertical="center"/>
      <protection locked="0"/>
    </xf>
    <xf numFmtId="0" fontId="25" fillId="0" borderId="0" xfId="0" applyFont="1" applyProtection="1">
      <protection locked="0"/>
    </xf>
    <xf numFmtId="0" fontId="108" fillId="0" borderId="0" xfId="0" applyFont="1" applyProtection="1">
      <protection locked="0"/>
    </xf>
    <xf numFmtId="0" fontId="108" fillId="0" borderId="0" xfId="0" applyFont="1" applyAlignment="1" applyProtection="1">
      <alignment horizontal="center"/>
      <protection locked="0"/>
    </xf>
    <xf numFmtId="0" fontId="129" fillId="0" borderId="0" xfId="0" applyFont="1" applyAlignment="1" applyProtection="1">
      <alignment horizontal="center"/>
      <protection locked="0"/>
    </xf>
    <xf numFmtId="0" fontId="129" fillId="0" borderId="0" xfId="0" applyFont="1" applyProtection="1">
      <protection locked="0"/>
    </xf>
    <xf numFmtId="0" fontId="129" fillId="0" borderId="0" xfId="0" applyFont="1" applyAlignment="1" applyProtection="1">
      <alignment vertical="center"/>
      <protection locked="0"/>
    </xf>
    <xf numFmtId="1" fontId="129" fillId="0" borderId="0" xfId="1" applyNumberFormat="1" applyFont="1" applyAlignment="1" applyProtection="1">
      <alignment horizontal="center" vertical="center"/>
      <protection locked="0"/>
    </xf>
    <xf numFmtId="0" fontId="130" fillId="6" borderId="0" xfId="0" applyFont="1" applyFill="1" applyAlignment="1" applyProtection="1">
      <alignment vertical="center"/>
      <protection locked="0"/>
    </xf>
    <xf numFmtId="0" fontId="130" fillId="6" borderId="0" xfId="0" applyFont="1" applyFill="1" applyAlignment="1" applyProtection="1">
      <alignment horizontal="center" vertical="center"/>
      <protection locked="0"/>
    </xf>
    <xf numFmtId="0" fontId="25" fillId="0" borderId="12" xfId="0" applyFont="1" applyBorder="1" applyAlignment="1" applyProtection="1">
      <alignment horizontal="left" indent="2"/>
      <protection locked="0"/>
    </xf>
    <xf numFmtId="174" fontId="108" fillId="0" borderId="12" xfId="0" applyNumberFormat="1" applyFont="1" applyBorder="1" applyAlignment="1">
      <alignment horizontal="center"/>
    </xf>
    <xf numFmtId="0" fontId="25" fillId="0" borderId="12" xfId="0" applyFont="1" applyBorder="1" applyAlignment="1">
      <alignment horizontal="center"/>
    </xf>
    <xf numFmtId="10" fontId="108" fillId="0" borderId="12" xfId="2" quotePrefix="1" applyNumberFormat="1" applyFont="1" applyBorder="1" applyAlignment="1">
      <alignment horizontal="center"/>
    </xf>
    <xf numFmtId="1" fontId="132" fillId="0" borderId="12" xfId="0" applyNumberFormat="1" applyFont="1" applyBorder="1" applyAlignment="1">
      <alignment horizontal="center"/>
    </xf>
    <xf numFmtId="0" fontId="132" fillId="0" borderId="12" xfId="0" applyFont="1" applyBorder="1" applyAlignment="1">
      <alignment horizontal="center"/>
    </xf>
    <xf numFmtId="10" fontId="132" fillId="0" borderId="12" xfId="2" applyNumberFormat="1" applyFont="1" applyBorder="1" applyAlignment="1">
      <alignment horizontal="center"/>
    </xf>
    <xf numFmtId="0" fontId="23" fillId="0" borderId="0" xfId="0" applyFont="1" applyAlignment="1" applyProtection="1">
      <alignment horizontal="left"/>
      <protection locked="0"/>
    </xf>
    <xf numFmtId="0" fontId="23" fillId="0" borderId="0" xfId="0" applyFont="1" applyAlignment="1">
      <alignment horizontal="center"/>
    </xf>
    <xf numFmtId="10" fontId="23" fillId="0" borderId="0" xfId="2" applyNumberFormat="1" applyFont="1" applyBorder="1" applyAlignment="1">
      <alignment horizontal="center"/>
    </xf>
    <xf numFmtId="173" fontId="23" fillId="0" borderId="0" xfId="2" applyNumberFormat="1" applyFont="1" applyBorder="1" applyAlignment="1">
      <alignment horizontal="center"/>
    </xf>
    <xf numFmtId="39" fontId="23" fillId="0" borderId="0" xfId="2" applyNumberFormat="1" applyFont="1" applyBorder="1" applyAlignment="1">
      <alignment horizontal="center"/>
    </xf>
    <xf numFmtId="166" fontId="23" fillId="0" borderId="0" xfId="2" applyNumberFormat="1" applyFont="1" applyBorder="1" applyAlignment="1">
      <alignment horizontal="center"/>
    </xf>
    <xf numFmtId="4" fontId="23" fillId="0" borderId="0" xfId="2" applyNumberFormat="1" applyFont="1" applyBorder="1" applyAlignment="1">
      <alignment horizontal="center"/>
    </xf>
    <xf numFmtId="167" fontId="23" fillId="0" borderId="0" xfId="0" applyNumberFormat="1" applyFont="1" applyAlignment="1">
      <alignment horizontal="center"/>
    </xf>
    <xf numFmtId="0" fontId="146" fillId="0" borderId="0" xfId="0" applyFont="1" applyAlignment="1">
      <alignment horizontal="center"/>
    </xf>
    <xf numFmtId="10" fontId="146" fillId="0" borderId="0" xfId="2" applyNumberFormat="1" applyFont="1" applyAlignment="1">
      <alignment horizontal="center"/>
    </xf>
    <xf numFmtId="2" fontId="146" fillId="0" borderId="0" xfId="0" applyNumberFormat="1" applyFont="1" applyAlignment="1">
      <alignment horizontal="center"/>
    </xf>
    <xf numFmtId="2" fontId="68" fillId="0" borderId="54" xfId="2" applyNumberFormat="1" applyFont="1" applyBorder="1" applyAlignment="1">
      <alignment horizontal="center"/>
    </xf>
    <xf numFmtId="0" fontId="22" fillId="52" borderId="0" xfId="0" applyFont="1" applyFill="1" applyAlignment="1">
      <alignment horizontal="center"/>
    </xf>
    <xf numFmtId="10" fontId="23" fillId="52" borderId="0" xfId="2" applyNumberFormat="1" applyFont="1" applyFill="1" applyBorder="1" applyAlignment="1">
      <alignment horizontal="center"/>
    </xf>
    <xf numFmtId="167" fontId="68" fillId="0" borderId="0" xfId="0" applyNumberFormat="1" applyFont="1" applyAlignment="1">
      <alignment horizontal="center"/>
    </xf>
    <xf numFmtId="0" fontId="68" fillId="0" borderId="0" xfId="2" applyNumberFormat="1" applyFont="1" applyBorder="1"/>
    <xf numFmtId="0" fontId="68" fillId="0" borderId="0" xfId="0" applyFont="1"/>
    <xf numFmtId="0" fontId="68" fillId="0" borderId="0" xfId="2" applyNumberFormat="1" applyFont="1" applyBorder="1" applyAlignment="1">
      <alignment horizontal="center"/>
    </xf>
    <xf numFmtId="0" fontId="51" fillId="0" borderId="78" xfId="0" applyFont="1" applyBorder="1" applyAlignment="1">
      <alignment horizontal="center" vertical="center"/>
    </xf>
    <xf numFmtId="172" fontId="122" fillId="3" borderId="79" xfId="1" applyNumberFormat="1" applyFont="1" applyFill="1" applyBorder="1" applyAlignment="1" applyProtection="1">
      <alignment horizontal="center" vertical="center"/>
      <protection locked="0"/>
    </xf>
    <xf numFmtId="0" fontId="51" fillId="0" borderId="63" xfId="0" applyFont="1" applyBorder="1" applyAlignment="1">
      <alignment horizontal="left" vertical="center"/>
    </xf>
    <xf numFmtId="10" fontId="0" fillId="0" borderId="0" xfId="2" applyNumberFormat="1" applyFont="1"/>
    <xf numFmtId="173" fontId="123"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17" fillId="0" borderId="80" xfId="0" applyFont="1" applyBorder="1" applyAlignment="1" applyProtection="1">
      <alignment vertical="center"/>
      <protection locked="0"/>
    </xf>
    <xf numFmtId="0" fontId="117" fillId="0" borderId="80" xfId="0" applyFont="1" applyBorder="1" applyAlignment="1" applyProtection="1">
      <alignment horizontal="center" vertical="center"/>
      <protection locked="0"/>
    </xf>
    <xf numFmtId="0" fontId="149" fillId="0" borderId="0" xfId="0" applyFont="1"/>
    <xf numFmtId="0" fontId="150" fillId="0" borderId="80" xfId="0" applyFont="1" applyBorder="1" applyAlignment="1" applyProtection="1">
      <alignment vertical="center"/>
      <protection locked="0"/>
    </xf>
    <xf numFmtId="0" fontId="21" fillId="0" borderId="0" xfId="0" applyFont="1" applyAlignment="1" applyProtection="1">
      <alignment vertical="center"/>
      <protection locked="0"/>
    </xf>
    <xf numFmtId="0" fontId="21" fillId="0" borderId="0" xfId="0" applyFont="1" applyAlignment="1" applyProtection="1">
      <alignment horizontal="center" vertical="center"/>
      <protection locked="0"/>
    </xf>
    <xf numFmtId="0" fontId="152" fillId="0" borderId="0" xfId="0" applyFont="1" applyAlignment="1" applyProtection="1">
      <alignment vertical="center"/>
      <protection locked="0"/>
    </xf>
    <xf numFmtId="0" fontId="152" fillId="0" borderId="0" xfId="0" applyFont="1" applyAlignment="1" applyProtection="1">
      <alignment horizontal="center" vertical="center" wrapText="1"/>
      <protection locked="0"/>
    </xf>
    <xf numFmtId="0" fontId="154" fillId="0" borderId="0" xfId="0" applyFont="1" applyAlignment="1" applyProtection="1">
      <alignment vertical="center"/>
      <protection locked="0"/>
    </xf>
    <xf numFmtId="0" fontId="154" fillId="0" borderId="0" xfId="0" applyFont="1" applyAlignment="1" applyProtection="1">
      <alignment horizontal="center" vertical="center"/>
      <protection locked="0"/>
    </xf>
    <xf numFmtId="0" fontId="153" fillId="3" borderId="81" xfId="0" applyFont="1" applyFill="1" applyBorder="1" applyAlignment="1" applyProtection="1">
      <alignment horizontal="left" vertical="center" indent="2"/>
      <protection locked="0"/>
    </xf>
    <xf numFmtId="0" fontId="153" fillId="3" borderId="82" xfId="0" applyFont="1" applyFill="1" applyBorder="1" applyAlignment="1" applyProtection="1">
      <alignment horizontal="left" vertical="center" indent="2"/>
      <protection locked="0"/>
    </xf>
    <xf numFmtId="0" fontId="123" fillId="0" borderId="80" xfId="0" applyFont="1" applyBorder="1" applyAlignment="1" applyProtection="1">
      <alignment horizontal="right" vertical="center"/>
      <protection locked="0"/>
    </xf>
    <xf numFmtId="0" fontId="0" fillId="0" borderId="83" xfId="0" applyBorder="1"/>
    <xf numFmtId="10" fontId="0" fillId="0" borderId="83" xfId="2" applyNumberFormat="1" applyFont="1" applyBorder="1"/>
    <xf numFmtId="2" fontId="0" fillId="0" borderId="83" xfId="0" applyNumberFormat="1" applyBorder="1"/>
    <xf numFmtId="0" fontId="155" fillId="14" borderId="0" xfId="0" applyFont="1" applyFill="1" applyAlignment="1">
      <alignment horizontal="center" vertical="center" wrapText="1"/>
    </xf>
    <xf numFmtId="0" fontId="156" fillId="0" borderId="0" xfId="0" applyFont="1"/>
    <xf numFmtId="1" fontId="0" fillId="0" borderId="83" xfId="2" applyNumberFormat="1" applyFont="1" applyBorder="1" applyAlignment="1">
      <alignment horizontal="center"/>
    </xf>
    <xf numFmtId="178" fontId="0" fillId="0" borderId="83" xfId="2" applyNumberFormat="1" applyFont="1" applyBorder="1"/>
    <xf numFmtId="0" fontId="0" fillId="0" borderId="83" xfId="2" applyNumberFormat="1" applyFont="1" applyBorder="1" applyAlignment="1">
      <alignment horizontal="center"/>
    </xf>
    <xf numFmtId="10" fontId="0" fillId="0" borderId="83" xfId="2" applyNumberFormat="1" applyFont="1" applyBorder="1" applyAlignment="1">
      <alignment horizontal="center"/>
    </xf>
    <xf numFmtId="0" fontId="20" fillId="0" borderId="0" xfId="0" applyFont="1" applyAlignment="1">
      <alignment wrapText="1"/>
    </xf>
    <xf numFmtId="0" fontId="20" fillId="0" borderId="0" xfId="0" applyFont="1"/>
    <xf numFmtId="0" fontId="52" fillId="12" borderId="87" xfId="0" applyFont="1" applyFill="1" applyBorder="1"/>
    <xf numFmtId="0" fontId="68" fillId="0" borderId="85" xfId="0" applyFont="1" applyBorder="1" applyAlignment="1">
      <alignment horizontal="center" vertical="center"/>
    </xf>
    <xf numFmtId="0" fontId="151" fillId="0" borderId="0" xfId="0" applyFont="1"/>
    <xf numFmtId="2" fontId="68" fillId="0" borderId="85" xfId="0" applyNumberFormat="1" applyFont="1" applyBorder="1" applyAlignment="1">
      <alignment horizontal="center" vertical="center"/>
    </xf>
    <xf numFmtId="0" fontId="68" fillId="0" borderId="0" xfId="0" applyFont="1" applyAlignment="1">
      <alignment horizontal="center" vertical="center"/>
    </xf>
    <xf numFmtId="14" fontId="20" fillId="0" borderId="0" xfId="0" applyNumberFormat="1" applyFont="1"/>
    <xf numFmtId="14" fontId="20" fillId="0" borderId="0" xfId="0" applyNumberFormat="1" applyFont="1" applyAlignment="1">
      <alignment wrapText="1"/>
    </xf>
    <xf numFmtId="14" fontId="0" fillId="0" borderId="0" xfId="0" applyNumberFormat="1"/>
    <xf numFmtId="0" fontId="160" fillId="0" borderId="0" xfId="0" applyFont="1" applyAlignment="1" applyProtection="1">
      <alignment horizontal="left" vertical="center"/>
      <protection locked="0"/>
    </xf>
    <xf numFmtId="0" fontId="152" fillId="0" borderId="0" xfId="0" applyFont="1" applyAlignment="1" applyProtection="1">
      <alignment vertical="center" wrapText="1"/>
      <protection locked="0"/>
    </xf>
    <xf numFmtId="0" fontId="153" fillId="3" borderId="0" xfId="0" applyFont="1" applyFill="1" applyAlignment="1" applyProtection="1">
      <alignment horizontal="left" vertical="center" indent="2"/>
      <protection locked="0"/>
    </xf>
    <xf numFmtId="0" fontId="161" fillId="3" borderId="81" xfId="0" applyFont="1" applyFill="1" applyBorder="1" applyAlignment="1" applyProtection="1">
      <alignment horizontal="left" vertical="center" indent="2"/>
      <protection locked="0"/>
    </xf>
    <xf numFmtId="0" fontId="161" fillId="3" borderId="82" xfId="0" applyFont="1" applyFill="1" applyBorder="1" applyAlignment="1" applyProtection="1">
      <alignment horizontal="left" vertical="center" indent="2"/>
      <protection locked="0"/>
    </xf>
    <xf numFmtId="0" fontId="161" fillId="3" borderId="0" xfId="0" applyFont="1" applyFill="1" applyAlignment="1" applyProtection="1">
      <alignment vertical="center"/>
      <protection locked="0"/>
    </xf>
    <xf numFmtId="0" fontId="161" fillId="3" borderId="0" xfId="0" applyFont="1" applyFill="1"/>
    <xf numFmtId="0" fontId="161" fillId="0" borderId="0" xfId="0" applyFont="1" applyAlignment="1" applyProtection="1">
      <alignment vertical="center"/>
      <protection locked="0"/>
    </xf>
    <xf numFmtId="10" fontId="155" fillId="14" borderId="0" xfId="2" applyNumberFormat="1" applyFont="1" applyFill="1" applyAlignment="1">
      <alignment horizontal="center" vertical="center" wrapText="1"/>
    </xf>
    <xf numFmtId="0" fontId="20" fillId="0" borderId="0" xfId="0" applyFont="1" applyAlignment="1">
      <alignment horizontal="center"/>
    </xf>
    <xf numFmtId="0" fontId="152" fillId="0" borderId="88" xfId="0" applyFont="1" applyBorder="1" applyAlignment="1" applyProtection="1">
      <alignment horizontal="center" vertical="center"/>
      <protection locked="0"/>
    </xf>
    <xf numFmtId="0" fontId="153" fillId="0" borderId="82" xfId="0" applyFont="1" applyBorder="1" applyAlignment="1" applyProtection="1">
      <alignment horizontal="left" vertical="center" indent="2"/>
      <protection locked="0"/>
    </xf>
    <xf numFmtId="179" fontId="20" fillId="0" borderId="0" xfId="2" applyNumberFormat="1" applyFont="1" applyAlignment="1">
      <alignment horizontal="center"/>
    </xf>
    <xf numFmtId="0" fontId="153" fillId="0" borderId="0" xfId="0" applyFont="1" applyAlignment="1" applyProtection="1">
      <alignment horizontal="left" vertical="center" indent="2"/>
      <protection locked="0"/>
    </xf>
    <xf numFmtId="10" fontId="20" fillId="0" borderId="0" xfId="2" applyNumberFormat="1" applyFont="1" applyAlignment="1">
      <alignment horizontal="center"/>
    </xf>
    <xf numFmtId="179" fontId="161" fillId="3" borderId="0" xfId="2" applyNumberFormat="1" applyFont="1" applyFill="1" applyAlignment="1">
      <alignment horizontal="center"/>
    </xf>
    <xf numFmtId="9" fontId="161" fillId="3" borderId="0" xfId="2" applyFont="1" applyFill="1" applyAlignment="1">
      <alignment horizontal="center"/>
    </xf>
    <xf numFmtId="0" fontId="162" fillId="0" borderId="88" xfId="0" applyFont="1" applyBorder="1" applyAlignment="1" applyProtection="1">
      <alignment horizontal="center" vertical="center"/>
      <protection locked="0"/>
    </xf>
    <xf numFmtId="0" fontId="162" fillId="12" borderId="89" xfId="0" applyFont="1" applyFill="1" applyBorder="1" applyAlignment="1">
      <alignment horizontal="center"/>
    </xf>
    <xf numFmtId="0" fontId="20" fillId="12" borderId="89" xfId="0" applyFont="1" applyFill="1" applyBorder="1" applyAlignment="1">
      <alignment horizontal="center"/>
    </xf>
    <xf numFmtId="0" fontId="160" fillId="0" borderId="0" xfId="0" applyFont="1" applyAlignment="1" applyProtection="1">
      <alignment vertical="center"/>
      <protection locked="0"/>
    </xf>
    <xf numFmtId="164" fontId="0" fillId="0" borderId="83" xfId="2" applyNumberFormat="1" applyFont="1" applyBorder="1"/>
    <xf numFmtId="0" fontId="0" fillId="0" borderId="0" xfId="0" quotePrefix="1"/>
    <xf numFmtId="0" fontId="117" fillId="14" borderId="1" xfId="0" applyFont="1" applyFill="1" applyBorder="1" applyAlignment="1" applyProtection="1">
      <alignment vertical="center"/>
      <protection locked="0"/>
    </xf>
    <xf numFmtId="0" fontId="117" fillId="12" borderId="17" xfId="0" applyFont="1" applyFill="1" applyBorder="1" applyAlignment="1" applyProtection="1">
      <alignment vertical="center"/>
      <protection locked="0"/>
    </xf>
    <xf numFmtId="0" fontId="117" fillId="17" borderId="19" xfId="0" applyFont="1" applyFill="1" applyBorder="1" applyAlignment="1" applyProtection="1">
      <alignment vertical="center"/>
      <protection locked="0"/>
    </xf>
    <xf numFmtId="0" fontId="158" fillId="0" borderId="11" xfId="0" applyFont="1" applyBorder="1" applyAlignment="1" applyProtection="1">
      <alignment horizontal="left" vertical="center" indent="1"/>
      <protection locked="0"/>
    </xf>
    <xf numFmtId="14" fontId="0" fillId="0" borderId="83" xfId="2" applyNumberFormat="1" applyFont="1" applyBorder="1" applyAlignment="1">
      <alignment horizontal="center"/>
    </xf>
    <xf numFmtId="0" fontId="161" fillId="0" borderId="0" xfId="0" applyFont="1" applyAlignment="1" applyProtection="1">
      <alignment horizontal="center" vertical="center"/>
      <protection locked="0"/>
    </xf>
    <xf numFmtId="173" fontId="123" fillId="0" borderId="0" xfId="0" applyNumberFormat="1" applyFont="1" applyProtection="1">
      <protection locked="0"/>
    </xf>
    <xf numFmtId="0" fontId="117" fillId="14" borderId="0" xfId="0" applyFont="1" applyFill="1" applyAlignment="1" applyProtection="1">
      <alignment horizontal="center" vertical="center"/>
      <protection locked="0"/>
    </xf>
    <xf numFmtId="0" fontId="117" fillId="14" borderId="0" xfId="0" applyFont="1" applyFill="1" applyAlignment="1" applyProtection="1">
      <alignment vertical="center"/>
      <protection locked="0"/>
    </xf>
    <xf numFmtId="0" fontId="163" fillId="14" borderId="0" xfId="0" applyFont="1" applyFill="1" applyAlignment="1" applyProtection="1">
      <alignment vertical="center" wrapText="1"/>
      <protection locked="0"/>
    </xf>
    <xf numFmtId="0" fontId="164" fillId="14" borderId="0" xfId="0" applyFont="1" applyFill="1" applyAlignment="1" applyProtection="1">
      <alignment vertical="center"/>
      <protection locked="0"/>
    </xf>
    <xf numFmtId="0" fontId="166" fillId="14" borderId="0" xfId="0" applyFont="1" applyFill="1" applyAlignment="1" applyProtection="1">
      <alignment vertical="center"/>
      <protection locked="0"/>
    </xf>
    <xf numFmtId="0" fontId="167" fillId="14" borderId="0" xfId="55" applyFont="1" applyFill="1" applyAlignment="1" applyProtection="1">
      <alignment vertical="center"/>
      <protection locked="0"/>
    </xf>
    <xf numFmtId="0" fontId="167" fillId="14" borderId="0" xfId="55" applyFont="1" applyFill="1" applyAlignment="1" applyProtection="1">
      <alignment horizontal="left" vertical="center"/>
      <protection locked="0"/>
    </xf>
    <xf numFmtId="0" fontId="168" fillId="14" borderId="0" xfId="0" applyFont="1" applyFill="1" applyAlignment="1" applyProtection="1">
      <alignment vertical="center"/>
      <protection locked="0"/>
    </xf>
    <xf numFmtId="0" fontId="52" fillId="14" borderId="0" xfId="0" applyFont="1" applyFill="1" applyAlignment="1" applyProtection="1">
      <alignment vertical="center"/>
      <protection locked="0"/>
    </xf>
    <xf numFmtId="0" fontId="52" fillId="14" borderId="0" xfId="0" applyFont="1" applyFill="1" applyAlignment="1" applyProtection="1">
      <alignment horizontal="center" vertical="center"/>
      <protection locked="0"/>
    </xf>
    <xf numFmtId="0" fontId="170"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9" fillId="14" borderId="0" xfId="0" applyFont="1" applyFill="1" applyAlignment="1" applyProtection="1">
      <alignment vertical="center" wrapText="1"/>
      <protection locked="0"/>
    </xf>
    <xf numFmtId="0" fontId="171" fillId="14" borderId="0" xfId="0" applyFont="1" applyFill="1" applyAlignment="1" applyProtection="1">
      <alignment horizontal="center" vertical="center"/>
      <protection locked="0"/>
    </xf>
    <xf numFmtId="0" fontId="172" fillId="14" borderId="0" xfId="0" applyFont="1" applyFill="1" applyAlignment="1" applyProtection="1">
      <alignment horizontal="left" vertical="center"/>
      <protection locked="0"/>
    </xf>
    <xf numFmtId="0" fontId="173" fillId="14" borderId="0" xfId="0" applyFont="1" applyFill="1" applyAlignment="1" applyProtection="1">
      <alignment vertical="center" wrapText="1"/>
      <protection locked="0"/>
    </xf>
    <xf numFmtId="0" fontId="174"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17" fillId="0" borderId="11" xfId="0" applyFont="1" applyBorder="1" applyAlignment="1" applyProtection="1">
      <alignment vertical="center"/>
      <protection locked="0"/>
    </xf>
    <xf numFmtId="0" fontId="117" fillId="0" borderId="12" xfId="0" applyFont="1" applyBorder="1" applyAlignment="1" applyProtection="1">
      <alignment vertical="center"/>
      <protection locked="0"/>
    </xf>
    <xf numFmtId="0" fontId="117" fillId="0" borderId="90" xfId="0" applyFont="1" applyBorder="1" applyAlignment="1" applyProtection="1">
      <alignment vertical="center"/>
      <protection locked="0"/>
    </xf>
    <xf numFmtId="2" fontId="68" fillId="0" borderId="91"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51" fillId="0" borderId="0" xfId="0" applyFont="1" applyAlignment="1">
      <alignment horizontal="right"/>
    </xf>
    <xf numFmtId="9" fontId="68" fillId="0" borderId="0" xfId="2" applyFont="1" applyBorder="1" applyAlignment="1">
      <alignment horizontal="center"/>
    </xf>
    <xf numFmtId="168" fontId="68" fillId="0" borderId="0" xfId="2" applyNumberFormat="1" applyFont="1" applyBorder="1" applyAlignment="1">
      <alignment horizontal="center"/>
    </xf>
    <xf numFmtId="10" fontId="148" fillId="0" borderId="0" xfId="2" applyNumberFormat="1" applyFont="1" applyBorder="1" applyAlignment="1">
      <alignment horizontal="center"/>
    </xf>
    <xf numFmtId="4" fontId="68" fillId="0" borderId="0" xfId="2" applyNumberFormat="1" applyFont="1" applyBorder="1" applyAlignment="1">
      <alignment horizontal="center"/>
    </xf>
    <xf numFmtId="167" fontId="68" fillId="0" borderId="0" xfId="2" applyNumberFormat="1" applyFont="1" applyBorder="1" applyAlignment="1">
      <alignment horizontal="left"/>
    </xf>
    <xf numFmtId="0" fontId="68" fillId="0" borderId="0" xfId="2" applyNumberFormat="1" applyFont="1" applyBorder="1" applyAlignment="1">
      <alignment horizontal="left"/>
    </xf>
    <xf numFmtId="10" fontId="148" fillId="0" borderId="0" xfId="2" applyNumberFormat="1" applyFont="1" applyBorder="1" applyAlignment="1">
      <alignment horizontal="left"/>
    </xf>
    <xf numFmtId="165" fontId="68" fillId="0" borderId="0" xfId="2" applyNumberFormat="1" applyFont="1" applyBorder="1" applyAlignment="1">
      <alignment horizontal="left"/>
    </xf>
    <xf numFmtId="2" fontId="68" fillId="0" borderId="0" xfId="2" applyNumberFormat="1" applyFont="1" applyBorder="1" applyAlignment="1">
      <alignment horizontal="center"/>
    </xf>
    <xf numFmtId="10" fontId="68" fillId="0" borderId="0" xfId="2" applyNumberFormat="1" applyFont="1" applyBorder="1" applyAlignment="1">
      <alignment horizontal="left"/>
    </xf>
    <xf numFmtId="10" fontId="84" fillId="3" borderId="60" xfId="2" applyNumberFormat="1" applyFont="1" applyFill="1" applyBorder="1" applyAlignment="1" applyProtection="1">
      <alignment horizontal="center" vertical="center"/>
      <protection locked="0"/>
    </xf>
    <xf numFmtId="0" fontId="161" fillId="3" borderId="0" xfId="0" applyFont="1" applyFill="1" applyAlignment="1" applyProtection="1">
      <alignment horizontal="left" vertical="center" indent="2"/>
      <protection locked="0"/>
    </xf>
    <xf numFmtId="0" fontId="150" fillId="0" borderId="0" xfId="0" applyFont="1" applyAlignment="1" applyProtection="1">
      <alignment vertical="center"/>
      <protection locked="0"/>
    </xf>
    <xf numFmtId="0" fontId="176" fillId="14" borderId="0" xfId="0" applyFont="1" applyFill="1" applyAlignment="1" applyProtection="1">
      <alignment horizontal="center" vertical="center"/>
      <protection locked="0"/>
    </xf>
    <xf numFmtId="0" fontId="19" fillId="0" borderId="12" xfId="0" applyFont="1" applyBorder="1" applyAlignment="1">
      <alignment horizontal="center"/>
    </xf>
    <xf numFmtId="0" fontId="150" fillId="0" borderId="80" xfId="0" applyFont="1" applyBorder="1" applyAlignment="1" applyProtection="1">
      <alignment vertical="top"/>
      <protection locked="0"/>
    </xf>
    <xf numFmtId="0" fontId="117" fillId="0" borderId="0" xfId="0" applyFont="1" applyAlignment="1" applyProtection="1">
      <alignment horizontal="center" vertical="top"/>
      <protection locked="0"/>
    </xf>
    <xf numFmtId="0" fontId="123" fillId="0" borderId="80" xfId="0" applyFont="1" applyBorder="1" applyAlignment="1" applyProtection="1">
      <alignment vertical="top"/>
      <protection locked="0"/>
    </xf>
    <xf numFmtId="0" fontId="117" fillId="0" borderId="80" xfId="0" applyFont="1" applyBorder="1" applyAlignment="1" applyProtection="1">
      <alignment horizontal="center" vertical="top"/>
      <protection locked="0"/>
    </xf>
    <xf numFmtId="0" fontId="123" fillId="0" borderId="80" xfId="0" applyFont="1" applyBorder="1" applyAlignment="1" applyProtection="1">
      <alignment horizontal="right" vertical="top"/>
      <protection locked="0"/>
    </xf>
    <xf numFmtId="0" fontId="117" fillId="0" borderId="0" xfId="0" applyFont="1" applyAlignment="1" applyProtection="1">
      <alignment vertical="top"/>
      <protection locked="0"/>
    </xf>
    <xf numFmtId="0" fontId="117" fillId="0" borderId="80" xfId="0" applyFont="1" applyBorder="1" applyAlignment="1" applyProtection="1">
      <alignment vertical="top"/>
      <protection locked="0"/>
    </xf>
    <xf numFmtId="0" fontId="21" fillId="0" borderId="0" xfId="0" applyFont="1" applyAlignment="1" applyProtection="1">
      <alignment horizontal="center" vertical="top"/>
      <protection locked="0"/>
    </xf>
    <xf numFmtId="0" fontId="177" fillId="6" borderId="0" xfId="0" applyFont="1" applyFill="1" applyAlignment="1" applyProtection="1">
      <alignment vertical="center"/>
      <protection locked="0"/>
    </xf>
    <xf numFmtId="0" fontId="177" fillId="6" borderId="0" xfId="0" applyFont="1" applyFill="1" applyAlignment="1" applyProtection="1">
      <alignment horizontal="center" vertical="center"/>
      <protection locked="0"/>
    </xf>
    <xf numFmtId="0" fontId="177" fillId="6" borderId="65" xfId="0" applyFont="1" applyFill="1" applyBorder="1" applyAlignment="1" applyProtection="1">
      <alignment horizontal="center" vertical="center"/>
      <protection locked="0"/>
    </xf>
    <xf numFmtId="0" fontId="18" fillId="0" borderId="12" xfId="0" applyFont="1" applyBorder="1" applyAlignment="1">
      <alignment horizontal="center"/>
    </xf>
    <xf numFmtId="0" fontId="17" fillId="0" borderId="12" xfId="0" applyFont="1" applyBorder="1" applyAlignment="1">
      <alignment horizontal="center"/>
    </xf>
    <xf numFmtId="0" fontId="123" fillId="0" borderId="0" xfId="0" applyFont="1" applyAlignment="1" applyProtection="1">
      <alignment horizontal="right" indent="1"/>
      <protection locked="0"/>
    </xf>
    <xf numFmtId="0" fontId="68" fillId="0" borderId="0" xfId="0" applyFont="1" applyAlignment="1">
      <alignment horizontal="center" vertical="center" wrapText="1"/>
    </xf>
    <xf numFmtId="168" fontId="68" fillId="16" borderId="55" xfId="0" applyNumberFormat="1" applyFont="1" applyFill="1" applyBorder="1" applyAlignment="1">
      <alignment horizontal="center"/>
    </xf>
    <xf numFmtId="166" fontId="68" fillId="0" borderId="55" xfId="2" applyNumberFormat="1" applyFont="1" applyBorder="1" applyAlignment="1">
      <alignment horizontal="center"/>
    </xf>
    <xf numFmtId="10" fontId="68" fillId="0" borderId="55" xfId="2" applyNumberFormat="1" applyFont="1" applyBorder="1" applyAlignment="1">
      <alignment horizontal="center"/>
    </xf>
    <xf numFmtId="10" fontId="148" fillId="0" borderId="55" xfId="2" applyNumberFormat="1" applyFont="1" applyBorder="1" applyAlignment="1">
      <alignment horizontal="center"/>
    </xf>
    <xf numFmtId="4" fontId="68" fillId="0" borderId="55" xfId="2" applyNumberFormat="1" applyFont="1" applyBorder="1" applyAlignment="1">
      <alignment horizontal="center"/>
    </xf>
    <xf numFmtId="10" fontId="68" fillId="0" borderId="55" xfId="2" applyNumberFormat="1" applyFont="1" applyBorder="1" applyAlignment="1">
      <alignment horizontal="left"/>
    </xf>
    <xf numFmtId="10" fontId="16" fillId="0" borderId="12" xfId="2" applyNumberFormat="1" applyFont="1" applyBorder="1" applyAlignment="1">
      <alignment horizontal="center"/>
    </xf>
    <xf numFmtId="164" fontId="83" fillId="0" borderId="11" xfId="2" applyNumberFormat="1" applyFont="1" applyBorder="1" applyAlignment="1" applyProtection="1">
      <alignment horizontal="center"/>
      <protection locked="0"/>
    </xf>
    <xf numFmtId="164" fontId="36" fillId="0" borderId="13" xfId="2" applyNumberFormat="1" applyFont="1" applyBorder="1" applyAlignment="1" applyProtection="1">
      <alignment horizontal="center"/>
      <protection locked="0"/>
    </xf>
    <xf numFmtId="10" fontId="37" fillId="0" borderId="50" xfId="2" applyNumberFormat="1" applyFont="1" applyFill="1" applyBorder="1" applyAlignment="1" applyProtection="1">
      <alignment horizontal="center"/>
    </xf>
    <xf numFmtId="0" fontId="22" fillId="0" borderId="0" xfId="0" applyFont="1" applyAlignment="1">
      <alignment horizontal="center"/>
    </xf>
    <xf numFmtId="10" fontId="41" fillId="0" borderId="0" xfId="2" applyNumberFormat="1" applyFont="1" applyFill="1" applyBorder="1" applyAlignment="1">
      <alignment horizontal="center"/>
    </xf>
    <xf numFmtId="166" fontId="68" fillId="0" borderId="0" xfId="2" applyNumberFormat="1" applyFont="1" applyFill="1" applyBorder="1" applyAlignment="1">
      <alignment horizontal="center"/>
    </xf>
    <xf numFmtId="10" fontId="23" fillId="0" borderId="0" xfId="2" applyNumberFormat="1" applyFont="1" applyFill="1" applyBorder="1" applyAlignment="1">
      <alignment horizontal="center"/>
    </xf>
    <xf numFmtId="0" fontId="68" fillId="0" borderId="0" xfId="2" applyNumberFormat="1" applyFont="1" applyFill="1" applyBorder="1"/>
    <xf numFmtId="0" fontId="68" fillId="0" borderId="0" xfId="2" applyNumberFormat="1" applyFont="1" applyFill="1" applyBorder="1" applyAlignment="1">
      <alignment horizontal="center"/>
    </xf>
    <xf numFmtId="168" fontId="68" fillId="0" borderId="0" xfId="2" applyNumberFormat="1" applyFont="1" applyFill="1" applyBorder="1" applyAlignment="1">
      <alignment horizontal="center"/>
    </xf>
    <xf numFmtId="168" fontId="68" fillId="0" borderId="0" xfId="0" applyNumberFormat="1" applyFont="1" applyAlignment="1">
      <alignment horizontal="center"/>
    </xf>
    <xf numFmtId="9" fontId="68" fillId="0" borderId="0" xfId="2" applyFont="1" applyFill="1" applyBorder="1" applyAlignment="1">
      <alignment horizontal="center"/>
    </xf>
    <xf numFmtId="10" fontId="148" fillId="0" borderId="0" xfId="2" applyNumberFormat="1" applyFont="1" applyFill="1" applyBorder="1" applyAlignment="1">
      <alignment horizontal="center"/>
    </xf>
    <xf numFmtId="4" fontId="68" fillId="0" borderId="0" xfId="2" applyNumberFormat="1" applyFont="1" applyFill="1" applyBorder="1" applyAlignment="1">
      <alignment horizontal="center"/>
    </xf>
    <xf numFmtId="167" fontId="68" fillId="0" borderId="0" xfId="2" applyNumberFormat="1" applyFont="1" applyFill="1" applyBorder="1" applyAlignment="1">
      <alignment horizontal="left"/>
    </xf>
    <xf numFmtId="0" fontId="68" fillId="0" borderId="0" xfId="2" applyNumberFormat="1" applyFont="1" applyFill="1" applyBorder="1" applyAlignment="1">
      <alignment horizontal="left"/>
    </xf>
    <xf numFmtId="10" fontId="148" fillId="0" borderId="0" xfId="2" applyNumberFormat="1" applyFont="1" applyFill="1" applyBorder="1" applyAlignment="1">
      <alignment horizontal="left"/>
    </xf>
    <xf numFmtId="165" fontId="68" fillId="0" borderId="0" xfId="2" applyNumberFormat="1" applyFont="1" applyFill="1" applyBorder="1" applyAlignment="1">
      <alignment horizontal="left"/>
    </xf>
    <xf numFmtId="2" fontId="68" fillId="0" borderId="0" xfId="2" applyNumberFormat="1" applyFont="1" applyFill="1" applyBorder="1" applyAlignment="1">
      <alignment horizontal="center"/>
    </xf>
    <xf numFmtId="10" fontId="68"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64" fontId="45" fillId="0" borderId="0" xfId="0" applyNumberFormat="1" applyFont="1" applyProtection="1">
      <protection locked="0"/>
    </xf>
    <xf numFmtId="164" fontId="49" fillId="0" borderId="0" xfId="0" applyNumberFormat="1" applyFont="1" applyProtection="1">
      <protection locked="0"/>
    </xf>
    <xf numFmtId="164" fontId="56" fillId="0" borderId="0" xfId="0" applyNumberFormat="1" applyFont="1" applyAlignment="1" applyProtection="1">
      <alignment horizontal="center"/>
      <protection locked="0"/>
    </xf>
    <xf numFmtId="164" fontId="93" fillId="0" borderId="14" xfId="0" applyNumberFormat="1" applyFont="1" applyBorder="1" applyAlignment="1" applyProtection="1">
      <alignment horizontal="center" vertical="center"/>
      <protection locked="0"/>
    </xf>
    <xf numFmtId="164" fontId="51" fillId="0" borderId="14" xfId="0" applyNumberFormat="1" applyFont="1" applyBorder="1" applyAlignment="1" applyProtection="1">
      <alignment vertical="center"/>
      <protection locked="0"/>
    </xf>
    <xf numFmtId="164" fontId="97" fillId="0" borderId="14" xfId="0" applyNumberFormat="1" applyFont="1" applyBorder="1" applyAlignment="1" applyProtection="1">
      <alignment horizontal="center" vertical="center"/>
      <protection locked="0"/>
    </xf>
    <xf numFmtId="164" fontId="53" fillId="0" borderId="14" xfId="0" applyNumberFormat="1" applyFont="1" applyBorder="1" applyAlignment="1" applyProtection="1">
      <alignment vertical="center"/>
      <protection locked="0"/>
    </xf>
    <xf numFmtId="164" fontId="110" fillId="6" borderId="14" xfId="2" applyNumberFormat="1" applyFont="1" applyFill="1" applyBorder="1" applyAlignment="1" applyProtection="1">
      <alignment horizontal="center" vertical="center"/>
      <protection locked="0"/>
    </xf>
    <xf numFmtId="164" fontId="113" fillId="0" borderId="0" xfId="0" applyNumberFormat="1" applyFont="1" applyProtection="1">
      <protection locked="0"/>
    </xf>
    <xf numFmtId="164" fontId="112" fillId="0" borderId="0" xfId="0" applyNumberFormat="1" applyFont="1" applyProtection="1">
      <protection locked="0"/>
    </xf>
    <xf numFmtId="164" fontId="93" fillId="0" borderId="0" xfId="0" applyNumberFormat="1" applyFont="1" applyAlignment="1" applyProtection="1">
      <alignment horizontal="center" vertical="center"/>
      <protection locked="0"/>
    </xf>
    <xf numFmtId="164" fontId="51" fillId="0" borderId="0" xfId="0" applyNumberFormat="1" applyFont="1" applyAlignment="1" applyProtection="1">
      <alignment vertical="center"/>
      <protection locked="0"/>
    </xf>
    <xf numFmtId="164" fontId="83" fillId="0" borderId="13" xfId="2" applyNumberFormat="1" applyFont="1" applyBorder="1" applyAlignment="1" applyProtection="1">
      <alignment horizontal="center"/>
      <protection locked="0"/>
    </xf>
    <xf numFmtId="164" fontId="83" fillId="0" borderId="0" xfId="2" applyNumberFormat="1" applyFont="1" applyBorder="1" applyAlignment="1" applyProtection="1">
      <alignment horizontal="center"/>
      <protection locked="0"/>
    </xf>
    <xf numFmtId="164" fontId="53" fillId="0" borderId="0" xfId="0" applyNumberFormat="1" applyFont="1" applyAlignment="1" applyProtection="1">
      <alignment vertical="center"/>
      <protection locked="0"/>
    </xf>
    <xf numFmtId="168" fontId="68" fillId="0" borderId="55" xfId="0" applyNumberFormat="1" applyFont="1" applyBorder="1" applyAlignment="1">
      <alignment horizontal="center"/>
    </xf>
    <xf numFmtId="1" fontId="68" fillId="0" borderId="55" xfId="0" applyNumberFormat="1" applyFont="1" applyBorder="1" applyAlignment="1">
      <alignment horizontal="center"/>
    </xf>
    <xf numFmtId="182" fontId="68" fillId="0" borderId="55" xfId="0" applyNumberFormat="1" applyFont="1" applyBorder="1" applyAlignment="1">
      <alignment horizontal="center"/>
    </xf>
    <xf numFmtId="10" fontId="148" fillId="0" borderId="55" xfId="0" applyNumberFormat="1" applyFont="1" applyBorder="1" applyAlignment="1">
      <alignment horizontal="left"/>
    </xf>
    <xf numFmtId="165" fontId="68" fillId="0" borderId="55" xfId="0" applyNumberFormat="1" applyFont="1" applyBorder="1" applyAlignment="1">
      <alignment horizontal="left"/>
    </xf>
    <xf numFmtId="172" fontId="108" fillId="0" borderId="12" xfId="2" applyNumberFormat="1" applyFont="1" applyBorder="1" applyAlignment="1" applyProtection="1">
      <alignment horizontal="center"/>
      <protection locked="0"/>
    </xf>
    <xf numFmtId="0" fontId="15" fillId="0" borderId="0" xfId="0" applyFont="1" applyProtection="1">
      <protection locked="0"/>
    </xf>
    <xf numFmtId="10" fontId="53" fillId="3" borderId="14" xfId="2" applyNumberFormat="1" applyFont="1" applyFill="1" applyBorder="1" applyAlignment="1" applyProtection="1">
      <alignment horizontal="center" vertical="center"/>
      <protection locked="0"/>
    </xf>
    <xf numFmtId="179" fontId="37" fillId="0" borderId="11" xfId="2" applyNumberFormat="1" applyFont="1" applyBorder="1" applyAlignment="1" applyProtection="1">
      <alignment horizontal="center"/>
    </xf>
    <xf numFmtId="180" fontId="37" fillId="0" borderId="11" xfId="2" applyNumberFormat="1" applyFont="1" applyBorder="1" applyAlignment="1" applyProtection="1">
      <alignment horizontal="center"/>
    </xf>
    <xf numFmtId="183" fontId="37" fillId="0" borderId="11" xfId="2" applyNumberFormat="1" applyFont="1" applyBorder="1" applyAlignment="1" applyProtection="1">
      <alignment horizontal="center"/>
    </xf>
    <xf numFmtId="184" fontId="37" fillId="0" borderId="11" xfId="2" applyNumberFormat="1" applyFont="1" applyBorder="1" applyAlignment="1" applyProtection="1">
      <alignment horizontal="center"/>
    </xf>
    <xf numFmtId="0" fontId="153" fillId="17" borderId="21" xfId="0" applyFont="1" applyFill="1" applyBorder="1" applyAlignment="1">
      <alignment vertical="center" wrapText="1"/>
    </xf>
    <xf numFmtId="0" fontId="20" fillId="0" borderId="0" xfId="0" applyFont="1" applyAlignment="1">
      <alignment vertical="center" wrapText="1"/>
    </xf>
    <xf numFmtId="0" fontId="157" fillId="17" borderId="21" xfId="0" applyFont="1" applyFill="1" applyBorder="1" applyAlignment="1">
      <alignment vertical="center" wrapText="1"/>
    </xf>
    <xf numFmtId="0" fontId="68" fillId="0" borderId="84" xfId="0" applyFont="1" applyBorder="1" applyAlignment="1">
      <alignment horizontal="center" vertical="center"/>
    </xf>
    <xf numFmtId="2" fontId="68" fillId="0" borderId="84" xfId="0" applyNumberFormat="1" applyFont="1" applyBorder="1" applyAlignment="1">
      <alignment horizontal="center" vertical="center"/>
    </xf>
    <xf numFmtId="2" fontId="68" fillId="0" borderId="85" xfId="0" applyNumberFormat="1" applyFont="1" applyBorder="1" applyAlignment="1">
      <alignment horizontal="center" vertical="center" wrapText="1"/>
    </xf>
    <xf numFmtId="0" fontId="159" fillId="12" borderId="86" xfId="0" applyFont="1" applyFill="1" applyBorder="1" applyAlignment="1">
      <alignment horizontal="left" vertical="center"/>
    </xf>
    <xf numFmtId="0" fontId="159" fillId="12" borderId="87" xfId="0" applyFont="1" applyFill="1" applyBorder="1" applyAlignment="1">
      <alignment horizontal="left" vertical="center"/>
    </xf>
    <xf numFmtId="0" fontId="52" fillId="12" borderId="87" xfId="0" applyFont="1" applyFill="1" applyBorder="1" applyAlignment="1">
      <alignment horizontal="left" vertical="center"/>
    </xf>
    <xf numFmtId="0" fontId="131" fillId="0" borderId="0" xfId="0" applyFont="1" applyProtection="1">
      <protection locked="0"/>
    </xf>
    <xf numFmtId="172" fontId="51" fillId="0" borderId="0" xfId="0" applyNumberFormat="1" applyFont="1" applyAlignment="1">
      <alignment horizontal="center"/>
    </xf>
    <xf numFmtId="164" fontId="51" fillId="0" borderId="0" xfId="2" applyNumberFormat="1" applyFont="1" applyAlignment="1">
      <alignment horizontal="center"/>
    </xf>
    <xf numFmtId="0" fontId="178" fillId="0" borderId="0" xfId="0" applyFont="1" applyAlignment="1">
      <alignment vertical="center"/>
    </xf>
    <xf numFmtId="185" fontId="0" fillId="0" borderId="0" xfId="0" applyNumberFormat="1"/>
    <xf numFmtId="185" fontId="179" fillId="0" borderId="0" xfId="0" applyNumberFormat="1" applyFont="1"/>
    <xf numFmtId="1" fontId="70" fillId="0" borderId="0" xfId="1" applyNumberFormat="1" applyFont="1" applyBorder="1" applyAlignment="1" applyProtection="1">
      <alignment horizontal="center" vertical="center"/>
    </xf>
    <xf numFmtId="164" fontId="42" fillId="3" borderId="0" xfId="2" applyNumberFormat="1" applyFont="1" applyFill="1" applyBorder="1" applyAlignment="1" applyProtection="1">
      <alignment horizontal="center" vertical="center"/>
    </xf>
    <xf numFmtId="10" fontId="42" fillId="0" borderId="0" xfId="2" applyNumberFormat="1" applyFont="1" applyBorder="1" applyAlignment="1">
      <alignment vertical="center"/>
    </xf>
    <xf numFmtId="43" fontId="0" fillId="0" borderId="0" xfId="1" quotePrefix="1" applyFont="1" applyAlignment="1">
      <alignment horizontal="center" vertical="center"/>
    </xf>
    <xf numFmtId="186" fontId="58" fillId="0" borderId="15" xfId="1" applyNumberFormat="1" applyFont="1" applyFill="1" applyBorder="1" applyAlignment="1" applyProtection="1">
      <alignment horizontal="center" vertical="center" wrapText="1"/>
    </xf>
    <xf numFmtId="164" fontId="43" fillId="2" borderId="15" xfId="2" applyNumberFormat="1" applyFont="1" applyFill="1" applyBorder="1" applyAlignment="1" applyProtection="1">
      <alignment horizontal="center" vertical="center" wrapText="1"/>
    </xf>
    <xf numFmtId="164" fontId="43" fillId="2" borderId="93" xfId="2" applyNumberFormat="1" applyFont="1" applyFill="1" applyBorder="1" applyAlignment="1" applyProtection="1">
      <alignment horizontal="center" vertical="center" wrapText="1"/>
    </xf>
    <xf numFmtId="164" fontId="43" fillId="2" borderId="94" xfId="2" applyNumberFormat="1" applyFont="1" applyFill="1" applyBorder="1" applyAlignment="1" applyProtection="1">
      <alignment horizontal="center" vertical="center" wrapText="1"/>
    </xf>
    <xf numFmtId="164" fontId="43" fillId="2" borderId="92" xfId="2" applyNumberFormat="1" applyFont="1" applyFill="1" applyBorder="1" applyAlignment="1" applyProtection="1">
      <alignment horizontal="center" vertical="center" wrapText="1"/>
    </xf>
    <xf numFmtId="186" fontId="58" fillId="0" borderId="97" xfId="1" applyNumberFormat="1" applyFont="1" applyFill="1" applyBorder="1" applyAlignment="1" applyProtection="1">
      <alignment horizontal="center" vertical="center" wrapText="1"/>
    </xf>
    <xf numFmtId="10" fontId="53" fillId="5" borderId="0" xfId="2" applyNumberFormat="1" applyFont="1" applyFill="1" applyBorder="1" applyAlignment="1" applyProtection="1">
      <alignment horizontal="center" vertical="center"/>
    </xf>
    <xf numFmtId="187" fontId="51" fillId="0" borderId="0" xfId="1" applyNumberFormat="1" applyFont="1" applyProtection="1"/>
    <xf numFmtId="164" fontId="84" fillId="3" borderId="0" xfId="2" applyNumberFormat="1" applyFont="1" applyFill="1" applyBorder="1" applyAlignment="1" applyProtection="1">
      <alignment horizontal="center" vertical="center"/>
      <protection locked="0"/>
    </xf>
    <xf numFmtId="180" fontId="117" fillId="0" borderId="67" xfId="0" applyNumberFormat="1" applyFont="1" applyBorder="1" applyAlignment="1" applyProtection="1">
      <alignment horizontal="center" vertical="center"/>
      <protection locked="0"/>
    </xf>
    <xf numFmtId="179" fontId="177" fillId="6" borderId="0" xfId="0" applyNumberFormat="1" applyFont="1" applyFill="1" applyAlignment="1" applyProtection="1">
      <alignment horizontal="center" vertical="center"/>
      <protection locked="0"/>
    </xf>
    <xf numFmtId="179" fontId="116" fillId="19" borderId="0" xfId="0" applyNumberFormat="1" applyFont="1" applyFill="1" applyAlignment="1" applyProtection="1">
      <alignment horizontal="center" vertical="center"/>
      <protection locked="0"/>
    </xf>
    <xf numFmtId="179" fontId="117" fillId="0" borderId="68" xfId="0" applyNumberFormat="1" applyFont="1" applyBorder="1" applyAlignment="1" applyProtection="1">
      <alignment horizontal="center" vertical="center"/>
      <protection locked="0"/>
    </xf>
    <xf numFmtId="180" fontId="117" fillId="0" borderId="68" xfId="0" applyNumberFormat="1" applyFont="1" applyBorder="1" applyAlignment="1" applyProtection="1">
      <alignment horizontal="center" vertical="center"/>
      <protection locked="0"/>
    </xf>
    <xf numFmtId="183" fontId="117" fillId="0" borderId="68" xfId="0" applyNumberFormat="1" applyFont="1" applyBorder="1" applyAlignment="1" applyProtection="1">
      <alignment horizontal="center" vertical="center"/>
      <protection locked="0"/>
    </xf>
    <xf numFmtId="179" fontId="117" fillId="0" borderId="66" xfId="0" applyNumberFormat="1" applyFont="1" applyBorder="1" applyAlignment="1" applyProtection="1">
      <alignment horizontal="center" vertical="center"/>
      <protection locked="0"/>
    </xf>
    <xf numFmtId="180" fontId="117" fillId="0" borderId="66" xfId="0" applyNumberFormat="1" applyFont="1" applyBorder="1" applyAlignment="1" applyProtection="1">
      <alignment horizontal="center" vertical="center"/>
      <protection locked="0"/>
    </xf>
    <xf numFmtId="183" fontId="117" fillId="0" borderId="66" xfId="0" applyNumberFormat="1" applyFont="1" applyBorder="1" applyAlignment="1" applyProtection="1">
      <alignment horizontal="center" vertical="center"/>
      <protection locked="0"/>
    </xf>
    <xf numFmtId="179" fontId="117" fillId="0" borderId="67" xfId="0" applyNumberFormat="1" applyFont="1" applyBorder="1" applyAlignment="1" applyProtection="1">
      <alignment horizontal="center" vertical="center"/>
      <protection locked="0"/>
    </xf>
    <xf numFmtId="183" fontId="117" fillId="0" borderId="67" xfId="0" applyNumberFormat="1" applyFont="1" applyBorder="1" applyAlignment="1" applyProtection="1">
      <alignment horizontal="center" vertical="center"/>
      <protection locked="0"/>
    </xf>
    <xf numFmtId="179" fontId="116" fillId="20" borderId="0" xfId="0" applyNumberFormat="1" applyFont="1" applyFill="1" applyAlignment="1" applyProtection="1">
      <alignment horizontal="center" vertical="center"/>
      <protection locked="0"/>
    </xf>
    <xf numFmtId="179" fontId="126" fillId="2" borderId="0" xfId="0" applyNumberFormat="1" applyFont="1" applyFill="1" applyAlignment="1" applyProtection="1">
      <alignment horizontal="center" vertical="center"/>
      <protection locked="0"/>
    </xf>
    <xf numFmtId="0" fontId="117" fillId="0" borderId="67" xfId="0" applyFont="1" applyBorder="1" applyAlignment="1" applyProtection="1">
      <alignment horizontal="center" vertical="center"/>
      <protection locked="0"/>
    </xf>
    <xf numFmtId="0" fontId="117" fillId="0" borderId="66" xfId="0" applyFont="1" applyBorder="1" applyAlignment="1" applyProtection="1">
      <alignment horizontal="center" vertical="center"/>
      <protection locked="0"/>
    </xf>
    <xf numFmtId="0" fontId="117" fillId="0" borderId="68" xfId="0" applyFont="1" applyBorder="1" applyAlignment="1" applyProtection="1">
      <alignment horizontal="center" vertical="center"/>
      <protection locked="0"/>
    </xf>
    <xf numFmtId="0" fontId="51" fillId="0" borderId="0" xfId="0" applyFont="1" applyAlignment="1">
      <alignment vertical="top" wrapText="1"/>
    </xf>
    <xf numFmtId="0" fontId="51" fillId="0" borderId="0" xfId="0" applyFont="1" applyAlignment="1">
      <alignment horizontal="left"/>
    </xf>
    <xf numFmtId="0" fontId="89" fillId="0" borderId="0" xfId="0" applyFont="1" applyAlignment="1">
      <alignment horizontal="left"/>
    </xf>
    <xf numFmtId="0" fontId="51" fillId="3" borderId="58" xfId="0" applyFont="1" applyFill="1" applyBorder="1"/>
    <xf numFmtId="0" fontId="96" fillId="18" borderId="0" xfId="0" applyFont="1" applyFill="1" applyAlignment="1">
      <alignment horizontal="left" vertical="top"/>
    </xf>
    <xf numFmtId="172" fontId="180" fillId="0" borderId="15" xfId="0" applyNumberFormat="1" applyFont="1" applyBorder="1" applyAlignment="1">
      <alignment horizontal="center"/>
    </xf>
    <xf numFmtId="185" fontId="53" fillId="5" borderId="14" xfId="2" applyNumberFormat="1" applyFont="1" applyFill="1" applyBorder="1" applyAlignment="1" applyProtection="1">
      <alignment horizontal="center" vertical="center"/>
    </xf>
    <xf numFmtId="185" fontId="37" fillId="0" borderId="11" xfId="2" applyNumberFormat="1" applyFont="1" applyBorder="1" applyAlignment="1" applyProtection="1">
      <alignment horizontal="center"/>
    </xf>
    <xf numFmtId="0" fontId="117" fillId="0" borderId="98" xfId="0" applyFont="1" applyBorder="1" applyAlignment="1" applyProtection="1">
      <alignment vertical="center"/>
      <protection locked="0"/>
    </xf>
    <xf numFmtId="0" fontId="117" fillId="0" borderId="99" xfId="0" applyFont="1" applyBorder="1" applyAlignment="1" applyProtection="1">
      <alignment vertical="center"/>
      <protection locked="0"/>
    </xf>
    <xf numFmtId="0" fontId="117" fillId="0" borderId="100" xfId="0" applyFont="1" applyBorder="1" applyAlignment="1" applyProtection="1">
      <alignment vertical="center"/>
      <protection locked="0"/>
    </xf>
    <xf numFmtId="172" fontId="81" fillId="0" borderId="0" xfId="0" applyNumberFormat="1" applyFont="1" applyAlignment="1">
      <alignment horizontal="center" vertical="center"/>
    </xf>
    <xf numFmtId="0" fontId="84" fillId="0" borderId="0" xfId="0" applyFont="1" applyAlignment="1">
      <alignment horizontal="center" vertical="top"/>
    </xf>
    <xf numFmtId="0" fontId="14" fillId="0" borderId="0" xfId="0" applyFont="1" applyAlignment="1" applyProtection="1">
      <alignment vertical="center"/>
      <protection locked="0"/>
    </xf>
    <xf numFmtId="0" fontId="58" fillId="6" borderId="47" xfId="0" applyFont="1" applyFill="1" applyBorder="1" applyAlignment="1">
      <alignment horizontal="center" vertical="center" wrapText="1"/>
    </xf>
    <xf numFmtId="0" fontId="93" fillId="53" borderId="0" xfId="0" applyFont="1" applyFill="1" applyAlignment="1">
      <alignment horizontal="center" vertical="center"/>
    </xf>
    <xf numFmtId="0" fontId="90" fillId="53" borderId="0" xfId="0" applyFont="1" applyFill="1" applyAlignment="1">
      <alignment horizontal="center" vertical="center"/>
    </xf>
    <xf numFmtId="0" fontId="0" fillId="0" borderId="101" xfId="0" applyBorder="1" applyAlignment="1">
      <alignment horizontal="center" vertical="center" wrapText="1"/>
    </xf>
    <xf numFmtId="0" fontId="51" fillId="0" borderId="101" xfId="0" applyFont="1" applyBorder="1" applyAlignment="1">
      <alignment vertical="center"/>
    </xf>
    <xf numFmtId="0" fontId="62" fillId="0" borderId="101" xfId="0" applyFont="1" applyBorder="1" applyAlignment="1">
      <alignment horizontal="center" vertical="center" wrapText="1"/>
    </xf>
    <xf numFmtId="0" fontId="0" fillId="0" borderId="102" xfId="0" applyBorder="1" applyAlignment="1">
      <alignment horizontal="center" vertical="center" wrapText="1"/>
    </xf>
    <xf numFmtId="0" fontId="51" fillId="0" borderId="102" xfId="0" applyFont="1" applyBorder="1" applyAlignment="1">
      <alignment vertical="center"/>
    </xf>
    <xf numFmtId="0" fontId="62" fillId="0" borderId="102" xfId="0" applyFont="1" applyBorder="1" applyAlignment="1">
      <alignment horizontal="center" vertical="center" wrapText="1"/>
    </xf>
    <xf numFmtId="0" fontId="93" fillId="54" borderId="0" xfId="0" applyFont="1" applyFill="1" applyAlignment="1">
      <alignment horizontal="center" vertical="center"/>
    </xf>
    <xf numFmtId="0" fontId="90" fillId="54" borderId="0" xfId="0" applyFont="1" applyFill="1" applyAlignment="1">
      <alignment horizontal="center" vertical="center"/>
    </xf>
    <xf numFmtId="42" fontId="123" fillId="0" borderId="0" xfId="0" applyNumberFormat="1" applyFont="1" applyProtection="1">
      <protection locked="0"/>
    </xf>
    <xf numFmtId="172" fontId="83" fillId="0" borderId="11" xfId="2" applyNumberFormat="1" applyFont="1" applyBorder="1" applyAlignment="1" applyProtection="1">
      <alignment horizontal="center"/>
      <protection locked="0"/>
    </xf>
    <xf numFmtId="0" fontId="12" fillId="0" borderId="12" xfId="0" applyFont="1" applyBorder="1" applyAlignment="1" applyProtection="1">
      <alignment horizontal="left" indent="2"/>
      <protection locked="0"/>
    </xf>
    <xf numFmtId="0" fontId="77" fillId="0" borderId="0" xfId="0" applyFont="1" applyAlignment="1" applyProtection="1">
      <alignment horizontal="center" vertical="center"/>
      <protection locked="0"/>
    </xf>
    <xf numFmtId="0" fontId="77" fillId="2" borderId="0" xfId="0" applyFont="1" applyFill="1" applyAlignment="1" applyProtection="1">
      <alignment horizontal="center" vertical="center"/>
      <protection locked="0"/>
    </xf>
    <xf numFmtId="0" fontId="84" fillId="0" borderId="0" xfId="0" applyFont="1" applyAlignment="1" applyProtection="1">
      <alignment horizontal="center" vertical="center"/>
      <protection locked="0"/>
    </xf>
    <xf numFmtId="0" fontId="84" fillId="5" borderId="0" xfId="0" applyFont="1" applyFill="1" applyAlignment="1" applyProtection="1">
      <alignment horizontal="center" vertical="center"/>
      <protection locked="0"/>
    </xf>
    <xf numFmtId="0" fontId="84" fillId="3" borderId="0" xfId="0" applyFont="1" applyFill="1" applyAlignment="1" applyProtection="1">
      <alignment horizontal="center" vertical="center"/>
      <protection locked="0"/>
    </xf>
    <xf numFmtId="0" fontId="83" fillId="0" borderId="13" xfId="0" applyFont="1" applyBorder="1" applyAlignment="1" applyProtection="1">
      <alignment horizontal="center"/>
      <protection locked="0"/>
    </xf>
    <xf numFmtId="0" fontId="84" fillId="0" borderId="13"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0" fontId="77" fillId="12" borderId="0" xfId="0" applyFont="1" applyFill="1" applyAlignment="1" applyProtection="1">
      <alignment horizontal="center" vertical="center"/>
      <protection locked="0"/>
    </xf>
    <xf numFmtId="0" fontId="84" fillId="0" borderId="0" xfId="0" applyFont="1" applyAlignment="1" applyProtection="1">
      <alignment horizontal="center"/>
      <protection locked="0"/>
    </xf>
    <xf numFmtId="0" fontId="83" fillId="8" borderId="0" xfId="0" applyFont="1" applyFill="1" applyAlignment="1" applyProtection="1">
      <alignment horizontal="center"/>
      <protection locked="0"/>
    </xf>
    <xf numFmtId="0" fontId="83" fillId="0" borderId="0" xfId="0" applyFont="1" applyAlignment="1" applyProtection="1">
      <alignment horizontal="center"/>
      <protection locked="0"/>
    </xf>
    <xf numFmtId="0" fontId="83" fillId="6" borderId="0" xfId="0" applyFont="1" applyFill="1" applyAlignment="1" applyProtection="1">
      <alignment horizontal="center"/>
      <protection locked="0"/>
    </xf>
    <xf numFmtId="0" fontId="83" fillId="7" borderId="0" xfId="0" applyFont="1" applyFill="1" applyAlignment="1" applyProtection="1">
      <alignment horizontal="center"/>
      <protection locked="0"/>
    </xf>
    <xf numFmtId="0" fontId="182" fillId="0" borderId="0" xfId="0" applyFont="1" applyAlignment="1" applyProtection="1">
      <alignment horizontal="center"/>
      <protection locked="0"/>
    </xf>
    <xf numFmtId="0" fontId="183" fillId="0" borderId="0" xfId="0" applyFont="1" applyAlignment="1" applyProtection="1">
      <alignment horizontal="center"/>
      <protection locked="0"/>
    </xf>
    <xf numFmtId="0" fontId="184" fillId="0" borderId="0" xfId="0" applyFont="1" applyAlignment="1" applyProtection="1">
      <alignment horizontal="center"/>
      <protection locked="0"/>
    </xf>
    <xf numFmtId="0" fontId="185" fillId="0" borderId="0" xfId="0" applyFont="1" applyAlignment="1" applyProtection="1">
      <alignment horizontal="center"/>
      <protection locked="0"/>
    </xf>
    <xf numFmtId="0" fontId="122" fillId="6" borderId="0" xfId="0" applyFont="1" applyFill="1" applyAlignment="1" applyProtection="1">
      <alignment horizontal="center" vertical="center"/>
      <protection locked="0"/>
    </xf>
    <xf numFmtId="164" fontId="69" fillId="2" borderId="15" xfId="2" applyNumberFormat="1" applyFont="1" applyFill="1" applyBorder="1" applyAlignment="1" applyProtection="1">
      <alignment horizontal="center" vertical="center" wrapText="1"/>
    </xf>
    <xf numFmtId="0" fontId="177" fillId="6" borderId="65" xfId="0" applyFont="1" applyFill="1" applyBorder="1" applyAlignment="1" applyProtection="1">
      <alignment vertical="center"/>
      <protection locked="0"/>
    </xf>
    <xf numFmtId="0" fontId="177" fillId="6" borderId="104" xfId="0" applyFont="1" applyFill="1" applyBorder="1" applyAlignment="1" applyProtection="1">
      <alignment horizontal="center" vertical="center"/>
      <protection locked="0"/>
    </xf>
    <xf numFmtId="173" fontId="177" fillId="6" borderId="0" xfId="0" applyNumberFormat="1" applyFont="1" applyFill="1" applyAlignment="1" applyProtection="1">
      <alignment vertical="center"/>
      <protection locked="0"/>
    </xf>
    <xf numFmtId="173" fontId="177" fillId="6" borderId="104" xfId="0" applyNumberFormat="1" applyFont="1" applyFill="1" applyBorder="1" applyAlignment="1" applyProtection="1">
      <alignment vertical="center"/>
      <protection locked="0"/>
    </xf>
    <xf numFmtId="0" fontId="116" fillId="19" borderId="65" xfId="0" applyFont="1" applyFill="1" applyBorder="1" applyAlignment="1" applyProtection="1">
      <alignment vertical="center"/>
      <protection locked="0"/>
    </xf>
    <xf numFmtId="0" fontId="116" fillId="19" borderId="104" xfId="0" applyFont="1" applyFill="1" applyBorder="1" applyAlignment="1" applyProtection="1">
      <alignment horizontal="center" vertical="center"/>
      <protection locked="0"/>
    </xf>
    <xf numFmtId="173" fontId="116" fillId="19" borderId="0" xfId="0" applyNumberFormat="1" applyFont="1" applyFill="1" applyAlignment="1" applyProtection="1">
      <alignment vertical="center"/>
      <protection locked="0"/>
    </xf>
    <xf numFmtId="173" fontId="116" fillId="19" borderId="104" xfId="0" applyNumberFormat="1" applyFont="1" applyFill="1" applyBorder="1" applyAlignment="1" applyProtection="1">
      <alignment vertical="center"/>
      <protection locked="0"/>
    </xf>
    <xf numFmtId="173" fontId="117" fillId="0" borderId="68" xfId="0" applyNumberFormat="1" applyFont="1" applyBorder="1" applyAlignment="1" applyProtection="1">
      <alignment vertical="center"/>
      <protection locked="0"/>
    </xf>
    <xf numFmtId="0" fontId="116" fillId="20" borderId="65" xfId="0" applyFont="1" applyFill="1" applyBorder="1" applyAlignment="1" applyProtection="1">
      <alignment vertical="center"/>
      <protection locked="0"/>
    </xf>
    <xf numFmtId="0" fontId="116" fillId="20" borderId="104" xfId="0" applyFont="1" applyFill="1" applyBorder="1" applyAlignment="1" applyProtection="1">
      <alignment horizontal="center" vertical="center"/>
      <protection locked="0"/>
    </xf>
    <xf numFmtId="173" fontId="116" fillId="20" borderId="104" xfId="0" applyNumberFormat="1" applyFont="1" applyFill="1" applyBorder="1" applyAlignment="1" applyProtection="1">
      <alignment vertical="center"/>
      <protection locked="0"/>
    </xf>
    <xf numFmtId="185" fontId="11" fillId="0" borderId="11" xfId="2" applyNumberFormat="1" applyFont="1" applyBorder="1" applyAlignment="1" applyProtection="1">
      <alignment horizontal="center"/>
    </xf>
    <xf numFmtId="0" fontId="126" fillId="2" borderId="65" xfId="0" applyFont="1" applyFill="1" applyBorder="1" applyAlignment="1" applyProtection="1">
      <alignment vertical="center"/>
      <protection locked="0"/>
    </xf>
    <xf numFmtId="0" fontId="126" fillId="2" borderId="104" xfId="0" applyFont="1" applyFill="1" applyBorder="1" applyAlignment="1" applyProtection="1">
      <alignment horizontal="center" vertical="center"/>
      <protection locked="0"/>
    </xf>
    <xf numFmtId="173" fontId="126" fillId="2" borderId="104" xfId="0" applyNumberFormat="1" applyFont="1" applyFill="1" applyBorder="1" applyAlignment="1" applyProtection="1">
      <alignment vertical="center"/>
      <protection locked="0"/>
    </xf>
    <xf numFmtId="0" fontId="117" fillId="0" borderId="14" xfId="0" applyFont="1" applyBorder="1" applyAlignment="1" applyProtection="1">
      <alignment vertical="center"/>
      <protection locked="0"/>
    </xf>
    <xf numFmtId="0" fontId="117" fillId="0" borderId="15" xfId="0" applyFont="1" applyBorder="1" applyAlignment="1" applyProtection="1">
      <alignment horizontal="center" vertical="center"/>
      <protection locked="0"/>
    </xf>
    <xf numFmtId="164" fontId="181" fillId="2" borderId="48" xfId="2" applyNumberFormat="1" applyFont="1" applyFill="1" applyBorder="1" applyAlignment="1" applyProtection="1">
      <alignment horizontal="center" vertical="center" wrapText="1"/>
    </xf>
    <xf numFmtId="0" fontId="117" fillId="0" borderId="48" xfId="0" applyFont="1" applyBorder="1" applyAlignment="1" applyProtection="1">
      <alignment vertical="center"/>
      <protection locked="0"/>
    </xf>
    <xf numFmtId="164" fontId="69" fillId="2" borderId="48" xfId="2" applyNumberFormat="1" applyFont="1" applyFill="1" applyBorder="1" applyAlignment="1" applyProtection="1">
      <alignment horizontal="center" vertical="center" wrapText="1"/>
    </xf>
    <xf numFmtId="3" fontId="0" fillId="0" borderId="0" xfId="0" applyNumberFormat="1"/>
    <xf numFmtId="0" fontId="91" fillId="0" borderId="14" xfId="0" applyFont="1" applyBorder="1" applyAlignment="1">
      <alignment horizontal="left" vertical="center"/>
    </xf>
    <xf numFmtId="0" fontId="76" fillId="0" borderId="31" xfId="0" applyFont="1" applyBorder="1" applyAlignment="1">
      <alignment horizontal="center" vertical="center" wrapText="1"/>
    </xf>
    <xf numFmtId="0" fontId="76" fillId="0" borderId="32" xfId="0" applyFont="1" applyBorder="1" applyAlignment="1">
      <alignment horizontal="center" vertical="center" wrapText="1"/>
    </xf>
    <xf numFmtId="0" fontId="51" fillId="0" borderId="33" xfId="0" applyFont="1" applyBorder="1" applyAlignment="1">
      <alignment horizontal="center" vertical="center" wrapText="1"/>
    </xf>
    <xf numFmtId="0" fontId="51" fillId="52" borderId="0" xfId="0" applyFont="1" applyFill="1"/>
    <xf numFmtId="0" fontId="59" fillId="14" borderId="0" xfId="0" applyFont="1" applyFill="1" applyAlignment="1">
      <alignment horizontal="center" vertical="center" wrapText="1"/>
    </xf>
    <xf numFmtId="185" fontId="59" fillId="14" borderId="0" xfId="0" applyNumberFormat="1" applyFont="1" applyFill="1" applyAlignment="1">
      <alignment horizontal="center" vertical="center" wrapText="1"/>
    </xf>
    <xf numFmtId="0" fontId="186" fillId="0" borderId="0" xfId="0" applyFont="1" applyAlignment="1">
      <alignment horizontal="right"/>
    </xf>
    <xf numFmtId="164" fontId="53" fillId="3" borderId="0" xfId="2" applyNumberFormat="1" applyFont="1" applyFill="1" applyBorder="1" applyAlignment="1" applyProtection="1">
      <alignment horizontal="center" vertical="center"/>
      <protection locked="0"/>
    </xf>
    <xf numFmtId="0" fontId="75" fillId="0" borderId="0" xfId="0" applyFont="1" applyAlignment="1">
      <alignment horizontal="center"/>
    </xf>
    <xf numFmtId="0" fontId="10" fillId="0" borderId="0" xfId="0" applyFont="1" applyAlignment="1">
      <alignment horizontal="left"/>
    </xf>
    <xf numFmtId="173" fontId="117" fillId="0" borderId="66" xfId="0" applyNumberFormat="1" applyFont="1" applyBorder="1" applyAlignment="1" applyProtection="1">
      <alignment vertical="center"/>
      <protection locked="0"/>
    </xf>
    <xf numFmtId="173" fontId="117" fillId="0" borderId="0" xfId="0" applyNumberFormat="1" applyFont="1" applyAlignment="1" applyProtection="1">
      <alignment vertical="center"/>
      <protection locked="0"/>
    </xf>
    <xf numFmtId="179" fontId="117" fillId="0" borderId="0" xfId="0" applyNumberFormat="1" applyFont="1" applyAlignment="1" applyProtection="1">
      <alignment horizontal="center" vertical="center"/>
      <protection locked="0"/>
    </xf>
    <xf numFmtId="176" fontId="117" fillId="0" borderId="0" xfId="0" applyNumberFormat="1" applyFont="1" applyAlignment="1" applyProtection="1">
      <alignment horizontal="center" vertical="center"/>
      <protection locked="0"/>
    </xf>
    <xf numFmtId="0" fontId="9" fillId="0" borderId="12" xfId="0" applyFont="1" applyBorder="1" applyAlignment="1" applyProtection="1">
      <alignment horizontal="left" indent="2"/>
      <protection locked="0"/>
    </xf>
    <xf numFmtId="164" fontId="187" fillId="0" borderId="0" xfId="0" applyNumberFormat="1" applyFont="1" applyAlignment="1" applyProtection="1">
      <alignment horizontal="center"/>
      <protection locked="0"/>
    </xf>
    <xf numFmtId="9" fontId="183" fillId="0" borderId="0" xfId="2" applyFont="1" applyAlignment="1" applyProtection="1">
      <alignment horizontal="center"/>
      <protection locked="0"/>
    </xf>
    <xf numFmtId="10" fontId="183" fillId="0" borderId="0" xfId="2" applyNumberFormat="1" applyFont="1" applyAlignment="1" applyProtection="1">
      <alignment horizontal="center"/>
      <protection locked="0"/>
    </xf>
    <xf numFmtId="164" fontId="188" fillId="0" borderId="0" xfId="0" applyNumberFormat="1" applyFont="1" applyAlignment="1" applyProtection="1">
      <alignment horizontal="center"/>
      <protection locked="0"/>
    </xf>
    <xf numFmtId="9" fontId="184" fillId="0" borderId="0" xfId="2" applyFont="1" applyAlignment="1" applyProtection="1">
      <alignment horizontal="center"/>
      <protection locked="0"/>
    </xf>
    <xf numFmtId="10" fontId="184" fillId="0" borderId="0" xfId="2" applyNumberFormat="1" applyFont="1" applyAlignment="1" applyProtection="1">
      <alignment horizontal="center"/>
      <protection locked="0"/>
    </xf>
    <xf numFmtId="9" fontId="185" fillId="0" borderId="0" xfId="2" applyFont="1" applyAlignment="1" applyProtection="1">
      <alignment horizontal="center"/>
      <protection locked="0"/>
    </xf>
    <xf numFmtId="10" fontId="185" fillId="0" borderId="0" xfId="2" applyNumberFormat="1" applyFont="1" applyAlignment="1" applyProtection="1">
      <alignment horizontal="center"/>
      <protection locked="0"/>
    </xf>
    <xf numFmtId="164" fontId="122" fillId="0" borderId="0" xfId="0" applyNumberFormat="1" applyFont="1" applyAlignment="1" applyProtection="1">
      <alignment horizontal="center" vertical="center"/>
      <protection locked="0"/>
    </xf>
    <xf numFmtId="9" fontId="77" fillId="0" borderId="0" xfId="2" applyFont="1" applyAlignment="1" applyProtection="1">
      <alignment horizontal="center" vertical="center"/>
      <protection locked="0"/>
    </xf>
    <xf numFmtId="10" fontId="77" fillId="0" borderId="0" xfId="2" applyNumberFormat="1" applyFont="1" applyAlignment="1" applyProtection="1">
      <alignment horizontal="center" vertical="center"/>
      <protection locked="0"/>
    </xf>
    <xf numFmtId="9" fontId="92" fillId="2" borderId="0" xfId="2" applyFont="1" applyFill="1" applyBorder="1" applyAlignment="1" applyProtection="1">
      <alignment horizontal="center" vertical="center"/>
      <protection locked="0"/>
    </xf>
    <xf numFmtId="164" fontId="77" fillId="0" borderId="0" xfId="0" applyNumberFormat="1" applyFont="1" applyAlignment="1" applyProtection="1">
      <alignment horizontal="center" vertical="center"/>
      <protection locked="0"/>
    </xf>
    <xf numFmtId="164" fontId="122" fillId="2" borderId="14" xfId="2" applyNumberFormat="1" applyFont="1" applyFill="1" applyBorder="1" applyAlignment="1" applyProtection="1">
      <alignment horizontal="center" vertical="center"/>
      <protection locked="0"/>
    </xf>
    <xf numFmtId="9" fontId="77" fillId="2" borderId="0" xfId="2" applyFont="1" applyFill="1" applyAlignment="1" applyProtection="1">
      <alignment horizontal="center" vertical="center"/>
      <protection locked="0"/>
    </xf>
    <xf numFmtId="10" fontId="77" fillId="2" borderId="0" xfId="2" applyNumberFormat="1" applyFont="1" applyFill="1" applyAlignment="1" applyProtection="1">
      <alignment horizontal="center" vertical="center"/>
      <protection locked="0"/>
    </xf>
    <xf numFmtId="164" fontId="84" fillId="0" borderId="14" xfId="0" applyNumberFormat="1" applyFont="1" applyBorder="1" applyAlignment="1" applyProtection="1">
      <alignment horizontal="center" vertical="center"/>
      <protection locked="0"/>
    </xf>
    <xf numFmtId="9" fontId="84" fillId="0" borderId="0" xfId="2" applyFont="1" applyAlignment="1" applyProtection="1">
      <alignment horizontal="center" vertical="center"/>
      <protection locked="0"/>
    </xf>
    <xf numFmtId="10" fontId="84" fillId="0" borderId="0" xfId="2" applyNumberFormat="1" applyFont="1" applyAlignment="1" applyProtection="1">
      <alignment horizontal="center" vertical="center"/>
      <protection locked="0"/>
    </xf>
    <xf numFmtId="9" fontId="84" fillId="5" borderId="0" xfId="2" applyFont="1" applyFill="1" applyAlignment="1" applyProtection="1">
      <alignment horizontal="center" vertical="center"/>
      <protection locked="0"/>
    </xf>
    <xf numFmtId="10" fontId="84" fillId="5" borderId="0" xfId="2" applyNumberFormat="1" applyFont="1" applyFill="1" applyAlignment="1" applyProtection="1">
      <alignment horizontal="center" vertical="center"/>
      <protection locked="0"/>
    </xf>
    <xf numFmtId="164" fontId="84" fillId="0" borderId="14" xfId="2" applyNumberFormat="1" applyFont="1" applyBorder="1" applyAlignment="1" applyProtection="1">
      <alignment horizontal="center" vertical="center"/>
      <protection locked="0"/>
    </xf>
    <xf numFmtId="9" fontId="84" fillId="3" borderId="0" xfId="2" applyFont="1" applyFill="1" applyAlignment="1" applyProtection="1">
      <alignment horizontal="center" vertical="center"/>
      <protection locked="0"/>
    </xf>
    <xf numFmtId="10" fontId="84" fillId="3" borderId="0" xfId="2" applyNumberFormat="1" applyFont="1" applyFill="1" applyAlignment="1" applyProtection="1">
      <alignment horizontal="center" vertical="center"/>
      <protection locked="0"/>
    </xf>
    <xf numFmtId="9" fontId="83" fillId="0" borderId="13" xfId="2" applyFont="1" applyBorder="1" applyAlignment="1" applyProtection="1">
      <alignment horizontal="center"/>
      <protection locked="0"/>
    </xf>
    <xf numFmtId="10" fontId="83" fillId="0" borderId="13" xfId="2" applyNumberFormat="1" applyFont="1" applyBorder="1" applyAlignment="1" applyProtection="1">
      <alignment horizontal="center"/>
      <protection locked="0"/>
    </xf>
    <xf numFmtId="9" fontId="84" fillId="0" borderId="13" xfId="2" applyFont="1" applyBorder="1" applyAlignment="1" applyProtection="1">
      <alignment horizontal="center" vertical="center"/>
      <protection locked="0"/>
    </xf>
    <xf numFmtId="10" fontId="84" fillId="0" borderId="13" xfId="2" applyNumberFormat="1" applyFont="1" applyBorder="1" applyAlignment="1" applyProtection="1">
      <alignment horizontal="center" vertical="center"/>
      <protection locked="0"/>
    </xf>
    <xf numFmtId="164" fontId="84" fillId="0" borderId="14" xfId="2" applyNumberFormat="1" applyFont="1" applyFill="1" applyBorder="1" applyAlignment="1" applyProtection="1">
      <alignment horizontal="center" vertical="center"/>
      <protection locked="0"/>
    </xf>
    <xf numFmtId="164" fontId="84" fillId="0" borderId="0" xfId="2" applyNumberFormat="1" applyFont="1" applyAlignment="1" applyProtection="1">
      <alignment horizontal="center" vertical="center"/>
      <protection locked="0"/>
    </xf>
    <xf numFmtId="9" fontId="83" fillId="0" borderId="0" xfId="2" applyFont="1" applyAlignment="1" applyProtection="1">
      <alignment horizontal="center" vertical="center"/>
      <protection locked="0"/>
    </xf>
    <xf numFmtId="10" fontId="83" fillId="0" borderId="0" xfId="2" applyNumberFormat="1" applyFont="1" applyAlignment="1" applyProtection="1">
      <alignment horizontal="center" vertical="center"/>
      <protection locked="0"/>
    </xf>
    <xf numFmtId="164" fontId="122" fillId="12" borderId="14" xfId="2" applyNumberFormat="1" applyFont="1" applyFill="1" applyBorder="1" applyAlignment="1" applyProtection="1">
      <alignment horizontal="center" vertical="center"/>
      <protection locked="0"/>
    </xf>
    <xf numFmtId="9" fontId="77" fillId="12" borderId="0" xfId="2" applyFont="1" applyFill="1" applyAlignment="1" applyProtection="1">
      <alignment horizontal="center" vertical="center"/>
      <protection locked="0"/>
    </xf>
    <xf numFmtId="10" fontId="77" fillId="12" borderId="0" xfId="2" applyNumberFormat="1" applyFont="1" applyFill="1" applyAlignment="1" applyProtection="1">
      <alignment horizontal="center" vertical="center"/>
      <protection locked="0"/>
    </xf>
    <xf numFmtId="10" fontId="84" fillId="3" borderId="14" xfId="2" applyNumberFormat="1" applyFont="1" applyFill="1" applyBorder="1" applyAlignment="1" applyProtection="1">
      <alignment horizontal="center" vertical="center"/>
      <protection locked="0"/>
    </xf>
    <xf numFmtId="164" fontId="84" fillId="0" borderId="0" xfId="0" applyNumberFormat="1" applyFont="1" applyAlignment="1" applyProtection="1">
      <alignment horizontal="center" vertical="center"/>
      <protection locked="0"/>
    </xf>
    <xf numFmtId="9" fontId="84" fillId="0" borderId="0" xfId="2" applyFont="1" applyAlignment="1" applyProtection="1">
      <alignment horizontal="center"/>
      <protection locked="0"/>
    </xf>
    <xf numFmtId="10" fontId="84" fillId="0" borderId="0" xfId="2" applyNumberFormat="1" applyFont="1" applyAlignment="1" applyProtection="1">
      <alignment horizontal="center"/>
      <protection locked="0"/>
    </xf>
    <xf numFmtId="164" fontId="84" fillId="6" borderId="14" xfId="2" applyNumberFormat="1" applyFont="1" applyFill="1" applyBorder="1" applyAlignment="1" applyProtection="1">
      <alignment horizontal="center" vertical="center"/>
      <protection locked="0"/>
    </xf>
    <xf numFmtId="9" fontId="83" fillId="8" borderId="0" xfId="2" applyFont="1" applyFill="1" applyAlignment="1" applyProtection="1">
      <alignment horizontal="center"/>
      <protection locked="0"/>
    </xf>
    <xf numFmtId="10" fontId="83" fillId="8" borderId="0" xfId="2" applyNumberFormat="1" applyFont="1" applyFill="1" applyAlignment="1" applyProtection="1">
      <alignment horizontal="center"/>
      <protection locked="0"/>
    </xf>
    <xf numFmtId="9" fontId="83" fillId="0" borderId="0" xfId="2" applyFont="1" applyAlignment="1" applyProtection="1">
      <alignment horizontal="center"/>
      <protection locked="0"/>
    </xf>
    <xf numFmtId="10" fontId="83" fillId="0" borderId="0" xfId="2" applyNumberFormat="1" applyFont="1" applyAlignment="1" applyProtection="1">
      <alignment horizontal="center"/>
      <protection locked="0"/>
    </xf>
    <xf numFmtId="9" fontId="83" fillId="6" borderId="0" xfId="2" applyFont="1" applyFill="1" applyAlignment="1" applyProtection="1">
      <alignment horizontal="center"/>
      <protection locked="0"/>
    </xf>
    <xf numFmtId="10" fontId="83" fillId="6" borderId="0" xfId="2" applyNumberFormat="1" applyFont="1" applyFill="1" applyAlignment="1" applyProtection="1">
      <alignment horizontal="center"/>
      <protection locked="0"/>
    </xf>
    <xf numFmtId="9" fontId="83" fillId="7" borderId="0" xfId="2" applyFont="1" applyFill="1" applyAlignment="1" applyProtection="1">
      <alignment horizontal="center"/>
      <protection locked="0"/>
    </xf>
    <xf numFmtId="10" fontId="83" fillId="7" borderId="0" xfId="2" applyNumberFormat="1" applyFont="1" applyFill="1" applyAlignment="1" applyProtection="1">
      <alignment horizontal="center"/>
      <protection locked="0"/>
    </xf>
    <xf numFmtId="9" fontId="182" fillId="0" borderId="0" xfId="2" applyFont="1" applyAlignment="1" applyProtection="1">
      <alignment horizontal="center"/>
      <protection locked="0"/>
    </xf>
    <xf numFmtId="10" fontId="182" fillId="0" borderId="0" xfId="2" applyNumberFormat="1" applyFont="1" applyAlignment="1" applyProtection="1">
      <alignment horizontal="center"/>
      <protection locked="0"/>
    </xf>
    <xf numFmtId="164" fontId="182" fillId="0" borderId="0" xfId="0" applyNumberFormat="1" applyFont="1" applyAlignment="1" applyProtection="1">
      <alignment horizontal="center"/>
      <protection locked="0"/>
    </xf>
    <xf numFmtId="164" fontId="190" fillId="0" borderId="0" xfId="0" applyNumberFormat="1" applyFont="1" applyAlignment="1" applyProtection="1">
      <alignment horizontal="center"/>
      <protection locked="0"/>
    </xf>
    <xf numFmtId="164" fontId="96" fillId="2" borderId="0" xfId="2" applyNumberFormat="1" applyFont="1" applyFill="1" applyBorder="1" applyAlignment="1" applyProtection="1">
      <alignment horizontal="center" vertical="center"/>
    </xf>
    <xf numFmtId="0" fontId="89" fillId="0" borderId="0" xfId="0" applyFont="1" applyAlignment="1">
      <alignment horizontal="center"/>
    </xf>
    <xf numFmtId="0" fontId="51" fillId="0" borderId="0" xfId="0" applyFont="1" applyAlignment="1">
      <alignment horizontal="center"/>
    </xf>
    <xf numFmtId="0" fontId="51" fillId="0" borderId="0" xfId="0" applyFont="1" applyAlignment="1">
      <alignment horizontal="center" vertical="top" wrapText="1"/>
    </xf>
    <xf numFmtId="0" fontId="51" fillId="0" borderId="0" xfId="0" applyFont="1" applyAlignment="1">
      <alignment horizontal="center" vertical="center"/>
    </xf>
    <xf numFmtId="0" fontId="37" fillId="0" borderId="0" xfId="0" applyFont="1" applyAlignment="1">
      <alignment horizontal="center"/>
    </xf>
    <xf numFmtId="0" fontId="37" fillId="0" borderId="0" xfId="0" applyFont="1" applyAlignment="1">
      <alignment horizontal="center" vertical="center"/>
    </xf>
    <xf numFmtId="0" fontId="33" fillId="0" borderId="0" xfId="0" applyFont="1" applyAlignment="1">
      <alignment horizontal="center"/>
    </xf>
    <xf numFmtId="9" fontId="89" fillId="0" borderId="0" xfId="2" applyFont="1" applyAlignment="1">
      <alignment horizontal="center"/>
    </xf>
    <xf numFmtId="9" fontId="51" fillId="0" borderId="0" xfId="2" applyFont="1" applyAlignment="1">
      <alignment horizontal="center"/>
    </xf>
    <xf numFmtId="9" fontId="51" fillId="0" borderId="0" xfId="2" applyFont="1" applyAlignment="1">
      <alignment horizontal="center" vertical="center"/>
    </xf>
    <xf numFmtId="9" fontId="0" fillId="0" borderId="0" xfId="2" applyFont="1" applyAlignment="1">
      <alignment horizontal="center" vertical="center" wrapText="1"/>
    </xf>
    <xf numFmtId="9" fontId="62" fillId="0" borderId="0" xfId="2" applyFont="1" applyAlignment="1">
      <alignment horizontal="center" vertical="center" wrapText="1"/>
    </xf>
    <xf numFmtId="9" fontId="53" fillId="0" borderId="0" xfId="2" applyFont="1" applyAlignment="1">
      <alignment horizontal="center" vertical="center"/>
    </xf>
    <xf numFmtId="9" fontId="37" fillId="0" borderId="0" xfId="2" applyFont="1" applyAlignment="1">
      <alignment horizontal="center"/>
    </xf>
    <xf numFmtId="9" fontId="37" fillId="0" borderId="0" xfId="2" applyFont="1" applyAlignment="1">
      <alignment horizontal="center" vertical="center"/>
    </xf>
    <xf numFmtId="9" fontId="0" fillId="0" borderId="0" xfId="2" applyFont="1" applyAlignment="1">
      <alignment horizontal="center" vertical="center"/>
    </xf>
    <xf numFmtId="9" fontId="94" fillId="0" borderId="0" xfId="2" applyFont="1" applyAlignment="1">
      <alignment horizontal="center"/>
    </xf>
    <xf numFmtId="10" fontId="51" fillId="0" borderId="0" xfId="2" applyNumberFormat="1" applyFont="1" applyAlignment="1">
      <alignment horizontal="center" vertical="center"/>
    </xf>
    <xf numFmtId="10" fontId="53" fillId="0" borderId="0" xfId="2" applyNumberFormat="1" applyFont="1" applyAlignment="1">
      <alignment horizontal="center" vertical="center"/>
    </xf>
    <xf numFmtId="10" fontId="37" fillId="0" borderId="0" xfId="2" applyNumberFormat="1" applyFont="1" applyAlignment="1">
      <alignment horizontal="center"/>
    </xf>
    <xf numFmtId="10" fontId="37" fillId="0" borderId="0" xfId="2" applyNumberFormat="1" applyFont="1" applyAlignment="1">
      <alignment horizontal="center" vertical="center"/>
    </xf>
    <xf numFmtId="10" fontId="0" fillId="0" borderId="0" xfId="2" applyNumberFormat="1" applyFont="1" applyAlignment="1">
      <alignment horizontal="center" vertical="center"/>
    </xf>
    <xf numFmtId="0" fontId="191" fillId="0" borderId="0" xfId="0" applyFont="1"/>
    <xf numFmtId="0" fontId="191" fillId="0" borderId="0" xfId="0" applyFont="1" applyAlignment="1">
      <alignment horizontal="left"/>
    </xf>
    <xf numFmtId="0" fontId="192" fillId="0" borderId="0" xfId="0" applyFont="1" applyAlignment="1">
      <alignment vertical="top" wrapText="1"/>
    </xf>
    <xf numFmtId="0" fontId="192" fillId="0" borderId="0" xfId="0" applyFont="1" applyAlignment="1">
      <alignment vertical="center"/>
    </xf>
    <xf numFmtId="0" fontId="192" fillId="0" borderId="0" xfId="0" applyFont="1" applyAlignment="1">
      <alignment horizontal="center" vertical="center" wrapText="1"/>
    </xf>
    <xf numFmtId="0" fontId="193" fillId="0" borderId="0" xfId="0" applyFont="1" applyAlignment="1">
      <alignment vertical="center"/>
    </xf>
    <xf numFmtId="0" fontId="194" fillId="0" borderId="0" xfId="0" applyFont="1"/>
    <xf numFmtId="0" fontId="194" fillId="0" borderId="0" xfId="0" applyFont="1" applyAlignment="1">
      <alignment vertical="center"/>
    </xf>
    <xf numFmtId="0" fontId="195" fillId="0" borderId="0" xfId="0" applyFont="1" applyAlignment="1">
      <alignment vertical="center"/>
    </xf>
    <xf numFmtId="0" fontId="196" fillId="0" borderId="0" xfId="0" applyFont="1"/>
    <xf numFmtId="10" fontId="191" fillId="0" borderId="0" xfId="2" applyNumberFormat="1" applyFont="1" applyAlignment="1">
      <alignment horizontal="center"/>
    </xf>
    <xf numFmtId="10" fontId="192" fillId="0" borderId="0" xfId="2" applyNumberFormat="1" applyFont="1" applyAlignment="1">
      <alignment horizontal="center"/>
    </xf>
    <xf numFmtId="10" fontId="192" fillId="0" borderId="0" xfId="2" applyNumberFormat="1" applyFont="1" applyAlignment="1">
      <alignment horizontal="center" vertical="center"/>
    </xf>
    <xf numFmtId="10" fontId="195" fillId="0" borderId="0" xfId="2" applyNumberFormat="1" applyFont="1" applyAlignment="1">
      <alignment horizontal="center" vertical="center" wrapText="1"/>
    </xf>
    <xf numFmtId="10" fontId="192" fillId="0" borderId="0" xfId="2" applyNumberFormat="1" applyFont="1" applyAlignment="1">
      <alignment horizontal="center" vertical="center" wrapText="1"/>
    </xf>
    <xf numFmtId="10" fontId="193" fillId="0" borderId="0" xfId="2" applyNumberFormat="1" applyFont="1" applyAlignment="1">
      <alignment horizontal="center" vertical="center"/>
    </xf>
    <xf numFmtId="10" fontId="196" fillId="0" borderId="0" xfId="2" applyNumberFormat="1" applyFont="1" applyAlignment="1">
      <alignment horizontal="center"/>
    </xf>
    <xf numFmtId="10" fontId="8" fillId="0" borderId="11" xfId="2" applyNumberFormat="1" applyFont="1" applyBorder="1" applyAlignment="1" applyProtection="1">
      <alignment horizontal="center"/>
      <protection locked="0"/>
    </xf>
    <xf numFmtId="0" fontId="8" fillId="0" borderId="0" xfId="0" applyFont="1" applyAlignment="1">
      <alignment vertical="center"/>
    </xf>
    <xf numFmtId="0" fontId="68" fillId="0" borderId="55" xfId="0" applyFont="1" applyBorder="1" applyAlignment="1">
      <alignment horizontal="left"/>
    </xf>
    <xf numFmtId="0" fontId="84" fillId="3" borderId="109" xfId="0" applyFont="1" applyFill="1" applyBorder="1" applyAlignment="1" applyProtection="1">
      <alignment horizontal="center" vertical="center"/>
      <protection locked="0"/>
    </xf>
    <xf numFmtId="185" fontId="83" fillId="0" borderId="11" xfId="2" applyNumberFormat="1" applyFont="1" applyBorder="1" applyAlignment="1" applyProtection="1">
      <alignment horizontal="center"/>
      <protection locked="0"/>
    </xf>
    <xf numFmtId="0" fontId="77" fillId="0" borderId="0" xfId="0" applyFont="1" applyAlignment="1" applyProtection="1">
      <alignment vertical="center"/>
      <protection locked="0"/>
    </xf>
    <xf numFmtId="0" fontId="83" fillId="0" borderId="0" xfId="0" applyFont="1" applyAlignment="1" applyProtection="1">
      <alignment vertical="center"/>
      <protection locked="0"/>
    </xf>
    <xf numFmtId="0" fontId="37" fillId="0" borderId="0" xfId="0" applyFont="1" applyAlignment="1" applyProtection="1">
      <alignment vertical="center"/>
      <protection locked="0"/>
    </xf>
    <xf numFmtId="0" fontId="84" fillId="3" borderId="110" xfId="0" applyFont="1" applyFill="1" applyBorder="1" applyAlignment="1" applyProtection="1">
      <alignment horizontal="center" vertical="top"/>
      <protection locked="0"/>
    </xf>
    <xf numFmtId="0" fontId="51" fillId="14" borderId="0" xfId="0" applyFont="1" applyFill="1"/>
    <xf numFmtId="0" fontId="51" fillId="12" borderId="0" xfId="0" applyFont="1" applyFill="1"/>
    <xf numFmtId="0" fontId="51" fillId="17" borderId="0" xfId="0" applyFont="1" applyFill="1"/>
    <xf numFmtId="0" fontId="51" fillId="11" borderId="0" xfId="0" applyFont="1" applyFill="1"/>
    <xf numFmtId="0" fontId="51" fillId="53" borderId="0" xfId="0" applyFont="1" applyFill="1"/>
    <xf numFmtId="0" fontId="51" fillId="55" borderId="0" xfId="0" applyFont="1" applyFill="1"/>
    <xf numFmtId="0" fontId="51" fillId="56" borderId="0" xfId="0" applyFont="1" applyFill="1"/>
    <xf numFmtId="0" fontId="51" fillId="57" borderId="0" xfId="0" applyFont="1" applyFill="1"/>
    <xf numFmtId="0" fontId="51" fillId="58" borderId="0" xfId="0" applyFont="1" applyFill="1"/>
    <xf numFmtId="0" fontId="51" fillId="59" borderId="0" xfId="0" applyFont="1" applyFill="1"/>
    <xf numFmtId="0" fontId="51" fillId="60" borderId="0" xfId="0" applyFont="1" applyFill="1"/>
    <xf numFmtId="0" fontId="51" fillId="61" borderId="0" xfId="0" applyFont="1" applyFill="1"/>
    <xf numFmtId="0" fontId="51" fillId="62" borderId="0" xfId="0" applyFont="1" applyFill="1"/>
    <xf numFmtId="0" fontId="51" fillId="64" borderId="0" xfId="0" applyFont="1" applyFill="1"/>
    <xf numFmtId="0" fontId="51" fillId="65" borderId="0" xfId="0" applyFont="1" applyFill="1"/>
    <xf numFmtId="0" fontId="51" fillId="66" borderId="0" xfId="0" applyFont="1" applyFill="1"/>
    <xf numFmtId="0" fontId="51" fillId="67" borderId="0" xfId="0" applyFont="1" applyFill="1"/>
    <xf numFmtId="0" fontId="51" fillId="68" borderId="0" xfId="0" applyFont="1" applyFill="1"/>
    <xf numFmtId="0" fontId="51" fillId="69" borderId="0" xfId="0" applyFont="1" applyFill="1"/>
    <xf numFmtId="0" fontId="51" fillId="70" borderId="0" xfId="0" applyFont="1" applyFill="1"/>
    <xf numFmtId="0" fontId="51" fillId="71" borderId="0" xfId="0" applyFont="1" applyFill="1"/>
    <xf numFmtId="11" fontId="51" fillId="63" borderId="0" xfId="0" applyNumberFormat="1" applyFont="1" applyFill="1"/>
    <xf numFmtId="0" fontId="76" fillId="0" borderId="3" xfId="0" applyFont="1" applyBorder="1"/>
    <xf numFmtId="0" fontId="51" fillId="72" borderId="0" xfId="0" applyFont="1" applyFill="1"/>
    <xf numFmtId="0" fontId="51" fillId="73" borderId="0" xfId="0" applyFont="1" applyFill="1"/>
    <xf numFmtId="0" fontId="51" fillId="13" borderId="0" xfId="0" applyFont="1" applyFill="1"/>
    <xf numFmtId="164" fontId="51" fillId="0" borderId="0" xfId="0" applyNumberFormat="1" applyFont="1" applyAlignment="1">
      <alignment horizontal="center"/>
    </xf>
    <xf numFmtId="0" fontId="7" fillId="0" borderId="12" xfId="0" applyFont="1" applyBorder="1" applyAlignment="1" applyProtection="1">
      <alignment horizontal="left" indent="2"/>
      <protection locked="0"/>
    </xf>
    <xf numFmtId="0" fontId="6" fillId="0" borderId="12" xfId="0" applyFont="1" applyBorder="1" applyAlignment="1" applyProtection="1">
      <alignment horizontal="left" indent="2"/>
      <protection locked="0"/>
    </xf>
    <xf numFmtId="0" fontId="6" fillId="0" borderId="12" xfId="0" applyFont="1" applyBorder="1" applyAlignment="1">
      <alignment horizontal="center"/>
    </xf>
    <xf numFmtId="168" fontId="68" fillId="16" borderId="0" xfId="0" applyNumberFormat="1" applyFont="1" applyFill="1" applyAlignment="1">
      <alignment horizontal="center"/>
    </xf>
    <xf numFmtId="1" fontId="68" fillId="0" borderId="0" xfId="0" applyNumberFormat="1" applyFont="1" applyAlignment="1">
      <alignment horizontal="center"/>
    </xf>
    <xf numFmtId="182" fontId="68" fillId="0" borderId="0" xfId="0" applyNumberFormat="1" applyFont="1" applyAlignment="1">
      <alignment horizontal="center"/>
    </xf>
    <xf numFmtId="10" fontId="148" fillId="0" borderId="0" xfId="0" applyNumberFormat="1" applyFont="1" applyAlignment="1">
      <alignment horizontal="left"/>
    </xf>
    <xf numFmtId="0" fontId="5" fillId="0" borderId="12" xfId="0" applyFont="1" applyBorder="1" applyAlignment="1">
      <alignment horizontal="left" indent="2"/>
    </xf>
    <xf numFmtId="0" fontId="4" fillId="0" borderId="12" xfId="0" applyFont="1" applyBorder="1" applyAlignment="1" applyProtection="1">
      <alignment horizontal="left" indent="2"/>
      <protection locked="0"/>
    </xf>
    <xf numFmtId="0" fontId="4" fillId="0" borderId="11" xfId="0" applyFont="1" applyBorder="1" applyAlignment="1" applyProtection="1">
      <alignment horizontal="left" indent="2"/>
      <protection locked="0"/>
    </xf>
    <xf numFmtId="0" fontId="4" fillId="0" borderId="13" xfId="0" applyFont="1" applyBorder="1" applyAlignment="1" applyProtection="1">
      <alignment horizontal="left" indent="2"/>
      <protection locked="0"/>
    </xf>
    <xf numFmtId="0" fontId="108" fillId="0" borderId="12" xfId="0" applyFont="1" applyBorder="1" applyAlignment="1" applyProtection="1">
      <alignment horizontal="center"/>
      <protection locked="0"/>
    </xf>
    <xf numFmtId="0" fontId="108" fillId="0" borderId="11" xfId="0" applyFont="1" applyBorder="1" applyAlignment="1" applyProtection="1">
      <alignment horizontal="center"/>
      <protection locked="0"/>
    </xf>
    <xf numFmtId="0" fontId="108" fillId="0" borderId="13" xfId="0" applyFont="1" applyBorder="1" applyAlignment="1" applyProtection="1">
      <alignment horizontal="center"/>
      <protection locked="0"/>
    </xf>
    <xf numFmtId="10" fontId="4" fillId="0" borderId="12" xfId="2" applyNumberFormat="1" applyFont="1" applyBorder="1" applyAlignment="1" applyProtection="1">
      <alignment horizontal="center"/>
      <protection locked="0"/>
    </xf>
    <xf numFmtId="10" fontId="4" fillId="0" borderId="11" xfId="2" applyNumberFormat="1" applyFont="1" applyBorder="1" applyAlignment="1" applyProtection="1">
      <alignment horizontal="center"/>
      <protection locked="0"/>
    </xf>
    <xf numFmtId="10" fontId="4" fillId="0" borderId="13" xfId="2" applyNumberFormat="1" applyFont="1" applyBorder="1" applyAlignment="1" applyProtection="1">
      <alignment horizontal="center"/>
      <protection locked="0"/>
    </xf>
    <xf numFmtId="0" fontId="4" fillId="0" borderId="12"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13" xfId="0" applyFont="1" applyBorder="1" applyAlignment="1" applyProtection="1">
      <alignment horizontal="center"/>
      <protection locked="0"/>
    </xf>
    <xf numFmtId="174" fontId="4" fillId="0" borderId="12" xfId="0" applyNumberFormat="1" applyFont="1" applyBorder="1" applyAlignment="1" applyProtection="1">
      <alignment horizontal="center"/>
      <protection locked="0"/>
    </xf>
    <xf numFmtId="174" fontId="4" fillId="0" borderId="11" xfId="0" applyNumberFormat="1" applyFont="1" applyBorder="1" applyAlignment="1" applyProtection="1">
      <alignment horizontal="center"/>
      <protection locked="0"/>
    </xf>
    <xf numFmtId="174" fontId="4" fillId="0" borderId="13" xfId="0" applyNumberFormat="1" applyFont="1" applyBorder="1" applyAlignment="1" applyProtection="1">
      <alignment horizontal="center"/>
      <protection locked="0"/>
    </xf>
    <xf numFmtId="172" fontId="108" fillId="0" borderId="11" xfId="2" applyNumberFormat="1" applyFont="1" applyBorder="1" applyAlignment="1" applyProtection="1">
      <alignment horizontal="center"/>
      <protection locked="0"/>
    </xf>
    <xf numFmtId="172" fontId="108" fillId="0" borderId="13" xfId="2" applyNumberFormat="1" applyFont="1" applyBorder="1" applyAlignment="1" applyProtection="1">
      <alignment horizontal="center"/>
      <protection locked="0"/>
    </xf>
    <xf numFmtId="172" fontId="3" fillId="0" borderId="12" xfId="0" applyNumberFormat="1" applyFont="1" applyBorder="1" applyAlignment="1">
      <alignment horizontal="center"/>
    </xf>
    <xf numFmtId="0" fontId="3" fillId="0" borderId="0" xfId="0" applyFont="1" applyProtection="1">
      <protection locked="0"/>
    </xf>
    <xf numFmtId="0" fontId="3" fillId="0" borderId="12" xfId="0" applyFont="1" applyBorder="1" applyAlignment="1">
      <alignment horizontal="center"/>
    </xf>
    <xf numFmtId="173" fontId="69" fillId="0" borderId="0" xfId="0" applyNumberFormat="1" applyFont="1" applyAlignment="1">
      <alignment horizontal="center" vertical="center" wrapText="1"/>
    </xf>
    <xf numFmtId="0" fontId="2" fillId="0" borderId="12" xfId="0" applyFont="1" applyBorder="1" applyAlignment="1" applyProtection="1">
      <alignment horizontal="left" indent="2"/>
      <protection locked="0"/>
    </xf>
    <xf numFmtId="172" fontId="2" fillId="0" borderId="12" xfId="0" applyNumberFormat="1" applyFont="1" applyBorder="1" applyAlignment="1">
      <alignment horizontal="center"/>
    </xf>
    <xf numFmtId="0" fontId="53" fillId="0" borderId="0" xfId="0" applyFont="1" applyAlignment="1">
      <alignment horizontal="left" vertical="center"/>
    </xf>
    <xf numFmtId="188" fontId="161" fillId="3" borderId="0" xfId="2" applyNumberFormat="1" applyFont="1" applyFill="1" applyAlignment="1">
      <alignment horizontal="center"/>
    </xf>
    <xf numFmtId="10" fontId="0" fillId="0" borderId="83" xfId="2" applyNumberFormat="1" applyFont="1" applyBorder="1" applyAlignment="1">
      <alignment horizontal="right"/>
    </xf>
    <xf numFmtId="180" fontId="161" fillId="3" borderId="0" xfId="2" quotePrefix="1" applyNumberFormat="1" applyFont="1" applyFill="1" applyAlignment="1">
      <alignment horizontal="center" wrapText="1"/>
    </xf>
    <xf numFmtId="0" fontId="67" fillId="0" borderId="0" xfId="0" applyFont="1" applyAlignment="1">
      <alignment horizontal="left" vertical="center"/>
    </xf>
    <xf numFmtId="0" fontId="175" fillId="14" borderId="0" xfId="0" applyFont="1" applyFill="1" applyAlignment="1" applyProtection="1">
      <alignment horizontal="right" vertical="center" wrapText="1"/>
      <protection locked="0"/>
    </xf>
    <xf numFmtId="0" fontId="163" fillId="14" borderId="0" xfId="0" applyFont="1" applyFill="1" applyAlignment="1" applyProtection="1">
      <alignment horizontal="right" vertical="center" wrapText="1"/>
      <protection locked="0"/>
    </xf>
    <xf numFmtId="0" fontId="66" fillId="0" borderId="0" xfId="0" applyFont="1" applyAlignment="1">
      <alignment horizontal="center"/>
    </xf>
    <xf numFmtId="173" fontId="84" fillId="3" borderId="107" xfId="0" applyNumberFormat="1" applyFont="1" applyFill="1" applyBorder="1" applyAlignment="1" applyProtection="1">
      <alignment horizontal="center" vertical="center"/>
      <protection locked="0"/>
    </xf>
    <xf numFmtId="173" fontId="84" fillId="3" borderId="108" xfId="0" applyNumberFormat="1" applyFont="1" applyFill="1" applyBorder="1" applyAlignment="1" applyProtection="1">
      <alignment horizontal="center" vertical="center"/>
      <protection locked="0"/>
    </xf>
    <xf numFmtId="1" fontId="77" fillId="3" borderId="57" xfId="1" applyNumberFormat="1" applyFont="1" applyFill="1" applyBorder="1" applyAlignment="1" applyProtection="1">
      <alignment horizontal="left" vertical="center"/>
      <protection locked="0"/>
    </xf>
    <xf numFmtId="1" fontId="77" fillId="3" borderId="59" xfId="1" applyNumberFormat="1" applyFont="1" applyFill="1" applyBorder="1" applyAlignment="1" applyProtection="1">
      <alignment horizontal="left" vertical="center"/>
      <protection locked="0"/>
    </xf>
    <xf numFmtId="0" fontId="84" fillId="3" borderId="57" xfId="0" applyFont="1" applyFill="1" applyBorder="1" applyAlignment="1" applyProtection="1">
      <alignment horizontal="center" vertical="center"/>
      <protection locked="0"/>
    </xf>
    <xf numFmtId="0" fontId="84" fillId="3" borderId="58" xfId="0" applyFont="1" applyFill="1" applyBorder="1" applyAlignment="1" applyProtection="1">
      <alignment horizontal="center" vertical="center"/>
      <protection locked="0"/>
    </xf>
    <xf numFmtId="0" fontId="84" fillId="3" borderId="59" xfId="0" applyFont="1" applyFill="1" applyBorder="1" applyAlignment="1" applyProtection="1">
      <alignment horizontal="center" vertical="center"/>
      <protection locked="0"/>
    </xf>
    <xf numFmtId="0" fontId="75" fillId="0" borderId="103" xfId="0" applyFont="1" applyBorder="1" applyAlignment="1">
      <alignment horizontal="center"/>
    </xf>
    <xf numFmtId="173" fontId="84" fillId="3" borderId="105" xfId="0" applyNumberFormat="1" applyFont="1" applyFill="1" applyBorder="1" applyAlignment="1" applyProtection="1">
      <alignment horizontal="center" vertical="center"/>
      <protection locked="0"/>
    </xf>
    <xf numFmtId="173" fontId="84" fillId="3" borderId="106" xfId="0" applyNumberFormat="1" applyFont="1" applyFill="1" applyBorder="1" applyAlignment="1" applyProtection="1">
      <alignment horizontal="center" vertical="center"/>
      <protection locked="0"/>
    </xf>
    <xf numFmtId="0" fontId="51" fillId="0" borderId="0" xfId="0" applyFont="1" applyAlignment="1">
      <alignment horizontal="left"/>
    </xf>
    <xf numFmtId="10" fontId="13" fillId="0" borderId="103" xfId="0" applyNumberFormat="1" applyFont="1" applyBorder="1" applyAlignment="1">
      <alignment horizontal="center" vertical="center"/>
    </xf>
    <xf numFmtId="10" fontId="13" fillId="0" borderId="0" xfId="0" applyNumberFormat="1" applyFont="1" applyAlignment="1">
      <alignment horizontal="center" vertical="center"/>
    </xf>
    <xf numFmtId="0" fontId="58" fillId="6" borderId="14" xfId="0" applyFont="1" applyFill="1" applyBorder="1" applyAlignment="1">
      <alignment horizontal="center" vertical="center" wrapText="1"/>
    </xf>
    <xf numFmtId="0" fontId="58" fillId="6" borderId="0" xfId="0" applyFont="1" applyFill="1" applyAlignment="1">
      <alignment horizontal="center" vertical="center" wrapText="1"/>
    </xf>
    <xf numFmtId="173" fontId="123" fillId="0" borderId="0" xfId="0" applyNumberFormat="1" applyFont="1" applyAlignment="1" applyProtection="1">
      <alignment horizontal="center"/>
      <protection locked="0"/>
    </xf>
    <xf numFmtId="164" fontId="69" fillId="2" borderId="15" xfId="2" applyNumberFormat="1" applyFont="1" applyFill="1" applyBorder="1" applyAlignment="1" applyProtection="1">
      <alignment horizontal="center" vertical="center" wrapText="1"/>
    </xf>
    <xf numFmtId="164" fontId="69" fillId="2" borderId="14" xfId="2" applyNumberFormat="1" applyFont="1" applyFill="1" applyBorder="1" applyAlignment="1" applyProtection="1">
      <alignment horizontal="center" vertical="center" wrapText="1"/>
    </xf>
    <xf numFmtId="164" fontId="181" fillId="2" borderId="0" xfId="2" applyNumberFormat="1" applyFont="1" applyFill="1" applyBorder="1" applyAlignment="1" applyProtection="1">
      <alignment horizontal="center" vertical="center" wrapText="1"/>
    </xf>
    <xf numFmtId="164" fontId="181" fillId="2" borderId="14" xfId="2" applyNumberFormat="1" applyFont="1" applyFill="1" applyBorder="1" applyAlignment="1" applyProtection="1">
      <alignment horizontal="center" vertical="center" wrapText="1"/>
    </xf>
    <xf numFmtId="164" fontId="181" fillId="2" borderId="15" xfId="2" applyNumberFormat="1" applyFont="1" applyFill="1" applyBorder="1" applyAlignment="1" applyProtection="1">
      <alignment horizontal="center" vertical="center" wrapText="1"/>
    </xf>
    <xf numFmtId="0" fontId="66" fillId="0" borderId="0" xfId="0" applyFont="1" applyAlignment="1">
      <alignment horizontal="center" vertical="center"/>
    </xf>
    <xf numFmtId="0" fontId="58" fillId="6" borderId="47" xfId="0" applyFont="1" applyFill="1" applyBorder="1" applyAlignment="1">
      <alignment horizontal="center" vertical="center" wrapText="1"/>
    </xf>
    <xf numFmtId="173" fontId="84" fillId="3" borderId="58" xfId="0" applyNumberFormat="1" applyFont="1" applyFill="1" applyBorder="1" applyAlignment="1" applyProtection="1">
      <alignment horizontal="center" vertical="center"/>
      <protection locked="0"/>
    </xf>
    <xf numFmtId="173" fontId="84" fillId="3" borderId="59" xfId="0" applyNumberFormat="1" applyFont="1" applyFill="1" applyBorder="1" applyAlignment="1" applyProtection="1">
      <alignment horizontal="center" vertical="center"/>
      <protection locked="0"/>
    </xf>
    <xf numFmtId="0" fontId="51" fillId="0" borderId="0" xfId="0" applyFont="1" applyAlignment="1">
      <alignment horizontal="left" vertical="top" wrapText="1"/>
    </xf>
    <xf numFmtId="0" fontId="160" fillId="0" borderId="0" xfId="0" applyFont="1" applyAlignment="1" applyProtection="1">
      <alignment horizontal="center" vertical="center"/>
      <protection locked="0"/>
    </xf>
    <xf numFmtId="0" fontId="152" fillId="0" borderId="0" xfId="0" applyFont="1" applyAlignment="1" applyProtection="1">
      <alignment horizontal="center" vertical="center"/>
      <protection locked="0"/>
    </xf>
    <xf numFmtId="10" fontId="153" fillId="3" borderId="0" xfId="2" applyNumberFormat="1" applyFont="1" applyFill="1" applyAlignment="1" applyProtection="1">
      <alignment horizontal="center" vertical="center"/>
      <protection locked="0"/>
    </xf>
    <xf numFmtId="177" fontId="153" fillId="3" borderId="0" xfId="0" applyNumberFormat="1" applyFont="1" applyFill="1" applyAlignment="1" applyProtection="1">
      <alignment horizontal="center" vertical="center"/>
      <protection locked="0"/>
    </xf>
    <xf numFmtId="0" fontId="152" fillId="0" borderId="0" xfId="0" applyFont="1" applyAlignment="1" applyProtection="1">
      <alignment horizontal="center" vertical="center" wrapText="1"/>
      <protection locked="0"/>
    </xf>
    <xf numFmtId="10" fontId="161" fillId="3" borderId="0" xfId="2" applyNumberFormat="1" applyFont="1" applyFill="1" applyAlignment="1" applyProtection="1">
      <alignment horizontal="center" vertical="center"/>
      <protection locked="0"/>
    </xf>
    <xf numFmtId="10" fontId="161" fillId="3" borderId="0" xfId="2" applyNumberFormat="1" applyFont="1" applyFill="1" applyAlignment="1">
      <alignment horizontal="center"/>
    </xf>
    <xf numFmtId="0" fontId="161" fillId="3" borderId="0" xfId="0" applyFont="1" applyFill="1" applyAlignment="1" applyProtection="1">
      <alignment horizontal="center" vertical="center"/>
      <protection locked="0"/>
    </xf>
    <xf numFmtId="0" fontId="152" fillId="0" borderId="0" xfId="0" applyFont="1" applyAlignment="1">
      <alignment horizontal="center" vertical="center" wrapText="1"/>
    </xf>
    <xf numFmtId="1" fontId="161" fillId="3" borderId="0" xfId="0" applyNumberFormat="1" applyFont="1" applyFill="1" applyAlignment="1">
      <alignment horizontal="center"/>
    </xf>
    <xf numFmtId="172" fontId="161" fillId="3" borderId="0" xfId="2" applyNumberFormat="1" applyFont="1" applyFill="1" applyAlignment="1">
      <alignment horizontal="center"/>
    </xf>
    <xf numFmtId="10" fontId="161" fillId="3" borderId="0" xfId="0" applyNumberFormat="1" applyFont="1" applyFill="1" applyAlignment="1" applyProtection="1">
      <alignment horizontal="center" vertical="center"/>
      <protection locked="0"/>
    </xf>
    <xf numFmtId="0" fontId="161" fillId="3" borderId="0" xfId="2" applyNumberFormat="1" applyFont="1" applyFill="1" applyAlignment="1">
      <alignment horizontal="center"/>
    </xf>
    <xf numFmtId="0" fontId="161" fillId="3" borderId="0" xfId="2" applyNumberFormat="1" applyFont="1" applyFill="1" applyAlignment="1" applyProtection="1">
      <alignment horizontal="center" vertical="center"/>
      <protection locked="0"/>
    </xf>
    <xf numFmtId="0" fontId="48" fillId="6" borderId="14" xfId="0" applyFont="1" applyFill="1" applyBorder="1" applyAlignment="1">
      <alignment horizontal="center" vertical="center"/>
    </xf>
    <xf numFmtId="0" fontId="48" fillId="6" borderId="0" xfId="0" applyFont="1" applyFill="1" applyAlignment="1">
      <alignment horizontal="center" vertical="center"/>
    </xf>
    <xf numFmtId="0" fontId="72" fillId="6" borderId="0" xfId="0" applyFont="1" applyFill="1" applyAlignment="1">
      <alignment horizontal="center" vertical="center"/>
    </xf>
    <xf numFmtId="0" fontId="48" fillId="6" borderId="15" xfId="0" applyFont="1" applyFill="1" applyBorder="1" applyAlignment="1">
      <alignment horizontal="center" vertical="center"/>
    </xf>
    <xf numFmtId="164" fontId="43" fillId="9" borderId="24" xfId="2" applyNumberFormat="1" applyFont="1" applyFill="1" applyBorder="1" applyAlignment="1">
      <alignment horizontal="center" vertical="center"/>
    </xf>
    <xf numFmtId="164" fontId="43" fillId="9" borderId="23" xfId="2" applyNumberFormat="1" applyFont="1" applyFill="1" applyBorder="1" applyAlignment="1">
      <alignment horizontal="center" vertical="center"/>
    </xf>
    <xf numFmtId="164" fontId="43" fillId="9" borderId="27" xfId="2" applyNumberFormat="1" applyFont="1" applyFill="1" applyBorder="1" applyAlignment="1">
      <alignment horizontal="center" vertical="center"/>
    </xf>
    <xf numFmtId="164" fontId="43" fillId="9" borderId="22" xfId="2" applyNumberFormat="1" applyFont="1" applyFill="1" applyBorder="1" applyAlignment="1">
      <alignment horizontal="center" vertical="center"/>
    </xf>
    <xf numFmtId="164" fontId="43" fillId="9" borderId="21" xfId="2" applyNumberFormat="1" applyFont="1" applyFill="1" applyBorder="1" applyAlignment="1">
      <alignment horizontal="center" vertical="center"/>
    </xf>
    <xf numFmtId="164" fontId="43" fillId="9" borderId="28" xfId="2" applyNumberFormat="1" applyFont="1" applyFill="1" applyBorder="1" applyAlignment="1">
      <alignment horizontal="center" vertical="center"/>
    </xf>
    <xf numFmtId="164" fontId="43" fillId="9" borderId="26" xfId="2" applyNumberFormat="1" applyFont="1" applyFill="1" applyBorder="1" applyAlignment="1">
      <alignment horizontal="center" vertical="center"/>
    </xf>
    <xf numFmtId="164" fontId="43" fillId="9" borderId="25" xfId="2" applyNumberFormat="1" applyFont="1" applyFill="1" applyBorder="1" applyAlignment="1">
      <alignment horizontal="center" vertical="center"/>
    </xf>
    <xf numFmtId="164" fontId="43" fillId="9" borderId="29" xfId="2" applyNumberFormat="1" applyFont="1" applyFill="1" applyBorder="1" applyAlignment="1">
      <alignment horizontal="center" vertical="center"/>
    </xf>
    <xf numFmtId="0" fontId="72" fillId="6" borderId="15" xfId="0" applyFont="1" applyFill="1" applyBorder="1" applyAlignment="1">
      <alignment horizontal="center" vertical="center"/>
    </xf>
    <xf numFmtId="0" fontId="72" fillId="6" borderId="21" xfId="0" applyFont="1" applyFill="1" applyBorder="1" applyAlignment="1">
      <alignment horizontal="center" vertical="center"/>
    </xf>
    <xf numFmtId="0" fontId="72" fillId="6" borderId="28" xfId="0" applyFont="1" applyFill="1" applyBorder="1" applyAlignment="1">
      <alignment horizontal="center" vertical="center"/>
    </xf>
    <xf numFmtId="164" fontId="43" fillId="2" borderId="96" xfId="2" applyNumberFormat="1" applyFont="1" applyFill="1" applyBorder="1" applyAlignment="1" applyProtection="1">
      <alignment horizontal="center" vertical="center"/>
    </xf>
    <xf numFmtId="164" fontId="43" fillId="2" borderId="95" xfId="2" applyNumberFormat="1" applyFont="1" applyFill="1" applyBorder="1" applyAlignment="1" applyProtection="1">
      <alignment horizontal="center" vertical="center"/>
    </xf>
    <xf numFmtId="164" fontId="43" fillId="9" borderId="24" xfId="2" applyNumberFormat="1" applyFont="1" applyFill="1" applyBorder="1" applyAlignment="1" applyProtection="1">
      <alignment horizontal="center" vertical="center"/>
    </xf>
    <xf numFmtId="164" fontId="43" fillId="9" borderId="23" xfId="2" applyNumberFormat="1" applyFont="1" applyFill="1" applyBorder="1" applyAlignment="1" applyProtection="1">
      <alignment horizontal="center" vertical="center"/>
    </xf>
    <xf numFmtId="164" fontId="43" fillId="9" borderId="22" xfId="2" applyNumberFormat="1" applyFont="1" applyFill="1" applyBorder="1" applyAlignment="1" applyProtection="1">
      <alignment horizontal="center" vertical="center"/>
    </xf>
    <xf numFmtId="164" fontId="43" fillId="9" borderId="28" xfId="2" applyNumberFormat="1" applyFont="1" applyFill="1" applyBorder="1" applyAlignment="1" applyProtection="1">
      <alignment horizontal="center" vertical="center"/>
    </xf>
    <xf numFmtId="164" fontId="43" fillId="9" borderId="21" xfId="2" applyNumberFormat="1" applyFont="1" applyFill="1" applyBorder="1" applyAlignment="1" applyProtection="1">
      <alignment horizontal="center" vertical="center"/>
    </xf>
    <xf numFmtId="164" fontId="43" fillId="9" borderId="27" xfId="2" applyNumberFormat="1" applyFont="1" applyFill="1" applyBorder="1" applyAlignment="1" applyProtection="1">
      <alignment horizontal="center" vertical="center"/>
    </xf>
    <xf numFmtId="164" fontId="43" fillId="9" borderId="26" xfId="2" applyNumberFormat="1" applyFont="1" applyFill="1" applyBorder="1" applyAlignment="1" applyProtection="1">
      <alignment horizontal="center" vertical="center"/>
    </xf>
    <xf numFmtId="164" fontId="43" fillId="9" borderId="29" xfId="2" applyNumberFormat="1" applyFont="1" applyFill="1" applyBorder="1" applyAlignment="1" applyProtection="1">
      <alignment horizontal="center" vertical="center"/>
    </xf>
    <xf numFmtId="164" fontId="43" fillId="9" borderId="25" xfId="2" applyNumberFormat="1" applyFont="1" applyFill="1" applyBorder="1" applyAlignment="1" applyProtection="1">
      <alignment horizontal="center" vertical="center"/>
    </xf>
    <xf numFmtId="0" fontId="66" fillId="0" borderId="0" xfId="0" applyFont="1" applyAlignment="1">
      <alignment horizontal="left"/>
    </xf>
    <xf numFmtId="1" fontId="77" fillId="5" borderId="45" xfId="1" applyNumberFormat="1" applyFont="1" applyFill="1" applyBorder="1" applyAlignment="1" applyProtection="1">
      <alignment horizontal="center" vertical="center"/>
      <protection locked="0"/>
    </xf>
    <xf numFmtId="1" fontId="77" fillId="5" borderId="46" xfId="1" applyNumberFormat="1" applyFont="1" applyFill="1" applyBorder="1" applyAlignment="1" applyProtection="1">
      <alignment horizontal="center" vertical="center"/>
      <protection locked="0"/>
    </xf>
    <xf numFmtId="0" fontId="189" fillId="6" borderId="14" xfId="0" applyFont="1" applyFill="1" applyBorder="1" applyAlignment="1" applyProtection="1">
      <alignment horizontal="center" vertical="center"/>
      <protection locked="0"/>
    </xf>
    <xf numFmtId="0" fontId="189" fillId="6" borderId="0" xfId="0" applyFont="1" applyFill="1" applyAlignment="1" applyProtection="1">
      <alignment horizontal="center" vertical="center"/>
      <protection locked="0"/>
    </xf>
    <xf numFmtId="0" fontId="58" fillId="6" borderId="14" xfId="0" applyFont="1" applyFill="1" applyBorder="1" applyAlignment="1" applyProtection="1">
      <alignment horizontal="center" vertical="center"/>
      <protection locked="0"/>
    </xf>
    <xf numFmtId="0" fontId="58" fillId="6" borderId="15" xfId="0" applyFont="1" applyFill="1" applyBorder="1" applyAlignment="1" applyProtection="1">
      <alignment horizontal="center" vertical="center"/>
      <protection locked="0"/>
    </xf>
    <xf numFmtId="0" fontId="58" fillId="6" borderId="0" xfId="0" applyFont="1" applyFill="1" applyAlignment="1" applyProtection="1">
      <alignment horizontal="center" vertical="center"/>
      <protection locked="0"/>
    </xf>
    <xf numFmtId="0" fontId="66" fillId="0" borderId="0" xfId="0" applyFont="1" applyAlignment="1" applyProtection="1">
      <alignment horizontal="left"/>
      <protection locked="0"/>
    </xf>
    <xf numFmtId="171" fontId="75" fillId="0" borderId="0" xfId="0" applyNumberFormat="1" applyFont="1" applyAlignment="1">
      <alignment horizontal="center"/>
    </xf>
    <xf numFmtId="167" fontId="1" fillId="0" borderId="49" xfId="2" applyNumberFormat="1" applyFont="1" applyBorder="1" applyAlignment="1" applyProtection="1">
      <alignment horizontal="center"/>
    </xf>
    <xf numFmtId="0" fontId="68" fillId="0" borderId="55" xfId="0" applyNumberFormat="1" applyFont="1" applyBorder="1"/>
    <xf numFmtId="0" fontId="68" fillId="0" borderId="0" xfId="0" applyNumberFormat="1" applyFont="1"/>
    <xf numFmtId="0" fontId="68" fillId="0" borderId="55" xfId="0" applyNumberFormat="1" applyFont="1" applyBorder="1" applyAlignment="1">
      <alignment horizontal="center"/>
    </xf>
    <xf numFmtId="0" fontId="68" fillId="0" borderId="0" xfId="0" applyNumberFormat="1" applyFont="1" applyAlignment="1">
      <alignment horizontal="center"/>
    </xf>
    <xf numFmtId="166" fontId="68" fillId="0" borderId="0" xfId="2" applyNumberFormat="1" applyFont="1" applyAlignment="1">
      <alignment horizontal="center"/>
    </xf>
    <xf numFmtId="10" fontId="68" fillId="0" borderId="0" xfId="2" applyNumberFormat="1" applyFont="1" applyAlignment="1">
      <alignment horizontal="center"/>
    </xf>
    <xf numFmtId="10" fontId="148" fillId="0" borderId="0" xfId="2" applyNumberFormat="1" applyFont="1" applyAlignment="1">
      <alignment horizontal="center"/>
    </xf>
    <xf numFmtId="4" fontId="68" fillId="0" borderId="0" xfId="2" applyNumberFormat="1" applyFont="1" applyAlignment="1">
      <alignment horizontal="center"/>
    </xf>
    <xf numFmtId="0" fontId="68" fillId="0" borderId="55" xfId="0" applyNumberFormat="1" applyFont="1" applyBorder="1" applyAlignment="1">
      <alignment horizontal="left"/>
    </xf>
    <xf numFmtId="0" fontId="68" fillId="0" borderId="0" xfId="0" applyNumberFormat="1" applyFont="1" applyAlignment="1">
      <alignment horizontal="left"/>
    </xf>
    <xf numFmtId="10" fontId="68" fillId="0" borderId="0" xfId="2" applyNumberFormat="1" applyFont="1" applyAlignment="1">
      <alignment horizontal="left"/>
    </xf>
    <xf numFmtId="0" fontId="117" fillId="0" borderId="0" xfId="0" applyFont="1" applyBorder="1" applyAlignment="1" applyProtection="1">
      <alignment vertical="center"/>
      <protection locked="0"/>
    </xf>
    <xf numFmtId="173" fontId="117" fillId="0" borderId="0" xfId="0" applyNumberFormat="1" applyFont="1" applyBorder="1" applyAlignment="1" applyProtection="1">
      <alignment vertical="center"/>
      <protection locked="0"/>
    </xf>
    <xf numFmtId="179" fontId="117" fillId="0" borderId="0" xfId="0" applyNumberFormat="1" applyFont="1" applyBorder="1" applyAlignment="1" applyProtection="1">
      <alignment horizontal="center" vertical="center"/>
      <protection locked="0"/>
    </xf>
    <xf numFmtId="180" fontId="117" fillId="0" borderId="0" xfId="0" applyNumberFormat="1" applyFont="1" applyBorder="1" applyAlignment="1" applyProtection="1">
      <alignment horizontal="center" vertical="center"/>
      <protection locked="0"/>
    </xf>
    <xf numFmtId="183" fontId="117" fillId="0" borderId="0" xfId="0" applyNumberFormat="1" applyFont="1" applyBorder="1" applyAlignment="1" applyProtection="1">
      <alignment horizontal="center" vertical="center"/>
      <protection locked="0"/>
    </xf>
    <xf numFmtId="2" fontId="117" fillId="0" borderId="0" xfId="0" applyNumberFormat="1" applyFont="1" applyBorder="1" applyAlignment="1" applyProtection="1">
      <alignment horizontal="center" vertical="center"/>
      <protection locked="0"/>
    </xf>
    <xf numFmtId="0" fontId="117" fillId="0" borderId="0" xfId="0" applyFont="1" applyBorder="1" applyAlignment="1" applyProtection="1">
      <alignment horizontal="center" vertical="center"/>
      <protection locked="0"/>
    </xf>
    <xf numFmtId="176" fontId="117" fillId="0" borderId="0" xfId="0" applyNumberFormat="1" applyFont="1" applyBorder="1" applyAlignment="1" applyProtection="1">
      <alignment horizontal="center" vertical="center"/>
      <protection locked="0"/>
    </xf>
    <xf numFmtId="0" fontId="118" fillId="0" borderId="0" xfId="0" applyFont="1" applyFill="1" applyAlignment="1">
      <alignment vertical="center"/>
    </xf>
    <xf numFmtId="0" fontId="121" fillId="0" borderId="0" xfId="0" applyFont="1" applyFill="1" applyAlignment="1">
      <alignment vertical="center"/>
    </xf>
    <xf numFmtId="0" fontId="117" fillId="0" borderId="0" xfId="0" applyFont="1" applyFill="1" applyAlignment="1">
      <alignment vertical="center"/>
    </xf>
    <xf numFmtId="0" fontId="69" fillId="0" borderId="0" xfId="0" applyFont="1" applyFill="1" applyAlignment="1">
      <alignment horizontal="center" vertical="center" wrapText="1"/>
    </xf>
    <xf numFmtId="0" fontId="117" fillId="0" borderId="0" xfId="0" applyFont="1" applyFill="1" applyAlignment="1" applyProtection="1">
      <alignment vertical="center"/>
      <protection locked="0"/>
    </xf>
    <xf numFmtId="0" fontId="177" fillId="0" borderId="0" xfId="0" applyFont="1" applyFill="1" applyAlignment="1" applyProtection="1">
      <alignment vertical="center"/>
      <protection locked="0"/>
    </xf>
    <xf numFmtId="0" fontId="116" fillId="0" borderId="0" xfId="0" applyFont="1" applyFill="1" applyAlignment="1" applyProtection="1">
      <alignment vertical="center"/>
      <protection locked="0"/>
    </xf>
    <xf numFmtId="0" fontId="117" fillId="0" borderId="0" xfId="0" applyFont="1" applyFill="1" applyBorder="1" applyAlignment="1" applyProtection="1">
      <alignment vertical="center"/>
      <protection locked="0"/>
    </xf>
    <xf numFmtId="0" fontId="117" fillId="0" borderId="67" xfId="0" applyFont="1" applyFill="1" applyBorder="1" applyAlignment="1" applyProtection="1">
      <alignment vertical="center"/>
      <protection locked="0"/>
    </xf>
    <xf numFmtId="0" fontId="117" fillId="0" borderId="66" xfId="0" applyFont="1" applyFill="1" applyBorder="1" applyAlignment="1" applyProtection="1">
      <alignment vertical="center"/>
      <protection locked="0"/>
    </xf>
    <xf numFmtId="0" fontId="117" fillId="0" borderId="68" xfId="0" applyFont="1" applyFill="1" applyBorder="1" applyAlignment="1" applyProtection="1">
      <alignment vertical="center"/>
      <protection locked="0"/>
    </xf>
    <xf numFmtId="0" fontId="126" fillId="0" borderId="0" xfId="0" applyFont="1" applyFill="1" applyAlignment="1" applyProtection="1">
      <alignment vertical="center"/>
      <protection locked="0"/>
    </xf>
    <xf numFmtId="0" fontId="118" fillId="0" borderId="0" xfId="0" applyFont="1" applyFill="1" applyBorder="1" applyAlignment="1">
      <alignment vertical="center"/>
    </xf>
    <xf numFmtId="0" fontId="124" fillId="0" borderId="0" xfId="0" applyFont="1" applyFill="1" applyAlignment="1">
      <alignment vertical="center"/>
    </xf>
    <xf numFmtId="179" fontId="117" fillId="0" borderId="0" xfId="0" applyNumberFormat="1" applyFont="1" applyFill="1" applyBorder="1" applyAlignment="1" applyProtection="1">
      <alignment vertical="center"/>
      <protection locked="0"/>
    </xf>
    <xf numFmtId="179" fontId="117" fillId="0" borderId="67" xfId="0" applyNumberFormat="1" applyFont="1" applyFill="1" applyBorder="1" applyAlignment="1" applyProtection="1">
      <alignment vertical="center"/>
      <protection locked="0"/>
    </xf>
    <xf numFmtId="179" fontId="117" fillId="0" borderId="66" xfId="0" applyNumberFormat="1" applyFont="1" applyFill="1" applyBorder="1" applyAlignment="1" applyProtection="1">
      <alignment vertical="center"/>
      <protection locked="0"/>
    </xf>
    <xf numFmtId="179" fontId="117" fillId="0" borderId="68" xfId="0" applyNumberFormat="1" applyFont="1" applyFill="1" applyBorder="1" applyAlignment="1" applyProtection="1">
      <alignment vertical="center"/>
      <protection locked="0"/>
    </xf>
    <xf numFmtId="0" fontId="120" fillId="0" borderId="0" xfId="0" applyFont="1" applyFill="1" applyAlignment="1">
      <alignment horizontal="center" vertical="center"/>
    </xf>
    <xf numFmtId="0" fontId="117" fillId="0" borderId="0" xfId="0" applyFont="1" applyFill="1" applyAlignment="1">
      <alignment horizontal="center" vertical="center"/>
    </xf>
    <xf numFmtId="0" fontId="117" fillId="0" borderId="0" xfId="0" applyFont="1" applyFill="1" applyAlignment="1" applyProtection="1">
      <alignment horizontal="center" vertical="center"/>
      <protection locked="0"/>
    </xf>
    <xf numFmtId="0" fontId="177" fillId="0" borderId="0" xfId="0" applyFont="1" applyFill="1" applyAlignment="1" applyProtection="1">
      <alignment horizontal="center" vertical="center"/>
      <protection locked="0"/>
    </xf>
    <xf numFmtId="0" fontId="116" fillId="0" borderId="0" xfId="0" applyFont="1" applyFill="1" applyAlignment="1" applyProtection="1">
      <alignment horizontal="center" vertical="center"/>
      <protection locked="0"/>
    </xf>
    <xf numFmtId="0" fontId="117" fillId="0" borderId="0" xfId="0" applyFont="1" applyFill="1" applyBorder="1" applyAlignment="1" applyProtection="1">
      <alignment horizontal="center" vertical="center"/>
      <protection locked="0"/>
    </xf>
    <xf numFmtId="0" fontId="117" fillId="0" borderId="67" xfId="0" applyFont="1" applyFill="1" applyBorder="1" applyAlignment="1" applyProtection="1">
      <alignment horizontal="center" vertical="center"/>
      <protection locked="0"/>
    </xf>
    <xf numFmtId="0" fontId="117" fillId="0" borderId="66" xfId="0" applyFont="1" applyFill="1" applyBorder="1" applyAlignment="1" applyProtection="1">
      <alignment horizontal="center" vertical="center"/>
      <protection locked="0"/>
    </xf>
    <xf numFmtId="0" fontId="117" fillId="0" borderId="68" xfId="0" applyFont="1" applyFill="1" applyBorder="1" applyAlignment="1" applyProtection="1">
      <alignment horizontal="center" vertical="center"/>
      <protection locked="0"/>
    </xf>
    <xf numFmtId="0" fontId="126" fillId="0" borderId="0" xfId="0" applyFont="1" applyFill="1" applyAlignment="1" applyProtection="1">
      <alignment horizontal="center" vertical="center"/>
      <protection locked="0"/>
    </xf>
    <xf numFmtId="0" fontId="118" fillId="0" borderId="0" xfId="0" applyFont="1" applyFill="1" applyBorder="1" applyAlignment="1">
      <alignment horizontal="center" vertical="center"/>
    </xf>
    <xf numFmtId="0" fontId="117" fillId="0" borderId="0" xfId="0" applyFont="1" applyBorder="1" applyAlignment="1">
      <alignment horizontal="center" vertical="center"/>
    </xf>
    <xf numFmtId="0" fontId="200" fillId="0" borderId="0" xfId="0" applyFont="1" applyAlignment="1" applyProtection="1">
      <alignment horizontal="right" indent="1"/>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94">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b val="0"/>
        <i/>
      </font>
      <numFmt numFmtId="179" formatCode="0.00%;\-0.00%;&quot;-&quot;"/>
    </dxf>
    <dxf>
      <numFmt numFmtId="179" formatCode="0.00%;\-0.00%;&quot;-&quot;"/>
    </dxf>
    <dxf>
      <numFmt numFmtId="34" formatCode="_(&quot;$&quot;* #,##0.00_);_(&quot;$&quot;* \(#,##0.00\);_(&quot;$&quot;* &quot;-&quot;??_);_(@_)"/>
    </dxf>
    <dxf>
      <font>
        <color theme="1"/>
      </font>
      <fill>
        <patternFill>
          <bgColor rgb="FFFFFF00"/>
        </patternFill>
      </fill>
    </dxf>
    <dxf>
      <font>
        <color theme="1"/>
      </font>
      <fill>
        <patternFill>
          <bgColor rgb="FFFFFF00"/>
        </patternFill>
      </fill>
    </dxf>
    <dxf>
      <fill>
        <patternFill>
          <bgColor rgb="FFFAFFB9"/>
        </patternFill>
      </fill>
    </dxf>
    <dxf>
      <fill>
        <patternFill>
          <bgColor rgb="FFFAFFB9"/>
        </patternFill>
      </fill>
    </dxf>
    <dxf>
      <fill>
        <patternFill>
          <bgColor rgb="FFFAFFB9"/>
        </patternFill>
      </fill>
    </dxf>
    <dxf>
      <numFmt numFmtId="32" formatCode="_(&quot;$&quot;* #,##0_);_(&quot;$&quot;* \(#,##0\);_(&quot;$&quot;* &quot;-&quot;_);_(@_)"/>
    </dxf>
    <dxf>
      <numFmt numFmtId="34" formatCode="_(&quot;$&quot;* #,##0.00_);_(&quot;$&quot;* \(#,##0.00\);_(&quot;$&quot;* &quot;-&quot;??_);_(@_)"/>
    </dxf>
    <dxf>
      <numFmt numFmtId="34" formatCode="_(&quot;$&quot;* #,##0.00_);_(&quot;$&quot;* \(#,##0.00\);_(&quot;$&quot;* &quot;-&quot;??_);_(@_)"/>
    </dxf>
    <dxf>
      <font>
        <b/>
        <i val="0"/>
        <color rgb="FFC00000"/>
      </font>
      <fill>
        <patternFill>
          <bgColor rgb="FFFFFF00"/>
        </patternFill>
      </fill>
    </dxf>
    <dxf>
      <font>
        <b/>
        <i val="0"/>
        <color rgb="FFC00000"/>
      </font>
      <fill>
        <patternFill>
          <bgColor rgb="FFFFFF00"/>
        </patternFill>
      </fill>
    </dxf>
    <dxf>
      <fill>
        <patternFill>
          <bgColor rgb="FFFAFFB9"/>
        </patternFill>
      </fill>
    </dxf>
    <dxf>
      <font>
        <color rgb="FFC00000"/>
      </font>
    </dxf>
    <dxf>
      <font>
        <b/>
        <i val="0"/>
        <color rgb="FFC00000"/>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dxf>
    <dxf>
      <numFmt numFmtId="34" formatCode="_(&quot;$&quot;* #,##0.00_);_(&quot;$&quot;* \(#,##0.00\);_(&quot;$&quot;* &quot;-&quot;??_);_(@_)"/>
    </dxf>
    <dxf>
      <numFmt numFmtId="34" formatCode="_(&quot;$&quot;* #,##0.00_);_(&quot;$&quot;* \(#,##0.00\);_(&quot;$&quot;* &quot;-&quot;??_);_(@_)"/>
    </dxf>
    <dxf>
      <font>
        <color rgb="FFC00000"/>
      </font>
    </dxf>
    <dxf>
      <font>
        <color theme="1"/>
      </font>
      <fill>
        <patternFill>
          <bgColor rgb="FFFFFF00"/>
        </patternFill>
      </fill>
    </dxf>
    <dxf>
      <font>
        <color rgb="FF008000"/>
      </font>
    </dxf>
    <dxf>
      <font>
        <color rgb="FFC00000"/>
      </font>
    </dxf>
    <dxf>
      <fill>
        <patternFill>
          <bgColor rgb="FFFAFFB9"/>
        </patternFill>
      </fill>
    </dxf>
    <dxf>
      <fill>
        <patternFill>
          <bgColor rgb="FFFAFFB9"/>
        </patternFill>
      </fill>
    </dxf>
    <dxf>
      <fill>
        <patternFill>
          <bgColor rgb="FFFAFFB9"/>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dxf>
    <dxf>
      <font>
        <sz val="10"/>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sz val="10"/>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color auto="1"/>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color auto="1"/>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sz val="10"/>
      </font>
      <numFmt numFmtId="168" formatCode="dd/mm/yyyy;@"/>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z val="12"/>
      </font>
      <numFmt numFmtId="0" formatCode="General"/>
    </dxf>
    <dxf>
      <font>
        <sz val="12"/>
      </font>
      <numFmt numFmtId="0" formatCode="General"/>
    </dxf>
    <dxf>
      <font>
        <sz val="12"/>
      </font>
      <numFmt numFmtId="0" formatCode="General"/>
    </dxf>
    <dxf>
      <font>
        <sz val="12"/>
      </font>
      <numFmt numFmtId="0" formatCode="General"/>
    </dxf>
    <dxf>
      <font>
        <sz val="12"/>
      </font>
      <numFmt numFmtId="172" formatCode="dd/mm/yyyy"/>
      <alignment horizontal="center" vertical="bottom" textRotation="0" wrapText="0" indent="0" justifyLastLine="0" shrinkToFit="0" readingOrder="0"/>
    </dxf>
    <dxf>
      <font>
        <sz val="12"/>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s>
  <tableStyles count="0" defaultTableStyle="TableStyleMedium2" defaultPivotStyle="PivotStyleLight16"/>
  <colors>
    <mruColors>
      <color rgb="FF5F5A78"/>
      <color rgb="FF7AB4FA"/>
      <color rgb="FF776A9E"/>
      <color rgb="FF8A78C7"/>
      <color rgb="FFA580FF"/>
      <color rgb="FF53679E"/>
      <color rgb="FF5876C7"/>
      <color rgb="FF6B5057"/>
      <color rgb="FF8F595F"/>
      <color rgb="FFB35D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17/06/relationships/richStyles" Target="richData/richStyle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17/06/relationships/rdSupportingPropertyBagStructure" Target="richData/rdsupportingpropertybagstructure.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3.6824066530516529E-2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2.7727981940340626E-3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0.10736945383384411</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6.9932980020577018E-2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1.0166306261217253</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AccReturns!$D$2</c:f>
              <c:strCache>
                <c:ptCount val="1"/>
                <c:pt idx="0">
                  <c:v>CDI</c:v>
                </c:pt>
              </c:strCache>
            </c:strRef>
          </c:tx>
          <c:spPr>
            <a:ln w="25400" cap="rnd">
              <a:solidFill>
                <a:schemeClr val="accent2"/>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[0]!retorno_benchmark</c:f>
              <c:numCache>
                <c:formatCode>0.00%</c:formatCode>
                <c:ptCount val="815"/>
                <c:pt idx="0">
                  <c:v>0</c:v>
                </c:pt>
                <c:pt idx="1">
                  <c:v>1.7088558920153041E-4</c:v>
                </c:pt>
                <c:pt idx="2">
                  <c:v>3.4180038028774895E-4</c:v>
                </c:pt>
                <c:pt idx="3">
                  <c:v>5.1274437824866403E-4</c:v>
                </c:pt>
                <c:pt idx="4">
                  <c:v>6.8371758807539429E-4</c:v>
                </c:pt>
                <c:pt idx="5">
                  <c:v>8.5472001475972448E-4</c:v>
                </c:pt>
                <c:pt idx="6">
                  <c:v>1.0257516632945496E-3</c:v>
                </c:pt>
                <c:pt idx="7">
                  <c:v>1.1968125386734307E-3</c:v>
                </c:pt>
                <c:pt idx="8">
                  <c:v>1.3679026458908172E-3</c:v>
                </c:pt>
                <c:pt idx="9">
                  <c:v>1.5390219899420465E-3</c:v>
                </c:pt>
                <c:pt idx="10">
                  <c:v>1.7101705758231223E-3</c:v>
                </c:pt>
                <c:pt idx="11">
                  <c:v>1.8813484085311583E-3</c:v>
                </c:pt>
                <c:pt idx="12">
                  <c:v>2.0525554930639345E-3</c:v>
                </c:pt>
                <c:pt idx="13">
                  <c:v>2.2237918344203411E-3</c:v>
                </c:pt>
                <c:pt idx="14">
                  <c:v>2.3950574375997125E-3</c:v>
                </c:pt>
                <c:pt idx="15">
                  <c:v>2.566352307602715E-3</c:v>
                </c:pt>
                <c:pt idx="16">
                  <c:v>2.7376764494304595E-3</c:v>
                </c:pt>
                <c:pt idx="17">
                  <c:v>2.9090298680851667E-3</c:v>
                </c:pt>
                <c:pt idx="18">
                  <c:v>3.0804125685697237E-3</c:v>
                </c:pt>
                <c:pt idx="19">
                  <c:v>3.2518245558881276E-3</c:v>
                </c:pt>
                <c:pt idx="20">
                  <c:v>3.4232658350448197E-3</c:v>
                </c:pt>
                <c:pt idx="21">
                  <c:v>3.5947364110455737E-3</c:v>
                </c:pt>
                <c:pt idx="22">
                  <c:v>3.7662362888968293E-3</c:v>
                </c:pt>
                <c:pt idx="23">
                  <c:v>3.9377654736056922E-3</c:v>
                </c:pt>
                <c:pt idx="24">
                  <c:v>4.1093239701803785E-3</c:v>
                </c:pt>
                <c:pt idx="25">
                  <c:v>4.2713571812207363E-3</c:v>
                </c:pt>
                <c:pt idx="26">
                  <c:v>4.4334165395747416E-3</c:v>
                </c:pt>
                <c:pt idx="27">
                  <c:v>4.5955020494619081E-3</c:v>
                </c:pt>
                <c:pt idx="28">
                  <c:v>4.7576137151021936E-3</c:v>
                </c:pt>
                <c:pt idx="29">
                  <c:v>4.9197515407164438E-3</c:v>
                </c:pt>
                <c:pt idx="30">
                  <c:v>5.0819155305259489E-3</c:v>
                </c:pt>
                <c:pt idx="31">
                  <c:v>5.244105688752887E-3</c:v>
                </c:pt>
                <c:pt idx="32">
                  <c:v>5.4063220196201023E-3</c:v>
                </c:pt>
                <c:pt idx="33">
                  <c:v>5.5685645273511053E-3</c:v>
                </c:pt>
                <c:pt idx="34">
                  <c:v>5.7308332161700726E-3</c:v>
                </c:pt>
                <c:pt idx="35">
                  <c:v>5.8931280903018468E-3</c:v>
                </c:pt>
                <c:pt idx="36">
                  <c:v>6.0554491539719368E-3</c:v>
                </c:pt>
                <c:pt idx="37">
                  <c:v>6.2177964114065176E-3</c:v>
                </c:pt>
                <c:pt idx="38">
                  <c:v>6.3801698668324303E-3</c:v>
                </c:pt>
                <c:pt idx="39">
                  <c:v>6.542569524477404E-3</c:v>
                </c:pt>
                <c:pt idx="40">
                  <c:v>6.7049953885696123E-3</c:v>
                </c:pt>
                <c:pt idx="41">
                  <c:v>6.8674474633378946E-3</c:v>
                </c:pt>
                <c:pt idx="42">
                  <c:v>7.0299257530119785E-3</c:v>
                </c:pt>
                <c:pt idx="43">
                  <c:v>7.1924302618220359E-3</c:v>
                </c:pt>
                <c:pt idx="44">
                  <c:v>7.3549609939991267E-3</c:v>
                </c:pt>
                <c:pt idx="45">
                  <c:v>7.517517953774977E-3</c:v>
                </c:pt>
                <c:pt idx="46">
                  <c:v>7.680101145381979E-3</c:v>
                </c:pt>
                <c:pt idx="47">
                  <c:v>7.842710573053191E-3</c:v>
                </c:pt>
                <c:pt idx="48">
                  <c:v>8.0053462410221154E-3</c:v>
                </c:pt>
                <c:pt idx="49">
                  <c:v>8.1680081535233651E-3</c:v>
                </c:pt>
                <c:pt idx="50">
                  <c:v>8.3306963147917745E-3</c:v>
                </c:pt>
                <c:pt idx="51">
                  <c:v>8.4934107290632888E-3</c:v>
                </c:pt>
                <c:pt idx="52">
                  <c:v>8.6561514005742968E-3</c:v>
                </c:pt>
                <c:pt idx="53">
                  <c:v>8.7996535636980511E-3</c:v>
                </c:pt>
                <c:pt idx="54">
                  <c:v>8.9431761429672463E-3</c:v>
                </c:pt>
                <c:pt idx="55">
                  <c:v>9.0867191412866699E-3</c:v>
                </c:pt>
                <c:pt idx="56">
                  <c:v>9.2302825615613315E-3</c:v>
                </c:pt>
                <c:pt idx="57">
                  <c:v>9.3738664066966848E-3</c:v>
                </c:pt>
                <c:pt idx="58">
                  <c:v>9.5174706795986275E-3</c:v>
                </c:pt>
                <c:pt idx="59">
                  <c:v>9.6610953831732793E-3</c:v>
                </c:pt>
                <c:pt idx="60">
                  <c:v>9.8047405203274263E-3</c:v>
                </c:pt>
                <c:pt idx="61">
                  <c:v>9.9484060939680763E-3</c:v>
                </c:pt>
                <c:pt idx="62">
                  <c:v>1.0092092107002903E-2</c:v>
                </c:pt>
                <c:pt idx="63">
                  <c:v>1.0235798562339804E-2</c:v>
                </c:pt>
                <c:pt idx="64">
                  <c:v>1.0379525462886896E-2</c:v>
                </c:pt>
                <c:pt idx="65">
                  <c:v>1.0523272811553186E-2</c:v>
                </c:pt>
                <c:pt idx="66">
                  <c:v>1.066704061124768E-2</c:v>
                </c:pt>
                <c:pt idx="67">
                  <c:v>1.0810828864880051E-2</c:v>
                </c:pt>
                <c:pt idx="68">
                  <c:v>1.0954637575360415E-2</c:v>
                </c:pt>
                <c:pt idx="69">
                  <c:v>1.1098466745598889E-2</c:v>
                </c:pt>
                <c:pt idx="70">
                  <c:v>1.1242316378506478E-2</c:v>
                </c:pt>
                <c:pt idx="71">
                  <c:v>1.1386186476994409E-2</c:v>
                </c:pt>
                <c:pt idx="72">
                  <c:v>1.1530077043974352E-2</c:v>
                </c:pt>
                <c:pt idx="73">
                  <c:v>1.1673988082358422E-2</c:v>
                </c:pt>
                <c:pt idx="74">
                  <c:v>1.1817919595058957E-2</c:v>
                </c:pt>
                <c:pt idx="75">
                  <c:v>1.1961871584988959E-2</c:v>
                </c:pt>
                <c:pt idx="76">
                  <c:v>1.2105844055061654E-2</c:v>
                </c:pt>
                <c:pt idx="77">
                  <c:v>1.2249837008190712E-2</c:v>
                </c:pt>
                <c:pt idx="78">
                  <c:v>1.2393850447290466E-2</c:v>
                </c:pt>
                <c:pt idx="79">
                  <c:v>1.2537884375275254E-2</c:v>
                </c:pt>
                <c:pt idx="80">
                  <c:v>1.2681938795060299E-2</c:v>
                </c:pt>
                <c:pt idx="81">
                  <c:v>1.2826013709560824E-2</c:v>
                </c:pt>
                <c:pt idx="82">
                  <c:v>1.2970109121692497E-2</c:v>
                </c:pt>
                <c:pt idx="83">
                  <c:v>1.3114225034371652E-2</c:v>
                </c:pt>
                <c:pt idx="84">
                  <c:v>1.3258361450515066E-2</c:v>
                </c:pt>
                <c:pt idx="85">
                  <c:v>1.3373314318617657E-2</c:v>
                </c:pt>
                <c:pt idx="86">
                  <c:v>1.3488280227976324E-2</c:v>
                </c:pt>
                <c:pt idx="87">
                  <c:v>1.360325918007077E-2</c:v>
                </c:pt>
                <c:pt idx="88">
                  <c:v>1.371825117638048E-2</c:v>
                </c:pt>
                <c:pt idx="89">
                  <c:v>1.3833256218385603E-2</c:v>
                </c:pt>
                <c:pt idx="90">
                  <c:v>1.3948274307565844E-2</c:v>
                </c:pt>
                <c:pt idx="91">
                  <c:v>1.4063305445401575E-2</c:v>
                </c:pt>
                <c:pt idx="92">
                  <c:v>1.4178349633373166E-2</c:v>
                </c:pt>
                <c:pt idx="93">
                  <c:v>1.429340687296099E-2</c:v>
                </c:pt>
                <c:pt idx="94">
                  <c:v>1.4408477165645861E-2</c:v>
                </c:pt>
                <c:pt idx="95">
                  <c:v>1.4523560512908595E-2</c:v>
                </c:pt>
                <c:pt idx="96">
                  <c:v>1.463865691623023E-2</c:v>
                </c:pt>
                <c:pt idx="97">
                  <c:v>1.4753766377092026E-2</c:v>
                </c:pt>
                <c:pt idx="98">
                  <c:v>1.4868888896975241E-2</c:v>
                </c:pt>
                <c:pt idx="99">
                  <c:v>1.4984024477361357E-2</c:v>
                </c:pt>
                <c:pt idx="100">
                  <c:v>1.5099173119732079E-2</c:v>
                </c:pt>
                <c:pt idx="101">
                  <c:v>1.5214334825569331E-2</c:v>
                </c:pt>
                <c:pt idx="102">
                  <c:v>1.5329509596355262E-2</c:v>
                </c:pt>
                <c:pt idx="103">
                  <c:v>1.5444697433572019E-2</c:v>
                </c:pt>
                <c:pt idx="104">
                  <c:v>1.555989833870175E-2</c:v>
                </c:pt>
                <c:pt idx="105">
                  <c:v>1.5675112313227269E-2</c:v>
                </c:pt>
                <c:pt idx="106">
                  <c:v>1.5790339358631167E-2</c:v>
                </c:pt>
                <c:pt idx="107">
                  <c:v>1.5905579476396259E-2</c:v>
                </c:pt>
                <c:pt idx="108">
                  <c:v>1.6020832668005802E-2</c:v>
                </c:pt>
                <c:pt idx="109">
                  <c:v>1.6136098934942833E-2</c:v>
                </c:pt>
                <c:pt idx="110">
                  <c:v>1.6251378278690609E-2</c:v>
                </c:pt>
                <c:pt idx="111">
                  <c:v>1.6366670700732833E-2</c:v>
                </c:pt>
                <c:pt idx="112">
                  <c:v>1.6481976202553206E-2</c:v>
                </c:pt>
                <c:pt idx="113">
                  <c:v>1.6597294785635652E-2</c:v>
                </c:pt>
                <c:pt idx="114">
                  <c:v>1.6683112674236611E-2</c:v>
                </c:pt>
                <c:pt idx="115">
                  <c:v>1.6768937807309037E-2</c:v>
                </c:pt>
                <c:pt idx="116">
                  <c:v>1.6854770185464441E-2</c:v>
                </c:pt>
                <c:pt idx="117">
                  <c:v>1.6940609809314333E-2</c:v>
                </c:pt>
                <c:pt idx="118">
                  <c:v>1.7026456679470447E-2</c:v>
                </c:pt>
                <c:pt idx="119">
                  <c:v>1.7112310796544294E-2</c:v>
                </c:pt>
                <c:pt idx="120">
                  <c:v>1.7198172161147829E-2</c:v>
                </c:pt>
                <c:pt idx="121">
                  <c:v>1.7284040773893006E-2</c:v>
                </c:pt>
                <c:pt idx="122">
                  <c:v>1.7369916635391336E-2</c:v>
                </c:pt>
                <c:pt idx="123">
                  <c:v>1.7455799746254996E-2</c:v>
                </c:pt>
                <c:pt idx="124">
                  <c:v>1.7541690107095942E-2</c:v>
                </c:pt>
                <c:pt idx="125">
                  <c:v>1.7627587718526128E-2</c:v>
                </c:pt>
                <c:pt idx="126">
                  <c:v>1.771349258115773E-2</c:v>
                </c:pt>
                <c:pt idx="127">
                  <c:v>1.7799404695602705E-2</c:v>
                </c:pt>
                <c:pt idx="128">
                  <c:v>1.7885324062473229E-2</c:v>
                </c:pt>
                <c:pt idx="129">
                  <c:v>1.7971250682381701E-2</c:v>
                </c:pt>
                <c:pt idx="130">
                  <c:v>1.8057184555940298E-2</c:v>
                </c:pt>
                <c:pt idx="131">
                  <c:v>1.8143125683761196E-2</c:v>
                </c:pt>
                <c:pt idx="132">
                  <c:v>1.8229074066457018E-2</c:v>
                </c:pt>
                <c:pt idx="133">
                  <c:v>1.8315029704640162E-2</c:v>
                </c:pt>
                <c:pt idx="134">
                  <c:v>1.8400992598923027E-2</c:v>
                </c:pt>
                <c:pt idx="135">
                  <c:v>1.8486962749918234E-2</c:v>
                </c:pt>
                <c:pt idx="136">
                  <c:v>1.8572940158238183E-2</c:v>
                </c:pt>
                <c:pt idx="137">
                  <c:v>1.8658924824495715E-2</c:v>
                </c:pt>
                <c:pt idx="138">
                  <c:v>1.8744916749303453E-2</c:v>
                </c:pt>
                <c:pt idx="139">
                  <c:v>1.8830915933274239E-2</c:v>
                </c:pt>
                <c:pt idx="140">
                  <c:v>1.8916922377020695E-2</c:v>
                </c:pt>
                <c:pt idx="141">
                  <c:v>1.9002936081155886E-2</c:v>
                </c:pt>
                <c:pt idx="142">
                  <c:v>1.9088957046292432E-2</c:v>
                </c:pt>
                <c:pt idx="143">
                  <c:v>1.9174985273043399E-2</c:v>
                </c:pt>
                <c:pt idx="144">
                  <c:v>1.9261020762021852E-2</c:v>
                </c:pt>
                <c:pt idx="145">
                  <c:v>1.9347063513840856E-2</c:v>
                </c:pt>
                <c:pt idx="146">
                  <c:v>1.9433113529113477E-2</c:v>
                </c:pt>
                <c:pt idx="147">
                  <c:v>1.9519170808452779E-2</c:v>
                </c:pt>
                <c:pt idx="148">
                  <c:v>1.960523535247205E-2</c:v>
                </c:pt>
                <c:pt idx="149">
                  <c:v>1.9681392002687037E-2</c:v>
                </c:pt>
                <c:pt idx="150">
                  <c:v>1.9757554341216732E-2</c:v>
                </c:pt>
                <c:pt idx="151">
                  <c:v>1.9833722368485907E-2</c:v>
                </c:pt>
                <c:pt idx="152">
                  <c:v>1.9909896084919554E-2</c:v>
                </c:pt>
                <c:pt idx="153">
                  <c:v>1.9986075490942445E-2</c:v>
                </c:pt>
                <c:pt idx="154">
                  <c:v>2.0062260586979574E-2</c:v>
                </c:pt>
                <c:pt idx="155">
                  <c:v>2.0138451373456157E-2</c:v>
                </c:pt>
                <c:pt idx="156">
                  <c:v>2.0214647850796963E-2</c:v>
                </c:pt>
                <c:pt idx="157">
                  <c:v>2.0290850019427209E-2</c:v>
                </c:pt>
                <c:pt idx="158">
                  <c:v>2.0367057879771888E-2</c:v>
                </c:pt>
                <c:pt idx="159">
                  <c:v>2.0443271432256216E-2</c:v>
                </c:pt>
                <c:pt idx="160">
                  <c:v>2.0519490677305408E-2</c:v>
                </c:pt>
                <c:pt idx="161">
                  <c:v>2.0595715615344679E-2</c:v>
                </c:pt>
                <c:pt idx="162">
                  <c:v>2.0671946246799022E-2</c:v>
                </c:pt>
                <c:pt idx="163">
                  <c:v>2.0748182572093876E-2</c:v>
                </c:pt>
                <c:pt idx="164">
                  <c:v>2.0824424591654456E-2</c:v>
                </c:pt>
                <c:pt idx="165">
                  <c:v>2.0900672305905976E-2</c:v>
                </c:pt>
                <c:pt idx="166">
                  <c:v>2.0976925715274097E-2</c:v>
                </c:pt>
                <c:pt idx="167">
                  <c:v>2.1053184820183812E-2</c:v>
                </c:pt>
                <c:pt idx="168">
                  <c:v>2.1129449621060781E-2</c:v>
                </c:pt>
                <c:pt idx="169">
                  <c:v>2.120572011833044E-2</c:v>
                </c:pt>
                <c:pt idx="170">
                  <c:v>2.1281996312418228E-2</c:v>
                </c:pt>
                <c:pt idx="171">
                  <c:v>2.1358278203749581E-2</c:v>
                </c:pt>
                <c:pt idx="172">
                  <c:v>2.143456579275016E-2</c:v>
                </c:pt>
                <c:pt idx="173">
                  <c:v>2.1510859079845401E-2</c:v>
                </c:pt>
                <c:pt idx="174">
                  <c:v>2.1587158065461187E-2</c:v>
                </c:pt>
                <c:pt idx="175">
                  <c:v>2.1663462750022955E-2</c:v>
                </c:pt>
                <c:pt idx="176">
                  <c:v>2.1739773133956364E-2</c:v>
                </c:pt>
                <c:pt idx="177">
                  <c:v>2.1816089217687074E-2</c:v>
                </c:pt>
                <c:pt idx="178">
                  <c:v>2.1892411001640744E-2</c:v>
                </c:pt>
                <c:pt idx="179">
                  <c:v>2.1968738486243256E-2</c:v>
                </c:pt>
                <c:pt idx="180">
                  <c:v>2.2045071671920491E-2</c:v>
                </c:pt>
                <c:pt idx="181">
                  <c:v>2.2121410559098109E-2</c:v>
                </c:pt>
                <c:pt idx="182">
                  <c:v>2.2197755148202214E-2</c:v>
                </c:pt>
                <c:pt idx="183">
                  <c:v>2.2274105439658465E-2</c:v>
                </c:pt>
                <c:pt idx="184">
                  <c:v>2.2350461433892743E-2</c:v>
                </c:pt>
                <c:pt idx="185">
                  <c:v>2.2426823131331153E-2</c:v>
                </c:pt>
                <c:pt idx="186">
                  <c:v>2.2503190532399575E-2</c:v>
                </c:pt>
                <c:pt idx="187">
                  <c:v>2.2579563637524114E-2</c:v>
                </c:pt>
                <c:pt idx="188">
                  <c:v>2.2655942447130872E-2</c:v>
                </c:pt>
                <c:pt idx="189">
                  <c:v>2.2732326961645732E-2</c:v>
                </c:pt>
                <c:pt idx="190">
                  <c:v>2.280871718149502E-2</c:v>
                </c:pt>
                <c:pt idx="191">
                  <c:v>2.2885113107104837E-2</c:v>
                </c:pt>
                <c:pt idx="192">
                  <c:v>2.296151473890129E-2</c:v>
                </c:pt>
                <c:pt idx="193">
                  <c:v>2.303792207731048E-2</c:v>
                </c:pt>
                <c:pt idx="194">
                  <c:v>2.3114335122758956E-2</c:v>
                </c:pt>
                <c:pt idx="195">
                  <c:v>2.3190753875672598E-2</c:v>
                </c:pt>
                <c:pt idx="196">
                  <c:v>2.3267178336477956E-2</c:v>
                </c:pt>
                <c:pt idx="197">
                  <c:v>2.3343608505601354E-2</c:v>
                </c:pt>
                <c:pt idx="198">
                  <c:v>2.3420044383469119E-2</c:v>
                </c:pt>
                <c:pt idx="199">
                  <c:v>2.3496485970507797E-2</c:v>
                </c:pt>
                <c:pt idx="200">
                  <c:v>2.3572933267143492E-2</c:v>
                </c:pt>
                <c:pt idx="201">
                  <c:v>2.3649386273802975E-2</c:v>
                </c:pt>
                <c:pt idx="202">
                  <c:v>2.372584499091257E-2</c:v>
                </c:pt>
                <c:pt idx="203">
                  <c:v>2.3802309418898826E-2</c:v>
                </c:pt>
                <c:pt idx="204">
                  <c:v>2.3878779558188512E-2</c:v>
                </c:pt>
                <c:pt idx="205">
                  <c:v>2.3955255409207954E-2</c:v>
                </c:pt>
                <c:pt idx="206">
                  <c:v>2.4031736972383921E-2</c:v>
                </c:pt>
                <c:pt idx="207">
                  <c:v>2.4108224248142962E-2</c:v>
                </c:pt>
                <c:pt idx="208">
                  <c:v>2.4184717236911846E-2</c:v>
                </c:pt>
                <c:pt idx="209">
                  <c:v>2.426121593911712E-2</c:v>
                </c:pt>
                <c:pt idx="210">
                  <c:v>2.4337720355185777E-2</c:v>
                </c:pt>
                <c:pt idx="211">
                  <c:v>2.4414230485544364E-2</c:v>
                </c:pt>
                <c:pt idx="212">
                  <c:v>2.4490746330619872E-2</c:v>
                </c:pt>
                <c:pt idx="213">
                  <c:v>2.4567267890839073E-2</c:v>
                </c:pt>
                <c:pt idx="214">
                  <c:v>2.4643795166628957E-2</c:v>
                </c:pt>
                <c:pt idx="215">
                  <c:v>2.4720328158416294E-2</c:v>
                </c:pt>
                <c:pt idx="216">
                  <c:v>2.4796866866628076E-2</c:v>
                </c:pt>
                <c:pt idx="217">
                  <c:v>2.4873411291691294E-2</c:v>
                </c:pt>
                <c:pt idx="218">
                  <c:v>2.4949961434032941E-2</c:v>
                </c:pt>
                <c:pt idx="219">
                  <c:v>2.5026517294080008E-2</c:v>
                </c:pt>
                <c:pt idx="220">
                  <c:v>2.5103078872259488E-2</c:v>
                </c:pt>
                <c:pt idx="221">
                  <c:v>2.5179646168998593E-2</c:v>
                </c:pt>
                <c:pt idx="222">
                  <c:v>2.5256219184724538E-2</c:v>
                </c:pt>
                <c:pt idx="223">
                  <c:v>2.5332797919864314E-2</c:v>
                </c:pt>
                <c:pt idx="224">
                  <c:v>2.5409382374845357E-2</c:v>
                </c:pt>
                <c:pt idx="225">
                  <c:v>2.548597255009466E-2</c:v>
                </c:pt>
                <c:pt idx="226">
                  <c:v>2.5562568446039657E-2</c:v>
                </c:pt>
                <c:pt idx="227">
                  <c:v>2.5639170063107564E-2</c:v>
                </c:pt>
                <c:pt idx="228">
                  <c:v>2.5715777401725592E-2</c:v>
                </c:pt>
                <c:pt idx="229">
                  <c:v>2.579239046232118E-2</c:v>
                </c:pt>
                <c:pt idx="230">
                  <c:v>2.5869009245321761E-2</c:v>
                </c:pt>
                <c:pt idx="231">
                  <c:v>2.5945633751154773E-2</c:v>
                </c:pt>
                <c:pt idx="232">
                  <c:v>2.6022263980247651E-2</c:v>
                </c:pt>
                <c:pt idx="233">
                  <c:v>2.609889993302783E-2</c:v>
                </c:pt>
                <c:pt idx="234">
                  <c:v>2.6175541609922748E-2</c:v>
                </c:pt>
                <c:pt idx="235">
                  <c:v>2.6252189011360061E-2</c:v>
                </c:pt>
                <c:pt idx="236">
                  <c:v>2.6328842137767428E-2</c:v>
                </c:pt>
                <c:pt idx="237">
                  <c:v>2.6405500989572284E-2</c:v>
                </c:pt>
                <c:pt idx="238">
                  <c:v>2.6482165567202287E-2</c:v>
                </c:pt>
                <c:pt idx="239">
                  <c:v>2.6558835871085318E-2</c:v>
                </c:pt>
                <c:pt idx="240">
                  <c:v>2.6635511901648812E-2</c:v>
                </c:pt>
                <c:pt idx="241">
                  <c:v>2.6712193659320649E-2</c:v>
                </c:pt>
                <c:pt idx="242">
                  <c:v>2.6788881144528709E-2</c:v>
                </c:pt>
                <c:pt idx="243">
                  <c:v>2.686557435770065E-2</c:v>
                </c:pt>
                <c:pt idx="244">
                  <c:v>2.6942273299264352E-2</c:v>
                </c:pt>
                <c:pt idx="245">
                  <c:v>2.7018977969647473E-2</c:v>
                </c:pt>
                <c:pt idx="246">
                  <c:v>2.7095688369278115E-2</c:v>
                </c:pt>
                <c:pt idx="247">
                  <c:v>2.7172404498584379E-2</c:v>
                </c:pt>
                <c:pt idx="248">
                  <c:v>2.7249126357993925E-2</c:v>
                </c:pt>
                <c:pt idx="249">
                  <c:v>2.7325853947934853E-2</c:v>
                </c:pt>
                <c:pt idx="250">
                  <c:v>2.7402587268835266E-2</c:v>
                </c:pt>
                <c:pt idx="251">
                  <c:v>2.7479326321123043E-2</c:v>
                </c:pt>
                <c:pt idx="252">
                  <c:v>2.7556071105226509E-2</c:v>
                </c:pt>
                <c:pt idx="253">
                  <c:v>2.7632821621573544E-2</c:v>
                </c:pt>
                <c:pt idx="254">
                  <c:v>2.7709577870592472E-2</c:v>
                </c:pt>
                <c:pt idx="255">
                  <c:v>2.7786339852711395E-2</c:v>
                </c:pt>
                <c:pt idx="256">
                  <c:v>2.7863107568358636E-2</c:v>
                </c:pt>
                <c:pt idx="257">
                  <c:v>2.7939881017962298E-2</c:v>
                </c:pt>
                <c:pt idx="258">
                  <c:v>2.8016660201950927E-2</c:v>
                </c:pt>
                <c:pt idx="259">
                  <c:v>2.8093445120752625E-2</c:v>
                </c:pt>
                <c:pt idx="260">
                  <c:v>2.8170235774795715E-2</c:v>
                </c:pt>
                <c:pt idx="261">
                  <c:v>2.8247032164508523E-2</c:v>
                </c:pt>
                <c:pt idx="262">
                  <c:v>2.8323834290319594E-2</c:v>
                </c:pt>
                <c:pt idx="263">
                  <c:v>2.8400642152657474E-2</c:v>
                </c:pt>
                <c:pt idx="264">
                  <c:v>2.8477455751950487E-2</c:v>
                </c:pt>
                <c:pt idx="265">
                  <c:v>2.8554275088627179E-2</c:v>
                </c:pt>
                <c:pt idx="266">
                  <c:v>2.8631100163115875E-2</c:v>
                </c:pt>
                <c:pt idx="267">
                  <c:v>2.8707930975845342E-2</c:v>
                </c:pt>
                <c:pt idx="268">
                  <c:v>2.8784767527244348E-2</c:v>
                </c:pt>
                <c:pt idx="269">
                  <c:v>2.8861609817741218E-2</c:v>
                </c:pt>
                <c:pt idx="270">
                  <c:v>2.893845784776472E-2</c:v>
                </c:pt>
                <c:pt idx="271">
                  <c:v>2.9015311617743622E-2</c:v>
                </c:pt>
                <c:pt idx="272">
                  <c:v>2.9092171128106692E-2</c:v>
                </c:pt>
                <c:pt idx="273">
                  <c:v>2.9169036379282698E-2</c:v>
                </c:pt>
                <c:pt idx="274">
                  <c:v>2.9245907371700186E-2</c:v>
                </c:pt>
                <c:pt idx="275">
                  <c:v>2.9322784105788147E-2</c:v>
                </c:pt>
                <c:pt idx="276">
                  <c:v>2.939966658197557E-2</c:v>
                </c:pt>
                <c:pt idx="277">
                  <c:v>2.9476554800691224E-2</c:v>
                </c:pt>
                <c:pt idx="278">
                  <c:v>2.9553448762364098E-2</c:v>
                </c:pt>
                <c:pt idx="279">
                  <c:v>2.9630348467422962E-2</c:v>
                </c:pt>
                <c:pt idx="280">
                  <c:v>2.9707253916297027E-2</c:v>
                </c:pt>
                <c:pt idx="281">
                  <c:v>2.9784165109415062E-2</c:v>
                </c:pt>
                <c:pt idx="282">
                  <c:v>2.9861082047206278E-2</c:v>
                </c:pt>
                <c:pt idx="283">
                  <c:v>2.9938004730099887E-2</c:v>
                </c:pt>
                <c:pt idx="284">
                  <c:v>3.0014933158524659E-2</c:v>
                </c:pt>
                <c:pt idx="285">
                  <c:v>3.0091867332910027E-2</c:v>
                </c:pt>
                <c:pt idx="286">
                  <c:v>3.0168807253684982E-2</c:v>
                </c:pt>
                <c:pt idx="287">
                  <c:v>3.0245752921278957E-2</c:v>
                </c:pt>
                <c:pt idx="288">
                  <c:v>3.0322704336120943E-2</c:v>
                </c:pt>
                <c:pt idx="289">
                  <c:v>3.0399661498640373E-2</c:v>
                </c:pt>
                <c:pt idx="290">
                  <c:v>3.0476624409266684E-2</c:v>
                </c:pt>
                <c:pt idx="291">
                  <c:v>3.0553593068428864E-2</c:v>
                </c:pt>
                <c:pt idx="292">
                  <c:v>3.0630567476556569E-2</c:v>
                </c:pt>
                <c:pt idx="293">
                  <c:v>3.0707547634079235E-2</c:v>
                </c:pt>
                <c:pt idx="294">
                  <c:v>3.0784533541426073E-2</c:v>
                </c:pt>
                <c:pt idx="295">
                  <c:v>3.086152519902674E-2</c:v>
                </c:pt>
                <c:pt idx="296">
                  <c:v>3.0938522607310448E-2</c:v>
                </c:pt>
                <c:pt idx="297">
                  <c:v>3.1015525766707075E-2</c:v>
                </c:pt>
                <c:pt idx="298">
                  <c:v>3.1092534677646055E-2</c:v>
                </c:pt>
                <c:pt idx="299">
                  <c:v>3.1169549340556824E-2</c:v>
                </c:pt>
                <c:pt idx="300">
                  <c:v>3.1246569755869258E-2</c:v>
                </c:pt>
                <c:pt idx="301">
                  <c:v>3.1323595924012793E-2</c:v>
                </c:pt>
                <c:pt idx="302">
                  <c:v>3.1430642053638103E-2</c:v>
                </c:pt>
                <c:pt idx="303">
                  <c:v>3.1537699294105659E-2</c:v>
                </c:pt>
                <c:pt idx="304">
                  <c:v>3.1644767646568761E-2</c:v>
                </c:pt>
                <c:pt idx="305">
                  <c:v>3.1751847112180931E-2</c:v>
                </c:pt>
                <c:pt idx="306">
                  <c:v>3.1858937692095468E-2</c:v>
                </c:pt>
                <c:pt idx="307">
                  <c:v>3.1966039387466116E-2</c:v>
                </c:pt>
                <c:pt idx="308">
                  <c:v>3.2073152199446398E-2</c:v>
                </c:pt>
                <c:pt idx="309">
                  <c:v>3.2180276129190277E-2</c:v>
                </c:pt>
                <c:pt idx="310">
                  <c:v>3.2287411177851721E-2</c:v>
                </c:pt>
                <c:pt idx="311">
                  <c:v>3.2394557346584918E-2</c:v>
                </c:pt>
                <c:pt idx="312">
                  <c:v>3.2501714636544055E-2</c:v>
                </c:pt>
                <c:pt idx="313">
                  <c:v>3.2608883048883319E-2</c:v>
                </c:pt>
                <c:pt idx="314">
                  <c:v>3.2716062584757344E-2</c:v>
                </c:pt>
                <c:pt idx="315">
                  <c:v>3.2823253245320538E-2</c:v>
                </c:pt>
                <c:pt idx="316">
                  <c:v>3.2930455031727535E-2</c:v>
                </c:pt>
                <c:pt idx="317">
                  <c:v>3.3037667945133409E-2</c:v>
                </c:pt>
                <c:pt idx="318">
                  <c:v>3.3144891986692793E-2</c:v>
                </c:pt>
                <c:pt idx="319">
                  <c:v>3.3252127157560984E-2</c:v>
                </c:pt>
                <c:pt idx="320">
                  <c:v>3.3359373458892838E-2</c:v>
                </c:pt>
                <c:pt idx="321">
                  <c:v>3.3466630891843874E-2</c:v>
                </c:pt>
                <c:pt idx="322">
                  <c:v>3.3573899457569611E-2</c:v>
                </c:pt>
                <c:pt idx="323">
                  <c:v>3.3681179157225349E-2</c:v>
                </c:pt>
                <c:pt idx="324">
                  <c:v>3.378846999196683E-2</c:v>
                </c:pt>
                <c:pt idx="325">
                  <c:v>3.3895771962949794E-2</c:v>
                </c:pt>
                <c:pt idx="326">
                  <c:v>3.4003085071329986E-2</c:v>
                </c:pt>
                <c:pt idx="327">
                  <c:v>3.411040931826359E-2</c:v>
                </c:pt>
                <c:pt idx="328">
                  <c:v>3.4217744704906794E-2</c:v>
                </c:pt>
                <c:pt idx="329">
                  <c:v>3.4325091232415561E-2</c:v>
                </c:pt>
                <c:pt idx="330">
                  <c:v>3.4432448901946522E-2</c:v>
                </c:pt>
                <c:pt idx="331">
                  <c:v>3.4539817714656085E-2</c:v>
                </c:pt>
                <c:pt idx="332">
                  <c:v>3.464719767170088E-2</c:v>
                </c:pt>
                <c:pt idx="333">
                  <c:v>3.4754588774237538E-2</c:v>
                </c:pt>
                <c:pt idx="334">
                  <c:v>3.4861991023422911E-2</c:v>
                </c:pt>
                <c:pt idx="335">
                  <c:v>3.499930322342526E-2</c:v>
                </c:pt>
                <c:pt idx="336">
                  <c:v>3.513663364290065E-2</c:v>
                </c:pt>
                <c:pt idx="337">
                  <c:v>3.5273982284266703E-2</c:v>
                </c:pt>
                <c:pt idx="338">
                  <c:v>3.5411349149941262E-2</c:v>
                </c:pt>
                <c:pt idx="339">
                  <c:v>3.5548734242342395E-2</c:v>
                </c:pt>
                <c:pt idx="340">
                  <c:v>3.5686137563888609E-2</c:v>
                </c:pt>
                <c:pt idx="341">
                  <c:v>3.5823559116998416E-2</c:v>
                </c:pt>
                <c:pt idx="342">
                  <c:v>3.5960998904091213E-2</c:v>
                </c:pt>
                <c:pt idx="343">
                  <c:v>3.6098456927586176E-2</c:v>
                </c:pt>
                <c:pt idx="344">
                  <c:v>3.6235933189903147E-2</c:v>
                </c:pt>
                <c:pt idx="345">
                  <c:v>3.6373427693461968E-2</c:v>
                </c:pt>
                <c:pt idx="346">
                  <c:v>3.651094044068337E-2</c:v>
                </c:pt>
                <c:pt idx="347">
                  <c:v>3.6648471433987639E-2</c:v>
                </c:pt>
                <c:pt idx="348">
                  <c:v>3.6786020675796172E-2</c:v>
                </c:pt>
                <c:pt idx="349">
                  <c:v>3.6923588168529919E-2</c:v>
                </c:pt>
                <c:pt idx="350">
                  <c:v>3.7061173914610723E-2</c:v>
                </c:pt>
                <c:pt idx="351">
                  <c:v>3.7198777916460646E-2</c:v>
                </c:pt>
                <c:pt idx="352">
                  <c:v>3.7336400176501972E-2</c:v>
                </c:pt>
                <c:pt idx="353">
                  <c:v>3.7474040697157207E-2</c:v>
                </c:pt>
                <c:pt idx="354">
                  <c:v>3.7611699480849303E-2</c:v>
                </c:pt>
                <c:pt idx="355">
                  <c:v>3.7749376530001433E-2</c:v>
                </c:pt>
                <c:pt idx="356">
                  <c:v>3.7887071847037435E-2</c:v>
                </c:pt>
                <c:pt idx="357">
                  <c:v>3.8024785434380926E-2</c:v>
                </c:pt>
                <c:pt idx="358">
                  <c:v>3.8162517294456189E-2</c:v>
                </c:pt>
                <c:pt idx="359">
                  <c:v>3.8300267429687951E-2</c:v>
                </c:pt>
                <c:pt idx="360">
                  <c:v>3.8438035842500939E-2</c:v>
                </c:pt>
                <c:pt idx="361">
                  <c:v>3.8575822535320325E-2</c:v>
                </c:pt>
                <c:pt idx="362">
                  <c:v>3.8713627510571724E-2</c:v>
                </c:pt>
                <c:pt idx="363">
                  <c:v>3.8851450770680751E-2</c:v>
                </c:pt>
                <c:pt idx="364">
                  <c:v>3.9019090321817274E-2</c:v>
                </c:pt>
                <c:pt idx="365">
                  <c:v>3.9186756924963095E-2</c:v>
                </c:pt>
                <c:pt idx="366">
                  <c:v>3.9354450584483613E-2</c:v>
                </c:pt>
                <c:pt idx="367">
                  <c:v>3.9522171304744891E-2</c:v>
                </c:pt>
                <c:pt idx="368">
                  <c:v>3.9689919090113657E-2</c:v>
                </c:pt>
                <c:pt idx="369">
                  <c:v>3.9857693944957528E-2</c:v>
                </c:pt>
                <c:pt idx="370">
                  <c:v>4.0025495873644568E-2</c:v>
                </c:pt>
                <c:pt idx="371">
                  <c:v>4.0193324880543724E-2</c:v>
                </c:pt>
                <c:pt idx="372">
                  <c:v>4.0361180970024835E-2</c:v>
                </c:pt>
                <c:pt idx="373">
                  <c:v>4.052906414645796E-2</c:v>
                </c:pt>
                <c:pt idx="374">
                  <c:v>4.0696974414214271E-2</c:v>
                </c:pt>
                <c:pt idx="375">
                  <c:v>4.086491177766538E-2</c:v>
                </c:pt>
                <c:pt idx="376">
                  <c:v>4.1032876241183791E-2</c:v>
                </c:pt>
                <c:pt idx="377">
                  <c:v>4.1200867809142672E-2</c:v>
                </c:pt>
                <c:pt idx="378">
                  <c:v>4.1368886485915857E-2</c:v>
                </c:pt>
                <c:pt idx="379">
                  <c:v>4.1536932275877847E-2</c:v>
                </c:pt>
                <c:pt idx="380">
                  <c:v>4.1705005183404031E-2</c:v>
                </c:pt>
                <c:pt idx="381">
                  <c:v>4.1873105212870243E-2</c:v>
                </c:pt>
                <c:pt idx="382">
                  <c:v>4.2041232368653203E-2</c:v>
                </c:pt>
                <c:pt idx="383">
                  <c:v>4.2209386655130299E-2</c:v>
                </c:pt>
                <c:pt idx="384">
                  <c:v>4.2377568076679584E-2</c:v>
                </c:pt>
                <c:pt idx="385">
                  <c:v>4.2545776637679777E-2</c:v>
                </c:pt>
                <c:pt idx="386">
                  <c:v>4.2714012342510488E-2</c:v>
                </c:pt>
                <c:pt idx="387">
                  <c:v>4.2882275195551767E-2</c:v>
                </c:pt>
                <c:pt idx="388">
                  <c:v>4.3050565201184554E-2</c:v>
                </c:pt>
                <c:pt idx="389">
                  <c:v>4.3218882363790678E-2</c:v>
                </c:pt>
                <c:pt idx="390">
                  <c:v>4.3387226687752189E-2</c:v>
                </c:pt>
                <c:pt idx="391">
                  <c:v>4.3555598177452248E-2</c:v>
                </c:pt>
                <c:pt idx="392">
                  <c:v>4.3723996837274681E-2</c:v>
                </c:pt>
                <c:pt idx="393">
                  <c:v>4.3892422671603759E-2</c:v>
                </c:pt>
                <c:pt idx="394">
                  <c:v>4.4060875684824863E-2</c:v>
                </c:pt>
                <c:pt idx="395">
                  <c:v>4.4229355881323595E-2</c:v>
                </c:pt>
                <c:pt idx="396">
                  <c:v>4.439786326548667E-2</c:v>
                </c:pt>
                <c:pt idx="397">
                  <c:v>4.4566397841701466E-2</c:v>
                </c:pt>
                <c:pt idx="398">
                  <c:v>4.4734959614355807E-2</c:v>
                </c:pt>
                <c:pt idx="399">
                  <c:v>4.4943171643949675E-2</c:v>
                </c:pt>
                <c:pt idx="400">
                  <c:v>4.5151425169474013E-2</c:v>
                </c:pt>
                <c:pt idx="401">
                  <c:v>4.5359720199198872E-2</c:v>
                </c:pt>
                <c:pt idx="402">
                  <c:v>4.5568056741395857E-2</c:v>
                </c:pt>
                <c:pt idx="403">
                  <c:v>4.5776434804338351E-2</c:v>
                </c:pt>
                <c:pt idx="404">
                  <c:v>4.5984854396301067E-2</c:v>
                </c:pt>
                <c:pt idx="405">
                  <c:v>4.6193315525560719E-2</c:v>
                </c:pt>
                <c:pt idx="406">
                  <c:v>4.6401818200395573E-2</c:v>
                </c:pt>
                <c:pt idx="407">
                  <c:v>4.6610362429085672E-2</c:v>
                </c:pt>
                <c:pt idx="408">
                  <c:v>4.6818948219912171E-2</c:v>
                </c:pt>
                <c:pt idx="409">
                  <c:v>4.7027575581158665E-2</c:v>
                </c:pt>
                <c:pt idx="410">
                  <c:v>4.7236244521109638E-2</c:v>
                </c:pt>
                <c:pt idx="411">
                  <c:v>4.7444955048051796E-2</c:v>
                </c:pt>
                <c:pt idx="412">
                  <c:v>4.7653707170273174E-2</c:v>
                </c:pt>
                <c:pt idx="413">
                  <c:v>4.7862500896063809E-2</c:v>
                </c:pt>
                <c:pt idx="414">
                  <c:v>4.8071336233714845E-2</c:v>
                </c:pt>
                <c:pt idx="415">
                  <c:v>4.8280213191519428E-2</c:v>
                </c:pt>
                <c:pt idx="416">
                  <c:v>4.8489131777772476E-2</c:v>
                </c:pt>
                <c:pt idx="417">
                  <c:v>4.8698092000770243E-2</c:v>
                </c:pt>
                <c:pt idx="418">
                  <c:v>4.8907093868810758E-2</c:v>
                </c:pt>
                <c:pt idx="419">
                  <c:v>4.9116137390193826E-2</c:v>
                </c:pt>
                <c:pt idx="420">
                  <c:v>4.9325222573220806E-2</c:v>
                </c:pt>
                <c:pt idx="421">
                  <c:v>4.9534349426194835E-2</c:v>
                </c:pt>
                <c:pt idx="422">
                  <c:v>4.974351795742038E-2</c:v>
                </c:pt>
                <c:pt idx="423">
                  <c:v>4.9952728175203909E-2</c:v>
                </c:pt>
                <c:pt idx="424">
                  <c:v>5.016198008785322E-2</c:v>
                </c:pt>
                <c:pt idx="425">
                  <c:v>5.037127370367811E-2</c:v>
                </c:pt>
                <c:pt idx="426">
                  <c:v>5.0580609030989931E-2</c:v>
                </c:pt>
                <c:pt idx="427">
                  <c:v>5.078998607810159E-2</c:v>
                </c:pt>
                <c:pt idx="428">
                  <c:v>5.0999404853327546E-2</c:v>
                </c:pt>
                <c:pt idx="429">
                  <c:v>5.1208865364984257E-2</c:v>
                </c:pt>
                <c:pt idx="430">
                  <c:v>5.1418367621389516E-2</c:v>
                </c:pt>
                <c:pt idx="431">
                  <c:v>5.162791163086311E-2</c:v>
                </c:pt>
                <c:pt idx="432">
                  <c:v>5.1837497401726162E-2</c:v>
                </c:pt>
                <c:pt idx="433">
                  <c:v>5.2086641267456768E-2</c:v>
                </c:pt>
                <c:pt idx="434">
                  <c:v>5.2335844146738308E-2</c:v>
                </c:pt>
                <c:pt idx="435">
                  <c:v>5.2585106053549158E-2</c:v>
                </c:pt>
                <c:pt idx="436">
                  <c:v>5.2834427001870798E-2</c:v>
                </c:pt>
                <c:pt idx="437">
                  <c:v>5.3083807005688266E-2</c:v>
                </c:pt>
                <c:pt idx="438">
                  <c:v>5.3333246078989704E-2</c:v>
                </c:pt>
                <c:pt idx="439">
                  <c:v>5.3582744235766588E-2</c:v>
                </c:pt>
                <c:pt idx="440">
                  <c:v>5.3832301490013723E-2</c:v>
                </c:pt>
                <c:pt idx="441">
                  <c:v>5.4081917855729467E-2</c:v>
                </c:pt>
                <c:pt idx="442">
                  <c:v>5.4331593346915064E-2</c:v>
                </c:pt>
                <c:pt idx="443">
                  <c:v>5.4581327977575311E-2</c:v>
                </c:pt>
                <c:pt idx="444">
                  <c:v>5.4831121761718338E-2</c:v>
                </c:pt>
                <c:pt idx="445">
                  <c:v>5.5080974713355602E-2</c:v>
                </c:pt>
                <c:pt idx="446">
                  <c:v>5.533088684650167E-2</c:v>
                </c:pt>
                <c:pt idx="447">
                  <c:v>5.5580858175174885E-2</c:v>
                </c:pt>
                <c:pt idx="448">
                  <c:v>5.5830888713396254E-2</c:v>
                </c:pt>
                <c:pt idx="449">
                  <c:v>5.6080978475190779E-2</c:v>
                </c:pt>
                <c:pt idx="450">
                  <c:v>5.6331127474586351E-2</c:v>
                </c:pt>
                <c:pt idx="451">
                  <c:v>5.658133572561419E-2</c:v>
                </c:pt>
                <c:pt idx="452">
                  <c:v>5.683160324230907E-2</c:v>
                </c:pt>
                <c:pt idx="453">
                  <c:v>5.7081930038709094E-2</c:v>
                </c:pt>
                <c:pt idx="454">
                  <c:v>5.7332316128855476E-2</c:v>
                </c:pt>
                <c:pt idx="455">
                  <c:v>5.7582761526792758E-2</c:v>
                </c:pt>
                <c:pt idx="456">
                  <c:v>5.7833266246569037E-2</c:v>
                </c:pt>
                <c:pt idx="457">
                  <c:v>5.8142748887192841E-2</c:v>
                </c:pt>
                <c:pt idx="458">
                  <c:v>5.8452322070918106E-2</c:v>
                </c:pt>
                <c:pt idx="459">
                  <c:v>5.8761985824234531E-2</c:v>
                </c:pt>
                <c:pt idx="460">
                  <c:v>5.9071740173639364E-2</c:v>
                </c:pt>
                <c:pt idx="461">
                  <c:v>5.9381585145637628E-2</c:v>
                </c:pt>
                <c:pt idx="462">
                  <c:v>5.9691520766742112E-2</c:v>
                </c:pt>
                <c:pt idx="463">
                  <c:v>6.0001547063473382E-2</c:v>
                </c:pt>
                <c:pt idx="464">
                  <c:v>6.0311664062359771E-2</c:v>
                </c:pt>
                <c:pt idx="465">
                  <c:v>6.0621871789937165E-2</c:v>
                </c:pt>
                <c:pt idx="466">
                  <c:v>6.0932170272749664E-2</c:v>
                </c:pt>
                <c:pt idx="467">
                  <c:v>6.1242559537348695E-2</c:v>
                </c:pt>
                <c:pt idx="468">
                  <c:v>6.1553039610293681E-2</c:v>
                </c:pt>
                <c:pt idx="469">
                  <c:v>6.1863610518151813E-2</c:v>
                </c:pt>
                <c:pt idx="470">
                  <c:v>6.2174272287498056E-2</c:v>
                </c:pt>
                <c:pt idx="471">
                  <c:v>6.2485024944914924E-2</c:v>
                </c:pt>
                <c:pt idx="472">
                  <c:v>6.2795868516993147E-2</c:v>
                </c:pt>
                <c:pt idx="473">
                  <c:v>6.3106803030330783E-2</c:v>
                </c:pt>
                <c:pt idx="474">
                  <c:v>6.341782851153388E-2</c:v>
                </c:pt>
                <c:pt idx="475">
                  <c:v>6.3728944987216263E-2</c:v>
                </c:pt>
                <c:pt idx="476">
                  <c:v>6.4040152483999524E-2</c:v>
                </c:pt>
                <c:pt idx="477">
                  <c:v>6.4351451028513029E-2</c:v>
                </c:pt>
                <c:pt idx="478">
                  <c:v>6.4662840647393915E-2</c:v>
                </c:pt>
                <c:pt idx="479">
                  <c:v>6.4974321367287313E-2</c:v>
                </c:pt>
                <c:pt idx="480">
                  <c:v>6.5285893214845903E-2</c:v>
                </c:pt>
                <c:pt idx="481">
                  <c:v>6.5597556216730135E-2</c:v>
                </c:pt>
                <c:pt idx="482">
                  <c:v>6.5909310399608456E-2</c:v>
                </c:pt>
                <c:pt idx="483">
                  <c:v>6.6221155790157082E-2</c:v>
                </c:pt>
                <c:pt idx="484">
                  <c:v>6.6533092415060002E-2</c:v>
                </c:pt>
                <c:pt idx="485">
                  <c:v>6.6903704657694796E-2</c:v>
                </c:pt>
                <c:pt idx="486">
                  <c:v>6.7274445685301609E-2</c:v>
                </c:pt>
                <c:pt idx="487">
                  <c:v>6.7645315542632201E-2</c:v>
                </c:pt>
                <c:pt idx="488">
                  <c:v>6.8016314274453871E-2</c:v>
                </c:pt>
                <c:pt idx="489">
                  <c:v>6.8387441925549464E-2</c:v>
                </c:pt>
                <c:pt idx="490">
                  <c:v>6.8758698540717589E-2</c:v>
                </c:pt>
                <c:pt idx="491">
                  <c:v>6.9130084164772398E-2</c:v>
                </c:pt>
                <c:pt idx="492">
                  <c:v>6.9501598842543366E-2</c:v>
                </c:pt>
                <c:pt idx="493">
                  <c:v>6.9873242618875731E-2</c:v>
                </c:pt>
                <c:pt idx="494">
                  <c:v>7.0245015538630273E-2</c:v>
                </c:pt>
                <c:pt idx="495">
                  <c:v>7.0616917646683319E-2</c:v>
                </c:pt>
                <c:pt idx="496">
                  <c:v>7.0988948987926959E-2</c:v>
                </c:pt>
                <c:pt idx="497">
                  <c:v>7.1361109607268602E-2</c:v>
                </c:pt>
                <c:pt idx="498">
                  <c:v>7.1733399549631427E-2</c:v>
                </c:pt>
                <c:pt idx="499">
                  <c:v>7.2105818859954374E-2</c:v>
                </c:pt>
                <c:pt idx="500">
                  <c:v>7.2478367583191705E-2</c:v>
                </c:pt>
                <c:pt idx="501">
                  <c:v>7.2851045764313449E-2</c:v>
                </c:pt>
                <c:pt idx="502">
                  <c:v>7.3223853448305176E-2</c:v>
                </c:pt>
                <c:pt idx="503">
                  <c:v>7.3596790680168223E-2</c:v>
                </c:pt>
                <c:pt idx="504">
                  <c:v>7.3969857504919467E-2</c:v>
                </c:pt>
                <c:pt idx="505">
                  <c:v>7.4343053967591555E-2</c:v>
                </c:pt>
                <c:pt idx="506">
                  <c:v>7.4716380113232672E-2</c:v>
                </c:pt>
                <c:pt idx="507">
                  <c:v>7.5089835986906772E-2</c:v>
                </c:pt>
                <c:pt idx="508">
                  <c:v>7.5463421633693128E-2</c:v>
                </c:pt>
                <c:pt idx="509">
                  <c:v>7.5837137098687002E-2</c:v>
                </c:pt>
                <c:pt idx="510">
                  <c:v>7.6210982426999418E-2</c:v>
                </c:pt>
                <c:pt idx="511">
                  <c:v>7.6584957663756725E-2</c:v>
                </c:pt>
                <c:pt idx="512">
                  <c:v>7.6959062854101257E-2</c:v>
                </c:pt>
                <c:pt idx="513">
                  <c:v>7.733329804319089E-2</c:v>
                </c:pt>
                <c:pt idx="514">
                  <c:v>7.7707663276199046E-2</c:v>
                </c:pt>
                <c:pt idx="515">
                  <c:v>7.8082158598315132E-2</c:v>
                </c:pt>
                <c:pt idx="516">
                  <c:v>7.84567840547441E-2</c:v>
                </c:pt>
                <c:pt idx="517">
                  <c:v>7.8831539690706665E-2</c:v>
                </c:pt>
                <c:pt idx="518">
                  <c:v>7.9206425551439308E-2</c:v>
                </c:pt>
                <c:pt idx="519">
                  <c:v>7.9581441682194054E-2</c:v>
                </c:pt>
                <c:pt idx="520">
                  <c:v>7.9956588128238915E-2</c:v>
                </c:pt>
                <c:pt idx="521">
                  <c:v>8.0331864934857444E-2</c:v>
                </c:pt>
                <c:pt idx="522">
                  <c:v>8.0707272147348741E-2</c:v>
                </c:pt>
                <c:pt idx="523">
                  <c:v>8.1082809811028111E-2</c:v>
                </c:pt>
                <c:pt idx="524">
                  <c:v>8.1458477971226184E-2</c:v>
                </c:pt>
                <c:pt idx="525">
                  <c:v>8.1892873252978227E-2</c:v>
                </c:pt>
                <c:pt idx="526">
                  <c:v>8.2327443020634883E-2</c:v>
                </c:pt>
                <c:pt idx="527">
                  <c:v>8.2762187344282978E-2</c:v>
                </c:pt>
                <c:pt idx="528">
                  <c:v>8.3197106294037093E-2</c:v>
                </c:pt>
                <c:pt idx="529">
                  <c:v>8.3632199940040453E-2</c:v>
                </c:pt>
                <c:pt idx="530">
                  <c:v>8.4067468352464036E-2</c:v>
                </c:pt>
                <c:pt idx="531">
                  <c:v>8.4502911601507469E-2</c:v>
                </c:pt>
                <c:pt idx="532">
                  <c:v>8.4938529757398129E-2</c:v>
                </c:pt>
                <c:pt idx="533">
                  <c:v>8.5374322890391818E-2</c:v>
                </c:pt>
                <c:pt idx="534">
                  <c:v>8.5810291070772537E-2</c:v>
                </c:pt>
                <c:pt idx="535">
                  <c:v>8.6246434368852709E-2</c:v>
                </c:pt>
                <c:pt idx="536">
                  <c:v>8.6682752854972511E-2</c:v>
                </c:pt>
                <c:pt idx="537">
                  <c:v>8.7119246599500988E-2</c:v>
                </c:pt>
                <c:pt idx="538">
                  <c:v>8.7555915672834939E-2</c:v>
                </c:pt>
                <c:pt idx="539">
                  <c:v>8.7992760145399584E-2</c:v>
                </c:pt>
                <c:pt idx="540">
                  <c:v>8.8429780087648568E-2</c:v>
                </c:pt>
                <c:pt idx="541">
                  <c:v>8.8866975570063733E-2</c:v>
                </c:pt>
                <c:pt idx="542">
                  <c:v>8.9304346663155343E-2</c:v>
                </c:pt>
                <c:pt idx="543">
                  <c:v>8.9741893437461639E-2</c:v>
                </c:pt>
                <c:pt idx="544">
                  <c:v>9.0179615963549731E-2</c:v>
                </c:pt>
                <c:pt idx="545">
                  <c:v>9.061751431201448E-2</c:v>
                </c:pt>
                <c:pt idx="546">
                  <c:v>9.1055588553479616E-2</c:v>
                </c:pt>
                <c:pt idx="547">
                  <c:v>9.1493838758597068E-2</c:v>
                </c:pt>
                <c:pt idx="548">
                  <c:v>9.1932264998047186E-2</c:v>
                </c:pt>
                <c:pt idx="549">
                  <c:v>9.2370867342538299E-2</c:v>
                </c:pt>
                <c:pt idx="550">
                  <c:v>9.2809645862807821E-2</c:v>
                </c:pt>
                <c:pt idx="551">
                  <c:v>9.3248600629620926E-2</c:v>
                </c:pt>
                <c:pt idx="552">
                  <c:v>9.3687731713771871E-2</c:v>
                </c:pt>
                <c:pt idx="553">
                  <c:v>9.4166102440768951E-2</c:v>
                </c:pt>
                <c:pt idx="554">
                  <c:v>9.4644682403497438E-2</c:v>
                </c:pt>
                <c:pt idx="555">
                  <c:v>9.5123471693475459E-2</c:v>
                </c:pt>
                <c:pt idx="556">
                  <c:v>9.5602470402261108E-2</c:v>
                </c:pt>
                <c:pt idx="557">
                  <c:v>9.6081678621452449E-2</c:v>
                </c:pt>
                <c:pt idx="558">
                  <c:v>9.6561096442687955E-2</c:v>
                </c:pt>
                <c:pt idx="559">
                  <c:v>9.7040723957646069E-2</c:v>
                </c:pt>
                <c:pt idx="560">
                  <c:v>9.752056125804498E-2</c:v>
                </c:pt>
                <c:pt idx="561">
                  <c:v>9.8000608435643288E-2</c:v>
                </c:pt>
                <c:pt idx="562">
                  <c:v>9.8480865582239785E-2</c:v>
                </c:pt>
                <c:pt idx="563">
                  <c:v>9.8961332789673451E-2</c:v>
                </c:pt>
                <c:pt idx="564">
                  <c:v>9.9442010149823012E-2</c:v>
                </c:pt>
                <c:pt idx="565">
                  <c:v>9.9922897754607831E-2</c:v>
                </c:pt>
                <c:pt idx="566">
                  <c:v>0.10040399569598746</c:v>
                </c:pt>
                <c:pt idx="567">
                  <c:v>0.10088530406596119</c:v>
                </c:pt>
                <c:pt idx="568">
                  <c:v>0.10136682295656918</c:v>
                </c:pt>
                <c:pt idx="569">
                  <c:v>0.10184855245989155</c:v>
                </c:pt>
                <c:pt idx="570">
                  <c:v>0.10233049266804861</c:v>
                </c:pt>
                <c:pt idx="571">
                  <c:v>0.10281264367320109</c:v>
                </c:pt>
                <c:pt idx="572">
                  <c:v>0.10329500556754989</c:v>
                </c:pt>
                <c:pt idx="573">
                  <c:v>0.10377757844333635</c:v>
                </c:pt>
                <c:pt idx="574">
                  <c:v>0.1042603623928422</c:v>
                </c:pt>
                <c:pt idx="575">
                  <c:v>0.10474335750838959</c:v>
                </c:pt>
                <c:pt idx="576">
                  <c:v>0.10522656388234086</c:v>
                </c:pt>
                <c:pt idx="577">
                  <c:v>0.10570998160709877</c:v>
                </c:pt>
                <c:pt idx="578">
                  <c:v>0.10619361077510669</c:v>
                </c:pt>
                <c:pt idx="579">
                  <c:v>0.10667745147884822</c:v>
                </c:pt>
                <c:pt idx="580">
                  <c:v>0.10716150381084755</c:v>
                </c:pt>
                <c:pt idx="581">
                  <c:v>0.10764576786366931</c:v>
                </c:pt>
                <c:pt idx="582">
                  <c:v>0.10813024372991853</c:v>
                </c:pt>
                <c:pt idx="583">
                  <c:v>0.10861493150224066</c:v>
                </c:pt>
                <c:pt idx="584">
                  <c:v>0.10909983127332201</c:v>
                </c:pt>
                <c:pt idx="585">
                  <c:v>0.10958494313588907</c:v>
                </c:pt>
                <c:pt idx="586">
                  <c:v>0.11010954625416325</c:v>
                </c:pt>
                <c:pt idx="587">
                  <c:v>0.11063439740070535</c:v>
                </c:pt>
                <c:pt idx="588">
                  <c:v>0.11115949669278136</c:v>
                </c:pt>
                <c:pt idx="589">
                  <c:v>0.11168484424771252</c:v>
                </c:pt>
                <c:pt idx="590">
                  <c:v>0.11221044018287563</c:v>
                </c:pt>
                <c:pt idx="591">
                  <c:v>0.11273628461570295</c:v>
                </c:pt>
                <c:pt idx="592">
                  <c:v>0.11326237766368208</c:v>
                </c:pt>
                <c:pt idx="593">
                  <c:v>0.11378871944435653</c:v>
                </c:pt>
                <c:pt idx="594">
                  <c:v>0.11431531007532492</c:v>
                </c:pt>
                <c:pt idx="595">
                  <c:v>0.114842149674242</c:v>
                </c:pt>
                <c:pt idx="596">
                  <c:v>0.11536923835881763</c:v>
                </c:pt>
                <c:pt idx="597">
                  <c:v>0.11589657624681782</c:v>
                </c:pt>
                <c:pt idx="598">
                  <c:v>0.11642416345606388</c:v>
                </c:pt>
                <c:pt idx="599">
                  <c:v>0.11695200010443285</c:v>
                </c:pt>
                <c:pt idx="600">
                  <c:v>0.11748008630985773</c:v>
                </c:pt>
                <c:pt idx="601">
                  <c:v>0.11800842219032726</c:v>
                </c:pt>
                <c:pt idx="602">
                  <c:v>0.11853700786388566</c:v>
                </c:pt>
                <c:pt idx="603">
                  <c:v>0.11906584344863336</c:v>
                </c:pt>
                <c:pt idx="604">
                  <c:v>0.11959492906272629</c:v>
                </c:pt>
                <c:pt idx="605">
                  <c:v>0.12012426482437633</c:v>
                </c:pt>
                <c:pt idx="606">
                  <c:v>0.12065385085185132</c:v>
                </c:pt>
                <c:pt idx="607">
                  <c:v>0.12118368726347506</c:v>
                </c:pt>
                <c:pt idx="608">
                  <c:v>0.12171377417762708</c:v>
                </c:pt>
                <c:pt idx="609">
                  <c:v>0.12224411171274308</c:v>
                </c:pt>
                <c:pt idx="610">
                  <c:v>0.12277469998731494</c:v>
                </c:pt>
                <c:pt idx="611">
                  <c:v>0.12330553911989006</c:v>
                </c:pt>
                <c:pt idx="612">
                  <c:v>0.12383662922907224</c:v>
                </c:pt>
                <c:pt idx="613">
                  <c:v>0.12436797043352121</c:v>
                </c:pt>
                <c:pt idx="614">
                  <c:v>0.12489956285195292</c:v>
                </c:pt>
                <c:pt idx="615">
                  <c:v>0.12543140660313923</c:v>
                </c:pt>
                <c:pt idx="616">
                  <c:v>0.12598328991795049</c:v>
                </c:pt>
                <c:pt idx="617">
                  <c:v>0.12653544386248772</c:v>
                </c:pt>
                <c:pt idx="618">
                  <c:v>0.12708786856946097</c:v>
                </c:pt>
                <c:pt idx="619">
                  <c:v>0.12764056417164538</c:v>
                </c:pt>
                <c:pt idx="620">
                  <c:v>0.12819353080188112</c:v>
                </c:pt>
                <c:pt idx="621">
                  <c:v>0.12874676859307344</c:v>
                </c:pt>
                <c:pt idx="622">
                  <c:v>0.12930027767819308</c:v>
                </c:pt>
                <c:pt idx="623">
                  <c:v>0.12985405819027562</c:v>
                </c:pt>
                <c:pt idx="624">
                  <c:v>0.13040811026242194</c:v>
                </c:pt>
                <c:pt idx="625">
                  <c:v>0.13096243402779839</c:v>
                </c:pt>
                <c:pt idx="626">
                  <c:v>0.13151702961963663</c:v>
                </c:pt>
                <c:pt idx="627">
                  <c:v>0.13207189717123335</c:v>
                </c:pt>
                <c:pt idx="628">
                  <c:v>0.132627036815951</c:v>
                </c:pt>
                <c:pt idx="629">
                  <c:v>0.13318244868721707</c:v>
                </c:pt>
                <c:pt idx="630">
                  <c:v>0.13373813291852454</c:v>
                </c:pt>
                <c:pt idx="631">
                  <c:v>0.13429408964343192</c:v>
                </c:pt>
                <c:pt idx="632">
                  <c:v>0.13485031899556343</c:v>
                </c:pt>
                <c:pt idx="633">
                  <c:v>0.13540682110860858</c:v>
                </c:pt>
                <c:pt idx="634">
                  <c:v>0.13596359611632236</c:v>
                </c:pt>
                <c:pt idx="635">
                  <c:v>0.13652064415252552</c:v>
                </c:pt>
                <c:pt idx="636">
                  <c:v>0.1370779653511045</c:v>
                </c:pt>
                <c:pt idx="637">
                  <c:v>0.13763555984601106</c:v>
                </c:pt>
                <c:pt idx="638">
                  <c:v>0.13819342777126309</c:v>
                </c:pt>
                <c:pt idx="639">
                  <c:v>0.13875156926094379</c:v>
                </c:pt>
                <c:pt idx="640">
                  <c:v>0.13930998444920228</c:v>
                </c:pt>
                <c:pt idx="641">
                  <c:v>0.13986867347025367</c:v>
                </c:pt>
                <c:pt idx="642">
                  <c:v>0.14042763645837852</c:v>
                </c:pt>
                <c:pt idx="643">
                  <c:v>0.14098687354792339</c:v>
                </c:pt>
                <c:pt idx="644">
                  <c:v>0.14154638487330073</c:v>
                </c:pt>
                <c:pt idx="645">
                  <c:v>0.142106170568989</c:v>
                </c:pt>
                <c:pt idx="646">
                  <c:v>0.14266623076953255</c:v>
                </c:pt>
                <c:pt idx="647">
                  <c:v>0.1432265656095415</c:v>
                </c:pt>
                <c:pt idx="648">
                  <c:v>0.14378717522369233</c:v>
                </c:pt>
                <c:pt idx="649">
                  <c:v>0.14434805974672726</c:v>
                </c:pt>
                <c:pt idx="650">
                  <c:v>0.14492925166645287</c:v>
                </c:pt>
                <c:pt idx="651">
                  <c:v>0.14551073876214771</c:v>
                </c:pt>
                <c:pt idx="652">
                  <c:v>0.14609252118372562</c:v>
                </c:pt>
                <c:pt idx="653">
                  <c:v>0.14667459908117708</c:v>
                </c:pt>
                <c:pt idx="654">
                  <c:v>0.14725697260456827</c:v>
                </c:pt>
                <c:pt idx="655">
                  <c:v>0.14783964190404197</c:v>
                </c:pt>
                <c:pt idx="656">
                  <c:v>0.14842260712981692</c:v>
                </c:pt>
                <c:pt idx="657">
                  <c:v>0.14900586843218844</c:v>
                </c:pt>
                <c:pt idx="658">
                  <c:v>0.1495894259615278</c:v>
                </c:pt>
                <c:pt idx="659">
                  <c:v>0.1501732798682831</c:v>
                </c:pt>
                <c:pt idx="660">
                  <c:v>0.15075743030297839</c:v>
                </c:pt>
                <c:pt idx="661">
                  <c:v>0.15134187741621452</c:v>
                </c:pt>
                <c:pt idx="662">
                  <c:v>0.15192662135866875</c:v>
                </c:pt>
                <c:pt idx="663">
                  <c:v>0.1525116622810947</c:v>
                </c:pt>
                <c:pt idx="664">
                  <c:v>0.15309700033432261</c:v>
                </c:pt>
                <c:pt idx="665">
                  <c:v>0.15368263566925955</c:v>
                </c:pt>
                <c:pt idx="666">
                  <c:v>0.15426856843688896</c:v>
                </c:pt>
                <c:pt idx="667">
                  <c:v>0.15485479878827113</c:v>
                </c:pt>
                <c:pt idx="668">
                  <c:v>0.15544132687454293</c:v>
                </c:pt>
                <c:pt idx="669">
                  <c:v>0.15602815284691807</c:v>
                </c:pt>
                <c:pt idx="670">
                  <c:v>0.1566152768566873</c:v>
                </c:pt>
                <c:pt idx="671">
                  <c:v>0.15720269905521778</c:v>
                </c:pt>
                <c:pt idx="672">
                  <c:v>0.15779041959395368</c:v>
                </c:pt>
                <c:pt idx="673">
                  <c:v>0.15837843862441603</c:v>
                </c:pt>
                <c:pt idx="674">
                  <c:v>0.15896675629820312</c:v>
                </c:pt>
                <c:pt idx="675">
                  <c:v>0.15955537276699006</c:v>
                </c:pt>
                <c:pt idx="676">
                  <c:v>0.16014428818252879</c:v>
                </c:pt>
                <c:pt idx="677">
                  <c:v>0.16073350269664854</c:v>
                </c:pt>
                <c:pt idx="678">
                  <c:v>0.1613230164612558</c:v>
                </c:pt>
                <c:pt idx="679">
                  <c:v>0.16191282962833387</c:v>
                </c:pt>
                <c:pt idx="680">
                  <c:v>0.16250294234994334</c:v>
                </c:pt>
                <c:pt idx="681">
                  <c:v>0.16309335477822207</c:v>
                </c:pt>
                <c:pt idx="682">
                  <c:v>0.16368406706538519</c:v>
                </c:pt>
                <c:pt idx="683">
                  <c:v>0.16427507936372532</c:v>
                </c:pt>
                <c:pt idx="684">
                  <c:v>0.16486639182561214</c:v>
                </c:pt>
                <c:pt idx="685">
                  <c:v>0.1654580046034928</c:v>
                </c:pt>
                <c:pt idx="686">
                  <c:v>0.16604991784989198</c:v>
                </c:pt>
                <c:pt idx="687">
                  <c:v>0.1666421317174116</c:v>
                </c:pt>
                <c:pt idx="688">
                  <c:v>0.16723464635873131</c:v>
                </c:pt>
                <c:pt idx="689">
                  <c:v>0.16782746192660825</c:v>
                </c:pt>
                <c:pt idx="690">
                  <c:v>0.16842057857387704</c:v>
                </c:pt>
                <c:pt idx="691">
                  <c:v>0.16901399645345005</c:v>
                </c:pt>
                <c:pt idx="692">
                  <c:v>0.16960771571831712</c:v>
                </c:pt>
                <c:pt idx="693">
                  <c:v>0.17020173652154602</c:v>
                </c:pt>
                <c:pt idx="694">
                  <c:v>0.17079605901628225</c:v>
                </c:pt>
                <c:pt idx="695">
                  <c:v>0.17139068335574903</c:v>
                </c:pt>
                <c:pt idx="696">
                  <c:v>0.17198560969324728</c:v>
                </c:pt>
                <c:pt idx="697">
                  <c:v>0.17258083818215586</c:v>
                </c:pt>
                <c:pt idx="698">
                  <c:v>0.17317636897593158</c:v>
                </c:pt>
                <c:pt idx="699">
                  <c:v>0.17377220222810918</c:v>
                </c:pt>
                <c:pt idx="700">
                  <c:v>0.17436833809230112</c:v>
                </c:pt>
                <c:pt idx="701">
                  <c:v>0.17496477672219846</c:v>
                </c:pt>
                <c:pt idx="702">
                  <c:v>0.17556151827156974</c:v>
                </c:pt>
                <c:pt idx="703">
                  <c:v>0.17615856289426191</c:v>
                </c:pt>
                <c:pt idx="704">
                  <c:v>0.17675591074419983</c:v>
                </c:pt>
                <c:pt idx="705">
                  <c:v>0.17735356197538676</c:v>
                </c:pt>
                <c:pt idx="706">
                  <c:v>0.17795151674190413</c:v>
                </c:pt>
                <c:pt idx="707">
                  <c:v>0.17854977519791149</c:v>
                </c:pt>
                <c:pt idx="708">
                  <c:v>0.1791483374976468</c:v>
                </c:pt>
                <c:pt idx="709">
                  <c:v>0.17974720379542619</c:v>
                </c:pt>
                <c:pt idx="710">
                  <c:v>0.18034637424564437</c:v>
                </c:pt>
                <c:pt idx="711">
                  <c:v>0.18094584900277466</c:v>
                </c:pt>
                <c:pt idx="712">
                  <c:v>0.18154562822136833</c:v>
                </c:pt>
                <c:pt idx="713">
                  <c:v>0.18214571205605523</c:v>
                </c:pt>
                <c:pt idx="714">
                  <c:v>0.18274610066154429</c:v>
                </c:pt>
                <c:pt idx="715">
                  <c:v>0.18334679419262234</c:v>
                </c:pt>
                <c:pt idx="716">
                  <c:v>0.18394779280415507</c:v>
                </c:pt>
                <c:pt idx="717">
                  <c:v>0.18454909665108699</c:v>
                </c:pt>
                <c:pt idx="718">
                  <c:v>0.18515070588844118</c:v>
                </c:pt>
                <c:pt idx="719">
                  <c:v>0.18575262067131937</c:v>
                </c:pt>
                <c:pt idx="720">
                  <c:v>0.18635484115490208</c:v>
                </c:pt>
                <c:pt idx="721">
                  <c:v>0.18695736749444891</c:v>
                </c:pt>
                <c:pt idx="722">
                  <c:v>0.18756019984529804</c:v>
                </c:pt>
                <c:pt idx="723">
                  <c:v>0.18816333836286647</c:v>
                </c:pt>
                <c:pt idx="724">
                  <c:v>0.18876678320265028</c:v>
                </c:pt>
                <c:pt idx="725">
                  <c:v>0.18937053452022456</c:v>
                </c:pt>
                <c:pt idx="726">
                  <c:v>0.18997459247124349</c:v>
                </c:pt>
                <c:pt idx="727">
                  <c:v>0.19057895721144003</c:v>
                </c:pt>
                <c:pt idx="728">
                  <c:v>0.19118362889662621</c:v>
                </c:pt>
                <c:pt idx="729">
                  <c:v>0.19178860768269357</c:v>
                </c:pt>
                <c:pt idx="730">
                  <c:v>0.19239389372561266</c:v>
                </c:pt>
                <c:pt idx="731">
                  <c:v>0.19299948718143312</c:v>
                </c:pt>
                <c:pt idx="732">
                  <c:v>0.19360538820628403</c:v>
                </c:pt>
                <c:pt idx="733">
                  <c:v>0.19421159695637358</c:v>
                </c:pt>
                <c:pt idx="734">
                  <c:v>0.19481811358798939</c:v>
                </c:pt>
                <c:pt idx="735">
                  <c:v>0.19542493825749863</c:v>
                </c:pt>
                <c:pt idx="736">
                  <c:v>0.19603207112134746</c:v>
                </c:pt>
                <c:pt idx="737">
                  <c:v>0.19663951233606181</c:v>
                </c:pt>
                <c:pt idx="738">
                  <c:v>0.19724726205824705</c:v>
                </c:pt>
                <c:pt idx="739">
                  <c:v>0.19785532044458787</c:v>
                </c:pt>
                <c:pt idx="740">
                  <c:v>0.19846368765184907</c:v>
                </c:pt>
                <c:pt idx="741">
                  <c:v>0.19907236383687454</c:v>
                </c:pt>
                <c:pt idx="742">
                  <c:v>0.19968134915658808</c:v>
                </c:pt>
                <c:pt idx="743">
                  <c:v>0.20029064376799299</c:v>
                </c:pt>
                <c:pt idx="744">
                  <c:v>0.20090024782817273</c:v>
                </c:pt>
                <c:pt idx="745">
                  <c:v>0.20151016149429002</c:v>
                </c:pt>
                <c:pt idx="746">
                  <c:v>0.20212038492358775</c:v>
                </c:pt>
                <c:pt idx="747">
                  <c:v>0.20273091827338852</c:v>
                </c:pt>
                <c:pt idx="748">
                  <c:v>0.20334176170109486</c:v>
                </c:pt>
                <c:pt idx="749">
                  <c:v>0.20395291536418925</c:v>
                </c:pt>
                <c:pt idx="750">
                  <c:v>0.20456437942023409</c:v>
                </c:pt>
                <c:pt idx="751">
                  <c:v>0.20517615402687195</c:v>
                </c:pt>
                <c:pt idx="752">
                  <c:v>0.20578823934182533</c:v>
                </c:pt>
                <c:pt idx="753">
                  <c:v>0.20640063552289711</c:v>
                </c:pt>
                <c:pt idx="754">
                  <c:v>0.2070133427279699</c:v>
                </c:pt>
                <c:pt idx="755">
                  <c:v>0.20762636111500665</c:v>
                </c:pt>
                <c:pt idx="756">
                  <c:v>0.20823969084205074</c:v>
                </c:pt>
                <c:pt idx="757">
                  <c:v>0.20885333206722545</c:v>
                </c:pt>
                <c:pt idx="758">
                  <c:v>0.20946728494873468</c:v>
                </c:pt>
                <c:pt idx="759">
                  <c:v>0.21008154964486248</c:v>
                </c:pt>
                <c:pt idx="760">
                  <c:v>0.2106961263139735</c:v>
                </c:pt>
                <c:pt idx="761">
                  <c:v>0.21131101511451256</c:v>
                </c:pt>
                <c:pt idx="762">
                  <c:v>0.21192621620500507</c:v>
                </c:pt>
                <c:pt idx="763">
                  <c:v>0.21254172974405705</c:v>
                </c:pt>
                <c:pt idx="764">
                  <c:v>0.21315755589035512</c:v>
                </c:pt>
                <c:pt idx="765">
                  <c:v>0.21377369480266628</c:v>
                </c:pt>
                <c:pt idx="766">
                  <c:v>0.21439014663983813</c:v>
                </c:pt>
                <c:pt idx="767">
                  <c:v>0.2150069115607991</c:v>
                </c:pt>
                <c:pt idx="768">
                  <c:v>0.21562398972455843</c:v>
                </c:pt>
                <c:pt idx="769">
                  <c:v>0.21624138129020576</c:v>
                </c:pt>
                <c:pt idx="770">
                  <c:v>0.21685908641691198</c:v>
                </c:pt>
                <c:pt idx="771">
                  <c:v>0.21747710526392861</c:v>
                </c:pt>
                <c:pt idx="772">
                  <c:v>0.21809543799058795</c:v>
                </c:pt>
                <c:pt idx="773">
                  <c:v>0.21871408475630316</c:v>
                </c:pt>
                <c:pt idx="774">
                  <c:v>0.21933304572056866</c:v>
                </c:pt>
                <c:pt idx="775">
                  <c:v>0.2199523210429597</c:v>
                </c:pt>
                <c:pt idx="776">
                  <c:v>0.22057191088313277</c:v>
                </c:pt>
                <c:pt idx="777">
                  <c:v>0.221191815400825</c:v>
                </c:pt>
                <c:pt idx="778">
                  <c:v>0.2218120347558552</c:v>
                </c:pt>
                <c:pt idx="779">
                  <c:v>0.22243256910812281</c:v>
                </c:pt>
                <c:pt idx="780">
                  <c:v>0.22305341861760897</c:v>
                </c:pt>
                <c:pt idx="781">
                  <c:v>0.22367458344437563</c:v>
                </c:pt>
                <c:pt idx="782">
                  <c:v>0.22429606374856648</c:v>
                </c:pt>
                <c:pt idx="783">
                  <c:v>0.22491785969040623</c:v>
                </c:pt>
                <c:pt idx="784">
                  <c:v>0.22553997143020088</c:v>
                </c:pt>
                <c:pt idx="785">
                  <c:v>0.22616239912833813</c:v>
                </c:pt>
                <c:pt idx="786">
                  <c:v>0.22678514294528718</c:v>
                </c:pt>
                <c:pt idx="787">
                  <c:v>0.22740820304159826</c:v>
                </c:pt>
                <c:pt idx="788">
                  <c:v>0.22803157957790376</c:v>
                </c:pt>
                <c:pt idx="789">
                  <c:v>0.22865527271491715</c:v>
                </c:pt>
                <c:pt idx="790">
                  <c:v>0.22927928261343378</c:v>
                </c:pt>
                <c:pt idx="791">
                  <c:v>0.22990360943433052</c:v>
                </c:pt>
                <c:pt idx="792">
                  <c:v>0.23052825333856619</c:v>
                </c:pt>
                <c:pt idx="793">
                  <c:v>0.23115321448718107</c:v>
                </c:pt>
                <c:pt idx="794">
                  <c:v>0.23177849304129738</c:v>
                </c:pt>
                <c:pt idx="795">
                  <c:v>0.23240408916211908</c:v>
                </c:pt>
                <c:pt idx="796">
                  <c:v>0.23303000301093224</c:v>
                </c:pt>
                <c:pt idx="797">
                  <c:v>0.23365623474910446</c:v>
                </c:pt>
                <c:pt idx="798">
                  <c:v>0.23428278453808571</c:v>
                </c:pt>
                <c:pt idx="799">
                  <c:v>0.23490965253940765</c:v>
                </c:pt>
                <c:pt idx="800">
                  <c:v>0.23553683891468413</c:v>
                </c:pt>
                <c:pt idx="801">
                  <c:v>0.23616434382561091</c:v>
                </c:pt>
                <c:pt idx="802">
                  <c:v>0.23679216743396614</c:v>
                </c:pt>
                <c:pt idx="803">
                  <c:v>0.23742030990160989</c:v>
                </c:pt>
                <c:pt idx="804">
                  <c:v>0.23804877139048464</c:v>
                </c:pt>
                <c:pt idx="805">
                  <c:v>0.23867755206261476</c:v>
                </c:pt>
                <c:pt idx="806">
                  <c:v>0.23930665208010748</c:v>
                </c:pt>
                <c:pt idx="807">
                  <c:v>0.23993607160515196</c:v>
                </c:pt>
                <c:pt idx="808">
                  <c:v>0.24056581080001971</c:v>
                </c:pt>
                <c:pt idx="809">
                  <c:v>0.24119586982706465</c:v>
                </c:pt>
                <c:pt idx="810">
                  <c:v>0.2418262488487235</c:v>
                </c:pt>
                <c:pt idx="811">
                  <c:v>0.24245694802751516</c:v>
                </c:pt>
                <c:pt idx="812">
                  <c:v>0.24308796752604112</c:v>
                </c:pt>
                <c:pt idx="813">
                  <c:v>0.24371930750698567</c:v>
                </c:pt>
                <c:pt idx="814">
                  <c:v>0.2443509681331153</c:v>
                </c:pt>
              </c:numCache>
            </c:numRef>
          </c:val>
          <c:smooth val="1"/>
          <c:extLst>
            <c:ext xmlns:c16="http://schemas.microsoft.com/office/drawing/2014/chart" uri="{C3380CC4-5D6E-409C-BE32-E72D297353CC}">
              <c16:uniqueId val="{00000001-30FD-4954-9FF5-20909BCBD494}"/>
            </c:ext>
          </c:extLst>
        </c:ser>
        <c:ser>
          <c:idx val="0"/>
          <c:order val="1"/>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[0]!retorno_portfolio</c:f>
              <c:numCache>
                <c:formatCode>0.00%</c:formatCode>
                <c:ptCount val="815"/>
                <c:pt idx="0">
                  <c:v>6.5216296638976316E-5</c:v>
                </c:pt>
                <c:pt idx="1">
                  <c:v>-2.60669611067188E-4</c:v>
                </c:pt>
                <c:pt idx="2">
                  <c:v>-1.3852432092148481E-3</c:v>
                </c:pt>
                <c:pt idx="3">
                  <c:v>-1.1259986159800617E-3</c:v>
                </c:pt>
                <c:pt idx="4">
                  <c:v>-1.4012824468717655E-3</c:v>
                </c:pt>
                <c:pt idx="5">
                  <c:v>-6.4253667582359064E-4</c:v>
                </c:pt>
                <c:pt idx="6">
                  <c:v>-3.8138671231735533E-4</c:v>
                </c:pt>
                <c:pt idx="7">
                  <c:v>2.1441460290481107E-3</c:v>
                </c:pt>
                <c:pt idx="8">
                  <c:v>2.7229002891631104E-3</c:v>
                </c:pt>
                <c:pt idx="9">
                  <c:v>2.6342647339678837E-3</c:v>
                </c:pt>
                <c:pt idx="10">
                  <c:v>3.5376551620021068E-3</c:v>
                </c:pt>
                <c:pt idx="11">
                  <c:v>5.4090821910715015E-3</c:v>
                </c:pt>
                <c:pt idx="12">
                  <c:v>6.3543953236293582E-3</c:v>
                </c:pt>
                <c:pt idx="13">
                  <c:v>4.5003591801620058E-3</c:v>
                </c:pt>
                <c:pt idx="14">
                  <c:v>5.9313741005231346E-3</c:v>
                </c:pt>
                <c:pt idx="15">
                  <c:v>7.2863320888969518E-3</c:v>
                </c:pt>
                <c:pt idx="16">
                  <c:v>5.9428862874280064E-3</c:v>
                </c:pt>
                <c:pt idx="17">
                  <c:v>2.4517665297734137E-3</c:v>
                </c:pt>
                <c:pt idx="18">
                  <c:v>5.0367102822790333E-3</c:v>
                </c:pt>
                <c:pt idx="19">
                  <c:v>5.0075432292171485E-3</c:v>
                </c:pt>
                <c:pt idx="20">
                  <c:v>4.7690144345495789E-3</c:v>
                </c:pt>
                <c:pt idx="21">
                  <c:v>3.9790244558888244E-3</c:v>
                </c:pt>
                <c:pt idx="22">
                  <c:v>4.9272997011211572E-3</c:v>
                </c:pt>
                <c:pt idx="23">
                  <c:v>6.5091426897385674E-3</c:v>
                </c:pt>
                <c:pt idx="24">
                  <c:v>8.7594780058453114E-3</c:v>
                </c:pt>
                <c:pt idx="25">
                  <c:v>8.5995572039367918E-3</c:v>
                </c:pt>
                <c:pt idx="26">
                  <c:v>7.5270469667731987E-3</c:v>
                </c:pt>
                <c:pt idx="27">
                  <c:v>5.5536636546262841E-3</c:v>
                </c:pt>
                <c:pt idx="28">
                  <c:v>8.9675867956255928E-3</c:v>
                </c:pt>
                <c:pt idx="29">
                  <c:v>1.0789666810023357E-2</c:v>
                </c:pt>
                <c:pt idx="30">
                  <c:v>1.0467623214427402E-2</c:v>
                </c:pt>
                <c:pt idx="31">
                  <c:v>9.8654626798575507E-3</c:v>
                </c:pt>
                <c:pt idx="32">
                  <c:v>1.1361077713419654E-2</c:v>
                </c:pt>
                <c:pt idx="33">
                  <c:v>1.1482472143081957E-2</c:v>
                </c:pt>
                <c:pt idx="34">
                  <c:v>1.3352917723697066E-2</c:v>
                </c:pt>
                <c:pt idx="35">
                  <c:v>1.2385213402696271E-2</c:v>
                </c:pt>
                <c:pt idx="36">
                  <c:v>1.1400941323853164E-2</c:v>
                </c:pt>
                <c:pt idx="37">
                  <c:v>2.1438934810329435E-3</c:v>
                </c:pt>
                <c:pt idx="38">
                  <c:v>-1.3483187294176524E-3</c:v>
                </c:pt>
                <c:pt idx="39">
                  <c:v>-1.1979506388304362E-4</c:v>
                </c:pt>
                <c:pt idx="40">
                  <c:v>4.5858829613223406E-3</c:v>
                </c:pt>
                <c:pt idx="41">
                  <c:v>4.4771146865105749E-3</c:v>
                </c:pt>
                <c:pt idx="42">
                  <c:v>8.4412604938688407E-3</c:v>
                </c:pt>
                <c:pt idx="43">
                  <c:v>1.9864886142046956E-3</c:v>
                </c:pt>
                <c:pt idx="44">
                  <c:v>-3.6545971461632298E-3</c:v>
                </c:pt>
                <c:pt idx="45">
                  <c:v>-1.7582976030179442E-2</c:v>
                </c:pt>
                <c:pt idx="46">
                  <c:v>-8.9504843676897483E-3</c:v>
                </c:pt>
                <c:pt idx="47">
                  <c:v>-1.8731944622258023E-2</c:v>
                </c:pt>
                <c:pt idx="48">
                  <c:v>-3.9542800110031417E-2</c:v>
                </c:pt>
                <c:pt idx="49">
                  <c:v>-2.2104526981623907E-2</c:v>
                </c:pt>
                <c:pt idx="50">
                  <c:v>-3.7846909183822386E-2</c:v>
                </c:pt>
                <c:pt idx="51">
                  <c:v>-3.2431390614997446E-2</c:v>
                </c:pt>
                <c:pt idx="52">
                  <c:v>-4.76786638209451E-2</c:v>
                </c:pt>
                <c:pt idx="53">
                  <c:v>-4.7335909118532471E-2</c:v>
                </c:pt>
                <c:pt idx="54">
                  <c:v>-4.8873000824407709E-2</c:v>
                </c:pt>
                <c:pt idx="55">
                  <c:v>-5.354322567105696E-2</c:v>
                </c:pt>
                <c:pt idx="56">
                  <c:v>-4.2614084061923574E-2</c:v>
                </c:pt>
                <c:pt idx="57">
                  <c:v>-3.4270324444846678E-2</c:v>
                </c:pt>
                <c:pt idx="58">
                  <c:v>-2.7541941574434459E-2</c:v>
                </c:pt>
                <c:pt idx="59">
                  <c:v>-3.1576893952422247E-2</c:v>
                </c:pt>
                <c:pt idx="60">
                  <c:v>-2.885642203049954E-2</c:v>
                </c:pt>
                <c:pt idx="61">
                  <c:v>-3.1695698274878281E-2</c:v>
                </c:pt>
                <c:pt idx="62">
                  <c:v>-3.5218593494468653E-2</c:v>
                </c:pt>
                <c:pt idx="63">
                  <c:v>-3.4893671320690323E-2</c:v>
                </c:pt>
                <c:pt idx="64">
                  <c:v>-3.6868327650334765E-2</c:v>
                </c:pt>
                <c:pt idx="65">
                  <c:v>-2.9611153430349368E-2</c:v>
                </c:pt>
                <c:pt idx="66">
                  <c:v>-2.6596839867077948E-2</c:v>
                </c:pt>
                <c:pt idx="67">
                  <c:v>-2.4160444877188936E-2</c:v>
                </c:pt>
                <c:pt idx="68">
                  <c:v>-2.3840113673330054E-2</c:v>
                </c:pt>
                <c:pt idx="69">
                  <c:v>-2.2009291361788419E-2</c:v>
                </c:pt>
                <c:pt idx="70">
                  <c:v>-1.8042884078269372E-2</c:v>
                </c:pt>
                <c:pt idx="71">
                  <c:v>-1.7914155215618344E-2</c:v>
                </c:pt>
                <c:pt idx="72">
                  <c:v>-1.7049130549393055E-2</c:v>
                </c:pt>
                <c:pt idx="73">
                  <c:v>-1.5846222674832933E-2</c:v>
                </c:pt>
                <c:pt idx="74">
                  <c:v>-1.471639949652892E-2</c:v>
                </c:pt>
                <c:pt idx="75">
                  <c:v>-9.4185809048139557E-3</c:v>
                </c:pt>
                <c:pt idx="76">
                  <c:v>-1.0264655884122287E-2</c:v>
                </c:pt>
                <c:pt idx="77">
                  <c:v>-1.6493249164557744E-2</c:v>
                </c:pt>
                <c:pt idx="78">
                  <c:v>-1.3530305010058252E-2</c:v>
                </c:pt>
                <c:pt idx="79">
                  <c:v>-1.1069259627549566E-2</c:v>
                </c:pt>
                <c:pt idx="80">
                  <c:v>-9.194457637455189E-3</c:v>
                </c:pt>
                <c:pt idx="81">
                  <c:v>-1.1531705638263667E-2</c:v>
                </c:pt>
                <c:pt idx="82">
                  <c:v>-1.3241556149111822E-2</c:v>
                </c:pt>
                <c:pt idx="83">
                  <c:v>-1.1965061569780278E-2</c:v>
                </c:pt>
                <c:pt idx="84">
                  <c:v>-1.0980432593007849E-2</c:v>
                </c:pt>
                <c:pt idx="85">
                  <c:v>-1.0353941032853253E-2</c:v>
                </c:pt>
                <c:pt idx="86">
                  <c:v>-9.0749134169578749E-3</c:v>
                </c:pt>
                <c:pt idx="87">
                  <c:v>-9.7659590754398673E-3</c:v>
                </c:pt>
                <c:pt idx="88">
                  <c:v>-1.1749466275192688E-2</c:v>
                </c:pt>
                <c:pt idx="89">
                  <c:v>-1.1569772678165169E-2</c:v>
                </c:pt>
                <c:pt idx="90">
                  <c:v>-1.0312716834194102E-2</c:v>
                </c:pt>
                <c:pt idx="91">
                  <c:v>-1.1793624821721305E-2</c:v>
                </c:pt>
                <c:pt idx="92">
                  <c:v>-9.2135517716330773E-3</c:v>
                </c:pt>
                <c:pt idx="93">
                  <c:v>-8.8644442399965495E-3</c:v>
                </c:pt>
                <c:pt idx="94">
                  <c:v>-8.17413860925853E-3</c:v>
                </c:pt>
                <c:pt idx="95">
                  <c:v>-7.6039787641476453E-3</c:v>
                </c:pt>
                <c:pt idx="96">
                  <c:v>-7.838364149419963E-3</c:v>
                </c:pt>
                <c:pt idx="97">
                  <c:v>-3.351416778962224E-3</c:v>
                </c:pt>
                <c:pt idx="98">
                  <c:v>-4.9789295953449608E-3</c:v>
                </c:pt>
                <c:pt idx="99">
                  <c:v>-2.1530592945907534E-3</c:v>
                </c:pt>
                <c:pt idx="100">
                  <c:v>-2.0293560694036872E-3</c:v>
                </c:pt>
                <c:pt idx="101">
                  <c:v>-9.9121751671482627E-4</c:v>
                </c:pt>
                <c:pt idx="102">
                  <c:v>7.7875141054639663E-4</c:v>
                </c:pt>
                <c:pt idx="103">
                  <c:v>2.6498279413873504E-3</c:v>
                </c:pt>
                <c:pt idx="104">
                  <c:v>4.6299412145651697E-3</c:v>
                </c:pt>
                <c:pt idx="105">
                  <c:v>5.7977526587729145E-3</c:v>
                </c:pt>
                <c:pt idx="106">
                  <c:v>6.5688281555722483E-3</c:v>
                </c:pt>
                <c:pt idx="107">
                  <c:v>9.1026225186614518E-3</c:v>
                </c:pt>
                <c:pt idx="108">
                  <c:v>8.8639847603335653E-3</c:v>
                </c:pt>
                <c:pt idx="109">
                  <c:v>7.3481990108390516E-3</c:v>
                </c:pt>
                <c:pt idx="110">
                  <c:v>5.9801803439747392E-3</c:v>
                </c:pt>
                <c:pt idx="111">
                  <c:v>6.3001504321671398E-3</c:v>
                </c:pt>
                <c:pt idx="112">
                  <c:v>8.5268571555556782E-3</c:v>
                </c:pt>
                <c:pt idx="113">
                  <c:v>1.1595345072161312E-2</c:v>
                </c:pt>
                <c:pt idx="114">
                  <c:v>1.3834827606461486E-2</c:v>
                </c:pt>
                <c:pt idx="115">
                  <c:v>1.4258359453418246E-2</c:v>
                </c:pt>
                <c:pt idx="116">
                  <c:v>1.3578024339103045E-2</c:v>
                </c:pt>
                <c:pt idx="117">
                  <c:v>1.3832230776864129E-2</c:v>
                </c:pt>
                <c:pt idx="118">
                  <c:v>1.2971553713733153E-2</c:v>
                </c:pt>
                <c:pt idx="119">
                  <c:v>1.5341971697314216E-2</c:v>
                </c:pt>
                <c:pt idx="120">
                  <c:v>1.3012388434047395E-2</c:v>
                </c:pt>
                <c:pt idx="121">
                  <c:v>1.5224572065738462E-2</c:v>
                </c:pt>
                <c:pt idx="122">
                  <c:v>1.5880853122489436E-2</c:v>
                </c:pt>
                <c:pt idx="123">
                  <c:v>1.7212231077961437E-2</c:v>
                </c:pt>
                <c:pt idx="124">
                  <c:v>1.8310794595933544E-2</c:v>
                </c:pt>
                <c:pt idx="125">
                  <c:v>1.9994607278903676E-2</c:v>
                </c:pt>
                <c:pt idx="126">
                  <c:v>2.3321088181434524E-2</c:v>
                </c:pt>
                <c:pt idx="127">
                  <c:v>2.2071422416646058E-2</c:v>
                </c:pt>
                <c:pt idx="128">
                  <c:v>2.4597158792965645E-2</c:v>
                </c:pt>
                <c:pt idx="129">
                  <c:v>2.4898492994886334E-2</c:v>
                </c:pt>
                <c:pt idx="130">
                  <c:v>2.628063052743812E-2</c:v>
                </c:pt>
                <c:pt idx="131">
                  <c:v>2.5132914136948292E-2</c:v>
                </c:pt>
                <c:pt idx="132">
                  <c:v>2.6958724702333736E-2</c:v>
                </c:pt>
                <c:pt idx="133">
                  <c:v>2.9164359814767504E-2</c:v>
                </c:pt>
                <c:pt idx="134">
                  <c:v>2.6853387836283771E-2</c:v>
                </c:pt>
                <c:pt idx="135">
                  <c:v>3.1124760410020214E-2</c:v>
                </c:pt>
                <c:pt idx="136">
                  <c:v>3.3651421195397768E-2</c:v>
                </c:pt>
                <c:pt idx="137">
                  <c:v>3.2698630154472053E-2</c:v>
                </c:pt>
                <c:pt idx="138">
                  <c:v>3.2746762866492141E-2</c:v>
                </c:pt>
                <c:pt idx="139">
                  <c:v>3.1082599089498286E-2</c:v>
                </c:pt>
                <c:pt idx="140">
                  <c:v>3.0642754346295487E-2</c:v>
                </c:pt>
                <c:pt idx="141">
                  <c:v>3.3370182443575924E-2</c:v>
                </c:pt>
                <c:pt idx="142">
                  <c:v>3.3263969881666355E-2</c:v>
                </c:pt>
                <c:pt idx="143">
                  <c:v>3.5730079888461663E-2</c:v>
                </c:pt>
                <c:pt idx="144">
                  <c:v>3.5759683679984722E-2</c:v>
                </c:pt>
                <c:pt idx="145">
                  <c:v>3.4885776542204372E-2</c:v>
                </c:pt>
                <c:pt idx="146">
                  <c:v>3.6294694485771162E-2</c:v>
                </c:pt>
                <c:pt idx="147">
                  <c:v>3.487802052464728E-2</c:v>
                </c:pt>
                <c:pt idx="148">
                  <c:v>3.7497483812648502E-2</c:v>
                </c:pt>
                <c:pt idx="149">
                  <c:v>4.0096080825695601E-2</c:v>
                </c:pt>
                <c:pt idx="150">
                  <c:v>3.8917987373805696E-2</c:v>
                </c:pt>
                <c:pt idx="151">
                  <c:v>3.9020931886538879E-2</c:v>
                </c:pt>
                <c:pt idx="152">
                  <c:v>3.6971810387537607E-2</c:v>
                </c:pt>
                <c:pt idx="153">
                  <c:v>3.7430469245403941E-2</c:v>
                </c:pt>
                <c:pt idx="154">
                  <c:v>3.6238021005719601E-2</c:v>
                </c:pt>
                <c:pt idx="155">
                  <c:v>3.7808079188726973E-2</c:v>
                </c:pt>
                <c:pt idx="156">
                  <c:v>3.6445099111120038E-2</c:v>
                </c:pt>
                <c:pt idx="157">
                  <c:v>4.0218298028347865E-2</c:v>
                </c:pt>
                <c:pt idx="158">
                  <c:v>3.8876443415070794E-2</c:v>
                </c:pt>
                <c:pt idx="159">
                  <c:v>3.9353499321983731E-2</c:v>
                </c:pt>
                <c:pt idx="160">
                  <c:v>4.0411669570085573E-2</c:v>
                </c:pt>
                <c:pt idx="161">
                  <c:v>4.1643628655342102E-2</c:v>
                </c:pt>
                <c:pt idx="162">
                  <c:v>4.1711763592461093E-2</c:v>
                </c:pt>
                <c:pt idx="163">
                  <c:v>4.1291100266887648E-2</c:v>
                </c:pt>
                <c:pt idx="164">
                  <c:v>4.08737201766185E-2</c:v>
                </c:pt>
                <c:pt idx="165">
                  <c:v>4.258763349313166E-2</c:v>
                </c:pt>
                <c:pt idx="166">
                  <c:v>4.0447017973495258E-2</c:v>
                </c:pt>
                <c:pt idx="167">
                  <c:v>4.3278960795740895E-2</c:v>
                </c:pt>
                <c:pt idx="168">
                  <c:v>4.3932937484983059E-2</c:v>
                </c:pt>
                <c:pt idx="169">
                  <c:v>4.0166341033709863E-2</c:v>
                </c:pt>
                <c:pt idx="170">
                  <c:v>4.0495519501072108E-2</c:v>
                </c:pt>
                <c:pt idx="171">
                  <c:v>3.8137792229993694E-2</c:v>
                </c:pt>
                <c:pt idx="172">
                  <c:v>4.0087269129680081E-2</c:v>
                </c:pt>
                <c:pt idx="173">
                  <c:v>3.7139212442387937E-2</c:v>
                </c:pt>
                <c:pt idx="174">
                  <c:v>3.7737211925291447E-2</c:v>
                </c:pt>
                <c:pt idx="175">
                  <c:v>4.0858782488027101E-2</c:v>
                </c:pt>
                <c:pt idx="176">
                  <c:v>4.1240502331286288E-2</c:v>
                </c:pt>
                <c:pt idx="177">
                  <c:v>4.0088211986552658E-2</c:v>
                </c:pt>
                <c:pt idx="178">
                  <c:v>4.0265072654576795E-2</c:v>
                </c:pt>
                <c:pt idx="179">
                  <c:v>3.8115429858678329E-2</c:v>
                </c:pt>
                <c:pt idx="180">
                  <c:v>3.4879010344057937E-2</c:v>
                </c:pt>
                <c:pt idx="181">
                  <c:v>3.6920275965995453E-2</c:v>
                </c:pt>
                <c:pt idx="182">
                  <c:v>3.4891225233628642E-2</c:v>
                </c:pt>
                <c:pt idx="183">
                  <c:v>3.5598642875995568E-2</c:v>
                </c:pt>
                <c:pt idx="184">
                  <c:v>3.6444219167840908E-2</c:v>
                </c:pt>
                <c:pt idx="185">
                  <c:v>3.4613223362145673E-2</c:v>
                </c:pt>
                <c:pt idx="186">
                  <c:v>3.3916593013814778E-2</c:v>
                </c:pt>
                <c:pt idx="187">
                  <c:v>3.5170341447041009E-2</c:v>
                </c:pt>
                <c:pt idx="188">
                  <c:v>3.7257587827679961E-2</c:v>
                </c:pt>
                <c:pt idx="189">
                  <c:v>3.5246432620570811E-2</c:v>
                </c:pt>
                <c:pt idx="190">
                  <c:v>3.7113252481599579E-2</c:v>
                </c:pt>
                <c:pt idx="191">
                  <c:v>3.6571378186439185E-2</c:v>
                </c:pt>
                <c:pt idx="192">
                  <c:v>3.752850855631884E-2</c:v>
                </c:pt>
                <c:pt idx="193">
                  <c:v>3.9415297190637189E-2</c:v>
                </c:pt>
                <c:pt idx="194">
                  <c:v>4.0403077330526171E-2</c:v>
                </c:pt>
                <c:pt idx="195">
                  <c:v>4.2090277385248731E-2</c:v>
                </c:pt>
                <c:pt idx="196">
                  <c:v>4.3043650851798176E-2</c:v>
                </c:pt>
                <c:pt idx="197">
                  <c:v>4.2988134828980895E-2</c:v>
                </c:pt>
                <c:pt idx="198">
                  <c:v>4.3725148856190055E-2</c:v>
                </c:pt>
                <c:pt idx="199">
                  <c:v>4.282952832915754E-2</c:v>
                </c:pt>
                <c:pt idx="200">
                  <c:v>4.5636332365852406E-2</c:v>
                </c:pt>
                <c:pt idx="201">
                  <c:v>4.6981242777717425E-2</c:v>
                </c:pt>
                <c:pt idx="202">
                  <c:v>4.7890824521009012E-2</c:v>
                </c:pt>
                <c:pt idx="203">
                  <c:v>4.7723343263199158E-2</c:v>
                </c:pt>
                <c:pt idx="204">
                  <c:v>4.6228105179539014E-2</c:v>
                </c:pt>
                <c:pt idx="205">
                  <c:v>4.5548322878163461E-2</c:v>
                </c:pt>
                <c:pt idx="206">
                  <c:v>4.0223975563158598E-2</c:v>
                </c:pt>
                <c:pt idx="207">
                  <c:v>4.230890207440674E-2</c:v>
                </c:pt>
                <c:pt idx="208">
                  <c:v>3.9101630610477445E-2</c:v>
                </c:pt>
                <c:pt idx="209">
                  <c:v>4.2235611300912135E-2</c:v>
                </c:pt>
                <c:pt idx="210">
                  <c:v>4.4971429277330666E-2</c:v>
                </c:pt>
                <c:pt idx="211">
                  <c:v>4.9686273147781623E-2</c:v>
                </c:pt>
                <c:pt idx="212">
                  <c:v>5.0029420802636171E-2</c:v>
                </c:pt>
                <c:pt idx="213">
                  <c:v>5.1455138452989324E-2</c:v>
                </c:pt>
                <c:pt idx="214">
                  <c:v>5.175502129851739E-2</c:v>
                </c:pt>
                <c:pt idx="215">
                  <c:v>5.2295890179783422E-2</c:v>
                </c:pt>
                <c:pt idx="216">
                  <c:v>4.9098772813335634E-2</c:v>
                </c:pt>
                <c:pt idx="217">
                  <c:v>5.2479812814513416E-2</c:v>
                </c:pt>
                <c:pt idx="218">
                  <c:v>5.3911337371395529E-2</c:v>
                </c:pt>
                <c:pt idx="219">
                  <c:v>5.367772748937516E-2</c:v>
                </c:pt>
                <c:pt idx="220">
                  <c:v>5.1861204770674574E-2</c:v>
                </c:pt>
                <c:pt idx="221">
                  <c:v>5.2481743925463675E-2</c:v>
                </c:pt>
                <c:pt idx="222">
                  <c:v>5.2782896530966905E-2</c:v>
                </c:pt>
                <c:pt idx="223">
                  <c:v>5.4640263046640714E-2</c:v>
                </c:pt>
                <c:pt idx="224">
                  <c:v>5.7887188013037383E-2</c:v>
                </c:pt>
                <c:pt idx="225">
                  <c:v>5.8386454158505297E-2</c:v>
                </c:pt>
                <c:pt idx="226">
                  <c:v>5.9251412089377897E-2</c:v>
                </c:pt>
                <c:pt idx="227">
                  <c:v>6.1174457641041124E-2</c:v>
                </c:pt>
                <c:pt idx="228">
                  <c:v>5.9897643112119203E-2</c:v>
                </c:pt>
                <c:pt idx="229">
                  <c:v>6.2206125240572341E-2</c:v>
                </c:pt>
                <c:pt idx="230">
                  <c:v>6.3192460436879871E-2</c:v>
                </c:pt>
                <c:pt idx="231">
                  <c:v>6.3702426876886209E-2</c:v>
                </c:pt>
                <c:pt idx="232">
                  <c:v>6.6681967031656963E-2</c:v>
                </c:pt>
                <c:pt idx="233">
                  <c:v>6.5297078506473039E-2</c:v>
                </c:pt>
                <c:pt idx="234">
                  <c:v>6.6498952000255684E-2</c:v>
                </c:pt>
                <c:pt idx="235">
                  <c:v>6.5388598620810479E-2</c:v>
                </c:pt>
                <c:pt idx="236">
                  <c:v>6.6341234184136066E-2</c:v>
                </c:pt>
                <c:pt idx="237">
                  <c:v>6.7707529465748095E-2</c:v>
                </c:pt>
                <c:pt idx="238">
                  <c:v>6.7614917451102485E-2</c:v>
                </c:pt>
                <c:pt idx="239">
                  <c:v>7.1293559136725415E-2</c:v>
                </c:pt>
                <c:pt idx="240">
                  <c:v>7.3317276641814866E-2</c:v>
                </c:pt>
                <c:pt idx="241">
                  <c:v>7.5072964985429591E-2</c:v>
                </c:pt>
                <c:pt idx="242">
                  <c:v>7.539729802649453E-2</c:v>
                </c:pt>
                <c:pt idx="243">
                  <c:v>7.2690454568965501E-2</c:v>
                </c:pt>
                <c:pt idx="244">
                  <c:v>7.3048161770549402E-2</c:v>
                </c:pt>
                <c:pt idx="245">
                  <c:v>7.5800112943587017E-2</c:v>
                </c:pt>
                <c:pt idx="246">
                  <c:v>7.6199373965467165E-2</c:v>
                </c:pt>
                <c:pt idx="247">
                  <c:v>7.8347219657106892E-2</c:v>
                </c:pt>
                <c:pt idx="248">
                  <c:v>7.943873554977654E-2</c:v>
                </c:pt>
                <c:pt idx="249">
                  <c:v>8.0481461840034019E-2</c:v>
                </c:pt>
                <c:pt idx="250">
                  <c:v>8.0987923138310158E-2</c:v>
                </c:pt>
                <c:pt idx="251">
                  <c:v>8.1187252516212949E-2</c:v>
                </c:pt>
                <c:pt idx="252">
                  <c:v>8.2882299643673774E-2</c:v>
                </c:pt>
                <c:pt idx="253">
                  <c:v>8.231647284699406E-2</c:v>
                </c:pt>
                <c:pt idx="254">
                  <c:v>8.6028783385051266E-2</c:v>
                </c:pt>
                <c:pt idx="255">
                  <c:v>9.0393148766028553E-2</c:v>
                </c:pt>
                <c:pt idx="256">
                  <c:v>8.9104133217208892E-2</c:v>
                </c:pt>
                <c:pt idx="257">
                  <c:v>9.0175296885150802E-2</c:v>
                </c:pt>
                <c:pt idx="258">
                  <c:v>8.8958383716205791E-2</c:v>
                </c:pt>
                <c:pt idx="259">
                  <c:v>9.0452485394687754E-2</c:v>
                </c:pt>
                <c:pt idx="260">
                  <c:v>8.7739174837152989E-2</c:v>
                </c:pt>
                <c:pt idx="261">
                  <c:v>8.8111011175853182E-2</c:v>
                </c:pt>
                <c:pt idx="262">
                  <c:v>8.8806783215488849E-2</c:v>
                </c:pt>
                <c:pt idx="263">
                  <c:v>8.93948738904351E-2</c:v>
                </c:pt>
                <c:pt idx="264">
                  <c:v>8.9169587130973227E-2</c:v>
                </c:pt>
                <c:pt idx="265">
                  <c:v>8.8125836981934436E-2</c:v>
                </c:pt>
                <c:pt idx="266">
                  <c:v>8.7867079115106828E-2</c:v>
                </c:pt>
                <c:pt idx="267">
                  <c:v>8.5419367237788979E-2</c:v>
                </c:pt>
                <c:pt idx="268">
                  <c:v>8.2507052803336256E-2</c:v>
                </c:pt>
                <c:pt idx="269">
                  <c:v>8.6323875292760643E-2</c:v>
                </c:pt>
                <c:pt idx="270">
                  <c:v>8.2949238018049876E-2</c:v>
                </c:pt>
                <c:pt idx="271">
                  <c:v>8.7160678994938623E-2</c:v>
                </c:pt>
                <c:pt idx="272">
                  <c:v>9.0176032190572908E-2</c:v>
                </c:pt>
                <c:pt idx="273">
                  <c:v>9.2797637865784655E-2</c:v>
                </c:pt>
                <c:pt idx="274">
                  <c:v>9.5944833803548457E-2</c:v>
                </c:pt>
                <c:pt idx="275">
                  <c:v>0.10008848151333671</c:v>
                </c:pt>
                <c:pt idx="276">
                  <c:v>0.10197149012925433</c:v>
                </c:pt>
                <c:pt idx="277">
                  <c:v>0.10203631342210162</c:v>
                </c:pt>
                <c:pt idx="278">
                  <c:v>9.9959069024268432E-2</c:v>
                </c:pt>
                <c:pt idx="279">
                  <c:v>0.10192886626113173</c:v>
                </c:pt>
                <c:pt idx="280">
                  <c:v>0.10353734542753967</c:v>
                </c:pt>
                <c:pt idx="281">
                  <c:v>0.10616959248645275</c:v>
                </c:pt>
                <c:pt idx="282">
                  <c:v>0.1054924929086325</c:v>
                </c:pt>
                <c:pt idx="283">
                  <c:v>0.10789624934822983</c:v>
                </c:pt>
                <c:pt idx="284">
                  <c:v>0.1048331236806872</c:v>
                </c:pt>
                <c:pt idx="285">
                  <c:v>0.10592881449132796</c:v>
                </c:pt>
                <c:pt idx="286">
                  <c:v>0.10837211917547163</c:v>
                </c:pt>
                <c:pt idx="287">
                  <c:v>0.10311741524352414</c:v>
                </c:pt>
                <c:pt idx="288">
                  <c:v>0.10017249717421794</c:v>
                </c:pt>
                <c:pt idx="289">
                  <c:v>0.10388317967568406</c:v>
                </c:pt>
                <c:pt idx="290">
                  <c:v>0.10333739598181024</c:v>
                </c:pt>
                <c:pt idx="291">
                  <c:v>0.10168739390905013</c:v>
                </c:pt>
                <c:pt idx="292">
                  <c:v>0.10130626747139959</c:v>
                </c:pt>
                <c:pt idx="293">
                  <c:v>0.10511945338800976</c:v>
                </c:pt>
                <c:pt idx="294">
                  <c:v>0.10001049992645061</c:v>
                </c:pt>
                <c:pt idx="295">
                  <c:v>9.8991566605360015E-2</c:v>
                </c:pt>
                <c:pt idx="296">
                  <c:v>9.8713332883663796E-2</c:v>
                </c:pt>
                <c:pt idx="297">
                  <c:v>0.10307941261105613</c:v>
                </c:pt>
                <c:pt idx="298">
                  <c:v>0.10307775483030146</c:v>
                </c:pt>
                <c:pt idx="299">
                  <c:v>0.10511712882333857</c:v>
                </c:pt>
                <c:pt idx="300">
                  <c:v>0.10550046754371145</c:v>
                </c:pt>
                <c:pt idx="301">
                  <c:v>0.10792223899458397</c:v>
                </c:pt>
                <c:pt idx="302">
                  <c:v>0.10371526790642815</c:v>
                </c:pt>
                <c:pt idx="303">
                  <c:v>0.10440943766017408</c:v>
                </c:pt>
                <c:pt idx="304">
                  <c:v>0.10419094119690642</c:v>
                </c:pt>
                <c:pt idx="305">
                  <c:v>0.10311285982541718</c:v>
                </c:pt>
                <c:pt idx="306">
                  <c:v>0.10174281084351877</c:v>
                </c:pt>
                <c:pt idx="307">
                  <c:v>0.10397944162313677</c:v>
                </c:pt>
                <c:pt idx="308">
                  <c:v>0.10653158485638459</c:v>
                </c:pt>
                <c:pt idx="309">
                  <c:v>0.10688037969648567</c:v>
                </c:pt>
                <c:pt idx="310">
                  <c:v>0.10909771865528994</c:v>
                </c:pt>
                <c:pt idx="311">
                  <c:v>0.10996896450866189</c:v>
                </c:pt>
                <c:pt idx="312">
                  <c:v>0.11102179259261402</c:v>
                </c:pt>
                <c:pt idx="313">
                  <c:v>0.11313380959904151</c:v>
                </c:pt>
                <c:pt idx="314">
                  <c:v>0.11315942193280626</c:v>
                </c:pt>
                <c:pt idx="315">
                  <c:v>0.11407317769019532</c:v>
                </c:pt>
                <c:pt idx="316">
                  <c:v>0.11606144549326602</c:v>
                </c:pt>
                <c:pt idx="317">
                  <c:v>0.11744770377909619</c:v>
                </c:pt>
                <c:pt idx="318">
                  <c:v>0.11824899148479018</c:v>
                </c:pt>
                <c:pt idx="319">
                  <c:v>0.11750227727862272</c:v>
                </c:pt>
                <c:pt idx="320">
                  <c:v>0.11834990885866703</c:v>
                </c:pt>
                <c:pt idx="321">
                  <c:v>0.11912038059471985</c:v>
                </c:pt>
                <c:pt idx="322">
                  <c:v>0.12076689980511168</c:v>
                </c:pt>
                <c:pt idx="323">
                  <c:v>0.12064906430982014</c:v>
                </c:pt>
                <c:pt idx="324">
                  <c:v>0.11944063087039036</c:v>
                </c:pt>
                <c:pt idx="325">
                  <c:v>0.11877977119887073</c:v>
                </c:pt>
                <c:pt idx="326">
                  <c:v>0.12159764859488686</c:v>
                </c:pt>
                <c:pt idx="327">
                  <c:v>0.12257212638626513</c:v>
                </c:pt>
                <c:pt idx="328">
                  <c:v>0.12297822236642619</c:v>
                </c:pt>
                <c:pt idx="329">
                  <c:v>0.12320537487789451</c:v>
                </c:pt>
                <c:pt idx="330">
                  <c:v>0.12450205873956999</c:v>
                </c:pt>
                <c:pt idx="331">
                  <c:v>0.12465482860733013</c:v>
                </c:pt>
                <c:pt idx="332">
                  <c:v>0.12453344228132024</c:v>
                </c:pt>
                <c:pt idx="333">
                  <c:v>0.12369151028712499</c:v>
                </c:pt>
                <c:pt idx="334">
                  <c:v>0.12490537290127346</c:v>
                </c:pt>
                <c:pt idx="335">
                  <c:v>0.12531318202877428</c:v>
                </c:pt>
                <c:pt idx="336">
                  <c:v>0.12748246861750157</c:v>
                </c:pt>
                <c:pt idx="337">
                  <c:v>0.12606023893728446</c:v>
                </c:pt>
                <c:pt idx="338">
                  <c:v>0.12680270874337873</c:v>
                </c:pt>
                <c:pt idx="339">
                  <c:v>0.12345957556333498</c:v>
                </c:pt>
                <c:pt idx="340">
                  <c:v>0.12361875350654872</c:v>
                </c:pt>
                <c:pt idx="341">
                  <c:v>0.1252752705844673</c:v>
                </c:pt>
                <c:pt idx="342">
                  <c:v>0.12654555844661464</c:v>
                </c:pt>
                <c:pt idx="343">
                  <c:v>0.12607698722911387</c:v>
                </c:pt>
                <c:pt idx="344">
                  <c:v>0.12608816885383312</c:v>
                </c:pt>
                <c:pt idx="345">
                  <c:v>0.1274582472486232</c:v>
                </c:pt>
                <c:pt idx="346">
                  <c:v>0.12794340656649084</c:v>
                </c:pt>
                <c:pt idx="347">
                  <c:v>0.12974801559956517</c:v>
                </c:pt>
                <c:pt idx="348">
                  <c:v>0.12942026799717099</c:v>
                </c:pt>
                <c:pt idx="349">
                  <c:v>0.13056373875263327</c:v>
                </c:pt>
                <c:pt idx="350">
                  <c:v>0.13253790468604021</c:v>
                </c:pt>
                <c:pt idx="351">
                  <c:v>0.13395166015818338</c:v>
                </c:pt>
                <c:pt idx="352">
                  <c:v>0.13572434401031641</c:v>
                </c:pt>
                <c:pt idx="353">
                  <c:v>0.13607858560085684</c:v>
                </c:pt>
                <c:pt idx="354">
                  <c:v>0.13606709065491329</c:v>
                </c:pt>
                <c:pt idx="355">
                  <c:v>0.13676562962057748</c:v>
                </c:pt>
                <c:pt idx="356">
                  <c:v>0.13699438931847485</c:v>
                </c:pt>
                <c:pt idx="357">
                  <c:v>0.13599989476491259</c:v>
                </c:pt>
                <c:pt idx="358">
                  <c:v>0.13645111921235054</c:v>
                </c:pt>
                <c:pt idx="359">
                  <c:v>0.13775092041191295</c:v>
                </c:pt>
                <c:pt idx="360">
                  <c:v>0.13789497020398511</c:v>
                </c:pt>
                <c:pt idx="361">
                  <c:v>0.13937626586022533</c:v>
                </c:pt>
                <c:pt idx="362">
                  <c:v>0.13941655860803492</c:v>
                </c:pt>
                <c:pt idx="363">
                  <c:v>0.14015503983344968</c:v>
                </c:pt>
                <c:pt idx="364">
                  <c:v>0.13936039011930346</c:v>
                </c:pt>
                <c:pt idx="365">
                  <c:v>0.14013976113243132</c:v>
                </c:pt>
                <c:pt idx="366">
                  <c:v>0.14247971078372346</c:v>
                </c:pt>
                <c:pt idx="367">
                  <c:v>0.14375847270014641</c:v>
                </c:pt>
                <c:pt idx="368">
                  <c:v>0.14480439847406323</c:v>
                </c:pt>
                <c:pt idx="369">
                  <c:v>0.14547957565541925</c:v>
                </c:pt>
                <c:pt idx="370">
                  <c:v>0.14637035527494646</c:v>
                </c:pt>
                <c:pt idx="371">
                  <c:v>0.14734538369741346</c:v>
                </c:pt>
                <c:pt idx="372">
                  <c:v>0.14828519913220162</c:v>
                </c:pt>
                <c:pt idx="373">
                  <c:v>0.14925572402668053</c:v>
                </c:pt>
                <c:pt idx="374">
                  <c:v>0.14970659253912455</c:v>
                </c:pt>
                <c:pt idx="375">
                  <c:v>0.15185038261130268</c:v>
                </c:pt>
                <c:pt idx="376">
                  <c:v>0.15207365131204775</c:v>
                </c:pt>
                <c:pt idx="377">
                  <c:v>0.15007716466078547</c:v>
                </c:pt>
                <c:pt idx="378">
                  <c:v>0.1507992209907778</c:v>
                </c:pt>
                <c:pt idx="379">
                  <c:v>0.14838424253848093</c:v>
                </c:pt>
                <c:pt idx="380">
                  <c:v>0.14950781579442851</c:v>
                </c:pt>
                <c:pt idx="381">
                  <c:v>0.15173406064338879</c:v>
                </c:pt>
                <c:pt idx="382">
                  <c:v>0.15309032806447642</c:v>
                </c:pt>
                <c:pt idx="383">
                  <c:v>0.15239863437904599</c:v>
                </c:pt>
                <c:pt idx="384">
                  <c:v>0.15179612461267777</c:v>
                </c:pt>
                <c:pt idx="385">
                  <c:v>0.1513100703601391</c:v>
                </c:pt>
                <c:pt idx="386">
                  <c:v>0.14732201614579621</c:v>
                </c:pt>
                <c:pt idx="387">
                  <c:v>0.14919985927436152</c:v>
                </c:pt>
                <c:pt idx="388">
                  <c:v>0.15135386568345455</c:v>
                </c:pt>
                <c:pt idx="389">
                  <c:v>0.15355672396459186</c:v>
                </c:pt>
                <c:pt idx="390">
                  <c:v>0.15395219961632756</c:v>
                </c:pt>
                <c:pt idx="391">
                  <c:v>0.15276298495813156</c:v>
                </c:pt>
                <c:pt idx="392">
                  <c:v>0.14966076103926151</c:v>
                </c:pt>
                <c:pt idx="393">
                  <c:v>0.15137171258721005</c:v>
                </c:pt>
                <c:pt idx="394">
                  <c:v>0.15364015050940627</c:v>
                </c:pt>
                <c:pt idx="395">
                  <c:v>0.15084828595053223</c:v>
                </c:pt>
                <c:pt idx="396">
                  <c:v>0.15172748510933376</c:v>
                </c:pt>
                <c:pt idx="397">
                  <c:v>0.15263834460519377</c:v>
                </c:pt>
                <c:pt idx="398">
                  <c:v>0.15188913091031608</c:v>
                </c:pt>
                <c:pt idx="399">
                  <c:v>0.15369847800522263</c:v>
                </c:pt>
                <c:pt idx="400">
                  <c:v>0.15565654700070009</c:v>
                </c:pt>
                <c:pt idx="401">
                  <c:v>0.1563655693405348</c:v>
                </c:pt>
                <c:pt idx="402">
                  <c:v>0.15683616365878805</c:v>
                </c:pt>
                <c:pt idx="403">
                  <c:v>0.15665348297993509</c:v>
                </c:pt>
                <c:pt idx="404">
                  <c:v>0.15605899366729425</c:v>
                </c:pt>
                <c:pt idx="405">
                  <c:v>0.15459729943956635</c:v>
                </c:pt>
                <c:pt idx="406">
                  <c:v>0.14998031604311191</c:v>
                </c:pt>
                <c:pt idx="407">
                  <c:v>0.14594911088992601</c:v>
                </c:pt>
                <c:pt idx="408">
                  <c:v>0.14638757083682985</c:v>
                </c:pt>
                <c:pt idx="409">
                  <c:v>0.14878374832007202</c:v>
                </c:pt>
                <c:pt idx="410">
                  <c:v>0.15133863734192987</c:v>
                </c:pt>
                <c:pt idx="411">
                  <c:v>0.15216001301778914</c:v>
                </c:pt>
                <c:pt idx="412">
                  <c:v>0.15463771413888749</c:v>
                </c:pt>
                <c:pt idx="413">
                  <c:v>0.15697336825548081</c:v>
                </c:pt>
                <c:pt idx="414">
                  <c:v>0.15576783217121148</c:v>
                </c:pt>
                <c:pt idx="415">
                  <c:v>0.15871221395449742</c:v>
                </c:pt>
                <c:pt idx="416">
                  <c:v>0.15856936189398851</c:v>
                </c:pt>
                <c:pt idx="417">
                  <c:v>0.15779512639157467</c:v>
                </c:pt>
                <c:pt idx="418">
                  <c:v>0.15832154053380343</c:v>
                </c:pt>
                <c:pt idx="419">
                  <c:v>0.15645350400749436</c:v>
                </c:pt>
                <c:pt idx="420">
                  <c:v>0.15759467391688808</c:v>
                </c:pt>
                <c:pt idx="421">
                  <c:v>0.1585684853611713</c:v>
                </c:pt>
                <c:pt idx="422">
                  <c:v>0.15612719558854282</c:v>
                </c:pt>
                <c:pt idx="423">
                  <c:v>0.15659195738695164</c:v>
                </c:pt>
                <c:pt idx="424">
                  <c:v>0.15686282952577146</c:v>
                </c:pt>
                <c:pt idx="425">
                  <c:v>0.15851017388687949</c:v>
                </c:pt>
                <c:pt idx="426">
                  <c:v>0.15930649641970906</c:v>
                </c:pt>
                <c:pt idx="427">
                  <c:v>0.15997171369949603</c:v>
                </c:pt>
                <c:pt idx="428">
                  <c:v>0.16075501739923337</c:v>
                </c:pt>
                <c:pt idx="429">
                  <c:v>0.15962698840983447</c:v>
                </c:pt>
                <c:pt idx="430">
                  <c:v>0.15491621802979694</c:v>
                </c:pt>
                <c:pt idx="431">
                  <c:v>0.15649625686573843</c:v>
                </c:pt>
                <c:pt idx="432">
                  <c:v>0.15975169841918513</c:v>
                </c:pt>
                <c:pt idx="433">
                  <c:v>0.16463490763286037</c:v>
                </c:pt>
                <c:pt idx="434">
                  <c:v>0.16570719324877436</c:v>
                </c:pt>
                <c:pt idx="435">
                  <c:v>0.16625311382505537</c:v>
                </c:pt>
                <c:pt idx="436">
                  <c:v>0.16286483016223796</c:v>
                </c:pt>
                <c:pt idx="437">
                  <c:v>0.1636247125760617</c:v>
                </c:pt>
                <c:pt idx="438">
                  <c:v>0.16424701616057114</c:v>
                </c:pt>
                <c:pt idx="439">
                  <c:v>0.16663250929927154</c:v>
                </c:pt>
                <c:pt idx="440">
                  <c:v>0.1638911698990817</c:v>
                </c:pt>
                <c:pt idx="441">
                  <c:v>0.16430095575835457</c:v>
                </c:pt>
                <c:pt idx="442">
                  <c:v>0.1634645148272873</c:v>
                </c:pt>
                <c:pt idx="443">
                  <c:v>0.16533568948611288</c:v>
                </c:pt>
                <c:pt idx="444">
                  <c:v>0.16796883487597225</c:v>
                </c:pt>
                <c:pt idx="445">
                  <c:v>0.16692153048944314</c:v>
                </c:pt>
                <c:pt idx="446">
                  <c:v>0.1671436600910976</c:v>
                </c:pt>
                <c:pt idx="447">
                  <c:v>0.16884933907357058</c:v>
                </c:pt>
                <c:pt idx="448">
                  <c:v>0.17049871897701441</c:v>
                </c:pt>
                <c:pt idx="449">
                  <c:v>0.17191230371647359</c:v>
                </c:pt>
                <c:pt idx="450">
                  <c:v>0.16929236511924417</c:v>
                </c:pt>
                <c:pt idx="451">
                  <c:v>0.16928004486940851</c:v>
                </c:pt>
                <c:pt idx="452">
                  <c:v>0.16704107474689001</c:v>
                </c:pt>
                <c:pt idx="453">
                  <c:v>0.16388953341174628</c:v>
                </c:pt>
                <c:pt idx="454">
                  <c:v>0.16628232306954693</c:v>
                </c:pt>
                <c:pt idx="455">
                  <c:v>0.16325298813719891</c:v>
                </c:pt>
                <c:pt idx="456">
                  <c:v>0.1613003572725249</c:v>
                </c:pt>
                <c:pt idx="457">
                  <c:v>0.16219600192341699</c:v>
                </c:pt>
                <c:pt idx="458">
                  <c:v>0.16075049506993877</c:v>
                </c:pt>
                <c:pt idx="459">
                  <c:v>0.16363964680457754</c:v>
                </c:pt>
                <c:pt idx="460">
                  <c:v>0.16652917326520611</c:v>
                </c:pt>
                <c:pt idx="461">
                  <c:v>0.16576662246638341</c:v>
                </c:pt>
                <c:pt idx="462">
                  <c:v>0.16732139312186756</c:v>
                </c:pt>
                <c:pt idx="463">
                  <c:v>0.16720126323312479</c:v>
                </c:pt>
                <c:pt idx="464">
                  <c:v>0.16744343867771838</c:v>
                </c:pt>
                <c:pt idx="465">
                  <c:v>0.17064757384931784</c:v>
                </c:pt>
                <c:pt idx="466">
                  <c:v>0.17384091048613159</c:v>
                </c:pt>
                <c:pt idx="467">
                  <c:v>0.17420906897127675</c:v>
                </c:pt>
                <c:pt idx="468">
                  <c:v>0.17245359205877553</c:v>
                </c:pt>
                <c:pt idx="469">
                  <c:v>0.1708108534876096</c:v>
                </c:pt>
                <c:pt idx="470">
                  <c:v>0.17186426127946697</c:v>
                </c:pt>
                <c:pt idx="471">
                  <c:v>0.17315495937011538</c:v>
                </c:pt>
                <c:pt idx="472">
                  <c:v>0.17215112386214382</c:v>
                </c:pt>
                <c:pt idx="473">
                  <c:v>0.17292577850745539</c:v>
                </c:pt>
                <c:pt idx="474">
                  <c:v>0.17343933653841614</c:v>
                </c:pt>
                <c:pt idx="475">
                  <c:v>0.17586169654941641</c:v>
                </c:pt>
                <c:pt idx="476">
                  <c:v>0.16820120829658425</c:v>
                </c:pt>
                <c:pt idx="477">
                  <c:v>0.17012734779571925</c:v>
                </c:pt>
                <c:pt idx="478">
                  <c:v>0.16468589862614369</c:v>
                </c:pt>
                <c:pt idx="479">
                  <c:v>0.1625494774747962</c:v>
                </c:pt>
                <c:pt idx="480">
                  <c:v>0.16709809145521937</c:v>
                </c:pt>
                <c:pt idx="481">
                  <c:v>0.16891885185343414</c:v>
                </c:pt>
                <c:pt idx="482">
                  <c:v>0.17180245569780062</c:v>
                </c:pt>
                <c:pt idx="483">
                  <c:v>0.17301664983083187</c:v>
                </c:pt>
                <c:pt idx="484">
                  <c:v>0.17551485447637405</c:v>
                </c:pt>
                <c:pt idx="485">
                  <c:v>0.17344368902280194</c:v>
                </c:pt>
                <c:pt idx="486">
                  <c:v>0.17684939095086172</c:v>
                </c:pt>
                <c:pt idx="487">
                  <c:v>0.17634782144939187</c:v>
                </c:pt>
                <c:pt idx="488">
                  <c:v>0.17425682381680629</c:v>
                </c:pt>
                <c:pt idx="489">
                  <c:v>0.17671204787062722</c:v>
                </c:pt>
                <c:pt idx="490">
                  <c:v>0.17554590800762226</c:v>
                </c:pt>
                <c:pt idx="491">
                  <c:v>0.17469476241321624</c:v>
                </c:pt>
                <c:pt idx="492">
                  <c:v>0.17025159135810175</c:v>
                </c:pt>
                <c:pt idx="493">
                  <c:v>0.17412997047227696</c:v>
                </c:pt>
                <c:pt idx="494">
                  <c:v>0.17519923556537997</c:v>
                </c:pt>
                <c:pt idx="495">
                  <c:v>0.1761977184939143</c:v>
                </c:pt>
                <c:pt idx="496">
                  <c:v>0.17644852776368802</c:v>
                </c:pt>
                <c:pt idx="497">
                  <c:v>0.17906963059165615</c:v>
                </c:pt>
                <c:pt idx="498">
                  <c:v>0.17973734827976706</c:v>
                </c:pt>
                <c:pt idx="499">
                  <c:v>0.17942053684092873</c:v>
                </c:pt>
                <c:pt idx="500">
                  <c:v>0.1821809258971443</c:v>
                </c:pt>
                <c:pt idx="501">
                  <c:v>0.18248660988295029</c:v>
                </c:pt>
                <c:pt idx="502">
                  <c:v>0.18177231575662534</c:v>
                </c:pt>
                <c:pt idx="503">
                  <c:v>0.18121279741402452</c:v>
                </c:pt>
                <c:pt idx="504">
                  <c:v>0.17681856398918616</c:v>
                </c:pt>
                <c:pt idx="505">
                  <c:v>0.17751770918425414</c:v>
                </c:pt>
                <c:pt idx="506">
                  <c:v>0.17946591704477055</c:v>
                </c:pt>
                <c:pt idx="507">
                  <c:v>0.17925665671450441</c:v>
                </c:pt>
                <c:pt idx="508">
                  <c:v>0.18169387708317086</c:v>
                </c:pt>
                <c:pt idx="509">
                  <c:v>0.18461773770778467</c:v>
                </c:pt>
                <c:pt idx="510">
                  <c:v>0.18369131818630668</c:v>
                </c:pt>
                <c:pt idx="511">
                  <c:v>0.1863983725315963</c:v>
                </c:pt>
                <c:pt idx="512">
                  <c:v>0.18718310007243932</c:v>
                </c:pt>
                <c:pt idx="513">
                  <c:v>0.18746803280671664</c:v>
                </c:pt>
                <c:pt idx="514">
                  <c:v>0.18837801995733749</c:v>
                </c:pt>
                <c:pt idx="515">
                  <c:v>0.19176439494700137</c:v>
                </c:pt>
                <c:pt idx="516">
                  <c:v>0.18994589376038795</c:v>
                </c:pt>
                <c:pt idx="517">
                  <c:v>0.18860574000306829</c:v>
                </c:pt>
                <c:pt idx="518">
                  <c:v>0.19144273651985677</c:v>
                </c:pt>
                <c:pt idx="519">
                  <c:v>0.19469637301829534</c:v>
                </c:pt>
                <c:pt idx="520">
                  <c:v>0.1969206875596401</c:v>
                </c:pt>
                <c:pt idx="521">
                  <c:v>0.19753733715753152</c:v>
                </c:pt>
                <c:pt idx="522">
                  <c:v>0.2000574432205573</c:v>
                </c:pt>
                <c:pt idx="523">
                  <c:v>0.2008610900328025</c:v>
                </c:pt>
                <c:pt idx="524">
                  <c:v>0.20123620810860809</c:v>
                </c:pt>
                <c:pt idx="525">
                  <c:v>0.20119433968718736</c:v>
                </c:pt>
                <c:pt idx="526">
                  <c:v>0.20396978751682315</c:v>
                </c:pt>
                <c:pt idx="527">
                  <c:v>0.20374197970540386</c:v>
                </c:pt>
                <c:pt idx="528">
                  <c:v>0.20395758775300665</c:v>
                </c:pt>
                <c:pt idx="529">
                  <c:v>0.20464365076337088</c:v>
                </c:pt>
                <c:pt idx="530">
                  <c:v>0.20699566284198667</c:v>
                </c:pt>
                <c:pt idx="531">
                  <c:v>0.20586880921180617</c:v>
                </c:pt>
                <c:pt idx="532">
                  <c:v>0.2076620341618225</c:v>
                </c:pt>
                <c:pt idx="533">
                  <c:v>0.20839292087635797</c:v>
                </c:pt>
                <c:pt idx="534">
                  <c:v>0.20890444250028128</c:v>
                </c:pt>
                <c:pt idx="535">
                  <c:v>0.20728775421393908</c:v>
                </c:pt>
                <c:pt idx="536">
                  <c:v>0.20578119288508412</c:v>
                </c:pt>
                <c:pt idx="537">
                  <c:v>0.20393702527166102</c:v>
                </c:pt>
                <c:pt idx="538">
                  <c:v>0.20581771407093741</c:v>
                </c:pt>
                <c:pt idx="539">
                  <c:v>0.20479072605912019</c:v>
                </c:pt>
                <c:pt idx="540">
                  <c:v>0.20550329567095438</c:v>
                </c:pt>
                <c:pt idx="541">
                  <c:v>0.20892746288015807</c:v>
                </c:pt>
                <c:pt idx="542">
                  <c:v>0.20955302969164191</c:v>
                </c:pt>
                <c:pt idx="543">
                  <c:v>0.20992949019325602</c:v>
                </c:pt>
                <c:pt idx="544">
                  <c:v>0.20800125274608594</c:v>
                </c:pt>
                <c:pt idx="545">
                  <c:v>0.2060198965853639</c:v>
                </c:pt>
                <c:pt idx="546">
                  <c:v>0.20806553701581487</c:v>
                </c:pt>
                <c:pt idx="547">
                  <c:v>0.21341290656578948</c:v>
                </c:pt>
                <c:pt idx="548">
                  <c:v>0.21493659495836948</c:v>
                </c:pt>
                <c:pt idx="549">
                  <c:v>0.21271689289460216</c:v>
                </c:pt>
                <c:pt idx="550">
                  <c:v>0.21254630685439779</c:v>
                </c:pt>
                <c:pt idx="551">
                  <c:v>0.21378990190857738</c:v>
                </c:pt>
                <c:pt idx="552">
                  <c:v>0.21708684834916436</c:v>
                </c:pt>
                <c:pt idx="553">
                  <c:v>0.22079414642689343</c:v>
                </c:pt>
                <c:pt idx="554">
                  <c:v>0.2242010755339765</c:v>
                </c:pt>
                <c:pt idx="555">
                  <c:v>0.22809444679243795</c:v>
                </c:pt>
                <c:pt idx="556">
                  <c:v>0.23202139955705081</c:v>
                </c:pt>
                <c:pt idx="557">
                  <c:v>0.23334248727070439</c:v>
                </c:pt>
                <c:pt idx="558">
                  <c:v>0.23778254384215058</c:v>
                </c:pt>
                <c:pt idx="559">
                  <c:v>0.24139294941397682</c:v>
                </c:pt>
                <c:pt idx="560">
                  <c:v>0.24157178674442581</c:v>
                </c:pt>
                <c:pt idx="561">
                  <c:v>0.24221945494868713</c:v>
                </c:pt>
                <c:pt idx="562">
                  <c:v>0.24161321698890781</c:v>
                </c:pt>
                <c:pt idx="563">
                  <c:v>0.24157868673073968</c:v>
                </c:pt>
                <c:pt idx="564">
                  <c:v>0.24617979816172997</c:v>
                </c:pt>
                <c:pt idx="565">
                  <c:v>0.24641432416575282</c:v>
                </c:pt>
                <c:pt idx="566">
                  <c:v>0.24654165343414558</c:v>
                </c:pt>
                <c:pt idx="567">
                  <c:v>0.24603511978128889</c:v>
                </c:pt>
                <c:pt idx="568">
                  <c:v>0.24774365073859728</c:v>
                </c:pt>
                <c:pt idx="569">
                  <c:v>0.24945299444749947</c:v>
                </c:pt>
                <c:pt idx="570">
                  <c:v>0.24752620208690135</c:v>
                </c:pt>
                <c:pt idx="571">
                  <c:v>0.24744921255230379</c:v>
                </c:pt>
                <c:pt idx="572">
                  <c:v>0.24973342013623534</c:v>
                </c:pt>
                <c:pt idx="573">
                  <c:v>0.25051375868272863</c:v>
                </c:pt>
                <c:pt idx="574">
                  <c:v>0.25099270539483065</c:v>
                </c:pt>
                <c:pt idx="575">
                  <c:v>0.25209953920676442</c:v>
                </c:pt>
                <c:pt idx="576">
                  <c:v>0.25315800513364661</c:v>
                </c:pt>
                <c:pt idx="577">
                  <c:v>0.25191802087345905</c:v>
                </c:pt>
                <c:pt idx="578">
                  <c:v>0.25175356963557394</c:v>
                </c:pt>
                <c:pt idx="579">
                  <c:v>0.25098101543737705</c:v>
                </c:pt>
                <c:pt idx="580">
                  <c:v>0.25236231402308151</c:v>
                </c:pt>
                <c:pt idx="581">
                  <c:v>0.2557203178033769</c:v>
                </c:pt>
                <c:pt idx="582">
                  <c:v>0.25546961265796542</c:v>
                </c:pt>
                <c:pt idx="583">
                  <c:v>0.25472396831546251</c:v>
                </c:pt>
                <c:pt idx="584">
                  <c:v>0.25545275402603718</c:v>
                </c:pt>
                <c:pt idx="585">
                  <c:v>0.25978602791161798</c:v>
                </c:pt>
                <c:pt idx="586">
                  <c:v>0.25773423064293</c:v>
                </c:pt>
                <c:pt idx="587">
                  <c:v>0.25626488823759419</c:v>
                </c:pt>
                <c:pt idx="588">
                  <c:v>0.25256936666521601</c:v>
                </c:pt>
                <c:pt idx="589">
                  <c:v>0.2537128005393201</c:v>
                </c:pt>
                <c:pt idx="590">
                  <c:v>0.25500032188963706</c:v>
                </c:pt>
                <c:pt idx="591">
                  <c:v>0.25400250365297361</c:v>
                </c:pt>
                <c:pt idx="592">
                  <c:v>0.25702985458027872</c:v>
                </c:pt>
                <c:pt idx="593">
                  <c:v>0.25880982656689633</c:v>
                </c:pt>
                <c:pt idx="594">
                  <c:v>0.26119234644022127</c:v>
                </c:pt>
                <c:pt idx="595">
                  <c:v>0.25840917589571166</c:v>
                </c:pt>
                <c:pt idx="596">
                  <c:v>0.25861392190152466</c:v>
                </c:pt>
                <c:pt idx="597">
                  <c:v>0.25974336680776244</c:v>
                </c:pt>
                <c:pt idx="598">
                  <c:v>0.26185345073533006</c:v>
                </c:pt>
                <c:pt idx="599">
                  <c:v>0.26023881583348962</c:v>
                </c:pt>
                <c:pt idx="600">
                  <c:v>0.26166458863050401</c:v>
                </c:pt>
                <c:pt idx="601">
                  <c:v>0.2643767955088534</c:v>
                </c:pt>
                <c:pt idx="602">
                  <c:v>0.26593054788557513</c:v>
                </c:pt>
                <c:pt idx="603">
                  <c:v>0.26525850894288605</c:v>
                </c:pt>
                <c:pt idx="604">
                  <c:v>0.26576566960542136</c:v>
                </c:pt>
                <c:pt idx="605">
                  <c:v>0.26771073783641652</c:v>
                </c:pt>
                <c:pt idx="606">
                  <c:v>0.26959523062672242</c:v>
                </c:pt>
                <c:pt idx="607">
                  <c:v>0.26834873179768071</c:v>
                </c:pt>
                <c:pt idx="608">
                  <c:v>0.26864433942061883</c:v>
                </c:pt>
                <c:pt idx="609">
                  <c:v>0.26970730065337034</c:v>
                </c:pt>
                <c:pt idx="610">
                  <c:v>0.26932325148421832</c:v>
                </c:pt>
                <c:pt idx="611">
                  <c:v>0.26917330803720318</c:v>
                </c:pt>
                <c:pt idx="612">
                  <c:v>0.26855943366410018</c:v>
                </c:pt>
                <c:pt idx="613">
                  <c:v>0.26765557018864583</c:v>
                </c:pt>
                <c:pt idx="614">
                  <c:v>0.26734645528832757</c:v>
                </c:pt>
                <c:pt idx="615">
                  <c:v>0.27002013204399145</c:v>
                </c:pt>
                <c:pt idx="616">
                  <c:v>0.26708556736865008</c:v>
                </c:pt>
                <c:pt idx="617">
                  <c:v>0.26695528494066867</c:v>
                </c:pt>
                <c:pt idx="618">
                  <c:v>0.26703979934970201</c:v>
                </c:pt>
                <c:pt idx="619">
                  <c:v>0.26708658187010048</c:v>
                </c:pt>
                <c:pt idx="620">
                  <c:v>0.26739966962056272</c:v>
                </c:pt>
                <c:pt idx="621">
                  <c:v>0.26815515515310628</c:v>
                </c:pt>
                <c:pt idx="622">
                  <c:v>0.26989957118285135</c:v>
                </c:pt>
                <c:pt idx="623">
                  <c:v>0.27068949824865185</c:v>
                </c:pt>
                <c:pt idx="624">
                  <c:v>0.27021192497698188</c:v>
                </c:pt>
                <c:pt idx="625">
                  <c:v>0.2713333318763842</c:v>
                </c:pt>
                <c:pt idx="626">
                  <c:v>0.27252238140379981</c:v>
                </c:pt>
                <c:pt idx="627">
                  <c:v>0.27111448059263665</c:v>
                </c:pt>
                <c:pt idx="628">
                  <c:v>0.27011806490699808</c:v>
                </c:pt>
                <c:pt idx="629">
                  <c:v>0.27040491440747849</c:v>
                </c:pt>
                <c:pt idx="630">
                  <c:v>0.27357581121494134</c:v>
                </c:pt>
                <c:pt idx="631">
                  <c:v>0.27336952873975084</c:v>
                </c:pt>
                <c:pt idx="632">
                  <c:v>0.27081860074605757</c:v>
                </c:pt>
                <c:pt idx="633">
                  <c:v>0.27060536068313357</c:v>
                </c:pt>
                <c:pt idx="634">
                  <c:v>0.27089106561934617</c:v>
                </c:pt>
                <c:pt idx="635">
                  <c:v>0.27147444016875344</c:v>
                </c:pt>
                <c:pt idx="636">
                  <c:v>0.27265374055616487</c:v>
                </c:pt>
                <c:pt idx="637">
                  <c:v>0.27193528341500706</c:v>
                </c:pt>
                <c:pt idx="638">
                  <c:v>0.27321133146658227</c:v>
                </c:pt>
                <c:pt idx="639">
                  <c:v>0.27619897710721419</c:v>
                </c:pt>
                <c:pt idx="640">
                  <c:v>0.27688393956809554</c:v>
                </c:pt>
                <c:pt idx="641">
                  <c:v>0.27626679112469144</c:v>
                </c:pt>
                <c:pt idx="642">
                  <c:v>0.27588918047137123</c:v>
                </c:pt>
                <c:pt idx="643">
                  <c:v>0.27544887851416955</c:v>
                </c:pt>
                <c:pt idx="644">
                  <c:v>0.27853962033886659</c:v>
                </c:pt>
                <c:pt idx="645">
                  <c:v>0.27998540068840305</c:v>
                </c:pt>
                <c:pt idx="646">
                  <c:v>0.28241340486985478</c:v>
                </c:pt>
                <c:pt idx="647">
                  <c:v>0.28200969476062165</c:v>
                </c:pt>
                <c:pt idx="648">
                  <c:v>0.28454768791011253</c:v>
                </c:pt>
                <c:pt idx="649">
                  <c:v>0.28874868866738401</c:v>
                </c:pt>
                <c:pt idx="650">
                  <c:v>0.2925423596595762</c:v>
                </c:pt>
                <c:pt idx="651">
                  <c:v>0.29381547986608569</c:v>
                </c:pt>
                <c:pt idx="652">
                  <c:v>0.29465861780565694</c:v>
                </c:pt>
                <c:pt idx="653">
                  <c:v>0.29432162354326463</c:v>
                </c:pt>
                <c:pt idx="654">
                  <c:v>0.29492168135079266</c:v>
                </c:pt>
                <c:pt idx="655">
                  <c:v>0.29377767791789511</c:v>
                </c:pt>
                <c:pt idx="656">
                  <c:v>0.29709130646263104</c:v>
                </c:pt>
                <c:pt idx="657">
                  <c:v>0.29905546272362571</c:v>
                </c:pt>
                <c:pt idx="658">
                  <c:v>0.29764818997519149</c:v>
                </c:pt>
                <c:pt idx="659">
                  <c:v>0.29935301458079944</c:v>
                </c:pt>
                <c:pt idx="660">
                  <c:v>0.30069859241873331</c:v>
                </c:pt>
                <c:pt idx="661">
                  <c:v>0.29941807615982818</c:v>
                </c:pt>
                <c:pt idx="662">
                  <c:v>0.30059185840349767</c:v>
                </c:pt>
                <c:pt idx="663">
                  <c:v>0.30349948631832468</c:v>
                </c:pt>
                <c:pt idx="664">
                  <c:v>0.30647047515109516</c:v>
                </c:pt>
                <c:pt idx="665">
                  <c:v>0.30628153124402768</c:v>
                </c:pt>
                <c:pt idx="666">
                  <c:v>0.30671039511396603</c:v>
                </c:pt>
                <c:pt idx="667">
                  <c:v>0.30826620281499362</c:v>
                </c:pt>
                <c:pt idx="668">
                  <c:v>0.30776010231563422</c:v>
                </c:pt>
                <c:pt idx="669">
                  <c:v>0.30992141582503163</c:v>
                </c:pt>
                <c:pt idx="670">
                  <c:v>0.31329051688791099</c:v>
                </c:pt>
                <c:pt idx="671">
                  <c:v>0.31499631301301512</c:v>
                </c:pt>
                <c:pt idx="672">
                  <c:v>0.31724073129068842</c:v>
                </c:pt>
                <c:pt idx="673">
                  <c:v>0.315550510828013</c:v>
                </c:pt>
                <c:pt idx="674">
                  <c:v>0.31449100973616662</c:v>
                </c:pt>
                <c:pt idx="675">
                  <c:v>0.31734303005620723</c:v>
                </c:pt>
                <c:pt idx="676">
                  <c:v>0.31735474167084599</c:v>
                </c:pt>
                <c:pt idx="677">
                  <c:v>0.31748542348979991</c:v>
                </c:pt>
                <c:pt idx="678">
                  <c:v>0.31909318560553546</c:v>
                </c:pt>
                <c:pt idx="679">
                  <c:v>0.3191959911875295</c:v>
                </c:pt>
                <c:pt idx="680">
                  <c:v>0.31803199108747626</c:v>
                </c:pt>
                <c:pt idx="681">
                  <c:v>0.31929840410428212</c:v>
                </c:pt>
                <c:pt idx="682">
                  <c:v>0.32119980985137397</c:v>
                </c:pt>
                <c:pt idx="683">
                  <c:v>0.32274014495906034</c:v>
                </c:pt>
                <c:pt idx="684">
                  <c:v>0.32652065301276201</c:v>
                </c:pt>
                <c:pt idx="685">
                  <c:v>0.32695762050981814</c:v>
                </c:pt>
                <c:pt idx="686">
                  <c:v>0.32394514482856085</c:v>
                </c:pt>
                <c:pt idx="687">
                  <c:v>0.32324432963018657</c:v>
                </c:pt>
                <c:pt idx="688">
                  <c:v>0.32298882845150589</c:v>
                </c:pt>
                <c:pt idx="689">
                  <c:v>0.32342802343735211</c:v>
                </c:pt>
                <c:pt idx="690">
                  <c:v>0.32621406217226734</c:v>
                </c:pt>
                <c:pt idx="691">
                  <c:v>0.33287864828993619</c:v>
                </c:pt>
                <c:pt idx="692">
                  <c:v>0.33288417692883399</c:v>
                </c:pt>
                <c:pt idx="693">
                  <c:v>0.33426528296167257</c:v>
                </c:pt>
                <c:pt idx="694">
                  <c:v>0.33659162509790486</c:v>
                </c:pt>
                <c:pt idx="695">
                  <c:v>0.33671767737486946</c:v>
                </c:pt>
                <c:pt idx="696">
                  <c:v>0.33749136374391409</c:v>
                </c:pt>
                <c:pt idx="697">
                  <c:v>0.33595692253184106</c:v>
                </c:pt>
                <c:pt idx="698">
                  <c:v>0.3354452560413359</c:v>
                </c:pt>
                <c:pt idx="699">
                  <c:v>0.33511642864656688</c:v>
                </c:pt>
                <c:pt idx="700">
                  <c:v>0.33716610753729293</c:v>
                </c:pt>
                <c:pt idx="701">
                  <c:v>0.34013094283960466</c:v>
                </c:pt>
                <c:pt idx="702">
                  <c:v>0.34210894109787127</c:v>
                </c:pt>
                <c:pt idx="703">
                  <c:v>0.34330240958325442</c:v>
                </c:pt>
                <c:pt idx="704">
                  <c:v>0.34528856960477028</c:v>
                </c:pt>
                <c:pt idx="705">
                  <c:v>0.34317274947454601</c:v>
                </c:pt>
                <c:pt idx="706">
                  <c:v>0.34092169423713248</c:v>
                </c:pt>
                <c:pt idx="707">
                  <c:v>0.33931138732083044</c:v>
                </c:pt>
                <c:pt idx="708">
                  <c:v>0.34238715300453748</c:v>
                </c:pt>
                <c:pt idx="709">
                  <c:v>0.34449514318561625</c:v>
                </c:pt>
                <c:pt idx="710">
                  <c:v>0.34773939210105409</c:v>
                </c:pt>
                <c:pt idx="711">
                  <c:v>0.34767555078593815</c:v>
                </c:pt>
                <c:pt idx="712">
                  <c:v>0.34858627731084857</c:v>
                </c:pt>
                <c:pt idx="713">
                  <c:v>0.35002373087298566</c:v>
                </c:pt>
                <c:pt idx="714">
                  <c:v>0.34724632062562422</c:v>
                </c:pt>
                <c:pt idx="715">
                  <c:v>0.34699155091881884</c:v>
                </c:pt>
                <c:pt idx="716">
                  <c:v>0.34684686810711662</c:v>
                </c:pt>
                <c:pt idx="717">
                  <c:v>0.34523803914638584</c:v>
                </c:pt>
                <c:pt idx="718">
                  <c:v>0.34745290952986663</c:v>
                </c:pt>
                <c:pt idx="719">
                  <c:v>0.34518265134510195</c:v>
                </c:pt>
                <c:pt idx="720">
                  <c:v>0.34422723805735034</c:v>
                </c:pt>
                <c:pt idx="721">
                  <c:v>0.34414972603517024</c:v>
                </c:pt>
                <c:pt idx="722">
                  <c:v>0.34707034023016647</c:v>
                </c:pt>
                <c:pt idx="723">
                  <c:v>0.34635681361297332</c:v>
                </c:pt>
                <c:pt idx="724">
                  <c:v>0.34540762088739396</c:v>
                </c:pt>
                <c:pt idx="725">
                  <c:v>0.34915570123472928</c:v>
                </c:pt>
                <c:pt idx="726">
                  <c:v>0.34801939869145859</c:v>
                </c:pt>
                <c:pt idx="727">
                  <c:v>0.34782033002605983</c:v>
                </c:pt>
                <c:pt idx="728">
                  <c:v>0.35000606867244799</c:v>
                </c:pt>
                <c:pt idx="729">
                  <c:v>0.35264712429526868</c:v>
                </c:pt>
                <c:pt idx="730">
                  <c:v>0.35207307863652826</c:v>
                </c:pt>
                <c:pt idx="731">
                  <c:v>0.35475416738843468</c:v>
                </c:pt>
                <c:pt idx="732">
                  <c:v>0.35290482725135686</c:v>
                </c:pt>
                <c:pt idx="733">
                  <c:v>0.35087063593639312</c:v>
                </c:pt>
                <c:pt idx="734">
                  <c:v>0.35167942548665287</c:v>
                </c:pt>
                <c:pt idx="735">
                  <c:v>0.35134204525279844</c:v>
                </c:pt>
                <c:pt idx="736">
                  <c:v>0.35134658420460929</c:v>
                </c:pt>
                <c:pt idx="737">
                  <c:v>0.35019347101645604</c:v>
                </c:pt>
                <c:pt idx="738">
                  <c:v>0.34899535906184997</c:v>
                </c:pt>
                <c:pt idx="739">
                  <c:v>0.35232104877506898</c:v>
                </c:pt>
                <c:pt idx="740">
                  <c:v>0.35329167864185029</c:v>
                </c:pt>
                <c:pt idx="741">
                  <c:v>0.35244828081406609</c:v>
                </c:pt>
                <c:pt idx="742">
                  <c:v>0.3540772880297669</c:v>
                </c:pt>
                <c:pt idx="743">
                  <c:v>0.35641018516433243</c:v>
                </c:pt>
                <c:pt idx="744">
                  <c:v>0.35810205867501055</c:v>
                </c:pt>
                <c:pt idx="745">
                  <c:v>0.35915992008650188</c:v>
                </c:pt>
                <c:pt idx="746">
                  <c:v>0.36158263156840209</c:v>
                </c:pt>
                <c:pt idx="747">
                  <c:v>0.3614630206217655</c:v>
                </c:pt>
                <c:pt idx="748">
                  <c:v>0.36144023648930701</c:v>
                </c:pt>
                <c:pt idx="749">
                  <c:v>0.36378523437229604</c:v>
                </c:pt>
                <c:pt idx="750">
                  <c:v>0.36554818210890039</c:v>
                </c:pt>
                <c:pt idx="751">
                  <c:v>0.36648925248338005</c:v>
                </c:pt>
                <c:pt idx="752">
                  <c:v>0.3629945514555275</c:v>
                </c:pt>
                <c:pt idx="753">
                  <c:v>0.36171111958352986</c:v>
                </c:pt>
                <c:pt idx="754">
                  <c:v>0.36286097882999746</c:v>
                </c:pt>
                <c:pt idx="755">
                  <c:v>0.36404759780741869</c:v>
                </c:pt>
                <c:pt idx="756">
                  <c:v>0.3644867187895966</c:v>
                </c:pt>
                <c:pt idx="757">
                  <c:v>0.36533401052727843</c:v>
                </c:pt>
                <c:pt idx="758">
                  <c:v>0.36735382876601985</c:v>
                </c:pt>
                <c:pt idx="759">
                  <c:v>0.37157505622694709</c:v>
                </c:pt>
                <c:pt idx="760">
                  <c:v>0.37137225524056938</c:v>
                </c:pt>
                <c:pt idx="761">
                  <c:v>0.3730224090712575</c:v>
                </c:pt>
                <c:pt idx="762">
                  <c:v>0.37461361666622994</c:v>
                </c:pt>
                <c:pt idx="763">
                  <c:v>0.37577788727153782</c:v>
                </c:pt>
                <c:pt idx="764">
                  <c:v>0.37732241733443961</c:v>
                </c:pt>
                <c:pt idx="765">
                  <c:v>0.37893425921395063</c:v>
                </c:pt>
                <c:pt idx="766">
                  <c:v>0.37963144512577141</c:v>
                </c:pt>
                <c:pt idx="767">
                  <c:v>0.37934757564056643</c:v>
                </c:pt>
                <c:pt idx="768">
                  <c:v>0.38094176561364046</c:v>
                </c:pt>
                <c:pt idx="769">
                  <c:v>0.38294310062174541</c:v>
                </c:pt>
                <c:pt idx="770">
                  <c:v>0.38348146785753801</c:v>
                </c:pt>
                <c:pt idx="771">
                  <c:v>0.38442676931565822</c:v>
                </c:pt>
                <c:pt idx="772">
                  <c:v>0.38446980787154161</c:v>
                </c:pt>
                <c:pt idx="773">
                  <c:v>0.38662263213345538</c:v>
                </c:pt>
                <c:pt idx="774">
                  <c:v>0.38772154480155563</c:v>
                </c:pt>
                <c:pt idx="775">
                  <c:v>0.38792914939461309</c:v>
                </c:pt>
                <c:pt idx="776">
                  <c:v>0.38646515554525851</c:v>
                </c:pt>
                <c:pt idx="777">
                  <c:v>0.38681616273227637</c:v>
                </c:pt>
                <c:pt idx="778">
                  <c:v>0.38635188961408273</c:v>
                </c:pt>
                <c:pt idx="779">
                  <c:v>0.38847562030453675</c:v>
                </c:pt>
                <c:pt idx="780">
                  <c:v>0.38559663497326224</c:v>
                </c:pt>
                <c:pt idx="781">
                  <c:v>0.38768032759753956</c:v>
                </c:pt>
                <c:pt idx="782">
                  <c:v>0.38771861730053114</c:v>
                </c:pt>
                <c:pt idx="783">
                  <c:v>0.38678172968355229</c:v>
                </c:pt>
                <c:pt idx="784">
                  <c:v>0.3890786445502632</c:v>
                </c:pt>
                <c:pt idx="785">
                  <c:v>0.39051748371845063</c:v>
                </c:pt>
                <c:pt idx="786">
                  <c:v>0.38913882357823026</c:v>
                </c:pt>
                <c:pt idx="787">
                  <c:v>0.38857369056063096</c:v>
                </c:pt>
                <c:pt idx="788">
                  <c:v>0.38823879326459676</c:v>
                </c:pt>
                <c:pt idx="789">
                  <c:v>0.38873229815356414</c:v>
                </c:pt>
                <c:pt idx="790">
                  <c:v>0.38785310435933384</c:v>
                </c:pt>
                <c:pt idx="791">
                  <c:v>0.38807120080977309</c:v>
                </c:pt>
                <c:pt idx="792">
                  <c:v>0.38588149040526454</c:v>
                </c:pt>
                <c:pt idx="793">
                  <c:v>0.38560312705333177</c:v>
                </c:pt>
                <c:pt idx="794">
                  <c:v>0.38651222627764636</c:v>
                </c:pt>
                <c:pt idx="795">
                  <c:v>0.38799596839279049</c:v>
                </c:pt>
                <c:pt idx="796">
                  <c:v>0.38929421360679961</c:v>
                </c:pt>
                <c:pt idx="797">
                  <c:v>0.39130240792397353</c:v>
                </c:pt>
                <c:pt idx="798">
                  <c:v>0.38834804166401704</c:v>
                </c:pt>
                <c:pt idx="799">
                  <c:v>0.38818878907232501</c:v>
                </c:pt>
                <c:pt idx="800">
                  <c:v>0.38665186780962557</c:v>
                </c:pt>
                <c:pt idx="801">
                  <c:v>0.38563982172750744</c:v>
                </c:pt>
                <c:pt idx="802">
                  <c:v>0.38755510749163502</c:v>
                </c:pt>
                <c:pt idx="803">
                  <c:v>0.38881180777469559</c:v>
                </c:pt>
                <c:pt idx="804">
                  <c:v>0.38768167541518439</c:v>
                </c:pt>
                <c:pt idx="805">
                  <c:v>0.38486864613510052</c:v>
                </c:pt>
                <c:pt idx="806">
                  <c:v>0.38519023923384421</c:v>
                </c:pt>
                <c:pt idx="807">
                  <c:v>0.38655173801663256</c:v>
                </c:pt>
                <c:pt idx="808">
                  <c:v>0.38499864263952888</c:v>
                </c:pt>
                <c:pt idx="809">
                  <c:v>0.38792943745236319</c:v>
                </c:pt>
                <c:pt idx="810">
                  <c:v>0.38846104991428665</c:v>
                </c:pt>
                <c:pt idx="811">
                  <c:v>0.39147055691706356</c:v>
                </c:pt>
                <c:pt idx="812">
                  <c:v>0.39077742426049444</c:v>
                </c:pt>
                <c:pt idx="813">
                  <c:v>0.39309199708798048</c:v>
                </c:pt>
                <c:pt idx="814">
                  <c:v>0.3907456090160073</c:v>
                </c:pt>
              </c:numCache>
            </c:numRef>
          </c:val>
          <c:smooth val="1"/>
          <c:extLst>
            <c:ext xmlns:c16="http://schemas.microsoft.com/office/drawing/2014/chart" uri="{C3380CC4-5D6E-409C-BE32-E72D297353CC}">
              <c16:uniqueId val="{00000000-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0.3907456090160073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0.2443509681331153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- 53.00%</c:v>
                </c:pt>
                <c:pt idx="1">
                  <c:v>Multimercado (MM) - 30.00%</c:v>
                </c:pt>
                <c:pt idx="2">
                  <c:v>Renda Variável (RV) - 17.00%</c:v>
                </c:pt>
              </c:strCache>
            </c:strRef>
          </c:cat>
          <c:val>
            <c:numRef>
              <c:f>[0]!allocation_class_value</c:f>
              <c:numCache>
                <c:formatCode>0.0%</c:formatCode>
                <c:ptCount val="3"/>
                <c:pt idx="0">
                  <c:v>0.52999999999999992</c:v>
                </c:pt>
                <c:pt idx="1">
                  <c:v>0.30000000000000004</c:v>
                </c:pt>
                <c:pt idx="2">
                  <c:v>0.17</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Inflação</c:v>
                </c:pt>
                <c:pt idx="3">
                  <c:v>RF Intl.</c:v>
                </c:pt>
                <c:pt idx="4">
                  <c:v>MM Macro</c:v>
                </c:pt>
                <c:pt idx="5">
                  <c:v>MM Descorr.</c:v>
                </c:pt>
                <c:pt idx="6">
                  <c:v>RV BR</c:v>
                </c:pt>
                <c:pt idx="7">
                  <c:v>RV Intl.</c:v>
                </c:pt>
              </c:strCache>
            </c:strRef>
          </c:cat>
          <c:val>
            <c:numRef>
              <c:f>Alocation!$F$5:$F$12</c:f>
              <c:numCache>
                <c:formatCode>0.0%</c:formatCode>
                <c:ptCount val="8"/>
                <c:pt idx="0">
                  <c:v>0.26500000000000001</c:v>
                </c:pt>
                <c:pt idx="1">
                  <c:v>5.5000000000000007E-2</c:v>
                </c:pt>
                <c:pt idx="2">
                  <c:v>0.21</c:v>
                </c:pt>
                <c:pt idx="3">
                  <c:v>0</c:v>
                </c:pt>
                <c:pt idx="4">
                  <c:v>0.26500000000000001</c:v>
                </c:pt>
                <c:pt idx="5">
                  <c:v>3.5000000000000003E-2</c:v>
                </c:pt>
                <c:pt idx="6">
                  <c:v>0.14000000000000001</c:v>
                </c:pt>
                <c:pt idx="7">
                  <c:v>0.03</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AccReturns'!$B$3:$B$713</c:f>
              <c:numCache>
                <c:formatCode>General</c:formatCode>
                <c:ptCount val="711"/>
                <c:pt idx="0">
                  <c:v>0</c:v>
                </c:pt>
                <c:pt idx="1">
                  <c:v>1.8004595962350933E-4</c:v>
                </c:pt>
                <c:pt idx="2">
                  <c:v>3.7956335928468476E-4</c:v>
                </c:pt>
                <c:pt idx="3">
                  <c:v>5.8526109492840206E-4</c:v>
                </c:pt>
                <c:pt idx="4">
                  <c:v>7.8834476836076028E-4</c:v>
                </c:pt>
                <c:pt idx="5">
                  <c:v>9.9621807570238197E-4</c:v>
                </c:pt>
                <c:pt idx="6">
                  <c:v>1.190106143187375E-3</c:v>
                </c:pt>
                <c:pt idx="7">
                  <c:v>1.3770964045345391E-3</c:v>
                </c:pt>
                <c:pt idx="8">
                  <c:v>1.5984896838145968E-3</c:v>
                </c:pt>
                <c:pt idx="9">
                  <c:v>1.8282713411459373E-3</c:v>
                </c:pt>
                <c:pt idx="10">
                  <c:v>2.0253003944832315E-3</c:v>
                </c:pt>
                <c:pt idx="11">
                  <c:v>2.2392194637574914E-3</c:v>
                </c:pt>
                <c:pt idx="12">
                  <c:v>2.4361751118275876E-3</c:v>
                </c:pt>
                <c:pt idx="13">
                  <c:v>2.6208008150025996E-3</c:v>
                </c:pt>
                <c:pt idx="14">
                  <c:v>2.8326415939998739E-3</c:v>
                </c:pt>
                <c:pt idx="15">
                  <c:v>3.0383224097145778E-3</c:v>
                </c:pt>
                <c:pt idx="16">
                  <c:v>3.2316409731063533E-3</c:v>
                </c:pt>
                <c:pt idx="17">
                  <c:v>3.4345843526280007E-3</c:v>
                </c:pt>
                <c:pt idx="18">
                  <c:v>3.6113374559181288E-3</c:v>
                </c:pt>
                <c:pt idx="19">
                  <c:v>3.8261406360473593E-3</c:v>
                </c:pt>
                <c:pt idx="20">
                  <c:v>4.0010815770297192E-3</c:v>
                </c:pt>
                <c:pt idx="21">
                  <c:v>4.2082806811829521E-3</c:v>
                </c:pt>
                <c:pt idx="22">
                  <c:v>4.4035226367074021E-3</c:v>
                </c:pt>
                <c:pt idx="23">
                  <c:v>4.6058611350441314E-3</c:v>
                </c:pt>
                <c:pt idx="24">
                  <c:v>4.7869771133972616E-3</c:v>
                </c:pt>
                <c:pt idx="25">
                  <c:v>4.9801703140539555E-3</c:v>
                </c:pt>
                <c:pt idx="26">
                  <c:v>5.1560403919814757E-3</c:v>
                </c:pt>
                <c:pt idx="27">
                  <c:v>5.3492430566790539E-3</c:v>
                </c:pt>
                <c:pt idx="28">
                  <c:v>5.6227972719840036E-3</c:v>
                </c:pt>
                <c:pt idx="29">
                  <c:v>5.8483593584526261E-3</c:v>
                </c:pt>
                <c:pt idx="30">
                  <c:v>6.0300565574988862E-3</c:v>
                </c:pt>
                <c:pt idx="31">
                  <c:v>6.1626234567564442E-3</c:v>
                </c:pt>
                <c:pt idx="32">
                  <c:v>6.3455821496889442E-3</c:v>
                </c:pt>
                <c:pt idx="33">
                  <c:v>6.492689020390241E-3</c:v>
                </c:pt>
                <c:pt idx="34">
                  <c:v>6.6679865999184074E-3</c:v>
                </c:pt>
                <c:pt idx="35">
                  <c:v>6.8550803236964164E-3</c:v>
                </c:pt>
                <c:pt idx="36">
                  <c:v>7.0144448279290117E-3</c:v>
                </c:pt>
                <c:pt idx="37">
                  <c:v>7.09582021072519E-3</c:v>
                </c:pt>
                <c:pt idx="38">
                  <c:v>7.2072924811368289E-3</c:v>
                </c:pt>
                <c:pt idx="39">
                  <c:v>7.2908989212197017E-3</c:v>
                </c:pt>
                <c:pt idx="40">
                  <c:v>7.4636146132134318E-3</c:v>
                </c:pt>
                <c:pt idx="41">
                  <c:v>7.6758569478343475E-3</c:v>
                </c:pt>
                <c:pt idx="42">
                  <c:v>7.8480869343471316E-3</c:v>
                </c:pt>
                <c:pt idx="43">
                  <c:v>7.9637097827953696E-3</c:v>
                </c:pt>
                <c:pt idx="44">
                  <c:v>8.0768022161676889E-3</c:v>
                </c:pt>
                <c:pt idx="45">
                  <c:v>7.9505645970665562E-3</c:v>
                </c:pt>
                <c:pt idx="46">
                  <c:v>8.0818099195376636E-3</c:v>
                </c:pt>
                <c:pt idx="47">
                  <c:v>7.9634615222938798E-3</c:v>
                </c:pt>
                <c:pt idx="48">
                  <c:v>7.8815880177001141E-3</c:v>
                </c:pt>
                <c:pt idx="49">
                  <c:v>8.016880102413193E-3</c:v>
                </c:pt>
                <c:pt idx="50">
                  <c:v>8.1655908115843001E-3</c:v>
                </c:pt>
                <c:pt idx="51">
                  <c:v>8.0925705227108402E-3</c:v>
                </c:pt>
                <c:pt idx="52">
                  <c:v>7.8502773493756006E-3</c:v>
                </c:pt>
                <c:pt idx="53">
                  <c:v>7.6577819974097405E-3</c:v>
                </c:pt>
                <c:pt idx="54">
                  <c:v>7.5008691418787521E-3</c:v>
                </c:pt>
                <c:pt idx="55">
                  <c:v>7.1570899682915634E-3</c:v>
                </c:pt>
                <c:pt idx="56">
                  <c:v>6.4923172736666146E-3</c:v>
                </c:pt>
                <c:pt idx="57">
                  <c:v>6.2379189461225781E-3</c:v>
                </c:pt>
                <c:pt idx="58">
                  <c:v>6.0093090092561141E-3</c:v>
                </c:pt>
                <c:pt idx="59">
                  <c:v>5.6910256082565169E-3</c:v>
                </c:pt>
                <c:pt idx="60">
                  <c:v>5.2472999164534517E-3</c:v>
                </c:pt>
                <c:pt idx="61">
                  <c:v>5.0843210910545E-3</c:v>
                </c:pt>
                <c:pt idx="62">
                  <c:v>5.0235540185157301E-3</c:v>
                </c:pt>
                <c:pt idx="63">
                  <c:v>3.4663183408505382E-3</c:v>
                </c:pt>
                <c:pt idx="64">
                  <c:v>3.0061012042170709E-3</c:v>
                </c:pt>
                <c:pt idx="65">
                  <c:v>2.6879470098279956E-3</c:v>
                </c:pt>
                <c:pt idx="66">
                  <c:v>2.4480334105787538E-3</c:v>
                </c:pt>
                <c:pt idx="67">
                  <c:v>2.1723837204377094E-3</c:v>
                </c:pt>
                <c:pt idx="68">
                  <c:v>2.1135921492101417E-3</c:v>
                </c:pt>
                <c:pt idx="69">
                  <c:v>2.1557552217736919E-3</c:v>
                </c:pt>
                <c:pt idx="70">
                  <c:v>2.3898204335759399E-3</c:v>
                </c:pt>
                <c:pt idx="71">
                  <c:v>2.6770562661173614E-3</c:v>
                </c:pt>
                <c:pt idx="72">
                  <c:v>3.1420587270856171E-3</c:v>
                </c:pt>
                <c:pt idx="73">
                  <c:v>3.5925246285959389E-3</c:v>
                </c:pt>
                <c:pt idx="74">
                  <c:v>4.062127737629817E-3</c:v>
                </c:pt>
                <c:pt idx="75">
                  <c:v>4.2420681359962575E-3</c:v>
                </c:pt>
                <c:pt idx="76">
                  <c:v>4.5590036691594005E-3</c:v>
                </c:pt>
                <c:pt idx="77">
                  <c:v>3.0054977609874634E-3</c:v>
                </c:pt>
                <c:pt idx="78">
                  <c:v>-5.4387503462094422E-4</c:v>
                </c:pt>
                <c:pt idx="79">
                  <c:v>-1.1654129710159111E-5</c:v>
                </c:pt>
                <c:pt idx="80">
                  <c:v>6.7469496943450835E-4</c:v>
                </c:pt>
                <c:pt idx="81">
                  <c:v>1.3577959090922409E-3</c:v>
                </c:pt>
                <c:pt idx="82">
                  <c:v>1.4767030128519654E-3</c:v>
                </c:pt>
                <c:pt idx="83">
                  <c:v>1.7108492245658802E-3</c:v>
                </c:pt>
                <c:pt idx="84">
                  <c:v>1.9556406698419959E-3</c:v>
                </c:pt>
                <c:pt idx="85">
                  <c:v>2.1579738733690235E-3</c:v>
                </c:pt>
                <c:pt idx="86">
                  <c:v>2.3482472890583583E-3</c:v>
                </c:pt>
                <c:pt idx="87">
                  <c:v>2.4860274136413452E-3</c:v>
                </c:pt>
                <c:pt idx="88">
                  <c:v>2.5451355554415578E-3</c:v>
                </c:pt>
                <c:pt idx="89">
                  <c:v>2.5622212267308875E-3</c:v>
                </c:pt>
                <c:pt idx="90">
                  <c:v>2.6105735157817556E-3</c:v>
                </c:pt>
                <c:pt idx="91">
                  <c:v>2.7394806179574793E-3</c:v>
                </c:pt>
                <c:pt idx="92">
                  <c:v>2.9253007137166609E-3</c:v>
                </c:pt>
                <c:pt idx="93">
                  <c:v>3.0887846763503202E-3</c:v>
                </c:pt>
                <c:pt idx="94">
                  <c:v>3.2060945620890902E-3</c:v>
                </c:pt>
                <c:pt idx="95">
                  <c:v>3.3537111125008234E-3</c:v>
                </c:pt>
                <c:pt idx="96">
                  <c:v>3.4748999698721583E-3</c:v>
                </c:pt>
                <c:pt idx="97">
                  <c:v>3.6389791201700827E-3</c:v>
                </c:pt>
                <c:pt idx="98">
                  <c:v>3.8518252472616865E-3</c:v>
                </c:pt>
                <c:pt idx="99">
                  <c:v>3.9889157446011403E-3</c:v>
                </c:pt>
                <c:pt idx="100">
                  <c:v>4.1245374393983347E-3</c:v>
                </c:pt>
                <c:pt idx="101">
                  <c:v>4.2555803760508937E-3</c:v>
                </c:pt>
                <c:pt idx="102">
                  <c:v>4.4245296742755347E-3</c:v>
                </c:pt>
                <c:pt idx="103">
                  <c:v>4.6291679015217913E-3</c:v>
                </c:pt>
                <c:pt idx="104">
                  <c:v>4.8658363162452645E-3</c:v>
                </c:pt>
                <c:pt idx="105">
                  <c:v>5.1178687022308544E-3</c:v>
                </c:pt>
                <c:pt idx="106">
                  <c:v>5.224762616972134E-3</c:v>
                </c:pt>
                <c:pt idx="107">
                  <c:v>5.4060056582452276E-3</c:v>
                </c:pt>
                <c:pt idx="108">
                  <c:v>5.5848770289679273E-3</c:v>
                </c:pt>
                <c:pt idx="109">
                  <c:v>5.8004971943048655E-3</c:v>
                </c:pt>
                <c:pt idx="110">
                  <c:v>5.9518912653804268E-3</c:v>
                </c:pt>
                <c:pt idx="111">
                  <c:v>6.1028401923883813E-3</c:v>
                </c:pt>
                <c:pt idx="112">
                  <c:v>6.2756284396217055E-3</c:v>
                </c:pt>
                <c:pt idx="113">
                  <c:v>6.2016527399291199E-3</c:v>
                </c:pt>
                <c:pt idx="114">
                  <c:v>6.3787173389278085E-3</c:v>
                </c:pt>
                <c:pt idx="115">
                  <c:v>6.5389520786365285E-3</c:v>
                </c:pt>
                <c:pt idx="116">
                  <c:v>6.6438775383683701E-3</c:v>
                </c:pt>
                <c:pt idx="117">
                  <c:v>6.7987646369767063E-3</c:v>
                </c:pt>
                <c:pt idx="118">
                  <c:v>6.9695408074157417E-3</c:v>
                </c:pt>
                <c:pt idx="119">
                  <c:v>7.2061722224898705E-3</c:v>
                </c:pt>
                <c:pt idx="120">
                  <c:v>7.4496323184347624E-3</c:v>
                </c:pt>
                <c:pt idx="121">
                  <c:v>7.754622196613159E-3</c:v>
                </c:pt>
                <c:pt idx="122">
                  <c:v>8.0848725155502343E-3</c:v>
                </c:pt>
                <c:pt idx="123">
                  <c:v>8.2868851290280876E-3</c:v>
                </c:pt>
                <c:pt idx="124">
                  <c:v>8.4713075686200234E-3</c:v>
                </c:pt>
                <c:pt idx="125">
                  <c:v>8.6533102229748859E-3</c:v>
                </c:pt>
                <c:pt idx="126">
                  <c:v>8.8869242315492425E-3</c:v>
                </c:pt>
                <c:pt idx="127">
                  <c:v>9.0540773077114611E-3</c:v>
                </c:pt>
                <c:pt idx="128">
                  <c:v>9.2446556345682218E-3</c:v>
                </c:pt>
                <c:pt idx="129">
                  <c:v>9.4262401446412181E-3</c:v>
                </c:pt>
                <c:pt idx="130">
                  <c:v>9.6587623289867697E-3</c:v>
                </c:pt>
                <c:pt idx="131">
                  <c:v>9.8504397375085428E-3</c:v>
                </c:pt>
                <c:pt idx="132">
                  <c:v>1.0012948729033466E-2</c:v>
                </c:pt>
                <c:pt idx="133">
                  <c:v>1.021842339722534E-2</c:v>
                </c:pt>
                <c:pt idx="134">
                  <c:v>1.040064704028909E-2</c:v>
                </c:pt>
                <c:pt idx="135">
                  <c:v>1.059520703325445E-2</c:v>
                </c:pt>
                <c:pt idx="136">
                  <c:v>1.0775985282082123E-2</c:v>
                </c:pt>
                <c:pt idx="137">
                  <c:v>1.0946063277358586E-2</c:v>
                </c:pt>
                <c:pt idx="138">
                  <c:v>1.1096780693218733E-2</c:v>
                </c:pt>
                <c:pt idx="139">
                  <c:v>1.1266127347558275E-2</c:v>
                </c:pt>
                <c:pt idx="140">
                  <c:v>1.143393469635412E-2</c:v>
                </c:pt>
                <c:pt idx="141">
                  <c:v>1.1583325535817535E-2</c:v>
                </c:pt>
                <c:pt idx="142">
                  <c:v>1.1791427427764178E-2</c:v>
                </c:pt>
                <c:pt idx="143">
                  <c:v>1.1950227761902354E-2</c:v>
                </c:pt>
                <c:pt idx="144">
                  <c:v>1.2139490262865094E-2</c:v>
                </c:pt>
                <c:pt idx="145">
                  <c:v>1.2343812856138392E-2</c:v>
                </c:pt>
                <c:pt idx="146">
                  <c:v>1.2571508322639202E-2</c:v>
                </c:pt>
                <c:pt idx="147">
                  <c:v>1.2803112571457609E-2</c:v>
                </c:pt>
                <c:pt idx="148">
                  <c:v>1.2956734873407427E-2</c:v>
                </c:pt>
                <c:pt idx="149">
                  <c:v>1.3162691355165679E-2</c:v>
                </c:pt>
                <c:pt idx="150">
                  <c:v>1.3301668055540672E-2</c:v>
                </c:pt>
                <c:pt idx="151">
                  <c:v>1.3467872913528911E-2</c:v>
                </c:pt>
                <c:pt idx="152">
                  <c:v>1.361687236405551E-2</c:v>
                </c:pt>
                <c:pt idx="153">
                  <c:v>1.373496952317188E-2</c:v>
                </c:pt>
                <c:pt idx="154">
                  <c:v>1.387868958440408E-2</c:v>
                </c:pt>
                <c:pt idx="155">
                  <c:v>1.4011790342733477E-2</c:v>
                </c:pt>
                <c:pt idx="156">
                  <c:v>1.4186290494205611E-2</c:v>
                </c:pt>
                <c:pt idx="157">
                  <c:v>1.4404060529274121E-2</c:v>
                </c:pt>
                <c:pt idx="158">
                  <c:v>1.4495072264534503E-2</c:v>
                </c:pt>
                <c:pt idx="159">
                  <c:v>1.4658959850866848E-2</c:v>
                </c:pt>
                <c:pt idx="160">
                  <c:v>1.4849992017967661E-2</c:v>
                </c:pt>
                <c:pt idx="161">
                  <c:v>1.4979177736240024E-2</c:v>
                </c:pt>
                <c:pt idx="162">
                  <c:v>1.5142368891802649E-2</c:v>
                </c:pt>
                <c:pt idx="163">
                  <c:v>1.5268318072262144E-2</c:v>
                </c:pt>
                <c:pt idx="164">
                  <c:v>1.5397855078681078E-2</c:v>
                </c:pt>
                <c:pt idx="165">
                  <c:v>1.5556860203378875E-2</c:v>
                </c:pt>
                <c:pt idx="166">
                  <c:v>1.5700171707293986E-2</c:v>
                </c:pt>
                <c:pt idx="167">
                  <c:v>1.5895506038727136E-2</c:v>
                </c:pt>
                <c:pt idx="168">
                  <c:v>1.6000266326666956E-2</c:v>
                </c:pt>
                <c:pt idx="169">
                  <c:v>1.6186260129831265E-2</c:v>
                </c:pt>
                <c:pt idx="170">
                  <c:v>1.6447908869744232E-2</c:v>
                </c:pt>
                <c:pt idx="171">
                  <c:v>1.6550969790910086E-2</c:v>
                </c:pt>
                <c:pt idx="172">
                  <c:v>1.6756499604098085E-2</c:v>
                </c:pt>
                <c:pt idx="173">
                  <c:v>1.6861507015140553E-2</c:v>
                </c:pt>
                <c:pt idx="174">
                  <c:v>1.7020242769308469E-2</c:v>
                </c:pt>
                <c:pt idx="175">
                  <c:v>1.7181186564648954E-2</c:v>
                </c:pt>
                <c:pt idx="176">
                  <c:v>1.7286301012558791E-2</c:v>
                </c:pt>
                <c:pt idx="177">
                  <c:v>1.7263491022111221E-2</c:v>
                </c:pt>
                <c:pt idx="178">
                  <c:v>1.7369592433772008E-2</c:v>
                </c:pt>
                <c:pt idx="179">
                  <c:v>1.7491812487942182E-2</c:v>
                </c:pt>
                <c:pt idx="180">
                  <c:v>1.7477130916274231E-2</c:v>
                </c:pt>
                <c:pt idx="181">
                  <c:v>1.7585452622964182E-2</c:v>
                </c:pt>
                <c:pt idx="182">
                  <c:v>1.7627977178670706E-2</c:v>
                </c:pt>
                <c:pt idx="183">
                  <c:v>1.7711872035622633E-2</c:v>
                </c:pt>
                <c:pt idx="184">
                  <c:v>1.7776411868082764E-2</c:v>
                </c:pt>
                <c:pt idx="185">
                  <c:v>1.7720703808333793E-2</c:v>
                </c:pt>
                <c:pt idx="186">
                  <c:v>1.810172577625857E-2</c:v>
                </c:pt>
                <c:pt idx="187">
                  <c:v>1.818316082193272E-2</c:v>
                </c:pt>
                <c:pt idx="188">
                  <c:v>1.8071846402629266E-2</c:v>
                </c:pt>
                <c:pt idx="189">
                  <c:v>1.7843828676081364E-2</c:v>
                </c:pt>
                <c:pt idx="190">
                  <c:v>1.7781932097464814E-2</c:v>
                </c:pt>
                <c:pt idx="191">
                  <c:v>1.7744752850186396E-2</c:v>
                </c:pt>
                <c:pt idx="192">
                  <c:v>1.7859329592830653E-2</c:v>
                </c:pt>
                <c:pt idx="193">
                  <c:v>1.8079487566901253E-2</c:v>
                </c:pt>
                <c:pt idx="194">
                  <c:v>1.8342372501278348E-2</c:v>
                </c:pt>
                <c:pt idx="195">
                  <c:v>1.8740095855376726E-2</c:v>
                </c:pt>
                <c:pt idx="196">
                  <c:v>1.8966749897032731E-2</c:v>
                </c:pt>
                <c:pt idx="197">
                  <c:v>1.9083483664886103E-2</c:v>
                </c:pt>
                <c:pt idx="198">
                  <c:v>1.917837601287653E-2</c:v>
                </c:pt>
                <c:pt idx="199">
                  <c:v>1.927990590302886E-2</c:v>
                </c:pt>
                <c:pt idx="200">
                  <c:v>1.9408817070376783E-2</c:v>
                </c:pt>
                <c:pt idx="201">
                  <c:v>1.9502779613272514E-2</c:v>
                </c:pt>
                <c:pt idx="202">
                  <c:v>1.9601432313185452E-2</c:v>
                </c:pt>
                <c:pt idx="203">
                  <c:v>1.9732706875472905E-2</c:v>
                </c:pt>
                <c:pt idx="204">
                  <c:v>1.9840323729458431E-2</c:v>
                </c:pt>
                <c:pt idx="205">
                  <c:v>1.9961747354636072E-2</c:v>
                </c:pt>
                <c:pt idx="206">
                  <c:v>2.003311467498281E-2</c:v>
                </c:pt>
                <c:pt idx="207">
                  <c:v>2.0214731531964958E-2</c:v>
                </c:pt>
                <c:pt idx="208">
                  <c:v>2.0285741231146792E-2</c:v>
                </c:pt>
                <c:pt idx="209">
                  <c:v>2.0390126175402479E-2</c:v>
                </c:pt>
                <c:pt idx="210">
                  <c:v>2.0505578429370619E-2</c:v>
                </c:pt>
                <c:pt idx="211">
                  <c:v>2.0673102040249969E-2</c:v>
                </c:pt>
                <c:pt idx="212">
                  <c:v>2.0792960490706669E-2</c:v>
                </c:pt>
                <c:pt idx="213">
                  <c:v>2.0982839821353183E-2</c:v>
                </c:pt>
                <c:pt idx="214">
                  <c:v>2.1549479997150955E-2</c:v>
                </c:pt>
                <c:pt idx="215">
                  <c:v>2.1691479834681893E-2</c:v>
                </c:pt>
                <c:pt idx="216">
                  <c:v>2.1805440317884006E-2</c:v>
                </c:pt>
                <c:pt idx="217">
                  <c:v>2.1931178341244806E-2</c:v>
                </c:pt>
                <c:pt idx="218">
                  <c:v>2.2090708372169976E-2</c:v>
                </c:pt>
                <c:pt idx="219">
                  <c:v>2.2224393510633877E-2</c:v>
                </c:pt>
                <c:pt idx="220">
                  <c:v>2.2358759605266343E-2</c:v>
                </c:pt>
                <c:pt idx="221">
                  <c:v>2.2350997132020156E-2</c:v>
                </c:pt>
                <c:pt idx="222">
                  <c:v>2.2389370515864648E-2</c:v>
                </c:pt>
                <c:pt idx="223">
                  <c:v>2.2715815088506952E-2</c:v>
                </c:pt>
                <c:pt idx="224">
                  <c:v>2.2835788417886915E-2</c:v>
                </c:pt>
                <c:pt idx="225">
                  <c:v>2.2972134004225708E-2</c:v>
                </c:pt>
                <c:pt idx="226">
                  <c:v>2.3094294575914498E-2</c:v>
                </c:pt>
                <c:pt idx="227">
                  <c:v>2.3297407109110546E-2</c:v>
                </c:pt>
                <c:pt idx="228">
                  <c:v>2.3567727330058297E-2</c:v>
                </c:pt>
                <c:pt idx="229">
                  <c:v>2.3734062101281372E-2</c:v>
                </c:pt>
                <c:pt idx="230">
                  <c:v>2.3871323313117587E-2</c:v>
                </c:pt>
                <c:pt idx="231">
                  <c:v>2.4010350322468454E-2</c:v>
                </c:pt>
                <c:pt idx="232">
                  <c:v>2.4139430226687297E-2</c:v>
                </c:pt>
                <c:pt idx="233">
                  <c:v>2.4299287437979267E-2</c:v>
                </c:pt>
                <c:pt idx="234">
                  <c:v>2.4320644434691063E-2</c:v>
                </c:pt>
                <c:pt idx="235">
                  <c:v>2.4456810572021537E-2</c:v>
                </c:pt>
                <c:pt idx="236">
                  <c:v>2.4591553898234197E-2</c:v>
                </c:pt>
                <c:pt idx="237">
                  <c:v>2.4656617674902792E-2</c:v>
                </c:pt>
                <c:pt idx="238">
                  <c:v>2.47898506831703E-2</c:v>
                </c:pt>
                <c:pt idx="239">
                  <c:v>2.5031124627896251E-2</c:v>
                </c:pt>
                <c:pt idx="240">
                  <c:v>2.5159871525388455E-2</c:v>
                </c:pt>
                <c:pt idx="241">
                  <c:v>2.528872942767757E-2</c:v>
                </c:pt>
                <c:pt idx="242">
                  <c:v>2.539561604292695E-2</c:v>
                </c:pt>
                <c:pt idx="243">
                  <c:v>2.5529276887142682E-2</c:v>
                </c:pt>
                <c:pt idx="244">
                  <c:v>2.5670912532215429E-2</c:v>
                </c:pt>
                <c:pt idx="245">
                  <c:v>2.5828668906103358E-2</c:v>
                </c:pt>
                <c:pt idx="246">
                  <c:v>2.6010924363913501E-2</c:v>
                </c:pt>
                <c:pt idx="247">
                  <c:v>2.6092495515929182E-2</c:v>
                </c:pt>
                <c:pt idx="248">
                  <c:v>2.6223421447937545E-2</c:v>
                </c:pt>
                <c:pt idx="249">
                  <c:v>2.6321720747869426E-2</c:v>
                </c:pt>
                <c:pt idx="250">
                  <c:v>2.6442392082909549E-2</c:v>
                </c:pt>
                <c:pt idx="251">
                  <c:v>2.6573094736666025E-2</c:v>
                </c:pt>
                <c:pt idx="252">
                  <c:v>2.6700932998520166E-2</c:v>
                </c:pt>
                <c:pt idx="253">
                  <c:v>2.6882738728601696E-2</c:v>
                </c:pt>
                <c:pt idx="254">
                  <c:v>2.7014878197960224E-2</c:v>
                </c:pt>
                <c:pt idx="255">
                  <c:v>2.7189028477426769E-2</c:v>
                </c:pt>
                <c:pt idx="256">
                  <c:v>2.7364910549517285E-2</c:v>
                </c:pt>
                <c:pt idx="257">
                  <c:v>2.7498496698201036E-2</c:v>
                </c:pt>
                <c:pt idx="258">
                  <c:v>2.7616054744469931E-2</c:v>
                </c:pt>
                <c:pt idx="259">
                  <c:v>2.7756245724933404E-2</c:v>
                </c:pt>
                <c:pt idx="260">
                  <c:v>2.7919142333479474E-2</c:v>
                </c:pt>
                <c:pt idx="261">
                  <c:v>2.8060767481559168E-2</c:v>
                </c:pt>
                <c:pt idx="262">
                  <c:v>2.8197377453254902E-2</c:v>
                </c:pt>
                <c:pt idx="263">
                  <c:v>2.8358400558374575E-2</c:v>
                </c:pt>
                <c:pt idx="264">
                  <c:v>2.8467264304079531E-2</c:v>
                </c:pt>
                <c:pt idx="265">
                  <c:v>2.8689361964184368E-2</c:v>
                </c:pt>
                <c:pt idx="266">
                  <c:v>2.8805688220316927E-2</c:v>
                </c:pt>
                <c:pt idx="267">
                  <c:v>2.8996752162396611E-2</c:v>
                </c:pt>
                <c:pt idx="268">
                  <c:v>2.9120561136950274E-2</c:v>
                </c:pt>
                <c:pt idx="269">
                  <c:v>2.9247226448706032E-2</c:v>
                </c:pt>
                <c:pt idx="270">
                  <c:v>2.9461951509894391E-2</c:v>
                </c:pt>
                <c:pt idx="271">
                  <c:v>2.9560154716460341E-2</c:v>
                </c:pt>
                <c:pt idx="272">
                  <c:v>2.9714913248792607E-2</c:v>
                </c:pt>
                <c:pt idx="273">
                  <c:v>2.9851597551109776E-2</c:v>
                </c:pt>
                <c:pt idx="274">
                  <c:v>2.9977049930712152E-2</c:v>
                </c:pt>
                <c:pt idx="275">
                  <c:v>3.0120214662076705E-2</c:v>
                </c:pt>
                <c:pt idx="276">
                  <c:v>3.0247940761612746E-2</c:v>
                </c:pt>
                <c:pt idx="277">
                  <c:v>3.0383494346427398E-2</c:v>
                </c:pt>
                <c:pt idx="278">
                  <c:v>3.0541960982760852E-2</c:v>
                </c:pt>
                <c:pt idx="279">
                  <c:v>3.0718916515850792E-2</c:v>
                </c:pt>
                <c:pt idx="280">
                  <c:v>3.087055245495729E-2</c:v>
                </c:pt>
                <c:pt idx="281">
                  <c:v>3.0996522006311755E-2</c:v>
                </c:pt>
                <c:pt idx="282">
                  <c:v>3.1154259847059773E-2</c:v>
                </c:pt>
                <c:pt idx="283">
                  <c:v>3.1303820970211893E-2</c:v>
                </c:pt>
                <c:pt idx="284">
                  <c:v>3.140509808761327E-2</c:v>
                </c:pt>
                <c:pt idx="285">
                  <c:v>3.1580595938803357E-2</c:v>
                </c:pt>
                <c:pt idx="286">
                  <c:v>3.1665994243644358E-2</c:v>
                </c:pt>
                <c:pt idx="287">
                  <c:v>3.1752268506958004E-2</c:v>
                </c:pt>
                <c:pt idx="288">
                  <c:v>3.1937896362776108E-2</c:v>
                </c:pt>
                <c:pt idx="289">
                  <c:v>3.2062115174561701E-2</c:v>
                </c:pt>
                <c:pt idx="290">
                  <c:v>3.2155759775290393E-2</c:v>
                </c:pt>
                <c:pt idx="291">
                  <c:v>3.2245212226441833E-2</c:v>
                </c:pt>
                <c:pt idx="292">
                  <c:v>3.2463115268519749E-2</c:v>
                </c:pt>
                <c:pt idx="293">
                  <c:v>3.2647833430230477E-2</c:v>
                </c:pt>
                <c:pt idx="294">
                  <c:v>3.2667232191737838E-2</c:v>
                </c:pt>
                <c:pt idx="295">
                  <c:v>3.2939906340037295E-2</c:v>
                </c:pt>
                <c:pt idx="296">
                  <c:v>3.3054101381753576E-2</c:v>
                </c:pt>
                <c:pt idx="297">
                  <c:v>3.3179767540681748E-2</c:v>
                </c:pt>
                <c:pt idx="298">
                  <c:v>3.3352252773739544E-2</c:v>
                </c:pt>
                <c:pt idx="299">
                  <c:v>3.3479053834115868E-2</c:v>
                </c:pt>
                <c:pt idx="300">
                  <c:v>3.3621079708165968E-2</c:v>
                </c:pt>
                <c:pt idx="301">
                  <c:v>3.37475227223063E-2</c:v>
                </c:pt>
                <c:pt idx="302">
                  <c:v>3.3877273987440892E-2</c:v>
                </c:pt>
                <c:pt idx="303">
                  <c:v>3.3981726787610356E-2</c:v>
                </c:pt>
                <c:pt idx="304">
                  <c:v>3.413943325129698E-2</c:v>
                </c:pt>
                <c:pt idx="305">
                  <c:v>3.4285721892774124E-2</c:v>
                </c:pt>
                <c:pt idx="306">
                  <c:v>3.4465545502609718E-2</c:v>
                </c:pt>
                <c:pt idx="307">
                  <c:v>3.4627297790055467E-2</c:v>
                </c:pt>
                <c:pt idx="308">
                  <c:v>3.4911147973790468E-2</c:v>
                </c:pt>
                <c:pt idx="309">
                  <c:v>3.503447245146285E-2</c:v>
                </c:pt>
                <c:pt idx="310">
                  <c:v>3.5217913324807837E-2</c:v>
                </c:pt>
                <c:pt idx="311">
                  <c:v>3.5518012374841756E-2</c:v>
                </c:pt>
                <c:pt idx="312">
                  <c:v>3.5636962226432978E-2</c:v>
                </c:pt>
                <c:pt idx="313">
                  <c:v>3.5791109252014452E-2</c:v>
                </c:pt>
                <c:pt idx="314">
                  <c:v>3.5938009444426378E-2</c:v>
                </c:pt>
                <c:pt idx="315">
                  <c:v>3.6052329768159641E-2</c:v>
                </c:pt>
                <c:pt idx="316">
                  <c:v>3.6262947997847128E-2</c:v>
                </c:pt>
                <c:pt idx="317">
                  <c:v>3.6403157363259941E-2</c:v>
                </c:pt>
                <c:pt idx="318">
                  <c:v>3.6554005672492229E-2</c:v>
                </c:pt>
                <c:pt idx="319">
                  <c:v>3.6663031024409376E-2</c:v>
                </c:pt>
                <c:pt idx="320">
                  <c:v>3.682559049914591E-2</c:v>
                </c:pt>
                <c:pt idx="321">
                  <c:v>3.6983213750104493E-2</c:v>
                </c:pt>
                <c:pt idx="322">
                  <c:v>3.7385300934483778E-2</c:v>
                </c:pt>
                <c:pt idx="323">
                  <c:v>3.7535904831579536E-2</c:v>
                </c:pt>
                <c:pt idx="324">
                  <c:v>3.7662291119437086E-2</c:v>
                </c:pt>
                <c:pt idx="325">
                  <c:v>3.7875661811044292E-2</c:v>
                </c:pt>
                <c:pt idx="326">
                  <c:v>3.8140310751377804E-2</c:v>
                </c:pt>
                <c:pt idx="327">
                  <c:v>3.8309427526265871E-2</c:v>
                </c:pt>
                <c:pt idx="328">
                  <c:v>3.8474999884946515E-2</c:v>
                </c:pt>
                <c:pt idx="329">
                  <c:v>3.8642733845612787E-2</c:v>
                </c:pt>
                <c:pt idx="330">
                  <c:v>3.8808041752634415E-2</c:v>
                </c:pt>
                <c:pt idx="331">
                  <c:v>3.8975918260222508E-2</c:v>
                </c:pt>
                <c:pt idx="332">
                  <c:v>3.9095227357097251E-2</c:v>
                </c:pt>
                <c:pt idx="333">
                  <c:v>3.9203952557820276E-2</c:v>
                </c:pt>
                <c:pt idx="334">
                  <c:v>3.9363441837230617E-2</c:v>
                </c:pt>
                <c:pt idx="335">
                  <c:v>3.9535730877981345E-2</c:v>
                </c:pt>
                <c:pt idx="336">
                  <c:v>3.981693291492383E-2</c:v>
                </c:pt>
                <c:pt idx="337">
                  <c:v>4.001423456834341E-2</c:v>
                </c:pt>
                <c:pt idx="338">
                  <c:v>4.0259820482084097E-2</c:v>
                </c:pt>
                <c:pt idx="339">
                  <c:v>4.046738737596467E-2</c:v>
                </c:pt>
                <c:pt idx="340">
                  <c:v>4.0688419768687201E-2</c:v>
                </c:pt>
                <c:pt idx="341">
                  <c:v>4.0887320982688991E-2</c:v>
                </c:pt>
                <c:pt idx="342">
                  <c:v>4.1081397573957013E-2</c:v>
                </c:pt>
                <c:pt idx="343">
                  <c:v>4.12912931034215E-2</c:v>
                </c:pt>
                <c:pt idx="344">
                  <c:v>4.1490745606405977E-2</c:v>
                </c:pt>
                <c:pt idx="345">
                  <c:v>4.1727959087325628E-2</c:v>
                </c:pt>
                <c:pt idx="346">
                  <c:v>4.1976362961932967E-2</c:v>
                </c:pt>
                <c:pt idx="347">
                  <c:v>4.2169973660719728E-2</c:v>
                </c:pt>
                <c:pt idx="348">
                  <c:v>4.2363071464775803E-2</c:v>
                </c:pt>
                <c:pt idx="349">
                  <c:v>4.2569657683875217E-2</c:v>
                </c:pt>
                <c:pt idx="350">
                  <c:v>4.2778463233491326E-2</c:v>
                </c:pt>
                <c:pt idx="351">
                  <c:v>4.3039872501249299E-2</c:v>
                </c:pt>
                <c:pt idx="352">
                  <c:v>4.3238813507493701E-2</c:v>
                </c:pt>
                <c:pt idx="353">
                  <c:v>4.3449269458226025E-2</c:v>
                </c:pt>
                <c:pt idx="354">
                  <c:v>4.367107119304614E-2</c:v>
                </c:pt>
                <c:pt idx="355">
                  <c:v>4.3917438802790087E-2</c:v>
                </c:pt>
                <c:pt idx="356">
                  <c:v>4.4123798172694295E-2</c:v>
                </c:pt>
                <c:pt idx="357">
                  <c:v>4.4324780813647102E-2</c:v>
                </c:pt>
                <c:pt idx="358">
                  <c:v>4.4566365463976298E-2</c:v>
                </c:pt>
                <c:pt idx="359">
                  <c:v>4.4779070452812597E-2</c:v>
                </c:pt>
                <c:pt idx="360">
                  <c:v>4.5003071870822309E-2</c:v>
                </c:pt>
                <c:pt idx="361">
                  <c:v>4.5278803608343576E-2</c:v>
                </c:pt>
                <c:pt idx="362">
                  <c:v>4.5506472086769056E-2</c:v>
                </c:pt>
                <c:pt idx="363">
                  <c:v>4.5715312144927411E-2</c:v>
                </c:pt>
                <c:pt idx="364">
                  <c:v>4.594262482300171E-2</c:v>
                </c:pt>
                <c:pt idx="365">
                  <c:v>4.6114962737905385E-2</c:v>
                </c:pt>
                <c:pt idx="366">
                  <c:v>4.6376192938409222E-2</c:v>
                </c:pt>
                <c:pt idx="367">
                  <c:v>4.6614783052655762E-2</c:v>
                </c:pt>
                <c:pt idx="368">
                  <c:v>4.6874329405327098E-2</c:v>
                </c:pt>
                <c:pt idx="369">
                  <c:v>4.7148737630985593E-2</c:v>
                </c:pt>
                <c:pt idx="370">
                  <c:v>4.7404478923995352E-2</c:v>
                </c:pt>
                <c:pt idx="371">
                  <c:v>4.7686168220173242E-2</c:v>
                </c:pt>
                <c:pt idx="372">
                  <c:v>4.7919389812393298E-2</c:v>
                </c:pt>
                <c:pt idx="373">
                  <c:v>4.8184407366509197E-2</c:v>
                </c:pt>
                <c:pt idx="374">
                  <c:v>4.8384657104670881E-2</c:v>
                </c:pt>
                <c:pt idx="375">
                  <c:v>4.8671219540982857E-2</c:v>
                </c:pt>
                <c:pt idx="376">
                  <c:v>4.8875495042642214E-2</c:v>
                </c:pt>
                <c:pt idx="377">
                  <c:v>4.9072538718862635E-2</c:v>
                </c:pt>
                <c:pt idx="378">
                  <c:v>4.9314273549360133E-2</c:v>
                </c:pt>
                <c:pt idx="379">
                  <c:v>4.9542288577610671E-2</c:v>
                </c:pt>
                <c:pt idx="380">
                  <c:v>4.9889455282850381E-2</c:v>
                </c:pt>
                <c:pt idx="381">
                  <c:v>5.0127199131219102E-2</c:v>
                </c:pt>
                <c:pt idx="382">
                  <c:v>5.034433297653429E-2</c:v>
                </c:pt>
                <c:pt idx="383">
                  <c:v>5.0599149445235581E-2</c:v>
                </c:pt>
                <c:pt idx="384">
                  <c:v>5.0826347902610314E-2</c:v>
                </c:pt>
                <c:pt idx="385">
                  <c:v>5.1070206863542689E-2</c:v>
                </c:pt>
                <c:pt idx="386">
                  <c:v>5.1275435134856107E-2</c:v>
                </c:pt>
                <c:pt idx="387">
                  <c:v>5.1508778435012337E-2</c:v>
                </c:pt>
                <c:pt idx="388">
                  <c:v>5.1735600523096448E-2</c:v>
                </c:pt>
                <c:pt idx="389">
                  <c:v>5.1959211053965948E-2</c:v>
                </c:pt>
                <c:pt idx="390">
                  <c:v>5.2178601783476219E-2</c:v>
                </c:pt>
                <c:pt idx="391">
                  <c:v>5.2441318499071521E-2</c:v>
                </c:pt>
                <c:pt idx="392">
                  <c:v>5.2690115552853856E-2</c:v>
                </c:pt>
                <c:pt idx="393">
                  <c:v>5.2934041592158865E-2</c:v>
                </c:pt>
                <c:pt idx="394">
                  <c:v>5.3169359158187879E-2</c:v>
                </c:pt>
                <c:pt idx="395">
                  <c:v>5.3452922947415216E-2</c:v>
                </c:pt>
                <c:pt idx="396">
                  <c:v>5.3673725448235787E-2</c:v>
                </c:pt>
                <c:pt idx="397">
                  <c:v>5.3875029450493273E-2</c:v>
                </c:pt>
                <c:pt idx="398">
                  <c:v>5.4108922902829093E-2</c:v>
                </c:pt>
                <c:pt idx="399">
                  <c:v>5.4330503139007558E-2</c:v>
                </c:pt>
                <c:pt idx="400">
                  <c:v>5.4607651060140094E-2</c:v>
                </c:pt>
                <c:pt idx="401">
                  <c:v>5.4856180698850121E-2</c:v>
                </c:pt>
                <c:pt idx="402">
                  <c:v>5.5124631174439997E-2</c:v>
                </c:pt>
                <c:pt idx="403">
                  <c:v>5.5384364015368837E-2</c:v>
                </c:pt>
                <c:pt idx="404">
                  <c:v>5.5632470433917947E-2</c:v>
                </c:pt>
                <c:pt idx="405">
                  <c:v>5.5973428783780754E-2</c:v>
                </c:pt>
                <c:pt idx="406">
                  <c:v>5.6220106988952745E-2</c:v>
                </c:pt>
                <c:pt idx="407">
                  <c:v>5.6502717389972812E-2</c:v>
                </c:pt>
                <c:pt idx="408">
                  <c:v>5.673670718061552E-2</c:v>
                </c:pt>
                <c:pt idx="409">
                  <c:v>5.6991017655559029E-2</c:v>
                </c:pt>
                <c:pt idx="410">
                  <c:v>5.7308041628410633E-2</c:v>
                </c:pt>
                <c:pt idx="411">
                  <c:v>5.7557833683521187E-2</c:v>
                </c:pt>
                <c:pt idx="412">
                  <c:v>5.7830692019211982E-2</c:v>
                </c:pt>
                <c:pt idx="413">
                  <c:v>5.8109828878839531E-2</c:v>
                </c:pt>
                <c:pt idx="414">
                  <c:v>5.8380920375691536E-2</c:v>
                </c:pt>
                <c:pt idx="415">
                  <c:v>5.8681489794315755E-2</c:v>
                </c:pt>
                <c:pt idx="416">
                  <c:v>5.8945122090560798E-2</c:v>
                </c:pt>
                <c:pt idx="417">
                  <c:v>5.9205869499399766E-2</c:v>
                </c:pt>
                <c:pt idx="418">
                  <c:v>5.9480651551339747E-2</c:v>
                </c:pt>
                <c:pt idx="419">
                  <c:v>5.9738130801563205E-2</c:v>
                </c:pt>
                <c:pt idx="420">
                  <c:v>5.9984112647310628E-2</c:v>
                </c:pt>
                <c:pt idx="421">
                  <c:v>6.0266005379805199E-2</c:v>
                </c:pt>
                <c:pt idx="422">
                  <c:v>6.0516583823474024E-2</c:v>
                </c:pt>
                <c:pt idx="423">
                  <c:v>6.0781237922852949E-2</c:v>
                </c:pt>
                <c:pt idx="424">
                  <c:v>6.116374857037532E-2</c:v>
                </c:pt>
                <c:pt idx="425">
                  <c:v>6.142696077415466E-2</c:v>
                </c:pt>
                <c:pt idx="426">
                  <c:v>6.1706829162794685E-2</c:v>
                </c:pt>
                <c:pt idx="427">
                  <c:v>6.1985303869588337E-2</c:v>
                </c:pt>
                <c:pt idx="428">
                  <c:v>6.2237460903017405E-2</c:v>
                </c:pt>
                <c:pt idx="429">
                  <c:v>6.2497764034557868E-2</c:v>
                </c:pt>
                <c:pt idx="430">
                  <c:v>6.2734965670868892E-2</c:v>
                </c:pt>
                <c:pt idx="431">
                  <c:v>6.3037060519418597E-2</c:v>
                </c:pt>
                <c:pt idx="432">
                  <c:v>6.3351968400519043E-2</c:v>
                </c:pt>
                <c:pt idx="433">
                  <c:v>6.3702240147372802E-2</c:v>
                </c:pt>
                <c:pt idx="434">
                  <c:v>6.4003563898518356E-2</c:v>
                </c:pt>
                <c:pt idx="435">
                  <c:v>6.444457684475946E-2</c:v>
                </c:pt>
                <c:pt idx="436">
                  <c:v>6.4753023707710966E-2</c:v>
                </c:pt>
                <c:pt idx="437">
                  <c:v>6.5061780041884454E-2</c:v>
                </c:pt>
                <c:pt idx="438">
                  <c:v>6.5360380364073878E-2</c:v>
                </c:pt>
                <c:pt idx="439">
                  <c:v>6.5696041433739083E-2</c:v>
                </c:pt>
                <c:pt idx="440">
                  <c:v>6.5999329016832586E-2</c:v>
                </c:pt>
                <c:pt idx="441">
                  <c:v>6.6322762695023352E-2</c:v>
                </c:pt>
                <c:pt idx="442">
                  <c:v>6.669433717726081E-2</c:v>
                </c:pt>
                <c:pt idx="443">
                  <c:v>6.7010249195524896E-2</c:v>
                </c:pt>
                <c:pt idx="444">
                  <c:v>6.7402384986863462E-2</c:v>
                </c:pt>
                <c:pt idx="445">
                  <c:v>6.7702346628535581E-2</c:v>
                </c:pt>
                <c:pt idx="446">
                  <c:v>6.800932062681686E-2</c:v>
                </c:pt>
                <c:pt idx="447">
                  <c:v>6.8393267791538426E-2</c:v>
                </c:pt>
                <c:pt idx="448">
                  <c:v>6.8715098491203053E-2</c:v>
                </c:pt>
                <c:pt idx="449">
                  <c:v>6.9015191373553275E-2</c:v>
                </c:pt>
                <c:pt idx="450">
                  <c:v>6.9300157385307148E-2</c:v>
                </c:pt>
                <c:pt idx="451">
                  <c:v>6.9653927195891807E-2</c:v>
                </c:pt>
                <c:pt idx="452">
                  <c:v>6.9924270024516177E-2</c:v>
                </c:pt>
                <c:pt idx="453">
                  <c:v>7.023597593733899E-2</c:v>
                </c:pt>
                <c:pt idx="454">
                  <c:v>7.0510328698611069E-2</c:v>
                </c:pt>
                <c:pt idx="455">
                  <c:v>7.0811551859883082E-2</c:v>
                </c:pt>
                <c:pt idx="456">
                  <c:v>7.1151797194126454E-2</c:v>
                </c:pt>
                <c:pt idx="457">
                  <c:v>7.143060435684756E-2</c:v>
                </c:pt>
                <c:pt idx="458">
                  <c:v>7.1822731058182931E-2</c:v>
                </c:pt>
                <c:pt idx="459">
                  <c:v>7.2192651567908328E-2</c:v>
                </c:pt>
                <c:pt idx="460">
                  <c:v>7.2570150213626228E-2</c:v>
                </c:pt>
                <c:pt idx="461">
                  <c:v>7.29100471073858E-2</c:v>
                </c:pt>
                <c:pt idx="462">
                  <c:v>7.3268806912664353E-2</c:v>
                </c:pt>
                <c:pt idx="463">
                  <c:v>7.3628771646893298E-2</c:v>
                </c:pt>
                <c:pt idx="464">
                  <c:v>7.4002099219502959E-2</c:v>
                </c:pt>
                <c:pt idx="465">
                  <c:v>7.4381923211759515E-2</c:v>
                </c:pt>
                <c:pt idx="466">
                  <c:v>7.4764453144779974E-2</c:v>
                </c:pt>
                <c:pt idx="467">
                  <c:v>7.513467204115698E-2</c:v>
                </c:pt>
                <c:pt idx="468">
                  <c:v>7.5483015386424768E-2</c:v>
                </c:pt>
                <c:pt idx="469">
                  <c:v>7.5857819895181811E-2</c:v>
                </c:pt>
                <c:pt idx="470">
                  <c:v>7.62028608791252E-2</c:v>
                </c:pt>
                <c:pt idx="471">
                  <c:v>7.6584631541550374E-2</c:v>
                </c:pt>
                <c:pt idx="472">
                  <c:v>7.6932846969537172E-2</c:v>
                </c:pt>
                <c:pt idx="473">
                  <c:v>7.7282833787746252E-2</c:v>
                </c:pt>
                <c:pt idx="474">
                  <c:v>7.7641557491515245E-2</c:v>
                </c:pt>
                <c:pt idx="475">
                  <c:v>7.7998826044832326E-2</c:v>
                </c:pt>
                <c:pt idx="476">
                  <c:v>7.8342455874959027E-2</c:v>
                </c:pt>
                <c:pt idx="477">
                  <c:v>7.8697076613617023E-2</c:v>
                </c:pt>
                <c:pt idx="478">
                  <c:v>7.905824509399717E-2</c:v>
                </c:pt>
                <c:pt idx="479">
                  <c:v>7.941987064519096E-2</c:v>
                </c:pt>
                <c:pt idx="480">
                  <c:v>7.9793740720830009E-2</c:v>
                </c:pt>
                <c:pt idx="481">
                  <c:v>8.0179465639561576E-2</c:v>
                </c:pt>
                <c:pt idx="482">
                  <c:v>8.0534686551024581E-2</c:v>
                </c:pt>
                <c:pt idx="483">
                  <c:v>8.092432514478598E-2</c:v>
                </c:pt>
                <c:pt idx="484">
                  <c:v>8.1312027301224443E-2</c:v>
                </c:pt>
                <c:pt idx="485">
                  <c:v>8.1637392316603608E-2</c:v>
                </c:pt>
                <c:pt idx="486">
                  <c:v>8.2076124078271917E-2</c:v>
                </c:pt>
                <c:pt idx="487">
                  <c:v>8.2482979051993199E-2</c:v>
                </c:pt>
                <c:pt idx="488">
                  <c:v>8.2897988892555619E-2</c:v>
                </c:pt>
                <c:pt idx="489">
                  <c:v>8.3301922971763087E-2</c:v>
                </c:pt>
                <c:pt idx="490">
                  <c:v>8.3700614938900131E-2</c:v>
                </c:pt>
                <c:pt idx="491">
                  <c:v>8.4136339109779579E-2</c:v>
                </c:pt>
                <c:pt idx="492">
                  <c:v>8.4553366568848487E-2</c:v>
                </c:pt>
                <c:pt idx="493">
                  <c:v>8.5004918102444593E-2</c:v>
                </c:pt>
                <c:pt idx="494">
                  <c:v>8.5413832024175074E-2</c:v>
                </c:pt>
                <c:pt idx="495">
                  <c:v>8.5815801789752566E-2</c:v>
                </c:pt>
                <c:pt idx="496">
                  <c:v>8.6229324865344292E-2</c:v>
                </c:pt>
                <c:pt idx="497">
                  <c:v>8.6639775153268817E-2</c:v>
                </c:pt>
                <c:pt idx="498">
                  <c:v>8.7061838283686743E-2</c:v>
                </c:pt>
                <c:pt idx="499">
                  <c:v>8.7472641124373363E-2</c:v>
                </c:pt>
                <c:pt idx="500">
                  <c:v>8.788049940943532E-2</c:v>
                </c:pt>
                <c:pt idx="501">
                  <c:v>8.8297545569386848E-2</c:v>
                </c:pt>
                <c:pt idx="502">
                  <c:v>8.8733046038405039E-2</c:v>
                </c:pt>
                <c:pt idx="503">
                  <c:v>8.9135294076587934E-2</c:v>
                </c:pt>
                <c:pt idx="504">
                  <c:v>8.9543784217843259E-2</c:v>
                </c:pt>
                <c:pt idx="505">
                  <c:v>8.9946296339650456E-2</c:v>
                </c:pt>
                <c:pt idx="506">
                  <c:v>9.0376058917075897E-2</c:v>
                </c:pt>
                <c:pt idx="507">
                  <c:v>9.0761744110513298E-2</c:v>
                </c:pt>
                <c:pt idx="508">
                  <c:v>9.1179223450065905E-2</c:v>
                </c:pt>
                <c:pt idx="509">
                  <c:v>9.1629364045773265E-2</c:v>
                </c:pt>
                <c:pt idx="510">
                  <c:v>9.2069273392643813E-2</c:v>
                </c:pt>
                <c:pt idx="511">
                  <c:v>9.25050467960713E-2</c:v>
                </c:pt>
                <c:pt idx="512">
                  <c:v>9.2920064196119645E-2</c:v>
                </c:pt>
                <c:pt idx="513">
                  <c:v>9.3327785867477253E-2</c:v>
                </c:pt>
                <c:pt idx="514">
                  <c:v>9.374843132029631E-2</c:v>
                </c:pt>
                <c:pt idx="515">
                  <c:v>9.4213247146360368E-2</c:v>
                </c:pt>
                <c:pt idx="516">
                  <c:v>9.4625754984343224E-2</c:v>
                </c:pt>
                <c:pt idx="517">
                  <c:v>9.5059289811173731E-2</c:v>
                </c:pt>
                <c:pt idx="518">
                  <c:v>9.5500148672584828E-2</c:v>
                </c:pt>
                <c:pt idx="519">
                  <c:v>9.5944138078003505E-2</c:v>
                </c:pt>
                <c:pt idx="520">
                  <c:v>9.6390694729345805E-2</c:v>
                </c:pt>
                <c:pt idx="521">
                  <c:v>9.6823117335270936E-2</c:v>
                </c:pt>
                <c:pt idx="522">
                  <c:v>9.7255017012250367E-2</c:v>
                </c:pt>
                <c:pt idx="523">
                  <c:v>9.7690777244283211E-2</c:v>
                </c:pt>
                <c:pt idx="524">
                  <c:v>9.8138193012288211E-2</c:v>
                </c:pt>
                <c:pt idx="525">
                  <c:v>9.8573166467037066E-2</c:v>
                </c:pt>
                <c:pt idx="526">
                  <c:v>9.9049654363663198E-2</c:v>
                </c:pt>
                <c:pt idx="527">
                  <c:v>9.9548096047234358E-2</c:v>
                </c:pt>
                <c:pt idx="528">
                  <c:v>0.10003466086333224</c:v>
                </c:pt>
                <c:pt idx="529">
                  <c:v>0.1005867987166269</c:v>
                </c:pt>
                <c:pt idx="530">
                  <c:v>0.10108676955800111</c:v>
                </c:pt>
                <c:pt idx="531">
                  <c:v>0.1015631699861983</c:v>
                </c:pt>
                <c:pt idx="532">
                  <c:v>0.10209201319193251</c:v>
                </c:pt>
                <c:pt idx="533">
                  <c:v>0.1026200711926808</c:v>
                </c:pt>
                <c:pt idx="534">
                  <c:v>0.10312843299764785</c:v>
                </c:pt>
                <c:pt idx="535">
                  <c:v>0.1036388546162017</c:v>
                </c:pt>
                <c:pt idx="536">
                  <c:v>0.10427784735260315</c:v>
                </c:pt>
                <c:pt idx="537">
                  <c:v>0.10482328510444794</c:v>
                </c:pt>
                <c:pt idx="538">
                  <c:v>0.10537222337658636</c:v>
                </c:pt>
                <c:pt idx="539">
                  <c:v>0.10588804975584032</c:v>
                </c:pt>
                <c:pt idx="540">
                  <c:v>0.10637545834506446</c:v>
                </c:pt>
                <c:pt idx="541">
                  <c:v>0.10686276936456407</c:v>
                </c:pt>
                <c:pt idx="542">
                  <c:v>0.10734835410026156</c:v>
                </c:pt>
                <c:pt idx="543">
                  <c:v>0.1078436597642376</c:v>
                </c:pt>
                <c:pt idx="544">
                  <c:v>0.1083201853022524</c:v>
                </c:pt>
                <c:pt idx="545">
                  <c:v>0.10878785152532644</c:v>
                </c:pt>
                <c:pt idx="546">
                  <c:v>0.10926149287695708</c:v>
                </c:pt>
                <c:pt idx="547">
                  <c:v>0.10975452143296449</c:v>
                </c:pt>
                <c:pt idx="548">
                  <c:v>0.11026777903883445</c:v>
                </c:pt>
                <c:pt idx="549">
                  <c:v>0.11079327188293986</c:v>
                </c:pt>
                <c:pt idx="550">
                  <c:v>0.11127840683919366</c:v>
                </c:pt>
                <c:pt idx="551">
                  <c:v>0.11178795399899211</c:v>
                </c:pt>
                <c:pt idx="552">
                  <c:v>0.11228747415571383</c:v>
                </c:pt>
                <c:pt idx="553">
                  <c:v>0.11280603615643914</c:v>
                </c:pt>
                <c:pt idx="554">
                  <c:v>0.11335626597833048</c:v>
                </c:pt>
                <c:pt idx="555">
                  <c:v>0.11391427344915517</c:v>
                </c:pt>
                <c:pt idx="556">
                  <c:v>0.11446760020420865</c:v>
                </c:pt>
                <c:pt idx="557">
                  <c:v>0.11500632393056653</c:v>
                </c:pt>
                <c:pt idx="558">
                  <c:v>0.11559510753451407</c:v>
                </c:pt>
                <c:pt idx="559">
                  <c:v>0.11615544537439293</c:v>
                </c:pt>
                <c:pt idx="560">
                  <c:v>0.11670780979357276</c:v>
                </c:pt>
                <c:pt idx="561">
                  <c:v>0.11725454401091251</c:v>
                </c:pt>
                <c:pt idx="562">
                  <c:v>0.11779141443003094</c:v>
                </c:pt>
                <c:pt idx="563">
                  <c:v>0.11833884094447167</c:v>
                </c:pt>
                <c:pt idx="564">
                  <c:v>0.11888947322249588</c:v>
                </c:pt>
                <c:pt idx="565">
                  <c:v>0.11942797645232495</c:v>
                </c:pt>
                <c:pt idx="566">
                  <c:v>0.11995389909517518</c:v>
                </c:pt>
                <c:pt idx="567">
                  <c:v>0.12052046230620217</c:v>
                </c:pt>
                <c:pt idx="568">
                  <c:v>0.12104193393949725</c:v>
                </c:pt>
                <c:pt idx="569">
                  <c:v>0.12155576477337249</c:v>
                </c:pt>
                <c:pt idx="570">
                  <c:v>0.12207239701176964</c:v>
                </c:pt>
                <c:pt idx="571">
                  <c:v>0.12260192485601973</c:v>
                </c:pt>
                <c:pt idx="572">
                  <c:v>0.12321779762314677</c:v>
                </c:pt>
                <c:pt idx="573">
                  <c:v>0.12367289725298924</c:v>
                </c:pt>
                <c:pt idx="574">
                  <c:v>0.1242077354584985</c:v>
                </c:pt>
                <c:pt idx="575">
                  <c:v>0.12473175015131477</c:v>
                </c:pt>
                <c:pt idx="576">
                  <c:v>0.12524916118443818</c:v>
                </c:pt>
                <c:pt idx="577">
                  <c:v>0.12577801455753113</c:v>
                </c:pt>
                <c:pt idx="578">
                  <c:v>0.12632013857717883</c:v>
                </c:pt>
                <c:pt idx="579">
                  <c:v>0.12687091768474001</c:v>
                </c:pt>
                <c:pt idx="580">
                  <c:v>0.12741758869059905</c:v>
                </c:pt>
                <c:pt idx="581">
                  <c:v>0.12800041988871436</c:v>
                </c:pt>
                <c:pt idx="582">
                  <c:v>0.12860163724480933</c:v>
                </c:pt>
                <c:pt idx="583">
                  <c:v>0.12912020376403888</c:v>
                </c:pt>
                <c:pt idx="584">
                  <c:v>0.12969748059906672</c:v>
                </c:pt>
                <c:pt idx="585">
                  <c:v>0.13026442092565649</c:v>
                </c:pt>
                <c:pt idx="586">
                  <c:v>0.13083563509113505</c:v>
                </c:pt>
                <c:pt idx="587">
                  <c:v>0.13146172283919322</c:v>
                </c:pt>
                <c:pt idx="588">
                  <c:v>0.13205342175003798</c:v>
                </c:pt>
                <c:pt idx="589">
                  <c:v>0.13265199821113871</c:v>
                </c:pt>
                <c:pt idx="590">
                  <c:v>0.1332486980449139</c:v>
                </c:pt>
                <c:pt idx="591">
                  <c:v>0.13383763274724103</c:v>
                </c:pt>
                <c:pt idx="592">
                  <c:v>0.13444585448438695</c:v>
                </c:pt>
                <c:pt idx="593">
                  <c:v>0.13503505537303528</c:v>
                </c:pt>
                <c:pt idx="594">
                  <c:v>0.13563852118434583</c:v>
                </c:pt>
                <c:pt idx="595">
                  <c:v>0.1362166515340395</c:v>
                </c:pt>
                <c:pt idx="596">
                  <c:v>0.13688753478841731</c:v>
                </c:pt>
                <c:pt idx="597">
                  <c:v>0.13747252117359809</c:v>
                </c:pt>
                <c:pt idx="598">
                  <c:v>0.1380764687110092</c:v>
                </c:pt>
                <c:pt idx="599">
                  <c:v>0.13866190169902004</c:v>
                </c:pt>
                <c:pt idx="600">
                  <c:v>0.13928190164741894</c:v>
                </c:pt>
                <c:pt idx="601">
                  <c:v>0.13988151086378453</c:v>
                </c:pt>
                <c:pt idx="602">
                  <c:v>0.14046799077136285</c:v>
                </c:pt>
                <c:pt idx="603">
                  <c:v>0.14106268280041934</c:v>
                </c:pt>
                <c:pt idx="604">
                  <c:v>0.14158264608177218</c:v>
                </c:pt>
                <c:pt idx="605">
                  <c:v>0.1422441465998161</c:v>
                </c:pt>
                <c:pt idx="606">
                  <c:v>0.14283342353530415</c:v>
                </c:pt>
                <c:pt idx="607">
                  <c:v>0.14342065512697544</c:v>
                </c:pt>
                <c:pt idx="608">
                  <c:v>0.14401861673306326</c:v>
                </c:pt>
                <c:pt idx="609">
                  <c:v>0.14459681835706872</c:v>
                </c:pt>
                <c:pt idx="610">
                  <c:v>0.14519214323331009</c:v>
                </c:pt>
                <c:pt idx="611">
                  <c:v>0.14578753960443858</c:v>
                </c:pt>
                <c:pt idx="612">
                  <c:v>0.14639783059238787</c:v>
                </c:pt>
                <c:pt idx="613">
                  <c:v>0.14699276979116171</c:v>
                </c:pt>
                <c:pt idx="614">
                  <c:v>0.14759967175167943</c:v>
                </c:pt>
                <c:pt idx="615">
                  <c:v>0.14822723087998702</c:v>
                </c:pt>
                <c:pt idx="616">
                  <c:v>0.14884421909519596</c:v>
                </c:pt>
                <c:pt idx="617">
                  <c:v>0.14946710653739581</c:v>
                </c:pt>
                <c:pt idx="618">
                  <c:v>0.15009391447210407</c:v>
                </c:pt>
                <c:pt idx="619">
                  <c:v>0.15073808408107281</c:v>
                </c:pt>
                <c:pt idx="620">
                  <c:v>0.15135645701613587</c:v>
                </c:pt>
                <c:pt idx="621">
                  <c:v>0.15199313417199534</c:v>
                </c:pt>
                <c:pt idx="622">
                  <c:v>0.1526019510268557</c:v>
                </c:pt>
                <c:pt idx="623">
                  <c:v>0.15322464382838197</c:v>
                </c:pt>
                <c:pt idx="624">
                  <c:v>0.15383774567283859</c:v>
                </c:pt>
                <c:pt idx="625">
                  <c:v>0.15443130012947037</c:v>
                </c:pt>
                <c:pt idx="626">
                  <c:v>0.15504005001193244</c:v>
                </c:pt>
                <c:pt idx="627">
                  <c:v>0.15565868900772672</c:v>
                </c:pt>
                <c:pt idx="628">
                  <c:v>0.15626207890139554</c:v>
                </c:pt>
                <c:pt idx="629">
                  <c:v>0.15684552949845321</c:v>
                </c:pt>
                <c:pt idx="630">
                  <c:v>0.15747954815189291</c:v>
                </c:pt>
                <c:pt idx="631">
                  <c:v>0.15809020805042362</c:v>
                </c:pt>
                <c:pt idx="632">
                  <c:v>0.1587141783951338</c:v>
                </c:pt>
                <c:pt idx="633">
                  <c:v>0.15934360959423621</c:v>
                </c:pt>
                <c:pt idx="634">
                  <c:v>0.15997693247259481</c:v>
                </c:pt>
                <c:pt idx="635">
                  <c:v>0.16058286679731393</c:v>
                </c:pt>
                <c:pt idx="636">
                  <c:v>0.16120928273355695</c:v>
                </c:pt>
                <c:pt idx="637">
                  <c:v>0.1618153528959223</c:v>
                </c:pt>
                <c:pt idx="638">
                  <c:v>0.16242285697013537</c:v>
                </c:pt>
                <c:pt idx="639">
                  <c:v>0.16303854333249412</c:v>
                </c:pt>
                <c:pt idx="640">
                  <c:v>0.16365782622644964</c:v>
                </c:pt>
                <c:pt idx="641">
                  <c:v>0.16431406635527357</c:v>
                </c:pt>
                <c:pt idx="642">
                  <c:v>0.16492581917980198</c:v>
                </c:pt>
                <c:pt idx="643">
                  <c:v>0.16554843675435738</c:v>
                </c:pt>
                <c:pt idx="644">
                  <c:v>0.16620743113512826</c:v>
                </c:pt>
                <c:pt idx="645">
                  <c:v>0.16683429017066276</c:v>
                </c:pt>
                <c:pt idx="646">
                  <c:v>0.1675131026969896</c:v>
                </c:pt>
                <c:pt idx="647">
                  <c:v>0.16814385977260859</c:v>
                </c:pt>
                <c:pt idx="648">
                  <c:v>0.16877038743930672</c:v>
                </c:pt>
                <c:pt idx="649">
                  <c:v>0.16937998467224502</c:v>
                </c:pt>
                <c:pt idx="650">
                  <c:v>0.17004517156568255</c:v>
                </c:pt>
                <c:pt idx="651">
                  <c:v>0.17070113517005758</c:v>
                </c:pt>
                <c:pt idx="652">
                  <c:v>0.17136912147362904</c:v>
                </c:pt>
                <c:pt idx="653">
                  <c:v>0.17201321168387285</c:v>
                </c:pt>
                <c:pt idx="654">
                  <c:v>0.17269070881429061</c:v>
                </c:pt>
                <c:pt idx="655">
                  <c:v>0.17351967423858139</c:v>
                </c:pt>
                <c:pt idx="656">
                  <c:v>0.17418267157898559</c:v>
                </c:pt>
                <c:pt idx="657">
                  <c:v>0.17491318458835203</c:v>
                </c:pt>
                <c:pt idx="658">
                  <c:v>0.17550599736835792</c:v>
                </c:pt>
                <c:pt idx="659">
                  <c:v>0.17614979644979356</c:v>
                </c:pt>
                <c:pt idx="660">
                  <c:v>0.17682167276661076</c:v>
                </c:pt>
                <c:pt idx="661">
                  <c:v>0.17745996591897795</c:v>
                </c:pt>
                <c:pt idx="662">
                  <c:v>0.17811538939021321</c:v>
                </c:pt>
                <c:pt idx="663">
                  <c:v>0.17875287615013513</c:v>
                </c:pt>
                <c:pt idx="664">
                  <c:v>0.17941476604506712</c:v>
                </c:pt>
                <c:pt idx="665">
                  <c:v>0.18006166779333044</c:v>
                </c:pt>
                <c:pt idx="666">
                  <c:v>0.18072381030661266</c:v>
                </c:pt>
                <c:pt idx="667">
                  <c:v>0.18136743323408711</c:v>
                </c:pt>
                <c:pt idx="668">
                  <c:v>0.18203826471254736</c:v>
                </c:pt>
                <c:pt idx="669">
                  <c:v>0.18267217016280468</c:v>
                </c:pt>
                <c:pt idx="670">
                  <c:v>0.18332088700642846</c:v>
                </c:pt>
                <c:pt idx="671">
                  <c:v>0.18402028820616212</c:v>
                </c:pt>
                <c:pt idx="672">
                  <c:v>0.18467287857418357</c:v>
                </c:pt>
                <c:pt idx="673">
                  <c:v>0.18534283608826096</c:v>
                </c:pt>
                <c:pt idx="674">
                  <c:v>0.18602186836689083</c:v>
                </c:pt>
                <c:pt idx="675">
                  <c:v>0.18671019239039599</c:v>
                </c:pt>
                <c:pt idx="676">
                  <c:v>0.18736676605349567</c:v>
                </c:pt>
                <c:pt idx="677">
                  <c:v>0.1880086664449967</c:v>
                </c:pt>
                <c:pt idx="678">
                  <c:v>0.18865274996565451</c:v>
                </c:pt>
                <c:pt idx="679">
                  <c:v>0.18933430720561173</c:v>
                </c:pt>
                <c:pt idx="680">
                  <c:v>0.18997331776326409</c:v>
                </c:pt>
                <c:pt idx="681">
                  <c:v>0.19062252378597799</c:v>
                </c:pt>
                <c:pt idx="682">
                  <c:v>0.19126706688816242</c:v>
                </c:pt>
                <c:pt idx="683">
                  <c:v>0.19191358437151007</c:v>
                </c:pt>
                <c:pt idx="684">
                  <c:v>0.19255363483189103</c:v>
                </c:pt>
                <c:pt idx="685">
                  <c:v>0.19319365268490518</c:v>
                </c:pt>
                <c:pt idx="686">
                  <c:v>0.19382192222853067</c:v>
                </c:pt>
                <c:pt idx="687">
                  <c:v>0.19429863684684023</c:v>
                </c:pt>
                <c:pt idx="688">
                  <c:v>0.19515167697758073</c:v>
                </c:pt>
                <c:pt idx="689">
                  <c:v>0.19568118464766004</c:v>
                </c:pt>
                <c:pt idx="690">
                  <c:v>0.19626383195904462</c:v>
                </c:pt>
                <c:pt idx="691">
                  <c:v>0.19720485339662863</c:v>
                </c:pt>
                <c:pt idx="692">
                  <c:v>0.19789848822315115</c:v>
                </c:pt>
                <c:pt idx="693">
                  <c:v>0.19859462704176956</c:v>
                </c:pt>
                <c:pt idx="694">
                  <c:v>0.19934765572311064</c:v>
                </c:pt>
                <c:pt idx="695">
                  <c:v>0.19999550998718107</c:v>
                </c:pt>
                <c:pt idx="696">
                  <c:v>0.20069509047174794</c:v>
                </c:pt>
                <c:pt idx="697">
                  <c:v>0.20133257861605647</c:v>
                </c:pt>
                <c:pt idx="698">
                  <c:v>0.20199370964261543</c:v>
                </c:pt>
                <c:pt idx="699">
                  <c:v>0.20265907344048339</c:v>
                </c:pt>
                <c:pt idx="700">
                  <c:v>0.20336633795256831</c:v>
                </c:pt>
                <c:pt idx="701">
                  <c:v>0.20404304385808425</c:v>
                </c:pt>
                <c:pt idx="702">
                  <c:v>0.20471671856273743</c:v>
                </c:pt>
                <c:pt idx="703">
                  <c:v>0.20537812764983765</c:v>
                </c:pt>
                <c:pt idx="704">
                  <c:v>0.20603870374678901</c:v>
                </c:pt>
                <c:pt idx="705">
                  <c:v>0.20670194479365156</c:v>
                </c:pt>
                <c:pt idx="706">
                  <c:v>0.20738785129682746</c:v>
                </c:pt>
                <c:pt idx="707">
                  <c:v>0.20806052897577132</c:v>
                </c:pt>
                <c:pt idx="708">
                  <c:v>0.20871464268594275</c:v>
                </c:pt>
                <c:pt idx="709">
                  <c:v>0.20945083830669864</c:v>
                </c:pt>
                <c:pt idx="710">
                  <c:v>0.21009719315342568</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AccReturns'!$C$3:$C$713</c:f>
              <c:numCache>
                <c:formatCode>General</c:formatCode>
                <c:ptCount val="711"/>
                <c:pt idx="0">
                  <c:v>5.276587542858525E-4</c:v>
                </c:pt>
                <c:pt idx="1">
                  <c:v>1.0555959323328423E-3</c:v>
                </c:pt>
                <c:pt idx="2">
                  <c:v>1.5838116810533709E-3</c:v>
                </c:pt>
                <c:pt idx="3">
                  <c:v>2.112306147437959E-3</c:v>
                </c:pt>
                <c:pt idx="4">
                  <c:v>2.6410794785542979E-3</c:v>
                </c:pt>
                <c:pt idx="5">
                  <c:v>3.1701318215477947E-3</c:v>
                </c:pt>
                <c:pt idx="6">
                  <c:v>3.6994633236415719E-3</c:v>
                </c:pt>
                <c:pt idx="7">
                  <c:v>4.2290741321364678E-3</c:v>
                </c:pt>
                <c:pt idx="8">
                  <c:v>4.758964394410814E-3</c:v>
                </c:pt>
                <c:pt idx="9">
                  <c:v>5.28913425792088E-3</c:v>
                </c:pt>
                <c:pt idx="10">
                  <c:v>5.8195838702006508E-3</c:v>
                </c:pt>
                <c:pt idx="11">
                  <c:v>6.3503133788620492E-3</c:v>
                </c:pt>
                <c:pt idx="12">
                  <c:v>6.8813229315947133E-3</c:v>
                </c:pt>
                <c:pt idx="13">
                  <c:v>7.4126126761666633E-3</c:v>
                </c:pt>
                <c:pt idx="14">
                  <c:v>7.9441827604234128E-3</c:v>
                </c:pt>
                <c:pt idx="15">
                  <c:v>8.476033332288635E-3</c:v>
                </c:pt>
                <c:pt idx="16">
                  <c:v>9.0081645397639409E-3</c:v>
                </c:pt>
                <c:pt idx="17">
                  <c:v>9.5405765309293233E-3</c:v>
                </c:pt>
                <c:pt idx="18">
                  <c:v>1.0073269453942713E-2</c:v>
                </c:pt>
                <c:pt idx="19">
                  <c:v>1.0606243457040421E-2</c:v>
                </c:pt>
                <c:pt idx="20">
                  <c:v>1.1139498688536476E-2</c:v>
                </c:pt>
                <c:pt idx="21">
                  <c:v>1.1673035296823731E-2</c:v>
                </c:pt>
                <c:pt idx="22">
                  <c:v>1.2206853430373199E-2</c:v>
                </c:pt>
                <c:pt idx="23">
                  <c:v>1.2740953237734054E-2</c:v>
                </c:pt>
                <c:pt idx="24">
                  <c:v>1.327533486753385E-2</c:v>
                </c:pt>
                <c:pt idx="25">
                  <c:v>1.3809998468478746E-2</c:v>
                </c:pt>
                <c:pt idx="26">
                  <c:v>1.4344944189353281E-2</c:v>
                </c:pt>
                <c:pt idx="27">
                  <c:v>1.4880172179020601E-2</c:v>
                </c:pt>
                <c:pt idx="28">
                  <c:v>1.5415682586422008E-2</c:v>
                </c:pt>
                <c:pt idx="29">
                  <c:v>1.5951475560578077E-2</c:v>
                </c:pt>
                <c:pt idx="30">
                  <c:v>1.6487551250587318E-2</c:v>
                </c:pt>
                <c:pt idx="31">
                  <c:v>1.7023909805627291E-2</c:v>
                </c:pt>
                <c:pt idx="32">
                  <c:v>1.7560551374954381E-2</c:v>
                </c:pt>
                <c:pt idx="33">
                  <c:v>1.8097476107903354E-2</c:v>
                </c:pt>
                <c:pt idx="34">
                  <c:v>1.8634684153888026E-2</c:v>
                </c:pt>
                <c:pt idx="35">
                  <c:v>1.9172175662401036E-2</c:v>
                </c:pt>
                <c:pt idx="36">
                  <c:v>1.9709950783014074E-2</c:v>
                </c:pt>
                <c:pt idx="37">
                  <c:v>2.0248009665377209E-2</c:v>
                </c:pt>
                <c:pt idx="38">
                  <c:v>2.0786352459220003E-2</c:v>
                </c:pt>
                <c:pt idx="39">
                  <c:v>2.1324979314350845E-2</c:v>
                </c:pt>
                <c:pt idx="40">
                  <c:v>2.1863890380656947E-2</c:v>
                </c:pt>
                <c:pt idx="41">
                  <c:v>2.2403085808105017E-2</c:v>
                </c:pt>
                <c:pt idx="42">
                  <c:v>2.2942565746740584E-2</c:v>
                </c:pt>
                <c:pt idx="43">
                  <c:v>2.3482330346688673E-2</c:v>
                </c:pt>
                <c:pt idx="44">
                  <c:v>2.4022379758153134E-2</c:v>
                </c:pt>
                <c:pt idx="45">
                  <c:v>2.4562714131417307E-2</c:v>
                </c:pt>
                <c:pt idx="46">
                  <c:v>2.5103333616843804E-2</c:v>
                </c:pt>
                <c:pt idx="47">
                  <c:v>2.5644238364874505E-2</c:v>
                </c:pt>
                <c:pt idx="48">
                  <c:v>2.6185428526030785E-2</c:v>
                </c:pt>
                <c:pt idx="49">
                  <c:v>2.6726904250913286E-2</c:v>
                </c:pt>
                <c:pt idx="50">
                  <c:v>2.7268665690202143E-2</c:v>
                </c:pt>
                <c:pt idx="51">
                  <c:v>2.7810712994657205E-2</c:v>
                </c:pt>
                <c:pt idx="52">
                  <c:v>2.8353046315117814E-2</c:v>
                </c:pt>
                <c:pt idx="53">
                  <c:v>2.8895665802502579E-2</c:v>
                </c:pt>
                <c:pt idx="54">
                  <c:v>2.9438571607810049E-2</c:v>
                </c:pt>
                <c:pt idx="55">
                  <c:v>2.9981763882118484E-2</c:v>
                </c:pt>
                <c:pt idx="56">
                  <c:v>3.0525242776585859E-2</c:v>
                </c:pt>
                <c:pt idx="57">
                  <c:v>3.1069008442449642E-2</c:v>
                </c:pt>
                <c:pt idx="58">
                  <c:v>3.1613061031027234E-2</c:v>
                </c:pt>
                <c:pt idx="59">
                  <c:v>3.2157400693715976E-2</c:v>
                </c:pt>
                <c:pt idx="60">
                  <c:v>3.2702027581993143E-2</c:v>
                </c:pt>
                <c:pt idx="61">
                  <c:v>3.3246941847415723E-2</c:v>
                </c:pt>
                <c:pt idx="62">
                  <c:v>3.3792143641620642E-2</c:v>
                </c:pt>
                <c:pt idx="63">
                  <c:v>3.4337633116325206E-2</c:v>
                </c:pt>
                <c:pt idx="64">
                  <c:v>3.4883410423326433E-2</c:v>
                </c:pt>
                <c:pt idx="65">
                  <c:v>3.5429475714501502E-2</c:v>
                </c:pt>
                <c:pt idx="66">
                  <c:v>3.5975829141807969E-2</c:v>
                </c:pt>
                <c:pt idx="67">
                  <c:v>3.6522470857283329E-2</c:v>
                </c:pt>
                <c:pt idx="68">
                  <c:v>3.7069401013045233E-2</c:v>
                </c:pt>
                <c:pt idx="69">
                  <c:v>3.7616619761291936E-2</c:v>
                </c:pt>
                <c:pt idx="70">
                  <c:v>3.8164127254301627E-2</c:v>
                </c:pt>
                <c:pt idx="71">
                  <c:v>3.8711923644433099E-2</c:v>
                </c:pt>
                <c:pt idx="72">
                  <c:v>3.9260009084125302E-2</c:v>
                </c:pt>
                <c:pt idx="73">
                  <c:v>3.9808383725897789E-2</c:v>
                </c:pt>
                <c:pt idx="74">
                  <c:v>4.0357047722350714E-2</c:v>
                </c:pt>
                <c:pt idx="75">
                  <c:v>4.0906001226164612E-2</c:v>
                </c:pt>
                <c:pt idx="76">
                  <c:v>4.1455244390100399E-2</c:v>
                </c:pt>
                <c:pt idx="77">
                  <c:v>4.2004777366999813E-2</c:v>
                </c:pt>
                <c:pt idx="78">
                  <c:v>4.2554600309785195E-2</c:v>
                </c:pt>
                <c:pt idx="79">
                  <c:v>4.3104713371459713E-2</c:v>
                </c:pt>
                <c:pt idx="80">
                  <c:v>4.3655116705107133E-2</c:v>
                </c:pt>
                <c:pt idx="81">
                  <c:v>4.4205810463891826E-2</c:v>
                </c:pt>
                <c:pt idx="82">
                  <c:v>4.475679480105943E-2</c:v>
                </c:pt>
                <c:pt idx="83">
                  <c:v>4.5308069869935963E-2</c:v>
                </c:pt>
                <c:pt idx="84">
                  <c:v>4.5859635823928491E-2</c:v>
                </c:pt>
                <c:pt idx="85">
                  <c:v>4.6411492816525346E-2</c:v>
                </c:pt>
                <c:pt idx="86">
                  <c:v>4.6963641001295464E-2</c:v>
                </c:pt>
                <c:pt idx="87">
                  <c:v>4.7516080531888827E-2</c:v>
                </c:pt>
                <c:pt idx="88">
                  <c:v>4.8068811562036684E-2</c:v>
                </c:pt>
                <c:pt idx="89">
                  <c:v>4.8621834245551554E-2</c:v>
                </c:pt>
                <c:pt idx="90">
                  <c:v>4.9175148736326557E-2</c:v>
                </c:pt>
                <c:pt idx="91">
                  <c:v>4.9728755188336526E-2</c:v>
                </c:pt>
                <c:pt idx="92">
                  <c:v>5.0282653755637341E-2</c:v>
                </c:pt>
                <c:pt idx="93">
                  <c:v>5.0836844592366148E-2</c:v>
                </c:pt>
                <c:pt idx="94">
                  <c:v>5.1391327852741586E-2</c:v>
                </c:pt>
                <c:pt idx="95">
                  <c:v>5.1946103691063339E-2</c:v>
                </c:pt>
                <c:pt idx="96">
                  <c:v>5.2501172261713025E-2</c:v>
                </c:pt>
                <c:pt idx="97">
                  <c:v>5.3056533719153087E-2</c:v>
                </c:pt>
                <c:pt idx="98">
                  <c:v>5.3612188217928125E-2</c:v>
                </c:pt>
                <c:pt idx="99">
                  <c:v>5.4168135912663784E-2</c:v>
                </c:pt>
                <c:pt idx="100">
                  <c:v>5.4724376958067422E-2</c:v>
                </c:pt>
                <c:pt idx="101">
                  <c:v>5.528091150892811E-2</c:v>
                </c:pt>
                <c:pt idx="102">
                  <c:v>5.583773972011663E-2</c:v>
                </c:pt>
                <c:pt idx="103">
                  <c:v>5.6394861746585478E-2</c:v>
                </c:pt>
                <c:pt idx="104">
                  <c:v>5.6952277743368862E-2</c:v>
                </c:pt>
                <c:pt idx="105">
                  <c:v>5.7509987865582701E-2</c:v>
                </c:pt>
                <c:pt idx="106">
                  <c:v>5.8067992268424851E-2</c:v>
                </c:pt>
                <c:pt idx="107">
                  <c:v>5.8626291107175099E-2</c:v>
                </c:pt>
                <c:pt idx="108">
                  <c:v>5.918488453719517E-2</c:v>
                </c:pt>
                <c:pt idx="109">
                  <c:v>5.97437727139285E-2</c:v>
                </c:pt>
                <c:pt idx="110">
                  <c:v>6.0302955792901125E-2</c:v>
                </c:pt>
                <c:pt idx="111">
                  <c:v>6.0862433929720572E-2</c:v>
                </c:pt>
                <c:pt idx="112">
                  <c:v>6.1422207280076746E-2</c:v>
                </c:pt>
                <c:pt idx="113">
                  <c:v>6.1982275999741487E-2</c:v>
                </c:pt>
                <c:pt idx="114">
                  <c:v>6.2542640244569236E-2</c:v>
                </c:pt>
                <c:pt idx="115">
                  <c:v>6.3103300170496368E-2</c:v>
                </c:pt>
                <c:pt idx="116">
                  <c:v>6.3664255933541636E-2</c:v>
                </c:pt>
                <c:pt idx="117">
                  <c:v>6.422550768980595E-2</c:v>
                </c:pt>
                <c:pt idx="118">
                  <c:v>6.478705559547282E-2</c:v>
                </c:pt>
                <c:pt idx="119">
                  <c:v>6.5348899806808136E-2</c:v>
                </c:pt>
                <c:pt idx="120">
                  <c:v>6.5911040480160166E-2</c:v>
                </c:pt>
                <c:pt idx="121">
                  <c:v>6.6473477771959555E-2</c:v>
                </c:pt>
                <c:pt idx="122">
                  <c:v>6.7036211838719773E-2</c:v>
                </c:pt>
                <c:pt idx="123">
                  <c:v>6.7599242837036666E-2</c:v>
                </c:pt>
                <c:pt idx="124">
                  <c:v>6.8162570923588683E-2</c:v>
                </c:pt>
                <c:pt idx="125">
                  <c:v>6.8726196255137095E-2</c:v>
                </c:pt>
                <c:pt idx="126">
                  <c:v>6.9290118988525773E-2</c:v>
                </c:pt>
                <c:pt idx="127">
                  <c:v>6.9854339280681632E-2</c:v>
                </c:pt>
                <c:pt idx="128">
                  <c:v>7.0418857288613967E-2</c:v>
                </c:pt>
                <c:pt idx="129">
                  <c:v>7.0983673169415118E-2</c:v>
                </c:pt>
                <c:pt idx="130">
                  <c:v>7.1548787080260245E-2</c:v>
                </c:pt>
                <c:pt idx="131">
                  <c:v>7.2114199178407556E-2</c:v>
                </c:pt>
                <c:pt idx="132">
                  <c:v>7.2679909621198302E-2</c:v>
                </c:pt>
                <c:pt idx="133">
                  <c:v>7.3245918566056556E-2</c:v>
                </c:pt>
                <c:pt idx="134">
                  <c:v>7.3812226170489659E-2</c:v>
                </c:pt>
                <c:pt idx="135">
                  <c:v>7.4378832592087774E-2</c:v>
                </c:pt>
                <c:pt idx="136">
                  <c:v>7.4945737988524552E-2</c:v>
                </c:pt>
                <c:pt idx="137">
                  <c:v>7.5512942517556469E-2</c:v>
                </c:pt>
                <c:pt idx="138">
                  <c:v>7.6080446337023711E-2</c:v>
                </c:pt>
                <c:pt idx="139">
                  <c:v>7.6648249604849283E-2</c:v>
                </c:pt>
                <c:pt idx="140">
                  <c:v>7.7216352479039907E-2</c:v>
                </c:pt>
                <c:pt idx="141">
                  <c:v>7.7784755117685345E-2</c:v>
                </c:pt>
                <c:pt idx="142">
                  <c:v>7.8353457678959071E-2</c:v>
                </c:pt>
                <c:pt idx="143">
                  <c:v>7.8922460321117827E-2</c:v>
                </c:pt>
                <c:pt idx="144">
                  <c:v>7.9491763202502064E-2</c:v>
                </c:pt>
                <c:pt idx="145">
                  <c:v>8.0061366481535501E-2</c:v>
                </c:pt>
                <c:pt idx="146">
                  <c:v>8.0631270316725567E-2</c:v>
                </c:pt>
                <c:pt idx="147">
                  <c:v>8.1201474866663403E-2</c:v>
                </c:pt>
                <c:pt idx="148">
                  <c:v>8.1771980290023638E-2</c:v>
                </c:pt>
                <c:pt idx="149">
                  <c:v>8.2342786745564833E-2</c:v>
                </c:pt>
                <c:pt idx="150">
                  <c:v>8.2913894392129484E-2</c:v>
                </c:pt>
                <c:pt idx="151">
                  <c:v>8.348530338864335E-2</c:v>
                </c:pt>
                <c:pt idx="152">
                  <c:v>8.4057013894116572E-2</c:v>
                </c:pt>
                <c:pt idx="153">
                  <c:v>8.4629026067642998E-2</c:v>
                </c:pt>
                <c:pt idx="154">
                  <c:v>8.5201340068400189E-2</c:v>
                </c:pt>
                <c:pt idx="155">
                  <c:v>8.577395605565008E-2</c:v>
                </c:pt>
                <c:pt idx="156">
                  <c:v>8.6346874188738543E-2</c:v>
                </c:pt>
                <c:pt idx="157">
                  <c:v>8.6920094627095379E-2</c:v>
                </c:pt>
                <c:pt idx="158">
                  <c:v>8.7493617530234769E-2</c:v>
                </c:pt>
                <c:pt idx="159">
                  <c:v>8.8067443057754602E-2</c:v>
                </c:pt>
                <c:pt idx="160">
                  <c:v>8.8641571369337591E-2</c:v>
                </c:pt>
                <c:pt idx="161">
                  <c:v>8.9216002624750157E-2</c:v>
                </c:pt>
                <c:pt idx="162">
                  <c:v>8.9790736983843544E-2</c:v>
                </c:pt>
                <c:pt idx="163">
                  <c:v>9.0365774606552707E-2</c:v>
                </c:pt>
                <c:pt idx="164">
                  <c:v>9.0941115652897642E-2</c:v>
                </c:pt>
                <c:pt idx="165">
                  <c:v>9.1516760282982279E-2</c:v>
                </c:pt>
                <c:pt idx="166">
                  <c:v>9.209270865699537E-2</c:v>
                </c:pt>
                <c:pt idx="167">
                  <c:v>9.2668960935210043E-2</c:v>
                </c:pt>
                <c:pt idx="168">
                  <c:v>9.3245517277984025E-2</c:v>
                </c:pt>
                <c:pt idx="169">
                  <c:v>9.3822377845759641E-2</c:v>
                </c:pt>
                <c:pt idx="170">
                  <c:v>9.4399542799063818E-2</c:v>
                </c:pt>
                <c:pt idx="171">
                  <c:v>9.4977012298508301E-2</c:v>
                </c:pt>
                <c:pt idx="172">
                  <c:v>9.5554786504789435E-2</c:v>
                </c:pt>
                <c:pt idx="173">
                  <c:v>9.6132865578688609E-2</c:v>
                </c:pt>
                <c:pt idx="174">
                  <c:v>9.6711249681071809E-2</c:v>
                </c:pt>
                <c:pt idx="175">
                  <c:v>9.7289938972889844E-2</c:v>
                </c:pt>
                <c:pt idx="176">
                  <c:v>9.7868933615178788E-2</c:v>
                </c:pt>
                <c:pt idx="177">
                  <c:v>9.8448233769059312E-2</c:v>
                </c:pt>
                <c:pt idx="178">
                  <c:v>9.9027839595737577E-2</c:v>
                </c:pt>
                <c:pt idx="179">
                  <c:v>9.960775125650434E-2</c:v>
                </c:pt>
                <c:pt idx="180">
                  <c:v>0.10018796891273563</c:v>
                </c:pt>
                <c:pt idx="181">
                  <c:v>0.1007684927258925</c:v>
                </c:pt>
                <c:pt idx="182">
                  <c:v>0.10134932285752152</c:v>
                </c:pt>
                <c:pt idx="183">
                  <c:v>0.10193045946925428</c:v>
                </c:pt>
                <c:pt idx="184">
                  <c:v>0.10251190272280764</c:v>
                </c:pt>
                <c:pt idx="185">
                  <c:v>0.10309365277998372</c:v>
                </c:pt>
                <c:pt idx="186">
                  <c:v>0.10367570980267038</c:v>
                </c:pt>
                <c:pt idx="187">
                  <c:v>0.10425807395284048</c:v>
                </c:pt>
                <c:pt idx="188">
                  <c:v>0.10484074539255261</c:v>
                </c:pt>
                <c:pt idx="189">
                  <c:v>0.10542372428395086</c:v>
                </c:pt>
                <c:pt idx="190">
                  <c:v>0.10600701078926478</c:v>
                </c:pt>
                <c:pt idx="191">
                  <c:v>0.10659060507080942</c:v>
                </c:pt>
                <c:pt idx="192">
                  <c:v>0.10717450729098554</c:v>
                </c:pt>
                <c:pt idx="193">
                  <c:v>0.10775871761227984</c:v>
                </c:pt>
                <c:pt idx="194">
                  <c:v>0.10834323619726449</c:v>
                </c:pt>
                <c:pt idx="195">
                  <c:v>0.1089280632085976</c:v>
                </c:pt>
                <c:pt idx="196">
                  <c:v>0.10951319880902299</c:v>
                </c:pt>
                <c:pt idx="197">
                  <c:v>0.11009864316137041</c:v>
                </c:pt>
                <c:pt idx="198">
                  <c:v>0.11068439642855554</c:v>
                </c:pt>
                <c:pt idx="199">
                  <c:v>0.11127045877357977</c:v>
                </c:pt>
                <c:pt idx="200">
                  <c:v>0.11185683035953109</c:v>
                </c:pt>
                <c:pt idx="201">
                  <c:v>0.11244351134958297</c:v>
                </c:pt>
                <c:pt idx="202">
                  <c:v>0.11303050190699526</c:v>
                </c:pt>
                <c:pt idx="203">
                  <c:v>0.11361780219511375</c:v>
                </c:pt>
                <c:pt idx="204">
                  <c:v>0.11420541237737059</c:v>
                </c:pt>
                <c:pt idx="205">
                  <c:v>0.1147933326172843</c:v>
                </c:pt>
                <c:pt idx="206">
                  <c:v>0.11538156307845937</c:v>
                </c:pt>
                <c:pt idx="207">
                  <c:v>0.11597010392458684</c:v>
                </c:pt>
                <c:pt idx="208">
                  <c:v>0.11655895531944416</c:v>
                </c:pt>
                <c:pt idx="209">
                  <c:v>0.1171481174268949</c:v>
                </c:pt>
                <c:pt idx="210">
                  <c:v>0.11773759041088927</c:v>
                </c:pt>
                <c:pt idx="211">
                  <c:v>0.11832737443546404</c:v>
                </c:pt>
                <c:pt idx="212">
                  <c:v>0.11891746966474259</c:v>
                </c:pt>
                <c:pt idx="213">
                  <c:v>0.11950787626293469</c:v>
                </c:pt>
                <c:pt idx="214">
                  <c:v>0.1200985943943369</c:v>
                </c:pt>
                <c:pt idx="215">
                  <c:v>0.1206896242233324</c:v>
                </c:pt>
                <c:pt idx="216">
                  <c:v>0.12128096591439119</c:v>
                </c:pt>
                <c:pt idx="217">
                  <c:v>0.12187261963207008</c:v>
                </c:pt>
                <c:pt idx="218">
                  <c:v>0.12246458554101269</c:v>
                </c:pt>
                <c:pt idx="219">
                  <c:v>0.12305686380594927</c:v>
                </c:pt>
                <c:pt idx="220">
                  <c:v>0.12364945459169729</c:v>
                </c:pt>
                <c:pt idx="221">
                  <c:v>0.12424235806316131</c:v>
                </c:pt>
                <c:pt idx="222">
                  <c:v>0.12483557438533244</c:v>
                </c:pt>
                <c:pt idx="223">
                  <c:v>0.12542910372328908</c:v>
                </c:pt>
                <c:pt idx="224">
                  <c:v>0.1260229462421969</c:v>
                </c:pt>
                <c:pt idx="225">
                  <c:v>0.12661710210730837</c:v>
                </c:pt>
                <c:pt idx="226">
                  <c:v>0.12721157148396345</c:v>
                </c:pt>
                <c:pt idx="227">
                  <c:v>0.12780635453758937</c:v>
                </c:pt>
                <c:pt idx="228">
                  <c:v>0.12840145143370041</c:v>
                </c:pt>
                <c:pt idx="229">
                  <c:v>0.12899686233789831</c:v>
                </c:pt>
                <c:pt idx="230">
                  <c:v>0.12959258741587232</c:v>
                </c:pt>
                <c:pt idx="231">
                  <c:v>0.13018862683339893</c:v>
                </c:pt>
                <c:pt idx="232">
                  <c:v>0.13078498075634193</c:v>
                </c:pt>
                <c:pt idx="233">
                  <c:v>0.131381649350653</c:v>
                </c:pt>
                <c:pt idx="234">
                  <c:v>0.13197863278237132</c:v>
                </c:pt>
                <c:pt idx="235">
                  <c:v>0.13257593121762357</c:v>
                </c:pt>
                <c:pt idx="236">
                  <c:v>0.13317354482262411</c:v>
                </c:pt>
                <c:pt idx="237">
                  <c:v>0.13377147376367504</c:v>
                </c:pt>
                <c:pt idx="238">
                  <c:v>0.13436971820716614</c:v>
                </c:pt>
                <c:pt idx="239">
                  <c:v>0.13496827831957514</c:v>
                </c:pt>
                <c:pt idx="240">
                  <c:v>0.13556715426746724</c:v>
                </c:pt>
                <c:pt idx="241">
                  <c:v>0.13616634621749601</c:v>
                </c:pt>
                <c:pt idx="242">
                  <c:v>0.13676585433640276</c:v>
                </c:pt>
                <c:pt idx="243">
                  <c:v>0.13736567879101669</c:v>
                </c:pt>
                <c:pt idx="244">
                  <c:v>0.13796581974825517</c:v>
                </c:pt>
                <c:pt idx="245">
                  <c:v>0.1385662773751235</c:v>
                </c:pt>
                <c:pt idx="246">
                  <c:v>0.13916705183871536</c:v>
                </c:pt>
                <c:pt idx="247">
                  <c:v>0.13976814330621212</c:v>
                </c:pt>
                <c:pt idx="248">
                  <c:v>0.14036955194488399</c:v>
                </c:pt>
                <c:pt idx="249">
                  <c:v>0.14097127792208886</c:v>
                </c:pt>
                <c:pt idx="250">
                  <c:v>0.14157332140527323</c:v>
                </c:pt>
                <c:pt idx="251">
                  <c:v>0.14217568256197199</c:v>
                </c:pt>
                <c:pt idx="252">
                  <c:v>0.14277836155980839</c:v>
                </c:pt>
                <c:pt idx="253">
                  <c:v>0.14338135856649403</c:v>
                </c:pt>
                <c:pt idx="254">
                  <c:v>0.14398467374982893</c:v>
                </c:pt>
                <c:pt idx="255">
                  <c:v>0.14458830727770189</c:v>
                </c:pt>
                <c:pt idx="256">
                  <c:v>0.14519225931809032</c:v>
                </c:pt>
                <c:pt idx="257">
                  <c:v>0.14579653003906001</c:v>
                </c:pt>
                <c:pt idx="258">
                  <c:v>0.14640111960876556</c:v>
                </c:pt>
                <c:pt idx="259">
                  <c:v>0.14700602819545039</c:v>
                </c:pt>
                <c:pt idx="260">
                  <c:v>0.14761125596744651</c:v>
                </c:pt>
                <c:pt idx="261">
                  <c:v>0.14821680309317475</c:v>
                </c:pt>
                <c:pt idx="262">
                  <c:v>0.148822669741145</c:v>
                </c:pt>
                <c:pt idx="263">
                  <c:v>0.14942885607995615</c:v>
                </c:pt>
                <c:pt idx="264">
                  <c:v>0.15003536227829573</c:v>
                </c:pt>
                <c:pt idx="265">
                  <c:v>0.15064218850494027</c:v>
                </c:pt>
                <c:pt idx="266">
                  <c:v>0.15124933492875559</c:v>
                </c:pt>
                <c:pt idx="267">
                  <c:v>0.15185680171869653</c:v>
                </c:pt>
                <c:pt idx="268">
                  <c:v>0.15246458904380722</c:v>
                </c:pt>
                <c:pt idx="269">
                  <c:v>0.1530726970732208</c:v>
                </c:pt>
                <c:pt idx="270">
                  <c:v>0.15368112597615968</c:v>
                </c:pt>
                <c:pt idx="271">
                  <c:v>0.15428987592193555</c:v>
                </c:pt>
                <c:pt idx="272">
                  <c:v>0.15489894707994933</c:v>
                </c:pt>
                <c:pt idx="273">
                  <c:v>0.15550833961969168</c:v>
                </c:pt>
                <c:pt idx="274">
                  <c:v>0.1561180537107425</c:v>
                </c:pt>
                <c:pt idx="275">
                  <c:v>0.15672808952277095</c:v>
                </c:pt>
                <c:pt idx="276">
                  <c:v>0.15733844722553614</c:v>
                </c:pt>
                <c:pt idx="277">
                  <c:v>0.15794912698888641</c:v>
                </c:pt>
                <c:pt idx="278">
                  <c:v>0.15856012898275984</c:v>
                </c:pt>
                <c:pt idx="279">
                  <c:v>0.15917145337718419</c:v>
                </c:pt>
                <c:pt idx="280">
                  <c:v>0.15978310034227694</c:v>
                </c:pt>
                <c:pt idx="281">
                  <c:v>0.16039507004824549</c:v>
                </c:pt>
                <c:pt idx="282">
                  <c:v>0.16100736266538673</c:v>
                </c:pt>
                <c:pt idx="283">
                  <c:v>0.16161997836408748</c:v>
                </c:pt>
                <c:pt idx="284">
                  <c:v>0.1622329173148247</c:v>
                </c:pt>
                <c:pt idx="285">
                  <c:v>0.16284617968816506</c:v>
                </c:pt>
                <c:pt idx="286">
                  <c:v>0.16345976565476539</c:v>
                </c:pt>
                <c:pt idx="287">
                  <c:v>0.16407367538537265</c:v>
                </c:pt>
                <c:pt idx="288">
                  <c:v>0.16468790905082353</c:v>
                </c:pt>
                <c:pt idx="289">
                  <c:v>0.1653024668220453</c:v>
                </c:pt>
                <c:pt idx="290">
                  <c:v>0.16591734887005494</c:v>
                </c:pt>
                <c:pt idx="291">
                  <c:v>0.16653255536596001</c:v>
                </c:pt>
                <c:pt idx="292">
                  <c:v>0.16714808648095847</c:v>
                </c:pt>
                <c:pt idx="293">
                  <c:v>0.16776394238633818</c:v>
                </c:pt>
                <c:pt idx="294">
                  <c:v>0.16838012325347784</c:v>
                </c:pt>
                <c:pt idx="295">
                  <c:v>0.16899662925384629</c:v>
                </c:pt>
                <c:pt idx="296">
                  <c:v>0.16961346055900295</c:v>
                </c:pt>
                <c:pt idx="297">
                  <c:v>0.17023061734059763</c:v>
                </c:pt>
                <c:pt idx="298">
                  <c:v>0.17084809977037096</c:v>
                </c:pt>
                <c:pt idx="299">
                  <c:v>0.17146590802015393</c:v>
                </c:pt>
                <c:pt idx="300">
                  <c:v>0.17208404226186835</c:v>
                </c:pt>
                <c:pt idx="301">
                  <c:v>0.17270250266752663</c:v>
                </c:pt>
                <c:pt idx="302">
                  <c:v>0.17332128940923219</c:v>
                </c:pt>
                <c:pt idx="303">
                  <c:v>0.17394040265917909</c:v>
                </c:pt>
                <c:pt idx="304">
                  <c:v>0.17455984258965218</c:v>
                </c:pt>
                <c:pt idx="305">
                  <c:v>0.17517960937302735</c:v>
                </c:pt>
                <c:pt idx="306">
                  <c:v>0.17579970318177129</c:v>
                </c:pt>
                <c:pt idx="307">
                  <c:v>0.176420124188442</c:v>
                </c:pt>
                <c:pt idx="308">
                  <c:v>0.17704087256568823</c:v>
                </c:pt>
                <c:pt idx="309">
                  <c:v>0.17766194848624983</c:v>
                </c:pt>
                <c:pt idx="310">
                  <c:v>0.17828335212295809</c:v>
                </c:pt>
                <c:pt idx="311">
                  <c:v>0.17890508364873514</c:v>
                </c:pt>
                <c:pt idx="312">
                  <c:v>0.17952714323659458</c:v>
                </c:pt>
                <c:pt idx="313">
                  <c:v>0.18014953105964127</c:v>
                </c:pt>
                <c:pt idx="314">
                  <c:v>0.18077224729107133</c:v>
                </c:pt>
                <c:pt idx="315">
                  <c:v>0.18139529210417238</c:v>
                </c:pt>
                <c:pt idx="316">
                  <c:v>0.18201866567232328</c:v>
                </c:pt>
                <c:pt idx="317">
                  <c:v>0.1826423681689946</c:v>
                </c:pt>
                <c:pt idx="318">
                  <c:v>0.18326639976774839</c:v>
                </c:pt>
                <c:pt idx="319">
                  <c:v>0.18389076064223819</c:v>
                </c:pt>
                <c:pt idx="320">
                  <c:v>0.18451545096620925</c:v>
                </c:pt>
                <c:pt idx="321">
                  <c:v>0.1851404709134985</c:v>
                </c:pt>
                <c:pt idx="322">
                  <c:v>0.1857658206580346</c:v>
                </c:pt>
                <c:pt idx="323">
                  <c:v>0.18639150037383789</c:v>
                </c:pt>
                <c:pt idx="324">
                  <c:v>0.18701751023502067</c:v>
                </c:pt>
                <c:pt idx="325">
                  <c:v>0.18764385041578691</c:v>
                </c:pt>
                <c:pt idx="326">
                  <c:v>0.18827052109043274</c:v>
                </c:pt>
                <c:pt idx="327">
                  <c:v>0.18889752243334601</c:v>
                </c:pt>
                <c:pt idx="328">
                  <c:v>0.18952485461900692</c:v>
                </c:pt>
                <c:pt idx="329">
                  <c:v>0.19015251782198739</c:v>
                </c:pt>
                <c:pt idx="330">
                  <c:v>0.19078051221695169</c:v>
                </c:pt>
                <c:pt idx="331">
                  <c:v>0.19140883797865604</c:v>
                </c:pt>
                <c:pt idx="332">
                  <c:v>0.19203749528194924</c:v>
                </c:pt>
                <c:pt idx="333">
                  <c:v>0.1926664843017718</c:v>
                </c:pt>
                <c:pt idx="334">
                  <c:v>0.19329580521315703</c:v>
                </c:pt>
                <c:pt idx="335">
                  <c:v>0.19392545819123042</c:v>
                </c:pt>
                <c:pt idx="336">
                  <c:v>0.19455544341120978</c:v>
                </c:pt>
                <c:pt idx="337">
                  <c:v>0.19518576104840557</c:v>
                </c:pt>
                <c:pt idx="338">
                  <c:v>0.19581641127822058</c:v>
                </c:pt>
                <c:pt idx="339">
                  <c:v>0.19644739427615043</c:v>
                </c:pt>
                <c:pt idx="340">
                  <c:v>0.19707871021778289</c:v>
                </c:pt>
                <c:pt idx="341">
                  <c:v>0.19771035927879854</c:v>
                </c:pt>
                <c:pt idx="342">
                  <c:v>0.198342341634971</c:v>
                </c:pt>
                <c:pt idx="343">
                  <c:v>0.19897465746216625</c:v>
                </c:pt>
                <c:pt idx="344">
                  <c:v>0.1996073069363431</c:v>
                </c:pt>
                <c:pt idx="345">
                  <c:v>0.20024029023355339</c:v>
                </c:pt>
                <c:pt idx="346">
                  <c:v>0.20087360752994177</c:v>
                </c:pt>
                <c:pt idx="347">
                  <c:v>0.20150725900174593</c:v>
                </c:pt>
                <c:pt idx="348">
                  <c:v>0.20214124482529638</c:v>
                </c:pt>
                <c:pt idx="349">
                  <c:v>0.20277556517701667</c:v>
                </c:pt>
                <c:pt idx="350">
                  <c:v>0.20341022023342359</c:v>
                </c:pt>
                <c:pt idx="351">
                  <c:v>0.20404521017112698</c:v>
                </c:pt>
                <c:pt idx="352">
                  <c:v>0.20468053516682994</c:v>
                </c:pt>
                <c:pt idx="353">
                  <c:v>0.20531619539732859</c:v>
                </c:pt>
                <c:pt idx="354">
                  <c:v>0.20595219103951257</c:v>
                </c:pt>
                <c:pt idx="355">
                  <c:v>0.20658852227036495</c:v>
                </c:pt>
                <c:pt idx="356">
                  <c:v>0.20722518926696187</c:v>
                </c:pt>
                <c:pt idx="357">
                  <c:v>0.20786219220647317</c:v>
                </c:pt>
                <c:pt idx="358">
                  <c:v>0.20849953126616194</c:v>
                </c:pt>
                <c:pt idx="359">
                  <c:v>0.20913720662338497</c:v>
                </c:pt>
                <c:pt idx="360">
                  <c:v>0.20977521845559277</c:v>
                </c:pt>
                <c:pt idx="361">
                  <c:v>0.21041356694032909</c:v>
                </c:pt>
                <c:pt idx="362">
                  <c:v>0.21105225225523161</c:v>
                </c:pt>
                <c:pt idx="363">
                  <c:v>0.21169127457803172</c:v>
                </c:pt>
                <c:pt idx="364">
                  <c:v>0.21233063408655473</c:v>
                </c:pt>
                <c:pt idx="365">
                  <c:v>0.21297033095871964</c:v>
                </c:pt>
                <c:pt idx="366">
                  <c:v>0.21361036537253919</c:v>
                </c:pt>
                <c:pt idx="367">
                  <c:v>0.21425073750612023</c:v>
                </c:pt>
                <c:pt idx="368">
                  <c:v>0.21489144753766354</c:v>
                </c:pt>
                <c:pt idx="369">
                  <c:v>0.21553249564546384</c:v>
                </c:pt>
                <c:pt idx="370">
                  <c:v>0.21617388200791021</c:v>
                </c:pt>
                <c:pt idx="371">
                  <c:v>0.21681560680348566</c:v>
                </c:pt>
                <c:pt idx="372">
                  <c:v>0.21745767021076734</c:v>
                </c:pt>
                <c:pt idx="373">
                  <c:v>0.21810007240842655</c:v>
                </c:pt>
                <c:pt idx="374">
                  <c:v>0.21874281357522918</c:v>
                </c:pt>
                <c:pt idx="375">
                  <c:v>0.21938589389003527</c:v>
                </c:pt>
                <c:pt idx="376">
                  <c:v>0.22002931353179922</c:v>
                </c:pt>
                <c:pt idx="377">
                  <c:v>0.22067307267956981</c:v>
                </c:pt>
                <c:pt idx="378">
                  <c:v>0.22131717151249042</c:v>
                </c:pt>
                <c:pt idx="379">
                  <c:v>0.22196161020979877</c:v>
                </c:pt>
                <c:pt idx="380">
                  <c:v>0.22260638895082741</c:v>
                </c:pt>
                <c:pt idx="381">
                  <c:v>0.22325150791500326</c:v>
                </c:pt>
                <c:pt idx="382">
                  <c:v>0.22389696728184805</c:v>
                </c:pt>
                <c:pt idx="383">
                  <c:v>0.22454276723097832</c:v>
                </c:pt>
                <c:pt idx="384">
                  <c:v>0.22518890794210522</c:v>
                </c:pt>
                <c:pt idx="385">
                  <c:v>0.22583538959503491</c:v>
                </c:pt>
                <c:pt idx="386">
                  <c:v>0.22648221236966837</c:v>
                </c:pt>
                <c:pt idx="387">
                  <c:v>0.22712937644600117</c:v>
                </c:pt>
                <c:pt idx="388">
                  <c:v>0.22777688200412438</c:v>
                </c:pt>
                <c:pt idx="389">
                  <c:v>0.22842472922422385</c:v>
                </c:pt>
                <c:pt idx="390">
                  <c:v>0.22907291828658027</c:v>
                </c:pt>
                <c:pt idx="391">
                  <c:v>0.22972144937157002</c:v>
                </c:pt>
                <c:pt idx="392">
                  <c:v>0.23037032265966406</c:v>
                </c:pt>
                <c:pt idx="393">
                  <c:v>0.23101953833142908</c:v>
                </c:pt>
                <c:pt idx="394">
                  <c:v>0.23166909656752677</c:v>
                </c:pt>
                <c:pt idx="395">
                  <c:v>0.2323189975487141</c:v>
                </c:pt>
                <c:pt idx="396">
                  <c:v>0.23296924145584352</c:v>
                </c:pt>
                <c:pt idx="397">
                  <c:v>0.23361982846986296</c:v>
                </c:pt>
                <c:pt idx="398">
                  <c:v>0.2342707587718158</c:v>
                </c:pt>
                <c:pt idx="399">
                  <c:v>0.23492203254284094</c:v>
                </c:pt>
                <c:pt idx="400">
                  <c:v>0.23557364996417274</c:v>
                </c:pt>
                <c:pt idx="401">
                  <c:v>0.23622561121714147</c:v>
                </c:pt>
                <c:pt idx="402">
                  <c:v>0.23687791648317269</c:v>
                </c:pt>
                <c:pt idx="403">
                  <c:v>0.23753056594378807</c:v>
                </c:pt>
                <c:pt idx="404">
                  <c:v>0.23818355978060479</c:v>
                </c:pt>
                <c:pt idx="405">
                  <c:v>0.23883689817533593</c:v>
                </c:pt>
                <c:pt idx="406">
                  <c:v>0.23949058130979051</c:v>
                </c:pt>
                <c:pt idx="407">
                  <c:v>0.24014460936587367</c:v>
                </c:pt>
                <c:pt idx="408">
                  <c:v>0.24079898252558607</c:v>
                </c:pt>
                <c:pt idx="409">
                  <c:v>0.2414537009710247</c:v>
                </c:pt>
                <c:pt idx="410">
                  <c:v>0.24210876488438271</c:v>
                </c:pt>
                <c:pt idx="411">
                  <c:v>0.24276417444794918</c:v>
                </c:pt>
                <c:pt idx="412">
                  <c:v>0.24341992984410954</c:v>
                </c:pt>
                <c:pt idx="413">
                  <c:v>0.24407603125534538</c:v>
                </c:pt>
                <c:pt idx="414">
                  <c:v>0.24473247886423466</c:v>
                </c:pt>
                <c:pt idx="415">
                  <c:v>0.24538927285345147</c:v>
                </c:pt>
                <c:pt idx="416">
                  <c:v>0.2460464134057665</c:v>
                </c:pt>
                <c:pt idx="417">
                  <c:v>0.24670390070404657</c:v>
                </c:pt>
                <c:pt idx="418">
                  <c:v>0.24736173493125557</c:v>
                </c:pt>
                <c:pt idx="419">
                  <c:v>0.24801991627045328</c:v>
                </c:pt>
                <c:pt idx="420">
                  <c:v>0.24867844490479651</c:v>
                </c:pt>
                <c:pt idx="421">
                  <c:v>0.24933732101753869</c:v>
                </c:pt>
                <c:pt idx="422">
                  <c:v>0.24999654479202982</c:v>
                </c:pt>
                <c:pt idx="423">
                  <c:v>0.25065611641171648</c:v>
                </c:pt>
                <c:pt idx="424">
                  <c:v>0.2513160360601423</c:v>
                </c:pt>
                <c:pt idx="425">
                  <c:v>0.25197630392094794</c:v>
                </c:pt>
                <c:pt idx="426">
                  <c:v>0.25263692017787043</c:v>
                </c:pt>
                <c:pt idx="427">
                  <c:v>0.25329788501474404</c:v>
                </c:pt>
                <c:pt idx="428">
                  <c:v>0.25395919861550009</c:v>
                </c:pt>
                <c:pt idx="429">
                  <c:v>0.25462086116416693</c:v>
                </c:pt>
                <c:pt idx="430">
                  <c:v>0.25528287284486995</c:v>
                </c:pt>
                <c:pt idx="431">
                  <c:v>0.25594523384183177</c:v>
                </c:pt>
                <c:pt idx="432">
                  <c:v>0.25660794433937206</c:v>
                </c:pt>
                <c:pt idx="433">
                  <c:v>0.25727100452190799</c:v>
                </c:pt>
                <c:pt idx="434">
                  <c:v>0.25793441457395394</c:v>
                </c:pt>
                <c:pt idx="435">
                  <c:v>0.25859817468012136</c:v>
                </c:pt>
                <c:pt idx="436">
                  <c:v>0.25926228502511961</c:v>
                </c:pt>
                <c:pt idx="437">
                  <c:v>0.2599267457937553</c:v>
                </c:pt>
                <c:pt idx="438">
                  <c:v>0.2605915571709323</c:v>
                </c:pt>
                <c:pt idx="439">
                  <c:v>0.2612567193416524</c:v>
                </c:pt>
                <c:pt idx="440">
                  <c:v>0.26192223249101509</c:v>
                </c:pt>
                <c:pt idx="441">
                  <c:v>0.26258809680421713</c:v>
                </c:pt>
                <c:pt idx="442">
                  <c:v>0.26325431246655318</c:v>
                </c:pt>
                <c:pt idx="443">
                  <c:v>0.2639208796634156</c:v>
                </c:pt>
                <c:pt idx="444">
                  <c:v>0.26458779858029491</c:v>
                </c:pt>
                <c:pt idx="445">
                  <c:v>0.2652550694027791</c:v>
                </c:pt>
                <c:pt idx="446">
                  <c:v>0.26592269231655408</c:v>
                </c:pt>
                <c:pt idx="447">
                  <c:v>0.26659066750740412</c:v>
                </c:pt>
                <c:pt idx="448">
                  <c:v>0.26725899516121121</c:v>
                </c:pt>
                <c:pt idx="449">
                  <c:v>0.26792767546395568</c:v>
                </c:pt>
                <c:pt idx="450">
                  <c:v>0.26859670860171558</c:v>
                </c:pt>
                <c:pt idx="451">
                  <c:v>0.26926609476066754</c:v>
                </c:pt>
                <c:pt idx="452">
                  <c:v>0.26993583412708633</c:v>
                </c:pt>
                <c:pt idx="453">
                  <c:v>0.27060592688734486</c:v>
                </c:pt>
                <c:pt idx="454">
                  <c:v>0.27127637322791465</c:v>
                </c:pt>
                <c:pt idx="455">
                  <c:v>0.27194717333536533</c:v>
                </c:pt>
                <c:pt idx="456">
                  <c:v>0.27261832739636493</c:v>
                </c:pt>
                <c:pt idx="457">
                  <c:v>0.27328983559768028</c:v>
                </c:pt>
                <c:pt idx="458">
                  <c:v>0.27396169812617677</c:v>
                </c:pt>
                <c:pt idx="459">
                  <c:v>0.27463391516881797</c:v>
                </c:pt>
                <c:pt idx="460">
                  <c:v>0.27530648691266668</c:v>
                </c:pt>
                <c:pt idx="461">
                  <c:v>0.27597941354488387</c:v>
                </c:pt>
                <c:pt idx="462">
                  <c:v>0.27665269525272951</c:v>
                </c:pt>
                <c:pt idx="463">
                  <c:v>0.2773263322235624</c:v>
                </c:pt>
                <c:pt idx="464">
                  <c:v>0.27800032464484015</c:v>
                </c:pt>
                <c:pt idx="465">
                  <c:v>0.27867467270411939</c:v>
                </c:pt>
                <c:pt idx="466">
                  <c:v>0.27934937658905534</c:v>
                </c:pt>
                <c:pt idx="467">
                  <c:v>0.28002443648740294</c:v>
                </c:pt>
                <c:pt idx="468">
                  <c:v>0.28069985258701546</c:v>
                </c:pt>
                <c:pt idx="469">
                  <c:v>0.28137562507584568</c:v>
                </c:pt>
                <c:pt idx="470">
                  <c:v>0.28205175414194561</c:v>
                </c:pt>
                <c:pt idx="471">
                  <c:v>0.2827282399734663</c:v>
                </c:pt>
                <c:pt idx="472">
                  <c:v>0.28340508275865806</c:v>
                </c:pt>
                <c:pt idx="473">
                  <c:v>0.28408228268587066</c:v>
                </c:pt>
                <c:pt idx="474">
                  <c:v>0.28475983994355336</c:v>
                </c:pt>
                <c:pt idx="475">
                  <c:v>0.28543775472025468</c:v>
                </c:pt>
                <c:pt idx="476">
                  <c:v>0.28611602720462259</c:v>
                </c:pt>
                <c:pt idx="477">
                  <c:v>0.28679465758540457</c:v>
                </c:pt>
                <c:pt idx="478">
                  <c:v>0.28747364605144798</c:v>
                </c:pt>
                <c:pt idx="479">
                  <c:v>0.28815299279169948</c:v>
                </c:pt>
                <c:pt idx="480">
                  <c:v>0.28883269799520561</c:v>
                </c:pt>
                <c:pt idx="481">
                  <c:v>0.28951276185111285</c:v>
                </c:pt>
                <c:pt idx="482">
                  <c:v>0.29019318454866716</c:v>
                </c:pt>
                <c:pt idx="483">
                  <c:v>0.2908739662772144</c:v>
                </c:pt>
                <c:pt idx="484">
                  <c:v>0.29155510722620037</c:v>
                </c:pt>
                <c:pt idx="485">
                  <c:v>0.292236607585171</c:v>
                </c:pt>
                <c:pt idx="486">
                  <c:v>0.29291846754377215</c:v>
                </c:pt>
                <c:pt idx="487">
                  <c:v>0.2936006872917496</c:v>
                </c:pt>
                <c:pt idx="488">
                  <c:v>0.29428326701894947</c:v>
                </c:pt>
                <c:pt idx="489">
                  <c:v>0.29496620691531783</c:v>
                </c:pt>
                <c:pt idx="490">
                  <c:v>0.2956495071709011</c:v>
                </c:pt>
                <c:pt idx="491">
                  <c:v>0.29633316797584608</c:v>
                </c:pt>
                <c:pt idx="492">
                  <c:v>0.29701718952039968</c:v>
                </c:pt>
                <c:pt idx="493">
                  <c:v>0.29770157199490943</c:v>
                </c:pt>
                <c:pt idx="494">
                  <c:v>0.2983863155898232</c:v>
                </c:pt>
                <c:pt idx="495">
                  <c:v>0.29907142049568924</c:v>
                </c:pt>
                <c:pt idx="496">
                  <c:v>0.29975688690315638</c:v>
                </c:pt>
                <c:pt idx="497">
                  <c:v>0.30044271500297426</c:v>
                </c:pt>
                <c:pt idx="498">
                  <c:v>0.30112890498599287</c:v>
                </c:pt>
                <c:pt idx="499">
                  <c:v>0.30181545704316326</c:v>
                </c:pt>
                <c:pt idx="500">
                  <c:v>0.30250237136553682</c:v>
                </c:pt>
                <c:pt idx="501">
                  <c:v>0.30318964814426597</c:v>
                </c:pt>
                <c:pt idx="502">
                  <c:v>0.30387728757060417</c:v>
                </c:pt>
                <c:pt idx="503">
                  <c:v>0.30456528983590547</c:v>
                </c:pt>
                <c:pt idx="504">
                  <c:v>0.30525365513162495</c:v>
                </c:pt>
                <c:pt idx="505">
                  <c:v>0.30594238364931892</c:v>
                </c:pt>
                <c:pt idx="506">
                  <c:v>0.30663147558064452</c:v>
                </c:pt>
                <c:pt idx="507">
                  <c:v>0.30732093111736014</c:v>
                </c:pt>
                <c:pt idx="508">
                  <c:v>0.30801075045132542</c:v>
                </c:pt>
                <c:pt idx="509">
                  <c:v>0.30870093377450125</c:v>
                </c:pt>
                <c:pt idx="510">
                  <c:v>0.30939148127894955</c:v>
                </c:pt>
                <c:pt idx="511">
                  <c:v>0.31008239315683395</c:v>
                </c:pt>
                <c:pt idx="512">
                  <c:v>0.31077366960041908</c:v>
                </c:pt>
                <c:pt idx="513">
                  <c:v>0.31146531080207129</c:v>
                </c:pt>
                <c:pt idx="514">
                  <c:v>0.31215731695425841</c:v>
                </c:pt>
                <c:pt idx="515">
                  <c:v>0.31284968824954973</c:v>
                </c:pt>
                <c:pt idx="516">
                  <c:v>0.31354242488061623</c:v>
                </c:pt>
                <c:pt idx="517">
                  <c:v>0.31423552704023039</c:v>
                </c:pt>
                <c:pt idx="518">
                  <c:v>0.3149289949212668</c:v>
                </c:pt>
                <c:pt idx="519">
                  <c:v>0.31562282871670133</c:v>
                </c:pt>
                <c:pt idx="520">
                  <c:v>0.31631702861961219</c:v>
                </c:pt>
                <c:pt idx="521">
                  <c:v>0.31701159482317909</c:v>
                </c:pt>
                <c:pt idx="522">
                  <c:v>0.31770652752068362</c:v>
                </c:pt>
                <c:pt idx="523">
                  <c:v>0.31840182690550956</c:v>
                </c:pt>
                <c:pt idx="524">
                  <c:v>0.31909749317114278</c:v>
                </c:pt>
                <c:pt idx="525">
                  <c:v>0.3197935265111711</c:v>
                </c:pt>
                <c:pt idx="526">
                  <c:v>0.3204899271192847</c:v>
                </c:pt>
                <c:pt idx="527">
                  <c:v>0.32118669518927567</c:v>
                </c:pt>
                <c:pt idx="528">
                  <c:v>0.32188383091503847</c:v>
                </c:pt>
                <c:pt idx="529">
                  <c:v>0.32258133449056992</c:v>
                </c:pt>
                <c:pt idx="530">
                  <c:v>0.32327920610996896</c:v>
                </c:pt>
                <c:pt idx="531">
                  <c:v>0.32397744596743738</c:v>
                </c:pt>
                <c:pt idx="532">
                  <c:v>0.3246760542572793</c:v>
                </c:pt>
                <c:pt idx="533">
                  <c:v>0.32537503117390121</c:v>
                </c:pt>
                <c:pt idx="534">
                  <c:v>0.32607437691181218</c:v>
                </c:pt>
                <c:pt idx="535">
                  <c:v>0.3267740916656241</c:v>
                </c:pt>
                <c:pt idx="536">
                  <c:v>0.32747417563005121</c:v>
                </c:pt>
                <c:pt idx="537">
                  <c:v>0.32817462899991101</c:v>
                </c:pt>
                <c:pt idx="538">
                  <c:v>0.32887545197012336</c:v>
                </c:pt>
                <c:pt idx="539">
                  <c:v>0.32957664473571113</c:v>
                </c:pt>
                <c:pt idx="540">
                  <c:v>0.33027820749180004</c:v>
                </c:pt>
                <c:pt idx="541">
                  <c:v>0.33098014043361901</c:v>
                </c:pt>
                <c:pt idx="542">
                  <c:v>0.33168244375649958</c:v>
                </c:pt>
                <c:pt idx="543">
                  <c:v>0.33238511765587653</c:v>
                </c:pt>
                <c:pt idx="544">
                  <c:v>0.33308816232728788</c:v>
                </c:pt>
                <c:pt idx="545">
                  <c:v>0.33379157796637493</c:v>
                </c:pt>
                <c:pt idx="546">
                  <c:v>0.33449536476888175</c:v>
                </c:pt>
                <c:pt idx="547">
                  <c:v>0.33519952293065614</c:v>
                </c:pt>
                <c:pt idx="548">
                  <c:v>0.33590405264764889</c:v>
                </c:pt>
                <c:pt idx="549">
                  <c:v>0.33660895411591452</c:v>
                </c:pt>
                <c:pt idx="550">
                  <c:v>0.33731422753161078</c:v>
                </c:pt>
                <c:pt idx="551">
                  <c:v>0.3380198730909989</c:v>
                </c:pt>
                <c:pt idx="552">
                  <c:v>0.33872589099044403</c:v>
                </c:pt>
                <c:pt idx="553">
                  <c:v>0.33943228142641435</c:v>
                </c:pt>
                <c:pt idx="554">
                  <c:v>0.34013904459548217</c:v>
                </c:pt>
                <c:pt idx="555">
                  <c:v>0.34084618069432349</c:v>
                </c:pt>
                <c:pt idx="556">
                  <c:v>0.3415536899197178</c:v>
                </c:pt>
                <c:pt idx="557">
                  <c:v>0.34226157246854849</c:v>
                </c:pt>
                <c:pt idx="558">
                  <c:v>0.34296982853780311</c:v>
                </c:pt>
                <c:pt idx="559">
                  <c:v>0.34367845832457289</c:v>
                </c:pt>
                <c:pt idx="560">
                  <c:v>0.34438746202605319</c:v>
                </c:pt>
                <c:pt idx="561">
                  <c:v>0.34509683983954353</c:v>
                </c:pt>
                <c:pt idx="562">
                  <c:v>0.34580659196244734</c:v>
                </c:pt>
                <c:pt idx="563">
                  <c:v>0.34651671859227218</c:v>
                </c:pt>
                <c:pt idx="564">
                  <c:v>0.34722721992662975</c:v>
                </c:pt>
                <c:pt idx="565">
                  <c:v>0.34793809616323634</c:v>
                </c:pt>
                <c:pt idx="566">
                  <c:v>0.34864934749991239</c:v>
                </c:pt>
                <c:pt idx="567">
                  <c:v>0.34936097413458267</c:v>
                </c:pt>
                <c:pt idx="568">
                  <c:v>0.35007297626527656</c:v>
                </c:pt>
                <c:pt idx="569">
                  <c:v>0.35078535409012779</c:v>
                </c:pt>
                <c:pt idx="570">
                  <c:v>0.35149810780737467</c:v>
                </c:pt>
                <c:pt idx="571">
                  <c:v>0.35221123761536011</c:v>
                </c:pt>
                <c:pt idx="572">
                  <c:v>0.3529247437125318</c:v>
                </c:pt>
                <c:pt idx="573">
                  <c:v>0.3536386262974418</c:v>
                </c:pt>
                <c:pt idx="574">
                  <c:v>0.35435288556874722</c:v>
                </c:pt>
                <c:pt idx="575">
                  <c:v>0.35506752172520994</c:v>
                </c:pt>
                <c:pt idx="576">
                  <c:v>0.35578253496569689</c:v>
                </c:pt>
                <c:pt idx="577">
                  <c:v>0.35649792548917958</c:v>
                </c:pt>
                <c:pt idx="578">
                  <c:v>0.35721369349473475</c:v>
                </c:pt>
                <c:pt idx="579">
                  <c:v>0.35792983918154397</c:v>
                </c:pt>
                <c:pt idx="580">
                  <c:v>0.35864636274889428</c:v>
                </c:pt>
                <c:pt idx="581">
                  <c:v>0.3593632643961775</c:v>
                </c:pt>
                <c:pt idx="582">
                  <c:v>0.36008054432289094</c:v>
                </c:pt>
                <c:pt idx="583">
                  <c:v>0.36079820272863694</c:v>
                </c:pt>
                <c:pt idx="584">
                  <c:v>0.36151623981312331</c:v>
                </c:pt>
                <c:pt idx="585">
                  <c:v>0.36223465577616309</c:v>
                </c:pt>
                <c:pt idx="586">
                  <c:v>0.36295345081767505</c:v>
                </c:pt>
                <c:pt idx="587">
                  <c:v>0.36367262513768317</c:v>
                </c:pt>
                <c:pt idx="588">
                  <c:v>0.36439217893631715</c:v>
                </c:pt>
                <c:pt idx="589">
                  <c:v>0.36511211241381214</c:v>
                </c:pt>
                <c:pt idx="590">
                  <c:v>0.36583242577050901</c:v>
                </c:pt>
                <c:pt idx="591">
                  <c:v>0.36655311920685452</c:v>
                </c:pt>
                <c:pt idx="592">
                  <c:v>0.36727419292340069</c:v>
                </c:pt>
                <c:pt idx="593">
                  <c:v>0.3679956471208059</c:v>
                </c:pt>
                <c:pt idx="594">
                  <c:v>0.36871748199983423</c:v>
                </c:pt>
                <c:pt idx="595">
                  <c:v>0.36943969776135566</c:v>
                </c:pt>
                <c:pt idx="596">
                  <c:v>0.37016229460634609</c:v>
                </c:pt>
                <c:pt idx="597">
                  <c:v>0.37088527273588756</c:v>
                </c:pt>
                <c:pt idx="598">
                  <c:v>0.37160863235116826</c:v>
                </c:pt>
                <c:pt idx="599">
                  <c:v>0.37233237365348248</c:v>
                </c:pt>
                <c:pt idx="600">
                  <c:v>0.3730564968442307</c:v>
                </c:pt>
                <c:pt idx="601">
                  <c:v>0.37378100212491971</c:v>
                </c:pt>
                <c:pt idx="602">
                  <c:v>0.3745058896971627</c:v>
                </c:pt>
                <c:pt idx="603">
                  <c:v>0.37523115976267896</c:v>
                </c:pt>
                <c:pt idx="604">
                  <c:v>0.3759568125232946</c:v>
                </c:pt>
                <c:pt idx="605">
                  <c:v>0.37668284818094189</c:v>
                </c:pt>
                <c:pt idx="606">
                  <c:v>0.37740926693765986</c:v>
                </c:pt>
                <c:pt idx="607">
                  <c:v>0.37813606899559415</c:v>
                </c:pt>
                <c:pt idx="608">
                  <c:v>0.37886325455699699</c:v>
                </c:pt>
                <c:pt idx="609">
                  <c:v>0.37959082382422715</c:v>
                </c:pt>
                <c:pt idx="610">
                  <c:v>0.38031877699975047</c:v>
                </c:pt>
                <c:pt idx="611">
                  <c:v>0.38104711428613958</c:v>
                </c:pt>
                <c:pt idx="612">
                  <c:v>0.38177583588607411</c:v>
                </c:pt>
                <c:pt idx="613">
                  <c:v>0.38250494200234009</c:v>
                </c:pt>
                <c:pt idx="614">
                  <c:v>0.38323443283783121</c:v>
                </c:pt>
                <c:pt idx="615">
                  <c:v>0.38396430859554775</c:v>
                </c:pt>
                <c:pt idx="616">
                  <c:v>0.38469456947859748</c:v>
                </c:pt>
                <c:pt idx="617">
                  <c:v>0.38542521569019517</c:v>
                </c:pt>
                <c:pt idx="618">
                  <c:v>0.38615624743366261</c:v>
                </c:pt>
                <c:pt idx="619">
                  <c:v>0.3868876649124291</c:v>
                </c:pt>
                <c:pt idx="620">
                  <c:v>0.38761946833003136</c:v>
                </c:pt>
                <c:pt idx="621">
                  <c:v>0.38835165789011339</c:v>
                </c:pt>
                <c:pt idx="622">
                  <c:v>0.38908423379642643</c:v>
                </c:pt>
                <c:pt idx="623">
                  <c:v>0.38981719625282962</c:v>
                </c:pt>
                <c:pt idx="624">
                  <c:v>0.3905505454632896</c:v>
                </c:pt>
                <c:pt idx="625">
                  <c:v>0.39128428163188045</c:v>
                </c:pt>
                <c:pt idx="626">
                  <c:v>0.39201840496278395</c:v>
                </c:pt>
                <c:pt idx="627">
                  <c:v>0.3927529156602898</c:v>
                </c:pt>
                <c:pt idx="628">
                  <c:v>0.39348781392879517</c:v>
                </c:pt>
                <c:pt idx="629">
                  <c:v>0.39422309997280558</c:v>
                </c:pt>
                <c:pt idx="630">
                  <c:v>0.39495877399693402</c:v>
                </c:pt>
                <c:pt idx="631">
                  <c:v>0.3956948362059014</c:v>
                </c:pt>
                <c:pt idx="632">
                  <c:v>0.39643128680453721</c:v>
                </c:pt>
                <c:pt idx="633">
                  <c:v>0.3971681259977784</c:v>
                </c:pt>
                <c:pt idx="634">
                  <c:v>0.39790535399067051</c:v>
                </c:pt>
                <c:pt idx="635">
                  <c:v>0.39864297098836698</c:v>
                </c:pt>
                <c:pt idx="636">
                  <c:v>0.39938097719612942</c:v>
                </c:pt>
                <c:pt idx="637">
                  <c:v>0.40011937281932819</c:v>
                </c:pt>
                <c:pt idx="638">
                  <c:v>0.40085815806344161</c:v>
                </c:pt>
                <c:pt idx="639">
                  <c:v>0.40159733313405677</c:v>
                </c:pt>
                <c:pt idx="640">
                  <c:v>0.40233689823686869</c:v>
                </c:pt>
                <c:pt idx="641">
                  <c:v>0.40307685357768164</c:v>
                </c:pt>
                <c:pt idx="642">
                  <c:v>0.40381719936240779</c:v>
                </c:pt>
                <c:pt idx="643">
                  <c:v>0.40455793579706856</c:v>
                </c:pt>
                <c:pt idx="644">
                  <c:v>0.40529906308779373</c:v>
                </c:pt>
                <c:pt idx="645">
                  <c:v>0.40604058144082189</c:v>
                </c:pt>
                <c:pt idx="646">
                  <c:v>0.40678249106250042</c:v>
                </c:pt>
                <c:pt idx="647">
                  <c:v>0.40752479215928572</c:v>
                </c:pt>
                <c:pt idx="648">
                  <c:v>0.40826748493774301</c:v>
                </c:pt>
                <c:pt idx="649">
                  <c:v>0.40901056960454674</c:v>
                </c:pt>
                <c:pt idx="650">
                  <c:v>0.40975404636647994</c:v>
                </c:pt>
                <c:pt idx="651">
                  <c:v>0.41049791543043535</c:v>
                </c:pt>
                <c:pt idx="652">
                  <c:v>0.41124217700341426</c:v>
                </c:pt>
                <c:pt idx="653">
                  <c:v>0.41198683129252767</c:v>
                </c:pt>
                <c:pt idx="654">
                  <c:v>0.4127318785049956</c:v>
                </c:pt>
                <c:pt idx="655">
                  <c:v>0.41347731884814753</c:v>
                </c:pt>
                <c:pt idx="656">
                  <c:v>0.41422315252942243</c:v>
                </c:pt>
                <c:pt idx="657">
                  <c:v>0.41496937975636849</c:v>
                </c:pt>
                <c:pt idx="658">
                  <c:v>0.41571600073664361</c:v>
                </c:pt>
                <c:pt idx="659">
                  <c:v>0.41646301567801491</c:v>
                </c:pt>
                <c:pt idx="660">
                  <c:v>0.41721042478835968</c:v>
                </c:pt>
                <c:pt idx="661">
                  <c:v>0.41795822827566464</c:v>
                </c:pt>
                <c:pt idx="662">
                  <c:v>0.41870642634802602</c:v>
                </c:pt>
                <c:pt idx="663">
                  <c:v>0.41945501921365036</c:v>
                </c:pt>
                <c:pt idx="664">
                  <c:v>0.42020400708085348</c:v>
                </c:pt>
                <c:pt idx="665">
                  <c:v>0.42095339015806177</c:v>
                </c:pt>
                <c:pt idx="666">
                  <c:v>0.42170316865381108</c:v>
                </c:pt>
                <c:pt idx="667">
                  <c:v>0.4224533427767474</c:v>
                </c:pt>
                <c:pt idx="668">
                  <c:v>0.42320391273562685</c:v>
                </c:pt>
                <c:pt idx="669">
                  <c:v>0.42395487873931592</c:v>
                </c:pt>
                <c:pt idx="670">
                  <c:v>0.424706240996791</c:v>
                </c:pt>
                <c:pt idx="671">
                  <c:v>0.42545799971713882</c:v>
                </c:pt>
                <c:pt idx="672">
                  <c:v>0.42621015510955651</c:v>
                </c:pt>
                <c:pt idx="673">
                  <c:v>0.42696270738335151</c:v>
                </c:pt>
                <c:pt idx="674">
                  <c:v>0.42771565674794187</c:v>
                </c:pt>
                <c:pt idx="675">
                  <c:v>0.42846900341285599</c:v>
                </c:pt>
                <c:pt idx="676">
                  <c:v>0.42922274758773282</c:v>
                </c:pt>
                <c:pt idx="677">
                  <c:v>0.42997688948232216</c:v>
                </c:pt>
                <c:pt idx="678">
                  <c:v>0.43073142930648411</c:v>
                </c:pt>
                <c:pt idx="679">
                  <c:v>0.43148636727018963</c:v>
                </c:pt>
                <c:pt idx="680">
                  <c:v>0.43224170358352065</c:v>
                </c:pt>
                <c:pt idx="681">
                  <c:v>0.43299743845666994</c:v>
                </c:pt>
                <c:pt idx="682">
                  <c:v>0.43375357209994103</c:v>
                </c:pt>
                <c:pt idx="683">
                  <c:v>0.43451010472374829</c:v>
                </c:pt>
                <c:pt idx="684">
                  <c:v>0.43526703653861754</c:v>
                </c:pt>
                <c:pt idx="685">
                  <c:v>0.43602436775518516</c:v>
                </c:pt>
                <c:pt idx="686">
                  <c:v>0.43678209858419903</c:v>
                </c:pt>
                <c:pt idx="687">
                  <c:v>0.43754022923651825</c:v>
                </c:pt>
                <c:pt idx="688">
                  <c:v>0.43829875992311318</c:v>
                </c:pt>
                <c:pt idx="689">
                  <c:v>0.43905769085506519</c:v>
                </c:pt>
                <c:pt idx="690">
                  <c:v>0.43981702224356733</c:v>
                </c:pt>
                <c:pt idx="691">
                  <c:v>0.44057675429992416</c:v>
                </c:pt>
                <c:pt idx="692">
                  <c:v>0.44133688723555142</c:v>
                </c:pt>
                <c:pt idx="693">
                  <c:v>0.4420974212619766</c:v>
                </c:pt>
                <c:pt idx="694">
                  <c:v>0.44285835659083861</c:v>
                </c:pt>
                <c:pt idx="695">
                  <c:v>0.44361969343388852</c:v>
                </c:pt>
                <c:pt idx="696">
                  <c:v>0.44438143200298841</c:v>
                </c:pt>
                <c:pt idx="697">
                  <c:v>0.44514357251011294</c:v>
                </c:pt>
                <c:pt idx="698">
                  <c:v>0.44590611516734802</c:v>
                </c:pt>
                <c:pt idx="699">
                  <c:v>0.44666906018689168</c:v>
                </c:pt>
                <c:pt idx="700">
                  <c:v>0.44743240778105386</c:v>
                </c:pt>
                <c:pt idx="701">
                  <c:v>0.44819615816225666</c:v>
                </c:pt>
                <c:pt idx="702">
                  <c:v>0.44896031154303429</c:v>
                </c:pt>
                <c:pt idx="703">
                  <c:v>0.44972486813603285</c:v>
                </c:pt>
                <c:pt idx="704">
                  <c:v>0.45048982815401084</c:v>
                </c:pt>
                <c:pt idx="705">
                  <c:v>0.45125519180983908</c:v>
                </c:pt>
                <c:pt idx="706">
                  <c:v>0.45202095931650055</c:v>
                </c:pt>
                <c:pt idx="707">
                  <c:v>0.45278713088709055</c:v>
                </c:pt>
                <c:pt idx="708">
                  <c:v>0.45355370673481699</c:v>
                </c:pt>
                <c:pt idx="709">
                  <c:v>0.45432068707300033</c:v>
                </c:pt>
                <c:pt idx="710">
                  <c:v>0.45508807211507363</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Inflação</c:v>
                </c:pt>
              </c:strCache>
            </c:strRef>
          </c:tx>
          <c:spPr>
            <a:ln w="25400" cap="rnd">
              <a:solidFill>
                <a:schemeClr val="accent3"/>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AccReturns'!$D$3:$D$713</c:f>
              <c:numCache>
                <c:formatCode>General</c:formatCode>
                <c:ptCount val="711"/>
                <c:pt idx="0">
                  <c:v>2.7657363483640779E-4</c:v>
                </c:pt>
                <c:pt idx="1">
                  <c:v>6.4861398060811482E-4</c:v>
                </c:pt>
                <c:pt idx="2">
                  <c:v>1.0207927021277374E-3</c:v>
                </c:pt>
                <c:pt idx="3">
                  <c:v>1.393109850862162E-3</c:v>
                </c:pt>
                <c:pt idx="4">
                  <c:v>1.7655654782977592E-3</c:v>
                </c:pt>
                <c:pt idx="5">
                  <c:v>2.1381596359399957E-3</c:v>
                </c:pt>
                <c:pt idx="6">
                  <c:v>2.5108923753134338E-3</c:v>
                </c:pt>
                <c:pt idx="7">
                  <c:v>2.8837637479617317E-3</c:v>
                </c:pt>
                <c:pt idx="8">
                  <c:v>3.2567738054478657E-3</c:v>
                </c:pt>
                <c:pt idx="9">
                  <c:v>3.6299225993541295E-3</c:v>
                </c:pt>
                <c:pt idx="10">
                  <c:v>4.0032101812814691E-3</c:v>
                </c:pt>
                <c:pt idx="11">
                  <c:v>4.3766366028505921E-3</c:v>
                </c:pt>
                <c:pt idx="12">
                  <c:v>4.7502019157008579E-3</c:v>
                </c:pt>
                <c:pt idx="13">
                  <c:v>5.1239061714913881E-3</c:v>
                </c:pt>
                <c:pt idx="14">
                  <c:v>5.4977494219001777E-3</c:v>
                </c:pt>
                <c:pt idx="15">
                  <c:v>5.8717317186245399E-3</c:v>
                </c:pt>
                <c:pt idx="16">
                  <c:v>6.2458531133811057E-3</c:v>
                </c:pt>
                <c:pt idx="17">
                  <c:v>6.6201136579056019E-3</c:v>
                </c:pt>
                <c:pt idx="18">
                  <c:v>6.9945134039530732E-3</c:v>
                </c:pt>
                <c:pt idx="19">
                  <c:v>7.3690524032976601E-3</c:v>
                </c:pt>
                <c:pt idx="20">
                  <c:v>7.7437307077330431E-3</c:v>
                </c:pt>
                <c:pt idx="21">
                  <c:v>8.1185483690717763E-3</c:v>
                </c:pt>
                <c:pt idx="22">
                  <c:v>8.5372726953245603E-3</c:v>
                </c:pt>
                <c:pt idx="23">
                  <c:v>8.9561709396763778E-3</c:v>
                </c:pt>
                <c:pt idx="24">
                  <c:v>9.3752431743643339E-3</c:v>
                </c:pt>
                <c:pt idx="25">
                  <c:v>9.7944894716557318E-3</c:v>
                </c:pt>
                <c:pt idx="26">
                  <c:v>1.0213909903847851E-2</c:v>
                </c:pt>
                <c:pt idx="27">
                  <c:v>1.0633504543268169E-2</c:v>
                </c:pt>
                <c:pt idx="28">
                  <c:v>1.1053273462273916E-2</c:v>
                </c:pt>
                <c:pt idx="29">
                  <c:v>1.1473216733252523E-2</c:v>
                </c:pt>
                <c:pt idx="30">
                  <c:v>1.1893334428621394E-2</c:v>
                </c:pt>
                <c:pt idx="31">
                  <c:v>1.2313626620828133E-2</c:v>
                </c:pt>
                <c:pt idx="32">
                  <c:v>1.2734093382350542E-2</c:v>
                </c:pt>
                <c:pt idx="33">
                  <c:v>1.3154734785696176E-2</c:v>
                </c:pt>
                <c:pt idx="34">
                  <c:v>1.3575550903403011E-2</c:v>
                </c:pt>
                <c:pt idx="35">
                  <c:v>1.399654180803922E-2</c:v>
                </c:pt>
                <c:pt idx="36">
                  <c:v>1.4417707572202731E-2</c:v>
                </c:pt>
                <c:pt idx="37">
                  <c:v>1.4839048268521893E-2</c:v>
                </c:pt>
                <c:pt idx="38">
                  <c:v>1.526056396965525E-2</c:v>
                </c:pt>
                <c:pt idx="39">
                  <c:v>1.5682254748291324E-2</c:v>
                </c:pt>
                <c:pt idx="40">
                  <c:v>1.5995469546388641E-2</c:v>
                </c:pt>
                <c:pt idx="41">
                  <c:v>1.6308780933265821E-2</c:v>
                </c:pt>
                <c:pt idx="42">
                  <c:v>1.6622188938708815E-2</c:v>
                </c:pt>
                <c:pt idx="43">
                  <c:v>1.6935693592512679E-2</c:v>
                </c:pt>
                <c:pt idx="44">
                  <c:v>1.7249294924481795E-2</c:v>
                </c:pt>
                <c:pt idx="45">
                  <c:v>1.7562992964429647E-2</c:v>
                </c:pt>
                <c:pt idx="46">
                  <c:v>1.7876787742178823E-2</c:v>
                </c:pt>
                <c:pt idx="47">
                  <c:v>1.819067928756124E-2</c:v>
                </c:pt>
                <c:pt idx="48">
                  <c:v>1.8504667630418137E-2</c:v>
                </c:pt>
                <c:pt idx="49">
                  <c:v>1.8818752800599636E-2</c:v>
                </c:pt>
                <c:pt idx="50">
                  <c:v>1.9132934827965187E-2</c:v>
                </c:pt>
                <c:pt idx="51">
                  <c:v>1.9447213742383562E-2</c:v>
                </c:pt>
                <c:pt idx="52">
                  <c:v>1.9761589573732641E-2</c:v>
                </c:pt>
                <c:pt idx="53">
                  <c:v>2.0076062351899626E-2</c:v>
                </c:pt>
                <c:pt idx="54">
                  <c:v>2.0390632106780826E-2</c:v>
                </c:pt>
                <c:pt idx="55">
                  <c:v>2.0705298868281874E-2</c:v>
                </c:pt>
                <c:pt idx="56">
                  <c:v>2.1020062666317285E-2</c:v>
                </c:pt>
                <c:pt idx="57">
                  <c:v>2.1334923530811345E-2</c:v>
                </c:pt>
                <c:pt idx="58">
                  <c:v>2.1649881491696998E-2</c:v>
                </c:pt>
                <c:pt idx="59">
                  <c:v>2.196493657891696E-2</c:v>
                </c:pt>
                <c:pt idx="60">
                  <c:v>2.2280088822422828E-2</c:v>
                </c:pt>
                <c:pt idx="61">
                  <c:v>2.2595338252175523E-2</c:v>
                </c:pt>
                <c:pt idx="62">
                  <c:v>2.2719384175596602E-2</c:v>
                </c:pt>
                <c:pt idx="63">
                  <c:v>2.2843445146407904E-2</c:v>
                </c:pt>
                <c:pt idx="64">
                  <c:v>2.2967521166434857E-2</c:v>
                </c:pt>
                <c:pt idx="65">
                  <c:v>2.309161223750289E-2</c:v>
                </c:pt>
                <c:pt idx="66">
                  <c:v>2.3215718361437876E-2</c:v>
                </c:pt>
                <c:pt idx="67">
                  <c:v>2.3339839540065688E-2</c:v>
                </c:pt>
                <c:pt idx="68">
                  <c:v>2.3463975775212642E-2</c:v>
                </c:pt>
                <c:pt idx="69">
                  <c:v>2.3588127068705056E-2</c:v>
                </c:pt>
                <c:pt idx="70">
                  <c:v>2.371229342236969E-2</c:v>
                </c:pt>
                <c:pt idx="71">
                  <c:v>2.3836474838033306E-2</c:v>
                </c:pt>
                <c:pt idx="72">
                  <c:v>2.3960671317523108E-2</c:v>
                </c:pt>
                <c:pt idx="73">
                  <c:v>2.4084882862666301E-2</c:v>
                </c:pt>
                <c:pt idx="74">
                  <c:v>2.4209109475290536E-2</c:v>
                </c:pt>
                <c:pt idx="75">
                  <c:v>2.433335115722346E-2</c:v>
                </c:pt>
                <c:pt idx="76">
                  <c:v>2.4457607910293166E-2</c:v>
                </c:pt>
                <c:pt idx="77">
                  <c:v>2.458187973632775E-2</c:v>
                </c:pt>
                <c:pt idx="78">
                  <c:v>2.4706166637155746E-2</c:v>
                </c:pt>
                <c:pt idx="79">
                  <c:v>2.4830468614605694E-2</c:v>
                </c:pt>
                <c:pt idx="80">
                  <c:v>2.4954785670506574E-2</c:v>
                </c:pt>
                <c:pt idx="81">
                  <c:v>2.5079117806687368E-2</c:v>
                </c:pt>
                <c:pt idx="82">
                  <c:v>2.5167468385838943E-2</c:v>
                </c:pt>
                <c:pt idx="83">
                  <c:v>2.5255826579841489E-2</c:v>
                </c:pt>
                <c:pt idx="84">
                  <c:v>2.5344192389351594E-2</c:v>
                </c:pt>
                <c:pt idx="85">
                  <c:v>2.5432565815025399E-2</c:v>
                </c:pt>
                <c:pt idx="86">
                  <c:v>2.5520946857519489E-2</c:v>
                </c:pt>
                <c:pt idx="87">
                  <c:v>2.5609335517490228E-2</c:v>
                </c:pt>
                <c:pt idx="88">
                  <c:v>2.5697731795594203E-2</c:v>
                </c:pt>
                <c:pt idx="89">
                  <c:v>2.5786135692487999E-2</c:v>
                </c:pt>
                <c:pt idx="90">
                  <c:v>2.5874547208828202E-2</c:v>
                </c:pt>
                <c:pt idx="91">
                  <c:v>2.5962966345271621E-2</c:v>
                </c:pt>
                <c:pt idx="92">
                  <c:v>2.6051393102475062E-2</c:v>
                </c:pt>
                <c:pt idx="93">
                  <c:v>2.6139827481095335E-2</c:v>
                </c:pt>
                <c:pt idx="94">
                  <c:v>2.6228269481789246E-2</c:v>
                </c:pt>
                <c:pt idx="95">
                  <c:v>2.6316719105213826E-2</c:v>
                </c:pt>
                <c:pt idx="96">
                  <c:v>2.6405176352026105E-2</c:v>
                </c:pt>
                <c:pt idx="97">
                  <c:v>2.6493641222882891E-2</c:v>
                </c:pt>
                <c:pt idx="98">
                  <c:v>2.6582113718441658E-2</c:v>
                </c:pt>
                <c:pt idx="99">
                  <c:v>2.6670593839359213E-2</c:v>
                </c:pt>
                <c:pt idx="100">
                  <c:v>2.6759081586293032E-2</c:v>
                </c:pt>
                <c:pt idx="101">
                  <c:v>2.6847576959900366E-2</c:v>
                </c:pt>
                <c:pt idx="102">
                  <c:v>2.7258584753163451E-2</c:v>
                </c:pt>
                <c:pt idx="103">
                  <c:v>2.766975705711916E-2</c:v>
                </c:pt>
                <c:pt idx="104">
                  <c:v>2.8081093937614821E-2</c:v>
                </c:pt>
                <c:pt idx="105">
                  <c:v>2.8492595460524184E-2</c:v>
                </c:pt>
                <c:pt idx="106">
                  <c:v>2.8904261691747202E-2</c:v>
                </c:pt>
                <c:pt idx="107">
                  <c:v>2.9316092697210472E-2</c:v>
                </c:pt>
                <c:pt idx="108">
                  <c:v>2.9728088542866793E-2</c:v>
                </c:pt>
                <c:pt idx="109">
                  <c:v>3.0140249294695165E-2</c:v>
                </c:pt>
                <c:pt idx="110">
                  <c:v>3.0552575018701456E-2</c:v>
                </c:pt>
                <c:pt idx="111">
                  <c:v>3.0965065780917733E-2</c:v>
                </c:pt>
                <c:pt idx="112">
                  <c:v>3.1377721647402268E-2</c:v>
                </c:pt>
                <c:pt idx="113">
                  <c:v>3.1790542684240197E-2</c:v>
                </c:pt>
                <c:pt idx="114">
                  <c:v>3.2203528957542638E-2</c:v>
                </c:pt>
                <c:pt idx="115">
                  <c:v>3.2616680533447573E-2</c:v>
                </c:pt>
                <c:pt idx="116">
                  <c:v>3.3029997478119411E-2</c:v>
                </c:pt>
                <c:pt idx="117">
                  <c:v>3.3443479857748759E-2</c:v>
                </c:pt>
                <c:pt idx="118">
                  <c:v>3.3857127738553094E-2</c:v>
                </c:pt>
                <c:pt idx="119">
                  <c:v>3.4270941186776094E-2</c:v>
                </c:pt>
                <c:pt idx="120">
                  <c:v>3.468492026868808E-2</c:v>
                </c:pt>
                <c:pt idx="121">
                  <c:v>3.5099065050585798E-2</c:v>
                </c:pt>
                <c:pt idx="122">
                  <c:v>3.551337559879264E-2</c:v>
                </c:pt>
                <c:pt idx="123">
                  <c:v>3.5961604039036477E-2</c:v>
                </c:pt>
                <c:pt idx="124">
                  <c:v>3.6410026497763592E-2</c:v>
                </c:pt>
                <c:pt idx="125">
                  <c:v>3.6858643058956364E-2</c:v>
                </c:pt>
                <c:pt idx="126">
                  <c:v>3.7307453806632918E-2</c:v>
                </c:pt>
                <c:pt idx="127">
                  <c:v>3.7756458824848238E-2</c:v>
                </c:pt>
                <c:pt idx="128">
                  <c:v>3.8205658197693726E-2</c:v>
                </c:pt>
                <c:pt idx="129">
                  <c:v>3.8655052009296753E-2</c:v>
                </c:pt>
                <c:pt idx="130">
                  <c:v>3.9104640343821329E-2</c:v>
                </c:pt>
                <c:pt idx="131">
                  <c:v>3.9554423285468099E-2</c:v>
                </c:pt>
                <c:pt idx="132">
                  <c:v>4.0004400918473904E-2</c:v>
                </c:pt>
                <c:pt idx="133">
                  <c:v>4.0454573327111998E-2</c:v>
                </c:pt>
                <c:pt idx="134">
                  <c:v>4.0904940595692496E-2</c:v>
                </c:pt>
                <c:pt idx="135">
                  <c:v>4.1355502808561484E-2</c:v>
                </c:pt>
                <c:pt idx="136">
                  <c:v>4.1806260050101907E-2</c:v>
                </c:pt>
                <c:pt idx="137">
                  <c:v>4.2257212404733124E-2</c:v>
                </c:pt>
                <c:pt idx="138">
                  <c:v>4.2708359956911135E-2</c:v>
                </c:pt>
                <c:pt idx="139">
                  <c:v>4.3159702791128352E-2</c:v>
                </c:pt>
                <c:pt idx="140">
                  <c:v>4.3611240991913824E-2</c:v>
                </c:pt>
                <c:pt idx="141">
                  <c:v>4.4062974643833241E-2</c:v>
                </c:pt>
                <c:pt idx="142">
                  <c:v>4.4514903831488928E-2</c:v>
                </c:pt>
                <c:pt idx="143">
                  <c:v>4.4967028639519624E-2</c:v>
                </c:pt>
                <c:pt idx="144">
                  <c:v>4.541934915260093E-2</c:v>
                </c:pt>
                <c:pt idx="145">
                  <c:v>4.587186545544486E-2</c:v>
                </c:pt>
                <c:pt idx="146">
                  <c:v>4.6280577739586715E-2</c:v>
                </c:pt>
                <c:pt idx="147">
                  <c:v>4.6689449742845834E-2</c:v>
                </c:pt>
                <c:pt idx="148">
                  <c:v>4.7098481527638292E-2</c:v>
                </c:pt>
                <c:pt idx="149">
                  <c:v>4.7507673156404584E-2</c:v>
                </c:pt>
                <c:pt idx="150">
                  <c:v>4.7917024691609411E-2</c:v>
                </c:pt>
                <c:pt idx="151">
                  <c:v>4.832653619574212E-2</c:v>
                </c:pt>
                <c:pt idx="152">
                  <c:v>4.8736207731316261E-2</c:v>
                </c:pt>
                <c:pt idx="153">
                  <c:v>4.9146039360870031E-2</c:v>
                </c:pt>
                <c:pt idx="154">
                  <c:v>4.9556031146965829E-2</c:v>
                </c:pt>
                <c:pt idx="155">
                  <c:v>4.9966183152190702E-2</c:v>
                </c:pt>
                <c:pt idx="156">
                  <c:v>5.0376495439156121E-2</c:v>
                </c:pt>
                <c:pt idx="157">
                  <c:v>5.0786968070497762E-2</c:v>
                </c:pt>
                <c:pt idx="158">
                  <c:v>5.1197601108876167E-2</c:v>
                </c:pt>
                <c:pt idx="159">
                  <c:v>5.1608394616976083E-2</c:v>
                </c:pt>
                <c:pt idx="160">
                  <c:v>5.2019348657507125E-2</c:v>
                </c:pt>
                <c:pt idx="161">
                  <c:v>5.2430463293202889E-2</c:v>
                </c:pt>
                <c:pt idx="162">
                  <c:v>5.284173858682184E-2</c:v>
                </c:pt>
                <c:pt idx="163">
                  <c:v>5.3253174601146869E-2</c:v>
                </c:pt>
                <c:pt idx="164">
                  <c:v>5.3664771398985289E-2</c:v>
                </c:pt>
                <c:pt idx="165">
                  <c:v>5.4076529043169286E-2</c:v>
                </c:pt>
                <c:pt idx="166">
                  <c:v>5.4488447596555245E-2</c:v>
                </c:pt>
                <c:pt idx="167">
                  <c:v>5.51005934950346E-2</c:v>
                </c:pt>
                <c:pt idx="168">
                  <c:v>5.5713094753121695E-2</c:v>
                </c:pt>
                <c:pt idx="169">
                  <c:v>5.6325951577107958E-2</c:v>
                </c:pt>
                <c:pt idx="170">
                  <c:v>5.69391641734045E-2</c:v>
                </c:pt>
                <c:pt idx="171">
                  <c:v>5.7552732748542335E-2</c:v>
                </c:pt>
                <c:pt idx="172">
                  <c:v>5.8166657509172159E-2</c:v>
                </c:pt>
                <c:pt idx="173">
                  <c:v>5.8780938662065019E-2</c:v>
                </c:pt>
                <c:pt idx="174">
                  <c:v>5.9395576414111861E-2</c:v>
                </c:pt>
                <c:pt idx="175">
                  <c:v>6.0010570972323762E-2</c:v>
                </c:pt>
                <c:pt idx="176">
                  <c:v>6.0625922543831701E-2</c:v>
                </c:pt>
                <c:pt idx="177">
                  <c:v>6.1241631335887226E-2</c:v>
                </c:pt>
                <c:pt idx="178">
                  <c:v>6.1857697555862012E-2</c:v>
                </c:pt>
                <c:pt idx="179">
                  <c:v>6.2474121411248085E-2</c:v>
                </c:pt>
                <c:pt idx="180">
                  <c:v>6.3090903109658258E-2</c:v>
                </c:pt>
                <c:pt idx="181">
                  <c:v>6.3708042858825475E-2</c:v>
                </c:pt>
                <c:pt idx="182">
                  <c:v>6.4325540866603248E-2</c:v>
                </c:pt>
                <c:pt idx="183">
                  <c:v>6.4943397340966103E-2</c:v>
                </c:pt>
                <c:pt idx="184">
                  <c:v>6.5561612490009136E-2</c:v>
                </c:pt>
                <c:pt idx="185">
                  <c:v>6.6180186521948015E-2</c:v>
                </c:pt>
                <c:pt idx="186">
                  <c:v>6.6799119645119642E-2</c:v>
                </c:pt>
                <c:pt idx="187">
                  <c:v>6.7418412067981714E-2</c:v>
                </c:pt>
                <c:pt idx="188">
                  <c:v>6.8149114196667471E-2</c:v>
                </c:pt>
                <c:pt idx="189">
                  <c:v>6.8880316528080465E-2</c:v>
                </c:pt>
                <c:pt idx="190">
                  <c:v>6.9612019404634795E-2</c:v>
                </c:pt>
                <c:pt idx="191">
                  <c:v>7.0344223168979259E-2</c:v>
                </c:pt>
                <c:pt idx="192">
                  <c:v>7.1076928163996911E-2</c:v>
                </c:pt>
                <c:pt idx="193">
                  <c:v>7.1810134732805508E-2</c:v>
                </c:pt>
                <c:pt idx="194">
                  <c:v>7.2543843218757953E-2</c:v>
                </c:pt>
                <c:pt idx="195">
                  <c:v>7.3278053965441847E-2</c:v>
                </c:pt>
                <c:pt idx="196">
                  <c:v>7.4012767316680383E-2</c:v>
                </c:pt>
                <c:pt idx="197">
                  <c:v>7.4747983616531677E-2</c:v>
                </c:pt>
                <c:pt idx="198">
                  <c:v>7.5483703209289876E-2</c:v>
                </c:pt>
                <c:pt idx="199">
                  <c:v>7.6219926439484276E-2</c:v>
                </c:pt>
                <c:pt idx="200">
                  <c:v>7.6956653651880425E-2</c:v>
                </c:pt>
                <c:pt idx="201">
                  <c:v>7.7693885191479906E-2</c:v>
                </c:pt>
                <c:pt idx="202">
                  <c:v>7.8431621403520113E-2</c:v>
                </c:pt>
                <c:pt idx="203">
                  <c:v>7.9169862633474919E-2</c:v>
                </c:pt>
                <c:pt idx="204">
                  <c:v>7.9908609227054894E-2</c:v>
                </c:pt>
                <c:pt idx="205">
                  <c:v>8.0647861530206866E-2</c:v>
                </c:pt>
                <c:pt idx="206">
                  <c:v>8.1387619889115026E-2</c:v>
                </c:pt>
                <c:pt idx="207">
                  <c:v>8.2127884650200045E-2</c:v>
                </c:pt>
                <c:pt idx="208">
                  <c:v>8.2868656160119958E-2</c:v>
                </c:pt>
                <c:pt idx="209">
                  <c:v>8.3648140150348604E-2</c:v>
                </c:pt>
                <c:pt idx="210">
                  <c:v>8.442818523844231E-2</c:v>
                </c:pt>
                <c:pt idx="211">
                  <c:v>8.5208791828297326E-2</c:v>
                </c:pt>
                <c:pt idx="212">
                  <c:v>8.5989960324101E-2</c:v>
                </c:pt>
                <c:pt idx="213">
                  <c:v>8.6771691130331563E-2</c:v>
                </c:pt>
                <c:pt idx="214">
                  <c:v>8.7553984651758121E-2</c:v>
                </c:pt>
                <c:pt idx="215">
                  <c:v>8.8336841293441326E-2</c:v>
                </c:pt>
                <c:pt idx="216">
                  <c:v>8.9120261460733374E-2</c:v>
                </c:pt>
                <c:pt idx="217">
                  <c:v>8.9904245559278451E-2</c:v>
                </c:pt>
                <c:pt idx="218">
                  <c:v>9.0688793995012507E-2</c:v>
                </c:pt>
                <c:pt idx="219">
                  <c:v>9.1473907174163704E-2</c:v>
                </c:pt>
                <c:pt idx="220">
                  <c:v>9.2259585503252639E-2</c:v>
                </c:pt>
                <c:pt idx="221">
                  <c:v>9.304582938909256E-2</c:v>
                </c:pt>
                <c:pt idx="222">
                  <c:v>9.3832639238789595E-2</c:v>
                </c:pt>
                <c:pt idx="223">
                  <c:v>9.4620015459742968E-2</c:v>
                </c:pt>
                <c:pt idx="224">
                  <c:v>9.5407958459645004E-2</c:v>
                </c:pt>
                <c:pt idx="225">
                  <c:v>9.619646864648157E-2</c:v>
                </c:pt>
                <c:pt idx="226">
                  <c:v>9.6985546428532299E-2</c:v>
                </c:pt>
                <c:pt idx="227">
                  <c:v>9.7775192214370588E-2</c:v>
                </c:pt>
                <c:pt idx="228">
                  <c:v>9.8565406412864043E-2</c:v>
                </c:pt>
                <c:pt idx="229">
                  <c:v>9.9539257721191321E-2</c:v>
                </c:pt>
                <c:pt idx="230">
                  <c:v>0.10051397232483561</c:v>
                </c:pt>
                <c:pt idx="231">
                  <c:v>0.10148955098908696</c:v>
                </c:pt>
                <c:pt idx="232">
                  <c:v>0.102465994479914</c:v>
                </c:pt>
                <c:pt idx="233">
                  <c:v>0.10344330356396414</c:v>
                </c:pt>
                <c:pt idx="234">
                  <c:v>0.10442147900856469</c:v>
                </c:pt>
                <c:pt idx="235">
                  <c:v>0.10540052158172308</c:v>
                </c:pt>
                <c:pt idx="236">
                  <c:v>0.10638043205212755</c:v>
                </c:pt>
                <c:pt idx="237">
                  <c:v>0.10736121118914754</c:v>
                </c:pt>
                <c:pt idx="238">
                  <c:v>0.10834285976283486</c:v>
                </c:pt>
                <c:pt idx="239">
                  <c:v>0.10932537854392388</c:v>
                </c:pt>
                <c:pt idx="240">
                  <c:v>0.11030876830383196</c:v>
                </c:pt>
                <c:pt idx="241">
                  <c:v>0.1112930298146606</c:v>
                </c:pt>
                <c:pt idx="242">
                  <c:v>0.11227816384919542</c:v>
                </c:pt>
                <c:pt idx="243">
                  <c:v>0.11326417118090748</c:v>
                </c:pt>
                <c:pt idx="244">
                  <c:v>0.11425105258395329</c:v>
                </c:pt>
                <c:pt idx="245">
                  <c:v>0.11523880883317572</c:v>
                </c:pt>
                <c:pt idx="246">
                  <c:v>0.1162274407041044</c:v>
                </c:pt>
                <c:pt idx="247">
                  <c:v>0.11721694897295665</c:v>
                </c:pt>
                <c:pt idx="248">
                  <c:v>0.11820733441663767</c:v>
                </c:pt>
                <c:pt idx="249">
                  <c:v>0.11919859781274122</c:v>
                </c:pt>
                <c:pt idx="250">
                  <c:v>0.12019073993955098</c:v>
                </c:pt>
                <c:pt idx="251">
                  <c:v>0.12064043685311021</c:v>
                </c:pt>
                <c:pt idx="252">
                  <c:v>0.12109031429602646</c:v>
                </c:pt>
                <c:pt idx="253">
                  <c:v>0.12154037234077264</c:v>
                </c:pt>
                <c:pt idx="254">
                  <c:v>0.12199061105985076</c:v>
                </c:pt>
                <c:pt idx="255">
                  <c:v>0.12244103052579214</c:v>
                </c:pt>
                <c:pt idx="256">
                  <c:v>0.12289163081115673</c:v>
                </c:pt>
                <c:pt idx="257">
                  <c:v>0.12334241198853402</c:v>
                </c:pt>
                <c:pt idx="258">
                  <c:v>0.12379337413054259</c:v>
                </c:pt>
                <c:pt idx="259">
                  <c:v>0.1242445173098301</c:v>
                </c:pt>
                <c:pt idx="260">
                  <c:v>0.12469584159907332</c:v>
                </c:pt>
                <c:pt idx="261">
                  <c:v>0.1251473470709783</c:v>
                </c:pt>
                <c:pt idx="262">
                  <c:v>0.12559903379828019</c:v>
                </c:pt>
                <c:pt idx="263">
                  <c:v>0.12605090185374324</c:v>
                </c:pt>
                <c:pt idx="264">
                  <c:v>0.1265029513101612</c:v>
                </c:pt>
                <c:pt idx="265">
                  <c:v>0.12695518224035696</c:v>
                </c:pt>
                <c:pt idx="266">
                  <c:v>0.12740759471718244</c:v>
                </c:pt>
                <c:pt idx="267">
                  <c:v>0.1278601888135189</c:v>
                </c:pt>
                <c:pt idx="268">
                  <c:v>0.12831296460227715</c:v>
                </c:pt>
                <c:pt idx="269">
                  <c:v>0.12876592215639682</c:v>
                </c:pt>
                <c:pt idx="270">
                  <c:v>0.12921906154884688</c:v>
                </c:pt>
                <c:pt idx="271">
                  <c:v>0.13006885240288235</c:v>
                </c:pt>
                <c:pt idx="272">
                  <c:v>0.13091928276480447</c:v>
                </c:pt>
                <c:pt idx="273">
                  <c:v>0.13177035311587315</c:v>
                </c:pt>
                <c:pt idx="274">
                  <c:v>0.1326220639377107</c:v>
                </c:pt>
                <c:pt idx="275">
                  <c:v>0.13347441571230156</c:v>
                </c:pt>
                <c:pt idx="276">
                  <c:v>0.13432740892199324</c:v>
                </c:pt>
                <c:pt idx="277">
                  <c:v>0.13518104404949582</c:v>
                </c:pt>
                <c:pt idx="278">
                  <c:v>0.13603532157788312</c:v>
                </c:pt>
                <c:pt idx="279">
                  <c:v>0.13689024199059197</c:v>
                </c:pt>
                <c:pt idx="280">
                  <c:v>0.13774580577142359</c:v>
                </c:pt>
                <c:pt idx="281">
                  <c:v>0.1386020134045427</c:v>
                </c:pt>
                <c:pt idx="282">
                  <c:v>0.13945886537447882</c:v>
                </c:pt>
                <c:pt idx="283">
                  <c:v>0.14031636216612586</c:v>
                </c:pt>
                <c:pt idx="284">
                  <c:v>0.14117450426474276</c:v>
                </c:pt>
                <c:pt idx="285">
                  <c:v>0.14203329215595373</c:v>
                </c:pt>
                <c:pt idx="286">
                  <c:v>0.14289272632574801</c:v>
                </c:pt>
                <c:pt idx="287">
                  <c:v>0.14375280726048101</c:v>
                </c:pt>
                <c:pt idx="288">
                  <c:v>0.14461353544687405</c:v>
                </c:pt>
                <c:pt idx="289">
                  <c:v>0.14539102094944667</c:v>
                </c:pt>
                <c:pt idx="290">
                  <c:v>0.14616903456363772</c:v>
                </c:pt>
                <c:pt idx="291">
                  <c:v>0.14694757664817026</c:v>
                </c:pt>
                <c:pt idx="292">
                  <c:v>0.1477266475620107</c:v>
                </c:pt>
                <c:pt idx="293">
                  <c:v>0.14850624766436971</c:v>
                </c:pt>
                <c:pt idx="294">
                  <c:v>0.14928637731470151</c:v>
                </c:pt>
                <c:pt idx="295">
                  <c:v>0.15006703687270462</c:v>
                </c:pt>
                <c:pt idx="296">
                  <c:v>0.15084822669832221</c:v>
                </c:pt>
                <c:pt idx="297">
                  <c:v>0.1516299471517415</c:v>
                </c:pt>
                <c:pt idx="298">
                  <c:v>0.15241219859339461</c:v>
                </c:pt>
                <c:pt idx="299">
                  <c:v>0.15319498138395837</c:v>
                </c:pt>
                <c:pt idx="300">
                  <c:v>0.15397829588435474</c:v>
                </c:pt>
                <c:pt idx="301">
                  <c:v>0.15476214245575082</c:v>
                </c:pt>
                <c:pt idx="302">
                  <c:v>0.15554652145955883</c:v>
                </c:pt>
                <c:pt idx="303">
                  <c:v>0.15633143325743681</c:v>
                </c:pt>
                <c:pt idx="304">
                  <c:v>0.15711687821128817</c:v>
                </c:pt>
                <c:pt idx="305">
                  <c:v>0.15790285668326232</c:v>
                </c:pt>
                <c:pt idx="306">
                  <c:v>0.15868936903575448</c:v>
                </c:pt>
                <c:pt idx="307">
                  <c:v>0.15947641563140613</c:v>
                </c:pt>
                <c:pt idx="308">
                  <c:v>0.16026399683310522</c:v>
                </c:pt>
                <c:pt idx="309">
                  <c:v>0.16105211300398592</c:v>
                </c:pt>
                <c:pt idx="310">
                  <c:v>0.16184076450742935</c:v>
                </c:pt>
                <c:pt idx="311">
                  <c:v>0.16262995170706329</c:v>
                </c:pt>
                <c:pt idx="312">
                  <c:v>0.16313148041281189</c:v>
                </c:pt>
                <c:pt idx="313">
                  <c:v>0.16363322546516512</c:v>
                </c:pt>
                <c:pt idx="314">
                  <c:v>0.16413518695744966</c:v>
                </c:pt>
                <c:pt idx="315">
                  <c:v>0.16463736498303194</c:v>
                </c:pt>
                <c:pt idx="316">
                  <c:v>0.16513975963531902</c:v>
                </c:pt>
                <c:pt idx="317">
                  <c:v>0.16564237100775792</c:v>
                </c:pt>
                <c:pt idx="318">
                  <c:v>0.1661451991938363</c:v>
                </c:pt>
                <c:pt idx="319">
                  <c:v>0.1666482442870818</c:v>
                </c:pt>
                <c:pt idx="320">
                  <c:v>0.16715150638106269</c:v>
                </c:pt>
                <c:pt idx="321">
                  <c:v>0.16765498556938763</c:v>
                </c:pt>
                <c:pt idx="322">
                  <c:v>0.16815868194570549</c:v>
                </c:pt>
                <c:pt idx="323">
                  <c:v>0.16866259560370556</c:v>
                </c:pt>
                <c:pt idx="324">
                  <c:v>0.16916672663711751</c:v>
                </c:pt>
                <c:pt idx="325">
                  <c:v>0.16967107513971169</c:v>
                </c:pt>
                <c:pt idx="326">
                  <c:v>0.1701756412052986</c:v>
                </c:pt>
                <c:pt idx="327">
                  <c:v>0.17068042492772939</c:v>
                </c:pt>
                <c:pt idx="328">
                  <c:v>0.1711854264008954</c:v>
                </c:pt>
                <c:pt idx="329">
                  <c:v>0.17169064571872905</c:v>
                </c:pt>
                <c:pt idx="330">
                  <c:v>0.17219608297520272</c:v>
                </c:pt>
                <c:pt idx="331">
                  <c:v>0.17270173826432966</c:v>
                </c:pt>
                <c:pt idx="332">
                  <c:v>0.17348791591528956</c:v>
                </c:pt>
                <c:pt idx="333">
                  <c:v>0.17427462061867782</c:v>
                </c:pt>
                <c:pt idx="334">
                  <c:v>0.17506185272782959</c:v>
                </c:pt>
                <c:pt idx="335">
                  <c:v>0.17584961259631715</c:v>
                </c:pt>
                <c:pt idx="336">
                  <c:v>0.17663790057794948</c:v>
                </c:pt>
                <c:pt idx="337">
                  <c:v>0.17742671702677293</c:v>
                </c:pt>
                <c:pt idx="338">
                  <c:v>0.17821606229707121</c:v>
                </c:pt>
                <c:pt idx="339">
                  <c:v>0.17900593674336562</c:v>
                </c:pt>
                <c:pt idx="340">
                  <c:v>0.17979634072041484</c:v>
                </c:pt>
                <c:pt idx="341">
                  <c:v>0.18058727458321577</c:v>
                </c:pt>
                <c:pt idx="342">
                  <c:v>0.18137873868700294</c:v>
                </c:pt>
                <c:pt idx="343">
                  <c:v>0.1821707333872491</c:v>
                </c:pt>
                <c:pt idx="344">
                  <c:v>0.1829632590396657</c:v>
                </c:pt>
                <c:pt idx="345">
                  <c:v>0.18375631600020204</c:v>
                </c:pt>
                <c:pt idx="346">
                  <c:v>0.1845499046250465</c:v>
                </c:pt>
                <c:pt idx="347">
                  <c:v>0.18534402527062621</c:v>
                </c:pt>
                <c:pt idx="348">
                  <c:v>0.18613867829360697</c:v>
                </c:pt>
                <c:pt idx="349">
                  <c:v>0.18693386405089396</c:v>
                </c:pt>
                <c:pt idx="350">
                  <c:v>0.18772958289963149</c:v>
                </c:pt>
                <c:pt idx="351">
                  <c:v>0.18852583519720345</c:v>
                </c:pt>
                <c:pt idx="352">
                  <c:v>0.18932262130123312</c:v>
                </c:pt>
                <c:pt idx="353">
                  <c:v>0.18995105007618585</c:v>
                </c:pt>
                <c:pt idx="354">
                  <c:v>0.19057981090799014</c:v>
                </c:pt>
                <c:pt idx="355">
                  <c:v>0.19120890397210233</c:v>
                </c:pt>
                <c:pt idx="356">
                  <c:v>0.19183832944407131</c:v>
                </c:pt>
                <c:pt idx="357">
                  <c:v>0.19246808749953881</c:v>
                </c:pt>
                <c:pt idx="358">
                  <c:v>0.19309817831423937</c:v>
                </c:pt>
                <c:pt idx="359">
                  <c:v>0.19372860206400033</c:v>
                </c:pt>
                <c:pt idx="360">
                  <c:v>0.1943593589247421</c:v>
                </c:pt>
                <c:pt idx="361">
                  <c:v>0.19499044907247765</c:v>
                </c:pt>
                <c:pt idx="362">
                  <c:v>0.19562187268331344</c:v>
                </c:pt>
                <c:pt idx="363">
                  <c:v>0.19625362993344875</c:v>
                </c:pt>
                <c:pt idx="364">
                  <c:v>0.19688572099917589</c:v>
                </c:pt>
                <c:pt idx="365">
                  <c:v>0.19751814605688045</c:v>
                </c:pt>
                <c:pt idx="366">
                  <c:v>0.19815090528304125</c:v>
                </c:pt>
                <c:pt idx="367">
                  <c:v>0.19878399885423015</c:v>
                </c:pt>
                <c:pt idx="368">
                  <c:v>0.19941742694711251</c:v>
                </c:pt>
                <c:pt idx="369">
                  <c:v>0.20005118973844715</c:v>
                </c:pt>
                <c:pt idx="370">
                  <c:v>0.20068528740508595</c:v>
                </c:pt>
                <c:pt idx="371">
                  <c:v>0.20131972012397448</c:v>
                </c:pt>
                <c:pt idx="372">
                  <c:v>0.20195448807215155</c:v>
                </c:pt>
                <c:pt idx="373">
                  <c:v>0.20258959142674993</c:v>
                </c:pt>
                <c:pt idx="374">
                  <c:v>0.2034447004148543</c:v>
                </c:pt>
                <c:pt idx="375">
                  <c:v>0.20430041743365068</c:v>
                </c:pt>
                <c:pt idx="376">
                  <c:v>0.20515674291548325</c:v>
                </c:pt>
                <c:pt idx="377">
                  <c:v>0.20601367729300346</c:v>
                </c:pt>
                <c:pt idx="378">
                  <c:v>0.20687122099917055</c:v>
                </c:pt>
                <c:pt idx="379">
                  <c:v>0.20772937446725148</c:v>
                </c:pt>
                <c:pt idx="380">
                  <c:v>0.20858813813082144</c:v>
                </c:pt>
                <c:pt idx="381">
                  <c:v>0.20944751242376358</c:v>
                </c:pt>
                <c:pt idx="382">
                  <c:v>0.21030749778026991</c:v>
                </c:pt>
                <c:pt idx="383">
                  <c:v>0.2111680946348411</c:v>
                </c:pt>
                <c:pt idx="384">
                  <c:v>0.21202930342228687</c:v>
                </c:pt>
                <c:pt idx="385">
                  <c:v>0.21289112457772585</c:v>
                </c:pt>
                <c:pt idx="386">
                  <c:v>0.21375355853658617</c:v>
                </c:pt>
                <c:pt idx="387">
                  <c:v>0.21461660573460573</c:v>
                </c:pt>
                <c:pt idx="388">
                  <c:v>0.21548026660783193</c:v>
                </c:pt>
                <c:pt idx="389">
                  <c:v>0.21634454159262262</c:v>
                </c:pt>
                <c:pt idx="390">
                  <c:v>0.21720943112564584</c:v>
                </c:pt>
                <c:pt idx="391">
                  <c:v>0.21807493564387981</c:v>
                </c:pt>
                <c:pt idx="392">
                  <c:v>0.21894105558461363</c:v>
                </c:pt>
                <c:pt idx="393">
                  <c:v>0.21980779138544748</c:v>
                </c:pt>
                <c:pt idx="394">
                  <c:v>0.22067514348429285</c:v>
                </c:pt>
                <c:pt idx="395">
                  <c:v>0.22154311231937207</c:v>
                </c:pt>
                <c:pt idx="396">
                  <c:v>0.22236215544709914</c:v>
                </c:pt>
                <c:pt idx="397">
                  <c:v>0.223181747742218</c:v>
                </c:pt>
                <c:pt idx="398">
                  <c:v>0.22400188957294476</c:v>
                </c:pt>
                <c:pt idx="399">
                  <c:v>0.22482258130774246</c:v>
                </c:pt>
                <c:pt idx="400">
                  <c:v>0.22564382331532107</c:v>
                </c:pt>
                <c:pt idx="401">
                  <c:v>0.22646561596463766</c:v>
                </c:pt>
                <c:pt idx="402">
                  <c:v>0.2272879596248969</c:v>
                </c:pt>
                <c:pt idx="403">
                  <c:v>0.22811085466555103</c:v>
                </c:pt>
                <c:pt idx="404">
                  <c:v>0.22893430145629989</c:v>
                </c:pt>
                <c:pt idx="405">
                  <c:v>0.22975830036709111</c:v>
                </c:pt>
                <c:pt idx="406">
                  <c:v>0.23058285176812054</c:v>
                </c:pt>
                <c:pt idx="407">
                  <c:v>0.23140795602983233</c:v>
                </c:pt>
                <c:pt idx="408">
                  <c:v>0.23223361352291882</c:v>
                </c:pt>
                <c:pt idx="409">
                  <c:v>0.23305982461832087</c:v>
                </c:pt>
                <c:pt idx="410">
                  <c:v>0.2338865896872282</c:v>
                </c:pt>
                <c:pt idx="411">
                  <c:v>0.23471390910107925</c:v>
                </c:pt>
                <c:pt idx="412">
                  <c:v>0.23554178323156161</c:v>
                </c:pt>
                <c:pt idx="413">
                  <c:v>0.23637021245061218</c:v>
                </c:pt>
                <c:pt idx="414">
                  <c:v>0.23719919713041704</c:v>
                </c:pt>
                <c:pt idx="415">
                  <c:v>0.23802873764341204</c:v>
                </c:pt>
                <c:pt idx="416">
                  <c:v>0.23885883436228261</c:v>
                </c:pt>
                <c:pt idx="417">
                  <c:v>0.23968948765996423</c:v>
                </c:pt>
                <c:pt idx="418">
                  <c:v>0.24071354634801145</c:v>
                </c:pt>
                <c:pt idx="419">
                  <c:v>0.24173845097063107</c:v>
                </c:pt>
                <c:pt idx="420">
                  <c:v>0.24276420222661632</c:v>
                </c:pt>
                <c:pt idx="421">
                  <c:v>0.24379080081533755</c:v>
                </c:pt>
                <c:pt idx="422">
                  <c:v>0.24481824743674307</c:v>
                </c:pt>
                <c:pt idx="423">
                  <c:v>0.24584654279135942</c:v>
                </c:pt>
                <c:pt idx="424">
                  <c:v>0.24687568758029155</c:v>
                </c:pt>
                <c:pt idx="425">
                  <c:v>0.24790568250522371</c:v>
                </c:pt>
                <c:pt idx="426">
                  <c:v>0.24893652826841972</c:v>
                </c:pt>
                <c:pt idx="427">
                  <c:v>0.2499682255727238</c:v>
                </c:pt>
                <c:pt idx="428">
                  <c:v>0.25100077512156038</c:v>
                </c:pt>
                <c:pt idx="429">
                  <c:v>0.25203417761893521</c:v>
                </c:pt>
                <c:pt idx="430">
                  <c:v>0.25306843376943533</c:v>
                </c:pt>
                <c:pt idx="431">
                  <c:v>0.25410354427823023</c:v>
                </c:pt>
                <c:pt idx="432">
                  <c:v>0.25513950985107159</c:v>
                </c:pt>
                <c:pt idx="433">
                  <c:v>0.25617633119429395</c:v>
                </c:pt>
                <c:pt idx="434">
                  <c:v>0.25721400901481584</c:v>
                </c:pt>
                <c:pt idx="435">
                  <c:v>0.25825254402013931</c:v>
                </c:pt>
                <c:pt idx="436">
                  <c:v>0.25929193691835084</c:v>
                </c:pt>
                <c:pt idx="437">
                  <c:v>0.26033218841812222</c:v>
                </c:pt>
                <c:pt idx="438">
                  <c:v>0.26137329922871033</c:v>
                </c:pt>
                <c:pt idx="439">
                  <c:v>0.26250606616901395</c:v>
                </c:pt>
                <c:pt idx="440">
                  <c:v>0.26363985038227078</c:v>
                </c:pt>
                <c:pt idx="441">
                  <c:v>0.26477465278203516</c:v>
                </c:pt>
                <c:pt idx="442">
                  <c:v>0.26591047428268189</c:v>
                </c:pt>
                <c:pt idx="443">
                  <c:v>0.26704731579940688</c:v>
                </c:pt>
                <c:pt idx="444">
                  <c:v>0.26818517824822807</c:v>
                </c:pt>
                <c:pt idx="445">
                  <c:v>0.26932406254598606</c:v>
                </c:pt>
                <c:pt idx="446">
                  <c:v>0.27046396961034458</c:v>
                </c:pt>
                <c:pt idx="447">
                  <c:v>0.27160490035979179</c:v>
                </c:pt>
                <c:pt idx="448">
                  <c:v>0.27274685571364032</c:v>
                </c:pt>
                <c:pt idx="449">
                  <c:v>0.27388983659202859</c:v>
                </c:pt>
                <c:pt idx="450">
                  <c:v>0.27503384391592123</c:v>
                </c:pt>
                <c:pt idx="451">
                  <c:v>0.27617887860711021</c:v>
                </c:pt>
                <c:pt idx="452">
                  <c:v>0.27732494158821508</c:v>
                </c:pt>
                <c:pt idx="453">
                  <c:v>0.27847203378268381</c:v>
                </c:pt>
                <c:pt idx="454">
                  <c:v>0.27962015611479396</c:v>
                </c:pt>
                <c:pt idx="455">
                  <c:v>0.28076930950965284</c:v>
                </c:pt>
                <c:pt idx="456">
                  <c:v>0.2819194948931989</c:v>
                </c:pt>
                <c:pt idx="457">
                  <c:v>0.28307071319220189</c:v>
                </c:pt>
                <c:pt idx="458">
                  <c:v>0.28422296533426383</c:v>
                </c:pt>
                <c:pt idx="459">
                  <c:v>0.28518562958412663</c:v>
                </c:pt>
                <c:pt idx="460">
                  <c:v>0.28614901545514315</c:v>
                </c:pt>
                <c:pt idx="461">
                  <c:v>0.28711312348824669</c:v>
                </c:pt>
                <c:pt idx="462">
                  <c:v>0.288077954224776</c:v>
                </c:pt>
                <c:pt idx="463">
                  <c:v>0.28904350820647551</c:v>
                </c:pt>
                <c:pt idx="464">
                  <c:v>0.29000978597549598</c:v>
                </c:pt>
                <c:pt idx="465">
                  <c:v>0.29097678807439431</c:v>
                </c:pt>
                <c:pt idx="466">
                  <c:v>0.29194451504613439</c:v>
                </c:pt>
                <c:pt idx="467">
                  <c:v>0.29291296743408668</c:v>
                </c:pt>
                <c:pt idx="468">
                  <c:v>0.29388214578202954</c:v>
                </c:pt>
                <c:pt idx="469">
                  <c:v>0.29485205063414832</c:v>
                </c:pt>
                <c:pt idx="470">
                  <c:v>0.29582268253503674</c:v>
                </c:pt>
                <c:pt idx="471">
                  <c:v>0.29679404202969661</c:v>
                </c:pt>
                <c:pt idx="472">
                  <c:v>0.29776612966353833</c:v>
                </c:pt>
                <c:pt idx="473">
                  <c:v>0.29873894598238104</c:v>
                </c:pt>
                <c:pt idx="474">
                  <c:v>0.29971249153245316</c:v>
                </c:pt>
                <c:pt idx="475">
                  <c:v>0.30068676686039253</c:v>
                </c:pt>
                <c:pt idx="476">
                  <c:v>0.30166177251324666</c:v>
                </c:pt>
                <c:pt idx="477">
                  <c:v>0.30263750903847342</c:v>
                </c:pt>
                <c:pt idx="478">
                  <c:v>0.30361397698394055</c:v>
                </c:pt>
                <c:pt idx="479">
                  <c:v>0.30438693080041546</c:v>
                </c:pt>
                <c:pt idx="480">
                  <c:v>0.30516034292557137</c:v>
                </c:pt>
                <c:pt idx="481">
                  <c:v>0.30593421363115403</c:v>
                </c:pt>
                <c:pt idx="482">
                  <c:v>0.30670854318907015</c:v>
                </c:pt>
                <c:pt idx="483">
                  <c:v>0.30748333187138788</c:v>
                </c:pt>
                <c:pt idx="484">
                  <c:v>0.30825857995033656</c:v>
                </c:pt>
                <c:pt idx="485">
                  <c:v>0.30903428769830676</c:v>
                </c:pt>
                <c:pt idx="486">
                  <c:v>0.3098104553878509</c:v>
                </c:pt>
                <c:pt idx="487">
                  <c:v>0.31058708329168261</c:v>
                </c:pt>
                <c:pt idx="488">
                  <c:v>0.3113641716826776</c:v>
                </c:pt>
                <c:pt idx="489">
                  <c:v>0.31214172083387326</c:v>
                </c:pt>
                <c:pt idx="490">
                  <c:v>0.31291973101846882</c:v>
                </c:pt>
                <c:pt idx="491">
                  <c:v>0.31369820250982539</c:v>
                </c:pt>
                <c:pt idx="492">
                  <c:v>0.31447713558146639</c:v>
                </c:pt>
                <c:pt idx="493">
                  <c:v>0.31525653050707736</c:v>
                </c:pt>
                <c:pt idx="494">
                  <c:v>0.31603638756050589</c:v>
                </c:pt>
                <c:pt idx="495">
                  <c:v>0.31681670701576237</c:v>
                </c:pt>
                <c:pt idx="496">
                  <c:v>0.31759748914701924</c:v>
                </c:pt>
                <c:pt idx="497">
                  <c:v>0.31837873422861174</c:v>
                </c:pt>
                <c:pt idx="498">
                  <c:v>0.31916044253503784</c:v>
                </c:pt>
                <c:pt idx="499">
                  <c:v>0.31994261434095783</c:v>
                </c:pt>
                <c:pt idx="500">
                  <c:v>0.32072524992119544</c:v>
                </c:pt>
                <c:pt idx="501">
                  <c:v>0.32150834955073715</c:v>
                </c:pt>
                <c:pt idx="502">
                  <c:v>0.32221290159465754</c:v>
                </c:pt>
                <c:pt idx="503">
                  <c:v>0.32291782926509804</c:v>
                </c:pt>
                <c:pt idx="504">
                  <c:v>0.32362313276232113</c:v>
                </c:pt>
                <c:pt idx="505">
                  <c:v>0.32432881228669586</c:v>
                </c:pt>
                <c:pt idx="506">
                  <c:v>0.32503486803869808</c:v>
                </c:pt>
                <c:pt idx="507">
                  <c:v>0.3257413002189109</c:v>
                </c:pt>
                <c:pt idx="508">
                  <c:v>0.32644810902802401</c:v>
                </c:pt>
                <c:pt idx="509">
                  <c:v>0.32715529466683435</c:v>
                </c:pt>
                <c:pt idx="510">
                  <c:v>0.32786285733624565</c:v>
                </c:pt>
                <c:pt idx="511">
                  <c:v>0.3285707972372689</c:v>
                </c:pt>
                <c:pt idx="512">
                  <c:v>0.32927911457102232</c:v>
                </c:pt>
                <c:pt idx="513">
                  <c:v>0.32998780953873119</c:v>
                </c:pt>
                <c:pt idx="514">
                  <c:v>0.33069688234172823</c:v>
                </c:pt>
                <c:pt idx="515">
                  <c:v>0.33140633318145318</c:v>
                </c:pt>
                <c:pt idx="516">
                  <c:v>0.33211616225945373</c:v>
                </c:pt>
                <c:pt idx="517">
                  <c:v>0.33282636977738456</c:v>
                </c:pt>
                <c:pt idx="518">
                  <c:v>0.33353695593700805</c:v>
                </c:pt>
                <c:pt idx="519">
                  <c:v>0.33424792094019429</c:v>
                </c:pt>
                <c:pt idx="520">
                  <c:v>0.33495926498892059</c:v>
                </c:pt>
                <c:pt idx="521">
                  <c:v>0.3356709882852722</c:v>
                </c:pt>
                <c:pt idx="522">
                  <c:v>0.33638309103144226</c:v>
                </c:pt>
                <c:pt idx="523">
                  <c:v>0.33745995440299126</c:v>
                </c:pt>
                <c:pt idx="524">
                  <c:v>0.33853768551578067</c:v>
                </c:pt>
                <c:pt idx="525">
                  <c:v>0.33961628506904007</c:v>
                </c:pt>
                <c:pt idx="526">
                  <c:v>0.34069575376256256</c:v>
                </c:pt>
                <c:pt idx="527">
                  <c:v>0.34177609229670547</c:v>
                </c:pt>
                <c:pt idx="528">
                  <c:v>0.3428573013723899</c:v>
                </c:pt>
                <c:pt idx="529">
                  <c:v>0.34393938169110227</c:v>
                </c:pt>
                <c:pt idx="530">
                  <c:v>0.3450223339548939</c:v>
                </c:pt>
                <c:pt idx="531">
                  <c:v>0.34610615886638207</c:v>
                </c:pt>
                <c:pt idx="532">
                  <c:v>0.34719085712875009</c:v>
                </c:pt>
                <c:pt idx="533">
                  <c:v>0.34827642944574788</c:v>
                </c:pt>
                <c:pt idx="534">
                  <c:v>0.34936287652169251</c:v>
                </c:pt>
                <c:pt idx="535">
                  <c:v>0.35045019906146857</c:v>
                </c:pt>
                <c:pt idx="536">
                  <c:v>0.35153839777052887</c:v>
                </c:pt>
                <c:pt idx="537">
                  <c:v>0.35262747335489419</c:v>
                </c:pt>
                <c:pt idx="538">
                  <c:v>0.35371742652115468</c:v>
                </c:pt>
                <c:pt idx="539">
                  <c:v>0.35480825797646975</c:v>
                </c:pt>
                <c:pt idx="540">
                  <c:v>0.35589996842856841</c:v>
                </c:pt>
                <c:pt idx="541">
                  <c:v>0.3569925585857503</c:v>
                </c:pt>
                <c:pt idx="542">
                  <c:v>0.35835976623507126</c:v>
                </c:pt>
                <c:pt idx="543">
                  <c:v>0.35972835138402881</c:v>
                </c:pt>
                <c:pt idx="544">
                  <c:v>0.36109831542049209</c:v>
                </c:pt>
                <c:pt idx="545">
                  <c:v>0.36246965973372847</c:v>
                </c:pt>
                <c:pt idx="546">
                  <c:v>0.3638423857144053</c:v>
                </c:pt>
                <c:pt idx="547">
                  <c:v>0.36521649475459061</c:v>
                </c:pt>
                <c:pt idx="548">
                  <c:v>0.3665919882477553</c:v>
                </c:pt>
                <c:pt idx="549">
                  <c:v>0.36796886758877423</c:v>
                </c:pt>
                <c:pt idx="550">
                  <c:v>0.36934713417392739</c:v>
                </c:pt>
                <c:pt idx="551">
                  <c:v>0.37072678940090187</c:v>
                </c:pt>
                <c:pt idx="552">
                  <c:v>0.37210783466879271</c:v>
                </c:pt>
                <c:pt idx="553">
                  <c:v>0.37349027137810498</c:v>
                </c:pt>
                <c:pt idx="554">
                  <c:v>0.37487410093075413</c:v>
                </c:pt>
                <c:pt idx="555">
                  <c:v>0.37625932473006873</c:v>
                </c:pt>
                <c:pt idx="556">
                  <c:v>0.37764594418079089</c:v>
                </c:pt>
                <c:pt idx="557">
                  <c:v>0.37903396068907824</c:v>
                </c:pt>
                <c:pt idx="558">
                  <c:v>0.38042337566250484</c:v>
                </c:pt>
                <c:pt idx="559">
                  <c:v>0.38181419051006316</c:v>
                </c:pt>
                <c:pt idx="560">
                  <c:v>0.38320640664216521</c:v>
                </c:pt>
                <c:pt idx="561">
                  <c:v>0.38460002547064409</c:v>
                </c:pt>
                <c:pt idx="562">
                  <c:v>0.38599504840875531</c:v>
                </c:pt>
                <c:pt idx="563">
                  <c:v>0.38739147687117836</c:v>
                </c:pt>
                <c:pt idx="564">
                  <c:v>0.38854557740554685</c:v>
                </c:pt>
                <c:pt idx="565">
                  <c:v>0.38970063797755827</c:v>
                </c:pt>
                <c:pt idx="566">
                  <c:v>0.39085665938581937</c:v>
                </c:pt>
                <c:pt idx="567">
                  <c:v>0.39201364242960102</c:v>
                </c:pt>
                <c:pt idx="568">
                  <c:v>0.39317158790883888</c:v>
                </c:pt>
                <c:pt idx="569">
                  <c:v>0.39433049662413433</c:v>
                </c:pt>
                <c:pt idx="570">
                  <c:v>0.39549036937675441</c:v>
                </c:pt>
                <c:pt idx="571">
                  <c:v>0.39665120696863276</c:v>
                </c:pt>
                <c:pt idx="572">
                  <c:v>0.39781301020237025</c:v>
                </c:pt>
                <c:pt idx="573">
                  <c:v>0.39897577988123545</c:v>
                </c:pt>
                <c:pt idx="574">
                  <c:v>0.40013951680916482</c:v>
                </c:pt>
                <c:pt idx="575">
                  <c:v>0.40130422179076386</c:v>
                </c:pt>
                <c:pt idx="576">
                  <c:v>0.40246989563130708</c:v>
                </c:pt>
                <c:pt idx="577">
                  <c:v>0.40363653913673936</c:v>
                </c:pt>
                <c:pt idx="578">
                  <c:v>0.40480415311367546</c:v>
                </c:pt>
                <c:pt idx="579">
                  <c:v>0.4059727383694014</c:v>
                </c:pt>
                <c:pt idx="580">
                  <c:v>0.40714229571187466</c:v>
                </c:pt>
                <c:pt idx="581">
                  <c:v>0.40831282594972484</c:v>
                </c:pt>
                <c:pt idx="582">
                  <c:v>0.40948432989225436</c:v>
                </c:pt>
                <c:pt idx="583">
                  <c:v>0.41017468753686837</c:v>
                </c:pt>
                <c:pt idx="584">
                  <c:v>0.4108653833148459</c:v>
                </c:pt>
                <c:pt idx="585">
                  <c:v>0.41155641739180293</c:v>
                </c:pt>
                <c:pt idx="586">
                  <c:v>0.41224778993343647</c:v>
                </c:pt>
                <c:pt idx="587">
                  <c:v>0.41293950110552458</c:v>
                </c:pt>
                <c:pt idx="588">
                  <c:v>0.41363155107392657</c:v>
                </c:pt>
                <c:pt idx="589">
                  <c:v>0.41432394000458306</c:v>
                </c:pt>
                <c:pt idx="590">
                  <c:v>0.41501666806351589</c:v>
                </c:pt>
                <c:pt idx="591">
                  <c:v>0.41570973541682821</c:v>
                </c:pt>
                <c:pt idx="592">
                  <c:v>0.41640314223070463</c:v>
                </c:pt>
                <c:pt idx="593">
                  <c:v>0.41709688867141104</c:v>
                </c:pt>
                <c:pt idx="594">
                  <c:v>0.4177909749052946</c:v>
                </c:pt>
                <c:pt idx="595">
                  <c:v>0.4184854010987844</c:v>
                </c:pt>
                <c:pt idx="596">
                  <c:v>0.41918016741839059</c:v>
                </c:pt>
                <c:pt idx="597">
                  <c:v>0.41987527403070501</c:v>
                </c:pt>
                <c:pt idx="598">
                  <c:v>0.42057072110240123</c:v>
                </c:pt>
                <c:pt idx="599">
                  <c:v>0.42126650880023453</c:v>
                </c:pt>
                <c:pt idx="600">
                  <c:v>0.42196263729104144</c:v>
                </c:pt>
                <c:pt idx="601">
                  <c:v>0.42265910674174068</c:v>
                </c:pt>
                <c:pt idx="602">
                  <c:v>0.42335591731933242</c:v>
                </c:pt>
                <c:pt idx="603">
                  <c:v>0.4240530691908988</c:v>
                </c:pt>
                <c:pt idx="604">
                  <c:v>0.42475056252360366</c:v>
                </c:pt>
                <c:pt idx="605">
                  <c:v>0.42559789452913543</c:v>
                </c:pt>
                <c:pt idx="606">
                  <c:v>0.42644573046254508</c:v>
                </c:pt>
                <c:pt idx="607">
                  <c:v>0.4272940706235302</c:v>
                </c:pt>
                <c:pt idx="608">
                  <c:v>0.42814291531196647</c:v>
                </c:pt>
                <c:pt idx="609">
                  <c:v>0.42899226482790831</c:v>
                </c:pt>
                <c:pt idx="610">
                  <c:v>0.42984211947158801</c:v>
                </c:pt>
                <c:pt idx="611">
                  <c:v>0.43069247954341661</c:v>
                </c:pt>
                <c:pt idx="612">
                  <c:v>0.43154334534398409</c:v>
                </c:pt>
                <c:pt idx="613">
                  <c:v>0.43239471717405897</c:v>
                </c:pt>
                <c:pt idx="614">
                  <c:v>0.43324659533458854</c:v>
                </c:pt>
                <c:pt idx="615">
                  <c:v>0.43409898012669923</c:v>
                </c:pt>
                <c:pt idx="616">
                  <c:v>0.43495187185169648</c:v>
                </c:pt>
                <c:pt idx="617">
                  <c:v>0.43580527081106513</c:v>
                </c:pt>
                <c:pt idx="618">
                  <c:v>0.43665917730646897</c:v>
                </c:pt>
                <c:pt idx="619">
                  <c:v>0.43751359163975145</c:v>
                </c:pt>
                <c:pt idx="620">
                  <c:v>0.43836851411293565</c:v>
                </c:pt>
                <c:pt idx="621">
                  <c:v>0.43922394502822382</c:v>
                </c:pt>
                <c:pt idx="622">
                  <c:v>0.4400798846879983</c:v>
                </c:pt>
                <c:pt idx="623">
                  <c:v>0.44093633339482108</c:v>
                </c:pt>
                <c:pt idx="624">
                  <c:v>0.44179329145143442</c:v>
                </c:pt>
                <c:pt idx="625">
                  <c:v>0.44265075916076024</c:v>
                </c:pt>
                <c:pt idx="626">
                  <c:v>0.44258096290792759</c:v>
                </c:pt>
                <c:pt idx="627">
                  <c:v>0.4425111700318769</c:v>
                </c:pt>
                <c:pt idx="628">
                  <c:v>0.44244138053244453</c:v>
                </c:pt>
                <c:pt idx="629">
                  <c:v>0.44237159440946727</c:v>
                </c:pt>
                <c:pt idx="630">
                  <c:v>0.44230181166278193</c:v>
                </c:pt>
                <c:pt idx="631">
                  <c:v>0.44223203229222507</c:v>
                </c:pt>
                <c:pt idx="632">
                  <c:v>0.44216225629763328</c:v>
                </c:pt>
                <c:pt idx="633">
                  <c:v>0.44209248367884313</c:v>
                </c:pt>
                <c:pt idx="634">
                  <c:v>0.44202271443569141</c:v>
                </c:pt>
                <c:pt idx="635">
                  <c:v>0.44195294856801493</c:v>
                </c:pt>
                <c:pt idx="636">
                  <c:v>0.44188318607565025</c:v>
                </c:pt>
                <c:pt idx="637">
                  <c:v>0.44181342695843395</c:v>
                </c:pt>
                <c:pt idx="638">
                  <c:v>0.44174367121620284</c:v>
                </c:pt>
                <c:pt idx="639">
                  <c:v>0.4416739188487937</c:v>
                </c:pt>
                <c:pt idx="640">
                  <c:v>0.44160416985604334</c:v>
                </c:pt>
                <c:pt idx="641">
                  <c:v>0.44153442423778833</c:v>
                </c:pt>
                <c:pt idx="642">
                  <c:v>0.44146468199386546</c:v>
                </c:pt>
                <c:pt idx="643">
                  <c:v>0.44139494312411132</c:v>
                </c:pt>
                <c:pt idx="644">
                  <c:v>0.44132520762836291</c:v>
                </c:pt>
                <c:pt idx="645">
                  <c:v>0.44125547550645683</c:v>
                </c:pt>
                <c:pt idx="646">
                  <c:v>0.44118574675822986</c:v>
                </c:pt>
                <c:pt idx="647">
                  <c:v>0.44135834166690135</c:v>
                </c:pt>
                <c:pt idx="648">
                  <c:v>0.44153095724535985</c:v>
                </c:pt>
                <c:pt idx="649">
                  <c:v>0.4417035934960809</c:v>
                </c:pt>
                <c:pt idx="650">
                  <c:v>0.44187625042154011</c:v>
                </c:pt>
                <c:pt idx="651">
                  <c:v>0.44204892802421347</c:v>
                </c:pt>
                <c:pt idx="652">
                  <c:v>0.44222162630657724</c:v>
                </c:pt>
                <c:pt idx="653">
                  <c:v>0.44239434527110788</c:v>
                </c:pt>
                <c:pt idx="654">
                  <c:v>0.44256708492028252</c:v>
                </c:pt>
                <c:pt idx="655">
                  <c:v>0.44273984525657806</c:v>
                </c:pt>
                <c:pt idx="656">
                  <c:v>0.44291262628247208</c:v>
                </c:pt>
                <c:pt idx="657">
                  <c:v>0.44308542800044237</c:v>
                </c:pt>
                <c:pt idx="658">
                  <c:v>0.44325825041296696</c:v>
                </c:pt>
                <c:pt idx="659">
                  <c:v>0.4434310935225243</c:v>
                </c:pt>
                <c:pt idx="660">
                  <c:v>0.44360395733159308</c:v>
                </c:pt>
                <c:pt idx="661">
                  <c:v>0.44377684184265198</c:v>
                </c:pt>
                <c:pt idx="662">
                  <c:v>0.44394974705818058</c:v>
                </c:pt>
                <c:pt idx="663">
                  <c:v>0.44412267298065822</c:v>
                </c:pt>
                <c:pt idx="664">
                  <c:v>0.4442956196125647</c:v>
                </c:pt>
                <c:pt idx="665">
                  <c:v>0.44446858695638025</c:v>
                </c:pt>
                <c:pt idx="666">
                  <c:v>0.44464157501458534</c:v>
                </c:pt>
                <c:pt idx="667">
                  <c:v>0.44481458378966066</c:v>
                </c:pt>
                <c:pt idx="668">
                  <c:v>0.44498761328408731</c:v>
                </c:pt>
                <c:pt idx="669">
                  <c:v>0.44516066350034644</c:v>
                </c:pt>
                <c:pt idx="670">
                  <c:v>0.44536043104104772</c:v>
                </c:pt>
                <c:pt idx="671">
                  <c:v>0.44556022619602831</c:v>
                </c:pt>
                <c:pt idx="672">
                  <c:v>0.44576004896910537</c:v>
                </c:pt>
                <c:pt idx="673">
                  <c:v>0.44595989936409675</c:v>
                </c:pt>
                <c:pt idx="674">
                  <c:v>0.44615977738482071</c:v>
                </c:pt>
                <c:pt idx="675">
                  <c:v>0.44635968303509599</c:v>
                </c:pt>
                <c:pt idx="676">
                  <c:v>0.44655961631874175</c:v>
                </c:pt>
                <c:pt idx="677">
                  <c:v>0.44675957723957782</c:v>
                </c:pt>
                <c:pt idx="678">
                  <c:v>0.44695956580142471</c:v>
                </c:pt>
                <c:pt idx="679">
                  <c:v>0.44715958200810313</c:v>
                </c:pt>
                <c:pt idx="680">
                  <c:v>0.44735962586343447</c:v>
                </c:pt>
                <c:pt idx="681">
                  <c:v>0.44755969737124079</c:v>
                </c:pt>
                <c:pt idx="682">
                  <c:v>0.44775979653534459</c:v>
                </c:pt>
                <c:pt idx="683">
                  <c:v>0.4479599233595688</c:v>
                </c:pt>
                <c:pt idx="684">
                  <c:v>0.44816007784773682</c:v>
                </c:pt>
                <c:pt idx="685">
                  <c:v>0.44836026000367268</c:v>
                </c:pt>
                <c:pt idx="686">
                  <c:v>0.44856046983120113</c:v>
                </c:pt>
                <c:pt idx="687">
                  <c:v>0.44876070733414708</c:v>
                </c:pt>
                <c:pt idx="688">
                  <c:v>0.44896097251633638</c:v>
                </c:pt>
                <c:pt idx="689">
                  <c:v>0.44916126538159507</c:v>
                </c:pt>
                <c:pt idx="690">
                  <c:v>0.44936158593374986</c:v>
                </c:pt>
                <c:pt idx="691">
                  <c:v>0.45018898356957338</c:v>
                </c:pt>
                <c:pt idx="692">
                  <c:v>0.45101685354222054</c:v>
                </c:pt>
                <c:pt idx="693">
                  <c:v>0.45184519612133434</c:v>
                </c:pt>
                <c:pt idx="694">
                  <c:v>0.45267401157671205</c:v>
                </c:pt>
                <c:pt idx="695">
                  <c:v>0.45350330017830442</c:v>
                </c:pt>
                <c:pt idx="696">
                  <c:v>0.45433306219621694</c:v>
                </c:pt>
                <c:pt idx="697">
                  <c:v>0.45516329790070875</c:v>
                </c:pt>
                <c:pt idx="698">
                  <c:v>0.45599400756219355</c:v>
                </c:pt>
                <c:pt idx="699">
                  <c:v>0.45682519145123934</c:v>
                </c:pt>
                <c:pt idx="700">
                  <c:v>0.45765684983856869</c:v>
                </c:pt>
                <c:pt idx="701">
                  <c:v>0.45848898299505869</c:v>
                </c:pt>
                <c:pt idx="702">
                  <c:v>0.45932159119174099</c:v>
                </c:pt>
                <c:pt idx="703">
                  <c:v>0.46015467469980176</c:v>
                </c:pt>
                <c:pt idx="704">
                  <c:v>0.4609882337905824</c:v>
                </c:pt>
                <c:pt idx="705">
                  <c:v>0.46182226873557886</c:v>
                </c:pt>
                <c:pt idx="706">
                  <c:v>0.46265677980644226</c:v>
                </c:pt>
                <c:pt idx="707">
                  <c:v>0.46349176727497898</c:v>
                </c:pt>
                <c:pt idx="708">
                  <c:v>0.46432723141315013</c:v>
                </c:pt>
                <c:pt idx="709">
                  <c:v>0.46516317249307226</c:v>
                </c:pt>
                <c:pt idx="710">
                  <c:v>0.46599959078701758</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AccReturns'!$E$3:$E$713</c:f>
              <c:numCache>
                <c:formatCode>General</c:formatCode>
                <c:ptCount val="711"/>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AccReturns'!$F$3:$F$713</c:f>
              <c:numCache>
                <c:formatCode>General</c:formatCode>
                <c:ptCount val="711"/>
                <c:pt idx="0">
                  <c:v>0</c:v>
                </c:pt>
                <c:pt idx="1">
                  <c:v>-1.2153472306027924E-3</c:v>
                </c:pt>
                <c:pt idx="2">
                  <c:v>-2.9417620786689191E-3</c:v>
                </c:pt>
                <c:pt idx="3">
                  <c:v>-2.945165439739772E-3</c:v>
                </c:pt>
                <c:pt idx="4">
                  <c:v>-4.0640383758773213E-3</c:v>
                </c:pt>
                <c:pt idx="5">
                  <c:v>-3.8628124751980408E-3</c:v>
                </c:pt>
                <c:pt idx="6">
                  <c:v>-3.6556273362065017E-3</c:v>
                </c:pt>
                <c:pt idx="7">
                  <c:v>-1.7198437395876676E-3</c:v>
                </c:pt>
                <c:pt idx="8">
                  <c:v>-1.7216584608361618E-3</c:v>
                </c:pt>
                <c:pt idx="9">
                  <c:v>-2.8729625044511264E-3</c:v>
                </c:pt>
                <c:pt idx="10">
                  <c:v>-2.5577589375262999E-3</c:v>
                </c:pt>
                <c:pt idx="11">
                  <c:v>-1.0678377057968813E-3</c:v>
                </c:pt>
                <c:pt idx="12">
                  <c:v>-1.0639644210708177E-3</c:v>
                </c:pt>
                <c:pt idx="13">
                  <c:v>-4.1981446840266834E-3</c:v>
                </c:pt>
                <c:pt idx="14">
                  <c:v>-2.8314859974711837E-3</c:v>
                </c:pt>
                <c:pt idx="15">
                  <c:v>-1.1549936098833591E-3</c:v>
                </c:pt>
                <c:pt idx="16">
                  <c:v>-2.8488941777550236E-3</c:v>
                </c:pt>
                <c:pt idx="17">
                  <c:v>-5.9414814737699384E-3</c:v>
                </c:pt>
                <c:pt idx="18">
                  <c:v>-3.5011265868839514E-3</c:v>
                </c:pt>
                <c:pt idx="19">
                  <c:v>-2.7157982449568241E-3</c:v>
                </c:pt>
                <c:pt idx="20">
                  <c:v>-3.7031327955736604E-3</c:v>
                </c:pt>
                <c:pt idx="21">
                  <c:v>-3.3128635116163041E-3</c:v>
                </c:pt>
                <c:pt idx="22">
                  <c:v>-2.4470487710955835E-3</c:v>
                </c:pt>
                <c:pt idx="23">
                  <c:v>-1.3549409608293317E-3</c:v>
                </c:pt>
                <c:pt idx="24">
                  <c:v>3.209300413846039E-3</c:v>
                </c:pt>
                <c:pt idx="25">
                  <c:v>4.0586560742463806E-3</c:v>
                </c:pt>
                <c:pt idx="26">
                  <c:v>3.8066578235420589E-3</c:v>
                </c:pt>
                <c:pt idx="27">
                  <c:v>1.7939260715593708E-3</c:v>
                </c:pt>
                <c:pt idx="28">
                  <c:v>3.7934071955467719E-3</c:v>
                </c:pt>
                <c:pt idx="29">
                  <c:v>5.2948521590157061E-3</c:v>
                </c:pt>
                <c:pt idx="30">
                  <c:v>5.8375293001895479E-3</c:v>
                </c:pt>
                <c:pt idx="31">
                  <c:v>6.0506718348991573E-3</c:v>
                </c:pt>
                <c:pt idx="32">
                  <c:v>5.8377053538132273E-3</c:v>
                </c:pt>
                <c:pt idx="33">
                  <c:v>6.5564006048182133E-3</c:v>
                </c:pt>
                <c:pt idx="34">
                  <c:v>8.432103473074104E-3</c:v>
                </c:pt>
                <c:pt idx="35">
                  <c:v>8.3897501456196011E-3</c:v>
                </c:pt>
                <c:pt idx="36">
                  <c:v>7.6972641974555334E-3</c:v>
                </c:pt>
                <c:pt idx="37">
                  <c:v>1.4992012744039496E-3</c:v>
                </c:pt>
                <c:pt idx="38">
                  <c:v>-4.8377997399262629E-4</c:v>
                </c:pt>
                <c:pt idx="39">
                  <c:v>2.7527460591154629E-3</c:v>
                </c:pt>
                <c:pt idx="40">
                  <c:v>8.9077106680623963E-3</c:v>
                </c:pt>
                <c:pt idx="41">
                  <c:v>1.2598727870805071E-2</c:v>
                </c:pt>
                <c:pt idx="42">
                  <c:v>1.5262673939235416E-2</c:v>
                </c:pt>
                <c:pt idx="43">
                  <c:v>1.0345985471623464E-2</c:v>
                </c:pt>
                <c:pt idx="44">
                  <c:v>5.4344276956197479E-3</c:v>
                </c:pt>
                <c:pt idx="45">
                  <c:v>-1.770815515956814E-4</c:v>
                </c:pt>
                <c:pt idx="46">
                  <c:v>2.58195975304365E-3</c:v>
                </c:pt>
                <c:pt idx="47">
                  <c:v>-6.8525889073534074E-3</c:v>
                </c:pt>
                <c:pt idx="48">
                  <c:v>-2.1871100022403334E-2</c:v>
                </c:pt>
                <c:pt idx="49">
                  <c:v>-8.3589233145415776E-3</c:v>
                </c:pt>
                <c:pt idx="50">
                  <c:v>-8.7346557789488299E-3</c:v>
                </c:pt>
                <c:pt idx="51">
                  <c:v>-4.6647392465974935E-3</c:v>
                </c:pt>
                <c:pt idx="52">
                  <c:v>-1.5127555186047692E-2</c:v>
                </c:pt>
                <c:pt idx="53">
                  <c:v>-1.2988222663269156E-2</c:v>
                </c:pt>
                <c:pt idx="54">
                  <c:v>-1.0416524844426456E-2</c:v>
                </c:pt>
                <c:pt idx="55">
                  <c:v>-7.5215643643906649E-3</c:v>
                </c:pt>
                <c:pt idx="56">
                  <c:v>-5.0832195794501267E-3</c:v>
                </c:pt>
                <c:pt idx="57">
                  <c:v>-1.0219961421148449E-3</c:v>
                </c:pt>
                <c:pt idx="58">
                  <c:v>1.2289526044819699E-3</c:v>
                </c:pt>
                <c:pt idx="59">
                  <c:v>3.8201962182418114E-3</c:v>
                </c:pt>
                <c:pt idx="60">
                  <c:v>5.5379599038776206E-3</c:v>
                </c:pt>
                <c:pt idx="61">
                  <c:v>5.8312416818726565E-3</c:v>
                </c:pt>
                <c:pt idx="62">
                  <c:v>7.5831403571882117E-3</c:v>
                </c:pt>
                <c:pt idx="63">
                  <c:v>7.7158929551257582E-3</c:v>
                </c:pt>
                <c:pt idx="64">
                  <c:v>1.0083274723442948E-2</c:v>
                </c:pt>
                <c:pt idx="65">
                  <c:v>1.0716596422125635E-2</c:v>
                </c:pt>
                <c:pt idx="66">
                  <c:v>1.1180333180513147E-2</c:v>
                </c:pt>
                <c:pt idx="67">
                  <c:v>1.0939521504551575E-2</c:v>
                </c:pt>
                <c:pt idx="68">
                  <c:v>1.0238114120113995E-2</c:v>
                </c:pt>
                <c:pt idx="69">
                  <c:v>1.0923082827207109E-2</c:v>
                </c:pt>
                <c:pt idx="70">
                  <c:v>1.5058775415871084E-2</c:v>
                </c:pt>
                <c:pt idx="71">
                  <c:v>1.7488742290079573E-2</c:v>
                </c:pt>
                <c:pt idx="72">
                  <c:v>1.9083769083265478E-2</c:v>
                </c:pt>
                <c:pt idx="73">
                  <c:v>1.7462750946138916E-2</c:v>
                </c:pt>
                <c:pt idx="74">
                  <c:v>2.0953926024255276E-2</c:v>
                </c:pt>
                <c:pt idx="75">
                  <c:v>2.8734277609712366E-2</c:v>
                </c:pt>
                <c:pt idx="76">
                  <c:v>2.8555669921315863E-2</c:v>
                </c:pt>
                <c:pt idx="77">
                  <c:v>2.6975185706934468E-2</c:v>
                </c:pt>
                <c:pt idx="78">
                  <c:v>2.5676595520275569E-2</c:v>
                </c:pt>
                <c:pt idx="79">
                  <c:v>2.3210738350772475E-2</c:v>
                </c:pt>
                <c:pt idx="80">
                  <c:v>2.0637322810577396E-2</c:v>
                </c:pt>
                <c:pt idx="81">
                  <c:v>2.1031266065035803E-2</c:v>
                </c:pt>
                <c:pt idx="82">
                  <c:v>2.3321068261238143E-2</c:v>
                </c:pt>
                <c:pt idx="83">
                  <c:v>2.3950877544094862E-2</c:v>
                </c:pt>
                <c:pt idx="84">
                  <c:v>2.7371699643275127E-2</c:v>
                </c:pt>
                <c:pt idx="85">
                  <c:v>3.1558781772363265E-2</c:v>
                </c:pt>
                <c:pt idx="86">
                  <c:v>3.0507139070079514E-2</c:v>
                </c:pt>
                <c:pt idx="87">
                  <c:v>3.1759664898324269E-2</c:v>
                </c:pt>
                <c:pt idx="88">
                  <c:v>3.0711950253205167E-2</c:v>
                </c:pt>
                <c:pt idx="89">
                  <c:v>3.1878846032311836E-2</c:v>
                </c:pt>
                <c:pt idx="90">
                  <c:v>3.2104846337323911E-2</c:v>
                </c:pt>
                <c:pt idx="91">
                  <c:v>3.2252399770630547E-2</c:v>
                </c:pt>
                <c:pt idx="92">
                  <c:v>2.8546965243033462E-2</c:v>
                </c:pt>
                <c:pt idx="93">
                  <c:v>2.8875606187775071E-2</c:v>
                </c:pt>
                <c:pt idx="94">
                  <c:v>2.91291217672216E-2</c:v>
                </c:pt>
                <c:pt idx="95">
                  <c:v>2.760804953839191E-2</c:v>
                </c:pt>
                <c:pt idx="96">
                  <c:v>2.8934838492503001E-2</c:v>
                </c:pt>
                <c:pt idx="97">
                  <c:v>3.0858021397640156E-2</c:v>
                </c:pt>
                <c:pt idx="98">
                  <c:v>2.7184536416821281E-2</c:v>
                </c:pt>
                <c:pt idx="99">
                  <c:v>2.7672997130124832E-2</c:v>
                </c:pt>
                <c:pt idx="100">
                  <c:v>2.9194888871994173E-2</c:v>
                </c:pt>
                <c:pt idx="101">
                  <c:v>3.0824639825104194E-2</c:v>
                </c:pt>
                <c:pt idx="102">
                  <c:v>3.1170336772692542E-2</c:v>
                </c:pt>
                <c:pt idx="103">
                  <c:v>3.0105193550648668E-2</c:v>
                </c:pt>
                <c:pt idx="104">
                  <c:v>3.2364350607963388E-2</c:v>
                </c:pt>
                <c:pt idx="105">
                  <c:v>3.3737402080623147E-2</c:v>
                </c:pt>
                <c:pt idx="106">
                  <c:v>3.3504409824294035E-2</c:v>
                </c:pt>
                <c:pt idx="107">
                  <c:v>3.4565278465666704E-2</c:v>
                </c:pt>
                <c:pt idx="108">
                  <c:v>3.4608532613563892E-2</c:v>
                </c:pt>
                <c:pt idx="109">
                  <c:v>3.3913451985826848E-2</c:v>
                </c:pt>
                <c:pt idx="110">
                  <c:v>3.3019872664966199E-2</c:v>
                </c:pt>
                <c:pt idx="111">
                  <c:v>3.4461209713715135E-2</c:v>
                </c:pt>
                <c:pt idx="112">
                  <c:v>3.6041741632739432E-2</c:v>
                </c:pt>
                <c:pt idx="113">
                  <c:v>3.8692333786318756E-2</c:v>
                </c:pt>
                <c:pt idx="114">
                  <c:v>4.0257185371082249E-2</c:v>
                </c:pt>
                <c:pt idx="115">
                  <c:v>4.0801193008608294E-2</c:v>
                </c:pt>
                <c:pt idx="116">
                  <c:v>4.0370124786474504E-2</c:v>
                </c:pt>
                <c:pt idx="117">
                  <c:v>4.0512688785171669E-2</c:v>
                </c:pt>
                <c:pt idx="118">
                  <c:v>3.9325974768915195E-2</c:v>
                </c:pt>
                <c:pt idx="119">
                  <c:v>4.1743019975610141E-2</c:v>
                </c:pt>
                <c:pt idx="120">
                  <c:v>4.0696943527928742E-2</c:v>
                </c:pt>
                <c:pt idx="121">
                  <c:v>4.221935597245885E-2</c:v>
                </c:pt>
                <c:pt idx="122">
                  <c:v>4.3020316095214506E-2</c:v>
                </c:pt>
                <c:pt idx="123">
                  <c:v>4.4894114222440162E-2</c:v>
                </c:pt>
                <c:pt idx="124">
                  <c:v>4.5727547845954675E-2</c:v>
                </c:pt>
                <c:pt idx="125">
                  <c:v>4.753913035670676E-2</c:v>
                </c:pt>
                <c:pt idx="126">
                  <c:v>5.0584425662490551E-2</c:v>
                </c:pt>
                <c:pt idx="127">
                  <c:v>4.9599976443809091E-2</c:v>
                </c:pt>
                <c:pt idx="128">
                  <c:v>5.1903438413263503E-2</c:v>
                </c:pt>
                <c:pt idx="129">
                  <c:v>5.2467311493931357E-2</c:v>
                </c:pt>
                <c:pt idx="130">
                  <c:v>5.4567984042580786E-2</c:v>
                </c:pt>
                <c:pt idx="131">
                  <c:v>5.3314097295828589E-2</c:v>
                </c:pt>
                <c:pt idx="132">
                  <c:v>5.4392147892944331E-2</c:v>
                </c:pt>
                <c:pt idx="133">
                  <c:v>5.6434891169380608E-2</c:v>
                </c:pt>
                <c:pt idx="134">
                  <c:v>5.373138316856596E-2</c:v>
                </c:pt>
                <c:pt idx="135">
                  <c:v>5.7519733196872425E-2</c:v>
                </c:pt>
                <c:pt idx="136">
                  <c:v>5.932116609151139E-2</c:v>
                </c:pt>
                <c:pt idx="137">
                  <c:v>5.963336575797884E-2</c:v>
                </c:pt>
                <c:pt idx="138">
                  <c:v>6.0946753387874919E-2</c:v>
                </c:pt>
                <c:pt idx="139">
                  <c:v>5.9111642050060142E-2</c:v>
                </c:pt>
                <c:pt idx="140">
                  <c:v>5.8242432016320844E-2</c:v>
                </c:pt>
                <c:pt idx="141">
                  <c:v>6.2304070080909879E-2</c:v>
                </c:pt>
                <c:pt idx="142">
                  <c:v>6.236938471101694E-2</c:v>
                </c:pt>
                <c:pt idx="143">
                  <c:v>6.4729368101454465E-2</c:v>
                </c:pt>
                <c:pt idx="144">
                  <c:v>6.6022640976233449E-2</c:v>
                </c:pt>
                <c:pt idx="145">
                  <c:v>6.4854065448346043E-2</c:v>
                </c:pt>
                <c:pt idx="146">
                  <c:v>6.6122676104090727E-2</c:v>
                </c:pt>
                <c:pt idx="147">
                  <c:v>6.581930362313626E-2</c:v>
                </c:pt>
                <c:pt idx="148">
                  <c:v>6.9508641287853168E-2</c:v>
                </c:pt>
                <c:pt idx="149">
                  <c:v>7.2555120974480358E-2</c:v>
                </c:pt>
                <c:pt idx="150">
                  <c:v>7.0050074369903959E-2</c:v>
                </c:pt>
                <c:pt idx="151">
                  <c:v>6.8710718355327272E-2</c:v>
                </c:pt>
                <c:pt idx="152">
                  <c:v>6.5322683548008298E-2</c:v>
                </c:pt>
                <c:pt idx="153">
                  <c:v>6.6056838091435699E-2</c:v>
                </c:pt>
                <c:pt idx="154">
                  <c:v>6.5497127576864989E-2</c:v>
                </c:pt>
                <c:pt idx="155">
                  <c:v>6.7186722383711261E-2</c:v>
                </c:pt>
                <c:pt idx="156">
                  <c:v>6.614716242400398E-2</c:v>
                </c:pt>
                <c:pt idx="157">
                  <c:v>7.1031144295484738E-2</c:v>
                </c:pt>
                <c:pt idx="158">
                  <c:v>6.6622590364966428E-2</c:v>
                </c:pt>
                <c:pt idx="159">
                  <c:v>6.5889086396486052E-2</c:v>
                </c:pt>
                <c:pt idx="160">
                  <c:v>6.5003462504885423E-2</c:v>
                </c:pt>
                <c:pt idx="161">
                  <c:v>6.5661271178224512E-2</c:v>
                </c:pt>
                <c:pt idx="162">
                  <c:v>6.6429768398410527E-2</c:v>
                </c:pt>
                <c:pt idx="163">
                  <c:v>6.6199812542208081E-2</c:v>
                </c:pt>
                <c:pt idx="164">
                  <c:v>6.6065697844163829E-2</c:v>
                </c:pt>
                <c:pt idx="165">
                  <c:v>6.9102710103013276E-2</c:v>
                </c:pt>
                <c:pt idx="166">
                  <c:v>6.8378086228315649E-2</c:v>
                </c:pt>
                <c:pt idx="167">
                  <c:v>7.0063662865545107E-2</c:v>
                </c:pt>
                <c:pt idx="168">
                  <c:v>6.9776125354174878E-2</c:v>
                </c:pt>
                <c:pt idx="169">
                  <c:v>6.5888958003982534E-2</c:v>
                </c:pt>
                <c:pt idx="170">
                  <c:v>6.644583445982355E-2</c:v>
                </c:pt>
                <c:pt idx="171">
                  <c:v>6.2183104047220716E-2</c:v>
                </c:pt>
                <c:pt idx="172">
                  <c:v>6.4489381290507408E-2</c:v>
                </c:pt>
                <c:pt idx="173">
                  <c:v>6.1167214901748146E-2</c:v>
                </c:pt>
                <c:pt idx="174">
                  <c:v>6.1202813798913347E-2</c:v>
                </c:pt>
                <c:pt idx="175">
                  <c:v>6.4745513141608368E-2</c:v>
                </c:pt>
                <c:pt idx="176">
                  <c:v>6.522411984110299E-2</c:v>
                </c:pt>
                <c:pt idx="177">
                  <c:v>6.383219130421014E-2</c:v>
                </c:pt>
                <c:pt idx="178">
                  <c:v>6.4105982519320426E-2</c:v>
                </c:pt>
                <c:pt idx="179">
                  <c:v>5.9942959450204558E-2</c:v>
                </c:pt>
                <c:pt idx="180">
                  <c:v>5.4686488237713382E-2</c:v>
                </c:pt>
                <c:pt idx="181">
                  <c:v>5.7335187370981311E-2</c:v>
                </c:pt>
                <c:pt idx="182">
                  <c:v>5.5290936357397236E-2</c:v>
                </c:pt>
                <c:pt idx="183">
                  <c:v>5.5125316805901825E-2</c:v>
                </c:pt>
                <c:pt idx="184">
                  <c:v>5.5355767448532101E-2</c:v>
                </c:pt>
                <c:pt idx="185">
                  <c:v>5.5295555396571938E-2</c:v>
                </c:pt>
                <c:pt idx="186">
                  <c:v>5.47650285804957E-2</c:v>
                </c:pt>
                <c:pt idx="187">
                  <c:v>5.5307145121755497E-2</c:v>
                </c:pt>
                <c:pt idx="188">
                  <c:v>5.7917247640225655E-2</c:v>
                </c:pt>
                <c:pt idx="189">
                  <c:v>5.6832183728188657E-2</c:v>
                </c:pt>
                <c:pt idx="190">
                  <c:v>5.8452176635107156E-2</c:v>
                </c:pt>
                <c:pt idx="191">
                  <c:v>5.7973298231321913E-2</c:v>
                </c:pt>
                <c:pt idx="192">
                  <c:v>5.8922852239462031E-2</c:v>
                </c:pt>
                <c:pt idx="193">
                  <c:v>5.9886543636303191E-2</c:v>
                </c:pt>
                <c:pt idx="194">
                  <c:v>6.3815791067014072E-2</c:v>
                </c:pt>
                <c:pt idx="195">
                  <c:v>6.3574517082701343E-2</c:v>
                </c:pt>
                <c:pt idx="196">
                  <c:v>6.3291659857973803E-2</c:v>
                </c:pt>
                <c:pt idx="197">
                  <c:v>6.2419771360554321E-2</c:v>
                </c:pt>
                <c:pt idx="198">
                  <c:v>6.4255450253087654E-2</c:v>
                </c:pt>
                <c:pt idx="199">
                  <c:v>6.2870247061938223E-2</c:v>
                </c:pt>
                <c:pt idx="200">
                  <c:v>6.4440175812993328E-2</c:v>
                </c:pt>
                <c:pt idx="201">
                  <c:v>6.7655344314437205E-2</c:v>
                </c:pt>
                <c:pt idx="202">
                  <c:v>6.7632582518466267E-2</c:v>
                </c:pt>
                <c:pt idx="203">
                  <c:v>6.9206350895272051E-2</c:v>
                </c:pt>
                <c:pt idx="204">
                  <c:v>6.6529164717804123E-2</c:v>
                </c:pt>
                <c:pt idx="205">
                  <c:v>6.6834495882819311E-2</c:v>
                </c:pt>
                <c:pt idx="206">
                  <c:v>6.2866961635273721E-2</c:v>
                </c:pt>
                <c:pt idx="207">
                  <c:v>6.4967599505905138E-2</c:v>
                </c:pt>
                <c:pt idx="208">
                  <c:v>6.2721984690709442E-2</c:v>
                </c:pt>
                <c:pt idx="209">
                  <c:v>6.5232530610110029E-2</c:v>
                </c:pt>
                <c:pt idx="210">
                  <c:v>6.6259030035873412E-2</c:v>
                </c:pt>
                <c:pt idx="211">
                  <c:v>7.103789099385649E-2</c:v>
                </c:pt>
                <c:pt idx="212">
                  <c:v>7.2077752401843886E-2</c:v>
                </c:pt>
                <c:pt idx="213">
                  <c:v>7.1481559751579882E-2</c:v>
                </c:pt>
                <c:pt idx="214">
                  <c:v>7.0890708490770393E-2</c:v>
                </c:pt>
                <c:pt idx="215">
                  <c:v>7.1811556184177672E-2</c:v>
                </c:pt>
                <c:pt idx="216">
                  <c:v>6.7934163518457602E-2</c:v>
                </c:pt>
                <c:pt idx="217">
                  <c:v>6.9775517999059344E-2</c:v>
                </c:pt>
                <c:pt idx="218">
                  <c:v>7.0873611117612478E-2</c:v>
                </c:pt>
                <c:pt idx="219">
                  <c:v>6.9515310801705921E-2</c:v>
                </c:pt>
                <c:pt idx="220">
                  <c:v>6.8036081636677848E-2</c:v>
                </c:pt>
                <c:pt idx="221">
                  <c:v>6.8363798822173472E-2</c:v>
                </c:pt>
                <c:pt idx="222">
                  <c:v>6.8144557268472017E-2</c:v>
                </c:pt>
                <c:pt idx="223">
                  <c:v>6.9826551954270677E-2</c:v>
                </c:pt>
                <c:pt idx="224">
                  <c:v>7.4050795966666527E-2</c:v>
                </c:pt>
                <c:pt idx="225">
                  <c:v>7.4070132251165655E-2</c:v>
                </c:pt>
                <c:pt idx="226">
                  <c:v>7.4444385996587092E-2</c:v>
                </c:pt>
                <c:pt idx="227">
                  <c:v>7.7233983041010035E-2</c:v>
                </c:pt>
                <c:pt idx="228">
                  <c:v>7.6671512441233602E-2</c:v>
                </c:pt>
                <c:pt idx="229">
                  <c:v>7.9483468420710413E-2</c:v>
                </c:pt>
                <c:pt idx="230">
                  <c:v>7.9918698110663433E-2</c:v>
                </c:pt>
                <c:pt idx="231">
                  <c:v>8.114649207163338E-2</c:v>
                </c:pt>
                <c:pt idx="232">
                  <c:v>8.4786159262681071E-2</c:v>
                </c:pt>
                <c:pt idx="233">
                  <c:v>8.2603598615161422E-2</c:v>
                </c:pt>
                <c:pt idx="234">
                  <c:v>8.3079467552451325E-2</c:v>
                </c:pt>
                <c:pt idx="235">
                  <c:v>8.1031153774620002E-2</c:v>
                </c:pt>
                <c:pt idx="236">
                  <c:v>8.3054175451944934E-2</c:v>
                </c:pt>
                <c:pt idx="237">
                  <c:v>8.2721283541657975E-2</c:v>
                </c:pt>
                <c:pt idx="238">
                  <c:v>8.263207070917078E-2</c:v>
                </c:pt>
                <c:pt idx="239">
                  <c:v>8.6633755918202882E-2</c:v>
                </c:pt>
                <c:pt idx="240">
                  <c:v>8.8610354442046013E-2</c:v>
                </c:pt>
                <c:pt idx="241">
                  <c:v>9.1355052953305815E-2</c:v>
                </c:pt>
                <c:pt idx="242">
                  <c:v>9.1461204031424437E-2</c:v>
                </c:pt>
                <c:pt idx="243">
                  <c:v>8.7726500492269155E-2</c:v>
                </c:pt>
                <c:pt idx="244">
                  <c:v>8.563463544477079E-2</c:v>
                </c:pt>
                <c:pt idx="245">
                  <c:v>8.8570218209729212E-2</c:v>
                </c:pt>
                <c:pt idx="246">
                  <c:v>8.9128070512049407E-2</c:v>
                </c:pt>
                <c:pt idx="247">
                  <c:v>8.9794546474811776E-2</c:v>
                </c:pt>
                <c:pt idx="248">
                  <c:v>9.1604947183676178E-2</c:v>
                </c:pt>
                <c:pt idx="249">
                  <c:v>9.4018049857231389E-2</c:v>
                </c:pt>
                <c:pt idx="250">
                  <c:v>9.4448166377016918E-2</c:v>
                </c:pt>
                <c:pt idx="251">
                  <c:v>9.2737966607238542E-2</c:v>
                </c:pt>
                <c:pt idx="252">
                  <c:v>9.5504420863724127E-2</c:v>
                </c:pt>
                <c:pt idx="253">
                  <c:v>9.5116304271557706E-2</c:v>
                </c:pt>
                <c:pt idx="254">
                  <c:v>9.6464671420360304E-2</c:v>
                </c:pt>
                <c:pt idx="255">
                  <c:v>0.1003428338481025</c:v>
                </c:pt>
                <c:pt idx="256">
                  <c:v>9.7081804242317382E-2</c:v>
                </c:pt>
                <c:pt idx="257">
                  <c:v>0.10012067793106216</c:v>
                </c:pt>
                <c:pt idx="258">
                  <c:v>9.9394363007078823E-2</c:v>
                </c:pt>
                <c:pt idx="259">
                  <c:v>0.10181874954057646</c:v>
                </c:pt>
                <c:pt idx="260">
                  <c:v>9.9202768625546334E-2</c:v>
                </c:pt>
                <c:pt idx="261">
                  <c:v>9.8416181441391304E-2</c:v>
                </c:pt>
                <c:pt idx="262">
                  <c:v>9.8398888033029319E-2</c:v>
                </c:pt>
                <c:pt idx="263">
                  <c:v>0.10131762636550845</c:v>
                </c:pt>
                <c:pt idx="264">
                  <c:v>0.10087314466796404</c:v>
                </c:pt>
                <c:pt idx="265">
                  <c:v>9.7776430674673342E-2</c:v>
                </c:pt>
                <c:pt idx="266">
                  <c:v>9.6983903451136166E-2</c:v>
                </c:pt>
                <c:pt idx="267">
                  <c:v>9.5108649551790991E-2</c:v>
                </c:pt>
                <c:pt idx="268">
                  <c:v>8.9565162014588307E-2</c:v>
                </c:pt>
                <c:pt idx="269">
                  <c:v>9.2508699365597691E-2</c:v>
                </c:pt>
                <c:pt idx="270">
                  <c:v>8.9210608413948789E-2</c:v>
                </c:pt>
                <c:pt idx="271">
                  <c:v>9.5005396280754884E-2</c:v>
                </c:pt>
                <c:pt idx="272">
                  <c:v>9.969929713132708E-2</c:v>
                </c:pt>
                <c:pt idx="273">
                  <c:v>0.10228198511015862</c:v>
                </c:pt>
                <c:pt idx="274">
                  <c:v>0.10583723561513936</c:v>
                </c:pt>
                <c:pt idx="275">
                  <c:v>0.10877480927310335</c:v>
                </c:pt>
                <c:pt idx="276">
                  <c:v>0.11086824798186323</c:v>
                </c:pt>
                <c:pt idx="277">
                  <c:v>0.11059280049436437</c:v>
                </c:pt>
                <c:pt idx="278">
                  <c:v>0.10854486365279281</c:v>
                </c:pt>
                <c:pt idx="279">
                  <c:v>0.11125212436535992</c:v>
                </c:pt>
                <c:pt idx="280">
                  <c:v>0.11460325314260267</c:v>
                </c:pt>
                <c:pt idx="281">
                  <c:v>0.11930044876538592</c:v>
                </c:pt>
                <c:pt idx="282">
                  <c:v>0.11825041172844175</c:v>
                </c:pt>
                <c:pt idx="283">
                  <c:v>0.1208908747394315</c:v>
                </c:pt>
                <c:pt idx="284">
                  <c:v>0.11643096747120629</c:v>
                </c:pt>
                <c:pt idx="285">
                  <c:v>0.116120273054374</c:v>
                </c:pt>
                <c:pt idx="286">
                  <c:v>0.11922454263444227</c:v>
                </c:pt>
                <c:pt idx="287">
                  <c:v>0.11416602655710539</c:v>
                </c:pt>
                <c:pt idx="288">
                  <c:v>0.10937647449329946</c:v>
                </c:pt>
                <c:pt idx="289">
                  <c:v>0.11274505542823943</c:v>
                </c:pt>
                <c:pt idx="290">
                  <c:v>0.11062192804900128</c:v>
                </c:pt>
                <c:pt idx="291">
                  <c:v>0.11208067878942951</c:v>
                </c:pt>
                <c:pt idx="292">
                  <c:v>0.11197926553307025</c:v>
                </c:pt>
                <c:pt idx="293">
                  <c:v>0.11622166970912784</c:v>
                </c:pt>
                <c:pt idx="294">
                  <c:v>0.11366877520843066</c:v>
                </c:pt>
                <c:pt idx="295">
                  <c:v>0.11252224876684447</c:v>
                </c:pt>
                <c:pt idx="296">
                  <c:v>0.11285326848844823</c:v>
                </c:pt>
                <c:pt idx="297">
                  <c:v>0.11792993290661347</c:v>
                </c:pt>
                <c:pt idx="298">
                  <c:v>0.12083205202825176</c:v>
                </c:pt>
                <c:pt idx="299">
                  <c:v>0.12134290898625988</c:v>
                </c:pt>
                <c:pt idx="300">
                  <c:v>0.1204555502816449</c:v>
                </c:pt>
                <c:pt idx="301">
                  <c:v>0.12249751354062921</c:v>
                </c:pt>
                <c:pt idx="302">
                  <c:v>0.1183449286464382</c:v>
                </c:pt>
                <c:pt idx="303">
                  <c:v>0.11904589803852184</c:v>
                </c:pt>
                <c:pt idx="304">
                  <c:v>0.11816042048941688</c:v>
                </c:pt>
                <c:pt idx="305">
                  <c:v>0.11635976625508437</c:v>
                </c:pt>
                <c:pt idx="306">
                  <c:v>0.11486516662696422</c:v>
                </c:pt>
                <c:pt idx="307">
                  <c:v>0.11611858967195676</c:v>
                </c:pt>
                <c:pt idx="308">
                  <c:v>0.12003529648695022</c:v>
                </c:pt>
                <c:pt idx="309">
                  <c:v>0.12047186062750859</c:v>
                </c:pt>
                <c:pt idx="310">
                  <c:v>0.12325031569266254</c:v>
                </c:pt>
                <c:pt idx="311">
                  <c:v>0.1248581032578564</c:v>
                </c:pt>
                <c:pt idx="312">
                  <c:v>0.12499514694002967</c:v>
                </c:pt>
                <c:pt idx="313">
                  <c:v>0.12661051046177185</c:v>
                </c:pt>
                <c:pt idx="314">
                  <c:v>0.12529592154338709</c:v>
                </c:pt>
                <c:pt idx="315">
                  <c:v>0.1255029712000284</c:v>
                </c:pt>
                <c:pt idx="316">
                  <c:v>0.12569916858735919</c:v>
                </c:pt>
                <c:pt idx="317">
                  <c:v>0.12712760726530714</c:v>
                </c:pt>
                <c:pt idx="318">
                  <c:v>0.12674182066657003</c:v>
                </c:pt>
                <c:pt idx="319">
                  <c:v>0.12500854888973856</c:v>
                </c:pt>
                <c:pt idx="320">
                  <c:v>0.12520592461702562</c:v>
                </c:pt>
                <c:pt idx="321">
                  <c:v>0.12328805364538264</c:v>
                </c:pt>
                <c:pt idx="322">
                  <c:v>0.12577416432974275</c:v>
                </c:pt>
                <c:pt idx="323">
                  <c:v>0.12597190610078934</c:v>
                </c:pt>
                <c:pt idx="324">
                  <c:v>0.12338294007306772</c:v>
                </c:pt>
                <c:pt idx="325">
                  <c:v>0.12447080082469064</c:v>
                </c:pt>
                <c:pt idx="326">
                  <c:v>0.12696491328686088</c:v>
                </c:pt>
                <c:pt idx="327">
                  <c:v>0.12903280696634778</c:v>
                </c:pt>
                <c:pt idx="328">
                  <c:v>0.13094330327763681</c:v>
                </c:pt>
                <c:pt idx="329">
                  <c:v>0.13172382245969128</c:v>
                </c:pt>
                <c:pt idx="330">
                  <c:v>0.1341907301985148</c:v>
                </c:pt>
                <c:pt idx="331">
                  <c:v>0.13323739485385766</c:v>
                </c:pt>
                <c:pt idx="332">
                  <c:v>0.13248411228874546</c:v>
                </c:pt>
                <c:pt idx="333">
                  <c:v>0.13082127928558429</c:v>
                </c:pt>
                <c:pt idx="334">
                  <c:v>0.13024559168598127</c:v>
                </c:pt>
                <c:pt idx="335">
                  <c:v>0.1295510612504307</c:v>
                </c:pt>
                <c:pt idx="336">
                  <c:v>0.13189415187809295</c:v>
                </c:pt>
                <c:pt idx="337">
                  <c:v>0.13044196339844571</c:v>
                </c:pt>
                <c:pt idx="338">
                  <c:v>0.13147481982530396</c:v>
                </c:pt>
                <c:pt idx="339">
                  <c:v>0.13088737325834376</c:v>
                </c:pt>
                <c:pt idx="340">
                  <c:v>0.12994870993718433</c:v>
                </c:pt>
                <c:pt idx="341">
                  <c:v>0.13148873791412985</c:v>
                </c:pt>
                <c:pt idx="342">
                  <c:v>0.13218605291511687</c:v>
                </c:pt>
                <c:pt idx="343">
                  <c:v>0.13168848402977962</c:v>
                </c:pt>
                <c:pt idx="344">
                  <c:v>0.13078078924778169</c:v>
                </c:pt>
                <c:pt idx="345">
                  <c:v>0.13282859158653859</c:v>
                </c:pt>
                <c:pt idx="346">
                  <c:v>0.13296718703685273</c:v>
                </c:pt>
                <c:pt idx="347">
                  <c:v>0.13498442620105466</c:v>
                </c:pt>
                <c:pt idx="348">
                  <c:v>0.1323623095054125</c:v>
                </c:pt>
                <c:pt idx="349">
                  <c:v>0.13294674875152412</c:v>
                </c:pt>
                <c:pt idx="350">
                  <c:v>0.13615862560220915</c:v>
                </c:pt>
                <c:pt idx="351">
                  <c:v>0.13712629054719749</c:v>
                </c:pt>
                <c:pt idx="352">
                  <c:v>0.13814520842352884</c:v>
                </c:pt>
                <c:pt idx="353">
                  <c:v>0.14033064895869241</c:v>
                </c:pt>
                <c:pt idx="354">
                  <c:v>0.13947024834701138</c:v>
                </c:pt>
                <c:pt idx="355">
                  <c:v>0.13984032556181991</c:v>
                </c:pt>
                <c:pt idx="356">
                  <c:v>0.14048795891662524</c:v>
                </c:pt>
                <c:pt idx="357">
                  <c:v>0.13823785837181823</c:v>
                </c:pt>
                <c:pt idx="358">
                  <c:v>0.13734334659367931</c:v>
                </c:pt>
                <c:pt idx="359">
                  <c:v>0.13758269411929369</c:v>
                </c:pt>
                <c:pt idx="360">
                  <c:v>0.13649332734722264</c:v>
                </c:pt>
                <c:pt idx="361">
                  <c:v>0.13949747056200423</c:v>
                </c:pt>
                <c:pt idx="362">
                  <c:v>0.13983192027679658</c:v>
                </c:pt>
                <c:pt idx="363">
                  <c:v>0.14189426799008142</c:v>
                </c:pt>
                <c:pt idx="364">
                  <c:v>0.14089580361296417</c:v>
                </c:pt>
                <c:pt idx="365">
                  <c:v>0.1395608537925459</c:v>
                </c:pt>
                <c:pt idx="366">
                  <c:v>0.14209546635937276</c:v>
                </c:pt>
                <c:pt idx="367">
                  <c:v>0.14224361380943673</c:v>
                </c:pt>
                <c:pt idx="368">
                  <c:v>0.14291097197851688</c:v>
                </c:pt>
                <c:pt idx="369">
                  <c:v>0.14457758841820301</c:v>
                </c:pt>
                <c:pt idx="370">
                  <c:v>0.14727945529518105</c:v>
                </c:pt>
                <c:pt idx="371">
                  <c:v>0.14660786725900343</c:v>
                </c:pt>
                <c:pt idx="372">
                  <c:v>0.1465995473307351</c:v>
                </c:pt>
                <c:pt idx="373">
                  <c:v>0.1465813980651578</c:v>
                </c:pt>
                <c:pt idx="374">
                  <c:v>0.14767817892421897</c:v>
                </c:pt>
                <c:pt idx="375">
                  <c:v>0.14802567238475639</c:v>
                </c:pt>
                <c:pt idx="376">
                  <c:v>0.14832410223535453</c:v>
                </c:pt>
                <c:pt idx="377">
                  <c:v>0.14308786755198688</c:v>
                </c:pt>
                <c:pt idx="378">
                  <c:v>0.1404805953466215</c:v>
                </c:pt>
                <c:pt idx="379">
                  <c:v>0.13580631316916802</c:v>
                </c:pt>
                <c:pt idx="380">
                  <c:v>0.13878583739121941</c:v>
                </c:pt>
                <c:pt idx="381">
                  <c:v>0.14052060262752919</c:v>
                </c:pt>
                <c:pt idx="382">
                  <c:v>0.14326578638051268</c:v>
                </c:pt>
                <c:pt idx="383">
                  <c:v>0.14114601040703079</c:v>
                </c:pt>
                <c:pt idx="384">
                  <c:v>0.13865227837101202</c:v>
                </c:pt>
                <c:pt idx="385">
                  <c:v>0.13769807718068638</c:v>
                </c:pt>
                <c:pt idx="386">
                  <c:v>0.12678780617135299</c:v>
                </c:pt>
                <c:pt idx="387">
                  <c:v>0.12829506177472383</c:v>
                </c:pt>
                <c:pt idx="388">
                  <c:v>0.13278233056456612</c:v>
                </c:pt>
                <c:pt idx="389">
                  <c:v>0.13376935351339192</c:v>
                </c:pt>
                <c:pt idx="390">
                  <c:v>0.13399943287499849</c:v>
                </c:pt>
                <c:pt idx="391">
                  <c:v>0.13230938674130877</c:v>
                </c:pt>
                <c:pt idx="392">
                  <c:v>0.12974969624109822</c:v>
                </c:pt>
                <c:pt idx="393">
                  <c:v>0.13176361077242005</c:v>
                </c:pt>
                <c:pt idx="394">
                  <c:v>0.13465046021011928</c:v>
                </c:pt>
                <c:pt idx="395">
                  <c:v>0.12975982781462103</c:v>
                </c:pt>
                <c:pt idx="396">
                  <c:v>0.12925804535351348</c:v>
                </c:pt>
                <c:pt idx="397">
                  <c:v>0.12971516149976758</c:v>
                </c:pt>
                <c:pt idx="398">
                  <c:v>0.12938537025794838</c:v>
                </c:pt>
                <c:pt idx="399">
                  <c:v>0.1328302318951986</c:v>
                </c:pt>
                <c:pt idx="400">
                  <c:v>0.13616356935690099</c:v>
                </c:pt>
                <c:pt idx="401">
                  <c:v>0.13706661941342624</c:v>
                </c:pt>
                <c:pt idx="402">
                  <c:v>0.13862876702793758</c:v>
                </c:pt>
                <c:pt idx="403">
                  <c:v>0.1378532198847644</c:v>
                </c:pt>
                <c:pt idx="404">
                  <c:v>0.13760459117526991</c:v>
                </c:pt>
                <c:pt idx="405">
                  <c:v>0.13504146824324903</c:v>
                </c:pt>
                <c:pt idx="406">
                  <c:v>0.13276423389710779</c:v>
                </c:pt>
                <c:pt idx="407">
                  <c:v>0.13146439720351055</c:v>
                </c:pt>
                <c:pt idx="408">
                  <c:v>0.13051823303659149</c:v>
                </c:pt>
                <c:pt idx="409">
                  <c:v>0.12988109458594232</c:v>
                </c:pt>
                <c:pt idx="410">
                  <c:v>0.13221932861077779</c:v>
                </c:pt>
                <c:pt idx="411">
                  <c:v>0.13198406202203405</c:v>
                </c:pt>
                <c:pt idx="412">
                  <c:v>0.13552877262690188</c:v>
                </c:pt>
                <c:pt idx="413">
                  <c:v>0.13844070920848806</c:v>
                </c:pt>
                <c:pt idx="414">
                  <c:v>0.13757727640336026</c:v>
                </c:pt>
                <c:pt idx="415">
                  <c:v>0.13804614711907304</c:v>
                </c:pt>
                <c:pt idx="416">
                  <c:v>0.13748329098913192</c:v>
                </c:pt>
                <c:pt idx="417">
                  <c:v>0.13901707378190387</c:v>
                </c:pt>
                <c:pt idx="418">
                  <c:v>0.14024361798743179</c:v>
                </c:pt>
                <c:pt idx="419">
                  <c:v>0.14021200689200919</c:v>
                </c:pt>
                <c:pt idx="420">
                  <c:v>0.14139399098966532</c:v>
                </c:pt>
                <c:pt idx="421">
                  <c:v>0.14099606961185907</c:v>
                </c:pt>
                <c:pt idx="422">
                  <c:v>0.14139107543345641</c:v>
                </c:pt>
                <c:pt idx="423">
                  <c:v>0.14257347030825662</c:v>
                </c:pt>
                <c:pt idx="424">
                  <c:v>0.14309895126680772</c:v>
                </c:pt>
                <c:pt idx="425">
                  <c:v>0.14317103380085672</c:v>
                </c:pt>
                <c:pt idx="426">
                  <c:v>0.14073286503725191</c:v>
                </c:pt>
                <c:pt idx="427">
                  <c:v>0.1428857825809724</c:v>
                </c:pt>
                <c:pt idx="428">
                  <c:v>0.14562137925183305</c:v>
                </c:pt>
                <c:pt idx="429">
                  <c:v>0.14761994354704666</c:v>
                </c:pt>
                <c:pt idx="430">
                  <c:v>0.14165171750665628</c:v>
                </c:pt>
                <c:pt idx="431">
                  <c:v>0.14249789244033417</c:v>
                </c:pt>
                <c:pt idx="432">
                  <c:v>0.14394702875189025</c:v>
                </c:pt>
                <c:pt idx="433">
                  <c:v>0.15003916617152635</c:v>
                </c:pt>
                <c:pt idx="434">
                  <c:v>0.1529579753783572</c:v>
                </c:pt>
                <c:pt idx="435">
                  <c:v>0.15339363514459148</c:v>
                </c:pt>
                <c:pt idx="436">
                  <c:v>0.15235654397598375</c:v>
                </c:pt>
                <c:pt idx="437">
                  <c:v>0.15304477860706611</c:v>
                </c:pt>
                <c:pt idx="438">
                  <c:v>0.15224198345108819</c:v>
                </c:pt>
                <c:pt idx="439">
                  <c:v>0.15376394182681508</c:v>
                </c:pt>
                <c:pt idx="440">
                  <c:v>0.15134077035142157</c:v>
                </c:pt>
                <c:pt idx="441">
                  <c:v>0.15423323242220488</c:v>
                </c:pt>
                <c:pt idx="442">
                  <c:v>0.15518992684028587</c:v>
                </c:pt>
                <c:pt idx="443">
                  <c:v>0.15792782498385383</c:v>
                </c:pt>
                <c:pt idx="444">
                  <c:v>0.16048318497947589</c:v>
                </c:pt>
                <c:pt idx="445">
                  <c:v>0.16149128770064314</c:v>
                </c:pt>
                <c:pt idx="446">
                  <c:v>0.1574259651601575</c:v>
                </c:pt>
                <c:pt idx="447">
                  <c:v>0.1585450146967553</c:v>
                </c:pt>
                <c:pt idx="448">
                  <c:v>0.16257387249724209</c:v>
                </c:pt>
                <c:pt idx="449">
                  <c:v>0.16503412204899526</c:v>
                </c:pt>
                <c:pt idx="450">
                  <c:v>0.16562252033007652</c:v>
                </c:pt>
                <c:pt idx="451">
                  <c:v>0.16608952802550014</c:v>
                </c:pt>
                <c:pt idx="452">
                  <c:v>0.16980601556827923</c:v>
                </c:pt>
                <c:pt idx="453">
                  <c:v>0.16760579563415323</c:v>
                </c:pt>
                <c:pt idx="454">
                  <c:v>0.1662265848361606</c:v>
                </c:pt>
                <c:pt idx="455">
                  <c:v>0.16579624022882178</c:v>
                </c:pt>
                <c:pt idx="456">
                  <c:v>0.16013999998677386</c:v>
                </c:pt>
                <c:pt idx="457">
                  <c:v>0.16332392436261967</c:v>
                </c:pt>
                <c:pt idx="458">
                  <c:v>0.16621691850439269</c:v>
                </c:pt>
                <c:pt idx="459">
                  <c:v>0.16943959675576914</c:v>
                </c:pt>
                <c:pt idx="460">
                  <c:v>0.17214402723974009</c:v>
                </c:pt>
                <c:pt idx="461">
                  <c:v>0.17084819356541558</c:v>
                </c:pt>
                <c:pt idx="462">
                  <c:v>0.1683484096458352</c:v>
                </c:pt>
                <c:pt idx="463">
                  <c:v>0.16890005340264946</c:v>
                </c:pt>
                <c:pt idx="464">
                  <c:v>0.16553483203535868</c:v>
                </c:pt>
                <c:pt idx="465">
                  <c:v>0.17240175974876082</c:v>
                </c:pt>
                <c:pt idx="466">
                  <c:v>0.1749614380498532</c:v>
                </c:pt>
                <c:pt idx="467">
                  <c:v>0.17599954482237323</c:v>
                </c:pt>
                <c:pt idx="468">
                  <c:v>0.18008942883730339</c:v>
                </c:pt>
                <c:pt idx="469">
                  <c:v>0.17836273408708814</c:v>
                </c:pt>
                <c:pt idx="470">
                  <c:v>0.17905135156803542</c:v>
                </c:pt>
                <c:pt idx="471">
                  <c:v>0.17799775730873502</c:v>
                </c:pt>
                <c:pt idx="472">
                  <c:v>0.18225879766358455</c:v>
                </c:pt>
                <c:pt idx="473">
                  <c:v>0.18517925749422171</c:v>
                </c:pt>
                <c:pt idx="474">
                  <c:v>0.18615453708797891</c:v>
                </c:pt>
                <c:pt idx="475">
                  <c:v>0.18736953040329407</c:v>
                </c:pt>
                <c:pt idx="476">
                  <c:v>0.17500532868452279</c:v>
                </c:pt>
                <c:pt idx="477">
                  <c:v>0.17696087461927457</c:v>
                </c:pt>
                <c:pt idx="478">
                  <c:v>0.169234538061942</c:v>
                </c:pt>
                <c:pt idx="479">
                  <c:v>0.16689017490209079</c:v>
                </c:pt>
                <c:pt idx="480">
                  <c:v>0.16922109691411324</c:v>
                </c:pt>
                <c:pt idx="481">
                  <c:v>0.16580228293898469</c:v>
                </c:pt>
                <c:pt idx="482">
                  <c:v>0.17002303168663979</c:v>
                </c:pt>
                <c:pt idx="483">
                  <c:v>0.17315446581759342</c:v>
                </c:pt>
                <c:pt idx="484">
                  <c:v>0.17338293123684934</c:v>
                </c:pt>
                <c:pt idx="485">
                  <c:v>0.17007548100506487</c:v>
                </c:pt>
                <c:pt idx="486">
                  <c:v>0.17034998248487709</c:v>
                </c:pt>
                <c:pt idx="487">
                  <c:v>0.16761779213529815</c:v>
                </c:pt>
                <c:pt idx="488">
                  <c:v>0.16742647020925627</c:v>
                </c:pt>
                <c:pt idx="489">
                  <c:v>0.17107197212867131</c:v>
                </c:pt>
                <c:pt idx="490">
                  <c:v>0.16563381736540306</c:v>
                </c:pt>
                <c:pt idx="491">
                  <c:v>0.1658410827774075</c:v>
                </c:pt>
                <c:pt idx="492">
                  <c:v>0.16176774396005555</c:v>
                </c:pt>
                <c:pt idx="493">
                  <c:v>0.16690566173718135</c:v>
                </c:pt>
                <c:pt idx="494">
                  <c:v>0.16835611923200711</c:v>
                </c:pt>
                <c:pt idx="495">
                  <c:v>0.1715000182173374</c:v>
                </c:pt>
                <c:pt idx="496">
                  <c:v>0.17146725413328534</c:v>
                </c:pt>
                <c:pt idx="497">
                  <c:v>0.17490661223474557</c:v>
                </c:pt>
                <c:pt idx="498">
                  <c:v>0.17566669244134525</c:v>
                </c:pt>
                <c:pt idx="499">
                  <c:v>0.17667229135850016</c:v>
                </c:pt>
                <c:pt idx="500">
                  <c:v>0.17985586328616399</c:v>
                </c:pt>
                <c:pt idx="501">
                  <c:v>0.17956928758643098</c:v>
                </c:pt>
                <c:pt idx="502">
                  <c:v>0.18455545993957112</c:v>
                </c:pt>
                <c:pt idx="503">
                  <c:v>0.18715398991625576</c:v>
                </c:pt>
                <c:pt idx="504">
                  <c:v>0.18585793843074772</c:v>
                </c:pt>
                <c:pt idx="505">
                  <c:v>0.18913214688175439</c:v>
                </c:pt>
                <c:pt idx="506">
                  <c:v>0.1891946107526743</c:v>
                </c:pt>
                <c:pt idx="507">
                  <c:v>0.19087871244514365</c:v>
                </c:pt>
                <c:pt idx="508">
                  <c:v>0.19024968397587028</c:v>
                </c:pt>
                <c:pt idx="509">
                  <c:v>0.18948121903509185</c:v>
                </c:pt>
                <c:pt idx="510">
                  <c:v>0.1854096074167535</c:v>
                </c:pt>
                <c:pt idx="511">
                  <c:v>0.18855035765566397</c:v>
                </c:pt>
                <c:pt idx="512">
                  <c:v>0.19070347211738858</c:v>
                </c:pt>
                <c:pt idx="513">
                  <c:v>0.19377108782957708</c:v>
                </c:pt>
                <c:pt idx="514">
                  <c:v>0.19389809906188837</c:v>
                </c:pt>
                <c:pt idx="515">
                  <c:v>0.19616579887042995</c:v>
                </c:pt>
                <c:pt idx="516">
                  <c:v>0.19234905710326822</c:v>
                </c:pt>
                <c:pt idx="517">
                  <c:v>0.19083834982757319</c:v>
                </c:pt>
                <c:pt idx="518">
                  <c:v>0.19277721137340675</c:v>
                </c:pt>
                <c:pt idx="519">
                  <c:v>0.19674336499618872</c:v>
                </c:pt>
                <c:pt idx="520">
                  <c:v>0.20061183738684574</c:v>
                </c:pt>
                <c:pt idx="521">
                  <c:v>0.20178892753403077</c:v>
                </c:pt>
                <c:pt idx="522">
                  <c:v>0.20179973484531266</c:v>
                </c:pt>
                <c:pt idx="523">
                  <c:v>0.20285412751979814</c:v>
                </c:pt>
                <c:pt idx="524">
                  <c:v>0.20239492799719838</c:v>
                </c:pt>
                <c:pt idx="525">
                  <c:v>0.20691628530110528</c:v>
                </c:pt>
                <c:pt idx="526">
                  <c:v>0.21535231737329696</c:v>
                </c:pt>
                <c:pt idx="527">
                  <c:v>0.21475743141547765</c:v>
                </c:pt>
                <c:pt idx="528">
                  <c:v>0.21593035271330319</c:v>
                </c:pt>
                <c:pt idx="529">
                  <c:v>0.21402075884665894</c:v>
                </c:pt>
                <c:pt idx="530">
                  <c:v>0.22073042521554953</c:v>
                </c:pt>
                <c:pt idx="531">
                  <c:v>0.21883331498554637</c:v>
                </c:pt>
                <c:pt idx="532">
                  <c:v>0.22231549583788324</c:v>
                </c:pt>
                <c:pt idx="533">
                  <c:v>0.2232185287720061</c:v>
                </c:pt>
                <c:pt idx="534">
                  <c:v>0.22241639033383964</c:v>
                </c:pt>
                <c:pt idx="535">
                  <c:v>0.21983406513808124</c:v>
                </c:pt>
                <c:pt idx="536">
                  <c:v>0.21777499754231733</c:v>
                </c:pt>
                <c:pt idx="537">
                  <c:v>0.21764297616664474</c:v>
                </c:pt>
                <c:pt idx="538">
                  <c:v>0.22043629226937567</c:v>
                </c:pt>
                <c:pt idx="539">
                  <c:v>0.22364100952320021</c:v>
                </c:pt>
                <c:pt idx="540">
                  <c:v>0.22400948723453173</c:v>
                </c:pt>
                <c:pt idx="541">
                  <c:v>0.22482983249204214</c:v>
                </c:pt>
                <c:pt idx="542">
                  <c:v>0.22060614060859751</c:v>
                </c:pt>
                <c:pt idx="543">
                  <c:v>0.22208181886831713</c:v>
                </c:pt>
                <c:pt idx="544">
                  <c:v>0.22150620210320882</c:v>
                </c:pt>
                <c:pt idx="545">
                  <c:v>0.2277565169168323</c:v>
                </c:pt>
                <c:pt idx="546">
                  <c:v>0.23470765526770432</c:v>
                </c:pt>
                <c:pt idx="547">
                  <c:v>0.23831503565705336</c:v>
                </c:pt>
                <c:pt idx="548">
                  <c:v>0.24352800710869826</c:v>
                </c:pt>
                <c:pt idx="549">
                  <c:v>0.24533833299362051</c:v>
                </c:pt>
                <c:pt idx="550">
                  <c:v>0.24960000298766061</c:v>
                </c:pt>
                <c:pt idx="551">
                  <c:v>0.24920143464338662</c:v>
                </c:pt>
                <c:pt idx="552">
                  <c:v>0.25196195987079295</c:v>
                </c:pt>
                <c:pt idx="553">
                  <c:v>0.25603013580491263</c:v>
                </c:pt>
                <c:pt idx="554">
                  <c:v>0.25856762579723069</c:v>
                </c:pt>
                <c:pt idx="555">
                  <c:v>0.26829578550970323</c:v>
                </c:pt>
                <c:pt idx="556">
                  <c:v>0.27331510154728256</c:v>
                </c:pt>
                <c:pt idx="557">
                  <c:v>0.27494252691581011</c:v>
                </c:pt>
                <c:pt idx="558">
                  <c:v>0.28009489147624289</c:v>
                </c:pt>
                <c:pt idx="559">
                  <c:v>0.28850561996916269</c:v>
                </c:pt>
                <c:pt idx="560">
                  <c:v>0.28782741262770273</c:v>
                </c:pt>
                <c:pt idx="561">
                  <c:v>0.28431375250978563</c:v>
                </c:pt>
                <c:pt idx="562">
                  <c:v>0.28246223883829935</c:v>
                </c:pt>
                <c:pt idx="563">
                  <c:v>0.2802297474594555</c:v>
                </c:pt>
                <c:pt idx="564">
                  <c:v>0.28776932033836777</c:v>
                </c:pt>
                <c:pt idx="565">
                  <c:v>0.28947961026687419</c:v>
                </c:pt>
                <c:pt idx="566">
                  <c:v>0.29456909528484521</c:v>
                </c:pt>
                <c:pt idx="567">
                  <c:v>0.29504759590587137</c:v>
                </c:pt>
                <c:pt idx="568">
                  <c:v>0.29610454982426204</c:v>
                </c:pt>
                <c:pt idx="569">
                  <c:v>0.3017238314659767</c:v>
                </c:pt>
                <c:pt idx="570">
                  <c:v>0.30103781787184269</c:v>
                </c:pt>
                <c:pt idx="571">
                  <c:v>0.29946208910115546</c:v>
                </c:pt>
                <c:pt idx="572">
                  <c:v>0.29855993177590889</c:v>
                </c:pt>
                <c:pt idx="573">
                  <c:v>0.30440863222794934</c:v>
                </c:pt>
                <c:pt idx="574">
                  <c:v>0.30615611074494642</c:v>
                </c:pt>
                <c:pt idx="575">
                  <c:v>0.30939829241643846</c:v>
                </c:pt>
                <c:pt idx="576">
                  <c:v>0.30984317935934924</c:v>
                </c:pt>
                <c:pt idx="577">
                  <c:v>0.31741070676164473</c:v>
                </c:pt>
                <c:pt idx="578">
                  <c:v>0.31519650309711023</c:v>
                </c:pt>
                <c:pt idx="579">
                  <c:v>0.31510274252357906</c:v>
                </c:pt>
                <c:pt idx="580">
                  <c:v>0.31792298003399266</c:v>
                </c:pt>
                <c:pt idx="581">
                  <c:v>0.32116926103770482</c:v>
                </c:pt>
                <c:pt idx="582">
                  <c:v>0.32437049923422112</c:v>
                </c:pt>
                <c:pt idx="583">
                  <c:v>0.32594392882248036</c:v>
                </c:pt>
                <c:pt idx="584">
                  <c:v>0.32717856883148522</c:v>
                </c:pt>
                <c:pt idx="585">
                  <c:v>0.33070698369680374</c:v>
                </c:pt>
                <c:pt idx="586">
                  <c:v>0.33305832023566073</c:v>
                </c:pt>
                <c:pt idx="587">
                  <c:v>0.33410405053629133</c:v>
                </c:pt>
                <c:pt idx="588">
                  <c:v>0.33312998528740989</c:v>
                </c:pt>
                <c:pt idx="589">
                  <c:v>0.33271434632318075</c:v>
                </c:pt>
                <c:pt idx="590">
                  <c:v>0.33263527952840466</c:v>
                </c:pt>
                <c:pt idx="591">
                  <c:v>0.33140773607220897</c:v>
                </c:pt>
                <c:pt idx="592">
                  <c:v>0.33453867141324833</c:v>
                </c:pt>
                <c:pt idx="593">
                  <c:v>0.3350748072399099</c:v>
                </c:pt>
                <c:pt idx="594">
                  <c:v>0.33693354528372632</c:v>
                </c:pt>
                <c:pt idx="595">
                  <c:v>0.33620848511098989</c:v>
                </c:pt>
                <c:pt idx="596">
                  <c:v>0.33619857064936798</c:v>
                </c:pt>
                <c:pt idx="597">
                  <c:v>0.33626330579340369</c:v>
                </c:pt>
                <c:pt idx="598">
                  <c:v>0.33695901635561865</c:v>
                </c:pt>
                <c:pt idx="599">
                  <c:v>0.33313448755809283</c:v>
                </c:pt>
                <c:pt idx="600">
                  <c:v>0.3339889007706438</c:v>
                </c:pt>
                <c:pt idx="601">
                  <c:v>0.33574379974756741</c:v>
                </c:pt>
                <c:pt idx="602">
                  <c:v>0.33648061828099296</c:v>
                </c:pt>
                <c:pt idx="603">
                  <c:v>0.33563843043184916</c:v>
                </c:pt>
                <c:pt idx="604">
                  <c:v>0.33977148864465678</c:v>
                </c:pt>
                <c:pt idx="605">
                  <c:v>0.3427411249335417</c:v>
                </c:pt>
                <c:pt idx="606">
                  <c:v>0.34285398078072871</c:v>
                </c:pt>
                <c:pt idx="607">
                  <c:v>0.34444667586916244</c:v>
                </c:pt>
                <c:pt idx="608">
                  <c:v>0.34709116696887898</c:v>
                </c:pt>
                <c:pt idx="609">
                  <c:v>0.34660053671052027</c:v>
                </c:pt>
                <c:pt idx="610">
                  <c:v>0.34928365207034107</c:v>
                </c:pt>
                <c:pt idx="611">
                  <c:v>0.35234109409238124</c:v>
                </c:pt>
                <c:pt idx="612">
                  <c:v>0.35964151042870118</c:v>
                </c:pt>
                <c:pt idx="613">
                  <c:v>0.36777401699798729</c:v>
                </c:pt>
                <c:pt idx="614">
                  <c:v>0.36711954052116225</c:v>
                </c:pt>
                <c:pt idx="615">
                  <c:v>0.36729234182489812</c:v>
                </c:pt>
                <c:pt idx="616">
                  <c:v>0.3645364060904106</c:v>
                </c:pt>
                <c:pt idx="617">
                  <c:v>0.3654221650632139</c:v>
                </c:pt>
                <c:pt idx="618">
                  <c:v>0.36505005584382255</c:v>
                </c:pt>
                <c:pt idx="619">
                  <c:v>0.36228341421802202</c:v>
                </c:pt>
                <c:pt idx="620">
                  <c:v>0.36278095889902717</c:v>
                </c:pt>
                <c:pt idx="621">
                  <c:v>0.36210037623349889</c:v>
                </c:pt>
                <c:pt idx="622">
                  <c:v>0.36215560356264209</c:v>
                </c:pt>
                <c:pt idx="623">
                  <c:v>0.36263930858933247</c:v>
                </c:pt>
                <c:pt idx="624">
                  <c:v>0.36273691028598298</c:v>
                </c:pt>
                <c:pt idx="625">
                  <c:v>0.36320939102433014</c:v>
                </c:pt>
                <c:pt idx="626">
                  <c:v>0.36175323541014603</c:v>
                </c:pt>
                <c:pt idx="627">
                  <c:v>0.36122012913945145</c:v>
                </c:pt>
                <c:pt idx="628">
                  <c:v>0.3608651184220113</c:v>
                </c:pt>
                <c:pt idx="629">
                  <c:v>0.36221519778416922</c:v>
                </c:pt>
                <c:pt idx="630">
                  <c:v>0.36518291797181246</c:v>
                </c:pt>
                <c:pt idx="631">
                  <c:v>0.36500226029906857</c:v>
                </c:pt>
                <c:pt idx="632">
                  <c:v>0.36289600866324112</c:v>
                </c:pt>
                <c:pt idx="633">
                  <c:v>0.36377718196520381</c:v>
                </c:pt>
                <c:pt idx="634">
                  <c:v>0.36513052103662447</c:v>
                </c:pt>
                <c:pt idx="635">
                  <c:v>0.36702914373079998</c:v>
                </c:pt>
                <c:pt idx="636">
                  <c:v>0.36564620469529419</c:v>
                </c:pt>
                <c:pt idx="637">
                  <c:v>0.36379182655389108</c:v>
                </c:pt>
                <c:pt idx="638">
                  <c:v>0.36268480317787466</c:v>
                </c:pt>
                <c:pt idx="639">
                  <c:v>0.36670961524727619</c:v>
                </c:pt>
                <c:pt idx="640">
                  <c:v>0.36409084583431683</c:v>
                </c:pt>
                <c:pt idx="641">
                  <c:v>0.36245585096788524</c:v>
                </c:pt>
                <c:pt idx="642">
                  <c:v>0.36224265496441443</c:v>
                </c:pt>
                <c:pt idx="643">
                  <c:v>0.36381563434060782</c:v>
                </c:pt>
                <c:pt idx="644">
                  <c:v>0.36266445345724008</c:v>
                </c:pt>
                <c:pt idx="645">
                  <c:v>0.3613211893633459</c:v>
                </c:pt>
                <c:pt idx="646">
                  <c:v>0.36127976847528931</c:v>
                </c:pt>
                <c:pt idx="647">
                  <c:v>0.36088042979742685</c:v>
                </c:pt>
                <c:pt idx="648">
                  <c:v>0.36466187563626828</c:v>
                </c:pt>
                <c:pt idx="649">
                  <c:v>0.36795726425646746</c:v>
                </c:pt>
                <c:pt idx="650">
                  <c:v>0.36800929683514316</c:v>
                </c:pt>
                <c:pt idx="651">
                  <c:v>0.37021030275702049</c:v>
                </c:pt>
                <c:pt idx="652">
                  <c:v>0.36792004553550584</c:v>
                </c:pt>
                <c:pt idx="653">
                  <c:v>0.36880287716294236</c:v>
                </c:pt>
                <c:pt idx="654">
                  <c:v>0.36397238129210674</c:v>
                </c:pt>
                <c:pt idx="655">
                  <c:v>0.36268235325355724</c:v>
                </c:pt>
                <c:pt idx="656">
                  <c:v>0.36212281400894075</c:v>
                </c:pt>
                <c:pt idx="657">
                  <c:v>0.36429113523826162</c:v>
                </c:pt>
                <c:pt idx="658">
                  <c:v>0.36481628488361006</c:v>
                </c:pt>
                <c:pt idx="659">
                  <c:v>0.36674044591395538</c:v>
                </c:pt>
                <c:pt idx="660">
                  <c:v>0.36921268005016805</c:v>
                </c:pt>
                <c:pt idx="661">
                  <c:v>0.37196306748782293</c:v>
                </c:pt>
                <c:pt idx="662">
                  <c:v>0.37812932267241628</c:v>
                </c:pt>
                <c:pt idx="663">
                  <c:v>0.37850664377059862</c:v>
                </c:pt>
                <c:pt idx="664">
                  <c:v>0.38037463418878681</c:v>
                </c:pt>
                <c:pt idx="665">
                  <c:v>0.37744728034976527</c:v>
                </c:pt>
                <c:pt idx="666">
                  <c:v>0.3808407202961841</c:v>
                </c:pt>
                <c:pt idx="667">
                  <c:v>0.38175356070574118</c:v>
                </c:pt>
                <c:pt idx="668">
                  <c:v>0.38253754168506404</c:v>
                </c:pt>
                <c:pt idx="669">
                  <c:v>0.38518302636486013</c:v>
                </c:pt>
                <c:pt idx="670">
                  <c:v>0.38873606915649739</c:v>
                </c:pt>
                <c:pt idx="671">
                  <c:v>0.38848139614987209</c:v>
                </c:pt>
                <c:pt idx="672">
                  <c:v>0.39108611785544012</c:v>
                </c:pt>
                <c:pt idx="673">
                  <c:v>0.39131621414655848</c:v>
                </c:pt>
                <c:pt idx="674">
                  <c:v>0.38643585946684644</c:v>
                </c:pt>
                <c:pt idx="675">
                  <c:v>0.39028724249071511</c:v>
                </c:pt>
                <c:pt idx="676">
                  <c:v>0.38909841698851522</c:v>
                </c:pt>
                <c:pt idx="677">
                  <c:v>0.39383025353406187</c:v>
                </c:pt>
                <c:pt idx="678">
                  <c:v>0.39662206210347106</c:v>
                </c:pt>
                <c:pt idx="679">
                  <c:v>0.39968868809311009</c:v>
                </c:pt>
                <c:pt idx="680">
                  <c:v>0.39732023752633427</c:v>
                </c:pt>
                <c:pt idx="681">
                  <c:v>0.39911344031207796</c:v>
                </c:pt>
                <c:pt idx="682">
                  <c:v>0.40413016304437122</c:v>
                </c:pt>
                <c:pt idx="683">
                  <c:v>0.40933415948734853</c:v>
                </c:pt>
                <c:pt idx="684">
                  <c:v>0.41452469905188649</c:v>
                </c:pt>
                <c:pt idx="685">
                  <c:v>0.42198858939502237</c:v>
                </c:pt>
                <c:pt idx="686">
                  <c:v>0.42227777939152356</c:v>
                </c:pt>
                <c:pt idx="687">
                  <c:v>0.42366435052149698</c:v>
                </c:pt>
                <c:pt idx="688">
                  <c:v>0.41844325455059761</c:v>
                </c:pt>
                <c:pt idx="689">
                  <c:v>0.41955393037338928</c:v>
                </c:pt>
                <c:pt idx="690">
                  <c:v>0.42240240990526834</c:v>
                </c:pt>
                <c:pt idx="691">
                  <c:v>0.42430394048613596</c:v>
                </c:pt>
                <c:pt idx="692">
                  <c:v>0.4223939910440615</c:v>
                </c:pt>
                <c:pt idx="693">
                  <c:v>0.42357110638098905</c:v>
                </c:pt>
                <c:pt idx="694">
                  <c:v>0.4269518322627246</c:v>
                </c:pt>
                <c:pt idx="695">
                  <c:v>0.43011493827041725</c:v>
                </c:pt>
                <c:pt idx="696">
                  <c:v>0.43254398950715056</c:v>
                </c:pt>
                <c:pt idx="697">
                  <c:v>0.43118442697701176</c:v>
                </c:pt>
                <c:pt idx="698">
                  <c:v>0.42726250925399967</c:v>
                </c:pt>
                <c:pt idx="699">
                  <c:v>0.43063958010577452</c:v>
                </c:pt>
                <c:pt idx="700">
                  <c:v>0.42820286845888966</c:v>
                </c:pt>
                <c:pt idx="701">
                  <c:v>0.42960240234628699</c:v>
                </c:pt>
                <c:pt idx="702">
                  <c:v>0.43323467843172603</c:v>
                </c:pt>
                <c:pt idx="703">
                  <c:v>0.43541459555740958</c:v>
                </c:pt>
                <c:pt idx="704">
                  <c:v>0.43495152932787473</c:v>
                </c:pt>
                <c:pt idx="705">
                  <c:v>0.43204097098879246</c:v>
                </c:pt>
                <c:pt idx="706">
                  <c:v>0.42655236206325187</c:v>
                </c:pt>
                <c:pt idx="707">
                  <c:v>0.42125311411150346</c:v>
                </c:pt>
                <c:pt idx="708">
                  <c:v>0.42130618152255361</c:v>
                </c:pt>
                <c:pt idx="709">
                  <c:v>0.42330927836576215</c:v>
                </c:pt>
                <c:pt idx="710">
                  <c:v>0.42802390896472042</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AccReturns'!$G$3:$G$713</c:f>
              <c:numCache>
                <c:formatCode>General</c:formatCode>
                <c:ptCount val="711"/>
                <c:pt idx="0">
                  <c:v>0</c:v>
                </c:pt>
                <c:pt idx="1">
                  <c:v>8.0374309263353538E-4</c:v>
                </c:pt>
                <c:pt idx="2">
                  <c:v>9.4073394842930647E-4</c:v>
                </c:pt>
                <c:pt idx="3">
                  <c:v>2.0749468022804862E-3</c:v>
                </c:pt>
                <c:pt idx="4">
                  <c:v>3.4727857311851462E-3</c:v>
                </c:pt>
                <c:pt idx="5">
                  <c:v>3.6729221928764044E-3</c:v>
                </c:pt>
                <c:pt idx="6">
                  <c:v>5.0136811769552203E-3</c:v>
                </c:pt>
                <c:pt idx="7">
                  <c:v>1.1131155841614726E-2</c:v>
                </c:pt>
                <c:pt idx="8">
                  <c:v>1.2302420323216046E-2</c:v>
                </c:pt>
                <c:pt idx="9">
                  <c:v>1.5917625145666525E-2</c:v>
                </c:pt>
                <c:pt idx="10">
                  <c:v>1.6689021418552219E-2</c:v>
                </c:pt>
                <c:pt idx="11">
                  <c:v>1.8364788027050549E-2</c:v>
                </c:pt>
                <c:pt idx="12">
                  <c:v>2.1765696433403203E-2</c:v>
                </c:pt>
                <c:pt idx="13">
                  <c:v>2.4054104927781372E-2</c:v>
                </c:pt>
                <c:pt idx="14">
                  <c:v>2.7396835600774105E-2</c:v>
                </c:pt>
                <c:pt idx="15">
                  <c:v>2.7261276423112157E-2</c:v>
                </c:pt>
                <c:pt idx="16">
                  <c:v>2.7427204377588055E-2</c:v>
                </c:pt>
                <c:pt idx="17">
                  <c:v>2.757153068672058E-2</c:v>
                </c:pt>
                <c:pt idx="18">
                  <c:v>3.115327066515583E-2</c:v>
                </c:pt>
                <c:pt idx="19">
                  <c:v>2.9587616799640948E-2</c:v>
                </c:pt>
                <c:pt idx="20">
                  <c:v>3.0657884736129404E-2</c:v>
                </c:pt>
                <c:pt idx="21">
                  <c:v>3.3668304196170284E-2</c:v>
                </c:pt>
                <c:pt idx="22">
                  <c:v>3.4493598344813803E-2</c:v>
                </c:pt>
                <c:pt idx="23">
                  <c:v>3.4650374688885544E-2</c:v>
                </c:pt>
                <c:pt idx="24">
                  <c:v>3.5585978878912572E-2</c:v>
                </c:pt>
                <c:pt idx="25">
                  <c:v>3.6776001885322707E-2</c:v>
                </c:pt>
                <c:pt idx="26">
                  <c:v>3.5649473551208288E-2</c:v>
                </c:pt>
                <c:pt idx="27">
                  <c:v>3.4241278985765344E-2</c:v>
                </c:pt>
                <c:pt idx="28">
                  <c:v>3.7282623705287232E-2</c:v>
                </c:pt>
                <c:pt idx="29">
                  <c:v>3.7290282930357188E-2</c:v>
                </c:pt>
                <c:pt idx="30">
                  <c:v>3.8129114784606788E-2</c:v>
                </c:pt>
                <c:pt idx="31">
                  <c:v>4.0468127789141217E-2</c:v>
                </c:pt>
                <c:pt idx="32">
                  <c:v>4.2452888986847404E-2</c:v>
                </c:pt>
                <c:pt idx="33">
                  <c:v>4.1481118482403767E-2</c:v>
                </c:pt>
                <c:pt idx="34">
                  <c:v>4.2947121479072869E-2</c:v>
                </c:pt>
                <c:pt idx="35">
                  <c:v>4.1894048856992105E-2</c:v>
                </c:pt>
                <c:pt idx="36">
                  <c:v>4.2124528800830507E-2</c:v>
                </c:pt>
                <c:pt idx="37">
                  <c:v>3.788049350582634E-2</c:v>
                </c:pt>
                <c:pt idx="38">
                  <c:v>3.7863308309285193E-2</c:v>
                </c:pt>
                <c:pt idx="39">
                  <c:v>3.9791454984031915E-2</c:v>
                </c:pt>
                <c:pt idx="40">
                  <c:v>3.705934262358479E-2</c:v>
                </c:pt>
                <c:pt idx="41">
                  <c:v>3.9013896930343739E-2</c:v>
                </c:pt>
                <c:pt idx="42">
                  <c:v>3.5829809347823316E-2</c:v>
                </c:pt>
                <c:pt idx="43">
                  <c:v>2.8856828584639782E-2</c:v>
                </c:pt>
                <c:pt idx="44">
                  <c:v>2.3753730760976755E-2</c:v>
                </c:pt>
                <c:pt idx="45">
                  <c:v>1.7766275741976756E-2</c:v>
                </c:pt>
                <c:pt idx="46">
                  <c:v>2.5810637406982417E-2</c:v>
                </c:pt>
                <c:pt idx="47">
                  <c:v>2.3783993300190431E-2</c:v>
                </c:pt>
                <c:pt idx="48">
                  <c:v>9.8413605519587222E-3</c:v>
                </c:pt>
                <c:pt idx="49">
                  <c:v>1.991576086802449E-2</c:v>
                </c:pt>
                <c:pt idx="50">
                  <c:v>1.550183141480943E-2</c:v>
                </c:pt>
                <c:pt idx="51">
                  <c:v>1.3401180172250449E-2</c:v>
                </c:pt>
                <c:pt idx="52">
                  <c:v>-2.0189747638560407E-3</c:v>
                </c:pt>
                <c:pt idx="53">
                  <c:v>-1.2437767025679114E-2</c:v>
                </c:pt>
                <c:pt idx="54">
                  <c:v>-8.0105477545913129E-3</c:v>
                </c:pt>
                <c:pt idx="55">
                  <c:v>-7.9423836868268705E-3</c:v>
                </c:pt>
                <c:pt idx="56">
                  <c:v>-4.8899649622332619E-3</c:v>
                </c:pt>
                <c:pt idx="57">
                  <c:v>-7.0475241458849425E-3</c:v>
                </c:pt>
                <c:pt idx="58">
                  <c:v>-5.6859881226034581E-4</c:v>
                </c:pt>
                <c:pt idx="59">
                  <c:v>2.1562286841836364E-3</c:v>
                </c:pt>
                <c:pt idx="60">
                  <c:v>-2.4235831931073148E-3</c:v>
                </c:pt>
                <c:pt idx="61">
                  <c:v>-9.0924664145518586E-3</c:v>
                </c:pt>
                <c:pt idx="62">
                  <c:v>-8.028436142865969E-3</c:v>
                </c:pt>
                <c:pt idx="63">
                  <c:v>-1.0894792358307925E-2</c:v>
                </c:pt>
                <c:pt idx="64">
                  <c:v>-7.9375220518912437E-3</c:v>
                </c:pt>
                <c:pt idx="65">
                  <c:v>-5.4859730753052949E-3</c:v>
                </c:pt>
                <c:pt idx="66">
                  <c:v>-1.7129396506493366E-3</c:v>
                </c:pt>
                <c:pt idx="67">
                  <c:v>-4.9215023526475443E-3</c:v>
                </c:pt>
                <c:pt idx="68">
                  <c:v>1.1807803352050783E-3</c:v>
                </c:pt>
                <c:pt idx="69">
                  <c:v>4.8809651198276072E-3</c:v>
                </c:pt>
                <c:pt idx="70">
                  <c:v>1.3208424694295839E-2</c:v>
                </c:pt>
                <c:pt idx="71">
                  <c:v>1.5985333909430466E-2</c:v>
                </c:pt>
                <c:pt idx="72">
                  <c:v>1.9812310740244365E-2</c:v>
                </c:pt>
                <c:pt idx="73">
                  <c:v>1.5900450066991922E-2</c:v>
                </c:pt>
                <c:pt idx="74">
                  <c:v>1.4806121843559117E-2</c:v>
                </c:pt>
                <c:pt idx="75">
                  <c:v>1.9146560172207394E-2</c:v>
                </c:pt>
                <c:pt idx="76">
                  <c:v>2.0992989896783776E-2</c:v>
                </c:pt>
                <c:pt idx="77">
                  <c:v>1.6042879276124022E-2</c:v>
                </c:pt>
                <c:pt idx="78">
                  <c:v>2.0836527206578914E-2</c:v>
                </c:pt>
                <c:pt idx="79">
                  <c:v>2.3482055922986689E-2</c:v>
                </c:pt>
                <c:pt idx="80">
                  <c:v>2.5274258941138328E-2</c:v>
                </c:pt>
                <c:pt idx="81">
                  <c:v>2.5080031313583051E-2</c:v>
                </c:pt>
                <c:pt idx="82">
                  <c:v>2.2825128134686956E-2</c:v>
                </c:pt>
                <c:pt idx="83">
                  <c:v>2.5198380000037046E-2</c:v>
                </c:pt>
                <c:pt idx="84">
                  <c:v>2.8832606411829609E-2</c:v>
                </c:pt>
                <c:pt idx="85">
                  <c:v>3.4217785299354819E-2</c:v>
                </c:pt>
                <c:pt idx="86">
                  <c:v>3.413945277558561E-2</c:v>
                </c:pt>
                <c:pt idx="87">
                  <c:v>3.5221078017412699E-2</c:v>
                </c:pt>
                <c:pt idx="88">
                  <c:v>3.8624738483499899E-2</c:v>
                </c:pt>
                <c:pt idx="89">
                  <c:v>3.8605433593891014E-2</c:v>
                </c:pt>
                <c:pt idx="90">
                  <c:v>3.3690953040714122E-2</c:v>
                </c:pt>
                <c:pt idx="91">
                  <c:v>2.7319196150871861E-2</c:v>
                </c:pt>
                <c:pt idx="92">
                  <c:v>2.5842195033130899E-2</c:v>
                </c:pt>
                <c:pt idx="93">
                  <c:v>2.677179426928844E-2</c:v>
                </c:pt>
                <c:pt idx="94">
                  <c:v>2.648410790729061E-2</c:v>
                </c:pt>
                <c:pt idx="95">
                  <c:v>2.9378323668611817E-2</c:v>
                </c:pt>
                <c:pt idx="96">
                  <c:v>2.9316523738983413E-2</c:v>
                </c:pt>
                <c:pt idx="97">
                  <c:v>3.3761024326345757E-2</c:v>
                </c:pt>
                <c:pt idx="98">
                  <c:v>3.6180019066916813E-2</c:v>
                </c:pt>
                <c:pt idx="99">
                  <c:v>3.8184945172899054E-2</c:v>
                </c:pt>
                <c:pt idx="100">
                  <c:v>4.1795035413747073E-2</c:v>
                </c:pt>
                <c:pt idx="101">
                  <c:v>4.4986539392537495E-2</c:v>
                </c:pt>
                <c:pt idx="102">
                  <c:v>4.4733709081222095E-2</c:v>
                </c:pt>
                <c:pt idx="103">
                  <c:v>4.5641742084570058E-2</c:v>
                </c:pt>
                <c:pt idx="104">
                  <c:v>4.6631603334621907E-2</c:v>
                </c:pt>
                <c:pt idx="105">
                  <c:v>4.9778254810458389E-2</c:v>
                </c:pt>
                <c:pt idx="106">
                  <c:v>5.1027249802761743E-2</c:v>
                </c:pt>
                <c:pt idx="107">
                  <c:v>5.124114656312595E-2</c:v>
                </c:pt>
                <c:pt idx="108">
                  <c:v>5.1792403351910821E-2</c:v>
                </c:pt>
                <c:pt idx="109">
                  <c:v>5.0504935171589826E-2</c:v>
                </c:pt>
                <c:pt idx="110">
                  <c:v>4.8675705820354853E-2</c:v>
                </c:pt>
                <c:pt idx="111">
                  <c:v>4.7135275796451603E-2</c:v>
                </c:pt>
                <c:pt idx="112">
                  <c:v>4.6059453151160445E-2</c:v>
                </c:pt>
                <c:pt idx="113">
                  <c:v>4.4366840294654208E-2</c:v>
                </c:pt>
                <c:pt idx="114">
                  <c:v>4.9830017816348438E-2</c:v>
                </c:pt>
                <c:pt idx="115">
                  <c:v>4.8689810126494537E-2</c:v>
                </c:pt>
                <c:pt idx="116">
                  <c:v>5.0183004889842842E-2</c:v>
                </c:pt>
                <c:pt idx="117">
                  <c:v>5.0624204583910926E-2</c:v>
                </c:pt>
                <c:pt idx="118">
                  <c:v>5.1159303139621803E-2</c:v>
                </c:pt>
                <c:pt idx="119">
                  <c:v>4.9765799716585679E-2</c:v>
                </c:pt>
                <c:pt idx="120">
                  <c:v>4.9934110428662581E-2</c:v>
                </c:pt>
                <c:pt idx="121">
                  <c:v>4.9921245561190153E-2</c:v>
                </c:pt>
                <c:pt idx="122">
                  <c:v>5.287945682920725E-2</c:v>
                </c:pt>
                <c:pt idx="123">
                  <c:v>5.1414354322671718E-2</c:v>
                </c:pt>
                <c:pt idx="124">
                  <c:v>5.1972496319726336E-2</c:v>
                </c:pt>
                <c:pt idx="125">
                  <c:v>5.3969378721704597E-2</c:v>
                </c:pt>
                <c:pt idx="126">
                  <c:v>5.6415969943621747E-2</c:v>
                </c:pt>
                <c:pt idx="127">
                  <c:v>5.4347533988544194E-2</c:v>
                </c:pt>
                <c:pt idx="128">
                  <c:v>5.001864520470134E-2</c:v>
                </c:pt>
                <c:pt idx="129">
                  <c:v>5.1860860837809053E-2</c:v>
                </c:pt>
                <c:pt idx="130">
                  <c:v>5.1639709567041558E-2</c:v>
                </c:pt>
                <c:pt idx="131">
                  <c:v>5.6055197171724025E-2</c:v>
                </c:pt>
                <c:pt idx="132">
                  <c:v>5.4681848539097189E-2</c:v>
                </c:pt>
                <c:pt idx="133">
                  <c:v>5.6562577831689165E-2</c:v>
                </c:pt>
                <c:pt idx="134">
                  <c:v>5.6483193049786218E-2</c:v>
                </c:pt>
                <c:pt idx="135">
                  <c:v>5.6306884164105675E-2</c:v>
                </c:pt>
                <c:pt idx="136">
                  <c:v>5.8698707373731063E-2</c:v>
                </c:pt>
                <c:pt idx="137">
                  <c:v>5.7028475238301679E-2</c:v>
                </c:pt>
                <c:pt idx="138">
                  <c:v>6.0575753762854623E-2</c:v>
                </c:pt>
                <c:pt idx="139">
                  <c:v>5.85432109397932E-2</c:v>
                </c:pt>
                <c:pt idx="140">
                  <c:v>5.7869001835218814E-2</c:v>
                </c:pt>
                <c:pt idx="141">
                  <c:v>5.7902456561367277E-2</c:v>
                </c:pt>
                <c:pt idx="142">
                  <c:v>5.775784695196795E-2</c:v>
                </c:pt>
                <c:pt idx="143">
                  <c:v>5.4706141536974728E-2</c:v>
                </c:pt>
                <c:pt idx="144">
                  <c:v>5.6298375038234871E-2</c:v>
                </c:pt>
                <c:pt idx="145">
                  <c:v>5.8660800786246803E-2</c:v>
                </c:pt>
                <c:pt idx="146">
                  <c:v>6.0754581997336077E-2</c:v>
                </c:pt>
                <c:pt idx="147">
                  <c:v>6.0468802853205661E-2</c:v>
                </c:pt>
                <c:pt idx="148">
                  <c:v>6.1746669178055713E-2</c:v>
                </c:pt>
                <c:pt idx="149">
                  <c:v>5.7561084798811502E-2</c:v>
                </c:pt>
                <c:pt idx="150">
                  <c:v>5.6448144759636776E-2</c:v>
                </c:pt>
                <c:pt idx="151">
                  <c:v>6.067546027996662E-2</c:v>
                </c:pt>
                <c:pt idx="152">
                  <c:v>6.3610582576240082E-2</c:v>
                </c:pt>
                <c:pt idx="153">
                  <c:v>6.3244123563272803E-2</c:v>
                </c:pt>
                <c:pt idx="154">
                  <c:v>6.750289047215019E-2</c:v>
                </c:pt>
                <c:pt idx="155">
                  <c:v>6.2433864564502839E-2</c:v>
                </c:pt>
                <c:pt idx="156">
                  <c:v>6.4773697116237816E-2</c:v>
                </c:pt>
                <c:pt idx="157">
                  <c:v>6.7290147148586721E-2</c:v>
                </c:pt>
                <c:pt idx="158">
                  <c:v>6.9923428187388836E-2</c:v>
                </c:pt>
                <c:pt idx="159">
                  <c:v>6.9051915623790761E-2</c:v>
                </c:pt>
                <c:pt idx="160">
                  <c:v>6.9275889779359723E-2</c:v>
                </c:pt>
                <c:pt idx="161">
                  <c:v>7.034042594437917E-2</c:v>
                </c:pt>
                <c:pt idx="162">
                  <c:v>7.0255683752073805E-2</c:v>
                </c:pt>
                <c:pt idx="163">
                  <c:v>6.9710128381158087E-2</c:v>
                </c:pt>
                <c:pt idx="164">
                  <c:v>6.9999307128490118E-2</c:v>
                </c:pt>
                <c:pt idx="165">
                  <c:v>7.1664379151916924E-2</c:v>
                </c:pt>
                <c:pt idx="166">
                  <c:v>7.017609155390403E-2</c:v>
                </c:pt>
                <c:pt idx="167">
                  <c:v>6.871477312950347E-2</c:v>
                </c:pt>
                <c:pt idx="168">
                  <c:v>7.1312849051222926E-2</c:v>
                </c:pt>
                <c:pt idx="169">
                  <c:v>6.8030461335057746E-2</c:v>
                </c:pt>
                <c:pt idx="170">
                  <c:v>6.9457029946375703E-2</c:v>
                </c:pt>
                <c:pt idx="171">
                  <c:v>7.0678393044799837E-2</c:v>
                </c:pt>
                <c:pt idx="172">
                  <c:v>7.1167141653289523E-2</c:v>
                </c:pt>
                <c:pt idx="173">
                  <c:v>7.0699610211209407E-2</c:v>
                </c:pt>
                <c:pt idx="174">
                  <c:v>7.2294413650604072E-2</c:v>
                </c:pt>
                <c:pt idx="175">
                  <c:v>7.2288671761268075E-2</c:v>
                </c:pt>
                <c:pt idx="176">
                  <c:v>6.9437340577833018E-2</c:v>
                </c:pt>
                <c:pt idx="177">
                  <c:v>7.0817108996862999E-2</c:v>
                </c:pt>
                <c:pt idx="178">
                  <c:v>6.9969358243142654E-2</c:v>
                </c:pt>
                <c:pt idx="179">
                  <c:v>6.9330025424984232E-2</c:v>
                </c:pt>
                <c:pt idx="180">
                  <c:v>6.9540507405347007E-2</c:v>
                </c:pt>
                <c:pt idx="181">
                  <c:v>6.8653433562808619E-2</c:v>
                </c:pt>
                <c:pt idx="182">
                  <c:v>6.6442371100199127E-2</c:v>
                </c:pt>
                <c:pt idx="183">
                  <c:v>6.6087653871503838E-2</c:v>
                </c:pt>
                <c:pt idx="184">
                  <c:v>6.5517461495243401E-2</c:v>
                </c:pt>
                <c:pt idx="185">
                  <c:v>6.5269624351130151E-2</c:v>
                </c:pt>
                <c:pt idx="186">
                  <c:v>6.1964694028021405E-2</c:v>
                </c:pt>
                <c:pt idx="187">
                  <c:v>6.3536398377805448E-2</c:v>
                </c:pt>
                <c:pt idx="188">
                  <c:v>6.2981468803418927E-2</c:v>
                </c:pt>
                <c:pt idx="189">
                  <c:v>6.3917427118779457E-2</c:v>
                </c:pt>
                <c:pt idx="190">
                  <c:v>6.0749179056533098E-2</c:v>
                </c:pt>
                <c:pt idx="191">
                  <c:v>6.1955289470950525E-2</c:v>
                </c:pt>
                <c:pt idx="192">
                  <c:v>6.1319609202660219E-2</c:v>
                </c:pt>
                <c:pt idx="193">
                  <c:v>5.9246731504114081E-2</c:v>
                </c:pt>
                <c:pt idx="194">
                  <c:v>5.9917495475086957E-2</c:v>
                </c:pt>
                <c:pt idx="195">
                  <c:v>6.2977128238617119E-2</c:v>
                </c:pt>
                <c:pt idx="196">
                  <c:v>6.3728931262693855E-2</c:v>
                </c:pt>
                <c:pt idx="197">
                  <c:v>6.5428247205869816E-2</c:v>
                </c:pt>
                <c:pt idx="198">
                  <c:v>6.5537226747786059E-2</c:v>
                </c:pt>
                <c:pt idx="199">
                  <c:v>6.4331369280035577E-2</c:v>
                </c:pt>
                <c:pt idx="200">
                  <c:v>6.5928302530364524E-2</c:v>
                </c:pt>
                <c:pt idx="201">
                  <c:v>6.7524340349493395E-2</c:v>
                </c:pt>
                <c:pt idx="202">
                  <c:v>6.6795368291560742E-2</c:v>
                </c:pt>
                <c:pt idx="203">
                  <c:v>6.3947998252927407E-2</c:v>
                </c:pt>
                <c:pt idx="204">
                  <c:v>6.2998593292760585E-2</c:v>
                </c:pt>
                <c:pt idx="205">
                  <c:v>6.3292805678761832E-2</c:v>
                </c:pt>
                <c:pt idx="206">
                  <c:v>6.3095876580805177E-2</c:v>
                </c:pt>
                <c:pt idx="207">
                  <c:v>6.1091749786290173E-2</c:v>
                </c:pt>
                <c:pt idx="208">
                  <c:v>6.1176431271395382E-2</c:v>
                </c:pt>
                <c:pt idx="209">
                  <c:v>6.1794693632210906E-2</c:v>
                </c:pt>
                <c:pt idx="210">
                  <c:v>5.9476250250618978E-2</c:v>
                </c:pt>
                <c:pt idx="211">
                  <c:v>5.7831484785601406E-2</c:v>
                </c:pt>
                <c:pt idx="212">
                  <c:v>6.0754551643735777E-2</c:v>
                </c:pt>
                <c:pt idx="213">
                  <c:v>5.3635150173019008E-2</c:v>
                </c:pt>
                <c:pt idx="214">
                  <c:v>5.1324360957563986E-2</c:v>
                </c:pt>
                <c:pt idx="215">
                  <c:v>4.9983546325218731E-2</c:v>
                </c:pt>
                <c:pt idx="216">
                  <c:v>4.3435859969696233E-2</c:v>
                </c:pt>
                <c:pt idx="217">
                  <c:v>4.3189990750650775E-2</c:v>
                </c:pt>
                <c:pt idx="218">
                  <c:v>4.1420487166376141E-2</c:v>
                </c:pt>
                <c:pt idx="219">
                  <c:v>3.860029371762197E-2</c:v>
                </c:pt>
                <c:pt idx="220">
                  <c:v>3.9218965852037657E-2</c:v>
                </c:pt>
                <c:pt idx="221">
                  <c:v>4.1769690157735351E-2</c:v>
                </c:pt>
                <c:pt idx="222">
                  <c:v>4.3103660053277704E-2</c:v>
                </c:pt>
                <c:pt idx="223">
                  <c:v>4.3460876395040593E-2</c:v>
                </c:pt>
                <c:pt idx="224">
                  <c:v>4.4689058935601267E-2</c:v>
                </c:pt>
                <c:pt idx="225">
                  <c:v>4.7414503621912241E-2</c:v>
                </c:pt>
                <c:pt idx="226">
                  <c:v>4.6526928944973678E-2</c:v>
                </c:pt>
                <c:pt idx="227">
                  <c:v>4.6534987825777474E-2</c:v>
                </c:pt>
                <c:pt idx="228">
                  <c:v>4.8464889950391887E-2</c:v>
                </c:pt>
                <c:pt idx="229">
                  <c:v>4.9660568844271058E-2</c:v>
                </c:pt>
                <c:pt idx="230">
                  <c:v>5.2177423591286853E-2</c:v>
                </c:pt>
                <c:pt idx="231">
                  <c:v>4.861423978032664E-2</c:v>
                </c:pt>
                <c:pt idx="232">
                  <c:v>4.9341537331325291E-2</c:v>
                </c:pt>
                <c:pt idx="233">
                  <c:v>4.557884942534085E-2</c:v>
                </c:pt>
                <c:pt idx="234">
                  <c:v>4.7760863492736894E-2</c:v>
                </c:pt>
                <c:pt idx="235">
                  <c:v>4.6772616042419113E-2</c:v>
                </c:pt>
                <c:pt idx="236">
                  <c:v>5.0108522214342033E-2</c:v>
                </c:pt>
                <c:pt idx="237">
                  <c:v>5.1123845075872199E-2</c:v>
                </c:pt>
                <c:pt idx="238">
                  <c:v>5.0226370066395631E-2</c:v>
                </c:pt>
                <c:pt idx="239">
                  <c:v>5.216902576194915E-2</c:v>
                </c:pt>
                <c:pt idx="240">
                  <c:v>5.0626263569778063E-2</c:v>
                </c:pt>
                <c:pt idx="241">
                  <c:v>5.17799988473715E-2</c:v>
                </c:pt>
                <c:pt idx="242">
                  <c:v>5.2258831946523365E-2</c:v>
                </c:pt>
                <c:pt idx="243">
                  <c:v>5.3060794294622848E-2</c:v>
                </c:pt>
                <c:pt idx="244">
                  <c:v>5.4167011011394539E-2</c:v>
                </c:pt>
                <c:pt idx="245">
                  <c:v>5.5112611653692856E-2</c:v>
                </c:pt>
                <c:pt idx="246">
                  <c:v>5.5102033424087926E-2</c:v>
                </c:pt>
                <c:pt idx="247">
                  <c:v>5.3244924291240059E-2</c:v>
                </c:pt>
                <c:pt idx="248">
                  <c:v>5.4099752492697162E-2</c:v>
                </c:pt>
                <c:pt idx="249">
                  <c:v>5.7874283361620149E-2</c:v>
                </c:pt>
                <c:pt idx="250">
                  <c:v>5.8069998315576354E-2</c:v>
                </c:pt>
                <c:pt idx="251">
                  <c:v>6.0473062475073336E-2</c:v>
                </c:pt>
                <c:pt idx="252">
                  <c:v>6.1193828943135742E-2</c:v>
                </c:pt>
                <c:pt idx="253">
                  <c:v>5.8736932674014142E-2</c:v>
                </c:pt>
                <c:pt idx="254">
                  <c:v>5.5362143540473419E-2</c:v>
                </c:pt>
                <c:pt idx="255">
                  <c:v>5.6805452162199011E-2</c:v>
                </c:pt>
                <c:pt idx="256">
                  <c:v>6.050344136975383E-2</c:v>
                </c:pt>
                <c:pt idx="257">
                  <c:v>5.6536989746876376E-2</c:v>
                </c:pt>
                <c:pt idx="258">
                  <c:v>5.4870152155715557E-2</c:v>
                </c:pt>
                <c:pt idx="259">
                  <c:v>4.970236069255618E-2</c:v>
                </c:pt>
                <c:pt idx="260">
                  <c:v>5.0440373064359667E-2</c:v>
                </c:pt>
                <c:pt idx="261">
                  <c:v>4.9610323518380905E-2</c:v>
                </c:pt>
                <c:pt idx="262">
                  <c:v>4.9778001863790777E-2</c:v>
                </c:pt>
                <c:pt idx="263">
                  <c:v>5.159662769075446E-2</c:v>
                </c:pt>
                <c:pt idx="264">
                  <c:v>5.6643743358125498E-2</c:v>
                </c:pt>
                <c:pt idx="265">
                  <c:v>5.8299501885281435E-2</c:v>
                </c:pt>
                <c:pt idx="266">
                  <c:v>5.8303513619416547E-2</c:v>
                </c:pt>
                <c:pt idx="267">
                  <c:v>5.4117499230838861E-2</c:v>
                </c:pt>
                <c:pt idx="268">
                  <c:v>5.4429691065914554E-2</c:v>
                </c:pt>
                <c:pt idx="269">
                  <c:v>5.6248423130478287E-2</c:v>
                </c:pt>
                <c:pt idx="270">
                  <c:v>5.9736992733671057E-2</c:v>
                </c:pt>
                <c:pt idx="271">
                  <c:v>6.661214890294298E-2</c:v>
                </c:pt>
                <c:pt idx="272">
                  <c:v>6.9855066821223666E-2</c:v>
                </c:pt>
                <c:pt idx="273">
                  <c:v>7.0201897172848637E-2</c:v>
                </c:pt>
                <c:pt idx="274">
                  <c:v>7.6115264113148395E-2</c:v>
                </c:pt>
                <c:pt idx="275">
                  <c:v>8.3836946774273446E-2</c:v>
                </c:pt>
                <c:pt idx="276">
                  <c:v>8.3894775441233138E-2</c:v>
                </c:pt>
                <c:pt idx="277">
                  <c:v>8.3240038171067621E-2</c:v>
                </c:pt>
                <c:pt idx="278">
                  <c:v>8.1954694742747414E-2</c:v>
                </c:pt>
                <c:pt idx="279">
                  <c:v>8.1962627150217626E-2</c:v>
                </c:pt>
                <c:pt idx="280">
                  <c:v>8.2061245996662535E-2</c:v>
                </c:pt>
                <c:pt idx="281">
                  <c:v>8.7172574704862615E-2</c:v>
                </c:pt>
                <c:pt idx="282">
                  <c:v>9.0544935550402217E-2</c:v>
                </c:pt>
                <c:pt idx="283">
                  <c:v>9.4495780363939019E-2</c:v>
                </c:pt>
                <c:pt idx="284">
                  <c:v>9.8026096285017461E-2</c:v>
                </c:pt>
                <c:pt idx="285">
                  <c:v>9.3582673250455661E-2</c:v>
                </c:pt>
                <c:pt idx="286">
                  <c:v>9.8478086683890798E-2</c:v>
                </c:pt>
                <c:pt idx="287">
                  <c:v>9.8100690257051815E-2</c:v>
                </c:pt>
                <c:pt idx="288">
                  <c:v>9.7632405033904579E-2</c:v>
                </c:pt>
                <c:pt idx="289">
                  <c:v>0.10121715507767481</c:v>
                </c:pt>
                <c:pt idx="290">
                  <c:v>9.7150602340885017E-2</c:v>
                </c:pt>
                <c:pt idx="291">
                  <c:v>9.4473551410862777E-2</c:v>
                </c:pt>
                <c:pt idx="292">
                  <c:v>9.0983909313802958E-2</c:v>
                </c:pt>
                <c:pt idx="293">
                  <c:v>8.8865364624035603E-2</c:v>
                </c:pt>
                <c:pt idx="294">
                  <c:v>8.7054757206409095E-2</c:v>
                </c:pt>
                <c:pt idx="295">
                  <c:v>8.665095820649138E-2</c:v>
                </c:pt>
                <c:pt idx="296">
                  <c:v>7.8778109558363951E-2</c:v>
                </c:pt>
                <c:pt idx="297">
                  <c:v>8.1281639074973544E-2</c:v>
                </c:pt>
                <c:pt idx="298">
                  <c:v>7.9169342167875856E-2</c:v>
                </c:pt>
                <c:pt idx="299">
                  <c:v>7.9775245554552399E-2</c:v>
                </c:pt>
                <c:pt idx="300">
                  <c:v>8.5550690795322293E-2</c:v>
                </c:pt>
                <c:pt idx="301">
                  <c:v>8.6184337372411823E-2</c:v>
                </c:pt>
                <c:pt idx="302">
                  <c:v>8.3367816709259301E-2</c:v>
                </c:pt>
                <c:pt idx="303">
                  <c:v>8.281675215994122E-2</c:v>
                </c:pt>
                <c:pt idx="304">
                  <c:v>8.4244418559793033E-2</c:v>
                </c:pt>
                <c:pt idx="305">
                  <c:v>8.7873353327316384E-2</c:v>
                </c:pt>
                <c:pt idx="306">
                  <c:v>8.2661635146003665E-2</c:v>
                </c:pt>
                <c:pt idx="307">
                  <c:v>8.0951740973222996E-2</c:v>
                </c:pt>
                <c:pt idx="308">
                  <c:v>8.0589096395990989E-2</c:v>
                </c:pt>
                <c:pt idx="309">
                  <c:v>8.1558914152166873E-2</c:v>
                </c:pt>
                <c:pt idx="310">
                  <c:v>7.9188004572951165E-2</c:v>
                </c:pt>
                <c:pt idx="311">
                  <c:v>7.781448393659085E-2</c:v>
                </c:pt>
                <c:pt idx="312">
                  <c:v>7.8395952675256231E-2</c:v>
                </c:pt>
                <c:pt idx="313">
                  <c:v>7.8375549997113714E-2</c:v>
                </c:pt>
                <c:pt idx="314">
                  <c:v>7.8756856979421253E-2</c:v>
                </c:pt>
                <c:pt idx="315">
                  <c:v>8.2153672708705328E-2</c:v>
                </c:pt>
                <c:pt idx="316">
                  <c:v>8.3819377098799164E-2</c:v>
                </c:pt>
                <c:pt idx="317">
                  <c:v>8.5061416057766071E-2</c:v>
                </c:pt>
                <c:pt idx="318">
                  <c:v>8.7242322218761714E-2</c:v>
                </c:pt>
                <c:pt idx="319">
                  <c:v>8.7828642474495844E-2</c:v>
                </c:pt>
                <c:pt idx="320">
                  <c:v>8.8358884454204478E-2</c:v>
                </c:pt>
                <c:pt idx="321">
                  <c:v>8.9789631744457754E-2</c:v>
                </c:pt>
                <c:pt idx="322">
                  <c:v>9.2511363173700234E-2</c:v>
                </c:pt>
                <c:pt idx="323">
                  <c:v>9.5599583969510071E-2</c:v>
                </c:pt>
                <c:pt idx="324">
                  <c:v>9.4942286879076798E-2</c:v>
                </c:pt>
                <c:pt idx="325">
                  <c:v>9.4775256077133996E-2</c:v>
                </c:pt>
                <c:pt idx="326">
                  <c:v>9.371175699344847E-2</c:v>
                </c:pt>
                <c:pt idx="327">
                  <c:v>9.6544734366742047E-2</c:v>
                </c:pt>
                <c:pt idx="328">
                  <c:v>9.9687596701510062E-2</c:v>
                </c:pt>
                <c:pt idx="329">
                  <c:v>9.6350440973053342E-2</c:v>
                </c:pt>
                <c:pt idx="330">
                  <c:v>9.929283295653013E-2</c:v>
                </c:pt>
                <c:pt idx="331">
                  <c:v>0.10048218818373966</c:v>
                </c:pt>
                <c:pt idx="332">
                  <c:v>9.967557161697127E-2</c:v>
                </c:pt>
                <c:pt idx="333">
                  <c:v>0.10361987017077201</c:v>
                </c:pt>
                <c:pt idx="334">
                  <c:v>0.10634554756801617</c:v>
                </c:pt>
                <c:pt idx="335">
                  <c:v>0.10524647912404772</c:v>
                </c:pt>
                <c:pt idx="336">
                  <c:v>0.10412190353820105</c:v>
                </c:pt>
                <c:pt idx="337">
                  <c:v>0.1020979254892771</c:v>
                </c:pt>
                <c:pt idx="338">
                  <c:v>0.10290689446004642</c:v>
                </c:pt>
                <c:pt idx="339">
                  <c:v>0.10357463318888449</c:v>
                </c:pt>
                <c:pt idx="340">
                  <c:v>0.10243719779449845</c:v>
                </c:pt>
                <c:pt idx="341">
                  <c:v>0.10237155307553514</c:v>
                </c:pt>
                <c:pt idx="342">
                  <c:v>0.10475894465955848</c:v>
                </c:pt>
                <c:pt idx="343">
                  <c:v>0.10348240377524243</c:v>
                </c:pt>
                <c:pt idx="344">
                  <c:v>0.10236082307793049</c:v>
                </c:pt>
                <c:pt idx="345">
                  <c:v>0.10252504617187186</c:v>
                </c:pt>
                <c:pt idx="346">
                  <c:v>0.10240807351528503</c:v>
                </c:pt>
                <c:pt idx="347">
                  <c:v>0.10050694154455053</c:v>
                </c:pt>
                <c:pt idx="348">
                  <c:v>0.1034498040088272</c:v>
                </c:pt>
                <c:pt idx="349">
                  <c:v>0.1047223938662083</c:v>
                </c:pt>
                <c:pt idx="350">
                  <c:v>0.10925212736240941</c:v>
                </c:pt>
                <c:pt idx="351">
                  <c:v>0.11051714399658707</c:v>
                </c:pt>
                <c:pt idx="352">
                  <c:v>0.11094877724771735</c:v>
                </c:pt>
                <c:pt idx="353">
                  <c:v>0.10477003890036318</c:v>
                </c:pt>
                <c:pt idx="354">
                  <c:v>0.10365164027211926</c:v>
                </c:pt>
                <c:pt idx="355">
                  <c:v>0.10582978425551359</c:v>
                </c:pt>
                <c:pt idx="356">
                  <c:v>0.1036467432246504</c:v>
                </c:pt>
                <c:pt idx="357">
                  <c:v>0.104511982710912</c:v>
                </c:pt>
                <c:pt idx="358">
                  <c:v>0.10549429603242721</c:v>
                </c:pt>
                <c:pt idx="359">
                  <c:v>0.10485433590653503</c:v>
                </c:pt>
                <c:pt idx="360">
                  <c:v>0.10561202752901444</c:v>
                </c:pt>
                <c:pt idx="361">
                  <c:v>0.10822780971740875</c:v>
                </c:pt>
                <c:pt idx="362">
                  <c:v>0.1103492835295774</c:v>
                </c:pt>
                <c:pt idx="363">
                  <c:v>0.11186855709427102</c:v>
                </c:pt>
                <c:pt idx="364">
                  <c:v>0.11287559342299747</c:v>
                </c:pt>
                <c:pt idx="365">
                  <c:v>0.11413561688997276</c:v>
                </c:pt>
                <c:pt idx="366">
                  <c:v>0.11844609115647398</c:v>
                </c:pt>
                <c:pt idx="367">
                  <c:v>0.11918633451787852</c:v>
                </c:pt>
                <c:pt idx="368">
                  <c:v>0.12011943453590446</c:v>
                </c:pt>
                <c:pt idx="369">
                  <c:v>0.11884299988918845</c:v>
                </c:pt>
                <c:pt idx="370">
                  <c:v>0.11861638497041849</c:v>
                </c:pt>
                <c:pt idx="371">
                  <c:v>0.11828307208866629</c:v>
                </c:pt>
                <c:pt idx="372">
                  <c:v>0.11805216213549441</c:v>
                </c:pt>
                <c:pt idx="373">
                  <c:v>0.1195378241471059</c:v>
                </c:pt>
                <c:pt idx="374">
                  <c:v>0.11805130211682724</c:v>
                </c:pt>
                <c:pt idx="375">
                  <c:v>0.11911981966238172</c:v>
                </c:pt>
                <c:pt idx="376">
                  <c:v>0.1197548220336051</c:v>
                </c:pt>
                <c:pt idx="377">
                  <c:v>0.11915532325653144</c:v>
                </c:pt>
                <c:pt idx="378">
                  <c:v>0.11816738440114705</c:v>
                </c:pt>
                <c:pt idx="379">
                  <c:v>0.11870434970325872</c:v>
                </c:pt>
                <c:pt idx="380">
                  <c:v>0.11784935455700185</c:v>
                </c:pt>
                <c:pt idx="381">
                  <c:v>0.12245211881483642</c:v>
                </c:pt>
                <c:pt idx="382">
                  <c:v>0.12459330729021412</c:v>
                </c:pt>
                <c:pt idx="383">
                  <c:v>0.12912622285548347</c:v>
                </c:pt>
                <c:pt idx="384">
                  <c:v>0.13382782349389655</c:v>
                </c:pt>
                <c:pt idx="385">
                  <c:v>0.13505607685952392</c:v>
                </c:pt>
                <c:pt idx="386">
                  <c:v>0.13446981225205623</c:v>
                </c:pt>
                <c:pt idx="387">
                  <c:v>0.13514757778676567</c:v>
                </c:pt>
                <c:pt idx="388">
                  <c:v>0.13525705816308231</c:v>
                </c:pt>
                <c:pt idx="389">
                  <c:v>0.14174038982764237</c:v>
                </c:pt>
                <c:pt idx="390">
                  <c:v>0.14059403047485231</c:v>
                </c:pt>
                <c:pt idx="391">
                  <c:v>0.13733557657229811</c:v>
                </c:pt>
                <c:pt idx="392">
                  <c:v>0.13374263611545789</c:v>
                </c:pt>
                <c:pt idx="393">
                  <c:v>0.13118282090655575</c:v>
                </c:pt>
                <c:pt idx="394">
                  <c:v>0.13654673709727128</c:v>
                </c:pt>
                <c:pt idx="395">
                  <c:v>0.13961982662347427</c:v>
                </c:pt>
                <c:pt idx="396">
                  <c:v>0.13866130546543665</c:v>
                </c:pt>
                <c:pt idx="397">
                  <c:v>0.13623058917632691</c:v>
                </c:pt>
                <c:pt idx="398">
                  <c:v>0.13697300282013236</c:v>
                </c:pt>
                <c:pt idx="399">
                  <c:v>0.13760897144762274</c:v>
                </c:pt>
                <c:pt idx="400">
                  <c:v>0.13882227566524352</c:v>
                </c:pt>
                <c:pt idx="401">
                  <c:v>0.13834943740209416</c:v>
                </c:pt>
                <c:pt idx="402">
                  <c:v>0.13936411777909097</c:v>
                </c:pt>
                <c:pt idx="403">
                  <c:v>0.13945084307326394</c:v>
                </c:pt>
                <c:pt idx="404">
                  <c:v>0.14038592619315726</c:v>
                </c:pt>
                <c:pt idx="405">
                  <c:v>0.1396848743883039</c:v>
                </c:pt>
                <c:pt idx="406">
                  <c:v>0.13785511890800195</c:v>
                </c:pt>
                <c:pt idx="407">
                  <c:v>0.12956463001835039</c:v>
                </c:pt>
                <c:pt idx="408">
                  <c:v>0.13682561079739863</c:v>
                </c:pt>
                <c:pt idx="409">
                  <c:v>0.13855423314138782</c:v>
                </c:pt>
                <c:pt idx="410">
                  <c:v>0.13979888250995609</c:v>
                </c:pt>
                <c:pt idx="411">
                  <c:v>0.14191879817065711</c:v>
                </c:pt>
                <c:pt idx="412">
                  <c:v>0.14126816875436021</c:v>
                </c:pt>
                <c:pt idx="413">
                  <c:v>0.14238392661940291</c:v>
                </c:pt>
                <c:pt idx="414">
                  <c:v>0.14348864589190713</c:v>
                </c:pt>
                <c:pt idx="415">
                  <c:v>0.14331161863769304</c:v>
                </c:pt>
                <c:pt idx="416">
                  <c:v>0.14435279770750165</c:v>
                </c:pt>
                <c:pt idx="417">
                  <c:v>0.14712876090210236</c:v>
                </c:pt>
                <c:pt idx="418">
                  <c:v>0.14521651951376269</c:v>
                </c:pt>
                <c:pt idx="419">
                  <c:v>0.14512131038838594</c:v>
                </c:pt>
                <c:pt idx="420">
                  <c:v>0.14376539989896697</c:v>
                </c:pt>
                <c:pt idx="421">
                  <c:v>0.14705239630340095</c:v>
                </c:pt>
                <c:pt idx="422">
                  <c:v>0.14664465639441504</c:v>
                </c:pt>
                <c:pt idx="423">
                  <c:v>0.14701360440258338</c:v>
                </c:pt>
                <c:pt idx="424">
                  <c:v>0.14486973975147133</c:v>
                </c:pt>
                <c:pt idx="425">
                  <c:v>0.1469013922022655</c:v>
                </c:pt>
                <c:pt idx="426">
                  <c:v>0.15137504236350785</c:v>
                </c:pt>
                <c:pt idx="427">
                  <c:v>0.15394292151214661</c:v>
                </c:pt>
                <c:pt idx="428">
                  <c:v>0.15447813136439104</c:v>
                </c:pt>
                <c:pt idx="429">
                  <c:v>0.15013953448747697</c:v>
                </c:pt>
                <c:pt idx="430">
                  <c:v>0.14679020696541456</c:v>
                </c:pt>
                <c:pt idx="431">
                  <c:v>0.14565568551662977</c:v>
                </c:pt>
                <c:pt idx="432">
                  <c:v>0.15253201535843552</c:v>
                </c:pt>
                <c:pt idx="433">
                  <c:v>0.15874415784260498</c:v>
                </c:pt>
                <c:pt idx="434">
                  <c:v>0.16276452251804052</c:v>
                </c:pt>
                <c:pt idx="435">
                  <c:v>0.16130492918990735</c:v>
                </c:pt>
                <c:pt idx="436">
                  <c:v>0.15825294047464733</c:v>
                </c:pt>
                <c:pt idx="437">
                  <c:v>0.16107756554900354</c:v>
                </c:pt>
                <c:pt idx="438">
                  <c:v>0.16386624184307652</c:v>
                </c:pt>
                <c:pt idx="439">
                  <c:v>0.16733792978572826</c:v>
                </c:pt>
                <c:pt idx="440">
                  <c:v>0.16372746012487993</c:v>
                </c:pt>
                <c:pt idx="441">
                  <c:v>0.16348460097116924</c:v>
                </c:pt>
                <c:pt idx="442">
                  <c:v>0.1619265456235246</c:v>
                </c:pt>
                <c:pt idx="443">
                  <c:v>0.16033898151773318</c:v>
                </c:pt>
                <c:pt idx="444">
                  <c:v>0.15885414917118879</c:v>
                </c:pt>
                <c:pt idx="445">
                  <c:v>0.15486503858590073</c:v>
                </c:pt>
                <c:pt idx="446">
                  <c:v>0.15745893076975159</c:v>
                </c:pt>
                <c:pt idx="447">
                  <c:v>0.15761545922608966</c:v>
                </c:pt>
                <c:pt idx="448">
                  <c:v>0.15941911566931322</c:v>
                </c:pt>
                <c:pt idx="449">
                  <c:v>0.15702541559542049</c:v>
                </c:pt>
                <c:pt idx="450">
                  <c:v>0.15589059061063582</c:v>
                </c:pt>
                <c:pt idx="451">
                  <c:v>0.15633844786097351</c:v>
                </c:pt>
                <c:pt idx="452">
                  <c:v>0.14978792344384972</c:v>
                </c:pt>
                <c:pt idx="453">
                  <c:v>0.14633944588734193</c:v>
                </c:pt>
                <c:pt idx="454">
                  <c:v>0.14687763545132104</c:v>
                </c:pt>
                <c:pt idx="455">
                  <c:v>0.14309949250399612</c:v>
                </c:pt>
                <c:pt idx="456">
                  <c:v>0.14186805201036723</c:v>
                </c:pt>
                <c:pt idx="457">
                  <c:v>0.13872172430626439</c:v>
                </c:pt>
                <c:pt idx="458">
                  <c:v>0.13344871208865716</c:v>
                </c:pt>
                <c:pt idx="459">
                  <c:v>0.13164074037529838</c:v>
                </c:pt>
                <c:pt idx="460">
                  <c:v>0.1352996594407021</c:v>
                </c:pt>
                <c:pt idx="461">
                  <c:v>0.13390857924673383</c:v>
                </c:pt>
                <c:pt idx="462">
                  <c:v>0.13893235299569384</c:v>
                </c:pt>
                <c:pt idx="463">
                  <c:v>0.13498254020455724</c:v>
                </c:pt>
                <c:pt idx="464">
                  <c:v>0.13929519487132591</c:v>
                </c:pt>
                <c:pt idx="465">
                  <c:v>0.13707328605564495</c:v>
                </c:pt>
                <c:pt idx="466">
                  <c:v>0.14326442890753799</c:v>
                </c:pt>
                <c:pt idx="467">
                  <c:v>0.1384115054551891</c:v>
                </c:pt>
                <c:pt idx="468">
                  <c:v>0.13264171610188824</c:v>
                </c:pt>
                <c:pt idx="469">
                  <c:v>0.12504751350188781</c:v>
                </c:pt>
                <c:pt idx="470">
                  <c:v>0.12809064908381051</c:v>
                </c:pt>
                <c:pt idx="471">
                  <c:v>0.13101751014194685</c:v>
                </c:pt>
                <c:pt idx="472">
                  <c:v>0.12878430472812719</c:v>
                </c:pt>
                <c:pt idx="473">
                  <c:v>0.12616471316293132</c:v>
                </c:pt>
                <c:pt idx="474">
                  <c:v>0.12781499286528475</c:v>
                </c:pt>
                <c:pt idx="475">
                  <c:v>0.13025079844133014</c:v>
                </c:pt>
                <c:pt idx="476">
                  <c:v>0.12524138194517653</c:v>
                </c:pt>
                <c:pt idx="477">
                  <c:v>0.12969199372400864</c:v>
                </c:pt>
                <c:pt idx="478">
                  <c:v>0.12687837688859083</c:v>
                </c:pt>
                <c:pt idx="479">
                  <c:v>0.12658814588312506</c:v>
                </c:pt>
                <c:pt idx="480">
                  <c:v>0.13006573254204601</c:v>
                </c:pt>
                <c:pt idx="481">
                  <c:v>0.14064936508767789</c:v>
                </c:pt>
                <c:pt idx="482">
                  <c:v>0.14225342131614349</c:v>
                </c:pt>
                <c:pt idx="483">
                  <c:v>0.13912173416511386</c:v>
                </c:pt>
                <c:pt idx="484">
                  <c:v>0.14275819156650726</c:v>
                </c:pt>
                <c:pt idx="485">
                  <c:v>0.14221032426305702</c:v>
                </c:pt>
                <c:pt idx="486">
                  <c:v>0.14714499501917633</c:v>
                </c:pt>
                <c:pt idx="487">
                  <c:v>0.14881511079913889</c:v>
                </c:pt>
                <c:pt idx="488">
                  <c:v>0.14743471507237538</c:v>
                </c:pt>
                <c:pt idx="489">
                  <c:v>0.14618838613793983</c:v>
                </c:pt>
                <c:pt idx="490">
                  <c:v>0.1470601263535376</c:v>
                </c:pt>
                <c:pt idx="491">
                  <c:v>0.14637952781616015</c:v>
                </c:pt>
                <c:pt idx="492">
                  <c:v>0.14248959761891755</c:v>
                </c:pt>
                <c:pt idx="493">
                  <c:v>0.1469431739326843</c:v>
                </c:pt>
                <c:pt idx="494">
                  <c:v>0.14793498793100368</c:v>
                </c:pt>
                <c:pt idx="495">
                  <c:v>0.14881170107807073</c:v>
                </c:pt>
                <c:pt idx="496">
                  <c:v>0.14904748784297817</c:v>
                </c:pt>
                <c:pt idx="497">
                  <c:v>0.15224101539510282</c:v>
                </c:pt>
                <c:pt idx="498">
                  <c:v>0.15360736752292636</c:v>
                </c:pt>
                <c:pt idx="499">
                  <c:v>0.1521178202505129</c:v>
                </c:pt>
                <c:pt idx="500">
                  <c:v>0.15817112740474326</c:v>
                </c:pt>
                <c:pt idx="501">
                  <c:v>0.15870592242445403</c:v>
                </c:pt>
                <c:pt idx="502">
                  <c:v>0.15738310747691675</c:v>
                </c:pt>
                <c:pt idx="503">
                  <c:v>0.15279345091535457</c:v>
                </c:pt>
                <c:pt idx="504">
                  <c:v>0.14549670853655661</c:v>
                </c:pt>
                <c:pt idx="505">
                  <c:v>0.14395959717292173</c:v>
                </c:pt>
                <c:pt idx="506">
                  <c:v>0.14635836123908352</c:v>
                </c:pt>
                <c:pt idx="507">
                  <c:v>0.14691355387800353</c:v>
                </c:pt>
                <c:pt idx="508">
                  <c:v>0.14826863470235563</c:v>
                </c:pt>
                <c:pt idx="509">
                  <c:v>0.14953056538719856</c:v>
                </c:pt>
                <c:pt idx="510">
                  <c:v>0.15368102559229313</c:v>
                </c:pt>
                <c:pt idx="511">
                  <c:v>0.15289138680579928</c:v>
                </c:pt>
                <c:pt idx="512">
                  <c:v>0.15477282434905826</c:v>
                </c:pt>
                <c:pt idx="513">
                  <c:v>0.1515818262636015</c:v>
                </c:pt>
                <c:pt idx="514">
                  <c:v>0.15588571379889982</c:v>
                </c:pt>
                <c:pt idx="515">
                  <c:v>0.16065187148560911</c:v>
                </c:pt>
                <c:pt idx="516">
                  <c:v>0.16185716741175926</c:v>
                </c:pt>
                <c:pt idx="517">
                  <c:v>0.16297462001946927</c:v>
                </c:pt>
                <c:pt idx="518">
                  <c:v>0.16710070628375284</c:v>
                </c:pt>
                <c:pt idx="519">
                  <c:v>0.17270808870017951</c:v>
                </c:pt>
                <c:pt idx="520">
                  <c:v>0.17412366930829259</c:v>
                </c:pt>
                <c:pt idx="521">
                  <c:v>0.17516313339970035</c:v>
                </c:pt>
                <c:pt idx="522">
                  <c:v>0.18041793345729928</c:v>
                </c:pt>
                <c:pt idx="523">
                  <c:v>0.18217879132450343</c:v>
                </c:pt>
                <c:pt idx="524">
                  <c:v>0.18326522761193287</c:v>
                </c:pt>
                <c:pt idx="525">
                  <c:v>0.18371456712973799</c:v>
                </c:pt>
                <c:pt idx="526">
                  <c:v>0.18198699704388255</c:v>
                </c:pt>
                <c:pt idx="527">
                  <c:v>0.17926299415357216</c:v>
                </c:pt>
                <c:pt idx="528">
                  <c:v>0.1772168175051716</c:v>
                </c:pt>
                <c:pt idx="529">
                  <c:v>0.17621180980871265</c:v>
                </c:pt>
                <c:pt idx="530">
                  <c:v>0.17717013366835022</c:v>
                </c:pt>
                <c:pt idx="531">
                  <c:v>0.1746569011176029</c:v>
                </c:pt>
                <c:pt idx="532">
                  <c:v>0.17430511301130913</c:v>
                </c:pt>
                <c:pt idx="533">
                  <c:v>0.17761794032935496</c:v>
                </c:pt>
                <c:pt idx="534">
                  <c:v>0.17731754086788443</c:v>
                </c:pt>
                <c:pt idx="535">
                  <c:v>0.17554976237987741</c:v>
                </c:pt>
                <c:pt idx="536">
                  <c:v>0.174899745094514</c:v>
                </c:pt>
                <c:pt idx="537">
                  <c:v>0.17246906421793762</c:v>
                </c:pt>
                <c:pt idx="538">
                  <c:v>0.1679786588694876</c:v>
                </c:pt>
                <c:pt idx="539">
                  <c:v>0.16434881349396391</c:v>
                </c:pt>
                <c:pt idx="540">
                  <c:v>0.16884623052401704</c:v>
                </c:pt>
                <c:pt idx="541">
                  <c:v>0.16853495435587496</c:v>
                </c:pt>
                <c:pt idx="542">
                  <c:v>0.17008978716298495</c:v>
                </c:pt>
                <c:pt idx="543">
                  <c:v>0.168579761328429</c:v>
                </c:pt>
                <c:pt idx="544">
                  <c:v>0.16488458994674215</c:v>
                </c:pt>
                <c:pt idx="545">
                  <c:v>0.16515078090099711</c:v>
                </c:pt>
                <c:pt idx="546">
                  <c:v>0.16901372674782755</c:v>
                </c:pt>
                <c:pt idx="547">
                  <c:v>0.16947801541363972</c:v>
                </c:pt>
                <c:pt idx="548">
                  <c:v>0.16324986646439643</c:v>
                </c:pt>
                <c:pt idx="549">
                  <c:v>0.16125562482561917</c:v>
                </c:pt>
                <c:pt idx="550">
                  <c:v>0.16158466290870277</c:v>
                </c:pt>
                <c:pt idx="551">
                  <c:v>0.16707104575760745</c:v>
                </c:pt>
                <c:pt idx="552">
                  <c:v>0.16204400899664573</c:v>
                </c:pt>
                <c:pt idx="553">
                  <c:v>0.16653097932936078</c:v>
                </c:pt>
                <c:pt idx="554">
                  <c:v>0.16876793847171534</c:v>
                </c:pt>
                <c:pt idx="555">
                  <c:v>0.16978832026658108</c:v>
                </c:pt>
                <c:pt idx="556">
                  <c:v>0.17098644262526164</c:v>
                </c:pt>
                <c:pt idx="557">
                  <c:v>0.17218915849541072</c:v>
                </c:pt>
                <c:pt idx="558">
                  <c:v>0.16990691178183548</c:v>
                </c:pt>
                <c:pt idx="559">
                  <c:v>0.16894971100539857</c:v>
                </c:pt>
                <c:pt idx="560">
                  <c:v>0.16902367261076567</c:v>
                </c:pt>
                <c:pt idx="561">
                  <c:v>0.16794953964920856</c:v>
                </c:pt>
                <c:pt idx="562">
                  <c:v>0.16701395063598135</c:v>
                </c:pt>
                <c:pt idx="563">
                  <c:v>0.16669661892463661</c:v>
                </c:pt>
                <c:pt idx="564">
                  <c:v>0.1723210701821376</c:v>
                </c:pt>
                <c:pt idx="565">
                  <c:v>0.17311640026863406</c:v>
                </c:pt>
                <c:pt idx="566">
                  <c:v>0.17276591736714053</c:v>
                </c:pt>
                <c:pt idx="567">
                  <c:v>0.17363776887927207</c:v>
                </c:pt>
                <c:pt idx="568">
                  <c:v>0.17763460445576329</c:v>
                </c:pt>
                <c:pt idx="569">
                  <c:v>0.17806553451515983</c:v>
                </c:pt>
                <c:pt idx="570">
                  <c:v>0.17563131238524843</c:v>
                </c:pt>
                <c:pt idx="571">
                  <c:v>0.17829864004539941</c:v>
                </c:pt>
                <c:pt idx="572">
                  <c:v>0.18446123027754613</c:v>
                </c:pt>
                <c:pt idx="573">
                  <c:v>0.18004609679819716</c:v>
                </c:pt>
                <c:pt idx="574">
                  <c:v>0.17760435203441571</c:v>
                </c:pt>
                <c:pt idx="575">
                  <c:v>0.18306364935424169</c:v>
                </c:pt>
                <c:pt idx="576">
                  <c:v>0.18245865151663221</c:v>
                </c:pt>
                <c:pt idx="577">
                  <c:v>0.17884251585044808</c:v>
                </c:pt>
                <c:pt idx="578">
                  <c:v>0.17917488271166637</c:v>
                </c:pt>
                <c:pt idx="579">
                  <c:v>0.18004971899446565</c:v>
                </c:pt>
                <c:pt idx="580">
                  <c:v>0.18053861431202223</c:v>
                </c:pt>
                <c:pt idx="581">
                  <c:v>0.187040739913924</c:v>
                </c:pt>
                <c:pt idx="582">
                  <c:v>0.19375015530925399</c:v>
                </c:pt>
                <c:pt idx="583">
                  <c:v>0.19042190836240125</c:v>
                </c:pt>
                <c:pt idx="584">
                  <c:v>0.19341106512563244</c:v>
                </c:pt>
                <c:pt idx="585">
                  <c:v>0.19362921138999889</c:v>
                </c:pt>
                <c:pt idx="586">
                  <c:v>0.19333497876826455</c:v>
                </c:pt>
                <c:pt idx="587">
                  <c:v>0.18573837317492981</c:v>
                </c:pt>
                <c:pt idx="588">
                  <c:v>0.17585288860641679</c:v>
                </c:pt>
                <c:pt idx="589">
                  <c:v>0.17866749193383513</c:v>
                </c:pt>
                <c:pt idx="590">
                  <c:v>0.17641140496453844</c:v>
                </c:pt>
                <c:pt idx="591">
                  <c:v>0.1718198057725755</c:v>
                </c:pt>
                <c:pt idx="592">
                  <c:v>0.1804595431839866</c:v>
                </c:pt>
                <c:pt idx="593">
                  <c:v>0.18073596836037953</c:v>
                </c:pt>
                <c:pt idx="594">
                  <c:v>0.18605536087880803</c:v>
                </c:pt>
                <c:pt idx="595">
                  <c:v>0.17958061422411897</c:v>
                </c:pt>
                <c:pt idx="596">
                  <c:v>0.18489922766681355</c:v>
                </c:pt>
                <c:pt idx="597">
                  <c:v>0.18598947838997804</c:v>
                </c:pt>
                <c:pt idx="598">
                  <c:v>0.18787050110070336</c:v>
                </c:pt>
                <c:pt idx="599">
                  <c:v>0.18247452644944007</c:v>
                </c:pt>
                <c:pt idx="600">
                  <c:v>0.18962387174657058</c:v>
                </c:pt>
                <c:pt idx="601">
                  <c:v>0.19579658490432217</c:v>
                </c:pt>
                <c:pt idx="602">
                  <c:v>0.1988832020182647</c:v>
                </c:pt>
                <c:pt idx="603">
                  <c:v>0.2000445509905282</c:v>
                </c:pt>
                <c:pt idx="604">
                  <c:v>0.19420167016839396</c:v>
                </c:pt>
                <c:pt idx="605">
                  <c:v>0.19336015707947651</c:v>
                </c:pt>
                <c:pt idx="606">
                  <c:v>0.19609776850045968</c:v>
                </c:pt>
                <c:pt idx="607">
                  <c:v>0.19062208023662652</c:v>
                </c:pt>
                <c:pt idx="608">
                  <c:v>0.18830159810490055</c:v>
                </c:pt>
                <c:pt idx="609">
                  <c:v>0.18894242330839317</c:v>
                </c:pt>
                <c:pt idx="610">
                  <c:v>0.19244841081906028</c:v>
                </c:pt>
                <c:pt idx="611">
                  <c:v>0.19287706941738914</c:v>
                </c:pt>
                <c:pt idx="612">
                  <c:v>0.18365310108971133</c:v>
                </c:pt>
                <c:pt idx="613">
                  <c:v>0.17535552969338974</c:v>
                </c:pt>
                <c:pt idx="614">
                  <c:v>0.17669714869613573</c:v>
                </c:pt>
                <c:pt idx="615">
                  <c:v>0.18334839647597234</c:v>
                </c:pt>
                <c:pt idx="616">
                  <c:v>0.18456634985332832</c:v>
                </c:pt>
                <c:pt idx="617">
                  <c:v>0.18118070930778263</c:v>
                </c:pt>
                <c:pt idx="618">
                  <c:v>0.18395054613411377</c:v>
                </c:pt>
                <c:pt idx="619">
                  <c:v>0.1854722479868085</c:v>
                </c:pt>
                <c:pt idx="620">
                  <c:v>0.19106800497442977</c:v>
                </c:pt>
                <c:pt idx="621">
                  <c:v>0.19041947501546708</c:v>
                </c:pt>
                <c:pt idx="622">
                  <c:v>0.19234472292141258</c:v>
                </c:pt>
                <c:pt idx="623">
                  <c:v>0.19774445130121121</c:v>
                </c:pt>
                <c:pt idx="624">
                  <c:v>0.19720658550896575</c:v>
                </c:pt>
                <c:pt idx="625">
                  <c:v>0.19724894901671819</c:v>
                </c:pt>
                <c:pt idx="626">
                  <c:v>0.19840163709511116</c:v>
                </c:pt>
                <c:pt idx="627">
                  <c:v>0.2000582202284007</c:v>
                </c:pt>
                <c:pt idx="628">
                  <c:v>0.20156545859068875</c:v>
                </c:pt>
                <c:pt idx="629">
                  <c:v>0.1958708298099554</c:v>
                </c:pt>
                <c:pt idx="630">
                  <c:v>0.20111153567928142</c:v>
                </c:pt>
                <c:pt idx="631">
                  <c:v>0.19906196448661229</c:v>
                </c:pt>
                <c:pt idx="632">
                  <c:v>0.19657460332094345</c:v>
                </c:pt>
                <c:pt idx="633">
                  <c:v>0.1939329699832042</c:v>
                </c:pt>
                <c:pt idx="634">
                  <c:v>0.1951595387240308</c:v>
                </c:pt>
                <c:pt idx="635">
                  <c:v>0.19694517524671262</c:v>
                </c:pt>
                <c:pt idx="636">
                  <c:v>0.19917180910612919</c:v>
                </c:pt>
                <c:pt idx="637">
                  <c:v>0.20083265186128729</c:v>
                </c:pt>
                <c:pt idx="638">
                  <c:v>0.20064939706013685</c:v>
                </c:pt>
                <c:pt idx="639">
                  <c:v>0.20484629827325285</c:v>
                </c:pt>
                <c:pt idx="640">
                  <c:v>0.20400768901206989</c:v>
                </c:pt>
                <c:pt idx="641">
                  <c:v>0.20806896022245724</c:v>
                </c:pt>
                <c:pt idx="642">
                  <c:v>0.20622748319361639</c:v>
                </c:pt>
                <c:pt idx="643">
                  <c:v>0.20506926064215425</c:v>
                </c:pt>
                <c:pt idx="644">
                  <c:v>0.21223334767102475</c:v>
                </c:pt>
                <c:pt idx="645">
                  <c:v>0.21339703387048936</c:v>
                </c:pt>
                <c:pt idx="646">
                  <c:v>0.21768666533164782</c:v>
                </c:pt>
                <c:pt idx="647">
                  <c:v>0.22069506627728797</c:v>
                </c:pt>
                <c:pt idx="648">
                  <c:v>0.22354583086018942</c:v>
                </c:pt>
                <c:pt idx="649">
                  <c:v>0.22763304428072195</c:v>
                </c:pt>
                <c:pt idx="650">
                  <c:v>0.22493406287468964</c:v>
                </c:pt>
                <c:pt idx="651">
                  <c:v>0.22745902203290913</c:v>
                </c:pt>
                <c:pt idx="652">
                  <c:v>0.23324094776728233</c:v>
                </c:pt>
                <c:pt idx="653">
                  <c:v>0.2277702121991847</c:v>
                </c:pt>
                <c:pt idx="654">
                  <c:v>0.22912557126486988</c:v>
                </c:pt>
                <c:pt idx="655">
                  <c:v>0.22583238272603312</c:v>
                </c:pt>
                <c:pt idx="656">
                  <c:v>0.23940075558609419</c:v>
                </c:pt>
                <c:pt idx="657">
                  <c:v>0.2422883087322123</c:v>
                </c:pt>
                <c:pt idx="658">
                  <c:v>0.24120848447065257</c:v>
                </c:pt>
                <c:pt idx="659">
                  <c:v>0.24722018189819694</c:v>
                </c:pt>
                <c:pt idx="660">
                  <c:v>0.25313468203956369</c:v>
                </c:pt>
                <c:pt idx="661">
                  <c:v>0.25159424695672716</c:v>
                </c:pt>
                <c:pt idx="662">
                  <c:v>0.24992327115809765</c:v>
                </c:pt>
                <c:pt idx="663">
                  <c:v>0.25011223243605074</c:v>
                </c:pt>
                <c:pt idx="664">
                  <c:v>0.2578067486251634</c:v>
                </c:pt>
                <c:pt idx="665">
                  <c:v>0.25849520368601109</c:v>
                </c:pt>
                <c:pt idx="666">
                  <c:v>0.2616664365189254</c:v>
                </c:pt>
                <c:pt idx="667">
                  <c:v>0.26290050259895548</c:v>
                </c:pt>
                <c:pt idx="668">
                  <c:v>0.26356074904752358</c:v>
                </c:pt>
                <c:pt idx="669">
                  <c:v>0.26551397791374876</c:v>
                </c:pt>
                <c:pt idx="670">
                  <c:v>0.26963098845162836</c:v>
                </c:pt>
                <c:pt idx="671">
                  <c:v>0.27497262004100032</c:v>
                </c:pt>
                <c:pt idx="672">
                  <c:v>0.27937493418327675</c:v>
                </c:pt>
                <c:pt idx="673">
                  <c:v>0.27987257639657082</c:v>
                </c:pt>
                <c:pt idx="674">
                  <c:v>0.27823979048569192</c:v>
                </c:pt>
                <c:pt idx="675">
                  <c:v>0.27686793423839884</c:v>
                </c:pt>
                <c:pt idx="676">
                  <c:v>0.2781844659907331</c:v>
                </c:pt>
                <c:pt idx="677">
                  <c:v>0.28001866827343713</c:v>
                </c:pt>
                <c:pt idx="678">
                  <c:v>0.28146926681809914</c:v>
                </c:pt>
                <c:pt idx="679">
                  <c:v>0.28140959669940546</c:v>
                </c:pt>
                <c:pt idx="680">
                  <c:v>0.27859163424025213</c:v>
                </c:pt>
                <c:pt idx="681">
                  <c:v>0.27743347745492342</c:v>
                </c:pt>
                <c:pt idx="682">
                  <c:v>0.27971076641382964</c:v>
                </c:pt>
                <c:pt idx="683">
                  <c:v>0.28223936800405069</c:v>
                </c:pt>
                <c:pt idx="684">
                  <c:v>0.28177498827743874</c:v>
                </c:pt>
                <c:pt idx="685">
                  <c:v>0.27989163339844558</c:v>
                </c:pt>
                <c:pt idx="686">
                  <c:v>0.28142011422181001</c:v>
                </c:pt>
                <c:pt idx="687">
                  <c:v>0.28167904054779513</c:v>
                </c:pt>
                <c:pt idx="688">
                  <c:v>0.2851759928035249</c:v>
                </c:pt>
                <c:pt idx="689">
                  <c:v>0.28854675502613047</c:v>
                </c:pt>
                <c:pt idx="690">
                  <c:v>0.29113525438704557</c:v>
                </c:pt>
                <c:pt idx="691">
                  <c:v>0.2943714945133229</c:v>
                </c:pt>
                <c:pt idx="692">
                  <c:v>0.29714437681752237</c:v>
                </c:pt>
                <c:pt idx="693">
                  <c:v>0.30003619970337581</c:v>
                </c:pt>
                <c:pt idx="694">
                  <c:v>0.30242229620046501</c:v>
                </c:pt>
                <c:pt idx="695">
                  <c:v>0.302350231695099</c:v>
                </c:pt>
                <c:pt idx="696">
                  <c:v>0.30052108328679705</c:v>
                </c:pt>
                <c:pt idx="697">
                  <c:v>0.30233641574815917</c:v>
                </c:pt>
                <c:pt idx="698">
                  <c:v>0.30524720457508803</c:v>
                </c:pt>
                <c:pt idx="699">
                  <c:v>0.30731689008669982</c:v>
                </c:pt>
                <c:pt idx="700">
                  <c:v>0.30771634346288201</c:v>
                </c:pt>
                <c:pt idx="701">
                  <c:v>0.30856203017180128</c:v>
                </c:pt>
                <c:pt idx="702">
                  <c:v>0.30988673716040593</c:v>
                </c:pt>
                <c:pt idx="703">
                  <c:v>0.30993439737136108</c:v>
                </c:pt>
                <c:pt idx="704">
                  <c:v>0.30932546368361624</c:v>
                </c:pt>
                <c:pt idx="705">
                  <c:v>0.30906919835656588</c:v>
                </c:pt>
                <c:pt idx="706">
                  <c:v>0.30983162008171394</c:v>
                </c:pt>
                <c:pt idx="707">
                  <c:v>0.31897244989895368</c:v>
                </c:pt>
                <c:pt idx="708">
                  <c:v>0.30549770271813537</c:v>
                </c:pt>
                <c:pt idx="709">
                  <c:v>0.30740990869394147</c:v>
                </c:pt>
                <c:pt idx="710">
                  <c:v>0.31299159678795641</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AccReturns'!$H$3:$H$713</c:f>
              <c:numCache>
                <c:formatCode>General</c:formatCode>
                <c:ptCount val="711"/>
                <c:pt idx="0" formatCode="0.000%">
                  <c:v>0</c:v>
                </c:pt>
                <c:pt idx="1">
                  <c:v>-9.6077286289775188E-4</c:v>
                </c:pt>
                <c:pt idx="2">
                  <c:v>-6.4570631382513399E-3</c:v>
                </c:pt>
                <c:pt idx="3">
                  <c:v>-6.5156269268147327E-3</c:v>
                </c:pt>
                <c:pt idx="4">
                  <c:v>-7.4554972875021663E-3</c:v>
                </c:pt>
                <c:pt idx="5">
                  <c:v>-7.054861549211755E-3</c:v>
                </c:pt>
                <c:pt idx="6">
                  <c:v>-7.366557632121129E-3</c:v>
                </c:pt>
                <c:pt idx="7">
                  <c:v>7.376392541336152E-5</c:v>
                </c:pt>
                <c:pt idx="8">
                  <c:v>2.7313157046664482E-3</c:v>
                </c:pt>
                <c:pt idx="9">
                  <c:v>-6.6117532679810243E-4</c:v>
                </c:pt>
                <c:pt idx="10">
                  <c:v>1.5870235064379123E-3</c:v>
                </c:pt>
                <c:pt idx="11">
                  <c:v>1.1095750554687367E-2</c:v>
                </c:pt>
                <c:pt idx="12">
                  <c:v>1.3586846739125136E-2</c:v>
                </c:pt>
                <c:pt idx="13">
                  <c:v>6.1062343502888972E-3</c:v>
                </c:pt>
                <c:pt idx="14">
                  <c:v>1.2478576158575283E-2</c:v>
                </c:pt>
                <c:pt idx="15">
                  <c:v>1.8791939321845641E-2</c:v>
                </c:pt>
                <c:pt idx="16">
                  <c:v>1.2133060861293954E-2</c:v>
                </c:pt>
                <c:pt idx="17">
                  <c:v>-5.6918433220062292E-3</c:v>
                </c:pt>
                <c:pt idx="18">
                  <c:v>5.2543079617914934E-3</c:v>
                </c:pt>
                <c:pt idx="19">
                  <c:v>1.3415293478540313E-3</c:v>
                </c:pt>
                <c:pt idx="20">
                  <c:v>3.1279058767497148E-4</c:v>
                </c:pt>
                <c:pt idx="21">
                  <c:v>-5.8319431057333171E-3</c:v>
                </c:pt>
                <c:pt idx="22">
                  <c:v>-1.1327940967058581E-3</c:v>
                </c:pt>
                <c:pt idx="23">
                  <c:v>2.8119686199725713E-3</c:v>
                </c:pt>
                <c:pt idx="24">
                  <c:v>7.483737681219349E-3</c:v>
                </c:pt>
                <c:pt idx="25">
                  <c:v>9.3774521694856006E-4</c:v>
                </c:pt>
                <c:pt idx="26">
                  <c:v>-7.0778069854775527E-3</c:v>
                </c:pt>
                <c:pt idx="27">
                  <c:v>-1.9214243664500863E-2</c:v>
                </c:pt>
                <c:pt idx="28">
                  <c:v>-2.3889070829820058E-3</c:v>
                </c:pt>
                <c:pt idx="29">
                  <c:v>4.6035252542102612E-3</c:v>
                </c:pt>
                <c:pt idx="30">
                  <c:v>-2.4535201438513621E-4</c:v>
                </c:pt>
                <c:pt idx="31">
                  <c:v>-3.6340478070551185E-3</c:v>
                </c:pt>
                <c:pt idx="32">
                  <c:v>2.1870041615803526E-3</c:v>
                </c:pt>
                <c:pt idx="33">
                  <c:v>2.3022668467065355E-3</c:v>
                </c:pt>
                <c:pt idx="34">
                  <c:v>8.7543965610716867E-3</c:v>
                </c:pt>
                <c:pt idx="35">
                  <c:v>1.2738982081739181E-4</c:v>
                </c:pt>
                <c:pt idx="36">
                  <c:v>-4.5335732409574891E-3</c:v>
                </c:pt>
                <c:pt idx="37">
                  <c:v>-4.7918575220788129E-2</c:v>
                </c:pt>
                <c:pt idx="38">
                  <c:v>-6.4584631823263461E-2</c:v>
                </c:pt>
                <c:pt idx="39">
                  <c:v>-6.047735607855631E-2</c:v>
                </c:pt>
                <c:pt idx="40">
                  <c:v>-4.6592143512272144E-2</c:v>
                </c:pt>
                <c:pt idx="41">
                  <c:v>-5.3465453275602481E-2</c:v>
                </c:pt>
                <c:pt idx="42">
                  <c:v>-4.0437616302464341E-2</c:v>
                </c:pt>
                <c:pt idx="43">
                  <c:v>-7.1772241226267686E-2</c:v>
                </c:pt>
                <c:pt idx="44">
                  <c:v>-9.6527365316924851E-2</c:v>
                </c:pt>
                <c:pt idx="45">
                  <c:v>-0.16639105483213035</c:v>
                </c:pt>
                <c:pt idx="46">
                  <c:v>-0.12471060745955242</c:v>
                </c:pt>
                <c:pt idx="47">
                  <c:v>-0.16638574853596788</c:v>
                </c:pt>
                <c:pt idx="48">
                  <c:v>-0.25136627232765696</c:v>
                </c:pt>
                <c:pt idx="49">
                  <c:v>-0.18822843143656476</c:v>
                </c:pt>
                <c:pt idx="50">
                  <c:v>-0.26950408589712771</c:v>
                </c:pt>
                <c:pt idx="51">
                  <c:v>-0.25113925186551878</c:v>
                </c:pt>
                <c:pt idx="52">
                  <c:v>-0.3146191690386333</c:v>
                </c:pt>
                <c:pt idx="53">
                  <c:v>-0.30913869912124226</c:v>
                </c:pt>
                <c:pt idx="54">
                  <c:v>-0.3179637585071774</c:v>
                </c:pt>
                <c:pt idx="55">
                  <c:v>-0.3430144063235302</c:v>
                </c:pt>
                <c:pt idx="56">
                  <c:v>-0.30159795731311445</c:v>
                </c:pt>
                <c:pt idx="57">
                  <c:v>-0.26359428835105525</c:v>
                </c:pt>
                <c:pt idx="58">
                  <c:v>-0.2384861354636737</c:v>
                </c:pt>
                <c:pt idx="59">
                  <c:v>-0.26389184661749387</c:v>
                </c:pt>
                <c:pt idx="60">
                  <c:v>-0.25591642926557723</c:v>
                </c:pt>
                <c:pt idx="61">
                  <c:v>-0.27047975610816877</c:v>
                </c:pt>
                <c:pt idx="62">
                  <c:v>-0.28892890450198672</c:v>
                </c:pt>
                <c:pt idx="63">
                  <c:v>-0.28792344451080198</c:v>
                </c:pt>
                <c:pt idx="64">
                  <c:v>-0.30135605469626048</c:v>
                </c:pt>
                <c:pt idx="65">
                  <c:v>-0.27119026556332326</c:v>
                </c:pt>
                <c:pt idx="66">
                  <c:v>-0.25533983950662797</c:v>
                </c:pt>
                <c:pt idx="67">
                  <c:v>-0.24245042048070309</c:v>
                </c:pt>
                <c:pt idx="68">
                  <c:v>-0.24101651934559476</c:v>
                </c:pt>
                <c:pt idx="69">
                  <c:v>-0.23492610060123509</c:v>
                </c:pt>
                <c:pt idx="70">
                  <c:v>-0.22477834133140651</c:v>
                </c:pt>
                <c:pt idx="71">
                  <c:v>-0.22754654821233644</c:v>
                </c:pt>
                <c:pt idx="72">
                  <c:v>-0.22914483594344615</c:v>
                </c:pt>
                <c:pt idx="73">
                  <c:v>-0.22181859806027082</c:v>
                </c:pt>
                <c:pt idx="74">
                  <c:v>-0.22207364101201688</c:v>
                </c:pt>
                <c:pt idx="75">
                  <c:v>-0.20675031538146871</c:v>
                </c:pt>
                <c:pt idx="76">
                  <c:v>-0.21617313731529242</c:v>
                </c:pt>
                <c:pt idx="77">
                  <c:v>-0.25044692628097931</c:v>
                </c:pt>
                <c:pt idx="78">
                  <c:v>-0.23109441175903367</c:v>
                </c:pt>
                <c:pt idx="79">
                  <c:v>-0.21116075801604184</c:v>
                </c:pt>
                <c:pt idx="80">
                  <c:v>-0.19705463923426758</c:v>
                </c:pt>
                <c:pt idx="81">
                  <c:v>-0.21475436047408725</c:v>
                </c:pt>
                <c:pt idx="82">
                  <c:v>-0.22574344728700368</c:v>
                </c:pt>
                <c:pt idx="83">
                  <c:v>-0.22294221196878017</c:v>
                </c:pt>
                <c:pt idx="84">
                  <c:v>-0.22708251540321966</c:v>
                </c:pt>
                <c:pt idx="85">
                  <c:v>-0.23737000172940725</c:v>
                </c:pt>
                <c:pt idx="86">
                  <c:v>-0.22743346513380613</c:v>
                </c:pt>
                <c:pt idx="87">
                  <c:v>-0.23562454962091695</c:v>
                </c:pt>
                <c:pt idx="88">
                  <c:v>-0.2448866006350422</c:v>
                </c:pt>
                <c:pt idx="89">
                  <c:v>-0.24500409243824528</c:v>
                </c:pt>
                <c:pt idx="90">
                  <c:v>-0.23702729947957801</c:v>
                </c:pt>
                <c:pt idx="91">
                  <c:v>-0.24533473502967973</c:v>
                </c:pt>
                <c:pt idx="92">
                  <c:v>-0.22653844628959086</c:v>
                </c:pt>
                <c:pt idx="93">
                  <c:v>-0.22792531208764721</c:v>
                </c:pt>
                <c:pt idx="94">
                  <c:v>-0.22373269764062953</c:v>
                </c:pt>
                <c:pt idx="95">
                  <c:v>-0.21489691955577128</c:v>
                </c:pt>
                <c:pt idx="96">
                  <c:v>-0.21734087260534574</c:v>
                </c:pt>
                <c:pt idx="97">
                  <c:v>-0.19522787213658499</c:v>
                </c:pt>
                <c:pt idx="98">
                  <c:v>-0.1972127121835715</c:v>
                </c:pt>
                <c:pt idx="99">
                  <c:v>-0.18245702415120324</c:v>
                </c:pt>
                <c:pt idx="100">
                  <c:v>-0.18731074612199927</c:v>
                </c:pt>
                <c:pt idx="101">
                  <c:v>-0.18523541945354116</c:v>
                </c:pt>
                <c:pt idx="102">
                  <c:v>-0.17737706203018599</c:v>
                </c:pt>
                <c:pt idx="103">
                  <c:v>-0.16431962327589755</c:v>
                </c:pt>
                <c:pt idx="104">
                  <c:v>-0.15491506224206886</c:v>
                </c:pt>
                <c:pt idx="105">
                  <c:v>-0.1520132865165208</c:v>
                </c:pt>
                <c:pt idx="106">
                  <c:v>-0.14640383845832794</c:v>
                </c:pt>
                <c:pt idx="107">
                  <c:v>-0.13255117142487172</c:v>
                </c:pt>
                <c:pt idx="108">
                  <c:v>-0.13567597639448326</c:v>
                </c:pt>
                <c:pt idx="109">
                  <c:v>-0.14648076017723133</c:v>
                </c:pt>
                <c:pt idx="110">
                  <c:v>-0.15098566059664875</c:v>
                </c:pt>
                <c:pt idx="111">
                  <c:v>-0.15392488614253153</c:v>
                </c:pt>
                <c:pt idx="112">
                  <c:v>-0.14952250195902284</c:v>
                </c:pt>
                <c:pt idx="113">
                  <c:v>-0.13667838781248776</c:v>
                </c:pt>
                <c:pt idx="114">
                  <c:v>-0.13204906997391219</c:v>
                </c:pt>
                <c:pt idx="115">
                  <c:v>-0.12872487918387543</c:v>
                </c:pt>
                <c:pt idx="116">
                  <c:v>-0.13281224080713905</c:v>
                </c:pt>
                <c:pt idx="117">
                  <c:v>-0.1292252330524597</c:v>
                </c:pt>
                <c:pt idx="118">
                  <c:v>-0.1379577540769189</c:v>
                </c:pt>
                <c:pt idx="119">
                  <c:v>-0.12900812736421241</c:v>
                </c:pt>
                <c:pt idx="120">
                  <c:v>-0.1433592793781675</c:v>
                </c:pt>
                <c:pt idx="121">
                  <c:v>-0.13356603753279639</c:v>
                </c:pt>
                <c:pt idx="122">
                  <c:v>-0.13417868169403535</c:v>
                </c:pt>
                <c:pt idx="123">
                  <c:v>-0.12663305360531552</c:v>
                </c:pt>
                <c:pt idx="124">
                  <c:v>-0.1264261820410072</c:v>
                </c:pt>
                <c:pt idx="125">
                  <c:v>-0.1210881358954945</c:v>
                </c:pt>
                <c:pt idx="126">
                  <c:v>-0.10931713593287995</c:v>
                </c:pt>
                <c:pt idx="127">
                  <c:v>-0.11540870451444329</c:v>
                </c:pt>
                <c:pt idx="128">
                  <c:v>-0.10388994022200249</c:v>
                </c:pt>
                <c:pt idx="129">
                  <c:v>-0.10401297521621766</c:v>
                </c:pt>
                <c:pt idx="130">
                  <c:v>-9.9911455217060574E-2</c:v>
                </c:pt>
                <c:pt idx="131">
                  <c:v>-0.10816461071281025</c:v>
                </c:pt>
                <c:pt idx="132">
                  <c:v>-9.9011469999355728E-2</c:v>
                </c:pt>
                <c:pt idx="133">
                  <c:v>-9.2939190893101653E-2</c:v>
                </c:pt>
                <c:pt idx="134">
                  <c:v>-0.10055577248586023</c:v>
                </c:pt>
                <c:pt idx="135">
                  <c:v>-8.3756751130729556E-2</c:v>
                </c:pt>
                <c:pt idx="136">
                  <c:v>-7.2587948614249664E-2</c:v>
                </c:pt>
                <c:pt idx="137">
                  <c:v>-7.5688196542639363E-2</c:v>
                </c:pt>
                <c:pt idx="138">
                  <c:v>-7.6612608874217392E-2</c:v>
                </c:pt>
                <c:pt idx="139">
                  <c:v>-8.7084422837441333E-2</c:v>
                </c:pt>
                <c:pt idx="140">
                  <c:v>-8.7622396449091755E-2</c:v>
                </c:pt>
                <c:pt idx="141">
                  <c:v>-7.7709754906059691E-2</c:v>
                </c:pt>
                <c:pt idx="142">
                  <c:v>-7.8157210693141965E-2</c:v>
                </c:pt>
                <c:pt idx="143">
                  <c:v>-6.9759458545931907E-2</c:v>
                </c:pt>
                <c:pt idx="144">
                  <c:v>-7.1602579380705023E-2</c:v>
                </c:pt>
                <c:pt idx="145">
                  <c:v>-7.9291695808720752E-2</c:v>
                </c:pt>
                <c:pt idx="146">
                  <c:v>-7.881967611377616E-2</c:v>
                </c:pt>
                <c:pt idx="147">
                  <c:v>-8.8052806328142053E-2</c:v>
                </c:pt>
                <c:pt idx="148">
                  <c:v>-8.0559770625052485E-2</c:v>
                </c:pt>
                <c:pt idx="149">
                  <c:v>-7.166209609491947E-2</c:v>
                </c:pt>
                <c:pt idx="150">
                  <c:v>-7.9183251276582101E-2</c:v>
                </c:pt>
                <c:pt idx="151">
                  <c:v>-7.9067044974429401E-2</c:v>
                </c:pt>
                <c:pt idx="152">
                  <c:v>-8.4787575718260011E-2</c:v>
                </c:pt>
                <c:pt idx="153">
                  <c:v>-8.7384744735215625E-2</c:v>
                </c:pt>
                <c:pt idx="154">
                  <c:v>-9.3601519469147076E-2</c:v>
                </c:pt>
                <c:pt idx="155">
                  <c:v>-8.7904807038326926E-2</c:v>
                </c:pt>
                <c:pt idx="156">
                  <c:v>-9.9351297234742453E-2</c:v>
                </c:pt>
                <c:pt idx="157">
                  <c:v>-8.4325827767703809E-2</c:v>
                </c:pt>
                <c:pt idx="158">
                  <c:v>-8.8584563274086814E-2</c:v>
                </c:pt>
                <c:pt idx="159">
                  <c:v>-8.487165124857976E-2</c:v>
                </c:pt>
                <c:pt idx="160">
                  <c:v>-8.191498520495466E-2</c:v>
                </c:pt>
                <c:pt idx="161">
                  <c:v>-7.6472263759273296E-2</c:v>
                </c:pt>
                <c:pt idx="162">
                  <c:v>-7.608814028469002E-2</c:v>
                </c:pt>
                <c:pt idx="163">
                  <c:v>-8.3777178949779652E-2</c:v>
                </c:pt>
                <c:pt idx="164">
                  <c:v>-8.5485004911286078E-2</c:v>
                </c:pt>
                <c:pt idx="165">
                  <c:v>-7.6283674352344066E-2</c:v>
                </c:pt>
                <c:pt idx="166">
                  <c:v>-9.0500607734945948E-2</c:v>
                </c:pt>
                <c:pt idx="167">
                  <c:v>-7.4679383471289107E-2</c:v>
                </c:pt>
                <c:pt idx="168">
                  <c:v>-7.3046858406579207E-2</c:v>
                </c:pt>
                <c:pt idx="169">
                  <c:v>-8.3981880318137025E-2</c:v>
                </c:pt>
                <c:pt idx="170">
                  <c:v>-8.2605270180231227E-2</c:v>
                </c:pt>
                <c:pt idx="171">
                  <c:v>-8.9861301516997671E-2</c:v>
                </c:pt>
                <c:pt idx="172">
                  <c:v>-8.3741597835480519E-2</c:v>
                </c:pt>
                <c:pt idx="173">
                  <c:v>-9.6556896807133197E-2</c:v>
                </c:pt>
                <c:pt idx="174">
                  <c:v>-9.4719189678844184E-2</c:v>
                </c:pt>
                <c:pt idx="175">
                  <c:v>-8.3422587747010168E-2</c:v>
                </c:pt>
                <c:pt idx="176">
                  <c:v>-8.3289853082158416E-2</c:v>
                </c:pt>
                <c:pt idx="177">
                  <c:v>-8.8264474833639972E-2</c:v>
                </c:pt>
                <c:pt idx="178">
                  <c:v>-8.6964790188444274E-2</c:v>
                </c:pt>
                <c:pt idx="179">
                  <c:v>-9.8454286716630479E-2</c:v>
                </c:pt>
                <c:pt idx="180">
                  <c:v>-0.10821363944171947</c:v>
                </c:pt>
                <c:pt idx="181">
                  <c:v>-0.10390290990808693</c:v>
                </c:pt>
                <c:pt idx="182">
                  <c:v>-0.11496185037297058</c:v>
                </c:pt>
                <c:pt idx="183">
                  <c:v>-0.10808132206598675</c:v>
                </c:pt>
                <c:pt idx="184">
                  <c:v>-0.10794248335154344</c:v>
                </c:pt>
                <c:pt idx="185">
                  <c:v>-0.12506448536052084</c:v>
                </c:pt>
                <c:pt idx="186">
                  <c:v>-0.13124015779498865</c:v>
                </c:pt>
                <c:pt idx="187">
                  <c:v>-0.12407549959526587</c:v>
                </c:pt>
                <c:pt idx="188">
                  <c:v>-0.11826242804184317</c:v>
                </c:pt>
                <c:pt idx="189">
                  <c:v>-0.12878792866549993</c:v>
                </c:pt>
                <c:pt idx="190">
                  <c:v>-0.11933927620023144</c:v>
                </c:pt>
                <c:pt idx="191">
                  <c:v>-0.12261072925505812</c:v>
                </c:pt>
                <c:pt idx="192">
                  <c:v>-0.12195248217050403</c:v>
                </c:pt>
                <c:pt idx="193">
                  <c:v>-0.1135517424564394</c:v>
                </c:pt>
                <c:pt idx="194">
                  <c:v>-0.11422849948971336</c:v>
                </c:pt>
                <c:pt idx="195">
                  <c:v>-0.11049572170367683</c:v>
                </c:pt>
                <c:pt idx="196">
                  <c:v>-0.1051093614755696</c:v>
                </c:pt>
                <c:pt idx="197">
                  <c:v>-0.10529248370138367</c:v>
                </c:pt>
                <c:pt idx="198">
                  <c:v>-0.10559438402313615</c:v>
                </c:pt>
                <c:pt idx="199">
                  <c:v>-0.10582586769213498</c:v>
                </c:pt>
                <c:pt idx="200">
                  <c:v>-9.3494421485250112E-2</c:v>
                </c:pt>
                <c:pt idx="201">
                  <c:v>-9.2471908403768732E-2</c:v>
                </c:pt>
                <c:pt idx="202">
                  <c:v>-8.8683084864356387E-2</c:v>
                </c:pt>
                <c:pt idx="203">
                  <c:v>-9.4189066378010611E-2</c:v>
                </c:pt>
                <c:pt idx="204">
                  <c:v>-9.6936814035511354E-2</c:v>
                </c:pt>
                <c:pt idx="205">
                  <c:v>-0.10431502258001668</c:v>
                </c:pt>
                <c:pt idx="206">
                  <c:v>-0.12839300460685266</c:v>
                </c:pt>
                <c:pt idx="207">
                  <c:v>-0.12198271148955153</c:v>
                </c:pt>
                <c:pt idx="208">
                  <c:v>-0.13547950642162521</c:v>
                </c:pt>
                <c:pt idx="209">
                  <c:v>-0.12677648384668683</c:v>
                </c:pt>
                <c:pt idx="210">
                  <c:v>-0.113158601482373</c:v>
                </c:pt>
                <c:pt idx="211">
                  <c:v>-9.3031188563805878E-2</c:v>
                </c:pt>
                <c:pt idx="212">
                  <c:v>-8.8925442795387499E-2</c:v>
                </c:pt>
                <c:pt idx="213">
                  <c:v>-8.0940434219034851E-2</c:v>
                </c:pt>
                <c:pt idx="214">
                  <c:v>-7.9619125064500418E-2</c:v>
                </c:pt>
                <c:pt idx="215">
                  <c:v>-8.0619172994759514E-2</c:v>
                </c:pt>
                <c:pt idx="216">
                  <c:v>-9.4261511618593086E-2</c:v>
                </c:pt>
                <c:pt idx="217">
                  <c:v>-7.9970782118125583E-2</c:v>
                </c:pt>
                <c:pt idx="218">
                  <c:v>-7.4263580272525109E-2</c:v>
                </c:pt>
                <c:pt idx="219">
                  <c:v>-7.1672736620376876E-2</c:v>
                </c:pt>
                <c:pt idx="220">
                  <c:v>-7.9233979038085045E-2</c:v>
                </c:pt>
                <c:pt idx="221">
                  <c:v>-7.6004322060937879E-2</c:v>
                </c:pt>
                <c:pt idx="222">
                  <c:v>-7.7225854317479858E-2</c:v>
                </c:pt>
                <c:pt idx="223">
                  <c:v>-7.3472387577096621E-2</c:v>
                </c:pt>
                <c:pt idx="224">
                  <c:v>-6.1138466154894044E-2</c:v>
                </c:pt>
                <c:pt idx="225">
                  <c:v>-5.6627558191922334E-2</c:v>
                </c:pt>
                <c:pt idx="226">
                  <c:v>-5.2697687340305888E-2</c:v>
                </c:pt>
                <c:pt idx="227">
                  <c:v>-4.8624980082190405E-2</c:v>
                </c:pt>
                <c:pt idx="228">
                  <c:v>-5.6661759807797307E-2</c:v>
                </c:pt>
                <c:pt idx="229">
                  <c:v>-4.5861130511454462E-2</c:v>
                </c:pt>
                <c:pt idx="230">
                  <c:v>-4.3287906299984913E-2</c:v>
                </c:pt>
                <c:pt idx="231">
                  <c:v>-4.0626717500212406E-2</c:v>
                </c:pt>
                <c:pt idx="232">
                  <c:v>-3.0251935716075984E-2</c:v>
                </c:pt>
                <c:pt idx="233">
                  <c:v>-3.4496302975880244E-2</c:v>
                </c:pt>
                <c:pt idx="234">
                  <c:v>-3.0838802468095339E-2</c:v>
                </c:pt>
                <c:pt idx="235">
                  <c:v>-3.6319045997728838E-2</c:v>
                </c:pt>
                <c:pt idx="236">
                  <c:v>-3.262050340027256E-2</c:v>
                </c:pt>
                <c:pt idx="237">
                  <c:v>-2.4514516492964988E-2</c:v>
                </c:pt>
                <c:pt idx="238">
                  <c:v>-2.7480078504479311E-2</c:v>
                </c:pt>
                <c:pt idx="239">
                  <c:v>-1.3564876022710504E-2</c:v>
                </c:pt>
                <c:pt idx="240">
                  <c:v>-5.9009819806346009E-3</c:v>
                </c:pt>
                <c:pt idx="241">
                  <c:v>-9.4565344972041832E-4</c:v>
                </c:pt>
                <c:pt idx="242">
                  <c:v>-3.2708522232105519E-4</c:v>
                </c:pt>
                <c:pt idx="243">
                  <c:v>-1.4273691835270386E-2</c:v>
                </c:pt>
                <c:pt idx="244">
                  <c:v>-1.1033684400972632E-2</c:v>
                </c:pt>
                <c:pt idx="245">
                  <c:v>-2.6590871849782038E-3</c:v>
                </c:pt>
                <c:pt idx="246">
                  <c:v>-2.6897783301343958E-3</c:v>
                </c:pt>
                <c:pt idx="247">
                  <c:v>5.5931774789870214E-3</c:v>
                </c:pt>
                <c:pt idx="248">
                  <c:v>9.2308328068588796E-3</c:v>
                </c:pt>
                <c:pt idx="249">
                  <c:v>9.6925650534978036E-3</c:v>
                </c:pt>
                <c:pt idx="250">
                  <c:v>9.7790615177539841E-3</c:v>
                </c:pt>
                <c:pt idx="251">
                  <c:v>1.0971045434419402E-2</c:v>
                </c:pt>
                <c:pt idx="252">
                  <c:v>1.3842866081912319E-2</c:v>
                </c:pt>
                <c:pt idx="253">
                  <c:v>8.1184047185400843E-3</c:v>
                </c:pt>
                <c:pt idx="254">
                  <c:v>2.4365564767665493E-2</c:v>
                </c:pt>
                <c:pt idx="255">
                  <c:v>4.2837477604680707E-2</c:v>
                </c:pt>
                <c:pt idx="256">
                  <c:v>3.4934205727642942E-2</c:v>
                </c:pt>
                <c:pt idx="257">
                  <c:v>4.416396566310965E-2</c:v>
                </c:pt>
                <c:pt idx="258">
                  <c:v>3.6414531213381673E-2</c:v>
                </c:pt>
                <c:pt idx="259">
                  <c:v>4.6326367656615464E-2</c:v>
                </c:pt>
                <c:pt idx="260">
                  <c:v>2.9303920815886286E-2</c:v>
                </c:pt>
                <c:pt idx="261">
                  <c:v>3.2968776142881184E-2</c:v>
                </c:pt>
                <c:pt idx="262">
                  <c:v>3.1272020083300767E-2</c:v>
                </c:pt>
                <c:pt idx="263">
                  <c:v>2.7968742386533352E-2</c:v>
                </c:pt>
                <c:pt idx="264">
                  <c:v>2.193650713247397E-2</c:v>
                </c:pt>
                <c:pt idx="265">
                  <c:v>1.6132209931985386E-2</c:v>
                </c:pt>
                <c:pt idx="266">
                  <c:v>1.5670989013323311E-2</c:v>
                </c:pt>
                <c:pt idx="267">
                  <c:v>6.9128194466783199E-3</c:v>
                </c:pt>
                <c:pt idx="268">
                  <c:v>-9.917177879693595E-4</c:v>
                </c:pt>
                <c:pt idx="269">
                  <c:v>1.5009387779512551E-2</c:v>
                </c:pt>
                <c:pt idx="270">
                  <c:v>-2.0270734676456348E-3</c:v>
                </c:pt>
                <c:pt idx="271">
                  <c:v>1.1807746251193407E-2</c:v>
                </c:pt>
                <c:pt idx="272">
                  <c:v>2.060286359702812E-2</c:v>
                </c:pt>
                <c:pt idx="273">
                  <c:v>3.064524260222945E-2</c:v>
                </c:pt>
                <c:pt idx="274">
                  <c:v>3.9466593809724504E-2</c:v>
                </c:pt>
                <c:pt idx="275">
                  <c:v>6.1266620580551212E-2</c:v>
                </c:pt>
                <c:pt idx="276">
                  <c:v>6.7785036007529387E-2</c:v>
                </c:pt>
                <c:pt idx="277">
                  <c:v>6.664052031911738E-2</c:v>
                </c:pt>
                <c:pt idx="278">
                  <c:v>5.4219317873799966E-2</c:v>
                </c:pt>
                <c:pt idx="279">
                  <c:v>6.0778312373902299E-2</c:v>
                </c:pt>
                <c:pt idx="280">
                  <c:v>6.327611281342338E-2</c:v>
                </c:pt>
                <c:pt idx="281">
                  <c:v>6.7806152405114117E-2</c:v>
                </c:pt>
                <c:pt idx="282">
                  <c:v>6.2416660336676921E-2</c:v>
                </c:pt>
                <c:pt idx="283">
                  <c:v>7.3238069300963105E-2</c:v>
                </c:pt>
                <c:pt idx="284">
                  <c:v>5.6319555556656464E-2</c:v>
                </c:pt>
                <c:pt idx="285">
                  <c:v>6.5539729579455086E-2</c:v>
                </c:pt>
                <c:pt idx="286">
                  <c:v>7.2938867679998021E-2</c:v>
                </c:pt>
                <c:pt idx="287">
                  <c:v>4.3994714326903273E-2</c:v>
                </c:pt>
                <c:pt idx="288">
                  <c:v>3.0614708014790937E-2</c:v>
                </c:pt>
                <c:pt idx="289">
                  <c:v>4.1989616237073202E-2</c:v>
                </c:pt>
                <c:pt idx="290">
                  <c:v>4.0986594937905352E-2</c:v>
                </c:pt>
                <c:pt idx="291">
                  <c:v>2.9005612947436976E-2</c:v>
                </c:pt>
                <c:pt idx="292">
                  <c:v>2.8098573901478296E-2</c:v>
                </c:pt>
                <c:pt idx="293">
                  <c:v>4.165514130358372E-2</c:v>
                </c:pt>
                <c:pt idx="294">
                  <c:v>6.682328484490796E-3</c:v>
                </c:pt>
                <c:pt idx="295">
                  <c:v>7.7527528270282531E-4</c:v>
                </c:pt>
                <c:pt idx="296">
                  <c:v>1.4061797732558556E-3</c:v>
                </c:pt>
                <c:pt idx="297">
                  <c:v>2.2199420864599029E-2</c:v>
                </c:pt>
                <c:pt idx="298">
                  <c:v>1.6498295779574956E-2</c:v>
                </c:pt>
                <c:pt idx="299">
                  <c:v>2.4131890120540289E-2</c:v>
                </c:pt>
                <c:pt idx="300">
                  <c:v>2.4593715289118467E-2</c:v>
                </c:pt>
                <c:pt idx="301">
                  <c:v>3.5832393085884817E-2</c:v>
                </c:pt>
                <c:pt idx="302">
                  <c:v>1.7241259055286617E-2</c:v>
                </c:pt>
                <c:pt idx="303">
                  <c:v>2.3277514010817013E-2</c:v>
                </c:pt>
                <c:pt idx="304">
                  <c:v>1.932797510349693E-2</c:v>
                </c:pt>
                <c:pt idx="305">
                  <c:v>1.4464207492642878E-2</c:v>
                </c:pt>
                <c:pt idx="306">
                  <c:v>5.4113077552155886E-3</c:v>
                </c:pt>
                <c:pt idx="307">
                  <c:v>1.4800568203830577E-2</c:v>
                </c:pt>
                <c:pt idx="308">
                  <c:v>1.7634425099845918E-2</c:v>
                </c:pt>
                <c:pt idx="309">
                  <c:v>1.716989320130935E-2</c:v>
                </c:pt>
                <c:pt idx="310">
                  <c:v>2.6494057317878905E-2</c:v>
                </c:pt>
                <c:pt idx="311">
                  <c:v>3.1662570907418974E-2</c:v>
                </c:pt>
                <c:pt idx="312">
                  <c:v>3.2403218452301319E-2</c:v>
                </c:pt>
                <c:pt idx="313">
                  <c:v>4.1883390585676583E-2</c:v>
                </c:pt>
                <c:pt idx="314">
                  <c:v>4.5890022084820847E-2</c:v>
                </c:pt>
                <c:pt idx="315">
                  <c:v>4.7649656271541829E-2</c:v>
                </c:pt>
                <c:pt idx="316">
                  <c:v>6.0554364325843935E-2</c:v>
                </c:pt>
                <c:pt idx="317">
                  <c:v>6.1694691286815484E-2</c:v>
                </c:pt>
                <c:pt idx="318">
                  <c:v>6.5913081817552399E-2</c:v>
                </c:pt>
                <c:pt idx="319">
                  <c:v>6.3195020358038034E-2</c:v>
                </c:pt>
                <c:pt idx="320">
                  <c:v>6.7968094868961826E-2</c:v>
                </c:pt>
                <c:pt idx="321">
                  <c:v>7.5411800277858099E-2</c:v>
                </c:pt>
                <c:pt idx="322">
                  <c:v>7.9605975084364511E-2</c:v>
                </c:pt>
                <c:pt idx="323">
                  <c:v>7.926164386614154E-2</c:v>
                </c:pt>
                <c:pt idx="324">
                  <c:v>7.5502345446215813E-2</c:v>
                </c:pt>
                <c:pt idx="325">
                  <c:v>7.2856751112691631E-2</c:v>
                </c:pt>
                <c:pt idx="326">
                  <c:v>8.2671607454898322E-2</c:v>
                </c:pt>
                <c:pt idx="327">
                  <c:v>8.4313671328058781E-2</c:v>
                </c:pt>
                <c:pt idx="328">
                  <c:v>8.0385720873615618E-2</c:v>
                </c:pt>
                <c:pt idx="329">
                  <c:v>8.4720065545698331E-2</c:v>
                </c:pt>
                <c:pt idx="330">
                  <c:v>8.5608510744943134E-2</c:v>
                </c:pt>
                <c:pt idx="331">
                  <c:v>8.4605490740469191E-2</c:v>
                </c:pt>
                <c:pt idx="332">
                  <c:v>8.3807694768364138E-2</c:v>
                </c:pt>
                <c:pt idx="333">
                  <c:v>7.9469222555865304E-2</c:v>
                </c:pt>
                <c:pt idx="334">
                  <c:v>9.0940096319356512E-2</c:v>
                </c:pt>
                <c:pt idx="335">
                  <c:v>9.4774976951575329E-2</c:v>
                </c:pt>
                <c:pt idx="336">
                  <c:v>0.10484974477985864</c:v>
                </c:pt>
                <c:pt idx="337">
                  <c:v>9.8327520175737426E-2</c:v>
                </c:pt>
                <c:pt idx="338">
                  <c:v>0.10182860866114707</c:v>
                </c:pt>
                <c:pt idx="339">
                  <c:v>7.7798889616556677E-2</c:v>
                </c:pt>
                <c:pt idx="340">
                  <c:v>7.8183558098133377E-2</c:v>
                </c:pt>
                <c:pt idx="341">
                  <c:v>8.4370656454716642E-2</c:v>
                </c:pt>
                <c:pt idx="342">
                  <c:v>8.8772713140276682E-2</c:v>
                </c:pt>
                <c:pt idx="343">
                  <c:v>8.6770775736929595E-2</c:v>
                </c:pt>
                <c:pt idx="344">
                  <c:v>8.5261361392357626E-2</c:v>
                </c:pt>
                <c:pt idx="345">
                  <c:v>9.0594176957935924E-2</c:v>
                </c:pt>
                <c:pt idx="346">
                  <c:v>8.6905919129296905E-2</c:v>
                </c:pt>
                <c:pt idx="347">
                  <c:v>9.4724605492965797E-2</c:v>
                </c:pt>
                <c:pt idx="348">
                  <c:v>9.2920939319952378E-2</c:v>
                </c:pt>
                <c:pt idx="349">
                  <c:v>9.8828168289500029E-2</c:v>
                </c:pt>
                <c:pt idx="350">
                  <c:v>0.10471188201481163</c:v>
                </c:pt>
                <c:pt idx="351">
                  <c:v>0.11256005838354866</c:v>
                </c:pt>
                <c:pt idx="352">
                  <c:v>0.12109195400450656</c:v>
                </c:pt>
                <c:pt idx="353">
                  <c:v>0.12278652834194181</c:v>
                </c:pt>
                <c:pt idx="354">
                  <c:v>0.12631933894002501</c:v>
                </c:pt>
                <c:pt idx="355">
                  <c:v>0.12977823945796918</c:v>
                </c:pt>
                <c:pt idx="356">
                  <c:v>0.12872441988343786</c:v>
                </c:pt>
                <c:pt idx="357">
                  <c:v>0.12351713195968772</c:v>
                </c:pt>
                <c:pt idx="358">
                  <c:v>0.12599944399903173</c:v>
                </c:pt>
                <c:pt idx="359">
                  <c:v>0.13047059876071398</c:v>
                </c:pt>
                <c:pt idx="360">
                  <c:v>0.12889777018824922</c:v>
                </c:pt>
                <c:pt idx="361">
                  <c:v>0.13428601419339925</c:v>
                </c:pt>
                <c:pt idx="362">
                  <c:v>0.13271608058848816</c:v>
                </c:pt>
                <c:pt idx="363">
                  <c:v>0.13270036436443067</c:v>
                </c:pt>
                <c:pt idx="364">
                  <c:v>0.12966229604954993</c:v>
                </c:pt>
                <c:pt idx="365">
                  <c:v>0.13557604044014515</c:v>
                </c:pt>
                <c:pt idx="366">
                  <c:v>0.1459097313125175</c:v>
                </c:pt>
                <c:pt idx="367">
                  <c:v>0.15057193897291676</c:v>
                </c:pt>
                <c:pt idx="368">
                  <c:v>0.15670508840746478</c:v>
                </c:pt>
                <c:pt idx="369">
                  <c:v>0.15930553536358572</c:v>
                </c:pt>
                <c:pt idx="370">
                  <c:v>0.15577701972537206</c:v>
                </c:pt>
                <c:pt idx="371">
                  <c:v>0.1635491920252532</c:v>
                </c:pt>
                <c:pt idx="372">
                  <c:v>0.16859771803739521</c:v>
                </c:pt>
                <c:pt idx="373">
                  <c:v>0.17098622712889999</c:v>
                </c:pt>
                <c:pt idx="374">
                  <c:v>0.16745406488941761</c:v>
                </c:pt>
                <c:pt idx="375">
                  <c:v>0.17865249010832396</c:v>
                </c:pt>
                <c:pt idx="376">
                  <c:v>0.17590107235467412</c:v>
                </c:pt>
                <c:pt idx="377">
                  <c:v>0.16418024339308923</c:v>
                </c:pt>
                <c:pt idx="378">
                  <c:v>0.17014397659882396</c:v>
                </c:pt>
                <c:pt idx="379">
                  <c:v>0.16075660702853156</c:v>
                </c:pt>
                <c:pt idx="380">
                  <c:v>0.16196196264955454</c:v>
                </c:pt>
                <c:pt idx="381">
                  <c:v>0.17227959251986036</c:v>
                </c:pt>
                <c:pt idx="382">
                  <c:v>0.17535230995963058</c:v>
                </c:pt>
                <c:pt idx="383">
                  <c:v>0.17514905528522884</c:v>
                </c:pt>
                <c:pt idx="384">
                  <c:v>0.1707569550091188</c:v>
                </c:pt>
                <c:pt idx="385">
                  <c:v>0.16839009644236125</c:v>
                </c:pt>
                <c:pt idx="386">
                  <c:v>0.15645443294959893</c:v>
                </c:pt>
                <c:pt idx="387">
                  <c:v>0.16367032683516625</c:v>
                </c:pt>
                <c:pt idx="388">
                  <c:v>0.16859386937938647</c:v>
                </c:pt>
                <c:pt idx="389">
                  <c:v>0.17748329256232331</c:v>
                </c:pt>
                <c:pt idx="390">
                  <c:v>0.17771715992810666</c:v>
                </c:pt>
                <c:pt idx="391">
                  <c:v>0.17362635621019407</c:v>
                </c:pt>
                <c:pt idx="392">
                  <c:v>0.15622645345716801</c:v>
                </c:pt>
                <c:pt idx="393">
                  <c:v>0.16747219481746489</c:v>
                </c:pt>
                <c:pt idx="394">
                  <c:v>0.17473770533266775</c:v>
                </c:pt>
                <c:pt idx="395">
                  <c:v>0.15603905476442126</c:v>
                </c:pt>
                <c:pt idx="396">
                  <c:v>0.16334193886007187</c:v>
                </c:pt>
                <c:pt idx="397">
                  <c:v>0.16612776147416275</c:v>
                </c:pt>
                <c:pt idx="398">
                  <c:v>0.1608628323932475</c:v>
                </c:pt>
                <c:pt idx="399">
                  <c:v>0.16292918897840902</c:v>
                </c:pt>
                <c:pt idx="400">
                  <c:v>0.1667127220411635</c:v>
                </c:pt>
                <c:pt idx="401">
                  <c:v>0.16964744944757393</c:v>
                </c:pt>
                <c:pt idx="402">
                  <c:v>0.16971477574201388</c:v>
                </c:pt>
                <c:pt idx="403">
                  <c:v>0.16704255779929689</c:v>
                </c:pt>
                <c:pt idx="404">
                  <c:v>0.15948543367708279</c:v>
                </c:pt>
                <c:pt idx="405">
                  <c:v>0.1530942911262454</c:v>
                </c:pt>
                <c:pt idx="406">
                  <c:v>0.1214219392098792</c:v>
                </c:pt>
                <c:pt idx="407">
                  <c:v>9.8157378941028606E-2</c:v>
                </c:pt>
                <c:pt idx="408">
                  <c:v>9.6396682649980692E-2</c:v>
                </c:pt>
                <c:pt idx="409">
                  <c:v>0.10920603233685178</c:v>
                </c:pt>
                <c:pt idx="410">
                  <c:v>0.12179213867493854</c:v>
                </c:pt>
                <c:pt idx="411">
                  <c:v>0.12300499268675469</c:v>
                </c:pt>
                <c:pt idx="412">
                  <c:v>0.13709906118852144</c:v>
                </c:pt>
                <c:pt idx="413">
                  <c:v>0.14766016896562806</c:v>
                </c:pt>
                <c:pt idx="414">
                  <c:v>0.13685873134221072</c:v>
                </c:pt>
                <c:pt idx="415">
                  <c:v>0.15558785817707643</c:v>
                </c:pt>
                <c:pt idx="416">
                  <c:v>0.15186617130537639</c:v>
                </c:pt>
                <c:pt idx="417">
                  <c:v>0.1421017077318667</c:v>
                </c:pt>
                <c:pt idx="418">
                  <c:v>0.13969882022018099</c:v>
                </c:pt>
                <c:pt idx="419">
                  <c:v>0.12473113220245291</c:v>
                </c:pt>
                <c:pt idx="420">
                  <c:v>0.12783417028682775</c:v>
                </c:pt>
                <c:pt idx="421">
                  <c:v>0.13237652402962574</c:v>
                </c:pt>
                <c:pt idx="422">
                  <c:v>0.10790948789882404</c:v>
                </c:pt>
                <c:pt idx="423">
                  <c:v>0.11043975459476796</c:v>
                </c:pt>
                <c:pt idx="424">
                  <c:v>0.10892204457427423</c:v>
                </c:pt>
                <c:pt idx="425">
                  <c:v>0.12053089927467386</c:v>
                </c:pt>
                <c:pt idx="426">
                  <c:v>0.12512268705977725</c:v>
                </c:pt>
                <c:pt idx="427">
                  <c:v>0.12263505146521569</c:v>
                </c:pt>
                <c:pt idx="428">
                  <c:v>0.12013688194568606</c:v>
                </c:pt>
                <c:pt idx="429">
                  <c:v>0.10907555258985524</c:v>
                </c:pt>
                <c:pt idx="430">
                  <c:v>8.7641712327021448E-2</c:v>
                </c:pt>
                <c:pt idx="431">
                  <c:v>9.8195904148008273E-2</c:v>
                </c:pt>
                <c:pt idx="432">
                  <c:v>0.11092505891546933</c:v>
                </c:pt>
                <c:pt idx="433">
                  <c:v>0.12573015496829631</c:v>
                </c:pt>
                <c:pt idx="434">
                  <c:v>0.12351228815156068</c:v>
                </c:pt>
                <c:pt idx="435">
                  <c:v>0.1243346314091569</c:v>
                </c:pt>
                <c:pt idx="436">
                  <c:v>0.10418853311011467</c:v>
                </c:pt>
                <c:pt idx="437">
                  <c:v>0.10607400406924916</c:v>
                </c:pt>
                <c:pt idx="438">
                  <c:v>0.10924687290618351</c:v>
                </c:pt>
                <c:pt idx="439">
                  <c:v>0.12202764761289475</c:v>
                </c:pt>
                <c:pt idx="440">
                  <c:v>0.10431277342742229</c:v>
                </c:pt>
                <c:pt idx="441">
                  <c:v>9.6938257614050727E-2</c:v>
                </c:pt>
                <c:pt idx="442">
                  <c:v>8.7617904729931917E-2</c:v>
                </c:pt>
                <c:pt idx="443">
                  <c:v>8.9405863163568133E-2</c:v>
                </c:pt>
                <c:pt idx="444">
                  <c:v>0.10069023232436036</c:v>
                </c:pt>
                <c:pt idx="445">
                  <c:v>8.9686313081868807E-2</c:v>
                </c:pt>
                <c:pt idx="446">
                  <c:v>9.8009941874644069E-2</c:v>
                </c:pt>
                <c:pt idx="447">
                  <c:v>0.10152944840067191</c:v>
                </c:pt>
                <c:pt idx="448">
                  <c:v>0.10312673595537269</c:v>
                </c:pt>
                <c:pt idx="449">
                  <c:v>0.10329298303931966</c:v>
                </c:pt>
                <c:pt idx="450">
                  <c:v>7.849848269988513E-2</c:v>
                </c:pt>
                <c:pt idx="451">
                  <c:v>7.6240065337917162E-2</c:v>
                </c:pt>
                <c:pt idx="452">
                  <c:v>4.9939637957133742E-2</c:v>
                </c:pt>
                <c:pt idx="453">
                  <c:v>3.3760825220812585E-2</c:v>
                </c:pt>
                <c:pt idx="454">
                  <c:v>5.222440929852068E-2</c:v>
                </c:pt>
                <c:pt idx="455">
                  <c:v>3.0389546433241543E-2</c:v>
                </c:pt>
                <c:pt idx="456">
                  <c:v>2.6795469626777146E-2</c:v>
                </c:pt>
                <c:pt idx="457">
                  <c:v>2.1763114760380065E-2</c:v>
                </c:pt>
                <c:pt idx="458">
                  <c:v>6.6793332213290757E-3</c:v>
                </c:pt>
                <c:pt idx="459">
                  <c:v>1.6598925237751194E-2</c:v>
                </c:pt>
                <c:pt idx="460">
                  <c:v>2.8806473577805081E-2</c:v>
                </c:pt>
                <c:pt idx="461">
                  <c:v>2.1594086420643865E-2</c:v>
                </c:pt>
                <c:pt idx="462">
                  <c:v>3.5550229502326225E-2</c:v>
                </c:pt>
                <c:pt idx="463">
                  <c:v>3.1176468309450867E-2</c:v>
                </c:pt>
                <c:pt idx="464">
                  <c:v>3.8302876446717482E-2</c:v>
                </c:pt>
                <c:pt idx="465">
                  <c:v>4.6216409269303593E-2</c:v>
                </c:pt>
                <c:pt idx="466">
                  <c:v>6.26288359366447E-2</c:v>
                </c:pt>
                <c:pt idx="467">
                  <c:v>5.8929068806496732E-2</c:v>
                </c:pt>
                <c:pt idx="468">
                  <c:v>3.7284756582278034E-2</c:v>
                </c:pt>
                <c:pt idx="469">
                  <c:v>2.8839922009511021E-2</c:v>
                </c:pt>
                <c:pt idx="470">
                  <c:v>3.0645557242153787E-2</c:v>
                </c:pt>
                <c:pt idx="471">
                  <c:v>3.6517794950071902E-2</c:v>
                </c:pt>
                <c:pt idx="472">
                  <c:v>2.2441963723373703E-2</c:v>
                </c:pt>
                <c:pt idx="473">
                  <c:v>2.2722530520214557E-2</c:v>
                </c:pt>
                <c:pt idx="474">
                  <c:v>2.1894021817004949E-2</c:v>
                </c:pt>
                <c:pt idx="475">
                  <c:v>3.2680748409957161E-2</c:v>
                </c:pt>
                <c:pt idx="476">
                  <c:v>8.0865206480609242E-3</c:v>
                </c:pt>
                <c:pt idx="477">
                  <c:v>1.1220927245432222E-2</c:v>
                </c:pt>
                <c:pt idx="478">
                  <c:v>-1.0058536473774415E-2</c:v>
                </c:pt>
                <c:pt idx="479">
                  <c:v>-1.9712452632787425E-2</c:v>
                </c:pt>
                <c:pt idx="480">
                  <c:v>9.760020940208225E-4</c:v>
                </c:pt>
                <c:pt idx="481">
                  <c:v>1.464425519315693E-2</c:v>
                </c:pt>
                <c:pt idx="482">
                  <c:v>2.1452720598504449E-2</c:v>
                </c:pt>
                <c:pt idx="483">
                  <c:v>2.1668490349310732E-2</c:v>
                </c:pt>
                <c:pt idx="484">
                  <c:v>3.6545068892182231E-2</c:v>
                </c:pt>
                <c:pt idx="485">
                  <c:v>2.6665897584821074E-2</c:v>
                </c:pt>
                <c:pt idx="486">
                  <c:v>4.2588870276483393E-2</c:v>
                </c:pt>
                <c:pt idx="487">
                  <c:v>4.0205361016625307E-2</c:v>
                </c:pt>
                <c:pt idx="488">
                  <c:v>2.6748772185898551E-2</c:v>
                </c:pt>
                <c:pt idx="489">
                  <c:v>3.24010949853204E-2</c:v>
                </c:pt>
                <c:pt idx="490">
                  <c:v>3.2312093042534018E-2</c:v>
                </c:pt>
                <c:pt idx="491">
                  <c:v>2.782327906826132E-2</c:v>
                </c:pt>
                <c:pt idx="492">
                  <c:v>7.1021719287067686E-3</c:v>
                </c:pt>
                <c:pt idx="493">
                  <c:v>1.5796855687371769E-2</c:v>
                </c:pt>
                <c:pt idx="494">
                  <c:v>1.9185564029215785E-2</c:v>
                </c:pt>
                <c:pt idx="495">
                  <c:v>1.7056981178245278E-2</c:v>
                </c:pt>
                <c:pt idx="496">
                  <c:v>1.6921010007918458E-2</c:v>
                </c:pt>
                <c:pt idx="497">
                  <c:v>2.3947753493571255E-2</c:v>
                </c:pt>
                <c:pt idx="498">
                  <c:v>2.4886685737733005E-2</c:v>
                </c:pt>
                <c:pt idx="499">
                  <c:v>1.7804292848764502E-2</c:v>
                </c:pt>
                <c:pt idx="500">
                  <c:v>3.0102987320684393E-2</c:v>
                </c:pt>
                <c:pt idx="501">
                  <c:v>3.0646571415381851E-2</c:v>
                </c:pt>
                <c:pt idx="502">
                  <c:v>1.3320605132115526E-2</c:v>
                </c:pt>
                <c:pt idx="503">
                  <c:v>5.5987425146097891E-3</c:v>
                </c:pt>
                <c:pt idx="504">
                  <c:v>-1.7070791103056648E-2</c:v>
                </c:pt>
                <c:pt idx="505">
                  <c:v>-1.7145118052566577E-2</c:v>
                </c:pt>
                <c:pt idx="506">
                  <c:v>-5.0119133372575897E-3</c:v>
                </c:pt>
                <c:pt idx="507">
                  <c:v>-1.1218257458698533E-2</c:v>
                </c:pt>
                <c:pt idx="508">
                  <c:v>4.8601111151587162E-3</c:v>
                </c:pt>
                <c:pt idx="509">
                  <c:v>2.3258762242033937E-2</c:v>
                </c:pt>
                <c:pt idx="510">
                  <c:v>2.3468732755353328E-2</c:v>
                </c:pt>
                <c:pt idx="511">
                  <c:v>3.4431560008589157E-2</c:v>
                </c:pt>
                <c:pt idx="512">
                  <c:v>3.3427691846254826E-2</c:v>
                </c:pt>
                <c:pt idx="513">
                  <c:v>2.975936737538265E-2</c:v>
                </c:pt>
                <c:pt idx="514">
                  <c:v>3.8950332641868979E-2</c:v>
                </c:pt>
                <c:pt idx="515">
                  <c:v>5.6433997396295732E-2</c:v>
                </c:pt>
                <c:pt idx="516">
                  <c:v>5.1433841888800735E-2</c:v>
                </c:pt>
                <c:pt idx="517">
                  <c:v>4.2767727623830298E-2</c:v>
                </c:pt>
                <c:pt idx="518">
                  <c:v>5.8838240534125674E-2</c:v>
                </c:pt>
                <c:pt idx="519">
                  <c:v>7.1493025410301669E-2</c:v>
                </c:pt>
                <c:pt idx="520">
                  <c:v>7.9023444366859596E-2</c:v>
                </c:pt>
                <c:pt idx="521">
                  <c:v>7.630628171860554E-2</c:v>
                </c:pt>
                <c:pt idx="522">
                  <c:v>8.904424159073776E-2</c:v>
                </c:pt>
                <c:pt idx="523">
                  <c:v>8.9833470528954962E-2</c:v>
                </c:pt>
                <c:pt idx="524">
                  <c:v>8.895006430815533E-2</c:v>
                </c:pt>
                <c:pt idx="525">
                  <c:v>7.9695776364617776E-2</c:v>
                </c:pt>
                <c:pt idx="526">
                  <c:v>8.113860595296063E-2</c:v>
                </c:pt>
                <c:pt idx="527">
                  <c:v>8.1461402737005306E-2</c:v>
                </c:pt>
                <c:pt idx="528">
                  <c:v>7.8234389361685253E-2</c:v>
                </c:pt>
                <c:pt idx="529">
                  <c:v>8.2142326117015996E-2</c:v>
                </c:pt>
                <c:pt idx="530">
                  <c:v>8.4970028851287571E-2</c:v>
                </c:pt>
                <c:pt idx="531">
                  <c:v>8.3038187054158108E-2</c:v>
                </c:pt>
                <c:pt idx="532">
                  <c:v>9.0212888317021234E-2</c:v>
                </c:pt>
                <c:pt idx="533">
                  <c:v>8.8704074302455638E-2</c:v>
                </c:pt>
                <c:pt idx="534">
                  <c:v>9.1565974917998005E-2</c:v>
                </c:pt>
                <c:pt idx="535">
                  <c:v>8.5188579238295592E-2</c:v>
                </c:pt>
                <c:pt idx="536">
                  <c:v>7.9164284359739101E-2</c:v>
                </c:pt>
                <c:pt idx="537">
                  <c:v>7.0276405313606016E-2</c:v>
                </c:pt>
                <c:pt idx="538">
                  <c:v>7.8690598905183373E-2</c:v>
                </c:pt>
                <c:pt idx="539">
                  <c:v>6.8398299025091536E-2</c:v>
                </c:pt>
                <c:pt idx="540">
                  <c:v>6.5417037456349636E-2</c:v>
                </c:pt>
                <c:pt idx="541">
                  <c:v>7.6645310604756434E-2</c:v>
                </c:pt>
                <c:pt idx="542">
                  <c:v>8.7400088290405797E-2</c:v>
                </c:pt>
                <c:pt idx="543">
                  <c:v>8.8311421575798521E-2</c:v>
                </c:pt>
                <c:pt idx="544">
                  <c:v>7.5373195091144485E-2</c:v>
                </c:pt>
                <c:pt idx="545">
                  <c:v>5.5453487283881886E-2</c:v>
                </c:pt>
                <c:pt idx="546">
                  <c:v>5.8158777378311877E-2</c:v>
                </c:pt>
                <c:pt idx="547">
                  <c:v>8.0647631219676663E-2</c:v>
                </c:pt>
                <c:pt idx="548">
                  <c:v>7.8744669938887402E-2</c:v>
                </c:pt>
                <c:pt idx="549">
                  <c:v>5.9690354188904005E-2</c:v>
                </c:pt>
                <c:pt idx="550">
                  <c:v>4.8835811827982356E-2</c:v>
                </c:pt>
                <c:pt idx="551">
                  <c:v>5.1517151255366711E-2</c:v>
                </c:pt>
                <c:pt idx="552">
                  <c:v>6.3592059537506129E-2</c:v>
                </c:pt>
                <c:pt idx="553">
                  <c:v>7.5865398626773217E-2</c:v>
                </c:pt>
                <c:pt idx="554">
                  <c:v>8.9435923031001785E-2</c:v>
                </c:pt>
                <c:pt idx="555">
                  <c:v>9.7312833292115153E-2</c:v>
                </c:pt>
                <c:pt idx="556">
                  <c:v>0.11071323076461681</c:v>
                </c:pt>
                <c:pt idx="557">
                  <c:v>0.11818747920231942</c:v>
                </c:pt>
                <c:pt idx="558">
                  <c:v>0.13527410904954551</c:v>
                </c:pt>
                <c:pt idx="559">
                  <c:v>0.14532125633865922</c:v>
                </c:pt>
                <c:pt idx="560">
                  <c:v>0.14253984781800333</c:v>
                </c:pt>
                <c:pt idx="561">
                  <c:v>0.14784776707397529</c:v>
                </c:pt>
                <c:pt idx="562">
                  <c:v>0.1426164563972756</c:v>
                </c:pt>
                <c:pt idx="563">
                  <c:v>0.14727800493137133</c:v>
                </c:pt>
                <c:pt idx="564">
                  <c:v>0.16533965982904286</c:v>
                </c:pt>
                <c:pt idx="565">
                  <c:v>0.16196382771962003</c:v>
                </c:pt>
                <c:pt idx="566">
                  <c:v>0.15047708498272216</c:v>
                </c:pt>
                <c:pt idx="567">
                  <c:v>0.14327250681947601</c:v>
                </c:pt>
                <c:pt idx="568">
                  <c:v>0.14904323672529096</c:v>
                </c:pt>
                <c:pt idx="569">
                  <c:v>0.15018163057037826</c:v>
                </c:pt>
                <c:pt idx="570">
                  <c:v>0.14202211744427773</c:v>
                </c:pt>
                <c:pt idx="571">
                  <c:v>0.1427233717394738</c:v>
                </c:pt>
                <c:pt idx="572">
                  <c:v>0.15222590024164928</c:v>
                </c:pt>
                <c:pt idx="573">
                  <c:v>0.14730701814584157</c:v>
                </c:pt>
                <c:pt idx="574">
                  <c:v>0.14756178149044996</c:v>
                </c:pt>
                <c:pt idx="575">
                  <c:v>0.14398707491671625</c:v>
                </c:pt>
                <c:pt idx="576">
                  <c:v>0.149448797611059</c:v>
                </c:pt>
                <c:pt idx="577">
                  <c:v>0.12575690943788054</c:v>
                </c:pt>
                <c:pt idx="578">
                  <c:v>0.12458776692369522</c:v>
                </c:pt>
                <c:pt idx="579">
                  <c:v>0.11581739573793737</c:v>
                </c:pt>
                <c:pt idx="580">
                  <c:v>0.11961205326626367</c:v>
                </c:pt>
                <c:pt idx="581">
                  <c:v>0.12782445222886696</c:v>
                </c:pt>
                <c:pt idx="582">
                  <c:v>0.12181650790272247</c:v>
                </c:pt>
                <c:pt idx="583">
                  <c:v>0.10805812959427596</c:v>
                </c:pt>
                <c:pt idx="584">
                  <c:v>0.11225008513934442</c:v>
                </c:pt>
                <c:pt idx="585">
                  <c:v>0.13059952645666639</c:v>
                </c:pt>
                <c:pt idx="586">
                  <c:v>0.11150606540872277</c:v>
                </c:pt>
                <c:pt idx="587">
                  <c:v>0.10100919536966324</c:v>
                </c:pt>
                <c:pt idx="588">
                  <c:v>8.1606360057175031E-2</c:v>
                </c:pt>
                <c:pt idx="589">
                  <c:v>8.9671516278571728E-2</c:v>
                </c:pt>
                <c:pt idx="590">
                  <c:v>9.8064613253073141E-2</c:v>
                </c:pt>
                <c:pt idx="591">
                  <c:v>9.5168893458215553E-2</c:v>
                </c:pt>
                <c:pt idx="592">
                  <c:v>0.10419723520119883</c:v>
                </c:pt>
                <c:pt idx="593">
                  <c:v>0.11216337742134996</c:v>
                </c:pt>
                <c:pt idx="594">
                  <c:v>0.12136186803524218</c:v>
                </c:pt>
                <c:pt idx="595">
                  <c:v>0.10901372491114936</c:v>
                </c:pt>
                <c:pt idx="596">
                  <c:v>0.11184536045575766</c:v>
                </c:pt>
                <c:pt idx="597">
                  <c:v>0.11789293948692459</c:v>
                </c:pt>
                <c:pt idx="598">
                  <c:v>0.12836651758215023</c:v>
                </c:pt>
                <c:pt idx="599">
                  <c:v>0.12452221704716182</c:v>
                </c:pt>
                <c:pt idx="600">
                  <c:v>0.12840534139056681</c:v>
                </c:pt>
                <c:pt idx="601">
                  <c:v>0.14005018165760563</c:v>
                </c:pt>
                <c:pt idx="602">
                  <c:v>0.1406241444887999</c:v>
                </c:pt>
                <c:pt idx="603">
                  <c:v>0.13331409541283001</c:v>
                </c:pt>
                <c:pt idx="604">
                  <c:v>0.13052864988433277</c:v>
                </c:pt>
                <c:pt idx="605">
                  <c:v>0.13383080637587974</c:v>
                </c:pt>
                <c:pt idx="606">
                  <c:v>0.14163265922320778</c:v>
                </c:pt>
                <c:pt idx="607">
                  <c:v>0.13226462642352299</c:v>
                </c:pt>
                <c:pt idx="608">
                  <c:v>0.12700289444230028</c:v>
                </c:pt>
                <c:pt idx="609">
                  <c:v>0.12860202860825143</c:v>
                </c:pt>
                <c:pt idx="610">
                  <c:v>0.11951641584612838</c:v>
                </c:pt>
                <c:pt idx="611">
                  <c:v>0.11386382278705076</c:v>
                </c:pt>
                <c:pt idx="612">
                  <c:v>0.10182067221146873</c:v>
                </c:pt>
                <c:pt idx="613">
                  <c:v>8.6768591920115545E-2</c:v>
                </c:pt>
                <c:pt idx="614">
                  <c:v>8.4762997344923541E-2</c:v>
                </c:pt>
                <c:pt idx="615">
                  <c:v>9.9588892294917741E-2</c:v>
                </c:pt>
                <c:pt idx="616">
                  <c:v>8.4477206653078563E-2</c:v>
                </c:pt>
                <c:pt idx="617">
                  <c:v>7.8462635185663654E-2</c:v>
                </c:pt>
                <c:pt idx="618">
                  <c:v>7.4870572748159558E-2</c:v>
                </c:pt>
                <c:pt idx="619">
                  <c:v>7.7489265515850336E-2</c:v>
                </c:pt>
                <c:pt idx="620">
                  <c:v>7.1334097489142989E-2</c:v>
                </c:pt>
                <c:pt idx="621">
                  <c:v>6.7849554707230864E-2</c:v>
                </c:pt>
                <c:pt idx="622">
                  <c:v>7.6096255276327573E-2</c:v>
                </c:pt>
                <c:pt idx="623">
                  <c:v>7.9528472769469616E-2</c:v>
                </c:pt>
                <c:pt idx="624">
                  <c:v>7.8341561441416907E-2</c:v>
                </c:pt>
                <c:pt idx="625">
                  <c:v>8.4149268559172263E-2</c:v>
                </c:pt>
                <c:pt idx="626">
                  <c:v>8.5075409520795509E-2</c:v>
                </c:pt>
                <c:pt idx="627">
                  <c:v>7.8705590784070356E-2</c:v>
                </c:pt>
                <c:pt idx="628">
                  <c:v>6.8477342086766813E-2</c:v>
                </c:pt>
                <c:pt idx="629">
                  <c:v>6.7856272882637958E-2</c:v>
                </c:pt>
                <c:pt idx="630">
                  <c:v>7.9362009299818626E-2</c:v>
                </c:pt>
                <c:pt idx="631">
                  <c:v>7.9901230202693352E-2</c:v>
                </c:pt>
                <c:pt idx="632">
                  <c:v>6.5666297972555743E-2</c:v>
                </c:pt>
                <c:pt idx="633">
                  <c:v>6.3130447274335477E-2</c:v>
                </c:pt>
                <c:pt idx="634">
                  <c:v>6.3907122522872895E-2</c:v>
                </c:pt>
                <c:pt idx="635">
                  <c:v>6.1088673985463915E-2</c:v>
                </c:pt>
                <c:pt idx="636">
                  <c:v>6.7668252057843548E-2</c:v>
                </c:pt>
                <c:pt idx="637">
                  <c:v>6.2916826599226594E-2</c:v>
                </c:pt>
                <c:pt idx="638">
                  <c:v>6.8307325864292556E-2</c:v>
                </c:pt>
                <c:pt idx="639">
                  <c:v>7.3831792077971414E-2</c:v>
                </c:pt>
                <c:pt idx="640">
                  <c:v>7.7544041729237012E-2</c:v>
                </c:pt>
                <c:pt idx="641">
                  <c:v>7.5435151936760425E-2</c:v>
                </c:pt>
                <c:pt idx="642">
                  <c:v>7.7912771917554302E-2</c:v>
                </c:pt>
                <c:pt idx="643">
                  <c:v>7.4773189024043285E-2</c:v>
                </c:pt>
                <c:pt idx="644">
                  <c:v>9.325697002477451E-2</c:v>
                </c:pt>
                <c:pt idx="645">
                  <c:v>0.10370290659757253</c:v>
                </c:pt>
                <c:pt idx="646">
                  <c:v>0.11300028986133914</c:v>
                </c:pt>
                <c:pt idx="647">
                  <c:v>0.10935723156668553</c:v>
                </c:pt>
                <c:pt idx="648">
                  <c:v>0.1141019095788991</c:v>
                </c:pt>
                <c:pt idx="649">
                  <c:v>0.13067157279699204</c:v>
                </c:pt>
                <c:pt idx="650">
                  <c:v>0.15553849172855339</c:v>
                </c:pt>
                <c:pt idx="651">
                  <c:v>0.15866897450272766</c:v>
                </c:pt>
                <c:pt idx="652">
                  <c:v>0.16764954445673474</c:v>
                </c:pt>
                <c:pt idx="653">
                  <c:v>0.1629991452801649</c:v>
                </c:pt>
                <c:pt idx="654">
                  <c:v>0.17309634927773132</c:v>
                </c:pt>
                <c:pt idx="655">
                  <c:v>0.16052690381022949</c:v>
                </c:pt>
                <c:pt idx="656">
                  <c:v>0.17950469360595256</c:v>
                </c:pt>
                <c:pt idx="657">
                  <c:v>0.18405828081099829</c:v>
                </c:pt>
                <c:pt idx="658">
                  <c:v>0.16960927722922059</c:v>
                </c:pt>
                <c:pt idx="659">
                  <c:v>0.1747733531356459</c:v>
                </c:pt>
                <c:pt idx="660">
                  <c:v>0.17513507309080478</c:v>
                </c:pt>
                <c:pt idx="661">
                  <c:v>0.16373194738008312</c:v>
                </c:pt>
                <c:pt idx="662">
                  <c:v>0.16541321083278704</c:v>
                </c:pt>
                <c:pt idx="663">
                  <c:v>0.1857695031123725</c:v>
                </c:pt>
                <c:pt idx="664">
                  <c:v>0.19806772274406281</c:v>
                </c:pt>
                <c:pt idx="665">
                  <c:v>0.1970826703841162</c:v>
                </c:pt>
                <c:pt idx="666">
                  <c:v>0.20021323579699923</c:v>
                </c:pt>
                <c:pt idx="667">
                  <c:v>0.21220298686022177</c:v>
                </c:pt>
                <c:pt idx="668">
                  <c:v>0.20347031237183999</c:v>
                </c:pt>
                <c:pt idx="669">
                  <c:v>0.20778810230556166</c:v>
                </c:pt>
                <c:pt idx="670">
                  <c:v>0.22054753130820637</c:v>
                </c:pt>
                <c:pt idx="671">
                  <c:v>0.23425396840063129</c:v>
                </c:pt>
                <c:pt idx="672">
                  <c:v>0.24321094873939586</c:v>
                </c:pt>
                <c:pt idx="673">
                  <c:v>0.22677410253509578</c:v>
                </c:pt>
                <c:pt idx="674">
                  <c:v>0.22310130929958549</c:v>
                </c:pt>
                <c:pt idx="675">
                  <c:v>0.23477201130562397</c:v>
                </c:pt>
                <c:pt idx="676">
                  <c:v>0.23537669507392267</c:v>
                </c:pt>
                <c:pt idx="677">
                  <c:v>0.2282656066521167</c:v>
                </c:pt>
                <c:pt idx="678">
                  <c:v>0.23427704797054316</c:v>
                </c:pt>
                <c:pt idx="679">
                  <c:v>0.22666715748497057</c:v>
                </c:pt>
                <c:pt idx="680">
                  <c:v>0.22357309988961105</c:v>
                </c:pt>
                <c:pt idx="681">
                  <c:v>0.23203535242497453</c:v>
                </c:pt>
                <c:pt idx="682">
                  <c:v>0.23711866308477636</c:v>
                </c:pt>
                <c:pt idx="683">
                  <c:v>0.23944765309134386</c:v>
                </c:pt>
                <c:pt idx="684">
                  <c:v>0.2582175882856006</c:v>
                </c:pt>
                <c:pt idx="685">
                  <c:v>0.24509525269940613</c:v>
                </c:pt>
                <c:pt idx="686">
                  <c:v>0.22030660142108127</c:v>
                </c:pt>
                <c:pt idx="687">
                  <c:v>0.21339551668390988</c:v>
                </c:pt>
                <c:pt idx="688">
                  <c:v>0.21605872569818252</c:v>
                </c:pt>
                <c:pt idx="689">
                  <c:v>0.21682588634615518</c:v>
                </c:pt>
                <c:pt idx="690">
                  <c:v>0.23143171253694894</c:v>
                </c:pt>
                <c:pt idx="691">
                  <c:v>0.276052193452893</c:v>
                </c:pt>
                <c:pt idx="692">
                  <c:v>0.26750519981424925</c:v>
                </c:pt>
                <c:pt idx="693">
                  <c:v>0.26938896643062571</c:v>
                </c:pt>
                <c:pt idx="694">
                  <c:v>0.27573548747250953</c:v>
                </c:pt>
                <c:pt idx="695">
                  <c:v>0.27490728689031774</c:v>
                </c:pt>
                <c:pt idx="696">
                  <c:v>0.27761574908479192</c:v>
                </c:pt>
                <c:pt idx="697">
                  <c:v>0.26520942146904525</c:v>
                </c:pt>
                <c:pt idx="698">
                  <c:v>0.26311321148920186</c:v>
                </c:pt>
                <c:pt idx="699">
                  <c:v>0.25198630951293532</c:v>
                </c:pt>
                <c:pt idx="700">
                  <c:v>0.26422771694650504</c:v>
                </c:pt>
                <c:pt idx="701">
                  <c:v>0.27700519604556773</c:v>
                </c:pt>
                <c:pt idx="702">
                  <c:v>0.28299155019150146</c:v>
                </c:pt>
                <c:pt idx="703">
                  <c:v>0.28987902769706375</c:v>
                </c:pt>
                <c:pt idx="704">
                  <c:v>0.30119716258385809</c:v>
                </c:pt>
                <c:pt idx="705">
                  <c:v>0.28004436898536622</c:v>
                </c:pt>
                <c:pt idx="706">
                  <c:v>0.26814275658163789</c:v>
                </c:pt>
                <c:pt idx="707">
                  <c:v>0.25901939514278305</c:v>
                </c:pt>
                <c:pt idx="708">
                  <c:v>0.28306194866516554</c:v>
                </c:pt>
                <c:pt idx="709">
                  <c:v>0.28822619384379289</c:v>
                </c:pt>
                <c:pt idx="710">
                  <c:v>0.30620350229780935</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'Strategy AccReturns'!$I$3:$I$713</c:f>
              <c:numCache>
                <c:formatCode>General</c:formatCode>
                <c:ptCount val="711"/>
                <c:pt idx="0">
                  <c:v>0</c:v>
                </c:pt>
                <c:pt idx="1">
                  <c:v>-1.0125110093835987E-3</c:v>
                </c:pt>
                <c:pt idx="2">
                  <c:v>-2.3273671772661153E-3</c:v>
                </c:pt>
                <c:pt idx="3">
                  <c:v>6.4466346759917137E-4</c:v>
                </c:pt>
                <c:pt idx="4">
                  <c:v>-4.76847088190957E-4</c:v>
                </c:pt>
                <c:pt idx="5">
                  <c:v>1.6264880209834631E-2</c:v>
                </c:pt>
                <c:pt idx="6">
                  <c:v>1.8528496834856245E-2</c:v>
                </c:pt>
                <c:pt idx="7">
                  <c:v>3.9390557809878546E-2</c:v>
                </c:pt>
                <c:pt idx="8">
                  <c:v>4.0138700638168823E-2</c:v>
                </c:pt>
                <c:pt idx="9">
                  <c:v>5.4695435809456905E-2</c:v>
                </c:pt>
                <c:pt idx="10">
                  <c:v>6.6590827343036452E-2</c:v>
                </c:pt>
                <c:pt idx="11">
                  <c:v>6.4470804611172827E-2</c:v>
                </c:pt>
                <c:pt idx="12">
                  <c:v>7.6537256635728079E-2</c:v>
                </c:pt>
                <c:pt idx="13">
                  <c:v>6.9716408634601157E-2</c:v>
                </c:pt>
                <c:pt idx="14">
                  <c:v>6.6818108856782077E-2</c:v>
                </c:pt>
                <c:pt idx="15">
                  <c:v>6.303030623285677E-2</c:v>
                </c:pt>
                <c:pt idx="16">
                  <c:v>5.9088308315268678E-2</c:v>
                </c:pt>
                <c:pt idx="17">
                  <c:v>4.7550871908396797E-2</c:v>
                </c:pt>
                <c:pt idx="18">
                  <c:v>5.2191850591057909E-2</c:v>
                </c:pt>
                <c:pt idx="19">
                  <c:v>5.9846312265776413E-2</c:v>
                </c:pt>
                <c:pt idx="20">
                  <c:v>5.9882986013975792E-2</c:v>
                </c:pt>
                <c:pt idx="21">
                  <c:v>5.0265798727466393E-2</c:v>
                </c:pt>
                <c:pt idx="22">
                  <c:v>4.6020862342084579E-2</c:v>
                </c:pt>
                <c:pt idx="23">
                  <c:v>6.6175130321004971E-2</c:v>
                </c:pt>
                <c:pt idx="24">
                  <c:v>7.3233871721640975E-2</c:v>
                </c:pt>
                <c:pt idx="25">
                  <c:v>8.5440422047832643E-2</c:v>
                </c:pt>
                <c:pt idx="26">
                  <c:v>8.6220683266985398E-2</c:v>
                </c:pt>
                <c:pt idx="27">
                  <c:v>9.2963138662289335E-2</c:v>
                </c:pt>
                <c:pt idx="28">
                  <c:v>0.10007001263782445</c:v>
                </c:pt>
                <c:pt idx="29">
                  <c:v>0.11012331719557822</c:v>
                </c:pt>
                <c:pt idx="30">
                  <c:v>0.11173450762793169</c:v>
                </c:pt>
                <c:pt idx="31">
                  <c:v>9.7441979021280378E-2</c:v>
                </c:pt>
                <c:pt idx="32">
                  <c:v>0.11609372250548966</c:v>
                </c:pt>
                <c:pt idx="33">
                  <c:v>0.10917802838580193</c:v>
                </c:pt>
                <c:pt idx="34">
                  <c:v>0.11895301899951893</c:v>
                </c:pt>
                <c:pt idx="35">
                  <c:v>0.12436892848289749</c:v>
                </c:pt>
                <c:pt idx="36">
                  <c:v>0.11380572988307081</c:v>
                </c:pt>
                <c:pt idx="37">
                  <c:v>6.2034819562339472E-2</c:v>
                </c:pt>
                <c:pt idx="38">
                  <c:v>3.9644678296859803E-2</c:v>
                </c:pt>
                <c:pt idx="39">
                  <c:v>2.4950604590858294E-2</c:v>
                </c:pt>
                <c:pt idx="40">
                  <c:v>5.8610783979178294E-2</c:v>
                </c:pt>
                <c:pt idx="41">
                  <c:v>4.9360118622853166E-2</c:v>
                </c:pt>
                <c:pt idx="42">
                  <c:v>9.5268350594676088E-2</c:v>
                </c:pt>
                <c:pt idx="43">
                  <c:v>8.0213015851892555E-2</c:v>
                </c:pt>
                <c:pt idx="44">
                  <c:v>6.091308176175092E-2</c:v>
                </c:pt>
                <c:pt idx="45">
                  <c:v>7.564916633687746E-3</c:v>
                </c:pt>
                <c:pt idx="46">
                  <c:v>3.015716932745649E-2</c:v>
                </c:pt>
                <c:pt idx="47">
                  <c:v>6.741636977862342E-3</c:v>
                </c:pt>
                <c:pt idx="48">
                  <c:v>-7.7239295437432021E-2</c:v>
                </c:pt>
                <c:pt idx="49">
                  <c:v>-8.5996197055475676E-3</c:v>
                </c:pt>
                <c:pt idx="50">
                  <c:v>-7.2721735628176187E-2</c:v>
                </c:pt>
                <c:pt idx="51">
                  <c:v>-4.055826113218608E-2</c:v>
                </c:pt>
                <c:pt idx="52">
                  <c:v>-5.9130519358814304E-2</c:v>
                </c:pt>
                <c:pt idx="53">
                  <c:v>-9.0212948039063212E-2</c:v>
                </c:pt>
                <c:pt idx="54">
                  <c:v>-0.11153558914121164</c:v>
                </c:pt>
                <c:pt idx="55">
                  <c:v>-0.1271497474681883</c:v>
                </c:pt>
                <c:pt idx="56">
                  <c:v>-6.7037105447665946E-2</c:v>
                </c:pt>
                <c:pt idx="57">
                  <c:v>-6.4354172560750933E-2</c:v>
                </c:pt>
                <c:pt idx="58">
                  <c:v>-2.2044253703926153E-2</c:v>
                </c:pt>
                <c:pt idx="59">
                  <c:v>-3.0123749383296428E-2</c:v>
                </c:pt>
                <c:pt idx="60">
                  <c:v>3.6226703809374428E-3</c:v>
                </c:pt>
                <c:pt idx="61">
                  <c:v>1.7564677530217399E-3</c:v>
                </c:pt>
                <c:pt idx="62">
                  <c:v>-1.8726904199483974E-2</c:v>
                </c:pt>
                <c:pt idx="63">
                  <c:v>3.437049968222361E-4</c:v>
                </c:pt>
                <c:pt idx="64">
                  <c:v>-1.1021822853041208E-3</c:v>
                </c:pt>
                <c:pt idx="65">
                  <c:v>4.1814157540987607E-2</c:v>
                </c:pt>
                <c:pt idx="66">
                  <c:v>3.6186527912314803E-2</c:v>
                </c:pt>
                <c:pt idx="67">
                  <c:v>4.6394646077733359E-2</c:v>
                </c:pt>
                <c:pt idx="68">
                  <c:v>4.6932826423649709E-2</c:v>
                </c:pt>
                <c:pt idx="69">
                  <c:v>6.0868305900591446E-2</c:v>
                </c:pt>
                <c:pt idx="70">
                  <c:v>8.6685492626404681E-2</c:v>
                </c:pt>
                <c:pt idx="71">
                  <c:v>7.9156774353902781E-2</c:v>
                </c:pt>
                <c:pt idx="72">
                  <c:v>9.5981477667409276E-2</c:v>
                </c:pt>
                <c:pt idx="73">
                  <c:v>0.10684549960594003</c:v>
                </c:pt>
                <c:pt idx="74">
                  <c:v>0.11295929925135373</c:v>
                </c:pt>
                <c:pt idx="75">
                  <c:v>0.12668575459504194</c:v>
                </c:pt>
                <c:pt idx="76">
                  <c:v>0.15204601426864639</c:v>
                </c:pt>
                <c:pt idx="77">
                  <c:v>0.18209803582893658</c:v>
                </c:pt>
                <c:pt idx="78">
                  <c:v>0.20074063535487707</c:v>
                </c:pt>
                <c:pt idx="79">
                  <c:v>0.17024208492147275</c:v>
                </c:pt>
                <c:pt idx="80">
                  <c:v>0.16177706281730853</c:v>
                </c:pt>
                <c:pt idx="81">
                  <c:v>0.17796405337012011</c:v>
                </c:pt>
                <c:pt idx="82">
                  <c:v>0.16443375411830563</c:v>
                </c:pt>
                <c:pt idx="83">
                  <c:v>0.18211800258601496</c:v>
                </c:pt>
                <c:pt idx="84">
                  <c:v>0.20745938638137229</c:v>
                </c:pt>
                <c:pt idx="85">
                  <c:v>0.25394156633613574</c:v>
                </c:pt>
                <c:pt idx="86">
                  <c:v>0.23996295142940838</c:v>
                </c:pt>
                <c:pt idx="87">
                  <c:v>0.25511547258775358</c:v>
                </c:pt>
                <c:pt idx="88">
                  <c:v>0.24701973759242923</c:v>
                </c:pt>
                <c:pt idx="89">
                  <c:v>0.24180298473289641</c:v>
                </c:pt>
                <c:pt idx="90">
                  <c:v>0.23609809087184397</c:v>
                </c:pt>
                <c:pt idx="91">
                  <c:v>0.2421370857550611</c:v>
                </c:pt>
                <c:pt idx="92">
                  <c:v>0.2442549646596186</c:v>
                </c:pt>
                <c:pt idx="93">
                  <c:v>0.26161486811142631</c:v>
                </c:pt>
                <c:pt idx="94">
                  <c:v>0.25423516977523564</c:v>
                </c:pt>
                <c:pt idx="95">
                  <c:v>0.22121057895123508</c:v>
                </c:pt>
                <c:pt idx="96">
                  <c:v>0.21316405673639061</c:v>
                </c:pt>
                <c:pt idx="97">
                  <c:v>0.20717408836334483</c:v>
                </c:pt>
                <c:pt idx="98">
                  <c:v>0.18678491425582022</c:v>
                </c:pt>
                <c:pt idx="99">
                  <c:v>0.18724249762410783</c:v>
                </c:pt>
                <c:pt idx="100">
                  <c:v>0.20227952876946675</c:v>
                </c:pt>
                <c:pt idx="101">
                  <c:v>0.2061294145763759</c:v>
                </c:pt>
                <c:pt idx="102">
                  <c:v>0.21438168505459321</c:v>
                </c:pt>
                <c:pt idx="103">
                  <c:v>0.20408126862750331</c:v>
                </c:pt>
                <c:pt idx="104">
                  <c:v>0.18928790244705551</c:v>
                </c:pt>
                <c:pt idx="105">
                  <c:v>0.19191926231297352</c:v>
                </c:pt>
                <c:pt idx="106">
                  <c:v>0.18155912399555141</c:v>
                </c:pt>
                <c:pt idx="107">
                  <c:v>0.17475120044372794</c:v>
                </c:pt>
                <c:pt idx="108">
                  <c:v>0.1786696284557252</c:v>
                </c:pt>
                <c:pt idx="109">
                  <c:v>0.1912623550742758</c:v>
                </c:pt>
                <c:pt idx="110">
                  <c:v>0.17298768166620238</c:v>
                </c:pt>
                <c:pt idx="111">
                  <c:v>0.18680740395954865</c:v>
                </c:pt>
                <c:pt idx="112">
                  <c:v>0.2255239338603181</c:v>
                </c:pt>
                <c:pt idx="113">
                  <c:v>0.23513134669717939</c:v>
                </c:pt>
                <c:pt idx="114">
                  <c:v>0.26571946236283672</c:v>
                </c:pt>
                <c:pt idx="115">
                  <c:v>0.2508518300163074</c:v>
                </c:pt>
                <c:pt idx="116">
                  <c:v>0.24781254872081715</c:v>
                </c:pt>
                <c:pt idx="117">
                  <c:v>0.22654678537284645</c:v>
                </c:pt>
                <c:pt idx="118">
                  <c:v>0.2553018063944541</c:v>
                </c:pt>
                <c:pt idx="119">
                  <c:v>0.26213286376043277</c:v>
                </c:pt>
                <c:pt idx="120">
                  <c:v>0.26708095445522129</c:v>
                </c:pt>
                <c:pt idx="121">
                  <c:v>0.26812071772362311</c:v>
                </c:pt>
                <c:pt idx="122">
                  <c:v>0.27932782477725127</c:v>
                </c:pt>
                <c:pt idx="123">
                  <c:v>0.25851545456096203</c:v>
                </c:pt>
                <c:pt idx="124">
                  <c:v>0.28663728262478849</c:v>
                </c:pt>
                <c:pt idx="125">
                  <c:v>0.29207020894292568</c:v>
                </c:pt>
                <c:pt idx="126">
                  <c:v>0.3082321678885227</c:v>
                </c:pt>
                <c:pt idx="127">
                  <c:v>0.30436020916001039</c:v>
                </c:pt>
                <c:pt idx="128">
                  <c:v>0.30706538191984944</c:v>
                </c:pt>
                <c:pt idx="129">
                  <c:v>0.30550334541321811</c:v>
                </c:pt>
                <c:pt idx="130">
                  <c:v>0.306680118414973</c:v>
                </c:pt>
                <c:pt idx="131">
                  <c:v>0.31474497004868618</c:v>
                </c:pt>
                <c:pt idx="132">
                  <c:v>0.31377218427230247</c:v>
                </c:pt>
                <c:pt idx="133">
                  <c:v>0.33463634384419549</c:v>
                </c:pt>
                <c:pt idx="134">
                  <c:v>0.31083737545013745</c:v>
                </c:pt>
                <c:pt idx="135">
                  <c:v>0.33045324306539614</c:v>
                </c:pt>
                <c:pt idx="136">
                  <c:v>0.33345644622273563</c:v>
                </c:pt>
                <c:pt idx="137">
                  <c:v>0.30593059132254252</c:v>
                </c:pt>
                <c:pt idx="138">
                  <c:v>0.28865590186697232</c:v>
                </c:pt>
                <c:pt idx="139">
                  <c:v>0.30409054645890854</c:v>
                </c:pt>
                <c:pt idx="140">
                  <c:v>0.29338323864985894</c:v>
                </c:pt>
                <c:pt idx="141">
                  <c:v>0.29208597067275743</c:v>
                </c:pt>
                <c:pt idx="142">
                  <c:v>0.28351854581375324</c:v>
                </c:pt>
                <c:pt idx="143">
                  <c:v>0.3042270146482986</c:v>
                </c:pt>
                <c:pt idx="144">
                  <c:v>0.29482145955215966</c:v>
                </c:pt>
                <c:pt idx="145">
                  <c:v>0.3110692117252265</c:v>
                </c:pt>
                <c:pt idx="146">
                  <c:v>0.3441045117820829</c:v>
                </c:pt>
                <c:pt idx="147">
                  <c:v>0.34281448935487546</c:v>
                </c:pt>
                <c:pt idx="148">
                  <c:v>0.3558844431725916</c:v>
                </c:pt>
                <c:pt idx="149">
                  <c:v>0.37350667475572741</c:v>
                </c:pt>
                <c:pt idx="150">
                  <c:v>0.39785339632434802</c:v>
                </c:pt>
                <c:pt idx="151">
                  <c:v>0.40439520842959475</c:v>
                </c:pt>
                <c:pt idx="152">
                  <c:v>0.38157655502869692</c:v>
                </c:pt>
                <c:pt idx="153">
                  <c:v>0.4068573765993968</c:v>
                </c:pt>
                <c:pt idx="154">
                  <c:v>0.39168360522741907</c:v>
                </c:pt>
                <c:pt idx="155">
                  <c:v>0.40361683919260583</c:v>
                </c:pt>
                <c:pt idx="156">
                  <c:v>0.42653702309886921</c:v>
                </c:pt>
                <c:pt idx="157">
                  <c:v>0.41998122768726587</c:v>
                </c:pt>
                <c:pt idx="158">
                  <c:v>0.43193805223661519</c:v>
                </c:pt>
                <c:pt idx="159">
                  <c:v>0.43039202879584515</c:v>
                </c:pt>
                <c:pt idx="160">
                  <c:v>0.46088505539675806</c:v>
                </c:pt>
                <c:pt idx="161">
                  <c:v>0.46247649004069569</c:v>
                </c:pt>
                <c:pt idx="162">
                  <c:v>0.44721992247439624</c:v>
                </c:pt>
                <c:pt idx="163">
                  <c:v>0.48167347413184736</c:v>
                </c:pt>
                <c:pt idx="164">
                  <c:v>0.46986891138144204</c:v>
                </c:pt>
                <c:pt idx="165">
                  <c:v>0.43546973261281074</c:v>
                </c:pt>
                <c:pt idx="166">
                  <c:v>0.44519218001257821</c:v>
                </c:pt>
                <c:pt idx="167">
                  <c:v>0.43248282542025751</c:v>
                </c:pt>
                <c:pt idx="168">
                  <c:v>0.44249107995911596</c:v>
                </c:pt>
                <c:pt idx="169">
                  <c:v>0.39133321420486511</c:v>
                </c:pt>
                <c:pt idx="170">
                  <c:v>0.37851423729368183</c:v>
                </c:pt>
                <c:pt idx="171">
                  <c:v>0.36494531299710875</c:v>
                </c:pt>
                <c:pt idx="172">
                  <c:v>0.3723399638798861</c:v>
                </c:pt>
                <c:pt idx="173">
                  <c:v>0.36362966503131844</c:v>
                </c:pt>
                <c:pt idx="174">
                  <c:v>0.36637400568357292</c:v>
                </c:pt>
                <c:pt idx="175">
                  <c:v>0.37573788565588417</c:v>
                </c:pt>
                <c:pt idx="176">
                  <c:v>0.38325780487034677</c:v>
                </c:pt>
                <c:pt idx="177">
                  <c:v>0.37546960809785213</c:v>
                </c:pt>
                <c:pt idx="178">
                  <c:v>0.36507551453680076</c:v>
                </c:pt>
                <c:pt idx="179">
                  <c:v>0.39201642727067676</c:v>
                </c:pt>
                <c:pt idx="180">
                  <c:v>0.37252850502347301</c:v>
                </c:pt>
                <c:pt idx="181">
                  <c:v>0.39549529516210535</c:v>
                </c:pt>
                <c:pt idx="182">
                  <c:v>0.40552497649674124</c:v>
                </c:pt>
                <c:pt idx="183">
                  <c:v>0.38198286681965588</c:v>
                </c:pt>
                <c:pt idx="184">
                  <c:v>0.41006974834548782</c:v>
                </c:pt>
                <c:pt idx="185">
                  <c:v>0.44904617124731883</c:v>
                </c:pt>
                <c:pt idx="186">
                  <c:v>0.46490876443392426</c:v>
                </c:pt>
                <c:pt idx="187">
                  <c:v>0.45122646763972174</c:v>
                </c:pt>
                <c:pt idx="188">
                  <c:v>0.46709981032755343</c:v>
                </c:pt>
                <c:pt idx="189">
                  <c:v>0.4613164428455605</c:v>
                </c:pt>
                <c:pt idx="190">
                  <c:v>0.45391935611479206</c:v>
                </c:pt>
                <c:pt idx="191">
                  <c:v>0.45084053558937387</c:v>
                </c:pt>
                <c:pt idx="192">
                  <c:v>0.47118671787396482</c:v>
                </c:pt>
                <c:pt idx="193">
                  <c:v>0.47599600946295761</c:v>
                </c:pt>
                <c:pt idx="194">
                  <c:v>0.46779469069680024</c:v>
                </c:pt>
                <c:pt idx="195">
                  <c:v>0.50382300794780699</c:v>
                </c:pt>
                <c:pt idx="196">
                  <c:v>0.49895935437119143</c:v>
                </c:pt>
                <c:pt idx="197">
                  <c:v>0.49673878081421674</c:v>
                </c:pt>
                <c:pt idx="198">
                  <c:v>0.50256885165690157</c:v>
                </c:pt>
                <c:pt idx="199">
                  <c:v>0.47178464354265359</c:v>
                </c:pt>
                <c:pt idx="200">
                  <c:v>0.4782831058401511</c:v>
                </c:pt>
                <c:pt idx="201">
                  <c:v>0.48321728550914611</c:v>
                </c:pt>
                <c:pt idx="202">
                  <c:v>0.49000537231452745</c:v>
                </c:pt>
                <c:pt idx="203">
                  <c:v>0.50012753600046134</c:v>
                </c:pt>
                <c:pt idx="204">
                  <c:v>0.47579857734349473</c:v>
                </c:pt>
                <c:pt idx="205">
                  <c:v>0.48692054258444584</c:v>
                </c:pt>
                <c:pt idx="206">
                  <c:v>0.46182570971509929</c:v>
                </c:pt>
                <c:pt idx="207">
                  <c:v>0.47736148012390478</c:v>
                </c:pt>
                <c:pt idx="208">
                  <c:v>0.45084965181838443</c:v>
                </c:pt>
                <c:pt idx="209">
                  <c:v>0.48832278041296973</c:v>
                </c:pt>
                <c:pt idx="210">
                  <c:v>0.49201542149146826</c:v>
                </c:pt>
                <c:pt idx="211">
                  <c:v>0.49198457994562039</c:v>
                </c:pt>
                <c:pt idx="212">
                  <c:v>0.44969778284644812</c:v>
                </c:pt>
                <c:pt idx="213">
                  <c:v>0.464458460345192</c:v>
                </c:pt>
                <c:pt idx="214">
                  <c:v>0.4645292034330708</c:v>
                </c:pt>
                <c:pt idx="215">
                  <c:v>0.47858877639523523</c:v>
                </c:pt>
                <c:pt idx="216">
                  <c:v>0.47998072823259497</c:v>
                </c:pt>
                <c:pt idx="217">
                  <c:v>0.49844618443704736</c:v>
                </c:pt>
                <c:pt idx="218">
                  <c:v>0.50241055935238288</c:v>
                </c:pt>
                <c:pt idx="219">
                  <c:v>0.48360392328286284</c:v>
                </c:pt>
                <c:pt idx="220">
                  <c:v>0.46228227092171892</c:v>
                </c:pt>
                <c:pt idx="221">
                  <c:v>0.4513334645842646</c:v>
                </c:pt>
                <c:pt idx="222">
                  <c:v>0.46645318003899128</c:v>
                </c:pt>
                <c:pt idx="223">
                  <c:v>0.49199828899361808</c:v>
                </c:pt>
                <c:pt idx="224">
                  <c:v>0.48891888595977084</c:v>
                </c:pt>
                <c:pt idx="225">
                  <c:v>0.46457943315723393</c:v>
                </c:pt>
                <c:pt idx="226">
                  <c:v>0.46367185171419933</c:v>
                </c:pt>
                <c:pt idx="227">
                  <c:v>0.47900989779776659</c:v>
                </c:pt>
                <c:pt idx="228">
                  <c:v>0.47038072478471116</c:v>
                </c:pt>
                <c:pt idx="229">
                  <c:v>0.45110571136798661</c:v>
                </c:pt>
                <c:pt idx="230">
                  <c:v>0.45746217340735518</c:v>
                </c:pt>
                <c:pt idx="231">
                  <c:v>0.44182813311688074</c:v>
                </c:pt>
                <c:pt idx="232">
                  <c:v>0.44875040576850078</c:v>
                </c:pt>
                <c:pt idx="233">
                  <c:v>0.43611967038055433</c:v>
                </c:pt>
                <c:pt idx="234">
                  <c:v>0.44614925648202908</c:v>
                </c:pt>
                <c:pt idx="235">
                  <c:v>0.44885756083080564</c:v>
                </c:pt>
                <c:pt idx="236">
                  <c:v>0.42573623841403019</c:v>
                </c:pt>
                <c:pt idx="237">
                  <c:v>0.42315443905499572</c:v>
                </c:pt>
                <c:pt idx="238">
                  <c:v>0.43087929377509604</c:v>
                </c:pt>
                <c:pt idx="239">
                  <c:v>0.4376784500737152</c:v>
                </c:pt>
                <c:pt idx="240">
                  <c:v>0.44458134069557609</c:v>
                </c:pt>
                <c:pt idx="241">
                  <c:v>0.44480833640403583</c:v>
                </c:pt>
                <c:pt idx="242">
                  <c:v>0.44251454567981185</c:v>
                </c:pt>
                <c:pt idx="243">
                  <c:v>0.4467627351802399</c:v>
                </c:pt>
                <c:pt idx="244">
                  <c:v>0.45237000846173636</c:v>
                </c:pt>
                <c:pt idx="245">
                  <c:v>0.47159309332759136</c:v>
                </c:pt>
                <c:pt idx="246">
                  <c:v>0.47157388333104366</c:v>
                </c:pt>
                <c:pt idx="247">
                  <c:v>0.49698822847092461</c:v>
                </c:pt>
                <c:pt idx="248">
                  <c:v>0.48750886072359223</c:v>
                </c:pt>
                <c:pt idx="249">
                  <c:v>0.48612652673537138</c:v>
                </c:pt>
                <c:pt idx="250">
                  <c:v>0.49215173617337626</c:v>
                </c:pt>
                <c:pt idx="251">
                  <c:v>0.50351953475307076</c:v>
                </c:pt>
                <c:pt idx="252">
                  <c:v>0.52110828608607029</c:v>
                </c:pt>
                <c:pt idx="253">
                  <c:v>0.53654828670615795</c:v>
                </c:pt>
                <c:pt idx="254">
                  <c:v>0.57923487705431032</c:v>
                </c:pt>
                <c:pt idx="255">
                  <c:v>0.59884645751916943</c:v>
                </c:pt>
                <c:pt idx="256">
                  <c:v>0.62042716488151006</c:v>
                </c:pt>
                <c:pt idx="257">
                  <c:v>0.56673414264603594</c:v>
                </c:pt>
                <c:pt idx="258">
                  <c:v>0.5683632215818113</c:v>
                </c:pt>
                <c:pt idx="259">
                  <c:v>0.54183901288859393</c:v>
                </c:pt>
                <c:pt idx="260">
                  <c:v>0.55522782786257197</c:v>
                </c:pt>
                <c:pt idx="261">
                  <c:v>0.55173944964379795</c:v>
                </c:pt>
                <c:pt idx="262">
                  <c:v>0.59008411847209441</c:v>
                </c:pt>
                <c:pt idx="263">
                  <c:v>0.59489728175424705</c:v>
                </c:pt>
                <c:pt idx="264">
                  <c:v>0.61798142799187028</c:v>
                </c:pt>
                <c:pt idx="265">
                  <c:v>0.63841022716555806</c:v>
                </c:pt>
                <c:pt idx="266">
                  <c:v>0.63270413923678803</c:v>
                </c:pt>
                <c:pt idx="267">
                  <c:v>0.60048588822452964</c:v>
                </c:pt>
                <c:pt idx="268">
                  <c:v>0.58040861165771274</c:v>
                </c:pt>
                <c:pt idx="269">
                  <c:v>0.60059513671514142</c:v>
                </c:pt>
                <c:pt idx="270">
                  <c:v>0.58891219314969856</c:v>
                </c:pt>
                <c:pt idx="271">
                  <c:v>0.59530450198185281</c:v>
                </c:pt>
                <c:pt idx="272">
                  <c:v>0.60111554189517258</c:v>
                </c:pt>
                <c:pt idx="273">
                  <c:v>0.61142386715223229</c:v>
                </c:pt>
                <c:pt idx="274">
                  <c:v>0.63484932617323597</c:v>
                </c:pt>
                <c:pt idx="275">
                  <c:v>0.61782863366186525</c:v>
                </c:pt>
                <c:pt idx="276">
                  <c:v>0.62600189905965498</c:v>
                </c:pt>
                <c:pt idx="277">
                  <c:v>0.63118873887961824</c:v>
                </c:pt>
                <c:pt idx="278">
                  <c:v>0.63497706159061029</c:v>
                </c:pt>
                <c:pt idx="279">
                  <c:v>0.63833703195198499</c:v>
                </c:pt>
                <c:pt idx="280">
                  <c:v>0.64508416223875509</c:v>
                </c:pt>
                <c:pt idx="281">
                  <c:v>0.66203752576978303</c:v>
                </c:pt>
                <c:pt idx="282">
                  <c:v>0.66363433262898619</c:v>
                </c:pt>
                <c:pt idx="283">
                  <c:v>0.65211360701208831</c:v>
                </c:pt>
                <c:pt idx="284">
                  <c:v>0.66271275867857082</c:v>
                </c:pt>
                <c:pt idx="285">
                  <c:v>0.65023382733503676</c:v>
                </c:pt>
                <c:pt idx="286">
                  <c:v>0.65883062298521655</c:v>
                </c:pt>
                <c:pt idx="287">
                  <c:v>0.66204849377866504</c:v>
                </c:pt>
                <c:pt idx="288">
                  <c:v>0.66569856737928901</c:v>
                </c:pt>
                <c:pt idx="289">
                  <c:v>0.70606339442499744</c:v>
                </c:pt>
                <c:pt idx="290">
                  <c:v>0.71182919786839705</c:v>
                </c:pt>
                <c:pt idx="291">
                  <c:v>0.69359366010341761</c:v>
                </c:pt>
                <c:pt idx="292">
                  <c:v>0.6770810504221878</c:v>
                </c:pt>
                <c:pt idx="293">
                  <c:v>0.70369766578091464</c:v>
                </c:pt>
                <c:pt idx="294">
                  <c:v>0.73702936499810456</c:v>
                </c:pt>
                <c:pt idx="295">
                  <c:v>0.73478692127212675</c:v>
                </c:pt>
                <c:pt idx="296">
                  <c:v>0.71479192151212656</c:v>
                </c:pt>
                <c:pt idx="297">
                  <c:v>0.69162600536327923</c:v>
                </c:pt>
                <c:pt idx="298">
                  <c:v>0.68969416128021921</c:v>
                </c:pt>
                <c:pt idx="299">
                  <c:v>0.71643160121634009</c:v>
                </c:pt>
                <c:pt idx="300">
                  <c:v>0.72329988348614283</c:v>
                </c:pt>
                <c:pt idx="301">
                  <c:v>0.72154412950425639</c:v>
                </c:pt>
                <c:pt idx="302">
                  <c:v>0.69879739848251243</c:v>
                </c:pt>
                <c:pt idx="303">
                  <c:v>0.66897429412404463</c:v>
                </c:pt>
                <c:pt idx="304">
                  <c:v>0.68654643626437117</c:v>
                </c:pt>
                <c:pt idx="305">
                  <c:v>0.6760898625951921</c:v>
                </c:pt>
                <c:pt idx="306">
                  <c:v>0.69474807859699061</c:v>
                </c:pt>
                <c:pt idx="307">
                  <c:v>0.71106223863666984</c:v>
                </c:pt>
                <c:pt idx="308">
                  <c:v>0.75555723978512224</c:v>
                </c:pt>
                <c:pt idx="309">
                  <c:v>0.75924746963434786</c:v>
                </c:pt>
                <c:pt idx="310">
                  <c:v>0.75588950717516545</c:v>
                </c:pt>
                <c:pt idx="311">
                  <c:v>0.72775202431209585</c:v>
                </c:pt>
                <c:pt idx="312">
                  <c:v>0.7662624330179566</c:v>
                </c:pt>
                <c:pt idx="313">
                  <c:v>0.77205491847466567</c:v>
                </c:pt>
                <c:pt idx="314">
                  <c:v>0.75115426241542349</c:v>
                </c:pt>
                <c:pt idx="315">
                  <c:v>0.76863025634884008</c:v>
                </c:pt>
                <c:pt idx="316">
                  <c:v>0.75734232154777414</c:v>
                </c:pt>
                <c:pt idx="317">
                  <c:v>0.79141198945892377</c:v>
                </c:pt>
                <c:pt idx="318">
                  <c:v>0.79409150005388485</c:v>
                </c:pt>
                <c:pt idx="319">
                  <c:v>0.79124627996577224</c:v>
                </c:pt>
                <c:pt idx="320">
                  <c:v>0.78689725080846351</c:v>
                </c:pt>
                <c:pt idx="321">
                  <c:v>0.78575370690263435</c:v>
                </c:pt>
                <c:pt idx="322">
                  <c:v>0.78878079492116293</c:v>
                </c:pt>
                <c:pt idx="323">
                  <c:v>0.76837886175051651</c:v>
                </c:pt>
                <c:pt idx="324">
                  <c:v>0.76305180586306598</c:v>
                </c:pt>
                <c:pt idx="325">
                  <c:v>0.72488389161477218</c:v>
                </c:pt>
                <c:pt idx="326">
                  <c:v>0.75471651949883611</c:v>
                </c:pt>
                <c:pt idx="327">
                  <c:v>0.75113036587531745</c:v>
                </c:pt>
                <c:pt idx="328">
                  <c:v>0.76164823624499411</c:v>
                </c:pt>
                <c:pt idx="329">
                  <c:v>0.72779016822116338</c:v>
                </c:pt>
                <c:pt idx="330">
                  <c:v>0.74093899505056537</c:v>
                </c:pt>
                <c:pt idx="331">
                  <c:v>0.7589015086520321</c:v>
                </c:pt>
                <c:pt idx="332">
                  <c:v>0.75998618364558368</c:v>
                </c:pt>
                <c:pt idx="333">
                  <c:v>0.75409845116032348</c:v>
                </c:pt>
                <c:pt idx="334">
                  <c:v>0.72208183271478577</c:v>
                </c:pt>
                <c:pt idx="335">
                  <c:v>0.7149732200846215</c:v>
                </c:pt>
                <c:pt idx="336">
                  <c:v>0.70958014549977744</c:v>
                </c:pt>
                <c:pt idx="337">
                  <c:v>0.69652926769680668</c:v>
                </c:pt>
                <c:pt idx="338">
                  <c:v>0.68153022522846674</c:v>
                </c:pt>
                <c:pt idx="339">
                  <c:v>0.68163844584787503</c:v>
                </c:pt>
                <c:pt idx="340">
                  <c:v>0.6896842124467526</c:v>
                </c:pt>
                <c:pt idx="341">
                  <c:v>0.69606166225073807</c:v>
                </c:pt>
                <c:pt idx="342">
                  <c:v>0.70307705237549922</c:v>
                </c:pt>
                <c:pt idx="343">
                  <c:v>0.69155514319156208</c:v>
                </c:pt>
                <c:pt idx="344">
                  <c:v>0.70586682013035285</c:v>
                </c:pt>
                <c:pt idx="345">
                  <c:v>0.69650359746034396</c:v>
                </c:pt>
                <c:pt idx="346">
                  <c:v>0.73405048984543364</c:v>
                </c:pt>
                <c:pt idx="347">
                  <c:v>0.73313640407306746</c:v>
                </c:pt>
                <c:pt idx="348">
                  <c:v>0.74828195256387131</c:v>
                </c:pt>
                <c:pt idx="349">
                  <c:v>0.74118182128004029</c:v>
                </c:pt>
                <c:pt idx="350">
                  <c:v>0.7354225368044236</c:v>
                </c:pt>
                <c:pt idx="351">
                  <c:v>0.72233414506071947</c:v>
                </c:pt>
                <c:pt idx="352">
                  <c:v>0.72463872030248933</c:v>
                </c:pt>
                <c:pt idx="353">
                  <c:v>0.70247980442707969</c:v>
                </c:pt>
                <c:pt idx="354">
                  <c:v>0.6803661563907395</c:v>
                </c:pt>
                <c:pt idx="355">
                  <c:v>0.67191628230457145</c:v>
                </c:pt>
                <c:pt idx="356">
                  <c:v>0.67636740474444701</c:v>
                </c:pt>
                <c:pt idx="357">
                  <c:v>0.68181497100330568</c:v>
                </c:pt>
                <c:pt idx="358">
                  <c:v>0.68661459213998866</c:v>
                </c:pt>
                <c:pt idx="359">
                  <c:v>0.70799264492108338</c:v>
                </c:pt>
                <c:pt idx="360">
                  <c:v>0.72941332698457151</c:v>
                </c:pt>
                <c:pt idx="361">
                  <c:v>0.70994304209215264</c:v>
                </c:pt>
                <c:pt idx="362">
                  <c:v>0.70472985819019285</c:v>
                </c:pt>
                <c:pt idx="363">
                  <c:v>0.70198335159801695</c:v>
                </c:pt>
                <c:pt idx="364">
                  <c:v>0.68512495769209658</c:v>
                </c:pt>
                <c:pt idx="365">
                  <c:v>0.68848573426274706</c:v>
                </c:pt>
                <c:pt idx="366">
                  <c:v>0.68112646285549761</c:v>
                </c:pt>
                <c:pt idx="367">
                  <c:v>0.69870127380962743</c:v>
                </c:pt>
                <c:pt idx="368">
                  <c:v>0.68739747759971692</c:v>
                </c:pt>
                <c:pt idx="369">
                  <c:v>0.6728256508062147</c:v>
                </c:pt>
                <c:pt idx="370">
                  <c:v>0.69526802227323459</c:v>
                </c:pt>
                <c:pt idx="371">
                  <c:v>0.68878491553521948</c:v>
                </c:pt>
                <c:pt idx="372">
                  <c:v>0.69124695927818536</c:v>
                </c:pt>
                <c:pt idx="373">
                  <c:v>0.70994188786186441</c:v>
                </c:pt>
                <c:pt idx="374">
                  <c:v>0.73277006567204261</c:v>
                </c:pt>
                <c:pt idx="375">
                  <c:v>0.74311807507374161</c:v>
                </c:pt>
                <c:pt idx="376">
                  <c:v>0.7561230638399139</c:v>
                </c:pt>
                <c:pt idx="377">
                  <c:v>0.79612594209112109</c:v>
                </c:pt>
                <c:pt idx="378">
                  <c:v>0.81579179859813866</c:v>
                </c:pt>
                <c:pt idx="379">
                  <c:v>0.80852088779905396</c:v>
                </c:pt>
                <c:pt idx="380">
                  <c:v>0.80372741231614597</c:v>
                </c:pt>
                <c:pt idx="381">
                  <c:v>0.79947659415062455</c:v>
                </c:pt>
                <c:pt idx="382">
                  <c:v>0.79316437339992119</c:v>
                </c:pt>
                <c:pt idx="383">
                  <c:v>0.76649849117000768</c:v>
                </c:pt>
                <c:pt idx="384">
                  <c:v>0.77945368571301432</c:v>
                </c:pt>
                <c:pt idx="385">
                  <c:v>0.76920622582611431</c:v>
                </c:pt>
                <c:pt idx="386">
                  <c:v>0.78792489009192335</c:v>
                </c:pt>
                <c:pt idx="387">
                  <c:v>0.79820533440639774</c:v>
                </c:pt>
                <c:pt idx="388">
                  <c:v>0.79887041890902055</c:v>
                </c:pt>
                <c:pt idx="389">
                  <c:v>0.8111460686483507</c:v>
                </c:pt>
                <c:pt idx="390">
                  <c:v>0.81625742507330745</c:v>
                </c:pt>
                <c:pt idx="391">
                  <c:v>0.79979219730441842</c:v>
                </c:pt>
                <c:pt idx="392">
                  <c:v>0.79229351394533865</c:v>
                </c:pt>
                <c:pt idx="393">
                  <c:v>0.76333700040555019</c:v>
                </c:pt>
                <c:pt idx="394">
                  <c:v>0.76576736647174082</c:v>
                </c:pt>
                <c:pt idx="395">
                  <c:v>0.80273941090295953</c:v>
                </c:pt>
                <c:pt idx="396">
                  <c:v>0.79211577939968958</c:v>
                </c:pt>
                <c:pt idx="397">
                  <c:v>0.80552592170181514</c:v>
                </c:pt>
                <c:pt idx="398">
                  <c:v>0.79528387496721953</c:v>
                </c:pt>
                <c:pt idx="399">
                  <c:v>0.81264034921011907</c:v>
                </c:pt>
                <c:pt idx="400">
                  <c:v>0.82514994516399387</c:v>
                </c:pt>
                <c:pt idx="401">
                  <c:v>0.81632126703019958</c:v>
                </c:pt>
                <c:pt idx="402">
                  <c:v>0.80350140252656166</c:v>
                </c:pt>
                <c:pt idx="403">
                  <c:v>0.81111075865077353</c:v>
                </c:pt>
                <c:pt idx="404">
                  <c:v>0.82388105659134947</c:v>
                </c:pt>
                <c:pt idx="405">
                  <c:v>0.81733708763332458</c:v>
                </c:pt>
                <c:pt idx="406">
                  <c:v>0.83094603116553944</c:v>
                </c:pt>
                <c:pt idx="407">
                  <c:v>0.81502768338551701</c:v>
                </c:pt>
                <c:pt idx="408">
                  <c:v>0.83905059221305844</c:v>
                </c:pt>
                <c:pt idx="409">
                  <c:v>0.85983027553882718</c:v>
                </c:pt>
                <c:pt idx="410">
                  <c:v>0.84875395561496436</c:v>
                </c:pt>
                <c:pt idx="411">
                  <c:v>0.86979681410723386</c:v>
                </c:pt>
                <c:pt idx="412">
                  <c:v>0.83035929037270662</c:v>
                </c:pt>
                <c:pt idx="413">
                  <c:v>0.81760232470632688</c:v>
                </c:pt>
                <c:pt idx="414">
                  <c:v>0.83135365086097956</c:v>
                </c:pt>
                <c:pt idx="415">
                  <c:v>0.82611156856732149</c:v>
                </c:pt>
                <c:pt idx="416">
                  <c:v>0.83906836050522871</c:v>
                </c:pt>
                <c:pt idx="417">
                  <c:v>0.83067617997342857</c:v>
                </c:pt>
                <c:pt idx="418">
                  <c:v>0.84732574581682352</c:v>
                </c:pt>
                <c:pt idx="419">
                  <c:v>0.84678137066677661</c:v>
                </c:pt>
                <c:pt idx="420">
                  <c:v>0.85448558712054057</c:v>
                </c:pt>
                <c:pt idx="421">
                  <c:v>0.85560482722203468</c:v>
                </c:pt>
                <c:pt idx="422">
                  <c:v>0.8924233911815791</c:v>
                </c:pt>
                <c:pt idx="423">
                  <c:v>0.86402079047954961</c:v>
                </c:pt>
                <c:pt idx="424">
                  <c:v>0.86979438341358017</c:v>
                </c:pt>
                <c:pt idx="425">
                  <c:v>0.84693379927385681</c:v>
                </c:pt>
                <c:pt idx="426">
                  <c:v>0.86490183924481268</c:v>
                </c:pt>
                <c:pt idx="427">
                  <c:v>0.86832285743769355</c:v>
                </c:pt>
                <c:pt idx="428">
                  <c:v>0.87409925114942433</c:v>
                </c:pt>
                <c:pt idx="429">
                  <c:v>0.86375277429127717</c:v>
                </c:pt>
                <c:pt idx="430">
                  <c:v>0.85652132333792208</c:v>
                </c:pt>
                <c:pt idx="431">
                  <c:v>0.83126324958053388</c:v>
                </c:pt>
                <c:pt idx="432">
                  <c:v>0.85487884699779015</c:v>
                </c:pt>
                <c:pt idx="433">
                  <c:v>0.8843708680362492</c:v>
                </c:pt>
                <c:pt idx="434">
                  <c:v>0.89359438679772429</c:v>
                </c:pt>
                <c:pt idx="435">
                  <c:v>0.89480626849137801</c:v>
                </c:pt>
                <c:pt idx="436">
                  <c:v>0.8743514237859018</c:v>
                </c:pt>
                <c:pt idx="437">
                  <c:v>0.86893593491014665</c:v>
                </c:pt>
                <c:pt idx="438">
                  <c:v>0.86761098134852666</c:v>
                </c:pt>
                <c:pt idx="439">
                  <c:v>0.84907338835592006</c:v>
                </c:pt>
                <c:pt idx="440">
                  <c:v>0.86474373826514483</c:v>
                </c:pt>
                <c:pt idx="441">
                  <c:v>0.88664951852288798</c:v>
                </c:pt>
                <c:pt idx="442">
                  <c:v>0.887296409897252</c:v>
                </c:pt>
                <c:pt idx="443">
                  <c:v>0.92024047923255137</c:v>
                </c:pt>
                <c:pt idx="444">
                  <c:v>0.9187210288866019</c:v>
                </c:pt>
                <c:pt idx="445">
                  <c:v>0.92658864640755545</c:v>
                </c:pt>
                <c:pt idx="446">
                  <c:v>0.90719139219602329</c:v>
                </c:pt>
                <c:pt idx="447">
                  <c:v>0.93648112163769803</c:v>
                </c:pt>
                <c:pt idx="448">
                  <c:v>0.93367197644832589</c:v>
                </c:pt>
                <c:pt idx="449">
                  <c:v>0.96125302316186767</c:v>
                </c:pt>
                <c:pt idx="450">
                  <c:v>0.99686679209579299</c:v>
                </c:pt>
                <c:pt idx="451">
                  <c:v>0.98884587233760746</c:v>
                </c:pt>
                <c:pt idx="452">
                  <c:v>1.0284488645890604</c:v>
                </c:pt>
                <c:pt idx="453">
                  <c:v>1.0140679855473382</c:v>
                </c:pt>
                <c:pt idx="454">
                  <c:v>0.98642892255397974</c:v>
                </c:pt>
                <c:pt idx="455">
                  <c:v>1.0030174190101606</c:v>
                </c:pt>
                <c:pt idx="456">
                  <c:v>0.99321911455933942</c:v>
                </c:pt>
                <c:pt idx="457">
                  <c:v>1.0305488938010403</c:v>
                </c:pt>
                <c:pt idx="458">
                  <c:v>1.0328047782659064</c:v>
                </c:pt>
                <c:pt idx="459">
                  <c:v>1.0448006048569667</c:v>
                </c:pt>
                <c:pt idx="460">
                  <c:v>1.0324072571696177</c:v>
                </c:pt>
                <c:pt idx="461">
                  <c:v>1.0605281288206445</c:v>
                </c:pt>
                <c:pt idx="462">
                  <c:v>1.0315899383973806</c:v>
                </c:pt>
                <c:pt idx="463">
                  <c:v>1.047248138089262</c:v>
                </c:pt>
                <c:pt idx="464">
                  <c:v>1.0208512203006825</c:v>
                </c:pt>
                <c:pt idx="465">
                  <c:v>1.0158831980250338</c:v>
                </c:pt>
                <c:pt idx="466">
                  <c:v>0.98252420171132737</c:v>
                </c:pt>
                <c:pt idx="467">
                  <c:v>1.0129012618767042</c:v>
                </c:pt>
                <c:pt idx="468">
                  <c:v>1.0378548978766373</c:v>
                </c:pt>
                <c:pt idx="469">
                  <c:v>1.044931564563532</c:v>
                </c:pt>
                <c:pt idx="470">
                  <c:v>1.0554933896769749</c:v>
                </c:pt>
                <c:pt idx="471">
                  <c:v>1.0685918444815883</c:v>
                </c:pt>
                <c:pt idx="472">
                  <c:v>1.0620967311121969</c:v>
                </c:pt>
                <c:pt idx="473">
                  <c:v>1.0482396772537372</c:v>
                </c:pt>
                <c:pt idx="474">
                  <c:v>1.0502268479680836</c:v>
                </c:pt>
                <c:pt idx="475">
                  <c:v>1.0493449035617193</c:v>
                </c:pt>
                <c:pt idx="476">
                  <c:v>1.0141651843294568</c:v>
                </c:pt>
                <c:pt idx="477">
                  <c:v>1.0398350860024501</c:v>
                </c:pt>
                <c:pt idx="478">
                  <c:v>1.0309471886313268</c:v>
                </c:pt>
                <c:pt idx="479">
                  <c:v>1.0208491605727992</c:v>
                </c:pt>
                <c:pt idx="480">
                  <c:v>1.0273944053275099</c:v>
                </c:pt>
                <c:pt idx="481">
                  <c:v>1.0185509306136598</c:v>
                </c:pt>
                <c:pt idx="482">
                  <c:v>1.0387384291710529</c:v>
                </c:pt>
                <c:pt idx="483">
                  <c:v>1.0500268795216092</c:v>
                </c:pt>
                <c:pt idx="484">
                  <c:v>1.0296043785300673</c:v>
                </c:pt>
                <c:pt idx="485">
                  <c:v>1.0380443597369817</c:v>
                </c:pt>
                <c:pt idx="486">
                  <c:v>1.056962729213458</c:v>
                </c:pt>
                <c:pt idx="487">
                  <c:v>1.072750716302985</c:v>
                </c:pt>
                <c:pt idx="488">
                  <c:v>1.0648605261346629</c:v>
                </c:pt>
                <c:pt idx="489">
                  <c:v>1.0855209203920082</c:v>
                </c:pt>
                <c:pt idx="490">
                  <c:v>1.0852320850979447</c:v>
                </c:pt>
                <c:pt idx="491">
                  <c:v>1.0588307471763274</c:v>
                </c:pt>
                <c:pt idx="492">
                  <c:v>1.0486108460998729</c:v>
                </c:pt>
                <c:pt idx="493">
                  <c:v>1.0865162220266051</c:v>
                </c:pt>
                <c:pt idx="494">
                  <c:v>1.0762548826935006</c:v>
                </c:pt>
                <c:pt idx="495">
                  <c:v>1.0881876324432636</c:v>
                </c:pt>
                <c:pt idx="496">
                  <c:v>1.0881603216638127</c:v>
                </c:pt>
                <c:pt idx="497">
                  <c:v>1.0988460453861757</c:v>
                </c:pt>
                <c:pt idx="498">
                  <c:v>1.0981752962502114</c:v>
                </c:pt>
                <c:pt idx="499">
                  <c:v>1.1181530651511649</c:v>
                </c:pt>
                <c:pt idx="500">
                  <c:v>1.0840405737066128</c:v>
                </c:pt>
                <c:pt idx="501">
                  <c:v>1.0840170908598807</c:v>
                </c:pt>
                <c:pt idx="502">
                  <c:v>1.1148660709382807</c:v>
                </c:pt>
                <c:pt idx="503">
                  <c:v>1.1102034347530232</c:v>
                </c:pt>
                <c:pt idx="504">
                  <c:v>1.0910934495951015</c:v>
                </c:pt>
                <c:pt idx="505">
                  <c:v>1.0703900477251334</c:v>
                </c:pt>
                <c:pt idx="506">
                  <c:v>1.0438426712589064</c:v>
                </c:pt>
                <c:pt idx="507">
                  <c:v>1.0500272416968506</c:v>
                </c:pt>
                <c:pt idx="508">
                  <c:v>1.0273630004789025</c:v>
                </c:pt>
                <c:pt idx="509">
                  <c:v>1.0148714865609887</c:v>
                </c:pt>
                <c:pt idx="510">
                  <c:v>0.99768287389285515</c:v>
                </c:pt>
                <c:pt idx="511">
                  <c:v>0.98998209889523658</c:v>
                </c:pt>
                <c:pt idx="512">
                  <c:v>0.9926592779252672</c:v>
                </c:pt>
                <c:pt idx="513">
                  <c:v>0.9882090035328075</c:v>
                </c:pt>
                <c:pt idx="514">
                  <c:v>0.93099644530284276</c:v>
                </c:pt>
                <c:pt idx="515">
                  <c:v>0.90616727642133954</c:v>
                </c:pt>
                <c:pt idx="516">
                  <c:v>0.88881850679072127</c:v>
                </c:pt>
                <c:pt idx="517">
                  <c:v>0.89547452887346113</c:v>
                </c:pt>
                <c:pt idx="518">
                  <c:v>0.86058605779154762</c:v>
                </c:pt>
                <c:pt idx="519">
                  <c:v>0.84705334932781273</c:v>
                </c:pt>
                <c:pt idx="520">
                  <c:v>0.83178278345975287</c:v>
                </c:pt>
                <c:pt idx="521">
                  <c:v>0.85335708920509101</c:v>
                </c:pt>
                <c:pt idx="522">
                  <c:v>0.85738445894029081</c:v>
                </c:pt>
                <c:pt idx="523">
                  <c:v>0.85750290576478805</c:v>
                </c:pt>
                <c:pt idx="524">
                  <c:v>0.87053570943964509</c:v>
                </c:pt>
                <c:pt idx="525">
                  <c:v>0.86204506761088706</c:v>
                </c:pt>
                <c:pt idx="526">
                  <c:v>0.86396872139387337</c:v>
                </c:pt>
                <c:pt idx="527">
                  <c:v>0.8442616308094133</c:v>
                </c:pt>
                <c:pt idx="528">
                  <c:v>0.85090721065235031</c:v>
                </c:pt>
                <c:pt idx="529">
                  <c:v>0.86319214207101891</c:v>
                </c:pt>
                <c:pt idx="530">
                  <c:v>0.85057002092192757</c:v>
                </c:pt>
                <c:pt idx="531">
                  <c:v>0.82041923618840662</c:v>
                </c:pt>
                <c:pt idx="532">
                  <c:v>0.7906518529131743</c:v>
                </c:pt>
                <c:pt idx="533">
                  <c:v>0.80265627261548977</c:v>
                </c:pt>
                <c:pt idx="534">
                  <c:v>0.79901840692203363</c:v>
                </c:pt>
                <c:pt idx="535">
                  <c:v>0.78666583863676065</c:v>
                </c:pt>
                <c:pt idx="536">
                  <c:v>0.76678550303140858</c:v>
                </c:pt>
                <c:pt idx="537">
                  <c:v>0.73247915939448571</c:v>
                </c:pt>
                <c:pt idx="538">
                  <c:v>0.7139752336396985</c:v>
                </c:pt>
                <c:pt idx="539">
                  <c:v>0.69095137688033637</c:v>
                </c:pt>
                <c:pt idx="540">
                  <c:v>0.71766622806321934</c:v>
                </c:pt>
                <c:pt idx="541">
                  <c:v>0.76940495154659305</c:v>
                </c:pt>
                <c:pt idx="542">
                  <c:v>0.74883586970449656</c:v>
                </c:pt>
                <c:pt idx="543">
                  <c:v>0.72443668241625314</c:v>
                </c:pt>
                <c:pt idx="544">
                  <c:v>0.72291230135928752</c:v>
                </c:pt>
                <c:pt idx="545">
                  <c:v>0.68033283733206473</c:v>
                </c:pt>
                <c:pt idx="546">
                  <c:v>0.64611309247758153</c:v>
                </c:pt>
                <c:pt idx="547">
                  <c:v>0.66402053913705239</c:v>
                </c:pt>
                <c:pt idx="548">
                  <c:v>0.676876531208221</c:v>
                </c:pt>
                <c:pt idx="549">
                  <c:v>0.67553179633012372</c:v>
                </c:pt>
                <c:pt idx="550">
                  <c:v>0.67788568149684036</c:v>
                </c:pt>
                <c:pt idx="551">
                  <c:v>0.69168260392863723</c:v>
                </c:pt>
                <c:pt idx="552">
                  <c:v>0.71062664640693396</c:v>
                </c:pt>
                <c:pt idx="553">
                  <c:v>0.71587260701075861</c:v>
                </c:pt>
                <c:pt idx="554">
                  <c:v>0.72002600946043849</c:v>
                </c:pt>
                <c:pt idx="555">
                  <c:v>0.70498607064249019</c:v>
                </c:pt>
                <c:pt idx="556">
                  <c:v>0.70799656493022023</c:v>
                </c:pt>
                <c:pt idx="557">
                  <c:v>0.67433421396634485</c:v>
                </c:pt>
                <c:pt idx="558">
                  <c:v>0.67987571989570372</c:v>
                </c:pt>
                <c:pt idx="559">
                  <c:v>0.65823325733061133</c:v>
                </c:pt>
                <c:pt idx="560">
                  <c:v>0.67323804910000051</c:v>
                </c:pt>
                <c:pt idx="561">
                  <c:v>0.68874154803234888</c:v>
                </c:pt>
                <c:pt idx="562">
                  <c:v>0.70078990884831671</c:v>
                </c:pt>
                <c:pt idx="563">
                  <c:v>0.67376757895308947</c:v>
                </c:pt>
                <c:pt idx="564">
                  <c:v>0.6436481976893853</c:v>
                </c:pt>
                <c:pt idx="565">
                  <c:v>0.63864606831010473</c:v>
                </c:pt>
                <c:pt idx="566">
                  <c:v>0.64653014150315147</c:v>
                </c:pt>
                <c:pt idx="567">
                  <c:v>0.64820479367902206</c:v>
                </c:pt>
                <c:pt idx="568">
                  <c:v>0.64951747114561287</c:v>
                </c:pt>
                <c:pt idx="569">
                  <c:v>0.63666437475570681</c:v>
                </c:pt>
                <c:pt idx="570">
                  <c:v>0.6017024452919173</c:v>
                </c:pt>
                <c:pt idx="571">
                  <c:v>0.59032914689793659</c:v>
                </c:pt>
                <c:pt idx="572">
                  <c:v>0.60838601643239776</c:v>
                </c:pt>
                <c:pt idx="573">
                  <c:v>0.60140449269132135</c:v>
                </c:pt>
                <c:pt idx="574">
                  <c:v>0.58866608761780714</c:v>
                </c:pt>
                <c:pt idx="575">
                  <c:v>0.59901762012717841</c:v>
                </c:pt>
                <c:pt idx="576">
                  <c:v>0.58841513121606392</c:v>
                </c:pt>
                <c:pt idx="577">
                  <c:v>0.59719222210856349</c:v>
                </c:pt>
                <c:pt idx="578">
                  <c:v>0.60465236669022904</c:v>
                </c:pt>
                <c:pt idx="579">
                  <c:v>0.61300514468695155</c:v>
                </c:pt>
                <c:pt idx="580">
                  <c:v>0.59875087660540038</c:v>
                </c:pt>
                <c:pt idx="581">
                  <c:v>0.62486897501082561</c:v>
                </c:pt>
                <c:pt idx="582">
                  <c:v>0.59145804805716229</c:v>
                </c:pt>
                <c:pt idx="583">
                  <c:v>0.62721749161287565</c:v>
                </c:pt>
                <c:pt idx="584">
                  <c:v>0.59852840720995015</c:v>
                </c:pt>
                <c:pt idx="585">
                  <c:v>0.60854558735566999</c:v>
                </c:pt>
                <c:pt idx="586">
                  <c:v>0.61026557882793719</c:v>
                </c:pt>
                <c:pt idx="587">
                  <c:v>0.60554768558934202</c:v>
                </c:pt>
                <c:pt idx="588">
                  <c:v>0.59282200125362805</c:v>
                </c:pt>
                <c:pt idx="589">
                  <c:v>0.57252256949793723</c:v>
                </c:pt>
                <c:pt idx="590">
                  <c:v>0.5610822352822411</c:v>
                </c:pt>
                <c:pt idx="591">
                  <c:v>0.54584195682622672</c:v>
                </c:pt>
                <c:pt idx="592">
                  <c:v>0.55236790566445437</c:v>
                </c:pt>
                <c:pt idx="593">
                  <c:v>0.55462981579147508</c:v>
                </c:pt>
                <c:pt idx="594">
                  <c:v>0.55241473610595793</c:v>
                </c:pt>
                <c:pt idx="595">
                  <c:v>0.52264729077863969</c:v>
                </c:pt>
                <c:pt idx="596">
                  <c:v>0.49132812169085072</c:v>
                </c:pt>
                <c:pt idx="597">
                  <c:v>0.48359751779009441</c:v>
                </c:pt>
                <c:pt idx="598">
                  <c:v>0.47960018847647734</c:v>
                </c:pt>
                <c:pt idx="599">
                  <c:v>0.47309703422271498</c:v>
                </c:pt>
                <c:pt idx="600">
                  <c:v>0.47369485805856226</c:v>
                </c:pt>
                <c:pt idx="601">
                  <c:v>0.47002323620133257</c:v>
                </c:pt>
                <c:pt idx="602">
                  <c:v>0.50312451804085856</c:v>
                </c:pt>
                <c:pt idx="603">
                  <c:v>0.51571464840419035</c:v>
                </c:pt>
                <c:pt idx="604">
                  <c:v>0.50887172844801687</c:v>
                </c:pt>
                <c:pt idx="605">
                  <c:v>0.52292675699702174</c:v>
                </c:pt>
                <c:pt idx="606">
                  <c:v>0.53063748349426021</c:v>
                </c:pt>
                <c:pt idx="607">
                  <c:v>0.51761363346939682</c:v>
                </c:pt>
                <c:pt idx="608">
                  <c:v>0.52570814023730517</c:v>
                </c:pt>
                <c:pt idx="609">
                  <c:v>0.54863964065413762</c:v>
                </c:pt>
                <c:pt idx="610">
                  <c:v>0.54469018546491355</c:v>
                </c:pt>
                <c:pt idx="611">
                  <c:v>0.52954614983278026</c:v>
                </c:pt>
                <c:pt idx="612">
                  <c:v>0.50899437281889459</c:v>
                </c:pt>
                <c:pt idx="613">
                  <c:v>0.48841083735802093</c:v>
                </c:pt>
                <c:pt idx="614">
                  <c:v>0.47993298298899045</c:v>
                </c:pt>
                <c:pt idx="615">
                  <c:v>0.46453945778069228</c:v>
                </c:pt>
                <c:pt idx="616">
                  <c:v>0.45658565066821555</c:v>
                </c:pt>
                <c:pt idx="617">
                  <c:v>0.47241076333294973</c:v>
                </c:pt>
                <c:pt idx="618">
                  <c:v>0.48451495196561556</c:v>
                </c:pt>
                <c:pt idx="619">
                  <c:v>0.47993755858340958</c:v>
                </c:pt>
                <c:pt idx="620">
                  <c:v>0.50511711086613409</c:v>
                </c:pt>
                <c:pt idx="621">
                  <c:v>0.55148864385009988</c:v>
                </c:pt>
                <c:pt idx="622">
                  <c:v>0.54915864481837717</c:v>
                </c:pt>
                <c:pt idx="623">
                  <c:v>0.53096680467870039</c:v>
                </c:pt>
                <c:pt idx="624">
                  <c:v>0.50554825038050089</c:v>
                </c:pt>
                <c:pt idx="625">
                  <c:v>0.49387399228035012</c:v>
                </c:pt>
                <c:pt idx="626">
                  <c:v>0.54010132535353272</c:v>
                </c:pt>
                <c:pt idx="627">
                  <c:v>0.52120538091967106</c:v>
                </c:pt>
                <c:pt idx="628">
                  <c:v>0.54318175339730979</c:v>
                </c:pt>
                <c:pt idx="629">
                  <c:v>0.54727139618752108</c:v>
                </c:pt>
                <c:pt idx="630">
                  <c:v>0.55318228586771667</c:v>
                </c:pt>
                <c:pt idx="631">
                  <c:v>0.53900155353748991</c:v>
                </c:pt>
                <c:pt idx="632">
                  <c:v>0.5484357505662405</c:v>
                </c:pt>
                <c:pt idx="633">
                  <c:v>0.54484086682844768</c:v>
                </c:pt>
                <c:pt idx="634">
                  <c:v>0.52846101373304144</c:v>
                </c:pt>
                <c:pt idx="635">
                  <c:v>0.54240321143846049</c:v>
                </c:pt>
                <c:pt idx="636">
                  <c:v>0.54869437136519683</c:v>
                </c:pt>
                <c:pt idx="637">
                  <c:v>0.56080412495766341</c:v>
                </c:pt>
                <c:pt idx="638">
                  <c:v>0.58047756056628308</c:v>
                </c:pt>
                <c:pt idx="639">
                  <c:v>0.61104351121886258</c:v>
                </c:pt>
                <c:pt idx="640">
                  <c:v>0.63503675474996468</c:v>
                </c:pt>
                <c:pt idx="641">
                  <c:v>0.62652480453759085</c:v>
                </c:pt>
                <c:pt idx="642">
                  <c:v>0.5907520234135788</c:v>
                </c:pt>
                <c:pt idx="643">
                  <c:v>0.57228225014890377</c:v>
                </c:pt>
                <c:pt idx="644">
                  <c:v>0.56622186134320662</c:v>
                </c:pt>
                <c:pt idx="645">
                  <c:v>0.56002659226021545</c:v>
                </c:pt>
                <c:pt idx="646">
                  <c:v>0.58346628489393737</c:v>
                </c:pt>
                <c:pt idx="647">
                  <c:v>0.58131575539734182</c:v>
                </c:pt>
                <c:pt idx="648">
                  <c:v>0.60178962686417892</c:v>
                </c:pt>
                <c:pt idx="649">
                  <c:v>0.61571980122815684</c:v>
                </c:pt>
                <c:pt idx="650">
                  <c:v>0.60217467637246358</c:v>
                </c:pt>
                <c:pt idx="651">
                  <c:v>0.5982407229825768</c:v>
                </c:pt>
                <c:pt idx="652">
                  <c:v>0.58018812771681305</c:v>
                </c:pt>
                <c:pt idx="653">
                  <c:v>0.58564082004397644</c:v>
                </c:pt>
                <c:pt idx="654">
                  <c:v>0.58348417164070376</c:v>
                </c:pt>
                <c:pt idx="655">
                  <c:v>0.62261787308679084</c:v>
                </c:pt>
                <c:pt idx="656">
                  <c:v>0.61240775466996333</c:v>
                </c:pt>
                <c:pt idx="657">
                  <c:v>0.62709423377292528</c:v>
                </c:pt>
                <c:pt idx="658">
                  <c:v>0.64811264273623603</c:v>
                </c:pt>
                <c:pt idx="659">
                  <c:v>0.64674499150255582</c:v>
                </c:pt>
                <c:pt idx="660">
                  <c:v>0.6557186706532574</c:v>
                </c:pt>
                <c:pt idx="661">
                  <c:v>0.63964285282731281</c:v>
                </c:pt>
                <c:pt idx="662">
                  <c:v>0.60559018395096254</c:v>
                </c:pt>
                <c:pt idx="663">
                  <c:v>0.580795153829611</c:v>
                </c:pt>
                <c:pt idx="664">
                  <c:v>0.58456892955768147</c:v>
                </c:pt>
                <c:pt idx="665">
                  <c:v>0.60229906863591642</c:v>
                </c:pt>
                <c:pt idx="666">
                  <c:v>0.55103434646209459</c:v>
                </c:pt>
                <c:pt idx="667">
                  <c:v>0.52031947536689938</c:v>
                </c:pt>
                <c:pt idx="668">
                  <c:v>0.53401704030424613</c:v>
                </c:pt>
                <c:pt idx="669">
                  <c:v>0.55522806038472816</c:v>
                </c:pt>
                <c:pt idx="670">
                  <c:v>0.56133838459115659</c:v>
                </c:pt>
                <c:pt idx="671">
                  <c:v>0.53194664772337497</c:v>
                </c:pt>
                <c:pt idx="672">
                  <c:v>0.52636047491026305</c:v>
                </c:pt>
                <c:pt idx="673">
                  <c:v>0.54286312116424851</c:v>
                </c:pt>
                <c:pt idx="674">
                  <c:v>0.56343462944643852</c:v>
                </c:pt>
                <c:pt idx="675">
                  <c:v>0.56058239683722166</c:v>
                </c:pt>
                <c:pt idx="676">
                  <c:v>0.55788058090559112</c:v>
                </c:pt>
                <c:pt idx="677">
                  <c:v>0.54607810035589699</c:v>
                </c:pt>
                <c:pt idx="678">
                  <c:v>0.53498977327302621</c:v>
                </c:pt>
                <c:pt idx="679">
                  <c:v>0.54382859446800769</c:v>
                </c:pt>
                <c:pt idx="680">
                  <c:v>0.53444252221730992</c:v>
                </c:pt>
                <c:pt idx="681">
                  <c:v>0.50904645716568564</c:v>
                </c:pt>
                <c:pt idx="682">
                  <c:v>0.49251635954943351</c:v>
                </c:pt>
                <c:pt idx="683">
                  <c:v>0.47614904119335866</c:v>
                </c:pt>
                <c:pt idx="684">
                  <c:v>0.45627896871032725</c:v>
                </c:pt>
                <c:pt idx="685">
                  <c:v>0.46910650847598889</c:v>
                </c:pt>
                <c:pt idx="686">
                  <c:v>0.48113669388536739</c:v>
                </c:pt>
                <c:pt idx="687">
                  <c:v>0.47403387175127576</c:v>
                </c:pt>
                <c:pt idx="688">
                  <c:v>0.48143101436388913</c:v>
                </c:pt>
                <c:pt idx="689">
                  <c:v>0.47109952527491483</c:v>
                </c:pt>
                <c:pt idx="690">
                  <c:v>0.45429766844832198</c:v>
                </c:pt>
                <c:pt idx="691">
                  <c:v>0.41430228078093467</c:v>
                </c:pt>
                <c:pt idx="692">
                  <c:v>0.45869682992862892</c:v>
                </c:pt>
                <c:pt idx="693">
                  <c:v>0.47084097655803636</c:v>
                </c:pt>
                <c:pt idx="694">
                  <c:v>0.47361157667099008</c:v>
                </c:pt>
                <c:pt idx="695">
                  <c:v>0.4406786267823064</c:v>
                </c:pt>
                <c:pt idx="696">
                  <c:v>0.42141767099905914</c:v>
                </c:pt>
                <c:pt idx="697">
                  <c:v>0.4283897328521078</c:v>
                </c:pt>
                <c:pt idx="698">
                  <c:v>0.4390579568956483</c:v>
                </c:pt>
                <c:pt idx="699">
                  <c:v>0.44053615155400494</c:v>
                </c:pt>
                <c:pt idx="700">
                  <c:v>0.45610090685534455</c:v>
                </c:pt>
                <c:pt idx="701">
                  <c:v>0.46794027599129362</c:v>
                </c:pt>
                <c:pt idx="702">
                  <c:v>0.45989884225446209</c:v>
                </c:pt>
                <c:pt idx="703">
                  <c:v>0.43366187661677924</c:v>
                </c:pt>
                <c:pt idx="704">
                  <c:v>0.43746774687804235</c:v>
                </c:pt>
                <c:pt idx="705">
                  <c:v>0.48417306774619351</c:v>
                </c:pt>
                <c:pt idx="706">
                  <c:v>0.50116225843714224</c:v>
                </c:pt>
                <c:pt idx="707">
                  <c:v>0.51476242226057667</c:v>
                </c:pt>
                <c:pt idx="708">
                  <c:v>0.4996256990807828</c:v>
                </c:pt>
                <c:pt idx="709">
                  <c:v>0.5143058183446485</c:v>
                </c:pt>
                <c:pt idx="710">
                  <c:v>0.47207752017412319</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9542421052932"/>
          <c:y val="3.7262155274159131E-2"/>
          <c:w val="0.76463476239777339"/>
          <c:h val="0.69093476364724116"/>
        </c:manualLayout>
      </c:layout>
      <c:pieChart>
        <c:varyColors val="1"/>
        <c:ser>
          <c:idx val="0"/>
          <c:order val="0"/>
          <c:tx>
            <c:strRef>
              <c:f>Alocation!$I$4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3-8B19-4112-9B38-32C508A895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[0]!veiculo</c:f>
              <c:strCache>
                <c:ptCount val="1"/>
                <c:pt idx="0">
                  <c:v>Fundo Exclusivo - 100.00%</c:v>
                </c:pt>
              </c:strCache>
            </c:strRef>
          </c:cat>
          <c:val>
            <c:numRef>
              <c:f>[0]!veiculo_values</c:f>
              <c:numCache>
                <c:formatCode>0.0%</c:formatCode>
                <c:ptCount val="1"/>
                <c:pt idx="0">
                  <c:v>1</c:v>
                </c:pt>
              </c:numCache>
            </c:numRef>
          </c:val>
          <c:extLst>
            <c:ext xmlns:c16="http://schemas.microsoft.com/office/drawing/2014/chart" uri="{C3380CC4-5D6E-409C-BE32-E72D297353CC}">
              <c16:uniqueId val="{00000000-8B19-4112-9B38-32C508A8951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MovingVol!$D$2</c:f>
              <c:strCache>
                <c:ptCount val="1"/>
                <c:pt idx="0">
                  <c:v>CDI</c:v>
                </c:pt>
              </c:strCache>
            </c:strRef>
          </c:tx>
          <c:spPr>
            <a:ln w="22225" cap="rnd">
              <a:solidFill>
                <a:schemeClr val="accent2"/>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[0]!vol_bechmark</c:f>
              <c:numCache>
                <c:formatCode>0.00%</c:formatCode>
                <c:ptCount val="794"/>
                <c:pt idx="0">
                  <c:v>5.7769873114185157E-4</c:v>
                </c:pt>
                <c:pt idx="1">
                  <c:v>0</c:v>
                </c:pt>
                <c:pt idx="2">
                  <c:v>0</c:v>
                </c:pt>
                <c:pt idx="3">
                  <c:v>0</c:v>
                </c:pt>
                <c:pt idx="4">
                  <c:v>0</c:v>
                </c:pt>
                <c:pt idx="5">
                  <c:v>3.2168261704191407E-5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7.544126083173193E-5</c:v>
                </c:pt>
                <c:pt idx="15">
                  <c:v>7.544126083173193E-5</c:v>
                </c:pt>
                <c:pt idx="16">
                  <c:v>7.4752285114065067E-5</c:v>
                </c:pt>
                <c:pt idx="17">
                  <c:v>7.3354922926553517E-5</c:v>
                </c:pt>
                <c:pt idx="18">
                  <c:v>7.1207482747530126E-5</c:v>
                </c:pt>
                <c:pt idx="19">
                  <c:v>6.8239187970051818E-5</c:v>
                </c:pt>
                <c:pt idx="20">
                  <c:v>6.43365234083828E-5</c:v>
                </c:pt>
                <c:pt idx="21">
                  <c:v>5.9315343779124997E-5</c:v>
                </c:pt>
                <c:pt idx="22">
                  <c:v>5.2857847713345625E-5</c:v>
                </c:pt>
                <c:pt idx="23">
                  <c:v>4.4340888760057112E-5</c:v>
                </c:pt>
                <c:pt idx="24">
                  <c:v>3.21682617041914E-5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1.1905732372424173E-4</c:v>
                </c:pt>
                <c:pt idx="37">
                  <c:v>1.2913579871081857E-4</c:v>
                </c:pt>
                <c:pt idx="38">
                  <c:v>1.3696919844354122E-4</c:v>
                </c:pt>
                <c:pt idx="39">
                  <c:v>1.4292713798692779E-4</c:v>
                </c:pt>
                <c:pt idx="40">
                  <c:v>1.4723746419062427E-4</c:v>
                </c:pt>
                <c:pt idx="41">
                  <c:v>1.5004223934185804E-4</c:v>
                </c:pt>
                <c:pt idx="42">
                  <c:v>1.5142514635765235E-4</c:v>
                </c:pt>
                <c:pt idx="43">
                  <c:v>1.5142514635765238E-4</c:v>
                </c:pt>
                <c:pt idx="44">
                  <c:v>1.5004223934185804E-4</c:v>
                </c:pt>
                <c:pt idx="45">
                  <c:v>1.4723746419062427E-4</c:v>
                </c:pt>
                <c:pt idx="46">
                  <c:v>1.4292713798692776E-4</c:v>
                </c:pt>
                <c:pt idx="47">
                  <c:v>1.3696919844354122E-4</c:v>
                </c:pt>
                <c:pt idx="48">
                  <c:v>1.2913579871081854E-4</c:v>
                </c:pt>
                <c:pt idx="49">
                  <c:v>1.1905732372424173E-4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2.2850740116543358E-4</c:v>
                </c:pt>
                <c:pt idx="75">
                  <c:v>2.2850740116543361E-4</c:v>
                </c:pt>
                <c:pt idx="76">
                  <c:v>2.2642053187170194E-4</c:v>
                </c:pt>
                <c:pt idx="77">
                  <c:v>2.2218799919084824E-4</c:v>
                </c:pt>
                <c:pt idx="78">
                  <c:v>2.1568352181259556E-4</c:v>
                </c:pt>
                <c:pt idx="79">
                  <c:v>2.0669272131408097E-4</c:v>
                </c:pt>
                <c:pt idx="80">
                  <c:v>1.9487176648411717E-4</c:v>
                </c:pt>
                <c:pt idx="81">
                  <c:v>1.7966289145715167E-4</c:v>
                </c:pt>
                <c:pt idx="82">
                  <c:v>1.6010349348634525E-4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2.1725503922087527E-4</c:v>
                </c:pt>
                <c:pt idx="101">
                  <c:v>2.2380690964680171E-4</c:v>
                </c:pt>
                <c:pt idx="102">
                  <c:v>2.2807028148835335E-4</c:v>
                </c:pt>
                <c:pt idx="103">
                  <c:v>2.3017235616910918E-4</c:v>
                </c:pt>
                <c:pt idx="104">
                  <c:v>2.3017235616910913E-4</c:v>
                </c:pt>
                <c:pt idx="105">
                  <c:v>2.280702814883533E-4</c:v>
                </c:pt>
                <c:pt idx="106">
                  <c:v>2.2380690964680171E-4</c:v>
                </c:pt>
                <c:pt idx="107">
                  <c:v>2.1725503922087527E-4</c:v>
                </c:pt>
                <c:pt idx="108">
                  <c:v>2.0819872977954004E-4</c:v>
                </c:pt>
                <c:pt idx="109">
                  <c:v>1.9629164488205116E-4</c:v>
                </c:pt>
                <c:pt idx="110">
                  <c:v>1.8097195465852184E-4</c:v>
                </c:pt>
                <c:pt idx="111">
                  <c:v>1.6127004262753934E-4</c:v>
                </c:pt>
                <c:pt idx="112">
                  <c:v>1.3528468013410867E-4</c:v>
                </c:pt>
                <c:pt idx="113">
                  <c:v>9.8145822441025564E-5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6.0618203659513585E-5</c:v>
                </c:pt>
                <c:pt idx="133">
                  <c:v>6.574967336001412E-5</c:v>
                </c:pt>
                <c:pt idx="134">
                  <c:v>6.9738059840499704E-5</c:v>
                </c:pt>
                <c:pt idx="135">
                  <c:v>7.2771553130409231E-5</c:v>
                </c:pt>
                <c:pt idx="136">
                  <c:v>7.4966161773383575E-5</c:v>
                </c:pt>
                <c:pt idx="137">
                  <c:v>7.6394216982573633E-5</c:v>
                </c:pt>
                <c:pt idx="138">
                  <c:v>7.7098326032763246E-5</c:v>
                </c:pt>
                <c:pt idx="139">
                  <c:v>7.7098326032763232E-5</c:v>
                </c:pt>
                <c:pt idx="140">
                  <c:v>7.6394216982573633E-5</c:v>
                </c:pt>
                <c:pt idx="141">
                  <c:v>7.4966161773383562E-5</c:v>
                </c:pt>
                <c:pt idx="142">
                  <c:v>7.2771553130409231E-5</c:v>
                </c:pt>
                <c:pt idx="143">
                  <c:v>6.9738059840499704E-5</c:v>
                </c:pt>
                <c:pt idx="144">
                  <c:v>6.574967336001412E-5</c:v>
                </c:pt>
                <c:pt idx="145">
                  <c:v>6.0618203659513612E-5</c:v>
                </c:pt>
                <c:pt idx="146">
                  <c:v>5.4018868871814331E-5</c:v>
                </c:pt>
                <c:pt idx="147">
                  <c:v>4.5314835151422112E-5</c:v>
                </c:pt>
                <c:pt idx="148">
                  <c:v>3.2874836680007067E-5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2.0870563125083825E-4</c:v>
                </c:pt>
                <c:pt idx="288">
                  <c:v>2.1778399008981009E-4</c:v>
                </c:pt>
                <c:pt idx="289">
                  <c:v>2.2435181235541478E-4</c:v>
                </c:pt>
                <c:pt idx="290">
                  <c:v>2.2862556422887845E-4</c:v>
                </c:pt>
                <c:pt idx="291">
                  <c:v>2.3073275683110095E-4</c:v>
                </c:pt>
                <c:pt idx="292">
                  <c:v>2.3073275683110095E-4</c:v>
                </c:pt>
                <c:pt idx="293">
                  <c:v>2.2862556422887853E-4</c:v>
                </c:pt>
                <c:pt idx="294">
                  <c:v>2.2435181235541476E-4</c:v>
                </c:pt>
                <c:pt idx="295">
                  <c:v>2.1778399008981009E-4</c:v>
                </c:pt>
                <c:pt idx="296">
                  <c:v>2.0870563125083822E-4</c:v>
                </c:pt>
                <c:pt idx="297">
                  <c:v>1.9676955617238236E-4</c:v>
                </c:pt>
                <c:pt idx="298">
                  <c:v>1.814125670973069E-4</c:v>
                </c:pt>
                <c:pt idx="299">
                  <c:v>1.6166268681884054E-4</c:v>
                </c:pt>
                <c:pt idx="300">
                  <c:v>1.356140577603637E-4</c:v>
                </c:pt>
                <c:pt idx="301">
                  <c:v>9.8384778086191166E-5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1.8009713231643428E-4</c:v>
                </c:pt>
                <c:pt idx="319">
                  <c:v>1.9534276682615595E-4</c:v>
                </c:pt>
                <c:pt idx="320">
                  <c:v>2.0719229261777612E-4</c:v>
                </c:pt>
                <c:pt idx="321">
                  <c:v>2.1620482366344179E-4</c:v>
                </c:pt>
                <c:pt idx="322">
                  <c:v>2.2272502220605409E-4</c:v>
                </c:pt>
                <c:pt idx="323">
                  <c:v>2.2696778481593418E-4</c:v>
                </c:pt>
                <c:pt idx="324">
                  <c:v>2.2905969802222882E-4</c:v>
                </c:pt>
                <c:pt idx="325">
                  <c:v>2.2905969802222882E-4</c:v>
                </c:pt>
                <c:pt idx="326">
                  <c:v>2.2696778481593415E-4</c:v>
                </c:pt>
                <c:pt idx="327">
                  <c:v>2.2272502220605411E-4</c:v>
                </c:pt>
                <c:pt idx="328">
                  <c:v>2.1620482366344179E-4</c:v>
                </c:pt>
                <c:pt idx="329">
                  <c:v>2.0719229261777612E-4</c:v>
                </c:pt>
                <c:pt idx="330">
                  <c:v>1.9534276682615595E-4</c:v>
                </c:pt>
                <c:pt idx="331">
                  <c:v>1.8009713231643428E-4</c:v>
                </c:pt>
                <c:pt idx="332">
                  <c:v>1.6049045975423618E-4</c:v>
                </c:pt>
                <c:pt idx="333">
                  <c:v>1.346307110649963E-4</c:v>
                </c:pt>
                <c:pt idx="334">
                  <c:v>9.7671383413077946E-5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2.211217002401889E-4</c:v>
                </c:pt>
                <c:pt idx="352">
                  <c:v>2.2533392063967428E-4</c:v>
                </c:pt>
                <c:pt idx="353">
                  <c:v>2.2741077487162863E-4</c:v>
                </c:pt>
                <c:pt idx="354">
                  <c:v>2.2741077487162861E-4</c:v>
                </c:pt>
                <c:pt idx="355">
                  <c:v>2.2533392063967428E-4</c:v>
                </c:pt>
                <c:pt idx="356">
                  <c:v>2.2112170024018887E-4</c:v>
                </c:pt>
                <c:pt idx="357">
                  <c:v>2.1464843839755584E-4</c:v>
                </c:pt>
                <c:pt idx="358">
                  <c:v>2.0570078550904758E-4</c:v>
                </c:pt>
                <c:pt idx="359">
                  <c:v>1.9393656043846272E-4</c:v>
                </c:pt>
                <c:pt idx="360">
                  <c:v>1.7880067408568761E-4</c:v>
                </c:pt>
                <c:pt idx="361">
                  <c:v>1.59335143315665E-4</c:v>
                </c:pt>
                <c:pt idx="362">
                  <c:v>1.3366155019482311E-4</c:v>
                </c:pt>
                <c:pt idx="363">
                  <c:v>9.6968280219231347E-5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3.0069012117997046E-4</c:v>
                </c:pt>
                <c:pt idx="389">
                  <c:v>3.0069012117997046E-4</c:v>
                </c:pt>
                <c:pt idx="390">
                  <c:v>2.9794403515554169E-4</c:v>
                </c:pt>
                <c:pt idx="391">
                  <c:v>2.9237449667139127E-4</c:v>
                </c:pt>
                <c:pt idx="392">
                  <c:v>2.8381533368102837E-4</c:v>
                </c:pt>
                <c:pt idx="393">
                  <c:v>2.7198444821467074E-4</c:v>
                </c:pt>
                <c:pt idx="394">
                  <c:v>2.564293969465E-4</c:v>
                </c:pt>
                <c:pt idx="395">
                  <c:v>2.3641622253050624E-4</c:v>
                </c:pt>
                <c:pt idx="396">
                  <c:v>2.1067824767256662E-4</c:v>
                </c:pt>
                <c:pt idx="397">
                  <c:v>1.7673176544898261E-4</c:v>
                </c:pt>
                <c:pt idx="398">
                  <c:v>1.2821469847325003E-4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2.9513502661375609E-4</c:v>
                </c:pt>
                <c:pt idx="425">
                  <c:v>2.8961799759222203E-4</c:v>
                </c:pt>
                <c:pt idx="426">
                  <c:v>2.8113953016583606E-4</c:v>
                </c:pt>
                <c:pt idx="427">
                  <c:v>2.694201859770695E-4</c:v>
                </c:pt>
                <c:pt idx="428">
                  <c:v>2.5401178732390215E-4</c:v>
                </c:pt>
                <c:pt idx="429">
                  <c:v>2.3418729659091419E-4</c:v>
                </c:pt>
                <c:pt idx="430">
                  <c:v>2.0869197868425907E-4</c:v>
                </c:pt>
                <c:pt idx="431">
                  <c:v>1.7506554300391201E-4</c:v>
                </c:pt>
                <c:pt idx="432">
                  <c:v>1.270058936619511E-4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4.1680133468713891E-4</c:v>
                </c:pt>
                <c:pt idx="444">
                  <c:v>4.2937102397037338E-4</c:v>
                </c:pt>
                <c:pt idx="445">
                  <c:v>4.3755025461192224E-4</c:v>
                </c:pt>
                <c:pt idx="446">
                  <c:v>4.4158306110374473E-4</c:v>
                </c:pt>
                <c:pt idx="447">
                  <c:v>4.4158306110374473E-4</c:v>
                </c:pt>
                <c:pt idx="448">
                  <c:v>4.3755025461192224E-4</c:v>
                </c:pt>
                <c:pt idx="449">
                  <c:v>4.2937102397037338E-4</c:v>
                </c:pt>
                <c:pt idx="450">
                  <c:v>4.1680133468713891E-4</c:v>
                </c:pt>
                <c:pt idx="451">
                  <c:v>3.9942690748846451E-4</c:v>
                </c:pt>
                <c:pt idx="452">
                  <c:v>3.7658329983128675E-4</c:v>
                </c:pt>
                <c:pt idx="453">
                  <c:v>3.4719264746686042E-4</c:v>
                </c:pt>
                <c:pt idx="454">
                  <c:v>3.0939475214599067E-4</c:v>
                </c:pt>
                <c:pt idx="455">
                  <c:v>2.5954212820487329E-4</c:v>
                </c:pt>
                <c:pt idx="456">
                  <c:v>1.8829164991564335E-4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3.7139264531625791E-4</c:v>
                </c:pt>
                <c:pt idx="470">
                  <c:v>3.9392138697890442E-4</c:v>
                </c:pt>
                <c:pt idx="471">
                  <c:v>4.1105633290205426E-4</c:v>
                </c:pt>
                <c:pt idx="472">
                  <c:v>4.2345276725215769E-4</c:v>
                </c:pt>
                <c:pt idx="473">
                  <c:v>4.3151925906413549E-4</c:v>
                </c:pt>
                <c:pt idx="474">
                  <c:v>4.3549647916847232E-4</c:v>
                </c:pt>
                <c:pt idx="475">
                  <c:v>4.3549647916847238E-4</c:v>
                </c:pt>
                <c:pt idx="476">
                  <c:v>4.3151925906413549E-4</c:v>
                </c:pt>
                <c:pt idx="477">
                  <c:v>4.2345276725215769E-4</c:v>
                </c:pt>
                <c:pt idx="478">
                  <c:v>4.1105633290205426E-4</c:v>
                </c:pt>
                <c:pt idx="479">
                  <c:v>3.9392138697890431E-4</c:v>
                </c:pt>
                <c:pt idx="480">
                  <c:v>3.7139264531625785E-4</c:v>
                </c:pt>
                <c:pt idx="481">
                  <c:v>3.424071004604849E-4</c:v>
                </c:pt>
                <c:pt idx="482">
                  <c:v>3.0513019429684475E-4</c:v>
                </c:pt>
                <c:pt idx="483">
                  <c:v>2.5596471646035254E-4</c:v>
                </c:pt>
                <c:pt idx="484">
                  <c:v>1.8569632265812898E-4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4.2565258046048865E-4</c:v>
                </c:pt>
                <c:pt idx="514">
                  <c:v>4.2957572865123648E-4</c:v>
                </c:pt>
                <c:pt idx="515">
                  <c:v>4.2957572865123648E-4</c:v>
                </c:pt>
                <c:pt idx="516">
                  <c:v>4.2565258046048859E-4</c:v>
                </c:pt>
                <c:pt idx="517">
                  <c:v>4.1769575586248983E-4</c:v>
                </c:pt>
                <c:pt idx="518">
                  <c:v>4.0546785604389496E-4</c:v>
                </c:pt>
                <c:pt idx="519">
                  <c:v>3.885658666308206E-4</c:v>
                </c:pt>
                <c:pt idx="520">
                  <c:v>3.6634341230970774E-4</c:v>
                </c:pt>
                <c:pt idx="521">
                  <c:v>3.3775193764257292E-4</c:v>
                </c:pt>
                <c:pt idx="522">
                  <c:v>3.0098182607316411E-4</c:v>
                </c:pt>
                <c:pt idx="523">
                  <c:v>2.5248477276420509E-4</c:v>
                </c:pt>
                <c:pt idx="524">
                  <c:v>1.8317170615485387E-4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2.6728162200197783E-4</c:v>
                </c:pt>
                <c:pt idx="547">
                  <c:v>2.5613994682835401E-4</c:v>
                </c:pt>
                <c:pt idx="548">
                  <c:v>2.4149105778012106E-4</c:v>
                </c:pt>
                <c:pt idx="549">
                  <c:v>2.2264375432425114E-4</c:v>
                </c:pt>
                <c:pt idx="550">
                  <c:v>1.9840514967293363E-4</c:v>
                </c:pt>
                <c:pt idx="551">
                  <c:v>1.6643622568175129E-4</c:v>
                </c:pt>
                <c:pt idx="552">
                  <c:v>1.2074552889006057E-4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2.7289671202406266E-4</c:v>
                </c:pt>
                <c:pt idx="574">
                  <c:v>2.7809521174657574E-4</c:v>
                </c:pt>
                <c:pt idx="575">
                  <c:v>2.8065835543911242E-4</c:v>
                </c:pt>
                <c:pt idx="576">
                  <c:v>2.8065835543911237E-4</c:v>
                </c:pt>
                <c:pt idx="577">
                  <c:v>2.7809521174657574E-4</c:v>
                </c:pt>
                <c:pt idx="578">
                  <c:v>2.7289671202406271E-4</c:v>
                </c:pt>
                <c:pt idx="579">
                  <c:v>2.64907754490693E-4</c:v>
                </c:pt>
                <c:pt idx="580">
                  <c:v>2.5386503434629196E-4</c:v>
                </c:pt>
                <c:pt idx="581">
                  <c:v>2.3934624972322515E-4</c:v>
                </c:pt>
                <c:pt idx="582">
                  <c:v>2.2066633900095996E-4</c:v>
                </c:pt>
                <c:pt idx="583">
                  <c:v>1.9664301004151252E-4</c:v>
                </c:pt>
                <c:pt idx="584">
                  <c:v>1.6495801874074481E-4</c:v>
                </c:pt>
                <c:pt idx="585">
                  <c:v>1.1967312486161256E-4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1.3554483570352944E-4</c:v>
                </c:pt>
                <c:pt idx="604">
                  <c:v>1.3812687410760791E-4</c:v>
                </c:pt>
                <c:pt idx="605">
                  <c:v>1.3939995976742627E-4</c:v>
                </c:pt>
                <c:pt idx="606">
                  <c:v>1.3939995976742627E-4</c:v>
                </c:pt>
                <c:pt idx="607">
                  <c:v>1.3812687410760791E-4</c:v>
                </c:pt>
                <c:pt idx="608">
                  <c:v>1.3554483570352944E-4</c:v>
                </c:pt>
                <c:pt idx="609">
                  <c:v>1.3157680718361238E-4</c:v>
                </c:pt>
                <c:pt idx="610">
                  <c:v>1.2609200791068853E-4</c:v>
                </c:pt>
                <c:pt idx="611">
                  <c:v>1.1888068512943422E-4</c:v>
                </c:pt>
                <c:pt idx="612">
                  <c:v>1.0960257616642563E-4</c:v>
                </c:pt>
                <c:pt idx="613">
                  <c:v>9.7670449345590106E-5</c:v>
                </c:pt>
                <c:pt idx="614">
                  <c:v>8.1932857975300399E-5</c:v>
                </c:pt>
                <c:pt idx="615">
                  <c:v>5.9440342564717099E-5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1.2553824622717747E-4</c:v>
                </c:pt>
                <c:pt idx="636">
                  <c:v>1.3099895775870181E-4</c:v>
                </c:pt>
                <c:pt idx="637">
                  <c:v>1.3494955978038297E-4</c:v>
                </c:pt>
                <c:pt idx="638">
                  <c:v>1.3752025857652583E-4</c:v>
                </c:pt>
                <c:pt idx="639">
                  <c:v>1.3878775319159896E-4</c:v>
                </c:pt>
                <c:pt idx="640">
                  <c:v>1.3878775319159899E-4</c:v>
                </c:pt>
                <c:pt idx="641">
                  <c:v>1.375202585765258E-4</c:v>
                </c:pt>
                <c:pt idx="642">
                  <c:v>1.3494955978038297E-4</c:v>
                </c:pt>
                <c:pt idx="643">
                  <c:v>1.3099895775870181E-4</c:v>
                </c:pt>
                <c:pt idx="644">
                  <c:v>1.2553824622717747E-4</c:v>
                </c:pt>
                <c:pt idx="645">
                  <c:v>1.1835859360733827E-4</c:v>
                </c:pt>
                <c:pt idx="646">
                  <c:v>1.0912123156655169E-4</c:v>
                </c:pt>
                <c:pt idx="647">
                  <c:v>9.7241507389988883E-5</c:v>
                </c:pt>
                <c:pt idx="648">
                  <c:v>8.1573031225619244E-5</c:v>
                </c:pt>
                <c:pt idx="649">
                  <c:v>5.9179296803669136E-5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pt idx="774" formatCode="General">
                  <c:v>0</c:v>
                </c:pt>
                <c:pt idx="775" formatCode="General">
                  <c:v>0</c:v>
                </c:pt>
                <c:pt idx="776" formatCode="General">
                  <c:v>0</c:v>
                </c:pt>
                <c:pt idx="777" formatCode="General">
                  <c:v>0</c:v>
                </c:pt>
                <c:pt idx="778" formatCode="General">
                  <c:v>0</c:v>
                </c:pt>
                <c:pt idx="779" formatCode="General">
                  <c:v>0</c:v>
                </c:pt>
                <c:pt idx="780" formatCode="General">
                  <c:v>0</c:v>
                </c:pt>
                <c:pt idx="781" formatCode="General">
                  <c:v>0</c:v>
                </c:pt>
                <c:pt idx="782" formatCode="General">
                  <c:v>0</c:v>
                </c:pt>
                <c:pt idx="783" formatCode="General">
                  <c:v>0</c:v>
                </c:pt>
                <c:pt idx="784" formatCode="General">
                  <c:v>0</c:v>
                </c:pt>
                <c:pt idx="785" formatCode="General">
                  <c:v>0</c:v>
                </c:pt>
                <c:pt idx="786" formatCode="General">
                  <c:v>0</c:v>
                </c:pt>
                <c:pt idx="787" formatCode="General">
                  <c:v>0</c:v>
                </c:pt>
                <c:pt idx="788" formatCode="General">
                  <c:v>0</c:v>
                </c:pt>
                <c:pt idx="789" formatCode="General">
                  <c:v>0</c:v>
                </c:pt>
                <c:pt idx="790" formatCode="General">
                  <c:v>0</c:v>
                </c:pt>
                <c:pt idx="791" formatCode="General">
                  <c:v>0</c:v>
                </c:pt>
                <c:pt idx="792" formatCode="General">
                  <c:v>0</c:v>
                </c:pt>
                <c:pt idx="793" formatCode="General">
                  <c:v>0</c:v>
                </c:pt>
              </c:numCache>
            </c:numRef>
          </c:val>
          <c:smooth val="1"/>
          <c:extLst>
            <c:ext xmlns:c16="http://schemas.microsoft.com/office/drawing/2014/chart" uri="{C3380CC4-5D6E-409C-BE32-E72D297353CC}">
              <c16:uniqueId val="{00000001-F237-44BA-A8CA-E9F96974FAF0}"/>
            </c:ext>
          </c:extLst>
        </c:ser>
        <c:ser>
          <c:idx val="0"/>
          <c:order val="1"/>
          <c:tx>
            <c:strRef>
              <c:f>MovingVol!$C$2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[0]!vol_portfolio</c:f>
              <c:numCache>
                <c:formatCode>0.00%</c:formatCode>
                <c:ptCount val="794"/>
                <c:pt idx="0">
                  <c:v>2.211142547855529E-2</c:v>
                </c:pt>
                <c:pt idx="1">
                  <c:v>2.237225809172828E-2</c:v>
                </c:pt>
                <c:pt idx="2">
                  <c:v>2.2434908991913433E-2</c:v>
                </c:pt>
                <c:pt idx="3">
                  <c:v>2.2308740443399741E-2</c:v>
                </c:pt>
                <c:pt idx="4">
                  <c:v>2.3168732095126619E-2</c:v>
                </c:pt>
                <c:pt idx="5">
                  <c:v>2.3126860264755626E-2</c:v>
                </c:pt>
                <c:pt idx="6">
                  <c:v>2.3672945297749423E-2</c:v>
                </c:pt>
                <c:pt idx="7">
                  <c:v>2.4970529230433278E-2</c:v>
                </c:pt>
                <c:pt idx="8">
                  <c:v>2.6055958727734429E-2</c:v>
                </c:pt>
                <c:pt idx="9">
                  <c:v>2.6525755041629552E-2</c:v>
                </c:pt>
                <c:pt idx="10">
                  <c:v>2.6586199181344538E-2</c:v>
                </c:pt>
                <c:pt idx="11">
                  <c:v>2.6710146741839851E-2</c:v>
                </c:pt>
                <c:pt idx="12">
                  <c:v>2.6470887340244081E-2</c:v>
                </c:pt>
                <c:pt idx="13">
                  <c:v>2.6371366997264514E-2</c:v>
                </c:pt>
                <c:pt idx="14">
                  <c:v>2.5814690727430995E-2</c:v>
                </c:pt>
                <c:pt idx="15">
                  <c:v>2.5955617001587401E-2</c:v>
                </c:pt>
                <c:pt idx="16">
                  <c:v>2.6023435590881317E-2</c:v>
                </c:pt>
                <c:pt idx="17">
                  <c:v>4.0778477366612838E-2</c:v>
                </c:pt>
                <c:pt idx="18">
                  <c:v>4.0792311405920184E-2</c:v>
                </c:pt>
                <c:pt idx="19">
                  <c:v>3.9944925961075385E-2</c:v>
                </c:pt>
                <c:pt idx="20">
                  <c:v>4.3313177356988461E-2</c:v>
                </c:pt>
                <c:pt idx="21">
                  <c:v>4.3307468870419065E-2</c:v>
                </c:pt>
                <c:pt idx="22">
                  <c:v>4.5203577699502194E-2</c:v>
                </c:pt>
                <c:pt idx="23">
                  <c:v>5.0313116923695229E-2</c:v>
                </c:pt>
                <c:pt idx="24">
                  <c:v>5.3189418266861709E-2</c:v>
                </c:pt>
                <c:pt idx="25">
                  <c:v>6.9124079109680325E-2</c:v>
                </c:pt>
                <c:pt idx="26">
                  <c:v>7.6986678994170693E-2</c:v>
                </c:pt>
                <c:pt idx="27">
                  <c:v>8.2848770879447434E-2</c:v>
                </c:pt>
                <c:pt idx="28">
                  <c:v>0.10690775302411665</c:v>
                </c:pt>
                <c:pt idx="29">
                  <c:v>0.12604500672212171</c:v>
                </c:pt>
                <c:pt idx="30">
                  <c:v>0.1347177588388169</c:v>
                </c:pt>
                <c:pt idx="31">
                  <c:v>0.13724880788875324</c:v>
                </c:pt>
                <c:pt idx="32">
                  <c:v>0.14472102806925494</c:v>
                </c:pt>
                <c:pt idx="33">
                  <c:v>0.14437710272083068</c:v>
                </c:pt>
                <c:pt idx="34">
                  <c:v>0.1440747698086596</c:v>
                </c:pt>
                <c:pt idx="35">
                  <c:v>0.14321952623847906</c:v>
                </c:pt>
                <c:pt idx="36">
                  <c:v>0.15157070485602619</c:v>
                </c:pt>
                <c:pt idx="37">
                  <c:v>0.15629181101224188</c:v>
                </c:pt>
                <c:pt idx="38">
                  <c:v>0.15712230170151081</c:v>
                </c:pt>
                <c:pt idx="39">
                  <c:v>0.15724503711023244</c:v>
                </c:pt>
                <c:pt idx="40">
                  <c:v>0.15765366052220681</c:v>
                </c:pt>
                <c:pt idx="41">
                  <c:v>0.15624707567649215</c:v>
                </c:pt>
                <c:pt idx="42">
                  <c:v>0.1562708372718489</c:v>
                </c:pt>
                <c:pt idx="43">
                  <c:v>0.15513098511176085</c:v>
                </c:pt>
                <c:pt idx="44">
                  <c:v>0.1543591695421237</c:v>
                </c:pt>
                <c:pt idx="45">
                  <c:v>0.15686998587273848</c:v>
                </c:pt>
                <c:pt idx="46">
                  <c:v>0.15068877828223301</c:v>
                </c:pt>
                <c:pt idx="47">
                  <c:v>0.14755953634913271</c:v>
                </c:pt>
                <c:pt idx="48">
                  <c:v>0.14393162573871579</c:v>
                </c:pt>
                <c:pt idx="49">
                  <c:v>0.12317243631066217</c:v>
                </c:pt>
                <c:pt idx="50">
                  <c:v>0.10770925975363395</c:v>
                </c:pt>
                <c:pt idx="51">
                  <c:v>9.0858472963720224E-2</c:v>
                </c:pt>
                <c:pt idx="52">
                  <c:v>8.9357207587673737E-2</c:v>
                </c:pt>
                <c:pt idx="53">
                  <c:v>6.7418684049742994E-2</c:v>
                </c:pt>
                <c:pt idx="54">
                  <c:v>6.7300649263818332E-2</c:v>
                </c:pt>
                <c:pt idx="55">
                  <c:v>6.742749104634746E-2</c:v>
                </c:pt>
                <c:pt idx="56">
                  <c:v>6.3773290927800846E-2</c:v>
                </c:pt>
                <c:pt idx="57">
                  <c:v>6.0632936356644122E-2</c:v>
                </c:pt>
                <c:pt idx="58">
                  <c:v>5.5061552272874688E-2</c:v>
                </c:pt>
                <c:pt idx="59">
                  <c:v>5.1203971077714447E-2</c:v>
                </c:pt>
                <c:pt idx="60">
                  <c:v>4.8173158119673196E-2</c:v>
                </c:pt>
                <c:pt idx="61">
                  <c:v>4.9123001194716444E-2</c:v>
                </c:pt>
                <c:pt idx="62">
                  <c:v>4.8180039590007856E-2</c:v>
                </c:pt>
                <c:pt idx="63">
                  <c:v>4.5405492020723165E-2</c:v>
                </c:pt>
                <c:pt idx="64">
                  <c:v>4.53203398035536E-2</c:v>
                </c:pt>
                <c:pt idx="65">
                  <c:v>4.3922114494820336E-2</c:v>
                </c:pt>
                <c:pt idx="66">
                  <c:v>3.794819159444119E-2</c:v>
                </c:pt>
                <c:pt idx="67">
                  <c:v>3.7592389427876606E-2</c:v>
                </c:pt>
                <c:pt idx="68">
                  <c:v>3.8251486571456834E-2</c:v>
                </c:pt>
                <c:pt idx="69">
                  <c:v>3.826739451409502E-2</c:v>
                </c:pt>
                <c:pt idx="70">
                  <c:v>3.8079476503252975E-2</c:v>
                </c:pt>
                <c:pt idx="71">
                  <c:v>3.6575411859036913E-2</c:v>
                </c:pt>
                <c:pt idx="72">
                  <c:v>3.7385831751752606E-2</c:v>
                </c:pt>
                <c:pt idx="73">
                  <c:v>3.735082552681826E-2</c:v>
                </c:pt>
                <c:pt idx="74">
                  <c:v>3.725329442390702E-2</c:v>
                </c:pt>
                <c:pt idx="75">
                  <c:v>3.7160408604849572E-2</c:v>
                </c:pt>
                <c:pt idx="76">
                  <c:v>3.2605842956102637E-2</c:v>
                </c:pt>
                <c:pt idx="77">
                  <c:v>3.5682291903326245E-2</c:v>
                </c:pt>
                <c:pt idx="78">
                  <c:v>2.7932124513033386E-2</c:v>
                </c:pt>
                <c:pt idx="79">
                  <c:v>2.7755473748518375E-2</c:v>
                </c:pt>
                <c:pt idx="80">
                  <c:v>2.6903842223951695E-2</c:v>
                </c:pt>
                <c:pt idx="81">
                  <c:v>2.6498761439471264E-2</c:v>
                </c:pt>
                <c:pt idx="82">
                  <c:v>2.4985154259733404E-2</c:v>
                </c:pt>
                <c:pt idx="83">
                  <c:v>2.3913534245084012E-2</c:v>
                </c:pt>
                <c:pt idx="84">
                  <c:v>2.4204340190025285E-2</c:v>
                </c:pt>
                <c:pt idx="85">
                  <c:v>2.4227429901203881E-2</c:v>
                </c:pt>
                <c:pt idx="86">
                  <c:v>2.4220458040454612E-2</c:v>
                </c:pt>
                <c:pt idx="87">
                  <c:v>2.4859411250608251E-2</c:v>
                </c:pt>
                <c:pt idx="88">
                  <c:v>2.4558330363816064E-2</c:v>
                </c:pt>
                <c:pt idx="89">
                  <c:v>2.3900359434519604E-2</c:v>
                </c:pt>
                <c:pt idx="90">
                  <c:v>2.5006961239542051E-2</c:v>
                </c:pt>
                <c:pt idx="91">
                  <c:v>2.5017046013423958E-2</c:v>
                </c:pt>
                <c:pt idx="92">
                  <c:v>2.4066068299762919E-2</c:v>
                </c:pt>
                <c:pt idx="93">
                  <c:v>2.4460092652506572E-2</c:v>
                </c:pt>
                <c:pt idx="94">
                  <c:v>2.4684926946065146E-2</c:v>
                </c:pt>
                <c:pt idx="95">
                  <c:v>2.4754787902265249E-2</c:v>
                </c:pt>
                <c:pt idx="96">
                  <c:v>2.540154880209752E-2</c:v>
                </c:pt>
                <c:pt idx="97">
                  <c:v>2.5167708349484442E-2</c:v>
                </c:pt>
                <c:pt idx="98">
                  <c:v>2.2649876959628359E-2</c:v>
                </c:pt>
                <c:pt idx="99">
                  <c:v>2.1536458347770959E-2</c:v>
                </c:pt>
                <c:pt idx="100">
                  <c:v>2.3107094774855872E-2</c:v>
                </c:pt>
                <c:pt idx="101">
                  <c:v>2.3515564792372639E-2</c:v>
                </c:pt>
                <c:pt idx="102">
                  <c:v>2.3508521960936144E-2</c:v>
                </c:pt>
                <c:pt idx="103">
                  <c:v>2.3330545105099312E-2</c:v>
                </c:pt>
                <c:pt idx="104">
                  <c:v>2.303764527237108E-2</c:v>
                </c:pt>
                <c:pt idx="105">
                  <c:v>2.2855734662711881E-2</c:v>
                </c:pt>
                <c:pt idx="106">
                  <c:v>2.4388739281364206E-2</c:v>
                </c:pt>
                <c:pt idx="107">
                  <c:v>2.5351666501883193E-2</c:v>
                </c:pt>
                <c:pt idx="108">
                  <c:v>2.5313130834067353E-2</c:v>
                </c:pt>
                <c:pt idx="109">
                  <c:v>2.5133660956144069E-2</c:v>
                </c:pt>
                <c:pt idx="110">
                  <c:v>2.3881087153158183E-2</c:v>
                </c:pt>
                <c:pt idx="111">
                  <c:v>2.3622875101501999E-2</c:v>
                </c:pt>
                <c:pt idx="112">
                  <c:v>2.3708277290481642E-2</c:v>
                </c:pt>
                <c:pt idx="113">
                  <c:v>2.3668332391252558E-2</c:v>
                </c:pt>
                <c:pt idx="114">
                  <c:v>2.4824415459715612E-2</c:v>
                </c:pt>
                <c:pt idx="115">
                  <c:v>2.7010178810201922E-2</c:v>
                </c:pt>
                <c:pt idx="116">
                  <c:v>2.7527779207075699E-2</c:v>
                </c:pt>
                <c:pt idx="117">
                  <c:v>2.7712523703402252E-2</c:v>
                </c:pt>
                <c:pt idx="118">
                  <c:v>2.7777725924484072E-2</c:v>
                </c:pt>
                <c:pt idx="119">
                  <c:v>2.8459146143180254E-2</c:v>
                </c:pt>
                <c:pt idx="120">
                  <c:v>2.8252161143070029E-2</c:v>
                </c:pt>
                <c:pt idx="121">
                  <c:v>2.6840800190119661E-2</c:v>
                </c:pt>
                <c:pt idx="122">
                  <c:v>2.6691563665458849E-2</c:v>
                </c:pt>
                <c:pt idx="123">
                  <c:v>2.7183592954131468E-2</c:v>
                </c:pt>
                <c:pt idx="124">
                  <c:v>2.73096398105225E-2</c:v>
                </c:pt>
                <c:pt idx="125">
                  <c:v>2.7893720338542087E-2</c:v>
                </c:pt>
                <c:pt idx="126">
                  <c:v>2.7800098600574519E-2</c:v>
                </c:pt>
                <c:pt idx="127">
                  <c:v>2.7193069384735199E-2</c:v>
                </c:pt>
                <c:pt idx="128">
                  <c:v>2.7241497019354355E-2</c:v>
                </c:pt>
                <c:pt idx="129">
                  <c:v>2.7267622492100036E-2</c:v>
                </c:pt>
                <c:pt idx="130">
                  <c:v>2.7950991994352622E-2</c:v>
                </c:pt>
                <c:pt idx="131">
                  <c:v>2.7894688964662361E-2</c:v>
                </c:pt>
                <c:pt idx="132">
                  <c:v>2.866072058742683E-2</c:v>
                </c:pt>
                <c:pt idx="133">
                  <c:v>2.8325254043937202E-2</c:v>
                </c:pt>
                <c:pt idx="134">
                  <c:v>2.8195264259153439E-2</c:v>
                </c:pt>
                <c:pt idx="135">
                  <c:v>2.6913700710463357E-2</c:v>
                </c:pt>
                <c:pt idx="136">
                  <c:v>2.4225491875297843E-2</c:v>
                </c:pt>
                <c:pt idx="137">
                  <c:v>2.58073350350356E-2</c:v>
                </c:pt>
                <c:pt idx="138">
                  <c:v>2.6045930749296359E-2</c:v>
                </c:pt>
                <c:pt idx="139">
                  <c:v>2.6037884618975101E-2</c:v>
                </c:pt>
                <c:pt idx="140">
                  <c:v>2.5220003172078929E-2</c:v>
                </c:pt>
                <c:pt idx="141">
                  <c:v>2.515104594770429E-2</c:v>
                </c:pt>
                <c:pt idx="142">
                  <c:v>2.4003862013598345E-2</c:v>
                </c:pt>
                <c:pt idx="143">
                  <c:v>2.4098516302585245E-2</c:v>
                </c:pt>
                <c:pt idx="144">
                  <c:v>2.3121513331710437E-2</c:v>
                </c:pt>
                <c:pt idx="145">
                  <c:v>2.358880231425535E-2</c:v>
                </c:pt>
                <c:pt idx="146">
                  <c:v>2.4632394160208043E-2</c:v>
                </c:pt>
                <c:pt idx="147">
                  <c:v>2.5767893294095446E-2</c:v>
                </c:pt>
                <c:pt idx="148">
                  <c:v>2.5072489674166323E-2</c:v>
                </c:pt>
                <c:pt idx="149">
                  <c:v>2.7345000451916322E-2</c:v>
                </c:pt>
                <c:pt idx="150">
                  <c:v>2.6027618090397518E-2</c:v>
                </c:pt>
                <c:pt idx="151">
                  <c:v>2.6897148066508485E-2</c:v>
                </c:pt>
                <c:pt idx="152">
                  <c:v>2.7664289445712656E-2</c:v>
                </c:pt>
                <c:pt idx="153">
                  <c:v>2.8559851958411112E-2</c:v>
                </c:pt>
                <c:pt idx="154">
                  <c:v>2.8587875887825832E-2</c:v>
                </c:pt>
                <c:pt idx="155">
                  <c:v>2.9975820719228059E-2</c:v>
                </c:pt>
                <c:pt idx="156">
                  <c:v>2.9626866289388983E-2</c:v>
                </c:pt>
                <c:pt idx="157">
                  <c:v>2.9511631991000781E-2</c:v>
                </c:pt>
                <c:pt idx="158">
                  <c:v>2.6822051905908105E-2</c:v>
                </c:pt>
                <c:pt idx="159">
                  <c:v>2.7393759154332273E-2</c:v>
                </c:pt>
                <c:pt idx="160">
                  <c:v>2.9229128580780053E-2</c:v>
                </c:pt>
                <c:pt idx="161">
                  <c:v>2.9878704259043876E-2</c:v>
                </c:pt>
                <c:pt idx="162">
                  <c:v>3.0071442773299373E-2</c:v>
                </c:pt>
                <c:pt idx="163">
                  <c:v>3.0235679780996675E-2</c:v>
                </c:pt>
                <c:pt idx="164">
                  <c:v>3.0455589659855911E-2</c:v>
                </c:pt>
                <c:pt idx="165">
                  <c:v>3.0899495546395171E-2</c:v>
                </c:pt>
                <c:pt idx="166">
                  <c:v>3.0144991422240665E-2</c:v>
                </c:pt>
                <c:pt idx="167">
                  <c:v>3.0011806424534739E-2</c:v>
                </c:pt>
                <c:pt idx="168">
                  <c:v>2.9261588829533666E-2</c:v>
                </c:pt>
                <c:pt idx="169">
                  <c:v>2.9597469924067286E-2</c:v>
                </c:pt>
                <c:pt idx="170">
                  <c:v>2.8169457370166073E-2</c:v>
                </c:pt>
                <c:pt idx="171">
                  <c:v>2.8149665833366026E-2</c:v>
                </c:pt>
                <c:pt idx="172">
                  <c:v>2.7365272896921752E-2</c:v>
                </c:pt>
                <c:pt idx="173">
                  <c:v>2.7316429309379397E-2</c:v>
                </c:pt>
                <c:pt idx="174">
                  <c:v>2.5594767978823523E-2</c:v>
                </c:pt>
                <c:pt idx="175">
                  <c:v>2.6043252619395614E-2</c:v>
                </c:pt>
                <c:pt idx="176">
                  <c:v>2.4234124151526672E-2</c:v>
                </c:pt>
                <c:pt idx="177">
                  <c:v>2.422045140842893E-2</c:v>
                </c:pt>
                <c:pt idx="178">
                  <c:v>2.3927414745873683E-2</c:v>
                </c:pt>
                <c:pt idx="179">
                  <c:v>2.4177182681304487E-2</c:v>
                </c:pt>
                <c:pt idx="180">
                  <c:v>2.4367358856869775E-2</c:v>
                </c:pt>
                <c:pt idx="181">
                  <c:v>2.1200097479827224E-2</c:v>
                </c:pt>
                <c:pt idx="182">
                  <c:v>2.0635178091253103E-2</c:v>
                </c:pt>
                <c:pt idx="183">
                  <c:v>1.8885636163684355E-2</c:v>
                </c:pt>
                <c:pt idx="184">
                  <c:v>2.0068028688223612E-2</c:v>
                </c:pt>
                <c:pt idx="185">
                  <c:v>2.0388902959098197E-2</c:v>
                </c:pt>
                <c:pt idx="186">
                  <c:v>2.6766394724855216E-2</c:v>
                </c:pt>
                <c:pt idx="187">
                  <c:v>2.7174718486854935E-2</c:v>
                </c:pt>
                <c:pt idx="188">
                  <c:v>2.938907792381491E-2</c:v>
                </c:pt>
                <c:pt idx="189">
                  <c:v>3.0317418955889672E-2</c:v>
                </c:pt>
                <c:pt idx="190">
                  <c:v>3.0325574291010311E-2</c:v>
                </c:pt>
                <c:pt idx="191">
                  <c:v>3.3040100170392987E-2</c:v>
                </c:pt>
                <c:pt idx="192">
                  <c:v>3.2825256747769899E-2</c:v>
                </c:pt>
                <c:pt idx="193">
                  <c:v>3.2906728016011876E-2</c:v>
                </c:pt>
                <c:pt idx="194">
                  <c:v>3.2653519617592615E-2</c:v>
                </c:pt>
                <c:pt idx="195">
                  <c:v>3.2624917582286438E-2</c:v>
                </c:pt>
                <c:pt idx="196">
                  <c:v>3.4524963118326597E-2</c:v>
                </c:pt>
                <c:pt idx="197">
                  <c:v>3.5856790176463461E-2</c:v>
                </c:pt>
                <c:pt idx="198">
                  <c:v>3.594574812316359E-2</c:v>
                </c:pt>
                <c:pt idx="199">
                  <c:v>3.6018258780900071E-2</c:v>
                </c:pt>
                <c:pt idx="200">
                  <c:v>3.6512506523088475E-2</c:v>
                </c:pt>
                <c:pt idx="201">
                  <c:v>3.5619285816403369E-2</c:v>
                </c:pt>
                <c:pt idx="202">
                  <c:v>3.545154515715461E-2</c:v>
                </c:pt>
                <c:pt idx="203">
                  <c:v>3.576223963222503E-2</c:v>
                </c:pt>
                <c:pt idx="204">
                  <c:v>3.6910911325279447E-2</c:v>
                </c:pt>
                <c:pt idx="205">
                  <c:v>3.6297462066774575E-2</c:v>
                </c:pt>
                <c:pt idx="206">
                  <c:v>3.6052129412854787E-2</c:v>
                </c:pt>
                <c:pt idx="207">
                  <c:v>2.9959855826012127E-2</c:v>
                </c:pt>
                <c:pt idx="208">
                  <c:v>3.0563817285366401E-2</c:v>
                </c:pt>
                <c:pt idx="209">
                  <c:v>2.7584326612326737E-2</c:v>
                </c:pt>
                <c:pt idx="210">
                  <c:v>2.6686349728469318E-2</c:v>
                </c:pt>
                <c:pt idx="211">
                  <c:v>2.6048294336802932E-2</c:v>
                </c:pt>
                <c:pt idx="212">
                  <c:v>2.3696232088365569E-2</c:v>
                </c:pt>
                <c:pt idx="213">
                  <c:v>2.4674573251964822E-2</c:v>
                </c:pt>
                <c:pt idx="214">
                  <c:v>2.4612011261470529E-2</c:v>
                </c:pt>
                <c:pt idx="215">
                  <c:v>2.5265713813675636E-2</c:v>
                </c:pt>
                <c:pt idx="216">
                  <c:v>2.5280218151191407E-2</c:v>
                </c:pt>
                <c:pt idx="217">
                  <c:v>2.1719836724102295E-2</c:v>
                </c:pt>
                <c:pt idx="218">
                  <c:v>2.0187858770988467E-2</c:v>
                </c:pt>
                <c:pt idx="219">
                  <c:v>2.2164218524281389E-2</c:v>
                </c:pt>
                <c:pt idx="220">
                  <c:v>2.216785335933048E-2</c:v>
                </c:pt>
                <c:pt idx="221">
                  <c:v>2.0258015603664008E-2</c:v>
                </c:pt>
                <c:pt idx="222">
                  <c:v>2.03581832700446E-2</c:v>
                </c:pt>
                <c:pt idx="223">
                  <c:v>2.3539438851931084E-2</c:v>
                </c:pt>
                <c:pt idx="224">
                  <c:v>2.340089843647657E-2</c:v>
                </c:pt>
                <c:pt idx="225">
                  <c:v>2.286527590749881E-2</c:v>
                </c:pt>
                <c:pt idx="226">
                  <c:v>2.2885213739781942E-2</c:v>
                </c:pt>
                <c:pt idx="227">
                  <c:v>2.324228284270868E-2</c:v>
                </c:pt>
                <c:pt idx="228">
                  <c:v>2.3000181286414883E-2</c:v>
                </c:pt>
                <c:pt idx="229">
                  <c:v>2.1857890506692897E-2</c:v>
                </c:pt>
                <c:pt idx="230">
                  <c:v>2.1434525947215975E-2</c:v>
                </c:pt>
                <c:pt idx="231">
                  <c:v>2.1543277796565306E-2</c:v>
                </c:pt>
                <c:pt idx="232">
                  <c:v>2.166255683603217E-2</c:v>
                </c:pt>
                <c:pt idx="233">
                  <c:v>2.0977596666681669E-2</c:v>
                </c:pt>
                <c:pt idx="234">
                  <c:v>2.1667442215312541E-2</c:v>
                </c:pt>
                <c:pt idx="235">
                  <c:v>2.4071999556552776E-2</c:v>
                </c:pt>
                <c:pt idx="236">
                  <c:v>2.4223742691000531E-2</c:v>
                </c:pt>
                <c:pt idx="237">
                  <c:v>2.4218723715731593E-2</c:v>
                </c:pt>
                <c:pt idx="238">
                  <c:v>2.5282042217375515E-2</c:v>
                </c:pt>
                <c:pt idx="239">
                  <c:v>2.5050932630846352E-2</c:v>
                </c:pt>
                <c:pt idx="240">
                  <c:v>2.6135034845577009E-2</c:v>
                </c:pt>
                <c:pt idx="241">
                  <c:v>2.5831200040465095E-2</c:v>
                </c:pt>
                <c:pt idx="242">
                  <c:v>2.5595029773127512E-2</c:v>
                </c:pt>
                <c:pt idx="243">
                  <c:v>2.557369977208461E-2</c:v>
                </c:pt>
                <c:pt idx="244">
                  <c:v>2.3264194733023155E-2</c:v>
                </c:pt>
                <c:pt idx="245">
                  <c:v>2.3927045115116983E-2</c:v>
                </c:pt>
                <c:pt idx="246">
                  <c:v>2.3120300610318792E-2</c:v>
                </c:pt>
                <c:pt idx="247">
                  <c:v>2.4964159832341494E-2</c:v>
                </c:pt>
                <c:pt idx="248">
                  <c:v>2.6363923385065706E-2</c:v>
                </c:pt>
                <c:pt idx="249">
                  <c:v>2.8586543237678588E-2</c:v>
                </c:pt>
                <c:pt idx="250">
                  <c:v>3.0693212662721823E-2</c:v>
                </c:pt>
                <c:pt idx="251">
                  <c:v>3.3243956265308232E-2</c:v>
                </c:pt>
                <c:pt idx="252">
                  <c:v>3.4296481071830941E-2</c:v>
                </c:pt>
                <c:pt idx="253">
                  <c:v>3.4753123722943757E-2</c:v>
                </c:pt>
                <c:pt idx="254">
                  <c:v>3.5521411039434611E-2</c:v>
                </c:pt>
                <c:pt idx="255">
                  <c:v>3.5875126377277529E-2</c:v>
                </c:pt>
                <c:pt idx="256">
                  <c:v>3.4050151724228615E-2</c:v>
                </c:pt>
                <c:pt idx="257">
                  <c:v>3.3567122355588175E-2</c:v>
                </c:pt>
                <c:pt idx="258">
                  <c:v>3.4524461082465298E-2</c:v>
                </c:pt>
                <c:pt idx="259">
                  <c:v>3.4362562312761177E-2</c:v>
                </c:pt>
                <c:pt idx="260">
                  <c:v>3.4388491250572653E-2</c:v>
                </c:pt>
                <c:pt idx="261">
                  <c:v>3.3109596521864459E-2</c:v>
                </c:pt>
                <c:pt idx="262">
                  <c:v>3.3424456734295449E-2</c:v>
                </c:pt>
                <c:pt idx="263">
                  <c:v>3.3760684989679261E-2</c:v>
                </c:pt>
                <c:pt idx="264">
                  <c:v>3.5883503881954285E-2</c:v>
                </c:pt>
                <c:pt idx="265">
                  <c:v>3.5759463122807728E-2</c:v>
                </c:pt>
                <c:pt idx="266">
                  <c:v>3.556775262569549E-2</c:v>
                </c:pt>
                <c:pt idx="267">
                  <c:v>4.0220703891306053E-2</c:v>
                </c:pt>
                <c:pt idx="268">
                  <c:v>4.0608962491636057E-2</c:v>
                </c:pt>
                <c:pt idx="269">
                  <c:v>3.9803365184773669E-2</c:v>
                </c:pt>
                <c:pt idx="270">
                  <c:v>3.8974505840559968E-2</c:v>
                </c:pt>
                <c:pt idx="271">
                  <c:v>3.741423257587468E-2</c:v>
                </c:pt>
                <c:pt idx="272">
                  <c:v>3.5956591117511726E-2</c:v>
                </c:pt>
                <c:pt idx="273">
                  <c:v>3.6522988428937669E-2</c:v>
                </c:pt>
                <c:pt idx="274">
                  <c:v>4.0032536637283553E-2</c:v>
                </c:pt>
                <c:pt idx="275">
                  <c:v>3.9166376484630082E-2</c:v>
                </c:pt>
                <c:pt idx="276">
                  <c:v>3.6973342556905556E-2</c:v>
                </c:pt>
                <c:pt idx="277">
                  <c:v>3.9006740704728989E-2</c:v>
                </c:pt>
                <c:pt idx="278">
                  <c:v>3.9007126290130145E-2</c:v>
                </c:pt>
                <c:pt idx="279">
                  <c:v>3.8828733680762624E-2</c:v>
                </c:pt>
                <c:pt idx="280">
                  <c:v>3.843520026076274E-2</c:v>
                </c:pt>
                <c:pt idx="281">
                  <c:v>3.8810096144046846E-2</c:v>
                </c:pt>
                <c:pt idx="282">
                  <c:v>4.0219340578968338E-2</c:v>
                </c:pt>
                <c:pt idx="283">
                  <c:v>4.0249478121833111E-2</c:v>
                </c:pt>
                <c:pt idx="284">
                  <c:v>3.9472336708644175E-2</c:v>
                </c:pt>
                <c:pt idx="285">
                  <c:v>3.8505331981552961E-2</c:v>
                </c:pt>
                <c:pt idx="286">
                  <c:v>3.8505812232838527E-2</c:v>
                </c:pt>
                <c:pt idx="287">
                  <c:v>3.837706739676016E-2</c:v>
                </c:pt>
                <c:pt idx="288">
                  <c:v>3.5641284596343331E-2</c:v>
                </c:pt>
                <c:pt idx="289">
                  <c:v>3.4207546766071059E-2</c:v>
                </c:pt>
                <c:pt idx="290">
                  <c:v>3.3020008996431365E-2</c:v>
                </c:pt>
                <c:pt idx="291">
                  <c:v>3.296809494471277E-2</c:v>
                </c:pt>
                <c:pt idx="292">
                  <c:v>3.2412571087817262E-2</c:v>
                </c:pt>
                <c:pt idx="293">
                  <c:v>3.2677749095866286E-2</c:v>
                </c:pt>
                <c:pt idx="294">
                  <c:v>3.0974130543536361E-2</c:v>
                </c:pt>
                <c:pt idx="295">
                  <c:v>2.5470140020702373E-2</c:v>
                </c:pt>
                <c:pt idx="296">
                  <c:v>2.5159493126609311E-2</c:v>
                </c:pt>
                <c:pt idx="297">
                  <c:v>2.4961439295051683E-2</c:v>
                </c:pt>
                <c:pt idx="298">
                  <c:v>2.228766812675469E-2</c:v>
                </c:pt>
                <c:pt idx="299">
                  <c:v>2.2633077541626665E-2</c:v>
                </c:pt>
                <c:pt idx="300">
                  <c:v>2.2219004743623674E-2</c:v>
                </c:pt>
                <c:pt idx="301">
                  <c:v>2.2208252665282226E-2</c:v>
                </c:pt>
                <c:pt idx="302">
                  <c:v>2.1711414878234237E-2</c:v>
                </c:pt>
                <c:pt idx="303">
                  <c:v>1.5555502735087349E-2</c:v>
                </c:pt>
                <c:pt idx="304">
                  <c:v>1.6710892773124809E-2</c:v>
                </c:pt>
                <c:pt idx="305">
                  <c:v>1.6998517435443422E-2</c:v>
                </c:pt>
                <c:pt idx="306">
                  <c:v>1.715119478008726E-2</c:v>
                </c:pt>
                <c:pt idx="307">
                  <c:v>1.555735632063325E-2</c:v>
                </c:pt>
                <c:pt idx="308">
                  <c:v>1.5109663706192804E-2</c:v>
                </c:pt>
                <c:pt idx="309">
                  <c:v>1.4258144818484768E-2</c:v>
                </c:pt>
                <c:pt idx="310">
                  <c:v>1.4259555650296756E-2</c:v>
                </c:pt>
                <c:pt idx="311">
                  <c:v>1.368018607639832E-2</c:v>
                </c:pt>
                <c:pt idx="312">
                  <c:v>1.391626057216799E-2</c:v>
                </c:pt>
                <c:pt idx="313">
                  <c:v>1.4603285363236865E-2</c:v>
                </c:pt>
                <c:pt idx="314">
                  <c:v>1.3934022889969921E-2</c:v>
                </c:pt>
                <c:pt idx="315">
                  <c:v>1.3841094217272818E-2</c:v>
                </c:pt>
                <c:pt idx="316">
                  <c:v>1.4616190618158036E-2</c:v>
                </c:pt>
                <c:pt idx="317">
                  <c:v>1.5195329248195373E-2</c:v>
                </c:pt>
                <c:pt idx="318">
                  <c:v>1.4945064939832867E-2</c:v>
                </c:pt>
                <c:pt idx="319">
                  <c:v>1.8713833436050206E-2</c:v>
                </c:pt>
                <c:pt idx="320">
                  <c:v>1.845017363136011E-2</c:v>
                </c:pt>
                <c:pt idx="321">
                  <c:v>1.8836575529210517E-2</c:v>
                </c:pt>
                <c:pt idx="322">
                  <c:v>1.9005019620341835E-2</c:v>
                </c:pt>
                <c:pt idx="323">
                  <c:v>1.8696356860189771E-2</c:v>
                </c:pt>
                <c:pt idx="324">
                  <c:v>1.8675951105269463E-2</c:v>
                </c:pt>
                <c:pt idx="325">
                  <c:v>1.8353536021725455E-2</c:v>
                </c:pt>
                <c:pt idx="326">
                  <c:v>1.8054208289607319E-2</c:v>
                </c:pt>
                <c:pt idx="327">
                  <c:v>1.6989516239069725E-2</c:v>
                </c:pt>
                <c:pt idx="328">
                  <c:v>1.7012798226256665E-2</c:v>
                </c:pt>
                <c:pt idx="329">
                  <c:v>1.7186943892167936E-2</c:v>
                </c:pt>
                <c:pt idx="330">
                  <c:v>1.7838875482060708E-2</c:v>
                </c:pt>
                <c:pt idx="331">
                  <c:v>1.7889591536428617E-2</c:v>
                </c:pt>
                <c:pt idx="332">
                  <c:v>1.828392344430944E-2</c:v>
                </c:pt>
                <c:pt idx="333">
                  <c:v>1.8180248729965341E-2</c:v>
                </c:pt>
                <c:pt idx="334">
                  <c:v>1.7743984387756429E-2</c:v>
                </c:pt>
                <c:pt idx="335">
                  <c:v>1.7637824655842276E-2</c:v>
                </c:pt>
                <c:pt idx="336">
                  <c:v>1.7661342144062772E-2</c:v>
                </c:pt>
                <c:pt idx="337">
                  <c:v>1.7468451586290634E-2</c:v>
                </c:pt>
                <c:pt idx="338">
                  <c:v>1.6494882190328668E-2</c:v>
                </c:pt>
                <c:pt idx="339">
                  <c:v>1.6653393225483933E-2</c:v>
                </c:pt>
                <c:pt idx="340">
                  <c:v>1.1497559822058473E-2</c:v>
                </c:pt>
                <c:pt idx="341">
                  <c:v>1.1600867081122393E-2</c:v>
                </c:pt>
                <c:pt idx="342">
                  <c:v>1.1412657252444926E-2</c:v>
                </c:pt>
                <c:pt idx="343">
                  <c:v>1.1257525787236726E-2</c:v>
                </c:pt>
                <c:pt idx="344">
                  <c:v>1.1588764624567054E-2</c:v>
                </c:pt>
                <c:pt idx="345">
                  <c:v>1.142856000972518E-2</c:v>
                </c:pt>
                <c:pt idx="346">
                  <c:v>1.2293991765480241E-2</c:v>
                </c:pt>
                <c:pt idx="347">
                  <c:v>1.2379534068204879E-2</c:v>
                </c:pt>
                <c:pt idx="348">
                  <c:v>1.1967405034829239E-2</c:v>
                </c:pt>
                <c:pt idx="349">
                  <c:v>1.1515955056825082E-2</c:v>
                </c:pt>
                <c:pt idx="350">
                  <c:v>1.1460081825536875E-2</c:v>
                </c:pt>
                <c:pt idx="351">
                  <c:v>1.082536603656838E-2</c:v>
                </c:pt>
                <c:pt idx="352">
                  <c:v>1.0621272347197628E-2</c:v>
                </c:pt>
                <c:pt idx="353">
                  <c:v>1.0103383251751493E-2</c:v>
                </c:pt>
                <c:pt idx="354">
                  <c:v>1.0082910363568258E-2</c:v>
                </c:pt>
                <c:pt idx="355">
                  <c:v>1.0761645166572199E-2</c:v>
                </c:pt>
                <c:pt idx="356">
                  <c:v>1.0875170027334284E-2</c:v>
                </c:pt>
                <c:pt idx="357">
                  <c:v>1.3463726325937999E-2</c:v>
                </c:pt>
                <c:pt idx="358">
                  <c:v>1.2484697410287782E-2</c:v>
                </c:pt>
                <c:pt idx="359">
                  <c:v>1.5498668898479447E-2</c:v>
                </c:pt>
                <c:pt idx="360">
                  <c:v>1.5425912936846994E-2</c:v>
                </c:pt>
                <c:pt idx="361">
                  <c:v>1.6112451212046661E-2</c:v>
                </c:pt>
                <c:pt idx="362">
                  <c:v>1.6050699695443357E-2</c:v>
                </c:pt>
                <c:pt idx="363">
                  <c:v>1.6443649112720126E-2</c:v>
                </c:pt>
                <c:pt idx="364">
                  <c:v>1.6823490724172236E-2</c:v>
                </c:pt>
                <c:pt idx="365">
                  <c:v>1.6616188656770677E-2</c:v>
                </c:pt>
                <c:pt idx="366">
                  <c:v>2.1311109681871804E-2</c:v>
                </c:pt>
                <c:pt idx="367">
                  <c:v>2.0944166496319378E-2</c:v>
                </c:pt>
                <c:pt idx="368">
                  <c:v>2.1456459151613913E-2</c:v>
                </c:pt>
                <c:pt idx="369">
                  <c:v>2.2048213500042563E-2</c:v>
                </c:pt>
                <c:pt idx="370">
                  <c:v>2.2033629200200442E-2</c:v>
                </c:pt>
                <c:pt idx="371">
                  <c:v>2.2458264816864949E-2</c:v>
                </c:pt>
                <c:pt idx="372">
                  <c:v>2.4454594026097343E-2</c:v>
                </c:pt>
                <c:pt idx="373">
                  <c:v>2.4793885594626031E-2</c:v>
                </c:pt>
                <c:pt idx="374">
                  <c:v>2.5466395063180502E-2</c:v>
                </c:pt>
                <c:pt idx="375">
                  <c:v>2.6921681354308065E-2</c:v>
                </c:pt>
                <c:pt idx="376">
                  <c:v>2.6280261664265604E-2</c:v>
                </c:pt>
                <c:pt idx="377">
                  <c:v>2.6411292101331304E-2</c:v>
                </c:pt>
                <c:pt idx="378">
                  <c:v>2.579294990003381E-2</c:v>
                </c:pt>
                <c:pt idx="379">
                  <c:v>2.6228215395120439E-2</c:v>
                </c:pt>
                <c:pt idx="380">
                  <c:v>2.5502291778613212E-2</c:v>
                </c:pt>
                <c:pt idx="381">
                  <c:v>2.5415836142686676E-2</c:v>
                </c:pt>
                <c:pt idx="382">
                  <c:v>2.4739703785246335E-2</c:v>
                </c:pt>
                <c:pt idx="383">
                  <c:v>2.4525059434440614E-2</c:v>
                </c:pt>
                <c:pt idx="384">
                  <c:v>2.4495326603239734E-2</c:v>
                </c:pt>
                <c:pt idx="385">
                  <c:v>2.4866028027758395E-2</c:v>
                </c:pt>
                <c:pt idx="386">
                  <c:v>2.8474380130976799E-2</c:v>
                </c:pt>
                <c:pt idx="387">
                  <c:v>2.8534351982594672E-2</c:v>
                </c:pt>
                <c:pt idx="388">
                  <c:v>2.7950916500904491E-2</c:v>
                </c:pt>
                <c:pt idx="389">
                  <c:v>2.8144132621489362E-2</c:v>
                </c:pt>
                <c:pt idx="390">
                  <c:v>2.8429652513756815E-2</c:v>
                </c:pt>
                <c:pt idx="391">
                  <c:v>2.8524805362081639E-2</c:v>
                </c:pt>
                <c:pt idx="392">
                  <c:v>2.9260204943745222E-2</c:v>
                </c:pt>
                <c:pt idx="393">
                  <c:v>2.8226084897801876E-2</c:v>
                </c:pt>
                <c:pt idx="394">
                  <c:v>2.8247794799660886E-2</c:v>
                </c:pt>
                <c:pt idx="395">
                  <c:v>2.8749098421500186E-2</c:v>
                </c:pt>
                <c:pt idx="396">
                  <c:v>2.7235864083947715E-2</c:v>
                </c:pt>
                <c:pt idx="397">
                  <c:v>2.7385631297833224E-2</c:v>
                </c:pt>
                <c:pt idx="398">
                  <c:v>2.7329736036321925E-2</c:v>
                </c:pt>
                <c:pt idx="399">
                  <c:v>2.7892136759542111E-2</c:v>
                </c:pt>
                <c:pt idx="400">
                  <c:v>2.7613673754889684E-2</c:v>
                </c:pt>
                <c:pt idx="401">
                  <c:v>2.7191022059499591E-2</c:v>
                </c:pt>
                <c:pt idx="402">
                  <c:v>2.8139077176403397E-2</c:v>
                </c:pt>
                <c:pt idx="403">
                  <c:v>2.8138203744442387E-2</c:v>
                </c:pt>
                <c:pt idx="404">
                  <c:v>2.814443838251637E-2</c:v>
                </c:pt>
                <c:pt idx="405">
                  <c:v>2.8471947590737168E-2</c:v>
                </c:pt>
                <c:pt idx="406">
                  <c:v>2.8109800529493918E-2</c:v>
                </c:pt>
                <c:pt idx="407">
                  <c:v>2.3850280329536198E-2</c:v>
                </c:pt>
                <c:pt idx="408">
                  <c:v>1.9375406023177864E-2</c:v>
                </c:pt>
                <c:pt idx="409">
                  <c:v>2.0095665621825277E-2</c:v>
                </c:pt>
                <c:pt idx="410">
                  <c:v>2.4671579433226162E-2</c:v>
                </c:pt>
                <c:pt idx="411">
                  <c:v>2.4012663047343657E-2</c:v>
                </c:pt>
                <c:pt idx="412">
                  <c:v>2.5539543087617998E-2</c:v>
                </c:pt>
                <c:pt idx="413">
                  <c:v>2.8134776916728065E-2</c:v>
                </c:pt>
                <c:pt idx="414">
                  <c:v>2.7619626875759813E-2</c:v>
                </c:pt>
                <c:pt idx="415">
                  <c:v>2.7168102187077301E-2</c:v>
                </c:pt>
                <c:pt idx="416">
                  <c:v>2.8302063992455415E-2</c:v>
                </c:pt>
                <c:pt idx="417">
                  <c:v>2.832663337886111E-2</c:v>
                </c:pt>
                <c:pt idx="418">
                  <c:v>2.8171105930421221E-2</c:v>
                </c:pt>
                <c:pt idx="419">
                  <c:v>2.880746340066179E-2</c:v>
                </c:pt>
                <c:pt idx="420">
                  <c:v>2.9506951654420594E-2</c:v>
                </c:pt>
                <c:pt idx="421">
                  <c:v>2.9409350925619221E-2</c:v>
                </c:pt>
                <c:pt idx="422">
                  <c:v>2.9522587660295647E-2</c:v>
                </c:pt>
                <c:pt idx="423">
                  <c:v>2.8694767219382248E-2</c:v>
                </c:pt>
                <c:pt idx="424">
                  <c:v>2.9390950251750945E-2</c:v>
                </c:pt>
                <c:pt idx="425">
                  <c:v>2.9745388064987905E-2</c:v>
                </c:pt>
                <c:pt idx="426">
                  <c:v>2.9534399537724243E-2</c:v>
                </c:pt>
                <c:pt idx="427">
                  <c:v>2.9753926427831423E-2</c:v>
                </c:pt>
                <c:pt idx="428">
                  <c:v>2.9949255015322012E-2</c:v>
                </c:pt>
                <c:pt idx="429">
                  <c:v>3.0055029725916969E-2</c:v>
                </c:pt>
                <c:pt idx="430">
                  <c:v>3.1062985564088083E-2</c:v>
                </c:pt>
                <c:pt idx="431">
                  <c:v>2.6811769026193099E-2</c:v>
                </c:pt>
                <c:pt idx="432">
                  <c:v>2.7941940233442816E-2</c:v>
                </c:pt>
                <c:pt idx="433">
                  <c:v>2.8517073934140765E-2</c:v>
                </c:pt>
                <c:pt idx="434">
                  <c:v>2.5639759969730121E-2</c:v>
                </c:pt>
                <c:pt idx="435">
                  <c:v>2.6961187202062059E-2</c:v>
                </c:pt>
                <c:pt idx="436">
                  <c:v>2.7392619120947287E-2</c:v>
                </c:pt>
                <c:pt idx="437">
                  <c:v>2.5811441943893277E-2</c:v>
                </c:pt>
                <c:pt idx="438">
                  <c:v>2.6008191447099049E-2</c:v>
                </c:pt>
                <c:pt idx="439">
                  <c:v>2.7397363126932753E-2</c:v>
                </c:pt>
                <c:pt idx="440">
                  <c:v>2.7827443882684735E-2</c:v>
                </c:pt>
                <c:pt idx="441">
                  <c:v>2.6677736627034643E-2</c:v>
                </c:pt>
                <c:pt idx="442">
                  <c:v>2.7003122854566967E-2</c:v>
                </c:pt>
                <c:pt idx="443">
                  <c:v>2.6852225560518528E-2</c:v>
                </c:pt>
                <c:pt idx="444">
                  <c:v>2.6354896956008646E-2</c:v>
                </c:pt>
                <c:pt idx="445">
                  <c:v>2.6880352668316908E-2</c:v>
                </c:pt>
                <c:pt idx="446">
                  <c:v>2.8019211414781132E-2</c:v>
                </c:pt>
                <c:pt idx="447">
                  <c:v>2.8017412771528812E-2</c:v>
                </c:pt>
                <c:pt idx="448">
                  <c:v>2.8313936981661098E-2</c:v>
                </c:pt>
                <c:pt idx="449">
                  <c:v>2.8404676960920926E-2</c:v>
                </c:pt>
                <c:pt idx="450">
                  <c:v>2.8268169373266202E-2</c:v>
                </c:pt>
                <c:pt idx="451">
                  <c:v>2.7337470050046001E-2</c:v>
                </c:pt>
                <c:pt idx="452">
                  <c:v>2.7548676144569732E-2</c:v>
                </c:pt>
                <c:pt idx="453">
                  <c:v>2.6628337305458868E-2</c:v>
                </c:pt>
                <c:pt idx="454">
                  <c:v>2.4496601919595882E-2</c:v>
                </c:pt>
                <c:pt idx="455">
                  <c:v>2.4503526752896791E-2</c:v>
                </c:pt>
                <c:pt idx="456">
                  <c:v>3.2507608757711672E-2</c:v>
                </c:pt>
                <c:pt idx="457">
                  <c:v>3.2139034302223375E-2</c:v>
                </c:pt>
                <c:pt idx="458">
                  <c:v>3.6272319453089091E-2</c:v>
                </c:pt>
                <c:pt idx="459">
                  <c:v>3.658930323599812E-2</c:v>
                </c:pt>
                <c:pt idx="460">
                  <c:v>3.8004840294862709E-2</c:v>
                </c:pt>
                <c:pt idx="461">
                  <c:v>3.7447128456418025E-2</c:v>
                </c:pt>
                <c:pt idx="462">
                  <c:v>3.8172170626918654E-2</c:v>
                </c:pt>
                <c:pt idx="463">
                  <c:v>3.808385538387913E-2</c:v>
                </c:pt>
                <c:pt idx="464">
                  <c:v>3.8590916193767519E-2</c:v>
                </c:pt>
                <c:pt idx="465">
                  <c:v>3.9241501628755573E-2</c:v>
                </c:pt>
                <c:pt idx="466">
                  <c:v>3.9365393710113598E-2</c:v>
                </c:pt>
                <c:pt idx="467">
                  <c:v>3.8420277248608824E-2</c:v>
                </c:pt>
                <c:pt idx="468">
                  <c:v>3.8930707485189897E-2</c:v>
                </c:pt>
                <c:pt idx="469">
                  <c:v>3.9159495023780272E-2</c:v>
                </c:pt>
                <c:pt idx="470">
                  <c:v>3.898549177830999E-2</c:v>
                </c:pt>
                <c:pt idx="471">
                  <c:v>3.9019829192682369E-2</c:v>
                </c:pt>
                <c:pt idx="472">
                  <c:v>4.0986095934566931E-2</c:v>
                </c:pt>
                <c:pt idx="473">
                  <c:v>4.2478400143128356E-2</c:v>
                </c:pt>
                <c:pt idx="474">
                  <c:v>4.2527482445021449E-2</c:v>
                </c:pt>
                <c:pt idx="475">
                  <c:v>4.2589963171101246E-2</c:v>
                </c:pt>
                <c:pt idx="476">
                  <c:v>4.2029547041091686E-2</c:v>
                </c:pt>
                <c:pt idx="477">
                  <c:v>3.5599729327846226E-2</c:v>
                </c:pt>
                <c:pt idx="478">
                  <c:v>3.5347153614253154E-2</c:v>
                </c:pt>
                <c:pt idx="479">
                  <c:v>3.0636303505218284E-2</c:v>
                </c:pt>
                <c:pt idx="480">
                  <c:v>2.9896362697476697E-2</c:v>
                </c:pt>
                <c:pt idx="481">
                  <c:v>2.7809632386608791E-2</c:v>
                </c:pt>
                <c:pt idx="482">
                  <c:v>2.7899101732696368E-2</c:v>
                </c:pt>
                <c:pt idx="483">
                  <c:v>2.7202028768428959E-2</c:v>
                </c:pt>
                <c:pt idx="484">
                  <c:v>3.0395124750254267E-2</c:v>
                </c:pt>
                <c:pt idx="485">
                  <c:v>2.9632241410655034E-2</c:v>
                </c:pt>
                <c:pt idx="486">
                  <c:v>2.9329272149583918E-2</c:v>
                </c:pt>
                <c:pt idx="487">
                  <c:v>2.7789001196506322E-2</c:v>
                </c:pt>
                <c:pt idx="488">
                  <c:v>2.8492820423290353E-2</c:v>
                </c:pt>
                <c:pt idx="489">
                  <c:v>2.8545761676884648E-2</c:v>
                </c:pt>
                <c:pt idx="490">
                  <c:v>2.8177698649089748E-2</c:v>
                </c:pt>
                <c:pt idx="491">
                  <c:v>2.8575135489003492E-2</c:v>
                </c:pt>
                <c:pt idx="492">
                  <c:v>2.8280608649730761E-2</c:v>
                </c:pt>
                <c:pt idx="493">
                  <c:v>2.3891004452991804E-2</c:v>
                </c:pt>
                <c:pt idx="494">
                  <c:v>2.2021010581442207E-2</c:v>
                </c:pt>
                <c:pt idx="495">
                  <c:v>2.3312773037176611E-2</c:v>
                </c:pt>
                <c:pt idx="496">
                  <c:v>2.4446129885856316E-2</c:v>
                </c:pt>
                <c:pt idx="497">
                  <c:v>2.5081779389272266E-2</c:v>
                </c:pt>
                <c:pt idx="498">
                  <c:v>2.5219164841431094E-2</c:v>
                </c:pt>
                <c:pt idx="499">
                  <c:v>2.6326301034932532E-2</c:v>
                </c:pt>
                <c:pt idx="500">
                  <c:v>2.6466102465361737E-2</c:v>
                </c:pt>
                <c:pt idx="501">
                  <c:v>2.5822456044610156E-2</c:v>
                </c:pt>
                <c:pt idx="502">
                  <c:v>2.6265934979851739E-2</c:v>
                </c:pt>
                <c:pt idx="503">
                  <c:v>2.5854484039514954E-2</c:v>
                </c:pt>
                <c:pt idx="504">
                  <c:v>2.5537448453821134E-2</c:v>
                </c:pt>
                <c:pt idx="505">
                  <c:v>2.0184292408797135E-2</c:v>
                </c:pt>
                <c:pt idx="506">
                  <c:v>2.0622338793050948E-2</c:v>
                </c:pt>
                <c:pt idx="507">
                  <c:v>2.092348606958239E-2</c:v>
                </c:pt>
                <c:pt idx="508">
                  <c:v>2.0722305967594053E-2</c:v>
                </c:pt>
                <c:pt idx="509">
                  <c:v>2.0403054327039434E-2</c:v>
                </c:pt>
                <c:pt idx="510">
                  <c:v>1.9997383960424737E-2</c:v>
                </c:pt>
                <c:pt idx="511">
                  <c:v>2.0155604812935619E-2</c:v>
                </c:pt>
                <c:pt idx="512">
                  <c:v>1.9663401161518258E-2</c:v>
                </c:pt>
                <c:pt idx="513">
                  <c:v>1.9670687418694658E-2</c:v>
                </c:pt>
                <c:pt idx="514">
                  <c:v>1.9612783310947724E-2</c:v>
                </c:pt>
                <c:pt idx="515">
                  <c:v>2.0967036731076208E-2</c:v>
                </c:pt>
                <c:pt idx="516">
                  <c:v>2.0623029826302753E-2</c:v>
                </c:pt>
                <c:pt idx="517">
                  <c:v>2.0627334837445766E-2</c:v>
                </c:pt>
                <c:pt idx="518">
                  <c:v>1.9986008307362055E-2</c:v>
                </c:pt>
                <c:pt idx="519">
                  <c:v>1.9674348210872276E-2</c:v>
                </c:pt>
                <c:pt idx="520">
                  <c:v>1.8068175979954731E-2</c:v>
                </c:pt>
                <c:pt idx="521">
                  <c:v>1.9262497055204515E-2</c:v>
                </c:pt>
                <c:pt idx="522">
                  <c:v>1.9262553522137751E-2</c:v>
                </c:pt>
                <c:pt idx="523">
                  <c:v>1.8377297309983904E-2</c:v>
                </c:pt>
                <c:pt idx="524">
                  <c:v>1.9522455567668236E-2</c:v>
                </c:pt>
                <c:pt idx="525">
                  <c:v>2.0574883354391553E-2</c:v>
                </c:pt>
                <c:pt idx="526">
                  <c:v>2.1171334520009927E-2</c:v>
                </c:pt>
                <c:pt idx="527">
                  <c:v>2.4553568716035836E-2</c:v>
                </c:pt>
                <c:pt idx="528">
                  <c:v>2.4642064972019893E-2</c:v>
                </c:pt>
                <c:pt idx="529">
                  <c:v>2.5804810500483884E-2</c:v>
                </c:pt>
                <c:pt idx="530">
                  <c:v>2.5842802200852371E-2</c:v>
                </c:pt>
                <c:pt idx="531">
                  <c:v>2.5321803393178639E-2</c:v>
                </c:pt>
                <c:pt idx="532">
                  <c:v>2.6232212737449575E-2</c:v>
                </c:pt>
                <c:pt idx="533">
                  <c:v>2.7477100910155847E-2</c:v>
                </c:pt>
                <c:pt idx="534">
                  <c:v>2.8534647479652831E-2</c:v>
                </c:pt>
                <c:pt idx="535">
                  <c:v>2.9799911887005159E-2</c:v>
                </c:pt>
                <c:pt idx="536">
                  <c:v>2.9927765018195059E-2</c:v>
                </c:pt>
                <c:pt idx="537">
                  <c:v>2.8875702385039986E-2</c:v>
                </c:pt>
                <c:pt idx="538">
                  <c:v>2.8521211599508191E-2</c:v>
                </c:pt>
                <c:pt idx="539">
                  <c:v>2.9020995723503792E-2</c:v>
                </c:pt>
                <c:pt idx="540">
                  <c:v>2.8285055618279202E-2</c:v>
                </c:pt>
                <c:pt idx="541">
                  <c:v>2.8310994904680146E-2</c:v>
                </c:pt>
                <c:pt idx="542">
                  <c:v>2.8557998943045636E-2</c:v>
                </c:pt>
                <c:pt idx="543">
                  <c:v>2.8789615503406387E-2</c:v>
                </c:pt>
                <c:pt idx="544">
                  <c:v>2.9737422976377017E-2</c:v>
                </c:pt>
                <c:pt idx="545">
                  <c:v>2.8146287412266442E-2</c:v>
                </c:pt>
                <c:pt idx="546">
                  <c:v>2.6379446672623621E-2</c:v>
                </c:pt>
                <c:pt idx="547">
                  <c:v>2.7209332089577164E-2</c:v>
                </c:pt>
                <c:pt idx="548">
                  <c:v>2.5113772766006782E-2</c:v>
                </c:pt>
                <c:pt idx="549">
                  <c:v>2.5112648683119146E-2</c:v>
                </c:pt>
                <c:pt idx="550">
                  <c:v>2.4697050061264172E-2</c:v>
                </c:pt>
                <c:pt idx="551">
                  <c:v>2.4641256982997645E-2</c:v>
                </c:pt>
                <c:pt idx="552">
                  <c:v>2.4663101174898582E-2</c:v>
                </c:pt>
                <c:pt idx="553">
                  <c:v>2.4326656068683766E-2</c:v>
                </c:pt>
                <c:pt idx="554">
                  <c:v>2.3680003315705894E-2</c:v>
                </c:pt>
                <c:pt idx="555">
                  <c:v>2.2976305311130277E-2</c:v>
                </c:pt>
                <c:pt idx="556">
                  <c:v>2.1730584921234114E-2</c:v>
                </c:pt>
                <c:pt idx="557">
                  <c:v>2.1167676396179513E-2</c:v>
                </c:pt>
                <c:pt idx="558">
                  <c:v>2.1347691792908977E-2</c:v>
                </c:pt>
                <c:pt idx="559">
                  <c:v>1.9134840847488701E-2</c:v>
                </c:pt>
                <c:pt idx="560">
                  <c:v>1.7286112636539234E-2</c:v>
                </c:pt>
                <c:pt idx="561">
                  <c:v>1.8857484137285104E-2</c:v>
                </c:pt>
                <c:pt idx="562">
                  <c:v>1.9023034535821416E-2</c:v>
                </c:pt>
                <c:pt idx="563">
                  <c:v>1.9092677900170794E-2</c:v>
                </c:pt>
                <c:pt idx="564">
                  <c:v>1.9001022054381134E-2</c:v>
                </c:pt>
                <c:pt idx="565">
                  <c:v>1.8503936679664164E-2</c:v>
                </c:pt>
                <c:pt idx="566">
                  <c:v>1.9862014696038547E-2</c:v>
                </c:pt>
                <c:pt idx="567">
                  <c:v>2.056654795204442E-2</c:v>
                </c:pt>
                <c:pt idx="568">
                  <c:v>2.3318196658010874E-2</c:v>
                </c:pt>
                <c:pt idx="569">
                  <c:v>2.310429764112747E-2</c:v>
                </c:pt>
                <c:pt idx="570">
                  <c:v>2.2929366684765015E-2</c:v>
                </c:pt>
                <c:pt idx="571">
                  <c:v>2.237597550997323E-2</c:v>
                </c:pt>
                <c:pt idx="572">
                  <c:v>2.3502367981229334E-2</c:v>
                </c:pt>
                <c:pt idx="573">
                  <c:v>2.3232085290264468E-2</c:v>
                </c:pt>
                <c:pt idx="574">
                  <c:v>2.3803266639652744E-2</c:v>
                </c:pt>
                <c:pt idx="575">
                  <c:v>2.5390609640138933E-2</c:v>
                </c:pt>
                <c:pt idx="576">
                  <c:v>2.5302366584363717E-2</c:v>
                </c:pt>
                <c:pt idx="577">
                  <c:v>2.5317700146818084E-2</c:v>
                </c:pt>
                <c:pt idx="578">
                  <c:v>2.535358578162487E-2</c:v>
                </c:pt>
                <c:pt idx="579">
                  <c:v>2.5921068188893375E-2</c:v>
                </c:pt>
                <c:pt idx="580">
                  <c:v>2.5833794007108009E-2</c:v>
                </c:pt>
                <c:pt idx="581">
                  <c:v>2.6408107711370768E-2</c:v>
                </c:pt>
                <c:pt idx="582">
                  <c:v>2.5375776019992021E-2</c:v>
                </c:pt>
                <c:pt idx="583">
                  <c:v>2.5492095785154899E-2</c:v>
                </c:pt>
                <c:pt idx="584">
                  <c:v>2.5260929458206426E-2</c:v>
                </c:pt>
                <c:pt idx="585">
                  <c:v>2.553974021292094E-2</c:v>
                </c:pt>
                <c:pt idx="586">
                  <c:v>2.3569398057679516E-2</c:v>
                </c:pt>
                <c:pt idx="587">
                  <c:v>2.3005673631179377E-2</c:v>
                </c:pt>
                <c:pt idx="588">
                  <c:v>2.2336432592371034E-2</c:v>
                </c:pt>
                <c:pt idx="589">
                  <c:v>1.8785103745597897E-2</c:v>
                </c:pt>
                <c:pt idx="590">
                  <c:v>1.9027236653373247E-2</c:v>
                </c:pt>
                <c:pt idx="591">
                  <c:v>1.9105411523091954E-2</c:v>
                </c:pt>
                <c:pt idx="592">
                  <c:v>1.8872732232065228E-2</c:v>
                </c:pt>
                <c:pt idx="593">
                  <c:v>1.8112269289080829E-2</c:v>
                </c:pt>
                <c:pt idx="594">
                  <c:v>1.7864191375232423E-2</c:v>
                </c:pt>
                <c:pt idx="595">
                  <c:v>1.8106473024800437E-2</c:v>
                </c:pt>
                <c:pt idx="596">
                  <c:v>1.8283831110131547E-2</c:v>
                </c:pt>
                <c:pt idx="597">
                  <c:v>1.8334585322689032E-2</c:v>
                </c:pt>
                <c:pt idx="598">
                  <c:v>1.823288113413574E-2</c:v>
                </c:pt>
                <c:pt idx="599">
                  <c:v>1.7552560502859818E-2</c:v>
                </c:pt>
                <c:pt idx="600">
                  <c:v>1.675116428166349E-2</c:v>
                </c:pt>
                <c:pt idx="601">
                  <c:v>1.6517139799907866E-2</c:v>
                </c:pt>
                <c:pt idx="602">
                  <c:v>1.5629296450500416E-2</c:v>
                </c:pt>
                <c:pt idx="603">
                  <c:v>1.5284512592659385E-2</c:v>
                </c:pt>
                <c:pt idx="604">
                  <c:v>1.520688145868389E-2</c:v>
                </c:pt>
                <c:pt idx="605">
                  <c:v>1.5374771727167542E-2</c:v>
                </c:pt>
                <c:pt idx="606">
                  <c:v>1.4878211458829355E-2</c:v>
                </c:pt>
                <c:pt idx="607">
                  <c:v>1.4729072592835936E-2</c:v>
                </c:pt>
                <c:pt idx="608">
                  <c:v>1.4575908207111457E-2</c:v>
                </c:pt>
                <c:pt idx="609">
                  <c:v>1.4574940331525996E-2</c:v>
                </c:pt>
                <c:pt idx="610">
                  <c:v>1.6569468788444959E-2</c:v>
                </c:pt>
                <c:pt idx="611">
                  <c:v>1.6530656932691755E-2</c:v>
                </c:pt>
                <c:pt idx="612">
                  <c:v>1.8058362477163404E-2</c:v>
                </c:pt>
                <c:pt idx="613">
                  <c:v>1.7975131052307049E-2</c:v>
                </c:pt>
                <c:pt idx="614">
                  <c:v>1.7758858335249272E-2</c:v>
                </c:pt>
                <c:pt idx="615">
                  <c:v>1.7744051158973935E-2</c:v>
                </c:pt>
                <c:pt idx="616">
                  <c:v>1.6594554620397484E-2</c:v>
                </c:pt>
                <c:pt idx="617">
                  <c:v>1.4464976269325582E-2</c:v>
                </c:pt>
                <c:pt idx="618">
                  <c:v>1.4684923497087277E-2</c:v>
                </c:pt>
                <c:pt idx="619">
                  <c:v>1.6304591469944892E-2</c:v>
                </c:pt>
                <c:pt idx="620">
                  <c:v>1.6279317534339303E-2</c:v>
                </c:pt>
                <c:pt idx="621">
                  <c:v>1.6529427983083371E-2</c:v>
                </c:pt>
                <c:pt idx="622">
                  <c:v>1.6633515298383719E-2</c:v>
                </c:pt>
                <c:pt idx="623">
                  <c:v>1.6299877630029141E-2</c:v>
                </c:pt>
                <c:pt idx="624">
                  <c:v>1.7906852735635963E-2</c:v>
                </c:pt>
                <c:pt idx="625">
                  <c:v>1.7954902992878333E-2</c:v>
                </c:pt>
                <c:pt idx="626">
                  <c:v>1.8620323373749331E-2</c:v>
                </c:pt>
                <c:pt idx="627">
                  <c:v>1.8679836278418967E-2</c:v>
                </c:pt>
                <c:pt idx="628">
                  <c:v>1.8697107971635766E-2</c:v>
                </c:pt>
                <c:pt idx="629">
                  <c:v>2.0306962249663229E-2</c:v>
                </c:pt>
                <c:pt idx="630">
                  <c:v>2.1592206999814179E-2</c:v>
                </c:pt>
                <c:pt idx="631">
                  <c:v>2.0776915347712095E-2</c:v>
                </c:pt>
                <c:pt idx="632">
                  <c:v>2.0528019632996223E-2</c:v>
                </c:pt>
                <c:pt idx="633">
                  <c:v>1.8418533914948989E-2</c:v>
                </c:pt>
                <c:pt idx="634">
                  <c:v>1.8111216867758084E-2</c:v>
                </c:pt>
                <c:pt idx="635">
                  <c:v>1.8976642733625555E-2</c:v>
                </c:pt>
                <c:pt idx="636">
                  <c:v>1.9769734935147283E-2</c:v>
                </c:pt>
                <c:pt idx="637">
                  <c:v>1.9860644457420057E-2</c:v>
                </c:pt>
                <c:pt idx="638">
                  <c:v>2.0414185960535174E-2</c:v>
                </c:pt>
                <c:pt idx="639">
                  <c:v>2.0450077438398637E-2</c:v>
                </c:pt>
                <c:pt idx="640">
                  <c:v>1.9862246701681751E-2</c:v>
                </c:pt>
                <c:pt idx="641">
                  <c:v>2.0843759708036588E-2</c:v>
                </c:pt>
                <c:pt idx="642">
                  <c:v>2.0312283940534491E-2</c:v>
                </c:pt>
                <c:pt idx="643">
                  <c:v>2.0326219987354652E-2</c:v>
                </c:pt>
                <c:pt idx="644">
                  <c:v>2.0145325782657049E-2</c:v>
                </c:pt>
                <c:pt idx="645">
                  <c:v>2.0061536727695131E-2</c:v>
                </c:pt>
                <c:pt idx="646">
                  <c:v>2.019303942932606E-2</c:v>
                </c:pt>
                <c:pt idx="647">
                  <c:v>1.9950126628992076E-2</c:v>
                </c:pt>
                <c:pt idx="648">
                  <c:v>2.0006415241366E-2</c:v>
                </c:pt>
                <c:pt idx="649">
                  <c:v>1.9833898294056289E-2</c:v>
                </c:pt>
                <c:pt idx="650">
                  <c:v>1.8967671268858396E-2</c:v>
                </c:pt>
                <c:pt idx="651">
                  <c:v>1.7606605810471944E-2</c:v>
                </c:pt>
                <c:pt idx="652">
                  <c:v>1.7854584443659182E-2</c:v>
                </c:pt>
                <c:pt idx="653">
                  <c:v>1.9262200028148824E-2</c:v>
                </c:pt>
                <c:pt idx="654">
                  <c:v>1.969310687142509E-2</c:v>
                </c:pt>
                <c:pt idx="655">
                  <c:v>2.0245348101600419E-2</c:v>
                </c:pt>
                <c:pt idx="656">
                  <c:v>1.9558187308725602E-2</c:v>
                </c:pt>
                <c:pt idx="657">
                  <c:v>1.874408065438014E-2</c:v>
                </c:pt>
                <c:pt idx="658">
                  <c:v>1.8625061293515904E-2</c:v>
                </c:pt>
                <c:pt idx="659">
                  <c:v>1.7657053495720026E-2</c:v>
                </c:pt>
                <c:pt idx="660">
                  <c:v>1.8412754946302509E-2</c:v>
                </c:pt>
                <c:pt idx="661">
                  <c:v>1.8397190536762208E-2</c:v>
                </c:pt>
                <c:pt idx="662">
                  <c:v>1.7577688168346272E-2</c:v>
                </c:pt>
                <c:pt idx="663">
                  <c:v>1.7619902085533372E-2</c:v>
                </c:pt>
                <c:pt idx="664">
                  <c:v>1.833742138609026E-2</c:v>
                </c:pt>
                <c:pt idx="665">
                  <c:v>1.7666660624231008E-2</c:v>
                </c:pt>
                <c:pt idx="666">
                  <c:v>2.0222962201805722E-2</c:v>
                </c:pt>
                <c:pt idx="667">
                  <c:v>2.0586471858074409E-2</c:v>
                </c:pt>
                <c:pt idx="668">
                  <c:v>2.064128766409613E-2</c:v>
                </c:pt>
                <c:pt idx="669">
                  <c:v>2.0398133897972869E-2</c:v>
                </c:pt>
                <c:pt idx="670">
                  <c:v>2.0741308830904047E-2</c:v>
                </c:pt>
                <c:pt idx="671">
                  <c:v>2.4813372365161193E-2</c:v>
                </c:pt>
                <c:pt idx="672">
                  <c:v>2.4828482733026548E-2</c:v>
                </c:pt>
                <c:pt idx="673">
                  <c:v>2.4586607748974771E-2</c:v>
                </c:pt>
                <c:pt idx="674">
                  <c:v>2.3905380600974292E-2</c:v>
                </c:pt>
                <c:pt idx="675">
                  <c:v>2.3387653755655852E-2</c:v>
                </c:pt>
                <c:pt idx="676">
                  <c:v>2.2882433167867255E-2</c:v>
                </c:pt>
                <c:pt idx="677">
                  <c:v>2.3637412509121228E-2</c:v>
                </c:pt>
                <c:pt idx="678" formatCode="General">
                  <c:v>2.3832315381452425E-2</c:v>
                </c:pt>
                <c:pt idx="679" formatCode="General">
                  <c:v>2.3923795254691151E-2</c:v>
                </c:pt>
                <c:pt idx="680" formatCode="General">
                  <c:v>2.406636281077431E-2</c:v>
                </c:pt>
                <c:pt idx="681" formatCode="General">
                  <c:v>2.3985866707612966E-2</c:v>
                </c:pt>
                <c:pt idx="682" formatCode="General">
                  <c:v>2.4092043259211042E-2</c:v>
                </c:pt>
                <c:pt idx="683" formatCode="General">
                  <c:v>2.3992696239222212E-2</c:v>
                </c:pt>
                <c:pt idx="684" formatCode="General">
                  <c:v>2.4074397512488178E-2</c:v>
                </c:pt>
                <c:pt idx="685" formatCode="General">
                  <c:v>2.4202644238418496E-2</c:v>
                </c:pt>
                <c:pt idx="686" formatCode="General">
                  <c:v>2.5387544882896514E-2</c:v>
                </c:pt>
                <c:pt idx="687" formatCode="General">
                  <c:v>2.4217851450001847E-2</c:v>
                </c:pt>
                <c:pt idx="688" formatCode="General">
                  <c:v>2.4586794615060852E-2</c:v>
                </c:pt>
                <c:pt idx="689" formatCode="General">
                  <c:v>2.4553424619895417E-2</c:v>
                </c:pt>
                <c:pt idx="690" formatCode="General">
                  <c:v>2.5110132439506074E-2</c:v>
                </c:pt>
                <c:pt idx="691" formatCode="General">
                  <c:v>2.4891405802045918E-2</c:v>
                </c:pt>
                <c:pt idx="692" formatCode="General">
                  <c:v>1.9777947076270695E-2</c:v>
                </c:pt>
                <c:pt idx="693" formatCode="General">
                  <c:v>1.9746300346514364E-2</c:v>
                </c:pt>
                <c:pt idx="694" formatCode="General">
                  <c:v>2.162399656890451E-2</c:v>
                </c:pt>
                <c:pt idx="695" formatCode="General">
                  <c:v>2.1233128161788E-2</c:v>
                </c:pt>
                <c:pt idx="696" formatCode="General">
                  <c:v>2.1275472090035909E-2</c:v>
                </c:pt>
                <c:pt idx="697" formatCode="General">
                  <c:v>2.1892724592169167E-2</c:v>
                </c:pt>
                <c:pt idx="698" formatCode="General">
                  <c:v>2.1749974848405889E-2</c:v>
                </c:pt>
                <c:pt idx="699" formatCode="General">
                  <c:v>2.2741535865605681E-2</c:v>
                </c:pt>
                <c:pt idx="700" formatCode="General">
                  <c:v>2.2940032190457697E-2</c:v>
                </c:pt>
                <c:pt idx="701" formatCode="General">
                  <c:v>2.2560476102787247E-2</c:v>
                </c:pt>
                <c:pt idx="702" formatCode="General">
                  <c:v>2.2514428058766682E-2</c:v>
                </c:pt>
                <c:pt idx="703" formatCode="General">
                  <c:v>2.2219679303772635E-2</c:v>
                </c:pt>
                <c:pt idx="704" formatCode="General">
                  <c:v>2.2238089936474918E-2</c:v>
                </c:pt>
                <c:pt idx="705" formatCode="General">
                  <c:v>2.3623762559169922E-2</c:v>
                </c:pt>
                <c:pt idx="706" formatCode="General">
                  <c:v>2.311255882073153E-2</c:v>
                </c:pt>
                <c:pt idx="707" formatCode="General">
                  <c:v>2.2205461488960545E-2</c:v>
                </c:pt>
                <c:pt idx="708" formatCode="General">
                  <c:v>2.2049058324171075E-2</c:v>
                </c:pt>
                <c:pt idx="709" formatCode="General">
                  <c:v>2.1721735584698674E-2</c:v>
                </c:pt>
                <c:pt idx="710" formatCode="General">
                  <c:v>2.1436781808820173E-2</c:v>
                </c:pt>
                <c:pt idx="711" formatCode="General">
                  <c:v>2.0964658027703437E-2</c:v>
                </c:pt>
                <c:pt idx="712" formatCode="General">
                  <c:v>2.1649603493606347E-2</c:v>
                </c:pt>
                <c:pt idx="713" formatCode="General">
                  <c:v>2.2301013755201864E-2</c:v>
                </c:pt>
                <c:pt idx="714" formatCode="General">
                  <c:v>2.2108666820762939E-2</c:v>
                </c:pt>
                <c:pt idx="715" formatCode="General">
                  <c:v>2.084008436065965E-2</c:v>
                </c:pt>
                <c:pt idx="716" formatCode="General">
                  <c:v>2.0813151185135357E-2</c:v>
                </c:pt>
                <c:pt idx="717" formatCode="General">
                  <c:v>2.1076900500067181E-2</c:v>
                </c:pt>
                <c:pt idx="718" formatCode="General">
                  <c:v>2.0871767900716022E-2</c:v>
                </c:pt>
                <c:pt idx="719" formatCode="General">
                  <c:v>2.1749102990610836E-2</c:v>
                </c:pt>
                <c:pt idx="720" formatCode="General">
                  <c:v>2.0781840434636465E-2</c:v>
                </c:pt>
                <c:pt idx="721" formatCode="General">
                  <c:v>2.0733748414319457E-2</c:v>
                </c:pt>
                <c:pt idx="722" formatCode="General">
                  <c:v>2.0917112127185073E-2</c:v>
                </c:pt>
                <c:pt idx="723" formatCode="General">
                  <c:v>2.0498021263245656E-2</c:v>
                </c:pt>
                <c:pt idx="724" formatCode="General">
                  <c:v>2.0484069059201724E-2</c:v>
                </c:pt>
                <c:pt idx="725" formatCode="General">
                  <c:v>2.0121921782725167E-2</c:v>
                </c:pt>
                <c:pt idx="726" formatCode="General">
                  <c:v>1.8999934479001696E-2</c:v>
                </c:pt>
                <c:pt idx="727" formatCode="General">
                  <c:v>1.8556214585591625E-2</c:v>
                </c:pt>
                <c:pt idx="728" formatCode="General">
                  <c:v>1.8508848378800419E-2</c:v>
                </c:pt>
                <c:pt idx="729" formatCode="General">
                  <c:v>1.85864263290688E-2</c:v>
                </c:pt>
                <c:pt idx="730" formatCode="General">
                  <c:v>1.8084363603185698E-2</c:v>
                </c:pt>
                <c:pt idx="731" formatCode="General">
                  <c:v>1.7826196255527189E-2</c:v>
                </c:pt>
                <c:pt idx="732" formatCode="General">
                  <c:v>1.9809341174569881E-2</c:v>
                </c:pt>
                <c:pt idx="733" formatCode="General">
                  <c:v>1.9433046797131891E-2</c:v>
                </c:pt>
                <c:pt idx="734" formatCode="General">
                  <c:v>1.8397434562287408E-2</c:v>
                </c:pt>
                <c:pt idx="735" formatCode="General">
                  <c:v>1.8451754127270792E-2</c:v>
                </c:pt>
                <c:pt idx="736" formatCode="General">
                  <c:v>1.8297992988068265E-2</c:v>
                </c:pt>
                <c:pt idx="737" formatCode="General">
                  <c:v>1.8231335829708067E-2</c:v>
                </c:pt>
                <c:pt idx="738" formatCode="General">
                  <c:v>1.7868990725715385E-2</c:v>
                </c:pt>
                <c:pt idx="739" formatCode="General">
                  <c:v>1.891419073068229E-2</c:v>
                </c:pt>
                <c:pt idx="740" formatCode="General">
                  <c:v>1.8188249799214819E-2</c:v>
                </c:pt>
                <c:pt idx="741" formatCode="General">
                  <c:v>1.8278335338883154E-2</c:v>
                </c:pt>
                <c:pt idx="742" formatCode="General">
                  <c:v>1.7726241118921435E-2</c:v>
                </c:pt>
                <c:pt idx="743" formatCode="General">
                  <c:v>1.7663393908414825E-2</c:v>
                </c:pt>
                <c:pt idx="744" formatCode="General">
                  <c:v>1.7384295769641917E-2</c:v>
                </c:pt>
                <c:pt idx="745" formatCode="General">
                  <c:v>1.735868512721736E-2</c:v>
                </c:pt>
                <c:pt idx="746" formatCode="General">
                  <c:v>1.7373225151013014E-2</c:v>
                </c:pt>
                <c:pt idx="747" formatCode="General">
                  <c:v>1.7203508796152372E-2</c:v>
                </c:pt>
                <c:pt idx="748" formatCode="General">
                  <c:v>1.7104583469654985E-2</c:v>
                </c:pt>
                <c:pt idx="749" formatCode="General">
                  <c:v>1.7108776390837247E-2</c:v>
                </c:pt>
                <c:pt idx="750" formatCode="General">
                  <c:v>1.6787349418632073E-2</c:v>
                </c:pt>
                <c:pt idx="751" formatCode="General">
                  <c:v>1.6647855298691699E-2</c:v>
                </c:pt>
                <c:pt idx="752" formatCode="General">
                  <c:v>1.6779578646046865E-2</c:v>
                </c:pt>
                <c:pt idx="753" formatCode="General">
                  <c:v>1.2684924280690575E-2</c:v>
                </c:pt>
                <c:pt idx="754" formatCode="General">
                  <c:v>1.1045200418527842E-2</c:v>
                </c:pt>
                <c:pt idx="755" formatCode="General">
                  <c:v>1.1334385100963081E-2</c:v>
                </c:pt>
                <c:pt idx="756" formatCode="General">
                  <c:v>1.3066827743546835E-2</c:v>
                </c:pt>
                <c:pt idx="757" formatCode="General">
                  <c:v>1.3097586698107256E-2</c:v>
                </c:pt>
                <c:pt idx="758" formatCode="General">
                  <c:v>1.3619371803728322E-2</c:v>
                </c:pt>
                <c:pt idx="759" formatCode="General">
                  <c:v>1.3655251106048873E-2</c:v>
                </c:pt>
                <c:pt idx="760" formatCode="General">
                  <c:v>1.4105372721082737E-2</c:v>
                </c:pt>
                <c:pt idx="761" formatCode="General">
                  <c:v>1.4319864050403482E-2</c:v>
                </c:pt>
                <c:pt idx="762" formatCode="General">
                  <c:v>1.4240895403059594E-2</c:v>
                </c:pt>
                <c:pt idx="763" formatCode="General">
                  <c:v>1.4579882340924165E-2</c:v>
                </c:pt>
                <c:pt idx="764" formatCode="General">
                  <c:v>1.5111202778373429E-2</c:v>
                </c:pt>
                <c:pt idx="765" formatCode="General">
                  <c:v>1.5068208939675962E-2</c:v>
                </c:pt>
                <c:pt idx="766" formatCode="General">
                  <c:v>1.5598941817097117E-2</c:v>
                </c:pt>
                <c:pt idx="767" formatCode="General">
                  <c:v>1.5794622215814076E-2</c:v>
                </c:pt>
                <c:pt idx="768" formatCode="General">
                  <c:v>1.5808901703674324E-2</c:v>
                </c:pt>
                <c:pt idx="769" formatCode="General">
                  <c:v>1.5521904831622468E-2</c:v>
                </c:pt>
                <c:pt idx="770" formatCode="General">
                  <c:v>1.5214170153482053E-2</c:v>
                </c:pt>
                <c:pt idx="771" formatCode="General">
                  <c:v>1.5194106397138283E-2</c:v>
                </c:pt>
                <c:pt idx="772" formatCode="General">
                  <c:v>1.6148797552875509E-2</c:v>
                </c:pt>
                <c:pt idx="773" formatCode="General">
                  <c:v>1.6171169501785626E-2</c:v>
                </c:pt>
                <c:pt idx="774" formatCode="General">
                  <c:v>1.5428768271702906E-2</c:v>
                </c:pt>
                <c:pt idx="775" formatCode="General">
                  <c:v>1.5627863559188073E-2</c:v>
                </c:pt>
                <c:pt idx="776" formatCode="General">
                  <c:v>1.5934878342927054E-2</c:v>
                </c:pt>
                <c:pt idx="777" formatCode="General">
                  <c:v>1.6100631501577423E-2</c:v>
                </c:pt>
                <c:pt idx="778" formatCode="General">
                  <c:v>1.7855874611896191E-2</c:v>
                </c:pt>
                <c:pt idx="779" formatCode="General">
                  <c:v>1.7813942872626345E-2</c:v>
                </c:pt>
                <c:pt idx="780" formatCode="General">
                  <c:v>1.7433862239822528E-2</c:v>
                </c:pt>
                <c:pt idx="781" formatCode="General">
                  <c:v>1.6115418335751534E-2</c:v>
                </c:pt>
                <c:pt idx="782" formatCode="General">
                  <c:v>1.5984157865851608E-2</c:v>
                </c:pt>
                <c:pt idx="783" formatCode="General">
                  <c:v>1.6277801284137007E-2</c:v>
                </c:pt>
                <c:pt idx="784" formatCode="General">
                  <c:v>1.6357225927215651E-2</c:v>
                </c:pt>
                <c:pt idx="785" formatCode="General">
                  <c:v>1.6702571047130969E-2</c:v>
                </c:pt>
                <c:pt idx="786" formatCode="General">
                  <c:v>1.6235824513473988E-2</c:v>
                </c:pt>
                <c:pt idx="787" formatCode="General">
                  <c:v>1.6425801493319063E-2</c:v>
                </c:pt>
                <c:pt idx="788" formatCode="General">
                  <c:v>1.6765311076576073E-2</c:v>
                </c:pt>
                <c:pt idx="789" formatCode="General">
                  <c:v>1.838069446884075E-2</c:v>
                </c:pt>
                <c:pt idx="790" formatCode="General">
                  <c:v>1.8387498261123118E-2</c:v>
                </c:pt>
                <c:pt idx="791" formatCode="General">
                  <c:v>1.9640925931808429E-2</c:v>
                </c:pt>
                <c:pt idx="792" formatCode="General">
                  <c:v>1.9752555896493704E-2</c:v>
                </c:pt>
                <c:pt idx="793" formatCode="General">
                  <c:v>1.950012318381451E-2</c:v>
                </c:pt>
              </c:numCache>
            </c:numRef>
          </c:val>
          <c:smooth val="1"/>
          <c:extLst>
            <c:ext xmlns:c16="http://schemas.microsoft.com/office/drawing/2014/chart" uri="{C3380CC4-5D6E-409C-BE32-E72D297353CC}">
              <c16:uniqueId val="{00000000-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[0]!drawdown_benchmark</c:f>
              <c:numCache>
                <c:formatCode>0.00%</c:formatCode>
                <c:ptCount val="8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pt idx="774" formatCode="General">
                  <c:v>0</c:v>
                </c:pt>
                <c:pt idx="775" formatCode="General">
                  <c:v>0</c:v>
                </c:pt>
                <c:pt idx="776" formatCode="General">
                  <c:v>0</c:v>
                </c:pt>
                <c:pt idx="777" formatCode="General">
                  <c:v>0</c:v>
                </c:pt>
                <c:pt idx="778" formatCode="General">
                  <c:v>0</c:v>
                </c:pt>
                <c:pt idx="779" formatCode="General">
                  <c:v>0</c:v>
                </c:pt>
                <c:pt idx="780" formatCode="General">
                  <c:v>0</c:v>
                </c:pt>
                <c:pt idx="781" formatCode="General">
                  <c:v>0</c:v>
                </c:pt>
                <c:pt idx="782" formatCode="General">
                  <c:v>0</c:v>
                </c:pt>
                <c:pt idx="783" formatCode="General">
                  <c:v>0</c:v>
                </c:pt>
                <c:pt idx="784" formatCode="General">
                  <c:v>0</c:v>
                </c:pt>
                <c:pt idx="785" formatCode="General">
                  <c:v>0</c:v>
                </c:pt>
                <c:pt idx="786" formatCode="General">
                  <c:v>0</c:v>
                </c:pt>
                <c:pt idx="787" formatCode="General">
                  <c:v>0</c:v>
                </c:pt>
                <c:pt idx="788" formatCode="General">
                  <c:v>0</c:v>
                </c:pt>
                <c:pt idx="789" formatCode="General">
                  <c:v>0</c:v>
                </c:pt>
                <c:pt idx="790" formatCode="General">
                  <c:v>0</c:v>
                </c:pt>
                <c:pt idx="791" formatCode="General">
                  <c:v>0</c:v>
                </c:pt>
                <c:pt idx="792" formatCode="General">
                  <c:v>0</c:v>
                </c:pt>
                <c:pt idx="793" formatCode="General">
                  <c:v>0</c:v>
                </c:pt>
                <c:pt idx="794" formatCode="General">
                  <c:v>0</c:v>
                </c:pt>
                <c:pt idx="795" formatCode="General">
                  <c:v>0</c:v>
                </c:pt>
                <c:pt idx="796" formatCode="General">
                  <c:v>0</c:v>
                </c:pt>
                <c:pt idx="797" formatCode="General">
                  <c:v>0</c:v>
                </c:pt>
                <c:pt idx="798" formatCode="General">
                  <c:v>0</c:v>
                </c:pt>
                <c:pt idx="799" formatCode="General">
                  <c:v>0</c:v>
                </c:pt>
                <c:pt idx="800" formatCode="General">
                  <c:v>0</c:v>
                </c:pt>
                <c:pt idx="801" formatCode="General">
                  <c:v>0</c:v>
                </c:pt>
                <c:pt idx="802" formatCode="General">
                  <c:v>0</c:v>
                </c:pt>
                <c:pt idx="803" formatCode="General">
                  <c:v>0</c:v>
                </c:pt>
                <c:pt idx="804" formatCode="General">
                  <c:v>0</c:v>
                </c:pt>
                <c:pt idx="805" formatCode="General">
                  <c:v>0</c:v>
                </c:pt>
                <c:pt idx="806" formatCode="General">
                  <c:v>0</c:v>
                </c:pt>
                <c:pt idx="807" formatCode="General">
                  <c:v>0</c:v>
                </c:pt>
                <c:pt idx="808" formatCode="General">
                  <c:v>0</c:v>
                </c:pt>
                <c:pt idx="809" formatCode="General">
                  <c:v>0</c:v>
                </c:pt>
                <c:pt idx="810" formatCode="General">
                  <c:v>0</c:v>
                </c:pt>
                <c:pt idx="811" formatCode="General">
                  <c:v>0</c:v>
                </c:pt>
                <c:pt idx="812" formatCode="General">
                  <c:v>0</c:v>
                </c:pt>
                <c:pt idx="813" formatCode="General">
                  <c:v>0</c:v>
                </c:pt>
                <c:pt idx="814" formatCode="General">
                  <c:v>0</c:v>
                </c:pt>
              </c:numCache>
            </c:numRef>
          </c:val>
          <c:smooth val="0"/>
          <c:extLst>
            <c:ext xmlns:c16="http://schemas.microsoft.com/office/drawing/2014/chart" uri="{C3380CC4-5D6E-409C-BE32-E72D297353CC}">
              <c16:uniqueId val="{00000001-70EB-4ECC-B318-121D0101DA25}"/>
            </c:ext>
          </c:extLst>
        </c:ser>
        <c:ser>
          <c:idx val="0"/>
          <c:order val="1"/>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815"/>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pt idx="774">
                  <c:v>44958</c:v>
                </c:pt>
                <c:pt idx="775">
                  <c:v>44959</c:v>
                </c:pt>
                <c:pt idx="776">
                  <c:v>44960</c:v>
                </c:pt>
                <c:pt idx="777">
                  <c:v>44963</c:v>
                </c:pt>
                <c:pt idx="778">
                  <c:v>44964</c:v>
                </c:pt>
                <c:pt idx="779">
                  <c:v>44965</c:v>
                </c:pt>
                <c:pt idx="780">
                  <c:v>44966</c:v>
                </c:pt>
                <c:pt idx="781">
                  <c:v>44967</c:v>
                </c:pt>
                <c:pt idx="782">
                  <c:v>44970</c:v>
                </c:pt>
                <c:pt idx="783">
                  <c:v>44971</c:v>
                </c:pt>
                <c:pt idx="784">
                  <c:v>44972</c:v>
                </c:pt>
                <c:pt idx="785">
                  <c:v>44973</c:v>
                </c:pt>
                <c:pt idx="786">
                  <c:v>44974</c:v>
                </c:pt>
                <c:pt idx="787">
                  <c:v>44979</c:v>
                </c:pt>
                <c:pt idx="788">
                  <c:v>44980</c:v>
                </c:pt>
                <c:pt idx="789">
                  <c:v>44981</c:v>
                </c:pt>
                <c:pt idx="790">
                  <c:v>44984</c:v>
                </c:pt>
                <c:pt idx="791">
                  <c:v>44985</c:v>
                </c:pt>
                <c:pt idx="792">
                  <c:v>44986</c:v>
                </c:pt>
                <c:pt idx="793">
                  <c:v>44987</c:v>
                </c:pt>
                <c:pt idx="794">
                  <c:v>44988</c:v>
                </c:pt>
                <c:pt idx="795">
                  <c:v>44991</c:v>
                </c:pt>
                <c:pt idx="796">
                  <c:v>44992</c:v>
                </c:pt>
                <c:pt idx="797">
                  <c:v>44993</c:v>
                </c:pt>
                <c:pt idx="798">
                  <c:v>44994</c:v>
                </c:pt>
                <c:pt idx="799">
                  <c:v>44995</c:v>
                </c:pt>
                <c:pt idx="800">
                  <c:v>44998</c:v>
                </c:pt>
                <c:pt idx="801">
                  <c:v>44999</c:v>
                </c:pt>
                <c:pt idx="802">
                  <c:v>45000</c:v>
                </c:pt>
                <c:pt idx="803">
                  <c:v>45001</c:v>
                </c:pt>
                <c:pt idx="804">
                  <c:v>45002</c:v>
                </c:pt>
                <c:pt idx="805">
                  <c:v>45005</c:v>
                </c:pt>
                <c:pt idx="806">
                  <c:v>45006</c:v>
                </c:pt>
                <c:pt idx="807">
                  <c:v>45007</c:v>
                </c:pt>
                <c:pt idx="808">
                  <c:v>45008</c:v>
                </c:pt>
                <c:pt idx="809">
                  <c:v>45009</c:v>
                </c:pt>
                <c:pt idx="810">
                  <c:v>45012</c:v>
                </c:pt>
                <c:pt idx="811">
                  <c:v>45013</c:v>
                </c:pt>
                <c:pt idx="812">
                  <c:v>45014</c:v>
                </c:pt>
                <c:pt idx="813">
                  <c:v>45015</c:v>
                </c:pt>
                <c:pt idx="814">
                  <c:v>45016</c:v>
                </c:pt>
              </c:numCache>
            </c:numRef>
          </c:cat>
          <c:val>
            <c:numRef>
              <c:f>[0]!drawdown_portfolio</c:f>
              <c:numCache>
                <c:formatCode>0.00%</c:formatCode>
                <c:ptCount val="815"/>
                <c:pt idx="0">
                  <c:v>0</c:v>
                </c:pt>
                <c:pt idx="1">
                  <c:v>-3.2586465602013615E-4</c:v>
                </c:pt>
                <c:pt idx="2">
                  <c:v>-1.4503649184252065E-3</c:v>
                </c:pt>
                <c:pt idx="3">
                  <c:v>-1.1911372310602353E-3</c:v>
                </c:pt>
                <c:pt idx="4">
                  <c:v>-1.4664031101306874E-3</c:v>
                </c:pt>
                <c:pt idx="5">
                  <c:v>-7.0770681844489758E-4</c:v>
                </c:pt>
                <c:pt idx="6">
                  <c:v>-4.4657388506141871E-4</c:v>
                </c:pt>
                <c:pt idx="7">
                  <c:v>0</c:v>
                </c:pt>
                <c:pt idx="8">
                  <c:v>0</c:v>
                </c:pt>
                <c:pt idx="9">
                  <c:v>-8.8394864792284977E-5</c:v>
                </c:pt>
                <c:pt idx="10">
                  <c:v>0</c:v>
                </c:pt>
                <c:pt idx="11">
                  <c:v>0</c:v>
                </c:pt>
                <c:pt idx="12">
                  <c:v>0</c:v>
                </c:pt>
                <c:pt idx="13">
                  <c:v>-1.8423292550643344E-3</c:v>
                </c:pt>
                <c:pt idx="14">
                  <c:v>-4.2035015206565163E-4</c:v>
                </c:pt>
                <c:pt idx="15">
                  <c:v>0</c:v>
                </c:pt>
                <c:pt idx="16">
                  <c:v>-1.3337278176731582E-3</c:v>
                </c:pt>
                <c:pt idx="17">
                  <c:v>-4.7995941224554528E-3</c:v>
                </c:pt>
                <c:pt idx="18">
                  <c:v>-2.2333488849716199E-3</c:v>
                </c:pt>
                <c:pt idx="19">
                  <c:v>-2.2623049544948648E-3</c:v>
                </c:pt>
                <c:pt idx="20">
                  <c:v>-2.4991083211928222E-3</c:v>
                </c:pt>
                <c:pt idx="21">
                  <c:v>-3.2833838082060307E-3</c:v>
                </c:pt>
                <c:pt idx="22">
                  <c:v>-2.3419680309604285E-3</c:v>
                </c:pt>
                <c:pt idx="23">
                  <c:v>-7.7156750210882752E-4</c:v>
                </c:pt>
                <c:pt idx="24">
                  <c:v>0</c:v>
                </c:pt>
                <c:pt idx="25">
                  <c:v>-1.5853214308791941E-4</c:v>
                </c:pt>
                <c:pt idx="26">
                  <c:v>-1.2217293278953267E-3</c:v>
                </c:pt>
                <c:pt idx="27">
                  <c:v>-3.1779769321785833E-3</c:v>
                </c:pt>
                <c:pt idx="28">
                  <c:v>0</c:v>
                </c:pt>
                <c:pt idx="29">
                  <c:v>0</c:v>
                </c:pt>
                <c:pt idx="30">
                  <c:v>-3.186059436205424E-4</c:v>
                </c:pt>
                <c:pt idx="31">
                  <c:v>-9.1433872002510963E-4</c:v>
                </c:pt>
                <c:pt idx="32">
                  <c:v>0</c:v>
                </c:pt>
                <c:pt idx="33">
                  <c:v>0</c:v>
                </c:pt>
                <c:pt idx="34">
                  <c:v>0</c:v>
                </c:pt>
                <c:pt idx="35">
                  <c:v>-9.5495291331926246E-4</c:v>
                </c:pt>
                <c:pt idx="36">
                  <c:v>-1.9262552716863279E-3</c:v>
                </c:pt>
                <c:pt idx="37">
                  <c:v>-1.1061323302688164E-2</c:v>
                </c:pt>
                <c:pt idx="38">
                  <c:v>-1.4507518748885895E-2</c:v>
                </c:pt>
                <c:pt idx="39">
                  <c:v>-1.3295183298868918E-2</c:v>
                </c:pt>
                <c:pt idx="40">
                  <c:v>-8.6515118366347066E-3</c:v>
                </c:pt>
                <c:pt idx="41">
                  <c:v>-8.7588468755035453E-3</c:v>
                </c:pt>
                <c:pt idx="42">
                  <c:v>-4.8469364857224306E-3</c:v>
                </c:pt>
                <c:pt idx="43">
                  <c:v>-1.1216654050816621E-2</c:v>
                </c:pt>
                <c:pt idx="44">
                  <c:v>-1.6783407411570361E-2</c:v>
                </c:pt>
                <c:pt idx="45">
                  <c:v>-3.0528252509864129E-2</c:v>
                </c:pt>
                <c:pt idx="46">
                  <c:v>-2.2009510903158169E-2</c:v>
                </c:pt>
                <c:pt idx="47">
                  <c:v>-3.1662081180984458E-2</c:v>
                </c:pt>
                <c:pt idx="48">
                  <c:v>-5.2198712717528517E-2</c:v>
                </c:pt>
                <c:pt idx="49">
                  <c:v>-3.4990223134669929E-2</c:v>
                </c:pt>
                <c:pt idx="50">
                  <c:v>-5.0525168489700567E-2</c:v>
                </c:pt>
                <c:pt idx="51">
                  <c:v>-4.5181010029102464E-2</c:v>
                </c:pt>
                <c:pt idx="52">
                  <c:v>-6.0227370422673676E-2</c:v>
                </c:pt>
                <c:pt idx="53">
                  <c:v>-5.9889132187585181E-2</c:v>
                </c:pt>
                <c:pt idx="54">
                  <c:v>-6.1405969687128747E-2</c:v>
                </c:pt>
                <c:pt idx="55">
                  <c:v>-6.601465513616267E-2</c:v>
                </c:pt>
                <c:pt idx="56">
                  <c:v>-5.5229526462843626E-2</c:v>
                </c:pt>
                <c:pt idx="57">
                  <c:v>-4.6995712288982472E-2</c:v>
                </c:pt>
                <c:pt idx="58">
                  <c:v>-4.0355989096073297E-2</c:v>
                </c:pt>
                <c:pt idx="59">
                  <c:v>-4.4337773040655559E-2</c:v>
                </c:pt>
                <c:pt idx="60">
                  <c:v>-4.1653148686848329E-2</c:v>
                </c:pt>
                <c:pt idx="61">
                  <c:v>-4.4455011882502449E-2</c:v>
                </c:pt>
                <c:pt idx="62">
                  <c:v>-4.7931486028848003E-2</c:v>
                </c:pt>
                <c:pt idx="63">
                  <c:v>-4.7610845343756591E-2</c:v>
                </c:pt>
                <c:pt idx="64">
                  <c:v>-4.955948169256208E-2</c:v>
                </c:pt>
                <c:pt idx="65">
                  <c:v>-4.2397935016121657E-2</c:v>
                </c:pt>
                <c:pt idx="66">
                  <c:v>-3.9423340962509545E-2</c:v>
                </c:pt>
                <c:pt idx="67">
                  <c:v>-3.7019050268442322E-2</c:v>
                </c:pt>
                <c:pt idx="68">
                  <c:v>-3.6702940058212286E-2</c:v>
                </c:pt>
                <c:pt idx="69">
                  <c:v>-3.4896242431432634E-2</c:v>
                </c:pt>
                <c:pt idx="70">
                  <c:v>-3.0982100364887022E-2</c:v>
                </c:pt>
                <c:pt idx="71">
                  <c:v>-3.0855067758181476E-2</c:v>
                </c:pt>
                <c:pt idx="72">
                  <c:v>-3.0001441493238801E-2</c:v>
                </c:pt>
                <c:pt idx="73">
                  <c:v>-2.8814384295769768E-2</c:v>
                </c:pt>
                <c:pt idx="74">
                  <c:v>-2.7699448759942902E-2</c:v>
                </c:pt>
                <c:pt idx="75">
                  <c:v>-2.2471439347767408E-2</c:v>
                </c:pt>
                <c:pt idx="76">
                  <c:v>-2.3306365625188064E-2</c:v>
                </c:pt>
                <c:pt idx="77">
                  <c:v>-2.9452884938939938E-2</c:v>
                </c:pt>
                <c:pt idx="78">
                  <c:v>-2.652898340110732E-2</c:v>
                </c:pt>
                <c:pt idx="79">
                  <c:v>-2.4100367131824729E-2</c:v>
                </c:pt>
                <c:pt idx="80">
                  <c:v>-2.2250269345255203E-2</c:v>
                </c:pt>
                <c:pt idx="81">
                  <c:v>-2.4556719506822478E-2</c:v>
                </c:pt>
                <c:pt idx="82">
                  <c:v>-2.6244039374306638E-2</c:v>
                </c:pt>
                <c:pt idx="83">
                  <c:v>-2.4984365121629715E-2</c:v>
                </c:pt>
                <c:pt idx="84">
                  <c:v>-2.4012710568165563E-2</c:v>
                </c:pt>
                <c:pt idx="85">
                  <c:v>-2.3394474266481113E-2</c:v>
                </c:pt>
                <c:pt idx="86">
                  <c:v>-2.213230035497904E-2</c:v>
                </c:pt>
                <c:pt idx="87">
                  <c:v>-2.2814240127782326E-2</c:v>
                </c:pt>
                <c:pt idx="88">
                  <c:v>-2.4771610719074855E-2</c:v>
                </c:pt>
                <c:pt idx="89">
                  <c:v>-2.4594284938604272E-2</c:v>
                </c:pt>
                <c:pt idx="90">
                  <c:v>-2.3353793277718027E-2</c:v>
                </c:pt>
                <c:pt idx="91">
                  <c:v>-2.4815187389903293E-2</c:v>
                </c:pt>
                <c:pt idx="92">
                  <c:v>-2.2269111876661696E-2</c:v>
                </c:pt>
                <c:pt idx="93">
                  <c:v>-2.1924604523368973E-2</c:v>
                </c:pt>
                <c:pt idx="94">
                  <c:v>-2.1243395026988687E-2</c:v>
                </c:pt>
                <c:pt idx="95">
                  <c:v>-2.0680748159210727E-2</c:v>
                </c:pt>
                <c:pt idx="96">
                  <c:v>-2.0912045056049822E-2</c:v>
                </c:pt>
                <c:pt idx="97">
                  <c:v>-1.6484222041993957E-2</c:v>
                </c:pt>
                <c:pt idx="98">
                  <c:v>-1.8090289176076579E-2</c:v>
                </c:pt>
                <c:pt idx="99">
                  <c:v>-1.5301655274373327E-2</c:v>
                </c:pt>
                <c:pt idx="100">
                  <c:v>-1.5179582082473941E-2</c:v>
                </c:pt>
                <c:pt idx="101">
                  <c:v>-1.4155123046997065E-2</c:v>
                </c:pt>
                <c:pt idx="102">
                  <c:v>-1.2408476941475288E-2</c:v>
                </c:pt>
                <c:pt idx="103">
                  <c:v>-1.0562055523906433E-2</c:v>
                </c:pt>
                <c:pt idx="104">
                  <c:v>-8.6080341375311953E-3</c:v>
                </c:pt>
                <c:pt idx="105">
                  <c:v>-7.4556109059180642E-3</c:v>
                </c:pt>
                <c:pt idx="106">
                  <c:v>-6.6946958453176775E-3</c:v>
                </c:pt>
                <c:pt idx="107">
                  <c:v>-4.1942892063543402E-3</c:v>
                </c:pt>
                <c:pt idx="108">
                  <c:v>-4.4297824428705113E-3</c:v>
                </c:pt>
                <c:pt idx="109">
                  <c:v>-5.9255947339125203E-3</c:v>
                </c:pt>
                <c:pt idx="110">
                  <c:v>-7.2755870642619014E-3</c:v>
                </c:pt>
                <c:pt idx="111">
                  <c:v>-6.9598332112891237E-3</c:v>
                </c:pt>
                <c:pt idx="112">
                  <c:v>-4.7624677284024974E-3</c:v>
                </c:pt>
                <c:pt idx="113">
                  <c:v>-1.7344131751096947E-3</c:v>
                </c:pt>
                <c:pt idx="114">
                  <c:v>0</c:v>
                </c:pt>
                <c:pt idx="115">
                  <c:v>0</c:v>
                </c:pt>
                <c:pt idx="116">
                  <c:v>-6.7077102000112632E-4</c:v>
                </c:pt>
                <c:pt idx="117">
                  <c:v>-4.2013819514763462E-4</c:v>
                </c:pt>
                <c:pt idx="118">
                  <c:v>-1.2687159318840457E-3</c:v>
                </c:pt>
                <c:pt idx="119">
                  <c:v>0</c:v>
                </c:pt>
                <c:pt idx="120">
                  <c:v>-2.2943829056653042E-3</c:v>
                </c:pt>
                <c:pt idx="121">
                  <c:v>-1.1562570527789973E-4</c:v>
                </c:pt>
                <c:pt idx="122">
                  <c:v>0</c:v>
                </c:pt>
                <c:pt idx="123">
                  <c:v>0</c:v>
                </c:pt>
                <c:pt idx="124">
                  <c:v>0</c:v>
                </c:pt>
                <c:pt idx="125">
                  <c:v>0</c:v>
                </c:pt>
                <c:pt idx="126">
                  <c:v>0</c:v>
                </c:pt>
                <c:pt idx="127">
                  <c:v>-1.2211863697729752E-3</c:v>
                </c:pt>
                <c:pt idx="128">
                  <c:v>0</c:v>
                </c:pt>
                <c:pt idx="129">
                  <c:v>0</c:v>
                </c:pt>
                <c:pt idx="130">
                  <c:v>0</c:v>
                </c:pt>
                <c:pt idx="131">
                  <c:v>-1.1183260760753155E-3</c:v>
                </c:pt>
                <c:pt idx="132">
                  <c:v>0</c:v>
                </c:pt>
                <c:pt idx="133">
                  <c:v>0</c:v>
                </c:pt>
                <c:pt idx="134">
                  <c:v>-2.2454838786873932E-3</c:v>
                </c:pt>
                <c:pt idx="135">
                  <c:v>0</c:v>
                </c:pt>
                <c:pt idx="136">
                  <c:v>0</c:v>
                </c:pt>
                <c:pt idx="137">
                  <c:v>-9.2177209975086161E-4</c:v>
                </c:pt>
                <c:pt idx="138">
                  <c:v>-8.7520639004146084E-4</c:v>
                </c:pt>
                <c:pt idx="139">
                  <c:v>-2.4851918676112028E-3</c:v>
                </c:pt>
                <c:pt idx="140">
                  <c:v>-2.9107170825759532E-3</c:v>
                </c:pt>
                <c:pt idx="141">
                  <c:v>-2.7208277960544258E-4</c:v>
                </c:pt>
                <c:pt idx="142">
                  <c:v>-3.7483749916722431E-4</c:v>
                </c:pt>
                <c:pt idx="143">
                  <c:v>0</c:v>
                </c:pt>
                <c:pt idx="144">
                  <c:v>0</c:v>
                </c:pt>
                <c:pt idx="145">
                  <c:v>-8.4373542584259553E-4</c:v>
                </c:pt>
                <c:pt idx="146">
                  <c:v>0</c:v>
                </c:pt>
                <c:pt idx="147">
                  <c:v>-1.3670570433894635E-3</c:v>
                </c:pt>
                <c:pt idx="148">
                  <c:v>0</c:v>
                </c:pt>
                <c:pt idx="149">
                  <c:v>0</c:v>
                </c:pt>
                <c:pt idx="150">
                  <c:v>-1.1326775224022034E-3</c:v>
                </c:pt>
                <c:pt idx="151">
                  <c:v>-1.0337015579400255E-3</c:v>
                </c:pt>
                <c:pt idx="152">
                  <c:v>-3.0038286805943448E-3</c:v>
                </c:pt>
                <c:pt idx="153">
                  <c:v>-2.5628512879075638E-3</c:v>
                </c:pt>
                <c:pt idx="154">
                  <c:v>-3.7093302158328623E-3</c:v>
                </c:pt>
                <c:pt idx="155">
                  <c:v>-2.1997983447378244E-3</c:v>
                </c:pt>
                <c:pt idx="156">
                  <c:v>-3.5102350464364385E-3</c:v>
                </c:pt>
                <c:pt idx="157">
                  <c:v>0</c:v>
                </c:pt>
                <c:pt idx="158">
                  <c:v>-1.2899740523892866E-3</c:v>
                </c:pt>
                <c:pt idx="159">
                  <c:v>-8.3136271300310316E-4</c:v>
                </c:pt>
                <c:pt idx="160">
                  <c:v>0</c:v>
                </c:pt>
                <c:pt idx="161">
                  <c:v>0</c:v>
                </c:pt>
                <c:pt idx="162">
                  <c:v>0</c:v>
                </c:pt>
                <c:pt idx="163">
                  <c:v>-4.0381930998145688E-4</c:v>
                </c:pt>
                <c:pt idx="164">
                  <c:v>-8.044868505203695E-4</c:v>
                </c:pt>
                <c:pt idx="165">
                  <c:v>0</c:v>
                </c:pt>
                <c:pt idx="166">
                  <c:v>-2.0531756284739577E-3</c:v>
                </c:pt>
                <c:pt idx="167">
                  <c:v>0</c:v>
                </c:pt>
                <c:pt idx="168">
                  <c:v>0</c:v>
                </c:pt>
                <c:pt idx="169">
                  <c:v>-3.6080827762247081E-3</c:v>
                </c:pt>
                <c:pt idx="170">
                  <c:v>-3.2927574755831079E-3</c:v>
                </c:pt>
                <c:pt idx="171">
                  <c:v>-5.5512620082196484E-3</c:v>
                </c:pt>
                <c:pt idx="172">
                  <c:v>-3.6838270134172957E-3</c:v>
                </c:pt>
                <c:pt idx="173">
                  <c:v>-6.5078175030692798E-3</c:v>
                </c:pt>
                <c:pt idx="174">
                  <c:v>-5.9349842669188524E-3</c:v>
                </c:pt>
                <c:pt idx="175">
                  <c:v>-2.9447820703523142E-3</c:v>
                </c:pt>
                <c:pt idx="176">
                  <c:v>-2.5791265482851822E-3</c:v>
                </c:pt>
                <c:pt idx="177">
                  <c:v>-3.682923835790719E-3</c:v>
                </c:pt>
                <c:pt idx="178">
                  <c:v>-3.5135061829191239E-3</c:v>
                </c:pt>
                <c:pt idx="179">
                  <c:v>-5.57268328013516E-3</c:v>
                </c:pt>
                <c:pt idx="180">
                  <c:v>-8.67290111828245E-3</c:v>
                </c:pt>
                <c:pt idx="181">
                  <c:v>-6.7175402434207498E-3</c:v>
                </c:pt>
                <c:pt idx="182">
                  <c:v>-8.6612002808702515E-3</c:v>
                </c:pt>
                <c:pt idx="183">
                  <c:v>-7.9835536457605327E-3</c:v>
                </c:pt>
                <c:pt idx="184">
                  <c:v>-7.1735626382131157E-3</c:v>
                </c:pt>
                <c:pt idx="185">
                  <c:v>-8.9275027046185063E-3</c:v>
                </c:pt>
                <c:pt idx="186">
                  <c:v>-9.5948160188331633E-3</c:v>
                </c:pt>
                <c:pt idx="187">
                  <c:v>-8.3938304112263218E-3</c:v>
                </c:pt>
                <c:pt idx="188">
                  <c:v>-6.3944238347201088E-3</c:v>
                </c:pt>
                <c:pt idx="189">
                  <c:v>-8.320941463289544E-3</c:v>
                </c:pt>
                <c:pt idx="190">
                  <c:v>-6.5326849632827422E-3</c:v>
                </c:pt>
                <c:pt idx="191">
                  <c:v>-7.0517549875180885E-3</c:v>
                </c:pt>
                <c:pt idx="192">
                  <c:v>-6.1349045505679767E-3</c:v>
                </c:pt>
                <c:pt idx="193">
                  <c:v>-4.3275196443459674E-3</c:v>
                </c:pt>
                <c:pt idx="194">
                  <c:v>-3.3813093041791253E-3</c:v>
                </c:pt>
                <c:pt idx="195">
                  <c:v>-1.7651134795819701E-3</c:v>
                </c:pt>
                <c:pt idx="196">
                  <c:v>-8.5186184021301958E-4</c:v>
                </c:pt>
                <c:pt idx="197">
                  <c:v>-9.0504152333614751E-4</c:v>
                </c:pt>
                <c:pt idx="198">
                  <c:v>-1.9904403945114613E-4</c:v>
                </c:pt>
                <c:pt idx="199">
                  <c:v>-1.0569732175362834E-3</c:v>
                </c:pt>
                <c:pt idx="200">
                  <c:v>0</c:v>
                </c:pt>
                <c:pt idx="201">
                  <c:v>0</c:v>
                </c:pt>
                <c:pt idx="202">
                  <c:v>0</c:v>
                </c:pt>
                <c:pt idx="203">
                  <c:v>-1.5982701049643833E-4</c:v>
                </c:pt>
                <c:pt idx="204">
                  <c:v>-1.5867295547988824E-3</c:v>
                </c:pt>
                <c:pt idx="205">
                  <c:v>-2.2354443688505921E-3</c:v>
                </c:pt>
                <c:pt idx="206">
                  <c:v>-7.3164577630070449E-3</c:v>
                </c:pt>
                <c:pt idx="207">
                  <c:v>-5.3268167980704551E-3</c:v>
                </c:pt>
                <c:pt idx="208">
                  <c:v>-8.3875091802136925E-3</c:v>
                </c:pt>
                <c:pt idx="209">
                  <c:v>-5.3967580283775796E-3</c:v>
                </c:pt>
                <c:pt idx="210">
                  <c:v>-2.7859727133433543E-3</c:v>
                </c:pt>
                <c:pt idx="211">
                  <c:v>0</c:v>
                </c:pt>
                <c:pt idx="212">
                  <c:v>0</c:v>
                </c:pt>
                <c:pt idx="213">
                  <c:v>0</c:v>
                </c:pt>
                <c:pt idx="214">
                  <c:v>0</c:v>
                </c:pt>
                <c:pt idx="215">
                  <c:v>0</c:v>
                </c:pt>
                <c:pt idx="216">
                  <c:v>-3.0382304029540341E-3</c:v>
                </c:pt>
                <c:pt idx="217">
                  <c:v>0</c:v>
                </c:pt>
                <c:pt idx="218">
                  <c:v>0</c:v>
                </c:pt>
                <c:pt idx="219">
                  <c:v>-2.216599003508346E-4</c:v>
                </c:pt>
                <c:pt idx="220">
                  <c:v>-1.9452609797653286E-3</c:v>
                </c:pt>
                <c:pt idx="221">
                  <c:v>-1.3564646239573319E-3</c:v>
                </c:pt>
                <c:pt idx="222">
                  <c:v>-1.0707170521983E-3</c:v>
                </c:pt>
                <c:pt idx="223">
                  <c:v>0</c:v>
                </c:pt>
                <c:pt idx="224">
                  <c:v>0</c:v>
                </c:pt>
                <c:pt idx="225">
                  <c:v>0</c:v>
                </c:pt>
                <c:pt idx="226">
                  <c:v>0</c:v>
                </c:pt>
                <c:pt idx="227">
                  <c:v>0</c:v>
                </c:pt>
                <c:pt idx="228">
                  <c:v>-1.2032088783594519E-3</c:v>
                </c:pt>
                <c:pt idx="229">
                  <c:v>0</c:v>
                </c:pt>
                <c:pt idx="230">
                  <c:v>0</c:v>
                </c:pt>
                <c:pt idx="231">
                  <c:v>0</c:v>
                </c:pt>
                <c:pt idx="232">
                  <c:v>0</c:v>
                </c:pt>
                <c:pt idx="233">
                  <c:v>-1.2983143692189003E-3</c:v>
                </c:pt>
                <c:pt idx="234">
                  <c:v>-1.7157413086354989E-4</c:v>
                </c:pt>
                <c:pt idx="235">
                  <c:v>-1.2125154927344894E-3</c:v>
                </c:pt>
                <c:pt idx="236">
                  <c:v>-3.1943246258203661E-4</c:v>
                </c:pt>
                <c:pt idx="237">
                  <c:v>0</c:v>
                </c:pt>
                <c:pt idx="238">
                  <c:v>-8.6739122924339718E-5</c:v>
                </c:pt>
                <c:pt idx="239">
                  <c:v>0</c:v>
                </c:pt>
                <c:pt idx="240">
                  <c:v>0</c:v>
                </c:pt>
                <c:pt idx="241">
                  <c:v>0</c:v>
                </c:pt>
                <c:pt idx="242">
                  <c:v>0</c:v>
                </c:pt>
                <c:pt idx="243">
                  <c:v>-2.51706365870219E-3</c:v>
                </c:pt>
                <c:pt idx="244">
                  <c:v>-2.1844357060000208E-3</c:v>
                </c:pt>
                <c:pt idx="245">
                  <c:v>0</c:v>
                </c:pt>
                <c:pt idx="246">
                  <c:v>0</c:v>
                </c:pt>
                <c:pt idx="247">
                  <c:v>0</c:v>
                </c:pt>
                <c:pt idx="248">
                  <c:v>0</c:v>
                </c:pt>
                <c:pt idx="249">
                  <c:v>0</c:v>
                </c:pt>
                <c:pt idx="250">
                  <c:v>0</c:v>
                </c:pt>
                <c:pt idx="251">
                  <c:v>0</c:v>
                </c:pt>
                <c:pt idx="252">
                  <c:v>0</c:v>
                </c:pt>
                <c:pt idx="253">
                  <c:v>-5.2251920348678205E-4</c:v>
                </c:pt>
                <c:pt idx="254">
                  <c:v>0</c:v>
                </c:pt>
                <c:pt idx="255">
                  <c:v>0</c:v>
                </c:pt>
                <c:pt idx="256">
                  <c:v>-1.1821566838331465E-3</c:v>
                </c:pt>
                <c:pt idx="257">
                  <c:v>-1.997920485141691E-4</c:v>
                </c:pt>
                <c:pt idx="258">
                  <c:v>-1.3158236104532373E-3</c:v>
                </c:pt>
                <c:pt idx="259">
                  <c:v>0</c:v>
                </c:pt>
                <c:pt idx="260">
                  <c:v>-2.4882428110131194E-3</c:v>
                </c:pt>
                <c:pt idx="261">
                  <c:v>-2.1472501096524432E-3</c:v>
                </c:pt>
                <c:pt idx="262">
                  <c:v>-1.5091920108771806E-3</c:v>
                </c:pt>
                <c:pt idx="263">
                  <c:v>-9.6988316173152178E-4</c:v>
                </c:pt>
                <c:pt idx="264">
                  <c:v>-1.1764824977679167E-3</c:v>
                </c:pt>
                <c:pt idx="265">
                  <c:v>-2.1336540967312745E-3</c:v>
                </c:pt>
                <c:pt idx="266">
                  <c:v>-2.3709481286064982E-3</c:v>
                </c:pt>
                <c:pt idx="267">
                  <c:v>-4.6156235363864484E-3</c:v>
                </c:pt>
                <c:pt idx="268">
                  <c:v>-7.2863629527843976E-3</c:v>
                </c:pt>
                <c:pt idx="269">
                  <c:v>-3.786143969796818E-3</c:v>
                </c:pt>
                <c:pt idx="270">
                  <c:v>-6.8808567793048336E-3</c:v>
                </c:pt>
                <c:pt idx="271">
                  <c:v>-3.0187527139777792E-3</c:v>
                </c:pt>
                <c:pt idx="272">
                  <c:v>-2.5352154983149244E-4</c:v>
                </c:pt>
                <c:pt idx="273">
                  <c:v>0</c:v>
                </c:pt>
                <c:pt idx="274">
                  <c:v>0</c:v>
                </c:pt>
                <c:pt idx="275">
                  <c:v>0</c:v>
                </c:pt>
                <c:pt idx="276">
                  <c:v>0</c:v>
                </c:pt>
                <c:pt idx="277">
                  <c:v>0</c:v>
                </c:pt>
                <c:pt idx="278">
                  <c:v>-1.8849146552919471E-3</c:v>
                </c:pt>
                <c:pt idx="279">
                  <c:v>-9.7498748145907754E-5</c:v>
                </c:pt>
                <c:pt idx="280">
                  <c:v>0</c:v>
                </c:pt>
                <c:pt idx="281">
                  <c:v>0</c:v>
                </c:pt>
                <c:pt idx="282">
                  <c:v>-6.1211190618448708E-4</c:v>
                </c:pt>
                <c:pt idx="283">
                  <c:v>0</c:v>
                </c:pt>
                <c:pt idx="284">
                  <c:v>-2.7648127424789726E-3</c:v>
                </c:pt>
                <c:pt idx="285">
                  <c:v>-1.775829512970506E-3</c:v>
                </c:pt>
                <c:pt idx="286">
                  <c:v>0</c:v>
                </c:pt>
                <c:pt idx="287">
                  <c:v>-4.7409203470910599E-3</c:v>
                </c:pt>
                <c:pt idx="288">
                  <c:v>-7.3978963016079202E-3</c:v>
                </c:pt>
                <c:pt idx="289">
                  <c:v>-4.0500292475120769E-3</c:v>
                </c:pt>
                <c:pt idx="290">
                  <c:v>-4.5424484309537494E-3</c:v>
                </c:pt>
                <c:pt idx="291">
                  <c:v>-6.0311200099425477E-3</c:v>
                </c:pt>
                <c:pt idx="292">
                  <c:v>-6.3749814541784744E-3</c:v>
                </c:pt>
                <c:pt idx="293">
                  <c:v>-2.9346333520926526E-3</c:v>
                </c:pt>
                <c:pt idx="294">
                  <c:v>-7.5440541171689635E-3</c:v>
                </c:pt>
                <c:pt idx="295">
                  <c:v>-8.4633602811029496E-3</c:v>
                </c:pt>
                <c:pt idx="296">
                  <c:v>-8.714389440789061E-3</c:v>
                </c:pt>
                <c:pt idx="297">
                  <c:v>-4.7752072366747944E-3</c:v>
                </c:pt>
                <c:pt idx="298">
                  <c:v>-4.7767029263677818E-3</c:v>
                </c:pt>
                <c:pt idx="299">
                  <c:v>-2.9367306302816587E-3</c:v>
                </c:pt>
                <c:pt idx="300">
                  <c:v>-2.5908732113328892E-3</c:v>
                </c:pt>
                <c:pt idx="301">
                  <c:v>-4.0589272601165849E-4</c:v>
                </c:pt>
                <c:pt idx="302">
                  <c:v>-4.2015232866986496E-3</c:v>
                </c:pt>
                <c:pt idx="303">
                  <c:v>-3.57522662898202E-3</c:v>
                </c:pt>
                <c:pt idx="304">
                  <c:v>-3.7723593964772428E-3</c:v>
                </c:pt>
                <c:pt idx="305">
                  <c:v>-4.7450303549376738E-3</c:v>
                </c:pt>
                <c:pt idx="306">
                  <c:v>-5.9811215180008981E-3</c:v>
                </c:pt>
                <c:pt idx="307">
                  <c:v>-3.9631794018802902E-3</c:v>
                </c:pt>
                <c:pt idx="308">
                  <c:v>-1.660574356973199E-3</c:v>
                </c:pt>
                <c:pt idx="309">
                  <c:v>-1.3458832581384472E-3</c:v>
                </c:pt>
                <c:pt idx="310">
                  <c:v>0</c:v>
                </c:pt>
                <c:pt idx="311">
                  <c:v>0</c:v>
                </c:pt>
                <c:pt idx="312">
                  <c:v>0</c:v>
                </c:pt>
                <c:pt idx="313">
                  <c:v>0</c:v>
                </c:pt>
                <c:pt idx="314">
                  <c:v>0</c:v>
                </c:pt>
                <c:pt idx="315">
                  <c:v>0</c:v>
                </c:pt>
                <c:pt idx="316">
                  <c:v>0</c:v>
                </c:pt>
                <c:pt idx="317">
                  <c:v>0</c:v>
                </c:pt>
                <c:pt idx="318">
                  <c:v>0</c:v>
                </c:pt>
                <c:pt idx="319">
                  <c:v>-6.6775307811905993E-4</c:v>
                </c:pt>
                <c:pt idx="320">
                  <c:v>0</c:v>
                </c:pt>
                <c:pt idx="321">
                  <c:v>0</c:v>
                </c:pt>
                <c:pt idx="322">
                  <c:v>0</c:v>
                </c:pt>
                <c:pt idx="323">
                  <c:v>-1.0513827211711124E-4</c:v>
                </c:pt>
                <c:pt idx="324">
                  <c:v>-1.1833584083825732E-3</c:v>
                </c:pt>
                <c:pt idx="325">
                  <c:v>-1.7730079346439664E-3</c:v>
                </c:pt>
                <c:pt idx="326">
                  <c:v>0</c:v>
                </c:pt>
                <c:pt idx="327">
                  <c:v>0</c:v>
                </c:pt>
                <c:pt idx="328">
                  <c:v>0</c:v>
                </c:pt>
                <c:pt idx="329">
                  <c:v>0</c:v>
                </c:pt>
                <c:pt idx="330">
                  <c:v>0</c:v>
                </c:pt>
                <c:pt idx="331">
                  <c:v>0</c:v>
                </c:pt>
                <c:pt idx="332">
                  <c:v>-1.0793207206538646E-4</c:v>
                </c:pt>
                <c:pt idx="333">
                  <c:v>-8.5654575581928238E-4</c:v>
                </c:pt>
                <c:pt idx="334">
                  <c:v>0</c:v>
                </c:pt>
                <c:pt idx="335">
                  <c:v>0</c:v>
                </c:pt>
                <c:pt idx="336">
                  <c:v>0</c:v>
                </c:pt>
                <c:pt idx="337">
                  <c:v>-1.26142066045698E-3</c:v>
                </c:pt>
                <c:pt idx="338">
                  <c:v>-6.0290061534729045E-4</c:v>
                </c:pt>
                <c:pt idx="339">
                  <c:v>-3.5680315802153473E-3</c:v>
                </c:pt>
                <c:pt idx="340">
                  <c:v>-3.4268516083361122E-3</c:v>
                </c:pt>
                <c:pt idx="341">
                  <c:v>-1.9576340160220029E-3</c:v>
                </c:pt>
                <c:pt idx="342">
                  <c:v>-8.3097537830056911E-4</c:v>
                </c:pt>
                <c:pt idx="343">
                  <c:v>-1.2465660686599156E-3</c:v>
                </c:pt>
                <c:pt idx="344">
                  <c:v>-1.2366487306697538E-3</c:v>
                </c:pt>
                <c:pt idx="345">
                  <c:v>-2.1482701108244129E-5</c:v>
                </c:pt>
                <c:pt idx="346">
                  <c:v>0</c:v>
                </c:pt>
                <c:pt idx="347">
                  <c:v>0</c:v>
                </c:pt>
                <c:pt idx="348">
                  <c:v>-2.901068183954747E-4</c:v>
                </c:pt>
                <c:pt idx="349">
                  <c:v>0</c:v>
                </c:pt>
                <c:pt idx="350">
                  <c:v>0</c:v>
                </c:pt>
                <c:pt idx="351">
                  <c:v>0</c:v>
                </c:pt>
                <c:pt idx="352">
                  <c:v>0</c:v>
                </c:pt>
                <c:pt idx="353">
                  <c:v>0</c:v>
                </c:pt>
                <c:pt idx="354">
                  <c:v>-1.0118090499444676E-5</c:v>
                </c:pt>
                <c:pt idx="355">
                  <c:v>0</c:v>
                </c:pt>
                <c:pt idx="356">
                  <c:v>0</c:v>
                </c:pt>
                <c:pt idx="357">
                  <c:v>-8.746697106908341E-4</c:v>
                </c:pt>
                <c:pt idx="358">
                  <c:v>-4.7781247755318557E-4</c:v>
                </c:pt>
                <c:pt idx="359">
                  <c:v>0</c:v>
                </c:pt>
                <c:pt idx="360">
                  <c:v>0</c:v>
                </c:pt>
                <c:pt idx="361">
                  <c:v>0</c:v>
                </c:pt>
                <c:pt idx="362">
                  <c:v>0</c:v>
                </c:pt>
                <c:pt idx="363">
                  <c:v>0</c:v>
                </c:pt>
                <c:pt idx="364">
                  <c:v>-6.9696636543592483E-4</c:v>
                </c:pt>
                <c:pt idx="365">
                  <c:v>-1.3400546841846328E-5</c:v>
                </c:pt>
                <c:pt idx="366">
                  <c:v>0</c:v>
                </c:pt>
                <c:pt idx="367">
                  <c:v>0</c:v>
                </c:pt>
                <c:pt idx="368">
                  <c:v>0</c:v>
                </c:pt>
                <c:pt idx="369">
                  <c:v>0</c:v>
                </c:pt>
                <c:pt idx="370">
                  <c:v>0</c:v>
                </c:pt>
                <c:pt idx="371">
                  <c:v>0</c:v>
                </c:pt>
                <c:pt idx="372">
                  <c:v>0</c:v>
                </c:pt>
                <c:pt idx="373">
                  <c:v>0</c:v>
                </c:pt>
                <c:pt idx="374">
                  <c:v>0</c:v>
                </c:pt>
                <c:pt idx="375">
                  <c:v>0</c:v>
                </c:pt>
                <c:pt idx="376">
                  <c:v>0</c:v>
                </c:pt>
                <c:pt idx="377">
                  <c:v>-1.7329505357479569E-3</c:v>
                </c:pt>
                <c:pt idx="378">
                  <c:v>-1.1062055970281204E-3</c:v>
                </c:pt>
                <c:pt idx="379">
                  <c:v>-3.2024070417419059E-3</c:v>
                </c:pt>
                <c:pt idx="380">
                  <c:v>-2.2271453866663515E-3</c:v>
                </c:pt>
                <c:pt idx="381">
                  <c:v>-2.9476472122458297E-4</c:v>
                </c:pt>
                <c:pt idx="382">
                  <c:v>0</c:v>
                </c:pt>
                <c:pt idx="383">
                  <c:v>-5.9986079892937472E-4</c:v>
                </c:pt>
                <c:pt idx="384">
                  <c:v>-1.1223782042912855E-3</c:v>
                </c:pt>
                <c:pt idx="385">
                  <c:v>-1.543901341472198E-3</c:v>
                </c:pt>
                <c:pt idx="386">
                  <c:v>-5.0024805327807398E-3</c:v>
                </c:pt>
                <c:pt idx="387">
                  <c:v>-3.3739497205265145E-3</c:v>
                </c:pt>
                <c:pt idx="388">
                  <c:v>-1.5059205152961885E-3</c:v>
                </c:pt>
                <c:pt idx="389">
                  <c:v>0</c:v>
                </c:pt>
                <c:pt idx="390">
                  <c:v>0</c:v>
                </c:pt>
                <c:pt idx="391">
                  <c:v>-1.0305579889630101E-3</c:v>
                </c:pt>
                <c:pt idx="392">
                  <c:v>-3.7189049758672432E-3</c:v>
                </c:pt>
                <c:pt idx="393">
                  <c:v>-2.2362165694346237E-3</c:v>
                </c:pt>
                <c:pt idx="394">
                  <c:v>-2.7041770623170702E-4</c:v>
                </c:pt>
                <c:pt idx="395">
                  <c:v>-2.6898112996598389E-3</c:v>
                </c:pt>
                <c:pt idx="396">
                  <c:v>-1.9279087190382516E-3</c:v>
                </c:pt>
                <c:pt idx="397">
                  <c:v>-1.1385697012150642E-3</c:v>
                </c:pt>
                <c:pt idx="398">
                  <c:v>-1.7878285657736415E-3</c:v>
                </c:pt>
                <c:pt idx="399">
                  <c:v>-2.1987185534144693E-4</c:v>
                </c:pt>
                <c:pt idx="400">
                  <c:v>0</c:v>
                </c:pt>
                <c:pt idx="401">
                  <c:v>0</c:v>
                </c:pt>
                <c:pt idx="402">
                  <c:v>0</c:v>
                </c:pt>
                <c:pt idx="403">
                  <c:v>-1.5791404573239909E-4</c:v>
                </c:pt>
                <c:pt idx="404">
                  <c:v>-6.7180644581155136E-4</c:v>
                </c:pt>
                <c:pt idx="405">
                  <c:v>-1.9353338783435481E-3</c:v>
                </c:pt>
                <c:pt idx="406">
                  <c:v>-5.9263773307302037E-3</c:v>
                </c:pt>
                <c:pt idx="407">
                  <c:v>-9.4110584634812255E-3</c:v>
                </c:pt>
                <c:pt idx="408">
                  <c:v>-9.0320420040397309E-3</c:v>
                </c:pt>
                <c:pt idx="409">
                  <c:v>-6.9607223491771064E-3</c:v>
                </c:pt>
                <c:pt idx="410">
                  <c:v>-4.7522082119830777E-3</c:v>
                </c:pt>
                <c:pt idx="411">
                  <c:v>-4.0421891948895228E-3</c:v>
                </c:pt>
                <c:pt idx="412">
                  <c:v>-1.9003983355322385E-3</c:v>
                </c:pt>
                <c:pt idx="413">
                  <c:v>0</c:v>
                </c:pt>
                <c:pt idx="414">
                  <c:v>-1.0419739272711226E-3</c:v>
                </c:pt>
                <c:pt idx="415">
                  <c:v>0</c:v>
                </c:pt>
                <c:pt idx="416">
                  <c:v>-1.2328519436366481E-4</c:v>
                </c:pt>
                <c:pt idx="417">
                  <c:v>-7.9147138683632878E-4</c:v>
                </c:pt>
                <c:pt idx="418">
                  <c:v>-3.3716173523412607E-4</c:v>
                </c:pt>
                <c:pt idx="419">
                  <c:v>-1.9493278139308678E-3</c:v>
                </c:pt>
                <c:pt idx="420">
                  <c:v>-9.6446729753130178E-4</c:v>
                </c:pt>
                <c:pt idx="421">
                  <c:v>-1.2404166590729293E-4</c:v>
                </c:pt>
                <c:pt idx="422">
                  <c:v>-2.2309408106887529E-3</c:v>
                </c:pt>
                <c:pt idx="423">
                  <c:v>-1.8298388003606947E-3</c:v>
                </c:pt>
                <c:pt idx="424">
                  <c:v>-1.5960688136827939E-3</c:v>
                </c:pt>
                <c:pt idx="425">
                  <c:v>-1.7436604636156261E-4</c:v>
                </c:pt>
                <c:pt idx="426">
                  <c:v>0</c:v>
                </c:pt>
                <c:pt idx="427">
                  <c:v>0</c:v>
                </c:pt>
                <c:pt idx="428">
                  <c:v>0</c:v>
                </c:pt>
                <c:pt idx="429">
                  <c:v>-9.7180625755666217E-4</c:v>
                </c:pt>
                <c:pt idx="430">
                  <c:v>-5.0301737075569841E-3</c:v>
                </c:pt>
                <c:pt idx="431">
                  <c:v>-3.6689572473587173E-3</c:v>
                </c:pt>
                <c:pt idx="432">
                  <c:v>-8.643675581917476E-4</c:v>
                </c:pt>
                <c:pt idx="433">
                  <c:v>0</c:v>
                </c:pt>
                <c:pt idx="434">
                  <c:v>0</c:v>
                </c:pt>
                <c:pt idx="435">
                  <c:v>0</c:v>
                </c:pt>
                <c:pt idx="436">
                  <c:v>-2.9052729828986656E-3</c:v>
                </c:pt>
                <c:pt idx="437">
                  <c:v>-2.2537142390754994E-3</c:v>
                </c:pt>
                <c:pt idx="438">
                  <c:v>-1.7201220221437774E-3</c:v>
                </c:pt>
                <c:pt idx="439">
                  <c:v>0</c:v>
                </c:pt>
                <c:pt idx="440">
                  <c:v>-2.3497882823755312E-3</c:v>
                </c:pt>
                <c:pt idx="441">
                  <c:v>-1.9985329761789128E-3</c:v>
                </c:pt>
                <c:pt idx="442">
                  <c:v>-2.7155033369393733E-3</c:v>
                </c:pt>
                <c:pt idx="443">
                  <c:v>-1.1115923847668796E-3</c:v>
                </c:pt>
                <c:pt idx="444">
                  <c:v>0</c:v>
                </c:pt>
                <c:pt idx="445">
                  <c:v>-8.9668864036118734E-4</c:v>
                </c:pt>
                <c:pt idx="446">
                  <c:v>-7.0650411229711274E-4</c:v>
                </c:pt>
                <c:pt idx="447">
                  <c:v>0</c:v>
                </c:pt>
                <c:pt idx="448">
                  <c:v>0</c:v>
                </c:pt>
                <c:pt idx="449">
                  <c:v>0</c:v>
                </c:pt>
                <c:pt idx="450">
                  <c:v>-2.2356097712438183E-3</c:v>
                </c:pt>
                <c:pt idx="451">
                  <c:v>-2.246122716450305E-3</c:v>
                </c:pt>
                <c:pt idx="452">
                  <c:v>-4.1566497374723177E-3</c:v>
                </c:pt>
                <c:pt idx="453">
                  <c:v>-6.8458794052123073E-3</c:v>
                </c:pt>
                <c:pt idx="454">
                  <c:v>-4.8040972255967151E-3</c:v>
                </c:pt>
                <c:pt idx="455">
                  <c:v>-7.3890474157612962E-3</c:v>
                </c:pt>
                <c:pt idx="456">
                  <c:v>-9.0552393812194376E-3</c:v>
                </c:pt>
                <c:pt idx="457">
                  <c:v>-8.2909802740731564E-3</c:v>
                </c:pt>
                <c:pt idx="458">
                  <c:v>-9.5244401915892674E-3</c:v>
                </c:pt>
                <c:pt idx="459">
                  <c:v>-7.0591091890248592E-3</c:v>
                </c:pt>
                <c:pt idx="460">
                  <c:v>-4.5934584304611059E-3</c:v>
                </c:pt>
                <c:pt idx="461">
                  <c:v>-5.2441477323861285E-3</c:v>
                </c:pt>
                <c:pt idx="462">
                  <c:v>-3.9174523384104543E-3</c:v>
                </c:pt>
                <c:pt idx="463">
                  <c:v>-4.0199599137313857E-3</c:v>
                </c:pt>
                <c:pt idx="464">
                  <c:v>-3.8133101125256141E-3</c:v>
                </c:pt>
                <c:pt idx="465">
                  <c:v>-1.0792017996098524E-3</c:v>
                </c:pt>
                <c:pt idx="466">
                  <c:v>0</c:v>
                </c:pt>
                <c:pt idx="467">
                  <c:v>0</c:v>
                </c:pt>
                <c:pt idx="468">
                  <c:v>-1.4950292574721358E-3</c:v>
                </c:pt>
                <c:pt idx="469">
                  <c:v>-2.8940463614749445E-3</c:v>
                </c:pt>
                <c:pt idx="470">
                  <c:v>-1.9969252101451618E-3</c:v>
                </c:pt>
                <c:pt idx="471">
                  <c:v>-8.9771883816647247E-4</c:v>
                </c:pt>
                <c:pt idx="472">
                  <c:v>-1.7526223936730201E-3</c:v>
                </c:pt>
                <c:pt idx="473">
                  <c:v>-1.0928977621895708E-3</c:v>
                </c:pt>
                <c:pt idx="474">
                  <c:v>-6.5553269277252024E-4</c:v>
                </c:pt>
                <c:pt idx="475">
                  <c:v>0</c:v>
                </c:pt>
                <c:pt idx="476">
                  <c:v>-6.5147867944945759E-3</c:v>
                </c:pt>
                <c:pt idx="477">
                  <c:v>-4.8767204259860808E-3</c:v>
                </c:pt>
                <c:pt idx="478">
                  <c:v>-9.5043472851172872E-3</c:v>
                </c:pt>
                <c:pt idx="479">
                  <c:v>-1.1321245613906128E-2</c:v>
                </c:pt>
                <c:pt idx="480">
                  <c:v>-7.4529216487908556E-3</c:v>
                </c:pt>
                <c:pt idx="481">
                  <c:v>-5.9044738988915935E-3</c:v>
                </c:pt>
                <c:pt idx="482">
                  <c:v>-3.4521414070445289E-3</c:v>
                </c:pt>
                <c:pt idx="483">
                  <c:v>-2.4195419639345683E-3</c:v>
                </c:pt>
                <c:pt idx="484">
                  <c:v>-2.9496842533449641E-4</c:v>
                </c:pt>
                <c:pt idx="485">
                  <c:v>-2.0563706885853295E-3</c:v>
                </c:pt>
                <c:pt idx="486">
                  <c:v>0</c:v>
                </c:pt>
                <c:pt idx="487">
                  <c:v>-4.2619684840439209E-4</c:v>
                </c:pt>
                <c:pt idx="488">
                  <c:v>-2.2029727456975845E-3</c:v>
                </c:pt>
                <c:pt idx="489">
                  <c:v>-1.1670404156283176E-4</c:v>
                </c:pt>
                <c:pt idx="490">
                  <c:v>-1.1076038729020965E-3</c:v>
                </c:pt>
                <c:pt idx="491">
                  <c:v>-1.8308447573778253E-3</c:v>
                </c:pt>
                <c:pt idx="492">
                  <c:v>-5.6063245165376419E-3</c:v>
                </c:pt>
                <c:pt idx="493">
                  <c:v>-2.3107633818696405E-3</c:v>
                </c:pt>
                <c:pt idx="494">
                  <c:v>-1.4021806003132742E-3</c:v>
                </c:pt>
                <c:pt idx="495">
                  <c:v>-5.537432928617303E-4</c:v>
                </c:pt>
                <c:pt idx="496">
                  <c:v>-3.4062403418488874E-4</c:v>
                </c:pt>
                <c:pt idx="497">
                  <c:v>0</c:v>
                </c:pt>
                <c:pt idx="498">
                  <c:v>0</c:v>
                </c:pt>
                <c:pt idx="499">
                  <c:v>-2.6854404440135315E-4</c:v>
                </c:pt>
                <c:pt idx="500">
                  <c:v>0</c:v>
                </c:pt>
                <c:pt idx="501">
                  <c:v>0</c:v>
                </c:pt>
                <c:pt idx="502">
                  <c:v>-6.0406106957577865E-4</c:v>
                </c:pt>
                <c:pt idx="503">
                  <c:v>-1.0772320449801143E-3</c:v>
                </c:pt>
                <c:pt idx="504">
                  <c:v>-4.7933277606629909E-3</c:v>
                </c:pt>
                <c:pt idx="505">
                  <c:v>-4.2020777716781366E-3</c:v>
                </c:pt>
                <c:pt idx="506">
                  <c:v>-2.5545260410845261E-3</c:v>
                </c:pt>
                <c:pt idx="507">
                  <c:v>-2.7314923834660387E-3</c:v>
                </c:pt>
                <c:pt idx="508">
                  <c:v>-6.7039473695007512E-4</c:v>
                </c:pt>
                <c:pt idx="509">
                  <c:v>0</c:v>
                </c:pt>
                <c:pt idx="510">
                  <c:v>-7.8204089976785518E-4</c:v>
                </c:pt>
                <c:pt idx="511">
                  <c:v>0</c:v>
                </c:pt>
                <c:pt idx="512">
                  <c:v>0</c:v>
                </c:pt>
                <c:pt idx="513">
                  <c:v>0</c:v>
                </c:pt>
                <c:pt idx="514">
                  <c:v>0</c:v>
                </c:pt>
                <c:pt idx="515">
                  <c:v>0</c:v>
                </c:pt>
                <c:pt idx="516">
                  <c:v>-1.525889843935424E-3</c:v>
                </c:pt>
                <c:pt idx="517">
                  <c:v>-2.6504021745621387E-3</c:v>
                </c:pt>
                <c:pt idx="518">
                  <c:v>-2.6990102113189085E-4</c:v>
                </c:pt>
                <c:pt idx="519">
                  <c:v>0</c:v>
                </c:pt>
                <c:pt idx="520">
                  <c:v>0</c:v>
                </c:pt>
                <c:pt idx="521">
                  <c:v>0</c:v>
                </c:pt>
                <c:pt idx="522">
                  <c:v>0</c:v>
                </c:pt>
                <c:pt idx="523">
                  <c:v>0</c:v>
                </c:pt>
                <c:pt idx="524">
                  <c:v>0</c:v>
                </c:pt>
                <c:pt idx="525">
                  <c:v>-3.4854445060905626E-5</c:v>
                </c:pt>
                <c:pt idx="526">
                  <c:v>0</c:v>
                </c:pt>
                <c:pt idx="527">
                  <c:v>-1.8921389372161812E-4</c:v>
                </c:pt>
                <c:pt idx="528">
                  <c:v>-1.0132948470076286E-5</c:v>
                </c:pt>
                <c:pt idx="529">
                  <c:v>0</c:v>
                </c:pt>
                <c:pt idx="530">
                  <c:v>0</c:v>
                </c:pt>
                <c:pt idx="531">
                  <c:v>-9.3360205415093933E-4</c:v>
                </c:pt>
                <c:pt idx="532">
                  <c:v>0</c:v>
                </c:pt>
                <c:pt idx="533">
                  <c:v>0</c:v>
                </c:pt>
                <c:pt idx="534">
                  <c:v>0</c:v>
                </c:pt>
                <c:pt idx="535">
                  <c:v>-1.3373168544227321E-3</c:v>
                </c:pt>
                <c:pt idx="536">
                  <c:v>-2.5835372138575119E-3</c:v>
                </c:pt>
                <c:pt idx="537">
                  <c:v>-4.109023884755203E-3</c:v>
                </c:pt>
                <c:pt idx="538">
                  <c:v>-2.5533270627742244E-3</c:v>
                </c:pt>
                <c:pt idx="539">
                  <c:v>-3.4028466573033933E-3</c:v>
                </c:pt>
                <c:pt idx="540">
                  <c:v>-2.8134124664913607E-3</c:v>
                </c:pt>
                <c:pt idx="541">
                  <c:v>0</c:v>
                </c:pt>
                <c:pt idx="542">
                  <c:v>0</c:v>
                </c:pt>
                <c:pt idx="543">
                  <c:v>0</c:v>
                </c:pt>
                <c:pt idx="544">
                  <c:v>-1.5936775347644705E-3</c:v>
                </c:pt>
                <c:pt idx="545">
                  <c:v>-3.2312573910960873E-3</c:v>
                </c:pt>
                <c:pt idx="546">
                  <c:v>-1.5405469430648244E-3</c:v>
                </c:pt>
                <c:pt idx="547">
                  <c:v>0</c:v>
                </c:pt>
                <c:pt idx="548">
                  <c:v>0</c:v>
                </c:pt>
                <c:pt idx="549">
                  <c:v>-1.8270106217710413E-3</c:v>
                </c:pt>
                <c:pt idx="550">
                  <c:v>-1.9674179820499127E-3</c:v>
                </c:pt>
                <c:pt idx="551">
                  <c:v>-9.4382954184646373E-4</c:v>
                </c:pt>
                <c:pt idx="552">
                  <c:v>0</c:v>
                </c:pt>
                <c:pt idx="553">
                  <c:v>0</c:v>
                </c:pt>
                <c:pt idx="554">
                  <c:v>0</c:v>
                </c:pt>
                <c:pt idx="555">
                  <c:v>0</c:v>
                </c:pt>
                <c:pt idx="556">
                  <c:v>0</c:v>
                </c:pt>
                <c:pt idx="557">
                  <c:v>0</c:v>
                </c:pt>
                <c:pt idx="558">
                  <c:v>0</c:v>
                </c:pt>
                <c:pt idx="559">
                  <c:v>0</c:v>
                </c:pt>
                <c:pt idx="560">
                  <c:v>0</c:v>
                </c:pt>
                <c:pt idx="561">
                  <c:v>0</c:v>
                </c:pt>
                <c:pt idx="562">
                  <c:v>-4.8802806731473858E-4</c:v>
                </c:pt>
                <c:pt idx="563">
                  <c:v>-5.1582529592086868E-4</c:v>
                </c:pt>
                <c:pt idx="564">
                  <c:v>0</c:v>
                </c:pt>
                <c:pt idx="565">
                  <c:v>0</c:v>
                </c:pt>
                <c:pt idx="566">
                  <c:v>0</c:v>
                </c:pt>
                <c:pt idx="567">
                  <c:v>-4.0635116480958189E-4</c:v>
                </c:pt>
                <c:pt idx="568">
                  <c:v>0</c:v>
                </c:pt>
                <c:pt idx="569">
                  <c:v>0</c:v>
                </c:pt>
                <c:pt idx="570">
                  <c:v>-1.542108722105362E-3</c:v>
                </c:pt>
                <c:pt idx="571">
                  <c:v>-1.6037273143529873E-3</c:v>
                </c:pt>
                <c:pt idx="572">
                  <c:v>0</c:v>
                </c:pt>
                <c:pt idx="573">
                  <c:v>0</c:v>
                </c:pt>
                <c:pt idx="574">
                  <c:v>0</c:v>
                </c:pt>
                <c:pt idx="575">
                  <c:v>0</c:v>
                </c:pt>
                <c:pt idx="576">
                  <c:v>0</c:v>
                </c:pt>
                <c:pt idx="577">
                  <c:v>-9.894875627078914E-4</c:v>
                </c:pt>
                <c:pt idx="578">
                  <c:v>-1.1207170143903156E-3</c:v>
                </c:pt>
                <c:pt idx="579">
                  <c:v>-1.7372028805238138E-3</c:v>
                </c:pt>
                <c:pt idx="580">
                  <c:v>-6.3494875131919759E-4</c:v>
                </c:pt>
                <c:pt idx="581">
                  <c:v>0</c:v>
                </c:pt>
                <c:pt idx="582">
                  <c:v>-1.9965046504144546E-4</c:v>
                </c:pt>
                <c:pt idx="583">
                  <c:v>-7.9344856795593444E-4</c:v>
                </c:pt>
                <c:pt idx="584">
                  <c:v>-2.1307593223285348E-4</c:v>
                </c:pt>
                <c:pt idx="585">
                  <c:v>0</c:v>
                </c:pt>
                <c:pt idx="586">
                  <c:v>-1.6286871129134184E-3</c:v>
                </c:pt>
                <c:pt idx="587">
                  <c:v>-2.7950299463640471E-3</c:v>
                </c:pt>
                <c:pt idx="588">
                  <c:v>-5.7284817314298131E-3</c:v>
                </c:pt>
                <c:pt idx="589">
                  <c:v>-4.8208403949088208E-3</c:v>
                </c:pt>
                <c:pt idx="590">
                  <c:v>-3.7988244955490247E-3</c:v>
                </c:pt>
                <c:pt idx="591">
                  <c:v>-4.5908782368637713E-3</c:v>
                </c:pt>
                <c:pt idx="592">
                  <c:v>-2.1878106839368083E-3</c:v>
                </c:pt>
                <c:pt idx="593">
                  <c:v>-7.7489456391255374E-4</c:v>
                </c:pt>
                <c:pt idx="594">
                  <c:v>0</c:v>
                </c:pt>
                <c:pt idx="595">
                  <c:v>-2.2067772234467542E-3</c:v>
                </c:pt>
                <c:pt idx="596">
                  <c:v>-2.0444340198974009E-3</c:v>
                </c:pt>
                <c:pt idx="597">
                  <c:v>-1.1488966267109157E-3</c:v>
                </c:pt>
                <c:pt idx="598">
                  <c:v>0</c:v>
                </c:pt>
                <c:pt idx="599">
                  <c:v>-1.2795740273163769E-3</c:v>
                </c:pt>
                <c:pt idx="600">
                  <c:v>-1.4967039533475557E-4</c:v>
                </c:pt>
                <c:pt idx="601">
                  <c:v>0</c:v>
                </c:pt>
                <c:pt idx="602">
                  <c:v>0</c:v>
                </c:pt>
                <c:pt idx="603">
                  <c:v>-5.3086557063619644E-4</c:v>
                </c:pt>
                <c:pt idx="604">
                  <c:v>-1.3024275338735514E-4</c:v>
                </c:pt>
                <c:pt idx="605">
                  <c:v>0</c:v>
                </c:pt>
                <c:pt idx="606">
                  <c:v>0</c:v>
                </c:pt>
                <c:pt idx="607">
                  <c:v>-9.8180805895620171E-4</c:v>
                </c:pt>
                <c:pt idx="608">
                  <c:v>-7.4897194252543375E-4</c:v>
                </c:pt>
                <c:pt idx="609">
                  <c:v>0</c:v>
                </c:pt>
                <c:pt idx="610">
                  <c:v>-3.024706315812864E-4</c:v>
                </c:pt>
                <c:pt idx="611">
                  <c:v>-4.2056355499597853E-4</c:v>
                </c:pt>
                <c:pt idx="612">
                  <c:v>-9.0404063100180121E-4</c:v>
                </c:pt>
                <c:pt idx="613">
                  <c:v>-1.6159082204763031E-3</c:v>
                </c:pt>
                <c:pt idx="614">
                  <c:v>-1.8593618890180297E-3</c:v>
                </c:pt>
                <c:pt idx="615">
                  <c:v>0</c:v>
                </c:pt>
                <c:pt idx="616">
                  <c:v>-2.3106442183861153E-3</c:v>
                </c:pt>
                <c:pt idx="617">
                  <c:v>-2.4132271812024042E-3</c:v>
                </c:pt>
                <c:pt idx="618">
                  <c:v>-2.3466814573190886E-3</c:v>
                </c:pt>
                <c:pt idx="619">
                  <c:v>-2.3098454110090927E-3</c:v>
                </c:pt>
                <c:pt idx="620">
                  <c:v>-2.0633235311092735E-3</c:v>
                </c:pt>
                <c:pt idx="621">
                  <c:v>-1.4684624627829823E-3</c:v>
                </c:pt>
                <c:pt idx="622">
                  <c:v>-9.4928307117658761E-5</c:v>
                </c:pt>
                <c:pt idx="623">
                  <c:v>0</c:v>
                </c:pt>
                <c:pt idx="624">
                  <c:v>-3.7583789928874456E-4</c:v>
                </c:pt>
                <c:pt idx="625">
                  <c:v>0</c:v>
                </c:pt>
                <c:pt idx="626">
                  <c:v>0</c:v>
                </c:pt>
                <c:pt idx="627">
                  <c:v>-1.1063858928830328E-3</c:v>
                </c:pt>
                <c:pt idx="628">
                  <c:v>-1.8894099875471637E-3</c:v>
                </c:pt>
                <c:pt idx="629">
                  <c:v>-1.6639919480121446E-3</c:v>
                </c:pt>
                <c:pt idx="630">
                  <c:v>0</c:v>
                </c:pt>
                <c:pt idx="631">
                  <c:v>-1.6197110008997484E-4</c:v>
                </c:pt>
                <c:pt idx="632">
                  <c:v>-2.164936272033513E-3</c:v>
                </c:pt>
                <c:pt idx="633">
                  <c:v>-2.3323704059471373E-3</c:v>
                </c:pt>
                <c:pt idx="634">
                  <c:v>-2.1080375207770397E-3</c:v>
                </c:pt>
                <c:pt idx="635">
                  <c:v>-1.6499771962402709E-3</c:v>
                </c:pt>
                <c:pt idx="636">
                  <c:v>-7.2400139093153904E-4</c:v>
                </c:pt>
                <c:pt idx="637">
                  <c:v>-1.2881273226831302E-3</c:v>
                </c:pt>
                <c:pt idx="638">
                  <c:v>-2.8618614231634698E-4</c:v>
                </c:pt>
                <c:pt idx="639">
                  <c:v>0</c:v>
                </c:pt>
                <c:pt idx="640">
                  <c:v>0</c:v>
                </c:pt>
                <c:pt idx="641">
                  <c:v>-4.8332383569082982E-4</c:v>
                </c:pt>
                <c:pt idx="642">
                  <c:v>-7.7905208601869447E-4</c:v>
                </c:pt>
                <c:pt idx="643">
                  <c:v>-1.1238774405850638E-3</c:v>
                </c:pt>
                <c:pt idx="644">
                  <c:v>0</c:v>
                </c:pt>
                <c:pt idx="645">
                  <c:v>0</c:v>
                </c:pt>
                <c:pt idx="646">
                  <c:v>0</c:v>
                </c:pt>
                <c:pt idx="647">
                  <c:v>-3.1480496671354441E-4</c:v>
                </c:pt>
                <c:pt idx="648">
                  <c:v>0</c:v>
                </c:pt>
                <c:pt idx="649">
                  <c:v>0</c:v>
                </c:pt>
                <c:pt idx="650">
                  <c:v>0</c:v>
                </c:pt>
                <c:pt idx="651">
                  <c:v>0</c:v>
                </c:pt>
                <c:pt idx="652">
                  <c:v>0</c:v>
                </c:pt>
                <c:pt idx="653">
                  <c:v>-2.6029584769104996E-4</c:v>
                </c:pt>
                <c:pt idx="654">
                  <c:v>0</c:v>
                </c:pt>
                <c:pt idx="655">
                  <c:v>-8.8345376355436489E-4</c:v>
                </c:pt>
                <c:pt idx="656">
                  <c:v>0</c:v>
                </c:pt>
                <c:pt idx="657">
                  <c:v>0</c:v>
                </c:pt>
                <c:pt idx="658">
                  <c:v>-1.083304592310208E-3</c:v>
                </c:pt>
                <c:pt idx="659">
                  <c:v>0</c:v>
                </c:pt>
                <c:pt idx="660">
                  <c:v>0</c:v>
                </c:pt>
                <c:pt idx="661">
                  <c:v>-9.8448346632240558E-4</c:v>
                </c:pt>
                <c:pt idx="662">
                  <c:v>-8.2058991881517329E-5</c:v>
                </c:pt>
                <c:pt idx="663">
                  <c:v>0</c:v>
                </c:pt>
                <c:pt idx="664">
                  <c:v>0</c:v>
                </c:pt>
                <c:pt idx="665">
                  <c:v>-1.4462164332162963E-4</c:v>
                </c:pt>
                <c:pt idx="666">
                  <c:v>0</c:v>
                </c:pt>
                <c:pt idx="667">
                  <c:v>0</c:v>
                </c:pt>
                <c:pt idx="668">
                  <c:v>-3.8684825631851716E-4</c:v>
                </c:pt>
                <c:pt idx="669">
                  <c:v>0</c:v>
                </c:pt>
                <c:pt idx="670">
                  <c:v>0</c:v>
                </c:pt>
                <c:pt idx="671">
                  <c:v>0</c:v>
                </c:pt>
                <c:pt idx="672">
                  <c:v>0</c:v>
                </c:pt>
                <c:pt idx="673">
                  <c:v>-1.2831522913957505E-3</c:v>
                </c:pt>
                <c:pt idx="674">
                  <c:v>-2.0874859767109344E-3</c:v>
                </c:pt>
                <c:pt idx="675">
                  <c:v>0</c:v>
                </c:pt>
                <c:pt idx="676">
                  <c:v>0</c:v>
                </c:pt>
                <c:pt idx="677">
                  <c:v>0</c:v>
                </c:pt>
                <c:pt idx="678">
                  <c:v>0</c:v>
                </c:pt>
                <c:pt idx="679">
                  <c:v>0</c:v>
                </c:pt>
                <c:pt idx="680">
                  <c:v>-8.8235569834127503E-4</c:v>
                </c:pt>
                <c:pt idx="681">
                  <c:v>0</c:v>
                </c:pt>
                <c:pt idx="682">
                  <c:v>0</c:v>
                </c:pt>
                <c:pt idx="683">
                  <c:v>0</c:v>
                </c:pt>
                <c:pt idx="684">
                  <c:v>0</c:v>
                </c:pt>
                <c:pt idx="685">
                  <c:v>0</c:v>
                </c:pt>
                <c:pt idx="686">
                  <c:v>-2.2702124278090041E-3</c:v>
                </c:pt>
                <c:pt idx="687">
                  <c:v>-2.7983492631851181E-3</c:v>
                </c:pt>
                <c:pt idx="688">
                  <c:v>-2.9908958635674887E-3</c:v>
                </c:pt>
                <c:pt idx="689">
                  <c:v>-2.6599169543258805E-3</c:v>
                </c:pt>
                <c:pt idx="690">
                  <c:v>-5.6034821765083009E-4</c:v>
                </c:pt>
                <c:pt idx="691">
                  <c:v>0</c:v>
                </c:pt>
                <c:pt idx="692">
                  <c:v>0</c:v>
                </c:pt>
                <c:pt idx="693">
                  <c:v>0</c:v>
                </c:pt>
                <c:pt idx="694">
                  <c:v>0</c:v>
                </c:pt>
                <c:pt idx="695">
                  <c:v>0</c:v>
                </c:pt>
                <c:pt idx="696">
                  <c:v>0</c:v>
                </c:pt>
                <c:pt idx="697">
                  <c:v>-1.1472531738655478E-3</c:v>
                </c:pt>
                <c:pt idx="698">
                  <c:v>-1.5298100294648398E-3</c:v>
                </c:pt>
                <c:pt idx="699" formatCode="General">
                  <c:v>-1.7756638747177256E-3</c:v>
                </c:pt>
                <c:pt idx="700" formatCode="General">
                  <c:v>-2.4318378079868364E-4</c:v>
                </c:pt>
                <c:pt idx="701" formatCode="General">
                  <c:v>0</c:v>
                </c:pt>
                <c:pt idx="702" formatCode="General">
                  <c:v>0</c:v>
                </c:pt>
                <c:pt idx="703" formatCode="General">
                  <c:v>0</c:v>
                </c:pt>
                <c:pt idx="704" formatCode="General">
                  <c:v>0</c:v>
                </c:pt>
                <c:pt idx="705" formatCode="General">
                  <c:v>-1.5727630324294806E-3</c:v>
                </c:pt>
                <c:pt idx="706" formatCode="General">
                  <c:v>-3.2460510453312663E-3</c:v>
                </c:pt>
                <c:pt idx="707" formatCode="General">
                  <c:v>-4.4430484425329597E-3</c:v>
                </c:pt>
                <c:pt idx="708" formatCode="General">
                  <c:v>-2.1567243383961987E-3</c:v>
                </c:pt>
                <c:pt idx="709" formatCode="General">
                  <c:v>-5.897815807556217E-4</c:v>
                </c:pt>
                <c:pt idx="710" formatCode="General">
                  <c:v>0</c:v>
                </c:pt>
                <c:pt idx="711" formatCode="General">
                  <c:v>-4.7369183901690981E-5</c:v>
                </c:pt>
                <c:pt idx="712" formatCode="General">
                  <c:v>0</c:v>
                </c:pt>
                <c:pt idx="713" formatCode="General">
                  <c:v>0</c:v>
                </c:pt>
                <c:pt idx="714" formatCode="General">
                  <c:v>-2.0573047597951533E-3</c:v>
                </c:pt>
                <c:pt idx="715" formatCode="General">
                  <c:v>-2.2460197438203267E-3</c:v>
                </c:pt>
                <c:pt idx="716" formatCode="General">
                  <c:v>-2.353190313043374E-3</c:v>
                </c:pt>
                <c:pt idx="717" formatCode="General">
                  <c:v>-3.544894520857933E-3</c:v>
                </c:pt>
                <c:pt idx="718" formatCode="General">
                  <c:v>-1.9042786317960969E-3</c:v>
                </c:pt>
                <c:pt idx="719" formatCode="General">
                  <c:v>-3.5859218006140114E-3</c:v>
                </c:pt>
                <c:pt idx="720" formatCode="General">
                  <c:v>-4.2936229068262222E-3</c:v>
                </c:pt>
                <c:pt idx="721" formatCode="General">
                  <c:v>-4.3510382102815992E-3</c:v>
                </c:pt>
                <c:pt idx="722" formatCode="General">
                  <c:v>-2.1876583168720654E-3</c:v>
                </c:pt>
                <c:pt idx="723" formatCode="General">
                  <c:v>-2.7161872611238813E-3</c:v>
                </c:pt>
                <c:pt idx="724" formatCode="General">
                  <c:v>-3.4192806245018081E-3</c:v>
                </c:pt>
                <c:pt idx="725" formatCode="General">
                  <c:v>-6.4297361476384207E-4</c:v>
                </c:pt>
                <c:pt idx="726" formatCode="General">
                  <c:v>-1.4846644067738612E-3</c:v>
                </c:pt>
                <c:pt idx="727" formatCode="General">
                  <c:v>-1.6321200854011453E-3</c:v>
                </c:pt>
                <c:pt idx="728" formatCode="General">
                  <c:v>-1.3082881533121871E-5</c:v>
                </c:pt>
                <c:pt idx="729" formatCode="General">
                  <c:v>0</c:v>
                </c:pt>
                <c:pt idx="730" formatCode="General">
                  <c:v>-4.2438685480483684E-4</c:v>
                </c:pt>
                <c:pt idx="731" formatCode="General">
                  <c:v>0</c:v>
                </c:pt>
                <c:pt idx="732" formatCode="General">
                  <c:v>-1.3650743297899393E-3</c:v>
                </c:pt>
                <c:pt idx="733" formatCode="General">
                  <c:v>-2.8665949480176645E-3</c:v>
                </c:pt>
                <c:pt idx="734" formatCode="General">
                  <c:v>-2.2695939793334619E-3</c:v>
                </c:pt>
                <c:pt idx="735" formatCode="General">
                  <c:v>-2.5186282631732837E-3</c:v>
                </c:pt>
                <c:pt idx="736" formatCode="General">
                  <c:v>-2.5152778753907423E-3</c:v>
                </c:pt>
                <c:pt idx="737" formatCode="General">
                  <c:v>-3.3664383411865506E-3</c:v>
                </c:pt>
                <c:pt idx="738" formatCode="General">
                  <c:v>-4.2508142548739469E-3</c:v>
                </c:pt>
                <c:pt idx="739" formatCode="General">
                  <c:v>-1.7959853321993791E-3</c:v>
                </c:pt>
                <c:pt idx="740" formatCode="General">
                  <c:v>-1.0795233421598827E-3</c:v>
                </c:pt>
                <c:pt idx="741" formatCode="General">
                  <c:v>-1.7020701097479884E-3</c:v>
                </c:pt>
                <c:pt idx="742" formatCode="General">
                  <c:v>-4.9963260860264036E-4</c:v>
                </c:pt>
                <c:pt idx="743" formatCode="General">
                  <c:v>0</c:v>
                </c:pt>
                <c:pt idx="744" formatCode="General">
                  <c:v>0</c:v>
                </c:pt>
                <c:pt idx="745" formatCode="General">
                  <c:v>0</c:v>
                </c:pt>
                <c:pt idx="746" formatCode="General">
                  <c:v>0</c:v>
                </c:pt>
                <c:pt idx="747" formatCode="General">
                  <c:v>-8.7846997944507343E-5</c:v>
                </c:pt>
                <c:pt idx="748" formatCode="General">
                  <c:v>-1.0458056367190771E-4</c:v>
                </c:pt>
                <c:pt idx="749" formatCode="General">
                  <c:v>0</c:v>
                </c:pt>
                <c:pt idx="750" formatCode="General">
                  <c:v>0</c:v>
                </c:pt>
                <c:pt idx="751" formatCode="General">
                  <c:v>0</c:v>
                </c:pt>
                <c:pt idx="752" formatCode="General">
                  <c:v>-2.5574303065329929E-3</c:v>
                </c:pt>
                <c:pt idx="753" formatCode="General">
                  <c:v>-3.4966487231178345E-3</c:v>
                </c:pt>
                <c:pt idx="754" formatCode="General">
                  <c:v>-2.6551790632739491E-3</c:v>
                </c:pt>
                <c:pt idx="755" formatCode="General">
                  <c:v>-1.7868085471760553E-3</c:v>
                </c:pt>
                <c:pt idx="756" formatCode="General">
                  <c:v>-1.4654587953357723E-3</c:v>
                </c:pt>
                <c:pt idx="757" formatCode="General">
                  <c:v>-8.4540873922145376E-4</c:v>
                </c:pt>
                <c:pt idx="758" formatCode="General">
                  <c:v>0</c:v>
                </c:pt>
                <c:pt idx="759" formatCode="General">
                  <c:v>0</c:v>
                </c:pt>
                <c:pt idx="760" formatCode="General">
                  <c:v>-1.4785992604415821E-4</c:v>
                </c:pt>
                <c:pt idx="761" formatCode="General">
                  <c:v>0</c:v>
                </c:pt>
                <c:pt idx="762" formatCode="General">
                  <c:v>0</c:v>
                </c:pt>
                <c:pt idx="763" formatCode="General">
                  <c:v>0</c:v>
                </c:pt>
                <c:pt idx="764" formatCode="General">
                  <c:v>0</c:v>
                </c:pt>
                <c:pt idx="765" formatCode="General">
                  <c:v>0</c:v>
                </c:pt>
                <c:pt idx="766" formatCode="General">
                  <c:v>0</c:v>
                </c:pt>
                <c:pt idx="767" formatCode="General">
                  <c:v>-2.0575747690287916E-4</c:v>
                </c:pt>
                <c:pt idx="768" formatCode="General">
                  <c:v>0</c:v>
                </c:pt>
                <c:pt idx="769" formatCode="General">
                  <c:v>0</c:v>
                </c:pt>
                <c:pt idx="770" formatCode="General">
                  <c:v>0</c:v>
                </c:pt>
                <c:pt idx="771" formatCode="General">
                  <c:v>0</c:v>
                </c:pt>
                <c:pt idx="772" formatCode="General">
                  <c:v>0</c:v>
                </c:pt>
                <c:pt idx="773" formatCode="General">
                  <c:v>0</c:v>
                </c:pt>
                <c:pt idx="774" formatCode="General">
                  <c:v>0</c:v>
                </c:pt>
                <c:pt idx="775" formatCode="General">
                  <c:v>0</c:v>
                </c:pt>
                <c:pt idx="776" formatCode="General">
                  <c:v>-1.0548044545307667E-3</c:v>
                </c:pt>
                <c:pt idx="777" formatCode="General">
                  <c:v>-8.0190452288020353E-4</c:v>
                </c:pt>
                <c:pt idx="778" formatCode="General">
                  <c:v>-1.1364123170252149E-3</c:v>
                </c:pt>
                <c:pt idx="779" formatCode="General">
                  <c:v>0</c:v>
                </c:pt>
                <c:pt idx="780" formatCode="General">
                  <c:v>-2.0734864114092533E-3</c:v>
                </c:pt>
                <c:pt idx="781" formatCode="General">
                  <c:v>-5.7278118201520289E-4</c:v>
                </c:pt>
                <c:pt idx="782" formatCode="General">
                  <c:v>-5.4520439029359657E-4</c:v>
                </c:pt>
                <c:pt idx="783" formatCode="General">
                  <c:v>-1.2199642515963172E-3</c:v>
                </c:pt>
                <c:pt idx="784" formatCode="General">
                  <c:v>0</c:v>
                </c:pt>
                <c:pt idx="785" formatCode="General">
                  <c:v>0</c:v>
                </c:pt>
                <c:pt idx="786" formatCode="General">
                  <c:v>-9.914727116796529E-4</c:v>
                </c:pt>
                <c:pt idx="787" formatCode="General">
                  <c:v>-1.3978919219495012E-3</c:v>
                </c:pt>
                <c:pt idx="788" formatCode="General">
                  <c:v>-1.6387355646619861E-3</c:v>
                </c:pt>
                <c:pt idx="789" formatCode="General">
                  <c:v>-1.2838282048152072E-3</c:v>
                </c:pt>
                <c:pt idx="790" formatCode="General">
                  <c:v>-1.9161063347379326E-3</c:v>
                </c:pt>
                <c:pt idx="791" formatCode="General">
                  <c:v>-1.7592608056504755E-3</c:v>
                </c:pt>
                <c:pt idx="792" formatCode="General">
                  <c:v>-3.3340057694123404E-3</c:v>
                </c:pt>
                <c:pt idx="793" formatCode="General">
                  <c:v>-3.5341926460191742E-3</c:v>
                </c:pt>
                <c:pt idx="794" formatCode="General">
                  <c:v>-2.8804078249297094E-3</c:v>
                </c:pt>
                <c:pt idx="795" formatCode="General">
                  <c:v>-1.8133647042806178E-3</c:v>
                </c:pt>
                <c:pt idx="796" formatCode="General">
                  <c:v>-8.7972292759663784E-4</c:v>
                </c:pt>
                <c:pt idx="797" formatCode="General">
                  <c:v>0</c:v>
                </c:pt>
                <c:pt idx="798" formatCode="General">
                  <c:v>-2.1234537100850437E-3</c:v>
                </c:pt>
                <c:pt idx="799" formatCode="General">
                  <c:v>-2.2379166699598718E-3</c:v>
                </c:pt>
                <c:pt idx="800" formatCode="General">
                  <c:v>-3.3425803677628041E-3</c:v>
                </c:pt>
                <c:pt idx="801" formatCode="General">
                  <c:v>-4.0699895035151146E-3</c:v>
                </c:pt>
                <c:pt idx="802" formatCode="General">
                  <c:v>-2.6933759411297276E-3</c:v>
                </c:pt>
                <c:pt idx="803" formatCode="General">
                  <c:v>-1.7901213532678373E-3</c:v>
                </c:pt>
                <c:pt idx="804" formatCode="General">
                  <c:v>-2.6024051192375941E-3</c:v>
                </c:pt>
                <c:pt idx="805" formatCode="General">
                  <c:v>-4.6242727333973832E-3</c:v>
                </c:pt>
                <c:pt idx="806" formatCode="General">
                  <c:v>-4.3931273713883057E-3</c:v>
                </c:pt>
                <c:pt idx="807" formatCode="General">
                  <c:v>-3.4145487568224553E-3</c:v>
                </c:pt>
                <c:pt idx="808" formatCode="General">
                  <c:v>-4.5308376155623886E-3</c:v>
                </c:pt>
                <c:pt idx="809" formatCode="General">
                  <c:v>-2.424325906718594E-3</c:v>
                </c:pt>
                <c:pt idx="810" formatCode="General">
                  <c:v>-2.042228916951494E-3</c:v>
                </c:pt>
                <c:pt idx="811" formatCode="General">
                  <c:v>0</c:v>
                </c:pt>
                <c:pt idx="812" formatCode="General">
                  <c:v>-4.9812958896144899E-4</c:v>
                </c:pt>
                <c:pt idx="813" formatCode="General">
                  <c:v>0</c:v>
                </c:pt>
                <c:pt idx="814" formatCode="General">
                  <c:v>-1.6843023123224166E-3</c:v>
                </c:pt>
              </c:numCache>
            </c:numRef>
          </c:val>
          <c:smooth val="0"/>
          <c:extLst>
            <c:ext xmlns:c16="http://schemas.microsoft.com/office/drawing/2014/chart" uri="{C3380CC4-5D6E-409C-BE32-E72D297353CC}">
              <c16:uniqueId val="{00000000-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D76BF987-981F-4965-A08A-1257F8AF0974}">
          <cx:dataPt idx="9">
            <cx:spPr>
              <a:solidFill>
                <a:srgbClr val="343A50"/>
              </a:solidFill>
            </cx:spPr>
          </cx:dataPt>
          <cx:dataLabels>
            <cx:txPr>
              <a:bodyPr spcFirstLastPara="1" vertOverflow="ellipsis" horzOverflow="overflow" wrap="square" lIns="0" tIns="0" rIns="0" bIns="0" anchor="ctr" anchorCtr="1"/>
              <a:lstStyle/>
              <a:p>
                <a:pPr algn="ctr" rtl="0">
                  <a:defRPr>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dataLabels>
          <cx:dataId val="0"/>
          <cx:layoutPr>
            <cx:subtotals>
              <cx:idx val="9"/>
            </cx:subtotals>
          </cx:layoutPr>
        </cx:series>
      </cx:plotAreaRegion>
      <cx:axis id="0">
        <cx:catScaling gapWidth="0.5"/>
        <cx:tickLabels/>
        <cx:txPr>
          <a:bodyPr vertOverflow="overflow" horzOverflow="overflow" wrap="square" lIns="0" tIns="0" rIns="0" bIns="0"/>
          <a:lstStyle/>
          <a:p>
            <a:pPr algn="ctr" rtl="0">
              <a:defRPr sz="95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5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007F7085-0301-4604-A4E9-76724627382E}">
          <cx:spPr>
            <a:solidFill>
              <a:schemeClr val="accent1"/>
            </a:solidFill>
          </cx:spPr>
          <cx:dataPt idx="3">
            <cx:spPr>
              <a:solidFill>
                <a:srgbClr val="FAB47A"/>
              </a:solidFill>
            </cx:spPr>
          </cx:dataPt>
          <cx:dataPt idx="4">
            <cx:spPr>
              <a:solidFill>
                <a:srgbClr val="343A50"/>
              </a:solidFill>
            </cx:spPr>
          </cx:dataPt>
          <cx:dataLabels pos="outEnd">
            <cx:txPr>
              <a:bodyPr spcFirstLastPara="1" vertOverflow="ellipsis" horzOverflow="overflow" wrap="square" lIns="0" tIns="0" rIns="0" bIns="0" anchor="ctr" anchorCtr="1"/>
              <a:lstStyle/>
              <a:p>
                <a:pPr algn="ctr" rtl="0">
                  <a:defRPr>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dataLabels>
          <cx:dataId val="0"/>
          <cx:layoutPr>
            <cx:visibility connectorLines="0"/>
            <cx:subtotals>
              <cx:idx val="4"/>
            </cx:subtotals>
          </cx:layoutPr>
        </cx:series>
      </cx:plotAreaRegion>
      <cx:axis id="0">
        <cx:catScaling gapWidth="0.5"/>
        <cx:tickLabels/>
        <cx:txPr>
          <a:bodyPr spcFirstLastPara="1" vertOverflow="ellipsis" horzOverflow="overflow" wrap="square" lIns="0" tIns="0" rIns="0" bIns="0" anchor="ctr" anchorCtr="1"/>
          <a:lstStyle/>
          <a:p>
            <a:pPr algn="ctr" rtl="0">
              <a:defRPr sz="1000">
                <a:latin typeface="Archia" panose="02000503000000020004" pitchFamily="50" charset="0"/>
                <a:ea typeface="Archia" panose="02000503000000020004" pitchFamily="50" charset="0"/>
                <a:cs typeface="Archia" panose="02000503000000020004" pitchFamily="50" charset="0"/>
              </a:defRPr>
            </a:pPr>
            <a:endParaRPr lang="en-GB" sz="1000" b="0" i="0" u="none" strike="noStrike" baseline="0">
              <a:solidFill>
                <a:sysClr val="windowText" lastClr="000000">
                  <a:lumMod val="65000"/>
                  <a:lumOff val="35000"/>
                </a:sysClr>
              </a:solidFill>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1123950</xdr:colOff>
          <xdr:row>0</xdr:row>
          <xdr:rowOff>133350</xdr:rowOff>
        </xdr:from>
        <xdr:to>
          <xdr:col>20</xdr:col>
          <xdr:colOff>19050</xdr:colOff>
          <xdr:row>1</xdr:row>
          <xdr:rowOff>161925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180975</xdr:rowOff>
        </xdr:from>
        <xdr:to>
          <xdr:col>5</xdr:col>
          <xdr:colOff>1114425</xdr:colOff>
          <xdr:row>2</xdr:row>
          <xdr:rowOff>190500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2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a:t>
              </a:r>
            </a:p>
            <a:p>
              <a:pPr algn="ctr" rtl="0">
                <a:defRPr sz="1000"/>
              </a:pPr>
              <a:r>
                <a:rPr lang="pt-BR" sz="1400" b="0" i="0" u="none" strike="noStrike" baseline="0">
                  <a:solidFill>
                    <a:srgbClr val="000000"/>
                  </a:solidFill>
                  <a:latin typeface="Calibri"/>
                  <a:cs typeface="Calibri"/>
                </a:rPr>
                <a:t>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0</xdr:row>
          <xdr:rowOff>114300</xdr:rowOff>
        </xdr:from>
        <xdr:to>
          <xdr:col>8</xdr:col>
          <xdr:colOff>704850</xdr:colOff>
          <xdr:row>1</xdr:row>
          <xdr:rowOff>142875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2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posição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228600</xdr:colOff>
          <xdr:row>0</xdr:row>
          <xdr:rowOff>114300</xdr:rowOff>
        </xdr:from>
        <xdr:to>
          <xdr:col>23</xdr:col>
          <xdr:colOff>847725</xdr:colOff>
          <xdr:row>1</xdr:row>
          <xdr:rowOff>142875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200-000004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58859</xdr:colOff>
      <xdr:row>0</xdr:row>
      <xdr:rowOff>44824</xdr:rowOff>
    </xdr:from>
    <xdr:to>
      <xdr:col>4</xdr:col>
      <xdr:colOff>2995802</xdr:colOff>
      <xdr:row>2</xdr:row>
      <xdr:rowOff>19530</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918" y="44824"/>
          <a:ext cx="2936943" cy="46776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76200</xdr:colOff>
          <xdr:row>1</xdr:row>
          <xdr:rowOff>47625</xdr:rowOff>
        </xdr:from>
        <xdr:to>
          <xdr:col>17</xdr:col>
          <xdr:colOff>1000125</xdr:colOff>
          <xdr:row>2</xdr:row>
          <xdr:rowOff>133350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200-000007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266700</xdr:colOff>
          <xdr:row>1</xdr:row>
          <xdr:rowOff>190500</xdr:rowOff>
        </xdr:from>
        <xdr:to>
          <xdr:col>19</xdr:col>
          <xdr:colOff>523875</xdr:colOff>
          <xdr:row>2</xdr:row>
          <xdr:rowOff>238125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66675</xdr:rowOff>
        </xdr:from>
        <xdr:to>
          <xdr:col>10</xdr:col>
          <xdr:colOff>685800</xdr:colOff>
          <xdr:row>1</xdr:row>
          <xdr:rowOff>85725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xdr:row>
          <xdr:rowOff>200025</xdr:rowOff>
        </xdr:from>
        <xdr:to>
          <xdr:col>10</xdr:col>
          <xdr:colOff>666750</xdr:colOff>
          <xdr:row>3</xdr:row>
          <xdr:rowOff>19050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457200</xdr:colOff>
          <xdr:row>1</xdr:row>
          <xdr:rowOff>171450</xdr:rowOff>
        </xdr:from>
        <xdr:to>
          <xdr:col>28</xdr:col>
          <xdr:colOff>409575</xdr:colOff>
          <xdr:row>3</xdr:row>
          <xdr:rowOff>9525</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2983594</xdr:colOff>
      <xdr:row>0</xdr:row>
      <xdr:rowOff>123264</xdr:rowOff>
    </xdr:from>
    <xdr:to>
      <xdr:col>8</xdr:col>
      <xdr:colOff>351213</xdr:colOff>
      <xdr:row>2</xdr:row>
      <xdr:rowOff>97970</xdr:rowOff>
    </xdr:to>
    <xdr:pic>
      <xdr:nvPicPr>
        <xdr:cNvPr id="2" name="Gráfico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53" y="123264"/>
          <a:ext cx="2936943" cy="467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95250</xdr:rowOff>
        </xdr:from>
        <xdr:to>
          <xdr:col>9</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0</xdr:row>
          <xdr:rowOff>28575</xdr:rowOff>
        </xdr:from>
        <xdr:to>
          <xdr:col>12</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326221</xdr:colOff>
      <xdr:row>8</xdr:row>
      <xdr:rowOff>7696</xdr:rowOff>
    </xdr:from>
    <xdr:to>
      <xdr:col>17</xdr:col>
      <xdr:colOff>143341</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156503</xdr:colOff>
      <xdr:row>8</xdr:row>
      <xdr:rowOff>7696</xdr:rowOff>
    </xdr:from>
    <xdr:to>
      <xdr:col>10</xdr:col>
      <xdr:colOff>354623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169930</xdr:colOff>
      <xdr:row>7</xdr:row>
      <xdr:rowOff>23812</xdr:rowOff>
    </xdr:from>
    <xdr:to>
      <xdr:col>23</xdr:col>
      <xdr:colOff>376709</xdr:colOff>
      <xdr:row>17</xdr:row>
      <xdr:rowOff>84296</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359833</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18575"/>
              <a:ext cx="9928994"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24</xdr:col>
      <xdr:colOff>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64121"/>
              <a:ext cx="9951893"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121511</xdr:colOff>
      <xdr:row>25</xdr:row>
      <xdr:rowOff>129021</xdr:rowOff>
    </xdr:from>
    <xdr:to>
      <xdr:col>8</xdr:col>
      <xdr:colOff>79083</xdr:colOff>
      <xdr:row>43</xdr:row>
      <xdr:rowOff>52916</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328083</xdr:colOff>
      <xdr:row>24</xdr:row>
      <xdr:rowOff>42525</xdr:rowOff>
    </xdr:from>
    <xdr:to>
      <xdr:col>17</xdr:col>
      <xdr:colOff>273844</xdr:colOff>
      <xdr:row>42</xdr:row>
      <xdr:rowOff>42334</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178594</xdr:colOff>
      <xdr:row>23</xdr:row>
      <xdr:rowOff>73024</xdr:rowOff>
    </xdr:from>
    <xdr:to>
      <xdr:col>24</xdr:col>
      <xdr:colOff>345281</xdr:colOff>
      <xdr:row>41</xdr:row>
      <xdr:rowOff>83343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215698</xdr:colOff>
      <xdr:row>2</xdr:row>
      <xdr:rowOff>287531</xdr:rowOff>
    </xdr:to>
    <xdr:pic>
      <xdr:nvPicPr>
        <xdr:cNvPr id="5" name="Gráfico 2">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17</xdr:col>
      <xdr:colOff>0</xdr:colOff>
      <xdr:row>1</xdr:row>
      <xdr:rowOff>0</xdr:rowOff>
    </xdr:from>
    <xdr:to>
      <xdr:col>20</xdr:col>
      <xdr:colOff>595376</xdr:colOff>
      <xdr:row>2</xdr:row>
      <xdr:rowOff>83800</xdr:rowOff>
    </xdr:to>
    <xdr:pic>
      <xdr:nvPicPr>
        <xdr:cNvPr id="2" name="Gráfico 2">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35782</xdr:colOff>
      <xdr:row>2</xdr:row>
      <xdr:rowOff>71894</xdr:rowOff>
    </xdr:to>
    <xdr:pic>
      <xdr:nvPicPr>
        <xdr:cNvPr id="4" name="Gráfico 2">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1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twoCellAnchor>
    <xdr:from>
      <xdr:col>7</xdr:col>
      <xdr:colOff>559593</xdr:colOff>
      <xdr:row>0</xdr:row>
      <xdr:rowOff>154781</xdr:rowOff>
    </xdr:from>
    <xdr:to>
      <xdr:col>8</xdr:col>
      <xdr:colOff>833437</xdr:colOff>
      <xdr:row>2</xdr:row>
      <xdr:rowOff>165366</xdr:rowOff>
    </xdr:to>
    <xdr:sp macro="[0]!CleanColumn"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0275093" y="154781"/>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35719</xdr:colOff>
      <xdr:row>0</xdr:row>
      <xdr:rowOff>0</xdr:rowOff>
    </xdr:from>
    <xdr:to>
      <xdr:col>6</xdr:col>
      <xdr:colOff>648603</xdr:colOff>
      <xdr:row>2</xdr:row>
      <xdr:rowOff>17266</xdr:rowOff>
    </xdr:to>
    <xdr:pic>
      <xdr:nvPicPr>
        <xdr:cNvPr id="3" name="Gráfico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00375" y="0"/>
          <a:ext cx="2958416" cy="48161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684322</xdr:colOff>
      <xdr:row>2</xdr:row>
      <xdr:rowOff>76797</xdr:rowOff>
    </xdr:to>
    <xdr:pic>
      <xdr:nvPicPr>
        <xdr:cNvPr id="2" name="Gráfico 2">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46094" y="59531"/>
          <a:ext cx="2958416" cy="48161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2" name="Gráfico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38150" y="582083"/>
          <a:ext cx="4669198" cy="705062"/>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21167" y="6876551"/>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709092"/>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847723"/>
          <a:ext cx="9620250" cy="3709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da taxa de gestão </a:t>
          </a:r>
          <a:r>
            <a:rPr lang="pt-BR" sz="1100" baseline="0">
              <a:solidFill>
                <a:schemeClr val="tx1"/>
              </a:solidFill>
              <a:effectLst/>
              <a:latin typeface="+mn-lt"/>
              <a:ea typeface="+mn-ea"/>
              <a:cs typeface="+mn-cs"/>
            </a:rPr>
            <a:t>especificada na proposta comercial e </a:t>
          </a:r>
          <a:r>
            <a:rPr lang="pt-BR" sz="1100">
              <a:solidFill>
                <a:schemeClr val="tx1"/>
              </a:solidFill>
              <a:effectLst/>
              <a:latin typeface="+mn-lt"/>
              <a:ea typeface="+mn-ea"/>
              <a:cs typeface="+mn-cs"/>
            </a:rPr>
            <a:t>bruta de</a:t>
          </a:r>
          <a:r>
            <a:rPr lang="pt-BR" sz="1100" baseline="0">
              <a:solidFill>
                <a:schemeClr val="tx1"/>
              </a:solidFill>
              <a:effectLst/>
              <a:latin typeface="+mn-lt"/>
              <a:ea typeface="+mn-ea"/>
              <a:cs typeface="+mn-cs"/>
            </a:rPr>
            <a:t> eventual</a:t>
          </a:r>
          <a:r>
            <a:rPr lang="pt-BR" sz="1100">
              <a:solidFill>
                <a:schemeClr val="tx1"/>
              </a:solidFill>
              <a:effectLst/>
              <a:latin typeface="+mn-lt"/>
              <a:ea typeface="+mn-ea"/>
              <a:cs typeface="+mn-cs"/>
            </a:rPr>
            <a:t> taxa de performance</a:t>
          </a:r>
          <a:r>
            <a:rPr lang="pt-BR" sz="1100" baseline="0">
              <a:solidFill>
                <a:schemeClr val="tx1"/>
              </a:solidFill>
              <a:effectLst/>
              <a:latin typeface="+mn-lt"/>
              <a:ea typeface="+mn-ea"/>
              <a:cs typeface="+mn-cs"/>
            </a:rPr>
            <a:t>.</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20.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2" name="Image" descr="Image">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4762500" y="269873"/>
          <a:ext cx="5401800" cy="6609224"/>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3" name="Agrupar 71">
          <a:extLst>
            <a:ext uri="{FF2B5EF4-FFF2-40B4-BE49-F238E27FC236}">
              <a16:creationId xmlns:a16="http://schemas.microsoft.com/office/drawing/2014/main" id="{00000000-0008-0000-1700-000003000000}"/>
            </a:ext>
          </a:extLst>
        </xdr:cNvPr>
        <xdr:cNvGrpSpPr>
          <a:grpSpLocks noChangeAspect="1"/>
        </xdr:cNvGrpSpPr>
      </xdr:nvGrpSpPr>
      <xdr:grpSpPr>
        <a:xfrm>
          <a:off x="7529880" y="6158592"/>
          <a:ext cx="379421" cy="347871"/>
          <a:chOff x="5185276" y="6109516"/>
          <a:chExt cx="316797" cy="316797"/>
        </a:xfrm>
      </xdr:grpSpPr>
      <xdr:sp macro="" textlink="">
        <xdr:nvSpPr>
          <xdr:cNvPr id="4" name="Retângulo: Cantos Arredondados 73">
            <a:extLst>
              <a:ext uri="{FF2B5EF4-FFF2-40B4-BE49-F238E27FC236}">
                <a16:creationId xmlns:a16="http://schemas.microsoft.com/office/drawing/2014/main" id="{00000000-0008-0000-1700-00000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5" name="Agrupar 74">
            <a:extLst>
              <a:ext uri="{FF2B5EF4-FFF2-40B4-BE49-F238E27FC236}">
                <a16:creationId xmlns:a16="http://schemas.microsoft.com/office/drawing/2014/main" id="{00000000-0008-0000-1700-000005000000}"/>
              </a:ext>
            </a:extLst>
          </xdr:cNvPr>
          <xdr:cNvGrpSpPr/>
        </xdr:nvGrpSpPr>
        <xdr:grpSpPr>
          <a:xfrm>
            <a:off x="5249133" y="6146007"/>
            <a:ext cx="210630" cy="210721"/>
            <a:chOff x="13948313" y="6248184"/>
            <a:chExt cx="242276" cy="242379"/>
          </a:xfrm>
        </xdr:grpSpPr>
        <xdr:sp macro="" textlink="">
          <xdr:nvSpPr>
            <xdr:cNvPr id="6" name="Forma Livre: Forma 75">
              <a:extLst>
                <a:ext uri="{FF2B5EF4-FFF2-40B4-BE49-F238E27FC236}">
                  <a16:creationId xmlns:a16="http://schemas.microsoft.com/office/drawing/2014/main" id="{00000000-0008-0000-1700-00000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 name="Forma Livre: Forma 76">
              <a:extLst>
                <a:ext uri="{FF2B5EF4-FFF2-40B4-BE49-F238E27FC236}">
                  <a16:creationId xmlns:a16="http://schemas.microsoft.com/office/drawing/2014/main" id="{00000000-0008-0000-1700-00000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8" name="Forma Livre: Forma 77">
              <a:extLst>
                <a:ext uri="{FF2B5EF4-FFF2-40B4-BE49-F238E27FC236}">
                  <a16:creationId xmlns:a16="http://schemas.microsoft.com/office/drawing/2014/main" id="{00000000-0008-0000-1700-00000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3863875" y="6172795"/>
          <a:ext cx="501847" cy="368274"/>
          <a:chOff x="4169835" y="5767917"/>
          <a:chExt cx="610983" cy="476250"/>
        </a:xfrm>
      </xdr:grpSpPr>
      <xdr:grpSp>
        <xdr:nvGrpSpPr>
          <xdr:cNvPr id="10" name="Agrupar 25">
            <a:extLst>
              <a:ext uri="{FF2B5EF4-FFF2-40B4-BE49-F238E27FC236}">
                <a16:creationId xmlns:a16="http://schemas.microsoft.com/office/drawing/2014/main" id="{00000000-0008-0000-1700-00000A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17" name="Google Shape;10589;p129">
              <a:extLst>
                <a:ext uri="{FF2B5EF4-FFF2-40B4-BE49-F238E27FC236}">
                  <a16:creationId xmlns:a16="http://schemas.microsoft.com/office/drawing/2014/main" id="{00000000-0008-0000-1700-000011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8" name="Google Shape;10590;p129">
              <a:extLst>
                <a:ext uri="{FF2B5EF4-FFF2-40B4-BE49-F238E27FC236}">
                  <a16:creationId xmlns:a16="http://schemas.microsoft.com/office/drawing/2014/main" id="{00000000-0008-0000-1700-000012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9" name="Google Shape;10591;p129">
              <a:extLst>
                <a:ext uri="{FF2B5EF4-FFF2-40B4-BE49-F238E27FC236}">
                  <a16:creationId xmlns:a16="http://schemas.microsoft.com/office/drawing/2014/main" id="{00000000-0008-0000-1700-000013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20" name="Google Shape;10592;p129">
              <a:extLst>
                <a:ext uri="{FF2B5EF4-FFF2-40B4-BE49-F238E27FC236}">
                  <a16:creationId xmlns:a16="http://schemas.microsoft.com/office/drawing/2014/main" id="{00000000-0008-0000-1700-000014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4169835" y="5767917"/>
            <a:ext cx="610983" cy="476250"/>
            <a:chOff x="4169835" y="5767917"/>
            <a:chExt cx="610983" cy="476250"/>
          </a:xfrm>
        </xdr:grpSpPr>
        <xdr:grpSp>
          <xdr:nvGrpSpPr>
            <xdr:cNvPr id="12" name="Agrupar 45">
              <a:extLst>
                <a:ext uri="{FF2B5EF4-FFF2-40B4-BE49-F238E27FC236}">
                  <a16:creationId xmlns:a16="http://schemas.microsoft.com/office/drawing/2014/main" id="{00000000-0008-0000-1700-00000C000000}"/>
                </a:ext>
              </a:extLst>
            </xdr:cNvPr>
            <xdr:cNvGrpSpPr/>
          </xdr:nvGrpSpPr>
          <xdr:grpSpPr>
            <a:xfrm>
              <a:off x="4273980" y="6180666"/>
              <a:ext cx="382688" cy="63501"/>
              <a:chOff x="-2039540" y="5516795"/>
              <a:chExt cx="476250" cy="119063"/>
            </a:xfrm>
          </xdr:grpSpPr>
          <xdr:sp macro="" textlink="">
            <xdr:nvSpPr>
              <xdr:cNvPr id="14" name="Freeform 33">
                <a:extLst>
                  <a:ext uri="{FF2B5EF4-FFF2-40B4-BE49-F238E27FC236}">
                    <a16:creationId xmlns:a16="http://schemas.microsoft.com/office/drawing/2014/main" id="{00000000-0008-0000-1700-00000E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5" name="Freeform 34">
                <a:extLst>
                  <a:ext uri="{FF2B5EF4-FFF2-40B4-BE49-F238E27FC236}">
                    <a16:creationId xmlns:a16="http://schemas.microsoft.com/office/drawing/2014/main" id="{00000000-0008-0000-1700-00000F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6" name="Freeform 35">
                <a:extLst>
                  <a:ext uri="{FF2B5EF4-FFF2-40B4-BE49-F238E27FC236}">
                    <a16:creationId xmlns:a16="http://schemas.microsoft.com/office/drawing/2014/main" id="{00000000-0008-0000-1700-000010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3" name="Retângulo: Cantos Arredondados 44">
              <a:extLst>
                <a:ext uri="{FF2B5EF4-FFF2-40B4-BE49-F238E27FC236}">
                  <a16:creationId xmlns:a16="http://schemas.microsoft.com/office/drawing/2014/main" id="{00000000-0008-0000-1700-00000D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21" name="Group 20">
          <a:extLst>
            <a:ext uri="{FF2B5EF4-FFF2-40B4-BE49-F238E27FC236}">
              <a16:creationId xmlns:a16="http://schemas.microsoft.com/office/drawing/2014/main" id="{00000000-0008-0000-1700-000015000000}"/>
            </a:ext>
          </a:extLst>
        </xdr:cNvPr>
        <xdr:cNvGrpSpPr/>
      </xdr:nvGrpSpPr>
      <xdr:grpSpPr>
        <a:xfrm>
          <a:off x="324614" y="6182998"/>
          <a:ext cx="575342" cy="361923"/>
          <a:chOff x="560240" y="5803900"/>
          <a:chExt cx="698989" cy="476250"/>
        </a:xfrm>
      </xdr:grpSpPr>
      <xdr:grpSp>
        <xdr:nvGrpSpPr>
          <xdr:cNvPr id="22" name="Group 21">
            <a:extLst>
              <a:ext uri="{FF2B5EF4-FFF2-40B4-BE49-F238E27FC236}">
                <a16:creationId xmlns:a16="http://schemas.microsoft.com/office/drawing/2014/main" id="{00000000-0008-0000-1700-000016000000}"/>
              </a:ext>
            </a:extLst>
          </xdr:cNvPr>
          <xdr:cNvGrpSpPr/>
        </xdr:nvGrpSpPr>
        <xdr:grpSpPr>
          <a:xfrm>
            <a:off x="596902" y="5803900"/>
            <a:ext cx="610983" cy="476250"/>
            <a:chOff x="4169835" y="5767917"/>
            <a:chExt cx="610983" cy="476250"/>
          </a:xfrm>
        </xdr:grpSpPr>
        <xdr:grpSp>
          <xdr:nvGrpSpPr>
            <xdr:cNvPr id="24" name="Agrupar 45">
              <a:extLst>
                <a:ext uri="{FF2B5EF4-FFF2-40B4-BE49-F238E27FC236}">
                  <a16:creationId xmlns:a16="http://schemas.microsoft.com/office/drawing/2014/main" id="{00000000-0008-0000-1700-000018000000}"/>
                </a:ext>
              </a:extLst>
            </xdr:cNvPr>
            <xdr:cNvGrpSpPr/>
          </xdr:nvGrpSpPr>
          <xdr:grpSpPr>
            <a:xfrm>
              <a:off x="4273980" y="6180666"/>
              <a:ext cx="382688" cy="63501"/>
              <a:chOff x="-2039540" y="5516795"/>
              <a:chExt cx="476250" cy="119063"/>
            </a:xfrm>
          </xdr:grpSpPr>
          <xdr:sp macro="" textlink="">
            <xdr:nvSpPr>
              <xdr:cNvPr id="26" name="Freeform 33">
                <a:extLst>
                  <a:ext uri="{FF2B5EF4-FFF2-40B4-BE49-F238E27FC236}">
                    <a16:creationId xmlns:a16="http://schemas.microsoft.com/office/drawing/2014/main" id="{00000000-0008-0000-1700-00001A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7" name="Freeform 34">
                <a:extLst>
                  <a:ext uri="{FF2B5EF4-FFF2-40B4-BE49-F238E27FC236}">
                    <a16:creationId xmlns:a16="http://schemas.microsoft.com/office/drawing/2014/main" id="{00000000-0008-0000-1700-00001B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8" name="Freeform 35">
                <a:extLst>
                  <a:ext uri="{FF2B5EF4-FFF2-40B4-BE49-F238E27FC236}">
                    <a16:creationId xmlns:a16="http://schemas.microsoft.com/office/drawing/2014/main" id="{00000000-0008-0000-1700-00001C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5" name="Retângulo: Cantos Arredondados 44">
              <a:extLst>
                <a:ext uri="{FF2B5EF4-FFF2-40B4-BE49-F238E27FC236}">
                  <a16:creationId xmlns:a16="http://schemas.microsoft.com/office/drawing/2014/main" id="{00000000-0008-0000-1700-000019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29" name="Título em duas linhas">
          <a:extLst>
            <a:ext uri="{FF2B5EF4-FFF2-40B4-BE49-F238E27FC236}">
              <a16:creationId xmlns:a16="http://schemas.microsoft.com/office/drawing/2014/main" id="{00000000-0008-0000-1700-00001D000000}"/>
            </a:ext>
          </a:extLst>
        </xdr:cNvPr>
        <xdr:cNvSpPr txBox="1"/>
      </xdr:nvSpPr>
      <xdr:spPr>
        <a:xfrm>
          <a:off x="243414" y="7002372"/>
          <a:ext cx="9745135" cy="477337"/>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30" name="Gráfico 16">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57988" y="3122084"/>
          <a:ext cx="3756853" cy="5796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GESTAO\3)%20Carteira%20Recomendada\Carteira%20Recomendada\Carteira%20Recomendada%20-%20AAI%202.xlsm" TargetMode="External"/><Relationship Id="rId1" Type="http://schemas.openxmlformats.org/officeDocument/2006/relationships/externalLinkPath" Target="Carteira%20Recomendada%20-%20AAI%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icio"/>
      <sheetName val="Capa"/>
      <sheetName val="Gross-up"/>
      <sheetName val="Rebalanceamento"/>
      <sheetName val="Rebalanceamento Final"/>
      <sheetName val="Criação de Portfólio"/>
      <sheetName val="Portfólio Final"/>
      <sheetName val="Sim_1"/>
      <sheetName val="Sim_2"/>
      <sheetName val="Sim_3"/>
      <sheetName val="Sim_4"/>
      <sheetName val="Asset Allocation Estrutural"/>
      <sheetName val="Asset Allocation Tatico"/>
      <sheetName val="Produtos Selecionados"/>
      <sheetName val="Portfólios Modelo"/>
      <sheetName val="Fund Guide_old"/>
      <sheetName val="Fund Guide"/>
      <sheetName val="RF &amp; RV Guide"/>
      <sheetName val="AA DB"/>
      <sheetName val="Taxas Diárias"/>
      <sheetName val="Classificação"/>
      <sheetName val="Capa Rebalanceamento"/>
      <sheetName val="Disclaimer"/>
      <sheetName val="Fechamento"/>
      <sheetName val="Assets Returns"/>
      <sheetName val="Instruções"/>
      <sheetName val="Strategy AccReturns"/>
      <sheetName val="Alocation"/>
      <sheetName val="Performance Measurement"/>
      <sheetName val="AccReturns"/>
      <sheetName val="Correl"/>
      <sheetName val="MovingVol"/>
      <sheetName val="Draw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L2" t="str">
            <v>Classe</v>
          </cell>
          <cell r="M2" t="str">
            <v>Estratégia</v>
          </cell>
          <cell r="N2" t="str">
            <v>Estilo</v>
          </cell>
          <cell r="O2" t="str">
            <v>Duration</v>
          </cell>
          <cell r="P2" t="str">
            <v>Volatilidade</v>
          </cell>
          <cell r="Q2" t="str">
            <v>Crédito</v>
          </cell>
          <cell r="R2" t="str">
            <v>Geografia</v>
          </cell>
          <cell r="S2" t="str">
            <v>Moeda</v>
          </cell>
          <cell r="U2" t="str">
            <v>Previdência</v>
          </cell>
        </row>
        <row r="3">
          <cell r="L3" t="str">
            <v>Renda Variável</v>
          </cell>
          <cell r="M3" t="str">
            <v>Long Only</v>
          </cell>
          <cell r="N3" t="str">
            <v>Bottom Up</v>
          </cell>
          <cell r="O3" t="str">
            <v>Curta</v>
          </cell>
          <cell r="P3" t="str">
            <v>High vol</v>
          </cell>
          <cell r="Q3" t="str">
            <v>-</v>
          </cell>
          <cell r="R3" t="str">
            <v>Brasil</v>
          </cell>
          <cell r="S3" t="str">
            <v>BRL</v>
          </cell>
          <cell r="U3" t="str">
            <v>FIE</v>
          </cell>
        </row>
        <row r="4">
          <cell r="M4" t="str">
            <v>Long Bias</v>
          </cell>
          <cell r="N4" t="str">
            <v>Top-Down</v>
          </cell>
          <cell r="O4" t="str">
            <v>Média</v>
          </cell>
          <cell r="P4" t="str">
            <v>Low vol</v>
          </cell>
          <cell r="R4" t="str">
            <v>EUA</v>
          </cell>
          <cell r="S4" t="str">
            <v>USD</v>
          </cell>
          <cell r="U4" t="str">
            <v>FIFE</v>
          </cell>
        </row>
        <row r="5">
          <cell r="M5" t="str">
            <v>Alternativos</v>
          </cell>
          <cell r="N5" t="str">
            <v>Quant</v>
          </cell>
          <cell r="O5" t="str">
            <v>Longa</v>
          </cell>
          <cell r="R5" t="str">
            <v>Global</v>
          </cell>
          <cell r="S5" t="str">
            <v>EUR</v>
          </cell>
          <cell r="U5" t="str">
            <v>Não</v>
          </cell>
        </row>
        <row r="6">
          <cell r="N6" t="str">
            <v>Private Equity</v>
          </cell>
          <cell r="R6" t="str">
            <v>China</v>
          </cell>
          <cell r="S6" t="str">
            <v>CNH</v>
          </cell>
        </row>
        <row r="7">
          <cell r="N7" t="str">
            <v>Imobiliário</v>
          </cell>
          <cell r="R7" t="str">
            <v>Europa</v>
          </cell>
          <cell r="S7" t="str">
            <v>-</v>
          </cell>
        </row>
        <row r="8">
          <cell r="N8" t="str">
            <v>Cambial</v>
          </cell>
          <cell r="R8" t="str">
            <v>LatAm</v>
          </cell>
        </row>
        <row r="9">
          <cell r="N9" t="str">
            <v>Commodities</v>
          </cell>
          <cell r="R9" t="str">
            <v>EM</v>
          </cell>
        </row>
        <row r="10">
          <cell r="N10" t="str">
            <v>Private Equity</v>
          </cell>
          <cell r="R10" t="str">
            <v>Asia</v>
          </cell>
        </row>
        <row r="11">
          <cell r="N11" t="str">
            <v>Special Situations</v>
          </cell>
        </row>
        <row r="12">
          <cell r="N12" t="str">
            <v>Criptomoedas</v>
          </cell>
        </row>
        <row r="15">
          <cell r="L15" t="str">
            <v>Multimercado</v>
          </cell>
          <cell r="M15" t="str">
            <v>Macro</v>
          </cell>
          <cell r="N15" t="str">
            <v>Multiestratégia</v>
          </cell>
          <cell r="O15" t="str">
            <v>-</v>
          </cell>
          <cell r="P15" t="str">
            <v>High vol</v>
          </cell>
          <cell r="Q15" t="str">
            <v>-</v>
          </cell>
          <cell r="R15" t="str">
            <v>Brasil</v>
          </cell>
          <cell r="S15" t="str">
            <v>Real</v>
          </cell>
          <cell r="U15" t="str">
            <v>FIE</v>
          </cell>
        </row>
        <row r="16">
          <cell r="M16" t="str">
            <v>Descorrelacionados</v>
          </cell>
          <cell r="N16" t="str">
            <v>Long &amp; Short</v>
          </cell>
          <cell r="P16" t="str">
            <v>Low vol</v>
          </cell>
          <cell r="R16" t="str">
            <v>EUA</v>
          </cell>
          <cell r="S16" t="str">
            <v>USD</v>
          </cell>
          <cell r="U16" t="str">
            <v>FIFE</v>
          </cell>
        </row>
        <row r="17">
          <cell r="N17" t="str">
            <v>Arbitragem</v>
          </cell>
          <cell r="P17" t="str">
            <v>-</v>
          </cell>
          <cell r="R17" t="str">
            <v>Global</v>
          </cell>
          <cell r="U17" t="str">
            <v>Não</v>
          </cell>
        </row>
        <row r="18">
          <cell r="N18" t="str">
            <v>Quant</v>
          </cell>
          <cell r="R18" t="str">
            <v>China</v>
          </cell>
        </row>
        <row r="19">
          <cell r="R19" t="str">
            <v>Europa</v>
          </cell>
        </row>
        <row r="21">
          <cell r="L21" t="str">
            <v>Renda Fixa</v>
          </cell>
          <cell r="M21" t="str">
            <v>Pós-fixado</v>
          </cell>
          <cell r="N21" t="str">
            <v>Referenciado</v>
          </cell>
          <cell r="O21" t="str">
            <v>Curta</v>
          </cell>
          <cell r="P21" t="str">
            <v>-</v>
          </cell>
          <cell r="Q21" t="str">
            <v>High Yield</v>
          </cell>
          <cell r="R21" t="str">
            <v>Brasil</v>
          </cell>
          <cell r="S21" t="str">
            <v>Real</v>
          </cell>
        </row>
        <row r="22">
          <cell r="M22" t="str">
            <v>Pré-fixado</v>
          </cell>
          <cell r="N22" t="str">
            <v>Estruturados</v>
          </cell>
          <cell r="O22" t="str">
            <v>Média</v>
          </cell>
          <cell r="Q22" t="str">
            <v>High Grade</v>
          </cell>
          <cell r="R22" t="str">
            <v>EUA</v>
          </cell>
          <cell r="S22" t="str">
            <v>USD</v>
          </cell>
        </row>
        <row r="23">
          <cell r="M23" t="str">
            <v>Inflação</v>
          </cell>
          <cell r="N23" t="str">
            <v>Incentivado</v>
          </cell>
          <cell r="O23" t="str">
            <v>Longa</v>
          </cell>
          <cell r="R23" t="str">
            <v>Global</v>
          </cell>
        </row>
        <row r="24">
          <cell r="N24" t="str">
            <v>CP Não Incentivado</v>
          </cell>
          <cell r="R24" t="str">
            <v>China</v>
          </cell>
        </row>
        <row r="25">
          <cell r="N25" t="str">
            <v>Imobiliário</v>
          </cell>
          <cell r="R25" t="str">
            <v>Europa</v>
          </cell>
        </row>
        <row r="27">
          <cell r="L27" t="str">
            <v>ESTRATÉGIAS</v>
          </cell>
          <cell r="M27" t="str">
            <v>Pós-fixado</v>
          </cell>
          <cell r="N27" t="str">
            <v>Inflação Curta (0-3)</v>
          </cell>
          <cell r="O27" t="str">
            <v>Inflação Média (4-6)</v>
          </cell>
          <cell r="P27" t="str">
            <v>Inflação Longa (7-11)</v>
          </cell>
          <cell r="Q27" t="str">
            <v>Pré Curta (0-3)</v>
          </cell>
          <cell r="R27" t="str">
            <v>Pré Média (4-5)</v>
          </cell>
          <cell r="S27" t="str">
            <v>Pré Longa (6-10)</v>
          </cell>
          <cell r="U27" t="str">
            <v>Macro</v>
          </cell>
          <cell r="V27" t="str">
            <v>Quant</v>
          </cell>
          <cell r="W27" t="str">
            <v>Long &amp; Short</v>
          </cell>
          <cell r="X27" t="str">
            <v>Multiestratégia</v>
          </cell>
          <cell r="Y27" t="str">
            <v>Arbitragem</v>
          </cell>
          <cell r="Z27" t="str">
            <v>Long Only</v>
          </cell>
          <cell r="AA27" t="str">
            <v>Long Bias</v>
          </cell>
          <cell r="AB27" t="str">
            <v>Alternativos</v>
          </cell>
          <cell r="AC27" t="str">
            <v>China</v>
          </cell>
          <cell r="AD27" t="str">
            <v>EUA</v>
          </cell>
          <cell r="AE27" t="str">
            <v>Europa</v>
          </cell>
          <cell r="AF27" t="str">
            <v>Global</v>
          </cell>
          <cell r="AG27" t="str">
            <v>EM</v>
          </cell>
        </row>
        <row r="28">
          <cell r="L28" t="str">
            <v>Pós-fixado</v>
          </cell>
          <cell r="M28" t="str">
            <v>BTG Pactual Cdb Plus FI RF CP</v>
          </cell>
          <cell r="N28" t="str">
            <v>Vinci Valorem FIM</v>
          </cell>
          <cell r="O28" t="str">
            <v>BTG Pactual Debêntures Incentivadas Inflação Infra FIC Renda Fixa</v>
          </cell>
          <cell r="P28" t="str">
            <v>ARX Elbrus Pro FI Infraestrutura RF</v>
          </cell>
          <cell r="Q28" t="str">
            <v>NTN-F 2023 (-)</v>
          </cell>
          <cell r="R28" t="str">
            <v>NTN-F 2027 (12.95%)</v>
          </cell>
          <cell r="S28" t="str">
            <v>Títulos Bancários - 6 anos (14.25%)</v>
          </cell>
          <cell r="U28" t="str">
            <v>ARX Macro FIC FIM</v>
          </cell>
          <cell r="V28" t="str">
            <v>Daemon Nous Global FIC FIM</v>
          </cell>
          <cell r="W28" t="str">
            <v>Solana LS FIC FIM</v>
          </cell>
          <cell r="X28" t="str">
            <v>Kapitalo Alpha Global FIC FIM</v>
          </cell>
          <cell r="Y28" t="str">
            <v>Blackrock Global Event Driven FIC FIM IE</v>
          </cell>
          <cell r="Z28" t="str">
            <v>ARX Income FIC FIA</v>
          </cell>
          <cell r="AA28" t="str">
            <v>Garin Cíclico LB FIM</v>
          </cell>
          <cell r="AB28" t="str">
            <v>Carteira de FII</v>
          </cell>
          <cell r="AC28" t="str">
            <v>Access China Advantage Ag21 FIA IE</v>
          </cell>
          <cell r="AD28" t="str">
            <v>Western Asset US Index 500 FIM</v>
          </cell>
          <cell r="AE28" t="str">
            <v>EURP11</v>
          </cell>
          <cell r="AF28" t="str">
            <v>Western Asset FIA BDR Nivel I</v>
          </cell>
          <cell r="AG28" t="str">
            <v>BTGP Mobius Emerging Markets FIM IE</v>
          </cell>
        </row>
        <row r="29">
          <cell r="L29" t="str">
            <v>Inflação Curta (0-3)</v>
          </cell>
          <cell r="M29" t="str">
            <v>Itau Privilege RF REF DI FIC</v>
          </cell>
          <cell r="N29" t="str">
            <v>Tesouro Ipca Curto RF</v>
          </cell>
          <cell r="O29" t="str">
            <v>JGP Debentures Incentivadas Juros Reais FIC FIM CP</v>
          </cell>
          <cell r="P29" t="str">
            <v>BTG Pactual Tesouro Ipca Longo FI RF REF</v>
          </cell>
          <cell r="Q29" t="str">
            <v>NTN-F 2025 (12.60%)</v>
          </cell>
          <cell r="R29" t="str">
            <v>NTN-F 2029 (13.30%)</v>
          </cell>
          <cell r="U29" t="str">
            <v>Quantitas Galapagos FIM</v>
          </cell>
          <cell r="V29" t="str">
            <v>Giant Zarathustra FIC FIM</v>
          </cell>
          <cell r="W29" t="str">
            <v>Neo Argo Equity Hedge I FIC FIM</v>
          </cell>
          <cell r="X29" t="str">
            <v>BTG Pactual Digital Dolar FI Cambial</v>
          </cell>
          <cell r="Y29" t="str">
            <v>Absolute Alpha Marb FIC FIM</v>
          </cell>
          <cell r="Z29" t="str">
            <v>Real Investor FIC FIA BDR Nível I</v>
          </cell>
          <cell r="AA29" t="str">
            <v>Genoa Capital Arpa FIC FIM</v>
          </cell>
          <cell r="AC29" t="str">
            <v>Invesco Greater China Equity Dolar FIC FIA IE</v>
          </cell>
          <cell r="AD29" t="str">
            <v>BTG Pactual REFerence S&amp;P500 USD Prev FI FIM</v>
          </cell>
          <cell r="AF29" t="str">
            <v>Newton Global Tech Fund FIA IE</v>
          </cell>
          <cell r="AG29" t="str">
            <v>ASIA11</v>
          </cell>
        </row>
        <row r="30">
          <cell r="L30" t="str">
            <v>Inflação Média (4-6)</v>
          </cell>
          <cell r="M30" t="str">
            <v>Tesouro Selic Simples FI RF</v>
          </cell>
          <cell r="N30" t="str">
            <v>JGP Bp Crédito FIC RF Ipca Prev CP LP</v>
          </cell>
          <cell r="O30" t="str">
            <v>Sparta Deb Inc Infla FIC FIRF Infra</v>
          </cell>
          <cell r="P30" t="str">
            <v>BTG Pactual Tesouro Ipca Lon Prev FICrf</v>
          </cell>
          <cell r="Q30" t="str">
            <v>Títulos Bancários - 1 ano (14.55%)</v>
          </cell>
          <cell r="R30" t="str">
            <v>NTN-F 2031 (13.40%)</v>
          </cell>
          <cell r="U30" t="str">
            <v>Absolute Vertex FIC FIM Access</v>
          </cell>
          <cell r="V30" t="str">
            <v>Giant Prev BTG Fie FIC FIM</v>
          </cell>
          <cell r="W30" t="str">
            <v>Occam Equity Hedge FIC FIM Access</v>
          </cell>
          <cell r="X30" t="str">
            <v>BTG Pactual Ouro USD FI MM</v>
          </cell>
          <cell r="Y30" t="str">
            <v>Nw3 Event Driven Plus FIC FIM</v>
          </cell>
          <cell r="Z30" t="str">
            <v>Trigono Flagship Small Caps FIC FIA</v>
          </cell>
          <cell r="AA30" t="str">
            <v>Absolute Pace LB FIC FIA</v>
          </cell>
          <cell r="AC30" t="str">
            <v>XINA11</v>
          </cell>
          <cell r="AD30" t="str">
            <v>IVVB11</v>
          </cell>
          <cell r="AF30" t="str">
            <v>Vitreo Carbono FIM</v>
          </cell>
        </row>
        <row r="31">
          <cell r="L31" t="str">
            <v>Inflação Longa (7-11)</v>
          </cell>
          <cell r="M31" t="str">
            <v>Itau Optimus RF Longo Prazo Distribuidores FIC FI</v>
          </cell>
          <cell r="N31" t="str">
            <v>NTN-B 2023 (IPCA+4.40%)</v>
          </cell>
          <cell r="O31" t="str">
            <v>BTG Pactual Prev Ima-B FIC FI RF</v>
          </cell>
          <cell r="P31" t="str">
            <v>BTG Pactual Ntn-B 2035 Yield Prev FI RF</v>
          </cell>
          <cell r="Q31" t="str">
            <v>Títulos Bancários - 2 anos (14.25%)</v>
          </cell>
          <cell r="R31" t="str">
            <v>Títulos Bancários - 4 anos (14.35%)</v>
          </cell>
          <cell r="U31" t="str">
            <v>Gávea Macro FIC FIM</v>
          </cell>
          <cell r="V31" t="str">
            <v>Giant Sigma FIC FIM</v>
          </cell>
          <cell r="W31" t="str">
            <v>Sharp Long Short FIM</v>
          </cell>
          <cell r="X31" t="str">
            <v>BTG Pactual Ouro FIM</v>
          </cell>
          <cell r="Y31" t="str">
            <v>Access Absolute Alpha Marb Prev Fie FIC FIM</v>
          </cell>
          <cell r="Z31" t="str">
            <v>Trigono Delphos Income FIC FIA</v>
          </cell>
          <cell r="AA31" t="str">
            <v>Clave Total Return FIC FIM Access</v>
          </cell>
          <cell r="AF31" t="str">
            <v>Vitreo Uranio FIM</v>
          </cell>
        </row>
        <row r="32">
          <cell r="L32" t="str">
            <v>Pré Curta (0-3)</v>
          </cell>
          <cell r="M32" t="str">
            <v>Vinland RF Ativo LP FIC FI</v>
          </cell>
          <cell r="N32" t="str">
            <v>NTN-B 2024 (IPCA+6.15%)</v>
          </cell>
          <cell r="O32" t="str">
            <v>BTG Pactual Tesouro Ipca Geral FI RF REF</v>
          </cell>
          <cell r="P32" t="str">
            <v>NTN-B 2032 (IPCA+6.25%)</v>
          </cell>
          <cell r="Q32" t="str">
            <v>Títulos Bancários - 3 anos (14.55%)</v>
          </cell>
          <cell r="R32" t="str">
            <v>Títulos Bancários - 5 anos (14.10%)</v>
          </cell>
          <cell r="U32" t="str">
            <v>Genoa Capital Radar FIC FIM</v>
          </cell>
          <cell r="V32" t="str">
            <v>Claritas Quant FIC FIM</v>
          </cell>
          <cell r="W32" t="str">
            <v>Truxt Long Short Access FIC MM</v>
          </cell>
          <cell r="X32" t="str">
            <v>Dahlia Global Allocation FIC FIM</v>
          </cell>
          <cell r="Z32" t="str">
            <v>Real Investor 70 Prev FI FIM</v>
          </cell>
          <cell r="AA32" t="str">
            <v>Norte Long Bias FIC FIM</v>
          </cell>
          <cell r="AF32" t="str">
            <v>Ip Atlas USD FIC FIA IE</v>
          </cell>
        </row>
        <row r="33">
          <cell r="L33" t="str">
            <v>Pré Média (4-5)</v>
          </cell>
          <cell r="M33" t="str">
            <v>NCH Cash FIM</v>
          </cell>
          <cell r="N33" t="str">
            <v>NTN-B 2025 (IPCA+5.75%)</v>
          </cell>
          <cell r="O33" t="str">
            <v>ARX Elbrus FIC FI Infraestrutura RF</v>
          </cell>
          <cell r="P33" t="str">
            <v>NTN-B 2035 (IPCA+6.35%)</v>
          </cell>
          <cell r="U33" t="str">
            <v>Ibiuna Hedge STH FIC FIM</v>
          </cell>
          <cell r="W33" t="str">
            <v>Solana Equity Hedge FIC FIM</v>
          </cell>
          <cell r="X33" t="str">
            <v>GOLD11</v>
          </cell>
          <cell r="Z33" t="str">
            <v>Trigono 70 Prev FIC FI FIM</v>
          </cell>
          <cell r="AA33" t="str">
            <v>Vinland Long Bias FIC FIM</v>
          </cell>
          <cell r="AF33" t="str">
            <v>Ip Participacoes FIC FIA BDR Nivel I</v>
          </cell>
        </row>
        <row r="34">
          <cell r="L34" t="str">
            <v>Pré Longa (6-10)</v>
          </cell>
          <cell r="M34" t="str">
            <v>Itau Mult Cred Priv Precision FIC</v>
          </cell>
          <cell r="N34" t="str">
            <v>NTN-B 2026 (IPCA+5.90%)</v>
          </cell>
          <cell r="O34" t="str">
            <v>Sparta Previdencia Inflação B FIC FI RF CP</v>
          </cell>
          <cell r="P34" t="str">
            <v>Títulos Corporativos - 8 anos (IPCA+9.50%)</v>
          </cell>
          <cell r="U34" t="str">
            <v>Kapitalo K10 FIC FIM</v>
          </cell>
          <cell r="W34" t="str">
            <v>Sharp Long Short 2X FIM</v>
          </cell>
          <cell r="X34" t="str">
            <v>Operações Estruturadas</v>
          </cell>
          <cell r="Z34" t="str">
            <v>Real Investor 100 Icatu Prev Qualificado FIC FIA</v>
          </cell>
          <cell r="AA34" t="str">
            <v>Rps Long Bias Access FIC FIA</v>
          </cell>
          <cell r="AF34" t="str">
            <v>WRLD11</v>
          </cell>
        </row>
        <row r="35">
          <cell r="L35" t="str">
            <v>Internacional</v>
          </cell>
          <cell r="M35" t="str">
            <v>ARX Vinson FIC FI RF CP</v>
          </cell>
          <cell r="N35" t="str">
            <v>NTN-B 2027 (IPCA+5.90%)</v>
          </cell>
          <cell r="O35" t="str">
            <v>NTN-B 2028 (IPCA+6.15%)</v>
          </cell>
          <cell r="P35" t="str">
            <v>Títulos Corporativos - 9 anos (IPCA+8.50%)</v>
          </cell>
          <cell r="U35" t="str">
            <v>Legacy Capital FIC FIM Access</v>
          </cell>
          <cell r="Z35" t="str">
            <v>Trígono Icatu 100 FIA Prev</v>
          </cell>
          <cell r="AA35" t="str">
            <v>Ibiuna Long Biased FIC FIM</v>
          </cell>
        </row>
        <row r="36">
          <cell r="L36" t="str">
            <v>Macro</v>
          </cell>
          <cell r="M36" t="str">
            <v>Sparta Max FIC FI RF CP LP</v>
          </cell>
          <cell r="N36" t="str">
            <v>Títulos Bancários - 1 ano (IPCA+6.45%)</v>
          </cell>
          <cell r="O36" t="str">
            <v>NTN-B 2030 (IPCA+6.15%)</v>
          </cell>
          <cell r="P36" t="str">
            <v>Títulos Corporativos - 10 anos (IPCA+9.60%)</v>
          </cell>
          <cell r="U36" t="str">
            <v>Vinland Macro Access FIC MM</v>
          </cell>
          <cell r="Z36" t="str">
            <v>Kinea Gama FIC FIA</v>
          </cell>
          <cell r="AA36" t="str">
            <v>Itaú Distribuidores Hunter Total Return FIC FIM</v>
          </cell>
        </row>
        <row r="37">
          <cell r="L37" t="str">
            <v>Quant</v>
          </cell>
          <cell r="M37" t="str">
            <v>Absolute Hidra CDI FIC Incentivados Infra RF CP</v>
          </cell>
          <cell r="N37" t="str">
            <v>Títulos Bancários - 2 anos (IPCA+6.70%)</v>
          </cell>
          <cell r="O37" t="str">
            <v>Títulos Bancários - 4 anos (IPCA+6.95%)</v>
          </cell>
          <cell r="U37" t="str">
            <v>Itaú Distribuidores  Hedge Plus II FICfim</v>
          </cell>
          <cell r="Z37" t="str">
            <v>Vinland Long Only FIC FIA</v>
          </cell>
          <cell r="AA37" t="str">
            <v>Tenax Total Return FIC FIM</v>
          </cell>
        </row>
        <row r="38">
          <cell r="L38" t="str">
            <v>Long &amp; Short</v>
          </cell>
          <cell r="M38" t="str">
            <v>BTG Pactual Cred Corp Plus FI RF CP</v>
          </cell>
          <cell r="N38" t="str">
            <v>Títulos Bancários - 3 anos (IPCA+6.90%)</v>
          </cell>
          <cell r="O38" t="str">
            <v>Títulos Bancários - 5 anos (IPCA+6.95%)</v>
          </cell>
          <cell r="U38" t="str">
            <v>SPX Nimitz Feeder FIC de FIM</v>
          </cell>
          <cell r="Z38" t="str">
            <v>Velt FIC FIA</v>
          </cell>
          <cell r="AA38" t="str">
            <v>Helius Lux Long Biased FIC FIM</v>
          </cell>
        </row>
        <row r="39">
          <cell r="L39" t="str">
            <v>Multiestratégia</v>
          </cell>
          <cell r="M39" t="str">
            <v>ARX Everest FIC FIRF CP</v>
          </cell>
          <cell r="O39" t="str">
            <v>Títulos Corporativos - 4 anos (IPCA+8.45%)</v>
          </cell>
          <cell r="U39" t="str">
            <v>Vinland Macro Plus FIC FIM</v>
          </cell>
          <cell r="Z39" t="str">
            <v>JGP Long Only FIC FIA</v>
          </cell>
          <cell r="AA39" t="str">
            <v>Truxt I Long Bias FIC FIM</v>
          </cell>
        </row>
        <row r="40">
          <cell r="L40" t="e">
            <v>#REF!</v>
          </cell>
          <cell r="M40" t="str">
            <v>Everest High Yield FIC FIM - CP E1</v>
          </cell>
          <cell r="O40" t="str">
            <v>Títulos Corporativos - 5 anos (IPCA+9.05%)</v>
          </cell>
          <cell r="U40" t="str">
            <v>Vinland Macro Plus P FIC FIM</v>
          </cell>
          <cell r="Z40" t="str">
            <v>SPX Patriot FIC FIA</v>
          </cell>
          <cell r="AA40" t="str">
            <v>Truxt Long Bias FIC FIA Access</v>
          </cell>
        </row>
        <row r="41">
          <cell r="L41" t="str">
            <v>Long Only</v>
          </cell>
          <cell r="M41" t="str">
            <v>Leste Credit Access IE FIC MM CP</v>
          </cell>
          <cell r="O41" t="str">
            <v>Títulos Corporativos - 6 anos (IPCA+9.20%)</v>
          </cell>
          <cell r="U41" t="str">
            <v>Gavea Macro Plus II FIC FIM</v>
          </cell>
          <cell r="Z41" t="str">
            <v>Trigono Verbier FIC de FIA</v>
          </cell>
          <cell r="AA41" t="str">
            <v>Dahlia Total Return FIC FIM</v>
          </cell>
        </row>
        <row r="42">
          <cell r="L42" t="str">
            <v>Long Bias</v>
          </cell>
          <cell r="M42" t="str">
            <v>Itaú Optimus Prev BTG Distribuidores FIC RF LP</v>
          </cell>
          <cell r="O42" t="str">
            <v>BDIF11 (IMA-B+2.20%)</v>
          </cell>
          <cell r="U42" t="str">
            <v>Capstone Macro FIC FIM</v>
          </cell>
          <cell r="Z42" t="str">
            <v>Truxt I Valor FIC FIA</v>
          </cell>
          <cell r="AA42" t="str">
            <v>Dao Multifactor FIM</v>
          </cell>
        </row>
        <row r="43">
          <cell r="L43" t="str">
            <v>Alternativos</v>
          </cell>
          <cell r="M43" t="str">
            <v>Vinland Ativo BTG Seguros Prev FIC RF LP</v>
          </cell>
          <cell r="U43" t="str">
            <v>SPX Lancer BTGP Prev FIC FIM</v>
          </cell>
          <cell r="Z43" t="str">
            <v>Tarpon Gt FIC FIA</v>
          </cell>
          <cell r="AA43" t="str">
            <v>SPX Falcon Access FIC FIA</v>
          </cell>
        </row>
        <row r="44">
          <cell r="L44" t="str">
            <v>China</v>
          </cell>
          <cell r="M44" t="str">
            <v>BTG Pactual Tesouro Selic Prev FI RF REF DI</v>
          </cell>
          <cell r="U44" t="str">
            <v>Genoa Capital Cruise Prev BTG FIC FIM</v>
          </cell>
          <cell r="Z44" t="str">
            <v>Quasar Tropos FIA</v>
          </cell>
          <cell r="AA44" t="str">
            <v>Sharp Long Biased Feeder FIC FIA</v>
          </cell>
        </row>
        <row r="45">
          <cell r="L45" t="str">
            <v>EUA</v>
          </cell>
          <cell r="M45" t="str">
            <v>Access SPX Seahawk Prev FIC FIM CP</v>
          </cell>
          <cell r="U45" t="str">
            <v>Kapitalo K10 Global Bp Prev FIC FIM</v>
          </cell>
          <cell r="Z45" t="str">
            <v>Vrb FIC FIA</v>
          </cell>
        </row>
        <row r="46">
          <cell r="L46" t="str">
            <v>Europa</v>
          </cell>
          <cell r="M46" t="str">
            <v>Porto Seguro FI REF DI Crédito Privado</v>
          </cell>
          <cell r="U46" t="str">
            <v>Vinland Macro BTG Pactual V Prev FIC FIM</v>
          </cell>
          <cell r="Z46" t="str">
            <v>Absoluto Partners II Access FIC FIA</v>
          </cell>
        </row>
        <row r="47">
          <cell r="L47" t="str">
            <v>Global</v>
          </cell>
          <cell r="M47" t="str">
            <v>ARX Denali FIRF CP</v>
          </cell>
          <cell r="U47" t="str">
            <v>Ibiuna St Prev FIC FIM CP Access</v>
          </cell>
          <cell r="Z47" t="str">
            <v>Constellation FIC FIA Access</v>
          </cell>
        </row>
        <row r="48">
          <cell r="L48" t="str">
            <v>EM</v>
          </cell>
          <cell r="M48" t="str">
            <v>Capitania Top CP FIC RF</v>
          </cell>
          <cell r="U48" t="str">
            <v>Acs Absolute Vertex Prev FI FIM</v>
          </cell>
          <cell r="Z48" t="str">
            <v>BOVA11</v>
          </cell>
        </row>
        <row r="49">
          <cell r="M49" t="str">
            <v>Icatu Vanguarda CP FI RF LP</v>
          </cell>
          <cell r="U49" t="str">
            <v>Absolute Hedge FIC de FIM</v>
          </cell>
          <cell r="Z49" t="str">
            <v>Carteira de Ações</v>
          </cell>
        </row>
        <row r="50">
          <cell r="M50" t="str">
            <v>Sul America Excellence FIRF CP</v>
          </cell>
          <cell r="U50" t="str">
            <v>Quantitas FIC FIM Mallorca</v>
          </cell>
        </row>
        <row r="51">
          <cell r="M51" t="str">
            <v>Anga Portfolio FIM CP</v>
          </cell>
          <cell r="U51" t="str">
            <v>Absolute Alpha Global FIC FIM</v>
          </cell>
        </row>
        <row r="52">
          <cell r="M52" t="str">
            <v>Porto Seguro Ipe FIC RF CP LP</v>
          </cell>
          <cell r="U52" t="str">
            <v>Itaú Distribuidores Global Dinâmico Plus FIC FIM</v>
          </cell>
        </row>
        <row r="53">
          <cell r="M53" t="str">
            <v>Ibiuna Credit FIC FIM CP</v>
          </cell>
          <cell r="U53" t="str">
            <v>Gauss FIC FIM</v>
          </cell>
        </row>
        <row r="54">
          <cell r="M54" t="str">
            <v>Sparta Top FIC RF CP LP</v>
          </cell>
          <cell r="U54" t="str">
            <v>Gavea Macro Dolar FIC FIM</v>
          </cell>
        </row>
        <row r="55">
          <cell r="M55" t="str">
            <v>M Ca FIC FIM CP</v>
          </cell>
          <cell r="U55" t="str">
            <v>Tenax Macro FIC FIM</v>
          </cell>
        </row>
        <row r="56">
          <cell r="M56" t="str">
            <v>M8 Capital Plus FI RF CP LP</v>
          </cell>
          <cell r="U56" t="str">
            <v>Ace Capital FIC FIM</v>
          </cell>
        </row>
        <row r="57">
          <cell r="M57" t="str">
            <v>Capitania Premium FIC de FIRF CP LP</v>
          </cell>
          <cell r="U57" t="str">
            <v>Clave Alpha Macro FIC FIM Access</v>
          </cell>
        </row>
        <row r="58">
          <cell r="M58" t="str">
            <v>JGP Corporate FIC FI RF CP LP</v>
          </cell>
          <cell r="U58" t="str">
            <v>JGP Strategy Access FIC MM</v>
          </cell>
        </row>
        <row r="59">
          <cell r="M59" t="str">
            <v>SPX Seahawk Access FIC RF CP LP</v>
          </cell>
          <cell r="U59" t="str">
            <v>JGP Strategy FIC FIM</v>
          </cell>
        </row>
        <row r="60">
          <cell r="M60" t="str">
            <v>JGP Debêntures Incentivadas FIC FI RF CP</v>
          </cell>
          <cell r="U60" t="str">
            <v>Kapitalo Kappa Access FIC MM</v>
          </cell>
        </row>
        <row r="61">
          <cell r="M61" t="str">
            <v>M Ca II FIC FIM CP</v>
          </cell>
          <cell r="U61" t="str">
            <v>Mar Absoluto FIC FIM</v>
          </cell>
        </row>
        <row r="62">
          <cell r="M62" t="str">
            <v>JGP Corporate Plus FIC FIM CP</v>
          </cell>
          <cell r="U62" t="str">
            <v>Occam Retorno Absoluto  FIC FIM</v>
          </cell>
        </row>
        <row r="63">
          <cell r="M63" t="str">
            <v>JGP Select FIC FIM CP</v>
          </cell>
          <cell r="U63" t="str">
            <v>Arcah FIC FIM CP</v>
          </cell>
        </row>
        <row r="64">
          <cell r="M64" t="str">
            <v>M8 Credit Opportunities FIC FIM CP</v>
          </cell>
          <cell r="U64" t="str">
            <v>Vrb FIM</v>
          </cell>
        </row>
        <row r="65">
          <cell r="M65" t="str">
            <v>Ibiuna Total Credit FIC FIM CP</v>
          </cell>
          <cell r="U65" t="str">
            <v>Kapitalo Zeta FIC FIM</v>
          </cell>
        </row>
        <row r="66">
          <cell r="M66" t="str">
            <v>K2 FIC FIM CP</v>
          </cell>
          <cell r="U66" t="str">
            <v>Vinci Equilíbrio Icatu Prev II FIC FIM</v>
          </cell>
        </row>
        <row r="67">
          <cell r="M67" t="str">
            <v>Augme 90 FIC FIM CP</v>
          </cell>
          <cell r="U67" t="str">
            <v>Vinci Equilibrio Prev FIM</v>
          </cell>
        </row>
        <row r="68">
          <cell r="M68" t="str">
            <v>More Crédito FIC FIM CP</v>
          </cell>
          <cell r="U68" t="str">
            <v>Legacy Capital Icatu FIC FIM Prev</v>
          </cell>
        </row>
        <row r="69">
          <cell r="M69" t="str">
            <v>Leste CP Brasil FIC FIM CP IE</v>
          </cell>
          <cell r="U69" t="str">
            <v>Legacy Capital Prev Bs FIC FIM</v>
          </cell>
        </row>
        <row r="70">
          <cell r="M70" t="str">
            <v>Acs ARX Denali Prev FIC RF CP</v>
          </cell>
          <cell r="U70" t="str">
            <v>Kapitalo Kappa Bp Qualificado I FIC FIM Prev</v>
          </cell>
        </row>
        <row r="71">
          <cell r="M71" t="str">
            <v>BTG Pactual Crédito Corporativo II Prev FIC FIM CP</v>
          </cell>
        </row>
        <row r="72">
          <cell r="M72" t="str">
            <v>Acs Riza Lótus Prev FIC RF CP</v>
          </cell>
        </row>
        <row r="73">
          <cell r="M73" t="str">
            <v>Root Capital Crédito Hg Prev FIC RF CP</v>
          </cell>
        </row>
        <row r="74">
          <cell r="M74" t="str">
            <v>Ibiuna Credit Prev Access FIC FIM CP</v>
          </cell>
        </row>
        <row r="75">
          <cell r="M75" t="str">
            <v>FIQ FIDC Via Multicrédito - Senior (CDI+2.50%)</v>
          </cell>
        </row>
        <row r="76">
          <cell r="M76" t="str">
            <v>LFT 2025 - Liquidez Diária (Selic+0.04%)</v>
          </cell>
        </row>
        <row r="77">
          <cell r="M77" t="str">
            <v>Títulos Bancários - Liquidez Diária (102.5% CDI)</v>
          </cell>
        </row>
        <row r="78">
          <cell r="M78" t="str">
            <v>Títulos Bancários - 6 meses (117.0% CDI)</v>
          </cell>
        </row>
        <row r="79">
          <cell r="M79" t="str">
            <v>Títulos Bancários - 1 ano (113.5% CDI)</v>
          </cell>
        </row>
        <row r="80">
          <cell r="M80" t="str">
            <v>Títulos Bancários - 2 anos (113.5% CDI)</v>
          </cell>
        </row>
        <row r="81">
          <cell r="M81" t="str">
            <v>Títulos Bancários - 3 anos (113.5% CDI)</v>
          </cell>
        </row>
        <row r="82">
          <cell r="M82" t="str">
            <v>Títulos Corporativos - 2 anos (CDI+1.65%)</v>
          </cell>
        </row>
        <row r="83">
          <cell r="M83" t="str">
            <v>Títulos Corporativos - 3 anos (CDI+2.00%)</v>
          </cell>
        </row>
        <row r="84">
          <cell r="M84" t="str">
            <v>Títulos Corporativos - 4 anos (CDI+2.30%)</v>
          </cell>
        </row>
      </sheetData>
      <sheetData sheetId="21" refreshError="1"/>
      <sheetData sheetId="22" refreshError="1"/>
      <sheetData sheetId="23" refreshError="1"/>
      <sheetData sheetId="24" refreshError="1"/>
      <sheetData sheetId="25" refreshError="1"/>
      <sheetData sheetId="26">
        <row r="2">
          <cell r="B2" t="str">
            <v>RF Pós</v>
          </cell>
          <cell r="C2" t="str">
            <v>RF Pré</v>
          </cell>
          <cell r="D2" t="str">
            <v>RF Inlação</v>
          </cell>
          <cell r="E2" t="str">
            <v>RF Intl.</v>
          </cell>
          <cell r="F2" t="str">
            <v>MM Macro</v>
          </cell>
          <cell r="G2" t="str">
            <v>MM Descorr.</v>
          </cell>
          <cell r="H2" t="str">
            <v>RV BR</v>
          </cell>
          <cell r="I2" t="str">
            <v>RV Intl.</v>
          </cell>
          <cell r="J2" t="str">
            <v>CDI</v>
          </cell>
        </row>
        <row r="3">
          <cell r="B3">
            <v>1.8097027518126224E-4</v>
          </cell>
        </row>
        <row r="4">
          <cell r="B4">
            <v>3.7089314220262182E-4</v>
          </cell>
        </row>
        <row r="5">
          <cell r="B5">
            <v>6.4643282494381005E-4</v>
          </cell>
        </row>
        <row r="6">
          <cell r="B6">
            <v>8.7136331150938773E-4</v>
          </cell>
        </row>
        <row r="7">
          <cell r="B7">
            <v>1.0739859650890082E-3</v>
          </cell>
        </row>
        <row r="8">
          <cell r="B8">
            <v>1.2772159346738921E-3</v>
          </cell>
        </row>
        <row r="9">
          <cell r="B9">
            <v>1.4819067793796492E-3</v>
          </cell>
        </row>
        <row r="10">
          <cell r="B10">
            <v>1.6882238292601492E-3</v>
          </cell>
        </row>
        <row r="11">
          <cell r="B11">
            <v>1.9008183796087597E-3</v>
          </cell>
        </row>
        <row r="12">
          <cell r="B12">
            <v>2.1430490614287034E-3</v>
          </cell>
        </row>
        <row r="13">
          <cell r="B13">
            <v>2.4183325748017293E-3</v>
          </cell>
        </row>
        <row r="14">
          <cell r="B14">
            <v>2.5782939649172665E-3</v>
          </cell>
        </row>
        <row r="15">
          <cell r="B15">
            <v>2.791701012573311E-3</v>
          </cell>
        </row>
        <row r="16">
          <cell r="B16">
            <v>2.9775743110453945E-3</v>
          </cell>
        </row>
        <row r="17">
          <cell r="B17">
            <v>3.189541922409278E-3</v>
          </cell>
        </row>
        <row r="18">
          <cell r="B18">
            <v>3.3927149873931306E-3</v>
          </cell>
        </row>
        <row r="19">
          <cell r="B19">
            <v>3.5948277249315819E-3</v>
          </cell>
        </row>
        <row r="20">
          <cell r="B20">
            <v>3.8176798480689111E-3</v>
          </cell>
        </row>
        <row r="21">
          <cell r="B21">
            <v>4.0132171825284502E-3</v>
          </cell>
        </row>
        <row r="22">
          <cell r="B22">
            <v>4.2289817848897293E-3</v>
          </cell>
        </row>
        <row r="23">
          <cell r="B23">
            <v>4.4307601498714266E-3</v>
          </cell>
        </row>
        <row r="24">
          <cell r="B24">
            <v>4.6179861362332097E-3</v>
          </cell>
        </row>
        <row r="25">
          <cell r="B25">
            <v>4.8093308726557815E-3</v>
          </cell>
        </row>
        <row r="26">
          <cell r="B26">
            <v>5.0042645560945953E-3</v>
          </cell>
        </row>
        <row r="27">
          <cell r="B27">
            <v>5.1925799092957803E-3</v>
          </cell>
        </row>
        <row r="28">
          <cell r="B28">
            <v>5.3818109571821537E-3</v>
          </cell>
        </row>
        <row r="29">
          <cell r="B29">
            <v>5.5670906149694055E-3</v>
          </cell>
        </row>
        <row r="30">
          <cell r="B30">
            <v>5.7732936005858715E-3</v>
          </cell>
        </row>
        <row r="31">
          <cell r="B31">
            <v>5.9830646613667771E-3</v>
          </cell>
        </row>
        <row r="32">
          <cell r="B32">
            <v>6.1769186078455274E-3</v>
          </cell>
        </row>
        <row r="33">
          <cell r="B33">
            <v>6.3606316143458574E-3</v>
          </cell>
        </row>
        <row r="34">
          <cell r="B34">
            <v>6.5421904284563848E-3</v>
          </cell>
        </row>
        <row r="35">
          <cell r="B35">
            <v>6.7207674706033504E-3</v>
          </cell>
        </row>
        <row r="36">
          <cell r="B36">
            <v>6.8734453043950428E-3</v>
          </cell>
        </row>
        <row r="37">
          <cell r="B37">
            <v>7.0483390075852803E-3</v>
          </cell>
        </row>
        <row r="38">
          <cell r="B38">
            <v>7.2334251935759486E-3</v>
          </cell>
        </row>
        <row r="39">
          <cell r="B39">
            <v>7.4186217709810709E-3</v>
          </cell>
        </row>
        <row r="40">
          <cell r="B40">
            <v>7.6183259341573439E-3</v>
          </cell>
        </row>
        <row r="41">
          <cell r="B41">
            <v>7.8061611745789961E-3</v>
          </cell>
        </row>
        <row r="42">
          <cell r="B42">
            <v>7.9587759471864139E-3</v>
          </cell>
        </row>
        <row r="43">
          <cell r="B43">
            <v>8.1370000579368273E-3</v>
          </cell>
        </row>
        <row r="44">
          <cell r="B44">
            <v>8.2932625229172885E-3</v>
          </cell>
        </row>
        <row r="45">
          <cell r="B45">
            <v>8.4507208427162528E-3</v>
          </cell>
        </row>
        <row r="46">
          <cell r="B46">
            <v>8.6251333841298461E-3</v>
          </cell>
        </row>
        <row r="47">
          <cell r="B47">
            <v>8.8140159039848953E-3</v>
          </cell>
        </row>
        <row r="48">
          <cell r="B48">
            <v>8.980495664017818E-3</v>
          </cell>
        </row>
        <row r="49">
          <cell r="B49">
            <v>9.0929462879030254E-3</v>
          </cell>
        </row>
        <row r="50">
          <cell r="B50">
            <v>9.1939242508336516E-3</v>
          </cell>
        </row>
        <row r="51">
          <cell r="B51">
            <v>9.364029582494382E-3</v>
          </cell>
        </row>
        <row r="52">
          <cell r="B52">
            <v>9.4032483993033988E-3</v>
          </cell>
        </row>
        <row r="53">
          <cell r="B53">
            <v>9.6130081644134613E-3</v>
          </cell>
        </row>
        <row r="54">
          <cell r="B54">
            <v>9.7152961559709983E-3</v>
          </cell>
        </row>
        <row r="55">
          <cell r="B55">
            <v>9.5155053237516718E-3</v>
          </cell>
        </row>
        <row r="56">
          <cell r="B56">
            <v>9.2414571033638815E-3</v>
          </cell>
        </row>
        <row r="57">
          <cell r="B57">
            <v>8.8502299610409008E-3</v>
          </cell>
        </row>
        <row r="58">
          <cell r="B58">
            <v>7.9233130527587292E-3</v>
          </cell>
        </row>
        <row r="59">
          <cell r="B59">
            <v>6.5038876721774663E-3</v>
          </cell>
        </row>
        <row r="60">
          <cell r="B60">
            <v>5.3380104799056749E-3</v>
          </cell>
        </row>
        <row r="61">
          <cell r="B61">
            <v>4.2306083745635714E-3</v>
          </cell>
        </row>
        <row r="62">
          <cell r="B62">
            <v>3.37736855426507E-3</v>
          </cell>
        </row>
        <row r="63">
          <cell r="B63">
            <v>2.2871701042481707E-3</v>
          </cell>
        </row>
        <row r="64">
          <cell r="B64">
            <v>1.2962067694766155E-3</v>
          </cell>
        </row>
        <row r="65">
          <cell r="B65">
            <v>7.1190693405842609E-4</v>
          </cell>
        </row>
        <row r="66">
          <cell r="B66">
            <v>-1.3220111344646179E-3</v>
          </cell>
        </row>
        <row r="67">
          <cell r="B67">
            <v>-1.8553932863598632E-3</v>
          </cell>
        </row>
        <row r="68">
          <cell r="B68">
            <v>-2.3377045310046807E-3</v>
          </cell>
        </row>
        <row r="69">
          <cell r="B69">
            <v>-2.9545636355463589E-3</v>
          </cell>
        </row>
        <row r="70">
          <cell r="B70">
            <v>-3.6421873824830087E-3</v>
          </cell>
        </row>
        <row r="71">
          <cell r="B71">
            <v>-4.0425012675852079E-3</v>
          </cell>
        </row>
        <row r="72">
          <cell r="B72">
            <v>-4.204726380909074E-3</v>
          </cell>
        </row>
        <row r="73">
          <cell r="B73">
            <v>-3.9383608363161571E-3</v>
          </cell>
        </row>
        <row r="74">
          <cell r="B74">
            <v>-3.5007132627417059E-3</v>
          </cell>
        </row>
        <row r="75">
          <cell r="B75">
            <v>-2.9376016984371534E-3</v>
          </cell>
        </row>
        <row r="76">
          <cell r="B76">
            <v>-2.2680508420224177E-3</v>
          </cell>
        </row>
        <row r="77">
          <cell r="B77">
            <v>-2.2582599298199835E-3</v>
          </cell>
        </row>
        <row r="78">
          <cell r="B78">
            <v>-1.6555688725697904E-3</v>
          </cell>
        </row>
        <row r="79">
          <cell r="B79">
            <v>-9.4784854276597219E-4</v>
          </cell>
        </row>
        <row r="80">
          <cell r="B80">
            <v>-6.2464645629090043E-4</v>
          </cell>
        </row>
        <row r="81">
          <cell r="B81">
            <v>-5.0770756552487306E-4</v>
          </cell>
        </row>
        <row r="82">
          <cell r="B82">
            <v>1.0638083914660257E-4</v>
          </cell>
        </row>
        <row r="83">
          <cell r="B83">
            <v>2.7873871474715095E-4</v>
          </cell>
        </row>
        <row r="84">
          <cell r="B84">
            <v>8.6630499351270096E-4</v>
          </cell>
        </row>
        <row r="85">
          <cell r="B85">
            <v>1.238298000905802E-3</v>
          </cell>
        </row>
        <row r="86">
          <cell r="B86">
            <v>1.5796785264183821E-3</v>
          </cell>
        </row>
        <row r="87">
          <cell r="B87">
            <v>1.8367973940704996E-3</v>
          </cell>
        </row>
        <row r="88">
          <cell r="B88">
            <v>2.1193752999095761E-3</v>
          </cell>
        </row>
        <row r="89">
          <cell r="B89">
            <v>2.3742656893508407E-3</v>
          </cell>
        </row>
        <row r="90">
          <cell r="B90">
            <v>2.5680781289514343E-3</v>
          </cell>
        </row>
        <row r="91">
          <cell r="B91">
            <v>2.6625911927025125E-3</v>
          </cell>
        </row>
        <row r="92">
          <cell r="B92">
            <v>2.7934779788310049E-3</v>
          </cell>
        </row>
        <row r="93">
          <cell r="B93">
            <v>2.937181399883082E-3</v>
          </cell>
        </row>
        <row r="94">
          <cell r="B94">
            <v>3.1156114017907299E-3</v>
          </cell>
        </row>
        <row r="95">
          <cell r="B95">
            <v>3.2302854543222459E-3</v>
          </cell>
        </row>
        <row r="96">
          <cell r="B96">
            <v>3.3331523602957436E-3</v>
          </cell>
        </row>
        <row r="97">
          <cell r="B97">
            <v>3.4638874245100926E-3</v>
          </cell>
        </row>
        <row r="98">
          <cell r="B98">
            <v>3.6165039192832538E-3</v>
          </cell>
        </row>
        <row r="99">
          <cell r="B99">
            <v>3.7713296244514805E-3</v>
          </cell>
        </row>
        <row r="100">
          <cell r="B100">
            <v>4.0139285849130069E-3</v>
          </cell>
        </row>
        <row r="101">
          <cell r="B101">
            <v>4.2072695861345988E-3</v>
          </cell>
        </row>
        <row r="102">
          <cell r="B102">
            <v>4.3878417609779508E-3</v>
          </cell>
        </row>
        <row r="103">
          <cell r="B103">
            <v>4.4525942478383929E-3</v>
          </cell>
        </row>
        <row r="104">
          <cell r="B104">
            <v>4.5678100216492989E-3</v>
          </cell>
        </row>
        <row r="105">
          <cell r="B105">
            <v>4.8679528083563905E-3</v>
          </cell>
        </row>
        <row r="106">
          <cell r="B106">
            <v>5.0759118278123072E-3</v>
          </cell>
        </row>
        <row r="107">
          <cell r="B107">
            <v>5.2587810785549305E-3</v>
          </cell>
        </row>
        <row r="108">
          <cell r="B108">
            <v>5.4598472517786156E-3</v>
          </cell>
        </row>
        <row r="109">
          <cell r="B109">
            <v>5.6299168509648112E-3</v>
          </cell>
        </row>
        <row r="110">
          <cell r="B110">
            <v>6.2201220226274501E-3</v>
          </cell>
        </row>
        <row r="111">
          <cell r="B111">
            <v>6.4402786562933745E-3</v>
          </cell>
        </row>
        <row r="112">
          <cell r="B112">
            <v>6.680679426812608E-3</v>
          </cell>
        </row>
        <row r="113">
          <cell r="B113">
            <v>6.8453576439475583E-3</v>
          </cell>
        </row>
        <row r="114">
          <cell r="B114">
            <v>7.0431398015637914E-3</v>
          </cell>
        </row>
        <row r="115">
          <cell r="B115">
            <v>7.2306695446893166E-3</v>
          </cell>
        </row>
        <row r="116">
          <cell r="B116">
            <v>7.4066997979833626E-3</v>
          </cell>
        </row>
        <row r="117">
          <cell r="B117">
            <v>7.6582084957297347E-3</v>
          </cell>
        </row>
        <row r="118">
          <cell r="B118">
            <v>7.9593569350417948E-3</v>
          </cell>
        </row>
        <row r="119">
          <cell r="B119">
            <v>8.1415214053435214E-3</v>
          </cell>
        </row>
        <row r="120">
          <cell r="B120">
            <v>8.3895250368655194E-3</v>
          </cell>
        </row>
        <row r="121">
          <cell r="B121">
            <v>8.5848345717058905E-3</v>
          </cell>
        </row>
        <row r="122">
          <cell r="B122">
            <v>8.9608962304374984E-3</v>
          </cell>
        </row>
        <row r="123">
          <cell r="B123">
            <v>9.2805790064576232E-3</v>
          </cell>
        </row>
        <row r="124">
          <cell r="B124">
            <v>9.6810493576220402E-3</v>
          </cell>
        </row>
        <row r="125">
          <cell r="B125">
            <v>1.0173386576537879E-2</v>
          </cell>
        </row>
        <row r="126">
          <cell r="B126">
            <v>1.042796300901605E-2</v>
          </cell>
        </row>
        <row r="127">
          <cell r="B127">
            <v>1.065782267066151E-2</v>
          </cell>
        </row>
        <row r="128">
          <cell r="B128">
            <v>1.0892718420215663E-2</v>
          </cell>
        </row>
        <row r="129">
          <cell r="B129">
            <v>1.1164699649770737E-2</v>
          </cell>
        </row>
        <row r="130">
          <cell r="B130">
            <v>1.1390348773804959E-2</v>
          </cell>
        </row>
        <row r="131">
          <cell r="B131">
            <v>1.159630723214744E-2</v>
          </cell>
        </row>
        <row r="132">
          <cell r="B132">
            <v>1.1830726923749868E-2</v>
          </cell>
        </row>
        <row r="133">
          <cell r="B133">
            <v>1.219951959222465E-2</v>
          </cell>
        </row>
        <row r="134">
          <cell r="B134">
            <v>1.2472128814788208E-2</v>
          </cell>
        </row>
        <row r="135">
          <cell r="B135">
            <v>1.2685441909964013E-2</v>
          </cell>
        </row>
        <row r="136">
          <cell r="B136">
            <v>1.2850363509005147E-2</v>
          </cell>
        </row>
        <row r="137">
          <cell r="B137">
            <v>1.3062063174398064E-2</v>
          </cell>
        </row>
        <row r="138">
          <cell r="B138">
            <v>1.3128995338499871E-2</v>
          </cell>
        </row>
        <row r="139">
          <cell r="B139">
            <v>1.3337337282308681E-2</v>
          </cell>
        </row>
        <row r="140">
          <cell r="B140">
            <v>1.3577628302359868E-2</v>
          </cell>
        </row>
        <row r="141">
          <cell r="B141">
            <v>1.3778366274039611E-2</v>
          </cell>
        </row>
        <row r="142">
          <cell r="B142">
            <v>1.4021589393221623E-2</v>
          </cell>
        </row>
        <row r="143">
          <cell r="B143">
            <v>1.4295303687993144E-2</v>
          </cell>
        </row>
        <row r="144">
          <cell r="B144">
            <v>1.4544498368558534E-2</v>
          </cell>
        </row>
        <row r="145">
          <cell r="B145">
            <v>1.4855165675223603E-2</v>
          </cell>
        </row>
        <row r="146">
          <cell r="B146">
            <v>1.5072057166983122E-2</v>
          </cell>
        </row>
        <row r="147">
          <cell r="B147">
            <v>1.5342918341697098E-2</v>
          </cell>
        </row>
        <row r="148">
          <cell r="B148">
            <v>1.5619425013718491E-2</v>
          </cell>
        </row>
        <row r="149">
          <cell r="B149">
            <v>1.5919323505639849E-2</v>
          </cell>
        </row>
        <row r="150">
          <cell r="B150">
            <v>1.614023654319241E-2</v>
          </cell>
        </row>
        <row r="151">
          <cell r="B151">
            <v>1.6403932784670561E-2</v>
          </cell>
        </row>
        <row r="152">
          <cell r="B152">
            <v>1.6686239609476905E-2</v>
          </cell>
        </row>
        <row r="153">
          <cell r="B153">
            <v>1.6892400720160516E-2</v>
          </cell>
        </row>
        <row r="154">
          <cell r="B154">
            <v>1.7128338748379157E-2</v>
          </cell>
        </row>
        <row r="155">
          <cell r="B155">
            <v>1.7336245277709272E-2</v>
          </cell>
        </row>
        <row r="156">
          <cell r="B156">
            <v>1.7470832093565258E-2</v>
          </cell>
        </row>
        <row r="157">
          <cell r="B157">
            <v>1.761167047825718E-2</v>
          </cell>
        </row>
        <row r="158">
          <cell r="B158">
            <v>1.7769325717622575E-2</v>
          </cell>
        </row>
        <row r="159">
          <cell r="B159">
            <v>1.7976078032054144E-2</v>
          </cell>
        </row>
        <row r="160">
          <cell r="B160">
            <v>1.8349026015019421E-2</v>
          </cell>
        </row>
        <row r="161">
          <cell r="B161">
            <v>1.8499284183038034E-2</v>
          </cell>
        </row>
        <row r="162">
          <cell r="B162">
            <v>1.8706370361122104E-2</v>
          </cell>
        </row>
        <row r="163">
          <cell r="B163">
            <v>1.8916360984375657E-2</v>
          </cell>
        </row>
        <row r="164">
          <cell r="B164">
            <v>1.9117392763067231E-2</v>
          </cell>
        </row>
        <row r="165">
          <cell r="B165">
            <v>1.9363930097201498E-2</v>
          </cell>
        </row>
        <row r="166">
          <cell r="B166">
            <v>1.9572266909845704E-2</v>
          </cell>
        </row>
        <row r="167">
          <cell r="B167">
            <v>1.9748888542580278E-2</v>
          </cell>
        </row>
        <row r="168">
          <cell r="B168">
            <v>1.9913283608612664E-2</v>
          </cell>
        </row>
        <row r="169">
          <cell r="B169">
            <v>2.0024291557598106E-2</v>
          </cell>
        </row>
        <row r="170">
          <cell r="B170">
            <v>2.0186232741808086E-2</v>
          </cell>
        </row>
        <row r="171">
          <cell r="B171">
            <v>2.0299723418215398E-2</v>
          </cell>
        </row>
        <row r="172">
          <cell r="B172">
            <v>2.0477832038152677E-2</v>
          </cell>
        </row>
        <row r="173">
          <cell r="B173">
            <v>2.0677558697138165E-2</v>
          </cell>
        </row>
        <row r="174">
          <cell r="B174">
            <v>2.0784490255674637E-2</v>
          </cell>
        </row>
        <row r="175">
          <cell r="B175">
            <v>2.0963656223841998E-2</v>
          </cell>
        </row>
        <row r="176">
          <cell r="B176">
            <v>2.1049315529265478E-2</v>
          </cell>
        </row>
        <row r="177">
          <cell r="B177">
            <v>2.1175408348072189E-2</v>
          </cell>
        </row>
        <row r="178">
          <cell r="B178">
            <v>2.13054096448555E-2</v>
          </cell>
        </row>
        <row r="179">
          <cell r="B179">
            <v>2.1386669210993858E-2</v>
          </cell>
        </row>
        <row r="180">
          <cell r="B180">
            <v>2.1421602778100679E-2</v>
          </cell>
        </row>
        <row r="181">
          <cell r="B181">
            <v>2.1551675529823955E-2</v>
          </cell>
        </row>
        <row r="182">
          <cell r="B182">
            <v>2.1626939158379432E-2</v>
          </cell>
        </row>
        <row r="183">
          <cell r="B183">
            <v>2.1649268916149822E-2</v>
          </cell>
        </row>
        <row r="184">
          <cell r="B184">
            <v>2.1775721515827851E-2</v>
          </cell>
        </row>
        <row r="185">
          <cell r="B185">
            <v>2.1852616805124292E-2</v>
          </cell>
        </row>
        <row r="186">
          <cell r="B186">
            <v>2.2000438751141882E-2</v>
          </cell>
        </row>
        <row r="187">
          <cell r="B187">
            <v>2.2064947275672209E-2</v>
          </cell>
        </row>
        <row r="188">
          <cell r="B188">
            <v>2.2006644885959492E-2</v>
          </cell>
        </row>
        <row r="189">
          <cell r="B189">
            <v>2.2043525595905722E-2</v>
          </cell>
        </row>
        <row r="190">
          <cell r="B190">
            <v>2.2162085843819623E-2</v>
          </cell>
        </row>
        <row r="191">
          <cell r="B191">
            <v>2.2082986608316979E-2</v>
          </cell>
        </row>
        <row r="192">
          <cell r="B192">
            <v>2.202725102442904E-2</v>
          </cell>
        </row>
        <row r="193">
          <cell r="B193">
            <v>2.2037909020474533E-2</v>
          </cell>
        </row>
        <row r="194">
          <cell r="B194">
            <v>2.2152096749386452E-2</v>
          </cell>
        </row>
        <row r="195">
          <cell r="B195">
            <v>2.2281148685452834E-2</v>
          </cell>
        </row>
        <row r="196">
          <cell r="B196">
            <v>2.2476565411581939E-2</v>
          </cell>
        </row>
        <row r="197">
          <cell r="B197">
            <v>2.2837943282533635E-2</v>
          </cell>
        </row>
        <row r="198">
          <cell r="B198">
            <v>2.3167146393119564E-2</v>
          </cell>
        </row>
        <row r="199">
          <cell r="B199">
            <v>2.3323958271243894E-2</v>
          </cell>
        </row>
        <row r="200">
          <cell r="B200">
            <v>2.3453902420988104E-2</v>
          </cell>
        </row>
        <row r="201">
          <cell r="B201">
            <v>2.353455440726071E-2</v>
          </cell>
        </row>
        <row r="202">
          <cell r="B202">
            <v>2.3629334782771627E-2</v>
          </cell>
        </row>
        <row r="203">
          <cell r="B203">
            <v>2.3847488460517985E-2</v>
          </cell>
        </row>
        <row r="204">
          <cell r="B204">
            <v>2.3945608038825617E-2</v>
          </cell>
        </row>
        <row r="205">
          <cell r="B205">
            <v>2.4037606950520374E-2</v>
          </cell>
        </row>
        <row r="206">
          <cell r="B206">
            <v>2.4146821813566088E-2</v>
          </cell>
        </row>
        <row r="207">
          <cell r="B207">
            <v>2.4285751504522723E-2</v>
          </cell>
        </row>
        <row r="208">
          <cell r="B208">
            <v>2.4442020771618722E-2</v>
          </cell>
        </row>
        <row r="209">
          <cell r="B209">
            <v>2.4560102408966555E-2</v>
          </cell>
        </row>
        <row r="210">
          <cell r="B210">
            <v>2.4729937964070858E-2</v>
          </cell>
        </row>
        <row r="211">
          <cell r="B211">
            <v>2.4826675150553923E-2</v>
          </cell>
        </row>
        <row r="212">
          <cell r="B212">
            <v>2.4961630111059563E-2</v>
          </cell>
        </row>
        <row r="213">
          <cell r="B213">
            <v>2.5077300399122038E-2</v>
          </cell>
        </row>
        <row r="214">
          <cell r="B214">
            <v>2.5205372433429796E-2</v>
          </cell>
        </row>
        <row r="215">
          <cell r="B215">
            <v>2.5304197860075206E-2</v>
          </cell>
        </row>
        <row r="216">
          <cell r="B216">
            <v>2.5414828426209901E-2</v>
          </cell>
        </row>
        <row r="217">
          <cell r="B217">
            <v>2.5507122266266613E-2</v>
          </cell>
        </row>
        <row r="218">
          <cell r="B218">
            <v>2.5632204922802826E-2</v>
          </cell>
        </row>
        <row r="219">
          <cell r="B219">
            <v>2.5740725793522934E-2</v>
          </cell>
        </row>
        <row r="220">
          <cell r="B220">
            <v>2.5886053468621606E-2</v>
          </cell>
        </row>
        <row r="221">
          <cell r="B221">
            <v>2.6050625018782858E-2</v>
          </cell>
        </row>
        <row r="222">
          <cell r="B222">
            <v>2.6204112944788305E-2</v>
          </cell>
        </row>
        <row r="223">
          <cell r="B223">
            <v>2.6349272579474059E-2</v>
          </cell>
        </row>
        <row r="224">
          <cell r="B224">
            <v>2.6464069423024261E-2</v>
          </cell>
        </row>
        <row r="225">
          <cell r="B225">
            <v>2.6543086061883603E-2</v>
          </cell>
        </row>
        <row r="226">
          <cell r="B226">
            <v>2.6656139211066465E-2</v>
          </cell>
        </row>
        <row r="227">
          <cell r="B227">
            <v>2.6887942722243707E-2</v>
          </cell>
        </row>
        <row r="228">
          <cell r="B228">
            <v>2.7047546468189188E-2</v>
          </cell>
        </row>
        <row r="229">
          <cell r="B229">
            <v>2.7191601334367599E-2</v>
          </cell>
        </row>
        <row r="230">
          <cell r="B230">
            <v>2.7442704581707833E-2</v>
          </cell>
        </row>
        <row r="231">
          <cell r="B231">
            <v>2.7562181991407808E-2</v>
          </cell>
        </row>
        <row r="232">
          <cell r="B232">
            <v>2.7681511949141591E-2</v>
          </cell>
        </row>
        <row r="233">
          <cell r="B233">
            <v>2.7861630514739666E-2</v>
          </cell>
        </row>
        <row r="234">
          <cell r="B234">
            <v>2.8000564110157722E-2</v>
          </cell>
        </row>
        <row r="235">
          <cell r="B235">
            <v>2.8092348007705992E-2</v>
          </cell>
        </row>
        <row r="236">
          <cell r="B236">
            <v>2.8368165420560532E-2</v>
          </cell>
        </row>
        <row r="237">
          <cell r="B237">
            <v>2.8438799454366892E-2</v>
          </cell>
        </row>
        <row r="238">
          <cell r="B238">
            <v>2.8573996325512274E-2</v>
          </cell>
        </row>
        <row r="239">
          <cell r="B239">
            <v>2.8712495957176287E-2</v>
          </cell>
        </row>
        <row r="240">
          <cell r="B240">
            <v>2.8884472313914333E-2</v>
          </cell>
        </row>
        <row r="241">
          <cell r="B241">
            <v>2.9023924600160012E-2</v>
          </cell>
        </row>
        <row r="242">
          <cell r="B242">
            <v>2.9228243308394353E-2</v>
          </cell>
        </row>
        <row r="243">
          <cell r="B243">
            <v>2.9323112660460282E-2</v>
          </cell>
        </row>
        <row r="244">
          <cell r="B244">
            <v>2.9461084604989418E-2</v>
          </cell>
        </row>
        <row r="245">
          <cell r="B245">
            <v>2.9608270786839253E-2</v>
          </cell>
        </row>
        <row r="246">
          <cell r="B246">
            <v>2.9740235656067426E-2</v>
          </cell>
        </row>
        <row r="247">
          <cell r="B247">
            <v>2.9963850394530311E-2</v>
          </cell>
        </row>
        <row r="248">
          <cell r="B248">
            <v>3.0128702048392686E-2</v>
          </cell>
        </row>
        <row r="249">
          <cell r="B249">
            <v>3.0274135681552794E-2</v>
          </cell>
        </row>
        <row r="250">
          <cell r="B250">
            <v>3.0353458144127154E-2</v>
          </cell>
        </row>
        <row r="251">
          <cell r="B251">
            <v>3.0478010781898268E-2</v>
          </cell>
        </row>
        <row r="252">
          <cell r="B252">
            <v>3.0630224533138017E-2</v>
          </cell>
        </row>
        <row r="253">
          <cell r="B253">
            <v>3.0771010275779442E-2</v>
          </cell>
        </row>
        <row r="254">
          <cell r="B254">
            <v>3.0917584965933109E-2</v>
          </cell>
        </row>
        <row r="255">
          <cell r="B255">
            <v>3.1034113375260741E-2</v>
          </cell>
        </row>
        <row r="256">
          <cell r="B256">
            <v>3.1187713891938529E-2</v>
          </cell>
        </row>
        <row r="257">
          <cell r="B257">
            <v>3.134007342308065E-2</v>
          </cell>
        </row>
        <row r="258">
          <cell r="B258">
            <v>3.1668366469810971E-2</v>
          </cell>
        </row>
        <row r="259">
          <cell r="B259">
            <v>3.180716190838595E-2</v>
          </cell>
        </row>
        <row r="260">
          <cell r="B260">
            <v>3.1974744791046783E-2</v>
          </cell>
        </row>
        <row r="261">
          <cell r="B261">
            <v>3.2128781021923958E-2</v>
          </cell>
        </row>
        <row r="262">
          <cell r="B262">
            <v>3.228258410135787E-2</v>
          </cell>
        </row>
        <row r="263">
          <cell r="B263">
            <v>3.2851258065435207E-2</v>
          </cell>
        </row>
        <row r="264">
          <cell r="B264">
            <v>3.3022731806087391E-2</v>
          </cell>
        </row>
        <row r="265">
          <cell r="B265">
            <v>3.3189390309143585E-2</v>
          </cell>
        </row>
        <row r="266">
          <cell r="B266">
            <v>3.3331631165318232E-2</v>
          </cell>
        </row>
        <row r="267">
          <cell r="B267">
            <v>3.3452517538430593E-2</v>
          </cell>
        </row>
        <row r="268">
          <cell r="B268">
            <v>3.3711525365674122E-2</v>
          </cell>
        </row>
        <row r="269">
          <cell r="B269">
            <v>3.3853407981531358E-2</v>
          </cell>
        </row>
        <row r="270">
          <cell r="B270">
            <v>3.4073791681884513E-2</v>
          </cell>
        </row>
        <row r="271">
          <cell r="B271">
            <v>3.4251670123166766E-2</v>
          </cell>
        </row>
        <row r="272">
          <cell r="B272">
            <v>3.4374151482105653E-2</v>
          </cell>
        </row>
        <row r="273">
          <cell r="B273">
            <v>3.4541770405962291E-2</v>
          </cell>
        </row>
        <row r="274">
          <cell r="B274">
            <v>3.4689668303688803E-2</v>
          </cell>
        </row>
        <row r="275">
          <cell r="B275">
            <v>3.4847336729251221E-2</v>
          </cell>
        </row>
        <row r="276">
          <cell r="B276">
            <v>3.4999612239946298E-2</v>
          </cell>
        </row>
        <row r="277">
          <cell r="B277">
            <v>3.5175384104778162E-2</v>
          </cell>
        </row>
        <row r="278">
          <cell r="B278">
            <v>3.5345013023341698E-2</v>
          </cell>
        </row>
        <row r="279">
          <cell r="B279">
            <v>3.5504518231955773E-2</v>
          </cell>
        </row>
        <row r="280">
          <cell r="B280">
            <v>3.5621240735746351E-2</v>
          </cell>
        </row>
        <row r="281">
          <cell r="B281">
            <v>3.5821674562712014E-2</v>
          </cell>
        </row>
        <row r="282">
          <cell r="B282">
            <v>3.6031784822576185E-2</v>
          </cell>
        </row>
        <row r="283">
          <cell r="B283">
            <v>3.6221236574720095E-2</v>
          </cell>
        </row>
        <row r="284">
          <cell r="B284">
            <v>3.6416076753355897E-2</v>
          </cell>
        </row>
        <row r="285">
          <cell r="B285">
            <v>3.6630630984987089E-2</v>
          </cell>
        </row>
        <row r="286">
          <cell r="B286">
            <v>3.6805515728802529E-2</v>
          </cell>
        </row>
        <row r="287">
          <cell r="B287">
            <v>3.6990367198362017E-2</v>
          </cell>
        </row>
        <row r="288">
          <cell r="B288">
            <v>3.7158290728692922E-2</v>
          </cell>
        </row>
        <row r="289">
          <cell r="B289">
            <v>3.7337652337350979E-2</v>
          </cell>
        </row>
        <row r="290">
          <cell r="B290">
            <v>3.7477044372998813E-2</v>
          </cell>
        </row>
        <row r="291">
          <cell r="B291">
            <v>3.7763220674109865E-2</v>
          </cell>
        </row>
        <row r="292">
          <cell r="B292">
            <v>3.7914974386493716E-2</v>
          </cell>
        </row>
        <row r="293">
          <cell r="B293">
            <v>3.8083631750771119E-2</v>
          </cell>
        </row>
        <row r="294">
          <cell r="B294">
            <v>3.8260898706174551E-2</v>
          </cell>
        </row>
        <row r="295">
          <cell r="B295">
            <v>3.8517744650391705E-2</v>
          </cell>
        </row>
        <row r="296">
          <cell r="B296">
            <v>3.8697931912989203E-2</v>
          </cell>
        </row>
        <row r="297">
          <cell r="B297">
            <v>3.877787743628347E-2</v>
          </cell>
        </row>
        <row r="298">
          <cell r="B298">
            <v>3.9450383324374672E-2</v>
          </cell>
        </row>
        <row r="299">
          <cell r="B299">
            <v>3.9563036828483167E-2</v>
          </cell>
        </row>
        <row r="300">
          <cell r="B300">
            <v>3.9673702595966143E-2</v>
          </cell>
        </row>
        <row r="301">
          <cell r="B301">
            <v>3.9865377573947258E-2</v>
          </cell>
        </row>
        <row r="302">
          <cell r="B302">
            <v>3.9983282419393529E-2</v>
          </cell>
        </row>
        <row r="303">
          <cell r="B303">
            <v>4.0138305052683343E-2</v>
          </cell>
        </row>
        <row r="304">
          <cell r="B304">
            <v>4.0264192708985513E-2</v>
          </cell>
        </row>
        <row r="305">
          <cell r="B305">
            <v>4.0461013876316843E-2</v>
          </cell>
        </row>
        <row r="306">
          <cell r="B306">
            <v>4.06032757313326E-2</v>
          </cell>
        </row>
        <row r="307">
          <cell r="B307">
            <v>4.0758311317396823E-2</v>
          </cell>
        </row>
        <row r="308">
          <cell r="B308">
            <v>4.0928520460246087E-2</v>
          </cell>
        </row>
        <row r="309">
          <cell r="B309">
            <v>4.1153920772413422E-2</v>
          </cell>
        </row>
        <row r="310">
          <cell r="B310">
            <v>4.1337132441393365E-2</v>
          </cell>
        </row>
        <row r="311">
          <cell r="B311">
            <v>4.1595750906028961E-2</v>
          </cell>
        </row>
        <row r="312">
          <cell r="B312">
            <v>4.1757974399319941E-2</v>
          </cell>
        </row>
        <row r="313">
          <cell r="B313">
            <v>4.1933407642678278E-2</v>
          </cell>
        </row>
        <row r="314">
          <cell r="B314">
            <v>4.2146946361586446E-2</v>
          </cell>
        </row>
        <row r="315">
          <cell r="B315">
            <v>4.2294355374392634E-2</v>
          </cell>
        </row>
        <row r="316">
          <cell r="B316">
            <v>4.2460416134816992E-2</v>
          </cell>
        </row>
        <row r="317">
          <cell r="B317">
            <v>4.2632250392005133E-2</v>
          </cell>
        </row>
        <row r="318">
          <cell r="B318">
            <v>4.2778143258790369E-2</v>
          </cell>
        </row>
        <row r="319">
          <cell r="B319">
            <v>4.2956361894677997E-2</v>
          </cell>
        </row>
        <row r="320">
          <cell r="B320">
            <v>4.3115785060306999E-2</v>
          </cell>
        </row>
        <row r="321">
          <cell r="B321">
            <v>4.329911246317697E-2</v>
          </cell>
        </row>
        <row r="322">
          <cell r="B322">
            <v>4.3441269744308286E-2</v>
          </cell>
        </row>
        <row r="323">
          <cell r="B323">
            <v>4.3602685431064492E-2</v>
          </cell>
        </row>
        <row r="324">
          <cell r="B324">
            <v>4.3795946927488894E-2</v>
          </cell>
        </row>
        <row r="325">
          <cell r="B325">
            <v>4.4020149742595605E-2</v>
          </cell>
        </row>
        <row r="326">
          <cell r="B326">
            <v>4.4209546104414521E-2</v>
          </cell>
        </row>
        <row r="327">
          <cell r="B327">
            <v>4.4374079469775785E-2</v>
          </cell>
        </row>
        <row r="328">
          <cell r="B328">
            <v>4.4561564640287044E-2</v>
          </cell>
        </row>
        <row r="329">
          <cell r="B329">
            <v>4.4760824201958593E-2</v>
          </cell>
        </row>
        <row r="330">
          <cell r="B330">
            <v>4.4950551604163946E-2</v>
          </cell>
        </row>
        <row r="331">
          <cell r="B331">
            <v>4.517717936719956E-2</v>
          </cell>
        </row>
        <row r="332">
          <cell r="B332">
            <v>4.5329235679189006E-2</v>
          </cell>
        </row>
        <row r="333">
          <cell r="B333">
            <v>4.5557321417612595E-2</v>
          </cell>
        </row>
        <row r="334">
          <cell r="B334">
            <v>4.5746355783055748E-2</v>
          </cell>
        </row>
        <row r="335">
          <cell r="B335">
            <v>4.5909994810348076E-2</v>
          </cell>
        </row>
        <row r="336">
          <cell r="B336">
            <v>4.6053465701941798E-2</v>
          </cell>
        </row>
        <row r="337">
          <cell r="B337">
            <v>4.6221651269986896E-2</v>
          </cell>
        </row>
        <row r="338">
          <cell r="B338">
            <v>4.6391125680321998E-2</v>
          </cell>
        </row>
        <row r="339">
          <cell r="B339">
            <v>4.6612437913180482E-2</v>
          </cell>
        </row>
        <row r="340">
          <cell r="B340">
            <v>4.6814732265183068E-2</v>
          </cell>
        </row>
        <row r="341">
          <cell r="B341">
            <v>4.7031392633536617E-2</v>
          </cell>
        </row>
        <row r="342">
          <cell r="B342">
            <v>4.7222058658920929E-2</v>
          </cell>
        </row>
        <row r="343">
          <cell r="B343">
            <v>4.7413633293402535E-2</v>
          </cell>
        </row>
        <row r="344">
          <cell r="B344">
            <v>4.7592599595249307E-2</v>
          </cell>
        </row>
        <row r="345">
          <cell r="B345">
            <v>4.7788914476472932E-2</v>
          </cell>
        </row>
        <row r="346">
          <cell r="B346">
            <v>4.7981486027143916E-2</v>
          </cell>
        </row>
        <row r="347">
          <cell r="B347">
            <v>4.8197731717782633E-2</v>
          </cell>
        </row>
        <row r="348">
          <cell r="B348">
            <v>4.8408317403941137E-2</v>
          </cell>
        </row>
        <row r="349">
          <cell r="B349">
            <v>4.8665103463695347E-2</v>
          </cell>
        </row>
        <row r="350">
          <cell r="B350">
            <v>4.8861830003757989E-2</v>
          </cell>
        </row>
        <row r="351">
          <cell r="B351">
            <v>4.9061448439376099E-2</v>
          </cell>
        </row>
        <row r="352">
          <cell r="B352">
            <v>4.9272113880657331E-2</v>
          </cell>
        </row>
        <row r="353">
          <cell r="B353">
            <v>4.9471596467422163E-2</v>
          </cell>
        </row>
        <row r="354">
          <cell r="B354">
            <v>4.9690524552672422E-2</v>
          </cell>
        </row>
        <row r="355">
          <cell r="B355">
            <v>4.9901638642214863E-2</v>
          </cell>
        </row>
        <row r="356">
          <cell r="B356">
            <v>5.0100038907801903E-2</v>
          </cell>
        </row>
        <row r="357">
          <cell r="B357">
            <v>5.0380045773399607E-2</v>
          </cell>
        </row>
        <row r="358">
          <cell r="B358">
            <v>5.0600362082932282E-2</v>
          </cell>
        </row>
        <row r="359">
          <cell r="B359">
            <v>5.0802994792904288E-2</v>
          </cell>
        </row>
        <row r="360">
          <cell r="B360">
            <v>5.099008595782073E-2</v>
          </cell>
        </row>
        <row r="361">
          <cell r="B361">
            <v>5.1219072351183836E-2</v>
          </cell>
        </row>
        <row r="362">
          <cell r="B362">
            <v>5.1424471175821385E-2</v>
          </cell>
        </row>
        <row r="363">
          <cell r="B363">
            <v>5.1630579867720572E-2</v>
          </cell>
        </row>
        <row r="364">
          <cell r="B364">
            <v>5.1890308522998918E-2</v>
          </cell>
        </row>
        <row r="365">
          <cell r="B365">
            <v>5.2100210317195472E-2</v>
          </cell>
        </row>
        <row r="366">
          <cell r="B366">
            <v>5.2303200912431125E-2</v>
          </cell>
        </row>
        <row r="367">
          <cell r="B367">
            <v>5.2561199417244797E-2</v>
          </cell>
        </row>
        <row r="368">
          <cell r="B368">
            <v>5.2786076393292802E-2</v>
          </cell>
        </row>
        <row r="369">
          <cell r="B369">
            <v>5.3025271525317219E-2</v>
          </cell>
        </row>
        <row r="370">
          <cell r="B370">
            <v>5.3264568344904895E-2</v>
          </cell>
        </row>
        <row r="371">
          <cell r="B371">
            <v>5.3579246757125665E-2</v>
          </cell>
        </row>
        <row r="372">
          <cell r="B372">
            <v>5.3791507734520572E-2</v>
          </cell>
        </row>
        <row r="373">
          <cell r="B373">
            <v>5.4039945083595553E-2</v>
          </cell>
        </row>
        <row r="374">
          <cell r="B374">
            <v>5.4262129212909516E-2</v>
          </cell>
        </row>
        <row r="375">
          <cell r="B375">
            <v>5.4529902511491146E-2</v>
          </cell>
        </row>
        <row r="376">
          <cell r="B376">
            <v>5.4796161836489832E-2</v>
          </cell>
        </row>
        <row r="377">
          <cell r="B377">
            <v>5.5009086135102914E-2</v>
          </cell>
        </row>
        <row r="378">
          <cell r="B378">
            <v>5.5270659486453377E-2</v>
          </cell>
        </row>
        <row r="379">
          <cell r="B379">
            <v>5.5505110242066502E-2</v>
          </cell>
        </row>
        <row r="380">
          <cell r="B380">
            <v>5.5735218656195462E-2</v>
          </cell>
        </row>
        <row r="381">
          <cell r="B381">
            <v>5.5992392830748638E-2</v>
          </cell>
        </row>
        <row r="382">
          <cell r="B382">
            <v>5.6226296395776254E-2</v>
          </cell>
        </row>
        <row r="383">
          <cell r="B383">
            <v>5.6469618044446168E-2</v>
          </cell>
        </row>
        <row r="384">
          <cell r="B384">
            <v>5.6715361983521451E-2</v>
          </cell>
        </row>
        <row r="385">
          <cell r="B385">
            <v>5.6951043738958207E-2</v>
          </cell>
        </row>
        <row r="386">
          <cell r="B386">
            <v>5.7210866302876306E-2</v>
          </cell>
        </row>
        <row r="387">
          <cell r="B387">
            <v>5.7440398625288269E-2</v>
          </cell>
        </row>
        <row r="388">
          <cell r="B388">
            <v>5.7702336804078769E-2</v>
          </cell>
        </row>
        <row r="389">
          <cell r="B389">
            <v>5.7951061226887646E-2</v>
          </cell>
        </row>
        <row r="390">
          <cell r="B390">
            <v>5.818440767552735E-2</v>
          </cell>
        </row>
        <row r="391">
          <cell r="B391">
            <v>5.840745113247614E-2</v>
          </cell>
        </row>
        <row r="392">
          <cell r="B392">
            <v>5.863986356599904E-2</v>
          </cell>
        </row>
        <row r="393">
          <cell r="B393">
            <v>5.8888357514958356E-2</v>
          </cell>
        </row>
        <row r="394">
          <cell r="B394">
            <v>5.9159562951952571E-2</v>
          </cell>
        </row>
        <row r="395">
          <cell r="B395">
            <v>5.9432548468526747E-2</v>
          </cell>
        </row>
        <row r="396">
          <cell r="B396">
            <v>5.965912119829464E-2</v>
          </cell>
        </row>
        <row r="397">
          <cell r="B397">
            <v>5.9924062864481265E-2</v>
          </cell>
        </row>
        <row r="398">
          <cell r="B398">
            <v>6.0234213727884844E-2</v>
          </cell>
        </row>
        <row r="399">
          <cell r="B399">
            <v>6.0468363083381993E-2</v>
          </cell>
        </row>
        <row r="400">
          <cell r="B400">
            <v>6.0714963939177524E-2</v>
          </cell>
        </row>
        <row r="401">
          <cell r="B401">
            <v>6.0946886549789525E-2</v>
          </cell>
        </row>
        <row r="402">
          <cell r="B402">
            <v>6.1193700221587877E-2</v>
          </cell>
        </row>
        <row r="403">
          <cell r="B403">
            <v>6.1461449511747146E-2</v>
          </cell>
        </row>
        <row r="404">
          <cell r="B404">
            <v>6.1749447352630105E-2</v>
          </cell>
        </row>
        <row r="405">
          <cell r="B405">
            <v>6.2070913052298948E-2</v>
          </cell>
        </row>
        <row r="406">
          <cell r="B406">
            <v>6.2377584571803313E-2</v>
          </cell>
        </row>
        <row r="407">
          <cell r="B407">
            <v>6.262419048743828E-2</v>
          </cell>
        </row>
        <row r="408">
          <cell r="B408">
            <v>6.2956219677652303E-2</v>
          </cell>
        </row>
        <row r="409">
          <cell r="B409">
            <v>6.3246031156962257E-2</v>
          </cell>
        </row>
        <row r="410">
          <cell r="B410">
            <v>6.3545193152234836E-2</v>
          </cell>
        </row>
        <row r="411">
          <cell r="B411">
            <v>6.3839054775453263E-2</v>
          </cell>
        </row>
        <row r="412">
          <cell r="B412">
            <v>6.4052758495629414E-2</v>
          </cell>
        </row>
        <row r="413">
          <cell r="B413">
            <v>6.4495289642776177E-2</v>
          </cell>
        </row>
        <row r="414">
          <cell r="B414">
            <v>6.4755967944237991E-2</v>
          </cell>
        </row>
        <row r="415">
          <cell r="B415">
            <v>6.5046535522017779E-2</v>
          </cell>
        </row>
        <row r="416">
          <cell r="B416">
            <v>6.5356355616693396E-2</v>
          </cell>
        </row>
        <row r="417">
          <cell r="B417">
            <v>6.5617426034635828E-2</v>
          </cell>
        </row>
        <row r="418">
          <cell r="B418">
            <v>6.5910634692052605E-2</v>
          </cell>
        </row>
        <row r="419">
          <cell r="B419">
            <v>6.6197049922797291E-2</v>
          </cell>
        </row>
        <row r="420">
          <cell r="B420">
            <v>6.6493540185761146E-2</v>
          </cell>
        </row>
        <row r="421">
          <cell r="B421">
            <v>6.6776845686545849E-2</v>
          </cell>
        </row>
        <row r="422">
          <cell r="B422">
            <v>6.7033680225263792E-2</v>
          </cell>
        </row>
        <row r="423">
          <cell r="B423">
            <v>6.7302046628925805E-2</v>
          </cell>
        </row>
        <row r="424">
          <cell r="B424">
            <v>6.7591326956503162E-2</v>
          </cell>
        </row>
        <row r="425">
          <cell r="B425">
            <v>6.7842180993785028E-2</v>
          </cell>
        </row>
        <row r="426">
          <cell r="B426">
            <v>6.8105330876448544E-2</v>
          </cell>
        </row>
        <row r="427">
          <cell r="B427">
            <v>6.8490466014976548E-2</v>
          </cell>
        </row>
        <row r="428">
          <cell r="B428">
            <v>6.8804193863577279E-2</v>
          </cell>
        </row>
        <row r="429">
          <cell r="B429">
            <v>6.9085475434511601E-2</v>
          </cell>
        </row>
        <row r="430">
          <cell r="B430">
            <v>6.9409086391746033E-2</v>
          </cell>
        </row>
        <row r="431">
          <cell r="B431">
            <v>6.9700074938679801E-2</v>
          </cell>
        </row>
        <row r="432">
          <cell r="B432">
            <v>6.9971541747939847E-2</v>
          </cell>
        </row>
        <row r="433">
          <cell r="B433">
            <v>7.0274004458882988E-2</v>
          </cell>
        </row>
        <row r="434">
          <cell r="B434">
            <v>7.0561257206231742E-2</v>
          </cell>
        </row>
        <row r="435">
          <cell r="B435">
            <v>7.0872464981613037E-2</v>
          </cell>
        </row>
        <row r="436">
          <cell r="B436">
            <v>7.1189072086378591E-2</v>
          </cell>
        </row>
        <row r="437">
          <cell r="B437">
            <v>7.1508889735765191E-2</v>
          </cell>
        </row>
        <row r="438">
          <cell r="B438">
            <v>7.1909881640942475E-2</v>
          </cell>
        </row>
        <row r="439">
          <cell r="B439">
            <v>7.2243648140536854E-2</v>
          </cell>
        </row>
        <row r="440">
          <cell r="B440">
            <v>7.2572182732099533E-2</v>
          </cell>
        </row>
        <row r="441">
          <cell r="B441">
            <v>7.2936998242995932E-2</v>
          </cell>
        </row>
        <row r="442">
          <cell r="B442">
            <v>7.3284278366485989E-2</v>
          </cell>
        </row>
        <row r="443">
          <cell r="B443">
            <v>7.3628483773925613E-2</v>
          </cell>
        </row>
        <row r="444">
          <cell r="B444">
            <v>7.396414050549116E-2</v>
          </cell>
        </row>
        <row r="445">
          <cell r="B445">
            <v>7.4318931676819799E-2</v>
          </cell>
        </row>
        <row r="446">
          <cell r="B446">
            <v>7.4653155380772773E-2</v>
          </cell>
        </row>
        <row r="447">
          <cell r="B447">
            <v>7.5016081111453747E-2</v>
          </cell>
        </row>
        <row r="448">
          <cell r="B448">
            <v>7.5329379557995901E-2</v>
          </cell>
        </row>
        <row r="449">
          <cell r="B449">
            <v>7.5654175774758858E-2</v>
          </cell>
        </row>
        <row r="450">
          <cell r="B450">
            <v>7.6042572037466227E-2</v>
          </cell>
        </row>
        <row r="451">
          <cell r="B451">
            <v>7.6377789731223888E-2</v>
          </cell>
        </row>
        <row r="452">
          <cell r="B452">
            <v>7.6700505351512849E-2</v>
          </cell>
        </row>
        <row r="453">
          <cell r="B453">
            <v>7.7041301639429571E-2</v>
          </cell>
        </row>
        <row r="454">
          <cell r="B454">
            <v>7.7366752931818716E-2</v>
          </cell>
        </row>
        <row r="455">
          <cell r="B455">
            <v>7.7674933583095296E-2</v>
          </cell>
        </row>
        <row r="456">
          <cell r="B456">
            <v>7.7992903041711692E-2</v>
          </cell>
        </row>
        <row r="457">
          <cell r="B457">
            <v>7.8269326299766906E-2</v>
          </cell>
        </row>
        <row r="458">
          <cell r="B458">
            <v>7.8520240443306966E-2</v>
          </cell>
        </row>
        <row r="459">
          <cell r="B459">
            <v>7.8879403633245859E-2</v>
          </cell>
        </row>
        <row r="460">
          <cell r="B460">
            <v>7.9108132842206524E-2</v>
          </cell>
        </row>
        <row r="461">
          <cell r="B461">
            <v>7.9518732019790317E-2</v>
          </cell>
        </row>
        <row r="462">
          <cell r="B462">
            <v>7.9882807117703791E-2</v>
          </cell>
        </row>
        <row r="463">
          <cell r="B463">
            <v>8.0265618901272484E-2</v>
          </cell>
        </row>
        <row r="464">
          <cell r="B464">
            <v>8.0616847571896688E-2</v>
          </cell>
        </row>
        <row r="465">
          <cell r="B465">
            <v>8.0990183037505936E-2</v>
          </cell>
        </row>
        <row r="466">
          <cell r="B466">
            <v>8.1365423665350933E-2</v>
          </cell>
        </row>
        <row r="467">
          <cell r="B467">
            <v>8.1746199657749541E-2</v>
          </cell>
        </row>
        <row r="468">
          <cell r="B468">
            <v>8.2129388249737145E-2</v>
          </cell>
        </row>
        <row r="469">
          <cell r="B469">
            <v>8.2560424606042737E-2</v>
          </cell>
        </row>
        <row r="470">
          <cell r="B470">
            <v>8.2930153082912739E-2</v>
          </cell>
        </row>
        <row r="471">
          <cell r="B471">
            <v>8.3294826840912162E-2</v>
          </cell>
        </row>
        <row r="472">
          <cell r="B472">
            <v>8.3717092997134035E-2</v>
          </cell>
        </row>
        <row r="473">
          <cell r="B473">
            <v>8.4077636848375992E-2</v>
          </cell>
        </row>
        <row r="474">
          <cell r="B474">
            <v>8.4449303435140788E-2</v>
          </cell>
        </row>
        <row r="475">
          <cell r="B475">
            <v>8.4811140021584963E-2</v>
          </cell>
        </row>
        <row r="476">
          <cell r="B476">
            <v>8.5172521223332964E-2</v>
          </cell>
        </row>
        <row r="477">
          <cell r="B477">
            <v>8.5544073749276306E-2</v>
          </cell>
        </row>
        <row r="478">
          <cell r="B478">
            <v>8.5880777811627951E-2</v>
          </cell>
        </row>
        <row r="479">
          <cell r="B479">
            <v>8.6229831537685708E-2</v>
          </cell>
        </row>
        <row r="480">
          <cell r="B480">
            <v>8.6631794380239047E-2</v>
          </cell>
        </row>
        <row r="481">
          <cell r="B481">
            <v>8.7014635795355844E-2</v>
          </cell>
        </row>
        <row r="482">
          <cell r="B482">
            <v>8.7440166054795432E-2</v>
          </cell>
        </row>
        <row r="483">
          <cell r="B483">
            <v>8.7826086691015437E-2</v>
          </cell>
        </row>
        <row r="484">
          <cell r="B484">
            <v>8.8200918637924008E-2</v>
          </cell>
        </row>
        <row r="485">
          <cell r="B485">
            <v>8.8584660072026367E-2</v>
          </cell>
        </row>
        <row r="486">
          <cell r="B486">
            <v>8.8969616382270855E-2</v>
          </cell>
        </row>
        <row r="487">
          <cell r="B487">
            <v>8.9324679852336164E-2</v>
          </cell>
        </row>
        <row r="488">
          <cell r="B488">
            <v>8.9707186283305873E-2</v>
          </cell>
        </row>
        <row r="489">
          <cell r="B489">
            <v>9.0122166549580385E-2</v>
          </cell>
        </row>
        <row r="490">
          <cell r="B490">
            <v>9.0528976575062092E-2</v>
          </cell>
        </row>
        <row r="491">
          <cell r="B491">
            <v>9.0943837642880609E-2</v>
          </cell>
        </row>
        <row r="492">
          <cell r="B492">
            <v>9.135225994064422E-2</v>
          </cell>
        </row>
        <row r="493">
          <cell r="B493">
            <v>9.1768065506710794E-2</v>
          </cell>
        </row>
        <row r="494">
          <cell r="B494">
            <v>9.2181474027069221E-2</v>
          </cell>
        </row>
        <row r="495">
          <cell r="B495">
            <v>9.2638776054652094E-2</v>
          </cell>
        </row>
        <row r="496">
          <cell r="B496">
            <v>9.3064666197996582E-2</v>
          </cell>
        </row>
        <row r="497">
          <cell r="B497">
            <v>9.3478552654958413E-2</v>
          </cell>
        </row>
        <row r="498">
          <cell r="B498">
            <v>9.3885489107839559E-2</v>
          </cell>
        </row>
        <row r="499">
          <cell r="B499">
            <v>9.4310577512865867E-2</v>
          </cell>
        </row>
        <row r="500">
          <cell r="B500">
            <v>9.4746678117477723E-2</v>
          </cell>
        </row>
        <row r="501">
          <cell r="B501">
            <v>9.5148670289943782E-2</v>
          </cell>
        </row>
        <row r="502">
          <cell r="B502">
            <v>9.5555326734893642E-2</v>
          </cell>
        </row>
        <row r="503">
          <cell r="B503">
            <v>9.5984857609737073E-2</v>
          </cell>
        </row>
        <row r="504">
          <cell r="B504">
            <v>9.6416387794898473E-2</v>
          </cell>
        </row>
        <row r="505">
          <cell r="B505">
            <v>9.6861050722019781E-2</v>
          </cell>
        </row>
        <row r="506">
          <cell r="B506">
            <v>9.7287718567848458E-2</v>
          </cell>
        </row>
        <row r="507">
          <cell r="B507">
            <v>9.7711523059501815E-2</v>
          </cell>
        </row>
        <row r="508">
          <cell r="B508">
            <v>9.814593557378859E-2</v>
          </cell>
        </row>
        <row r="509">
          <cell r="B509">
            <v>9.8589259784290784E-2</v>
          </cell>
        </row>
        <row r="510">
          <cell r="B510">
            <v>9.9015279659858901E-2</v>
          </cell>
        </row>
        <row r="511">
          <cell r="B511">
            <v>9.9449957537279143E-2</v>
          </cell>
        </row>
        <row r="512">
          <cell r="B512">
            <v>9.9910991256088932E-2</v>
          </cell>
        </row>
        <row r="513">
          <cell r="B513">
            <v>0.10036559377152066</v>
          </cell>
        </row>
        <row r="514">
          <cell r="B514">
            <v>0.10079661114562355</v>
          </cell>
        </row>
        <row r="515">
          <cell r="B515">
            <v>0.1012344611287026</v>
          </cell>
        </row>
        <row r="516">
          <cell r="B516">
            <v>0.10166746296091778</v>
          </cell>
        </row>
        <row r="517">
          <cell r="B517">
            <v>0.10206828234543974</v>
          </cell>
        </row>
        <row r="518">
          <cell r="B518">
            <v>0.10252140863307124</v>
          </cell>
        </row>
        <row r="519">
          <cell r="B519">
            <v>0.10294953673072471</v>
          </cell>
        </row>
        <row r="520">
          <cell r="B520">
            <v>0.10339269504493198</v>
          </cell>
        </row>
        <row r="521">
          <cell r="B521">
            <v>0.10386132114637703</v>
          </cell>
        </row>
        <row r="522">
          <cell r="B522">
            <v>0.10430613656336507</v>
          </cell>
        </row>
        <row r="523">
          <cell r="B523">
            <v>0.10474876807698452</v>
          </cell>
        </row>
        <row r="524">
          <cell r="B524">
            <v>0.10517669404651997</v>
          </cell>
        </row>
        <row r="525">
          <cell r="B525">
            <v>0.10561645462787284</v>
          </cell>
        </row>
        <row r="526">
          <cell r="B526">
            <v>0.10605047065640716</v>
          </cell>
        </row>
        <row r="527">
          <cell r="B527">
            <v>0.10649541513437422</v>
          </cell>
        </row>
        <row r="528">
          <cell r="B528">
            <v>0.10695612176913105</v>
          </cell>
        </row>
        <row r="529">
          <cell r="B529">
            <v>0.10745215485761173</v>
          </cell>
        </row>
        <row r="530">
          <cell r="B530">
            <v>0.1079581772153726</v>
          </cell>
        </row>
        <row r="531">
          <cell r="B531">
            <v>0.10845730734959269</v>
          </cell>
        </row>
        <row r="532">
          <cell r="B532">
            <v>0.10897044117481469</v>
          </cell>
        </row>
        <row r="533">
          <cell r="B533">
            <v>0.10947274902235304</v>
          </cell>
        </row>
        <row r="534">
          <cell r="B534">
            <v>0.10997928784453981</v>
          </cell>
        </row>
        <row r="535">
          <cell r="B535">
            <v>0.110506978077062</v>
          </cell>
        </row>
        <row r="536">
          <cell r="B536">
            <v>0.11102403352870027</v>
          </cell>
        </row>
        <row r="537">
          <cell r="B537">
            <v>0.11154092380227287</v>
          </cell>
        </row>
        <row r="538">
          <cell r="B538">
            <v>0.11207956714184819</v>
          </cell>
        </row>
        <row r="539">
          <cell r="B539">
            <v>0.11261004410488917</v>
          </cell>
        </row>
        <row r="540">
          <cell r="B540">
            <v>0.11313586497765749</v>
          </cell>
        </row>
        <row r="541">
          <cell r="B541">
            <v>0.11367945086654796</v>
          </cell>
        </row>
        <row r="542">
          <cell r="B542">
            <v>0.11420163294553221</v>
          </cell>
        </row>
        <row r="543">
          <cell r="B543">
            <v>0.11469761449907478</v>
          </cell>
        </row>
        <row r="544">
          <cell r="B544">
            <v>0.11520075293662813</v>
          </cell>
        </row>
        <row r="545">
          <cell r="B545">
            <v>0.11568570898563157</v>
          </cell>
        </row>
        <row r="546">
          <cell r="B546">
            <v>0.11617904730079864</v>
          </cell>
        </row>
        <row r="547">
          <cell r="B547">
            <v>0.11667852953232383</v>
          </cell>
        </row>
        <row r="548">
          <cell r="B548">
            <v>0.11716567297775349</v>
          </cell>
        </row>
        <row r="549">
          <cell r="B549">
            <v>0.1176788628600558</v>
          </cell>
        </row>
        <row r="550">
          <cell r="B550">
            <v>0.11819182439354803</v>
          </cell>
        </row>
        <row r="551">
          <cell r="B551">
            <v>0.11871263257863673</v>
          </cell>
        </row>
        <row r="552">
          <cell r="B552">
            <v>0.11924576594944658</v>
          </cell>
        </row>
        <row r="553">
          <cell r="B553">
            <v>0.11975451362448641</v>
          </cell>
        </row>
        <row r="554">
          <cell r="B554">
            <v>0.120267627043668</v>
          </cell>
        </row>
        <row r="555">
          <cell r="B555">
            <v>0.12079759813291613</v>
          </cell>
        </row>
        <row r="556">
          <cell r="B556">
            <v>0.12133714106016624</v>
          </cell>
        </row>
        <row r="557">
          <cell r="B557">
            <v>0.12187861826419089</v>
          </cell>
        </row>
        <row r="558">
          <cell r="B558">
            <v>0.12241615423802488</v>
          </cell>
        </row>
        <row r="559">
          <cell r="B559">
            <v>0.12296267412670514</v>
          </cell>
        </row>
        <row r="560">
          <cell r="B560">
            <v>0.12351004642194652</v>
          </cell>
        </row>
        <row r="561">
          <cell r="B561">
            <v>0.12413682659498848</v>
          </cell>
        </row>
        <row r="562">
          <cell r="B562">
            <v>0.1247028972268025</v>
          </cell>
        </row>
        <row r="563">
          <cell r="B563">
            <v>0.12527025215843235</v>
          </cell>
        </row>
        <row r="564">
          <cell r="B564">
            <v>0.1258265519969417</v>
          </cell>
        </row>
        <row r="565">
          <cell r="B565">
            <v>0.12635387218499416</v>
          </cell>
        </row>
        <row r="566">
          <cell r="B566">
            <v>0.12692400631509626</v>
          </cell>
        </row>
        <row r="567">
          <cell r="B567">
            <v>0.12749097461322756</v>
          </cell>
        </row>
        <row r="568">
          <cell r="B568">
            <v>0.12803661660132448</v>
          </cell>
        </row>
        <row r="569">
          <cell r="B569">
            <v>0.12857419599858622</v>
          </cell>
        </row>
        <row r="570">
          <cell r="B570">
            <v>0.12913971944635083</v>
          </cell>
        </row>
        <row r="571">
          <cell r="B571">
            <v>0.12967754346300708</v>
          </cell>
        </row>
        <row r="572">
          <cell r="B572">
            <v>0.13019667806394253</v>
          </cell>
        </row>
        <row r="573">
          <cell r="B573">
            <v>0.13074961207153146</v>
          </cell>
        </row>
        <row r="574">
          <cell r="B574">
            <v>0.13128557540910335</v>
          </cell>
        </row>
        <row r="575">
          <cell r="B575">
            <v>0.13183857018779821</v>
          </cell>
        </row>
        <row r="576">
          <cell r="B576">
            <v>0.1323811186847903</v>
          </cell>
        </row>
        <row r="577">
          <cell r="B577">
            <v>0.13295393461300242</v>
          </cell>
        </row>
        <row r="578">
          <cell r="B578">
            <v>0.13348820231339364</v>
          </cell>
        </row>
        <row r="579">
          <cell r="B579">
            <v>0.1340344281718755</v>
          </cell>
        </row>
        <row r="580">
          <cell r="B580">
            <v>0.13458222049592794</v>
          </cell>
        </row>
        <row r="581">
          <cell r="B581">
            <v>0.135154935781435</v>
          </cell>
        </row>
        <row r="582">
          <cell r="B582">
            <v>0.13569500667934586</v>
          </cell>
        </row>
        <row r="583">
          <cell r="B583">
            <v>0.13625826618664783</v>
          </cell>
        </row>
        <row r="584">
          <cell r="B584">
            <v>0.1368200268866282</v>
          </cell>
        </row>
        <row r="585">
          <cell r="B585">
            <v>0.1374013653840771</v>
          </cell>
        </row>
        <row r="586">
          <cell r="B586">
            <v>0.13796662493681566</v>
          </cell>
        </row>
        <row r="587">
          <cell r="B587">
            <v>0.13852616112644567</v>
          </cell>
        </row>
        <row r="588">
          <cell r="B588">
            <v>0.13907857322942707</v>
          </cell>
        </row>
        <row r="589">
          <cell r="B589">
            <v>0.13968104828080374</v>
          </cell>
        </row>
        <row r="590">
          <cell r="B590">
            <v>0.14031766167967907</v>
          </cell>
        </row>
        <row r="591">
          <cell r="B591">
            <v>0.14094695246125499</v>
          </cell>
        </row>
        <row r="592">
          <cell r="B592">
            <v>0.14153506431888374</v>
          </cell>
        </row>
        <row r="593">
          <cell r="B593">
            <v>0.14215677058887888</v>
          </cell>
        </row>
        <row r="594">
          <cell r="B594">
            <v>0.14275165250263133</v>
          </cell>
        </row>
        <row r="595">
          <cell r="B595">
            <v>0.14335849166820624</v>
          </cell>
        </row>
        <row r="596">
          <cell r="B596">
            <v>0.14393537469694917</v>
          </cell>
        </row>
        <row r="597">
          <cell r="B597">
            <v>0.14453419244963062</v>
          </cell>
        </row>
        <row r="598">
          <cell r="B598">
            <v>0.14514633984917524</v>
          </cell>
        </row>
        <row r="599">
          <cell r="B599">
            <v>0.14582572008623296</v>
          </cell>
        </row>
        <row r="600">
          <cell r="B600">
            <v>0.14641556034293979</v>
          </cell>
        </row>
        <row r="601">
          <cell r="B601">
            <v>0.14701960012221416</v>
          </cell>
        </row>
        <row r="602">
          <cell r="B602">
            <v>0.14761422041407202</v>
          </cell>
        </row>
        <row r="603">
          <cell r="B603">
            <v>0.14821599302253197</v>
          </cell>
        </row>
        <row r="604">
          <cell r="B604">
            <v>0.14881115932557187</v>
          </cell>
        </row>
        <row r="605">
          <cell r="B605">
            <v>0.14940617770899989</v>
          </cell>
        </row>
        <row r="606">
          <cell r="B606">
            <v>0.14999596340856436</v>
          </cell>
        </row>
        <row r="607">
          <cell r="B607">
            <v>0.15058896553531875</v>
          </cell>
        </row>
        <row r="608">
          <cell r="B608">
            <v>0.15117241305161366</v>
          </cell>
        </row>
        <row r="609">
          <cell r="B609">
            <v>0.15176587431250477</v>
          </cell>
        </row>
        <row r="610">
          <cell r="B610">
            <v>0.15233734034011781</v>
          </cell>
        </row>
        <row r="611">
          <cell r="B611">
            <v>0.15293388979130906</v>
          </cell>
        </row>
        <row r="612">
          <cell r="B612">
            <v>0.15353091991453915</v>
          </cell>
        </row>
        <row r="613">
          <cell r="B613">
            <v>0.15414014624039196</v>
          </cell>
        </row>
        <row r="614">
          <cell r="B614">
            <v>0.15474508771632878</v>
          </cell>
        </row>
        <row r="615">
          <cell r="B615">
            <v>0.15536163674940595</v>
          </cell>
        </row>
        <row r="616">
          <cell r="B616">
            <v>0.15597595166083478</v>
          </cell>
        </row>
        <row r="617">
          <cell r="B617">
            <v>0.15661964598628009</v>
          </cell>
        </row>
        <row r="618">
          <cell r="B618">
            <v>0.15723170048983559</v>
          </cell>
        </row>
        <row r="619">
          <cell r="B619">
            <v>0.15787462360795224</v>
          </cell>
        </row>
        <row r="620">
          <cell r="B620">
            <v>0.15849906020428617</v>
          </cell>
        </row>
        <row r="621">
          <cell r="B621">
            <v>0.15912308697206545</v>
          </cell>
        </row>
        <row r="622">
          <cell r="B622">
            <v>0.15974882192394313</v>
          </cell>
        </row>
        <row r="623">
          <cell r="B623">
            <v>0.16038691016691398</v>
          </cell>
        </row>
        <row r="624">
          <cell r="B624">
            <v>0.16101825860795693</v>
          </cell>
        </row>
        <row r="625">
          <cell r="B625">
            <v>0.16169658666246156</v>
          </cell>
        </row>
        <row r="626">
          <cell r="B626">
            <v>0.16232221686251669</v>
          </cell>
        </row>
        <row r="627">
          <cell r="B627">
            <v>0.16294487203451657</v>
          </cell>
        </row>
        <row r="628">
          <cell r="B628">
            <v>0.16355563468001888</v>
          </cell>
        </row>
        <row r="629">
          <cell r="B629">
            <v>0.16417805624091697</v>
          </cell>
        </row>
        <row r="630">
          <cell r="B630">
            <v>0.16478779879683692</v>
          </cell>
        </row>
        <row r="631">
          <cell r="B631">
            <v>0.16540583217151572</v>
          </cell>
        </row>
        <row r="632">
          <cell r="B632">
            <v>0.16602331829104133</v>
          </cell>
        </row>
        <row r="633">
          <cell r="B633">
            <v>0.16659978147698551</v>
          </cell>
        </row>
        <row r="634">
          <cell r="B634">
            <v>0.16725878251719206</v>
          </cell>
        </row>
        <row r="635">
          <cell r="B635">
            <v>0.16789017146841134</v>
          </cell>
        </row>
        <row r="636">
          <cell r="B636">
            <v>0.16851945889662434</v>
          </cell>
        </row>
        <row r="637">
          <cell r="B637">
            <v>0.16914971098154097</v>
          </cell>
        </row>
        <row r="638">
          <cell r="B638">
            <v>0.1697752046088381</v>
          </cell>
        </row>
        <row r="639">
          <cell r="B639">
            <v>0.17039978120227195</v>
          </cell>
        </row>
        <row r="640">
          <cell r="B640">
            <v>0.17104184066676265</v>
          </cell>
        </row>
        <row r="641">
          <cell r="B641">
            <v>0.17166004922865041</v>
          </cell>
        </row>
        <row r="642">
          <cell r="B642">
            <v>0.17225222613155111</v>
          </cell>
        </row>
        <row r="643">
          <cell r="B643">
            <v>0.17286369759610554</v>
          </cell>
        </row>
        <row r="644">
          <cell r="B644">
            <v>0.17350800532478217</v>
          </cell>
        </row>
        <row r="645">
          <cell r="B645">
            <v>0.1741207512861882</v>
          </cell>
        </row>
        <row r="646">
          <cell r="B646">
            <v>0.17474302469107394</v>
          </cell>
        </row>
        <row r="647">
          <cell r="B647">
            <v>0.17535795366674023</v>
          </cell>
        </row>
        <row r="648">
          <cell r="B648">
            <v>0.17598820426975093</v>
          </cell>
        </row>
        <row r="649">
          <cell r="B649">
            <v>0.17663115129419849</v>
          </cell>
        </row>
        <row r="650">
          <cell r="B650">
            <v>0.17726112673827354</v>
          </cell>
        </row>
        <row r="651">
          <cell r="B651">
            <v>0.17786879305863135</v>
          </cell>
        </row>
        <row r="652">
          <cell r="B652">
            <v>0.17850269290508347</v>
          </cell>
        </row>
        <row r="653">
          <cell r="B653">
            <v>0.17918467978755181</v>
          </cell>
        </row>
        <row r="654">
          <cell r="B654">
            <v>0.17983935932892803</v>
          </cell>
        </row>
        <row r="655">
          <cell r="B655">
            <v>0.18050887430262708</v>
          </cell>
        </row>
        <row r="656">
          <cell r="B656">
            <v>0.18114848712912113</v>
          </cell>
        </row>
        <row r="657">
          <cell r="B657">
            <v>0.18180919477541302</v>
          </cell>
        </row>
        <row r="658">
          <cell r="B658">
            <v>0.18254857057551077</v>
          </cell>
        </row>
        <row r="659">
          <cell r="B659">
            <v>0.18321377160466712</v>
          </cell>
        </row>
        <row r="660">
          <cell r="B660">
            <v>0.18388447363103766</v>
          </cell>
        </row>
        <row r="661">
          <cell r="B661">
            <v>0.18450264348977008</v>
          </cell>
        </row>
        <row r="662">
          <cell r="B662">
            <v>0.18515031541460347</v>
          </cell>
        </row>
        <row r="663">
          <cell r="B663">
            <v>0.18584259636468992</v>
          </cell>
        </row>
        <row r="664">
          <cell r="B664">
            <v>0.18649027603359558</v>
          </cell>
        </row>
        <row r="665">
          <cell r="B665">
            <v>0.1871577435851437</v>
          </cell>
        </row>
        <row r="666">
          <cell r="B666">
            <v>0.18780805058452588</v>
          </cell>
        </row>
        <row r="667">
          <cell r="B667">
            <v>0.18846571462202477</v>
          </cell>
        </row>
        <row r="668">
          <cell r="B668">
            <v>0.18911311880893344</v>
          </cell>
        </row>
        <row r="669">
          <cell r="B669">
            <v>0.18977761129207926</v>
          </cell>
        </row>
        <row r="670">
          <cell r="B670">
            <v>0.19043520978143857</v>
          </cell>
        </row>
        <row r="671">
          <cell r="B671">
            <v>0.19111286344241418</v>
          </cell>
        </row>
        <row r="672">
          <cell r="B672">
            <v>0.19175775955081109</v>
          </cell>
        </row>
        <row r="673">
          <cell r="B673">
            <v>0.19243037278731601</v>
          </cell>
        </row>
        <row r="674">
          <cell r="B674">
            <v>0.19307268687156087</v>
          </cell>
        </row>
        <row r="675">
          <cell r="B675">
            <v>0.19373773537782446</v>
          </cell>
        </row>
        <row r="676">
          <cell r="B676">
            <v>0.1944230306675323</v>
          </cell>
        </row>
        <row r="677">
          <cell r="B677">
            <v>0.19509065601933973</v>
          </cell>
        </row>
        <row r="678">
          <cell r="B678">
            <v>0.19577035685270761</v>
          </cell>
        </row>
        <row r="679">
          <cell r="B679">
            <v>0.19643455778498176</v>
          </cell>
        </row>
        <row r="680">
          <cell r="B680">
            <v>0.19708369937173131</v>
          </cell>
        </row>
        <row r="681">
          <cell r="B681">
            <v>0.19774159504620736</v>
          </cell>
        </row>
        <row r="682">
          <cell r="B682">
            <v>0.19843299245326662</v>
          </cell>
        </row>
        <row r="683">
          <cell r="B683">
            <v>0.19908861351458129</v>
          </cell>
        </row>
        <row r="684">
          <cell r="B684">
            <v>0.19975323358412767</v>
          </cell>
        </row>
        <row r="685">
          <cell r="B685">
            <v>0.20042342113540612</v>
          </cell>
        </row>
        <row r="686">
          <cell r="B686">
            <v>0.20110728890214014</v>
          </cell>
        </row>
        <row r="687">
          <cell r="B687">
            <v>0.20178122348083694</v>
          </cell>
        </row>
        <row r="688">
          <cell r="B688">
            <v>0.20244069846436052</v>
          </cell>
        </row>
        <row r="689">
          <cell r="B689">
            <v>0.2031329950287406</v>
          </cell>
        </row>
        <row r="690">
          <cell r="B690">
            <v>0.20377965627624639</v>
          </cell>
        </row>
        <row r="691">
          <cell r="B691">
            <v>0.20452927881958738</v>
          </cell>
        </row>
        <row r="692">
          <cell r="B692">
            <v>0.20513191038956524</v>
          </cell>
        </row>
        <row r="693">
          <cell r="B693">
            <v>0.20574597713995568</v>
          </cell>
        </row>
        <row r="694">
          <cell r="B694">
            <v>0.20655909094202096</v>
          </cell>
        </row>
        <row r="695">
          <cell r="B695">
            <v>0.20724096182358176</v>
          </cell>
        </row>
        <row r="696">
          <cell r="B696">
            <v>0.20795691822865114</v>
          </cell>
        </row>
        <row r="697">
          <cell r="B697">
            <v>0.20866598413123394</v>
          </cell>
        </row>
        <row r="698">
          <cell r="B698">
            <v>0.2093261469002794</v>
          </cell>
        </row>
        <row r="699">
          <cell r="B699">
            <v>0.21003538917408449</v>
          </cell>
        </row>
        <row r="700">
          <cell r="B700">
            <v>0.21068538842353979</v>
          </cell>
        </row>
        <row r="701">
          <cell r="B701">
            <v>0.2113596071188939</v>
          </cell>
        </row>
        <row r="702">
          <cell r="B702">
            <v>0.21204048635049388</v>
          </cell>
        </row>
        <row r="703">
          <cell r="B703">
            <v>0.21275046739248049</v>
          </cell>
        </row>
        <row r="704">
          <cell r="B704">
            <v>0.2134698834572093</v>
          </cell>
        </row>
        <row r="705">
          <cell r="B705">
            <v>0.21415066959469398</v>
          </cell>
        </row>
        <row r="706">
          <cell r="B706">
            <v>0.21481687381818015</v>
          </cell>
        </row>
        <row r="707">
          <cell r="B707">
            <v>0.2154833275454946</v>
          </cell>
        </row>
        <row r="708">
          <cell r="B708">
            <v>0.21615584641174213</v>
          </cell>
        </row>
        <row r="709">
          <cell r="B709">
            <v>0.21684401445026968</v>
          </cell>
        </row>
        <row r="710">
          <cell r="B710">
            <v>0.21752567620936869</v>
          </cell>
        </row>
        <row r="711">
          <cell r="B711">
            <v>0.21820674029142384</v>
          </cell>
        </row>
        <row r="712">
          <cell r="B712">
            <v>0.21893398251379459</v>
          </cell>
        </row>
        <row r="713">
          <cell r="B713">
            <v>0.21956380066991277</v>
          </cell>
        </row>
        <row r="714">
          <cell r="B714">
            <v>0.22028201250766322</v>
          </cell>
        </row>
        <row r="715">
          <cell r="B715">
            <v>0.22094945386487397</v>
          </cell>
        </row>
        <row r="716">
          <cell r="B716">
            <v>0.2216255564295837</v>
          </cell>
        </row>
        <row r="717">
          <cell r="B717">
            <v>0.22230708380538022</v>
          </cell>
        </row>
        <row r="718">
          <cell r="B718">
            <v>0.22301058034218513</v>
          </cell>
        </row>
        <row r="719">
          <cell r="B719">
            <v>0.22368796036804328</v>
          </cell>
        </row>
        <row r="720">
          <cell r="B720">
            <v>0.22399900600465061</v>
          </cell>
        </row>
        <row r="721">
          <cell r="B721">
            <v>0.22466028630515411</v>
          </cell>
        </row>
        <row r="722">
          <cell r="B722">
            <v>0.22531610663072077</v>
          </cell>
        </row>
        <row r="723">
          <cell r="B723">
            <v>0.22598775017799055</v>
          </cell>
        </row>
        <row r="724">
          <cell r="B724">
            <v>0.22669370432069003</v>
          </cell>
        </row>
        <row r="725">
          <cell r="B725">
            <v>0.22737254832270692</v>
          </cell>
        </row>
        <row r="726">
          <cell r="B726">
            <v>0.22803776493676353</v>
          </cell>
        </row>
        <row r="727">
          <cell r="B727">
            <v>0.22873323061140782</v>
          </cell>
        </row>
        <row r="728">
          <cell r="B728">
            <v>0.22942002574782028</v>
          </cell>
        </row>
        <row r="729">
          <cell r="B729">
            <v>0.23009803102962567</v>
          </cell>
        </row>
        <row r="730">
          <cell r="B730">
            <v>0.23074633583797199</v>
          </cell>
        </row>
        <row r="731">
          <cell r="B731">
            <v>0.23144199489639972</v>
          </cell>
        </row>
        <row r="732">
          <cell r="B732">
            <v>0.23212230801452538</v>
          </cell>
        </row>
        <row r="733">
          <cell r="B733">
            <v>0.23276905702255135</v>
          </cell>
        </row>
        <row r="734">
          <cell r="B734">
            <v>0.2334490785203327</v>
          </cell>
        </row>
        <row r="735">
          <cell r="B735">
            <v>0.23412614860553171</v>
          </cell>
        </row>
        <row r="736">
          <cell r="B736">
            <v>0.23481513306236401</v>
          </cell>
        </row>
        <row r="737">
          <cell r="B737">
            <v>0.23549665137692322</v>
          </cell>
        </row>
        <row r="738">
          <cell r="B738">
            <v>0.23617412784569858</v>
          </cell>
        </row>
        <row r="739">
          <cell r="B739">
            <v>0.23684207437974547</v>
          </cell>
        </row>
        <row r="740">
          <cell r="B740">
            <v>0.23750598856781679</v>
          </cell>
        </row>
        <row r="741">
          <cell r="B741">
            <v>0.23819406682166488</v>
          </cell>
        </row>
        <row r="742">
          <cell r="B742">
            <v>0.23885437186206038</v>
          </cell>
        </row>
        <row r="743">
          <cell r="B743">
            <v>0.23950921888753141</v>
          </cell>
        </row>
        <row r="744">
          <cell r="B744">
            <v>0.24017098408848625</v>
          </cell>
        </row>
        <row r="745">
          <cell r="B745">
            <v>0.24084619759583026</v>
          </cell>
        </row>
        <row r="746">
          <cell r="B746">
            <v>0.24152160744004814</v>
          </cell>
        </row>
        <row r="747">
          <cell r="B747">
            <v>0.24220452518213986</v>
          </cell>
        </row>
        <row r="748">
          <cell r="B748">
            <v>0.24287029754554634</v>
          </cell>
        </row>
        <row r="749">
          <cell r="B749">
            <v>0.24355791065410015</v>
          </cell>
        </row>
        <row r="750">
          <cell r="B750">
            <v>0.24422607417266251</v>
          </cell>
        </row>
        <row r="751">
          <cell r="B751">
            <v>0.24490976441671219</v>
          </cell>
        </row>
        <row r="752">
          <cell r="B752">
            <v>0.24562477996425258</v>
          </cell>
        </row>
        <row r="753">
          <cell r="B753">
            <v>0.24630919965684628</v>
          </cell>
        </row>
        <row r="754">
          <cell r="B754">
            <v>0.24698384559921926</v>
          </cell>
        </row>
        <row r="755">
          <cell r="B755">
            <v>0.24765401463249992</v>
          </cell>
        </row>
        <row r="756">
          <cell r="B756">
            <v>0.2483377355824703</v>
          </cell>
        </row>
        <row r="757">
          <cell r="B757">
            <v>0.24903639047455228</v>
          </cell>
        </row>
        <row r="758">
          <cell r="B758">
            <v>0.2497663227489475</v>
          </cell>
        </row>
        <row r="759">
          <cell r="B759">
            <v>0.25031358734014342</v>
          </cell>
        </row>
        <row r="760">
          <cell r="B760">
            <v>0.25115518440909179</v>
          </cell>
        </row>
        <row r="761">
          <cell r="B761">
            <v>0.25186585449573951</v>
          </cell>
        </row>
        <row r="762">
          <cell r="B762">
            <v>0.2525528319071022</v>
          </cell>
        </row>
        <row r="763">
          <cell r="B763">
            <v>0.25079766933289127</v>
          </cell>
        </row>
        <row r="764">
          <cell r="B764">
            <v>0.2507248329078664</v>
          </cell>
        </row>
        <row r="765">
          <cell r="B765">
            <v>0.25090406963212719</v>
          </cell>
        </row>
        <row r="766">
          <cell r="B766">
            <v>0.2513217829130896</v>
          </cell>
        </row>
        <row r="767">
          <cell r="B767">
            <v>0.25175245163272009</v>
          </cell>
        </row>
        <row r="768">
          <cell r="B768">
            <v>0.25182804021844629</v>
          </cell>
        </row>
        <row r="769">
          <cell r="B769">
            <v>0.25246562386234483</v>
          </cell>
        </row>
        <row r="770">
          <cell r="B770">
            <v>0.25310402148528199</v>
          </cell>
        </row>
        <row r="771">
          <cell r="B771">
            <v>0.25379795758901258</v>
          </cell>
        </row>
        <row r="772">
          <cell r="B772">
            <v>0.25445261977032696</v>
          </cell>
        </row>
        <row r="773">
          <cell r="B773">
            <v>0.2551322599505379</v>
          </cell>
        </row>
        <row r="774">
          <cell r="B774">
            <v>0.25581250658833721</v>
          </cell>
        </row>
        <row r="775">
          <cell r="B775">
            <v>0.25650625476816225</v>
          </cell>
        </row>
        <row r="776">
          <cell r="B776">
            <v>0.25717538404018314</v>
          </cell>
        </row>
      </sheetData>
      <sheetData sheetId="27">
        <row r="2">
          <cell r="B2" t="str">
            <v>ALLOCATION</v>
          </cell>
        </row>
        <row r="4">
          <cell r="B4" t="str">
            <v>Classe (Gráfico)</v>
          </cell>
          <cell r="C4" t="str">
            <v>% PL</v>
          </cell>
          <cell r="E4" t="str">
            <v>Estratégia</v>
          </cell>
          <cell r="F4" t="str">
            <v>% PL</v>
          </cell>
        </row>
        <row r="5">
          <cell r="B5" t="str">
            <v>Renda Fixa (RF)</v>
          </cell>
          <cell r="C5">
            <v>0.47500000000000009</v>
          </cell>
          <cell r="E5" t="str">
            <v>RF Pós</v>
          </cell>
          <cell r="F5">
            <v>0.2</v>
          </cell>
        </row>
        <row r="6">
          <cell r="B6" t="str">
            <v>Multimercado (MM)</v>
          </cell>
          <cell r="C6">
            <v>0.33500000000000008</v>
          </cell>
          <cell r="E6" t="str">
            <v>RF Pré</v>
          </cell>
          <cell r="F6">
            <v>0.05</v>
          </cell>
        </row>
        <row r="7">
          <cell r="B7" t="str">
            <v>Renda Variável (RV)</v>
          </cell>
          <cell r="C7">
            <v>0.19</v>
          </cell>
          <cell r="E7" t="str">
            <v>RF Inlação</v>
          </cell>
          <cell r="F7">
            <v>0.21000000000000002</v>
          </cell>
        </row>
        <row r="8">
          <cell r="E8" t="str">
            <v>RF Intl.</v>
          </cell>
          <cell r="F8">
            <v>1.4999999999999999E-2</v>
          </cell>
        </row>
        <row r="9">
          <cell r="E9" t="str">
            <v>MM Macro</v>
          </cell>
          <cell r="F9">
            <v>0.27500000000000002</v>
          </cell>
        </row>
        <row r="10">
          <cell r="E10" t="str">
            <v>MM Descorr.</v>
          </cell>
          <cell r="F10">
            <v>6.0000000000000005E-2</v>
          </cell>
        </row>
        <row r="11">
          <cell r="E11" t="str">
            <v>RV BR</v>
          </cell>
          <cell r="F11">
            <v>0.16</v>
          </cell>
        </row>
        <row r="12">
          <cell r="E12" t="str">
            <v>RV Intl.</v>
          </cell>
          <cell r="F12">
            <v>3.0000000000000002E-2</v>
          </cell>
        </row>
      </sheetData>
      <sheetData sheetId="28">
        <row r="2">
          <cell r="B2" t="str">
            <v>RESUMO</v>
          </cell>
        </row>
        <row r="4">
          <cell r="C4" t="str">
            <v>Rentabilidade Acumulada</v>
          </cell>
        </row>
        <row r="5">
          <cell r="B5" t="str">
            <v>Portfólio Sugerido</v>
          </cell>
          <cell r="C5">
            <v>0.3713317817657753</v>
          </cell>
        </row>
        <row r="6">
          <cell r="B6" t="str">
            <v>CDI</v>
          </cell>
          <cell r="C6">
            <v>0.21892234543074363</v>
          </cell>
        </row>
        <row r="9">
          <cell r="B9" t="str">
            <v>RENTABILIDADE</v>
          </cell>
        </row>
        <row r="11">
          <cell r="C11" t="str">
            <v>Mes</v>
          </cell>
        </row>
        <row r="12">
          <cell r="B12" t="str">
            <v>Portfólio Sugerido</v>
          </cell>
          <cell r="C12">
            <v>1.6101324120634253E-2</v>
          </cell>
        </row>
        <row r="13">
          <cell r="B13" t="str">
            <v>CDI</v>
          </cell>
          <cell r="C13">
            <v>1.1233155156776142E-2</v>
          </cell>
        </row>
        <row r="16">
          <cell r="B16" t="str">
            <v>RENTABILIDADE MENSAL</v>
          </cell>
        </row>
        <row r="18">
          <cell r="C18" t="str">
            <v>2020Jan.</v>
          </cell>
        </row>
        <row r="19">
          <cell r="B19" t="str">
            <v>Portfólio Sugerido</v>
          </cell>
          <cell r="C19">
            <v>3.6858917691284798E-3</v>
          </cell>
        </row>
        <row r="20">
          <cell r="B20" t="str">
            <v>CDI</v>
          </cell>
          <cell r="C20">
            <v>3.7662362888968293E-3</v>
          </cell>
        </row>
        <row r="21">
          <cell r="B21" t="str">
            <v>%CDI</v>
          </cell>
          <cell r="C21">
            <v>0.97866715904012402</v>
          </cell>
        </row>
        <row r="24">
          <cell r="B24" t="str">
            <v>ESTATÍSTICAS</v>
          </cell>
        </row>
        <row r="26">
          <cell r="C26" t="str">
            <v>Meses
Positivos</v>
          </cell>
        </row>
        <row r="27">
          <cell r="B27" t="str">
            <v>Portfólio Sugerido</v>
          </cell>
          <cell r="C27">
            <v>31</v>
          </cell>
        </row>
        <row r="28">
          <cell r="B28" t="str">
            <v>CDI</v>
          </cell>
          <cell r="C28">
            <v>37</v>
          </cell>
        </row>
        <row r="31">
          <cell r="B31" t="str">
            <v>VOLATILIDADE</v>
          </cell>
        </row>
        <row r="33">
          <cell r="C33" t="str">
            <v>Mes</v>
          </cell>
        </row>
        <row r="34">
          <cell r="B34" t="str">
            <v>Portfólio Sugerido</v>
          </cell>
          <cell r="C34">
            <v>2.6392967119454231E-2</v>
          </cell>
        </row>
        <row r="35">
          <cell r="B35" t="str">
            <v>CDI</v>
          </cell>
          <cell r="C35">
            <v>0</v>
          </cell>
        </row>
        <row r="38">
          <cell r="B38" t="str">
            <v>DRAWDOWN</v>
          </cell>
        </row>
        <row r="40">
          <cell r="C40" t="str">
            <v>Mes</v>
          </cell>
        </row>
        <row r="41">
          <cell r="B41" t="str">
            <v>Portfólio Sugerido</v>
          </cell>
          <cell r="C41">
            <v>-2.2051759042310826E-3</v>
          </cell>
        </row>
        <row r="42">
          <cell r="B42" t="str">
            <v>CDI</v>
          </cell>
          <cell r="C42">
            <v>0</v>
          </cell>
        </row>
        <row r="45">
          <cell r="B45" t="str">
            <v>PERFORMANCE ATTRIBUTION - CLASSE</v>
          </cell>
        </row>
        <row r="47">
          <cell r="C47" t="str">
            <v>Class Performance Attribution</v>
          </cell>
        </row>
        <row r="48">
          <cell r="B48" t="str">
            <v>Renda Fixa (RF)</v>
          </cell>
          <cell r="C48">
            <v>0.17524057890348346</v>
          </cell>
        </row>
        <row r="49">
          <cell r="B49" t="str">
            <v>Multimercado (MM)</v>
          </cell>
          <cell r="C49">
            <v>0.13302994261877421</v>
          </cell>
        </row>
        <row r="50">
          <cell r="B50" t="str">
            <v>Renda Variável (RV)</v>
          </cell>
          <cell r="C50">
            <v>6.3061260243517325E-2</v>
          </cell>
        </row>
        <row r="51">
          <cell r="B51" t="str">
            <v>Total</v>
          </cell>
          <cell r="C51">
            <v>0.37133178176577497</v>
          </cell>
        </row>
        <row r="54">
          <cell r="B54" t="str">
            <v>PERFORMANCE ATTRIBUTION - ESTRATÉGIA</v>
          </cell>
        </row>
        <row r="56">
          <cell r="C56" t="str">
            <v>Strategy Performance Attribution</v>
          </cell>
        </row>
        <row r="57">
          <cell r="B57" t="str">
            <v>RF Pós</v>
          </cell>
          <cell r="C57">
            <v>5.5827879328434686E-2</v>
          </cell>
        </row>
        <row r="58">
          <cell r="B58" t="str">
            <v>RF Pré</v>
          </cell>
          <cell r="C58">
            <v>2.4296777466986559E-2</v>
          </cell>
        </row>
        <row r="59">
          <cell r="B59" t="str">
            <v>RF Inlação</v>
          </cell>
          <cell r="C59">
            <v>9.2739143278720154E-2</v>
          </cell>
        </row>
        <row r="60">
          <cell r="B60" t="str">
            <v>RF Intl.</v>
          </cell>
          <cell r="C60">
            <v>2.3767788293420629E-3</v>
          </cell>
        </row>
        <row r="61">
          <cell r="B61" t="str">
            <v>MM Macro</v>
          </cell>
          <cell r="C61">
            <v>0.12207454366841436</v>
          </cell>
        </row>
        <row r="62">
          <cell r="B62" t="str">
            <v>MM Descorr.</v>
          </cell>
          <cell r="C62">
            <v>1.0955398950359834E-2</v>
          </cell>
        </row>
        <row r="63">
          <cell r="B63" t="str">
            <v>RV BR</v>
          </cell>
          <cell r="C63">
            <v>5.3159189729333714E-2</v>
          </cell>
        </row>
        <row r="64">
          <cell r="B64" t="str">
            <v>RV Intl.</v>
          </cell>
          <cell r="C64">
            <v>9.9020705141836321E-3</v>
          </cell>
        </row>
        <row r="65">
          <cell r="B65" t="str">
            <v>Total</v>
          </cell>
          <cell r="C65">
            <v>0.37133178176577497</v>
          </cell>
        </row>
      </sheetData>
      <sheetData sheetId="29">
        <row r="2">
          <cell r="C2" t="str">
            <v>Portfólio Sugerido</v>
          </cell>
          <cell r="D2" t="str">
            <v>CDI</v>
          </cell>
        </row>
        <row r="3">
          <cell r="B3">
            <v>43832</v>
          </cell>
          <cell r="C3">
            <v>4.7124292995339582E-3</v>
          </cell>
          <cell r="D3">
            <v>1.7088558920153041E-4</v>
          </cell>
        </row>
        <row r="4">
          <cell r="B4">
            <v>43833</v>
          </cell>
          <cell r="C4">
            <v>3.631207438849815E-3</v>
          </cell>
          <cell r="D4">
            <v>3.4180038028774895E-4</v>
          </cell>
        </row>
        <row r="5">
          <cell r="B5">
            <v>43836</v>
          </cell>
          <cell r="C5">
            <v>2.4466753622733872E-3</v>
          </cell>
          <cell r="D5">
            <v>5.1274437824866403E-4</v>
          </cell>
        </row>
        <row r="6">
          <cell r="B6">
            <v>43837</v>
          </cell>
          <cell r="C6">
            <v>2.6645895297727762E-3</v>
          </cell>
          <cell r="D6">
            <v>6.8371758807539429E-4</v>
          </cell>
        </row>
        <row r="7">
          <cell r="B7">
            <v>43838</v>
          </cell>
          <cell r="C7">
            <v>2.1816139565005166E-3</v>
          </cell>
          <cell r="D7">
            <v>8.5472001475972448E-4</v>
          </cell>
        </row>
        <row r="8">
          <cell r="B8">
            <v>43839</v>
          </cell>
          <cell r="C8">
            <v>2.9209014314224291E-3</v>
          </cell>
          <cell r="D8">
            <v>1.0257516632945496E-3</v>
          </cell>
        </row>
        <row r="9">
          <cell r="B9">
            <v>43840</v>
          </cell>
          <cell r="C9">
            <v>2.9855061542671812E-3</v>
          </cell>
          <cell r="D9">
            <v>1.1968125386734307E-3</v>
          </cell>
        </row>
        <row r="10">
          <cell r="B10">
            <v>43843</v>
          </cell>
          <cell r="C10">
            <v>6.307296709668897E-3</v>
          </cell>
          <cell r="D10">
            <v>1.3679026458908172E-3</v>
          </cell>
        </row>
        <row r="11">
          <cell r="B11">
            <v>43844</v>
          </cell>
          <cell r="C11">
            <v>7.0076341624973892E-3</v>
          </cell>
          <cell r="D11">
            <v>1.5390219899420465E-3</v>
          </cell>
        </row>
        <row r="12">
          <cell r="B12">
            <v>43845</v>
          </cell>
          <cell r="C12">
            <v>6.1536675554769715E-3</v>
          </cell>
          <cell r="D12">
            <v>1.7101705758231223E-3</v>
          </cell>
        </row>
        <row r="13">
          <cell r="B13">
            <v>43846</v>
          </cell>
          <cell r="C13">
            <v>6.793032690411982E-3</v>
          </cell>
          <cell r="D13">
            <v>1.8813484085311583E-3</v>
          </cell>
        </row>
        <row r="14">
          <cell r="B14">
            <v>43847</v>
          </cell>
          <cell r="C14">
            <v>9.6252161224421595E-3</v>
          </cell>
          <cell r="D14">
            <v>2.0525554930639345E-3</v>
          </cell>
        </row>
        <row r="15">
          <cell r="B15">
            <v>43850</v>
          </cell>
          <cell r="C15">
            <v>1.0756288578062767E-2</v>
          </cell>
          <cell r="D15">
            <v>2.2237918344203411E-3</v>
          </cell>
        </row>
        <row r="16">
          <cell r="B16">
            <v>43851</v>
          </cell>
          <cell r="C16">
            <v>7.8376924202370191E-3</v>
          </cell>
          <cell r="D16">
            <v>2.3950574375997125E-3</v>
          </cell>
        </row>
        <row r="17">
          <cell r="B17">
            <v>43852</v>
          </cell>
          <cell r="C17">
            <v>1.0015850823264616E-2</v>
          </cell>
          <cell r="D17">
            <v>2.566352307602715E-3</v>
          </cell>
        </row>
        <row r="18">
          <cell r="B18">
            <v>43853</v>
          </cell>
          <cell r="C18">
            <v>1.1597934838385449E-2</v>
          </cell>
          <cell r="D18">
            <v>2.7376764494304595E-3</v>
          </cell>
        </row>
        <row r="19">
          <cell r="B19">
            <v>43854</v>
          </cell>
          <cell r="C19">
            <v>9.5337384162874628E-3</v>
          </cell>
          <cell r="D19">
            <v>2.9090298680851667E-3</v>
          </cell>
        </row>
        <row r="20">
          <cell r="B20">
            <v>43857</v>
          </cell>
          <cell r="C20">
            <v>3.490264190627812E-3</v>
          </cell>
          <cell r="D20">
            <v>3.0804125685697237E-3</v>
          </cell>
        </row>
        <row r="21">
          <cell r="B21">
            <v>43858</v>
          </cell>
          <cell r="C21">
            <v>7.241749730465985E-3</v>
          </cell>
          <cell r="D21">
            <v>3.2518245558881276E-3</v>
          </cell>
        </row>
        <row r="22">
          <cell r="B22">
            <v>43859</v>
          </cell>
          <cell r="C22">
            <v>6.3734292714605623E-3</v>
          </cell>
          <cell r="D22">
            <v>3.4232658350448197E-3</v>
          </cell>
        </row>
        <row r="23">
          <cell r="B23">
            <v>43860</v>
          </cell>
          <cell r="C23">
            <v>5.7972337899938609E-3</v>
          </cell>
          <cell r="D23">
            <v>3.5947364110455737E-3</v>
          </cell>
        </row>
        <row r="24">
          <cell r="B24">
            <v>43861</v>
          </cell>
          <cell r="C24">
            <v>3.6858917691284798E-3</v>
          </cell>
          <cell r="D24">
            <v>3.7662362888968293E-3</v>
          </cell>
        </row>
        <row r="25">
          <cell r="B25">
            <v>43864</v>
          </cell>
          <cell r="C25">
            <v>5.0721977453784817E-3</v>
          </cell>
          <cell r="D25">
            <v>3.9377654736056922E-3</v>
          </cell>
        </row>
        <row r="26">
          <cell r="B26">
            <v>43865</v>
          </cell>
          <cell r="C26">
            <v>7.4867805986491565E-3</v>
          </cell>
          <cell r="D26">
            <v>4.1093239701803785E-3</v>
          </cell>
        </row>
        <row r="27">
          <cell r="B27">
            <v>43866</v>
          </cell>
          <cell r="C27">
            <v>9.8970500127986138E-3</v>
          </cell>
          <cell r="D27">
            <v>4.2809117836297705E-3</v>
          </cell>
        </row>
        <row r="28">
          <cell r="B28">
            <v>43867</v>
          </cell>
          <cell r="C28">
            <v>9.332824463019973E-3</v>
          </cell>
          <cell r="D28">
            <v>4.4429726838108863E-3</v>
          </cell>
        </row>
        <row r="29">
          <cell r="B29">
            <v>43868</v>
          </cell>
          <cell r="C29">
            <v>7.0841496825815309E-3</v>
          </cell>
          <cell r="D29">
            <v>4.6050597357738532E-3</v>
          </cell>
        </row>
        <row r="30">
          <cell r="B30">
            <v>43871</v>
          </cell>
          <cell r="C30">
            <v>4.7913273627433473E-3</v>
          </cell>
          <cell r="D30">
            <v>4.767172943738851E-3</v>
          </cell>
        </row>
        <row r="31">
          <cell r="B31">
            <v>43872</v>
          </cell>
          <cell r="C31">
            <v>9.770126060475226E-3</v>
          </cell>
          <cell r="D31">
            <v>4.9293123119267257E-3</v>
          </cell>
        </row>
        <row r="32">
          <cell r="B32">
            <v>43873</v>
          </cell>
          <cell r="C32">
            <v>1.2787557403758143E-2</v>
          </cell>
          <cell r="D32">
            <v>5.0914778445587672E-3</v>
          </cell>
        </row>
        <row r="33">
          <cell r="B33">
            <v>43874</v>
          </cell>
          <cell r="C33">
            <v>1.1923143222319688E-2</v>
          </cell>
          <cell r="D33">
            <v>5.2536695458573757E-3</v>
          </cell>
        </row>
        <row r="34">
          <cell r="B34">
            <v>43875</v>
          </cell>
          <cell r="C34">
            <v>1.0600105695616424E-2</v>
          </cell>
          <cell r="D34">
            <v>5.4158874200451734E-3</v>
          </cell>
        </row>
        <row r="35">
          <cell r="B35">
            <v>43878</v>
          </cell>
          <cell r="C35">
            <v>1.2498250705072822E-2</v>
          </cell>
          <cell r="D35">
            <v>5.5781314713456709E-3</v>
          </cell>
        </row>
        <row r="36">
          <cell r="B36">
            <v>43879</v>
          </cell>
          <cell r="C36">
            <v>1.2164145469449217E-2</v>
          </cell>
          <cell r="D36">
            <v>5.7404017039832667E-3</v>
          </cell>
        </row>
        <row r="37">
          <cell r="B37">
            <v>43880</v>
          </cell>
          <cell r="C37">
            <v>1.495443422791376E-2</v>
          </cell>
          <cell r="D37">
            <v>5.9026981221828034E-3</v>
          </cell>
        </row>
        <row r="38">
          <cell r="B38">
            <v>43881</v>
          </cell>
          <cell r="C38">
            <v>1.2403952511812477E-2</v>
          </cell>
          <cell r="D38">
            <v>6.06502073016979E-3</v>
          </cell>
        </row>
        <row r="39">
          <cell r="B39">
            <v>43882</v>
          </cell>
          <cell r="C39">
            <v>1.0817641207198081E-2</v>
          </cell>
          <cell r="D39">
            <v>6.2273695321704015E-3</v>
          </cell>
        </row>
        <row r="40">
          <cell r="B40">
            <v>43887</v>
          </cell>
          <cell r="C40">
            <v>-2.6177712423468558E-3</v>
          </cell>
          <cell r="D40">
            <v>6.3897445324117008E-3</v>
          </cell>
        </row>
        <row r="41">
          <cell r="B41">
            <v>43888</v>
          </cell>
          <cell r="C41">
            <v>-7.2004996814047928E-3</v>
          </cell>
          <cell r="D41">
            <v>6.5521457351211954E-3</v>
          </cell>
        </row>
        <row r="42">
          <cell r="B42">
            <v>43889</v>
          </cell>
          <cell r="C42">
            <v>-5.7374050198172322E-3</v>
          </cell>
          <cell r="D42">
            <v>6.7145731445272805E-3</v>
          </cell>
        </row>
        <row r="43">
          <cell r="B43">
            <v>43892</v>
          </cell>
          <cell r="C43">
            <v>6.2892360554789306E-4</v>
          </cell>
          <cell r="D43">
            <v>6.8770267648587957E-3</v>
          </cell>
        </row>
        <row r="44">
          <cell r="B44">
            <v>43893</v>
          </cell>
          <cell r="C44">
            <v>1.7407206745101433E-4</v>
          </cell>
          <cell r="D44">
            <v>7.0395066003456908E-3</v>
          </cell>
        </row>
        <row r="45">
          <cell r="B45">
            <v>43894</v>
          </cell>
          <cell r="C45">
            <v>5.2501885072417931E-3</v>
          </cell>
          <cell r="D45">
            <v>7.2020126552179153E-3</v>
          </cell>
        </row>
        <row r="46">
          <cell r="B46">
            <v>43895</v>
          </cell>
          <cell r="C46">
            <v>-3.4050708577713085E-3</v>
          </cell>
          <cell r="D46">
            <v>7.3645449337067515E-3</v>
          </cell>
        </row>
        <row r="47">
          <cell r="B47">
            <v>43896</v>
          </cell>
          <cell r="C47">
            <v>-1.1419039935529285E-2</v>
          </cell>
          <cell r="D47">
            <v>7.5271034400439252E-3</v>
          </cell>
        </row>
        <row r="48">
          <cell r="B48">
            <v>43899</v>
          </cell>
          <cell r="C48">
            <v>-3.2601832698277766E-2</v>
          </cell>
          <cell r="D48">
            <v>7.6896881784616067E-3</v>
          </cell>
        </row>
        <row r="49">
          <cell r="B49">
            <v>43900</v>
          </cell>
          <cell r="C49">
            <v>-2.0910105734278761E-2</v>
          </cell>
          <cell r="D49">
            <v>7.8522991531930764E-3</v>
          </cell>
        </row>
        <row r="50">
          <cell r="B50">
            <v>43901</v>
          </cell>
          <cell r="C50">
            <v>-3.4926271785617802E-2</v>
          </cell>
          <cell r="D50">
            <v>8.0149363684720587E-3</v>
          </cell>
        </row>
        <row r="51">
          <cell r="B51">
            <v>43902</v>
          </cell>
          <cell r="C51">
            <v>-6.0479517083251833E-2</v>
          </cell>
          <cell r="D51">
            <v>8.1775998285329443E-3</v>
          </cell>
        </row>
        <row r="52">
          <cell r="B52">
            <v>43903</v>
          </cell>
          <cell r="C52">
            <v>-3.852384167723133E-2</v>
          </cell>
          <cell r="D52">
            <v>8.3402895376107899E-3</v>
          </cell>
        </row>
        <row r="53">
          <cell r="B53">
            <v>43906</v>
          </cell>
          <cell r="C53">
            <v>-5.8938341459939037E-2</v>
          </cell>
          <cell r="D53">
            <v>8.5030054999415405E-3</v>
          </cell>
        </row>
        <row r="54">
          <cell r="B54">
            <v>43907</v>
          </cell>
          <cell r="C54">
            <v>-5.2665586782809304E-2</v>
          </cell>
          <cell r="D54">
            <v>8.6657477197615851E-3</v>
          </cell>
        </row>
        <row r="55">
          <cell r="B55">
            <v>43908</v>
          </cell>
          <cell r="C55">
            <v>-7.1428211108871209E-2</v>
          </cell>
          <cell r="D55">
            <v>8.8285162013082008E-3</v>
          </cell>
        </row>
        <row r="56">
          <cell r="B56">
            <v>43909</v>
          </cell>
          <cell r="C56">
            <v>-7.0171892574237282E-2</v>
          </cell>
          <cell r="D56">
            <v>8.97204288688358E-3</v>
          </cell>
        </row>
        <row r="57">
          <cell r="B57">
            <v>43910</v>
          </cell>
          <cell r="C57">
            <v>-7.22485749134264E-2</v>
          </cell>
          <cell r="D57">
            <v>9.1155899920933869E-3</v>
          </cell>
        </row>
        <row r="58">
          <cell r="B58">
            <v>43913</v>
          </cell>
          <cell r="C58">
            <v>-7.9379189032679154E-2</v>
          </cell>
          <cell r="D58">
            <v>9.2591575198426312E-3</v>
          </cell>
        </row>
        <row r="59">
          <cell r="B59">
            <v>43914</v>
          </cell>
          <cell r="C59">
            <v>-6.4897959038048736E-2</v>
          </cell>
          <cell r="D59">
            <v>9.4027454730369886E-3</v>
          </cell>
        </row>
        <row r="60">
          <cell r="B60">
            <v>43915</v>
          </cell>
          <cell r="C60">
            <v>-5.5244016765682691E-2</v>
          </cell>
          <cell r="D60">
            <v>9.5463538545823567E-3</v>
          </cell>
        </row>
        <row r="61">
          <cell r="B61">
            <v>43916</v>
          </cell>
          <cell r="C61">
            <v>-4.7403563078028399E-2</v>
          </cell>
          <cell r="D61">
            <v>9.6899826673850775E-3</v>
          </cell>
        </row>
        <row r="62">
          <cell r="B62">
            <v>43917</v>
          </cell>
          <cell r="C62">
            <v>-5.3072235613877639E-2</v>
          </cell>
          <cell r="D62">
            <v>9.8336319143519368E-3</v>
          </cell>
        </row>
        <row r="63">
          <cell r="B63">
            <v>43920</v>
          </cell>
          <cell r="C63">
            <v>-4.9066223217639204E-2</v>
          </cell>
          <cell r="D63">
            <v>9.9773015983899427E-3</v>
          </cell>
        </row>
        <row r="64">
          <cell r="B64">
            <v>43921</v>
          </cell>
          <cell r="C64">
            <v>-5.192253092409016E-2</v>
          </cell>
          <cell r="D64">
            <v>1.0120991722406769E-2</v>
          </cell>
        </row>
        <row r="65">
          <cell r="B65">
            <v>43922</v>
          </cell>
          <cell r="C65">
            <v>-5.6663019884312327E-2</v>
          </cell>
          <cell r="D65">
            <v>1.0264702289310534E-2</v>
          </cell>
        </row>
        <row r="66">
          <cell r="B66">
            <v>43923</v>
          </cell>
          <cell r="C66">
            <v>-5.4600324146663048E-2</v>
          </cell>
          <cell r="D66">
            <v>1.0408433302009579E-2</v>
          </cell>
        </row>
        <row r="67">
          <cell r="B67">
            <v>43924</v>
          </cell>
          <cell r="C67">
            <v>-5.8590501469807044E-2</v>
          </cell>
          <cell r="D67">
            <v>1.0552184763412908E-2</v>
          </cell>
        </row>
        <row r="68">
          <cell r="B68">
            <v>43927</v>
          </cell>
          <cell r="C68">
            <v>-4.8541154010923959E-2</v>
          </cell>
          <cell r="D68">
            <v>1.069595667642953E-2</v>
          </cell>
        </row>
        <row r="69">
          <cell r="B69">
            <v>43928</v>
          </cell>
          <cell r="C69">
            <v>-4.433855609416526E-2</v>
          </cell>
          <cell r="D69">
            <v>1.0839749043969338E-2</v>
          </cell>
        </row>
        <row r="70">
          <cell r="B70">
            <v>43929</v>
          </cell>
          <cell r="C70">
            <v>-4.0717349401340197E-2</v>
          </cell>
          <cell r="D70">
            <v>1.0983561868942227E-2</v>
          </cell>
        </row>
        <row r="71">
          <cell r="B71">
            <v>43930</v>
          </cell>
          <cell r="C71">
            <v>-4.0735202557126371E-2</v>
          </cell>
          <cell r="D71">
            <v>1.1127395154258757E-2</v>
          </cell>
        </row>
        <row r="72">
          <cell r="B72">
            <v>43934</v>
          </cell>
          <cell r="C72">
            <v>-3.8254337114721593E-2</v>
          </cell>
          <cell r="D72">
            <v>1.1271248902829933E-2</v>
          </cell>
        </row>
        <row r="73">
          <cell r="B73">
            <v>43935</v>
          </cell>
          <cell r="C73">
            <v>-3.3145155799027326E-2</v>
          </cell>
          <cell r="D73">
            <v>1.1415123117566983E-2</v>
          </cell>
        </row>
        <row r="74">
          <cell r="B74">
            <v>43936</v>
          </cell>
          <cell r="C74">
            <v>-3.4172455353001396E-2</v>
          </cell>
          <cell r="D74">
            <v>1.1559017801381577E-2</v>
          </cell>
        </row>
        <row r="75">
          <cell r="B75">
            <v>43937</v>
          </cell>
          <cell r="C75">
            <v>-3.3847092212895724E-2</v>
          </cell>
          <cell r="D75">
            <v>1.170293295718583E-2</v>
          </cell>
        </row>
        <row r="76">
          <cell r="B76">
            <v>43938</v>
          </cell>
          <cell r="C76">
            <v>-3.1743327355948647E-2</v>
          </cell>
          <cell r="D76">
            <v>1.1846868587892523E-2</v>
          </cell>
        </row>
        <row r="77">
          <cell r="B77">
            <v>43941</v>
          </cell>
          <cell r="C77">
            <v>-2.9853274668048435E-2</v>
          </cell>
          <cell r="D77">
            <v>1.1990824696414437E-2</v>
          </cell>
        </row>
        <row r="78">
          <cell r="B78">
            <v>43943</v>
          </cell>
          <cell r="C78">
            <v>-2.3775383634082603E-2</v>
          </cell>
          <cell r="D78">
            <v>1.213480128566502E-2</v>
          </cell>
        </row>
        <row r="79">
          <cell r="B79">
            <v>43944</v>
          </cell>
          <cell r="C79">
            <v>-2.5438160858363479E-2</v>
          </cell>
          <cell r="D79">
            <v>1.2278798358558163E-2</v>
          </cell>
        </row>
        <row r="80">
          <cell r="B80">
            <v>43945</v>
          </cell>
          <cell r="C80">
            <v>-3.4030513369803006E-2</v>
          </cell>
          <cell r="D80">
            <v>1.2422815918007979E-2</v>
          </cell>
        </row>
        <row r="81">
          <cell r="B81">
            <v>43948</v>
          </cell>
          <cell r="C81">
            <v>-2.8841243748788159E-2</v>
          </cell>
          <cell r="D81">
            <v>1.2566853966929026E-2</v>
          </cell>
        </row>
        <row r="82">
          <cell r="B82">
            <v>43949</v>
          </cell>
          <cell r="C82">
            <v>-2.3647958244857326E-2</v>
          </cell>
          <cell r="D82">
            <v>1.2710912508236527E-2</v>
          </cell>
        </row>
        <row r="83">
          <cell r="B83">
            <v>43950</v>
          </cell>
          <cell r="C83">
            <v>-2.0936872883979607E-2</v>
          </cell>
          <cell r="D83">
            <v>1.2854991544845928E-2</v>
          </cell>
        </row>
        <row r="84">
          <cell r="B84">
            <v>43951</v>
          </cell>
          <cell r="C84">
            <v>-2.4423040733353552E-2</v>
          </cell>
          <cell r="D84">
            <v>1.299909107967312E-2</v>
          </cell>
        </row>
        <row r="85">
          <cell r="B85">
            <v>43955</v>
          </cell>
          <cell r="C85">
            <v>-2.7416825351199159E-2</v>
          </cell>
          <cell r="D85">
            <v>1.3143211115634212E-2</v>
          </cell>
        </row>
        <row r="86">
          <cell r="B86">
            <v>43956</v>
          </cell>
          <cell r="C86">
            <v>-2.5590129170037779E-2</v>
          </cell>
          <cell r="D86">
            <v>1.3287351655645985E-2</v>
          </cell>
        </row>
        <row r="87">
          <cell r="B87">
            <v>43957</v>
          </cell>
          <cell r="C87">
            <v>-2.4766664181511189E-2</v>
          </cell>
          <cell r="D87">
            <v>1.3431512702625659E-2</v>
          </cell>
        </row>
        <row r="88">
          <cell r="B88">
            <v>43958</v>
          </cell>
          <cell r="C88">
            <v>-2.3802132868803394E-2</v>
          </cell>
          <cell r="D88">
            <v>1.3546485214516846E-2</v>
          </cell>
        </row>
        <row r="89">
          <cell r="B89">
            <v>43959</v>
          </cell>
          <cell r="C89">
            <v>-2.0913427704378651E-2</v>
          </cell>
          <cell r="D89">
            <v>1.366147076989277E-2</v>
          </cell>
        </row>
        <row r="90">
          <cell r="B90">
            <v>43962</v>
          </cell>
          <cell r="C90">
            <v>-2.1837921731643006E-2</v>
          </cell>
          <cell r="D90">
            <v>1.3776469370233135E-2</v>
          </cell>
        </row>
        <row r="91">
          <cell r="B91">
            <v>43963</v>
          </cell>
          <cell r="C91">
            <v>-2.4521771434864004E-2</v>
          </cell>
          <cell r="D91">
            <v>1.389148101701787E-2</v>
          </cell>
        </row>
        <row r="92">
          <cell r="B92">
            <v>43964</v>
          </cell>
          <cell r="C92">
            <v>-2.429092794465415E-2</v>
          </cell>
          <cell r="D92">
            <v>1.4006505711727346E-2</v>
          </cell>
        </row>
        <row r="93">
          <cell r="B93">
            <v>43965</v>
          </cell>
          <cell r="C93">
            <v>-2.2829851224854814E-2</v>
          </cell>
          <cell r="D93">
            <v>1.412154345584149E-2</v>
          </cell>
        </row>
        <row r="94">
          <cell r="B94">
            <v>43966</v>
          </cell>
          <cell r="C94">
            <v>-2.4696365117865549E-2</v>
          </cell>
          <cell r="D94">
            <v>1.4236594250840895E-2</v>
          </cell>
        </row>
        <row r="95">
          <cell r="B95">
            <v>43969</v>
          </cell>
          <cell r="C95">
            <v>-1.9121656450638902E-2</v>
          </cell>
          <cell r="D95">
            <v>1.4351658098206377E-2</v>
          </cell>
        </row>
        <row r="96">
          <cell r="B96">
            <v>43970</v>
          </cell>
          <cell r="C96">
            <v>-1.8482783239632816E-2</v>
          </cell>
          <cell r="D96">
            <v>1.4466734999418307E-2</v>
          </cell>
        </row>
        <row r="97">
          <cell r="B97">
            <v>43971</v>
          </cell>
          <cell r="C97">
            <v>-1.7184125917487414E-2</v>
          </cell>
          <cell r="D97">
            <v>1.4581824955957945E-2</v>
          </cell>
        </row>
        <row r="98">
          <cell r="B98">
            <v>43972</v>
          </cell>
          <cell r="C98">
            <v>-1.5304028699662187E-2</v>
          </cell>
          <cell r="D98">
            <v>1.4696927969306328E-2</v>
          </cell>
        </row>
        <row r="99">
          <cell r="B99">
            <v>43973</v>
          </cell>
          <cell r="C99">
            <v>-1.6854626326500255E-2</v>
          </cell>
          <cell r="D99">
            <v>1.4812044040944716E-2</v>
          </cell>
        </row>
        <row r="100">
          <cell r="B100">
            <v>43976</v>
          </cell>
          <cell r="C100">
            <v>-1.0743464314156626E-2</v>
          </cell>
          <cell r="D100">
            <v>1.4927173172354369E-2</v>
          </cell>
        </row>
        <row r="101">
          <cell r="B101">
            <v>43977</v>
          </cell>
          <cell r="C101">
            <v>-1.0999325404434823E-2</v>
          </cell>
          <cell r="D101">
            <v>1.5042315365017211E-2</v>
          </cell>
        </row>
        <row r="102">
          <cell r="B102">
            <v>43978</v>
          </cell>
          <cell r="C102">
            <v>-6.8005627108124189E-3</v>
          </cell>
          <cell r="D102">
            <v>1.5157470620414726E-2</v>
          </cell>
        </row>
        <row r="103">
          <cell r="B103">
            <v>43979</v>
          </cell>
          <cell r="C103">
            <v>-7.6337356441760207E-3</v>
          </cell>
          <cell r="D103">
            <v>1.527263894002906E-2</v>
          </cell>
        </row>
        <row r="104">
          <cell r="B104">
            <v>43980</v>
          </cell>
          <cell r="C104">
            <v>-6.0997683094298205E-3</v>
          </cell>
          <cell r="D104">
            <v>1.5387820325342361E-2</v>
          </cell>
        </row>
        <row r="105">
          <cell r="B105">
            <v>43983</v>
          </cell>
          <cell r="C105">
            <v>-3.2810038052540902E-3</v>
          </cell>
          <cell r="D105">
            <v>1.5503014777836777E-2</v>
          </cell>
        </row>
        <row r="106">
          <cell r="B106">
            <v>43984</v>
          </cell>
          <cell r="C106">
            <v>1.0077111744499767E-4</v>
          </cell>
          <cell r="D106">
            <v>1.5618222298994899E-2</v>
          </cell>
        </row>
        <row r="107">
          <cell r="B107">
            <v>43985</v>
          </cell>
          <cell r="C107">
            <v>4.379249040695532E-3</v>
          </cell>
          <cell r="D107">
            <v>1.5733442890299321E-2</v>
          </cell>
        </row>
        <row r="108">
          <cell r="B108">
            <v>43986</v>
          </cell>
          <cell r="C108">
            <v>6.2526073148629902E-3</v>
          </cell>
          <cell r="D108">
            <v>1.5848676553232632E-2</v>
          </cell>
        </row>
        <row r="109">
          <cell r="B109">
            <v>43987</v>
          </cell>
          <cell r="C109">
            <v>8.0042792219880976E-3</v>
          </cell>
          <cell r="D109">
            <v>1.5963923289278092E-2</v>
          </cell>
        </row>
        <row r="110">
          <cell r="B110">
            <v>43990</v>
          </cell>
          <cell r="C110">
            <v>1.2840817568407825E-2</v>
          </cell>
          <cell r="D110">
            <v>1.6079183099918737E-2</v>
          </cell>
        </row>
        <row r="111">
          <cell r="B111">
            <v>43991</v>
          </cell>
          <cell r="C111">
            <v>1.1599407432037356E-2</v>
          </cell>
          <cell r="D111">
            <v>1.6194455986637823E-2</v>
          </cell>
        </row>
        <row r="112">
          <cell r="B112">
            <v>43992</v>
          </cell>
          <cell r="C112">
            <v>9.1986998077666637E-3</v>
          </cell>
          <cell r="D112">
            <v>1.6309741950918832E-2</v>
          </cell>
        </row>
        <row r="113">
          <cell r="B113">
            <v>43994</v>
          </cell>
          <cell r="C113">
            <v>5.5817776470803437E-3</v>
          </cell>
          <cell r="D113">
            <v>1.6425040994245244E-2</v>
          </cell>
        </row>
        <row r="114">
          <cell r="B114">
            <v>43997</v>
          </cell>
          <cell r="C114">
            <v>5.760767358639729E-3</v>
          </cell>
          <cell r="D114">
            <v>1.6540353118100981E-2</v>
          </cell>
        </row>
        <row r="115">
          <cell r="B115">
            <v>43998</v>
          </cell>
          <cell r="C115">
            <v>8.6604274334343145E-3</v>
          </cell>
          <cell r="D115">
            <v>1.6655678323969969E-2</v>
          </cell>
        </row>
        <row r="116">
          <cell r="B116">
            <v>43999</v>
          </cell>
          <cell r="C116">
            <v>1.2667665391374872E-2</v>
          </cell>
          <cell r="D116">
            <v>1.6771016613336576E-2</v>
          </cell>
        </row>
        <row r="117">
          <cell r="B117">
            <v>44000</v>
          </cell>
          <cell r="C117">
            <v>1.4788318142908707E-2</v>
          </cell>
          <cell r="D117">
            <v>1.685684916697805E-2</v>
          </cell>
        </row>
        <row r="118">
          <cell r="B118">
            <v>44001</v>
          </cell>
          <cell r="C118">
            <v>1.5589816626889963E-2</v>
          </cell>
          <cell r="D118">
            <v>1.6942688966328889E-2</v>
          </cell>
        </row>
        <row r="119">
          <cell r="B119">
            <v>44004</v>
          </cell>
          <cell r="C119">
            <v>1.4523065751252062E-2</v>
          </cell>
          <cell r="D119">
            <v>1.7028536012000606E-2</v>
          </cell>
        </row>
        <row r="120">
          <cell r="B120">
            <v>44005</v>
          </cell>
          <cell r="C120">
            <v>1.5679392335299136E-2</v>
          </cell>
          <cell r="D120">
            <v>1.7114390304605154E-2</v>
          </cell>
        </row>
        <row r="121">
          <cell r="B121">
            <v>44006</v>
          </cell>
          <cell r="C121">
            <v>1.3074247234099445E-2</v>
          </cell>
          <cell r="D121">
            <v>1.7200251844754266E-2</v>
          </cell>
        </row>
        <row r="122">
          <cell r="B122">
            <v>44007</v>
          </cell>
          <cell r="C122">
            <v>1.6393211910646022E-2</v>
          </cell>
          <cell r="D122">
            <v>1.7286120633059676E-2</v>
          </cell>
        </row>
        <row r="123">
          <cell r="B123">
            <v>44008</v>
          </cell>
          <cell r="C123">
            <v>1.2680328333018576E-2</v>
          </cell>
          <cell r="D123">
            <v>1.7371996670133116E-2</v>
          </cell>
        </row>
        <row r="124">
          <cell r="B124">
            <v>44011</v>
          </cell>
          <cell r="C124">
            <v>1.6057554387521877E-2</v>
          </cell>
          <cell r="D124">
            <v>1.7457879956586764E-2</v>
          </cell>
        </row>
        <row r="125">
          <cell r="B125">
            <v>44012</v>
          </cell>
          <cell r="C125">
            <v>1.670821844925352E-2</v>
          </cell>
          <cell r="D125">
            <v>1.7543770493032351E-2</v>
          </cell>
        </row>
        <row r="126">
          <cell r="B126">
            <v>44013</v>
          </cell>
          <cell r="C126">
            <v>1.9046826764953506E-2</v>
          </cell>
          <cell r="D126">
            <v>1.7629668280082056E-2</v>
          </cell>
        </row>
        <row r="127">
          <cell r="B127">
            <v>44014</v>
          </cell>
          <cell r="C127">
            <v>2.0257239361039181E-2</v>
          </cell>
          <cell r="D127">
            <v>1.7715573318347833E-2</v>
          </cell>
        </row>
        <row r="128">
          <cell r="B128">
            <v>44015</v>
          </cell>
          <cell r="C128">
            <v>2.226284244788812E-2</v>
          </cell>
          <cell r="D128">
            <v>1.7801485608441858E-2</v>
          </cell>
        </row>
        <row r="129">
          <cell r="B129">
            <v>44018</v>
          </cell>
          <cell r="C129">
            <v>2.7080227011302638E-2</v>
          </cell>
          <cell r="D129">
            <v>1.7887405150976532E-2</v>
          </cell>
        </row>
        <row r="130">
          <cell r="B130">
            <v>44019</v>
          </cell>
          <cell r="C130">
            <v>2.507348485505978E-2</v>
          </cell>
          <cell r="D130">
            <v>1.7973331946563809E-2</v>
          </cell>
        </row>
        <row r="131">
          <cell r="B131">
            <v>44020</v>
          </cell>
          <cell r="C131">
            <v>2.9028769630195184E-2</v>
          </cell>
          <cell r="D131">
            <v>1.8059265995816087E-2</v>
          </cell>
        </row>
        <row r="132">
          <cell r="B132">
            <v>44021</v>
          </cell>
          <cell r="C132">
            <v>2.9054540524308559E-2</v>
          </cell>
          <cell r="D132">
            <v>1.8145207299345545E-2</v>
          </cell>
        </row>
        <row r="133">
          <cell r="B133">
            <v>44022</v>
          </cell>
          <cell r="C133">
            <v>3.1065866955076737E-2</v>
          </cell>
          <cell r="D133">
            <v>1.8231155857764803E-2</v>
          </cell>
        </row>
        <row r="134">
          <cell r="B134">
            <v>44025</v>
          </cell>
          <cell r="C134">
            <v>2.8914240041556738E-2</v>
          </cell>
          <cell r="D134">
            <v>1.8317111671686037E-2</v>
          </cell>
        </row>
        <row r="135">
          <cell r="B135">
            <v>44026</v>
          </cell>
          <cell r="C135">
            <v>3.1367034589479648E-2</v>
          </cell>
          <cell r="D135">
            <v>1.840307474172187E-2</v>
          </cell>
        </row>
        <row r="136">
          <cell r="B136">
            <v>44027</v>
          </cell>
          <cell r="C136">
            <v>3.4025036316064572E-2</v>
          </cell>
          <cell r="D136">
            <v>1.8489045068484922E-2</v>
          </cell>
        </row>
        <row r="137">
          <cell r="B137">
            <v>44028</v>
          </cell>
          <cell r="C137">
            <v>3.1140665441858006E-2</v>
          </cell>
          <cell r="D137">
            <v>1.8575022652587592E-2</v>
          </cell>
        </row>
        <row r="138">
          <cell r="B138">
            <v>44029</v>
          </cell>
          <cell r="C138">
            <v>3.6463258458938164E-2</v>
          </cell>
          <cell r="D138">
            <v>1.8661007494642723E-2</v>
          </cell>
        </row>
        <row r="139">
          <cell r="B139">
            <v>44032</v>
          </cell>
          <cell r="C139">
            <v>4.0308853101214792E-2</v>
          </cell>
          <cell r="D139">
            <v>1.8746999595262936E-2</v>
          </cell>
        </row>
        <row r="140">
          <cell r="B140">
            <v>44033</v>
          </cell>
          <cell r="C140">
            <v>3.9682928524758188E-2</v>
          </cell>
          <cell r="D140">
            <v>1.8832998955060853E-2</v>
          </cell>
        </row>
        <row r="141">
          <cell r="B141">
            <v>44034</v>
          </cell>
          <cell r="C141">
            <v>3.9882260245696521E-2</v>
          </cell>
          <cell r="D141">
            <v>1.8919005574649317E-2</v>
          </cell>
        </row>
        <row r="142">
          <cell r="B142">
            <v>44035</v>
          </cell>
          <cell r="C142">
            <v>3.6604896359384576E-2</v>
          </cell>
          <cell r="D142">
            <v>1.900501945464117E-2</v>
          </cell>
        </row>
        <row r="143">
          <cell r="B143">
            <v>44036</v>
          </cell>
          <cell r="C143">
            <v>3.6006954584177686E-2</v>
          </cell>
          <cell r="D143">
            <v>1.9091040595649478E-2</v>
          </cell>
        </row>
        <row r="144">
          <cell r="B144">
            <v>44039</v>
          </cell>
          <cell r="C144">
            <v>3.9731371474901467E-2</v>
          </cell>
          <cell r="D144">
            <v>1.9177068998287083E-2</v>
          </cell>
        </row>
        <row r="145">
          <cell r="B145">
            <v>44040</v>
          </cell>
          <cell r="C145">
            <v>3.9469672681920143E-2</v>
          </cell>
          <cell r="D145">
            <v>1.9263104663167052E-2</v>
          </cell>
        </row>
        <row r="146">
          <cell r="B146">
            <v>44041</v>
          </cell>
          <cell r="C146">
            <v>4.2786593466085376E-2</v>
          </cell>
          <cell r="D146">
            <v>1.9349147590902227E-2</v>
          </cell>
        </row>
        <row r="147">
          <cell r="B147">
            <v>44042</v>
          </cell>
          <cell r="C147">
            <v>4.2601400601799622E-2</v>
          </cell>
          <cell r="D147">
            <v>1.9435197782105895E-2</v>
          </cell>
        </row>
        <row r="148">
          <cell r="B148">
            <v>44043</v>
          </cell>
          <cell r="C148">
            <v>4.061775602291906E-2</v>
          </cell>
          <cell r="D148">
            <v>1.9521255237391122E-2</v>
          </cell>
        </row>
        <row r="149">
          <cell r="B149">
            <v>44046</v>
          </cell>
          <cell r="C149">
            <v>4.1936883270007996E-2</v>
          </cell>
          <cell r="D149">
            <v>1.9607319957371194E-2</v>
          </cell>
        </row>
        <row r="150">
          <cell r="B150">
            <v>44047</v>
          </cell>
          <cell r="C150">
            <v>4.0323267442913924E-2</v>
          </cell>
          <cell r="D150">
            <v>1.96933919426594E-2</v>
          </cell>
        </row>
        <row r="151">
          <cell r="B151">
            <v>44048</v>
          </cell>
          <cell r="C151">
            <v>4.4034952534953486E-2</v>
          </cell>
          <cell r="D151">
            <v>1.9779471193869025E-2</v>
          </cell>
        </row>
        <row r="152">
          <cell r="B152">
            <v>44049</v>
          </cell>
          <cell r="C152">
            <v>4.7539645765596106E-2</v>
          </cell>
          <cell r="D152">
            <v>1.9855640858158052E-2</v>
          </cell>
        </row>
        <row r="153">
          <cell r="B153">
            <v>44050</v>
          </cell>
          <cell r="C153">
            <v>4.530639656072788E-2</v>
          </cell>
          <cell r="D153">
            <v>1.9931816211733899E-2</v>
          </cell>
        </row>
        <row r="154">
          <cell r="B154">
            <v>44053</v>
          </cell>
          <cell r="C154">
            <v>4.5842994957055572E-2</v>
          </cell>
          <cell r="D154">
            <v>2.0007997255021337E-2</v>
          </cell>
        </row>
        <row r="155">
          <cell r="B155">
            <v>44054</v>
          </cell>
          <cell r="C155">
            <v>4.288648715057497E-2</v>
          </cell>
          <cell r="D155">
            <v>2.0084183988445359E-2</v>
          </cell>
        </row>
        <row r="156">
          <cell r="B156">
            <v>44055</v>
          </cell>
          <cell r="C156">
            <v>4.3534024084484146E-2</v>
          </cell>
          <cell r="D156">
            <v>2.0160376412430958E-2</v>
          </cell>
        </row>
        <row r="157">
          <cell r="B157">
            <v>44056</v>
          </cell>
          <cell r="C157">
            <v>4.1630240872084778E-2</v>
          </cell>
          <cell r="D157">
            <v>2.0236574527403128E-2</v>
          </cell>
        </row>
        <row r="158">
          <cell r="B158">
            <v>44057</v>
          </cell>
          <cell r="C158">
            <v>4.3434535581422962E-2</v>
          </cell>
          <cell r="D158">
            <v>2.0312778333787085E-2</v>
          </cell>
        </row>
        <row r="159">
          <cell r="B159">
            <v>44060</v>
          </cell>
          <cell r="C159">
            <v>4.1748288266602485E-2</v>
          </cell>
          <cell r="D159">
            <v>2.0388987832007821E-2</v>
          </cell>
        </row>
        <row r="160">
          <cell r="B160">
            <v>44061</v>
          </cell>
          <cell r="C160">
            <v>4.7043762335210237E-2</v>
          </cell>
          <cell r="D160">
            <v>2.0465203022490552E-2</v>
          </cell>
        </row>
        <row r="161">
          <cell r="B161">
            <v>44062</v>
          </cell>
          <cell r="C161">
            <v>4.4505811284845986E-2</v>
          </cell>
          <cell r="D161">
            <v>2.0541423905660494E-2</v>
          </cell>
        </row>
        <row r="162">
          <cell r="B162">
            <v>44063</v>
          </cell>
          <cell r="C162">
            <v>4.5403781842400681E-2</v>
          </cell>
          <cell r="D162">
            <v>2.061765048194264E-2</v>
          </cell>
        </row>
        <row r="163">
          <cell r="B163">
            <v>44064</v>
          </cell>
          <cell r="C163">
            <v>4.6212526657322561E-2</v>
          </cell>
          <cell r="D163">
            <v>2.0693882751762427E-2</v>
          </cell>
        </row>
        <row r="164">
          <cell r="B164">
            <v>44067</v>
          </cell>
          <cell r="C164">
            <v>4.8023164992913703E-2</v>
          </cell>
          <cell r="D164">
            <v>2.0770120715545071E-2</v>
          </cell>
        </row>
        <row r="165">
          <cell r="B165">
            <v>44068</v>
          </cell>
          <cell r="C165">
            <v>4.8388949052229124E-2</v>
          </cell>
          <cell r="D165">
            <v>2.0846364373715787E-2</v>
          </cell>
        </row>
        <row r="166">
          <cell r="B166">
            <v>44069</v>
          </cell>
          <cell r="C166">
            <v>4.7550120397782614E-2</v>
          </cell>
          <cell r="D166">
            <v>2.0922613726700012E-2</v>
          </cell>
        </row>
        <row r="167">
          <cell r="B167">
            <v>44070</v>
          </cell>
          <cell r="C167">
            <v>4.7230979210520108E-2</v>
          </cell>
          <cell r="D167">
            <v>2.0998868774922963E-2</v>
          </cell>
        </row>
        <row r="168">
          <cell r="B168">
            <v>44071</v>
          </cell>
          <cell r="C168">
            <v>4.995283603422096E-2</v>
          </cell>
          <cell r="D168">
            <v>2.1075129518810076E-2</v>
          </cell>
        </row>
        <row r="169">
          <cell r="B169">
            <v>44074</v>
          </cell>
          <cell r="C169">
            <v>4.6444665389698159E-2</v>
          </cell>
          <cell r="D169">
            <v>2.1151395958786789E-2</v>
          </cell>
        </row>
        <row r="170">
          <cell r="B170">
            <v>44075</v>
          </cell>
          <cell r="C170">
            <v>5.080174460237652E-2</v>
          </cell>
          <cell r="D170">
            <v>2.1227668095278762E-2</v>
          </cell>
        </row>
        <row r="171">
          <cell r="B171">
            <v>44076</v>
          </cell>
          <cell r="C171">
            <v>5.0941833721548591E-2</v>
          </cell>
          <cell r="D171">
            <v>2.130394592871121E-2</v>
          </cell>
        </row>
        <row r="172">
          <cell r="B172">
            <v>44077</v>
          </cell>
          <cell r="C172">
            <v>4.6284321058311262E-2</v>
          </cell>
          <cell r="D172">
            <v>2.1380229459509792E-2</v>
          </cell>
        </row>
        <row r="173">
          <cell r="B173">
            <v>44078</v>
          </cell>
          <cell r="C173">
            <v>4.6893233863728456E-2</v>
          </cell>
          <cell r="D173">
            <v>2.1456518688099946E-2</v>
          </cell>
        </row>
        <row r="174">
          <cell r="B174">
            <v>44082</v>
          </cell>
          <cell r="C174">
            <v>4.311918759019373E-2</v>
          </cell>
          <cell r="D174">
            <v>2.1532813614907331E-2</v>
          </cell>
        </row>
        <row r="175">
          <cell r="B175">
            <v>44083</v>
          </cell>
          <cell r="C175">
            <v>4.5997155178712612E-2</v>
          </cell>
          <cell r="D175">
            <v>2.1609114240357608E-2</v>
          </cell>
        </row>
        <row r="176">
          <cell r="B176">
            <v>44084</v>
          </cell>
          <cell r="C176">
            <v>4.1476420020269966E-2</v>
          </cell>
          <cell r="D176">
            <v>2.1685420564876212E-2</v>
          </cell>
        </row>
        <row r="177">
          <cell r="B177">
            <v>44085</v>
          </cell>
          <cell r="C177">
            <v>4.1606153510209909E-2</v>
          </cell>
          <cell r="D177">
            <v>2.1761732588889027E-2</v>
          </cell>
        </row>
        <row r="178">
          <cell r="B178">
            <v>44088</v>
          </cell>
          <cell r="C178">
            <v>4.5734533964110424E-2</v>
          </cell>
          <cell r="D178">
            <v>2.1838050312821711E-2</v>
          </cell>
        </row>
        <row r="179">
          <cell r="B179">
            <v>44089</v>
          </cell>
          <cell r="C179">
            <v>4.6296090362391462E-2</v>
          </cell>
          <cell r="D179">
            <v>2.1914373737099924E-2</v>
          </cell>
        </row>
        <row r="180">
          <cell r="B180">
            <v>44090</v>
          </cell>
          <cell r="C180">
            <v>4.4910526925660665E-2</v>
          </cell>
          <cell r="D180">
            <v>2.1990702862149547E-2</v>
          </cell>
        </row>
        <row r="181">
          <cell r="B181">
            <v>44091</v>
          </cell>
          <cell r="C181">
            <v>4.5065408933758766E-2</v>
          </cell>
          <cell r="D181">
            <v>2.206703768839624E-2</v>
          </cell>
        </row>
        <row r="182">
          <cell r="B182">
            <v>44092</v>
          </cell>
          <cell r="C182">
            <v>4.185002737511434E-2</v>
          </cell>
          <cell r="D182">
            <v>2.2143378216266107E-2</v>
          </cell>
        </row>
        <row r="183">
          <cell r="B183">
            <v>44095</v>
          </cell>
          <cell r="C183">
            <v>3.8043073440058306E-2</v>
          </cell>
          <cell r="D183">
            <v>2.2219724446184808E-2</v>
          </cell>
        </row>
        <row r="184">
          <cell r="B184">
            <v>44096</v>
          </cell>
          <cell r="C184">
            <v>3.9758760468819654E-2</v>
          </cell>
          <cell r="D184">
            <v>2.2296076378578222E-2</v>
          </cell>
        </row>
        <row r="185">
          <cell r="B185">
            <v>44097</v>
          </cell>
          <cell r="C185">
            <v>3.6616574340965657E-2</v>
          </cell>
          <cell r="D185">
            <v>2.2372434013872233E-2</v>
          </cell>
        </row>
        <row r="186">
          <cell r="B186">
            <v>44098</v>
          </cell>
          <cell r="C186">
            <v>3.8159568731517046E-2</v>
          </cell>
          <cell r="D186">
            <v>2.2448797352492944E-2</v>
          </cell>
        </row>
        <row r="187">
          <cell r="B187">
            <v>44099</v>
          </cell>
          <cell r="C187">
            <v>3.8922118543007311E-2</v>
          </cell>
          <cell r="D187">
            <v>2.2525166394866458E-2</v>
          </cell>
        </row>
        <row r="188">
          <cell r="B188">
            <v>44102</v>
          </cell>
          <cell r="C188">
            <v>3.5777501158547276E-2</v>
          </cell>
          <cell r="D188">
            <v>2.2601541141418657E-2</v>
          </cell>
        </row>
        <row r="189">
          <cell r="B189">
            <v>44103</v>
          </cell>
          <cell r="C189">
            <v>3.442941451416881E-2</v>
          </cell>
          <cell r="D189">
            <v>2.2677921592575423E-2</v>
          </cell>
        </row>
        <row r="190">
          <cell r="B190">
            <v>44104</v>
          </cell>
          <cell r="C190">
            <v>3.6654504958997025E-2</v>
          </cell>
          <cell r="D190">
            <v>2.2754307748763081E-2</v>
          </cell>
        </row>
        <row r="191">
          <cell r="B191">
            <v>44105</v>
          </cell>
          <cell r="C191">
            <v>3.9014476882166527E-2</v>
          </cell>
          <cell r="D191">
            <v>2.2830699610407734E-2</v>
          </cell>
        </row>
        <row r="192">
          <cell r="B192">
            <v>44106</v>
          </cell>
          <cell r="C192">
            <v>3.5966086756545668E-2</v>
          </cell>
          <cell r="D192">
            <v>2.2907097177935487E-2</v>
          </cell>
        </row>
        <row r="193">
          <cell r="B193">
            <v>44109</v>
          </cell>
          <cell r="C193">
            <v>3.936691950016491E-2</v>
          </cell>
          <cell r="D193">
            <v>2.2983500451772443E-2</v>
          </cell>
        </row>
        <row r="194">
          <cell r="B194">
            <v>44110</v>
          </cell>
          <cell r="C194">
            <v>3.8590179303027661E-2</v>
          </cell>
          <cell r="D194">
            <v>2.3059909432344927E-2</v>
          </cell>
        </row>
        <row r="195">
          <cell r="B195">
            <v>44111</v>
          </cell>
          <cell r="C195">
            <v>3.9576796158182992E-2</v>
          </cell>
          <cell r="D195">
            <v>2.3136324120079266E-2</v>
          </cell>
        </row>
        <row r="196">
          <cell r="B196">
            <v>44112</v>
          </cell>
          <cell r="C196">
            <v>4.3217020101639525E-2</v>
          </cell>
          <cell r="D196">
            <v>2.3212744515401562E-2</v>
          </cell>
        </row>
        <row r="197">
          <cell r="B197">
            <v>44113</v>
          </cell>
          <cell r="C197">
            <v>4.4294783789569303E-2</v>
          </cell>
          <cell r="D197">
            <v>2.3289170618738142E-2</v>
          </cell>
        </row>
        <row r="198">
          <cell r="B198">
            <v>44117</v>
          </cell>
          <cell r="C198">
            <v>4.684375523992923E-2</v>
          </cell>
          <cell r="D198">
            <v>2.3365602430515553E-2</v>
          </cell>
        </row>
        <row r="199">
          <cell r="B199">
            <v>44118</v>
          </cell>
          <cell r="C199">
            <v>4.8323936026341663E-2</v>
          </cell>
          <cell r="D199">
            <v>2.3442039951159899E-2</v>
          </cell>
        </row>
        <row r="200">
          <cell r="B200">
            <v>44119</v>
          </cell>
          <cell r="C200">
            <v>4.7732386661208048E-2</v>
          </cell>
          <cell r="D200">
            <v>2.3518483181097727E-2</v>
          </cell>
        </row>
        <row r="201">
          <cell r="B201">
            <v>44120</v>
          </cell>
          <cell r="C201">
            <v>4.7673975624759057E-2</v>
          </cell>
          <cell r="D201">
            <v>2.3594932120755585E-2</v>
          </cell>
        </row>
        <row r="202">
          <cell r="B202">
            <v>44123</v>
          </cell>
          <cell r="C202">
            <v>4.728497402311449E-2</v>
          </cell>
          <cell r="D202">
            <v>2.3671386770559799E-2</v>
          </cell>
        </row>
        <row r="203">
          <cell r="B203">
            <v>44124</v>
          </cell>
          <cell r="C203">
            <v>5.1380932647244304E-2</v>
          </cell>
          <cell r="D203">
            <v>2.3747847130936917E-2</v>
          </cell>
        </row>
        <row r="204">
          <cell r="B204">
            <v>44125</v>
          </cell>
          <cell r="C204">
            <v>5.2922902332550148E-2</v>
          </cell>
          <cell r="D204">
            <v>2.3824313202313485E-2</v>
          </cell>
        </row>
        <row r="205">
          <cell r="B205">
            <v>44126</v>
          </cell>
          <cell r="C205">
            <v>5.4574453845334325E-2</v>
          </cell>
          <cell r="D205">
            <v>2.3900784985116053E-2</v>
          </cell>
        </row>
        <row r="206">
          <cell r="B206">
            <v>44127</v>
          </cell>
          <cell r="C206">
            <v>5.4276693084624794E-2</v>
          </cell>
          <cell r="D206">
            <v>2.3977262479771166E-2</v>
          </cell>
        </row>
        <row r="207">
          <cell r="B207">
            <v>44130</v>
          </cell>
          <cell r="C207">
            <v>5.257857260907417E-2</v>
          </cell>
          <cell r="D207">
            <v>2.4053745686705597E-2</v>
          </cell>
        </row>
        <row r="208">
          <cell r="B208">
            <v>44131</v>
          </cell>
          <cell r="C208">
            <v>5.0988296381643261E-2</v>
          </cell>
          <cell r="D208">
            <v>2.4130234606345891E-2</v>
          </cell>
        </row>
        <row r="209">
          <cell r="B209">
            <v>44132</v>
          </cell>
          <cell r="C209">
            <v>4.3329483244106459E-2</v>
          </cell>
          <cell r="D209">
            <v>2.4206729239118818E-2</v>
          </cell>
        </row>
        <row r="210">
          <cell r="B210">
            <v>44133</v>
          </cell>
          <cell r="C210">
            <v>4.6512421041532415E-2</v>
          </cell>
          <cell r="D210">
            <v>2.4283229585450927E-2</v>
          </cell>
        </row>
        <row r="211">
          <cell r="B211">
            <v>44134</v>
          </cell>
          <cell r="C211">
            <v>4.1797175996533875E-2</v>
          </cell>
          <cell r="D211">
            <v>2.4359735645769209E-2</v>
          </cell>
        </row>
        <row r="212">
          <cell r="B212">
            <v>44138</v>
          </cell>
          <cell r="C212">
            <v>4.6308221540731553E-2</v>
          </cell>
          <cell r="D212">
            <v>2.4436247420500434E-2</v>
          </cell>
        </row>
        <row r="213">
          <cell r="B213">
            <v>44139</v>
          </cell>
          <cell r="C213">
            <v>5.0499830455647432E-2</v>
          </cell>
          <cell r="D213">
            <v>2.451276491007115E-2</v>
          </cell>
        </row>
        <row r="214">
          <cell r="B214">
            <v>44140</v>
          </cell>
          <cell r="C214">
            <v>5.7314303010374879E-2</v>
          </cell>
          <cell r="D214">
            <v>2.458928811490857E-2</v>
          </cell>
        </row>
        <row r="215">
          <cell r="B215">
            <v>44141</v>
          </cell>
          <cell r="C215">
            <v>5.8004729123672716E-2</v>
          </cell>
          <cell r="D215">
            <v>2.4665817035439463E-2</v>
          </cell>
        </row>
        <row r="216">
          <cell r="B216">
            <v>44144</v>
          </cell>
          <cell r="C216">
            <v>6.1126855490744036E-2</v>
          </cell>
          <cell r="D216">
            <v>2.4742351672090601E-2</v>
          </cell>
        </row>
        <row r="217">
          <cell r="B217">
            <v>44145</v>
          </cell>
          <cell r="C217">
            <v>6.1967740492308687E-2</v>
          </cell>
          <cell r="D217">
            <v>2.4818892025288974E-2</v>
          </cell>
        </row>
        <row r="218">
          <cell r="B218">
            <v>44146</v>
          </cell>
          <cell r="C218">
            <v>6.1878373300931599E-2</v>
          </cell>
          <cell r="D218">
            <v>2.4895438095461575E-2</v>
          </cell>
        </row>
        <row r="219">
          <cell r="B219">
            <v>44147</v>
          </cell>
          <cell r="C219">
            <v>5.7349934646478751E-2</v>
          </cell>
          <cell r="D219">
            <v>2.4971989883035617E-2</v>
          </cell>
        </row>
        <row r="220">
          <cell r="B220">
            <v>44148</v>
          </cell>
          <cell r="C220">
            <v>6.1691812454246708E-2</v>
          </cell>
          <cell r="D220">
            <v>2.504854738843787E-2</v>
          </cell>
        </row>
        <row r="221">
          <cell r="B221">
            <v>44151</v>
          </cell>
          <cell r="C221">
            <v>6.4756106999936058E-2</v>
          </cell>
          <cell r="D221">
            <v>2.5125110612095547E-2</v>
          </cell>
        </row>
        <row r="222">
          <cell r="B222">
            <v>44152</v>
          </cell>
          <cell r="C222">
            <v>6.5400081008936573E-2</v>
          </cell>
          <cell r="D222">
            <v>2.5201679554435863E-2</v>
          </cell>
        </row>
        <row r="223">
          <cell r="B223">
            <v>44153</v>
          </cell>
          <cell r="C223">
            <v>6.3263120672219175E-2</v>
          </cell>
          <cell r="D223">
            <v>2.5278254215885809E-2</v>
          </cell>
        </row>
        <row r="224">
          <cell r="B224">
            <v>44154</v>
          </cell>
          <cell r="C224">
            <v>6.431811287376199E-2</v>
          </cell>
          <cell r="D224">
            <v>2.53548345968726E-2</v>
          </cell>
        </row>
        <row r="225">
          <cell r="B225">
            <v>44155</v>
          </cell>
          <cell r="C225">
            <v>6.3966485400069217E-2</v>
          </cell>
          <cell r="D225">
            <v>2.5431420697823448E-2</v>
          </cell>
        </row>
        <row r="226">
          <cell r="B226">
            <v>44158</v>
          </cell>
          <cell r="C226">
            <v>6.7091977049679841E-2</v>
          </cell>
          <cell r="D226">
            <v>2.5508012519165568E-2</v>
          </cell>
        </row>
        <row r="227">
          <cell r="B227">
            <v>44159</v>
          </cell>
          <cell r="C227">
            <v>7.1956710596006834E-2</v>
          </cell>
          <cell r="D227">
            <v>2.5584610061326174E-2</v>
          </cell>
        </row>
        <row r="228">
          <cell r="B228">
            <v>44160</v>
          </cell>
          <cell r="C228">
            <v>7.2587650923175984E-2</v>
          </cell>
          <cell r="D228">
            <v>2.5661213324732701E-2</v>
          </cell>
        </row>
        <row r="229">
          <cell r="B229">
            <v>44161</v>
          </cell>
          <cell r="C229">
            <v>7.3646266650667203E-2</v>
          </cell>
          <cell r="D229">
            <v>2.5737822309812364E-2</v>
          </cell>
        </row>
        <row r="230">
          <cell r="B230">
            <v>44162</v>
          </cell>
          <cell r="C230">
            <v>7.5664868178426437E-2</v>
          </cell>
          <cell r="D230">
            <v>2.5814437016992597E-2</v>
          </cell>
        </row>
        <row r="231">
          <cell r="B231">
            <v>44165</v>
          </cell>
          <cell r="C231">
            <v>7.3095316473904548E-2</v>
          </cell>
          <cell r="D231">
            <v>2.5891057446700838E-2</v>
          </cell>
        </row>
        <row r="232">
          <cell r="B232">
            <v>44166</v>
          </cell>
          <cell r="C232">
            <v>7.7527657264180538E-2</v>
          </cell>
          <cell r="D232">
            <v>2.5967683599364522E-2</v>
          </cell>
        </row>
        <row r="233">
          <cell r="B233">
            <v>44167</v>
          </cell>
          <cell r="C233">
            <v>7.8587899213943935E-2</v>
          </cell>
          <cell r="D233">
            <v>2.6044315475410862E-2</v>
          </cell>
        </row>
        <row r="234">
          <cell r="B234">
            <v>44168</v>
          </cell>
          <cell r="C234">
            <v>7.9637266805919538E-2</v>
          </cell>
          <cell r="D234">
            <v>2.6120953075267739E-2</v>
          </cell>
        </row>
        <row r="235">
          <cell r="B235">
            <v>44169</v>
          </cell>
          <cell r="C235">
            <v>8.2719010303011764E-2</v>
          </cell>
          <cell r="D235">
            <v>2.6197596399362366E-2</v>
          </cell>
        </row>
        <row r="236">
          <cell r="B236">
            <v>44172</v>
          </cell>
          <cell r="C236">
            <v>8.1978552381301917E-2</v>
          </cell>
          <cell r="D236">
            <v>2.6274245448122402E-2</v>
          </cell>
        </row>
        <row r="237">
          <cell r="B237">
            <v>44173</v>
          </cell>
          <cell r="C237">
            <v>8.2974425708024047E-2</v>
          </cell>
          <cell r="D237">
            <v>2.6350900221975504E-2</v>
          </cell>
        </row>
        <row r="238">
          <cell r="B238">
            <v>44174</v>
          </cell>
          <cell r="C238">
            <v>8.1588486294303042E-2</v>
          </cell>
          <cell r="D238">
            <v>2.6427560721349108E-2</v>
          </cell>
        </row>
        <row r="239">
          <cell r="B239">
            <v>44175</v>
          </cell>
          <cell r="C239">
            <v>8.4488985518211379E-2</v>
          </cell>
          <cell r="D239">
            <v>2.6504226946671094E-2</v>
          </cell>
        </row>
        <row r="240">
          <cell r="B240">
            <v>44176</v>
          </cell>
          <cell r="C240">
            <v>8.5527682320606591E-2</v>
          </cell>
          <cell r="D240">
            <v>2.6580898898368899E-2</v>
          </cell>
        </row>
        <row r="241">
          <cell r="B241">
            <v>44179</v>
          </cell>
          <cell r="C241">
            <v>8.5076012242940813E-2</v>
          </cell>
          <cell r="D241">
            <v>2.6657576576870401E-2</v>
          </cell>
        </row>
        <row r="242">
          <cell r="B242">
            <v>44180</v>
          </cell>
          <cell r="C242">
            <v>8.9128802099711635E-2</v>
          </cell>
          <cell r="D242">
            <v>2.6734259982603481E-2</v>
          </cell>
        </row>
        <row r="243">
          <cell r="B243">
            <v>44181</v>
          </cell>
          <cell r="C243">
            <v>9.2027557193841591E-2</v>
          </cell>
          <cell r="D243">
            <v>2.6810949115995575E-2</v>
          </cell>
        </row>
        <row r="244">
          <cell r="B244">
            <v>44182</v>
          </cell>
          <cell r="C244">
            <v>9.4099059347467984E-2</v>
          </cell>
          <cell r="D244">
            <v>2.6887643977474784E-2</v>
          </cell>
        </row>
        <row r="245">
          <cell r="B245">
            <v>44183</v>
          </cell>
          <cell r="C245">
            <v>9.3943682197664025E-2</v>
          </cell>
          <cell r="D245">
            <v>2.6964344567468768E-2</v>
          </cell>
        </row>
        <row r="246">
          <cell r="B246">
            <v>44186</v>
          </cell>
          <cell r="C246">
            <v>9.0384854320504138E-2</v>
          </cell>
          <cell r="D246">
            <v>2.7041050886405626E-2</v>
          </cell>
        </row>
        <row r="247">
          <cell r="B247">
            <v>44187</v>
          </cell>
          <cell r="C247">
            <v>9.1106820536713151E-2</v>
          </cell>
          <cell r="D247">
            <v>2.7117762934713019E-2</v>
          </cell>
        </row>
        <row r="248">
          <cell r="B248">
            <v>44188</v>
          </cell>
          <cell r="C248">
            <v>9.4657656908432308E-2</v>
          </cell>
          <cell r="D248">
            <v>2.7194480712819047E-2</v>
          </cell>
        </row>
        <row r="249">
          <cell r="B249">
            <v>44189</v>
          </cell>
          <cell r="C249">
            <v>9.4756961035457499E-2</v>
          </cell>
          <cell r="D249">
            <v>2.727120422115159E-2</v>
          </cell>
        </row>
        <row r="250">
          <cell r="B250">
            <v>44193</v>
          </cell>
          <cell r="C250">
            <v>9.7235813838412399E-2</v>
          </cell>
          <cell r="D250">
            <v>2.7347933460138751E-2</v>
          </cell>
        </row>
        <row r="251">
          <cell r="B251">
            <v>44194</v>
          </cell>
          <cell r="C251">
            <v>9.8648540812371621E-2</v>
          </cell>
          <cell r="D251">
            <v>2.742466843020841E-2</v>
          </cell>
        </row>
        <row r="252">
          <cell r="B252">
            <v>44195</v>
          </cell>
          <cell r="C252">
            <v>9.9795819944806796E-2</v>
          </cell>
          <cell r="D252">
            <v>2.7501409131788668E-2</v>
          </cell>
        </row>
        <row r="253">
          <cell r="B253">
            <v>44196</v>
          </cell>
          <cell r="C253">
            <v>0.10022883031310403</v>
          </cell>
          <cell r="D253">
            <v>2.7578155565307849E-2</v>
          </cell>
        </row>
        <row r="254">
          <cell r="B254">
            <v>44200</v>
          </cell>
          <cell r="C254">
            <v>0.10023422548274596</v>
          </cell>
          <cell r="D254">
            <v>2.7654907731193834E-2</v>
          </cell>
        </row>
        <row r="255">
          <cell r="B255">
            <v>44201</v>
          </cell>
          <cell r="C255">
            <v>0.10236730400576022</v>
          </cell>
          <cell r="D255">
            <v>2.7731665629874946E-2</v>
          </cell>
        </row>
        <row r="256">
          <cell r="B256">
            <v>44202</v>
          </cell>
          <cell r="C256">
            <v>0.10187213030347864</v>
          </cell>
          <cell r="D256">
            <v>2.7808429261779288E-2</v>
          </cell>
        </row>
        <row r="257">
          <cell r="B257">
            <v>44203</v>
          </cell>
          <cell r="C257">
            <v>0.10751944711842998</v>
          </cell>
          <cell r="D257">
            <v>2.7885198627335184E-2</v>
          </cell>
        </row>
        <row r="258">
          <cell r="B258">
            <v>44204</v>
          </cell>
          <cell r="C258">
            <v>0.11255712009852514</v>
          </cell>
          <cell r="D258">
            <v>2.7961973726970735E-2</v>
          </cell>
        </row>
        <row r="259">
          <cell r="B259">
            <v>44207</v>
          </cell>
          <cell r="C259">
            <v>0.10978456976625717</v>
          </cell>
          <cell r="D259">
            <v>2.8038754561114265E-2</v>
          </cell>
        </row>
        <row r="260">
          <cell r="B260">
            <v>44208</v>
          </cell>
          <cell r="C260">
            <v>0.1114445784448852</v>
          </cell>
          <cell r="D260">
            <v>2.8115541130194099E-2</v>
          </cell>
        </row>
        <row r="261">
          <cell r="B261">
            <v>44209</v>
          </cell>
          <cell r="C261">
            <v>0.10869912340015131</v>
          </cell>
          <cell r="D261">
            <v>2.8192333434638783E-2</v>
          </cell>
        </row>
        <row r="262">
          <cell r="B262">
            <v>44210</v>
          </cell>
          <cell r="C262">
            <v>0.11135070067401909</v>
          </cell>
          <cell r="D262">
            <v>2.8269131474876419E-2</v>
          </cell>
        </row>
        <row r="263">
          <cell r="B263">
            <v>44211</v>
          </cell>
          <cell r="C263">
            <v>0.10725259246198049</v>
          </cell>
          <cell r="D263">
            <v>2.8345935251335552E-2</v>
          </cell>
        </row>
        <row r="264">
          <cell r="B264">
            <v>44214</v>
          </cell>
          <cell r="C264">
            <v>0.1084263579473097</v>
          </cell>
          <cell r="D264">
            <v>2.842274476444473E-2</v>
          </cell>
        </row>
        <row r="265">
          <cell r="B265">
            <v>44215</v>
          </cell>
          <cell r="C265">
            <v>0.10896630027221699</v>
          </cell>
          <cell r="D265">
            <v>2.8499560014632275E-2</v>
          </cell>
        </row>
        <row r="266">
          <cell r="B266">
            <v>44216</v>
          </cell>
          <cell r="C266">
            <v>0.10960526943556759</v>
          </cell>
          <cell r="D266">
            <v>2.8576381002326956E-2</v>
          </cell>
        </row>
        <row r="267">
          <cell r="B267">
            <v>44217</v>
          </cell>
          <cell r="C267">
            <v>0.10862529711792623</v>
          </cell>
          <cell r="D267">
            <v>2.8653207727957097E-2</v>
          </cell>
        </row>
        <row r="268">
          <cell r="B268">
            <v>44218</v>
          </cell>
          <cell r="C268">
            <v>0.10674038125956775</v>
          </cell>
          <cell r="D268">
            <v>2.8730040191951245E-2</v>
          </cell>
        </row>
        <row r="269">
          <cell r="B269">
            <v>44221</v>
          </cell>
          <cell r="C269">
            <v>0.10695232289560708</v>
          </cell>
          <cell r="D269">
            <v>2.8806878394738167E-2</v>
          </cell>
        </row>
        <row r="270">
          <cell r="B270">
            <v>44222</v>
          </cell>
          <cell r="C270">
            <v>0.104694284397993</v>
          </cell>
          <cell r="D270">
            <v>2.8883722336746409E-2</v>
          </cell>
        </row>
        <row r="271">
          <cell r="B271">
            <v>44223</v>
          </cell>
          <cell r="C271">
            <v>0.10117198330620703</v>
          </cell>
          <cell r="D271">
            <v>2.896057201840474E-2</v>
          </cell>
        </row>
        <row r="272">
          <cell r="B272">
            <v>44224</v>
          </cell>
          <cell r="C272">
            <v>0.1065214359466331</v>
          </cell>
          <cell r="D272">
            <v>2.9037427440141705E-2</v>
          </cell>
        </row>
        <row r="273">
          <cell r="B273">
            <v>44225</v>
          </cell>
          <cell r="C273">
            <v>0.10065414781935722</v>
          </cell>
          <cell r="D273">
            <v>2.9114288602386296E-2</v>
          </cell>
        </row>
        <row r="274">
          <cell r="B274">
            <v>44228</v>
          </cell>
          <cell r="C274">
            <v>0.107140688192227</v>
          </cell>
          <cell r="D274">
            <v>2.9191155505567057E-2</v>
          </cell>
        </row>
        <row r="275">
          <cell r="B275">
            <v>44229</v>
          </cell>
          <cell r="C275">
            <v>0.11020550090232017</v>
          </cell>
          <cell r="D275">
            <v>2.9268028150112757E-2</v>
          </cell>
        </row>
        <row r="276">
          <cell r="B276">
            <v>44230</v>
          </cell>
          <cell r="C276">
            <v>0.1136051417486692</v>
          </cell>
          <cell r="D276">
            <v>2.9344906536452386E-2</v>
          </cell>
        </row>
        <row r="277">
          <cell r="B277">
            <v>44231</v>
          </cell>
          <cell r="C277">
            <v>0.11570304837226519</v>
          </cell>
          <cell r="D277">
            <v>2.9421790665014713E-2</v>
          </cell>
        </row>
        <row r="278">
          <cell r="B278">
            <v>44232</v>
          </cell>
          <cell r="C278">
            <v>0.12022086296005785</v>
          </cell>
          <cell r="D278">
            <v>2.9498680536228727E-2</v>
          </cell>
        </row>
        <row r="279">
          <cell r="B279">
            <v>44235</v>
          </cell>
          <cell r="C279">
            <v>0.12155466019573735</v>
          </cell>
          <cell r="D279">
            <v>2.9575576150523419E-2</v>
          </cell>
        </row>
        <row r="280">
          <cell r="B280">
            <v>44236</v>
          </cell>
          <cell r="C280">
            <v>0.12120916350894739</v>
          </cell>
          <cell r="D280">
            <v>2.9652477508327557E-2</v>
          </cell>
        </row>
        <row r="281">
          <cell r="B281">
            <v>44237</v>
          </cell>
          <cell r="C281">
            <v>0.11915027496542696</v>
          </cell>
          <cell r="D281">
            <v>2.9729384610070353E-2</v>
          </cell>
        </row>
        <row r="282">
          <cell r="B282">
            <v>44238</v>
          </cell>
          <cell r="C282">
            <v>0.12127301415580027</v>
          </cell>
          <cell r="D282">
            <v>2.9806297456180575E-2</v>
          </cell>
        </row>
        <row r="283">
          <cell r="B283">
            <v>44239</v>
          </cell>
          <cell r="C283">
            <v>0.1227162140087501</v>
          </cell>
          <cell r="D283">
            <v>2.9883216047087435E-2</v>
          </cell>
        </row>
        <row r="284">
          <cell r="B284">
            <v>44244</v>
          </cell>
          <cell r="C284">
            <v>0.12576071307132963</v>
          </cell>
          <cell r="D284">
            <v>2.9960140383220146E-2</v>
          </cell>
        </row>
        <row r="285">
          <cell r="B285">
            <v>44245</v>
          </cell>
          <cell r="C285">
            <v>0.1243763184557698</v>
          </cell>
          <cell r="D285">
            <v>3.0037070465007698E-2</v>
          </cell>
        </row>
        <row r="286">
          <cell r="B286">
            <v>44246</v>
          </cell>
          <cell r="C286">
            <v>0.12580010333153613</v>
          </cell>
          <cell r="D286">
            <v>3.0114006292879081E-2</v>
          </cell>
        </row>
        <row r="287">
          <cell r="B287">
            <v>44249</v>
          </cell>
          <cell r="C287">
            <v>0.11851008429431631</v>
          </cell>
          <cell r="D287">
            <v>3.0190947867263729E-2</v>
          </cell>
        </row>
        <row r="288">
          <cell r="B288">
            <v>44250</v>
          </cell>
          <cell r="C288">
            <v>0.12161179802423061</v>
          </cell>
          <cell r="D288">
            <v>3.0267895188590854E-2</v>
          </cell>
        </row>
        <row r="289">
          <cell r="B289">
            <v>44251</v>
          </cell>
          <cell r="C289">
            <v>0.12374602893674247</v>
          </cell>
          <cell r="D289">
            <v>3.0344848257289669E-2</v>
          </cell>
        </row>
        <row r="290">
          <cell r="B290">
            <v>44252</v>
          </cell>
          <cell r="C290">
            <v>0.11701650678159625</v>
          </cell>
          <cell r="D290">
            <v>3.0421807073789386E-2</v>
          </cell>
        </row>
        <row r="291">
          <cell r="B291">
            <v>44253</v>
          </cell>
          <cell r="C291">
            <v>0.11217084425624191</v>
          </cell>
          <cell r="D291">
            <v>3.049877163851944E-2</v>
          </cell>
        </row>
        <row r="292">
          <cell r="B292">
            <v>44256</v>
          </cell>
          <cell r="C292">
            <v>0.11601040908780047</v>
          </cell>
          <cell r="D292">
            <v>3.0575741951909041E-2</v>
          </cell>
        </row>
        <row r="293">
          <cell r="B293">
            <v>44257</v>
          </cell>
          <cell r="C293">
            <v>0.11625884536162578</v>
          </cell>
          <cell r="D293">
            <v>3.0652718014387625E-2</v>
          </cell>
        </row>
        <row r="294">
          <cell r="B294">
            <v>44258</v>
          </cell>
          <cell r="C294">
            <v>0.1150098872114873</v>
          </cell>
          <cell r="D294">
            <v>3.0729699826384627E-2</v>
          </cell>
        </row>
        <row r="295">
          <cell r="B295">
            <v>44259</v>
          </cell>
          <cell r="C295">
            <v>0.11516815972279937</v>
          </cell>
          <cell r="D295">
            <v>3.0806687388329479E-2</v>
          </cell>
        </row>
        <row r="296">
          <cell r="B296">
            <v>44260</v>
          </cell>
          <cell r="C296">
            <v>0.12057399210192976</v>
          </cell>
          <cell r="D296">
            <v>3.0883680700651617E-2</v>
          </cell>
        </row>
        <row r="297">
          <cell r="B297">
            <v>44263</v>
          </cell>
          <cell r="C297">
            <v>0.11297324296879085</v>
          </cell>
          <cell r="D297">
            <v>3.0960679763780474E-2</v>
          </cell>
        </row>
        <row r="298">
          <cell r="B298">
            <v>44264</v>
          </cell>
          <cell r="C298">
            <v>0.11310973356680964</v>
          </cell>
          <cell r="D298">
            <v>3.1037684578145708E-2</v>
          </cell>
        </row>
        <row r="299">
          <cell r="B299">
            <v>44265</v>
          </cell>
          <cell r="C299">
            <v>0.11371372495694176</v>
          </cell>
          <cell r="D299">
            <v>3.1114695144176974E-2</v>
          </cell>
        </row>
        <row r="300">
          <cell r="B300">
            <v>44266</v>
          </cell>
          <cell r="C300">
            <v>0.11945152702586226</v>
          </cell>
          <cell r="D300">
            <v>3.1191711462303928E-2</v>
          </cell>
        </row>
        <row r="301">
          <cell r="B301">
            <v>44267</v>
          </cell>
          <cell r="C301">
            <v>0.11875899243650889</v>
          </cell>
          <cell r="D301">
            <v>3.1268733532956006E-2</v>
          </cell>
        </row>
        <row r="302">
          <cell r="B302">
            <v>44270</v>
          </cell>
          <cell r="C302">
            <v>0.12019041461665303</v>
          </cell>
          <cell r="D302">
            <v>3.1345761356562862E-2</v>
          </cell>
        </row>
        <row r="303">
          <cell r="B303">
            <v>44271</v>
          </cell>
          <cell r="C303">
            <v>0.12009976351722562</v>
          </cell>
          <cell r="D303">
            <v>3.1422794933554377E-2</v>
          </cell>
        </row>
        <row r="304">
          <cell r="B304">
            <v>44272</v>
          </cell>
          <cell r="C304">
            <v>0.12395168844579896</v>
          </cell>
          <cell r="D304">
            <v>3.1499834264360205E-2</v>
          </cell>
        </row>
        <row r="305">
          <cell r="B305">
            <v>44273</v>
          </cell>
          <cell r="C305">
            <v>0.11890953743433563</v>
          </cell>
          <cell r="D305">
            <v>3.160689868662625E-2</v>
          </cell>
        </row>
        <row r="306">
          <cell r="B306">
            <v>44274</v>
          </cell>
          <cell r="C306">
            <v>0.1200060384377748</v>
          </cell>
          <cell r="D306">
            <v>3.1713974221633467E-2</v>
          </cell>
        </row>
        <row r="307">
          <cell r="B307">
            <v>44277</v>
          </cell>
          <cell r="C307">
            <v>0.11905483396527528</v>
          </cell>
          <cell r="D307">
            <v>3.1821060870535156E-2</v>
          </cell>
        </row>
        <row r="308">
          <cell r="B308">
            <v>44278</v>
          </cell>
          <cell r="C308">
            <v>0.11574925331995356</v>
          </cell>
          <cell r="D308">
            <v>3.1928158634484838E-2</v>
          </cell>
        </row>
        <row r="309">
          <cell r="B309">
            <v>44279</v>
          </cell>
          <cell r="C309">
            <v>0.11361624701130668</v>
          </cell>
          <cell r="D309">
            <v>3.2035267514636256E-2</v>
          </cell>
        </row>
        <row r="310">
          <cell r="B310">
            <v>44280</v>
          </cell>
          <cell r="C310">
            <v>0.11647072678659809</v>
          </cell>
          <cell r="D310">
            <v>3.2142387512143156E-2</v>
          </cell>
        </row>
        <row r="311">
          <cell r="B311">
            <v>44281</v>
          </cell>
          <cell r="C311">
            <v>0.11998961167313649</v>
          </cell>
          <cell r="D311">
            <v>3.2249518628159501E-2</v>
          </cell>
        </row>
        <row r="312">
          <cell r="B312">
            <v>44284</v>
          </cell>
          <cell r="C312">
            <v>0.12061475029476187</v>
          </cell>
          <cell r="D312">
            <v>3.2356660863839259E-2</v>
          </cell>
        </row>
        <row r="313">
          <cell r="B313">
            <v>44285</v>
          </cell>
          <cell r="C313">
            <v>0.12338419188994587</v>
          </cell>
          <cell r="D313">
            <v>3.2463814220336618E-2</v>
          </cell>
        </row>
        <row r="314">
          <cell r="B314">
            <v>44286</v>
          </cell>
          <cell r="C314">
            <v>0.12406694269865359</v>
          </cell>
          <cell r="D314">
            <v>3.2570978698805986E-2</v>
          </cell>
        </row>
        <row r="315">
          <cell r="B315">
            <v>44287</v>
          </cell>
          <cell r="C315">
            <v>0.12420352844676374</v>
          </cell>
          <cell r="D315">
            <v>3.2678154300401774E-2</v>
          </cell>
        </row>
        <row r="316">
          <cell r="B316">
            <v>44291</v>
          </cell>
          <cell r="C316">
            <v>0.1273006556227021</v>
          </cell>
          <cell r="D316">
            <v>3.2785341026278392E-2</v>
          </cell>
        </row>
        <row r="317">
          <cell r="B317">
            <v>44292</v>
          </cell>
          <cell r="C317">
            <v>0.12760697689975875</v>
          </cell>
          <cell r="D317">
            <v>3.2892538877590471E-2</v>
          </cell>
        </row>
        <row r="318">
          <cell r="B318">
            <v>44293</v>
          </cell>
          <cell r="C318">
            <v>0.12804380078576405</v>
          </cell>
          <cell r="D318">
            <v>3.2999747855492867E-2</v>
          </cell>
        </row>
        <row r="319">
          <cell r="B319">
            <v>44294</v>
          </cell>
          <cell r="C319">
            <v>0.13004490463933571</v>
          </cell>
          <cell r="D319">
            <v>3.3106967961140432E-2</v>
          </cell>
        </row>
        <row r="320">
          <cell r="B320">
            <v>44295</v>
          </cell>
          <cell r="C320">
            <v>0.13029693381910934</v>
          </cell>
          <cell r="D320">
            <v>3.3214199195688021E-2</v>
          </cell>
        </row>
        <row r="321">
          <cell r="B321">
            <v>44298</v>
          </cell>
          <cell r="C321">
            <v>0.13173429251354052</v>
          </cell>
          <cell r="D321">
            <v>3.3321441560290932E-2</v>
          </cell>
        </row>
        <row r="322">
          <cell r="B322">
            <v>44299</v>
          </cell>
          <cell r="C322">
            <v>0.13131004568869331</v>
          </cell>
          <cell r="D322">
            <v>3.3428695056104463E-2</v>
          </cell>
        </row>
        <row r="323">
          <cell r="B323">
            <v>44300</v>
          </cell>
          <cell r="C323">
            <v>0.13296002783170069</v>
          </cell>
          <cell r="D323">
            <v>3.3535959684283911E-2</v>
          </cell>
        </row>
        <row r="324">
          <cell r="B324">
            <v>44301</v>
          </cell>
          <cell r="C324">
            <v>0.13386049689424073</v>
          </cell>
          <cell r="D324">
            <v>3.3643235445984576E-2</v>
          </cell>
        </row>
        <row r="325">
          <cell r="B325">
            <v>44302</v>
          </cell>
          <cell r="C325">
            <v>0.13577734923371709</v>
          </cell>
          <cell r="D325">
            <v>3.3750522342362199E-2</v>
          </cell>
        </row>
        <row r="326">
          <cell r="B326">
            <v>44305</v>
          </cell>
          <cell r="C326">
            <v>0.13575984157238552</v>
          </cell>
          <cell r="D326">
            <v>3.3857820374572523E-2</v>
          </cell>
        </row>
        <row r="327">
          <cell r="B327">
            <v>44306</v>
          </cell>
          <cell r="C327">
            <v>0.13347543118967486</v>
          </cell>
          <cell r="D327">
            <v>3.3965129543771511E-2</v>
          </cell>
        </row>
        <row r="328">
          <cell r="B328">
            <v>44308</v>
          </cell>
          <cell r="C328">
            <v>0.13280453321389629</v>
          </cell>
          <cell r="D328">
            <v>3.4072449851114905E-2</v>
          </cell>
        </row>
        <row r="329">
          <cell r="B329">
            <v>44309</v>
          </cell>
          <cell r="C329">
            <v>0.13627010639265746</v>
          </cell>
          <cell r="D329">
            <v>3.4179781297758893E-2</v>
          </cell>
        </row>
        <row r="330">
          <cell r="B330">
            <v>44312</v>
          </cell>
          <cell r="C330">
            <v>0.13749900808555537</v>
          </cell>
          <cell r="D330">
            <v>3.428712388485966E-2</v>
          </cell>
        </row>
        <row r="331">
          <cell r="B331">
            <v>44313</v>
          </cell>
          <cell r="C331">
            <v>0.13710586648983392</v>
          </cell>
          <cell r="D331">
            <v>3.4394477613573615E-2</v>
          </cell>
        </row>
        <row r="332">
          <cell r="B332">
            <v>44314</v>
          </cell>
          <cell r="C332">
            <v>0.13884898971245074</v>
          </cell>
          <cell r="D332">
            <v>3.4501842485056944E-2</v>
          </cell>
        </row>
        <row r="333">
          <cell r="B333">
            <v>44315</v>
          </cell>
          <cell r="C333">
            <v>0.13945664055918572</v>
          </cell>
          <cell r="D333">
            <v>3.4609218500466499E-2</v>
          </cell>
        </row>
        <row r="334">
          <cell r="B334">
            <v>44316</v>
          </cell>
          <cell r="C334">
            <v>0.13834291596602166</v>
          </cell>
          <cell r="D334">
            <v>3.471660566095891E-2</v>
          </cell>
        </row>
        <row r="335">
          <cell r="B335">
            <v>44319</v>
          </cell>
          <cell r="C335">
            <v>0.13844782901493735</v>
          </cell>
          <cell r="D335">
            <v>3.4824003967690809E-2</v>
          </cell>
        </row>
        <row r="336">
          <cell r="B336">
            <v>44320</v>
          </cell>
          <cell r="C336">
            <v>0.13684325539012665</v>
          </cell>
          <cell r="D336">
            <v>3.4931413421819268E-2</v>
          </cell>
        </row>
        <row r="337">
          <cell r="B337">
            <v>44321</v>
          </cell>
          <cell r="C337">
            <v>0.13898749161820967</v>
          </cell>
          <cell r="D337">
            <v>3.5038834024501364E-2</v>
          </cell>
        </row>
        <row r="338">
          <cell r="B338">
            <v>44322</v>
          </cell>
          <cell r="C338">
            <v>0.14014392239287554</v>
          </cell>
          <cell r="D338">
            <v>3.5176169689179915E-2</v>
          </cell>
        </row>
        <row r="339">
          <cell r="B339">
            <v>44323</v>
          </cell>
          <cell r="C339">
            <v>0.14331210950650819</v>
          </cell>
          <cell r="D339">
            <v>3.5313523576445016E-2</v>
          </cell>
        </row>
        <row r="340">
          <cell r="B340">
            <v>44326</v>
          </cell>
          <cell r="C340">
            <v>0.14176479345489734</v>
          </cell>
          <cell r="D340">
            <v>3.5450895688714734E-2</v>
          </cell>
        </row>
        <row r="341">
          <cell r="B341">
            <v>44327</v>
          </cell>
          <cell r="C341">
            <v>0.14311558338718222</v>
          </cell>
          <cell r="D341">
            <v>3.5588286028407135E-2</v>
          </cell>
        </row>
        <row r="342">
          <cell r="B342">
            <v>44328</v>
          </cell>
          <cell r="C342">
            <v>0.13844151748014055</v>
          </cell>
          <cell r="D342">
            <v>3.5725694597940727E-2</v>
          </cell>
        </row>
        <row r="343">
          <cell r="B343">
            <v>44329</v>
          </cell>
          <cell r="C343">
            <v>0.13857969287946714</v>
          </cell>
          <cell r="D343">
            <v>3.5863121399734466E-2</v>
          </cell>
        </row>
        <row r="344">
          <cell r="B344">
            <v>44330</v>
          </cell>
          <cell r="C344">
            <v>0.14111746923638746</v>
          </cell>
          <cell r="D344">
            <v>3.6000566436207304E-2</v>
          </cell>
        </row>
        <row r="345">
          <cell r="B345">
            <v>44333</v>
          </cell>
          <cell r="C345">
            <v>0.14394511004786947</v>
          </cell>
          <cell r="D345">
            <v>3.6138029709779085E-2</v>
          </cell>
        </row>
        <row r="346">
          <cell r="B346">
            <v>44334</v>
          </cell>
          <cell r="C346">
            <v>0.14342802597120108</v>
          </cell>
          <cell r="D346">
            <v>3.6275511222869428E-2</v>
          </cell>
        </row>
        <row r="347">
          <cell r="B347">
            <v>44335</v>
          </cell>
          <cell r="C347">
            <v>0.14230378417511291</v>
          </cell>
          <cell r="D347">
            <v>3.6413010977898397E-2</v>
          </cell>
        </row>
        <row r="348">
          <cell r="B348">
            <v>44336</v>
          </cell>
          <cell r="C348">
            <v>0.14434774826058683</v>
          </cell>
          <cell r="D348">
            <v>3.6550528977286501E-2</v>
          </cell>
        </row>
        <row r="349">
          <cell r="B349">
            <v>44337</v>
          </cell>
          <cell r="C349">
            <v>0.14477693987248075</v>
          </cell>
          <cell r="D349">
            <v>3.6688065223454691E-2</v>
          </cell>
        </row>
        <row r="350">
          <cell r="B350">
            <v>44340</v>
          </cell>
          <cell r="C350">
            <v>0.14710825082211176</v>
          </cell>
          <cell r="D350">
            <v>3.6825619718823921E-2</v>
          </cell>
        </row>
        <row r="351">
          <cell r="B351">
            <v>44341</v>
          </cell>
          <cell r="C351">
            <v>0.14617306935592889</v>
          </cell>
          <cell r="D351">
            <v>3.6963192465815586E-2</v>
          </cell>
        </row>
        <row r="352">
          <cell r="B352">
            <v>44342</v>
          </cell>
          <cell r="C352">
            <v>0.14771123147293297</v>
          </cell>
          <cell r="D352">
            <v>3.7100783466851528E-2</v>
          </cell>
        </row>
        <row r="353">
          <cell r="B353">
            <v>44343</v>
          </cell>
          <cell r="C353">
            <v>0.14986700189454649</v>
          </cell>
          <cell r="D353">
            <v>3.7238392724353808E-2</v>
          </cell>
        </row>
        <row r="354">
          <cell r="B354">
            <v>44344</v>
          </cell>
          <cell r="C354">
            <v>0.15199820299799471</v>
          </cell>
          <cell r="D354">
            <v>3.7376020240744712E-2</v>
          </cell>
        </row>
        <row r="355">
          <cell r="B355">
            <v>44347</v>
          </cell>
          <cell r="C355">
            <v>0.15405911664233285</v>
          </cell>
          <cell r="D355">
            <v>3.7513666018446967E-2</v>
          </cell>
        </row>
        <row r="356">
          <cell r="B356">
            <v>44348</v>
          </cell>
          <cell r="C356">
            <v>0.15585374571862576</v>
          </cell>
          <cell r="D356">
            <v>3.7651330059883525E-2</v>
          </cell>
        </row>
        <row r="357">
          <cell r="B357">
            <v>44349</v>
          </cell>
          <cell r="C357">
            <v>0.15722173943483742</v>
          </cell>
          <cell r="D357">
            <v>3.7789012367478003E-2</v>
          </cell>
        </row>
        <row r="358">
          <cell r="B358">
            <v>44351</v>
          </cell>
          <cell r="C358">
            <v>0.1582137154678569</v>
          </cell>
          <cell r="D358">
            <v>3.7926712943653795E-2</v>
          </cell>
        </row>
        <row r="359">
          <cell r="B359">
            <v>44354</v>
          </cell>
          <cell r="C359">
            <v>0.15823857924067197</v>
          </cell>
          <cell r="D359">
            <v>3.8064431790835185E-2</v>
          </cell>
        </row>
        <row r="360">
          <cell r="B360">
            <v>44355</v>
          </cell>
          <cell r="C360">
            <v>0.15717341050862221</v>
          </cell>
          <cell r="D360">
            <v>3.8202168911446233E-2</v>
          </cell>
        </row>
        <row r="361">
          <cell r="B361">
            <v>44356</v>
          </cell>
          <cell r="C361">
            <v>0.15742014221052192</v>
          </cell>
          <cell r="D361">
            <v>3.8339924307911666E-2</v>
          </cell>
        </row>
        <row r="362">
          <cell r="B362">
            <v>44357</v>
          </cell>
          <cell r="C362">
            <v>0.15854525441896627</v>
          </cell>
          <cell r="D362">
            <v>3.8477697982656434E-2</v>
          </cell>
        </row>
        <row r="363">
          <cell r="B363">
            <v>44358</v>
          </cell>
          <cell r="C363">
            <v>0.15812004961823356</v>
          </cell>
          <cell r="D363">
            <v>3.8615489938105707E-2</v>
          </cell>
        </row>
        <row r="364">
          <cell r="B364">
            <v>44361</v>
          </cell>
          <cell r="C364">
            <v>0.1599366268893494</v>
          </cell>
          <cell r="D364">
            <v>3.8753300176685324E-2</v>
          </cell>
        </row>
        <row r="365">
          <cell r="B365">
            <v>44362</v>
          </cell>
          <cell r="C365">
            <v>0.15990552762320487</v>
          </cell>
          <cell r="D365">
            <v>3.889112870082112E-2</v>
          </cell>
        </row>
        <row r="366">
          <cell r="B366">
            <v>44363</v>
          </cell>
          <cell r="C366">
            <v>0.15985465841540258</v>
          </cell>
          <cell r="D366">
            <v>3.9028975512939157E-2</v>
          </cell>
        </row>
        <row r="367">
          <cell r="B367">
            <v>44364</v>
          </cell>
          <cell r="C367">
            <v>0.15764222400969219</v>
          </cell>
          <cell r="D367">
            <v>3.9196643711258972E-2</v>
          </cell>
        </row>
        <row r="368">
          <cell r="B368">
            <v>44365</v>
          </cell>
          <cell r="C368">
            <v>0.15834660675892986</v>
          </cell>
          <cell r="D368">
            <v>3.9364338966211054E-2</v>
          </cell>
        </row>
        <row r="369">
          <cell r="B369">
            <v>44368</v>
          </cell>
          <cell r="C369">
            <v>0.16125012597066268</v>
          </cell>
          <cell r="D369">
            <v>3.9532061282161246E-2</v>
          </cell>
        </row>
        <row r="370">
          <cell r="B370">
            <v>44369</v>
          </cell>
          <cell r="C370">
            <v>0.16149151517740901</v>
          </cell>
          <cell r="D370">
            <v>3.9699810663476498E-2</v>
          </cell>
        </row>
        <row r="371">
          <cell r="B371">
            <v>44370</v>
          </cell>
          <cell r="C371">
            <v>0.16273232401125504</v>
          </cell>
          <cell r="D371">
            <v>3.9867587114524428E-2</v>
          </cell>
        </row>
        <row r="372">
          <cell r="B372">
            <v>44371</v>
          </cell>
          <cell r="C372">
            <v>0.16464969472419755</v>
          </cell>
          <cell r="D372">
            <v>4.0035390639673096E-2</v>
          </cell>
        </row>
        <row r="373">
          <cell r="B373">
            <v>44372</v>
          </cell>
          <cell r="C373">
            <v>0.16446883832148562</v>
          </cell>
          <cell r="D373">
            <v>4.0203221243291676E-2</v>
          </cell>
        </row>
        <row r="374">
          <cell r="B374">
            <v>44375</v>
          </cell>
          <cell r="C374">
            <v>0.16574711153597477</v>
          </cell>
          <cell r="D374">
            <v>4.037107892974956E-2</v>
          </cell>
        </row>
        <row r="375">
          <cell r="B375">
            <v>44376</v>
          </cell>
          <cell r="C375">
            <v>0.16622695331137871</v>
          </cell>
          <cell r="D375">
            <v>4.0538963703417252E-2</v>
          </cell>
        </row>
        <row r="376">
          <cell r="B376">
            <v>44377</v>
          </cell>
          <cell r="C376">
            <v>0.1667153198303124</v>
          </cell>
          <cell r="D376">
            <v>4.0706875568665923E-2</v>
          </cell>
        </row>
        <row r="377">
          <cell r="B377">
            <v>44378</v>
          </cell>
          <cell r="C377">
            <v>0.16633832858677255</v>
          </cell>
          <cell r="D377">
            <v>4.0874814529867187E-2</v>
          </cell>
        </row>
        <row r="378">
          <cell r="B378">
            <v>44379</v>
          </cell>
          <cell r="C378">
            <v>0.16938840972604208</v>
          </cell>
          <cell r="D378">
            <v>4.1042780591393546E-2</v>
          </cell>
        </row>
        <row r="379">
          <cell r="B379">
            <v>44382</v>
          </cell>
          <cell r="C379">
            <v>0.16921077334347978</v>
          </cell>
          <cell r="D379">
            <v>4.1210773757618391E-2</v>
          </cell>
        </row>
        <row r="380">
          <cell r="B380">
            <v>44383</v>
          </cell>
          <cell r="C380">
            <v>0.16533365502974218</v>
          </cell>
          <cell r="D380">
            <v>4.1378794032915334E-2</v>
          </cell>
        </row>
        <row r="381">
          <cell r="B381">
            <v>44384</v>
          </cell>
          <cell r="C381">
            <v>0.166685836973538</v>
          </cell>
          <cell r="D381">
            <v>4.1546841421659098E-2</v>
          </cell>
        </row>
        <row r="382">
          <cell r="B382">
            <v>44385</v>
          </cell>
          <cell r="C382">
            <v>0.1628451732792926</v>
          </cell>
          <cell r="D382">
            <v>4.1714915928224849E-2</v>
          </cell>
        </row>
        <row r="383">
          <cell r="B383">
            <v>44386</v>
          </cell>
          <cell r="C383">
            <v>0.16414311336331688</v>
          </cell>
          <cell r="D383">
            <v>4.1883017556988866E-2</v>
          </cell>
        </row>
        <row r="384">
          <cell r="B384">
            <v>44389</v>
          </cell>
          <cell r="C384">
            <v>0.16749572179229899</v>
          </cell>
          <cell r="D384">
            <v>4.2051146312327647E-2</v>
          </cell>
        </row>
        <row r="385">
          <cell r="B385">
            <v>44390</v>
          </cell>
          <cell r="C385">
            <v>0.16946127280014345</v>
          </cell>
          <cell r="D385">
            <v>4.221930219861858E-2</v>
          </cell>
        </row>
        <row r="386">
          <cell r="B386">
            <v>44391</v>
          </cell>
          <cell r="C386">
            <v>0.16951913462476398</v>
          </cell>
          <cell r="D386">
            <v>4.238748522023994E-2</v>
          </cell>
        </row>
        <row r="387">
          <cell r="B387">
            <v>44392</v>
          </cell>
          <cell r="C387">
            <v>0.16837735198924775</v>
          </cell>
          <cell r="D387">
            <v>4.2555695381570446E-2</v>
          </cell>
        </row>
        <row r="388">
          <cell r="B388">
            <v>44393</v>
          </cell>
          <cell r="C388">
            <v>0.1673380451569324</v>
          </cell>
          <cell r="D388">
            <v>4.2723932686989707E-2</v>
          </cell>
        </row>
        <row r="389">
          <cell r="B389">
            <v>44396</v>
          </cell>
          <cell r="C389">
            <v>0.16178690652855088</v>
          </cell>
          <cell r="D389">
            <v>4.2892197140877775E-2</v>
          </cell>
        </row>
        <row r="390">
          <cell r="B390">
            <v>44397</v>
          </cell>
          <cell r="C390">
            <v>0.16438557076364635</v>
          </cell>
          <cell r="D390">
            <v>4.306048874761581E-2</v>
          </cell>
        </row>
        <row r="391">
          <cell r="B391">
            <v>44398</v>
          </cell>
          <cell r="C391">
            <v>0.16718457677808662</v>
          </cell>
          <cell r="D391">
            <v>4.3228807511585421E-2</v>
          </cell>
        </row>
        <row r="392">
          <cell r="B392">
            <v>44399</v>
          </cell>
          <cell r="C392">
            <v>0.17017751763862354</v>
          </cell>
          <cell r="D392">
            <v>4.33971534371691E-2</v>
          </cell>
        </row>
        <row r="393">
          <cell r="B393">
            <v>44400</v>
          </cell>
          <cell r="C393">
            <v>0.16948059102685509</v>
          </cell>
          <cell r="D393">
            <v>4.3565526528749787E-2</v>
          </cell>
        </row>
        <row r="394">
          <cell r="B394">
            <v>44403</v>
          </cell>
          <cell r="C394">
            <v>0.16834868573441897</v>
          </cell>
          <cell r="D394">
            <v>4.3733926790711086E-2</v>
          </cell>
        </row>
        <row r="395">
          <cell r="B395">
            <v>44404</v>
          </cell>
          <cell r="C395">
            <v>0.16361999174088848</v>
          </cell>
          <cell r="D395">
            <v>4.3902354227437712E-2</v>
          </cell>
        </row>
        <row r="396">
          <cell r="B396">
            <v>44405</v>
          </cell>
          <cell r="C396">
            <v>0.16718475529414034</v>
          </cell>
          <cell r="D396">
            <v>4.4070808843314824E-2</v>
          </cell>
        </row>
        <row r="397">
          <cell r="B397">
            <v>44406</v>
          </cell>
          <cell r="C397">
            <v>0.16933421512035274</v>
          </cell>
          <cell r="D397">
            <v>4.4239290642728246E-2</v>
          </cell>
        </row>
        <row r="398">
          <cell r="B398">
            <v>44407</v>
          </cell>
          <cell r="C398">
            <v>0.16472320622474035</v>
          </cell>
          <cell r="D398">
            <v>4.4407799630064693E-2</v>
          </cell>
        </row>
        <row r="399">
          <cell r="B399">
            <v>44410</v>
          </cell>
          <cell r="C399">
            <v>0.16554281221648193</v>
          </cell>
          <cell r="D399">
            <v>4.4576335809711543E-2</v>
          </cell>
        </row>
        <row r="400">
          <cell r="B400">
            <v>44411</v>
          </cell>
          <cell r="C400">
            <v>0.16686264341555201</v>
          </cell>
          <cell r="D400">
            <v>4.4744899186056619E-2</v>
          </cell>
        </row>
        <row r="401">
          <cell r="B401">
            <v>44412</v>
          </cell>
          <cell r="C401">
            <v>0.16510129889267122</v>
          </cell>
          <cell r="D401">
            <v>4.4913489763488634E-2</v>
          </cell>
        </row>
        <row r="402">
          <cell r="B402">
            <v>44413</v>
          </cell>
          <cell r="C402">
            <v>0.1666507866968201</v>
          </cell>
          <cell r="D402">
            <v>4.5121737373517989E-2</v>
          </cell>
        </row>
        <row r="403">
          <cell r="B403">
            <v>44414</v>
          </cell>
          <cell r="C403">
            <v>0.16901213027985085</v>
          </cell>
          <cell r="D403">
            <v>4.5330026486568809E-2</v>
          </cell>
        </row>
        <row r="404">
          <cell r="B404">
            <v>44417</v>
          </cell>
          <cell r="C404">
            <v>0.16968538987875958</v>
          </cell>
          <cell r="D404">
            <v>4.5538357110912475E-2</v>
          </cell>
        </row>
        <row r="405">
          <cell r="B405">
            <v>44418</v>
          </cell>
          <cell r="C405">
            <v>0.17038156773038193</v>
          </cell>
          <cell r="D405">
            <v>4.5746729254822149E-2</v>
          </cell>
        </row>
        <row r="406">
          <cell r="B406">
            <v>44419</v>
          </cell>
          <cell r="C406">
            <v>0.17043607506567238</v>
          </cell>
          <cell r="D406">
            <v>4.5955142926572545E-2</v>
          </cell>
        </row>
        <row r="407">
          <cell r="B407">
            <v>44420</v>
          </cell>
          <cell r="C407">
            <v>0.16916303448405534</v>
          </cell>
          <cell r="D407">
            <v>4.6163598134440154E-2</v>
          </cell>
        </row>
        <row r="408">
          <cell r="B408">
            <v>44421</v>
          </cell>
          <cell r="C408">
            <v>0.16744497763844879</v>
          </cell>
          <cell r="D408">
            <v>4.6372094886702797E-2</v>
          </cell>
        </row>
        <row r="409">
          <cell r="B409">
            <v>44424</v>
          </cell>
          <cell r="C409">
            <v>0.16177140711094329</v>
          </cell>
          <cell r="D409">
            <v>4.6580633191640075E-2</v>
          </cell>
        </row>
        <row r="410">
          <cell r="B410">
            <v>44425</v>
          </cell>
          <cell r="C410">
            <v>0.15750052118428326</v>
          </cell>
          <cell r="D410">
            <v>4.6789213057533363E-2</v>
          </cell>
        </row>
        <row r="411">
          <cell r="B411">
            <v>44426</v>
          </cell>
          <cell r="C411">
            <v>0.15646777254411437</v>
          </cell>
          <cell r="D411">
            <v>4.6997834492665813E-2</v>
          </cell>
        </row>
        <row r="412">
          <cell r="B412">
            <v>44427</v>
          </cell>
          <cell r="C412">
            <v>0.15798951175003695</v>
          </cell>
          <cell r="D412">
            <v>4.7206497505321687E-2</v>
          </cell>
        </row>
        <row r="413">
          <cell r="B413">
            <v>44428</v>
          </cell>
          <cell r="C413">
            <v>0.16037080725091868</v>
          </cell>
          <cell r="D413">
            <v>4.7415202103787468E-2</v>
          </cell>
        </row>
        <row r="414">
          <cell r="B414">
            <v>44431</v>
          </cell>
          <cell r="C414">
            <v>0.1612232930109827</v>
          </cell>
          <cell r="D414">
            <v>4.7623948296350971E-2</v>
          </cell>
        </row>
        <row r="415">
          <cell r="B415">
            <v>44432</v>
          </cell>
          <cell r="C415">
            <v>0.16577039812360361</v>
          </cell>
          <cell r="D415">
            <v>4.7832736091301786E-2</v>
          </cell>
        </row>
        <row r="416">
          <cell r="B416">
            <v>44433</v>
          </cell>
          <cell r="C416">
            <v>0.168313381792631</v>
          </cell>
          <cell r="D416">
            <v>4.804156549693106E-2</v>
          </cell>
        </row>
        <row r="417">
          <cell r="B417">
            <v>44434</v>
          </cell>
          <cell r="C417">
            <v>0.16558790086463571</v>
          </cell>
          <cell r="D417">
            <v>4.8250436521531714E-2</v>
          </cell>
        </row>
        <row r="418">
          <cell r="B418">
            <v>44435</v>
          </cell>
          <cell r="C418">
            <v>0.16957137552605173</v>
          </cell>
          <cell r="D418">
            <v>4.8459349173398447E-2</v>
          </cell>
        </row>
        <row r="419">
          <cell r="B419">
            <v>44438</v>
          </cell>
          <cell r="C419">
            <v>0.1691232122572337</v>
          </cell>
          <cell r="D419">
            <v>4.8668303460827067E-2</v>
          </cell>
        </row>
        <row r="420">
          <cell r="B420">
            <v>44439</v>
          </cell>
          <cell r="C420">
            <v>0.16799366045413411</v>
          </cell>
          <cell r="D420">
            <v>4.8877299392115603E-2</v>
          </cell>
        </row>
        <row r="421">
          <cell r="B421">
            <v>44440</v>
          </cell>
          <cell r="C421">
            <v>0.16932563606186379</v>
          </cell>
          <cell r="D421">
            <v>4.9086336975563638E-2</v>
          </cell>
        </row>
        <row r="422">
          <cell r="B422">
            <v>44441</v>
          </cell>
          <cell r="C422">
            <v>0.16676244276541552</v>
          </cell>
          <cell r="D422">
            <v>4.9295416219472088E-2</v>
          </cell>
        </row>
        <row r="423">
          <cell r="B423">
            <v>44442</v>
          </cell>
          <cell r="C423">
            <v>0.16788640687753453</v>
          </cell>
          <cell r="D423">
            <v>4.9504537132143867E-2</v>
          </cell>
        </row>
        <row r="424">
          <cell r="B424">
            <v>44445</v>
          </cell>
          <cell r="C424">
            <v>0.16961555202778578</v>
          </cell>
          <cell r="D424">
            <v>4.971369972188322E-2</v>
          </cell>
        </row>
        <row r="425">
          <cell r="B425">
            <v>44447</v>
          </cell>
          <cell r="C425">
            <v>0.16578014446796052</v>
          </cell>
          <cell r="D425">
            <v>4.9922903996996393E-2</v>
          </cell>
        </row>
        <row r="426">
          <cell r="B426">
            <v>44448</v>
          </cell>
          <cell r="C426">
            <v>0.1672103678423591</v>
          </cell>
          <cell r="D426">
            <v>5.0132149965791184E-2</v>
          </cell>
        </row>
        <row r="427">
          <cell r="B427">
            <v>44449</v>
          </cell>
          <cell r="C427">
            <v>0.16691523832380528</v>
          </cell>
          <cell r="D427">
            <v>5.0341437636576947E-2</v>
          </cell>
        </row>
        <row r="428">
          <cell r="B428">
            <v>44452</v>
          </cell>
          <cell r="C428">
            <v>0.16933820057625559</v>
          </cell>
          <cell r="D428">
            <v>5.0550767017664811E-2</v>
          </cell>
        </row>
        <row r="429">
          <cell r="B429">
            <v>44453</v>
          </cell>
          <cell r="C429">
            <v>0.1696457693757083</v>
          </cell>
          <cell r="D429">
            <v>5.0760138117367459E-2</v>
          </cell>
        </row>
        <row r="430">
          <cell r="B430">
            <v>44454</v>
          </cell>
          <cell r="C430">
            <v>0.17043751482330372</v>
          </cell>
          <cell r="D430">
            <v>5.0969550943999131E-2</v>
          </cell>
        </row>
        <row r="431">
          <cell r="B431">
            <v>44455</v>
          </cell>
          <cell r="C431">
            <v>0.17010127435614719</v>
          </cell>
          <cell r="D431">
            <v>5.1179005505876063E-2</v>
          </cell>
        </row>
        <row r="432">
          <cell r="B432">
            <v>44456</v>
          </cell>
          <cell r="C432">
            <v>0.16767939858268588</v>
          </cell>
          <cell r="D432">
            <v>5.1388501811315823E-2</v>
          </cell>
        </row>
        <row r="433">
          <cell r="B433">
            <v>44459</v>
          </cell>
          <cell r="C433">
            <v>0.16170063368711118</v>
          </cell>
          <cell r="D433">
            <v>5.1598039868637757E-2</v>
          </cell>
        </row>
        <row r="434">
          <cell r="B434">
            <v>44460</v>
          </cell>
          <cell r="C434">
            <v>0.16382639834472523</v>
          </cell>
          <cell r="D434">
            <v>5.1807619686162765E-2</v>
          </cell>
        </row>
        <row r="435">
          <cell r="B435">
            <v>44461</v>
          </cell>
          <cell r="C435">
            <v>0.16803354595777087</v>
          </cell>
          <cell r="D435">
            <v>5.2017241272213743E-2</v>
          </cell>
        </row>
        <row r="436">
          <cell r="B436">
            <v>44462</v>
          </cell>
          <cell r="C436">
            <v>0.17366310320886047</v>
          </cell>
          <cell r="D436">
            <v>5.2266427713040464E-2</v>
          </cell>
        </row>
        <row r="437">
          <cell r="B437">
            <v>44463</v>
          </cell>
          <cell r="C437">
            <v>0.17430826979597325</v>
          </cell>
          <cell r="D437">
            <v>5.2515673177502942E-2</v>
          </cell>
        </row>
        <row r="438">
          <cell r="B438">
            <v>44466</v>
          </cell>
          <cell r="C438">
            <v>0.17526113757791473</v>
          </cell>
          <cell r="D438">
            <v>5.2764977679581548E-2</v>
          </cell>
        </row>
        <row r="439">
          <cell r="B439">
            <v>44467</v>
          </cell>
          <cell r="C439">
            <v>0.17109329564725462</v>
          </cell>
          <cell r="D439">
            <v>5.3014341233260431E-2</v>
          </cell>
        </row>
        <row r="440">
          <cell r="B440">
            <v>44468</v>
          </cell>
          <cell r="C440">
            <v>0.17231751132891082</v>
          </cell>
          <cell r="D440">
            <v>5.3263763852526846E-2</v>
          </cell>
        </row>
        <row r="441">
          <cell r="B441">
            <v>44469</v>
          </cell>
          <cell r="C441">
            <v>0.17301291369047989</v>
          </cell>
          <cell r="D441">
            <v>5.351324555137138E-2</v>
          </cell>
        </row>
        <row r="442">
          <cell r="B442">
            <v>44470</v>
          </cell>
          <cell r="C442">
            <v>0.17601745455920215</v>
          </cell>
          <cell r="D442">
            <v>5.3762786343787727E-2</v>
          </cell>
        </row>
        <row r="443">
          <cell r="B443">
            <v>44473</v>
          </cell>
          <cell r="C443">
            <v>0.17244572802098901</v>
          </cell>
          <cell r="D443">
            <v>5.4012386243773358E-2</v>
          </cell>
        </row>
        <row r="444">
          <cell r="B444">
            <v>44474</v>
          </cell>
          <cell r="C444">
            <v>0.17334854458155524</v>
          </cell>
          <cell r="D444">
            <v>5.4262045265328851E-2</v>
          </cell>
        </row>
        <row r="445">
          <cell r="B445">
            <v>44475</v>
          </cell>
          <cell r="C445">
            <v>0.17257822523834188</v>
          </cell>
          <cell r="D445">
            <v>5.4511763422457893E-2</v>
          </cell>
        </row>
        <row r="446">
          <cell r="B446">
            <v>44476</v>
          </cell>
          <cell r="C446">
            <v>0.17439949035896296</v>
          </cell>
          <cell r="D446">
            <v>5.4761540729167724E-2</v>
          </cell>
        </row>
        <row r="447">
          <cell r="B447">
            <v>44477</v>
          </cell>
          <cell r="C447">
            <v>0.17777570313272428</v>
          </cell>
          <cell r="D447">
            <v>5.5011377199468692E-2</v>
          </cell>
        </row>
        <row r="448">
          <cell r="B448">
            <v>44480</v>
          </cell>
          <cell r="C448">
            <v>0.17711980387434023</v>
          </cell>
          <cell r="D448">
            <v>5.5261272847374698E-2</v>
          </cell>
        </row>
        <row r="449">
          <cell r="B449">
            <v>44482</v>
          </cell>
          <cell r="C449">
            <v>0.17727778134237671</v>
          </cell>
          <cell r="D449">
            <v>5.5511227686902975E-2</v>
          </cell>
        </row>
        <row r="450">
          <cell r="B450">
            <v>44483</v>
          </cell>
          <cell r="C450">
            <v>0.17878410994742211</v>
          </cell>
          <cell r="D450">
            <v>5.5761241732073863E-2</v>
          </cell>
        </row>
        <row r="451">
          <cell r="B451">
            <v>44484</v>
          </cell>
          <cell r="C451">
            <v>0.18111615511807599</v>
          </cell>
          <cell r="D451">
            <v>5.6011314996911254E-2</v>
          </cell>
        </row>
        <row r="452">
          <cell r="B452">
            <v>44487</v>
          </cell>
          <cell r="C452">
            <v>0.18246138830687175</v>
          </cell>
          <cell r="D452">
            <v>5.6261447495442152E-2</v>
          </cell>
        </row>
        <row r="453">
          <cell r="B453">
            <v>44488</v>
          </cell>
          <cell r="C453">
            <v>0.17823294251741717</v>
          </cell>
          <cell r="D453">
            <v>5.6511639241696887E-2</v>
          </cell>
        </row>
        <row r="454">
          <cell r="B454">
            <v>44489</v>
          </cell>
          <cell r="C454">
            <v>0.17815745074267419</v>
          </cell>
          <cell r="D454">
            <v>5.6761890249709124E-2</v>
          </cell>
        </row>
        <row r="455">
          <cell r="B455">
            <v>44490</v>
          </cell>
          <cell r="C455">
            <v>0.17492708784061994</v>
          </cell>
          <cell r="D455">
            <v>5.7012200533516078E-2</v>
          </cell>
        </row>
        <row r="456">
          <cell r="B456">
            <v>44491</v>
          </cell>
          <cell r="C456">
            <v>0.17089342727660184</v>
          </cell>
          <cell r="D456">
            <v>5.7262570107158073E-2</v>
          </cell>
        </row>
        <row r="457">
          <cell r="B457">
            <v>44494</v>
          </cell>
          <cell r="C457">
            <v>0.1740979818666919</v>
          </cell>
          <cell r="D457">
            <v>5.7512998984678987E-2</v>
          </cell>
        </row>
        <row r="458">
          <cell r="B458">
            <v>44495</v>
          </cell>
          <cell r="C458">
            <v>0.1698980259104621</v>
          </cell>
          <cell r="D458">
            <v>5.7763487180125583E-2</v>
          </cell>
        </row>
        <row r="459">
          <cell r="B459">
            <v>44496</v>
          </cell>
          <cell r="C459">
            <v>0.16739301240261462</v>
          </cell>
          <cell r="D459">
            <v>5.8014034707548401E-2</v>
          </cell>
        </row>
        <row r="460">
          <cell r="B460">
            <v>44497</v>
          </cell>
          <cell r="C460">
            <v>0.16732114881940241</v>
          </cell>
          <cell r="D460">
            <v>5.8323570234295685E-2</v>
          </cell>
        </row>
        <row r="461">
          <cell r="B461">
            <v>44498</v>
          </cell>
          <cell r="C461">
            <v>0.16607794510855167</v>
          </cell>
          <cell r="D461">
            <v>5.8633196319616943E-2</v>
          </cell>
        </row>
        <row r="462">
          <cell r="B462">
            <v>44501</v>
          </cell>
          <cell r="C462">
            <v>0.16932246936374895</v>
          </cell>
          <cell r="D462">
            <v>5.8942912990006313E-2</v>
          </cell>
        </row>
        <row r="463">
          <cell r="B463">
            <v>44503</v>
          </cell>
          <cell r="C463">
            <v>0.17233839493035674</v>
          </cell>
          <cell r="D463">
            <v>5.9252720271965709E-2</v>
          </cell>
        </row>
        <row r="464">
          <cell r="B464">
            <v>44504</v>
          </cell>
          <cell r="C464">
            <v>0.17002429955143827</v>
          </cell>
          <cell r="D464">
            <v>5.9562618192004591E-2</v>
          </cell>
        </row>
        <row r="465">
          <cell r="B465">
            <v>44505</v>
          </cell>
          <cell r="C465">
            <v>0.17217850382648026</v>
          </cell>
          <cell r="D465">
            <v>5.9872606776640191E-2</v>
          </cell>
        </row>
        <row r="466">
          <cell r="B466">
            <v>44508</v>
          </cell>
          <cell r="C466">
            <v>0.1721043643516873</v>
          </cell>
          <cell r="D466">
            <v>6.0182686052397738E-2</v>
          </cell>
        </row>
        <row r="467">
          <cell r="B467">
            <v>44509</v>
          </cell>
          <cell r="C467">
            <v>0.17220597080054456</v>
          </cell>
          <cell r="D467">
            <v>6.0492856045810228E-2</v>
          </cell>
        </row>
        <row r="468">
          <cell r="B468">
            <v>44510</v>
          </cell>
          <cell r="C468">
            <v>0.17522473469367017</v>
          </cell>
          <cell r="D468">
            <v>6.0803116783417988E-2</v>
          </cell>
        </row>
        <row r="469">
          <cell r="B469">
            <v>44511</v>
          </cell>
          <cell r="C469">
            <v>0.17960334527260535</v>
          </cell>
          <cell r="D469">
            <v>6.1113468291769557E-2</v>
          </cell>
        </row>
        <row r="470">
          <cell r="B470">
            <v>44512</v>
          </cell>
          <cell r="C470">
            <v>0.17924566749919402</v>
          </cell>
          <cell r="D470">
            <v>6.1423910597421028E-2</v>
          </cell>
        </row>
        <row r="471">
          <cell r="B471">
            <v>44516</v>
          </cell>
          <cell r="C471">
            <v>0.17710421571990342</v>
          </cell>
          <cell r="D471">
            <v>6.1734443726936261E-2</v>
          </cell>
        </row>
        <row r="472">
          <cell r="B472">
            <v>44517</v>
          </cell>
          <cell r="C472">
            <v>0.17457708482566159</v>
          </cell>
          <cell r="D472">
            <v>6.2045067706887114E-2</v>
          </cell>
        </row>
        <row r="473">
          <cell r="B473">
            <v>44518</v>
          </cell>
          <cell r="C473">
            <v>0.17499326545977567</v>
          </cell>
          <cell r="D473">
            <v>6.2355782563852769E-2</v>
          </cell>
        </row>
        <row r="474">
          <cell r="B474">
            <v>44519</v>
          </cell>
          <cell r="C474">
            <v>0.17659536317221081</v>
          </cell>
          <cell r="D474">
            <v>6.2666588324420625E-2</v>
          </cell>
        </row>
        <row r="475">
          <cell r="B475">
            <v>44522</v>
          </cell>
          <cell r="C475">
            <v>0.17452470898343342</v>
          </cell>
          <cell r="D475">
            <v>6.2977485015185852E-2</v>
          </cell>
        </row>
        <row r="476">
          <cell r="B476">
            <v>44523</v>
          </cell>
          <cell r="C476">
            <v>0.17665621475844184</v>
          </cell>
          <cell r="D476">
            <v>6.328847266275095E-2</v>
          </cell>
        </row>
        <row r="477">
          <cell r="B477">
            <v>44524</v>
          </cell>
          <cell r="C477">
            <v>0.1779097347948122</v>
          </cell>
          <cell r="D477">
            <v>6.3599551293726631E-2</v>
          </cell>
        </row>
        <row r="478">
          <cell r="B478">
            <v>44525</v>
          </cell>
          <cell r="C478">
            <v>0.18105147604449034</v>
          </cell>
          <cell r="D478">
            <v>6.3910720934731158E-2</v>
          </cell>
        </row>
        <row r="479">
          <cell r="B479">
            <v>44526</v>
          </cell>
          <cell r="C479">
            <v>0.17127468576309735</v>
          </cell>
          <cell r="D479">
            <v>6.4221981612390788E-2</v>
          </cell>
        </row>
        <row r="480">
          <cell r="B480">
            <v>44529</v>
          </cell>
          <cell r="C480">
            <v>0.17360084848639001</v>
          </cell>
          <cell r="D480">
            <v>6.453333335333955E-2</v>
          </cell>
        </row>
        <row r="481">
          <cell r="B481">
            <v>44530</v>
          </cell>
          <cell r="C481">
            <v>0.16834965854985251</v>
          </cell>
          <cell r="D481">
            <v>6.4844776184219022E-2</v>
          </cell>
        </row>
        <row r="482">
          <cell r="B482">
            <v>44531</v>
          </cell>
          <cell r="C482">
            <v>0.16663924491364424</v>
          </cell>
          <cell r="D482">
            <v>6.5156310131678774E-2</v>
          </cell>
        </row>
        <row r="483">
          <cell r="B483">
            <v>44532</v>
          </cell>
          <cell r="C483">
            <v>0.17313278118108211</v>
          </cell>
          <cell r="D483">
            <v>6.5467935222375928E-2</v>
          </cell>
        </row>
        <row r="484">
          <cell r="B484">
            <v>44533</v>
          </cell>
          <cell r="C484">
            <v>0.17514478864175942</v>
          </cell>
          <cell r="D484">
            <v>6.5779651482975821E-2</v>
          </cell>
        </row>
        <row r="485">
          <cell r="B485">
            <v>44536</v>
          </cell>
          <cell r="C485">
            <v>0.17799546830490609</v>
          </cell>
          <cell r="D485">
            <v>6.6091458940151337E-2</v>
          </cell>
        </row>
        <row r="486">
          <cell r="B486">
            <v>44537</v>
          </cell>
          <cell r="C486">
            <v>0.17966234753962995</v>
          </cell>
          <cell r="D486">
            <v>6.6403357620583137E-2</v>
          </cell>
        </row>
        <row r="487">
          <cell r="B487">
            <v>44538</v>
          </cell>
          <cell r="C487">
            <v>0.18162209288263553</v>
          </cell>
          <cell r="D487">
            <v>6.6715347550959869E-2</v>
          </cell>
        </row>
        <row r="488">
          <cell r="B488">
            <v>44539</v>
          </cell>
          <cell r="C488">
            <v>0.17934734364407956</v>
          </cell>
          <cell r="D488">
            <v>6.7086023125886074E-2</v>
          </cell>
        </row>
        <row r="489">
          <cell r="B489">
            <v>44540</v>
          </cell>
          <cell r="C489">
            <v>0.18287666144502523</v>
          </cell>
          <cell r="D489">
            <v>6.7456827507791806E-2</v>
          </cell>
        </row>
        <row r="490">
          <cell r="B490">
            <v>44543</v>
          </cell>
          <cell r="C490">
            <v>0.18201140669958593</v>
          </cell>
          <cell r="D490">
            <v>6.7827760741436371E-2</v>
          </cell>
        </row>
        <row r="491">
          <cell r="B491">
            <v>44544</v>
          </cell>
          <cell r="C491">
            <v>0.18037373411571522</v>
          </cell>
          <cell r="D491">
            <v>6.8198822871594844E-2</v>
          </cell>
        </row>
        <row r="492">
          <cell r="B492">
            <v>44545</v>
          </cell>
          <cell r="C492">
            <v>0.18260745051640415</v>
          </cell>
          <cell r="D492">
            <v>6.8570013943057839E-2</v>
          </cell>
        </row>
        <row r="493">
          <cell r="B493">
            <v>44546</v>
          </cell>
          <cell r="C493">
            <v>0.1819315431288242</v>
          </cell>
          <cell r="D493">
            <v>6.8941334000631516E-2</v>
          </cell>
        </row>
        <row r="494">
          <cell r="B494">
            <v>44547</v>
          </cell>
          <cell r="C494">
            <v>0.18024388127787905</v>
          </cell>
          <cell r="D494">
            <v>6.9312783089137353E-2</v>
          </cell>
        </row>
        <row r="495">
          <cell r="B495">
            <v>44550</v>
          </cell>
          <cell r="C495">
            <v>0.17502062528025197</v>
          </cell>
          <cell r="D495">
            <v>6.9684361253412819E-2</v>
          </cell>
        </row>
        <row r="496">
          <cell r="B496">
            <v>44551</v>
          </cell>
          <cell r="C496">
            <v>0.17906696715237924</v>
          </cell>
          <cell r="D496">
            <v>7.0056068538310923E-2</v>
          </cell>
        </row>
        <row r="497">
          <cell r="B497">
            <v>44552</v>
          </cell>
          <cell r="C497">
            <v>0.17961897652475245</v>
          </cell>
          <cell r="D497">
            <v>7.0427904988699774E-2</v>
          </cell>
        </row>
        <row r="498">
          <cell r="B498">
            <v>44553</v>
          </cell>
          <cell r="C498">
            <v>0.18024044016147611</v>
          </cell>
          <cell r="D498">
            <v>7.0799870649463692E-2</v>
          </cell>
        </row>
        <row r="499">
          <cell r="B499">
            <v>44554</v>
          </cell>
          <cell r="C499">
            <v>0.18050617784727918</v>
          </cell>
          <cell r="D499">
            <v>7.1171965565502093E-2</v>
          </cell>
        </row>
        <row r="500">
          <cell r="B500">
            <v>44557</v>
          </cell>
          <cell r="C500">
            <v>0.18292954824721575</v>
          </cell>
          <cell r="D500">
            <v>7.1544189781730383E-2</v>
          </cell>
        </row>
        <row r="501">
          <cell r="B501">
            <v>44558</v>
          </cell>
          <cell r="C501">
            <v>0.18270274986489077</v>
          </cell>
          <cell r="D501">
            <v>7.1916543343079287E-2</v>
          </cell>
        </row>
        <row r="502">
          <cell r="B502">
            <v>44559</v>
          </cell>
          <cell r="C502">
            <v>0.18175608104641294</v>
          </cell>
          <cell r="D502">
            <v>7.2289026294495295E-2</v>
          </cell>
        </row>
        <row r="503">
          <cell r="B503">
            <v>44560</v>
          </cell>
          <cell r="C503">
            <v>0.18488814942610454</v>
          </cell>
          <cell r="D503">
            <v>7.2661638680940666E-2</v>
          </cell>
        </row>
        <row r="504">
          <cell r="B504">
            <v>44561</v>
          </cell>
          <cell r="C504">
            <v>0.18543503806206374</v>
          </cell>
          <cell r="D504">
            <v>7.3034380547392974E-2</v>
          </cell>
        </row>
        <row r="505">
          <cell r="B505">
            <v>44564</v>
          </cell>
          <cell r="C505">
            <v>0.18487078666241286</v>
          </cell>
          <cell r="D505">
            <v>7.3407251938845341E-2</v>
          </cell>
        </row>
        <row r="506">
          <cell r="B506">
            <v>44565</v>
          </cell>
          <cell r="C506">
            <v>0.18410843573187918</v>
          </cell>
          <cell r="D506">
            <v>7.3780252900307097E-2</v>
          </cell>
        </row>
        <row r="507">
          <cell r="B507">
            <v>44566</v>
          </cell>
          <cell r="C507">
            <v>0.17862499589552305</v>
          </cell>
          <cell r="D507">
            <v>7.415338347680267E-2</v>
          </cell>
        </row>
        <row r="508">
          <cell r="B508">
            <v>44567</v>
          </cell>
          <cell r="C508">
            <v>0.18020310539801065</v>
          </cell>
          <cell r="D508">
            <v>7.4526643713372254E-2</v>
          </cell>
        </row>
        <row r="509">
          <cell r="B509">
            <v>44568</v>
          </cell>
          <cell r="C509">
            <v>0.18249559556889849</v>
          </cell>
          <cell r="D509">
            <v>7.4900033655071807E-2</v>
          </cell>
        </row>
        <row r="510">
          <cell r="B510">
            <v>44571</v>
          </cell>
          <cell r="C510">
            <v>0.18220756180809428</v>
          </cell>
          <cell r="D510">
            <v>7.5273553346972832E-2</v>
          </cell>
        </row>
        <row r="511">
          <cell r="B511">
            <v>44572</v>
          </cell>
          <cell r="C511">
            <v>0.18479871513868495</v>
          </cell>
          <cell r="D511">
            <v>7.5647202834162597E-2</v>
          </cell>
        </row>
        <row r="512">
          <cell r="B512">
            <v>44573</v>
          </cell>
          <cell r="C512">
            <v>0.189012985505288</v>
          </cell>
          <cell r="D512">
            <v>7.6020982161743911E-2</v>
          </cell>
        </row>
        <row r="513">
          <cell r="B513">
            <v>44574</v>
          </cell>
          <cell r="C513">
            <v>0.18773214819751338</v>
          </cell>
          <cell r="D513">
            <v>7.6394891374835572E-2</v>
          </cell>
        </row>
        <row r="514">
          <cell r="B514">
            <v>44575</v>
          </cell>
          <cell r="C514">
            <v>0.19110296964413598</v>
          </cell>
          <cell r="D514">
            <v>7.6768930518571699E-2</v>
          </cell>
        </row>
        <row r="515">
          <cell r="B515">
            <v>44578</v>
          </cell>
          <cell r="C515">
            <v>0.1910924637889011</v>
          </cell>
          <cell r="D515">
            <v>7.7143099638102175E-2</v>
          </cell>
        </row>
        <row r="516">
          <cell r="B516">
            <v>44579</v>
          </cell>
          <cell r="C516">
            <v>0.19208555989551179</v>
          </cell>
          <cell r="D516">
            <v>7.7517398778592428E-2</v>
          </cell>
        </row>
        <row r="517">
          <cell r="B517">
            <v>44580</v>
          </cell>
          <cell r="C517">
            <v>0.19391643305743567</v>
          </cell>
          <cell r="D517">
            <v>7.7891827985224094E-2</v>
          </cell>
        </row>
        <row r="518">
          <cell r="B518">
            <v>44581</v>
          </cell>
          <cell r="C518">
            <v>0.19713075989200202</v>
          </cell>
          <cell r="D518">
            <v>7.8266387303193907E-2</v>
          </cell>
        </row>
        <row r="519">
          <cell r="B519">
            <v>44582</v>
          </cell>
          <cell r="C519">
            <v>0.19471599858468136</v>
          </cell>
          <cell r="D519">
            <v>7.8641076777714813E-2</v>
          </cell>
        </row>
        <row r="520">
          <cell r="B520">
            <v>44585</v>
          </cell>
          <cell r="C520">
            <v>0.19316496032910546</v>
          </cell>
          <cell r="D520">
            <v>7.9015896454015078E-2</v>
          </cell>
        </row>
        <row r="521">
          <cell r="B521">
            <v>44586</v>
          </cell>
          <cell r="C521">
            <v>0.19682639129669588</v>
          </cell>
          <cell r="D521">
            <v>7.9390846377338953E-2</v>
          </cell>
        </row>
        <row r="522">
          <cell r="B522">
            <v>44587</v>
          </cell>
          <cell r="C522">
            <v>0.20047543953481917</v>
          </cell>
          <cell r="D522">
            <v>7.9765926592946235E-2</v>
          </cell>
        </row>
        <row r="523">
          <cell r="B523">
            <v>44588</v>
          </cell>
          <cell r="C523">
            <v>0.20259870037052918</v>
          </cell>
          <cell r="D523">
            <v>8.0141137146112484E-2</v>
          </cell>
        </row>
        <row r="524">
          <cell r="B524">
            <v>44589</v>
          </cell>
          <cell r="C524">
            <v>0.20300025282277812</v>
          </cell>
          <cell r="D524">
            <v>8.051647808212925E-2</v>
          </cell>
        </row>
        <row r="525">
          <cell r="B525">
            <v>44592</v>
          </cell>
          <cell r="C525">
            <v>0.20525421873296845</v>
          </cell>
          <cell r="D525">
            <v>8.0891949446303402E-2</v>
          </cell>
        </row>
        <row r="526">
          <cell r="B526">
            <v>44593</v>
          </cell>
          <cell r="C526">
            <v>0.20662716325578123</v>
          </cell>
          <cell r="D526">
            <v>8.1267551283957573E-2</v>
          </cell>
        </row>
        <row r="527">
          <cell r="B527">
            <v>44594</v>
          </cell>
          <cell r="C527">
            <v>0.20655763563508822</v>
          </cell>
          <cell r="D527">
            <v>8.1643283640430608E-2</v>
          </cell>
        </row>
        <row r="528">
          <cell r="B528">
            <v>44595</v>
          </cell>
          <cell r="C528">
            <v>0.20645350353793201</v>
          </cell>
          <cell r="D528">
            <v>8.2077753154076394E-2</v>
          </cell>
        </row>
        <row r="529">
          <cell r="B529">
            <v>44596</v>
          </cell>
          <cell r="C529">
            <v>0.20959048041893791</v>
          </cell>
          <cell r="D529">
            <v>8.2512397183443831E-2</v>
          </cell>
        </row>
        <row r="530">
          <cell r="B530">
            <v>44599</v>
          </cell>
          <cell r="C530">
            <v>0.20938915438845274</v>
          </cell>
          <cell r="D530">
            <v>8.2947215798631735E-2</v>
          </cell>
        </row>
        <row r="531">
          <cell r="B531">
            <v>44600</v>
          </cell>
          <cell r="C531">
            <v>0.20979479814260449</v>
          </cell>
          <cell r="D531">
            <v>8.3382209069766899E-2</v>
          </cell>
        </row>
        <row r="532">
          <cell r="B532">
            <v>44601</v>
          </cell>
          <cell r="C532">
            <v>0.21105826815258766</v>
          </cell>
          <cell r="D532">
            <v>8.3817377067004317E-2</v>
          </cell>
        </row>
        <row r="533">
          <cell r="B533">
            <v>44602</v>
          </cell>
          <cell r="C533">
            <v>0.21347330516647278</v>
          </cell>
          <cell r="D533">
            <v>8.4252719860527181E-2</v>
          </cell>
        </row>
        <row r="534">
          <cell r="B534">
            <v>44603</v>
          </cell>
          <cell r="C534">
            <v>0.21247906107542747</v>
          </cell>
          <cell r="D534">
            <v>8.4688237520546661E-2</v>
          </cell>
        </row>
        <row r="535">
          <cell r="B535">
            <v>44606</v>
          </cell>
          <cell r="C535">
            <v>0.21435824277275595</v>
          </cell>
          <cell r="D535">
            <v>8.5123930117302571E-2</v>
          </cell>
        </row>
        <row r="536">
          <cell r="B536">
            <v>44607</v>
          </cell>
          <cell r="C536">
            <v>0.21579548864767739</v>
          </cell>
          <cell r="D536">
            <v>8.5559797721062703E-2</v>
          </cell>
        </row>
        <row r="537">
          <cell r="B537">
            <v>44608</v>
          </cell>
          <cell r="C537">
            <v>0.21626359458373678</v>
          </cell>
          <cell r="D537">
            <v>8.5995840402122825E-2</v>
          </cell>
        </row>
        <row r="538">
          <cell r="B538">
            <v>44609</v>
          </cell>
          <cell r="C538">
            <v>0.21387872092747573</v>
          </cell>
          <cell r="D538">
            <v>8.6432058230807352E-2</v>
          </cell>
        </row>
        <row r="539">
          <cell r="B539">
            <v>44610</v>
          </cell>
          <cell r="C539">
            <v>0.21188138105430476</v>
          </cell>
          <cell r="D539">
            <v>8.6868451277468894E-2</v>
          </cell>
        </row>
        <row r="540">
          <cell r="B540">
            <v>44613</v>
          </cell>
          <cell r="C540">
            <v>0.20964981760967616</v>
          </cell>
          <cell r="D540">
            <v>8.7305019612488044E-2</v>
          </cell>
        </row>
        <row r="541">
          <cell r="B541">
            <v>44614</v>
          </cell>
          <cell r="C541">
            <v>0.21166478130417965</v>
          </cell>
          <cell r="D541">
            <v>8.7741763306273812E-2</v>
          </cell>
        </row>
        <row r="542">
          <cell r="B542">
            <v>44615</v>
          </cell>
          <cell r="C542">
            <v>0.21066490039620311</v>
          </cell>
          <cell r="D542">
            <v>8.8178682429263633E-2</v>
          </cell>
        </row>
        <row r="543">
          <cell r="B543">
            <v>44616</v>
          </cell>
          <cell r="C543">
            <v>0.21050289537749944</v>
          </cell>
          <cell r="D543">
            <v>8.8615777051922917E-2</v>
          </cell>
        </row>
        <row r="544">
          <cell r="B544">
            <v>44617</v>
          </cell>
          <cell r="C544">
            <v>0.21441701001814817</v>
          </cell>
          <cell r="D544">
            <v>8.905304724474572E-2</v>
          </cell>
        </row>
        <row r="545">
          <cell r="B545">
            <v>44622</v>
          </cell>
          <cell r="C545">
            <v>0.21531947318446787</v>
          </cell>
          <cell r="D545">
            <v>8.9490493078254074E-2</v>
          </cell>
        </row>
        <row r="546">
          <cell r="B546">
            <v>44623</v>
          </cell>
          <cell r="C546">
            <v>0.21604197104491374</v>
          </cell>
          <cell r="D546">
            <v>8.9928114622998656E-2</v>
          </cell>
        </row>
        <row r="547">
          <cell r="B547">
            <v>44624</v>
          </cell>
          <cell r="C547">
            <v>0.21433860499493096</v>
          </cell>
          <cell r="D547">
            <v>9.0365911949558342E-2</v>
          </cell>
        </row>
        <row r="548">
          <cell r="B548">
            <v>44627</v>
          </cell>
          <cell r="C548">
            <v>0.2106213253929341</v>
          </cell>
          <cell r="D548">
            <v>9.0803885128540429E-2</v>
          </cell>
        </row>
        <row r="549">
          <cell r="B549">
            <v>44628</v>
          </cell>
          <cell r="C549">
            <v>0.21187686838433795</v>
          </cell>
          <cell r="D549">
            <v>9.1242034230580416E-2</v>
          </cell>
        </row>
        <row r="550">
          <cell r="B550">
            <v>44629</v>
          </cell>
          <cell r="C550">
            <v>0.21764628847771572</v>
          </cell>
          <cell r="D550">
            <v>9.1680359326342442E-2</v>
          </cell>
        </row>
        <row r="551">
          <cell r="B551">
            <v>44630</v>
          </cell>
          <cell r="C551">
            <v>0.21932032743393126</v>
          </cell>
          <cell r="D551">
            <v>9.2118860486518628E-2</v>
          </cell>
        </row>
        <row r="552">
          <cell r="B552">
            <v>44631</v>
          </cell>
          <cell r="C552">
            <v>0.21625113023164477</v>
          </cell>
          <cell r="D552">
            <v>9.2557537781829957E-2</v>
          </cell>
        </row>
        <row r="553">
          <cell r="B553">
            <v>44634</v>
          </cell>
          <cell r="C553">
            <v>0.21392881276958264</v>
          </cell>
          <cell r="D553">
            <v>9.2996391283025392E-2</v>
          </cell>
        </row>
        <row r="554">
          <cell r="B554">
            <v>44635</v>
          </cell>
          <cell r="C554">
            <v>0.21396431527307458</v>
          </cell>
          <cell r="D554">
            <v>9.343542106088254E-2</v>
          </cell>
        </row>
        <row r="555">
          <cell r="B555">
            <v>44636</v>
          </cell>
          <cell r="C555">
            <v>0.22012284101222823</v>
          </cell>
          <cell r="D555">
            <v>9.3874627186207427E-2</v>
          </cell>
        </row>
        <row r="556">
          <cell r="B556">
            <v>44637</v>
          </cell>
          <cell r="C556">
            <v>0.22562107336937065</v>
          </cell>
          <cell r="D556">
            <v>9.4353079659867944E-2</v>
          </cell>
        </row>
        <row r="557">
          <cell r="B557">
            <v>44638</v>
          </cell>
          <cell r="C557">
            <v>0.23090801951925211</v>
          </cell>
          <cell r="D557">
            <v>9.4831741405015268E-2</v>
          </cell>
        </row>
        <row r="558">
          <cell r="B558">
            <v>44641</v>
          </cell>
          <cell r="C558">
            <v>0.23497813485713337</v>
          </cell>
          <cell r="D558">
            <v>9.5310612513183068E-2</v>
          </cell>
        </row>
        <row r="559">
          <cell r="B559">
            <v>44642</v>
          </cell>
          <cell r="C559">
            <v>0.23993253726160368</v>
          </cell>
          <cell r="D559">
            <v>9.5789693075945204E-2</v>
          </cell>
        </row>
        <row r="560">
          <cell r="B560">
            <v>44643</v>
          </cell>
          <cell r="C560">
            <v>0.24157841932052326</v>
          </cell>
          <cell r="D560">
            <v>9.6268983184915502E-2</v>
          </cell>
        </row>
        <row r="561">
          <cell r="B561">
            <v>44644</v>
          </cell>
          <cell r="C561">
            <v>0.24676710327485263</v>
          </cell>
          <cell r="D561">
            <v>9.6748482931747981E-2</v>
          </cell>
        </row>
        <row r="562">
          <cell r="B562">
            <v>44645</v>
          </cell>
          <cell r="C562">
            <v>0.25004685042464359</v>
          </cell>
          <cell r="D562">
            <v>9.7228192408136405E-2</v>
          </cell>
        </row>
        <row r="563">
          <cell r="B563">
            <v>44648</v>
          </cell>
          <cell r="C563">
            <v>0.24967831049264855</v>
          </cell>
          <cell r="D563">
            <v>9.770811170581517E-2</v>
          </cell>
        </row>
        <row r="564">
          <cell r="B564">
            <v>44649</v>
          </cell>
          <cell r="C564">
            <v>0.25094438031448929</v>
          </cell>
          <cell r="D564">
            <v>9.8188240916558422E-2</v>
          </cell>
        </row>
        <row r="565">
          <cell r="B565">
            <v>44650</v>
          </cell>
          <cell r="C565">
            <v>0.25043897296273077</v>
          </cell>
          <cell r="D565">
            <v>9.8668580132180495E-2</v>
          </cell>
        </row>
        <row r="566">
          <cell r="B566">
            <v>44651</v>
          </cell>
          <cell r="C566">
            <v>0.24982717761569151</v>
          </cell>
          <cell r="D566">
            <v>9.9149129444535911E-2</v>
          </cell>
        </row>
        <row r="567">
          <cell r="B567">
            <v>44652</v>
          </cell>
          <cell r="C567">
            <v>0.25602151322323641</v>
          </cell>
          <cell r="D567">
            <v>9.9629888945519385E-2</v>
          </cell>
        </row>
        <row r="568">
          <cell r="B568">
            <v>44655</v>
          </cell>
          <cell r="C568">
            <v>0.25716699008810573</v>
          </cell>
          <cell r="D568">
            <v>0.10011085872706604</v>
          </cell>
        </row>
        <row r="569">
          <cell r="B569">
            <v>44656</v>
          </cell>
          <cell r="C569">
            <v>0.25499759305798064</v>
          </cell>
          <cell r="D569">
            <v>0.10059203888115076</v>
          </cell>
        </row>
        <row r="570">
          <cell r="B570">
            <v>44657</v>
          </cell>
          <cell r="C570">
            <v>0.2532781257782255</v>
          </cell>
          <cell r="D570">
            <v>0.10107342949978904</v>
          </cell>
        </row>
        <row r="571">
          <cell r="B571">
            <v>44658</v>
          </cell>
          <cell r="C571">
            <v>0.25507346748034632</v>
          </cell>
          <cell r="D571">
            <v>0.10155503067503635</v>
          </cell>
        </row>
        <row r="572">
          <cell r="B572">
            <v>44659</v>
          </cell>
          <cell r="C572">
            <v>0.25651697778487703</v>
          </cell>
          <cell r="D572">
            <v>0.10203684249898859</v>
          </cell>
        </row>
        <row r="573">
          <cell r="B573">
            <v>44662</v>
          </cell>
          <cell r="C573">
            <v>0.25288513023753389</v>
          </cell>
          <cell r="D573">
            <v>0.10251886506378205</v>
          </cell>
        </row>
        <row r="574">
          <cell r="B574">
            <v>44663</v>
          </cell>
          <cell r="C574">
            <v>0.25254711988616196</v>
          </cell>
          <cell r="D574">
            <v>0.103001098461593</v>
          </cell>
        </row>
        <row r="575">
          <cell r="B575">
            <v>44664</v>
          </cell>
          <cell r="C575">
            <v>0.25521465536996657</v>
          </cell>
          <cell r="D575">
            <v>0.10348354278463834</v>
          </cell>
        </row>
        <row r="576">
          <cell r="B576">
            <v>44665</v>
          </cell>
          <cell r="C576">
            <v>0.25574597317159564</v>
          </cell>
          <cell r="D576">
            <v>0.10396619812517516</v>
          </cell>
        </row>
        <row r="577">
          <cell r="B577">
            <v>44669</v>
          </cell>
          <cell r="C577">
            <v>0.2564215691601317</v>
          </cell>
          <cell r="D577">
            <v>0.10444906457550074</v>
          </cell>
        </row>
        <row r="578">
          <cell r="B578">
            <v>44670</v>
          </cell>
          <cell r="C578">
            <v>0.25678605470344751</v>
          </cell>
          <cell r="D578">
            <v>0.104932142227953</v>
          </cell>
        </row>
        <row r="579">
          <cell r="B579">
            <v>44671</v>
          </cell>
          <cell r="C579">
            <v>0.2576938810602023</v>
          </cell>
          <cell r="D579">
            <v>0.10541543117491026</v>
          </cell>
        </row>
        <row r="580">
          <cell r="B580">
            <v>44673</v>
          </cell>
          <cell r="C580">
            <v>0.2531399394948699</v>
          </cell>
          <cell r="D580">
            <v>0.10589893150879104</v>
          </cell>
        </row>
        <row r="581">
          <cell r="B581">
            <v>44676</v>
          </cell>
          <cell r="C581">
            <v>0.25222420824140857</v>
          </cell>
          <cell r="D581">
            <v>0.10638264332205427</v>
          </cell>
        </row>
        <row r="582">
          <cell r="B582">
            <v>44677</v>
          </cell>
          <cell r="C582">
            <v>0.24976416613410257</v>
          </cell>
          <cell r="D582">
            <v>0.10686656670719952</v>
          </cell>
        </row>
        <row r="583">
          <cell r="B583">
            <v>44678</v>
          </cell>
          <cell r="C583">
            <v>0.25216782599719645</v>
          </cell>
          <cell r="D583">
            <v>0.10735070175676675</v>
          </cell>
        </row>
        <row r="584">
          <cell r="B584">
            <v>44679</v>
          </cell>
          <cell r="C584">
            <v>0.25650932456341202</v>
          </cell>
          <cell r="D584">
            <v>0.10783504856333659</v>
          </cell>
        </row>
        <row r="585">
          <cell r="B585">
            <v>44680</v>
          </cell>
          <cell r="C585">
            <v>0.25491557822938882</v>
          </cell>
          <cell r="D585">
            <v>0.1083196072195296</v>
          </cell>
        </row>
        <row r="586">
          <cell r="B586">
            <v>44683</v>
          </cell>
          <cell r="C586">
            <v>0.25380874071670689</v>
          </cell>
          <cell r="D586">
            <v>0.10880437781800745</v>
          </cell>
        </row>
        <row r="587">
          <cell r="B587">
            <v>44684</v>
          </cell>
          <cell r="C587">
            <v>0.25447003725492023</v>
          </cell>
          <cell r="D587">
            <v>0.10928936045147197</v>
          </cell>
        </row>
        <row r="588">
          <cell r="B588">
            <v>44685</v>
          </cell>
          <cell r="C588">
            <v>0.26078468418387768</v>
          </cell>
          <cell r="D588">
            <v>0.10977455521266566</v>
          </cell>
        </row>
        <row r="589">
          <cell r="B589">
            <v>44686</v>
          </cell>
          <cell r="C589">
            <v>0.25542831752488859</v>
          </cell>
          <cell r="D589">
            <v>0.11029924797805268</v>
          </cell>
        </row>
        <row r="590">
          <cell r="B590">
            <v>44687</v>
          </cell>
          <cell r="C590">
            <v>0.2534972917082372</v>
          </cell>
          <cell r="D590">
            <v>0.11082418881409217</v>
          </cell>
        </row>
        <row r="591">
          <cell r="B591">
            <v>44690</v>
          </cell>
          <cell r="C591">
            <v>0.24845150360565449</v>
          </cell>
          <cell r="D591">
            <v>0.11134937783807008</v>
          </cell>
        </row>
        <row r="592">
          <cell r="B592">
            <v>44691</v>
          </cell>
          <cell r="C592">
            <v>0.24980453396557722</v>
          </cell>
          <cell r="D592">
            <v>0.11187481516732767</v>
          </cell>
        </row>
        <row r="593">
          <cell r="B593">
            <v>44692</v>
          </cell>
          <cell r="C593">
            <v>0.25163248344857814</v>
          </cell>
          <cell r="D593">
            <v>0.1124005009192619</v>
          </cell>
        </row>
        <row r="594">
          <cell r="B594">
            <v>44693</v>
          </cell>
          <cell r="C594">
            <v>0.25194152776106438</v>
          </cell>
          <cell r="D594">
            <v>0.11292643521132484</v>
          </cell>
        </row>
        <row r="595">
          <cell r="B595">
            <v>44694</v>
          </cell>
          <cell r="C595">
            <v>0.25667234212008849</v>
          </cell>
          <cell r="D595">
            <v>0.11345261816102448</v>
          </cell>
        </row>
        <row r="596">
          <cell r="B596">
            <v>44697</v>
          </cell>
          <cell r="C596">
            <v>0.25941590118778457</v>
          </cell>
          <cell r="D596">
            <v>0.11397904988592411</v>
          </cell>
        </row>
        <row r="597">
          <cell r="B597">
            <v>44698</v>
          </cell>
          <cell r="C597">
            <v>0.26269562209227426</v>
          </cell>
          <cell r="D597">
            <v>0.11450573050364277</v>
          </cell>
        </row>
        <row r="598">
          <cell r="B598">
            <v>44699</v>
          </cell>
          <cell r="C598">
            <v>0.25791348482156629</v>
          </cell>
          <cell r="D598">
            <v>0.1150326601318552</v>
          </cell>
        </row>
        <row r="599">
          <cell r="B599">
            <v>44700</v>
          </cell>
          <cell r="C599">
            <v>0.25929195796532012</v>
          </cell>
          <cell r="D599">
            <v>0.11555983888829147</v>
          </cell>
        </row>
        <row r="600">
          <cell r="B600">
            <v>44701</v>
          </cell>
          <cell r="C600">
            <v>0.26162938223056531</v>
          </cell>
          <cell r="D600">
            <v>0.11608726689073734</v>
          </cell>
        </row>
        <row r="601">
          <cell r="B601">
            <v>44704</v>
          </cell>
          <cell r="C601">
            <v>0.26499828252128044</v>
          </cell>
          <cell r="D601">
            <v>0.11661494425703456</v>
          </cell>
        </row>
        <row r="602">
          <cell r="B602">
            <v>44705</v>
          </cell>
          <cell r="C602">
            <v>0.26329051168438911</v>
          </cell>
          <cell r="D602">
            <v>0.11714287110508037</v>
          </cell>
        </row>
        <row r="603">
          <cell r="B603">
            <v>44706</v>
          </cell>
          <cell r="C603">
            <v>0.26514533712364319</v>
          </cell>
          <cell r="D603">
            <v>0.11767104755282776</v>
          </cell>
        </row>
        <row r="604">
          <cell r="B604">
            <v>44707</v>
          </cell>
          <cell r="C604">
            <v>0.26866797113872631</v>
          </cell>
          <cell r="D604">
            <v>0.11819947371828543</v>
          </cell>
        </row>
        <row r="605">
          <cell r="B605">
            <v>44708</v>
          </cell>
          <cell r="C605">
            <v>0.27062585350857593</v>
          </cell>
          <cell r="D605">
            <v>0.11872814971951806</v>
          </cell>
        </row>
        <row r="606">
          <cell r="B606">
            <v>44711</v>
          </cell>
          <cell r="C606">
            <v>0.2695384289812579</v>
          </cell>
          <cell r="D606">
            <v>0.11925707567464605</v>
          </cell>
        </row>
        <row r="607">
          <cell r="B607">
            <v>44712</v>
          </cell>
          <cell r="C607">
            <v>0.27061798421492345</v>
          </cell>
          <cell r="D607">
            <v>0.11978625170184576</v>
          </cell>
        </row>
        <row r="608">
          <cell r="B608">
            <v>44713</v>
          </cell>
          <cell r="C608">
            <v>0.27176247087461158</v>
          </cell>
          <cell r="D608">
            <v>0.12031567791934927</v>
          </cell>
        </row>
        <row r="609">
          <cell r="B609">
            <v>44714</v>
          </cell>
          <cell r="C609">
            <v>0.2744861354491237</v>
          </cell>
          <cell r="D609">
            <v>0.12084535444544464</v>
          </cell>
        </row>
        <row r="610">
          <cell r="B610">
            <v>44715</v>
          </cell>
          <cell r="C610">
            <v>0.27309469669863717</v>
          </cell>
          <cell r="D610">
            <v>0.12137528139847564</v>
          </cell>
        </row>
        <row r="611">
          <cell r="B611">
            <v>44718</v>
          </cell>
          <cell r="C611">
            <v>0.27272206725070358</v>
          </cell>
          <cell r="D611">
            <v>0.12190545889684246</v>
          </cell>
        </row>
        <row r="612">
          <cell r="B612">
            <v>44719</v>
          </cell>
          <cell r="C612">
            <v>0.27355072966917682</v>
          </cell>
          <cell r="D612">
            <v>0.12243588705900077</v>
          </cell>
        </row>
        <row r="613">
          <cell r="B613">
            <v>44720</v>
          </cell>
          <cell r="C613">
            <v>0.27268253355574634</v>
          </cell>
          <cell r="D613">
            <v>0.12296656600346245</v>
          </cell>
        </row>
        <row r="614">
          <cell r="B614">
            <v>44721</v>
          </cell>
          <cell r="C614">
            <v>0.27146896376610585</v>
          </cell>
          <cell r="D614">
            <v>0.12349749584879555</v>
          </cell>
        </row>
        <row r="615">
          <cell r="B615">
            <v>44722</v>
          </cell>
          <cell r="C615">
            <v>0.26972039259581693</v>
          </cell>
          <cell r="D615">
            <v>0.12402867671362383</v>
          </cell>
        </row>
        <row r="616">
          <cell r="B616">
            <v>44725</v>
          </cell>
          <cell r="C616">
            <v>0.26654864346482143</v>
          </cell>
          <cell r="D616">
            <v>0.12456010871662748</v>
          </cell>
        </row>
        <row r="617">
          <cell r="B617">
            <v>44726</v>
          </cell>
          <cell r="C617">
            <v>0.26586312582606775</v>
          </cell>
          <cell r="D617">
            <v>0.12509179197654285</v>
          </cell>
        </row>
        <row r="618">
          <cell r="B618">
            <v>44727</v>
          </cell>
          <cell r="C618">
            <v>0.26884186996367676</v>
          </cell>
          <cell r="D618">
            <v>0.12562372661216203</v>
          </cell>
        </row>
        <row r="619">
          <cell r="B619">
            <v>44729</v>
          </cell>
          <cell r="C619">
            <v>0.26405058112604052</v>
          </cell>
          <cell r="D619">
            <v>0.12617570423587887</v>
          </cell>
        </row>
        <row r="620">
          <cell r="B620">
            <v>44732</v>
          </cell>
          <cell r="C620">
            <v>0.26410293170923915</v>
          </cell>
          <cell r="D620">
            <v>0.12672795253556823</v>
          </cell>
        </row>
        <row r="621">
          <cell r="B621">
            <v>44733</v>
          </cell>
          <cell r="C621">
            <v>0.26452611412850602</v>
          </cell>
          <cell r="D621">
            <v>0.12728047164396306</v>
          </cell>
        </row>
        <row r="622">
          <cell r="B622">
            <v>44734</v>
          </cell>
          <cell r="C622">
            <v>0.26396482120897491</v>
          </cell>
          <cell r="D622">
            <v>0.12783326169386111</v>
          </cell>
        </row>
        <row r="623">
          <cell r="B623">
            <v>44735</v>
          </cell>
          <cell r="C623">
            <v>0.26359903341132496</v>
          </cell>
          <cell r="D623">
            <v>0.12838632281812523</v>
          </cell>
        </row>
        <row r="624">
          <cell r="B624">
            <v>44736</v>
          </cell>
          <cell r="C624">
            <v>0.26507419159793466</v>
          </cell>
          <cell r="D624">
            <v>0.12893965514968353</v>
          </cell>
        </row>
        <row r="625">
          <cell r="B625">
            <v>44739</v>
          </cell>
          <cell r="C625">
            <v>0.26849492891825588</v>
          </cell>
          <cell r="D625">
            <v>0.12949325882152918</v>
          </cell>
        </row>
        <row r="626">
          <cell r="B626">
            <v>44740</v>
          </cell>
          <cell r="C626">
            <v>0.26847923171895771</v>
          </cell>
          <cell r="D626">
            <v>0.13004713396672085</v>
          </cell>
        </row>
        <row r="627">
          <cell r="B627">
            <v>44741</v>
          </cell>
          <cell r="C627">
            <v>0.26704010620021212</v>
          </cell>
          <cell r="D627">
            <v>0.13060128071838206</v>
          </cell>
        </row>
        <row r="628">
          <cell r="B628">
            <v>44742</v>
          </cell>
          <cell r="C628">
            <v>0.2666253698063199</v>
          </cell>
          <cell r="D628">
            <v>0.13115569920970183</v>
          </cell>
        </row>
        <row r="629">
          <cell r="B629">
            <v>44743</v>
          </cell>
          <cell r="C629">
            <v>0.26794705163038723</v>
          </cell>
          <cell r="D629">
            <v>0.13171038957393444</v>
          </cell>
        </row>
        <row r="630">
          <cell r="B630">
            <v>44746</v>
          </cell>
          <cell r="C630">
            <v>0.26664150582988255</v>
          </cell>
          <cell r="D630">
            <v>0.1322653519443997</v>
          </cell>
        </row>
        <row r="631">
          <cell r="B631">
            <v>44747</v>
          </cell>
          <cell r="C631">
            <v>0.26529508623240239</v>
          </cell>
          <cell r="D631">
            <v>0.13282058645448247</v>
          </cell>
        </row>
        <row r="632">
          <cell r="B632">
            <v>44748</v>
          </cell>
          <cell r="C632">
            <v>0.26558961994632346</v>
          </cell>
          <cell r="D632">
            <v>0.13337609323763333</v>
          </cell>
        </row>
        <row r="633">
          <cell r="B633">
            <v>44749</v>
          </cell>
          <cell r="C633">
            <v>0.27000384947479916</v>
          </cell>
          <cell r="D633">
            <v>0.13393187242736815</v>
          </cell>
        </row>
        <row r="634">
          <cell r="B634">
            <v>44750</v>
          </cell>
          <cell r="C634">
            <v>0.26900076579001708</v>
          </cell>
          <cell r="D634">
            <v>0.13448792415726807</v>
          </cell>
        </row>
        <row r="635">
          <cell r="B635">
            <v>44753</v>
          </cell>
          <cell r="C635">
            <v>0.26491569587043817</v>
          </cell>
          <cell r="D635">
            <v>0.13504424856098018</v>
          </cell>
        </row>
        <row r="636">
          <cell r="B636">
            <v>44754</v>
          </cell>
          <cell r="C636">
            <v>0.26444438660181424</v>
          </cell>
          <cell r="D636">
            <v>0.13560084577221687</v>
          </cell>
        </row>
        <row r="637">
          <cell r="B637">
            <v>44755</v>
          </cell>
          <cell r="C637">
            <v>0.26489875449301348</v>
          </cell>
          <cell r="D637">
            <v>0.13615771592475601</v>
          </cell>
        </row>
        <row r="638">
          <cell r="B638">
            <v>44756</v>
          </cell>
          <cell r="C638">
            <v>0.26381188047446802</v>
          </cell>
          <cell r="D638">
            <v>0.13671485915244119</v>
          </cell>
        </row>
        <row r="639">
          <cell r="B639">
            <v>44757</v>
          </cell>
          <cell r="C639">
            <v>0.26489372309348447</v>
          </cell>
          <cell r="D639">
            <v>0.13727227558918154</v>
          </cell>
        </row>
        <row r="640">
          <cell r="B640">
            <v>44760</v>
          </cell>
          <cell r="C640">
            <v>0.26444402563625236</v>
          </cell>
          <cell r="D640">
            <v>0.13782996536895187</v>
          </cell>
        </row>
        <row r="641">
          <cell r="B641">
            <v>44761</v>
          </cell>
          <cell r="C641">
            <v>0.26634387566919471</v>
          </cell>
          <cell r="D641">
            <v>0.13838792862579297</v>
          </cell>
        </row>
        <row r="642">
          <cell r="B642">
            <v>44762</v>
          </cell>
          <cell r="C642">
            <v>0.26899926761408821</v>
          </cell>
          <cell r="D642">
            <v>0.13894616549381089</v>
          </cell>
        </row>
        <row r="643">
          <cell r="B643">
            <v>44763</v>
          </cell>
          <cell r="C643">
            <v>0.27001535727525816</v>
          </cell>
          <cell r="D643">
            <v>0.13950467610717787</v>
          </cell>
        </row>
        <row r="644">
          <cell r="B644">
            <v>44764</v>
          </cell>
          <cell r="C644">
            <v>0.26917531416612706</v>
          </cell>
          <cell r="D644">
            <v>0.14006346060013164</v>
          </cell>
        </row>
        <row r="645">
          <cell r="B645">
            <v>44767</v>
          </cell>
          <cell r="C645">
            <v>0.2701646201938448</v>
          </cell>
          <cell r="D645">
            <v>0.1406225191069761</v>
          </cell>
        </row>
        <row r="646">
          <cell r="B646">
            <v>44768</v>
          </cell>
          <cell r="C646">
            <v>0.26936616786900847</v>
          </cell>
          <cell r="D646">
            <v>0.14118185176208042</v>
          </cell>
        </row>
        <row r="647">
          <cell r="B647">
            <v>44769</v>
          </cell>
          <cell r="C647">
            <v>0.27395703004582828</v>
          </cell>
          <cell r="D647">
            <v>0.14174145869988042</v>
          </cell>
        </row>
        <row r="648">
          <cell r="B648">
            <v>44770</v>
          </cell>
          <cell r="C648">
            <v>0.27673893750062306</v>
          </cell>
          <cell r="D648">
            <v>0.14230134005487716</v>
          </cell>
        </row>
        <row r="649">
          <cell r="B649">
            <v>44771</v>
          </cell>
          <cell r="C649">
            <v>0.27888204729827848</v>
          </cell>
          <cell r="D649">
            <v>0.14286149596163811</v>
          </cell>
        </row>
        <row r="650">
          <cell r="B650">
            <v>44774</v>
          </cell>
          <cell r="C650">
            <v>0.27778389621192434</v>
          </cell>
          <cell r="D650">
            <v>0.14342192655479646</v>
          </cell>
        </row>
        <row r="651">
          <cell r="B651">
            <v>44775</v>
          </cell>
          <cell r="C651">
            <v>0.28012106549251681</v>
          </cell>
          <cell r="D651">
            <v>0.14398263196905159</v>
          </cell>
        </row>
        <row r="652">
          <cell r="B652">
            <v>44776</v>
          </cell>
          <cell r="C652">
            <v>0.28458554311260964</v>
          </cell>
          <cell r="D652">
            <v>0.14454361233916879</v>
          </cell>
        </row>
        <row r="653">
          <cell r="B653">
            <v>44777</v>
          </cell>
          <cell r="C653">
            <v>0.29017669256385403</v>
          </cell>
          <cell r="D653">
            <v>0.1451249035762181</v>
          </cell>
        </row>
        <row r="654">
          <cell r="B654">
            <v>44778</v>
          </cell>
          <cell r="C654">
            <v>0.29213553806870407</v>
          </cell>
          <cell r="D654">
            <v>0.14570649003967784</v>
          </cell>
        </row>
        <row r="655">
          <cell r="B655">
            <v>44781</v>
          </cell>
          <cell r="C655">
            <v>0.29520627610836558</v>
          </cell>
          <cell r="D655">
            <v>0.14628837187948784</v>
          </cell>
        </row>
        <row r="656">
          <cell r="B656">
            <v>44782</v>
          </cell>
          <cell r="C656">
            <v>0.29455685952433908</v>
          </cell>
          <cell r="D656">
            <v>0.14687054924566367</v>
          </cell>
        </row>
        <row r="657">
          <cell r="B657">
            <v>44783</v>
          </cell>
          <cell r="C657">
            <v>0.29654015668118672</v>
          </cell>
          <cell r="D657">
            <v>0.14745302228829771</v>
          </cell>
        </row>
        <row r="658">
          <cell r="B658">
            <v>44784</v>
          </cell>
          <cell r="C658">
            <v>0.29477602203608733</v>
          </cell>
          <cell r="D658">
            <v>0.14803579115755805</v>
          </cell>
        </row>
        <row r="659">
          <cell r="B659">
            <v>44785</v>
          </cell>
          <cell r="C659">
            <v>0.30013731890208795</v>
          </cell>
          <cell r="D659">
            <v>0.14861885600368918</v>
          </cell>
        </row>
        <row r="660">
          <cell r="B660">
            <v>44788</v>
          </cell>
          <cell r="C660">
            <v>0.30226681415686851</v>
          </cell>
          <cell r="D660">
            <v>0.14920221697701197</v>
          </cell>
        </row>
        <row r="661">
          <cell r="B661">
            <v>44789</v>
          </cell>
          <cell r="C661">
            <v>0.30115653856846625</v>
          </cell>
          <cell r="D661">
            <v>0.14978587422792367</v>
          </cell>
        </row>
        <row r="662">
          <cell r="B662">
            <v>44790</v>
          </cell>
          <cell r="C662">
            <v>0.30252243254405364</v>
          </cell>
          <cell r="D662">
            <v>0.15036982790689768</v>
          </cell>
        </row>
        <row r="663">
          <cell r="B663">
            <v>44791</v>
          </cell>
          <cell r="C663">
            <v>0.3043780667915621</v>
          </cell>
          <cell r="D663">
            <v>0.15095407816448425</v>
          </cell>
        </row>
        <row r="664">
          <cell r="B664">
            <v>44792</v>
          </cell>
          <cell r="C664">
            <v>0.30161501661181545</v>
          </cell>
          <cell r="D664">
            <v>0.15153862515130978</v>
          </cell>
        </row>
        <row r="665">
          <cell r="B665">
            <v>44795</v>
          </cell>
          <cell r="C665">
            <v>0.3016543852835647</v>
          </cell>
          <cell r="D665">
            <v>0.15212346901807705</v>
          </cell>
        </row>
        <row r="666">
          <cell r="B666">
            <v>44796</v>
          </cell>
          <cell r="C666">
            <v>0.30565126114430075</v>
          </cell>
          <cell r="D666">
            <v>0.15270860991556567</v>
          </cell>
        </row>
        <row r="667">
          <cell r="B667">
            <v>44797</v>
          </cell>
          <cell r="C667">
            <v>0.30838449792275857</v>
          </cell>
          <cell r="D667">
            <v>0.15329404799463187</v>
          </cell>
        </row>
        <row r="668">
          <cell r="B668">
            <v>44798</v>
          </cell>
          <cell r="C668">
            <v>0.30888849273380936</v>
          </cell>
          <cell r="D668">
            <v>0.153879783406208</v>
          </cell>
        </row>
        <row r="669">
          <cell r="B669">
            <v>44799</v>
          </cell>
          <cell r="C669">
            <v>0.30826593928166157</v>
          </cell>
          <cell r="D669">
            <v>0.15446581630130374</v>
          </cell>
        </row>
        <row r="670">
          <cell r="B670">
            <v>44802</v>
          </cell>
          <cell r="C670">
            <v>0.30956003724668291</v>
          </cell>
          <cell r="D670">
            <v>0.15505214683100488</v>
          </cell>
        </row>
        <row r="671">
          <cell r="B671">
            <v>44803</v>
          </cell>
          <cell r="C671">
            <v>0.30716561285596478</v>
          </cell>
          <cell r="D671">
            <v>0.15563877514647428</v>
          </cell>
        </row>
        <row r="672">
          <cell r="B672">
            <v>44804</v>
          </cell>
          <cell r="C672">
            <v>0.30817197248931549</v>
          </cell>
          <cell r="D672">
            <v>0.15622570139895164</v>
          </cell>
        </row>
        <row r="673">
          <cell r="B673">
            <v>44805</v>
          </cell>
          <cell r="C673">
            <v>0.3118060031129648</v>
          </cell>
          <cell r="D673">
            <v>0.15681292573975303</v>
          </cell>
        </row>
        <row r="674">
          <cell r="B674">
            <v>44806</v>
          </cell>
          <cell r="C674">
            <v>0.31293382301958927</v>
          </cell>
          <cell r="D674">
            <v>0.157400448320272</v>
          </cell>
        </row>
        <row r="675">
          <cell r="B675">
            <v>44809</v>
          </cell>
          <cell r="C675">
            <v>0.31545799377610773</v>
          </cell>
          <cell r="D675">
            <v>0.15798826929197829</v>
          </cell>
        </row>
        <row r="676">
          <cell r="B676">
            <v>44810</v>
          </cell>
          <cell r="C676">
            <v>0.31166324382934585</v>
          </cell>
          <cell r="D676">
            <v>0.15857638880641911</v>
          </cell>
        </row>
        <row r="677">
          <cell r="B677">
            <v>44812</v>
          </cell>
          <cell r="C677">
            <v>0.31141462685958499</v>
          </cell>
          <cell r="D677">
            <v>0.15916480701521851</v>
          </cell>
        </row>
        <row r="678">
          <cell r="B678">
            <v>44813</v>
          </cell>
          <cell r="C678">
            <v>0.31627375165636851</v>
          </cell>
          <cell r="D678">
            <v>0.15975352407007737</v>
          </cell>
        </row>
        <row r="679">
          <cell r="B679">
            <v>44816</v>
          </cell>
          <cell r="C679">
            <v>0.31725574486094987</v>
          </cell>
          <cell r="D679">
            <v>0.16034254012277382</v>
          </cell>
        </row>
        <row r="680">
          <cell r="B680">
            <v>44817</v>
          </cell>
          <cell r="C680">
            <v>0.31525834262484498</v>
          </cell>
          <cell r="D680">
            <v>0.16093185532516308</v>
          </cell>
        </row>
        <row r="681">
          <cell r="B681">
            <v>44818</v>
          </cell>
          <cell r="C681">
            <v>0.31632118953004817</v>
          </cell>
          <cell r="D681">
            <v>0.16152146982917714</v>
          </cell>
        </row>
        <row r="682">
          <cell r="B682">
            <v>44819</v>
          </cell>
          <cell r="C682">
            <v>0.31555592574661184</v>
          </cell>
          <cell r="D682">
            <v>0.16211138378682577</v>
          </cell>
        </row>
        <row r="683">
          <cell r="B683">
            <v>44820</v>
          </cell>
          <cell r="C683">
            <v>0.31394304263042661</v>
          </cell>
          <cell r="D683">
            <v>0.16270159735019529</v>
          </cell>
        </row>
        <row r="684">
          <cell r="B684">
            <v>44823</v>
          </cell>
          <cell r="C684">
            <v>0.31660912175292544</v>
          </cell>
          <cell r="D684">
            <v>0.16329211067144977</v>
          </cell>
        </row>
        <row r="685">
          <cell r="B685">
            <v>44824</v>
          </cell>
          <cell r="C685">
            <v>0.31915701416819964</v>
          </cell>
          <cell r="D685">
            <v>0.1638829239028301</v>
          </cell>
        </row>
        <row r="686">
          <cell r="B686">
            <v>44825</v>
          </cell>
          <cell r="C686">
            <v>0.32000008081510312</v>
          </cell>
          <cell r="D686">
            <v>0.1644740371966551</v>
          </cell>
        </row>
        <row r="687">
          <cell r="B687">
            <v>44826</v>
          </cell>
          <cell r="C687">
            <v>0.32516646485239331</v>
          </cell>
          <cell r="D687">
            <v>0.16506545070532042</v>
          </cell>
        </row>
        <row r="688">
          <cell r="B688">
            <v>44827</v>
          </cell>
          <cell r="C688">
            <v>0.3231557201445765</v>
          </cell>
          <cell r="D688">
            <v>0.1656571645812992</v>
          </cell>
        </row>
        <row r="689">
          <cell r="B689">
            <v>44830</v>
          </cell>
          <cell r="C689">
            <v>0.31858530924623651</v>
          </cell>
          <cell r="D689">
            <v>0.16624917897714209</v>
          </cell>
        </row>
        <row r="690">
          <cell r="B690">
            <v>44831</v>
          </cell>
          <cell r="C690">
            <v>0.31718239987110608</v>
          </cell>
          <cell r="D690">
            <v>0.16684149404547743</v>
          </cell>
        </row>
        <row r="691">
          <cell r="B691">
            <v>44832</v>
          </cell>
          <cell r="C691">
            <v>0.31659322357535014</v>
          </cell>
          <cell r="D691">
            <v>0.16743410993901064</v>
          </cell>
        </row>
        <row r="692">
          <cell r="B692">
            <v>44833</v>
          </cell>
          <cell r="C692">
            <v>0.31587747061258531</v>
          </cell>
          <cell r="D692">
            <v>0.16802702681052506</v>
          </cell>
        </row>
        <row r="693">
          <cell r="B693">
            <v>44834</v>
          </cell>
          <cell r="C693">
            <v>0.31958481655838811</v>
          </cell>
          <cell r="D693">
            <v>0.16862024481288151</v>
          </cell>
        </row>
        <row r="694">
          <cell r="B694">
            <v>44837</v>
          </cell>
          <cell r="C694">
            <v>0.32952642269884436</v>
          </cell>
          <cell r="D694">
            <v>0.16921376409901856</v>
          </cell>
        </row>
        <row r="695">
          <cell r="B695">
            <v>44838</v>
          </cell>
          <cell r="C695">
            <v>0.32952436446975897</v>
          </cell>
          <cell r="D695">
            <v>0.16980758482195202</v>
          </cell>
        </row>
        <row r="696">
          <cell r="B696">
            <v>44839</v>
          </cell>
          <cell r="C696">
            <v>0.3317111722388113</v>
          </cell>
          <cell r="D696">
            <v>0.17040170713477587</v>
          </cell>
        </row>
        <row r="697">
          <cell r="B697">
            <v>44840</v>
          </cell>
          <cell r="C697">
            <v>0.33356383040531967</v>
          </cell>
          <cell r="D697">
            <v>0.17099613119066182</v>
          </cell>
        </row>
        <row r="698">
          <cell r="B698">
            <v>44841</v>
          </cell>
          <cell r="C698">
            <v>0.33203860964424181</v>
          </cell>
          <cell r="D698">
            <v>0.17159085714285904</v>
          </cell>
        </row>
        <row r="699">
          <cell r="B699">
            <v>44844</v>
          </cell>
          <cell r="C699">
            <v>0.3317172874966825</v>
          </cell>
          <cell r="D699">
            <v>0.17218588514469491</v>
          </cell>
        </row>
        <row r="700">
          <cell r="B700">
            <v>44845</v>
          </cell>
          <cell r="C700">
            <v>0.32916877101833952</v>
          </cell>
          <cell r="D700">
            <v>0.17278121534957447</v>
          </cell>
        </row>
        <row r="701">
          <cell r="B701">
            <v>44847</v>
          </cell>
          <cell r="C701">
            <v>0.32786784512997591</v>
          </cell>
          <cell r="D701">
            <v>0.17337684791098074</v>
          </cell>
        </row>
        <row r="702">
          <cell r="B702">
            <v>44848</v>
          </cell>
          <cell r="C702">
            <v>0.32632876951698342</v>
          </cell>
          <cell r="D702">
            <v>0.17397278298247465</v>
          </cell>
        </row>
        <row r="703">
          <cell r="B703">
            <v>44851</v>
          </cell>
          <cell r="C703">
            <v>0.32895340403497353</v>
          </cell>
          <cell r="D703">
            <v>0.17456902071769509</v>
          </cell>
        </row>
        <row r="704">
          <cell r="B704">
            <v>44852</v>
          </cell>
          <cell r="C704">
            <v>0.33328409586281604</v>
          </cell>
          <cell r="D704">
            <v>0.17516556127035909</v>
          </cell>
        </row>
        <row r="705">
          <cell r="B705">
            <v>44853</v>
          </cell>
          <cell r="C705">
            <v>0.334932133953731</v>
          </cell>
          <cell r="D705">
            <v>0.17576240479426164</v>
          </cell>
        </row>
        <row r="706">
          <cell r="B706">
            <v>44854</v>
          </cell>
          <cell r="C706">
            <v>0.33591135411656059</v>
          </cell>
          <cell r="D706">
            <v>0.17635955144327586</v>
          </cell>
        </row>
        <row r="707">
          <cell r="B707">
            <v>44855</v>
          </cell>
          <cell r="C707">
            <v>0.33985865325048059</v>
          </cell>
          <cell r="D707">
            <v>0.17695700137135306</v>
          </cell>
        </row>
        <row r="708">
          <cell r="B708">
            <v>44858</v>
          </cell>
          <cell r="C708">
            <v>0.33481393916859403</v>
          </cell>
          <cell r="D708">
            <v>0.17755475473252269</v>
          </cell>
        </row>
        <row r="709">
          <cell r="B709">
            <v>44859</v>
          </cell>
          <cell r="C709">
            <v>0.33253921426853705</v>
          </cell>
          <cell r="D709">
            <v>0.17815281168089259</v>
          </cell>
        </row>
        <row r="710">
          <cell r="B710">
            <v>44860</v>
          </cell>
          <cell r="C710">
            <v>0.32925712275181107</v>
          </cell>
          <cell r="D710">
            <v>0.17875117237064853</v>
          </cell>
        </row>
        <row r="711">
          <cell r="B711">
            <v>44861</v>
          </cell>
          <cell r="C711">
            <v>0.33398038644488937</v>
          </cell>
          <cell r="D711">
            <v>0.17934983695605511</v>
          </cell>
        </row>
        <row r="712">
          <cell r="B712">
            <v>44862</v>
          </cell>
          <cell r="C712">
            <v>0.33575056014095228</v>
          </cell>
          <cell r="D712">
            <v>0.17994880559145465</v>
          </cell>
        </row>
        <row r="713">
          <cell r="B713">
            <v>44865</v>
          </cell>
          <cell r="C713">
            <v>0.34093728643532395</v>
          </cell>
          <cell r="D713">
            <v>0.1805480784312683</v>
          </cell>
        </row>
        <row r="714">
          <cell r="B714">
            <v>44866</v>
          </cell>
          <cell r="C714">
            <v>0.34212757450154085</v>
          </cell>
          <cell r="D714">
            <v>0.18114765562999557</v>
          </cell>
        </row>
        <row r="715">
          <cell r="B715">
            <v>44868</v>
          </cell>
          <cell r="C715">
            <v>0.34225059208747455</v>
          </cell>
          <cell r="D715">
            <v>0.18174753734221438</v>
          </cell>
        </row>
        <row r="716">
          <cell r="B716">
            <v>44869</v>
          </cell>
          <cell r="C716">
            <v>0.34525255535008359</v>
          </cell>
          <cell r="D716">
            <v>0.18234772372258101</v>
          </cell>
        </row>
        <row r="717">
          <cell r="B717">
            <v>44872</v>
          </cell>
          <cell r="C717">
            <v>0.34141764803561214</v>
          </cell>
          <cell r="D717">
            <v>0.18294821492583058</v>
          </cell>
        </row>
        <row r="718">
          <cell r="B718">
            <v>44873</v>
          </cell>
          <cell r="C718">
            <v>0.34065441990931045</v>
          </cell>
          <cell r="D718">
            <v>0.18354901110677657</v>
          </cell>
        </row>
        <row r="719">
          <cell r="B719">
            <v>44874</v>
          </cell>
          <cell r="C719">
            <v>0.33801381414521647</v>
          </cell>
          <cell r="D719">
            <v>0.18415011242031132</v>
          </cell>
        </row>
        <row r="720">
          <cell r="B720">
            <v>44875</v>
          </cell>
          <cell r="C720">
            <v>0.33481748054264049</v>
          </cell>
          <cell r="D720">
            <v>0.18475151902140552</v>
          </cell>
        </row>
        <row r="721">
          <cell r="B721">
            <v>44879</v>
          </cell>
          <cell r="C721">
            <v>0.33923012584316492</v>
          </cell>
          <cell r="D721">
            <v>0.1853532310651087</v>
          </cell>
        </row>
        <row r="722">
          <cell r="B722">
            <v>44881</v>
          </cell>
          <cell r="C722">
            <v>0.33526405429390738</v>
          </cell>
          <cell r="D722">
            <v>0.18595524870654923</v>
          </cell>
        </row>
        <row r="723">
          <cell r="B723">
            <v>44882</v>
          </cell>
          <cell r="C723">
            <v>0.33344550764351455</v>
          </cell>
          <cell r="D723">
            <v>0.18655757210093427</v>
          </cell>
        </row>
        <row r="724">
          <cell r="B724">
            <v>44883</v>
          </cell>
          <cell r="C724">
            <v>0.33261754858365999</v>
          </cell>
          <cell r="D724">
            <v>0.18716020140354961</v>
          </cell>
        </row>
        <row r="725">
          <cell r="B725">
            <v>44886</v>
          </cell>
          <cell r="C725">
            <v>0.33471694184373302</v>
          </cell>
          <cell r="D725">
            <v>0.18776313676976009</v>
          </cell>
        </row>
        <row r="726">
          <cell r="B726">
            <v>44887</v>
          </cell>
          <cell r="C726">
            <v>0.33317267291315611</v>
          </cell>
          <cell r="D726">
            <v>0.18836637835500936</v>
          </cell>
        </row>
        <row r="727">
          <cell r="B727">
            <v>44888</v>
          </cell>
          <cell r="C727">
            <v>0.33189367774622691</v>
          </cell>
          <cell r="D727">
            <v>0.18896992631482012</v>
          </cell>
        </row>
        <row r="728">
          <cell r="B728">
            <v>44889</v>
          </cell>
          <cell r="C728">
            <v>0.33652240530111732</v>
          </cell>
          <cell r="D728">
            <v>0.18957378080479415</v>
          </cell>
        </row>
        <row r="729">
          <cell r="B729">
            <v>44890</v>
          </cell>
          <cell r="C729">
            <v>0.33335876292537936</v>
          </cell>
          <cell r="D729">
            <v>0.19017794198061178</v>
          </cell>
        </row>
        <row r="730">
          <cell r="B730">
            <v>44893</v>
          </cell>
          <cell r="C730">
            <v>0.3326189522652514</v>
          </cell>
          <cell r="D730">
            <v>0.19078240999803286</v>
          </cell>
        </row>
        <row r="731">
          <cell r="B731">
            <v>44894</v>
          </cell>
          <cell r="C731">
            <v>0.33680664381680581</v>
          </cell>
          <cell r="D731">
            <v>0.19138718501289631</v>
          </cell>
        </row>
        <row r="732">
          <cell r="B732">
            <v>44895</v>
          </cell>
          <cell r="C732">
            <v>0.34153958383818672</v>
          </cell>
          <cell r="D732">
            <v>0.19199226718112006</v>
          </cell>
        </row>
        <row r="733">
          <cell r="B733">
            <v>44896</v>
          </cell>
          <cell r="C733">
            <v>0.33979166399995142</v>
          </cell>
          <cell r="D733">
            <v>0.19259765665870132</v>
          </cell>
        </row>
        <row r="734">
          <cell r="B734">
            <v>44897</v>
          </cell>
          <cell r="C734">
            <v>0.34277735899156836</v>
          </cell>
          <cell r="D734">
            <v>0.19320335360171637</v>
          </cell>
        </row>
        <row r="735">
          <cell r="B735">
            <v>44900</v>
          </cell>
          <cell r="C735">
            <v>0.33896698618125143</v>
          </cell>
          <cell r="D735">
            <v>0.19380935816632094</v>
          </cell>
        </row>
        <row r="736">
          <cell r="B736">
            <v>44901</v>
          </cell>
          <cell r="C736">
            <v>0.33724338989672953</v>
          </cell>
          <cell r="D736">
            <v>0.19441567050875008</v>
          </cell>
        </row>
        <row r="737">
          <cell r="B737">
            <v>44902</v>
          </cell>
          <cell r="C737">
            <v>0.33674856402982045</v>
          </cell>
          <cell r="D737">
            <v>0.19502229078531785</v>
          </cell>
        </row>
        <row r="738">
          <cell r="B738">
            <v>44903</v>
          </cell>
          <cell r="C738">
            <v>0.33536120892211674</v>
          </cell>
          <cell r="D738">
            <v>0.19562921915241827</v>
          </cell>
        </row>
        <row r="739">
          <cell r="B739">
            <v>44904</v>
          </cell>
          <cell r="C739">
            <v>0.33509562649583557</v>
          </cell>
          <cell r="D739">
            <v>0.19623645576652415</v>
          </cell>
        </row>
        <row r="740">
          <cell r="B740">
            <v>44907</v>
          </cell>
          <cell r="C740">
            <v>0.33219111862723927</v>
          </cell>
          <cell r="D740">
            <v>0.19684400078418829</v>
          </cell>
        </row>
        <row r="741">
          <cell r="B741">
            <v>44908</v>
          </cell>
          <cell r="C741">
            <v>0.33001565218396989</v>
          </cell>
          <cell r="D741">
            <v>0.19745185436204271</v>
          </cell>
        </row>
        <row r="742">
          <cell r="B742">
            <v>44909</v>
          </cell>
          <cell r="C742">
            <v>0.33302591517474878</v>
          </cell>
          <cell r="D742">
            <v>0.19806001665679918</v>
          </cell>
        </row>
        <row r="743">
          <cell r="B743">
            <v>44910</v>
          </cell>
          <cell r="C743">
            <v>0.33346591221459576</v>
          </cell>
          <cell r="D743">
            <v>0.19866848782524893</v>
          </cell>
        </row>
        <row r="744">
          <cell r="B744">
            <v>44911</v>
          </cell>
          <cell r="C744">
            <v>0.33192111560398829</v>
          </cell>
          <cell r="D744">
            <v>0.19927726802426293</v>
          </cell>
        </row>
        <row r="745">
          <cell r="B745">
            <v>44914</v>
          </cell>
          <cell r="C745">
            <v>0.33469190730710063</v>
          </cell>
          <cell r="D745">
            <v>0.19988635741079164</v>
          </cell>
        </row>
        <row r="746">
          <cell r="B746">
            <v>44915</v>
          </cell>
          <cell r="C746">
            <v>0.33832640343327047</v>
          </cell>
          <cell r="D746">
            <v>0.20049575614186521</v>
          </cell>
        </row>
        <row r="747">
          <cell r="B747">
            <v>44916</v>
          </cell>
          <cell r="C747">
            <v>0.34058045752980837</v>
          </cell>
          <cell r="D747">
            <v>0.20110546437459376</v>
          </cell>
        </row>
        <row r="748">
          <cell r="B748">
            <v>44917</v>
          </cell>
          <cell r="C748">
            <v>0.34154130642356084</v>
          </cell>
          <cell r="D748">
            <v>0.20171548226616731</v>
          </cell>
        </row>
        <row r="749">
          <cell r="B749">
            <v>44918</v>
          </cell>
          <cell r="C749">
            <v>0.34507414412947579</v>
          </cell>
          <cell r="D749">
            <v>0.20232580997385519</v>
          </cell>
        </row>
        <row r="750">
          <cell r="B750">
            <v>44921</v>
          </cell>
          <cell r="C750">
            <v>0.34426084373675847</v>
          </cell>
          <cell r="D750">
            <v>0.20293644765500707</v>
          </cell>
        </row>
        <row r="751">
          <cell r="B751">
            <v>44922</v>
          </cell>
          <cell r="C751">
            <v>0.34406706693574929</v>
          </cell>
          <cell r="D751">
            <v>0.20354739546705236</v>
          </cell>
        </row>
        <row r="752">
          <cell r="B752">
            <v>44923</v>
          </cell>
          <cell r="C752">
            <v>0.34770381100094228</v>
          </cell>
          <cell r="D752">
            <v>0.20415865356750063</v>
          </cell>
        </row>
        <row r="753">
          <cell r="B753">
            <v>44924</v>
          </cell>
          <cell r="C753">
            <v>0.34905774883611906</v>
          </cell>
          <cell r="D753">
            <v>0.20477022211394091</v>
          </cell>
        </row>
        <row r="754">
          <cell r="B754">
            <v>44925</v>
          </cell>
          <cell r="C754">
            <v>0.34960141199753725</v>
          </cell>
          <cell r="D754">
            <v>0.20538210126404288</v>
          </cell>
        </row>
        <row r="755">
          <cell r="B755">
            <v>44928</v>
          </cell>
          <cell r="C755">
            <v>0.34438473760709432</v>
          </cell>
          <cell r="D755">
            <v>0.20599429117555612</v>
          </cell>
        </row>
        <row r="756">
          <cell r="B756">
            <v>44929</v>
          </cell>
          <cell r="C756">
            <v>0.34142013277770711</v>
          </cell>
          <cell r="D756">
            <v>0.20660679200631016</v>
          </cell>
        </row>
        <row r="757">
          <cell r="B757">
            <v>44930</v>
          </cell>
          <cell r="C757">
            <v>0.34370300282135879</v>
          </cell>
          <cell r="D757">
            <v>0.20721960391421468</v>
          </cell>
        </row>
        <row r="758">
          <cell r="B758">
            <v>44931</v>
          </cell>
          <cell r="C758">
            <v>0.34660794872295786</v>
          </cell>
          <cell r="D758">
            <v>0.20783272705725975</v>
          </cell>
        </row>
        <row r="759">
          <cell r="B759">
            <v>44932</v>
          </cell>
          <cell r="C759">
            <v>0.34878316293736455</v>
          </cell>
          <cell r="D759">
            <v>0.20844616159351559</v>
          </cell>
        </row>
        <row r="760">
          <cell r="B760">
            <v>44935</v>
          </cell>
          <cell r="C760">
            <v>0.35031021686941322</v>
          </cell>
          <cell r="D760">
            <v>0.20905990768113258</v>
          </cell>
        </row>
        <row r="761">
          <cell r="B761">
            <v>44936</v>
          </cell>
          <cell r="C761">
            <v>0.35370909222009161</v>
          </cell>
          <cell r="D761">
            <v>0.20967396547834172</v>
          </cell>
        </row>
        <row r="762">
          <cell r="B762">
            <v>44937</v>
          </cell>
          <cell r="C762">
            <v>0.35895200958017859</v>
          </cell>
          <cell r="D762">
            <v>0.21028833514345413</v>
          </cell>
        </row>
        <row r="763">
          <cell r="B763">
            <v>44938</v>
          </cell>
          <cell r="C763">
            <v>0.35938678300963756</v>
          </cell>
          <cell r="D763">
            <v>0.21090301683486135</v>
          </cell>
        </row>
        <row r="764">
          <cell r="B764">
            <v>44939</v>
          </cell>
          <cell r="C764">
            <v>0.36017605525893726</v>
          </cell>
          <cell r="D764">
            <v>0.21151801071103526</v>
          </cell>
        </row>
        <row r="765">
          <cell r="B765">
            <v>44942</v>
          </cell>
          <cell r="C765">
            <v>0.35959079642801761</v>
          </cell>
          <cell r="D765">
            <v>0.21213331693052861</v>
          </cell>
        </row>
        <row r="766">
          <cell r="B766">
            <v>44943</v>
          </cell>
          <cell r="C766">
            <v>0.36207398484158193</v>
          </cell>
          <cell r="D766">
            <v>0.2127489356519745</v>
          </cell>
        </row>
        <row r="767">
          <cell r="B767">
            <v>44944</v>
          </cell>
          <cell r="C767">
            <v>0.36400913105333488</v>
          </cell>
          <cell r="D767">
            <v>0.21336486703408641</v>
          </cell>
        </row>
        <row r="768">
          <cell r="B768">
            <v>44945</v>
          </cell>
          <cell r="C768">
            <v>0.36572130872340525</v>
          </cell>
          <cell r="D768">
            <v>0.21398111123565844</v>
          </cell>
        </row>
        <row r="769">
          <cell r="B769">
            <v>44946</v>
          </cell>
          <cell r="C769">
            <v>0.36518472261235502</v>
          </cell>
          <cell r="D769">
            <v>0.21459766841556571</v>
          </cell>
        </row>
        <row r="770">
          <cell r="B770">
            <v>44949</v>
          </cell>
          <cell r="C770">
            <v>0.36485851043668571</v>
          </cell>
          <cell r="D770">
            <v>0.21521453873276353</v>
          </cell>
        </row>
        <row r="771">
          <cell r="B771">
            <v>44950</v>
          </cell>
          <cell r="C771">
            <v>0.36746919685876756</v>
          </cell>
          <cell r="D771">
            <v>0.21583172234628845</v>
          </cell>
        </row>
        <row r="772">
          <cell r="B772">
            <v>44951</v>
          </cell>
          <cell r="C772">
            <v>0.37007599510940303</v>
          </cell>
          <cell r="D772">
            <v>0.21644921941525741</v>
          </cell>
        </row>
        <row r="773">
          <cell r="B773">
            <v>44952</v>
          </cell>
          <cell r="C773">
            <v>0.37097773860843763</v>
          </cell>
          <cell r="D773">
            <v>0.21706703009886819</v>
          </cell>
        </row>
        <row r="774">
          <cell r="B774">
            <v>44953</v>
          </cell>
          <cell r="C774">
            <v>0.37021055416046567</v>
          </cell>
          <cell r="D774">
            <v>0.21768515455639958</v>
          </cell>
        </row>
        <row r="775">
          <cell r="B775">
            <v>44956</v>
          </cell>
          <cell r="C775">
            <v>0.36890332761587152</v>
          </cell>
          <cell r="D775">
            <v>0.21830359294721124</v>
          </cell>
        </row>
        <row r="776">
          <cell r="B776">
            <v>44957</v>
          </cell>
          <cell r="C776">
            <v>0.3713317817657753</v>
          </cell>
          <cell r="D776">
            <v>0.21892234543074363</v>
          </cell>
        </row>
      </sheetData>
      <sheetData sheetId="30" refreshError="1"/>
      <sheetData sheetId="31">
        <row r="2">
          <cell r="C2" t="str">
            <v>Portfólio Sugerido</v>
          </cell>
          <cell r="D2" t="str">
            <v>CDI</v>
          </cell>
        </row>
        <row r="3">
          <cell r="B3">
            <v>43861</v>
          </cell>
          <cell r="C3">
            <v>3.7344291914512703E-2</v>
          </cell>
          <cell r="D3">
            <v>0</v>
          </cell>
        </row>
        <row r="4">
          <cell r="B4">
            <v>43864</v>
          </cell>
          <cell r="C4">
            <v>3.4640085827862141E-2</v>
          </cell>
          <cell r="D4">
            <v>0</v>
          </cell>
        </row>
        <row r="5">
          <cell r="B5">
            <v>43865</v>
          </cell>
          <cell r="C5">
            <v>3.4759330208656347E-2</v>
          </cell>
          <cell r="D5">
            <v>0</v>
          </cell>
        </row>
        <row r="6">
          <cell r="B6">
            <v>43866</v>
          </cell>
          <cell r="C6">
            <v>3.5317671558354316E-2</v>
          </cell>
          <cell r="D6">
            <v>0</v>
          </cell>
        </row>
        <row r="7">
          <cell r="B7">
            <v>43867</v>
          </cell>
          <cell r="C7">
            <v>3.6057609656824509E-2</v>
          </cell>
          <cell r="D7">
            <v>0</v>
          </cell>
        </row>
        <row r="8">
          <cell r="B8">
            <v>43868</v>
          </cell>
          <cell r="C8">
            <v>3.6079725543658125E-2</v>
          </cell>
          <cell r="D8">
            <v>3.21682617041914E-5</v>
          </cell>
        </row>
        <row r="9">
          <cell r="B9">
            <v>43871</v>
          </cell>
          <cell r="C9">
            <v>3.7068032670347827E-2</v>
          </cell>
          <cell r="D9">
            <v>4.4340888760057126E-5</v>
          </cell>
        </row>
        <row r="10">
          <cell r="B10">
            <v>43872</v>
          </cell>
          <cell r="C10">
            <v>3.8003886138054326E-2</v>
          </cell>
          <cell r="D10">
            <v>5.2857847713345631E-5</v>
          </cell>
        </row>
        <row r="11">
          <cell r="B11">
            <v>43873</v>
          </cell>
          <cell r="C11">
            <v>4.002834002622447E-2</v>
          </cell>
          <cell r="D11">
            <v>5.9315343779124983E-5</v>
          </cell>
        </row>
        <row r="12">
          <cell r="B12">
            <v>43874</v>
          </cell>
          <cell r="C12">
            <v>4.1127032134610095E-2</v>
          </cell>
          <cell r="D12">
            <v>6.43365234083828E-5</v>
          </cell>
        </row>
        <row r="13">
          <cell r="B13">
            <v>43875</v>
          </cell>
          <cell r="C13">
            <v>4.1128832109240766E-2</v>
          </cell>
          <cell r="D13">
            <v>6.8239187970051804E-5</v>
          </cell>
        </row>
        <row r="14">
          <cell r="B14">
            <v>43878</v>
          </cell>
          <cell r="C14">
            <v>4.1448107960614239E-2</v>
          </cell>
          <cell r="D14">
            <v>7.1207482747530126E-5</v>
          </cell>
        </row>
        <row r="15">
          <cell r="B15">
            <v>43879</v>
          </cell>
          <cell r="C15">
            <v>4.0852516236493892E-2</v>
          </cell>
          <cell r="D15">
            <v>7.3354922926553517E-5</v>
          </cell>
        </row>
        <row r="16">
          <cell r="B16">
            <v>43880</v>
          </cell>
          <cell r="C16">
            <v>4.0728340325019818E-2</v>
          </cell>
          <cell r="D16">
            <v>7.475228511406508E-5</v>
          </cell>
        </row>
        <row r="17">
          <cell r="B17">
            <v>43881</v>
          </cell>
          <cell r="C17">
            <v>4.0277911675773999E-2</v>
          </cell>
          <cell r="D17">
            <v>7.5441260831731944E-5</v>
          </cell>
        </row>
        <row r="18">
          <cell r="B18">
            <v>43882</v>
          </cell>
          <cell r="C18">
            <v>4.0835126271651659E-2</v>
          </cell>
          <cell r="D18">
            <v>7.5441260831731903E-5</v>
          </cell>
        </row>
        <row r="19">
          <cell r="B19">
            <v>43887</v>
          </cell>
          <cell r="C19">
            <v>4.0873239476407267E-2</v>
          </cell>
          <cell r="D19">
            <v>7.4752285114065053E-5</v>
          </cell>
        </row>
        <row r="20">
          <cell r="B20">
            <v>43888</v>
          </cell>
          <cell r="C20">
            <v>6.0492171338819047E-2</v>
          </cell>
          <cell r="D20">
            <v>7.335492292655353E-5</v>
          </cell>
        </row>
        <row r="21">
          <cell r="B21">
            <v>43889</v>
          </cell>
          <cell r="C21">
            <v>5.9165060519738459E-2</v>
          </cell>
          <cell r="D21">
            <v>7.1207482747530113E-5</v>
          </cell>
        </row>
        <row r="22">
          <cell r="B22">
            <v>43892</v>
          </cell>
          <cell r="C22">
            <v>5.7693919898445543E-2</v>
          </cell>
          <cell r="D22">
            <v>6.8239187970051845E-5</v>
          </cell>
        </row>
        <row r="23">
          <cell r="B23">
            <v>43893</v>
          </cell>
          <cell r="C23">
            <v>6.2353798183860248E-2</v>
          </cell>
          <cell r="D23">
            <v>6.4336523408382813E-5</v>
          </cell>
        </row>
        <row r="24">
          <cell r="B24">
            <v>43894</v>
          </cell>
          <cell r="C24">
            <v>6.234808631104282E-2</v>
          </cell>
          <cell r="D24">
            <v>5.931534377912501E-5</v>
          </cell>
        </row>
        <row r="25">
          <cell r="B25">
            <v>43895</v>
          </cell>
          <cell r="C25">
            <v>6.4488125618165623E-2</v>
          </cell>
          <cell r="D25">
            <v>5.2857847713345611E-5</v>
          </cell>
        </row>
        <row r="26">
          <cell r="B26">
            <v>43896</v>
          </cell>
          <cell r="C26">
            <v>7.0626822466262562E-2</v>
          </cell>
          <cell r="D26">
            <v>4.4340888760057098E-5</v>
          </cell>
        </row>
        <row r="27">
          <cell r="B27">
            <v>43899</v>
          </cell>
          <cell r="C27">
            <v>7.439042028783667E-2</v>
          </cell>
          <cell r="D27">
            <v>3.2168261704191393E-5</v>
          </cell>
        </row>
        <row r="28">
          <cell r="B28">
            <v>43900</v>
          </cell>
          <cell r="C28">
            <v>0.10070506353027531</v>
          </cell>
          <cell r="D28">
            <v>0</v>
          </cell>
        </row>
        <row r="29">
          <cell r="B29">
            <v>43901</v>
          </cell>
          <cell r="C29">
            <v>0.11141671375914708</v>
          </cell>
          <cell r="D29">
            <v>0</v>
          </cell>
        </row>
        <row r="30">
          <cell r="B30">
            <v>43902</v>
          </cell>
          <cell r="C30">
            <v>0.11965397019673363</v>
          </cell>
          <cell r="D30">
            <v>0</v>
          </cell>
        </row>
        <row r="31">
          <cell r="B31">
            <v>43903</v>
          </cell>
          <cell r="C31">
            <v>0.14550763028038047</v>
          </cell>
          <cell r="D31">
            <v>0</v>
          </cell>
        </row>
        <row r="32">
          <cell r="B32">
            <v>43906</v>
          </cell>
          <cell r="C32">
            <v>0.16920370149743669</v>
          </cell>
          <cell r="D32">
            <v>0</v>
          </cell>
        </row>
        <row r="33">
          <cell r="B33">
            <v>43907</v>
          </cell>
          <cell r="C33">
            <v>0.1796536937587852</v>
          </cell>
          <cell r="D33">
            <v>0</v>
          </cell>
        </row>
        <row r="34">
          <cell r="B34">
            <v>43908</v>
          </cell>
          <cell r="C34">
            <v>0.18271854079939504</v>
          </cell>
          <cell r="D34">
            <v>0</v>
          </cell>
        </row>
        <row r="35">
          <cell r="B35">
            <v>43909</v>
          </cell>
          <cell r="C35">
            <v>0.19108783382627734</v>
          </cell>
          <cell r="D35">
            <v>0</v>
          </cell>
        </row>
        <row r="36">
          <cell r="B36">
            <v>43910</v>
          </cell>
          <cell r="C36">
            <v>0.19090373654724069</v>
          </cell>
          <cell r="D36">
            <v>6.4567899355409285E-5</v>
          </cell>
        </row>
        <row r="37">
          <cell r="B37">
            <v>43913</v>
          </cell>
          <cell r="C37">
            <v>0.19057576220781361</v>
          </cell>
          <cell r="D37">
            <v>8.9000707253501636E-5</v>
          </cell>
        </row>
        <row r="38">
          <cell r="B38">
            <v>43914</v>
          </cell>
          <cell r="C38">
            <v>0.18935546726210759</v>
          </cell>
          <cell r="D38">
            <v>1.0609588490304282E-4</v>
          </cell>
        </row>
        <row r="39">
          <cell r="B39">
            <v>43915</v>
          </cell>
          <cell r="C39">
            <v>0.20138652799265774</v>
          </cell>
          <cell r="D39">
            <v>1.1905732372424172E-4</v>
          </cell>
        </row>
        <row r="40">
          <cell r="B40">
            <v>43916</v>
          </cell>
          <cell r="C40">
            <v>0.20683227909981095</v>
          </cell>
          <cell r="D40">
            <v>1.2913579871081857E-4</v>
          </cell>
        </row>
        <row r="41">
          <cell r="B41">
            <v>43917</v>
          </cell>
          <cell r="C41">
            <v>0.20697973815204201</v>
          </cell>
          <cell r="D41">
            <v>1.3696919844354122E-4</v>
          </cell>
        </row>
        <row r="42">
          <cell r="B42">
            <v>43920</v>
          </cell>
          <cell r="C42">
            <v>0.20722648000470958</v>
          </cell>
          <cell r="D42">
            <v>1.4292713798692779E-4</v>
          </cell>
        </row>
        <row r="43">
          <cell r="B43">
            <v>43921</v>
          </cell>
          <cell r="C43">
            <v>0.20801538114950546</v>
          </cell>
          <cell r="D43">
            <v>1.4723746419062427E-4</v>
          </cell>
        </row>
        <row r="44">
          <cell r="B44">
            <v>43922</v>
          </cell>
          <cell r="C44">
            <v>0.20585688360826973</v>
          </cell>
          <cell r="D44">
            <v>1.5004223934185804E-4</v>
          </cell>
        </row>
        <row r="45">
          <cell r="B45">
            <v>43923</v>
          </cell>
          <cell r="C45">
            <v>0.20589339901741943</v>
          </cell>
          <cell r="D45">
            <v>1.5142514635765235E-4</v>
          </cell>
        </row>
        <row r="46">
          <cell r="B46">
            <v>43924</v>
          </cell>
          <cell r="C46">
            <v>0.2048135122706401</v>
          </cell>
          <cell r="D46">
            <v>1.5142514635765241E-4</v>
          </cell>
        </row>
        <row r="47">
          <cell r="B47">
            <v>43927</v>
          </cell>
          <cell r="C47">
            <v>0.20386373079814829</v>
          </cell>
          <cell r="D47">
            <v>1.5004223934185807E-4</v>
          </cell>
        </row>
        <row r="48">
          <cell r="B48">
            <v>43928</v>
          </cell>
          <cell r="C48">
            <v>0.20768099756426509</v>
          </cell>
          <cell r="D48">
            <v>1.4723746419062427E-4</v>
          </cell>
        </row>
        <row r="49">
          <cell r="B49">
            <v>43929</v>
          </cell>
          <cell r="C49">
            <v>0.19634251193510144</v>
          </cell>
          <cell r="D49">
            <v>1.4292713798692773E-4</v>
          </cell>
        </row>
        <row r="50">
          <cell r="B50">
            <v>43930</v>
          </cell>
          <cell r="C50">
            <v>0.19191180606545261</v>
          </cell>
          <cell r="D50">
            <v>1.3696919844354122E-4</v>
          </cell>
        </row>
        <row r="51">
          <cell r="B51">
            <v>43934</v>
          </cell>
          <cell r="C51">
            <v>0.1859106050736245</v>
          </cell>
          <cell r="D51">
            <v>1.2913579871081852E-4</v>
          </cell>
        </row>
        <row r="52">
          <cell r="B52">
            <v>43935</v>
          </cell>
          <cell r="C52">
            <v>0.16093406644792879</v>
          </cell>
          <cell r="D52">
            <v>1.1905732372424177E-4</v>
          </cell>
        </row>
        <row r="53">
          <cell r="B53">
            <v>43936</v>
          </cell>
          <cell r="C53">
            <v>0.14143488189010603</v>
          </cell>
          <cell r="D53">
            <v>1.060958849030428E-4</v>
          </cell>
        </row>
        <row r="54">
          <cell r="B54">
            <v>43937</v>
          </cell>
          <cell r="C54">
            <v>0.11927773990248906</v>
          </cell>
          <cell r="D54">
            <v>8.9000707253501636E-5</v>
          </cell>
        </row>
        <row r="55">
          <cell r="B55">
            <v>43938</v>
          </cell>
          <cell r="C55">
            <v>0.11774882696511425</v>
          </cell>
          <cell r="D55">
            <v>6.4567899355409298E-5</v>
          </cell>
        </row>
        <row r="56">
          <cell r="B56">
            <v>43941</v>
          </cell>
          <cell r="C56">
            <v>9.1811707249654706E-2</v>
          </cell>
          <cell r="D56">
            <v>0</v>
          </cell>
        </row>
        <row r="57">
          <cell r="B57">
            <v>43943</v>
          </cell>
          <cell r="C57">
            <v>9.1782476998504406E-2</v>
          </cell>
          <cell r="D57">
            <v>0</v>
          </cell>
        </row>
        <row r="58">
          <cell r="B58">
            <v>43944</v>
          </cell>
          <cell r="C58">
            <v>9.1530361539322314E-2</v>
          </cell>
          <cell r="D58">
            <v>0</v>
          </cell>
        </row>
        <row r="59">
          <cell r="B59">
            <v>43945</v>
          </cell>
          <cell r="C59">
            <v>8.5628690857130138E-2</v>
          </cell>
          <cell r="D59">
            <v>0</v>
          </cell>
        </row>
        <row r="60">
          <cell r="B60">
            <v>43948</v>
          </cell>
          <cell r="C60">
            <v>8.0991755712453123E-2</v>
          </cell>
          <cell r="D60">
            <v>0</v>
          </cell>
        </row>
        <row r="61">
          <cell r="B61">
            <v>43949</v>
          </cell>
          <cell r="C61">
            <v>7.6147479763496909E-2</v>
          </cell>
          <cell r="D61">
            <v>0</v>
          </cell>
        </row>
        <row r="62">
          <cell r="B62">
            <v>43950</v>
          </cell>
          <cell r="C62">
            <v>7.3511867162606478E-2</v>
          </cell>
          <cell r="D62">
            <v>0</v>
          </cell>
        </row>
        <row r="63">
          <cell r="B63">
            <v>43951</v>
          </cell>
          <cell r="C63">
            <v>6.9137398416738008E-2</v>
          </cell>
          <cell r="D63">
            <v>0</v>
          </cell>
        </row>
        <row r="64">
          <cell r="B64">
            <v>43955</v>
          </cell>
          <cell r="C64">
            <v>7.0582165101404692E-2</v>
          </cell>
          <cell r="D64">
            <v>0</v>
          </cell>
        </row>
        <row r="65">
          <cell r="B65">
            <v>43956</v>
          </cell>
          <cell r="C65">
            <v>7.0629298864415005E-2</v>
          </cell>
          <cell r="D65">
            <v>0</v>
          </cell>
        </row>
        <row r="66">
          <cell r="B66">
            <v>43957</v>
          </cell>
          <cell r="C66">
            <v>6.709262840379894E-2</v>
          </cell>
          <cell r="D66">
            <v>0</v>
          </cell>
        </row>
        <row r="67">
          <cell r="B67">
            <v>43958</v>
          </cell>
          <cell r="C67">
            <v>6.7093970636191241E-2</v>
          </cell>
          <cell r="D67">
            <v>0</v>
          </cell>
        </row>
        <row r="68">
          <cell r="B68">
            <v>43959</v>
          </cell>
          <cell r="C68">
            <v>6.4014310010003128E-2</v>
          </cell>
          <cell r="D68">
            <v>9.7435883242058598E-5</v>
          </cell>
        </row>
        <row r="69">
          <cell r="B69">
            <v>43962</v>
          </cell>
          <cell r="C69">
            <v>5.58859124189343E-2</v>
          </cell>
          <cell r="D69">
            <v>1.3430609648115062E-4</v>
          </cell>
        </row>
        <row r="70">
          <cell r="B70">
            <v>43963</v>
          </cell>
          <cell r="C70">
            <v>5.5314459094028136E-2</v>
          </cell>
          <cell r="D70">
            <v>1.6010349348634527E-4</v>
          </cell>
        </row>
        <row r="71">
          <cell r="B71">
            <v>43964</v>
          </cell>
          <cell r="C71">
            <v>5.5929811457431616E-2</v>
          </cell>
          <cell r="D71">
            <v>1.7966289145715167E-4</v>
          </cell>
        </row>
        <row r="72">
          <cell r="B72">
            <v>43965</v>
          </cell>
          <cell r="C72">
            <v>5.5891416095752405E-2</v>
          </cell>
          <cell r="D72">
            <v>1.948717664841172E-4</v>
          </cell>
        </row>
        <row r="73">
          <cell r="B73">
            <v>43966</v>
          </cell>
          <cell r="C73">
            <v>5.5598018416929157E-2</v>
          </cell>
          <cell r="D73">
            <v>2.0669272131408097E-4</v>
          </cell>
        </row>
        <row r="74">
          <cell r="B74">
            <v>43969</v>
          </cell>
          <cell r="C74">
            <v>5.3841438605445352E-2</v>
          </cell>
          <cell r="D74">
            <v>2.1568352181259551E-4</v>
          </cell>
        </row>
        <row r="75">
          <cell r="B75">
            <v>43970</v>
          </cell>
          <cell r="C75">
            <v>5.6416322149715099E-2</v>
          </cell>
          <cell r="D75">
            <v>2.2218799919084827E-4</v>
          </cell>
        </row>
        <row r="76">
          <cell r="B76">
            <v>43971</v>
          </cell>
          <cell r="C76">
            <v>5.6399175679162E-2</v>
          </cell>
          <cell r="D76">
            <v>2.2642053187170197E-4</v>
          </cell>
        </row>
        <row r="77">
          <cell r="B77">
            <v>43972</v>
          </cell>
          <cell r="C77">
            <v>5.6214780949940542E-2</v>
          </cell>
          <cell r="D77">
            <v>2.2850740116543361E-4</v>
          </cell>
        </row>
        <row r="78">
          <cell r="B78">
            <v>43973</v>
          </cell>
          <cell r="C78">
            <v>5.6204642896816315E-2</v>
          </cell>
          <cell r="D78">
            <v>2.2850740116543361E-4</v>
          </cell>
        </row>
        <row r="79">
          <cell r="B79">
            <v>43976</v>
          </cell>
          <cell r="C79">
            <v>5.3077335471654968E-2</v>
          </cell>
          <cell r="D79">
            <v>2.2642053187170194E-4</v>
          </cell>
        </row>
        <row r="80">
          <cell r="B80">
            <v>43977</v>
          </cell>
          <cell r="C80">
            <v>5.6082055652092816E-2</v>
          </cell>
          <cell r="D80">
            <v>2.2218799919084827E-4</v>
          </cell>
        </row>
        <row r="81">
          <cell r="B81">
            <v>43978</v>
          </cell>
          <cell r="C81">
            <v>4.498494109766011E-2</v>
          </cell>
          <cell r="D81">
            <v>2.1568352181259556E-4</v>
          </cell>
        </row>
        <row r="82">
          <cell r="B82">
            <v>43979</v>
          </cell>
          <cell r="C82">
            <v>4.3856122141177123E-2</v>
          </cell>
          <cell r="D82">
            <v>2.0669272131408097E-4</v>
          </cell>
        </row>
        <row r="83">
          <cell r="B83">
            <v>43980</v>
          </cell>
          <cell r="C83">
            <v>4.1546355233115465E-2</v>
          </cell>
          <cell r="D83">
            <v>1.9487176648411709E-4</v>
          </cell>
        </row>
        <row r="84">
          <cell r="B84">
            <v>43983</v>
          </cell>
          <cell r="C84">
            <v>4.1041201524990446E-2</v>
          </cell>
          <cell r="D84">
            <v>1.7966289145715178E-4</v>
          </cell>
        </row>
        <row r="85">
          <cell r="B85">
            <v>43984</v>
          </cell>
          <cell r="C85">
            <v>3.8663472104315165E-2</v>
          </cell>
          <cell r="D85">
            <v>1.6010349348634522E-4</v>
          </cell>
        </row>
        <row r="86">
          <cell r="B86">
            <v>43985</v>
          </cell>
          <cell r="C86">
            <v>3.6568760922355691E-2</v>
          </cell>
          <cell r="D86">
            <v>1.3430609648115059E-4</v>
          </cell>
        </row>
        <row r="87">
          <cell r="B87">
            <v>43986</v>
          </cell>
          <cell r="C87">
            <v>3.7875407738521494E-2</v>
          </cell>
          <cell r="D87">
            <v>9.7435883242058598E-5</v>
          </cell>
        </row>
        <row r="88">
          <cell r="B88">
            <v>43987</v>
          </cell>
          <cell r="C88">
            <v>3.7838043826510619E-2</v>
          </cell>
          <cell r="D88">
            <v>0</v>
          </cell>
        </row>
        <row r="89">
          <cell r="B89">
            <v>43990</v>
          </cell>
          <cell r="C89">
            <v>3.7802748857239138E-2</v>
          </cell>
          <cell r="D89">
            <v>0</v>
          </cell>
        </row>
        <row r="90">
          <cell r="B90">
            <v>43991</v>
          </cell>
          <cell r="C90">
            <v>3.9124673084586808E-2</v>
          </cell>
          <cell r="D90">
            <v>0</v>
          </cell>
        </row>
        <row r="91">
          <cell r="B91">
            <v>43992</v>
          </cell>
          <cell r="C91">
            <v>3.9356750139341645E-2</v>
          </cell>
          <cell r="D91">
            <v>0</v>
          </cell>
        </row>
        <row r="92">
          <cell r="B92">
            <v>43994</v>
          </cell>
          <cell r="C92">
            <v>3.8882456154754851E-2</v>
          </cell>
          <cell r="D92">
            <v>0</v>
          </cell>
        </row>
        <row r="93">
          <cell r="B93">
            <v>43997</v>
          </cell>
          <cell r="C93">
            <v>4.2494138563207537E-2</v>
          </cell>
          <cell r="D93">
            <v>0</v>
          </cell>
        </row>
        <row r="94">
          <cell r="B94">
            <v>43998</v>
          </cell>
          <cell r="C94">
            <v>4.2706558431510826E-2</v>
          </cell>
          <cell r="D94">
            <v>0</v>
          </cell>
        </row>
        <row r="95">
          <cell r="B95">
            <v>43999</v>
          </cell>
          <cell r="C95">
            <v>4.1330166860539863E-2</v>
          </cell>
          <cell r="D95">
            <v>0</v>
          </cell>
        </row>
        <row r="96">
          <cell r="B96">
            <v>44000</v>
          </cell>
          <cell r="C96">
            <v>3.9635591224260663E-2</v>
          </cell>
          <cell r="D96">
            <v>0</v>
          </cell>
        </row>
        <row r="97">
          <cell r="B97">
            <v>44001</v>
          </cell>
          <cell r="C97">
            <v>3.9554828569493924E-2</v>
          </cell>
          <cell r="D97">
            <v>9.8145822441025564E-5</v>
          </cell>
        </row>
        <row r="98">
          <cell r="B98">
            <v>44004</v>
          </cell>
          <cell r="C98">
            <v>3.9639291735179813E-2</v>
          </cell>
          <cell r="D98">
            <v>1.3528468013410867E-4</v>
          </cell>
        </row>
        <row r="99">
          <cell r="B99">
            <v>44005</v>
          </cell>
          <cell r="C99">
            <v>4.0583040622915893E-2</v>
          </cell>
          <cell r="D99">
            <v>1.6127004262753934E-4</v>
          </cell>
        </row>
        <row r="100">
          <cell r="B100">
            <v>44006</v>
          </cell>
          <cell r="C100">
            <v>3.9188685360617363E-2</v>
          </cell>
          <cell r="D100">
            <v>1.8097195465852182E-4</v>
          </cell>
        </row>
        <row r="101">
          <cell r="B101">
            <v>44007</v>
          </cell>
          <cell r="C101">
            <v>3.787598202488255E-2</v>
          </cell>
          <cell r="D101">
            <v>1.9629164488205113E-4</v>
          </cell>
        </row>
        <row r="102">
          <cell r="B102">
            <v>44008</v>
          </cell>
          <cell r="C102">
            <v>3.8197360333396026E-2</v>
          </cell>
          <cell r="D102">
            <v>2.0819872977954004E-4</v>
          </cell>
        </row>
        <row r="103">
          <cell r="B103">
            <v>44011</v>
          </cell>
          <cell r="C103">
            <v>4.0181606572735888E-2</v>
          </cell>
          <cell r="D103">
            <v>2.1725503922087532E-4</v>
          </cell>
        </row>
        <row r="104">
          <cell r="B104">
            <v>44012</v>
          </cell>
          <cell r="C104">
            <v>4.0454968092287713E-2</v>
          </cell>
          <cell r="D104">
            <v>2.2380690964680171E-4</v>
          </cell>
        </row>
        <row r="105">
          <cell r="B105">
            <v>44013</v>
          </cell>
          <cell r="C105">
            <v>4.0458385071981066E-2</v>
          </cell>
          <cell r="D105">
            <v>2.2807028148835335E-4</v>
          </cell>
        </row>
        <row r="106">
          <cell r="B106">
            <v>44014</v>
          </cell>
          <cell r="C106">
            <v>4.0219798792292018E-2</v>
          </cell>
          <cell r="D106">
            <v>2.3017235616910916E-4</v>
          </cell>
        </row>
        <row r="107">
          <cell r="B107">
            <v>44015</v>
          </cell>
          <cell r="C107">
            <v>3.9365880131332014E-2</v>
          </cell>
          <cell r="D107">
            <v>2.3017235616910913E-4</v>
          </cell>
        </row>
        <row r="108">
          <cell r="B108">
            <v>44018</v>
          </cell>
          <cell r="C108">
            <v>3.776631594779923E-2</v>
          </cell>
          <cell r="D108">
            <v>2.280702814883533E-4</v>
          </cell>
        </row>
        <row r="109">
          <cell r="B109">
            <v>44019</v>
          </cell>
          <cell r="C109">
            <v>3.9859197880662937E-2</v>
          </cell>
          <cell r="D109">
            <v>2.2380690964680174E-4</v>
          </cell>
        </row>
        <row r="110">
          <cell r="B110">
            <v>44020</v>
          </cell>
          <cell r="C110">
            <v>4.0953961271849484E-2</v>
          </cell>
          <cell r="D110">
            <v>2.1725503922087532E-4</v>
          </cell>
        </row>
        <row r="111">
          <cell r="B111">
            <v>44021</v>
          </cell>
          <cell r="C111">
            <v>3.9965372886747508E-2</v>
          </cell>
          <cell r="D111">
            <v>2.0819872977954009E-4</v>
          </cell>
        </row>
        <row r="112">
          <cell r="B112">
            <v>44022</v>
          </cell>
          <cell r="C112">
            <v>3.9440447361865819E-2</v>
          </cell>
          <cell r="D112">
            <v>1.9629164488205118E-4</v>
          </cell>
        </row>
        <row r="113">
          <cell r="B113">
            <v>44025</v>
          </cell>
          <cell r="C113">
            <v>3.7922760683645293E-2</v>
          </cell>
          <cell r="D113">
            <v>1.8097195465852187E-4</v>
          </cell>
        </row>
        <row r="114">
          <cell r="B114">
            <v>44026</v>
          </cell>
          <cell r="C114">
            <v>3.6030198291587427E-2</v>
          </cell>
          <cell r="D114">
            <v>1.6127004262753936E-4</v>
          </cell>
        </row>
        <row r="115">
          <cell r="B115">
            <v>44027</v>
          </cell>
          <cell r="C115">
            <v>3.6127749001615875E-2</v>
          </cell>
          <cell r="D115">
            <v>1.3528468013410862E-4</v>
          </cell>
        </row>
        <row r="116">
          <cell r="B116">
            <v>44028</v>
          </cell>
          <cell r="C116">
            <v>3.5971257990705684E-2</v>
          </cell>
          <cell r="D116">
            <v>9.8145822441025578E-5</v>
          </cell>
        </row>
        <row r="117">
          <cell r="B117">
            <v>44029</v>
          </cell>
          <cell r="C117">
            <v>3.6935658337790528E-2</v>
          </cell>
          <cell r="D117">
            <v>0</v>
          </cell>
        </row>
        <row r="118">
          <cell r="B118">
            <v>44032</v>
          </cell>
          <cell r="C118">
            <v>3.9526843150350682E-2</v>
          </cell>
          <cell r="D118">
            <v>0</v>
          </cell>
        </row>
        <row r="119">
          <cell r="B119">
            <v>44033</v>
          </cell>
          <cell r="C119">
            <v>4.0551398411287201E-2</v>
          </cell>
          <cell r="D119">
            <v>0</v>
          </cell>
        </row>
        <row r="120">
          <cell r="B120">
            <v>44034</v>
          </cell>
          <cell r="C120">
            <v>4.0286863265168275E-2</v>
          </cell>
          <cell r="D120">
            <v>0</v>
          </cell>
        </row>
        <row r="121">
          <cell r="B121">
            <v>44035</v>
          </cell>
          <cell r="C121">
            <v>4.0422777003747558E-2</v>
          </cell>
          <cell r="D121">
            <v>0</v>
          </cell>
        </row>
        <row r="122">
          <cell r="B122">
            <v>44036</v>
          </cell>
          <cell r="C122">
            <v>4.1108393629226136E-2</v>
          </cell>
          <cell r="D122">
            <v>0</v>
          </cell>
        </row>
        <row r="123">
          <cell r="B123">
            <v>44039</v>
          </cell>
          <cell r="C123">
            <v>4.0719602089154018E-2</v>
          </cell>
          <cell r="D123">
            <v>0</v>
          </cell>
        </row>
        <row r="124">
          <cell r="B124">
            <v>44040</v>
          </cell>
          <cell r="C124">
            <v>3.8262919008535332E-2</v>
          </cell>
          <cell r="D124">
            <v>0</v>
          </cell>
        </row>
        <row r="125">
          <cell r="B125">
            <v>44041</v>
          </cell>
          <cell r="C125">
            <v>3.7846711746696071E-2</v>
          </cell>
          <cell r="D125">
            <v>0</v>
          </cell>
        </row>
        <row r="126">
          <cell r="B126">
            <v>44042</v>
          </cell>
          <cell r="C126">
            <v>3.8461776528100504E-2</v>
          </cell>
          <cell r="D126">
            <v>0</v>
          </cell>
        </row>
        <row r="127">
          <cell r="B127">
            <v>44043</v>
          </cell>
          <cell r="C127">
            <v>3.8530820183481557E-2</v>
          </cell>
          <cell r="D127">
            <v>0</v>
          </cell>
        </row>
        <row r="128">
          <cell r="B128">
            <v>44046</v>
          </cell>
          <cell r="C128">
            <v>3.9832705985119565E-2</v>
          </cell>
          <cell r="D128">
            <v>0</v>
          </cell>
        </row>
        <row r="129">
          <cell r="B129">
            <v>44047</v>
          </cell>
          <cell r="C129">
            <v>3.9687570389055342E-2</v>
          </cell>
          <cell r="D129">
            <v>0</v>
          </cell>
        </row>
        <row r="130">
          <cell r="B130">
            <v>44048</v>
          </cell>
          <cell r="C130">
            <v>3.81042012611141E-2</v>
          </cell>
          <cell r="D130">
            <v>0</v>
          </cell>
        </row>
        <row r="131">
          <cell r="B131">
            <v>44049</v>
          </cell>
          <cell r="C131">
            <v>3.8212541635280886E-2</v>
          </cell>
          <cell r="D131">
            <v>0</v>
          </cell>
        </row>
        <row r="132">
          <cell r="B132">
            <v>44050</v>
          </cell>
          <cell r="C132">
            <v>3.777784774520012E-2</v>
          </cell>
          <cell r="D132">
            <v>3.287483668000706E-5</v>
          </cell>
        </row>
        <row r="133">
          <cell r="B133">
            <v>44053</v>
          </cell>
          <cell r="C133">
            <v>3.9027608182875859E-2</v>
          </cell>
          <cell r="D133">
            <v>4.5314835151422119E-5</v>
          </cell>
        </row>
        <row r="134">
          <cell r="B134">
            <v>44054</v>
          </cell>
          <cell r="C134">
            <v>3.8797037089826902E-2</v>
          </cell>
          <cell r="D134">
            <v>5.4018868871814331E-5</v>
          </cell>
        </row>
        <row r="135">
          <cell r="B135">
            <v>44055</v>
          </cell>
          <cell r="C135">
            <v>3.9504825283068312E-2</v>
          </cell>
          <cell r="D135">
            <v>6.0618203659513598E-5</v>
          </cell>
        </row>
        <row r="136">
          <cell r="B136">
            <v>44056</v>
          </cell>
          <cell r="C136">
            <v>3.9020552676952355E-2</v>
          </cell>
          <cell r="D136">
            <v>6.574967336001412E-5</v>
          </cell>
        </row>
        <row r="137">
          <cell r="B137">
            <v>44057</v>
          </cell>
          <cell r="C137">
            <v>3.9129294484776714E-2</v>
          </cell>
          <cell r="D137">
            <v>6.9738059840499704E-5</v>
          </cell>
        </row>
        <row r="138">
          <cell r="B138">
            <v>44060</v>
          </cell>
          <cell r="C138">
            <v>3.7733896259219551E-2</v>
          </cell>
          <cell r="D138">
            <v>7.2771553130409231E-5</v>
          </cell>
        </row>
        <row r="139">
          <cell r="B139">
            <v>44061</v>
          </cell>
          <cell r="C139">
            <v>3.4662546387229556E-2</v>
          </cell>
          <cell r="D139">
            <v>7.4966161773383575E-5</v>
          </cell>
        </row>
        <row r="140">
          <cell r="B140">
            <v>44062</v>
          </cell>
          <cell r="C140">
            <v>3.6568190540711906E-2</v>
          </cell>
          <cell r="D140">
            <v>7.6394216982573633E-5</v>
          </cell>
        </row>
        <row r="141">
          <cell r="B141">
            <v>44063</v>
          </cell>
          <cell r="C141">
            <v>3.7617185712976509E-2</v>
          </cell>
          <cell r="D141">
            <v>7.7098326032763219E-5</v>
          </cell>
        </row>
        <row r="142">
          <cell r="B142">
            <v>44064</v>
          </cell>
          <cell r="C142">
            <v>3.7678207128993925E-2</v>
          </cell>
          <cell r="D142">
            <v>7.7098326032763232E-5</v>
          </cell>
        </row>
        <row r="143">
          <cell r="B143">
            <v>44067</v>
          </cell>
          <cell r="C143">
            <v>3.5704391614848126E-2</v>
          </cell>
          <cell r="D143">
            <v>7.6394216982573633E-5</v>
          </cell>
        </row>
        <row r="144">
          <cell r="B144">
            <v>44068</v>
          </cell>
          <cell r="C144">
            <v>3.5766407486481376E-2</v>
          </cell>
          <cell r="D144">
            <v>7.4966161773383548E-5</v>
          </cell>
        </row>
        <row r="145">
          <cell r="B145">
            <v>44069</v>
          </cell>
          <cell r="C145">
            <v>3.4096620220579701E-2</v>
          </cell>
          <cell r="D145">
            <v>7.2771553130409204E-5</v>
          </cell>
        </row>
        <row r="146">
          <cell r="B146">
            <v>44070</v>
          </cell>
          <cell r="C146">
            <v>3.4271827840393995E-2</v>
          </cell>
          <cell r="D146">
            <v>6.9738059840499691E-5</v>
          </cell>
        </row>
        <row r="147">
          <cell r="B147">
            <v>44071</v>
          </cell>
          <cell r="C147">
            <v>3.2827401113458513E-2</v>
          </cell>
          <cell r="D147">
            <v>6.574967336001412E-5</v>
          </cell>
        </row>
        <row r="148">
          <cell r="B148">
            <v>44074</v>
          </cell>
          <cell r="C148">
            <v>3.3768001073934836E-2</v>
          </cell>
          <cell r="D148">
            <v>6.0618203659513639E-5</v>
          </cell>
        </row>
        <row r="149">
          <cell r="B149">
            <v>44075</v>
          </cell>
          <cell r="C149">
            <v>3.5231493803249421E-2</v>
          </cell>
          <cell r="D149">
            <v>5.4018868871814331E-5</v>
          </cell>
        </row>
        <row r="150">
          <cell r="B150">
            <v>44076</v>
          </cell>
          <cell r="C150">
            <v>3.7504190261046053E-2</v>
          </cell>
          <cell r="D150">
            <v>4.5314835151422099E-5</v>
          </cell>
        </row>
        <row r="151">
          <cell r="B151">
            <v>44077</v>
          </cell>
          <cell r="C151">
            <v>3.6877892727712171E-2</v>
          </cell>
          <cell r="D151">
            <v>3.287483668000708E-5</v>
          </cell>
        </row>
        <row r="152">
          <cell r="B152">
            <v>44078</v>
          </cell>
          <cell r="C152">
            <v>3.8726316533659932E-2</v>
          </cell>
          <cell r="D152">
            <v>0</v>
          </cell>
        </row>
        <row r="153">
          <cell r="B153">
            <v>44082</v>
          </cell>
          <cell r="C153">
            <v>3.702961517717298E-2</v>
          </cell>
          <cell r="D153">
            <v>0</v>
          </cell>
        </row>
        <row r="154">
          <cell r="B154">
            <v>44083</v>
          </cell>
          <cell r="C154">
            <v>3.8346074225946117E-2</v>
          </cell>
          <cell r="D154">
            <v>0</v>
          </cell>
        </row>
        <row r="155">
          <cell r="B155">
            <v>44084</v>
          </cell>
          <cell r="C155">
            <v>3.9508743397139598E-2</v>
          </cell>
          <cell r="D155">
            <v>0</v>
          </cell>
        </row>
        <row r="156">
          <cell r="B156">
            <v>44085</v>
          </cell>
          <cell r="C156">
            <v>4.1088673229950294E-2</v>
          </cell>
          <cell r="D156">
            <v>0</v>
          </cell>
        </row>
        <row r="157">
          <cell r="B157">
            <v>44088</v>
          </cell>
          <cell r="C157">
            <v>4.1024024872582922E-2</v>
          </cell>
          <cell r="D157">
            <v>0</v>
          </cell>
        </row>
        <row r="158">
          <cell r="B158">
            <v>44089</v>
          </cell>
          <cell r="C158">
            <v>4.2710251174329514E-2</v>
          </cell>
          <cell r="D158">
            <v>0</v>
          </cell>
        </row>
        <row r="159">
          <cell r="B159">
            <v>44090</v>
          </cell>
          <cell r="C159">
            <v>4.2382543763679663E-2</v>
          </cell>
          <cell r="D159">
            <v>0</v>
          </cell>
        </row>
        <row r="160">
          <cell r="B160">
            <v>44091</v>
          </cell>
          <cell r="C160">
            <v>4.2249228067511739E-2</v>
          </cell>
          <cell r="D160">
            <v>0</v>
          </cell>
        </row>
        <row r="161">
          <cell r="B161">
            <v>44092</v>
          </cell>
          <cell r="C161">
            <v>3.8454976318497279E-2</v>
          </cell>
          <cell r="D161">
            <v>0</v>
          </cell>
        </row>
        <row r="162">
          <cell r="B162">
            <v>44095</v>
          </cell>
          <cell r="C162">
            <v>3.8990602344540243E-2</v>
          </cell>
          <cell r="D162">
            <v>0</v>
          </cell>
        </row>
        <row r="163">
          <cell r="B163">
            <v>44096</v>
          </cell>
          <cell r="C163">
            <v>4.0585389703137041E-2</v>
          </cell>
          <cell r="D163">
            <v>0</v>
          </cell>
        </row>
        <row r="164">
          <cell r="B164">
            <v>44097</v>
          </cell>
          <cell r="C164">
            <v>4.0980009984999705E-2</v>
          </cell>
          <cell r="D164">
            <v>0</v>
          </cell>
        </row>
        <row r="165">
          <cell r="B165">
            <v>44098</v>
          </cell>
          <cell r="C165">
            <v>4.1314392101336195E-2</v>
          </cell>
          <cell r="D165">
            <v>0</v>
          </cell>
        </row>
        <row r="166">
          <cell r="B166">
            <v>44099</v>
          </cell>
          <cell r="C166">
            <v>4.1778193124103455E-2</v>
          </cell>
          <cell r="D166">
            <v>0</v>
          </cell>
        </row>
        <row r="167">
          <cell r="B167">
            <v>44102</v>
          </cell>
          <cell r="C167">
            <v>4.1951508454300707E-2</v>
          </cell>
          <cell r="D167">
            <v>0</v>
          </cell>
        </row>
        <row r="168">
          <cell r="B168">
            <v>44103</v>
          </cell>
          <cell r="C168">
            <v>4.2883835101210563E-2</v>
          </cell>
          <cell r="D168">
            <v>0</v>
          </cell>
        </row>
        <row r="169">
          <cell r="B169">
            <v>44104</v>
          </cell>
          <cell r="C169">
            <v>4.1484016883861691E-2</v>
          </cell>
          <cell r="D169">
            <v>0</v>
          </cell>
        </row>
        <row r="170">
          <cell r="B170">
            <v>44105</v>
          </cell>
          <cell r="C170">
            <v>4.1451825006843572E-2</v>
          </cell>
          <cell r="D170">
            <v>0</v>
          </cell>
        </row>
        <row r="171">
          <cell r="B171">
            <v>44106</v>
          </cell>
          <cell r="C171">
            <v>3.937333051535738E-2</v>
          </cell>
          <cell r="D171">
            <v>0</v>
          </cell>
        </row>
        <row r="172">
          <cell r="B172">
            <v>44109</v>
          </cell>
          <cell r="C172">
            <v>4.0108080998042667E-2</v>
          </cell>
          <cell r="D172">
            <v>0</v>
          </cell>
        </row>
        <row r="173">
          <cell r="B173">
            <v>44110</v>
          </cell>
          <cell r="C173">
            <v>3.9927283054908551E-2</v>
          </cell>
          <cell r="D173">
            <v>0</v>
          </cell>
        </row>
        <row r="174">
          <cell r="B174">
            <v>44111</v>
          </cell>
          <cell r="C174">
            <v>3.9822617682574543E-2</v>
          </cell>
          <cell r="D174">
            <v>0</v>
          </cell>
        </row>
        <row r="175">
          <cell r="B175">
            <v>44112</v>
          </cell>
          <cell r="C175">
            <v>3.8340078632439184E-2</v>
          </cell>
          <cell r="D175">
            <v>0</v>
          </cell>
        </row>
        <row r="176">
          <cell r="B176">
            <v>44113</v>
          </cell>
          <cell r="C176">
            <v>3.909314685842484E-2</v>
          </cell>
          <cell r="D176">
            <v>0</v>
          </cell>
        </row>
        <row r="177">
          <cell r="B177">
            <v>44117</v>
          </cell>
          <cell r="C177">
            <v>3.6282817211679912E-2</v>
          </cell>
          <cell r="D177">
            <v>0</v>
          </cell>
        </row>
        <row r="178">
          <cell r="B178">
            <v>44118</v>
          </cell>
          <cell r="C178">
            <v>3.7113130137231713E-2</v>
          </cell>
          <cell r="D178">
            <v>0</v>
          </cell>
        </row>
        <row r="179">
          <cell r="B179">
            <v>44119</v>
          </cell>
          <cell r="C179">
            <v>3.4984783703628043E-2</v>
          </cell>
          <cell r="D179">
            <v>0</v>
          </cell>
        </row>
        <row r="180">
          <cell r="B180">
            <v>44120</v>
          </cell>
          <cell r="C180">
            <v>3.5025414491542256E-2</v>
          </cell>
          <cell r="D180">
            <v>0</v>
          </cell>
        </row>
        <row r="181">
          <cell r="B181">
            <v>44123</v>
          </cell>
          <cell r="C181">
            <v>3.4681273217403323E-2</v>
          </cell>
          <cell r="D181">
            <v>0</v>
          </cell>
        </row>
        <row r="182">
          <cell r="B182">
            <v>44124</v>
          </cell>
          <cell r="C182">
            <v>3.4722114688476712E-2</v>
          </cell>
          <cell r="D182">
            <v>0</v>
          </cell>
        </row>
        <row r="183">
          <cell r="B183">
            <v>44125</v>
          </cell>
          <cell r="C183">
            <v>3.5076150205304905E-2</v>
          </cell>
          <cell r="D183">
            <v>0</v>
          </cell>
        </row>
        <row r="184">
          <cell r="B184">
            <v>44126</v>
          </cell>
          <cell r="C184">
            <v>3.2052093967419364E-2</v>
          </cell>
          <cell r="D184">
            <v>0</v>
          </cell>
        </row>
        <row r="185">
          <cell r="B185">
            <v>44127</v>
          </cell>
          <cell r="C185">
            <v>3.2022655267868377E-2</v>
          </cell>
          <cell r="D185">
            <v>0</v>
          </cell>
        </row>
        <row r="186">
          <cell r="B186">
            <v>44130</v>
          </cell>
          <cell r="C186">
            <v>2.9463144997325393E-2</v>
          </cell>
          <cell r="D186">
            <v>0</v>
          </cell>
        </row>
        <row r="187">
          <cell r="B187">
            <v>44131</v>
          </cell>
          <cell r="C187">
            <v>3.0448621407964106E-2</v>
          </cell>
          <cell r="D187">
            <v>0</v>
          </cell>
        </row>
        <row r="188">
          <cell r="B188">
            <v>44132</v>
          </cell>
          <cell r="C188">
            <v>3.1315513032078267E-2</v>
          </cell>
          <cell r="D188">
            <v>0</v>
          </cell>
        </row>
        <row r="189">
          <cell r="B189">
            <v>44133</v>
          </cell>
          <cell r="C189">
            <v>3.9421274145020294E-2</v>
          </cell>
          <cell r="D189">
            <v>0</v>
          </cell>
        </row>
        <row r="190">
          <cell r="B190">
            <v>44134</v>
          </cell>
          <cell r="C190">
            <v>3.9976325990448265E-2</v>
          </cell>
          <cell r="D190">
            <v>0</v>
          </cell>
        </row>
        <row r="191">
          <cell r="B191">
            <v>44138</v>
          </cell>
          <cell r="C191">
            <v>4.3008795229954849E-2</v>
          </cell>
          <cell r="D191">
            <v>0</v>
          </cell>
        </row>
        <row r="192">
          <cell r="B192">
            <v>44139</v>
          </cell>
          <cell r="C192">
            <v>4.4702938332779767E-2</v>
          </cell>
          <cell r="D192">
            <v>0</v>
          </cell>
        </row>
        <row r="193">
          <cell r="B193">
            <v>44140</v>
          </cell>
          <cell r="C193">
            <v>4.4765692837304527E-2</v>
          </cell>
          <cell r="D193">
            <v>0</v>
          </cell>
        </row>
        <row r="194">
          <cell r="B194">
            <v>44141</v>
          </cell>
          <cell r="C194">
            <v>4.8191282191579712E-2</v>
          </cell>
          <cell r="D194">
            <v>0</v>
          </cell>
        </row>
        <row r="195">
          <cell r="B195">
            <v>44144</v>
          </cell>
          <cell r="C195">
            <v>4.7876189032183117E-2</v>
          </cell>
          <cell r="D195">
            <v>0</v>
          </cell>
        </row>
        <row r="196">
          <cell r="B196">
            <v>44145</v>
          </cell>
          <cell r="C196">
            <v>4.838304464184736E-2</v>
          </cell>
          <cell r="D196">
            <v>0</v>
          </cell>
        </row>
        <row r="197">
          <cell r="B197">
            <v>44146</v>
          </cell>
          <cell r="C197">
            <v>4.7549798605639335E-2</v>
          </cell>
          <cell r="D197">
            <v>0</v>
          </cell>
        </row>
        <row r="198">
          <cell r="B198">
            <v>44147</v>
          </cell>
          <cell r="C198">
            <v>4.7648964472713697E-2</v>
          </cell>
          <cell r="D198">
            <v>0</v>
          </cell>
        </row>
        <row r="199">
          <cell r="B199">
            <v>44148</v>
          </cell>
          <cell r="C199">
            <v>5.0201694400763476E-2</v>
          </cell>
          <cell r="D199">
            <v>0</v>
          </cell>
        </row>
        <row r="200">
          <cell r="B200">
            <v>44151</v>
          </cell>
          <cell r="C200">
            <v>5.1607814985486326E-2</v>
          </cell>
          <cell r="D200">
            <v>0</v>
          </cell>
        </row>
        <row r="201">
          <cell r="B201">
            <v>44152</v>
          </cell>
          <cell r="C201">
            <v>5.1983516374462052E-2</v>
          </cell>
          <cell r="D201">
            <v>0</v>
          </cell>
        </row>
        <row r="202">
          <cell r="B202">
            <v>44153</v>
          </cell>
          <cell r="C202">
            <v>5.19050247915534E-2</v>
          </cell>
          <cell r="D202">
            <v>0</v>
          </cell>
        </row>
        <row r="203">
          <cell r="B203">
            <v>44154</v>
          </cell>
          <cell r="C203">
            <v>5.2638310994247581E-2</v>
          </cell>
          <cell r="D203">
            <v>0</v>
          </cell>
        </row>
        <row r="204">
          <cell r="B204">
            <v>44155</v>
          </cell>
          <cell r="C204">
            <v>5.1430500462183795E-2</v>
          </cell>
          <cell r="D204">
            <v>0</v>
          </cell>
        </row>
        <row r="205">
          <cell r="B205">
            <v>44158</v>
          </cell>
          <cell r="C205">
            <v>5.1420810575773052E-2</v>
          </cell>
          <cell r="D205">
            <v>0</v>
          </cell>
        </row>
        <row r="206">
          <cell r="B206">
            <v>44159</v>
          </cell>
          <cell r="C206">
            <v>5.1966875744546052E-2</v>
          </cell>
          <cell r="D206">
            <v>0</v>
          </cell>
        </row>
        <row r="207">
          <cell r="B207">
            <v>44160</v>
          </cell>
          <cell r="C207">
            <v>5.3569380348699569E-2</v>
          </cell>
          <cell r="D207">
            <v>0</v>
          </cell>
        </row>
        <row r="208">
          <cell r="B208">
            <v>44161</v>
          </cell>
          <cell r="C208">
            <v>5.289443802166232E-2</v>
          </cell>
          <cell r="D208">
            <v>0</v>
          </cell>
        </row>
        <row r="209">
          <cell r="B209">
            <v>44162</v>
          </cell>
          <cell r="C209">
            <v>5.2196176916035814E-2</v>
          </cell>
          <cell r="D209">
            <v>0</v>
          </cell>
        </row>
        <row r="210">
          <cell r="B210">
            <v>44165</v>
          </cell>
          <cell r="C210">
            <v>4.3090765235841655E-2</v>
          </cell>
          <cell r="D210">
            <v>0</v>
          </cell>
        </row>
        <row r="211">
          <cell r="B211">
            <v>44166</v>
          </cell>
          <cell r="C211">
            <v>4.4576452578342092E-2</v>
          </cell>
          <cell r="D211">
            <v>0</v>
          </cell>
        </row>
        <row r="212">
          <cell r="B212">
            <v>44167</v>
          </cell>
          <cell r="C212">
            <v>4.0706417282135365E-2</v>
          </cell>
          <cell r="D212">
            <v>0</v>
          </cell>
        </row>
        <row r="213">
          <cell r="B213">
            <v>44168</v>
          </cell>
          <cell r="C213">
            <v>3.9579835564440745E-2</v>
          </cell>
          <cell r="D213">
            <v>0</v>
          </cell>
        </row>
        <row r="214">
          <cell r="B214">
            <v>44169</v>
          </cell>
          <cell r="C214">
            <v>3.854490903951277E-2</v>
          </cell>
          <cell r="D214">
            <v>0</v>
          </cell>
        </row>
        <row r="215">
          <cell r="B215">
            <v>44172</v>
          </cell>
          <cell r="C215">
            <v>3.4422309389844336E-2</v>
          </cell>
          <cell r="D215">
            <v>0</v>
          </cell>
        </row>
        <row r="216">
          <cell r="B216">
            <v>44173</v>
          </cell>
          <cell r="C216">
            <v>3.4939125402471592E-2</v>
          </cell>
          <cell r="D216">
            <v>0</v>
          </cell>
        </row>
        <row r="217">
          <cell r="B217">
            <v>44174</v>
          </cell>
          <cell r="C217">
            <v>3.4295735226422229E-2</v>
          </cell>
          <cell r="D217">
            <v>0</v>
          </cell>
        </row>
        <row r="218">
          <cell r="B218">
            <v>44175</v>
          </cell>
          <cell r="C218">
            <v>3.5132108637322926E-2</v>
          </cell>
          <cell r="D218">
            <v>0</v>
          </cell>
        </row>
        <row r="219">
          <cell r="B219">
            <v>44176</v>
          </cell>
          <cell r="C219">
            <v>3.5469008547944277E-2</v>
          </cell>
          <cell r="D219">
            <v>0</v>
          </cell>
        </row>
        <row r="220">
          <cell r="B220">
            <v>44179</v>
          </cell>
          <cell r="C220">
            <v>3.0151457684674692E-2</v>
          </cell>
          <cell r="D220">
            <v>0</v>
          </cell>
        </row>
        <row r="221">
          <cell r="B221">
            <v>44180</v>
          </cell>
          <cell r="C221">
            <v>2.8868117117325207E-2</v>
          </cell>
          <cell r="D221">
            <v>0</v>
          </cell>
        </row>
        <row r="222">
          <cell r="B222">
            <v>44181</v>
          </cell>
          <cell r="C222">
            <v>2.9651626647798527E-2</v>
          </cell>
          <cell r="D222">
            <v>0</v>
          </cell>
        </row>
        <row r="223">
          <cell r="B223">
            <v>44182</v>
          </cell>
          <cell r="C223">
            <v>3.0068329721357475E-2</v>
          </cell>
          <cell r="D223">
            <v>0</v>
          </cell>
        </row>
        <row r="224">
          <cell r="B224">
            <v>44183</v>
          </cell>
          <cell r="C224">
            <v>2.7927876160541147E-2</v>
          </cell>
          <cell r="D224">
            <v>0</v>
          </cell>
        </row>
        <row r="225">
          <cell r="B225">
            <v>44186</v>
          </cell>
          <cell r="C225">
            <v>2.8368732665305634E-2</v>
          </cell>
          <cell r="D225">
            <v>0</v>
          </cell>
        </row>
        <row r="226">
          <cell r="B226">
            <v>44187</v>
          </cell>
          <cell r="C226">
            <v>3.1897892967719201E-2</v>
          </cell>
          <cell r="D226">
            <v>0</v>
          </cell>
        </row>
        <row r="227">
          <cell r="B227">
            <v>44188</v>
          </cell>
          <cell r="C227">
            <v>3.1307427905770811E-2</v>
          </cell>
          <cell r="D227">
            <v>0</v>
          </cell>
        </row>
        <row r="228">
          <cell r="B228">
            <v>44189</v>
          </cell>
          <cell r="C228">
            <v>2.9835060851375581E-2</v>
          </cell>
          <cell r="D228">
            <v>0</v>
          </cell>
        </row>
        <row r="229">
          <cell r="B229">
            <v>44193</v>
          </cell>
          <cell r="C229">
            <v>2.9964673204623815E-2</v>
          </cell>
          <cell r="D229">
            <v>0</v>
          </cell>
        </row>
        <row r="230">
          <cell r="B230">
            <v>44194</v>
          </cell>
          <cell r="C230">
            <v>3.027953502007567E-2</v>
          </cell>
          <cell r="D230">
            <v>0</v>
          </cell>
        </row>
        <row r="231">
          <cell r="B231">
            <v>44195</v>
          </cell>
          <cell r="C231">
            <v>3.0147574740485298E-2</v>
          </cell>
          <cell r="D231">
            <v>0</v>
          </cell>
        </row>
        <row r="232">
          <cell r="B232">
            <v>44196</v>
          </cell>
          <cell r="C232">
            <v>2.7633497430956867E-2</v>
          </cell>
          <cell r="D232">
            <v>0</v>
          </cell>
        </row>
        <row r="233">
          <cell r="B233">
            <v>44200</v>
          </cell>
          <cell r="C233">
            <v>2.5649979009883028E-2</v>
          </cell>
          <cell r="D233">
            <v>0</v>
          </cell>
        </row>
        <row r="234">
          <cell r="B234">
            <v>44201</v>
          </cell>
          <cell r="C234">
            <v>2.5867478696186018E-2</v>
          </cell>
          <cell r="D234">
            <v>0</v>
          </cell>
        </row>
        <row r="235">
          <cell r="B235">
            <v>44202</v>
          </cell>
          <cell r="C235">
            <v>2.6083813459966635E-2</v>
          </cell>
          <cell r="D235">
            <v>0</v>
          </cell>
        </row>
        <row r="236">
          <cell r="B236">
            <v>44203</v>
          </cell>
          <cell r="C236">
            <v>2.5643448235906162E-2</v>
          </cell>
          <cell r="D236">
            <v>0</v>
          </cell>
        </row>
        <row r="237">
          <cell r="B237">
            <v>44204</v>
          </cell>
          <cell r="C237">
            <v>2.8831533311775185E-2</v>
          </cell>
          <cell r="D237">
            <v>0</v>
          </cell>
        </row>
        <row r="238">
          <cell r="B238">
            <v>44207</v>
          </cell>
          <cell r="C238">
            <v>3.1062939177826404E-2</v>
          </cell>
          <cell r="D238">
            <v>0</v>
          </cell>
        </row>
        <row r="239">
          <cell r="B239">
            <v>44208</v>
          </cell>
          <cell r="C239">
            <v>3.2501616980855574E-2</v>
          </cell>
          <cell r="D239">
            <v>0</v>
          </cell>
        </row>
        <row r="240">
          <cell r="B240">
            <v>44209</v>
          </cell>
          <cell r="C240">
            <v>3.2110159026634347E-2</v>
          </cell>
          <cell r="D240">
            <v>0</v>
          </cell>
        </row>
        <row r="241">
          <cell r="B241">
            <v>44210</v>
          </cell>
          <cell r="C241">
            <v>3.4394326095705155E-2</v>
          </cell>
          <cell r="D241">
            <v>0</v>
          </cell>
        </row>
        <row r="242">
          <cell r="B242">
            <v>44211</v>
          </cell>
          <cell r="C242">
            <v>3.4308302291156466E-2</v>
          </cell>
          <cell r="D242">
            <v>0</v>
          </cell>
        </row>
        <row r="243">
          <cell r="B243">
            <v>44214</v>
          </cell>
          <cell r="C243">
            <v>3.6672031631199767E-2</v>
          </cell>
          <cell r="D243">
            <v>0</v>
          </cell>
        </row>
        <row r="244">
          <cell r="B244">
            <v>44215</v>
          </cell>
          <cell r="C244">
            <v>3.6085624538843605E-2</v>
          </cell>
          <cell r="D244">
            <v>0</v>
          </cell>
        </row>
        <row r="245">
          <cell r="B245">
            <v>44216</v>
          </cell>
          <cell r="C245">
            <v>3.584431769354577E-2</v>
          </cell>
          <cell r="D245">
            <v>0</v>
          </cell>
        </row>
        <row r="246">
          <cell r="B246">
            <v>44217</v>
          </cell>
          <cell r="C246">
            <v>3.5737044649638249E-2</v>
          </cell>
          <cell r="D246">
            <v>0</v>
          </cell>
        </row>
        <row r="247">
          <cell r="B247">
            <v>44218</v>
          </cell>
          <cell r="C247">
            <v>3.3430909218965403E-2</v>
          </cell>
          <cell r="D247">
            <v>0</v>
          </cell>
        </row>
        <row r="248">
          <cell r="B248">
            <v>44221</v>
          </cell>
          <cell r="C248">
            <v>3.4478962069068468E-2</v>
          </cell>
          <cell r="D248">
            <v>0</v>
          </cell>
        </row>
        <row r="249">
          <cell r="B249">
            <v>44222</v>
          </cell>
          <cell r="C249">
            <v>3.3268268919017081E-2</v>
          </cell>
          <cell r="D249">
            <v>0</v>
          </cell>
        </row>
        <row r="250">
          <cell r="B250">
            <v>44223</v>
          </cell>
          <cell r="C250">
            <v>3.4370526462677381E-2</v>
          </cell>
          <cell r="D250">
            <v>0</v>
          </cell>
        </row>
        <row r="251">
          <cell r="B251">
            <v>44224</v>
          </cell>
          <cell r="C251">
            <v>3.5797290469469223E-2</v>
          </cell>
          <cell r="D251">
            <v>0</v>
          </cell>
        </row>
        <row r="252">
          <cell r="B252">
            <v>44225</v>
          </cell>
          <cell r="C252">
            <v>3.9020959329701801E-2</v>
          </cell>
          <cell r="D252">
            <v>0</v>
          </cell>
        </row>
        <row r="253">
          <cell r="B253">
            <v>44228</v>
          </cell>
          <cell r="C253">
            <v>4.3314962324945271E-2</v>
          </cell>
          <cell r="D253">
            <v>0</v>
          </cell>
        </row>
        <row r="254">
          <cell r="B254">
            <v>44229</v>
          </cell>
          <cell r="C254">
            <v>4.7628002726602947E-2</v>
          </cell>
          <cell r="D254">
            <v>0</v>
          </cell>
        </row>
        <row r="255">
          <cell r="B255">
            <v>44230</v>
          </cell>
          <cell r="C255">
            <v>4.8331571829998046E-2</v>
          </cell>
          <cell r="D255">
            <v>0</v>
          </cell>
        </row>
        <row r="256">
          <cell r="B256">
            <v>44231</v>
          </cell>
          <cell r="C256">
            <v>4.889710194998232E-2</v>
          </cell>
          <cell r="D256">
            <v>0</v>
          </cell>
        </row>
        <row r="257">
          <cell r="B257">
            <v>44232</v>
          </cell>
          <cell r="C257">
            <v>4.8996602981967272E-2</v>
          </cell>
          <cell r="D257">
            <v>0</v>
          </cell>
        </row>
        <row r="258">
          <cell r="B258">
            <v>44235</v>
          </cell>
          <cell r="C258">
            <v>4.7927244873014335E-2</v>
          </cell>
          <cell r="D258">
            <v>0</v>
          </cell>
        </row>
        <row r="259">
          <cell r="B259">
            <v>44236</v>
          </cell>
          <cell r="C259">
            <v>4.5863399963422945E-2</v>
          </cell>
          <cell r="D259">
            <v>0</v>
          </cell>
        </row>
        <row r="260">
          <cell r="B260">
            <v>44237</v>
          </cell>
          <cell r="C260">
            <v>4.4799704425486392E-2</v>
          </cell>
          <cell r="D260">
            <v>0</v>
          </cell>
        </row>
        <row r="261">
          <cell r="B261">
            <v>44238</v>
          </cell>
          <cell r="C261">
            <v>4.5316823834868014E-2</v>
          </cell>
          <cell r="D261">
            <v>0</v>
          </cell>
        </row>
        <row r="262">
          <cell r="B262">
            <v>44239</v>
          </cell>
          <cell r="C262">
            <v>4.4471945533253836E-2</v>
          </cell>
          <cell r="D262">
            <v>0</v>
          </cell>
        </row>
        <row r="263">
          <cell r="B263">
            <v>44244</v>
          </cell>
          <cell r="C263">
            <v>4.4075412379533489E-2</v>
          </cell>
          <cell r="D263">
            <v>0</v>
          </cell>
        </row>
        <row r="264">
          <cell r="B264">
            <v>44245</v>
          </cell>
          <cell r="C264">
            <v>4.2062916982823419E-2</v>
          </cell>
          <cell r="D264">
            <v>0</v>
          </cell>
        </row>
        <row r="265">
          <cell r="B265">
            <v>44246</v>
          </cell>
          <cell r="C265">
            <v>4.2597491890156894E-2</v>
          </cell>
          <cell r="D265">
            <v>0</v>
          </cell>
        </row>
        <row r="266">
          <cell r="B266">
            <v>44249</v>
          </cell>
          <cell r="C266">
            <v>4.2635663314409052E-2</v>
          </cell>
          <cell r="D266">
            <v>0</v>
          </cell>
        </row>
        <row r="267">
          <cell r="B267">
            <v>44250</v>
          </cell>
          <cell r="C267">
            <v>4.9098273851717E-2</v>
          </cell>
          <cell r="D267">
            <v>0</v>
          </cell>
        </row>
        <row r="268">
          <cell r="B268">
            <v>44251</v>
          </cell>
          <cell r="C268">
            <v>4.9518630554100496E-2</v>
          </cell>
          <cell r="D268">
            <v>0</v>
          </cell>
        </row>
        <row r="269">
          <cell r="B269">
            <v>44252</v>
          </cell>
          <cell r="C269">
            <v>4.9041271870842618E-2</v>
          </cell>
          <cell r="D269">
            <v>0</v>
          </cell>
        </row>
        <row r="270">
          <cell r="B270">
            <v>44253</v>
          </cell>
          <cell r="C270">
            <v>5.4051548836677371E-2</v>
          </cell>
          <cell r="D270">
            <v>0</v>
          </cell>
        </row>
        <row r="271">
          <cell r="B271">
            <v>44256</v>
          </cell>
          <cell r="C271">
            <v>5.5843879280040629E-2</v>
          </cell>
          <cell r="D271">
            <v>0</v>
          </cell>
        </row>
        <row r="272">
          <cell r="B272">
            <v>44257</v>
          </cell>
          <cell r="C272">
            <v>5.5336926079326394E-2</v>
          </cell>
          <cell r="D272">
            <v>0</v>
          </cell>
        </row>
        <row r="273">
          <cell r="B273">
            <v>44258</v>
          </cell>
          <cell r="C273">
            <v>5.3281348410791088E-2</v>
          </cell>
          <cell r="D273">
            <v>0</v>
          </cell>
        </row>
        <row r="274">
          <cell r="B274">
            <v>44259</v>
          </cell>
          <cell r="C274">
            <v>4.963934105133691E-2</v>
          </cell>
          <cell r="D274">
            <v>0</v>
          </cell>
        </row>
        <row r="275">
          <cell r="B275">
            <v>44260</v>
          </cell>
          <cell r="C275">
            <v>4.5983737203424496E-2</v>
          </cell>
          <cell r="D275">
            <v>0</v>
          </cell>
        </row>
        <row r="276">
          <cell r="B276">
            <v>44263</v>
          </cell>
          <cell r="C276">
            <v>4.7798334719393744E-2</v>
          </cell>
          <cell r="D276">
            <v>0</v>
          </cell>
        </row>
        <row r="277">
          <cell r="B277">
            <v>44264</v>
          </cell>
          <cell r="C277">
            <v>5.2674042170122851E-2</v>
          </cell>
          <cell r="D277">
            <v>0</v>
          </cell>
        </row>
        <row r="278">
          <cell r="B278">
            <v>44265</v>
          </cell>
          <cell r="C278">
            <v>5.2244280692864027E-2</v>
          </cell>
          <cell r="D278">
            <v>0</v>
          </cell>
        </row>
        <row r="279">
          <cell r="B279">
            <v>44266</v>
          </cell>
          <cell r="C279">
            <v>5.0202992427241966E-2</v>
          </cell>
          <cell r="D279">
            <v>0</v>
          </cell>
        </row>
        <row r="280">
          <cell r="B280">
            <v>44267</v>
          </cell>
          <cell r="C280">
            <v>5.3280086342712842E-2</v>
          </cell>
          <cell r="D280">
            <v>0</v>
          </cell>
        </row>
        <row r="281">
          <cell r="B281">
            <v>44270</v>
          </cell>
          <cell r="C281">
            <v>5.3306117064806834E-2</v>
          </cell>
          <cell r="D281">
            <v>0</v>
          </cell>
        </row>
        <row r="282">
          <cell r="B282">
            <v>44271</v>
          </cell>
          <cell r="C282">
            <v>5.3127603970157609E-2</v>
          </cell>
          <cell r="D282">
            <v>0</v>
          </cell>
        </row>
        <row r="283">
          <cell r="B283">
            <v>44272</v>
          </cell>
          <cell r="C283">
            <v>5.2721725155861182E-2</v>
          </cell>
          <cell r="D283">
            <v>0</v>
          </cell>
        </row>
        <row r="284">
          <cell r="B284">
            <v>44273</v>
          </cell>
          <cell r="C284">
            <v>5.3863320775369719E-2</v>
          </cell>
          <cell r="D284">
            <v>0</v>
          </cell>
        </row>
        <row r="285">
          <cell r="B285">
            <v>44274</v>
          </cell>
          <cell r="C285">
            <v>5.5090421625879502E-2</v>
          </cell>
          <cell r="D285">
            <v>9.8384778086191179E-5</v>
          </cell>
        </row>
        <row r="286">
          <cell r="B286">
            <v>44277</v>
          </cell>
          <cell r="C286">
            <v>5.514195633715413E-2</v>
          </cell>
          <cell r="D286">
            <v>1.356140577603637E-4</v>
          </cell>
        </row>
        <row r="287">
          <cell r="B287">
            <v>44278</v>
          </cell>
          <cell r="C287">
            <v>5.4939813586441441E-2</v>
          </cell>
          <cell r="D287">
            <v>1.6166268681884057E-4</v>
          </cell>
        </row>
        <row r="288">
          <cell r="B288">
            <v>44279</v>
          </cell>
          <cell r="C288">
            <v>5.1346933611048237E-2</v>
          </cell>
          <cell r="D288">
            <v>1.814125670973069E-4</v>
          </cell>
        </row>
        <row r="289">
          <cell r="B289">
            <v>44280</v>
          </cell>
          <cell r="C289">
            <v>5.0625101112812494E-2</v>
          </cell>
          <cell r="D289">
            <v>1.9676955617238236E-4</v>
          </cell>
        </row>
        <row r="290">
          <cell r="B290">
            <v>44281</v>
          </cell>
          <cell r="C290">
            <v>5.1023171825716661E-2</v>
          </cell>
          <cell r="D290">
            <v>2.0870563125083828E-4</v>
          </cell>
        </row>
        <row r="291">
          <cell r="B291">
            <v>44284</v>
          </cell>
          <cell r="C291">
            <v>4.8074865824220381E-2</v>
          </cell>
          <cell r="D291">
            <v>2.1778399008981009E-4</v>
          </cell>
        </row>
        <row r="292">
          <cell r="B292">
            <v>44285</v>
          </cell>
          <cell r="C292">
            <v>4.538717217059883E-2</v>
          </cell>
          <cell r="D292">
            <v>2.2435181235541478E-4</v>
          </cell>
        </row>
        <row r="293">
          <cell r="B293">
            <v>44286</v>
          </cell>
          <cell r="C293">
            <v>4.4702264247605976E-2</v>
          </cell>
          <cell r="D293">
            <v>2.2862556422887845E-4</v>
          </cell>
        </row>
        <row r="294">
          <cell r="B294">
            <v>44287</v>
          </cell>
          <cell r="C294">
            <v>4.4711403383167231E-2</v>
          </cell>
          <cell r="D294">
            <v>2.3073275683110098E-4</v>
          </cell>
        </row>
        <row r="295">
          <cell r="B295">
            <v>44291</v>
          </cell>
          <cell r="C295">
            <v>4.4422784512321838E-2</v>
          </cell>
          <cell r="D295">
            <v>2.3073275683110098E-4</v>
          </cell>
        </row>
        <row r="296">
          <cell r="B296">
            <v>44292</v>
          </cell>
          <cell r="C296">
            <v>4.5117014336261675E-2</v>
          </cell>
          <cell r="D296">
            <v>2.2862556422887853E-4</v>
          </cell>
        </row>
        <row r="297">
          <cell r="B297">
            <v>44293</v>
          </cell>
          <cell r="C297">
            <v>4.2420836106940446E-2</v>
          </cell>
          <cell r="D297">
            <v>2.243518123554147E-4</v>
          </cell>
        </row>
        <row r="298">
          <cell r="B298">
            <v>44294</v>
          </cell>
          <cell r="C298">
            <v>3.4175457895487434E-2</v>
          </cell>
          <cell r="D298">
            <v>2.1778399008981006E-4</v>
          </cell>
        </row>
        <row r="299">
          <cell r="B299">
            <v>44295</v>
          </cell>
          <cell r="C299">
            <v>3.4329336792222533E-2</v>
          </cell>
          <cell r="D299">
            <v>2.087056312508382E-4</v>
          </cell>
        </row>
        <row r="300">
          <cell r="B300">
            <v>44298</v>
          </cell>
          <cell r="C300">
            <v>3.4366316706212867E-2</v>
          </cell>
          <cell r="D300">
            <v>1.9676955617238233E-4</v>
          </cell>
        </row>
        <row r="301">
          <cell r="B301">
            <v>44299</v>
          </cell>
          <cell r="C301">
            <v>3.0645062803478239E-2</v>
          </cell>
          <cell r="D301">
            <v>1.8141256709730698E-4</v>
          </cell>
        </row>
        <row r="302">
          <cell r="B302">
            <v>44300</v>
          </cell>
          <cell r="C302">
            <v>3.0547140461061405E-2</v>
          </cell>
          <cell r="D302">
            <v>1.6166268681884046E-4</v>
          </cell>
        </row>
        <row r="303">
          <cell r="B303">
            <v>44301</v>
          </cell>
          <cell r="C303">
            <v>3.0605550308165912E-2</v>
          </cell>
          <cell r="D303">
            <v>1.3561405776036376E-4</v>
          </cell>
        </row>
        <row r="304">
          <cell r="B304">
            <v>44302</v>
          </cell>
          <cell r="C304">
            <v>3.0534845700322999E-2</v>
          </cell>
          <cell r="D304">
            <v>9.8384778086191112E-5</v>
          </cell>
        </row>
        <row r="305">
          <cell r="B305">
            <v>44305</v>
          </cell>
          <cell r="C305">
            <v>2.9111767957811136E-2</v>
          </cell>
          <cell r="D305">
            <v>0</v>
          </cell>
        </row>
        <row r="306">
          <cell r="B306">
            <v>44306</v>
          </cell>
          <cell r="C306">
            <v>2.3257373780343565E-2</v>
          </cell>
          <cell r="D306">
            <v>0</v>
          </cell>
        </row>
        <row r="307">
          <cell r="B307">
            <v>44308</v>
          </cell>
          <cell r="C307">
            <v>2.4980179469076828E-2</v>
          </cell>
          <cell r="D307">
            <v>0</v>
          </cell>
        </row>
        <row r="308">
          <cell r="B308">
            <v>44309</v>
          </cell>
          <cell r="C308">
            <v>2.481924623171591E-2</v>
          </cell>
          <cell r="D308">
            <v>0</v>
          </cell>
        </row>
        <row r="309">
          <cell r="B309">
            <v>44312</v>
          </cell>
          <cell r="C309">
            <v>2.2777462655837095E-2</v>
          </cell>
          <cell r="D309">
            <v>0</v>
          </cell>
        </row>
        <row r="310">
          <cell r="B310">
            <v>44313</v>
          </cell>
          <cell r="C310">
            <v>2.0528694776595007E-2</v>
          </cell>
          <cell r="D310">
            <v>0</v>
          </cell>
        </row>
        <row r="311">
          <cell r="B311">
            <v>44314</v>
          </cell>
          <cell r="C311">
            <v>2.0243979059912005E-2</v>
          </cell>
          <cell r="D311">
            <v>0</v>
          </cell>
        </row>
        <row r="312">
          <cell r="B312">
            <v>44315</v>
          </cell>
          <cell r="C312">
            <v>1.8741490583035526E-2</v>
          </cell>
          <cell r="D312">
            <v>0</v>
          </cell>
        </row>
        <row r="313">
          <cell r="B313">
            <v>44316</v>
          </cell>
          <cell r="C313">
            <v>1.8745423639037088E-2</v>
          </cell>
          <cell r="D313">
            <v>0</v>
          </cell>
        </row>
        <row r="314">
          <cell r="B314">
            <v>44319</v>
          </cell>
          <cell r="C314">
            <v>1.8670058315038606E-2</v>
          </cell>
          <cell r="D314">
            <v>0</v>
          </cell>
        </row>
        <row r="315">
          <cell r="B315">
            <v>44320</v>
          </cell>
          <cell r="C315">
            <v>1.8758843885744041E-2</v>
          </cell>
          <cell r="D315">
            <v>0</v>
          </cell>
        </row>
        <row r="316">
          <cell r="B316">
            <v>44321</v>
          </cell>
          <cell r="C316">
            <v>1.9912077111947365E-2</v>
          </cell>
          <cell r="D316">
            <v>0</v>
          </cell>
        </row>
        <row r="317">
          <cell r="B317">
            <v>44322</v>
          </cell>
          <cell r="C317">
            <v>1.8941836444796616E-2</v>
          </cell>
          <cell r="D317">
            <v>0</v>
          </cell>
        </row>
        <row r="318">
          <cell r="B318">
            <v>44323</v>
          </cell>
          <cell r="C318">
            <v>1.900478790848065E-2</v>
          </cell>
          <cell r="D318">
            <v>9.7671383413077973E-5</v>
          </cell>
        </row>
        <row r="319">
          <cell r="B319">
            <v>44326</v>
          </cell>
          <cell r="C319">
            <v>2.0457372715315895E-2</v>
          </cell>
          <cell r="D319">
            <v>1.346307110649963E-4</v>
          </cell>
        </row>
        <row r="320">
          <cell r="B320">
            <v>44327</v>
          </cell>
          <cell r="C320">
            <v>2.110119705033333E-2</v>
          </cell>
          <cell r="D320">
            <v>1.604904597542362E-4</v>
          </cell>
        </row>
        <row r="321">
          <cell r="B321">
            <v>44328</v>
          </cell>
          <cell r="C321">
            <v>2.120351707208713E-2</v>
          </cell>
          <cell r="D321">
            <v>1.8009713231643425E-4</v>
          </cell>
        </row>
        <row r="322">
          <cell r="B322">
            <v>44329</v>
          </cell>
          <cell r="C322">
            <v>2.6145968546674184E-2</v>
          </cell>
          <cell r="D322">
            <v>1.9534276682615595E-4</v>
          </cell>
        </row>
        <row r="323">
          <cell r="B323">
            <v>44330</v>
          </cell>
          <cell r="C323">
            <v>2.6049830278349943E-2</v>
          </cell>
          <cell r="D323">
            <v>2.0719229261777612E-4</v>
          </cell>
        </row>
        <row r="324">
          <cell r="B324">
            <v>44333</v>
          </cell>
          <cell r="C324">
            <v>2.6583435704476809E-2</v>
          </cell>
          <cell r="D324">
            <v>2.1620482366344179E-4</v>
          </cell>
        </row>
        <row r="325">
          <cell r="B325">
            <v>44334</v>
          </cell>
          <cell r="C325">
            <v>2.7519147034140615E-2</v>
          </cell>
          <cell r="D325">
            <v>2.2272502220605409E-4</v>
          </cell>
        </row>
        <row r="326">
          <cell r="B326">
            <v>44335</v>
          </cell>
          <cell r="C326">
            <v>2.7287368039328682E-2</v>
          </cell>
          <cell r="D326">
            <v>2.2696778481593418E-4</v>
          </cell>
        </row>
        <row r="327">
          <cell r="B327">
            <v>44336</v>
          </cell>
          <cell r="C327">
            <v>2.7624700866570484E-2</v>
          </cell>
          <cell r="D327">
            <v>2.2905969802222885E-4</v>
          </cell>
        </row>
        <row r="328">
          <cell r="B328">
            <v>44337</v>
          </cell>
          <cell r="C328">
            <v>2.6826244129014486E-2</v>
          </cell>
          <cell r="D328">
            <v>2.2905969802222885E-4</v>
          </cell>
        </row>
        <row r="329">
          <cell r="B329">
            <v>44340</v>
          </cell>
          <cell r="C329">
            <v>2.6570886258369078E-2</v>
          </cell>
          <cell r="D329">
            <v>2.2696778481593415E-4</v>
          </cell>
        </row>
        <row r="330">
          <cell r="B330">
            <v>44341</v>
          </cell>
          <cell r="C330">
            <v>2.5596817291800834E-2</v>
          </cell>
          <cell r="D330">
            <v>2.2272502220605414E-4</v>
          </cell>
        </row>
        <row r="331">
          <cell r="B331">
            <v>44342</v>
          </cell>
          <cell r="C331">
            <v>2.5840338133695222E-2</v>
          </cell>
          <cell r="D331">
            <v>2.1620482366344182E-4</v>
          </cell>
        </row>
        <row r="332">
          <cell r="B332">
            <v>44343</v>
          </cell>
          <cell r="C332">
            <v>2.5914584740805754E-2</v>
          </cell>
          <cell r="D332">
            <v>2.0719229261777612E-4</v>
          </cell>
        </row>
        <row r="333">
          <cell r="B333">
            <v>44344</v>
          </cell>
          <cell r="C333">
            <v>2.6114351663681559E-2</v>
          </cell>
          <cell r="D333">
            <v>1.9534276682615589E-4</v>
          </cell>
        </row>
        <row r="334">
          <cell r="B334">
            <v>44347</v>
          </cell>
          <cell r="C334">
            <v>2.6536778078667327E-2</v>
          </cell>
          <cell r="D334">
            <v>1.8009713231643425E-4</v>
          </cell>
        </row>
        <row r="335">
          <cell r="B335">
            <v>44348</v>
          </cell>
          <cell r="C335">
            <v>2.6307010739358865E-2</v>
          </cell>
          <cell r="D335">
            <v>1.6049045975423612E-4</v>
          </cell>
        </row>
        <row r="336">
          <cell r="B336">
            <v>44349</v>
          </cell>
          <cell r="C336">
            <v>2.6396444886752305E-2</v>
          </cell>
          <cell r="D336">
            <v>1.3463071106499638E-4</v>
          </cell>
        </row>
        <row r="337">
          <cell r="B337">
            <v>44351</v>
          </cell>
          <cell r="C337">
            <v>2.5314694176660889E-2</v>
          </cell>
          <cell r="D337">
            <v>9.7671383413077919E-5</v>
          </cell>
        </row>
        <row r="338">
          <cell r="B338">
            <v>44354</v>
          </cell>
          <cell r="C338">
            <v>2.5045736443498934E-2</v>
          </cell>
          <cell r="D338">
            <v>0</v>
          </cell>
        </row>
        <row r="339">
          <cell r="B339">
            <v>44355</v>
          </cell>
          <cell r="C339">
            <v>2.5167633455547778E-2</v>
          </cell>
          <cell r="D339">
            <v>0</v>
          </cell>
        </row>
        <row r="340">
          <cell r="B340">
            <v>44356</v>
          </cell>
          <cell r="C340">
            <v>2.4693622291482364E-2</v>
          </cell>
          <cell r="D340">
            <v>0</v>
          </cell>
        </row>
        <row r="341">
          <cell r="B341">
            <v>44357</v>
          </cell>
          <cell r="C341">
            <v>2.3776283239962937E-2</v>
          </cell>
          <cell r="D341">
            <v>0</v>
          </cell>
        </row>
        <row r="342">
          <cell r="B342">
            <v>44358</v>
          </cell>
          <cell r="C342">
            <v>2.3730154206846252E-2</v>
          </cell>
          <cell r="D342">
            <v>0</v>
          </cell>
        </row>
        <row r="343">
          <cell r="B343">
            <v>44361</v>
          </cell>
          <cell r="C343">
            <v>1.7292923637835227E-2</v>
          </cell>
          <cell r="D343">
            <v>0</v>
          </cell>
        </row>
        <row r="344">
          <cell r="B344">
            <v>44362</v>
          </cell>
          <cell r="C344">
            <v>1.7286390686481579E-2</v>
          </cell>
          <cell r="D344">
            <v>0</v>
          </cell>
        </row>
        <row r="345">
          <cell r="B345">
            <v>44363</v>
          </cell>
          <cell r="C345">
            <v>1.6860188621771972E-2</v>
          </cell>
          <cell r="D345">
            <v>0</v>
          </cell>
        </row>
        <row r="346">
          <cell r="B346">
            <v>44364</v>
          </cell>
          <cell r="C346">
            <v>1.5940199484401292E-2</v>
          </cell>
          <cell r="D346">
            <v>0</v>
          </cell>
        </row>
        <row r="347">
          <cell r="B347">
            <v>44365</v>
          </cell>
          <cell r="C347">
            <v>1.7807039599488067E-2</v>
          </cell>
          <cell r="D347">
            <v>9.6968280219231347E-5</v>
          </cell>
        </row>
        <row r="348">
          <cell r="B348">
            <v>44368</v>
          </cell>
          <cell r="C348">
            <v>1.6910960358159657E-2</v>
          </cell>
          <cell r="D348">
            <v>1.3366155019482311E-4</v>
          </cell>
        </row>
        <row r="349">
          <cell r="B349">
            <v>44369</v>
          </cell>
          <cell r="C349">
            <v>1.7641337005373865E-2</v>
          </cell>
          <cell r="D349">
            <v>1.5933514331566503E-4</v>
          </cell>
        </row>
        <row r="350">
          <cell r="B350">
            <v>44370</v>
          </cell>
          <cell r="C350">
            <v>1.7687178121817401E-2</v>
          </cell>
          <cell r="D350">
            <v>1.7880067408568759E-4</v>
          </cell>
        </row>
        <row r="351">
          <cell r="B351">
            <v>44371</v>
          </cell>
          <cell r="C351">
            <v>1.7096419023311344E-2</v>
          </cell>
          <cell r="D351">
            <v>1.9393656043846269E-4</v>
          </cell>
        </row>
        <row r="352">
          <cell r="B352">
            <v>44372</v>
          </cell>
          <cell r="C352">
            <v>1.6592954630888695E-2</v>
          </cell>
          <cell r="D352">
            <v>2.0570078550904755E-4</v>
          </cell>
        </row>
        <row r="353">
          <cell r="B353">
            <v>44375</v>
          </cell>
          <cell r="C353">
            <v>1.6736719414496545E-2</v>
          </cell>
          <cell r="D353">
            <v>2.1464843839755584E-4</v>
          </cell>
        </row>
        <row r="354">
          <cell r="B354">
            <v>44376</v>
          </cell>
          <cell r="C354">
            <v>1.6273870414995725E-2</v>
          </cell>
          <cell r="D354">
            <v>2.2112170024018893E-4</v>
          </cell>
        </row>
        <row r="355">
          <cell r="B355">
            <v>44377</v>
          </cell>
          <cell r="C355">
            <v>1.5719033224572174E-2</v>
          </cell>
          <cell r="D355">
            <v>2.2533392063967428E-4</v>
          </cell>
        </row>
        <row r="356">
          <cell r="B356">
            <v>44378</v>
          </cell>
          <cell r="C356">
            <v>1.513138593560048E-2</v>
          </cell>
          <cell r="D356">
            <v>2.2741077487162866E-4</v>
          </cell>
        </row>
        <row r="357">
          <cell r="B357">
            <v>44379</v>
          </cell>
          <cell r="C357">
            <v>1.4920315708339236E-2</v>
          </cell>
          <cell r="D357">
            <v>2.2741077487162858E-4</v>
          </cell>
        </row>
        <row r="358">
          <cell r="B358">
            <v>44382</v>
          </cell>
          <cell r="C358">
            <v>1.6489638396202818E-2</v>
          </cell>
          <cell r="D358">
            <v>2.2533392063967428E-4</v>
          </cell>
        </row>
        <row r="359">
          <cell r="B359">
            <v>44383</v>
          </cell>
          <cell r="C359">
            <v>1.6579006757617466E-2</v>
          </cell>
          <cell r="D359">
            <v>2.2112170024018884E-4</v>
          </cell>
        </row>
        <row r="360">
          <cell r="B360">
            <v>44384</v>
          </cell>
          <cell r="C360">
            <v>2.0893563386929447E-2</v>
          </cell>
          <cell r="D360">
            <v>2.1464843839755579E-4</v>
          </cell>
        </row>
        <row r="361">
          <cell r="B361">
            <v>44385</v>
          </cell>
          <cell r="C361">
            <v>2.0627987272273021E-2</v>
          </cell>
          <cell r="D361">
            <v>2.0570078550904758E-4</v>
          </cell>
        </row>
        <row r="362">
          <cell r="B362">
            <v>44386</v>
          </cell>
          <cell r="C362">
            <v>2.4101104981804004E-2</v>
          </cell>
          <cell r="D362">
            <v>1.9393656043846269E-4</v>
          </cell>
        </row>
        <row r="363">
          <cell r="B363">
            <v>44389</v>
          </cell>
          <cell r="C363">
            <v>2.4159636604765455E-2</v>
          </cell>
          <cell r="D363">
            <v>1.788006740856877E-4</v>
          </cell>
        </row>
        <row r="364">
          <cell r="B364">
            <v>44390</v>
          </cell>
          <cell r="C364">
            <v>2.5643596426969648E-2</v>
          </cell>
          <cell r="D364">
            <v>1.5933514331566498E-4</v>
          </cell>
        </row>
        <row r="365">
          <cell r="B365">
            <v>44391</v>
          </cell>
          <cell r="C365">
            <v>2.5710134722332925E-2</v>
          </cell>
          <cell r="D365">
            <v>1.3366155019482314E-4</v>
          </cell>
        </row>
        <row r="366">
          <cell r="B366">
            <v>44392</v>
          </cell>
          <cell r="C366">
            <v>2.5696554474844736E-2</v>
          </cell>
          <cell r="D366">
            <v>9.6968280219231307E-5</v>
          </cell>
        </row>
        <row r="367">
          <cell r="B367">
            <v>44393</v>
          </cell>
          <cell r="C367">
            <v>2.6077911729816525E-2</v>
          </cell>
          <cell r="D367">
            <v>0</v>
          </cell>
        </row>
        <row r="368">
          <cell r="B368">
            <v>44396</v>
          </cell>
          <cell r="C368">
            <v>2.5233813681887273E-2</v>
          </cell>
          <cell r="D368">
            <v>0</v>
          </cell>
        </row>
        <row r="369">
          <cell r="B369">
            <v>44397</v>
          </cell>
          <cell r="C369">
            <v>3.0635400834882642E-2</v>
          </cell>
          <cell r="D369">
            <v>0</v>
          </cell>
        </row>
        <row r="370">
          <cell r="B370">
            <v>44398</v>
          </cell>
          <cell r="C370">
            <v>3.0398260478404195E-2</v>
          </cell>
          <cell r="D370">
            <v>0</v>
          </cell>
        </row>
        <row r="371">
          <cell r="B371">
            <v>44399</v>
          </cell>
          <cell r="C371">
            <v>3.1356938404452896E-2</v>
          </cell>
          <cell r="D371">
            <v>0</v>
          </cell>
        </row>
        <row r="372">
          <cell r="B372">
            <v>44400</v>
          </cell>
          <cell r="C372">
            <v>3.2229757594727577E-2</v>
          </cell>
          <cell r="D372">
            <v>0</v>
          </cell>
        </row>
        <row r="373">
          <cell r="B373">
            <v>44403</v>
          </cell>
          <cell r="C373">
            <v>3.1999852657635615E-2</v>
          </cell>
          <cell r="D373">
            <v>0</v>
          </cell>
        </row>
        <row r="374">
          <cell r="B374">
            <v>44404</v>
          </cell>
          <cell r="C374">
            <v>3.2224979055474161E-2</v>
          </cell>
          <cell r="D374">
            <v>0</v>
          </cell>
        </row>
        <row r="375">
          <cell r="B375">
            <v>44405</v>
          </cell>
          <cell r="C375">
            <v>3.5003547345155636E-2</v>
          </cell>
          <cell r="D375">
            <v>0</v>
          </cell>
        </row>
        <row r="376">
          <cell r="B376">
            <v>44406</v>
          </cell>
          <cell r="C376">
            <v>3.6567716796085274E-2</v>
          </cell>
          <cell r="D376">
            <v>0</v>
          </cell>
        </row>
        <row r="377">
          <cell r="B377">
            <v>44407</v>
          </cell>
          <cell r="C377">
            <v>3.7056821606900089E-2</v>
          </cell>
          <cell r="D377">
            <v>0</v>
          </cell>
        </row>
        <row r="378">
          <cell r="B378">
            <v>44410</v>
          </cell>
          <cell r="C378">
            <v>3.9504093752396573E-2</v>
          </cell>
          <cell r="D378">
            <v>0</v>
          </cell>
        </row>
        <row r="379">
          <cell r="B379">
            <v>44411</v>
          </cell>
          <cell r="C379">
            <v>3.8463991911902543E-2</v>
          </cell>
          <cell r="D379">
            <v>0</v>
          </cell>
        </row>
        <row r="380">
          <cell r="B380">
            <v>44412</v>
          </cell>
          <cell r="C380">
            <v>3.8709047037329553E-2</v>
          </cell>
          <cell r="D380">
            <v>0</v>
          </cell>
        </row>
        <row r="381">
          <cell r="B381">
            <v>44413</v>
          </cell>
          <cell r="C381">
            <v>3.7362246001774596E-2</v>
          </cell>
          <cell r="D381">
            <v>0</v>
          </cell>
        </row>
        <row r="382">
          <cell r="B382">
            <v>44414</v>
          </cell>
          <cell r="C382">
            <v>3.7430146485711926E-2</v>
          </cell>
          <cell r="D382">
            <v>1.2821469847325003E-4</v>
          </cell>
        </row>
        <row r="383">
          <cell r="B383">
            <v>44417</v>
          </cell>
          <cell r="C383">
            <v>3.6108351026757066E-2</v>
          </cell>
          <cell r="D383">
            <v>1.7673176544898261E-4</v>
          </cell>
        </row>
        <row r="384">
          <cell r="B384">
            <v>44418</v>
          </cell>
          <cell r="C384">
            <v>3.5999667506282633E-2</v>
          </cell>
          <cell r="D384">
            <v>2.1067824767256665E-4</v>
          </cell>
        </row>
        <row r="385">
          <cell r="B385">
            <v>44419</v>
          </cell>
          <cell r="C385">
            <v>3.4788830679720974E-2</v>
          </cell>
          <cell r="D385">
            <v>2.3641622253050624E-4</v>
          </cell>
        </row>
        <row r="386">
          <cell r="B386">
            <v>44420</v>
          </cell>
          <cell r="C386">
            <v>3.4343243114159462E-2</v>
          </cell>
          <cell r="D386">
            <v>2.5642939694650005E-4</v>
          </cell>
        </row>
        <row r="387">
          <cell r="B387">
            <v>44421</v>
          </cell>
          <cell r="C387">
            <v>3.4554782334481851E-2</v>
          </cell>
          <cell r="D387">
            <v>2.7198444821467069E-4</v>
          </cell>
        </row>
        <row r="388">
          <cell r="B388">
            <v>44424</v>
          </cell>
          <cell r="C388">
            <v>3.475953340340552E-2</v>
          </cell>
          <cell r="D388">
            <v>2.8381533368102837E-4</v>
          </cell>
        </row>
        <row r="389">
          <cell r="B389">
            <v>44425</v>
          </cell>
          <cell r="C389">
            <v>3.8337224913923003E-2</v>
          </cell>
          <cell r="D389">
            <v>2.9237449667139127E-4</v>
          </cell>
        </row>
        <row r="390">
          <cell r="B390">
            <v>44426</v>
          </cell>
          <cell r="C390">
            <v>3.6955441215907367E-2</v>
          </cell>
          <cell r="D390">
            <v>2.9794403515554169E-4</v>
          </cell>
        </row>
        <row r="391">
          <cell r="B391">
            <v>44427</v>
          </cell>
          <cell r="C391">
            <v>3.6008488687783585E-2</v>
          </cell>
          <cell r="D391">
            <v>3.0069012117997051E-4</v>
          </cell>
        </row>
        <row r="392">
          <cell r="B392">
            <v>44428</v>
          </cell>
          <cell r="C392">
            <v>3.5198793354377936E-2</v>
          </cell>
          <cell r="D392">
            <v>3.0069012117997057E-4</v>
          </cell>
        </row>
        <row r="393">
          <cell r="B393">
            <v>44431</v>
          </cell>
          <cell r="C393">
            <v>3.4728805372492615E-2</v>
          </cell>
          <cell r="D393">
            <v>2.9794403515554175E-4</v>
          </cell>
        </row>
        <row r="394">
          <cell r="B394">
            <v>44432</v>
          </cell>
          <cell r="C394">
            <v>3.4928704916216358E-2</v>
          </cell>
          <cell r="D394">
            <v>2.9237449667139127E-4</v>
          </cell>
        </row>
        <row r="395">
          <cell r="B395">
            <v>44433</v>
          </cell>
          <cell r="C395">
            <v>3.7661680365760973E-2</v>
          </cell>
          <cell r="D395">
            <v>2.8381533368102837E-4</v>
          </cell>
        </row>
        <row r="396">
          <cell r="B396">
            <v>44434</v>
          </cell>
          <cell r="C396">
            <v>3.5666050597461287E-2</v>
          </cell>
          <cell r="D396">
            <v>2.7198444821467074E-4</v>
          </cell>
        </row>
        <row r="397">
          <cell r="B397">
            <v>44435</v>
          </cell>
          <cell r="C397">
            <v>3.5117882994158647E-2</v>
          </cell>
          <cell r="D397">
            <v>2.5642939694649989E-4</v>
          </cell>
        </row>
        <row r="398">
          <cell r="B398">
            <v>44438</v>
          </cell>
          <cell r="C398">
            <v>3.6519582291844814E-2</v>
          </cell>
          <cell r="D398">
            <v>2.3641622253050618E-4</v>
          </cell>
        </row>
        <row r="399">
          <cell r="B399">
            <v>44439</v>
          </cell>
          <cell r="C399">
            <v>3.377210172470297E-2</v>
          </cell>
          <cell r="D399">
            <v>2.1067824767256662E-4</v>
          </cell>
        </row>
        <row r="400">
          <cell r="B400">
            <v>44440</v>
          </cell>
          <cell r="C400">
            <v>3.3933875761736579E-2</v>
          </cell>
          <cell r="D400">
            <v>1.7673176544898256E-4</v>
          </cell>
        </row>
        <row r="401">
          <cell r="B401">
            <v>44441</v>
          </cell>
          <cell r="C401">
            <v>3.3936808389741904E-2</v>
          </cell>
          <cell r="D401">
            <v>1.2821469847325008E-4</v>
          </cell>
        </row>
        <row r="402">
          <cell r="B402">
            <v>44442</v>
          </cell>
          <cell r="C402">
            <v>3.4401175376502641E-2</v>
          </cell>
          <cell r="D402">
            <v>0</v>
          </cell>
        </row>
        <row r="403">
          <cell r="B403">
            <v>44445</v>
          </cell>
          <cell r="C403">
            <v>3.4262126777459802E-2</v>
          </cell>
          <cell r="D403">
            <v>0</v>
          </cell>
        </row>
        <row r="404">
          <cell r="B404">
            <v>44447</v>
          </cell>
          <cell r="C404">
            <v>3.3934599468172365E-2</v>
          </cell>
          <cell r="D404">
            <v>0</v>
          </cell>
        </row>
        <row r="405">
          <cell r="B405">
            <v>44448</v>
          </cell>
          <cell r="C405">
            <v>3.5645582114495679E-2</v>
          </cell>
          <cell r="D405">
            <v>0</v>
          </cell>
        </row>
        <row r="406">
          <cell r="B406">
            <v>44449</v>
          </cell>
          <cell r="C406">
            <v>3.5868732523781692E-2</v>
          </cell>
          <cell r="D406">
            <v>0</v>
          </cell>
        </row>
        <row r="407">
          <cell r="B407">
            <v>44452</v>
          </cell>
          <cell r="C407">
            <v>3.5865664224134036E-2</v>
          </cell>
          <cell r="D407">
            <v>0</v>
          </cell>
        </row>
        <row r="408">
          <cell r="B408">
            <v>44453</v>
          </cell>
          <cell r="C408">
            <v>3.6453596770459784E-2</v>
          </cell>
          <cell r="D408">
            <v>0</v>
          </cell>
        </row>
        <row r="409">
          <cell r="B409">
            <v>44454</v>
          </cell>
          <cell r="C409">
            <v>3.6078540847363477E-2</v>
          </cell>
          <cell r="D409">
            <v>0</v>
          </cell>
        </row>
        <row r="410">
          <cell r="B410">
            <v>44455</v>
          </cell>
          <cell r="C410">
            <v>3.1527241827757888E-2</v>
          </cell>
          <cell r="D410">
            <v>0</v>
          </cell>
        </row>
        <row r="411">
          <cell r="B411">
            <v>44456</v>
          </cell>
          <cell r="C411">
            <v>2.8236038396971946E-2</v>
          </cell>
          <cell r="D411">
            <v>0</v>
          </cell>
        </row>
        <row r="412">
          <cell r="B412">
            <v>44459</v>
          </cell>
          <cell r="C412">
            <v>2.9205436517778988E-2</v>
          </cell>
          <cell r="D412">
            <v>0</v>
          </cell>
        </row>
        <row r="413">
          <cell r="B413">
            <v>44460</v>
          </cell>
          <cell r="C413">
            <v>3.4559400494026664E-2</v>
          </cell>
          <cell r="D413">
            <v>0</v>
          </cell>
        </row>
        <row r="414">
          <cell r="B414">
            <v>44461</v>
          </cell>
          <cell r="C414">
            <v>3.44180152057285E-2</v>
          </cell>
          <cell r="D414">
            <v>0</v>
          </cell>
        </row>
        <row r="415">
          <cell r="B415">
            <v>44462</v>
          </cell>
          <cell r="C415">
            <v>3.6335152844484082E-2</v>
          </cell>
          <cell r="D415">
            <v>0</v>
          </cell>
        </row>
        <row r="416">
          <cell r="B416">
            <v>44463</v>
          </cell>
          <cell r="C416">
            <v>3.7529054442968272E-2</v>
          </cell>
          <cell r="D416">
            <v>1.2700589366195108E-4</v>
          </cell>
        </row>
        <row r="417">
          <cell r="B417">
            <v>44466</v>
          </cell>
          <cell r="C417">
            <v>3.6961168291144958E-2</v>
          </cell>
          <cell r="D417">
            <v>1.7506554300391204E-4</v>
          </cell>
        </row>
        <row r="418">
          <cell r="B418">
            <v>44467</v>
          </cell>
          <cell r="C418">
            <v>3.5839583915191563E-2</v>
          </cell>
          <cell r="D418">
            <v>2.0869197868425907E-4</v>
          </cell>
        </row>
        <row r="419">
          <cell r="B419">
            <v>44468</v>
          </cell>
          <cell r="C419">
            <v>3.6520387498578881E-2</v>
          </cell>
          <cell r="D419">
            <v>2.3418729659091419E-4</v>
          </cell>
        </row>
        <row r="420">
          <cell r="B420">
            <v>44469</v>
          </cell>
          <cell r="C420">
            <v>3.6629360154981409E-2</v>
          </cell>
          <cell r="D420">
            <v>2.540117873239022E-4</v>
          </cell>
        </row>
        <row r="421">
          <cell r="B421">
            <v>44470</v>
          </cell>
          <cell r="C421">
            <v>3.6446936168415371E-2</v>
          </cell>
          <cell r="D421">
            <v>2.694201859770695E-4</v>
          </cell>
        </row>
        <row r="422">
          <cell r="B422">
            <v>44473</v>
          </cell>
          <cell r="C422">
            <v>3.7192650441548555E-2</v>
          </cell>
          <cell r="D422">
            <v>2.8113953016583606E-4</v>
          </cell>
        </row>
        <row r="423">
          <cell r="B423">
            <v>44474</v>
          </cell>
          <cell r="C423">
            <v>3.7966877429693742E-2</v>
          </cell>
          <cell r="D423">
            <v>2.8961799759222203E-4</v>
          </cell>
        </row>
        <row r="424">
          <cell r="B424">
            <v>44475</v>
          </cell>
          <cell r="C424">
            <v>3.7927941759130612E-2</v>
          </cell>
          <cell r="D424">
            <v>2.9513502661375604E-4</v>
          </cell>
        </row>
        <row r="425">
          <cell r="B425">
            <v>44476</v>
          </cell>
          <cell r="C425">
            <v>3.7766782019316783E-2</v>
          </cell>
          <cell r="D425">
            <v>2.9785522261123698E-4</v>
          </cell>
        </row>
        <row r="426">
          <cell r="B426">
            <v>44477</v>
          </cell>
          <cell r="C426">
            <v>3.6036043012206982E-2</v>
          </cell>
          <cell r="D426">
            <v>2.9785522261123703E-4</v>
          </cell>
        </row>
        <row r="427">
          <cell r="B427">
            <v>44480</v>
          </cell>
          <cell r="C427">
            <v>3.6934819406056439E-2</v>
          </cell>
          <cell r="D427">
            <v>2.9513502661375615E-4</v>
          </cell>
        </row>
        <row r="428">
          <cell r="B428">
            <v>44482</v>
          </cell>
          <cell r="C428">
            <v>3.7016672909790299E-2</v>
          </cell>
          <cell r="D428">
            <v>2.8961799759222203E-4</v>
          </cell>
        </row>
        <row r="429">
          <cell r="B429">
            <v>44483</v>
          </cell>
          <cell r="C429">
            <v>3.6551542316877392E-2</v>
          </cell>
          <cell r="D429">
            <v>2.81139530165836E-4</v>
          </cell>
        </row>
        <row r="430">
          <cell r="B430">
            <v>44484</v>
          </cell>
          <cell r="C430">
            <v>3.6692140950225556E-2</v>
          </cell>
          <cell r="D430">
            <v>2.6942018597706939E-4</v>
          </cell>
        </row>
        <row r="431">
          <cell r="B431">
            <v>44487</v>
          </cell>
          <cell r="C431">
            <v>3.7083043924591247E-2</v>
          </cell>
          <cell r="D431">
            <v>2.5401178732390215E-4</v>
          </cell>
        </row>
        <row r="432">
          <cell r="B432">
            <v>44488</v>
          </cell>
          <cell r="C432">
            <v>3.7062993077600227E-2</v>
          </cell>
          <cell r="D432">
            <v>2.3418729659091428E-4</v>
          </cell>
        </row>
        <row r="433">
          <cell r="B433">
            <v>44489</v>
          </cell>
          <cell r="C433">
            <v>3.8634203250186933E-2</v>
          </cell>
          <cell r="D433">
            <v>2.0869197868425915E-4</v>
          </cell>
        </row>
        <row r="434">
          <cell r="B434">
            <v>44490</v>
          </cell>
          <cell r="C434">
            <v>3.333289500102906E-2</v>
          </cell>
          <cell r="D434">
            <v>1.7506554300391193E-4</v>
          </cell>
        </row>
        <row r="435">
          <cell r="B435">
            <v>44491</v>
          </cell>
          <cell r="C435">
            <v>3.4970490192755971E-2</v>
          </cell>
          <cell r="D435">
            <v>1.2700589366195116E-4</v>
          </cell>
        </row>
        <row r="436">
          <cell r="B436">
            <v>44494</v>
          </cell>
          <cell r="C436">
            <v>3.5441002346593635E-2</v>
          </cell>
          <cell r="D436">
            <v>0</v>
          </cell>
        </row>
        <row r="437">
          <cell r="B437">
            <v>44495</v>
          </cell>
          <cell r="C437">
            <v>3.2720986338005638E-2</v>
          </cell>
          <cell r="D437">
            <v>0</v>
          </cell>
        </row>
        <row r="438">
          <cell r="B438">
            <v>44496</v>
          </cell>
          <cell r="C438">
            <v>3.4825521475299652E-2</v>
          </cell>
          <cell r="D438">
            <v>0</v>
          </cell>
        </row>
        <row r="439">
          <cell r="B439">
            <v>44497</v>
          </cell>
          <cell r="C439">
            <v>3.524807787112183E-2</v>
          </cell>
          <cell r="D439">
            <v>0</v>
          </cell>
        </row>
        <row r="440">
          <cell r="B440">
            <v>44498</v>
          </cell>
          <cell r="C440">
            <v>3.3334051451139504E-2</v>
          </cell>
          <cell r="D440">
            <v>1.8829164991564332E-4</v>
          </cell>
        </row>
        <row r="441">
          <cell r="B441">
            <v>44501</v>
          </cell>
          <cell r="C441">
            <v>3.3187989494854103E-2</v>
          </cell>
          <cell r="D441">
            <v>2.5954212820487323E-4</v>
          </cell>
        </row>
        <row r="442">
          <cell r="B442">
            <v>44503</v>
          </cell>
          <cell r="C442">
            <v>3.4649960271910828E-2</v>
          </cell>
          <cell r="D442">
            <v>3.0939475214599067E-4</v>
          </cell>
        </row>
        <row r="443">
          <cell r="B443">
            <v>44504</v>
          </cell>
          <cell r="C443">
            <v>3.4666727303855699E-2</v>
          </cell>
          <cell r="D443">
            <v>3.4719264746686042E-4</v>
          </cell>
        </row>
        <row r="444">
          <cell r="B444">
            <v>44505</v>
          </cell>
          <cell r="C444">
            <v>3.377791858948008E-2</v>
          </cell>
          <cell r="D444">
            <v>3.7658329983128669E-4</v>
          </cell>
        </row>
        <row r="445">
          <cell r="B445">
            <v>44508</v>
          </cell>
          <cell r="C445">
            <v>3.4297636368057195E-2</v>
          </cell>
          <cell r="D445">
            <v>3.994269074884644E-4</v>
          </cell>
        </row>
        <row r="446">
          <cell r="B446">
            <v>44509</v>
          </cell>
          <cell r="C446">
            <v>3.4229312041280123E-2</v>
          </cell>
          <cell r="D446">
            <v>4.1680133468713896E-4</v>
          </cell>
        </row>
        <row r="447">
          <cell r="B447">
            <v>44510</v>
          </cell>
          <cell r="C447">
            <v>3.3778124982360429E-2</v>
          </cell>
          <cell r="D447">
            <v>4.2937102397037338E-4</v>
          </cell>
        </row>
        <row r="448">
          <cell r="B448">
            <v>44511</v>
          </cell>
          <cell r="C448">
            <v>3.3476786356013664E-2</v>
          </cell>
          <cell r="D448">
            <v>4.3755025461192224E-4</v>
          </cell>
        </row>
        <row r="449">
          <cell r="B449">
            <v>44512</v>
          </cell>
          <cell r="C449">
            <v>3.5825300001959548E-2</v>
          </cell>
          <cell r="D449">
            <v>4.4158306110374473E-4</v>
          </cell>
        </row>
        <row r="450">
          <cell r="B450">
            <v>44516</v>
          </cell>
          <cell r="C450">
            <v>3.5851225501558073E-2</v>
          </cell>
          <cell r="D450">
            <v>4.4158306110374473E-4</v>
          </cell>
        </row>
        <row r="451">
          <cell r="B451">
            <v>44517</v>
          </cell>
          <cell r="C451">
            <v>3.6136683173663905E-2</v>
          </cell>
          <cell r="D451">
            <v>4.3755025461192224E-4</v>
          </cell>
        </row>
        <row r="452">
          <cell r="B452">
            <v>44518</v>
          </cell>
          <cell r="C452">
            <v>3.6027944256322192E-2</v>
          </cell>
          <cell r="D452">
            <v>4.2937102397037327E-4</v>
          </cell>
        </row>
        <row r="453">
          <cell r="B453">
            <v>44519</v>
          </cell>
          <cell r="C453">
            <v>3.5758521230459681E-2</v>
          </cell>
          <cell r="D453">
            <v>4.168013346871388E-4</v>
          </cell>
        </row>
        <row r="454">
          <cell r="B454">
            <v>44522</v>
          </cell>
          <cell r="C454">
            <v>3.4191352843829806E-2</v>
          </cell>
          <cell r="D454">
            <v>3.9942690748846451E-4</v>
          </cell>
        </row>
        <row r="455">
          <cell r="B455">
            <v>44523</v>
          </cell>
          <cell r="C455">
            <v>3.4668728684354826E-2</v>
          </cell>
          <cell r="D455">
            <v>3.765832998312868E-4</v>
          </cell>
        </row>
        <row r="456">
          <cell r="B456">
            <v>44524</v>
          </cell>
          <cell r="C456">
            <v>3.3987977937668647E-2</v>
          </cell>
          <cell r="D456">
            <v>3.4719264746686036E-4</v>
          </cell>
        </row>
        <row r="457">
          <cell r="B457">
            <v>44525</v>
          </cell>
          <cell r="C457">
            <v>3.1748930968697818E-2</v>
          </cell>
          <cell r="D457">
            <v>3.0939475214599067E-4</v>
          </cell>
        </row>
        <row r="458">
          <cell r="B458">
            <v>44526</v>
          </cell>
          <cell r="C458">
            <v>3.1685254598228671E-2</v>
          </cell>
          <cell r="D458">
            <v>2.5954212820487334E-4</v>
          </cell>
        </row>
        <row r="459">
          <cell r="B459">
            <v>44529</v>
          </cell>
          <cell r="C459">
            <v>4.1134385810521833E-2</v>
          </cell>
          <cell r="D459">
            <v>1.8829164991564337E-4</v>
          </cell>
        </row>
        <row r="460">
          <cell r="B460">
            <v>44530</v>
          </cell>
          <cell r="C460">
            <v>4.0850165530794236E-2</v>
          </cell>
          <cell r="D460">
            <v>0</v>
          </cell>
        </row>
        <row r="461">
          <cell r="B461">
            <v>44531</v>
          </cell>
          <cell r="C461">
            <v>4.3873809448651525E-2</v>
          </cell>
          <cell r="D461">
            <v>0</v>
          </cell>
        </row>
        <row r="462">
          <cell r="B462">
            <v>44532</v>
          </cell>
          <cell r="C462">
            <v>4.4015515558482619E-2</v>
          </cell>
          <cell r="D462">
            <v>0</v>
          </cell>
        </row>
        <row r="463">
          <cell r="B463">
            <v>44533</v>
          </cell>
          <cell r="C463">
            <v>4.7010783496057217E-2</v>
          </cell>
          <cell r="D463">
            <v>0</v>
          </cell>
        </row>
        <row r="464">
          <cell r="B464">
            <v>44536</v>
          </cell>
          <cell r="C464">
            <v>4.6565665345186878E-2</v>
          </cell>
          <cell r="D464">
            <v>0</v>
          </cell>
        </row>
        <row r="465">
          <cell r="B465">
            <v>44537</v>
          </cell>
          <cell r="C465">
            <v>4.6569090756616235E-2</v>
          </cell>
          <cell r="D465">
            <v>0</v>
          </cell>
        </row>
        <row r="466">
          <cell r="B466">
            <v>44538</v>
          </cell>
          <cell r="C466">
            <v>4.6424955141958248E-2</v>
          </cell>
          <cell r="D466">
            <v>0</v>
          </cell>
        </row>
        <row r="467">
          <cell r="B467">
            <v>44539</v>
          </cell>
          <cell r="C467">
            <v>4.662536500506171E-2</v>
          </cell>
          <cell r="D467">
            <v>0</v>
          </cell>
        </row>
        <row r="468">
          <cell r="B468">
            <v>44540</v>
          </cell>
          <cell r="C468">
            <v>4.7273681215093927E-2</v>
          </cell>
          <cell r="D468">
            <v>1.8569632265812893E-4</v>
          </cell>
        </row>
        <row r="469">
          <cell r="B469">
            <v>44543</v>
          </cell>
          <cell r="C469">
            <v>4.7535698950311595E-2</v>
          </cell>
          <cell r="D469">
            <v>2.5596471646035254E-4</v>
          </cell>
        </row>
        <row r="470">
          <cell r="B470">
            <v>44544</v>
          </cell>
          <cell r="C470">
            <v>4.6061700170078088E-2</v>
          </cell>
          <cell r="D470">
            <v>3.051301942968447E-4</v>
          </cell>
        </row>
        <row r="471">
          <cell r="B471">
            <v>44545</v>
          </cell>
          <cell r="C471">
            <v>4.6320350676175563E-2</v>
          </cell>
          <cell r="D471">
            <v>3.424071004604849E-4</v>
          </cell>
        </row>
        <row r="472">
          <cell r="B472">
            <v>44546</v>
          </cell>
          <cell r="C472">
            <v>4.6224301757461332E-2</v>
          </cell>
          <cell r="D472">
            <v>3.7139264531625796E-4</v>
          </cell>
        </row>
        <row r="473">
          <cell r="B473">
            <v>44547</v>
          </cell>
          <cell r="C473">
            <v>4.5555659771244809E-2</v>
          </cell>
          <cell r="D473">
            <v>3.9392138697890442E-4</v>
          </cell>
        </row>
        <row r="474">
          <cell r="B474">
            <v>44550</v>
          </cell>
          <cell r="C474">
            <v>4.5927710991358339E-2</v>
          </cell>
          <cell r="D474">
            <v>4.1105633290205426E-4</v>
          </cell>
        </row>
        <row r="475">
          <cell r="B475">
            <v>44551</v>
          </cell>
          <cell r="C475">
            <v>4.8301219227963696E-2</v>
          </cell>
          <cell r="D475">
            <v>4.2345276725215769E-4</v>
          </cell>
        </row>
        <row r="476">
          <cell r="B476">
            <v>44552</v>
          </cell>
          <cell r="C476">
            <v>4.929562352753708E-2</v>
          </cell>
          <cell r="D476">
            <v>4.3151925906413549E-4</v>
          </cell>
        </row>
        <row r="477">
          <cell r="B477">
            <v>44553</v>
          </cell>
          <cell r="C477">
            <v>4.8971708568788248E-2</v>
          </cell>
          <cell r="D477">
            <v>4.3549647916847232E-4</v>
          </cell>
        </row>
        <row r="478">
          <cell r="B478">
            <v>44554</v>
          </cell>
          <cell r="C478">
            <v>4.8881321027765004E-2</v>
          </cell>
          <cell r="D478">
            <v>4.3549647916847243E-4</v>
          </cell>
        </row>
        <row r="479">
          <cell r="B479">
            <v>44557</v>
          </cell>
          <cell r="C479">
            <v>4.8031354016051873E-2</v>
          </cell>
          <cell r="D479">
            <v>4.3151925906413554E-4</v>
          </cell>
        </row>
        <row r="480">
          <cell r="B480">
            <v>44558</v>
          </cell>
          <cell r="C480">
            <v>3.8452538416244658E-2</v>
          </cell>
          <cell r="D480">
            <v>4.2345276725215775E-4</v>
          </cell>
        </row>
        <row r="481">
          <cell r="B481">
            <v>44559</v>
          </cell>
          <cell r="C481">
            <v>3.8128731078088049E-2</v>
          </cell>
          <cell r="D481">
            <v>4.1105633290205421E-4</v>
          </cell>
        </row>
        <row r="482">
          <cell r="B482">
            <v>44560</v>
          </cell>
          <cell r="C482">
            <v>3.4363210256467054E-2</v>
          </cell>
          <cell r="D482">
            <v>3.9392138697890431E-4</v>
          </cell>
        </row>
        <row r="483">
          <cell r="B483">
            <v>44561</v>
          </cell>
          <cell r="C483">
            <v>3.4290500408864368E-2</v>
          </cell>
          <cell r="D483">
            <v>3.7139264531625774E-4</v>
          </cell>
        </row>
        <row r="484">
          <cell r="B484">
            <v>44564</v>
          </cell>
          <cell r="C484">
            <v>2.9708649870807791E-2</v>
          </cell>
          <cell r="D484">
            <v>3.424071004604849E-4</v>
          </cell>
        </row>
        <row r="485">
          <cell r="B485">
            <v>44565</v>
          </cell>
          <cell r="C485">
            <v>2.9555082228021251E-2</v>
          </cell>
          <cell r="D485">
            <v>3.0513019429684486E-4</v>
          </cell>
        </row>
        <row r="486">
          <cell r="B486">
            <v>44566</v>
          </cell>
          <cell r="C486">
            <v>2.8836049891365956E-2</v>
          </cell>
          <cell r="D486">
            <v>2.5596471646035249E-4</v>
          </cell>
        </row>
        <row r="487">
          <cell r="B487">
            <v>44567</v>
          </cell>
          <cell r="C487">
            <v>3.2862572693613958E-2</v>
          </cell>
          <cell r="D487">
            <v>1.8569632265812906E-4</v>
          </cell>
        </row>
        <row r="488">
          <cell r="B488">
            <v>44568</v>
          </cell>
          <cell r="C488">
            <v>3.2679915952763219E-2</v>
          </cell>
          <cell r="D488">
            <v>0</v>
          </cell>
        </row>
        <row r="489">
          <cell r="B489">
            <v>44571</v>
          </cell>
          <cell r="C489">
            <v>3.2639680299637999E-2</v>
          </cell>
          <cell r="D489">
            <v>0</v>
          </cell>
        </row>
        <row r="490">
          <cell r="B490">
            <v>44572</v>
          </cell>
          <cell r="C490">
            <v>3.1026327896847988E-2</v>
          </cell>
          <cell r="D490">
            <v>0</v>
          </cell>
        </row>
        <row r="491">
          <cell r="B491">
            <v>44573</v>
          </cell>
          <cell r="C491">
            <v>3.1792021863143047E-2</v>
          </cell>
          <cell r="D491">
            <v>0</v>
          </cell>
        </row>
        <row r="492">
          <cell r="B492">
            <v>44574</v>
          </cell>
          <cell r="C492">
            <v>3.334694187376621E-2</v>
          </cell>
          <cell r="D492">
            <v>0</v>
          </cell>
        </row>
        <row r="493">
          <cell r="B493">
            <v>44575</v>
          </cell>
          <cell r="C493">
            <v>3.3209066445553E-2</v>
          </cell>
          <cell r="D493">
            <v>0</v>
          </cell>
        </row>
        <row r="494">
          <cell r="B494">
            <v>44578</v>
          </cell>
          <cell r="C494">
            <v>3.4233056930734813E-2</v>
          </cell>
          <cell r="D494">
            <v>0</v>
          </cell>
        </row>
        <row r="495">
          <cell r="B495">
            <v>44579</v>
          </cell>
          <cell r="C495">
            <v>3.3669995667485797E-2</v>
          </cell>
          <cell r="D495">
            <v>0</v>
          </cell>
        </row>
        <row r="496">
          <cell r="B496">
            <v>44580</v>
          </cell>
          <cell r="C496">
            <v>2.8911648119749847E-2</v>
          </cell>
          <cell r="D496">
            <v>0</v>
          </cell>
        </row>
        <row r="497">
          <cell r="B497">
            <v>44581</v>
          </cell>
          <cell r="C497">
            <v>2.7410407257119549E-2</v>
          </cell>
          <cell r="D497">
            <v>0</v>
          </cell>
        </row>
        <row r="498">
          <cell r="B498">
            <v>44582</v>
          </cell>
          <cell r="C498">
            <v>2.83010790602218E-2</v>
          </cell>
          <cell r="D498">
            <v>0</v>
          </cell>
        </row>
        <row r="499">
          <cell r="B499">
            <v>44585</v>
          </cell>
          <cell r="C499">
            <v>2.9760771995133536E-2</v>
          </cell>
          <cell r="D499">
            <v>0</v>
          </cell>
        </row>
        <row r="500">
          <cell r="B500">
            <v>44586</v>
          </cell>
          <cell r="C500">
            <v>3.0418557431282228E-2</v>
          </cell>
          <cell r="D500">
            <v>0</v>
          </cell>
        </row>
        <row r="501">
          <cell r="B501">
            <v>44587</v>
          </cell>
          <cell r="C501">
            <v>3.122018491416502E-2</v>
          </cell>
          <cell r="D501">
            <v>0</v>
          </cell>
        </row>
        <row r="502">
          <cell r="B502">
            <v>44588</v>
          </cell>
          <cell r="C502">
            <v>3.2193037574741921E-2</v>
          </cell>
          <cell r="D502">
            <v>0</v>
          </cell>
        </row>
        <row r="503">
          <cell r="B503">
            <v>44589</v>
          </cell>
          <cell r="C503">
            <v>3.1914492663066507E-2</v>
          </cell>
          <cell r="D503">
            <v>0</v>
          </cell>
        </row>
        <row r="504">
          <cell r="B504">
            <v>44592</v>
          </cell>
          <cell r="C504">
            <v>3.1287864474386543E-2</v>
          </cell>
          <cell r="D504">
            <v>0</v>
          </cell>
        </row>
        <row r="505">
          <cell r="B505">
            <v>44593</v>
          </cell>
          <cell r="C505">
            <v>3.1508789412882529E-2</v>
          </cell>
          <cell r="D505">
            <v>0</v>
          </cell>
        </row>
        <row r="506">
          <cell r="B506">
            <v>44594</v>
          </cell>
          <cell r="C506">
            <v>3.1200512070330526E-2</v>
          </cell>
          <cell r="D506">
            <v>0</v>
          </cell>
        </row>
        <row r="507">
          <cell r="B507">
            <v>44595</v>
          </cell>
          <cell r="C507">
            <v>3.0921425031649925E-2</v>
          </cell>
          <cell r="D507">
            <v>0</v>
          </cell>
        </row>
        <row r="508">
          <cell r="B508">
            <v>44596</v>
          </cell>
          <cell r="C508">
            <v>2.4275246444091205E-2</v>
          </cell>
          <cell r="D508">
            <v>1.8317170615485387E-4</v>
          </cell>
        </row>
        <row r="509">
          <cell r="B509">
            <v>44599</v>
          </cell>
          <cell r="C509">
            <v>2.4785164325761205E-2</v>
          </cell>
          <cell r="D509">
            <v>2.5248477276420503E-4</v>
          </cell>
        </row>
        <row r="510">
          <cell r="B510">
            <v>44600</v>
          </cell>
          <cell r="C510">
            <v>2.5023849296725589E-2</v>
          </cell>
          <cell r="D510">
            <v>3.0098182607316405E-4</v>
          </cell>
        </row>
        <row r="511">
          <cell r="B511">
            <v>44601</v>
          </cell>
          <cell r="C511">
            <v>2.4733249620619454E-2</v>
          </cell>
          <cell r="D511">
            <v>3.3775193764257292E-4</v>
          </cell>
        </row>
        <row r="512">
          <cell r="B512">
            <v>44602</v>
          </cell>
          <cell r="C512">
            <v>2.4427881411683658E-2</v>
          </cell>
          <cell r="D512">
            <v>3.6634341230970774E-4</v>
          </cell>
        </row>
        <row r="513">
          <cell r="B513">
            <v>44603</v>
          </cell>
          <cell r="C513">
            <v>2.3031302908269772E-2</v>
          </cell>
          <cell r="D513">
            <v>3.8856586663082055E-4</v>
          </cell>
        </row>
        <row r="514">
          <cell r="B514">
            <v>44606</v>
          </cell>
          <cell r="C514">
            <v>2.2771090315569713E-2</v>
          </cell>
          <cell r="D514">
            <v>4.0546785604389491E-4</v>
          </cell>
        </row>
        <row r="515">
          <cell r="B515">
            <v>44607</v>
          </cell>
          <cell r="C515">
            <v>2.1912359707039763E-2</v>
          </cell>
          <cell r="D515">
            <v>4.1769575586248989E-4</v>
          </cell>
        </row>
        <row r="516">
          <cell r="B516">
            <v>44608</v>
          </cell>
          <cell r="C516">
            <v>2.1673921831241567E-2</v>
          </cell>
          <cell r="D516">
            <v>4.256525804604887E-4</v>
          </cell>
        </row>
        <row r="517">
          <cell r="B517">
            <v>44609</v>
          </cell>
          <cell r="C517">
            <v>2.1762894151867038E-2</v>
          </cell>
          <cell r="D517">
            <v>4.2957572865123648E-4</v>
          </cell>
        </row>
        <row r="518">
          <cell r="B518">
            <v>44610</v>
          </cell>
          <cell r="C518">
            <v>2.3766068331876094E-2</v>
          </cell>
          <cell r="D518">
            <v>4.2957572865123648E-4</v>
          </cell>
        </row>
        <row r="519">
          <cell r="B519">
            <v>44613</v>
          </cell>
          <cell r="C519">
            <v>2.4123327648123621E-2</v>
          </cell>
          <cell r="D519">
            <v>4.2565258046048854E-4</v>
          </cell>
        </row>
        <row r="520">
          <cell r="B520">
            <v>44614</v>
          </cell>
          <cell r="C520">
            <v>2.3902219951108413E-2</v>
          </cell>
          <cell r="D520">
            <v>4.1769575586248983E-4</v>
          </cell>
        </row>
        <row r="521">
          <cell r="B521">
            <v>44615</v>
          </cell>
          <cell r="C521">
            <v>2.3177445720338481E-2</v>
          </cell>
          <cell r="D521">
            <v>4.0546785604389507E-4</v>
          </cell>
        </row>
        <row r="522">
          <cell r="B522">
            <v>44616</v>
          </cell>
          <cell r="C522">
            <v>2.2187714347471271E-2</v>
          </cell>
          <cell r="D522">
            <v>3.8856586663082071E-4</v>
          </cell>
        </row>
        <row r="523">
          <cell r="B523">
            <v>44617</v>
          </cell>
          <cell r="C523">
            <v>2.0422340119193225E-2</v>
          </cell>
          <cell r="D523">
            <v>3.6634341230970763E-4</v>
          </cell>
        </row>
        <row r="524">
          <cell r="B524">
            <v>44622</v>
          </cell>
          <cell r="C524">
            <v>2.213173139141815E-2</v>
          </cell>
          <cell r="D524">
            <v>3.3775193764257276E-4</v>
          </cell>
        </row>
        <row r="525">
          <cell r="B525">
            <v>44623</v>
          </cell>
          <cell r="C525">
            <v>2.2145485715606539E-2</v>
          </cell>
          <cell r="D525">
            <v>3.00981826073164E-4</v>
          </cell>
        </row>
        <row r="526">
          <cell r="B526">
            <v>44624</v>
          </cell>
          <cell r="C526">
            <v>2.1599319271348675E-2</v>
          </cell>
          <cell r="D526">
            <v>2.5248477276420514E-4</v>
          </cell>
        </row>
        <row r="527">
          <cell r="B527">
            <v>44627</v>
          </cell>
          <cell r="C527">
            <v>2.2287783611766629E-2</v>
          </cell>
          <cell r="D527">
            <v>1.8317170615485381E-4</v>
          </cell>
        </row>
        <row r="528">
          <cell r="B528">
            <v>44628</v>
          </cell>
          <cell r="C528">
            <v>2.5018804731554503E-2</v>
          </cell>
          <cell r="D528">
            <v>0</v>
          </cell>
        </row>
        <row r="529">
          <cell r="B529">
            <v>44629</v>
          </cell>
          <cell r="C529">
            <v>2.5173127948327371E-2</v>
          </cell>
          <cell r="D529">
            <v>0</v>
          </cell>
        </row>
        <row r="530">
          <cell r="B530">
            <v>44630</v>
          </cell>
          <cell r="C530">
            <v>2.8473181333323046E-2</v>
          </cell>
          <cell r="D530">
            <v>0</v>
          </cell>
        </row>
        <row r="531">
          <cell r="B531">
            <v>44631</v>
          </cell>
          <cell r="C531">
            <v>2.8634946040762426E-2</v>
          </cell>
          <cell r="D531">
            <v>0</v>
          </cell>
        </row>
        <row r="532">
          <cell r="B532">
            <v>44634</v>
          </cell>
          <cell r="C532">
            <v>3.0278210661467159E-2</v>
          </cell>
          <cell r="D532">
            <v>0</v>
          </cell>
        </row>
        <row r="533">
          <cell r="B533">
            <v>44635</v>
          </cell>
          <cell r="C533">
            <v>3.0992654391810596E-2</v>
          </cell>
          <cell r="D533">
            <v>0</v>
          </cell>
        </row>
        <row r="534">
          <cell r="B534">
            <v>44636</v>
          </cell>
          <cell r="C534">
            <v>3.0266076806658236E-2</v>
          </cell>
          <cell r="D534">
            <v>0</v>
          </cell>
        </row>
        <row r="535">
          <cell r="B535">
            <v>44637</v>
          </cell>
          <cell r="C535">
            <v>3.4554169534086507E-2</v>
          </cell>
          <cell r="D535">
            <v>0</v>
          </cell>
        </row>
        <row r="536">
          <cell r="B536">
            <v>44638</v>
          </cell>
          <cell r="C536">
            <v>3.7181263820220828E-2</v>
          </cell>
          <cell r="D536">
            <v>1.2074552889006053E-4</v>
          </cell>
        </row>
        <row r="537">
          <cell r="B537">
            <v>44641</v>
          </cell>
          <cell r="C537">
            <v>3.9371239006596767E-2</v>
          </cell>
          <cell r="D537">
            <v>1.6643622568175129E-4</v>
          </cell>
        </row>
        <row r="538">
          <cell r="B538">
            <v>44642</v>
          </cell>
          <cell r="C538">
            <v>4.0412445266733599E-2</v>
          </cell>
          <cell r="D538">
            <v>1.9840514967293363E-4</v>
          </cell>
        </row>
        <row r="539">
          <cell r="B539">
            <v>44643</v>
          </cell>
          <cell r="C539">
            <v>4.0682216854233982E-2</v>
          </cell>
          <cell r="D539">
            <v>2.2264375432425114E-4</v>
          </cell>
        </row>
        <row r="540">
          <cell r="B540">
            <v>44644</v>
          </cell>
          <cell r="C540">
            <v>3.9575586849220017E-2</v>
          </cell>
          <cell r="D540">
            <v>2.4149105778012106E-4</v>
          </cell>
        </row>
        <row r="541">
          <cell r="B541">
            <v>44645</v>
          </cell>
          <cell r="C541">
            <v>3.9335538622660225E-2</v>
          </cell>
          <cell r="D541">
            <v>2.5613994682835396E-4</v>
          </cell>
        </row>
        <row r="542">
          <cell r="B542">
            <v>44648</v>
          </cell>
          <cell r="C542">
            <v>3.9535746714099533E-2</v>
          </cell>
          <cell r="D542">
            <v>2.6728162200197783E-4</v>
          </cell>
        </row>
        <row r="543">
          <cell r="B543">
            <v>44649</v>
          </cell>
          <cell r="C543">
            <v>3.9202407396689738E-2</v>
          </cell>
          <cell r="D543">
            <v>2.7534216946209001E-4</v>
          </cell>
        </row>
        <row r="544">
          <cell r="B544">
            <v>44650</v>
          </cell>
          <cell r="C544">
            <v>3.8813535528923644E-2</v>
          </cell>
          <cell r="D544">
            <v>2.805872535121266E-4</v>
          </cell>
        </row>
        <row r="545">
          <cell r="B545">
            <v>44651</v>
          </cell>
          <cell r="C545">
            <v>3.8889689387764909E-2</v>
          </cell>
          <cell r="D545">
            <v>2.8317336581707754E-4</v>
          </cell>
        </row>
        <row r="546">
          <cell r="B546">
            <v>44652</v>
          </cell>
          <cell r="C546">
            <v>3.9358261038128596E-2</v>
          </cell>
          <cell r="D546">
            <v>2.8317336581707754E-4</v>
          </cell>
        </row>
        <row r="547">
          <cell r="B547">
            <v>44655</v>
          </cell>
          <cell r="C547">
            <v>4.109432022928422E-2</v>
          </cell>
          <cell r="D547">
            <v>2.8058725351212655E-4</v>
          </cell>
        </row>
        <row r="548">
          <cell r="B548">
            <v>44656</v>
          </cell>
          <cell r="C548">
            <v>3.9829275217036726E-2</v>
          </cell>
          <cell r="D548">
            <v>2.7534216946209007E-4</v>
          </cell>
        </row>
        <row r="549">
          <cell r="B549">
            <v>44657</v>
          </cell>
          <cell r="C549">
            <v>3.8152176320406725E-2</v>
          </cell>
          <cell r="D549">
            <v>2.6728162200197788E-4</v>
          </cell>
        </row>
        <row r="550">
          <cell r="B550">
            <v>44658</v>
          </cell>
          <cell r="C550">
            <v>3.9511856014757832E-2</v>
          </cell>
          <cell r="D550">
            <v>2.5613994682835401E-4</v>
          </cell>
        </row>
        <row r="551">
          <cell r="B551">
            <v>44659</v>
          </cell>
          <cell r="C551">
            <v>3.7889723051471404E-2</v>
          </cell>
          <cell r="D551">
            <v>2.4149105778012097E-4</v>
          </cell>
        </row>
        <row r="552">
          <cell r="B552">
            <v>44662</v>
          </cell>
          <cell r="C552">
            <v>3.7902365055662322E-2</v>
          </cell>
          <cell r="D552">
            <v>2.2264375432425116E-4</v>
          </cell>
        </row>
        <row r="553">
          <cell r="B553">
            <v>44663</v>
          </cell>
          <cell r="C553">
            <v>3.8387306200995674E-2</v>
          </cell>
          <cell r="D553">
            <v>1.9840514967293357E-4</v>
          </cell>
        </row>
        <row r="554">
          <cell r="B554">
            <v>44664</v>
          </cell>
          <cell r="C554">
            <v>3.7059552153978298E-2</v>
          </cell>
          <cell r="D554">
            <v>1.6643622568175129E-4</v>
          </cell>
        </row>
        <row r="555">
          <cell r="B555">
            <v>44665</v>
          </cell>
          <cell r="C555">
            <v>3.6741472308197708E-2</v>
          </cell>
          <cell r="D555">
            <v>1.2074552889006064E-4</v>
          </cell>
        </row>
        <row r="556">
          <cell r="B556">
            <v>44669</v>
          </cell>
          <cell r="C556">
            <v>3.4769365550223343E-2</v>
          </cell>
          <cell r="D556">
            <v>0</v>
          </cell>
        </row>
        <row r="557">
          <cell r="B557">
            <v>44670</v>
          </cell>
          <cell r="C557">
            <v>3.3023262447040638E-2</v>
          </cell>
          <cell r="D557">
            <v>0</v>
          </cell>
        </row>
        <row r="558">
          <cell r="B558">
            <v>44671</v>
          </cell>
          <cell r="C558">
            <v>3.1199484008651992E-2</v>
          </cell>
          <cell r="D558">
            <v>0</v>
          </cell>
        </row>
        <row r="559">
          <cell r="B559">
            <v>44673</v>
          </cell>
          <cell r="C559">
            <v>3.0103953452516298E-2</v>
          </cell>
          <cell r="D559">
            <v>0</v>
          </cell>
        </row>
        <row r="560">
          <cell r="B560">
            <v>44676</v>
          </cell>
          <cell r="C560">
            <v>3.1568117222505451E-2</v>
          </cell>
          <cell r="D560">
            <v>0</v>
          </cell>
        </row>
        <row r="561">
          <cell r="B561">
            <v>44677</v>
          </cell>
          <cell r="C561">
            <v>3.1692516850927166E-2</v>
          </cell>
          <cell r="D561">
            <v>0</v>
          </cell>
        </row>
        <row r="562">
          <cell r="B562">
            <v>44678</v>
          </cell>
          <cell r="C562">
            <v>2.9661998893539782E-2</v>
          </cell>
          <cell r="D562">
            <v>0</v>
          </cell>
        </row>
        <row r="563">
          <cell r="B563">
            <v>44679</v>
          </cell>
          <cell r="C563">
            <v>2.9032166397530257E-2</v>
          </cell>
          <cell r="D563">
            <v>0</v>
          </cell>
        </row>
        <row r="564">
          <cell r="B564">
            <v>44680</v>
          </cell>
          <cell r="C564">
            <v>3.1153699123093431E-2</v>
          </cell>
          <cell r="D564">
            <v>0</v>
          </cell>
        </row>
        <row r="565">
          <cell r="B565">
            <v>44683</v>
          </cell>
          <cell r="C565">
            <v>3.1446601127900722E-2</v>
          </cell>
          <cell r="D565">
            <v>0</v>
          </cell>
        </row>
        <row r="566">
          <cell r="B566">
            <v>44684</v>
          </cell>
          <cell r="C566">
            <v>3.1589373613708963E-2</v>
          </cell>
          <cell r="D566">
            <v>0</v>
          </cell>
        </row>
        <row r="567">
          <cell r="B567">
            <v>44685</v>
          </cell>
          <cell r="C567">
            <v>3.1537088584356762E-2</v>
          </cell>
          <cell r="D567">
            <v>0</v>
          </cell>
        </row>
        <row r="568">
          <cell r="B568">
            <v>44686</v>
          </cell>
          <cell r="C568">
            <v>3.1678861724372349E-2</v>
          </cell>
          <cell r="D568">
            <v>0</v>
          </cell>
        </row>
        <row r="569">
          <cell r="B569">
            <v>44687</v>
          </cell>
          <cell r="C569">
            <v>3.4892905022089304E-2</v>
          </cell>
          <cell r="D569">
            <v>1.1967312486161258E-4</v>
          </cell>
        </row>
        <row r="570">
          <cell r="B570">
            <v>44690</v>
          </cell>
          <cell r="C570">
            <v>3.4791343855094428E-2</v>
          </cell>
          <cell r="D570">
            <v>1.6495801874074484E-4</v>
          </cell>
        </row>
        <row r="571">
          <cell r="B571">
            <v>44691</v>
          </cell>
          <cell r="C571">
            <v>3.7078957384284475E-2</v>
          </cell>
          <cell r="D571">
            <v>1.9664301004151255E-4</v>
          </cell>
        </row>
        <row r="572">
          <cell r="B572">
            <v>44692</v>
          </cell>
          <cell r="C572">
            <v>3.6915226893940015E-2</v>
          </cell>
          <cell r="D572">
            <v>2.2066633900096001E-4</v>
          </cell>
        </row>
        <row r="573">
          <cell r="B573">
            <v>44693</v>
          </cell>
          <cell r="C573">
            <v>3.7066913870157057E-2</v>
          </cell>
          <cell r="D573">
            <v>2.3934624972322513E-4</v>
          </cell>
        </row>
        <row r="574">
          <cell r="B574">
            <v>44694</v>
          </cell>
          <cell r="C574">
            <v>3.581296346605236E-2</v>
          </cell>
          <cell r="D574">
            <v>2.5386503434629201E-4</v>
          </cell>
        </row>
        <row r="575">
          <cell r="B575">
            <v>44697</v>
          </cell>
          <cell r="C575">
            <v>3.8038372334622497E-2</v>
          </cell>
          <cell r="D575">
            <v>2.64907754490693E-4</v>
          </cell>
        </row>
        <row r="576">
          <cell r="B576">
            <v>44698</v>
          </cell>
          <cell r="C576">
            <v>3.807204351186564E-2</v>
          </cell>
          <cell r="D576">
            <v>2.7289671202406261E-4</v>
          </cell>
        </row>
        <row r="577">
          <cell r="B577">
            <v>44699</v>
          </cell>
          <cell r="C577">
            <v>3.8955268162221238E-2</v>
          </cell>
          <cell r="D577">
            <v>2.7809521174657574E-4</v>
          </cell>
        </row>
        <row r="578">
          <cell r="B578">
            <v>44700</v>
          </cell>
          <cell r="C578">
            <v>4.1268213904812945E-2</v>
          </cell>
          <cell r="D578">
            <v>2.8065835543911242E-4</v>
          </cell>
        </row>
        <row r="579">
          <cell r="B579">
            <v>44701</v>
          </cell>
          <cell r="C579">
            <v>4.1411795980229121E-2</v>
          </cell>
          <cell r="D579">
            <v>2.8065835543911237E-4</v>
          </cell>
        </row>
        <row r="580">
          <cell r="B580">
            <v>44704</v>
          </cell>
          <cell r="C580">
            <v>4.1792467393860985E-2</v>
          </cell>
          <cell r="D580">
            <v>2.7809521174657574E-4</v>
          </cell>
        </row>
        <row r="581">
          <cell r="B581">
            <v>44705</v>
          </cell>
          <cell r="C581">
            <v>4.0363876801103357E-2</v>
          </cell>
          <cell r="D581">
            <v>2.7289671202406271E-4</v>
          </cell>
        </row>
        <row r="582">
          <cell r="B582">
            <v>44706</v>
          </cell>
          <cell r="C582">
            <v>4.0634977041273966E-2</v>
          </cell>
          <cell r="D582">
            <v>2.64907754490693E-4</v>
          </cell>
        </row>
        <row r="583">
          <cell r="B583">
            <v>44707</v>
          </cell>
          <cell r="C583">
            <v>3.9865128643053346E-2</v>
          </cell>
          <cell r="D583">
            <v>2.5386503434629185E-4</v>
          </cell>
        </row>
        <row r="584">
          <cell r="B584">
            <v>44708</v>
          </cell>
          <cell r="C584">
            <v>4.0315538649993959E-2</v>
          </cell>
          <cell r="D584">
            <v>2.3934624972322515E-4</v>
          </cell>
        </row>
        <row r="585">
          <cell r="B585">
            <v>44711</v>
          </cell>
          <cell r="C585">
            <v>3.9198127910547678E-2</v>
          </cell>
          <cell r="D585">
            <v>2.2066633900095998E-4</v>
          </cell>
        </row>
        <row r="586">
          <cell r="B586">
            <v>44712</v>
          </cell>
          <cell r="C586">
            <v>3.8994613284948181E-2</v>
          </cell>
          <cell r="D586">
            <v>1.966430100415125E-4</v>
          </cell>
        </row>
        <row r="587">
          <cell r="B587">
            <v>44713</v>
          </cell>
          <cell r="C587">
            <v>3.8667023530089155E-2</v>
          </cell>
          <cell r="D587">
            <v>1.6495801874074478E-4</v>
          </cell>
        </row>
        <row r="588">
          <cell r="B588">
            <v>44714</v>
          </cell>
          <cell r="C588">
            <v>3.8674884299232042E-2</v>
          </cell>
          <cell r="D588">
            <v>1.1967312486161255E-4</v>
          </cell>
        </row>
        <row r="589">
          <cell r="B589">
            <v>44715</v>
          </cell>
          <cell r="C589">
            <v>3.5880611874387409E-2</v>
          </cell>
          <cell r="D589">
            <v>0</v>
          </cell>
        </row>
        <row r="590">
          <cell r="B590">
            <v>44718</v>
          </cell>
          <cell r="C590">
            <v>3.2252737887568335E-2</v>
          </cell>
          <cell r="D590">
            <v>0</v>
          </cell>
        </row>
        <row r="591">
          <cell r="B591">
            <v>44719</v>
          </cell>
          <cell r="C591">
            <v>3.1496538417684843E-2</v>
          </cell>
          <cell r="D591">
            <v>0</v>
          </cell>
        </row>
        <row r="592">
          <cell r="B592">
            <v>44720</v>
          </cell>
          <cell r="C592">
            <v>2.6619210042395675E-2</v>
          </cell>
          <cell r="D592">
            <v>0</v>
          </cell>
        </row>
        <row r="593">
          <cell r="B593">
            <v>44721</v>
          </cell>
          <cell r="C593">
            <v>2.7175796515673409E-2</v>
          </cell>
          <cell r="D593">
            <v>0</v>
          </cell>
        </row>
        <row r="594">
          <cell r="B594">
            <v>44722</v>
          </cell>
          <cell r="C594">
            <v>2.7760136600789471E-2</v>
          </cell>
          <cell r="D594">
            <v>0</v>
          </cell>
        </row>
        <row r="595">
          <cell r="B595">
            <v>44725</v>
          </cell>
          <cell r="C595">
            <v>2.8640995117294218E-2</v>
          </cell>
          <cell r="D595">
            <v>0</v>
          </cell>
        </row>
        <row r="596">
          <cell r="B596">
            <v>44726</v>
          </cell>
          <cell r="C596">
            <v>2.8332943676729911E-2</v>
          </cell>
          <cell r="D596">
            <v>0</v>
          </cell>
        </row>
        <row r="597">
          <cell r="B597">
            <v>44727</v>
          </cell>
          <cell r="C597">
            <v>2.773656620526679E-2</v>
          </cell>
          <cell r="D597">
            <v>0</v>
          </cell>
        </row>
        <row r="598">
          <cell r="B598">
            <v>44729</v>
          </cell>
          <cell r="C598">
            <v>2.7492223841005844E-2</v>
          </cell>
          <cell r="D598">
            <v>0</v>
          </cell>
        </row>
        <row r="599">
          <cell r="B599">
            <v>44732</v>
          </cell>
          <cell r="C599">
            <v>2.7472708186785013E-2</v>
          </cell>
          <cell r="D599">
            <v>5.9440342564717105E-5</v>
          </cell>
        </row>
        <row r="600">
          <cell r="B600">
            <v>44733</v>
          </cell>
          <cell r="C600">
            <v>2.7306190909199814E-2</v>
          </cell>
          <cell r="D600">
            <v>8.1932857975300399E-5</v>
          </cell>
        </row>
        <row r="601">
          <cell r="B601">
            <v>44734</v>
          </cell>
          <cell r="C601">
            <v>2.666442688452789E-2</v>
          </cell>
          <cell r="D601">
            <v>9.7670449345590106E-5</v>
          </cell>
        </row>
        <row r="602">
          <cell r="B602">
            <v>44735</v>
          </cell>
          <cell r="C602">
            <v>2.5110114995521998E-2</v>
          </cell>
          <cell r="D602">
            <v>1.0960257616642562E-4</v>
          </cell>
        </row>
        <row r="603">
          <cell r="B603">
            <v>44736</v>
          </cell>
          <cell r="C603">
            <v>2.4697536089199772E-2</v>
          </cell>
          <cell r="D603">
            <v>1.1888068512943421E-4</v>
          </cell>
        </row>
        <row r="604">
          <cell r="B604">
            <v>44739</v>
          </cell>
          <cell r="C604">
            <v>2.4504995320606238E-2</v>
          </cell>
          <cell r="D604">
            <v>1.2609200791068853E-4</v>
          </cell>
        </row>
        <row r="605">
          <cell r="B605">
            <v>44740</v>
          </cell>
          <cell r="C605">
            <v>2.4396593386709856E-2</v>
          </cell>
          <cell r="D605">
            <v>1.3157680718361238E-4</v>
          </cell>
        </row>
        <row r="606">
          <cell r="B606">
            <v>44741</v>
          </cell>
          <cell r="C606">
            <v>2.3770456321266772E-2</v>
          </cell>
          <cell r="D606">
            <v>1.3554483570352941E-4</v>
          </cell>
        </row>
        <row r="607">
          <cell r="B607">
            <v>44742</v>
          </cell>
          <cell r="C607">
            <v>2.3898031452352392E-2</v>
          </cell>
          <cell r="D607">
            <v>1.3812687410760791E-4</v>
          </cell>
        </row>
        <row r="608">
          <cell r="B608">
            <v>44743</v>
          </cell>
          <cell r="C608">
            <v>2.3670927721594591E-2</v>
          </cell>
          <cell r="D608">
            <v>1.393999597674263E-4</v>
          </cell>
        </row>
        <row r="609">
          <cell r="B609">
            <v>44746</v>
          </cell>
          <cell r="C609">
            <v>2.3751647871137326E-2</v>
          </cell>
          <cell r="D609">
            <v>1.3939995976742627E-4</v>
          </cell>
        </row>
        <row r="610">
          <cell r="B610">
            <v>44747</v>
          </cell>
          <cell r="C610">
            <v>2.2478268862423097E-2</v>
          </cell>
          <cell r="D610">
            <v>1.3812687410760788E-4</v>
          </cell>
        </row>
        <row r="611">
          <cell r="B611">
            <v>44748</v>
          </cell>
          <cell r="C611">
            <v>2.2466202998790825E-2</v>
          </cell>
          <cell r="D611">
            <v>1.3554483570352944E-4</v>
          </cell>
        </row>
        <row r="612">
          <cell r="B612">
            <v>44749</v>
          </cell>
          <cell r="C612">
            <v>2.2536016417329507E-2</v>
          </cell>
          <cell r="D612">
            <v>1.3157680718361241E-4</v>
          </cell>
        </row>
        <row r="613">
          <cell r="B613">
            <v>44750</v>
          </cell>
          <cell r="C613">
            <v>2.5735562656739264E-2</v>
          </cell>
          <cell r="D613">
            <v>1.2609200791068855E-4</v>
          </cell>
        </row>
        <row r="614">
          <cell r="B614">
            <v>44753</v>
          </cell>
          <cell r="C614">
            <v>2.5765878129268414E-2</v>
          </cell>
          <cell r="D614">
            <v>1.1888068512943424E-4</v>
          </cell>
        </row>
        <row r="615">
          <cell r="B615">
            <v>44754</v>
          </cell>
          <cell r="C615">
            <v>2.7694046401215568E-2</v>
          </cell>
          <cell r="D615">
            <v>1.0960257616642564E-4</v>
          </cell>
        </row>
        <row r="616">
          <cell r="B616">
            <v>44755</v>
          </cell>
          <cell r="C616">
            <v>2.740876244600381E-2</v>
          </cell>
          <cell r="D616">
            <v>9.7670449345590106E-5</v>
          </cell>
        </row>
        <row r="617">
          <cell r="B617">
            <v>44756</v>
          </cell>
          <cell r="C617">
            <v>2.620570036384326E-2</v>
          </cell>
          <cell r="D617">
            <v>8.1932857975300412E-5</v>
          </cell>
        </row>
        <row r="618">
          <cell r="B618">
            <v>44757</v>
          </cell>
          <cell r="C618">
            <v>2.6297568254478269E-2</v>
          </cell>
          <cell r="D618">
            <v>5.9440342564717058E-5</v>
          </cell>
        </row>
        <row r="619">
          <cell r="B619">
            <v>44760</v>
          </cell>
          <cell r="C619">
            <v>2.5097854056669665E-2</v>
          </cell>
          <cell r="D619">
            <v>0</v>
          </cell>
        </row>
        <row r="620">
          <cell r="B620">
            <v>44761</v>
          </cell>
          <cell r="C620">
            <v>2.1580183500938089E-2</v>
          </cell>
          <cell r="D620">
            <v>0</v>
          </cell>
        </row>
        <row r="621">
          <cell r="B621">
            <v>44762</v>
          </cell>
          <cell r="C621">
            <v>2.2158576428371522E-2</v>
          </cell>
          <cell r="D621">
            <v>0</v>
          </cell>
        </row>
        <row r="622">
          <cell r="B622">
            <v>44763</v>
          </cell>
          <cell r="C622">
            <v>2.3174096970167608E-2</v>
          </cell>
          <cell r="D622">
            <v>0</v>
          </cell>
        </row>
        <row r="623">
          <cell r="B623">
            <v>44764</v>
          </cell>
          <cell r="C623">
            <v>2.3160913606607783E-2</v>
          </cell>
          <cell r="D623">
            <v>0</v>
          </cell>
        </row>
        <row r="624">
          <cell r="B624">
            <v>44767</v>
          </cell>
          <cell r="C624">
            <v>2.329450934453817E-2</v>
          </cell>
          <cell r="D624">
            <v>0</v>
          </cell>
        </row>
        <row r="625">
          <cell r="B625">
            <v>44768</v>
          </cell>
          <cell r="C625">
            <v>2.3139732990127209E-2</v>
          </cell>
          <cell r="D625">
            <v>0</v>
          </cell>
        </row>
        <row r="626">
          <cell r="B626">
            <v>44769</v>
          </cell>
          <cell r="C626">
            <v>2.1482218696270733E-2</v>
          </cell>
          <cell r="D626">
            <v>0</v>
          </cell>
        </row>
        <row r="627">
          <cell r="B627">
            <v>44770</v>
          </cell>
          <cell r="C627">
            <v>2.4657521194692906E-2</v>
          </cell>
          <cell r="D627">
            <v>0</v>
          </cell>
        </row>
        <row r="628">
          <cell r="B628">
            <v>44771</v>
          </cell>
          <cell r="C628">
            <v>2.5040731287406835E-2</v>
          </cell>
          <cell r="D628">
            <v>0</v>
          </cell>
        </row>
        <row r="629">
          <cell r="B629">
            <v>44774</v>
          </cell>
          <cell r="C629">
            <v>2.5292696492383131E-2</v>
          </cell>
          <cell r="D629">
            <v>0</v>
          </cell>
        </row>
        <row r="630">
          <cell r="B630">
            <v>44775</v>
          </cell>
          <cell r="C630">
            <v>2.5581879277088999E-2</v>
          </cell>
          <cell r="D630">
            <v>0</v>
          </cell>
        </row>
        <row r="631">
          <cell r="B631">
            <v>44776</v>
          </cell>
          <cell r="C631">
            <v>2.5531241910255353E-2</v>
          </cell>
          <cell r="D631">
            <v>0</v>
          </cell>
        </row>
        <row r="632">
          <cell r="B632">
            <v>44777</v>
          </cell>
          <cell r="C632">
            <v>2.6780600517947957E-2</v>
          </cell>
          <cell r="D632">
            <v>0</v>
          </cell>
        </row>
        <row r="633">
          <cell r="B633">
            <v>44778</v>
          </cell>
          <cell r="C633">
            <v>2.9373061172925728E-2</v>
          </cell>
          <cell r="D633">
            <v>5.917929680366913E-5</v>
          </cell>
        </row>
        <row r="634">
          <cell r="B634">
            <v>44781</v>
          </cell>
          <cell r="C634">
            <v>2.8029446264843116E-2</v>
          </cell>
          <cell r="D634">
            <v>8.1573031225619231E-5</v>
          </cell>
        </row>
        <row r="635">
          <cell r="B635">
            <v>44782</v>
          </cell>
          <cell r="C635">
            <v>2.7884512788721488E-2</v>
          </cell>
          <cell r="D635">
            <v>9.7241507389988856E-5</v>
          </cell>
        </row>
        <row r="636">
          <cell r="B636">
            <v>44783</v>
          </cell>
          <cell r="C636">
            <v>2.4256364532104273E-2</v>
          </cell>
          <cell r="D636">
            <v>1.0912123156655167E-4</v>
          </cell>
        </row>
        <row r="637">
          <cell r="B637">
            <v>44784</v>
          </cell>
          <cell r="C637">
            <v>2.3712807946872153E-2</v>
          </cell>
          <cell r="D637">
            <v>1.1835859360733825E-4</v>
          </cell>
        </row>
        <row r="638">
          <cell r="B638">
            <v>44785</v>
          </cell>
          <cell r="C638">
            <v>2.5112193769452791E-2</v>
          </cell>
          <cell r="D638">
            <v>1.2553824622717744E-4</v>
          </cell>
        </row>
        <row r="639">
          <cell r="B639">
            <v>44788</v>
          </cell>
          <cell r="C639">
            <v>2.6069060894762422E-2</v>
          </cell>
          <cell r="D639">
            <v>1.3099895775870181E-4</v>
          </cell>
        </row>
        <row r="640">
          <cell r="B640">
            <v>44789</v>
          </cell>
          <cell r="C640">
            <v>2.6024639482572991E-2</v>
          </cell>
          <cell r="D640">
            <v>1.3494955978038297E-4</v>
          </cell>
        </row>
        <row r="641">
          <cell r="B641">
            <v>44790</v>
          </cell>
          <cell r="C641">
            <v>2.6474795966555914E-2</v>
          </cell>
          <cell r="D641">
            <v>1.3752025857652583E-4</v>
          </cell>
        </row>
        <row r="642">
          <cell r="B642">
            <v>44791</v>
          </cell>
          <cell r="C642">
            <v>2.6490861159860081E-2</v>
          </cell>
          <cell r="D642">
            <v>1.3878775319159896E-4</v>
          </cell>
        </row>
        <row r="643">
          <cell r="B643">
            <v>44792</v>
          </cell>
          <cell r="C643">
            <v>2.6358638901393297E-2</v>
          </cell>
          <cell r="D643">
            <v>1.3878775319159899E-4</v>
          </cell>
        </row>
        <row r="644">
          <cell r="B644">
            <v>44795</v>
          </cell>
          <cell r="C644">
            <v>2.8774120140252823E-2</v>
          </cell>
          <cell r="D644">
            <v>1.375202585765258E-4</v>
          </cell>
        </row>
        <row r="645">
          <cell r="B645">
            <v>44796</v>
          </cell>
          <cell r="C645">
            <v>2.8336740324314446E-2</v>
          </cell>
          <cell r="D645">
            <v>1.3494955978038295E-4</v>
          </cell>
        </row>
        <row r="646">
          <cell r="B646">
            <v>44797</v>
          </cell>
          <cell r="C646">
            <v>2.8974683871714653E-2</v>
          </cell>
          <cell r="D646">
            <v>1.3099895775870181E-4</v>
          </cell>
        </row>
        <row r="647">
          <cell r="B647">
            <v>44798</v>
          </cell>
          <cell r="C647">
            <v>2.8235747004753925E-2</v>
          </cell>
          <cell r="D647">
            <v>1.2553824622717753E-4</v>
          </cell>
        </row>
        <row r="648">
          <cell r="B648">
            <v>44799</v>
          </cell>
          <cell r="C648">
            <v>2.735181303166408E-2</v>
          </cell>
          <cell r="D648">
            <v>1.1835859360733831E-4</v>
          </cell>
        </row>
        <row r="649">
          <cell r="B649">
            <v>44802</v>
          </cell>
          <cell r="C649">
            <v>2.7783696683742271E-2</v>
          </cell>
          <cell r="D649">
            <v>1.0912123156655169E-4</v>
          </cell>
        </row>
        <row r="650">
          <cell r="B650">
            <v>44803</v>
          </cell>
          <cell r="C650">
            <v>2.7728110331138905E-2</v>
          </cell>
          <cell r="D650">
            <v>9.724150738998891E-5</v>
          </cell>
        </row>
        <row r="651">
          <cell r="B651">
            <v>44804</v>
          </cell>
          <cell r="C651">
            <v>2.8738510077173044E-2</v>
          </cell>
          <cell r="D651">
            <v>8.1573031225619258E-5</v>
          </cell>
        </row>
        <row r="652">
          <cell r="B652">
            <v>44805</v>
          </cell>
          <cell r="C652">
            <v>2.8632206812255086E-2</v>
          </cell>
          <cell r="D652">
            <v>5.9179296803669163E-5</v>
          </cell>
        </row>
        <row r="653">
          <cell r="B653">
            <v>44806</v>
          </cell>
          <cell r="C653">
            <v>2.7996056498723099E-2</v>
          </cell>
          <cell r="D653">
            <v>0</v>
          </cell>
        </row>
        <row r="654">
          <cell r="B654">
            <v>44809</v>
          </cell>
          <cell r="C654">
            <v>2.5342074320556924E-2</v>
          </cell>
          <cell r="D654">
            <v>0</v>
          </cell>
        </row>
        <row r="655">
          <cell r="B655">
            <v>44810</v>
          </cell>
          <cell r="C655">
            <v>2.5509317692667573E-2</v>
          </cell>
          <cell r="D655">
            <v>0</v>
          </cell>
        </row>
        <row r="656">
          <cell r="B656">
            <v>44812</v>
          </cell>
          <cell r="C656">
            <v>2.7834617304943625E-2</v>
          </cell>
          <cell r="D656">
            <v>0</v>
          </cell>
        </row>
        <row r="657">
          <cell r="B657">
            <v>44813</v>
          </cell>
          <cell r="C657">
            <v>2.7705807658527631E-2</v>
          </cell>
          <cell r="D657">
            <v>0</v>
          </cell>
        </row>
        <row r="658">
          <cell r="B658">
            <v>44816</v>
          </cell>
          <cell r="C658">
            <v>2.9483408559510909E-2</v>
          </cell>
          <cell r="D658">
            <v>0</v>
          </cell>
        </row>
        <row r="659">
          <cell r="B659">
            <v>44817</v>
          </cell>
          <cell r="C659">
            <v>2.8543456301509586E-2</v>
          </cell>
          <cell r="D659">
            <v>0</v>
          </cell>
        </row>
        <row r="660">
          <cell r="B660">
            <v>44818</v>
          </cell>
          <cell r="C660">
            <v>2.7015489501818896E-2</v>
          </cell>
          <cell r="D660">
            <v>0</v>
          </cell>
        </row>
        <row r="661">
          <cell r="B661">
            <v>44819</v>
          </cell>
          <cell r="C661">
            <v>2.675975670571961E-2</v>
          </cell>
          <cell r="D661">
            <v>0</v>
          </cell>
        </row>
        <row r="662">
          <cell r="B662">
            <v>44820</v>
          </cell>
          <cell r="C662">
            <v>2.6608995030151881E-2</v>
          </cell>
          <cell r="D662">
            <v>0</v>
          </cell>
        </row>
        <row r="663">
          <cell r="B663">
            <v>44823</v>
          </cell>
          <cell r="C663">
            <v>2.7177222728907279E-2</v>
          </cell>
          <cell r="D663">
            <v>0</v>
          </cell>
        </row>
        <row r="664">
          <cell r="B664">
            <v>44824</v>
          </cell>
          <cell r="C664">
            <v>2.7520716621998585E-2</v>
          </cell>
          <cell r="D664">
            <v>0</v>
          </cell>
        </row>
        <row r="665">
          <cell r="B665">
            <v>44825</v>
          </cell>
          <cell r="C665">
            <v>2.637616897576579E-2</v>
          </cell>
          <cell r="D665">
            <v>0</v>
          </cell>
        </row>
        <row r="666">
          <cell r="B666">
            <v>44826</v>
          </cell>
          <cell r="C666">
            <v>2.6287688312754031E-2</v>
          </cell>
          <cell r="D666">
            <v>0</v>
          </cell>
        </row>
        <row r="667">
          <cell r="B667">
            <v>44827</v>
          </cell>
          <cell r="C667">
            <v>2.7345877035255779E-2</v>
          </cell>
          <cell r="D667">
            <v>0</v>
          </cell>
        </row>
        <row r="668">
          <cell r="B668">
            <v>44830</v>
          </cell>
          <cell r="C668">
            <v>2.7870419017931105E-2</v>
          </cell>
          <cell r="D668">
            <v>0</v>
          </cell>
        </row>
        <row r="669">
          <cell r="B669">
            <v>44831</v>
          </cell>
          <cell r="C669">
            <v>3.0970102290398406E-2</v>
          </cell>
          <cell r="D669">
            <v>0</v>
          </cell>
        </row>
        <row r="670">
          <cell r="B670">
            <v>44832</v>
          </cell>
          <cell r="C670">
            <v>3.1221933117245144E-2</v>
          </cell>
          <cell r="D670">
            <v>0</v>
          </cell>
        </row>
        <row r="671">
          <cell r="B671">
            <v>44833</v>
          </cell>
          <cell r="C671">
            <v>3.123313595162254E-2</v>
          </cell>
          <cell r="D671">
            <v>0</v>
          </cell>
        </row>
        <row r="672">
          <cell r="B672">
            <v>44834</v>
          </cell>
          <cell r="C672">
            <v>3.0497037702844742E-2</v>
          </cell>
          <cell r="D672">
            <v>0</v>
          </cell>
        </row>
        <row r="673">
          <cell r="B673">
            <v>44837</v>
          </cell>
          <cell r="C673">
            <v>3.1625572013177304E-2</v>
          </cell>
          <cell r="D673">
            <v>0</v>
          </cell>
        </row>
        <row r="674">
          <cell r="B674">
            <v>44838</v>
          </cell>
          <cell r="C674">
            <v>3.9093626686572097E-2</v>
          </cell>
          <cell r="D674">
            <v>0</v>
          </cell>
        </row>
        <row r="675">
          <cell r="B675">
            <v>44839</v>
          </cell>
          <cell r="C675">
            <v>3.9144506725113784E-2</v>
          </cell>
          <cell r="D675">
            <v>0</v>
          </cell>
        </row>
        <row r="676">
          <cell r="B676">
            <v>44840</v>
          </cell>
          <cell r="C676">
            <v>3.9043131266999487E-2</v>
          </cell>
          <cell r="D676">
            <v>0</v>
          </cell>
        </row>
        <row r="677">
          <cell r="B677">
            <v>44841</v>
          </cell>
          <cell r="C677">
            <v>3.7107232987554604E-2</v>
          </cell>
          <cell r="D677">
            <v>0</v>
          </cell>
        </row>
        <row r="678">
          <cell r="B678">
            <v>44844</v>
          </cell>
          <cell r="C678">
            <v>3.7547560265852944E-2</v>
          </cell>
          <cell r="D678">
            <v>0</v>
          </cell>
        </row>
        <row r="679">
          <cell r="B679">
            <v>44845</v>
          </cell>
          <cell r="C679">
            <v>3.6159923647103666E-2</v>
          </cell>
          <cell r="D679">
            <v>0</v>
          </cell>
        </row>
        <row r="680">
          <cell r="B680">
            <v>44847</v>
          </cell>
          <cell r="C680">
            <v>3.7099834441963617E-2</v>
          </cell>
          <cell r="D680">
            <v>0</v>
          </cell>
        </row>
        <row r="681">
          <cell r="B681">
            <v>44848</v>
          </cell>
          <cell r="C681">
            <v>3.6804469875599141E-2</v>
          </cell>
          <cell r="D681">
            <v>0</v>
          </cell>
        </row>
        <row r="682">
          <cell r="B682">
            <v>44851</v>
          </cell>
          <cell r="C682">
            <v>3.7178284491931064E-2</v>
          </cell>
          <cell r="D682">
            <v>0</v>
          </cell>
        </row>
        <row r="683">
          <cell r="B683">
            <v>44852</v>
          </cell>
          <cell r="C683">
            <v>3.7404294726860257E-2</v>
          </cell>
          <cell r="D683">
            <v>0</v>
          </cell>
        </row>
        <row r="684">
          <cell r="B684">
            <v>44853</v>
          </cell>
          <cell r="C684">
            <v>3.8009724397371304E-2</v>
          </cell>
          <cell r="D684">
            <v>0</v>
          </cell>
        </row>
        <row r="685">
          <cell r="B685">
            <v>44854</v>
          </cell>
          <cell r="C685">
            <v>3.7770505531580727E-2</v>
          </cell>
          <cell r="D685">
            <v>0</v>
          </cell>
        </row>
        <row r="686">
          <cell r="B686">
            <v>44855</v>
          </cell>
          <cell r="C686">
            <v>3.7501618823220131E-2</v>
          </cell>
          <cell r="D686">
            <v>0</v>
          </cell>
        </row>
        <row r="687">
          <cell r="B687">
            <v>44858</v>
          </cell>
          <cell r="C687">
            <v>3.8335464597841595E-2</v>
          </cell>
          <cell r="D687">
            <v>0</v>
          </cell>
        </row>
        <row r="688">
          <cell r="B688">
            <v>44859</v>
          </cell>
          <cell r="C688">
            <v>3.9418629095770125E-2</v>
          </cell>
          <cell r="D688">
            <v>0</v>
          </cell>
        </row>
        <row r="689">
          <cell r="B689">
            <v>44860</v>
          </cell>
          <cell r="C689">
            <v>3.9529638212853289E-2</v>
          </cell>
          <cell r="D689">
            <v>0</v>
          </cell>
        </row>
        <row r="690">
          <cell r="B690">
            <v>44861</v>
          </cell>
          <cell r="C690">
            <v>3.8517190391056381E-2</v>
          </cell>
          <cell r="D690">
            <v>0</v>
          </cell>
        </row>
        <row r="691">
          <cell r="B691">
            <v>44862</v>
          </cell>
          <cell r="C691">
            <v>3.9578408303042913E-2</v>
          </cell>
          <cell r="D691">
            <v>0</v>
          </cell>
        </row>
        <row r="692">
          <cell r="B692">
            <v>44865</v>
          </cell>
          <cell r="C692">
            <v>3.9465744720562905E-2</v>
          </cell>
          <cell r="D692">
            <v>0</v>
          </cell>
        </row>
        <row r="693">
          <cell r="B693">
            <v>44866</v>
          </cell>
          <cell r="C693">
            <v>4.0623875246844868E-2</v>
          </cell>
          <cell r="D693">
            <v>0</v>
          </cell>
        </row>
        <row r="694">
          <cell r="B694">
            <v>44868</v>
          </cell>
          <cell r="C694">
            <v>4.0051834693620482E-2</v>
          </cell>
          <cell r="D694">
            <v>0</v>
          </cell>
        </row>
        <row r="695">
          <cell r="B695">
            <v>44869</v>
          </cell>
          <cell r="C695">
            <v>3.2189827784124742E-2</v>
          </cell>
          <cell r="D695">
            <v>0</v>
          </cell>
        </row>
        <row r="696">
          <cell r="B696">
            <v>44872</v>
          </cell>
          <cell r="C696">
            <v>3.2693547101758619E-2</v>
          </cell>
          <cell r="D696">
            <v>0</v>
          </cell>
        </row>
        <row r="697">
          <cell r="B697">
            <v>44873</v>
          </cell>
          <cell r="C697">
            <v>3.4395358062534312E-2</v>
          </cell>
          <cell r="D697">
            <v>0</v>
          </cell>
        </row>
        <row r="698">
          <cell r="B698">
            <v>44874</v>
          </cell>
          <cell r="C698">
            <v>3.4320359980935855E-2</v>
          </cell>
          <cell r="D698">
            <v>0</v>
          </cell>
        </row>
        <row r="699">
          <cell r="B699">
            <v>44875</v>
          </cell>
          <cell r="C699">
            <v>3.4833983685450917E-2</v>
          </cell>
          <cell r="D699">
            <v>0</v>
          </cell>
        </row>
        <row r="700">
          <cell r="B700">
            <v>44879</v>
          </cell>
          <cell r="C700">
            <v>3.5911881672139698E-2</v>
          </cell>
          <cell r="D700">
            <v>0</v>
          </cell>
        </row>
        <row r="701">
          <cell r="B701">
            <v>44881</v>
          </cell>
          <cell r="C701">
            <v>3.6702815850862332E-2</v>
          </cell>
          <cell r="D701">
            <v>0</v>
          </cell>
        </row>
        <row r="702">
          <cell r="B702">
            <v>44882</v>
          </cell>
          <cell r="C702">
            <v>3.8155152413539062E-2</v>
          </cell>
          <cell r="D702">
            <v>0</v>
          </cell>
        </row>
        <row r="703">
          <cell r="B703">
            <v>44883</v>
          </cell>
          <cell r="C703">
            <v>3.8252212672874902E-2</v>
          </cell>
          <cell r="D703">
            <v>0</v>
          </cell>
        </row>
        <row r="704">
          <cell r="B704">
            <v>44886</v>
          </cell>
          <cell r="C704">
            <v>3.7856148099946016E-2</v>
          </cell>
          <cell r="D704">
            <v>0</v>
          </cell>
        </row>
        <row r="705">
          <cell r="B705">
            <v>44887</v>
          </cell>
          <cell r="C705">
            <v>3.6595516286322009E-2</v>
          </cell>
          <cell r="D705">
            <v>0</v>
          </cell>
        </row>
        <row r="706">
          <cell r="B706">
            <v>44888</v>
          </cell>
          <cell r="C706">
            <v>3.6561986683172482E-2</v>
          </cell>
          <cell r="D706">
            <v>0</v>
          </cell>
        </row>
        <row r="707">
          <cell r="B707">
            <v>44889</v>
          </cell>
          <cell r="C707">
            <v>3.6568906729268977E-2</v>
          </cell>
          <cell r="D707">
            <v>0</v>
          </cell>
        </row>
        <row r="708">
          <cell r="B708">
            <v>44890</v>
          </cell>
          <cell r="C708">
            <v>3.713561165982298E-2</v>
          </cell>
          <cell r="D708">
            <v>0</v>
          </cell>
        </row>
        <row r="709">
          <cell r="B709">
            <v>44893</v>
          </cell>
          <cell r="C709">
            <v>3.5762436376213819E-2</v>
          </cell>
          <cell r="D709">
            <v>0</v>
          </cell>
        </row>
        <row r="710">
          <cell r="B710">
            <v>44894</v>
          </cell>
          <cell r="C710">
            <v>3.5332767584917824E-2</v>
          </cell>
          <cell r="D710">
            <v>0</v>
          </cell>
        </row>
        <row r="711">
          <cell r="B711">
            <v>44895</v>
          </cell>
          <cell r="C711">
            <v>3.5713225925210854E-2</v>
          </cell>
          <cell r="D711">
            <v>0</v>
          </cell>
        </row>
        <row r="712">
          <cell r="B712">
            <v>44896</v>
          </cell>
          <cell r="C712">
            <v>3.569910625395778E-2</v>
          </cell>
          <cell r="D712">
            <v>0</v>
          </cell>
        </row>
        <row r="713">
          <cell r="B713">
            <v>44897</v>
          </cell>
          <cell r="C713">
            <v>3.5872829691977692E-2</v>
          </cell>
          <cell r="D713">
            <v>0</v>
          </cell>
        </row>
        <row r="714">
          <cell r="B714">
            <v>44900</v>
          </cell>
          <cell r="C714">
            <v>3.4201899059574305E-2</v>
          </cell>
          <cell r="D714">
            <v>0</v>
          </cell>
        </row>
        <row r="715">
          <cell r="B715">
            <v>44901</v>
          </cell>
          <cell r="C715">
            <v>3.5426818003433953E-2</v>
          </cell>
          <cell r="D715">
            <v>0</v>
          </cell>
        </row>
        <row r="716">
          <cell r="B716">
            <v>44902</v>
          </cell>
          <cell r="C716">
            <v>3.5638793316058313E-2</v>
          </cell>
          <cell r="D716">
            <v>0</v>
          </cell>
        </row>
        <row r="717">
          <cell r="B717">
            <v>44903</v>
          </cell>
          <cell r="C717">
            <v>3.459603226778471E-2</v>
          </cell>
          <cell r="D717">
            <v>0</v>
          </cell>
        </row>
        <row r="718">
          <cell r="B718">
            <v>44904</v>
          </cell>
          <cell r="C718">
            <v>3.3517889416319183E-2</v>
          </cell>
          <cell r="D718">
            <v>0</v>
          </cell>
        </row>
        <row r="719">
          <cell r="B719">
            <v>44907</v>
          </cell>
          <cell r="C719">
            <v>3.3494096917487511E-2</v>
          </cell>
          <cell r="D719">
            <v>0</v>
          </cell>
        </row>
        <row r="720">
          <cell r="B720">
            <v>44908</v>
          </cell>
          <cell r="C720">
            <v>3.3631889286452797E-2</v>
          </cell>
          <cell r="D720">
            <v>0</v>
          </cell>
        </row>
        <row r="721">
          <cell r="B721">
            <v>44909</v>
          </cell>
          <cell r="C721">
            <v>3.3136445343948467E-2</v>
          </cell>
          <cell r="D721">
            <v>0</v>
          </cell>
        </row>
        <row r="722">
          <cell r="B722">
            <v>44910</v>
          </cell>
          <cell r="C722">
            <v>3.1992124148519312E-2</v>
          </cell>
          <cell r="D722">
            <v>0</v>
          </cell>
        </row>
        <row r="723">
          <cell r="B723">
            <v>44911</v>
          </cell>
          <cell r="C723">
            <v>3.0506965387660723E-2</v>
          </cell>
          <cell r="D723">
            <v>0</v>
          </cell>
        </row>
        <row r="724">
          <cell r="B724">
            <v>44914</v>
          </cell>
          <cell r="C724">
            <v>3.041055865220877E-2</v>
          </cell>
          <cell r="D724">
            <v>0</v>
          </cell>
        </row>
        <row r="725">
          <cell r="B725">
            <v>44915</v>
          </cell>
          <cell r="C725">
            <v>3.1166488744991162E-2</v>
          </cell>
          <cell r="D725">
            <v>0</v>
          </cell>
        </row>
        <row r="726">
          <cell r="B726">
            <v>44916</v>
          </cell>
          <cell r="C726">
            <v>3.2057836515676147E-2</v>
          </cell>
          <cell r="D726">
            <v>0</v>
          </cell>
        </row>
        <row r="727">
          <cell r="B727">
            <v>44917</v>
          </cell>
          <cell r="C727">
            <v>3.2127231817583146E-2</v>
          </cell>
          <cell r="D727">
            <v>0</v>
          </cell>
        </row>
        <row r="728">
          <cell r="B728">
            <v>44918</v>
          </cell>
          <cell r="C728">
            <v>3.1858684653323942E-2</v>
          </cell>
          <cell r="D728">
            <v>0</v>
          </cell>
        </row>
        <row r="729">
          <cell r="B729">
            <v>44921</v>
          </cell>
          <cell r="C729">
            <v>3.0981335572059121E-2</v>
          </cell>
          <cell r="D729">
            <v>0</v>
          </cell>
        </row>
        <row r="730">
          <cell r="B730">
            <v>44922</v>
          </cell>
          <cell r="C730">
            <v>2.9703366388679663E-2</v>
          </cell>
          <cell r="D730">
            <v>0</v>
          </cell>
        </row>
        <row r="731">
          <cell r="B731">
            <v>44923</v>
          </cell>
          <cell r="C731">
            <v>2.9578853268216493E-2</v>
          </cell>
          <cell r="D731">
            <v>0</v>
          </cell>
        </row>
        <row r="732">
          <cell r="B732">
            <v>44924</v>
          </cell>
          <cell r="C732">
            <v>2.9128030948933188E-2</v>
          </cell>
          <cell r="D732">
            <v>0</v>
          </cell>
        </row>
        <row r="733">
          <cell r="B733">
            <v>44925</v>
          </cell>
          <cell r="C733">
            <v>2.7020257489020313E-2</v>
          </cell>
          <cell r="D733">
            <v>0</v>
          </cell>
        </row>
        <row r="734">
          <cell r="B734">
            <v>44928</v>
          </cell>
          <cell r="C734">
            <v>2.6439607469959624E-2</v>
          </cell>
          <cell r="D734">
            <v>0</v>
          </cell>
        </row>
        <row r="735">
          <cell r="B735">
            <v>44929</v>
          </cell>
          <cell r="C735">
            <v>2.9129851596615738E-2</v>
          </cell>
          <cell r="D735">
            <v>0</v>
          </cell>
        </row>
        <row r="736">
          <cell r="B736">
            <v>44930</v>
          </cell>
          <cell r="C736">
            <v>2.8445627595483029E-2</v>
          </cell>
          <cell r="D736">
            <v>0</v>
          </cell>
        </row>
        <row r="737">
          <cell r="B737">
            <v>44931</v>
          </cell>
          <cell r="C737">
            <v>2.850526452742197E-2</v>
          </cell>
          <cell r="D737">
            <v>0</v>
          </cell>
        </row>
        <row r="738">
          <cell r="B738">
            <v>44932</v>
          </cell>
          <cell r="C738">
            <v>2.9142503683021893E-2</v>
          </cell>
          <cell r="D738">
            <v>0</v>
          </cell>
        </row>
        <row r="739">
          <cell r="B739">
            <v>44935</v>
          </cell>
          <cell r="C739">
            <v>2.9004395702897031E-2</v>
          </cell>
          <cell r="D739">
            <v>0</v>
          </cell>
        </row>
        <row r="740">
          <cell r="B740">
            <v>44936</v>
          </cell>
          <cell r="C740">
            <v>2.8980667715692819E-2</v>
          </cell>
          <cell r="D740">
            <v>0</v>
          </cell>
        </row>
        <row r="741">
          <cell r="B741">
            <v>44937</v>
          </cell>
          <cell r="C741">
            <v>2.8027797954708389E-2</v>
          </cell>
          <cell r="D741">
            <v>0</v>
          </cell>
        </row>
        <row r="742">
          <cell r="B742">
            <v>44938</v>
          </cell>
          <cell r="C742">
            <v>2.8551067666288444E-2</v>
          </cell>
          <cell r="D742">
            <v>0</v>
          </cell>
        </row>
        <row r="743">
          <cell r="B743">
            <v>44939</v>
          </cell>
          <cell r="C743">
            <v>2.8296024308249981E-2</v>
          </cell>
          <cell r="D743">
            <v>0</v>
          </cell>
        </row>
        <row r="744">
          <cell r="B744">
            <v>44942</v>
          </cell>
          <cell r="C744">
            <v>2.8244432303103344E-2</v>
          </cell>
          <cell r="D744">
            <v>0</v>
          </cell>
        </row>
        <row r="745">
          <cell r="B745">
            <v>44943</v>
          </cell>
          <cell r="C745">
            <v>2.7695142302104347E-2</v>
          </cell>
          <cell r="D745">
            <v>0</v>
          </cell>
        </row>
        <row r="746">
          <cell r="B746">
            <v>44944</v>
          </cell>
          <cell r="C746">
            <v>2.7587320045269446E-2</v>
          </cell>
          <cell r="D746">
            <v>0</v>
          </cell>
        </row>
        <row r="747">
          <cell r="B747">
            <v>44945</v>
          </cell>
          <cell r="C747">
            <v>2.6937303968896043E-2</v>
          </cell>
          <cell r="D747">
            <v>0</v>
          </cell>
        </row>
        <row r="748">
          <cell r="B748">
            <v>44946</v>
          </cell>
          <cell r="C748">
            <v>2.6827589580654138E-2</v>
          </cell>
          <cell r="D748">
            <v>0</v>
          </cell>
        </row>
        <row r="749">
          <cell r="B749">
            <v>44949</v>
          </cell>
          <cell r="C749">
            <v>2.7171945023412181E-2</v>
          </cell>
          <cell r="D749">
            <v>0</v>
          </cell>
        </row>
        <row r="750">
          <cell r="B750">
            <v>44950</v>
          </cell>
          <cell r="C750">
            <v>2.6618455500299565E-2</v>
          </cell>
          <cell r="D750">
            <v>0</v>
          </cell>
        </row>
        <row r="751">
          <cell r="B751">
            <v>44951</v>
          </cell>
          <cell r="C751">
            <v>2.6501492745858609E-2</v>
          </cell>
          <cell r="D751">
            <v>0</v>
          </cell>
        </row>
        <row r="752">
          <cell r="B752">
            <v>44952</v>
          </cell>
          <cell r="C752">
            <v>2.6515795956311681E-2</v>
          </cell>
          <cell r="D752">
            <v>0</v>
          </cell>
        </row>
        <row r="753">
          <cell r="B753">
            <v>44953</v>
          </cell>
          <cell r="C753">
            <v>2.5748303955376545E-2</v>
          </cell>
          <cell r="D753">
            <v>0</v>
          </cell>
        </row>
        <row r="754">
          <cell r="B754">
            <v>44956</v>
          </cell>
          <cell r="C754">
            <v>2.6151360786546094E-2</v>
          </cell>
          <cell r="D754">
            <v>0</v>
          </cell>
        </row>
        <row r="755">
          <cell r="B755">
            <v>44957</v>
          </cell>
          <cell r="C755">
            <v>2.6758112753855982E-2</v>
          </cell>
          <cell r="D755">
            <v>0</v>
          </cell>
        </row>
      </sheetData>
      <sheetData sheetId="32">
        <row r="2">
          <cell r="C2" t="str">
            <v>Portfólio Sugerido</v>
          </cell>
          <cell r="D2" t="str">
            <v>CDI</v>
          </cell>
        </row>
        <row r="3">
          <cell r="C3">
            <v>0</v>
          </cell>
          <cell r="D3">
            <v>0</v>
          </cell>
        </row>
        <row r="4">
          <cell r="C4">
            <v>-1.0761505771735846E-3</v>
          </cell>
          <cell r="D4">
            <v>0</v>
          </cell>
        </row>
        <row r="5">
          <cell r="C5">
            <v>-2.2551268115994505E-3</v>
          </cell>
          <cell r="D5">
            <v>0</v>
          </cell>
        </row>
        <row r="6">
          <cell r="C6">
            <v>-2.0382347326876049E-3</v>
          </cell>
          <cell r="D6">
            <v>0</v>
          </cell>
        </row>
        <row r="7">
          <cell r="C7">
            <v>-2.5189449928453289E-3</v>
          </cell>
          <cell r="D7">
            <v>0</v>
          </cell>
        </row>
        <row r="8">
          <cell r="C8">
            <v>-1.7831250175341928E-3</v>
          </cell>
          <cell r="D8">
            <v>0</v>
          </cell>
        </row>
        <row r="9">
          <cell r="C9">
            <v>-1.7188233119308505E-3</v>
          </cell>
          <cell r="D9">
            <v>0</v>
          </cell>
        </row>
        <row r="10">
          <cell r="C10">
            <v>0</v>
          </cell>
          <cell r="D10">
            <v>0</v>
          </cell>
        </row>
        <row r="11">
          <cell r="C11">
            <v>0</v>
          </cell>
          <cell r="D11">
            <v>0</v>
          </cell>
        </row>
        <row r="12">
          <cell r="C12">
            <v>-8.4802396531047375E-4</v>
          </cell>
          <cell r="D12">
            <v>0</v>
          </cell>
        </row>
        <row r="13">
          <cell r="C13">
            <v>-2.131080885636738E-4</v>
          </cell>
          <cell r="D13">
            <v>0</v>
          </cell>
        </row>
        <row r="14">
          <cell r="C14">
            <v>0</v>
          </cell>
          <cell r="D14">
            <v>0</v>
          </cell>
        </row>
        <row r="15">
          <cell r="C15">
            <v>0</v>
          </cell>
          <cell r="D15">
            <v>0</v>
          </cell>
        </row>
        <row r="16">
          <cell r="C16">
            <v>-2.8875369768232018E-3</v>
          </cell>
          <cell r="D16">
            <v>0</v>
          </cell>
        </row>
        <row r="17">
          <cell r="C17">
            <v>-7.3255814795858409E-4</v>
          </cell>
          <cell r="D17">
            <v>0</v>
          </cell>
        </row>
        <row r="18">
          <cell r="C18">
            <v>0</v>
          </cell>
          <cell r="D18">
            <v>0</v>
          </cell>
        </row>
        <row r="19">
          <cell r="C19">
            <v>-2.0405304825259485E-3</v>
          </cell>
          <cell r="D19">
            <v>0</v>
          </cell>
        </row>
        <row r="20">
          <cell r="C20">
            <v>-8.0147164881797517E-3</v>
          </cell>
          <cell r="D20">
            <v>0</v>
          </cell>
        </row>
        <row r="21">
          <cell r="C21">
            <v>-4.3062415984622682E-3</v>
          </cell>
          <cell r="D21">
            <v>0</v>
          </cell>
        </row>
        <row r="22">
          <cell r="C22">
            <v>-5.1646067938638796E-3</v>
          </cell>
          <cell r="D22">
            <v>0</v>
          </cell>
        </row>
        <row r="23">
          <cell r="C23">
            <v>-5.7341962143471203E-3</v>
          </cell>
          <cell r="D23">
            <v>0</v>
          </cell>
        </row>
        <row r="24">
          <cell r="C24">
            <v>-7.8213317730042586E-3</v>
          </cell>
          <cell r="D24">
            <v>0</v>
          </cell>
        </row>
        <row r="25">
          <cell r="C25">
            <v>-6.4509197461435352E-3</v>
          </cell>
          <cell r="D25">
            <v>0</v>
          </cell>
        </row>
        <row r="26">
          <cell r="C26">
            <v>-4.0640200005875871E-3</v>
          </cell>
          <cell r="D26">
            <v>0</v>
          </cell>
        </row>
        <row r="27">
          <cell r="C27">
            <v>-1.6813842407247259E-3</v>
          </cell>
          <cell r="D27">
            <v>0</v>
          </cell>
        </row>
        <row r="28">
          <cell r="C28">
            <v>-2.239140964366948E-3</v>
          </cell>
          <cell r="D28">
            <v>0</v>
          </cell>
        </row>
        <row r="29">
          <cell r="C29">
            <v>-4.4620347673259841E-3</v>
          </cell>
          <cell r="D29">
            <v>0</v>
          </cell>
        </row>
        <row r="30">
          <cell r="C30">
            <v>-6.728569959694064E-3</v>
          </cell>
          <cell r="D30">
            <v>0</v>
          </cell>
        </row>
        <row r="31">
          <cell r="C31">
            <v>-1.8068530143868777E-3</v>
          </cell>
          <cell r="D31">
            <v>0</v>
          </cell>
        </row>
        <row r="32">
          <cell r="C32">
            <v>0</v>
          </cell>
          <cell r="D32">
            <v>0</v>
          </cell>
        </row>
        <row r="33">
          <cell r="C33">
            <v>-8.5350000117923042E-4</v>
          </cell>
          <cell r="D33">
            <v>0</v>
          </cell>
        </row>
        <row r="34">
          <cell r="C34">
            <v>-2.1598327232111858E-3</v>
          </cell>
          <cell r="D34">
            <v>0</v>
          </cell>
        </row>
        <row r="35">
          <cell r="C35">
            <v>-2.856538832555211E-4</v>
          </cell>
          <cell r="D35">
            <v>0</v>
          </cell>
        </row>
        <row r="36">
          <cell r="C36">
            <v>-6.155406726232604E-4</v>
          </cell>
          <cell r="D36">
            <v>0</v>
          </cell>
        </row>
        <row r="37">
          <cell r="C37">
            <v>0</v>
          </cell>
          <cell r="D37">
            <v>0</v>
          </cell>
        </row>
        <row r="38">
          <cell r="C38">
            <v>-2.5129026782778618E-3</v>
          </cell>
          <cell r="D38">
            <v>0</v>
          </cell>
        </row>
        <row r="39">
          <cell r="C39">
            <v>-4.0758411227224123E-3</v>
          </cell>
          <cell r="D39">
            <v>0</v>
          </cell>
        </row>
        <row r="40">
          <cell r="C40">
            <v>-1.7313294939814594E-2</v>
          </cell>
          <cell r="D40">
            <v>0</v>
          </cell>
        </row>
        <row r="41">
          <cell r="C41">
            <v>-2.1828501026424862E-2</v>
          </cell>
          <cell r="D41">
            <v>0</v>
          </cell>
        </row>
        <row r="42">
          <cell r="C42">
            <v>-2.0386963739383424E-2</v>
          </cell>
          <cell r="D42">
            <v>0</v>
          </cell>
        </row>
        <row r="43">
          <cell r="C43">
            <v>-1.411443719960026E-2</v>
          </cell>
          <cell r="D43">
            <v>0</v>
          </cell>
        </row>
        <row r="44">
          <cell r="C44">
            <v>-1.4562586912294395E-2</v>
          </cell>
          <cell r="D44">
            <v>0</v>
          </cell>
        </row>
        <row r="45">
          <cell r="C45">
            <v>-9.5612624502240395E-3</v>
          </cell>
          <cell r="D45">
            <v>0</v>
          </cell>
        </row>
        <row r="46">
          <cell r="C46">
            <v>-1.808899440855305E-2</v>
          </cell>
          <cell r="D46">
            <v>0</v>
          </cell>
        </row>
        <row r="47">
          <cell r="C47">
            <v>-2.598488491111961E-2</v>
          </cell>
          <cell r="D47">
            <v>0</v>
          </cell>
        </row>
        <row r="48">
          <cell r="C48">
            <v>-4.6855568410189674E-2</v>
          </cell>
          <cell r="D48">
            <v>0</v>
          </cell>
        </row>
        <row r="49">
          <cell r="C49">
            <v>-3.5336108452469484E-2</v>
          </cell>
          <cell r="D49">
            <v>0</v>
          </cell>
        </row>
        <row r="50">
          <cell r="C50">
            <v>-4.9145758993088262E-2</v>
          </cell>
          <cell r="D50">
            <v>0</v>
          </cell>
        </row>
        <row r="51">
          <cell r="C51">
            <v>-7.4322500367761557E-2</v>
          </cell>
          <cell r="D51">
            <v>0</v>
          </cell>
        </row>
        <row r="52">
          <cell r="C52">
            <v>-5.269032195107981E-2</v>
          </cell>
          <cell r="D52">
            <v>0</v>
          </cell>
        </row>
        <row r="53">
          <cell r="C53">
            <v>-7.2804032571239019E-2</v>
          </cell>
          <cell r="D53">
            <v>0</v>
          </cell>
        </row>
        <row r="54">
          <cell r="C54">
            <v>-6.6623701252324752E-2</v>
          </cell>
          <cell r="D54">
            <v>0</v>
          </cell>
        </row>
        <row r="55">
          <cell r="C55">
            <v>-8.5109875304399174E-2</v>
          </cell>
          <cell r="D55">
            <v>0</v>
          </cell>
        </row>
        <row r="56">
          <cell r="C56">
            <v>-8.3872067485381452E-2</v>
          </cell>
          <cell r="D56">
            <v>0</v>
          </cell>
        </row>
        <row r="57">
          <cell r="C57">
            <v>-8.5918151791391506E-2</v>
          </cell>
          <cell r="D57">
            <v>0</v>
          </cell>
        </row>
        <row r="58">
          <cell r="C58">
            <v>-9.2943702770610703E-2</v>
          </cell>
          <cell r="D58">
            <v>0</v>
          </cell>
        </row>
        <row r="59">
          <cell r="C59">
            <v>-7.8675840582643208E-2</v>
          </cell>
          <cell r="D59">
            <v>0</v>
          </cell>
        </row>
        <row r="60">
          <cell r="C60">
            <v>-6.9164140404979646E-2</v>
          </cell>
          <cell r="D60">
            <v>0</v>
          </cell>
        </row>
        <row r="61">
          <cell r="C61">
            <v>-6.1439208700416414E-2</v>
          </cell>
          <cell r="D61">
            <v>0</v>
          </cell>
        </row>
        <row r="62">
          <cell r="C62">
            <v>-6.7024358481215573E-2</v>
          </cell>
          <cell r="D62">
            <v>0</v>
          </cell>
        </row>
        <row r="63">
          <cell r="C63">
            <v>-6.3077371048931741E-2</v>
          </cell>
          <cell r="D63">
            <v>0</v>
          </cell>
        </row>
        <row r="64">
          <cell r="C64">
            <v>-6.5891593648613078E-2</v>
          </cell>
          <cell r="D64">
            <v>0</v>
          </cell>
        </row>
        <row r="65">
          <cell r="C65">
            <v>-7.056223579801002E-2</v>
          </cell>
          <cell r="D65">
            <v>0</v>
          </cell>
        </row>
        <row r="66">
          <cell r="C66">
            <v>-6.852993201363522E-2</v>
          </cell>
          <cell r="D66">
            <v>0</v>
          </cell>
        </row>
        <row r="67">
          <cell r="C67">
            <v>-7.2461317688283122E-2</v>
          </cell>
          <cell r="D67">
            <v>0</v>
          </cell>
        </row>
        <row r="68">
          <cell r="C68">
            <v>-6.2560038261362139E-2</v>
          </cell>
          <cell r="D68">
            <v>0</v>
          </cell>
        </row>
        <row r="69">
          <cell r="C69">
            <v>-5.8419361818132787E-2</v>
          </cell>
          <cell r="D69">
            <v>0</v>
          </cell>
        </row>
        <row r="70">
          <cell r="C70">
            <v>-5.4851510325785058E-2</v>
          </cell>
          <cell r="D70">
            <v>0</v>
          </cell>
        </row>
        <row r="71">
          <cell r="C71">
            <v>-5.486910043149229E-2</v>
          </cell>
          <cell r="D71">
            <v>0</v>
          </cell>
        </row>
        <row r="72">
          <cell r="C72">
            <v>-5.2424788294177516E-2</v>
          </cell>
          <cell r="D72">
            <v>0</v>
          </cell>
        </row>
        <row r="73">
          <cell r="C73">
            <v>-4.739088613719955E-2</v>
          </cell>
          <cell r="D73">
            <v>0</v>
          </cell>
        </row>
        <row r="74">
          <cell r="C74">
            <v>-4.8403049362788608E-2</v>
          </cell>
          <cell r="D74">
            <v>0</v>
          </cell>
        </row>
        <row r="75">
          <cell r="C75">
            <v>-4.8082480153833762E-2</v>
          </cell>
          <cell r="D75">
            <v>0</v>
          </cell>
        </row>
        <row r="76">
          <cell r="C76">
            <v>-4.6009712366433142E-2</v>
          </cell>
          <cell r="D76">
            <v>0</v>
          </cell>
        </row>
        <row r="77">
          <cell r="C77">
            <v>-4.4147507892851934E-2</v>
          </cell>
          <cell r="D77">
            <v>0</v>
          </cell>
        </row>
        <row r="78">
          <cell r="C78">
            <v>-3.8159169077829902E-2</v>
          </cell>
          <cell r="D78">
            <v>0</v>
          </cell>
        </row>
        <row r="79">
          <cell r="C79">
            <v>-3.9797446785878599E-2</v>
          </cell>
          <cell r="D79">
            <v>0</v>
          </cell>
        </row>
        <row r="80">
          <cell r="C80">
            <v>-4.8263198766139492E-2</v>
          </cell>
          <cell r="D80">
            <v>0</v>
          </cell>
        </row>
        <row r="81">
          <cell r="C81">
            <v>-4.3150388332474643E-2</v>
          </cell>
          <cell r="D81">
            <v>0</v>
          </cell>
        </row>
        <row r="82">
          <cell r="C82">
            <v>-3.8033621186290945E-2</v>
          </cell>
          <cell r="D82">
            <v>0</v>
          </cell>
        </row>
        <row r="83">
          <cell r="C83">
            <v>-3.5362481212465324E-2</v>
          </cell>
          <cell r="D83">
            <v>0</v>
          </cell>
        </row>
        <row r="84">
          <cell r="C84">
            <v>-3.8797283536400107E-2</v>
          </cell>
          <cell r="D84">
            <v>0</v>
          </cell>
        </row>
        <row r="85">
          <cell r="C85">
            <v>-4.1746957449715238E-2</v>
          </cell>
          <cell r="D85">
            <v>0</v>
          </cell>
        </row>
        <row r="86">
          <cell r="C86">
            <v>-3.9947175982135374E-2</v>
          </cell>
          <cell r="D86">
            <v>0</v>
          </cell>
        </row>
        <row r="87">
          <cell r="C87">
            <v>-3.913584400430814E-2</v>
          </cell>
          <cell r="D87">
            <v>0</v>
          </cell>
        </row>
        <row r="88">
          <cell r="C88">
            <v>-3.8185524186806652E-2</v>
          </cell>
          <cell r="D88">
            <v>0</v>
          </cell>
        </row>
        <row r="89">
          <cell r="C89">
            <v>-3.533938147634863E-2</v>
          </cell>
          <cell r="D89">
            <v>0</v>
          </cell>
        </row>
        <row r="90">
          <cell r="C90">
            <v>-3.6250253921541353E-2</v>
          </cell>
          <cell r="D90">
            <v>0</v>
          </cell>
        </row>
        <row r="91">
          <cell r="C91">
            <v>-3.8894559530455397E-2</v>
          </cell>
          <cell r="D91">
            <v>0</v>
          </cell>
        </row>
        <row r="92">
          <cell r="C92">
            <v>-3.866711730997241E-2</v>
          </cell>
          <cell r="D92">
            <v>0</v>
          </cell>
        </row>
        <row r="93">
          <cell r="C93">
            <v>-3.7227568232174879E-2</v>
          </cell>
          <cell r="D93">
            <v>0</v>
          </cell>
        </row>
        <row r="94">
          <cell r="C94">
            <v>-3.9066580733687406E-2</v>
          </cell>
          <cell r="D94">
            <v>0</v>
          </cell>
        </row>
        <row r="95">
          <cell r="C95">
            <v>-3.3574010349020522E-2</v>
          </cell>
          <cell r="D95">
            <v>0</v>
          </cell>
        </row>
        <row r="96">
          <cell r="C96">
            <v>-3.2944550356078017E-2</v>
          </cell>
          <cell r="D96">
            <v>0</v>
          </cell>
        </row>
        <row r="97">
          <cell r="C97">
            <v>-3.1665027573231752E-2</v>
          </cell>
          <cell r="D97">
            <v>0</v>
          </cell>
        </row>
        <row r="98">
          <cell r="C98">
            <v>-2.9812631884891916E-2</v>
          </cell>
          <cell r="D98">
            <v>0</v>
          </cell>
        </row>
        <row r="99">
          <cell r="C99">
            <v>-3.1340382860252314E-2</v>
          </cell>
          <cell r="D99">
            <v>0</v>
          </cell>
        </row>
        <row r="100">
          <cell r="C100">
            <v>-2.531926328458145E-2</v>
          </cell>
          <cell r="D100">
            <v>0</v>
          </cell>
        </row>
        <row r="101">
          <cell r="C101">
            <v>-2.5571354493457044E-2</v>
          </cell>
          <cell r="D101">
            <v>0</v>
          </cell>
        </row>
        <row r="102">
          <cell r="C102">
            <v>-2.1434456764825027E-2</v>
          </cell>
          <cell r="D102">
            <v>0</v>
          </cell>
        </row>
        <row r="103">
          <cell r="C103">
            <v>-2.2255353649715648E-2</v>
          </cell>
          <cell r="D103">
            <v>0</v>
          </cell>
        </row>
        <row r="104">
          <cell r="C104">
            <v>-2.0743987934157104E-2</v>
          </cell>
          <cell r="D104">
            <v>0</v>
          </cell>
        </row>
        <row r="105">
          <cell r="C105">
            <v>-1.7966755371672694E-2</v>
          </cell>
          <cell r="D105">
            <v>0</v>
          </cell>
        </row>
        <row r="106">
          <cell r="C106">
            <v>-1.4634807839198904E-2</v>
          </cell>
          <cell r="D106">
            <v>0</v>
          </cell>
        </row>
        <row r="107">
          <cell r="C107">
            <v>-1.0419369412640211E-2</v>
          </cell>
          <cell r="D107">
            <v>0</v>
          </cell>
        </row>
        <row r="108">
          <cell r="C108">
            <v>-8.5736133757274846E-3</v>
          </cell>
          <cell r="D108">
            <v>0</v>
          </cell>
        </row>
        <row r="109">
          <cell r="C109">
            <v>-6.8477507674640226E-3</v>
          </cell>
          <cell r="D109">
            <v>0</v>
          </cell>
        </row>
        <row r="110">
          <cell r="C110">
            <v>-2.0824744325723676E-3</v>
          </cell>
          <cell r="D110">
            <v>0</v>
          </cell>
        </row>
        <row r="111">
          <cell r="C111">
            <v>-3.3055935150706484E-3</v>
          </cell>
          <cell r="D111">
            <v>0</v>
          </cell>
        </row>
        <row r="112">
          <cell r="C112">
            <v>-5.6709288870934182E-3</v>
          </cell>
          <cell r="D112">
            <v>0</v>
          </cell>
        </row>
        <row r="113">
          <cell r="C113">
            <v>-9.2345589760025604E-3</v>
          </cell>
          <cell r="D113">
            <v>0</v>
          </cell>
        </row>
        <row r="114">
          <cell r="C114">
            <v>-9.0582065157115421E-3</v>
          </cell>
          <cell r="D114">
            <v>0</v>
          </cell>
        </row>
        <row r="115">
          <cell r="C115">
            <v>-6.2012703055649432E-3</v>
          </cell>
          <cell r="D115">
            <v>0</v>
          </cell>
        </row>
        <row r="116">
          <cell r="C116">
            <v>-2.2530753691205607E-3</v>
          </cell>
          <cell r="D116">
            <v>0</v>
          </cell>
        </row>
        <row r="117">
          <cell r="C117">
            <v>-1.6366851496263379E-4</v>
          </cell>
          <cell r="D117">
            <v>0</v>
          </cell>
        </row>
        <row r="118">
          <cell r="C118">
            <v>0</v>
          </cell>
          <cell r="D118">
            <v>0</v>
          </cell>
        </row>
        <row r="119">
          <cell r="C119">
            <v>-1.0503757109153744E-3</v>
          </cell>
          <cell r="D119">
            <v>0</v>
          </cell>
        </row>
        <row r="120">
          <cell r="C120">
            <v>0</v>
          </cell>
          <cell r="D120">
            <v>0</v>
          </cell>
        </row>
        <row r="121">
          <cell r="C121">
            <v>-2.5649285796867094E-3</v>
          </cell>
          <cell r="D121">
            <v>0</v>
          </cell>
        </row>
        <row r="122">
          <cell r="C122">
            <v>0</v>
          </cell>
          <cell r="D122">
            <v>0</v>
          </cell>
        </row>
        <row r="123">
          <cell r="C123">
            <v>-3.6529991878319068E-3</v>
          </cell>
          <cell r="D123">
            <v>0</v>
          </cell>
        </row>
        <row r="124">
          <cell r="C124">
            <v>-3.3024376706847214E-4</v>
          </cell>
          <cell r="D124">
            <v>0</v>
          </cell>
        </row>
        <row r="125">
          <cell r="C125">
            <v>0</v>
          </cell>
          <cell r="D125">
            <v>0</v>
          </cell>
        </row>
        <row r="126">
          <cell r="C126">
            <v>0</v>
          </cell>
          <cell r="D126">
            <v>0</v>
          </cell>
        </row>
        <row r="127">
          <cell r="C127">
            <v>0</v>
          </cell>
          <cell r="D127">
            <v>0</v>
          </cell>
        </row>
        <row r="128">
          <cell r="C128">
            <v>0</v>
          </cell>
          <cell r="D128">
            <v>0</v>
          </cell>
        </row>
        <row r="129">
          <cell r="C129">
            <v>0</v>
          </cell>
          <cell r="D129">
            <v>0</v>
          </cell>
        </row>
        <row r="130">
          <cell r="C130">
            <v>-1.9538319436663842E-3</v>
          </cell>
          <cell r="D130">
            <v>0</v>
          </cell>
        </row>
        <row r="131">
          <cell r="C131">
            <v>0</v>
          </cell>
          <cell r="D131">
            <v>0</v>
          </cell>
        </row>
        <row r="132">
          <cell r="C132">
            <v>0</v>
          </cell>
          <cell r="D132">
            <v>0</v>
          </cell>
        </row>
        <row r="133">
          <cell r="C133">
            <v>0</v>
          </cell>
          <cell r="D133">
            <v>0</v>
          </cell>
        </row>
        <row r="134">
          <cell r="C134">
            <v>-2.0867987026611523E-3</v>
          </cell>
          <cell r="D134">
            <v>0</v>
          </cell>
        </row>
        <row r="135">
          <cell r="C135">
            <v>0</v>
          </cell>
          <cell r="D135">
            <v>0</v>
          </cell>
        </row>
        <row r="136">
          <cell r="C136">
            <v>0</v>
          </cell>
          <cell r="D136">
            <v>0</v>
          </cell>
        </row>
        <row r="137">
          <cell r="C137">
            <v>-2.7894594162659603E-3</v>
          </cell>
          <cell r="D137">
            <v>0</v>
          </cell>
        </row>
        <row r="138">
          <cell r="C138">
            <v>0</v>
          </cell>
          <cell r="D138">
            <v>0</v>
          </cell>
        </row>
        <row r="139">
          <cell r="C139">
            <v>0</v>
          </cell>
          <cell r="D139">
            <v>0</v>
          </cell>
        </row>
        <row r="140">
          <cell r="C140">
            <v>-6.0167187330062433E-4</v>
          </cell>
          <cell r="D140">
            <v>0</v>
          </cell>
        </row>
        <row r="141">
          <cell r="C141">
            <v>-4.1006365969731284E-4</v>
          </cell>
          <cell r="D141">
            <v>0</v>
          </cell>
        </row>
        <row r="142">
          <cell r="C142">
            <v>-3.560439508698332E-3</v>
          </cell>
          <cell r="D142">
            <v>0</v>
          </cell>
        </row>
        <row r="143">
          <cell r="C143">
            <v>-4.1352128305097713E-3</v>
          </cell>
          <cell r="D143">
            <v>0</v>
          </cell>
        </row>
        <row r="144">
          <cell r="C144">
            <v>-5.5510594242436095E-4</v>
          </cell>
          <cell r="D144">
            <v>0</v>
          </cell>
        </row>
        <row r="145">
          <cell r="C145">
            <v>-8.0666469077206315E-4</v>
          </cell>
          <cell r="D145">
            <v>0</v>
          </cell>
        </row>
        <row r="146">
          <cell r="C146">
            <v>0</v>
          </cell>
          <cell r="D146">
            <v>0</v>
          </cell>
        </row>
        <row r="147">
          <cell r="C147">
            <v>-1.775942128966479E-4</v>
          </cell>
          <cell r="D147">
            <v>0</v>
          </cell>
        </row>
        <row r="148">
          <cell r="C148">
            <v>-2.0798478391992337E-3</v>
          </cell>
          <cell r="D148">
            <v>0</v>
          </cell>
        </row>
        <row r="149">
          <cell r="C149">
            <v>-8.1484572337398031E-4</v>
          </cell>
          <cell r="D149">
            <v>0</v>
          </cell>
        </row>
        <row r="150">
          <cell r="C150">
            <v>-2.3622532535482188E-3</v>
          </cell>
          <cell r="D150">
            <v>0</v>
          </cell>
        </row>
        <row r="151">
          <cell r="C151">
            <v>0</v>
          </cell>
          <cell r="D151">
            <v>0</v>
          </cell>
        </row>
        <row r="152">
          <cell r="C152">
            <v>0</v>
          </cell>
          <cell r="D152">
            <v>0</v>
          </cell>
        </row>
        <row r="153">
          <cell r="C153">
            <v>-2.1318994597441243E-3</v>
          </cell>
          <cell r="D153">
            <v>0</v>
          </cell>
        </row>
        <row r="154">
          <cell r="C154">
            <v>-1.6196530750877125E-3</v>
          </cell>
          <cell r="D154">
            <v>0</v>
          </cell>
        </row>
        <row r="155">
          <cell r="C155">
            <v>-4.441988075420622E-3</v>
          </cell>
          <cell r="D155">
            <v>0</v>
          </cell>
        </row>
        <row r="156">
          <cell r="C156">
            <v>-3.8238377872413798E-3</v>
          </cell>
          <cell r="D156">
            <v>0</v>
          </cell>
        </row>
        <row r="157">
          <cell r="C157">
            <v>-5.6412231435808424E-3</v>
          </cell>
          <cell r="D157">
            <v>0</v>
          </cell>
        </row>
        <row r="158">
          <cell r="C158">
            <v>-3.9188112839138034E-3</v>
          </cell>
          <cell r="D158">
            <v>0</v>
          </cell>
        </row>
        <row r="159">
          <cell r="C159">
            <v>-5.528532998635316E-3</v>
          </cell>
          <cell r="D159">
            <v>0</v>
          </cell>
        </row>
        <row r="160">
          <cell r="C160">
            <v>-4.7337915313316881E-4</v>
          </cell>
          <cell r="D160">
            <v>0</v>
          </cell>
        </row>
        <row r="161">
          <cell r="C161">
            <v>-2.8961524205919353E-3</v>
          </cell>
          <cell r="D161">
            <v>0</v>
          </cell>
        </row>
        <row r="162">
          <cell r="C162">
            <v>-2.0389337356623294E-3</v>
          </cell>
          <cell r="D162">
            <v>0</v>
          </cell>
        </row>
        <row r="163">
          <cell r="C163">
            <v>-1.2668915335452002E-3</v>
          </cell>
          <cell r="D163">
            <v>0</v>
          </cell>
        </row>
        <row r="164">
          <cell r="C164">
            <v>0</v>
          </cell>
          <cell r="D164">
            <v>0</v>
          </cell>
        </row>
        <row r="165">
          <cell r="C165">
            <v>0</v>
          </cell>
          <cell r="D165">
            <v>0</v>
          </cell>
        </row>
        <row r="166">
          <cell r="C166">
            <v>-8.0011207215113789E-4</v>
          </cell>
          <cell r="D166">
            <v>0</v>
          </cell>
        </row>
        <row r="167">
          <cell r="C167">
            <v>-1.1045231283254298E-3</v>
          </cell>
          <cell r="D167">
            <v>0</v>
          </cell>
        </row>
        <row r="168">
          <cell r="C168">
            <v>0</v>
          </cell>
          <cell r="D168">
            <v>0</v>
          </cell>
        </row>
        <row r="169">
          <cell r="C169">
            <v>-3.34126498269538E-3</v>
          </cell>
          <cell r="D169">
            <v>0</v>
          </cell>
        </row>
        <row r="170">
          <cell r="C170">
            <v>0</v>
          </cell>
          <cell r="D170">
            <v>0</v>
          </cell>
        </row>
        <row r="171">
          <cell r="C171">
            <v>0</v>
          </cell>
          <cell r="D171">
            <v>0</v>
          </cell>
        </row>
        <row r="172">
          <cell r="C172">
            <v>-4.4317511338799465E-3</v>
          </cell>
          <cell r="D172">
            <v>0</v>
          </cell>
        </row>
        <row r="173">
          <cell r="C173">
            <v>-3.8523538866878093E-3</v>
          </cell>
          <cell r="D173">
            <v>0</v>
          </cell>
        </row>
        <row r="174">
          <cell r="C174">
            <v>-7.4434625022523626E-3</v>
          </cell>
          <cell r="D174">
            <v>0</v>
          </cell>
        </row>
        <row r="175">
          <cell r="C175">
            <v>-4.7049973501634978E-3</v>
          </cell>
          <cell r="D175">
            <v>0</v>
          </cell>
        </row>
        <row r="176">
          <cell r="C176">
            <v>-9.0066009340973308E-3</v>
          </cell>
          <cell r="D176">
            <v>0</v>
          </cell>
        </row>
        <row r="177">
          <cell r="C177">
            <v>-8.8831559576227903E-3</v>
          </cell>
          <cell r="D177">
            <v>0</v>
          </cell>
        </row>
        <row r="178">
          <cell r="C178">
            <v>-4.9548886440253792E-3</v>
          </cell>
          <cell r="D178">
            <v>0</v>
          </cell>
        </row>
        <row r="179">
          <cell r="C179">
            <v>-4.4205523180154138E-3</v>
          </cell>
          <cell r="D179">
            <v>0</v>
          </cell>
        </row>
        <row r="180">
          <cell r="C180">
            <v>-5.7389539576422344E-3</v>
          </cell>
          <cell r="D180">
            <v>0</v>
          </cell>
        </row>
        <row r="181">
          <cell r="C181">
            <v>-5.5915794758885085E-3</v>
          </cell>
          <cell r="D181">
            <v>0</v>
          </cell>
        </row>
        <row r="182">
          <cell r="C182">
            <v>-8.6511032815573818E-3</v>
          </cell>
          <cell r="D182">
            <v>0</v>
          </cell>
        </row>
        <row r="183">
          <cell r="C183">
            <v>-1.2273524440276518E-2</v>
          </cell>
          <cell r="D183">
            <v>0</v>
          </cell>
        </row>
        <row r="184">
          <cell r="C184">
            <v>-1.0641001141926232E-2</v>
          </cell>
          <cell r="D184">
            <v>0</v>
          </cell>
        </row>
        <row r="185">
          <cell r="C185">
            <v>-1.3630877486202175E-2</v>
          </cell>
          <cell r="D185">
            <v>0</v>
          </cell>
        </row>
        <row r="186">
          <cell r="C186">
            <v>-1.2162675973005688E-2</v>
          </cell>
          <cell r="D186">
            <v>0</v>
          </cell>
        </row>
        <row r="187">
          <cell r="C187">
            <v>-1.1437088897658265E-2</v>
          </cell>
          <cell r="D187">
            <v>0</v>
          </cell>
        </row>
        <row r="188">
          <cell r="C188">
            <v>-1.4429278649325528E-2</v>
          </cell>
          <cell r="D188">
            <v>0</v>
          </cell>
        </row>
        <row r="189">
          <cell r="C189">
            <v>-1.5712020092402912E-2</v>
          </cell>
          <cell r="D189">
            <v>0</v>
          </cell>
        </row>
        <row r="190">
          <cell r="C190">
            <v>-1.3594785462062942E-2</v>
          </cell>
          <cell r="D190">
            <v>0</v>
          </cell>
        </row>
        <row r="191">
          <cell r="C191">
            <v>-1.1349207402987616E-2</v>
          </cell>
          <cell r="D191">
            <v>0</v>
          </cell>
        </row>
        <row r="192">
          <cell r="C192">
            <v>-1.4249834276718665E-2</v>
          </cell>
          <cell r="D192">
            <v>0</v>
          </cell>
        </row>
        <row r="193">
          <cell r="C193">
            <v>-1.1013848578465213E-2</v>
          </cell>
          <cell r="D193">
            <v>0</v>
          </cell>
        </row>
        <row r="194">
          <cell r="C194">
            <v>-1.1752938195239371E-2</v>
          </cell>
          <cell r="D194">
            <v>0</v>
          </cell>
        </row>
        <row r="195">
          <cell r="C195">
            <v>-1.0814145177873713E-2</v>
          </cell>
          <cell r="D195">
            <v>0</v>
          </cell>
        </row>
        <row r="196">
          <cell r="C196">
            <v>-7.3503721824016433E-3</v>
          </cell>
          <cell r="D196">
            <v>0</v>
          </cell>
        </row>
        <row r="197">
          <cell r="C197">
            <v>-6.324850451942754E-3</v>
          </cell>
          <cell r="D197">
            <v>0</v>
          </cell>
        </row>
        <row r="198">
          <cell r="C198">
            <v>-3.8994341552732736E-3</v>
          </cell>
          <cell r="D198">
            <v>0</v>
          </cell>
        </row>
        <row r="199">
          <cell r="C199">
            <v>-2.4910015104607774E-3</v>
          </cell>
          <cell r="D199">
            <v>0</v>
          </cell>
        </row>
        <row r="200">
          <cell r="C200">
            <v>-3.0538769676484723E-3</v>
          </cell>
          <cell r="D200">
            <v>0</v>
          </cell>
        </row>
        <row r="201">
          <cell r="C201">
            <v>-3.1094566720382133E-3</v>
          </cell>
          <cell r="D201">
            <v>0</v>
          </cell>
        </row>
        <row r="202">
          <cell r="C202">
            <v>-3.4796023729349868E-3</v>
          </cell>
          <cell r="D202">
            <v>0</v>
          </cell>
        </row>
        <row r="203">
          <cell r="C203">
            <v>0</v>
          </cell>
          <cell r="D203">
            <v>0</v>
          </cell>
        </row>
        <row r="204">
          <cell r="C204">
            <v>0</v>
          </cell>
          <cell r="D204">
            <v>0</v>
          </cell>
        </row>
        <row r="205">
          <cell r="C205">
            <v>0</v>
          </cell>
          <cell r="D205">
            <v>0</v>
          </cell>
        </row>
        <row r="206">
          <cell r="C206">
            <v>-2.8235157757117157E-4</v>
          </cell>
          <cell r="D206">
            <v>0</v>
          </cell>
        </row>
        <row r="207">
          <cell r="C207">
            <v>-1.8925939548245507E-3</v>
          </cell>
          <cell r="D207">
            <v>0</v>
          </cell>
        </row>
        <row r="208">
          <cell r="C208">
            <v>-3.4005730468954498E-3</v>
          </cell>
          <cell r="D208">
            <v>0</v>
          </cell>
        </row>
        <row r="209">
          <cell r="C209">
            <v>-1.0663040964272175E-2</v>
          </cell>
          <cell r="D209">
            <v>0</v>
          </cell>
        </row>
        <row r="210">
          <cell r="C210">
            <v>-7.644820879554648E-3</v>
          </cell>
          <cell r="D210">
            <v>0</v>
          </cell>
        </row>
        <row r="211">
          <cell r="C211">
            <v>-1.2116050983607574E-2</v>
          </cell>
          <cell r="D211">
            <v>0</v>
          </cell>
        </row>
        <row r="212">
          <cell r="C212">
            <v>-7.8384530124554486E-3</v>
          </cell>
          <cell r="D212">
            <v>0</v>
          </cell>
        </row>
        <row r="213">
          <cell r="C213">
            <v>-3.8637607566058829E-3</v>
          </cell>
          <cell r="D213">
            <v>0</v>
          </cell>
        </row>
        <row r="214">
          <cell r="C214">
            <v>0</v>
          </cell>
          <cell r="D214">
            <v>0</v>
          </cell>
        </row>
        <row r="215">
          <cell r="C215">
            <v>0</v>
          </cell>
          <cell r="D215">
            <v>0</v>
          </cell>
        </row>
        <row r="216">
          <cell r="C216">
            <v>0</v>
          </cell>
          <cell r="D216">
            <v>0</v>
          </cell>
        </row>
        <row r="217">
          <cell r="C217">
            <v>0</v>
          </cell>
          <cell r="D217">
            <v>0</v>
          </cell>
        </row>
        <row r="218">
          <cell r="C218">
            <v>-8.4152453948993511E-5</v>
          </cell>
          <cell r="D218">
            <v>0</v>
          </cell>
        </row>
        <row r="219">
          <cell r="C219">
            <v>-4.3483485135709099E-3</v>
          </cell>
          <cell r="D219">
            <v>0</v>
          </cell>
        </row>
        <row r="220">
          <cell r="C220">
            <v>-2.5982713743655239E-4</v>
          </cell>
          <cell r="D220">
            <v>0</v>
          </cell>
        </row>
        <row r="221">
          <cell r="C221">
            <v>0</v>
          </cell>
          <cell r="D221">
            <v>0</v>
          </cell>
        </row>
        <row r="222">
          <cell r="C222">
            <v>0</v>
          </cell>
          <cell r="D222">
            <v>0</v>
          </cell>
        </row>
        <row r="223">
          <cell r="C223">
            <v>-2.0057820295017459E-3</v>
          </cell>
          <cell r="D223">
            <v>0</v>
          </cell>
        </row>
        <row r="224">
          <cell r="C224">
            <v>-1.0155510164313597E-3</v>
          </cell>
          <cell r="D224">
            <v>0</v>
          </cell>
        </row>
        <row r="225">
          <cell r="C225">
            <v>-1.3455936736083141E-3</v>
          </cell>
          <cell r="D225">
            <v>0</v>
          </cell>
        </row>
        <row r="226">
          <cell r="C226">
            <v>0</v>
          </cell>
          <cell r="D226">
            <v>0</v>
          </cell>
        </row>
        <row r="227">
          <cell r="C227">
            <v>0</v>
          </cell>
          <cell r="D227">
            <v>0</v>
          </cell>
        </row>
        <row r="228">
          <cell r="C228">
            <v>0</v>
          </cell>
          <cell r="D228">
            <v>0</v>
          </cell>
        </row>
        <row r="229">
          <cell r="C229">
            <v>0</v>
          </cell>
          <cell r="D229">
            <v>0</v>
          </cell>
        </row>
        <row r="230">
          <cell r="C230">
            <v>0</v>
          </cell>
          <cell r="D230">
            <v>0</v>
          </cell>
        </row>
        <row r="231">
          <cell r="C231">
            <v>-2.3888032235107604E-3</v>
          </cell>
          <cell r="D231">
            <v>0</v>
          </cell>
        </row>
        <row r="232">
          <cell r="C232">
            <v>0</v>
          </cell>
          <cell r="D232">
            <v>0</v>
          </cell>
        </row>
        <row r="233">
          <cell r="C233">
            <v>0</v>
          </cell>
          <cell r="D233">
            <v>0</v>
          </cell>
        </row>
        <row r="234">
          <cell r="C234">
            <v>0</v>
          </cell>
          <cell r="D234">
            <v>0</v>
          </cell>
        </row>
        <row r="235">
          <cell r="C235">
            <v>0</v>
          </cell>
          <cell r="D235">
            <v>0</v>
          </cell>
        </row>
        <row r="236">
          <cell r="C236">
            <v>-6.8388743031544408E-4</v>
          </cell>
          <cell r="D236">
            <v>0</v>
          </cell>
        </row>
        <row r="237">
          <cell r="C237">
            <v>0</v>
          </cell>
          <cell r="D237">
            <v>0</v>
          </cell>
        </row>
        <row r="238">
          <cell r="C238">
            <v>-1.2797526708120399E-3</v>
          </cell>
          <cell r="D238">
            <v>0</v>
          </cell>
        </row>
        <row r="239">
          <cell r="C239">
            <v>0</v>
          </cell>
          <cell r="D239">
            <v>0</v>
          </cell>
        </row>
        <row r="240">
          <cell r="C240">
            <v>0</v>
          </cell>
          <cell r="D240">
            <v>0</v>
          </cell>
        </row>
        <row r="241">
          <cell r="C241">
            <v>-4.1608342654164687E-4</v>
          </cell>
          <cell r="D241">
            <v>0</v>
          </cell>
        </row>
        <row r="242">
          <cell r="C242">
            <v>0</v>
          </cell>
          <cell r="D242">
            <v>0</v>
          </cell>
        </row>
        <row r="243">
          <cell r="C243">
            <v>0</v>
          </cell>
          <cell r="D243">
            <v>0</v>
          </cell>
        </row>
        <row r="244">
          <cell r="C244">
            <v>0</v>
          </cell>
          <cell r="D244">
            <v>0</v>
          </cell>
        </row>
        <row r="245">
          <cell r="C245">
            <v>-1.4201378611611304E-4</v>
          </cell>
          <cell r="D245">
            <v>0</v>
          </cell>
        </row>
        <row r="246">
          <cell r="C246">
            <v>-3.3947611920799314E-3</v>
          </cell>
          <cell r="D246">
            <v>0</v>
          </cell>
        </row>
        <row r="247">
          <cell r="C247">
            <v>-2.7348883861937345E-3</v>
          </cell>
          <cell r="D247">
            <v>0</v>
          </cell>
        </row>
        <row r="248">
          <cell r="C248">
            <v>0</v>
          </cell>
          <cell r="D248">
            <v>0</v>
          </cell>
        </row>
        <row r="249">
          <cell r="C249">
            <v>0</v>
          </cell>
          <cell r="D249">
            <v>0</v>
          </cell>
        </row>
        <row r="250">
          <cell r="C250">
            <v>0</v>
          </cell>
          <cell r="D250">
            <v>0</v>
          </cell>
        </row>
        <row r="251">
          <cell r="C251">
            <v>0</v>
          </cell>
          <cell r="D251">
            <v>0</v>
          </cell>
        </row>
        <row r="252">
          <cell r="C252">
            <v>0</v>
          </cell>
          <cell r="D252">
            <v>0</v>
          </cell>
        </row>
        <row r="253">
          <cell r="C253">
            <v>0</v>
          </cell>
          <cell r="D253">
            <v>0</v>
          </cell>
        </row>
        <row r="254">
          <cell r="C254">
            <v>0</v>
          </cell>
          <cell r="D254">
            <v>0</v>
          </cell>
        </row>
        <row r="255">
          <cell r="C255">
            <v>0</v>
          </cell>
          <cell r="D255">
            <v>0</v>
          </cell>
        </row>
        <row r="256">
          <cell r="C256">
            <v>-4.4919120921149691E-4</v>
          </cell>
          <cell r="D256">
            <v>0</v>
          </cell>
        </row>
        <row r="257">
          <cell r="C257">
            <v>0</v>
          </cell>
          <cell r="D257">
            <v>0</v>
          </cell>
        </row>
        <row r="258">
          <cell r="C258">
            <v>0</v>
          </cell>
          <cell r="D258">
            <v>0</v>
          </cell>
        </row>
        <row r="259">
          <cell r="C259">
            <v>-2.4920521222518977E-3</v>
          </cell>
          <cell r="D259">
            <v>0</v>
          </cell>
        </row>
        <row r="260">
          <cell r="C260">
            <v>-9.9998609827911533E-4</v>
          </cell>
          <cell r="D260">
            <v>0</v>
          </cell>
        </row>
        <row r="261">
          <cell r="C261">
            <v>-3.4676841563265892E-3</v>
          </cell>
          <cell r="D261">
            <v>0</v>
          </cell>
        </row>
        <row r="262">
          <cell r="C262">
            <v>-1.0843662790089859E-3</v>
          </cell>
          <cell r="D262">
            <v>0</v>
          </cell>
        </row>
        <row r="263">
          <cell r="C263">
            <v>-4.7678699283998371E-3</v>
          </cell>
          <cell r="D263">
            <v>0</v>
          </cell>
        </row>
        <row r="264">
          <cell r="C264">
            <v>-3.7128539978691366E-3</v>
          </cell>
          <cell r="D264">
            <v>0</v>
          </cell>
        </row>
        <row r="265">
          <cell r="C265">
            <v>-3.2275375002681628E-3</v>
          </cell>
          <cell r="D265">
            <v>0</v>
          </cell>
        </row>
        <row r="266">
          <cell r="C266">
            <v>-2.6532126842137016E-3</v>
          </cell>
          <cell r="D266">
            <v>0</v>
          </cell>
        </row>
        <row r="267">
          <cell r="C267">
            <v>-3.5340414524072106E-3</v>
          </cell>
          <cell r="D267">
            <v>0</v>
          </cell>
        </row>
        <row r="268">
          <cell r="C268">
            <v>-5.2282608540965558E-3</v>
          </cell>
          <cell r="D268">
            <v>0</v>
          </cell>
        </row>
        <row r="269">
          <cell r="C269">
            <v>-5.0377612993226517E-3</v>
          </cell>
          <cell r="D269">
            <v>0</v>
          </cell>
        </row>
        <row r="270">
          <cell r="C270">
            <v>-7.0673546180135549E-3</v>
          </cell>
          <cell r="D270">
            <v>0</v>
          </cell>
        </row>
        <row r="271">
          <cell r="C271">
            <v>-1.0233305406656346E-2</v>
          </cell>
          <cell r="D271">
            <v>0</v>
          </cell>
        </row>
        <row r="272">
          <cell r="C272">
            <v>-5.425055525560496E-3</v>
          </cell>
          <cell r="D272">
            <v>0</v>
          </cell>
        </row>
        <row r="273">
          <cell r="C273">
            <v>-1.0698751609368062E-2</v>
          </cell>
          <cell r="D273">
            <v>0</v>
          </cell>
        </row>
        <row r="274">
          <cell r="C274">
            <v>-4.8684528717217734E-3</v>
          </cell>
          <cell r="D274">
            <v>0</v>
          </cell>
        </row>
        <row r="275">
          <cell r="C275">
            <v>-2.1137064818719242E-3</v>
          </cell>
          <cell r="D275">
            <v>0</v>
          </cell>
        </row>
        <row r="276">
          <cell r="C276">
            <v>0</v>
          </cell>
          <cell r="D276">
            <v>0</v>
          </cell>
        </row>
        <row r="277">
          <cell r="C277">
            <v>0</v>
          </cell>
          <cell r="D277">
            <v>0</v>
          </cell>
        </row>
        <row r="278">
          <cell r="C278">
            <v>0</v>
          </cell>
          <cell r="D278">
            <v>0</v>
          </cell>
        </row>
        <row r="279">
          <cell r="C279">
            <v>0</v>
          </cell>
          <cell r="D279">
            <v>0</v>
          </cell>
        </row>
        <row r="280">
          <cell r="C280">
            <v>-3.0805158148039524E-4</v>
          </cell>
          <cell r="D280">
            <v>0</v>
          </cell>
        </row>
        <row r="281">
          <cell r="C281">
            <v>-2.1437967453951101E-3</v>
          </cell>
          <cell r="D281">
            <v>0</v>
          </cell>
        </row>
        <row r="282">
          <cell r="C282">
            <v>-2.5112109996305865E-4</v>
          </cell>
          <cell r="D282">
            <v>0</v>
          </cell>
        </row>
        <row r="283">
          <cell r="C283">
            <v>0</v>
          </cell>
          <cell r="D283">
            <v>0</v>
          </cell>
        </row>
        <row r="284">
          <cell r="C284">
            <v>0</v>
          </cell>
          <cell r="D284">
            <v>0</v>
          </cell>
        </row>
        <row r="285">
          <cell r="C285">
            <v>-1.2297414534772066E-3</v>
          </cell>
          <cell r="D285">
            <v>0</v>
          </cell>
        </row>
        <row r="286">
          <cell r="C286">
            <v>0</v>
          </cell>
          <cell r="D286">
            <v>0</v>
          </cell>
        </row>
        <row r="287">
          <cell r="C287">
            <v>-6.4754115900742537E-3</v>
          </cell>
          <cell r="D287">
            <v>0</v>
          </cell>
        </row>
        <row r="288">
          <cell r="C288">
            <v>-3.7202921681311896E-3</v>
          </cell>
          <cell r="D288">
            <v>0</v>
          </cell>
        </row>
        <row r="289">
          <cell r="C289">
            <v>-1.8245462837630511E-3</v>
          </cell>
          <cell r="D289">
            <v>0</v>
          </cell>
        </row>
        <row r="290">
          <cell r="C290">
            <v>-7.802092506428826E-3</v>
          </cell>
          <cell r="D290">
            <v>0</v>
          </cell>
        </row>
        <row r="291">
          <cell r="C291">
            <v>-1.2106286928702303E-2</v>
          </cell>
          <cell r="D291">
            <v>0</v>
          </cell>
        </row>
        <row r="292">
          <cell r="C292">
            <v>-8.6957659843567292E-3</v>
          </cell>
          <cell r="D292">
            <v>0</v>
          </cell>
        </row>
        <row r="293">
          <cell r="C293">
            <v>-8.4750906858822583E-3</v>
          </cell>
          <cell r="D293">
            <v>0</v>
          </cell>
        </row>
        <row r="294">
          <cell r="C294">
            <v>-9.5844867024951208E-3</v>
          </cell>
          <cell r="D294">
            <v>0</v>
          </cell>
        </row>
        <row r="295">
          <cell r="C295">
            <v>-9.4439000114442395E-3</v>
          </cell>
          <cell r="D295">
            <v>0</v>
          </cell>
        </row>
        <row r="296">
          <cell r="C296">
            <v>-4.6421307069886009E-3</v>
          </cell>
          <cell r="D296">
            <v>0</v>
          </cell>
        </row>
        <row r="297">
          <cell r="C297">
            <v>-1.139355052889679E-2</v>
          </cell>
          <cell r="D297">
            <v>0</v>
          </cell>
        </row>
        <row r="298">
          <cell r="C298">
            <v>-1.1272311778238731E-2</v>
          </cell>
          <cell r="D298">
            <v>0</v>
          </cell>
        </row>
        <row r="299">
          <cell r="C299">
            <v>-1.0735812102723674E-2</v>
          </cell>
          <cell r="D299">
            <v>0</v>
          </cell>
        </row>
        <row r="300">
          <cell r="C300">
            <v>-5.6391683451499919E-3</v>
          </cell>
          <cell r="D300">
            <v>0</v>
          </cell>
        </row>
        <row r="301">
          <cell r="C301">
            <v>-6.2543171511449946E-3</v>
          </cell>
          <cell r="D301">
            <v>0</v>
          </cell>
        </row>
        <row r="302">
          <cell r="C302">
            <v>-4.9828461538443669E-3</v>
          </cell>
          <cell r="D302">
            <v>0</v>
          </cell>
        </row>
        <row r="303">
          <cell r="C303">
            <v>-5.0633676417703999E-3</v>
          </cell>
          <cell r="D303">
            <v>0</v>
          </cell>
        </row>
        <row r="304">
          <cell r="C304">
            <v>-1.6418677527808567E-3</v>
          </cell>
          <cell r="D304">
            <v>0</v>
          </cell>
        </row>
        <row r="305">
          <cell r="C305">
            <v>-6.1205944792595002E-3</v>
          </cell>
          <cell r="D305">
            <v>0</v>
          </cell>
        </row>
        <row r="306">
          <cell r="C306">
            <v>-5.1466196144551724E-3</v>
          </cell>
          <cell r="D306">
            <v>0</v>
          </cell>
        </row>
        <row r="307">
          <cell r="C307">
            <v>-5.9915337956536474E-3</v>
          </cell>
          <cell r="D307">
            <v>0</v>
          </cell>
        </row>
        <row r="308">
          <cell r="C308">
            <v>-8.927739464439477E-3</v>
          </cell>
          <cell r="D308">
            <v>0</v>
          </cell>
        </row>
        <row r="309">
          <cell r="C309">
            <v>-1.082239758565906E-2</v>
          </cell>
          <cell r="D309">
            <v>0</v>
          </cell>
        </row>
        <row r="310">
          <cell r="C310">
            <v>-8.2868854935529423E-3</v>
          </cell>
          <cell r="D310">
            <v>0</v>
          </cell>
        </row>
        <row r="311">
          <cell r="C311">
            <v>-5.1612108057241812E-3</v>
          </cell>
          <cell r="D311">
            <v>0</v>
          </cell>
        </row>
        <row r="312">
          <cell r="C312">
            <v>-4.6059269504682421E-3</v>
          </cell>
          <cell r="D312">
            <v>0</v>
          </cell>
        </row>
        <row r="313">
          <cell r="C313">
            <v>-2.1459506305261389E-3</v>
          </cell>
          <cell r="D313">
            <v>0</v>
          </cell>
        </row>
        <row r="314">
          <cell r="C314">
            <v>-1.5394923377197722E-3</v>
          </cell>
          <cell r="D314">
            <v>0</v>
          </cell>
        </row>
        <row r="315">
          <cell r="C315">
            <v>-1.4181690693118032E-3</v>
          </cell>
          <cell r="D315">
            <v>0</v>
          </cell>
        </row>
        <row r="316">
          <cell r="C316">
            <v>0</v>
          </cell>
          <cell r="D316">
            <v>0</v>
          </cell>
        </row>
        <row r="317">
          <cell r="C317">
            <v>0</v>
          </cell>
          <cell r="D317">
            <v>0</v>
          </cell>
        </row>
        <row r="318">
          <cell r="C318">
            <v>0</v>
          </cell>
          <cell r="D318">
            <v>0</v>
          </cell>
        </row>
        <row r="319">
          <cell r="C319">
            <v>0</v>
          </cell>
          <cell r="D319">
            <v>0</v>
          </cell>
        </row>
        <row r="320">
          <cell r="C320">
            <v>0</v>
          </cell>
          <cell r="D320">
            <v>0</v>
          </cell>
        </row>
        <row r="321">
          <cell r="C321">
            <v>0</v>
          </cell>
          <cell r="D321">
            <v>0</v>
          </cell>
        </row>
        <row r="322">
          <cell r="C322">
            <v>-3.7486433666777952E-4</v>
          </cell>
          <cell r="D322">
            <v>0</v>
          </cell>
        </row>
        <row r="323">
          <cell r="C323">
            <v>0</v>
          </cell>
          <cell r="D323">
            <v>0</v>
          </cell>
        </row>
        <row r="324">
          <cell r="C324">
            <v>0</v>
          </cell>
          <cell r="D324">
            <v>0</v>
          </cell>
        </row>
        <row r="325">
          <cell r="C325">
            <v>0</v>
          </cell>
          <cell r="D325">
            <v>0</v>
          </cell>
        </row>
        <row r="326">
          <cell r="C326">
            <v>-1.5414694916504601E-5</v>
          </cell>
          <cell r="D326">
            <v>0</v>
          </cell>
        </row>
        <row r="327">
          <cell r="C327">
            <v>-2.0267335368108208E-3</v>
          </cell>
          <cell r="D327">
            <v>0</v>
          </cell>
        </row>
        <row r="328">
          <cell r="C328">
            <v>-2.6174285143353293E-3</v>
          </cell>
          <cell r="D328">
            <v>0</v>
          </cell>
        </row>
        <row r="329">
          <cell r="C329">
            <v>0</v>
          </cell>
          <cell r="D329">
            <v>0</v>
          </cell>
        </row>
        <row r="330">
          <cell r="C330">
            <v>0</v>
          </cell>
          <cell r="D330">
            <v>0</v>
          </cell>
        </row>
        <row r="331">
          <cell r="C331">
            <v>-3.4561928663401353E-4</v>
          </cell>
          <cell r="D331">
            <v>0</v>
          </cell>
        </row>
        <row r="332">
          <cell r="C332">
            <v>0</v>
          </cell>
          <cell r="D332">
            <v>0</v>
          </cell>
        </row>
        <row r="333">
          <cell r="C333">
            <v>0</v>
          </cell>
          <cell r="D333">
            <v>0</v>
          </cell>
        </row>
        <row r="334">
          <cell r="C334">
            <v>-9.7741726496713977E-4</v>
          </cell>
          <cell r="D334">
            <v>0</v>
          </cell>
        </row>
        <row r="335">
          <cell r="C335">
            <v>-8.8534438989562592E-4</v>
          </cell>
          <cell r="D335">
            <v>0</v>
          </cell>
        </row>
        <row r="336">
          <cell r="C336">
            <v>-2.293536301457344E-3</v>
          </cell>
          <cell r="D336">
            <v>0</v>
          </cell>
        </row>
        <row r="337">
          <cell r="C337">
            <v>-4.1173040226083479E-4</v>
          </cell>
          <cell r="D337">
            <v>0</v>
          </cell>
        </row>
        <row r="338">
          <cell r="C338">
            <v>0</v>
          </cell>
          <cell r="D338">
            <v>0</v>
          </cell>
        </row>
        <row r="339">
          <cell r="C339">
            <v>0</v>
          </cell>
          <cell r="D339">
            <v>0</v>
          </cell>
        </row>
        <row r="340">
          <cell r="C340">
            <v>-1.353362777097411E-3</v>
          </cell>
          <cell r="D340">
            <v>0</v>
          </cell>
        </row>
        <row r="341">
          <cell r="C341">
            <v>-1.7189192495370431E-4</v>
          </cell>
          <cell r="D341">
            <v>0</v>
          </cell>
        </row>
        <row r="342">
          <cell r="C342">
            <v>-4.2600721061808455E-3</v>
          </cell>
          <cell r="D342">
            <v>0</v>
          </cell>
        </row>
        <row r="343">
          <cell r="C343">
            <v>-4.1392167437844796E-3</v>
          </cell>
          <cell r="D343">
            <v>0</v>
          </cell>
        </row>
        <row r="344">
          <cell r="C344">
            <v>-1.9195460730909719E-3</v>
          </cell>
          <cell r="D344">
            <v>0</v>
          </cell>
        </row>
        <row r="345">
          <cell r="C345">
            <v>0</v>
          </cell>
          <cell r="D345">
            <v>0</v>
          </cell>
        </row>
        <row r="346">
          <cell r="C346">
            <v>-4.5201825867913215E-4</v>
          </cell>
          <cell r="D346">
            <v>0</v>
          </cell>
        </row>
        <row r="347">
          <cell r="C347">
            <v>-1.4347942557207949E-3</v>
          </cell>
          <cell r="D347">
            <v>0</v>
          </cell>
        </row>
        <row r="348">
          <cell r="C348">
            <v>0</v>
          </cell>
          <cell r="D348">
            <v>0</v>
          </cell>
        </row>
        <row r="349">
          <cell r="C349">
            <v>0</v>
          </cell>
          <cell r="D349">
            <v>0</v>
          </cell>
        </row>
        <row r="350">
          <cell r="C350">
            <v>0</v>
          </cell>
          <cell r="D350">
            <v>0</v>
          </cell>
        </row>
        <row r="351">
          <cell r="C351">
            <v>-8.1525127686310483E-4</v>
          </cell>
          <cell r="D351">
            <v>0</v>
          </cell>
        </row>
        <row r="352">
          <cell r="C352">
            <v>0</v>
          </cell>
          <cell r="D352">
            <v>0</v>
          </cell>
        </row>
        <row r="353">
          <cell r="C353">
            <v>0</v>
          </cell>
          <cell r="D353">
            <v>0</v>
          </cell>
        </row>
        <row r="354">
          <cell r="C354">
            <v>0</v>
          </cell>
          <cell r="D354">
            <v>0</v>
          </cell>
        </row>
        <row r="355">
          <cell r="C355">
            <v>0</v>
          </cell>
          <cell r="D355">
            <v>0</v>
          </cell>
        </row>
        <row r="356">
          <cell r="C356">
            <v>0</v>
          </cell>
          <cell r="D356">
            <v>0</v>
          </cell>
        </row>
        <row r="357">
          <cell r="C357">
            <v>0</v>
          </cell>
          <cell r="D357">
            <v>0</v>
          </cell>
        </row>
        <row r="358">
          <cell r="C358">
            <v>0</v>
          </cell>
          <cell r="D358">
            <v>0</v>
          </cell>
        </row>
        <row r="359">
          <cell r="C359">
            <v>0</v>
          </cell>
          <cell r="D359">
            <v>0</v>
          </cell>
        </row>
        <row r="360">
          <cell r="C360">
            <v>-9.1964535730459929E-4</v>
          </cell>
          <cell r="D360">
            <v>0</v>
          </cell>
        </row>
        <row r="361">
          <cell r="C361">
            <v>-7.0662214574701565E-4</v>
          </cell>
          <cell r="D361">
            <v>0</v>
          </cell>
        </row>
        <row r="362">
          <cell r="C362">
            <v>0</v>
          </cell>
          <cell r="D362">
            <v>0</v>
          </cell>
        </row>
        <row r="363">
          <cell r="C363">
            <v>-3.6701613433820501E-4</v>
          </cell>
          <cell r="D363">
            <v>0</v>
          </cell>
        </row>
        <row r="364">
          <cell r="C364">
            <v>0</v>
          </cell>
          <cell r="D364">
            <v>0</v>
          </cell>
        </row>
        <row r="365">
          <cell r="C365">
            <v>-2.6811176941587966E-5</v>
          </cell>
          <cell r="D365">
            <v>0</v>
          </cell>
        </row>
        <row r="366">
          <cell r="C366">
            <v>-7.0666338183311694E-5</v>
          </cell>
          <cell r="D366">
            <v>0</v>
          </cell>
        </row>
        <row r="367">
          <cell r="C367">
            <v>-1.9780415812977736E-3</v>
          </cell>
          <cell r="D367">
            <v>0</v>
          </cell>
        </row>
        <row r="368">
          <cell r="C368">
            <v>-1.3707818975281505E-3</v>
          </cell>
          <cell r="D368">
            <v>0</v>
          </cell>
        </row>
        <row r="369">
          <cell r="C369">
            <v>0</v>
          </cell>
          <cell r="D369">
            <v>0</v>
          </cell>
        </row>
        <row r="370">
          <cell r="C370">
            <v>0</v>
          </cell>
          <cell r="D370">
            <v>0</v>
          </cell>
        </row>
        <row r="371">
          <cell r="C371">
            <v>0</v>
          </cell>
          <cell r="D371">
            <v>0</v>
          </cell>
        </row>
        <row r="372">
          <cell r="C372">
            <v>0</v>
          </cell>
          <cell r="D372">
            <v>0</v>
          </cell>
        </row>
        <row r="373">
          <cell r="C373">
            <v>-1.5528824120347728E-4</v>
          </cell>
          <cell r="D373">
            <v>0</v>
          </cell>
        </row>
        <row r="374">
          <cell r="C374">
            <v>0</v>
          </cell>
          <cell r="D374">
            <v>0</v>
          </cell>
        </row>
        <row r="375">
          <cell r="C375">
            <v>0</v>
          </cell>
          <cell r="D375">
            <v>0</v>
          </cell>
        </row>
        <row r="376">
          <cell r="C376">
            <v>0</v>
          </cell>
          <cell r="D376">
            <v>0</v>
          </cell>
        </row>
        <row r="377">
          <cell r="C377">
            <v>-3.2312187654714997E-4</v>
          </cell>
          <cell r="D377">
            <v>0</v>
          </cell>
        </row>
        <row r="378">
          <cell r="C378">
            <v>0</v>
          </cell>
          <cell r="D378">
            <v>0</v>
          </cell>
        </row>
        <row r="379">
          <cell r="C379">
            <v>-1.5190537300080464E-4</v>
          </cell>
          <cell r="D379">
            <v>0</v>
          </cell>
        </row>
        <row r="380">
          <cell r="C380">
            <v>-3.4674148149370643E-3</v>
          </cell>
          <cell r="D380">
            <v>0</v>
          </cell>
        </row>
        <row r="381">
          <cell r="C381">
            <v>-2.3110993148436343E-3</v>
          </cell>
          <cell r="D381">
            <v>0</v>
          </cell>
        </row>
        <row r="382">
          <cell r="C382">
            <v>-5.5954346668121158E-3</v>
          </cell>
          <cell r="D382">
            <v>0</v>
          </cell>
        </row>
        <row r="383">
          <cell r="C383">
            <v>-4.4855039772062621E-3</v>
          </cell>
          <cell r="D383">
            <v>0</v>
          </cell>
        </row>
        <row r="384">
          <cell r="C384">
            <v>-1.6185280425230486E-3</v>
          </cell>
          <cell r="D384">
            <v>0</v>
          </cell>
        </row>
        <row r="385">
          <cell r="C385">
            <v>0</v>
          </cell>
          <cell r="D385">
            <v>0</v>
          </cell>
        </row>
        <row r="386">
          <cell r="C386">
            <v>0</v>
          </cell>
          <cell r="D386">
            <v>0</v>
          </cell>
        </row>
        <row r="387">
          <cell r="C387">
            <v>-9.7628384325887385E-4</v>
          </cell>
          <cell r="D387">
            <v>0</v>
          </cell>
        </row>
        <row r="388">
          <cell r="C388">
            <v>-1.8649455175706597E-3</v>
          </cell>
          <cell r="D388">
            <v>0</v>
          </cell>
        </row>
        <row r="389">
          <cell r="C389">
            <v>-6.6114592461918864E-3</v>
          </cell>
          <cell r="D389">
            <v>0</v>
          </cell>
        </row>
        <row r="390">
          <cell r="C390">
            <v>-4.3894654727173466E-3</v>
          </cell>
          <cell r="D390">
            <v>0</v>
          </cell>
        </row>
        <row r="391">
          <cell r="C391">
            <v>-1.9961690044741909E-3</v>
          </cell>
          <cell r="D391">
            <v>0</v>
          </cell>
        </row>
        <row r="392">
          <cell r="C392">
            <v>0</v>
          </cell>
          <cell r="D392">
            <v>0</v>
          </cell>
        </row>
        <row r="393">
          <cell r="C393">
            <v>-5.9557340767824041E-4</v>
          </cell>
          <cell r="D393">
            <v>0</v>
          </cell>
        </row>
        <row r="394">
          <cell r="C394">
            <v>-1.5628670664388222E-3</v>
          </cell>
          <cell r="D394">
            <v>0</v>
          </cell>
        </row>
        <row r="395">
          <cell r="C395">
            <v>-5.6038727448531889E-3</v>
          </cell>
          <cell r="D395">
            <v>0</v>
          </cell>
        </row>
        <row r="396">
          <cell r="C396">
            <v>-2.5575284940718701E-3</v>
          </cell>
          <cell r="D396">
            <v>0</v>
          </cell>
        </row>
        <row r="397">
          <cell r="C397">
            <v>-7.2066204106568943E-4</v>
          </cell>
          <cell r="D397">
            <v>0</v>
          </cell>
        </row>
        <row r="398">
          <cell r="C398">
            <v>-4.6610974246793502E-3</v>
          </cell>
          <cell r="D398">
            <v>0</v>
          </cell>
        </row>
        <row r="399">
          <cell r="C399">
            <v>-3.9606857526148787E-3</v>
          </cell>
          <cell r="D399">
            <v>0</v>
          </cell>
        </row>
        <row r="400">
          <cell r="C400">
            <v>-2.8327960271880004E-3</v>
          </cell>
          <cell r="D400">
            <v>0</v>
          </cell>
        </row>
        <row r="401">
          <cell r="C401">
            <v>-4.3379903214991744E-3</v>
          </cell>
          <cell r="D401">
            <v>0</v>
          </cell>
        </row>
        <row r="402">
          <cell r="C402">
            <v>-3.0138426765540238E-3</v>
          </cell>
          <cell r="D402">
            <v>0</v>
          </cell>
        </row>
        <row r="403">
          <cell r="C403">
            <v>-9.9590646821212658E-4</v>
          </cell>
          <cell r="D403">
            <v>0</v>
          </cell>
        </row>
        <row r="404">
          <cell r="C404">
            <v>-4.2055820800346311E-4</v>
          </cell>
          <cell r="D404">
            <v>0</v>
          </cell>
        </row>
        <row r="405">
          <cell r="C405">
            <v>0</v>
          </cell>
          <cell r="D405">
            <v>0</v>
          </cell>
        </row>
        <row r="406">
          <cell r="C406">
            <v>0</v>
          </cell>
          <cell r="D406">
            <v>0</v>
          </cell>
        </row>
        <row r="407">
          <cell r="C407">
            <v>-1.0876634860605972E-3</v>
          </cell>
          <cell r="D407">
            <v>0</v>
          </cell>
        </row>
        <row r="408">
          <cell r="C408">
            <v>-2.5555410423041547E-3</v>
          </cell>
          <cell r="D408">
            <v>0</v>
          </cell>
        </row>
        <row r="409">
          <cell r="C409">
            <v>-7.402939929242236E-3</v>
          </cell>
          <cell r="D409">
            <v>0</v>
          </cell>
        </row>
        <row r="410">
          <cell r="C410">
            <v>-1.1051909759927314E-2</v>
          </cell>
          <cell r="D410">
            <v>0</v>
          </cell>
        </row>
        <row r="411">
          <cell r="C411">
            <v>-1.1934272036834281E-2</v>
          </cell>
          <cell r="D411">
            <v>0</v>
          </cell>
        </row>
        <row r="412">
          <cell r="C412">
            <v>-1.0634124819621116E-2</v>
          </cell>
          <cell r="D412">
            <v>0</v>
          </cell>
        </row>
        <row r="413">
          <cell r="C413">
            <v>-8.5995878195990194E-3</v>
          </cell>
          <cell r="D413">
            <v>0</v>
          </cell>
        </row>
        <row r="414">
          <cell r="C414">
            <v>-7.8712389774666658E-3</v>
          </cell>
          <cell r="D414">
            <v>0</v>
          </cell>
        </row>
        <row r="415">
          <cell r="C415">
            <v>-3.9862723317096727E-3</v>
          </cell>
          <cell r="D415">
            <v>0</v>
          </cell>
        </row>
        <row r="416">
          <cell r="C416">
            <v>-1.8135918041681798E-3</v>
          </cell>
          <cell r="D416">
            <v>0</v>
          </cell>
        </row>
        <row r="417">
          <cell r="C417">
            <v>-4.1421947804923809E-3</v>
          </cell>
          <cell r="D417">
            <v>0</v>
          </cell>
        </row>
        <row r="418">
          <cell r="C418">
            <v>-7.3878408060212841E-4</v>
          </cell>
          <cell r="D418">
            <v>0</v>
          </cell>
        </row>
        <row r="419">
          <cell r="C419">
            <v>-1.1216868963691562E-3</v>
          </cell>
          <cell r="D419">
            <v>0</v>
          </cell>
        </row>
        <row r="420">
          <cell r="C420">
            <v>-2.086756093365838E-3</v>
          </cell>
          <cell r="D420">
            <v>0</v>
          </cell>
        </row>
        <row r="421">
          <cell r="C421">
            <v>-9.4873955738794535E-4</v>
          </cell>
          <cell r="D421">
            <v>0</v>
          </cell>
        </row>
        <row r="422">
          <cell r="C422">
            <v>-3.1386868352044628E-3</v>
          </cell>
          <cell r="D422">
            <v>0</v>
          </cell>
        </row>
        <row r="423">
          <cell r="C423">
            <v>-2.1783916631200606E-3</v>
          </cell>
          <cell r="D423">
            <v>0</v>
          </cell>
        </row>
        <row r="424">
          <cell r="C424">
            <v>-7.0104045438001972E-4</v>
          </cell>
          <cell r="D424">
            <v>0</v>
          </cell>
        </row>
        <row r="425">
          <cell r="C425">
            <v>-3.977945226483981E-3</v>
          </cell>
          <cell r="D425">
            <v>0</v>
          </cell>
        </row>
        <row r="426">
          <cell r="C426">
            <v>-2.7559875263862832E-3</v>
          </cell>
          <cell r="D426">
            <v>0</v>
          </cell>
        </row>
        <row r="427">
          <cell r="C427">
            <v>-3.0081409970806883E-3</v>
          </cell>
          <cell r="D427">
            <v>0</v>
          </cell>
        </row>
        <row r="428">
          <cell r="C428">
            <v>-9.3800465724303006E-4</v>
          </cell>
          <cell r="D428">
            <v>0</v>
          </cell>
        </row>
        <row r="429">
          <cell r="C429">
            <v>-6.7522328369773454E-4</v>
          </cell>
          <cell r="D429">
            <v>0</v>
          </cell>
        </row>
        <row r="430">
          <cell r="C430">
            <v>0</v>
          </cell>
          <cell r="D430">
            <v>0</v>
          </cell>
        </row>
        <row r="431">
          <cell r="C431">
            <v>-2.8727758884872223E-4</v>
          </cell>
          <cell r="D431">
            <v>0</v>
          </cell>
        </row>
        <row r="432">
          <cell r="C432">
            <v>-2.356483114806962E-3</v>
          </cell>
          <cell r="D432">
            <v>0</v>
          </cell>
        </row>
        <row r="433">
          <cell r="C433">
            <v>-7.4646284193234935E-3</v>
          </cell>
          <cell r="D433">
            <v>0</v>
          </cell>
        </row>
        <row r="434">
          <cell r="C434">
            <v>-5.6484147123192496E-3</v>
          </cell>
          <cell r="D434">
            <v>0</v>
          </cell>
        </row>
        <row r="435">
          <cell r="C435">
            <v>-2.0539061975433093E-3</v>
          </cell>
          <cell r="D435">
            <v>0</v>
          </cell>
        </row>
        <row r="436">
          <cell r="C436">
            <v>0</v>
          </cell>
          <cell r="D436">
            <v>0</v>
          </cell>
        </row>
        <row r="437">
          <cell r="C437">
            <v>0</v>
          </cell>
          <cell r="D437">
            <v>0</v>
          </cell>
        </row>
        <row r="438">
          <cell r="C438">
            <v>0</v>
          </cell>
          <cell r="D438">
            <v>0</v>
          </cell>
        </row>
        <row r="439">
          <cell r="C439">
            <v>-3.5463113663823931E-3</v>
          </cell>
          <cell r="D439">
            <v>0</v>
          </cell>
        </row>
        <row r="440">
          <cell r="C440">
            <v>-2.5046571820371843E-3</v>
          </cell>
          <cell r="D440">
            <v>0</v>
          </cell>
        </row>
        <row r="441">
          <cell r="C441">
            <v>-1.9129568872395808E-3</v>
          </cell>
          <cell r="D441">
            <v>0</v>
          </cell>
        </row>
        <row r="442">
          <cell r="C442">
            <v>0</v>
          </cell>
          <cell r="D442">
            <v>0</v>
          </cell>
        </row>
        <row r="443">
          <cell r="C443">
            <v>-3.0371373523124801E-3</v>
          </cell>
          <cell r="D443">
            <v>0</v>
          </cell>
        </row>
        <row r="444">
          <cell r="C444">
            <v>-2.2694475896596344E-3</v>
          </cell>
          <cell r="D444">
            <v>0</v>
          </cell>
        </row>
        <row r="445">
          <cell r="C445">
            <v>-2.9244713227062347E-3</v>
          </cell>
          <cell r="D445">
            <v>0</v>
          </cell>
        </row>
        <row r="446">
          <cell r="C446">
            <v>-1.3757994781172789E-3</v>
          </cell>
          <cell r="D446">
            <v>0</v>
          </cell>
        </row>
        <row r="447">
          <cell r="C447">
            <v>0</v>
          </cell>
          <cell r="D447">
            <v>0</v>
          </cell>
        </row>
        <row r="448">
          <cell r="C448">
            <v>-5.5689657770952028E-4</v>
          </cell>
          <cell r="D448">
            <v>0</v>
          </cell>
        </row>
        <row r="449">
          <cell r="C449">
            <v>-4.2276452895328998E-4</v>
          </cell>
          <cell r="D449">
            <v>0</v>
          </cell>
        </row>
        <row r="450">
          <cell r="C450">
            <v>0</v>
          </cell>
          <cell r="D450">
            <v>0</v>
          </cell>
        </row>
        <row r="451">
          <cell r="C451">
            <v>0</v>
          </cell>
          <cell r="D451">
            <v>0</v>
          </cell>
        </row>
        <row r="452">
          <cell r="C452">
            <v>0</v>
          </cell>
          <cell r="D452">
            <v>0</v>
          </cell>
        </row>
        <row r="453">
          <cell r="C453">
            <v>-3.5759694407520026E-3</v>
          </cell>
          <cell r="D453">
            <v>0</v>
          </cell>
        </row>
        <row r="454">
          <cell r="C454">
            <v>-3.6398123496956813E-3</v>
          </cell>
          <cell r="D454">
            <v>0</v>
          </cell>
        </row>
        <row r="455">
          <cell r="C455">
            <v>-6.3717095042231664E-3</v>
          </cell>
          <cell r="D455">
            <v>0</v>
          </cell>
        </row>
        <row r="456">
          <cell r="C456">
            <v>-9.7829503311170907E-3</v>
          </cell>
          <cell r="D456">
            <v>0</v>
          </cell>
        </row>
        <row r="457">
          <cell r="C457">
            <v>-7.072879100225915E-3</v>
          </cell>
          <cell r="D457">
            <v>0</v>
          </cell>
        </row>
        <row r="458">
          <cell r="C458">
            <v>-1.0624754872037512E-2</v>
          </cell>
          <cell r="D458">
            <v>0</v>
          </cell>
        </row>
        <row r="459">
          <cell r="C459">
            <v>-1.2743228703503862E-2</v>
          </cell>
          <cell r="D459">
            <v>0</v>
          </cell>
        </row>
        <row r="460">
          <cell r="C460">
            <v>-1.28040032741773E-2</v>
          </cell>
          <cell r="D460">
            <v>0</v>
          </cell>
        </row>
        <row r="461">
          <cell r="C461">
            <v>-1.3855372666146115E-2</v>
          </cell>
          <cell r="D461">
            <v>0</v>
          </cell>
        </row>
        <row r="462">
          <cell r="C462">
            <v>-1.1111499346237563E-2</v>
          </cell>
          <cell r="D462">
            <v>0</v>
          </cell>
        </row>
        <row r="463">
          <cell r="C463">
            <v>-8.5609504687589322E-3</v>
          </cell>
          <cell r="D463">
            <v>0</v>
          </cell>
        </row>
        <row r="464">
          <cell r="C464">
            <v>-1.0517966065041517E-2</v>
          </cell>
          <cell r="D464">
            <v>0</v>
          </cell>
        </row>
        <row r="465">
          <cell r="C465">
            <v>-8.6961693481723001E-3</v>
          </cell>
          <cell r="D465">
            <v>0</v>
          </cell>
        </row>
        <row r="466">
          <cell r="C466">
            <v>-8.7588686257352721E-3</v>
          </cell>
          <cell r="D466">
            <v>0</v>
          </cell>
        </row>
        <row r="467">
          <cell r="C467">
            <v>-8.672940704652965E-3</v>
          </cell>
          <cell r="D467">
            <v>0</v>
          </cell>
        </row>
        <row r="468">
          <cell r="C468">
            <v>-6.1199914726716154E-3</v>
          </cell>
          <cell r="D468">
            <v>0</v>
          </cell>
        </row>
        <row r="469">
          <cell r="C469">
            <v>-2.4170286341093083E-3</v>
          </cell>
          <cell r="D469">
            <v>0</v>
          </cell>
        </row>
        <row r="470">
          <cell r="C470">
            <v>-2.7195144293735707E-3</v>
          </cell>
          <cell r="D470">
            <v>0</v>
          </cell>
        </row>
        <row r="471">
          <cell r="C471">
            <v>-4.5305264425073988E-3</v>
          </cell>
          <cell r="D471">
            <v>0</v>
          </cell>
        </row>
        <row r="472">
          <cell r="C472">
            <v>-6.6677048055661103E-3</v>
          </cell>
          <cell r="D472">
            <v>0</v>
          </cell>
        </row>
        <row r="473">
          <cell r="C473">
            <v>-6.3157435168258447E-3</v>
          </cell>
          <cell r="D473">
            <v>0</v>
          </cell>
        </row>
        <row r="474">
          <cell r="C474">
            <v>-4.9608597732397897E-3</v>
          </cell>
          <cell r="D474">
            <v>0</v>
          </cell>
        </row>
        <row r="475">
          <cell r="C475">
            <v>-6.7119987188778429E-3</v>
          </cell>
          <cell r="D475">
            <v>0</v>
          </cell>
        </row>
        <row r="476">
          <cell r="C476">
            <v>-4.9093979776726471E-3</v>
          </cell>
          <cell r="D476">
            <v>0</v>
          </cell>
        </row>
        <row r="477">
          <cell r="C477">
            <v>-3.8493041354836777E-3</v>
          </cell>
          <cell r="D477">
            <v>0</v>
          </cell>
        </row>
        <row r="478">
          <cell r="C478">
            <v>-1.1923537430682529E-3</v>
          </cell>
          <cell r="D478">
            <v>0</v>
          </cell>
        </row>
        <row r="479">
          <cell r="C479">
            <v>-9.4605224782791097E-3</v>
          </cell>
          <cell r="D479">
            <v>0</v>
          </cell>
        </row>
        <row r="480">
          <cell r="C480">
            <v>-7.4933016063795099E-3</v>
          </cell>
          <cell r="D480">
            <v>0</v>
          </cell>
        </row>
        <row r="481">
          <cell r="C481">
            <v>-1.1934199202246587E-2</v>
          </cell>
          <cell r="D481">
            <v>0</v>
          </cell>
        </row>
        <row r="482">
          <cell r="C482">
            <v>-1.3380685026749828E-2</v>
          </cell>
          <cell r="D482">
            <v>0</v>
          </cell>
        </row>
        <row r="483">
          <cell r="C483">
            <v>-7.889143119630404E-3</v>
          </cell>
          <cell r="D483">
            <v>0</v>
          </cell>
        </row>
        <row r="484">
          <cell r="C484">
            <v>-6.1876013352021308E-3</v>
          </cell>
          <cell r="D484">
            <v>0</v>
          </cell>
        </row>
        <row r="485">
          <cell r="C485">
            <v>-3.7767998567467265E-3</v>
          </cell>
          <cell r="D485">
            <v>0</v>
          </cell>
        </row>
        <row r="486">
          <cell r="C486">
            <v>-2.3671307959154397E-3</v>
          </cell>
          <cell r="D486">
            <v>0</v>
          </cell>
        </row>
        <row r="487">
          <cell r="C487">
            <v>-7.097867486719478E-4</v>
          </cell>
          <cell r="D487">
            <v>0</v>
          </cell>
        </row>
        <row r="488">
          <cell r="C488">
            <v>-2.6335275668081248E-3</v>
          </cell>
          <cell r="D488">
            <v>0</v>
          </cell>
        </row>
        <row r="489">
          <cell r="C489">
            <v>0</v>
          </cell>
          <cell r="D489">
            <v>0</v>
          </cell>
        </row>
        <row r="490">
          <cell r="C490">
            <v>-7.3148348736740143E-4</v>
          </cell>
          <cell r="D490">
            <v>0</v>
          </cell>
        </row>
        <row r="491">
          <cell r="C491">
            <v>-2.1159664493274333E-3</v>
          </cell>
          <cell r="D491">
            <v>0</v>
          </cell>
        </row>
        <row r="492">
          <cell r="C492">
            <v>-2.2759002472194645E-4</v>
          </cell>
          <cell r="D492">
            <v>0</v>
          </cell>
        </row>
        <row r="493">
          <cell r="C493">
            <v>-7.9899988477816208E-4</v>
          </cell>
          <cell r="D493">
            <v>0</v>
          </cell>
        </row>
        <row r="494">
          <cell r="C494">
            <v>-2.2257436070556302E-3</v>
          </cell>
          <cell r="D494">
            <v>0</v>
          </cell>
        </row>
        <row r="495">
          <cell r="C495">
            <v>-6.6414668754869455E-3</v>
          </cell>
          <cell r="D495">
            <v>0</v>
          </cell>
        </row>
        <row r="496">
          <cell r="C496">
            <v>-3.2207028989754694E-3</v>
          </cell>
          <cell r="D496">
            <v>0</v>
          </cell>
        </row>
        <row r="497">
          <cell r="C497">
            <v>-2.7540360093787353E-3</v>
          </cell>
          <cell r="D497">
            <v>0</v>
          </cell>
        </row>
        <row r="498">
          <cell r="C498">
            <v>-2.2286527154312674E-3</v>
          </cell>
          <cell r="D498">
            <v>0</v>
          </cell>
        </row>
        <row r="499">
          <cell r="C499">
            <v>-2.0039989586495555E-3</v>
          </cell>
          <cell r="D499">
            <v>0</v>
          </cell>
        </row>
        <row r="500">
          <cell r="C500">
            <v>0</v>
          </cell>
          <cell r="D500">
            <v>0</v>
          </cell>
        </row>
        <row r="501">
          <cell r="C501">
            <v>-1.9172602684669471E-4</v>
          </cell>
          <cell r="D501">
            <v>0</v>
          </cell>
        </row>
        <row r="502">
          <cell r="C502">
            <v>-9.9200092054652078E-4</v>
          </cell>
          <cell r="D502">
            <v>0</v>
          </cell>
        </row>
        <row r="503">
          <cell r="C503">
            <v>0</v>
          </cell>
          <cell r="D503">
            <v>0</v>
          </cell>
        </row>
        <row r="504">
          <cell r="C504">
            <v>0</v>
          </cell>
          <cell r="D504">
            <v>0</v>
          </cell>
        </row>
        <row r="505">
          <cell r="C505">
            <v>-4.7598677408200452E-4</v>
          </cell>
          <cell r="D505">
            <v>0</v>
          </cell>
        </row>
        <row r="506">
          <cell r="C506">
            <v>-1.1190847980614427E-3</v>
          </cell>
          <cell r="D506">
            <v>0</v>
          </cell>
        </row>
        <row r="507">
          <cell r="C507">
            <v>-5.7447620054100756E-3</v>
          </cell>
          <cell r="D507">
            <v>0</v>
          </cell>
        </row>
        <row r="508">
          <cell r="C508">
            <v>-4.4135127578195377E-3</v>
          </cell>
          <cell r="D508">
            <v>0</v>
          </cell>
        </row>
        <row r="509">
          <cell r="C509">
            <v>-2.4796318640714077E-3</v>
          </cell>
          <cell r="D509">
            <v>0</v>
          </cell>
        </row>
        <row r="510">
          <cell r="C510">
            <v>-2.7226091268957031E-3</v>
          </cell>
          <cell r="D510">
            <v>0</v>
          </cell>
        </row>
        <row r="511">
          <cell r="C511">
            <v>-5.3678430529546795E-4</v>
          </cell>
          <cell r="D511">
            <v>0</v>
          </cell>
        </row>
        <row r="512">
          <cell r="C512">
            <v>0</v>
          </cell>
          <cell r="D512">
            <v>0</v>
          </cell>
        </row>
        <row r="513">
          <cell r="C513">
            <v>-1.0772273502381857E-3</v>
          </cell>
          <cell r="D513">
            <v>0</v>
          </cell>
        </row>
        <row r="514">
          <cell r="C514">
            <v>0</v>
          </cell>
          <cell r="D514">
            <v>0</v>
          </cell>
        </row>
        <row r="515">
          <cell r="C515">
            <v>-8.8202745712750996E-6</v>
          </cell>
          <cell r="D515">
            <v>0</v>
          </cell>
        </row>
        <row r="516">
          <cell r="C516">
            <v>0</v>
          </cell>
          <cell r="D516">
            <v>0</v>
          </cell>
        </row>
        <row r="517">
          <cell r="C517">
            <v>0</v>
          </cell>
          <cell r="D517">
            <v>0</v>
          </cell>
        </row>
        <row r="518">
          <cell r="C518">
            <v>0</v>
          </cell>
          <cell r="D518">
            <v>0</v>
          </cell>
        </row>
        <row r="519">
          <cell r="C519">
            <v>-2.0171241005774165E-3</v>
          </cell>
          <cell r="D519">
            <v>0</v>
          </cell>
        </row>
        <row r="520">
          <cell r="C520">
            <v>-3.3127538743172869E-3</v>
          </cell>
          <cell r="D520">
            <v>0</v>
          </cell>
        </row>
        <row r="521">
          <cell r="C521">
            <v>-2.5424841254062525E-4</v>
          </cell>
          <cell r="D521">
            <v>0</v>
          </cell>
        </row>
        <row r="522">
          <cell r="C522">
            <v>0</v>
          </cell>
          <cell r="D522">
            <v>0</v>
          </cell>
        </row>
        <row r="523">
          <cell r="C523">
            <v>0</v>
          </cell>
          <cell r="D523">
            <v>0</v>
          </cell>
        </row>
        <row r="524">
          <cell r="C524">
            <v>0</v>
          </cell>
          <cell r="D524">
            <v>0</v>
          </cell>
        </row>
        <row r="525">
          <cell r="C525">
            <v>0</v>
          </cell>
          <cell r="D525">
            <v>0</v>
          </cell>
        </row>
        <row r="526">
          <cell r="C526">
            <v>0</v>
          </cell>
          <cell r="D526">
            <v>0</v>
          </cell>
        </row>
        <row r="527">
          <cell r="C527">
            <v>-5.7621461550194653E-5</v>
          </cell>
          <cell r="D527">
            <v>0</v>
          </cell>
        </row>
        <row r="528">
          <cell r="C528">
            <v>-1.4392160489795636E-4</v>
          </cell>
          <cell r="D528">
            <v>0</v>
          </cell>
        </row>
        <row r="529">
          <cell r="C529">
            <v>0</v>
          </cell>
          <cell r="D529">
            <v>0</v>
          </cell>
        </row>
        <row r="530">
          <cell r="C530">
            <v>-1.6644148060374064E-4</v>
          </cell>
          <cell r="D530">
            <v>0</v>
          </cell>
        </row>
        <row r="531">
          <cell r="C531">
            <v>0</v>
          </cell>
          <cell r="D531">
            <v>0</v>
          </cell>
        </row>
        <row r="532">
          <cell r="C532">
            <v>0</v>
          </cell>
          <cell r="D532">
            <v>0</v>
          </cell>
        </row>
        <row r="533">
          <cell r="C533">
            <v>0</v>
          </cell>
          <cell r="D533">
            <v>0</v>
          </cell>
        </row>
        <row r="534">
          <cell r="C534">
            <v>-8.1933742325623893E-4</v>
          </cell>
          <cell r="D534">
            <v>0</v>
          </cell>
        </row>
        <row r="535">
          <cell r="C535">
            <v>0</v>
          </cell>
          <cell r="D535">
            <v>0</v>
          </cell>
        </row>
        <row r="536">
          <cell r="C536">
            <v>0</v>
          </cell>
          <cell r="D536">
            <v>0</v>
          </cell>
        </row>
        <row r="537">
          <cell r="C537">
            <v>0</v>
          </cell>
          <cell r="D537">
            <v>0</v>
          </cell>
        </row>
        <row r="538">
          <cell r="C538">
            <v>-1.9608197325656773E-3</v>
          </cell>
          <cell r="D538">
            <v>0</v>
          </cell>
        </row>
        <row r="539">
          <cell r="C539">
            <v>-3.6030129890812779E-3</v>
          </cell>
          <cell r="D539">
            <v>0</v>
          </cell>
        </row>
        <row r="540">
          <cell r="C540">
            <v>-5.4377825691016568E-3</v>
          </cell>
          <cell r="D540">
            <v>0</v>
          </cell>
        </row>
        <row r="541">
          <cell r="C541">
            <v>-3.7810991795169668E-3</v>
          </cell>
          <cell r="D541">
            <v>0</v>
          </cell>
        </row>
        <row r="542">
          <cell r="C542">
            <v>-4.6031914565770604E-3</v>
          </cell>
          <cell r="D542">
            <v>0</v>
          </cell>
        </row>
        <row r="543">
          <cell r="C543">
            <v>-4.7363903942293506E-3</v>
          </cell>
          <cell r="D543">
            <v>0</v>
          </cell>
        </row>
        <row r="544">
          <cell r="C544">
            <v>-1.5182437210254918E-3</v>
          </cell>
          <cell r="D544">
            <v>0</v>
          </cell>
        </row>
        <row r="545">
          <cell r="C545">
            <v>-7.7624735581438564E-4</v>
          </cell>
          <cell r="D545">
            <v>0</v>
          </cell>
        </row>
        <row r="546">
          <cell r="C546">
            <v>-1.8221670023665926E-4</v>
          </cell>
          <cell r="D546">
            <v>0</v>
          </cell>
        </row>
        <row r="547">
          <cell r="C547">
            <v>-1.5827075622243392E-3</v>
          </cell>
          <cell r="D547">
            <v>0</v>
          </cell>
        </row>
        <row r="548">
          <cell r="C548">
            <v>-4.6390183969402532E-3</v>
          </cell>
          <cell r="D548">
            <v>0</v>
          </cell>
        </row>
        <row r="549">
          <cell r="C549">
            <v>-3.6067232620738965E-3</v>
          </cell>
          <cell r="D549">
            <v>0</v>
          </cell>
        </row>
        <row r="550">
          <cell r="C550">
            <v>0</v>
          </cell>
          <cell r="D550">
            <v>0</v>
          </cell>
        </row>
        <row r="551">
          <cell r="C551">
            <v>0</v>
          </cell>
          <cell r="D551">
            <v>0</v>
          </cell>
        </row>
        <row r="552">
          <cell r="C552">
            <v>-2.5171377309403109E-3</v>
          </cell>
          <cell r="D552">
            <v>0</v>
          </cell>
        </row>
        <row r="553">
          <cell r="C553">
            <v>-4.4217377034097005E-3</v>
          </cell>
          <cell r="D553">
            <v>0</v>
          </cell>
        </row>
        <row r="554">
          <cell r="C554">
            <v>-4.3926210695824919E-3</v>
          </cell>
          <cell r="D554">
            <v>0</v>
          </cell>
        </row>
        <row r="555">
          <cell r="C555">
            <v>0</v>
          </cell>
          <cell r="D555">
            <v>0</v>
          </cell>
        </row>
        <row r="556">
          <cell r="C556">
            <v>0</v>
          </cell>
          <cell r="D556">
            <v>0</v>
          </cell>
        </row>
        <row r="557">
          <cell r="C557">
            <v>0</v>
          </cell>
          <cell r="D557">
            <v>0</v>
          </cell>
        </row>
        <row r="558">
          <cell r="C558">
            <v>0</v>
          </cell>
          <cell r="D558">
            <v>0</v>
          </cell>
        </row>
        <row r="559">
          <cell r="C559">
            <v>0</v>
          </cell>
          <cell r="D559">
            <v>0</v>
          </cell>
        </row>
        <row r="560">
          <cell r="C560">
            <v>0</v>
          </cell>
          <cell r="D560">
            <v>0</v>
          </cell>
        </row>
        <row r="561">
          <cell r="C561">
            <v>0</v>
          </cell>
          <cell r="D561">
            <v>0</v>
          </cell>
        </row>
        <row r="562">
          <cell r="C562">
            <v>0</v>
          </cell>
          <cell r="D562">
            <v>0</v>
          </cell>
        </row>
        <row r="563">
          <cell r="C563">
            <v>-2.9482089560872726E-4</v>
          </cell>
          <cell r="D563">
            <v>0</v>
          </cell>
        </row>
        <row r="564">
          <cell r="C564">
            <v>0</v>
          </cell>
          <cell r="D564">
            <v>0</v>
          </cell>
        </row>
        <row r="565">
          <cell r="C565">
            <v>-4.0402064209399402E-4</v>
          </cell>
          <cell r="D565">
            <v>0</v>
          </cell>
        </row>
        <row r="566">
          <cell r="C566">
            <v>-8.9308742768956506E-4</v>
          </cell>
          <cell r="D566">
            <v>0</v>
          </cell>
        </row>
        <row r="567">
          <cell r="C567">
            <v>0</v>
          </cell>
          <cell r="D567">
            <v>0</v>
          </cell>
        </row>
        <row r="568">
          <cell r="C568">
            <v>0</v>
          </cell>
          <cell r="D568">
            <v>0</v>
          </cell>
        </row>
        <row r="569">
          <cell r="C569">
            <v>-1.7256236022973326E-3</v>
          </cell>
          <cell r="D569">
            <v>0</v>
          </cell>
        </row>
        <row r="570">
          <cell r="C570">
            <v>-3.0933554098550031E-3</v>
          </cell>
          <cell r="D570">
            <v>0</v>
          </cell>
        </row>
        <row r="571">
          <cell r="C571">
            <v>-1.6652701067283449E-3</v>
          </cell>
          <cell r="D571">
            <v>0</v>
          </cell>
        </row>
        <row r="572">
          <cell r="C572">
            <v>-5.1704531566088008E-4</v>
          </cell>
          <cell r="D572">
            <v>0</v>
          </cell>
        </row>
        <row r="573">
          <cell r="C573">
            <v>-3.4059594980867525E-3</v>
          </cell>
          <cell r="D573">
            <v>0</v>
          </cell>
        </row>
        <row r="574">
          <cell r="C574">
            <v>-3.6748262071532034E-3</v>
          </cell>
          <cell r="D574">
            <v>0</v>
          </cell>
        </row>
        <row r="575">
          <cell r="C575">
            <v>-1.552963714074429E-3</v>
          </cell>
          <cell r="D575">
            <v>0</v>
          </cell>
        </row>
        <row r="576">
          <cell r="C576">
            <v>-1.1303326667926328E-3</v>
          </cell>
          <cell r="D576">
            <v>0</v>
          </cell>
        </row>
        <row r="577">
          <cell r="C577">
            <v>-5.9293708302154968E-4</v>
          </cell>
          <cell r="D577">
            <v>0</v>
          </cell>
        </row>
        <row r="578">
          <cell r="C578">
            <v>-3.0301096645202197E-4</v>
          </cell>
          <cell r="D578">
            <v>0</v>
          </cell>
        </row>
        <row r="579">
          <cell r="C579">
            <v>0</v>
          </cell>
          <cell r="D579">
            <v>0</v>
          </cell>
        </row>
        <row r="580">
          <cell r="C580">
            <v>-3.6208664396883972E-3</v>
          </cell>
          <cell r="D580">
            <v>0</v>
          </cell>
        </row>
        <row r="581">
          <cell r="C581">
            <v>-4.3489698893842688E-3</v>
          </cell>
          <cell r="D581">
            <v>0</v>
          </cell>
        </row>
        <row r="582">
          <cell r="C582">
            <v>-6.3049642250108118E-3</v>
          </cell>
          <cell r="D582">
            <v>0</v>
          </cell>
        </row>
        <row r="583">
          <cell r="C583">
            <v>-4.3937997522477401E-3</v>
          </cell>
          <cell r="D583">
            <v>0</v>
          </cell>
        </row>
        <row r="584">
          <cell r="C584">
            <v>-9.4184802409280621E-4</v>
          </cell>
          <cell r="D584">
            <v>0</v>
          </cell>
        </row>
        <row r="585">
          <cell r="C585">
            <v>-2.2090453588525794E-3</v>
          </cell>
          <cell r="D585">
            <v>0</v>
          </cell>
        </row>
        <row r="586">
          <cell r="C586">
            <v>-3.089098549338809E-3</v>
          </cell>
          <cell r="D586">
            <v>0</v>
          </cell>
        </row>
        <row r="587">
          <cell r="C587">
            <v>-2.5632976782588024E-3</v>
          </cell>
          <cell r="D587">
            <v>0</v>
          </cell>
        </row>
        <row r="588">
          <cell r="C588">
            <v>0</v>
          </cell>
          <cell r="D588">
            <v>0</v>
          </cell>
        </row>
        <row r="589">
          <cell r="C589">
            <v>-4.2484388700012587E-3</v>
          </cell>
          <cell r="D589">
            <v>0</v>
          </cell>
        </row>
        <row r="590">
          <cell r="C590">
            <v>-5.7800452107789058E-3</v>
          </cell>
          <cell r="D590">
            <v>0</v>
          </cell>
        </row>
        <row r="591">
          <cell r="C591">
            <v>-9.7821465734306834E-3</v>
          </cell>
          <cell r="D591">
            <v>0</v>
          </cell>
        </row>
        <row r="592">
          <cell r="C592">
            <v>-8.7089812844673986E-3</v>
          </cell>
          <cell r="D592">
            <v>0</v>
          </cell>
        </row>
        <row r="593">
          <cell r="C593">
            <v>-7.2591306430914715E-3</v>
          </cell>
          <cell r="D593">
            <v>0</v>
          </cell>
        </row>
        <row r="594">
          <cell r="C594">
            <v>-7.0140100318061283E-3</v>
          </cell>
          <cell r="D594">
            <v>0</v>
          </cell>
        </row>
        <row r="595">
          <cell r="C595">
            <v>-3.2617322492707324E-3</v>
          </cell>
          <cell r="D595">
            <v>0</v>
          </cell>
        </row>
        <row r="596">
          <cell r="C596">
            <v>-1.0856596001395102E-3</v>
          </cell>
          <cell r="D596">
            <v>0</v>
          </cell>
        </row>
        <row r="597">
          <cell r="C597">
            <v>0</v>
          </cell>
          <cell r="D597">
            <v>0</v>
          </cell>
        </row>
        <row r="598">
          <cell r="C598">
            <v>-3.7872446748362654E-3</v>
          </cell>
          <cell r="D598">
            <v>0</v>
          </cell>
        </row>
        <row r="599">
          <cell r="C599">
            <v>-2.6955539145010476E-3</v>
          </cell>
          <cell r="D599">
            <v>0</v>
          </cell>
        </row>
        <row r="600">
          <cell r="C600">
            <v>-8.4441558444792175E-4</v>
          </cell>
          <cell r="D600">
            <v>0</v>
          </cell>
        </row>
        <row r="601">
          <cell r="C601">
            <v>0</v>
          </cell>
          <cell r="D601">
            <v>0</v>
          </cell>
        </row>
        <row r="602">
          <cell r="C602">
            <v>-1.350018304758116E-3</v>
          </cell>
          <cell r="D602">
            <v>0</v>
          </cell>
        </row>
        <row r="603">
          <cell r="C603">
            <v>0</v>
          </cell>
          <cell r="D603">
            <v>0</v>
          </cell>
        </row>
        <row r="604">
          <cell r="C604">
            <v>0</v>
          </cell>
          <cell r="D604">
            <v>0</v>
          </cell>
        </row>
        <row r="605">
          <cell r="C605">
            <v>0</v>
          </cell>
          <cell r="D605">
            <v>0</v>
          </cell>
        </row>
        <row r="606">
          <cell r="C606">
            <v>-8.5581803983869609E-4</v>
          </cell>
          <cell r="D606">
            <v>0</v>
          </cell>
        </row>
        <row r="607">
          <cell r="C607">
            <v>-6.1932421969723706E-6</v>
          </cell>
          <cell r="D607">
            <v>0</v>
          </cell>
        </row>
        <row r="608">
          <cell r="C608">
            <v>0</v>
          </cell>
          <cell r="D608">
            <v>0</v>
          </cell>
        </row>
        <row r="609">
          <cell r="C609">
            <v>0</v>
          </cell>
          <cell r="D609">
            <v>0</v>
          </cell>
        </row>
        <row r="610">
          <cell r="C610">
            <v>-1.0917645251560248E-3</v>
          </cell>
          <cell r="D610">
            <v>0</v>
          </cell>
        </row>
        <row r="611">
          <cell r="C611">
            <v>-1.3841407523813576E-3</v>
          </cell>
          <cell r="D611">
            <v>0</v>
          </cell>
        </row>
        <row r="612">
          <cell r="C612">
            <v>-7.3394739568299894E-4</v>
          </cell>
          <cell r="D612">
            <v>0</v>
          </cell>
        </row>
        <row r="613">
          <cell r="C613">
            <v>-1.4151600737043468E-3</v>
          </cell>
          <cell r="D613">
            <v>0</v>
          </cell>
        </row>
        <row r="614">
          <cell r="C614">
            <v>-2.3673632839910086E-3</v>
          </cell>
          <cell r="D614">
            <v>0</v>
          </cell>
        </row>
        <row r="615">
          <cell r="C615">
            <v>-3.7393446038762601E-3</v>
          </cell>
          <cell r="D615">
            <v>0</v>
          </cell>
        </row>
        <row r="616">
          <cell r="C616">
            <v>-6.2279939840265142E-3</v>
          </cell>
          <cell r="D616">
            <v>0</v>
          </cell>
        </row>
        <row r="617">
          <cell r="C617">
            <v>-6.7658716585545786E-3</v>
          </cell>
          <cell r="D617">
            <v>0</v>
          </cell>
        </row>
        <row r="618">
          <cell r="C618">
            <v>-4.4286597778154801E-3</v>
          </cell>
          <cell r="D618">
            <v>0</v>
          </cell>
        </row>
        <row r="619">
          <cell r="C619">
            <v>-8.1880485262444402E-3</v>
          </cell>
          <cell r="D619">
            <v>0</v>
          </cell>
        </row>
        <row r="620">
          <cell r="C620">
            <v>-8.1469726904682682E-3</v>
          </cell>
          <cell r="D620">
            <v>0</v>
          </cell>
        </row>
        <row r="621">
          <cell r="C621">
            <v>-7.8149310875851308E-3</v>
          </cell>
          <cell r="D621">
            <v>0</v>
          </cell>
        </row>
        <row r="622">
          <cell r="C622">
            <v>-8.2553383261726454E-3</v>
          </cell>
          <cell r="D622">
            <v>0</v>
          </cell>
        </row>
        <row r="623">
          <cell r="C623">
            <v>-8.5423463896390217E-3</v>
          </cell>
          <cell r="D623">
            <v>0</v>
          </cell>
        </row>
        <row r="624">
          <cell r="C624">
            <v>-7.3848930870262786E-3</v>
          </cell>
          <cell r="D624">
            <v>0</v>
          </cell>
        </row>
        <row r="625">
          <cell r="C625">
            <v>-4.7008801149152069E-3</v>
          </cell>
          <cell r="D625">
            <v>0</v>
          </cell>
        </row>
        <row r="626">
          <cell r="C626">
            <v>-4.7131966077051946E-3</v>
          </cell>
          <cell r="D626">
            <v>0</v>
          </cell>
        </row>
        <row r="627">
          <cell r="C627">
            <v>-5.8423775997279437E-3</v>
          </cell>
          <cell r="D627">
            <v>0</v>
          </cell>
        </row>
        <row r="628">
          <cell r="C628">
            <v>-6.1677921980954897E-3</v>
          </cell>
          <cell r="D628">
            <v>0</v>
          </cell>
        </row>
        <row r="629">
          <cell r="C629">
            <v>-5.1307610470255893E-3</v>
          </cell>
          <cell r="D629">
            <v>0</v>
          </cell>
        </row>
        <row r="630">
          <cell r="C630">
            <v>-6.1551313906422767E-3</v>
          </cell>
          <cell r="D630">
            <v>0</v>
          </cell>
        </row>
        <row r="631">
          <cell r="C631">
            <v>-7.2115725397691177E-3</v>
          </cell>
          <cell r="D631">
            <v>0</v>
          </cell>
        </row>
        <row r="632">
          <cell r="C632">
            <v>-6.9804725648624499E-3</v>
          </cell>
          <cell r="D632">
            <v>0</v>
          </cell>
        </row>
        <row r="633">
          <cell r="C633">
            <v>-3.516935845476965E-3</v>
          </cell>
          <cell r="D633">
            <v>0</v>
          </cell>
        </row>
        <row r="634">
          <cell r="C634">
            <v>-4.3039853526327665E-3</v>
          </cell>
          <cell r="D634">
            <v>0</v>
          </cell>
        </row>
        <row r="635">
          <cell r="C635">
            <v>-7.5092535826706275E-3</v>
          </cell>
          <cell r="D635">
            <v>0</v>
          </cell>
        </row>
        <row r="636">
          <cell r="C636">
            <v>-7.8790569532327659E-3</v>
          </cell>
          <cell r="D636">
            <v>0</v>
          </cell>
        </row>
        <row r="637">
          <cell r="C637">
            <v>-7.5225462948887989E-3</v>
          </cell>
          <cell r="D637">
            <v>0</v>
          </cell>
        </row>
        <row r="638">
          <cell r="C638">
            <v>-8.3753402079136396E-3</v>
          </cell>
          <cell r="D638">
            <v>0</v>
          </cell>
        </row>
        <row r="639">
          <cell r="C639">
            <v>-7.526494081678492E-3</v>
          </cell>
          <cell r="D639">
            <v>0</v>
          </cell>
        </row>
        <row r="640">
          <cell r="C640">
            <v>-7.8793401776258154E-3</v>
          </cell>
          <cell r="D640">
            <v>0</v>
          </cell>
        </row>
        <row r="641">
          <cell r="C641">
            <v>-6.3886609304382169E-3</v>
          </cell>
          <cell r="D641">
            <v>0</v>
          </cell>
        </row>
        <row r="642">
          <cell r="C642">
            <v>-4.3051608663455809E-3</v>
          </cell>
          <cell r="D642">
            <v>0</v>
          </cell>
        </row>
        <row r="643">
          <cell r="C643">
            <v>-3.5079064805126903E-3</v>
          </cell>
          <cell r="D643">
            <v>0</v>
          </cell>
        </row>
        <row r="644">
          <cell r="C644">
            <v>-4.1670294680178355E-3</v>
          </cell>
          <cell r="D644">
            <v>0</v>
          </cell>
        </row>
        <row r="645">
          <cell r="C645">
            <v>-3.3907903233142411E-3</v>
          </cell>
          <cell r="D645">
            <v>0</v>
          </cell>
        </row>
        <row r="646">
          <cell r="C646">
            <v>-4.0172799355806532E-3</v>
          </cell>
          <cell r="D646">
            <v>0</v>
          </cell>
        </row>
        <row r="647">
          <cell r="C647">
            <v>-4.1515194914953923E-4</v>
          </cell>
          <cell r="D647">
            <v>0</v>
          </cell>
        </row>
        <row r="648">
          <cell r="C648">
            <v>0</v>
          </cell>
          <cell r="D648">
            <v>0</v>
          </cell>
        </row>
        <row r="649">
          <cell r="C649">
            <v>0</v>
          </cell>
          <cell r="D649">
            <v>0</v>
          </cell>
        </row>
        <row r="650">
          <cell r="C650">
            <v>-8.5868050824078335E-4</v>
          </cell>
          <cell r="D650">
            <v>0</v>
          </cell>
        </row>
        <row r="651">
          <cell r="C651">
            <v>0</v>
          </cell>
          <cell r="D651">
            <v>0</v>
          </cell>
        </row>
        <row r="652">
          <cell r="C652">
            <v>0</v>
          </cell>
          <cell r="D652">
            <v>0</v>
          </cell>
        </row>
        <row r="653">
          <cell r="C653">
            <v>0</v>
          </cell>
          <cell r="D653">
            <v>0</v>
          </cell>
        </row>
        <row r="654">
          <cell r="C654">
            <v>0</v>
          </cell>
          <cell r="D654">
            <v>0</v>
          </cell>
        </row>
        <row r="655">
          <cell r="C655">
            <v>0</v>
          </cell>
          <cell r="D655">
            <v>0</v>
          </cell>
        </row>
        <row r="656">
          <cell r="C656">
            <v>-5.0140012135968526E-4</v>
          </cell>
          <cell r="D656">
            <v>0</v>
          </cell>
        </row>
        <row r="657">
          <cell r="C657">
            <v>0</v>
          </cell>
          <cell r="D657">
            <v>0</v>
          </cell>
        </row>
        <row r="658">
          <cell r="C658">
            <v>-1.3606479028116514E-3</v>
          </cell>
          <cell r="D658">
            <v>0</v>
          </cell>
        </row>
        <row r="659">
          <cell r="C659">
            <v>0</v>
          </cell>
          <cell r="D659">
            <v>0</v>
          </cell>
        </row>
        <row r="660">
          <cell r="C660">
            <v>0</v>
          </cell>
          <cell r="D660">
            <v>0</v>
          </cell>
        </row>
        <row r="661">
          <cell r="C661">
            <v>-8.5257151325102143E-4</v>
          </cell>
          <cell r="D661">
            <v>0</v>
          </cell>
        </row>
        <row r="662">
          <cell r="C662">
            <v>0</v>
          </cell>
          <cell r="D662">
            <v>0</v>
          </cell>
        </row>
        <row r="663">
          <cell r="C663">
            <v>0</v>
          </cell>
          <cell r="D663">
            <v>0</v>
          </cell>
        </row>
        <row r="664">
          <cell r="C664">
            <v>-2.1182893595742547E-3</v>
          </cell>
          <cell r="D664">
            <v>0</v>
          </cell>
        </row>
        <row r="665">
          <cell r="C665">
            <v>-2.0881074109877495E-3</v>
          </cell>
          <cell r="D665">
            <v>0</v>
          </cell>
        </row>
        <row r="666">
          <cell r="C666">
            <v>0</v>
          </cell>
          <cell r="D666">
            <v>0</v>
          </cell>
        </row>
        <row r="667">
          <cell r="C667">
            <v>0</v>
          </cell>
          <cell r="D667">
            <v>0</v>
          </cell>
        </row>
        <row r="668">
          <cell r="C668">
            <v>0</v>
          </cell>
          <cell r="D668">
            <v>0</v>
          </cell>
        </row>
        <row r="669">
          <cell r="C669">
            <v>-4.7563520926641178E-4</v>
          </cell>
          <cell r="D669">
            <v>0</v>
          </cell>
        </row>
        <row r="670">
          <cell r="C670">
            <v>0</v>
          </cell>
          <cell r="D670">
            <v>0</v>
          </cell>
        </row>
        <row r="671">
          <cell r="C671">
            <v>-1.8284189518735783E-3</v>
          </cell>
          <cell r="D671">
            <v>0</v>
          </cell>
        </row>
        <row r="672">
          <cell r="C672">
            <v>-1.0599474005680287E-3</v>
          </cell>
          <cell r="D672">
            <v>0</v>
          </cell>
        </row>
        <row r="673">
          <cell r="C673">
            <v>0</v>
          </cell>
          <cell r="D673">
            <v>0</v>
          </cell>
        </row>
        <row r="674">
          <cell r="C674">
            <v>0</v>
          </cell>
          <cell r="D674">
            <v>0</v>
          </cell>
        </row>
        <row r="675">
          <cell r="C675">
            <v>0</v>
          </cell>
          <cell r="D675">
            <v>0</v>
          </cell>
        </row>
        <row r="676">
          <cell r="C676">
            <v>-2.8847366960527143E-3</v>
          </cell>
          <cell r="D676">
            <v>0</v>
          </cell>
        </row>
        <row r="677">
          <cell r="C677">
            <v>-3.0737332059657119E-3</v>
          </cell>
          <cell r="D677">
            <v>0</v>
          </cell>
        </row>
        <row r="678">
          <cell r="C678">
            <v>0</v>
          </cell>
          <cell r="D678">
            <v>0</v>
          </cell>
        </row>
        <row r="679">
          <cell r="C679">
            <v>0</v>
          </cell>
          <cell r="D679">
            <v>0</v>
          </cell>
        </row>
        <row r="680">
          <cell r="C680">
            <v>-1.5163359460738102E-3</v>
          </cell>
          <cell r="D680">
            <v>0</v>
          </cell>
        </row>
        <row r="681">
          <cell r="C681">
            <v>-7.0947144056698885E-4</v>
          </cell>
          <cell r="D681">
            <v>0</v>
          </cell>
        </row>
        <row r="682">
          <cell r="C682">
            <v>-1.2904245215626942E-3</v>
          </cell>
          <cell r="D682">
            <v>0</v>
          </cell>
        </row>
        <row r="683">
          <cell r="C683">
            <v>-2.5148512302543002E-3</v>
          </cell>
          <cell r="D683">
            <v>0</v>
          </cell>
        </row>
        <row r="684">
          <cell r="C684">
            <v>-4.9088653478801536E-4</v>
          </cell>
          <cell r="D684">
            <v>0</v>
          </cell>
        </row>
        <row r="685">
          <cell r="C685">
            <v>0</v>
          </cell>
          <cell r="D685">
            <v>0</v>
          </cell>
        </row>
        <row r="686">
          <cell r="C686">
            <v>0</v>
          </cell>
          <cell r="D686">
            <v>0</v>
          </cell>
        </row>
        <row r="687">
          <cell r="C687">
            <v>0</v>
          </cell>
          <cell r="D687">
            <v>0</v>
          </cell>
        </row>
        <row r="688">
          <cell r="C688">
            <v>-1.5173525448675118E-3</v>
          </cell>
          <cell r="D688">
            <v>0</v>
          </cell>
        </row>
        <row r="689">
          <cell r="C689">
            <v>-4.9662859578096796E-3</v>
          </cell>
          <cell r="D689">
            <v>0</v>
          </cell>
        </row>
        <row r="690">
          <cell r="C690">
            <v>-6.0249524818578593E-3</v>
          </cell>
          <cell r="D690">
            <v>0</v>
          </cell>
        </row>
        <row r="691">
          <cell r="C691">
            <v>-6.4695579796445468E-3</v>
          </cell>
          <cell r="D691">
            <v>0</v>
          </cell>
        </row>
        <row r="692">
          <cell r="C692">
            <v>-7.0096810371990115E-3</v>
          </cell>
          <cell r="D692">
            <v>0</v>
          </cell>
        </row>
        <row r="693">
          <cell r="C693">
            <v>-4.2120355759430739E-3</v>
          </cell>
          <cell r="D693">
            <v>0</v>
          </cell>
        </row>
        <row r="694">
          <cell r="C694">
            <v>0</v>
          </cell>
          <cell r="D694">
            <v>0</v>
          </cell>
        </row>
        <row r="695">
          <cell r="C695">
            <v>-1.5480918996724213E-6</v>
          </cell>
          <cell r="D695">
            <v>0</v>
          </cell>
        </row>
        <row r="696">
          <cell r="C696">
            <v>0</v>
          </cell>
          <cell r="D696">
            <v>0</v>
          </cell>
        </row>
        <row r="697">
          <cell r="C697">
            <v>0</v>
          </cell>
          <cell r="D697">
            <v>0</v>
          </cell>
        </row>
        <row r="698">
          <cell r="C698">
            <v>-1.1437178530961933E-3</v>
          </cell>
          <cell r="D698">
            <v>0</v>
          </cell>
        </row>
        <row r="699">
          <cell r="C699">
            <v>-1.3846678100709608E-3</v>
          </cell>
          <cell r="D699">
            <v>0</v>
          </cell>
        </row>
        <row r="700">
          <cell r="C700">
            <v>-3.2957247990478278E-3</v>
          </cell>
          <cell r="D700">
            <v>0</v>
          </cell>
        </row>
        <row r="701">
          <cell r="C701">
            <v>-4.2712505734446848E-3</v>
          </cell>
          <cell r="D701">
            <v>0</v>
          </cell>
        </row>
        <row r="702">
          <cell r="C702">
            <v>-5.4253577694419741E-3</v>
          </cell>
          <cell r="D702">
            <v>0</v>
          </cell>
        </row>
        <row r="703">
          <cell r="C703">
            <v>-3.4572221180780849E-3</v>
          </cell>
          <cell r="D703">
            <v>0</v>
          </cell>
        </row>
        <row r="704">
          <cell r="C704">
            <v>-2.097646442755785E-4</v>
          </cell>
          <cell r="D704">
            <v>0</v>
          </cell>
        </row>
        <row r="705">
          <cell r="C705">
            <v>0</v>
          </cell>
          <cell r="D705">
            <v>0</v>
          </cell>
        </row>
        <row r="706">
          <cell r="C706">
            <v>0</v>
          </cell>
          <cell r="D706">
            <v>0</v>
          </cell>
        </row>
        <row r="707">
          <cell r="C707">
            <v>0</v>
          </cell>
          <cell r="D707">
            <v>0</v>
          </cell>
        </row>
        <row r="708">
          <cell r="C708">
            <v>-3.7651091550949811E-3</v>
          </cell>
          <cell r="D708">
            <v>0</v>
          </cell>
        </row>
        <row r="709">
          <cell r="C709">
            <v>-5.4628441322422949E-3</v>
          </cell>
          <cell r="D709">
            <v>0</v>
          </cell>
        </row>
        <row r="710">
          <cell r="C710">
            <v>-7.9124245478807698E-3</v>
          </cell>
          <cell r="D710">
            <v>0</v>
          </cell>
        </row>
        <row r="711">
          <cell r="C711">
            <v>-4.3872290493707222E-3</v>
          </cell>
          <cell r="D711">
            <v>0</v>
          </cell>
        </row>
        <row r="712">
          <cell r="C712">
            <v>-3.0660645431233036E-3</v>
          </cell>
          <cell r="D712">
            <v>0</v>
          </cell>
        </row>
        <row r="713">
          <cell r="C713">
            <v>0</v>
          </cell>
          <cell r="D713">
            <v>0</v>
          </cell>
        </row>
        <row r="714">
          <cell r="C714">
            <v>0</v>
          </cell>
          <cell r="D714">
            <v>0</v>
          </cell>
        </row>
        <row r="715">
          <cell r="C715">
            <v>0</v>
          </cell>
          <cell r="D715">
            <v>0</v>
          </cell>
        </row>
        <row r="716">
          <cell r="C716">
            <v>0</v>
          </cell>
          <cell r="D716">
            <v>0</v>
          </cell>
        </row>
        <row r="717">
          <cell r="C717">
            <v>-2.8506969187458431E-3</v>
          </cell>
          <cell r="D717">
            <v>0</v>
          </cell>
        </row>
        <row r="718">
          <cell r="C718">
            <v>-3.4180462415672741E-3</v>
          </cell>
          <cell r="D718">
            <v>0</v>
          </cell>
        </row>
        <row r="719">
          <cell r="C719">
            <v>-5.3809533206820026E-3</v>
          </cell>
          <cell r="D719">
            <v>0</v>
          </cell>
        </row>
        <row r="720">
          <cell r="C720">
            <v>-7.7569633790640635E-3</v>
          </cell>
          <cell r="D720">
            <v>0</v>
          </cell>
        </row>
        <row r="721">
          <cell r="C721">
            <v>-4.4768021312929784E-3</v>
          </cell>
          <cell r="D721">
            <v>0</v>
          </cell>
        </row>
        <row r="722">
          <cell r="C722">
            <v>-7.4250006189928719E-3</v>
          </cell>
          <cell r="D722">
            <v>0</v>
          </cell>
        </row>
        <row r="723">
          <cell r="C723">
            <v>-8.776826075975297E-3</v>
          </cell>
          <cell r="D723">
            <v>0</v>
          </cell>
        </row>
        <row r="724">
          <cell r="C724">
            <v>-9.3922934516452727E-3</v>
          </cell>
          <cell r="D724">
            <v>0</v>
          </cell>
        </row>
        <row r="725">
          <cell r="C725">
            <v>-7.831699307650708E-3</v>
          </cell>
          <cell r="D725">
            <v>0</v>
          </cell>
        </row>
        <row r="726">
          <cell r="C726">
            <v>-8.9796390937044723E-3</v>
          </cell>
          <cell r="D726">
            <v>0</v>
          </cell>
        </row>
        <row r="727">
          <cell r="C727">
            <v>-9.9303863432396167E-3</v>
          </cell>
          <cell r="D727">
            <v>0</v>
          </cell>
        </row>
        <row r="728">
          <cell r="C728">
            <v>-6.4895993055328338E-3</v>
          </cell>
          <cell r="D728">
            <v>0</v>
          </cell>
        </row>
        <row r="729">
          <cell r="C729">
            <v>-8.8413081821717698E-3</v>
          </cell>
          <cell r="D729">
            <v>0</v>
          </cell>
        </row>
        <row r="730">
          <cell r="C730">
            <v>-9.3912500181384528E-3</v>
          </cell>
          <cell r="D730">
            <v>0</v>
          </cell>
        </row>
        <row r="731">
          <cell r="C731">
            <v>-6.2783092287677089E-3</v>
          </cell>
          <cell r="D731">
            <v>0</v>
          </cell>
        </row>
        <row r="732">
          <cell r="C732">
            <v>-2.7600553495552571E-3</v>
          </cell>
          <cell r="D732">
            <v>0</v>
          </cell>
        </row>
        <row r="733">
          <cell r="C733">
            <v>-4.0593800237838096E-3</v>
          </cell>
          <cell r="D733">
            <v>0</v>
          </cell>
        </row>
        <row r="734">
          <cell r="C734">
            <v>-1.8399491966556436E-3</v>
          </cell>
          <cell r="D734">
            <v>0</v>
          </cell>
        </row>
        <row r="735">
          <cell r="C735">
            <v>-4.6724082729554528E-3</v>
          </cell>
          <cell r="D735">
            <v>0</v>
          </cell>
        </row>
        <row r="736">
          <cell r="C736">
            <v>-5.9536519157697976E-3</v>
          </cell>
          <cell r="D736">
            <v>0</v>
          </cell>
        </row>
        <row r="737">
          <cell r="C737">
            <v>-6.321483119614224E-3</v>
          </cell>
          <cell r="D737">
            <v>0</v>
          </cell>
        </row>
        <row r="738">
          <cell r="C738">
            <v>-7.3527802557439292E-3</v>
          </cell>
          <cell r="D738">
            <v>0</v>
          </cell>
        </row>
        <row r="739">
          <cell r="C739">
            <v>-7.5502022381255252E-3</v>
          </cell>
          <cell r="D739">
            <v>0</v>
          </cell>
        </row>
        <row r="740">
          <cell r="C740">
            <v>-9.7092822242924592E-3</v>
          </cell>
          <cell r="D740">
            <v>0</v>
          </cell>
        </row>
        <row r="741">
          <cell r="C741">
            <v>-1.1326425737321011E-2</v>
          </cell>
          <cell r="D741">
            <v>0</v>
          </cell>
        </row>
        <row r="742">
          <cell r="C742">
            <v>-9.0887321690709122E-3</v>
          </cell>
          <cell r="D742">
            <v>0</v>
          </cell>
        </row>
        <row r="743">
          <cell r="C743">
            <v>-8.7616582392744391E-3</v>
          </cell>
          <cell r="D743">
            <v>0</v>
          </cell>
        </row>
        <row r="744">
          <cell r="C744">
            <v>-9.909990278833769E-3</v>
          </cell>
          <cell r="D744">
            <v>0</v>
          </cell>
        </row>
        <row r="745">
          <cell r="C745">
            <v>-7.8503088516602704E-3</v>
          </cell>
          <cell r="D745">
            <v>0</v>
          </cell>
        </row>
        <row r="746">
          <cell r="C746">
            <v>-5.1485885600203174E-3</v>
          </cell>
          <cell r="D746">
            <v>0</v>
          </cell>
        </row>
        <row r="747">
          <cell r="C747">
            <v>-3.4730265344560252E-3</v>
          </cell>
          <cell r="D747">
            <v>0</v>
          </cell>
        </row>
        <row r="748">
          <cell r="C748">
            <v>-2.7587748573778548E-3</v>
          </cell>
          <cell r="D748">
            <v>0</v>
          </cell>
        </row>
        <row r="749">
          <cell r="C749">
            <v>-1.3262284460902052E-4</v>
          </cell>
          <cell r="D749">
            <v>0</v>
          </cell>
        </row>
        <row r="750">
          <cell r="C750">
            <v>-7.371936290931913E-4</v>
          </cell>
          <cell r="D750">
            <v>0</v>
          </cell>
        </row>
        <row r="751">
          <cell r="C751">
            <v>-8.8123855228516845E-4</v>
          </cell>
          <cell r="D751">
            <v>0</v>
          </cell>
        </row>
        <row r="752">
          <cell r="C752">
            <v>0</v>
          </cell>
          <cell r="D752">
            <v>0</v>
          </cell>
        </row>
        <row r="753">
          <cell r="C753">
            <v>0</v>
          </cell>
          <cell r="D753">
            <v>0</v>
          </cell>
        </row>
        <row r="754">
          <cell r="C754">
            <v>0</v>
          </cell>
          <cell r="D754">
            <v>0</v>
          </cell>
        </row>
        <row r="755">
          <cell r="C755">
            <v>-3.8653444965812689E-3</v>
          </cell>
          <cell r="D755">
            <v>0</v>
          </cell>
        </row>
        <row r="756">
          <cell r="C756">
            <v>-6.061996636267053E-3</v>
          </cell>
          <cell r="D756">
            <v>0</v>
          </cell>
        </row>
        <row r="757">
          <cell r="C757">
            <v>-4.3704823689005856E-3</v>
          </cell>
          <cell r="D757">
            <v>0</v>
          </cell>
        </row>
        <row r="758">
          <cell r="C758">
            <v>-2.2180350790748093E-3</v>
          </cell>
          <cell r="D758">
            <v>0</v>
          </cell>
        </row>
        <row r="759">
          <cell r="C759">
            <v>-6.0628942212026526E-4</v>
          </cell>
          <cell r="D759">
            <v>0</v>
          </cell>
        </row>
        <row r="760">
          <cell r="C760">
            <v>0</v>
          </cell>
          <cell r="D760">
            <v>0</v>
          </cell>
        </row>
        <row r="761">
          <cell r="C761">
            <v>0</v>
          </cell>
          <cell r="D761">
            <v>0</v>
          </cell>
        </row>
        <row r="762">
          <cell r="C762">
            <v>0</v>
          </cell>
          <cell r="D762">
            <v>0</v>
          </cell>
        </row>
        <row r="763">
          <cell r="C763">
            <v>0</v>
          </cell>
          <cell r="D763">
            <v>0</v>
          </cell>
        </row>
        <row r="764">
          <cell r="C764">
            <v>0</v>
          </cell>
          <cell r="D764">
            <v>0</v>
          </cell>
        </row>
        <row r="765">
          <cell r="C765">
            <v>-4.3028167468239786E-4</v>
          </cell>
          <cell r="D765">
            <v>0</v>
          </cell>
        </row>
        <row r="766">
          <cell r="C766">
            <v>0</v>
          </cell>
          <cell r="D766">
            <v>0</v>
          </cell>
        </row>
        <row r="767">
          <cell r="C767">
            <v>0</v>
          </cell>
          <cell r="D767">
            <v>0</v>
          </cell>
        </row>
        <row r="768">
          <cell r="C768">
            <v>0</v>
          </cell>
          <cell r="D768">
            <v>0</v>
          </cell>
        </row>
        <row r="769">
          <cell r="C769">
            <v>-3.9289575964207568E-4</v>
          </cell>
          <cell r="D769">
            <v>0</v>
          </cell>
        </row>
        <row r="770">
          <cell r="C770">
            <v>-6.3175281897454028E-4</v>
          </cell>
          <cell r="D770">
            <v>0</v>
          </cell>
        </row>
        <row r="771">
          <cell r="C771">
            <v>0</v>
          </cell>
          <cell r="D771">
            <v>0</v>
          </cell>
        </row>
        <row r="772">
          <cell r="C772">
            <v>0</v>
          </cell>
          <cell r="D772">
            <v>0</v>
          </cell>
        </row>
        <row r="773">
          <cell r="C773">
            <v>0</v>
          </cell>
          <cell r="D773">
            <v>0</v>
          </cell>
        </row>
        <row r="774">
          <cell r="C774">
            <v>-5.5958928169808075E-4</v>
          </cell>
          <cell r="D774">
            <v>0</v>
          </cell>
        </row>
        <row r="775">
          <cell r="C775">
            <v>-1.5130887498374657E-3</v>
          </cell>
          <cell r="D775">
            <v>0</v>
          </cell>
        </row>
        <row r="776">
          <cell r="C776">
            <v>0</v>
          </cell>
          <cell r="D776">
            <v>0</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5">
    <queryTableFields count="46">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 id="104"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7008278-1C4C-4961-AC4C-92EC73855A86}" autoFormatId="16" applyNumberFormats="0" applyBorderFormats="0" applyFontFormats="0" applyPatternFormats="0" applyAlignmentFormats="0" applyWidthHeightFormats="0">
  <queryTableRefresh nextId="14">
    <queryTableFields count="6">
      <queryTableField id="8" name="DtRef" tableColumnId="1"/>
      <queryTableField id="9" name="Perfil" tableColumnId="2"/>
      <queryTableField id="10" name="TipoPerfil" tableColumnId="3"/>
      <queryTableField id="11" name="Ativo" tableColumnId="4"/>
      <queryTableField id="12" name="Classe" tableColumnId="5"/>
      <queryTableField id="13"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5.0994000000000002</v>
    <v>5.0495000000000001</v>
    <v>USD</v>
    <v>5.0632000000000001</v>
    <v>45020.660937499997</v>
    <v>BRL</v>
    <v>US Dollar/Brazilian Real FX Spot Rate</v>
    <v>5.0632000000000001</v>
    <v>5.0949999999999998</v>
    <v>USDBRL</v>
    <v>Par de Moedas</v>
    <v>USD/BRL</v>
    <v>3.1800000000000002E-2</v>
    <v>6.2810000000000001E-3</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U1559" tableType="queryTable" totalsRowShown="0">
  <autoFilter ref="B5:AU1559" xr:uid="{F8AEC690-9BC0-4473-BAFA-C468BCD593A8}"/>
  <sortState xmlns:xlrd2="http://schemas.microsoft.com/office/spreadsheetml/2017/richdata2" ref="B6:AU1559">
    <sortCondition ref="L5:L1559"/>
  </sortState>
  <tableColumns count="46">
    <tableColumn id="1" xr3:uid="{5BC8A88F-6F25-4118-80E3-F5353484D180}" uniqueName="1" name="Fundo" queryTableFieldId="46" dataDxfId="1378"/>
    <tableColumn id="2" xr3:uid="{0C863822-EC45-4B6B-9F86-31973C8C8721}" uniqueName="2" name="CNPJ" queryTableFieldId="2" dataDxfId="1377"/>
    <tableColumn id="3" xr3:uid="{32D33DA1-F851-4545-8E65-C2A909F5DDD6}" uniqueName="3" name="Classe" queryTableFieldId="47" dataDxfId="1376"/>
    <tableColumn id="4" xr3:uid="{33814ADE-6651-4A72-8CA2-3D652F5D9FC2}" uniqueName="4" name="Estratégia" queryTableFieldId="48" dataDxfId="1375"/>
    <tableColumn id="5" xr3:uid="{E9C6756E-BCEB-487D-8C1C-FFD3EBC9EF3A}" uniqueName="5" name="Estilo" queryTableFieldId="5" dataDxfId="1374"/>
    <tableColumn id="6" xr3:uid="{E89A6076-01A3-4B44-A597-DDCDE524478F}" uniqueName="6" name="Duration" queryTableFieldId="6" dataDxfId="1373"/>
    <tableColumn id="7" xr3:uid="{8B250115-9CB6-49A4-8A95-9600975E59AC}" uniqueName="7" name="Volatilidade" queryTableFieldId="7" dataDxfId="1372"/>
    <tableColumn id="8" xr3:uid="{C80B4524-DB40-41D8-BBBA-3E2ADD654E7D}" uniqueName="8" name="Crédito" queryTableFieldId="49" dataDxfId="1371"/>
    <tableColumn id="9" xr3:uid="{EFA584DB-B6E1-41B1-8D35-0FD5ABE780DB}" uniqueName="9" name="Geografia" queryTableFieldId="9" dataDxfId="1370"/>
    <tableColumn id="10" xr3:uid="{F5751591-3794-4B06-BCD5-802D07180A5A}" uniqueName="10" name="Moeda" queryTableFieldId="10" dataDxfId="1369"/>
    <tableColumn id="11" xr3:uid="{9A10E762-70E7-43DE-A215-FBDBF4B04DA9}" uniqueName="11" name="Status" queryTableFieldId="50" dataDxfId="1368"/>
    <tableColumn id="12" xr3:uid="{89E6C5AC-C2EE-482E-ABC8-F8C88ABD67F0}" uniqueName="12" name="Foco" queryTableFieldId="12" dataDxfId="1367"/>
    <tableColumn id="13" xr3:uid="{A7AAB14B-D06A-41A3-BD39-6C6837B4A91B}" uniqueName="13" name="Código Anbima" queryTableFieldId="51" dataDxfId="1366"/>
    <tableColumn id="14" xr3:uid="{6F434FDB-C9B0-43B5-A9B9-B8D2B1CACFBC}" uniqueName="14" name="Aberto p/ Captação?" queryTableFieldId="52" dataDxfId="1365"/>
    <tableColumn id="15" xr3:uid="{315E0FCA-59D7-47CB-B6D0-073DBB04648E}" uniqueName="15" name="Início do Fundo" queryTableFieldId="53" dataDxfId="1364"/>
    <tableColumn id="16" xr3:uid="{DD6AEBB3-10F7-459D-B21B-D5FEC31D883C}" uniqueName="16" name="PL" queryTableFieldId="54" dataDxfId="1363" dataCellStyle="Per cent"/>
    <tableColumn id="17" xr3:uid="{89AB58A8-DCCA-402F-9991-E1F027A87CC4}" uniqueName="17" name="PL Média 12M" queryTableFieldId="55" dataDxfId="1362" dataCellStyle="Per cent"/>
    <tableColumn id="18" xr3:uid="{43FC1087-1EA7-4EFD-B007-CB5898C24F47}" uniqueName="18" name="Liquidez (D+)" queryTableFieldId="56" dataDxfId="1361"/>
    <tableColumn id="19" xr3:uid="{B8BFCB73-1284-4448-9573-5D69AED98B8A}" uniqueName="19" name="Retorno YTD" queryTableFieldId="57" dataDxfId="1360" dataCellStyle="Per cent"/>
    <tableColumn id="20" xr3:uid="{1AC8FC8C-851D-4FA6-BA03-ACFCBAE12B32}" uniqueName="20" name="Retorno %CDI YTD" queryTableFieldId="20" dataDxfId="1359" dataCellStyle="Per cent"/>
    <tableColumn id="21" xr3:uid="{C8CDA50D-23DE-4781-A595-50F5750CD810}" uniqueName="21" name="Retorno 12M" queryTableFieldId="58" dataDxfId="1358" dataCellStyle="Per cent"/>
    <tableColumn id="22" xr3:uid="{0B1F8C57-555F-4B00-A3EB-44A3F932135A}" uniqueName="22" name="Retorno %CDI 12M" queryTableFieldId="22" dataDxfId="1357" dataCellStyle="Per cent"/>
    <tableColumn id="23" xr3:uid="{03143559-2F01-4091-8E14-B7259A02619F}" uniqueName="23" name="Retorno 24M" queryTableFieldId="59" dataDxfId="1356" dataCellStyle="Per cent"/>
    <tableColumn id="24" xr3:uid="{693BE3A4-7818-484D-BAA7-AF9174713F51}" uniqueName="24" name="Retorno %CDI 24M" queryTableFieldId="24" dataDxfId="1355" dataCellStyle="Per cent"/>
    <tableColumn id="25" xr3:uid="{86B00059-3AF8-413A-A1F7-DFD0186C464F}" uniqueName="25" name="Retorno 36M" queryTableFieldId="60" dataDxfId="1354" dataCellStyle="Per cent"/>
    <tableColumn id="26" xr3:uid="{2DDCB451-062B-4A2B-BFAC-7F018BBCD190}" uniqueName="26" name="Retorno %CDI 36M" queryTableFieldId="26" dataDxfId="1353" dataCellStyle="Per cent"/>
    <tableColumn id="27" xr3:uid="{C21B423A-5BCB-4465-B5D2-6A91DA0FB68F}" uniqueName="27" name="Volatilidade 12M" queryTableFieldId="61" dataDxfId="1352" dataCellStyle="Per cent"/>
    <tableColumn id="28" xr3:uid="{17C9F3D3-EDAC-4EB6-AC41-D0AD38912460}" uniqueName="28" name="Sharpe 12M" queryTableFieldId="62" dataDxfId="1351" dataCellStyle="Per cent"/>
    <tableColumn id="29" xr3:uid="{DA11E708-38C0-431F-A560-308EBF9C3080}" uniqueName="29" name="Fundo Master" queryTableFieldId="63" dataDxfId="1350"/>
    <tableColumn id="30" xr3:uid="{8587916B-D811-4335-A23D-9BC066A6C056}" uniqueName="30" name="Gestão" queryTableFieldId="64" dataDxfId="1349"/>
    <tableColumn id="31" xr3:uid="{BD943EF5-D228-4235-A4E3-DC98B811EAF9}" uniqueName="31" name="Administrador" queryTableFieldId="31" dataDxfId="1348"/>
    <tableColumn id="32" xr3:uid="{5C810BE7-4B69-4CA0-8FF6-1EE403FBE3D4}" uniqueName="32" name="Custodiante" queryTableFieldId="65" dataDxfId="1347"/>
    <tableColumn id="33" xr3:uid="{3B6112D4-05F2-4576-8377-3AEFA466834D}" uniqueName="33" name="Público Alvo" queryTableFieldId="66" dataDxfId="1346"/>
    <tableColumn id="34" xr3:uid="{2C4DCDC2-8315-4A89-B6C8-767E35D0D43B}" uniqueName="34" name="Aplicação Mínima" queryTableFieldId="67" dataDxfId="1345"/>
    <tableColumn id="35" xr3:uid="{FF054144-7062-4EF4-BA2A-6FCC47D31E8E}" uniqueName="35" name="Movimentação Mínima" queryTableFieldId="68" dataDxfId="1344"/>
    <tableColumn id="36" xr3:uid="{4A79F08C-A8FC-4691-8432-979774FD36D9}" uniqueName="36" name="Saldo Mínimo" queryTableFieldId="69" dataDxfId="1343"/>
    <tableColumn id="37" xr3:uid="{4FDD3CE0-B44C-45C3-98A9-09E105DFB1C2}" uniqueName="37" name="Taxa de Adm." queryTableFieldId="70" dataDxfId="1342" dataCellStyle="Per cent"/>
    <tableColumn id="38" xr3:uid="{2C299457-205D-422B-960B-AA409FD5E640}" uniqueName="38" name="Taxa de Performance" queryTableFieldId="71" dataDxfId="1341" dataCellStyle="Per cent"/>
    <tableColumn id="39" xr3:uid="{A4AC947D-32B4-4642-9E7C-B8367A8BEA5F}" uniqueName="39" name="Benchmark" queryTableFieldId="39" dataDxfId="1340" dataCellStyle="Per cent"/>
    <tableColumn id="40" xr3:uid="{2547F12A-7336-4FEE-A93C-7B62E632C692}" uniqueName="40" name="Prev?" queryTableFieldId="72" dataDxfId="1339"/>
    <tableColumn id="41" xr3:uid="{E3694973-3244-488B-97B1-1872679A5319}" uniqueName="41" name="Classificação CVM" queryTableFieldId="73" dataDxfId="1338"/>
    <tableColumn id="42" xr3:uid="{5D65350F-839D-40F2-ADB1-3B102B0CFE82}" uniqueName="42" name="Classificação Anbima" queryTableFieldId="74" dataDxfId="1337" dataCellStyle="Per cent"/>
    <tableColumn id="43" xr3:uid="{A3A60361-42E6-4D92-9288-D53F8C0800AE}" uniqueName="43" name="Repasse Taxa Adm. AAI" queryTableFieldId="75" dataDxfId="1336" dataCellStyle="Per cent"/>
    <tableColumn id="44" xr3:uid="{C557B01A-9965-4336-A74A-A36FCAF4C06B}" uniqueName="44" name="Repasse Taxa Adm. Gestor" queryTableFieldId="76" dataDxfId="1335" dataCellStyle="Per cent"/>
    <tableColumn id="45" xr3:uid="{449EF8A3-BBAF-4A0E-AFA7-50BA08C46751}" uniqueName="45" name="Comentário" queryTableFieldId="77" dataDxfId="1334" dataCellStyle="Per cent"/>
    <tableColumn id="46" xr3:uid="{C459BB37-0A99-444C-A0AA-68786B4DDCE8}" uniqueName="46" name="Onshore/Offshore" queryTableFieldId="104" dataDxfId="1333"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F47F3-3F51-4C22-860A-27F872555C07}" name="Tbl_AssetAllocation" displayName="Tbl_AssetAllocation" ref="B6:G67" tableType="queryTable" totalsRowShown="0" headerRowDxfId="1393" dataDxfId="1392">
  <autoFilter ref="B6:G67" xr:uid="{D9056A98-9DB0-4FA9-BCF0-C25F09174503}"/>
  <tableColumns count="6">
    <tableColumn id="1" xr3:uid="{5BDAA8C7-470C-4F8E-84F2-6B046D23FF89}" uniqueName="1" name="DtRef" queryTableFieldId="8" dataDxfId="1391"/>
    <tableColumn id="2" xr3:uid="{18961714-3179-45AE-BC60-B00B9830FAF7}" uniqueName="2" name="Perfil" queryTableFieldId="9" dataDxfId="1390"/>
    <tableColumn id="3" xr3:uid="{E353E6F4-F1F0-4306-BD4E-820AE29EED3A}" uniqueName="3" name="TipoPerfil" queryTableFieldId="10" dataDxfId="1389"/>
    <tableColumn id="4" xr3:uid="{80403305-73A3-4E37-BCAD-BC2EE396E853}" uniqueName="4" name="Ativo" queryTableFieldId="11" dataDxfId="1388"/>
    <tableColumn id="5" xr3:uid="{A9D0B588-5BC0-4684-98AE-4007B8C86647}" uniqueName="5" name="Classe" queryTableFieldId="12" dataDxfId="1387"/>
    <tableColumn id="6" xr3:uid="{3B76867F-7ED2-4F23-A255-016208B98A55}" uniqueName="6" name="Peso" queryTableFieldId="13" dataDxfId="138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61" tableType="queryTable" totalsRowShown="0">
  <autoFilter ref="E8:K61" xr:uid="{D9056A98-9DB0-4FA9-BCF0-C25F09174503}"/>
  <tableColumns count="7">
    <tableColumn id="1" xr3:uid="{9CCB40C9-E58D-4748-91A8-CC2B39064AC5}" uniqueName="1" name="PRODUTO" queryTableFieldId="1" dataDxfId="1385"/>
    <tableColumn id="2" xr3:uid="{4E16930D-AEE7-4AEB-80C9-EFE78918FCBD}" uniqueName="2" name="Tipo" queryTableFieldId="2" dataDxfId="1384"/>
    <tableColumn id="3" xr3:uid="{60F0AEC6-26E2-4780-85AA-3A24DDC59966}" uniqueName="3" name="Indexador" queryTableFieldId="3" dataDxfId="1383"/>
    <tableColumn id="4" xr3:uid="{CA3EE201-703E-40FA-9324-94AEF2A7910C}" uniqueName="4" name="Taxa Considerada" queryTableFieldId="4" dataDxfId="1382" dataCellStyle="Per cent"/>
    <tableColumn id="5" xr3:uid="{D7067FFE-3DFB-40E8-BB9E-696CD2FEC9B6}" uniqueName="5" name="Vencimento" queryTableFieldId="5" dataDxfId="1381"/>
    <tableColumn id="6" xr3:uid="{A6603F46-22CE-433F-8FB1-79C3551D1346}" uniqueName="6" name="Duration" queryTableFieldId="6" dataDxfId="1380"/>
    <tableColumn id="7" xr3:uid="{7E9D1CBF-5D20-42E6-BE35-3BBEF3A70BF9}" uniqueName="7" name="Data Ref." queryTableFieldId="7" dataDxfId="1379"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20.xml"/><Relationship Id="rId4"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topLeftCell="A1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1088" t="s">
        <v>0</v>
      </c>
    </row>
    <row r="3" spans="2:9" ht="25.5" customHeight="1" thickBot="1">
      <c r="B3" s="1088"/>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90" zoomScaleNormal="80" zoomScalePageLayoutView="90" workbookViewId="0">
      <selection activeCell="F8" sqref="F8"/>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5"/>
      <c r="B1" s="686"/>
      <c r="C1" s="686"/>
      <c r="D1" s="686"/>
      <c r="E1" s="685"/>
      <c r="F1" s="685"/>
      <c r="G1" s="685"/>
      <c r="H1" s="685"/>
      <c r="I1" s="685"/>
      <c r="J1" s="685"/>
      <c r="K1" s="685"/>
      <c r="L1" s="685"/>
      <c r="M1" s="685"/>
      <c r="N1" s="685"/>
      <c r="O1" s="685"/>
      <c r="P1" s="685"/>
      <c r="Q1" s="685"/>
      <c r="R1" s="685"/>
      <c r="S1" s="685"/>
      <c r="T1" s="685"/>
      <c r="U1" s="685"/>
      <c r="V1" s="685"/>
      <c r="W1" s="686"/>
    </row>
    <row r="2" spans="1:23">
      <c r="A2" s="685"/>
      <c r="B2" s="686"/>
      <c r="C2" s="686"/>
      <c r="D2" s="686"/>
      <c r="E2" s="685"/>
      <c r="F2" s="685"/>
      <c r="G2" s="685"/>
      <c r="H2" s="685"/>
      <c r="I2" s="685"/>
      <c r="J2" s="685"/>
      <c r="K2" s="685"/>
      <c r="L2" s="685"/>
      <c r="M2" s="685"/>
      <c r="N2" s="685"/>
      <c r="O2" s="685"/>
      <c r="P2" s="685"/>
      <c r="Q2" s="685"/>
      <c r="R2" s="685"/>
      <c r="S2" s="685"/>
      <c r="T2" s="685"/>
      <c r="U2" s="685"/>
      <c r="V2" s="685"/>
      <c r="W2" s="686"/>
    </row>
    <row r="3" spans="1:23">
      <c r="A3" s="685"/>
      <c r="B3" s="686"/>
      <c r="C3" s="686"/>
      <c r="D3" s="686"/>
      <c r="E3" s="685"/>
      <c r="F3" s="685"/>
      <c r="G3" s="685"/>
      <c r="H3" s="685"/>
      <c r="I3" s="685"/>
      <c r="J3" s="685"/>
      <c r="K3" s="685"/>
      <c r="L3" s="685"/>
      <c r="M3" s="685"/>
      <c r="N3" s="685"/>
      <c r="O3" s="685"/>
      <c r="P3" s="685"/>
      <c r="Q3" s="685"/>
      <c r="R3" s="685"/>
      <c r="S3" s="685"/>
      <c r="T3" s="685"/>
      <c r="U3" s="685"/>
      <c r="V3" s="685"/>
      <c r="W3" s="686"/>
    </row>
    <row r="4" spans="1:23">
      <c r="A4" s="685"/>
      <c r="B4" s="686"/>
      <c r="C4" s="686"/>
      <c r="D4" s="686"/>
      <c r="E4" s="685"/>
      <c r="F4" s="685"/>
      <c r="G4" s="685"/>
      <c r="H4" s="685"/>
      <c r="I4" s="685"/>
      <c r="J4" s="685"/>
      <c r="K4" s="685"/>
      <c r="L4" s="685"/>
      <c r="M4" s="685"/>
      <c r="N4" s="685"/>
      <c r="O4" s="685"/>
      <c r="P4" s="685"/>
      <c r="Q4" s="685"/>
      <c r="R4" s="685"/>
      <c r="S4" s="685"/>
      <c r="T4" s="685"/>
      <c r="U4" s="685"/>
      <c r="V4" s="685"/>
      <c r="W4" s="686"/>
    </row>
    <row r="5" spans="1:23">
      <c r="A5" s="685"/>
      <c r="B5" s="686"/>
      <c r="C5" s="686"/>
      <c r="D5" s="686"/>
      <c r="E5" s="685"/>
      <c r="F5" s="685"/>
      <c r="G5" s="685"/>
      <c r="H5" s="685"/>
      <c r="I5" s="685"/>
      <c r="J5" s="685"/>
      <c r="K5" s="685"/>
      <c r="L5" s="685"/>
      <c r="M5" s="685"/>
      <c r="N5" s="685"/>
      <c r="O5" s="685"/>
      <c r="P5" s="685"/>
      <c r="Q5" s="685"/>
      <c r="R5" s="685"/>
      <c r="S5" s="685"/>
      <c r="T5" s="685"/>
      <c r="U5" s="685"/>
      <c r="V5" s="685"/>
      <c r="W5" s="686"/>
    </row>
    <row r="6" spans="1:23">
      <c r="A6" s="685"/>
      <c r="B6" s="686"/>
      <c r="C6" s="686"/>
      <c r="D6" s="686"/>
      <c r="E6" s="685"/>
      <c r="F6" s="685"/>
      <c r="G6" s="685"/>
      <c r="H6" s="685"/>
      <c r="I6" s="685"/>
      <c r="J6" s="685"/>
      <c r="K6" s="685"/>
      <c r="L6" s="685"/>
      <c r="M6" s="685"/>
      <c r="N6" s="685"/>
      <c r="O6" s="685"/>
      <c r="P6" s="685"/>
      <c r="Q6" s="685"/>
      <c r="R6" s="685"/>
      <c r="S6" s="685"/>
      <c r="T6" s="685"/>
      <c r="U6" s="685"/>
      <c r="V6" s="685"/>
      <c r="W6" s="686"/>
    </row>
    <row r="7" spans="1:23">
      <c r="A7" s="685"/>
      <c r="B7" s="686"/>
      <c r="C7" s="686"/>
      <c r="D7" s="686"/>
      <c r="E7" s="685"/>
      <c r="F7" s="685"/>
      <c r="G7" s="685"/>
      <c r="H7" s="685"/>
      <c r="I7" s="685"/>
      <c r="J7" s="685"/>
      <c r="K7" s="685"/>
      <c r="L7" s="685"/>
      <c r="M7" s="685"/>
      <c r="N7" s="685"/>
      <c r="O7" s="685"/>
      <c r="P7" s="685"/>
      <c r="Q7" s="685"/>
      <c r="R7" s="685"/>
      <c r="S7" s="685"/>
      <c r="T7" s="685"/>
      <c r="U7" s="685"/>
      <c r="V7" s="685"/>
      <c r="W7" s="686"/>
    </row>
    <row r="8" spans="1:23">
      <c r="A8" s="685"/>
      <c r="B8" s="686"/>
      <c r="C8" s="686"/>
      <c r="D8" s="686"/>
      <c r="E8" s="685"/>
      <c r="F8" s="685"/>
      <c r="G8" s="685"/>
      <c r="H8" s="685"/>
      <c r="I8" s="685"/>
      <c r="J8" s="685"/>
      <c r="K8" s="685"/>
      <c r="L8" s="685"/>
      <c r="M8" s="685"/>
      <c r="N8" s="685"/>
      <c r="O8" s="685"/>
      <c r="P8" s="685"/>
      <c r="Q8" s="685"/>
      <c r="R8" s="685"/>
      <c r="S8" s="685"/>
      <c r="T8" s="685"/>
      <c r="U8" s="685"/>
      <c r="V8" s="685"/>
      <c r="W8" s="686"/>
    </row>
    <row r="9" spans="1:23">
      <c r="A9" s="685"/>
      <c r="B9" s="686"/>
      <c r="C9" s="686"/>
      <c r="D9" s="686"/>
      <c r="E9" s="685"/>
      <c r="F9" s="685"/>
      <c r="G9" s="685"/>
      <c r="H9" s="685"/>
      <c r="I9" s="685"/>
      <c r="J9" s="685"/>
      <c r="K9" s="685"/>
      <c r="L9" s="685"/>
      <c r="M9" s="685"/>
      <c r="N9" s="685"/>
      <c r="O9" s="685"/>
      <c r="P9" s="685"/>
      <c r="Q9" s="685"/>
      <c r="R9" s="685"/>
      <c r="S9" s="685"/>
      <c r="T9" s="685"/>
      <c r="U9" s="685"/>
      <c r="V9" s="685"/>
      <c r="W9" s="686"/>
    </row>
    <row r="10" spans="1:23">
      <c r="A10" s="685"/>
      <c r="B10" s="686"/>
      <c r="C10" s="686"/>
      <c r="D10" s="686"/>
      <c r="E10" s="685"/>
      <c r="F10" s="685"/>
      <c r="G10" s="685"/>
      <c r="H10" s="685"/>
      <c r="I10" s="685"/>
      <c r="J10" s="685"/>
      <c r="K10" s="685"/>
      <c r="L10" s="685"/>
      <c r="M10" s="685"/>
      <c r="N10" s="685"/>
      <c r="O10" s="685"/>
      <c r="P10" s="685"/>
      <c r="Q10" s="685"/>
      <c r="R10" s="685"/>
      <c r="S10" s="685"/>
      <c r="T10" s="685"/>
      <c r="U10" s="685"/>
      <c r="V10" s="685"/>
      <c r="W10" s="686"/>
    </row>
    <row r="11" spans="1:23">
      <c r="A11" s="685"/>
      <c r="B11" s="686"/>
      <c r="C11" s="686"/>
      <c r="D11" s="686"/>
      <c r="E11" s="685"/>
      <c r="F11" s="685"/>
      <c r="G11" s="685"/>
      <c r="H11" s="685"/>
      <c r="I11" s="685"/>
      <c r="J11" s="685"/>
      <c r="K11" s="685"/>
      <c r="L11" s="685"/>
      <c r="M11" s="685"/>
      <c r="N11" s="685"/>
      <c r="O11" s="685"/>
      <c r="P11" s="685"/>
      <c r="Q11" s="685"/>
      <c r="R11" s="685"/>
      <c r="S11" s="685"/>
      <c r="T11" s="685"/>
      <c r="U11" s="685"/>
      <c r="V11" s="685"/>
      <c r="W11" s="686"/>
    </row>
    <row r="12" spans="1:23">
      <c r="A12" s="685"/>
      <c r="B12" s="686"/>
      <c r="C12" s="686"/>
      <c r="D12" s="686"/>
      <c r="E12" s="685"/>
      <c r="F12" s="685"/>
      <c r="G12" s="685"/>
      <c r="H12" s="685"/>
      <c r="I12" s="685"/>
      <c r="J12" s="685"/>
      <c r="K12" s="685"/>
      <c r="L12" s="685"/>
      <c r="M12" s="685"/>
      <c r="N12" s="685"/>
      <c r="O12" s="685"/>
      <c r="P12" s="685"/>
      <c r="Q12" s="685"/>
      <c r="R12" s="685"/>
      <c r="S12" s="685"/>
      <c r="T12" s="685"/>
      <c r="U12" s="685"/>
      <c r="V12" s="685"/>
      <c r="W12" s="686"/>
    </row>
    <row r="13" spans="1:23">
      <c r="A13" s="685"/>
      <c r="B13" s="686"/>
      <c r="C13" s="686"/>
      <c r="D13" s="686"/>
      <c r="E13" s="685"/>
      <c r="F13" s="685"/>
      <c r="G13" s="685"/>
      <c r="H13" s="685"/>
      <c r="I13" s="685"/>
      <c r="J13" s="685"/>
      <c r="K13" s="685"/>
      <c r="L13" s="685"/>
      <c r="M13" s="685"/>
      <c r="N13" s="685"/>
      <c r="O13" s="685"/>
      <c r="P13" s="685"/>
      <c r="Q13" s="685"/>
      <c r="R13" s="685"/>
      <c r="S13" s="685"/>
      <c r="T13" s="685"/>
      <c r="U13" s="685"/>
      <c r="V13" s="685"/>
      <c r="W13" s="686"/>
    </row>
    <row r="14" spans="1:23">
      <c r="A14" s="685"/>
      <c r="B14" s="686"/>
      <c r="C14" s="686"/>
      <c r="D14" s="686"/>
      <c r="E14" s="685"/>
      <c r="F14" s="685"/>
      <c r="G14" s="685"/>
      <c r="H14" s="685"/>
      <c r="I14" s="685"/>
      <c r="J14" s="685"/>
      <c r="K14" s="685"/>
      <c r="L14" s="685"/>
      <c r="M14" s="685"/>
      <c r="N14" s="685"/>
      <c r="O14" s="685"/>
      <c r="P14" s="685"/>
      <c r="Q14" s="685"/>
      <c r="R14" s="685"/>
      <c r="S14" s="685"/>
      <c r="T14" s="685"/>
      <c r="U14" s="685"/>
      <c r="V14" s="685"/>
      <c r="W14" s="686"/>
    </row>
    <row r="15" spans="1:23">
      <c r="A15" s="685"/>
      <c r="B15" s="686"/>
      <c r="C15" s="686"/>
      <c r="D15" s="686"/>
      <c r="E15" s="685"/>
      <c r="F15" s="685"/>
      <c r="G15" s="685"/>
      <c r="H15" s="685"/>
      <c r="I15" s="685"/>
      <c r="J15" s="685"/>
      <c r="K15" s="685"/>
      <c r="L15" s="685"/>
      <c r="M15" s="685"/>
      <c r="N15" s="685"/>
      <c r="O15" s="685"/>
      <c r="P15" s="685"/>
      <c r="Q15" s="685"/>
      <c r="R15" s="685"/>
      <c r="S15" s="685"/>
      <c r="T15" s="685"/>
      <c r="U15" s="685"/>
      <c r="V15" s="685"/>
      <c r="W15" s="686"/>
    </row>
    <row r="16" spans="1:23" ht="42" customHeight="1">
      <c r="A16" s="685"/>
      <c r="B16" s="686"/>
      <c r="C16" s="686"/>
      <c r="D16" s="686"/>
      <c r="E16" s="685"/>
      <c r="F16" s="685"/>
      <c r="G16" s="685"/>
      <c r="H16" s="685"/>
      <c r="I16" s="685"/>
      <c r="J16" s="685"/>
      <c r="K16" s="685"/>
      <c r="L16" s="685"/>
      <c r="M16" s="685"/>
      <c r="N16" s="685"/>
      <c r="O16" s="685"/>
      <c r="P16" s="685"/>
      <c r="Q16" s="685"/>
      <c r="R16" s="685"/>
      <c r="S16" s="685"/>
      <c r="T16" s="685"/>
      <c r="U16" s="685"/>
      <c r="V16" s="685"/>
      <c r="W16" s="686"/>
    </row>
    <row r="17" spans="1:23">
      <c r="A17" s="685"/>
      <c r="B17" s="686"/>
      <c r="C17" s="686"/>
      <c r="D17" s="686"/>
      <c r="E17" s="685"/>
      <c r="F17" s="685"/>
      <c r="G17" s="685"/>
      <c r="H17" s="685"/>
      <c r="I17" s="685"/>
      <c r="J17" s="685"/>
      <c r="K17" s="685"/>
      <c r="L17" s="685"/>
      <c r="M17" s="685"/>
      <c r="N17" s="685"/>
      <c r="O17" s="685"/>
      <c r="P17" s="685"/>
      <c r="Q17" s="685"/>
      <c r="R17" s="685"/>
      <c r="S17" s="685"/>
      <c r="T17" s="685"/>
      <c r="U17" s="685"/>
      <c r="V17" s="685"/>
      <c r="W17" s="686"/>
    </row>
    <row r="18" spans="1:23">
      <c r="A18" s="685"/>
      <c r="B18" s="686"/>
      <c r="C18" s="686"/>
      <c r="D18" s="686"/>
      <c r="E18" s="685"/>
      <c r="F18" s="685"/>
      <c r="G18" s="685"/>
      <c r="H18" s="685"/>
      <c r="I18" s="685"/>
      <c r="J18" s="685"/>
      <c r="K18" s="685"/>
      <c r="L18" s="685"/>
      <c r="M18" s="685"/>
      <c r="N18" s="685"/>
      <c r="O18" s="685"/>
      <c r="P18" s="685"/>
      <c r="Q18" s="685"/>
      <c r="R18" s="685"/>
      <c r="S18" s="685"/>
      <c r="T18" s="685"/>
      <c r="U18" s="685"/>
      <c r="V18" s="685"/>
      <c r="W18" s="686"/>
    </row>
    <row r="19" spans="1:23">
      <c r="A19" s="685"/>
      <c r="B19" s="686"/>
      <c r="C19" s="686"/>
      <c r="D19" s="686"/>
      <c r="E19" s="685"/>
      <c r="F19" s="685"/>
      <c r="G19" s="685"/>
      <c r="H19" s="685"/>
      <c r="I19" s="685"/>
      <c r="J19" s="685"/>
      <c r="K19" s="685"/>
      <c r="L19" s="685"/>
      <c r="M19" s="685"/>
      <c r="N19" s="685"/>
      <c r="O19" s="685"/>
      <c r="P19" s="685"/>
      <c r="Q19" s="685"/>
      <c r="R19" s="685"/>
      <c r="S19" s="685"/>
      <c r="T19" s="685"/>
      <c r="U19" s="685"/>
      <c r="V19" s="685"/>
      <c r="W19" s="686"/>
    </row>
    <row r="20" spans="1:23">
      <c r="A20" s="685"/>
      <c r="B20" s="686"/>
      <c r="C20" s="686"/>
      <c r="D20" s="686"/>
      <c r="E20" s="685"/>
      <c r="F20" s="685"/>
      <c r="G20" s="685"/>
      <c r="H20" s="685"/>
      <c r="I20" s="685"/>
      <c r="J20" s="685"/>
      <c r="K20" s="685"/>
      <c r="L20" s="685"/>
      <c r="M20" s="685"/>
      <c r="N20" s="685"/>
      <c r="O20" s="685"/>
      <c r="P20" s="685"/>
      <c r="Q20" s="685"/>
      <c r="R20" s="685"/>
      <c r="S20" s="685"/>
      <c r="T20" s="685"/>
      <c r="U20" s="685"/>
      <c r="V20" s="685"/>
      <c r="W20" s="686"/>
    </row>
    <row r="21" spans="1:23" ht="30.75" customHeight="1">
      <c r="A21" s="685"/>
      <c r="B21" s="686"/>
      <c r="C21" s="686"/>
      <c r="D21" s="686"/>
      <c r="E21" s="685"/>
      <c r="F21" s="685"/>
      <c r="G21" s="685"/>
      <c r="H21" s="685"/>
      <c r="I21" s="685"/>
      <c r="J21" s="685"/>
      <c r="K21" s="1090" t="s">
        <v>1420</v>
      </c>
      <c r="L21" s="1090"/>
      <c r="M21" s="1090"/>
      <c r="N21" s="1090"/>
      <c r="O21" s="1090"/>
      <c r="P21" s="1090"/>
      <c r="Q21" s="1090"/>
      <c r="R21" s="1090"/>
      <c r="S21" s="1090"/>
      <c r="T21" s="1090"/>
      <c r="U21" s="1090"/>
      <c r="V21" s="685"/>
      <c r="W21" s="686"/>
    </row>
    <row r="22" spans="1:23" ht="11.25" customHeight="1">
      <c r="A22" s="685"/>
      <c r="B22" s="686"/>
      <c r="C22" s="686"/>
      <c r="D22" s="686"/>
      <c r="E22" s="685"/>
      <c r="F22" s="685"/>
      <c r="G22" s="685"/>
      <c r="H22" s="685"/>
      <c r="I22" s="685"/>
      <c r="J22" s="685"/>
      <c r="K22" s="1090"/>
      <c r="L22" s="1090"/>
      <c r="M22" s="1090"/>
      <c r="N22" s="1090"/>
      <c r="O22" s="1090"/>
      <c r="P22" s="1090"/>
      <c r="Q22" s="1090"/>
      <c r="R22" s="1090"/>
      <c r="S22" s="1090"/>
      <c r="T22" s="1090"/>
      <c r="U22" s="1090"/>
      <c r="V22" s="685"/>
      <c r="W22" s="686"/>
    </row>
    <row r="23" spans="1:23" ht="11.25" customHeight="1">
      <c r="A23" s="685"/>
      <c r="B23" s="686"/>
      <c r="C23" s="686"/>
      <c r="D23" s="686"/>
      <c r="E23" s="685"/>
      <c r="F23" s="685"/>
      <c r="G23" s="685"/>
      <c r="H23" s="685"/>
      <c r="I23" s="685"/>
      <c r="J23" s="685"/>
      <c r="K23" s="1090"/>
      <c r="L23" s="1090"/>
      <c r="M23" s="1090"/>
      <c r="N23" s="1090"/>
      <c r="O23" s="1090"/>
      <c r="P23" s="1090"/>
      <c r="Q23" s="1090"/>
      <c r="R23" s="1090"/>
      <c r="S23" s="1090"/>
      <c r="T23" s="1090"/>
      <c r="U23" s="1090"/>
      <c r="V23" s="685"/>
      <c r="W23" s="686"/>
    </row>
    <row r="24" spans="1:23" ht="11.25" customHeight="1">
      <c r="A24" s="685"/>
      <c r="B24" s="686"/>
      <c r="C24" s="686"/>
      <c r="D24" s="686"/>
      <c r="E24" s="685"/>
      <c r="F24" s="685"/>
      <c r="G24" s="685"/>
      <c r="H24" s="685"/>
      <c r="I24" s="685"/>
      <c r="J24" s="685"/>
      <c r="K24" s="1090"/>
      <c r="L24" s="1090"/>
      <c r="M24" s="1090"/>
      <c r="N24" s="1090"/>
      <c r="O24" s="1090"/>
      <c r="P24" s="1090"/>
      <c r="Q24" s="1090"/>
      <c r="R24" s="1090"/>
      <c r="S24" s="1090"/>
      <c r="T24" s="1090"/>
      <c r="U24" s="1090"/>
      <c r="V24" s="685"/>
      <c r="W24" s="686"/>
    </row>
    <row r="25" spans="1:23" ht="11.25" customHeight="1">
      <c r="A25" s="685"/>
      <c r="B25" s="686"/>
      <c r="C25" s="686"/>
      <c r="D25" s="686"/>
      <c r="E25" s="685"/>
      <c r="F25" s="685"/>
      <c r="G25" s="685"/>
      <c r="H25" s="685"/>
      <c r="I25" s="685"/>
      <c r="J25" s="685"/>
      <c r="K25" s="1090"/>
      <c r="L25" s="1090"/>
      <c r="M25" s="1090"/>
      <c r="N25" s="1090"/>
      <c r="O25" s="1090"/>
      <c r="P25" s="1090"/>
      <c r="Q25" s="1090"/>
      <c r="R25" s="1090"/>
      <c r="S25" s="1090"/>
      <c r="T25" s="1090"/>
      <c r="U25" s="1090"/>
      <c r="V25" s="685"/>
      <c r="W25" s="686"/>
    </row>
    <row r="26" spans="1:23" ht="11.25" customHeight="1">
      <c r="A26" s="685"/>
      <c r="B26" s="686"/>
      <c r="C26" s="686"/>
      <c r="D26" s="686"/>
      <c r="E26" s="685"/>
      <c r="F26" s="685"/>
      <c r="G26" s="685"/>
      <c r="H26" s="685"/>
      <c r="I26" s="685"/>
      <c r="J26" s="685"/>
      <c r="K26" s="687"/>
      <c r="L26" s="687"/>
      <c r="M26" s="687"/>
      <c r="N26" s="1089" t="str">
        <f>'Portfólio Final'!$D$2</f>
        <v>Perfil IV</v>
      </c>
      <c r="O26" s="1089"/>
      <c r="P26" s="1089"/>
      <c r="Q26" s="1089"/>
      <c r="R26" s="1089"/>
      <c r="S26" s="1089"/>
      <c r="T26" s="1089"/>
      <c r="U26" s="1089"/>
      <c r="V26" s="685"/>
      <c r="W26" s="686"/>
    </row>
    <row r="27" spans="1:23" ht="11.25" customHeight="1">
      <c r="A27" s="685"/>
      <c r="B27" s="686"/>
      <c r="C27" s="686"/>
      <c r="D27" s="686"/>
      <c r="E27" s="685"/>
      <c r="F27" s="685"/>
      <c r="G27" s="685"/>
      <c r="H27" s="685"/>
      <c r="I27" s="685"/>
      <c r="J27" s="685"/>
      <c r="K27" s="687"/>
      <c r="L27" s="687"/>
      <c r="M27" s="687"/>
      <c r="N27" s="1089"/>
      <c r="O27" s="1089"/>
      <c r="P27" s="1089"/>
      <c r="Q27" s="1089"/>
      <c r="R27" s="1089"/>
      <c r="S27" s="1089"/>
      <c r="T27" s="1089"/>
      <c r="U27" s="1089"/>
      <c r="V27" s="685"/>
      <c r="W27" s="686"/>
    </row>
    <row r="28" spans="1:23" ht="11.25" customHeight="1">
      <c r="A28" s="685"/>
      <c r="B28" s="686"/>
      <c r="C28" s="686"/>
      <c r="D28" s="686"/>
      <c r="E28" s="685"/>
      <c r="F28" s="685"/>
      <c r="G28" s="685"/>
      <c r="H28" s="685"/>
      <c r="I28" s="685"/>
      <c r="J28" s="685"/>
      <c r="K28" s="687"/>
      <c r="L28" s="687"/>
      <c r="M28" s="687"/>
      <c r="N28" s="687"/>
      <c r="O28" s="687"/>
      <c r="P28" s="687"/>
      <c r="Q28" s="687"/>
      <c r="R28" s="687"/>
      <c r="S28" s="687"/>
      <c r="T28" s="687"/>
      <c r="U28" s="687"/>
      <c r="V28" s="687"/>
      <c r="W28" s="686"/>
    </row>
    <row r="29" spans="1:23" ht="11.25" customHeight="1">
      <c r="A29" s="685"/>
      <c r="B29" s="686"/>
      <c r="C29" s="686"/>
      <c r="D29" s="686"/>
      <c r="E29" s="685"/>
      <c r="F29" s="685"/>
      <c r="G29" s="685"/>
      <c r="H29" s="685"/>
      <c r="I29" s="685"/>
      <c r="J29" s="685"/>
      <c r="K29" s="687"/>
      <c r="L29" s="687"/>
      <c r="M29" s="687"/>
      <c r="N29" s="687"/>
      <c r="O29" s="687"/>
      <c r="P29" s="687"/>
      <c r="Q29" s="687"/>
      <c r="R29" s="687"/>
      <c r="S29" s="687"/>
      <c r="T29" s="687"/>
      <c r="U29" s="687"/>
      <c r="V29" s="687"/>
      <c r="W29" s="686"/>
    </row>
    <row r="30" spans="1:23">
      <c r="A30" s="685"/>
      <c r="B30" s="686"/>
      <c r="C30" s="686"/>
      <c r="D30" s="686"/>
      <c r="E30" s="685"/>
      <c r="F30" s="685"/>
      <c r="G30" s="685"/>
      <c r="H30" s="685"/>
      <c r="I30" s="685"/>
      <c r="J30" s="685"/>
      <c r="K30" s="685"/>
      <c r="L30" s="685"/>
      <c r="M30" s="685"/>
      <c r="N30" s="685"/>
      <c r="O30" s="685"/>
      <c r="P30" s="685"/>
      <c r="Q30" s="685"/>
      <c r="R30" s="685"/>
      <c r="S30" s="685"/>
      <c r="T30" s="685"/>
      <c r="U30" s="685"/>
      <c r="V30" s="685"/>
      <c r="W30" s="686"/>
    </row>
    <row r="31" spans="1:23" ht="40.5" customHeight="1">
      <c r="A31" s="685"/>
      <c r="B31" s="686"/>
      <c r="C31" s="686"/>
      <c r="D31" s="686"/>
      <c r="E31" s="685"/>
      <c r="F31" s="685"/>
      <c r="G31" s="685"/>
      <c r="H31" s="685"/>
      <c r="I31" s="685"/>
      <c r="J31" s="685"/>
      <c r="K31" s="685"/>
      <c r="L31" s="685"/>
      <c r="M31" s="685"/>
      <c r="N31" s="685"/>
      <c r="O31" s="685"/>
      <c r="P31" s="685"/>
      <c r="Q31" s="685"/>
      <c r="R31" s="685"/>
      <c r="S31" s="685"/>
      <c r="T31" s="685"/>
      <c r="U31" s="685"/>
      <c r="V31" s="685"/>
      <c r="W31" s="686"/>
    </row>
    <row r="32" spans="1:23">
      <c r="A32" s="685"/>
      <c r="B32" s="686"/>
      <c r="C32" s="686"/>
      <c r="D32" s="686"/>
      <c r="E32" s="685"/>
      <c r="F32" s="685"/>
      <c r="G32" s="685"/>
      <c r="H32" s="685"/>
      <c r="I32" s="685"/>
      <c r="J32" s="685"/>
      <c r="K32" s="685"/>
      <c r="L32" s="685"/>
      <c r="M32" s="685"/>
      <c r="N32" s="685"/>
      <c r="O32" s="685"/>
      <c r="P32" s="685"/>
      <c r="Q32" s="685"/>
      <c r="R32" s="685"/>
      <c r="S32" s="685"/>
      <c r="T32" s="685"/>
      <c r="U32" s="685"/>
      <c r="V32" s="685"/>
      <c r="W32" s="686"/>
    </row>
    <row r="33" spans="1:23">
      <c r="A33" s="685"/>
      <c r="B33" s="686"/>
      <c r="C33" s="686"/>
      <c r="D33" s="686"/>
      <c r="E33" s="685"/>
      <c r="F33" s="685"/>
      <c r="G33" s="685"/>
      <c r="H33" s="685"/>
      <c r="I33" s="685"/>
      <c r="J33" s="685"/>
      <c r="K33" s="685"/>
      <c r="L33" s="685"/>
      <c r="M33" s="685"/>
      <c r="N33" s="685"/>
      <c r="O33" s="685"/>
      <c r="P33" s="685"/>
      <c r="Q33" s="685"/>
      <c r="R33" s="685"/>
      <c r="S33" s="685"/>
      <c r="T33" s="685"/>
      <c r="U33" s="685"/>
      <c r="V33" s="685"/>
      <c r="W33" s="686"/>
    </row>
    <row r="34" spans="1:23" ht="12">
      <c r="A34" s="685"/>
      <c r="B34" s="686"/>
      <c r="C34" s="686"/>
      <c r="D34" s="686"/>
      <c r="E34" s="685"/>
      <c r="F34" s="685"/>
      <c r="G34" s="685"/>
      <c r="H34" s="685"/>
      <c r="I34" s="685"/>
      <c r="J34" s="685"/>
      <c r="K34" s="685"/>
      <c r="L34" s="685"/>
      <c r="M34" s="685"/>
      <c r="N34" s="685"/>
      <c r="O34" s="685"/>
      <c r="P34" s="685"/>
      <c r="Q34" s="723"/>
      <c r="R34" s="685"/>
      <c r="S34" s="685"/>
      <c r="T34" s="685"/>
      <c r="U34" s="685"/>
      <c r="V34" s="685"/>
      <c r="W34" s="686"/>
    </row>
    <row r="35" spans="1:23">
      <c r="A35" s="685"/>
      <c r="B35" s="686"/>
      <c r="C35" s="686"/>
      <c r="D35" s="686"/>
      <c r="E35" s="685"/>
      <c r="F35" s="685"/>
      <c r="G35" s="685"/>
      <c r="H35" s="685"/>
      <c r="I35" s="685"/>
      <c r="J35" s="685"/>
      <c r="K35" s="685"/>
      <c r="L35" s="685"/>
      <c r="M35" s="685"/>
      <c r="N35" s="685"/>
      <c r="O35" s="685"/>
      <c r="P35" s="685"/>
      <c r="Q35" s="685"/>
      <c r="R35" s="685"/>
      <c r="S35" s="685"/>
      <c r="T35" s="685"/>
      <c r="U35" s="685"/>
      <c r="V35" s="685"/>
      <c r="W35" s="686"/>
    </row>
    <row r="36" spans="1:23">
      <c r="A36" s="685"/>
      <c r="B36" s="686"/>
      <c r="C36" s="686"/>
      <c r="D36" s="686"/>
      <c r="E36" s="685"/>
      <c r="F36" s="685"/>
      <c r="G36" s="685"/>
      <c r="H36" s="685"/>
      <c r="I36" s="685"/>
      <c r="J36" s="685"/>
      <c r="K36" s="685"/>
      <c r="L36" s="685"/>
      <c r="M36" s="685"/>
      <c r="N36" s="685"/>
      <c r="O36" s="685"/>
      <c r="P36" s="685"/>
      <c r="Q36" s="685"/>
      <c r="R36" s="685"/>
      <c r="S36" s="685"/>
      <c r="T36" s="685"/>
      <c r="U36" s="685"/>
      <c r="V36" s="685"/>
      <c r="W36" s="686"/>
    </row>
    <row r="37" spans="1:23">
      <c r="A37" s="685"/>
      <c r="B37" s="686"/>
      <c r="C37" s="686"/>
      <c r="D37" s="686"/>
      <c r="E37" s="685"/>
      <c r="F37" s="685"/>
      <c r="G37" s="685"/>
      <c r="H37" s="685"/>
      <c r="I37" s="685"/>
      <c r="J37" s="685"/>
      <c r="K37" s="685"/>
      <c r="L37" s="685"/>
      <c r="M37" s="685"/>
      <c r="N37" s="685"/>
      <c r="O37" s="685"/>
      <c r="P37" s="685"/>
      <c r="Q37" s="685"/>
      <c r="R37" s="685"/>
      <c r="S37" s="685"/>
      <c r="T37" s="685"/>
      <c r="U37" s="685"/>
      <c r="V37" s="685"/>
      <c r="W37" s="686"/>
    </row>
    <row r="38" spans="1:23">
      <c r="A38" s="685"/>
      <c r="B38" s="686"/>
      <c r="C38" s="686"/>
      <c r="D38" s="686"/>
      <c r="E38" s="685"/>
      <c r="F38" s="685"/>
      <c r="G38" s="685"/>
      <c r="H38" s="685"/>
      <c r="I38" s="685"/>
      <c r="J38" s="685"/>
      <c r="K38" s="685"/>
      <c r="L38" s="685"/>
      <c r="M38" s="685"/>
      <c r="N38" s="685"/>
      <c r="O38" s="685"/>
      <c r="P38" s="685"/>
      <c r="Q38" s="685"/>
      <c r="R38" s="685"/>
      <c r="S38" s="685"/>
      <c r="T38" s="685"/>
      <c r="U38" s="685"/>
      <c r="V38" s="685"/>
      <c r="W38" s="686"/>
    </row>
    <row r="39" spans="1:23">
      <c r="A39" s="685"/>
      <c r="B39" s="686"/>
      <c r="C39" s="686"/>
      <c r="D39" s="686"/>
      <c r="E39" s="685"/>
      <c r="F39" s="685"/>
      <c r="G39" s="685"/>
      <c r="H39" s="685"/>
      <c r="I39" s="685"/>
      <c r="J39" s="685"/>
      <c r="K39" s="685"/>
      <c r="L39" s="685"/>
      <c r="M39" s="685"/>
      <c r="N39" s="685"/>
      <c r="O39" s="685"/>
      <c r="P39" s="685"/>
      <c r="Q39" s="685"/>
      <c r="R39" s="685"/>
      <c r="S39" s="685"/>
      <c r="T39" s="685"/>
      <c r="U39" s="685"/>
      <c r="V39" s="685"/>
      <c r="W39" s="686"/>
    </row>
    <row r="40" spans="1:23" ht="18.75">
      <c r="A40" s="685"/>
      <c r="B40" s="686"/>
      <c r="C40" s="689"/>
      <c r="D40" s="686"/>
      <c r="E40" s="685"/>
      <c r="F40" s="685"/>
      <c r="G40" s="685"/>
      <c r="H40" s="685"/>
      <c r="I40" s="685"/>
      <c r="J40" s="685"/>
      <c r="K40" s="685"/>
      <c r="L40" s="685"/>
      <c r="M40" s="685"/>
      <c r="N40" s="685"/>
      <c r="O40" s="685"/>
      <c r="P40" s="685"/>
      <c r="Q40" s="685"/>
      <c r="R40" s="685"/>
      <c r="S40" s="685"/>
      <c r="T40" s="685"/>
      <c r="U40" s="685"/>
      <c r="V40" s="685"/>
      <c r="W40" s="686"/>
    </row>
    <row r="41" spans="1:23">
      <c r="A41" s="685"/>
      <c r="B41" s="686"/>
      <c r="C41" s="686"/>
      <c r="D41" s="686"/>
      <c r="E41" s="685"/>
      <c r="F41" s="685"/>
      <c r="G41" s="685"/>
      <c r="H41" s="685"/>
      <c r="I41" s="685"/>
      <c r="J41" s="685"/>
      <c r="K41" s="685"/>
      <c r="L41" s="685"/>
      <c r="M41" s="685"/>
      <c r="N41" s="685"/>
      <c r="O41" s="685"/>
      <c r="P41" s="685"/>
      <c r="Q41" s="685"/>
      <c r="R41" s="685"/>
      <c r="S41" s="685"/>
      <c r="T41" s="685"/>
      <c r="U41" s="685"/>
      <c r="V41" s="685"/>
      <c r="W41" s="686"/>
    </row>
    <row r="42" spans="1:23">
      <c r="A42" s="685"/>
      <c r="B42" s="686"/>
      <c r="C42" s="686"/>
      <c r="D42" s="686"/>
      <c r="E42" s="685"/>
      <c r="F42" s="685"/>
      <c r="G42" s="685"/>
      <c r="H42" s="685"/>
      <c r="I42" s="685"/>
      <c r="J42" s="685"/>
      <c r="K42" s="685"/>
      <c r="L42" s="685"/>
      <c r="M42" s="685"/>
      <c r="N42" s="685"/>
      <c r="O42" s="685"/>
      <c r="P42" s="685"/>
      <c r="Q42" s="685"/>
      <c r="R42" s="685"/>
      <c r="S42" s="685"/>
      <c r="T42" s="685"/>
      <c r="U42" s="685"/>
      <c r="V42" s="685"/>
      <c r="W42" s="686"/>
    </row>
    <row r="43" spans="1:23">
      <c r="A43" s="685"/>
      <c r="B43" s="686"/>
      <c r="C43" s="686"/>
      <c r="D43" s="686"/>
      <c r="E43" s="685"/>
      <c r="F43" s="685"/>
      <c r="G43" s="685"/>
      <c r="H43" s="685"/>
      <c r="I43" s="685"/>
      <c r="J43" s="685"/>
      <c r="K43" s="685"/>
      <c r="L43" s="685"/>
      <c r="M43" s="685"/>
      <c r="N43" s="685"/>
      <c r="O43" s="685"/>
      <c r="P43" s="685"/>
      <c r="Q43" s="685"/>
      <c r="R43" s="685"/>
      <c r="S43" s="685"/>
      <c r="T43" s="685"/>
      <c r="U43" s="685"/>
      <c r="V43" s="685"/>
      <c r="W43" s="686"/>
    </row>
    <row r="44" spans="1:23">
      <c r="A44" s="685"/>
      <c r="B44" s="686"/>
      <c r="C44" s="686"/>
      <c r="D44" s="686"/>
      <c r="E44" s="685"/>
      <c r="F44" s="685"/>
      <c r="G44" s="685"/>
      <c r="H44" s="685"/>
      <c r="I44" s="685"/>
      <c r="J44" s="685"/>
      <c r="K44" s="685"/>
      <c r="L44" s="685"/>
      <c r="M44" s="685"/>
      <c r="N44" s="685"/>
      <c r="O44" s="685"/>
      <c r="P44" s="685"/>
      <c r="Q44" s="685"/>
      <c r="R44" s="685"/>
      <c r="S44" s="685"/>
      <c r="T44" s="685"/>
      <c r="U44" s="685"/>
      <c r="V44" s="685"/>
      <c r="W44" s="686"/>
    </row>
    <row r="45" spans="1:23">
      <c r="A45" s="685"/>
      <c r="B45" s="686"/>
      <c r="C45" s="686"/>
      <c r="D45" s="686"/>
      <c r="E45" s="685"/>
      <c r="F45" s="685"/>
      <c r="G45" s="685"/>
      <c r="H45" s="685"/>
      <c r="I45" s="685"/>
      <c r="J45" s="685"/>
      <c r="K45" s="685"/>
      <c r="L45" s="685"/>
      <c r="M45" s="685"/>
      <c r="N45" s="685"/>
      <c r="O45" s="685"/>
      <c r="P45" s="685"/>
      <c r="Q45" s="685"/>
      <c r="R45" s="685"/>
      <c r="S45" s="685"/>
      <c r="T45" s="685"/>
      <c r="U45" s="685"/>
      <c r="V45" s="685"/>
      <c r="W45" s="68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CC91-96AC-4E9C-9B85-31868F146015}">
  <sheetPr codeName="Sheet22">
    <tabColor theme="9"/>
  </sheetPr>
  <dimension ref="B1:AC90"/>
  <sheetViews>
    <sheetView showGridLines="0" zoomScale="85" zoomScaleNormal="85" workbookViewId="0">
      <pane ySplit="8" topLeftCell="A9" activePane="bottomLeft" state="frozen"/>
      <selection activeCell="B37" sqref="B37"/>
      <selection pane="bottomLeft" activeCell="G13" sqref="G13"/>
    </sheetView>
  </sheetViews>
  <sheetFormatPr defaultColWidth="10.69921875" defaultRowHeight="27"/>
  <cols>
    <col min="1" max="1" width="1.199218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1.19921875" style="477" customWidth="1"/>
    <col min="14" max="14" width="12" style="478" customWidth="1"/>
    <col min="15" max="15" width="6.19921875" style="477" customWidth="1"/>
    <col min="16" max="16" width="7.5" style="478" customWidth="1"/>
    <col min="17" max="17" width="1.19921875" style="477" customWidth="1"/>
    <col min="18" max="18" width="12" style="479" customWidth="1"/>
    <col min="19" max="19" width="7.59765625" style="477" customWidth="1"/>
    <col min="20" max="20" width="8" style="479" customWidth="1"/>
    <col min="21" max="21" width="1.19921875" style="477" customWidth="1"/>
    <col min="22" max="22" width="13.3984375" style="479" customWidth="1"/>
    <col min="23" max="23" width="1.19921875" style="477" customWidth="1"/>
    <col min="24" max="24" width="21.19921875" style="477" customWidth="1"/>
    <col min="25" max="25" width="10.5" style="477" customWidth="1"/>
    <col min="26" max="16384" width="10.69921875" style="477"/>
  </cols>
  <sheetData>
    <row r="1" spans="2:29" s="394" customFormat="1" ht="20.25" customHeight="1" thickBot="1">
      <c r="B1" s="392"/>
      <c r="C1" s="392"/>
      <c r="D1" s="392"/>
      <c r="E1" s="844"/>
      <c r="F1" s="393"/>
    </row>
    <row r="2" spans="2:29" s="107" customFormat="1" ht="18.95" customHeight="1" thickBot="1">
      <c r="B2" s="396"/>
      <c r="C2" s="396"/>
      <c r="D2" s="396"/>
      <c r="E2" s="1091" t="s">
        <v>4567</v>
      </c>
      <c r="F2" s="397"/>
      <c r="K2" s="398" t="s">
        <v>2669</v>
      </c>
      <c r="L2" s="1020" t="s">
        <v>640</v>
      </c>
      <c r="M2" s="394"/>
      <c r="N2" s="398" t="s">
        <v>4569</v>
      </c>
      <c r="O2" s="1100">
        <v>5200000</v>
      </c>
      <c r="P2" s="1101"/>
      <c r="Y2" s="841"/>
      <c r="Z2" s="840"/>
      <c r="AA2" s="394"/>
      <c r="AB2" s="394"/>
      <c r="AC2" s="394"/>
    </row>
    <row r="3" spans="2:29" s="107" customFormat="1" ht="18.95" customHeight="1" thickBot="1">
      <c r="B3" s="396"/>
      <c r="C3" s="396"/>
      <c r="D3" s="396"/>
      <c r="E3" s="1091"/>
      <c r="F3" s="909"/>
      <c r="G3" s="1096" t="s">
        <v>4374</v>
      </c>
      <c r="H3" s="1097"/>
      <c r="I3" s="1098"/>
      <c r="K3" s="398" t="s">
        <v>8</v>
      </c>
      <c r="L3" s="1025" t="s">
        <v>48</v>
      </c>
      <c r="M3" s="394"/>
      <c r="N3" s="398" t="s">
        <v>4568</v>
      </c>
      <c r="O3" s="1092">
        <v>5200000</v>
      </c>
      <c r="P3" s="1093"/>
      <c r="R3" s="401"/>
      <c r="S3" s="1094" t="s">
        <v>620</v>
      </c>
      <c r="T3" s="1095"/>
      <c r="V3" s="1102" t="str">
        <f>IF(OR(AND(ROUND(O86,2)&lt;&gt;1, O10+O40+O56&lt;&gt;0), AND(ROUND(P86,2)&lt;&gt;1, P10+P40+P56&lt;&gt;0), AND(ROUND(S86,2)&lt;&gt;1, S10+S40+S56&lt;&gt;0), AND(ROUND(T86,2)&lt;&gt;1, T10+T40+T56&lt;&gt;0)), "O portfólio não totaliza 100%", "")</f>
        <v/>
      </c>
      <c r="W3" s="1102"/>
      <c r="X3" s="1102"/>
      <c r="Y3" s="841"/>
      <c r="Z3" s="840"/>
      <c r="AA3" s="394"/>
      <c r="AB3" s="394"/>
      <c r="AC3" s="394"/>
    </row>
    <row r="4" spans="2:29" s="107" customFormat="1" ht="18.75" customHeight="1">
      <c r="B4" s="396"/>
      <c r="C4" s="396"/>
      <c r="D4" s="396"/>
      <c r="E4" s="1091"/>
      <c r="G4" s="1099" t="s">
        <v>4462</v>
      </c>
      <c r="H4" s="1099"/>
      <c r="I4" s="919" t="s">
        <v>4449</v>
      </c>
      <c r="M4" s="394"/>
      <c r="N4" s="918"/>
      <c r="O4" s="1103" t="str">
        <f>IF(O86=0, "", O86)</f>
        <v/>
      </c>
      <c r="P4" s="850"/>
      <c r="R4" s="821"/>
      <c r="S4" s="1103" t="str">
        <f>IF(S86=0, "", S86)</f>
        <v/>
      </c>
      <c r="T4" s="403"/>
      <c r="V4" s="1102" t="str" cm="1">
        <f t="array" aca="1" ref="V4" ca="1">IF(SUM(IF(IF($K$10:$K$86="Não", $V$10:$V$86, 0)&gt;0, 1,0))&gt;0, "Atenção! Há fundos fechados na carteira", "")</f>
        <v/>
      </c>
      <c r="W4" s="1102"/>
      <c r="X4" s="1102"/>
      <c r="Y4" s="839"/>
      <c r="Z4" s="839"/>
    </row>
    <row r="5" spans="2:29" s="409" customFormat="1" ht="5.25" customHeight="1">
      <c r="B5" s="407"/>
      <c r="C5" s="407"/>
      <c r="D5" s="407"/>
      <c r="M5" s="394"/>
      <c r="O5" s="1104"/>
      <c r="S5" s="1104"/>
      <c r="X5" s="839"/>
      <c r="Y5" s="839"/>
      <c r="Z5" s="839"/>
    </row>
    <row r="6" spans="2:29" s="406" customFormat="1" ht="24" customHeight="1">
      <c r="B6" s="404"/>
      <c r="C6" s="404"/>
      <c r="D6" s="404"/>
      <c r="E6" s="405"/>
      <c r="F6" s="1105" t="s">
        <v>1365</v>
      </c>
      <c r="G6" s="1106"/>
      <c r="H6" s="1106"/>
      <c r="I6" s="1106"/>
      <c r="J6" s="1106"/>
      <c r="K6" s="405"/>
      <c r="L6" s="405"/>
      <c r="M6" s="859"/>
      <c r="N6" s="1106" t="s">
        <v>4209</v>
      </c>
      <c r="O6" s="1106"/>
      <c r="P6" s="1106"/>
      <c r="Q6" s="856"/>
      <c r="R6" s="1106" t="s">
        <v>1348</v>
      </c>
      <c r="S6" s="1106"/>
      <c r="T6" s="1106"/>
      <c r="V6" s="853" t="s">
        <v>4208</v>
      </c>
      <c r="X6" s="839"/>
      <c r="Y6" s="839"/>
      <c r="Z6" s="839"/>
    </row>
    <row r="7" spans="2:29" s="409" customFormat="1" ht="5.25" customHeight="1">
      <c r="B7" s="407"/>
      <c r="C7" s="407"/>
      <c r="D7" s="407"/>
      <c r="E7" s="408"/>
      <c r="M7" s="860"/>
      <c r="N7" s="854"/>
      <c r="O7" s="855"/>
      <c r="P7" s="854"/>
      <c r="Q7" s="857"/>
      <c r="R7" s="862"/>
      <c r="S7" s="863"/>
      <c r="T7" s="862"/>
      <c r="V7" s="412"/>
    </row>
    <row r="8" spans="2:29" s="416" customFormat="1" ht="31.5">
      <c r="B8" s="413"/>
      <c r="C8" s="413"/>
      <c r="D8" s="413"/>
      <c r="E8" s="414" t="s">
        <v>715</v>
      </c>
      <c r="F8" s="415" t="s">
        <v>31</v>
      </c>
      <c r="G8" s="415" t="s">
        <v>33</v>
      </c>
      <c r="H8" s="415" t="s">
        <v>8</v>
      </c>
      <c r="I8" s="415" t="s">
        <v>1405</v>
      </c>
      <c r="J8" s="415" t="s">
        <v>706</v>
      </c>
      <c r="K8" s="577" t="s">
        <v>1433</v>
      </c>
      <c r="L8" s="415" t="s">
        <v>2705</v>
      </c>
      <c r="M8" s="861"/>
      <c r="N8" s="417" t="s">
        <v>2716</v>
      </c>
      <c r="O8" s="417" t="s">
        <v>1346</v>
      </c>
      <c r="P8" s="417" t="s">
        <v>1347</v>
      </c>
      <c r="Q8" s="858"/>
      <c r="R8" s="417" t="s">
        <v>2716</v>
      </c>
      <c r="S8" s="417" t="s">
        <v>1346</v>
      </c>
      <c r="T8" s="417" t="s">
        <v>1347</v>
      </c>
      <c r="V8" s="417" t="s">
        <v>2716</v>
      </c>
    </row>
    <row r="9" spans="2:29" s="409" customFormat="1" ht="5.25" customHeight="1">
      <c r="B9" s="407"/>
      <c r="C9" s="407"/>
      <c r="D9" s="407"/>
      <c r="E9" s="418"/>
      <c r="F9" s="419"/>
      <c r="G9" s="419"/>
      <c r="H9" s="419"/>
      <c r="I9" s="420"/>
      <c r="J9" s="420"/>
      <c r="K9" s="420"/>
      <c r="L9" s="420"/>
      <c r="N9" s="420"/>
      <c r="R9" s="420"/>
      <c r="V9" s="420"/>
    </row>
    <row r="10" spans="2:29" s="425" customFormat="1" ht="14.25" customHeight="1">
      <c r="B10" s="421"/>
      <c r="C10" s="421"/>
      <c r="D10" s="421" t="s">
        <v>1391</v>
      </c>
      <c r="E10" s="422" t="s">
        <v>11</v>
      </c>
      <c r="F10" s="423"/>
      <c r="G10" s="423"/>
      <c r="H10" s="423"/>
      <c r="I10" s="424"/>
      <c r="J10" s="424"/>
      <c r="K10" s="424"/>
      <c r="L10" s="424"/>
      <c r="N10" s="426">
        <f>IFERROR(IF(N12+N15+N26+N37=0, 0,N12+N15+N26+N37),"")</f>
        <v>0</v>
      </c>
      <c r="O10" s="427">
        <f>O12+O15+O26+O37</f>
        <v>0</v>
      </c>
      <c r="P10" s="427">
        <f>P12+P15+P26+P37</f>
        <v>0</v>
      </c>
      <c r="R10" s="426">
        <f>IFERROR(IF(R12+R15+R26+R37=0, 0,R12+R15+R26+R37),"")</f>
        <v>0</v>
      </c>
      <c r="S10" s="427">
        <f>S12+S15+S26+S37</f>
        <v>0</v>
      </c>
      <c r="T10" s="427">
        <f>T12+T15+T26+T37</f>
        <v>0</v>
      </c>
      <c r="V10" s="426">
        <f>R10-N10</f>
        <v>0</v>
      </c>
    </row>
    <row r="11" spans="2:29" s="409" customFormat="1" ht="5.25" customHeight="1">
      <c r="B11" s="407"/>
      <c r="C11" s="407"/>
      <c r="D11" s="407"/>
      <c r="E11" s="418"/>
      <c r="F11" s="419"/>
      <c r="G11" s="419"/>
      <c r="H11" s="419"/>
      <c r="I11" s="420"/>
      <c r="J11" s="420"/>
      <c r="K11" s="420"/>
      <c r="L11" s="420"/>
      <c r="N11" s="429"/>
      <c r="R11" s="429"/>
      <c r="S11" s="212"/>
      <c r="V11" s="429"/>
    </row>
    <row r="12" spans="2:29" s="425" customFormat="1" ht="14.25" customHeight="1">
      <c r="B12" s="421"/>
      <c r="C12" s="421" t="s">
        <v>12</v>
      </c>
      <c r="D12" s="421" t="s">
        <v>12</v>
      </c>
      <c r="E12" s="430" t="s">
        <v>620</v>
      </c>
      <c r="F12" s="431"/>
      <c r="G12" s="431"/>
      <c r="H12" s="431"/>
      <c r="I12" s="432"/>
      <c r="J12" s="432"/>
      <c r="K12" s="432"/>
      <c r="L12" s="432"/>
      <c r="N12" s="845">
        <f>IFERROR(IF(O12=0, 0, O12*$O$2),0)</f>
        <v>0</v>
      </c>
      <c r="O12" s="235">
        <f>SUM(O13:O14)</f>
        <v>0</v>
      </c>
      <c r="P12" s="820">
        <f>IF(O12=0,0,ROUND(SUM(P13:P14)*O12,6))</f>
        <v>0</v>
      </c>
      <c r="R12" s="845">
        <f>IFERROR(IF(S12=0, 0, S12*$O$3),0)</f>
        <v>0</v>
      </c>
      <c r="S12" s="579"/>
      <c r="T12" s="820">
        <f>IF(S12=0,0,ROUND(SUM(T13:T14)*S12,6))</f>
        <v>0</v>
      </c>
      <c r="V12" s="845">
        <f>R12-N12</f>
        <v>0</v>
      </c>
      <c r="X12" s="441"/>
    </row>
    <row r="13" spans="2:29" s="441" customFormat="1" ht="14.25" customHeight="1">
      <c r="B13" s="435"/>
      <c r="C13" s="435"/>
      <c r="D13" s="435"/>
      <c r="E13" s="352"/>
      <c r="F13" s="436" t="str"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
IFERROR(INDEX(OFFSET('RF &amp; RV Guide'!$Z$10,1, , 100),MATCH($E13, OFFSET('RF &amp; RV Guide'!$E$10,1,,100),0)), "-"))))</f>
        <v/>
      </c>
      <c r="G13" s="437"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49"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65"/>
      <c r="N13" s="1021"/>
      <c r="O13" s="1017" t="str">
        <f>IFERROR(IF(N13="", "", N13/$O$2/IF($L$3&lt;&gt;"USD", IF($L13="Offsh.", 'Asset Allocation Tatico'!$C$38,1), IF($L13&lt;&gt;"Offsh.", 1/'Asset Allocation Tatico'!$C$38, 1))), 0)</f>
        <v/>
      </c>
      <c r="P13" s="442" t="str">
        <f t="shared" ref="P13" si="0">IFERROR(IF(O13="", "", O13/O$12),0)</f>
        <v/>
      </c>
      <c r="R13" s="846" t="str">
        <f>IFERROR(IF(S13="", "", S13*$O$3/IF($L$3&lt;&gt;"USD", IF($L13="Offsh.", 'Asset Allocation Tatico'!$C$38,1), IF($L13&lt;&gt;"Offsh.", 1/'Asset Allocation Tatico'!$C$38, 1))), 0)</f>
        <v/>
      </c>
      <c r="S13" s="221"/>
      <c r="T13" s="442" t="str">
        <f t="shared" ref="T13" si="1">IFERROR(IF(S13="", "", S13/S$12),0)</f>
        <v/>
      </c>
      <c r="V13" s="899" t="str">
        <f t="shared" ref="V13" si="2">IFERROR(ROUND(R13-N13,2), "")</f>
        <v/>
      </c>
    </row>
    <row r="14" spans="2:29" s="409" customFormat="1" ht="5.25" customHeight="1">
      <c r="B14" s="407"/>
      <c r="C14" s="407"/>
      <c r="D14" s="407"/>
      <c r="E14" s="443"/>
      <c r="F14" s="444"/>
      <c r="G14" s="419"/>
      <c r="H14" s="419"/>
      <c r="I14" s="420"/>
      <c r="J14" s="420"/>
      <c r="K14" s="420"/>
      <c r="L14" s="420"/>
      <c r="N14" s="429"/>
      <c r="R14" s="429"/>
      <c r="S14" s="212"/>
      <c r="V14" s="429"/>
      <c r="X14" s="441"/>
    </row>
    <row r="15" spans="2:29" s="425" customFormat="1" ht="14.25" customHeight="1">
      <c r="B15" s="421"/>
      <c r="C15" s="421" t="s">
        <v>1391</v>
      </c>
      <c r="D15" s="421" t="s">
        <v>12</v>
      </c>
      <c r="E15" s="430" t="s">
        <v>621</v>
      </c>
      <c r="F15" s="431"/>
      <c r="G15" s="431"/>
      <c r="H15" s="431"/>
      <c r="I15" s="432"/>
      <c r="J15" s="432"/>
      <c r="K15" s="432"/>
      <c r="L15" s="432"/>
      <c r="N15" s="433">
        <f>IFERROR(IF(O15=0, 0, O15*$O$2),0)</f>
        <v>0</v>
      </c>
      <c r="O15" s="235">
        <f>O17+O20+O23</f>
        <v>0</v>
      </c>
      <c r="P15" s="434">
        <f>ROUND(P17+P20+P23,6)</f>
        <v>0</v>
      </c>
      <c r="R15" s="433">
        <f>IFERROR(IF(S15=0, 0, S15*$O$3),0)</f>
        <v>0</v>
      </c>
      <c r="S15" s="235">
        <f>S17+S20+S23</f>
        <v>0</v>
      </c>
      <c r="T15" s="434">
        <f>ROUND(T17+T20+T23,6)</f>
        <v>0</v>
      </c>
      <c r="V15" s="433">
        <f>R15-N15</f>
        <v>0</v>
      </c>
    </row>
    <row r="16" spans="2:29" s="449" customFormat="1" ht="3" customHeight="1">
      <c r="B16" s="445"/>
      <c r="C16" s="445"/>
      <c r="D16" s="445"/>
      <c r="E16" s="446"/>
      <c r="F16" s="447"/>
      <c r="G16" s="447"/>
      <c r="H16" s="447"/>
      <c r="I16" s="448"/>
      <c r="J16" s="448"/>
      <c r="K16" s="448"/>
      <c r="L16" s="448"/>
      <c r="N16" s="450"/>
      <c r="O16" s="1018"/>
      <c r="R16" s="450"/>
      <c r="S16" s="1023"/>
      <c r="V16" s="450"/>
    </row>
    <row r="17" spans="2:26" s="425" customFormat="1" ht="14.25" customHeight="1">
      <c r="B17" s="421"/>
      <c r="C17" s="421"/>
      <c r="D17" s="421" t="s">
        <v>12</v>
      </c>
      <c r="E17" s="452" t="s">
        <v>2719</v>
      </c>
      <c r="F17" s="453"/>
      <c r="G17" s="453"/>
      <c r="H17" s="453"/>
      <c r="I17" s="454"/>
      <c r="J17" s="454"/>
      <c r="K17" s="454"/>
      <c r="L17" s="454"/>
      <c r="N17" s="455">
        <f>IFERROR(IF(O17=0, 0, O17*$O$2),0)</f>
        <v>0</v>
      </c>
      <c r="O17" s="199">
        <f>SUM(O18:O19)</f>
        <v>0</v>
      </c>
      <c r="P17" s="456">
        <f>IF(O17=0, 0, SUM(P18:P19)*O17)</f>
        <v>0</v>
      </c>
      <c r="R17" s="455">
        <f>IFERROR(IF(S17=0, 0, S17*$O$3),0)</f>
        <v>0</v>
      </c>
      <c r="S17" s="580"/>
      <c r="T17" s="456">
        <f>IF(S17=0, 0, SUM(T18:T19)*S17)</f>
        <v>0</v>
      </c>
      <c r="V17" s="455">
        <f>R17-N17</f>
        <v>0</v>
      </c>
    </row>
    <row r="18" spans="2:26" s="441" customFormat="1" ht="14.25" customHeight="1">
      <c r="B18" s="435"/>
      <c r="C18" s="435"/>
      <c r="D18" s="435"/>
      <c r="E18" s="352"/>
      <c r="F18" s="436" t="str"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
IFERROR(INDEX(OFFSET('RF &amp; RV Guide'!$Z$10,1, , 100),MATCH($E18, OFFSET('RF &amp; RV Guide'!$E$10,1,,100),0)), "-"))))</f>
        <v/>
      </c>
      <c r="G18" s="437"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Guide'!18:18)),0)-1,COUNTA('Fund Guide'!$B:$B)-COUNTA('Fund Guide'!$B$2:$B$5)),MATCH($E18,OFFSET('Fund Guide'!$B$5,1,,COUNTA('Fund Guide'!$B:$B)-COUNTA('Fund Guide'!$B$2:$B$5)),0)),IFERROR(OFFSET('RF &amp; RV Guide'!$E$8,2+MATCH($E18, OFFSET('RF &amp; RV Guide'!$E$8,3,,200), 0),-1+MATCH(H$8, OFFSET('RF &amp; RV Guide'!$E$8,,,,COUNTA('RF &amp; RV Guide'!$8:$8)-COUNTA('RF &amp; RV Guide'!$A$8:$E$8)),0)),"BRL")))</f>
        <v/>
      </c>
      <c r="I18" s="439"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65"/>
      <c r="N18" s="1021"/>
      <c r="O18" s="1017" t="str">
        <f>IFERROR(IF(N18="", "", N18/$O$2/IF($L$3&lt;&gt;"USD", IF($L18="Offsh.", 'Asset Allocation Tatico'!$C$38,1), IF($L18&lt;&gt;"Offsh.", 1/'Asset Allocation Tatico'!$C$38, 1))), 0)</f>
        <v/>
      </c>
      <c r="P18" s="457" t="str">
        <f>IFERROR(IF(O18="", "", O18/O$17),0)</f>
        <v/>
      </c>
      <c r="R18" s="846" t="str">
        <f>IFERROR(IF(S18="", "", S18*$O$3/IF($L$3&lt;&gt;"USD", IF($L18="Offsh.", 'Asset Allocation Tatico'!$C$38,1), IF($L18&lt;&gt;"Offsh.", 1/'Asset Allocation Tatico'!$C$38, 1))), 0)</f>
        <v/>
      </c>
      <c r="S18" s="221"/>
      <c r="T18" s="457" t="str">
        <f>IFERROR(IF(S18="", "", S18/S$17),0)</f>
        <v/>
      </c>
      <c r="V18" s="846" t="str">
        <f>IFERROR(ROUND(R18-N18,2), "")</f>
        <v/>
      </c>
      <c r="X18" s="480"/>
    </row>
    <row r="19" spans="2:26" s="449" customFormat="1" ht="4.5" customHeight="1">
      <c r="B19" s="445"/>
      <c r="C19" s="445"/>
      <c r="D19" s="445"/>
      <c r="E19" s="446"/>
      <c r="F19" s="458"/>
      <c r="G19" s="447"/>
      <c r="H19" s="447"/>
      <c r="I19" s="448"/>
      <c r="J19" s="448"/>
      <c r="K19" s="448"/>
      <c r="L19" s="448"/>
      <c r="N19" s="450"/>
      <c r="O19" s="1018"/>
      <c r="P19" s="449" t="str">
        <f>IFERROR(IF(O19="", "", O19/O$17),0)</f>
        <v/>
      </c>
      <c r="R19" s="450"/>
      <c r="S19" s="1024"/>
      <c r="T19" s="449" t="str">
        <f>IFERROR(IF(S19="", "", S19/S$17),0)</f>
        <v/>
      </c>
      <c r="V19" s="450"/>
    </row>
    <row r="20" spans="2:26" s="425" customFormat="1" ht="14.25" customHeight="1">
      <c r="B20" s="421"/>
      <c r="C20" s="421"/>
      <c r="D20" s="421" t="s">
        <v>12</v>
      </c>
      <c r="E20" s="452" t="s">
        <v>2720</v>
      </c>
      <c r="F20" s="453"/>
      <c r="G20" s="453"/>
      <c r="H20" s="453"/>
      <c r="I20" s="454"/>
      <c r="J20" s="454"/>
      <c r="K20" s="454"/>
      <c r="L20" s="454"/>
      <c r="N20" s="455">
        <f>IFERROR(IF(O20=0, 0, O20*$O$2),0)</f>
        <v>0</v>
      </c>
      <c r="O20" s="199">
        <f>SUM(O21:O22)</f>
        <v>0</v>
      </c>
      <c r="P20" s="456">
        <f>IF(O20=0, 0, SUM(P21:P22)*O20)</f>
        <v>0</v>
      </c>
      <c r="R20" s="455">
        <f>IFERROR(IF(S20=0, 0, S20*$O$3),0)</f>
        <v>0</v>
      </c>
      <c r="S20" s="580"/>
      <c r="T20" s="456">
        <f>IF(S20=0, 0, SUM(T21:T22)*S20)</f>
        <v>0</v>
      </c>
      <c r="V20" s="455">
        <f>R20-N20</f>
        <v>0</v>
      </c>
    </row>
    <row r="21" spans="2:26" s="441" customFormat="1" ht="15" customHeight="1">
      <c r="B21" s="435"/>
      <c r="C21" s="435"/>
      <c r="D21" s="435"/>
      <c r="E21" s="352"/>
      <c r="F21" s="436" t="str" cm="1">
        <f t="array" aca="1" ref="F21" ca="1">IF($E21="", "", IFERROR(INDEX(OFFSET('Fund Guide'!$B$5,1,MATCH(F$8,OFFSET('Fund Guide'!$B$5,,,,COUNTA('Fund Guide'!$5:$5)),0)-1,COUNTA('Fund Guide'!$B:$B)-COUNTA('Fund Guide'!$B$2:$B$5)),MATCH($E21,OFFSET('Fund Guide'!$B$5,1,,COUNTA('Fund Guide'!$B:$B)-COUNTA('Fund Guide'!$B$2:$B$5)),0)),
IFERROR(INDEX(OFFSET('RF &amp; RV Guide'!$Z$10,1, , 100),MATCH(IF(FIND("(", $E21)&gt;0, LEFT($E21, FIND("(", $E21)-1),), IFERROR(IF(FIND("(", OFFSET('RF &amp; RV Guide'!$E$10,1,,100))&gt;0, LEFT(OFFSET('RF &amp; RV Guide'!$E$10,1,,100), FIND("(", $E21)-1),),"-"),0)),
IFERROR(INDEX(OFFSET('RF &amp; RV Guide'!$Z$10,1, , 100),MATCH($E21, OFFSET('RF &amp; RV Guide'!$E$10,1,,100),0)), "-"))))</f>
        <v/>
      </c>
      <c r="G21" s="437"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Guide'!21:21)),0)-1,COUNTA('Fund Guide'!$B:$B)-COUNTA('Fund Guide'!$B$2:$B$5)),MATCH($E21,OFFSET('Fund Guide'!$B$5,1,,COUNTA('Fund Guide'!$B:$B)-COUNTA('Fund Guide'!$B$2:$B$5)),0)),IFERROR(OFFSET('RF &amp; RV Guide'!$E$8,2+MATCH($E21, OFFSET('RF &amp; RV Guide'!$E$8,3,,200), 0),-1+MATCH(H$8, OFFSET('RF &amp; RV Guide'!$E$8,,,,COUNTA('RF &amp; RV Guide'!$8:$8)-COUNTA('RF &amp; RV Guide'!$A$8:$E$8)),0)),"BRL")))</f>
        <v/>
      </c>
      <c r="I21" s="439"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65"/>
      <c r="N21" s="1021"/>
      <c r="O21" s="1017" t="str">
        <f>IFERROR(IF(N21="", "", N21/$O$2/IF($L$3&lt;&gt;"USD", IF($L21="Offsh.", 'Asset Allocation Tatico'!$C$38,1), IF($L21&lt;&gt;"Offsh.", 1/'Asset Allocation Tatico'!$C$38, 1))), 0)</f>
        <v/>
      </c>
      <c r="P21" s="457" t="str">
        <f>IFERROR(IF(O21="", "", O21/O$20),0)</f>
        <v/>
      </c>
      <c r="R21" s="846" t="str">
        <f>IFERROR(IF(S21="", "", S21*$O$3/IF($L$3&lt;&gt;"USD", IF($L21="Offsh.", 'Asset Allocation Tatico'!$C$38,1), IF($L21&lt;&gt;"Offsh.", 1/'Asset Allocation Tatico'!$C$38, 1))), 0)</f>
        <v/>
      </c>
      <c r="S21" s="221"/>
      <c r="T21" s="457" t="str">
        <f>IFERROR(IF(S21="", "", S21/S$20),0)</f>
        <v/>
      </c>
      <c r="V21" s="846" t="str">
        <f>IFERROR(ROUND(R21-N21,2), "")</f>
        <v/>
      </c>
      <c r="Z21" s="459"/>
    </row>
    <row r="22" spans="2:26" s="449" customFormat="1" ht="4.5" customHeight="1">
      <c r="B22" s="445"/>
      <c r="C22" s="445"/>
      <c r="D22" s="445"/>
      <c r="E22" s="446"/>
      <c r="F22" s="458"/>
      <c r="G22" s="447"/>
      <c r="H22" s="447"/>
      <c r="I22" s="448"/>
      <c r="J22" s="448"/>
      <c r="K22" s="448"/>
      <c r="L22" s="448"/>
      <c r="N22" s="450"/>
      <c r="O22" s="1018"/>
      <c r="R22" s="450"/>
      <c r="S22" s="1024"/>
      <c r="V22" s="450"/>
      <c r="Z22" s="459"/>
    </row>
    <row r="23" spans="2:26" s="425" customFormat="1" ht="14.25" customHeight="1">
      <c r="B23" s="421"/>
      <c r="C23" s="421"/>
      <c r="D23" s="421" t="s">
        <v>12</v>
      </c>
      <c r="E23" s="452" t="s">
        <v>1366</v>
      </c>
      <c r="F23" s="453"/>
      <c r="G23" s="453"/>
      <c r="H23" s="453"/>
      <c r="I23" s="454"/>
      <c r="J23" s="454"/>
      <c r="K23" s="454"/>
      <c r="L23" s="454"/>
      <c r="N23" s="455">
        <f>IFERROR(IF(O23=0, 0, O23*$O$2),0)</f>
        <v>0</v>
      </c>
      <c r="O23" s="199">
        <f>SUM(O24:O25)</f>
        <v>0</v>
      </c>
      <c r="P23" s="456">
        <f>IF(O23=0, 0, SUM(P24:P25)*O23)</f>
        <v>0</v>
      </c>
      <c r="R23" s="455">
        <f>IFERROR(IF(S23=0, 0, S23*$O$3),0)</f>
        <v>0</v>
      </c>
      <c r="S23" s="580"/>
      <c r="T23" s="456">
        <f>IF(S23=0, 0, SUM(T24:T25)*S23)</f>
        <v>0</v>
      </c>
      <c r="V23" s="455">
        <f>R23-N23</f>
        <v>0</v>
      </c>
    </row>
    <row r="24" spans="2:26" s="441" customFormat="1" ht="15" customHeight="1">
      <c r="B24" s="435"/>
      <c r="C24" s="435"/>
      <c r="D24" s="435"/>
      <c r="E24" s="352"/>
      <c r="F24" s="436" t="str"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
IFERROR(INDEX(OFFSET('RF &amp; RV Guide'!$Z$10,1, , 100),MATCH($E24, OFFSET('RF &amp; RV Guide'!$E$10,1,,100),0)), "-"))))</f>
        <v/>
      </c>
      <c r="G24" s="437"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38" t="str">
        <f ca="1">IF($E24="", "", IFERROR(INDEX(OFFSET('Fund Guide'!$B$5,1,MATCH(H$8,OFFSET('Fund Guide'!$B$5,,,,COUNTA('Fund Guide'!27:27)),0)-1,COUNTA('Fund Guide'!$B:$B)-COUNTA('Fund Guide'!$B$2:$B$5)),MATCH($E24,OFFSET('Fund Guide'!$B$5,1,,COUNTA('Fund Guide'!$B:$B)-COUNTA('Fund Guide'!$B$2:$B$5)),0)),IFERROR(OFFSET('RF &amp; RV Guide'!$E$8,2+MATCH($E24, OFFSET('RF &amp; RV Guide'!$E$8,3,,200), 0),-1+MATCH(H$8, OFFSET('RF &amp; RV Guide'!$E$8,,,,COUNTA('RF &amp; RV Guide'!$8:$8)-COUNTA('RF &amp; RV Guide'!$A$8:$E$8)),0)),"BRL")))</f>
        <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440"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L24" s="865"/>
      <c r="N24" s="1021"/>
      <c r="O24" s="1017" t="str">
        <f>IFERROR(IF(N24="", "", N24/$O$2/IF($L$3&lt;&gt;"USD", IF($L24="Offsh.", 'Asset Allocation Tatico'!$C$38,1), IF($L24&lt;&gt;"Offsh.", 1/'Asset Allocation Tatico'!$C$38, 1))), 0)</f>
        <v/>
      </c>
      <c r="P24" s="457" t="str">
        <f>IFERROR(IF(O24="", "", O24/O$23),0)</f>
        <v/>
      </c>
      <c r="R24" s="846" t="str">
        <f>IFERROR(IF(S24="", "", S24*$O$3/IF($L$3&lt;&gt;"USD", IF($L24="Offsh.", 'Asset Allocation Tatico'!$C$38,1), IF($L24&lt;&gt;"Offsh.", 1/'Asset Allocation Tatico'!$C$38, 1))), 0)</f>
        <v/>
      </c>
      <c r="S24" s="221"/>
      <c r="T24" s="457" t="str">
        <f>IFERROR(IF(S24="", "", S24/S$23),0)</f>
        <v/>
      </c>
      <c r="V24" s="846" t="str">
        <f>IFERROR(ROUND(R24-N24,2), "")</f>
        <v/>
      </c>
      <c r="Z24" s="459"/>
    </row>
    <row r="25" spans="2:26" s="449" customFormat="1" ht="5.25" customHeight="1">
      <c r="B25" s="445"/>
      <c r="C25" s="445"/>
      <c r="D25" s="445"/>
      <c r="E25" s="446"/>
      <c r="F25" s="458"/>
      <c r="G25" s="447"/>
      <c r="H25" s="447"/>
      <c r="I25" s="448"/>
      <c r="J25" s="448"/>
      <c r="K25" s="448"/>
      <c r="L25" s="448"/>
      <c r="N25" s="450"/>
      <c r="O25" s="1018"/>
      <c r="R25" s="450"/>
      <c r="S25" s="1024"/>
      <c r="V25" s="450"/>
    </row>
    <row r="26" spans="2:26" s="425" customFormat="1" ht="14.25" customHeight="1">
      <c r="B26" s="421"/>
      <c r="C26" s="421" t="s">
        <v>1391</v>
      </c>
      <c r="D26" s="421" t="s">
        <v>12</v>
      </c>
      <c r="E26" s="430" t="s">
        <v>661</v>
      </c>
      <c r="F26" s="431"/>
      <c r="G26" s="431"/>
      <c r="H26" s="431"/>
      <c r="I26" s="432"/>
      <c r="J26" s="432"/>
      <c r="K26" s="432"/>
      <c r="L26" s="432"/>
      <c r="N26" s="433">
        <f>IFERROR(IF(O26=0, 0, O26*$O$2),0)</f>
        <v>0</v>
      </c>
      <c r="O26" s="235">
        <f>O28+O31+O34</f>
        <v>0</v>
      </c>
      <c r="P26" s="434">
        <f>ROUND(P28+P31+P34,6)</f>
        <v>0</v>
      </c>
      <c r="R26" s="433">
        <f>IFERROR(IF(S26=0, 0, S26*$O$3),0)</f>
        <v>0</v>
      </c>
      <c r="S26" s="235">
        <f>S28+S31+S34</f>
        <v>0</v>
      </c>
      <c r="T26" s="434">
        <f>ROUND(T28+T31+T34,6)</f>
        <v>0</v>
      </c>
      <c r="V26" s="433">
        <f>R26-N26</f>
        <v>0</v>
      </c>
    </row>
    <row r="27" spans="2:26" s="449" customFormat="1" ht="3" customHeight="1">
      <c r="B27" s="445"/>
      <c r="C27" s="445"/>
      <c r="D27" s="445"/>
      <c r="E27" s="446"/>
      <c r="F27" s="447"/>
      <c r="G27" s="447"/>
      <c r="H27" s="447"/>
      <c r="I27" s="448"/>
      <c r="J27" s="448"/>
      <c r="K27" s="448"/>
      <c r="L27" s="448"/>
      <c r="N27" s="450"/>
      <c r="O27" s="1018"/>
      <c r="R27" s="450"/>
      <c r="S27" s="1023"/>
      <c r="V27" s="450"/>
    </row>
    <row r="28" spans="2:26" s="425" customFormat="1" ht="14.25" customHeight="1">
      <c r="B28" s="421"/>
      <c r="C28" s="421"/>
      <c r="D28" s="421" t="s">
        <v>12</v>
      </c>
      <c r="E28" s="452" t="s">
        <v>1369</v>
      </c>
      <c r="F28" s="453"/>
      <c r="G28" s="453"/>
      <c r="H28" s="453"/>
      <c r="I28" s="454"/>
      <c r="J28" s="454"/>
      <c r="K28" s="454"/>
      <c r="L28" s="454"/>
      <c r="N28" s="455">
        <f>IFERROR(IF(O28=0, 0, O28*$O$2),0)</f>
        <v>0</v>
      </c>
      <c r="O28" s="199">
        <f>SUM(O29:O30)</f>
        <v>0</v>
      </c>
      <c r="P28" s="456">
        <f>IF(O28=0, 0, SUM(P29:P30)*O28)</f>
        <v>0</v>
      </c>
      <c r="R28" s="455">
        <f>IFERROR(IF(S28=0, 0, S28*$O$3),0)</f>
        <v>0</v>
      </c>
      <c r="S28" s="580"/>
      <c r="T28" s="456">
        <f>IF(S28=0, 0, SUM(T29:T30)*S28)</f>
        <v>0</v>
      </c>
      <c r="V28" s="455">
        <f>R28-N28</f>
        <v>0</v>
      </c>
    </row>
    <row r="29" spans="2:26" s="441" customFormat="1" ht="14.25" customHeight="1">
      <c r="B29" s="435"/>
      <c r="C29" s="435"/>
      <c r="D29" s="435"/>
      <c r="E29" s="352"/>
      <c r="F29" s="436" t="str" cm="1">
        <f t="array" aca="1" ref="F29" ca="1">IF($E29="", "", IFERROR(INDEX(OFFSET('Fund Guide'!$B$5,1,MATCH(F$8,OFFSET('Fund Guide'!$B$5,,,,COUNTA('Fund Guide'!$5:$5)),0)-1,COUNTA('Fund Guide'!$B:$B)-COUNTA('Fund Guide'!$B$2:$B$5)),MATCH($E29,OFFSET('Fund Guide'!$B$5,1,,COUNTA('Fund Guide'!$B:$B)-COUNTA('Fund Guide'!$B$2:$B$5)),0)),
IFERROR(INDEX(OFFSET('RF &amp; RV Guide'!$Z$10,1, , 100),MATCH(IF(FIND("(", $E29)&gt;0, LEFT($E29, FIND("(", $E29)-1),), IFERROR(IF(FIND("(", OFFSET('RF &amp; RV Guide'!$E$10,1,,100))&gt;0, LEFT(OFFSET('RF &amp; RV Guide'!$E$10,1,,100), FIND("(", $E29)-1),),"-"),0)),
IFERROR(INDEX(OFFSET('RF &amp; RV Guide'!$Z$10,1, , 100),MATCH($E29, OFFSET('RF &amp; RV Guide'!$E$10,1,,100),0)), "-"))))</f>
        <v/>
      </c>
      <c r="G29" s="437"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38" t="str">
        <f ca="1">IF($E29="", "", IFERROR(INDEX(OFFSET('Fund Guide'!$B$5,1,MATCH(H$8,OFFSET('Fund Guide'!$B$5,,,,COUNTA('Fund Guide'!32:32)),0)-1,COUNTA('Fund Guide'!$B:$B)-COUNTA('Fund Guide'!$B$2:$B$5)),MATCH($E29,OFFSET('Fund Guide'!$B$5,1,,COUNTA('Fund Guide'!$B:$B)-COUNTA('Fund Guide'!$B$2:$B$5)),0)),IFERROR(OFFSET('RF &amp; RV Guide'!$E$8,2+MATCH($E29, OFFSET('RF &amp; RV Guide'!$E$8,3,,200), 0),-1+MATCH(H$8, OFFSET('RF &amp; RV Guide'!$E$8,,,,COUNTA('RF &amp; RV Guide'!$8:$8)-COUNTA('RF &amp; RV Guide'!$A$8:$E$8)),0)),"BRL")))</f>
        <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440"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L29" s="865"/>
      <c r="N29" s="1021"/>
      <c r="O29" s="1017" t="str">
        <f>IFERROR(IF(N29="", "", N29/$O$2/IF($L$3&lt;&gt;"USD", IF($L29="Offsh.", 'Asset Allocation Tatico'!$C$38,1), IF($L29&lt;&gt;"Offsh.", 1/'Asset Allocation Tatico'!$C$38, 1))), 0)</f>
        <v/>
      </c>
      <c r="P29" s="457" t="str">
        <f>IFERROR(IF(O29="", "", O29/O$28),0)</f>
        <v/>
      </c>
      <c r="R29" s="846" t="str">
        <f>IFERROR(IF(S29="", "", S29*$O$3/IF($L$3&lt;&gt;"USD", IF($L29="Offsh.", 'Asset Allocation Tatico'!$C$38,1), IF($L29&lt;&gt;"Offsh.", 1/'Asset Allocation Tatico'!$C$38, 1))), 0)</f>
        <v/>
      </c>
      <c r="S29" s="221"/>
      <c r="T29" s="457" t="str">
        <f>IFERROR(IF(S29="", "", S29/S$28),0)</f>
        <v/>
      </c>
      <c r="V29" s="846" t="str">
        <f>IFERROR(ROUND(R29-N29,2), "")</f>
        <v/>
      </c>
      <c r="Z29" s="459"/>
    </row>
    <row r="30" spans="2:26" s="409" customFormat="1" ht="4.5" customHeight="1">
      <c r="B30" s="407"/>
      <c r="C30" s="407"/>
      <c r="D30" s="407"/>
      <c r="E30" s="418"/>
      <c r="F30" s="444"/>
      <c r="G30" s="419"/>
      <c r="H30" s="419"/>
      <c r="I30" s="420"/>
      <c r="J30" s="420"/>
      <c r="K30" s="420"/>
      <c r="L30" s="420"/>
      <c r="N30" s="429"/>
      <c r="R30" s="429"/>
      <c r="S30" s="212"/>
      <c r="V30" s="429"/>
    </row>
    <row r="31" spans="2:26" s="425" customFormat="1" ht="14.25" customHeight="1">
      <c r="B31" s="421"/>
      <c r="C31" s="421"/>
      <c r="D31" s="421" t="s">
        <v>12</v>
      </c>
      <c r="E31" s="452" t="s">
        <v>2721</v>
      </c>
      <c r="F31" s="453"/>
      <c r="G31" s="453"/>
      <c r="H31" s="453"/>
      <c r="I31" s="454"/>
      <c r="J31" s="454"/>
      <c r="K31" s="454"/>
      <c r="L31" s="454"/>
      <c r="N31" s="455">
        <f>IFERROR(IF(O31=0, 0, O31*$O$2),0)</f>
        <v>0</v>
      </c>
      <c r="O31" s="199">
        <f>SUM(O32:O33)</f>
        <v>0</v>
      </c>
      <c r="P31" s="456">
        <f>IF(O31=0, 0, SUM(P32:P33)*O31)</f>
        <v>0</v>
      </c>
      <c r="R31" s="455">
        <f>IFERROR(IF(S31=0, 0, S31*$O$3),0)</f>
        <v>0</v>
      </c>
      <c r="S31" s="580"/>
      <c r="T31" s="456">
        <f>IF(S31=0, 0, SUM(T32:T33)*S31)</f>
        <v>0</v>
      </c>
      <c r="V31" s="455">
        <f>R31-N31</f>
        <v>0</v>
      </c>
    </row>
    <row r="32" spans="2:26" s="441" customFormat="1" ht="14.25" customHeight="1">
      <c r="B32" s="435"/>
      <c r="C32" s="435"/>
      <c r="D32" s="435"/>
      <c r="E32" s="352"/>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
IFERROR(INDEX(OFFSET('RF &amp; RV Guide'!$Z$10,1, , 100),MATCH($E32, OFFSET('RF &amp; RV Guide'!$E$10,1,,100),0)), "-"))))</f>
        <v/>
      </c>
      <c r="G32" s="437"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38" t="str">
        <f ca="1">IF($E32="", "", IFERROR(INDEX(OFFSET('Fund Guide'!$B$5,1,MATCH(H$8,OFFSET('Fund Guide'!$B$5,,,,COUNTA('Fund Guide'!37:37)),0)-1,COUNTA('Fund Guide'!$B:$B)-COUNTA('Fund Guide'!$B$2:$B$5)),MATCH($E32,OFFSET('Fund Guide'!$B$5,1,,COUNTA('Fund Guide'!$B:$B)-COUNTA('Fund Guide'!$B$2:$B$5)),0)),IFERROR(OFFSET('RF &amp; RV Guide'!$E$8,2+MATCH($E32, OFFSET('RF &amp; RV Guide'!$E$8,3,,200), 0),-1+MATCH(H$8, OFFSET('RF &amp; RV Guide'!$E$8,,,,COUNTA('RF &amp; RV Guide'!$8:$8)-COUNTA('RF &amp; RV Guide'!$A$8:$E$8)),0)),"BRL")))</f>
        <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440"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L32" s="865"/>
      <c r="N32" s="1021"/>
      <c r="O32" s="1017" t="str">
        <f>IFERROR(IF(N32="", "", N32/$O$2/IF($L$3&lt;&gt;"USD", IF($L32="Offsh.", 'Asset Allocation Tatico'!$C$38,1), IF($L32&lt;&gt;"Offsh.", 1/'Asset Allocation Tatico'!$C$38, 1))), 0)</f>
        <v/>
      </c>
      <c r="P32" s="457" t="str">
        <f>IFERROR(IF(O32="", "", O32/O$31),0)</f>
        <v/>
      </c>
      <c r="R32" s="846" t="str">
        <f>IFERROR(IF(S32="", "", S32*$O$3/IF($L$3&lt;&gt;"USD", IF($L32="Offsh.", 'Asset Allocation Tatico'!$C$38,1), IF($L32&lt;&gt;"Offsh.", 1/'Asset Allocation Tatico'!$C$38, 1))), 0)</f>
        <v/>
      </c>
      <c r="S32" s="221"/>
      <c r="T32" s="457" t="str">
        <f t="shared" ref="T32" si="3">IFERROR(IF(S32="", "", S32/S$31),0)</f>
        <v/>
      </c>
      <c r="V32" s="846" t="str">
        <f>IFERROR(ROUND(R32-N32,2), "")</f>
        <v/>
      </c>
    </row>
    <row r="33" spans="2:24" s="409" customFormat="1" ht="4.5" customHeight="1">
      <c r="B33" s="407"/>
      <c r="C33" s="407"/>
      <c r="D33" s="407"/>
      <c r="E33" s="418"/>
      <c r="F33" s="444"/>
      <c r="G33" s="419"/>
      <c r="H33" s="419"/>
      <c r="I33" s="420"/>
      <c r="J33" s="420"/>
      <c r="K33" s="420"/>
      <c r="L33" s="420"/>
      <c r="N33" s="429"/>
      <c r="R33" s="429"/>
      <c r="S33" s="212"/>
      <c r="V33" s="429"/>
    </row>
    <row r="34" spans="2:24" s="425" customFormat="1" ht="14.25" customHeight="1">
      <c r="B34" s="421"/>
      <c r="C34" s="421"/>
      <c r="D34" s="421" t="s">
        <v>12</v>
      </c>
      <c r="E34" s="452" t="s">
        <v>1367</v>
      </c>
      <c r="F34" s="453"/>
      <c r="G34" s="453"/>
      <c r="H34" s="453"/>
      <c r="I34" s="454"/>
      <c r="J34" s="454"/>
      <c r="K34" s="454"/>
      <c r="L34" s="454"/>
      <c r="N34" s="455">
        <f>IFERROR(IF(O34=0, 0, O34*$O$2),0)</f>
        <v>0</v>
      </c>
      <c r="O34" s="199">
        <f>SUM(O35:O36)</f>
        <v>0</v>
      </c>
      <c r="P34" s="456">
        <f>IF(O34=0, 0, SUM(P35:P39)*O34)</f>
        <v>0</v>
      </c>
      <c r="R34" s="455">
        <f>IFERROR(IF(S34=0, 0, S34*$O$3),0)</f>
        <v>0</v>
      </c>
      <c r="S34" s="580"/>
      <c r="T34" s="456">
        <f>IF(S34=0, 0, SUM(T35:T39)*S34)</f>
        <v>0</v>
      </c>
      <c r="V34" s="455">
        <f>R34-N34</f>
        <v>0</v>
      </c>
    </row>
    <row r="35" spans="2:24" s="441" customFormat="1" ht="14.25" customHeight="1">
      <c r="B35" s="435"/>
      <c r="C35" s="435"/>
      <c r="D35" s="435"/>
      <c r="E35" s="352"/>
      <c r="F35" s="436" t="str" cm="1">
        <f t="array" aca="1" ref="F35" ca="1">IF($E35="", "", IFERROR(INDEX(OFFSET('Fund Guide'!$B$5,1,MATCH(F$8,OFFSET('Fund Guide'!$B$5,,,,COUNTA('Fund Guide'!$5:$5)),0)-1,COUNTA('Fund Guide'!$B:$B)-COUNTA('Fund Guide'!$B$2:$B$5)),MATCH($E35,OFFSET('Fund Guide'!$B$5,1,,COUNTA('Fund Guide'!$B:$B)-COUNTA('Fund Guide'!$B$2:$B$5)),0)),
IFERROR(INDEX(OFFSET('RF &amp; RV Guide'!$Z$10,1, , 100),MATCH(IF(FIND("(", $E35)&gt;0, LEFT($E35, FIND("(", $E35)-1),), IFERROR(IF(FIND("(", OFFSET('RF &amp; RV Guide'!$E$10,1,,100))&gt;0, LEFT(OFFSET('RF &amp; RV Guide'!$E$10,1,,100), FIND("(", $E35)-1),),"-"),0)),
IFERROR(INDEX(OFFSET('RF &amp; RV Guide'!$Z$10,1, , 100),MATCH($E35, OFFSET('RF &amp; RV Guide'!$E$10,1,,100),0)), "-"))))</f>
        <v/>
      </c>
      <c r="G35" s="437"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38" t="str">
        <f ca="1">IF($E35="", "", IFERROR(INDEX(OFFSET('Fund Guide'!$B$5,1,MATCH(H$8,OFFSET('Fund Guide'!$B$5,,,,COUNTA('Fund Guide'!40:40)),0)-1,COUNTA('Fund Guide'!$B:$B)-COUNTA('Fund Guide'!$B$2:$B$5)),MATCH($E35,OFFSET('Fund Guide'!$B$5,1,,COUNTA('Fund Guide'!$B:$B)-COUNTA('Fund Guide'!$B$2:$B$5)),0)),IFERROR(OFFSET('RF &amp; RV Guide'!$E$8,2+MATCH($E35, OFFSET('RF &amp; RV Guide'!$E$8,3,,200), 0),-1+MATCH(H$8, OFFSET('RF &amp; RV Guide'!$E$8,,,,COUNTA('RF &amp; RV Guide'!$8:$8)-COUNTA('RF &amp; RV Guide'!$A$8:$E$8)),0)),"BRL")))</f>
        <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440"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L35" s="865"/>
      <c r="N35" s="1021"/>
      <c r="O35" s="1017" t="str">
        <f>IFERROR(IF(N35="", "", N35/$O$2/IF($L$3&lt;&gt;"USD", IF($L35="Offsh.", 'Asset Allocation Tatico'!$C$38,1), IF($L35&lt;&gt;"Offsh.", 1/'Asset Allocation Tatico'!$C$38, 1))), 0)</f>
        <v/>
      </c>
      <c r="P35" s="457" t="str">
        <f>IFERROR(IF(O35="", "", O35/O$34),0)</f>
        <v/>
      </c>
      <c r="R35" s="846" t="str">
        <f>IFERROR(IF(S35="", "", S35*$O$3/IF($L$3&lt;&gt;"USD", IF($L35="Offsh.", 'Asset Allocation Tatico'!$C$38,1), IF($L35&lt;&gt;"Offsh.", 1/'Asset Allocation Tatico'!$C$38, 1))), 0)</f>
        <v/>
      </c>
      <c r="S35" s="221"/>
      <c r="T35" s="457" t="str">
        <f>IFERROR(IF(S35="", "", S35/S$34),0)</f>
        <v/>
      </c>
      <c r="V35" s="846" t="str">
        <f>IFERROR(ROUND(R35-N35,2), "")</f>
        <v/>
      </c>
    </row>
    <row r="36" spans="2:24" s="409" customFormat="1" ht="5.25" customHeight="1">
      <c r="B36" s="407"/>
      <c r="C36" s="407"/>
      <c r="D36" s="407"/>
      <c r="E36" s="418"/>
      <c r="F36" s="419"/>
      <c r="G36" s="419"/>
      <c r="H36" s="419"/>
      <c r="I36" s="420"/>
      <c r="J36" s="420"/>
      <c r="K36" s="420"/>
      <c r="L36" s="420"/>
      <c r="N36" s="429"/>
      <c r="R36" s="429"/>
      <c r="S36" s="212"/>
      <c r="V36" s="429"/>
    </row>
    <row r="37" spans="2:24" s="425" customFormat="1" ht="14.25" customHeight="1">
      <c r="B37" s="421"/>
      <c r="C37" s="421" t="s">
        <v>12</v>
      </c>
      <c r="D37" s="421" t="s">
        <v>12</v>
      </c>
      <c r="E37" s="430" t="s">
        <v>628</v>
      </c>
      <c r="F37" s="431"/>
      <c r="G37" s="431"/>
      <c r="H37" s="431"/>
      <c r="I37" s="432"/>
      <c r="J37" s="432"/>
      <c r="K37" s="432"/>
      <c r="L37" s="432"/>
      <c r="N37" s="845">
        <f>IFERROR(IF(O37=0, 0, O37*$O$2),0)</f>
        <v>0</v>
      </c>
      <c r="O37" s="235">
        <f>SUM(O38:O39)</f>
        <v>0</v>
      </c>
      <c r="P37" s="820">
        <f>IF(O37=0,0,ROUND(SUM(P38:P39)*O37,6))</f>
        <v>0</v>
      </c>
      <c r="R37" s="845">
        <f>IFERROR(IF(S37=0, 0, S37*$O$3),0)</f>
        <v>0</v>
      </c>
      <c r="S37" s="579"/>
      <c r="T37" s="820">
        <f>IF(S37=0,0,ROUND(SUM(T38:T39)*S37,6))</f>
        <v>0</v>
      </c>
      <c r="V37" s="845">
        <f>R37-N37</f>
        <v>0</v>
      </c>
      <c r="X37" s="107"/>
    </row>
    <row r="38" spans="2:24" s="441" customFormat="1" ht="14.25" customHeight="1">
      <c r="B38" s="435"/>
      <c r="C38" s="435"/>
      <c r="D38" s="435"/>
      <c r="E38" s="352"/>
      <c r="F38" s="436" t="str" cm="1">
        <f t="array" aca="1" ref="F38" ca="1">IF($E38="", "", IFERROR(INDEX(OFFSET('Fund Guide'!$B$5,1,MATCH(F$8,OFFSET('Fund Guide'!$B$5,,,,COUNTA('Fund Guide'!$5:$5)),0)-1,COUNTA('Fund Guide'!$B:$B)-COUNTA('Fund Guide'!$B$2:$B$5)),MATCH($E38,OFFSET('Fund Guide'!$B$5,1,,COUNTA('Fund Guide'!$B:$B)-COUNTA('Fund Guide'!$B$2:$B$5)),0)),
IFERROR(INDEX(OFFSET('RF &amp; RV Guide'!$Z$10,1, , 100),MATCH(IF(FIND("(", $E38)&gt;0, LEFT($E38, FIND("(", $E38)-1),), IFERROR(IF(FIND("(", OFFSET('RF &amp; RV Guide'!$E$10,1,,100))&gt;0, LEFT(OFFSET('RF &amp; RV Guide'!$E$10,1,,100), FIND("(", $E38)-1),),"-"),0)),
IFERROR(INDEX(OFFSET('RF &amp; RV Guide'!$Z$10,1, , 100),MATCH($E38, OFFSET('RF &amp; RV Guide'!$E$10,1,,100),0)), "-"))))</f>
        <v/>
      </c>
      <c r="G38" s="437"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749"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65"/>
      <c r="N38" s="1021"/>
      <c r="O38" s="1017" t="str">
        <f>IFERROR(IF(N38="", "", N38/$O$2/IF($L$3&lt;&gt;"USD", IF($L38="Offsh.", 'Asset Allocation Tatico'!$C$38,1), IF($L38&lt;&gt;"Offsh.", 1/'Asset Allocation Tatico'!$C$38, 1))), 0)</f>
        <v/>
      </c>
      <c r="P38" s="442" t="str">
        <f>IFERROR(IF(O38="", "", O38/O$37),0)</f>
        <v/>
      </c>
      <c r="R38" s="846" t="str">
        <f>IFERROR(IF(S38="", "", S38*$O$3/IF($L$3&lt;&gt;"USD", IF($L38="Offsh.", 'Asset Allocation Tatico'!$C$38,1), IF($L38&lt;&gt;"Offsh.", 1/'Asset Allocation Tatico'!$C$38, 1))), 0)</f>
        <v/>
      </c>
      <c r="S38" s="221"/>
      <c r="T38" s="442" t="str">
        <f>IFERROR(IF(S38="", "", S38/S$37),0)</f>
        <v/>
      </c>
      <c r="V38" s="899" t="str">
        <f>IFERROR(ROUND(R38-N38,2), "")</f>
        <v/>
      </c>
    </row>
    <row r="39" spans="2:24" s="409" customFormat="1" ht="7.5" customHeight="1">
      <c r="B39" s="407"/>
      <c r="C39" s="407"/>
      <c r="D39" s="407"/>
      <c r="E39" s="418"/>
      <c r="F39" s="444"/>
      <c r="G39" s="419"/>
      <c r="H39" s="419"/>
      <c r="I39" s="420"/>
      <c r="J39" s="420"/>
      <c r="K39" s="420"/>
      <c r="L39" s="420"/>
      <c r="N39" s="429"/>
      <c r="R39" s="429"/>
      <c r="S39" s="1022"/>
      <c r="V39" s="429"/>
    </row>
    <row r="40" spans="2:24" s="425" customFormat="1" ht="14.25" customHeight="1">
      <c r="B40" s="421"/>
      <c r="C40" s="421"/>
      <c r="D40" s="421" t="s">
        <v>1391</v>
      </c>
      <c r="E40" s="422" t="s">
        <v>13</v>
      </c>
      <c r="F40" s="423"/>
      <c r="G40" s="423"/>
      <c r="H40" s="423"/>
      <c r="I40" s="424"/>
      <c r="J40" s="424"/>
      <c r="K40" s="424"/>
      <c r="L40" s="424"/>
      <c r="N40" s="426">
        <f>IFERROR(IF(N42+N45=0, 0,N42+N45),"")</f>
        <v>0</v>
      </c>
      <c r="O40" s="427">
        <f>O42+O45</f>
        <v>0</v>
      </c>
      <c r="P40" s="428">
        <f>P42+P45</f>
        <v>0</v>
      </c>
      <c r="R40" s="426">
        <f>IFERROR(IF(R42+R45=0, 0,R42+R45),"")</f>
        <v>0</v>
      </c>
      <c r="S40" s="427">
        <f>S42+S45</f>
        <v>0</v>
      </c>
      <c r="T40" s="428">
        <f>T42+T45</f>
        <v>0</v>
      </c>
      <c r="V40" s="426">
        <f>IFERROR(IF(V42+V45=0, 0,V42+V45),"")</f>
        <v>0</v>
      </c>
    </row>
    <row r="41" spans="2:24" s="409" customFormat="1" ht="4.5" customHeight="1">
      <c r="B41" s="407"/>
      <c r="C41" s="407"/>
      <c r="D41" s="407"/>
      <c r="E41" s="418"/>
      <c r="F41" s="419"/>
      <c r="G41" s="419"/>
      <c r="H41" s="419"/>
      <c r="I41" s="420"/>
      <c r="J41" s="420"/>
      <c r="K41" s="420"/>
      <c r="L41" s="420"/>
      <c r="N41" s="429"/>
      <c r="R41" s="429"/>
      <c r="S41" s="212"/>
      <c r="V41" s="429"/>
    </row>
    <row r="42" spans="2:24" s="425" customFormat="1" ht="14.25" customHeight="1">
      <c r="B42" s="421"/>
      <c r="C42" s="421" t="s">
        <v>12</v>
      </c>
      <c r="D42" s="421" t="s">
        <v>12</v>
      </c>
      <c r="E42" s="430" t="s">
        <v>615</v>
      </c>
      <c r="F42" s="431"/>
      <c r="G42" s="431"/>
      <c r="H42" s="431"/>
      <c r="I42" s="432"/>
      <c r="J42" s="432"/>
      <c r="K42" s="432"/>
      <c r="L42" s="432"/>
      <c r="N42" s="433">
        <f>IFERROR(IF(O42=0, 0, O42*$O$2),0)</f>
        <v>0</v>
      </c>
      <c r="O42" s="235">
        <f>SUM(O43:O44)</f>
        <v>0</v>
      </c>
      <c r="P42" s="434">
        <f>IF(O42=0, 0, ROUND(SUM(P43:P44)*O42,6))</f>
        <v>0</v>
      </c>
      <c r="R42" s="433">
        <f>IFERROR(IF(S42=0, 0, S42*$O$3),0)</f>
        <v>0</v>
      </c>
      <c r="S42" s="579"/>
      <c r="T42" s="434">
        <f>IF(S42=0, 0, ROUND(SUM(T43:T44)*S42,6))</f>
        <v>0</v>
      </c>
      <c r="V42" s="433">
        <f>R42-N42</f>
        <v>0</v>
      </c>
    </row>
    <row r="43" spans="2:24" s="441" customFormat="1" ht="14.25" customHeight="1">
      <c r="B43" s="435"/>
      <c r="C43" s="435"/>
      <c r="D43" s="435"/>
      <c r="E43" s="352"/>
      <c r="F43" s="436" t="str" cm="1">
        <f t="array" aca="1" ref="F43" ca="1">IF($E43="", "", IFERROR(INDEX(OFFSET('Fund Guide'!$B$5,1,MATCH(F$8,OFFSET('Fund Guide'!$B$5,,,,COUNTA('Fund Guide'!$5:$5)),0)-1,COUNTA('Fund Guide'!$B:$B)-COUNTA('Fund Guide'!$B$2:$B$5)),MATCH($E43,OFFSET('Fund Guide'!$B$5,1,,COUNTA('Fund Guide'!$B:$B)-COUNTA('Fund Guide'!$B$2:$B$5)),0)),
IFERROR(INDEX(OFFSET('RF &amp; RV Guide'!$Z$10,1, , 100),MATCH(IF(FIND("(", $E43)&gt;0, LEFT($E43, FIND("(", $E43)-1),), IFERROR(IF(FIND("(", OFFSET('RF &amp; RV Guide'!$E$10,1,,100))&gt;0, LEFT(OFFSET('RF &amp; RV Guide'!$E$10,1,,100), FIND("(", $E43)-1),),"-"),0)),
IFERROR(INDEX(OFFSET('RF &amp; RV Guide'!$Z$10,1, , 100),MATCH($E43, OFFSET('RF &amp; RV Guide'!$E$10,1,,100),0)), "-"))))</f>
        <v/>
      </c>
      <c r="G43" s="437"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438" t="str">
        <f ca="1">IF($E43="", "", IFERROR(INDEX(OFFSET('Fund Guide'!$B$5,1,MATCH(H$8,OFFSET('Fund Guide'!$B$5,,,,COUNTA('Fund Guide'!45:45)),0)-1,COUNTA('Fund Guide'!$B:$B)-COUNTA('Fund Guide'!$B$2:$B$5)),MATCH($E43,OFFSET('Fund Guide'!$B$5,1,,COUNTA('Fund Guide'!$B:$B)-COUNTA('Fund Guide'!$B$2:$B$5)),0)),IFERROR(OFFSET('RF &amp; RV Guide'!$E$8,2+MATCH($E43, OFFSET('RF &amp; RV Guide'!$E$8,3,,200), 0),-1+MATCH(H$8, OFFSET('RF &amp; RV Guide'!$E$8,,,,COUNTA('RF &amp; RV Guide'!$8:$8)-COUNTA('RF &amp; RV Guide'!$A$8:$E$8)),0)),"BRL")))</f>
        <v/>
      </c>
      <c r="I43" s="439"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440"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440"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L43" s="865"/>
      <c r="N43" s="1021"/>
      <c r="O43" s="1017" t="str">
        <f>IFERROR(IF(N43="", "", N43/$O$2/IF($L$3&lt;&gt;"USD", IF($L43="Offsh.", 'Asset Allocation Tatico'!$C$38,1), IF($L43&lt;&gt;"Offsh.", 1/'Asset Allocation Tatico'!$C$38, 1))), 0)</f>
        <v/>
      </c>
      <c r="P43" s="457" t="str">
        <f>IFERROR(IF(O43="", "", O43/O$42),0)</f>
        <v/>
      </c>
      <c r="R43" s="846" t="str">
        <f>IFERROR(IF(S43="", "", S43*$O$3/IF($L$3&lt;&gt;"USD", IF($L43="Offsh.", 'Asset Allocation Tatico'!$C$38,1), IF($L43&lt;&gt;"Offsh.", 1/'Asset Allocation Tatico'!$C$38, 1))), 0)</f>
        <v/>
      </c>
      <c r="S43" s="221"/>
      <c r="T43" s="457" t="str">
        <f t="shared" ref="T43" si="4">IFERROR(IF(S43="", "", S43/S$42),0)</f>
        <v/>
      </c>
      <c r="V43" s="846" t="str">
        <f>IFERROR(ROUND(R43-N43,2), "")</f>
        <v/>
      </c>
    </row>
    <row r="44" spans="2:24" s="409" customFormat="1" ht="5.25" customHeight="1">
      <c r="B44" s="407"/>
      <c r="C44" s="407"/>
      <c r="D44" s="407"/>
      <c r="E44" s="418"/>
      <c r="F44" s="444"/>
      <c r="G44" s="419"/>
      <c r="H44" s="419"/>
      <c r="I44" s="420"/>
      <c r="J44" s="420"/>
      <c r="K44" s="420"/>
      <c r="L44" s="420"/>
      <c r="N44" s="429"/>
      <c r="R44" s="429"/>
      <c r="S44" s="212"/>
      <c r="V44" s="429"/>
    </row>
    <row r="45" spans="2:24" s="425" customFormat="1" ht="14.25" customHeight="1">
      <c r="B45" s="421"/>
      <c r="C45" s="421" t="s">
        <v>1391</v>
      </c>
      <c r="D45" s="421" t="s">
        <v>12</v>
      </c>
      <c r="E45" s="430" t="s">
        <v>616</v>
      </c>
      <c r="F45" s="431"/>
      <c r="G45" s="431"/>
      <c r="H45" s="431"/>
      <c r="I45" s="432"/>
      <c r="J45" s="432"/>
      <c r="K45" s="432"/>
      <c r="L45" s="432"/>
      <c r="N45" s="433">
        <f>IFERROR(IF(O45=0, 0, O45*$O$2),0)</f>
        <v>0</v>
      </c>
      <c r="O45" s="235">
        <f>O47+O50+O53</f>
        <v>0</v>
      </c>
      <c r="P45" s="434">
        <f>ROUND(P47+P50+P53,6)</f>
        <v>0</v>
      </c>
      <c r="R45" s="433">
        <f>IFERROR(IF(S45=0, 0, S45*$O$3),0)</f>
        <v>0</v>
      </c>
      <c r="S45" s="235">
        <f>S47+S50+S53</f>
        <v>0</v>
      </c>
      <c r="T45" s="434">
        <f>ROUND(T47+T50+T53,6)</f>
        <v>0</v>
      </c>
      <c r="V45" s="433">
        <f>R45-N45</f>
        <v>0</v>
      </c>
    </row>
    <row r="46" spans="2:24" s="409" customFormat="1" ht="3" customHeight="1">
      <c r="B46" s="407"/>
      <c r="C46" s="407"/>
      <c r="D46" s="407"/>
      <c r="E46" s="418"/>
      <c r="F46" s="419"/>
      <c r="G46" s="419"/>
      <c r="H46" s="419"/>
      <c r="I46" s="420"/>
      <c r="J46" s="420"/>
      <c r="K46" s="420"/>
      <c r="L46" s="420"/>
      <c r="N46" s="429"/>
      <c r="R46" s="429"/>
      <c r="S46" s="1022"/>
      <c r="V46" s="429"/>
    </row>
    <row r="47" spans="2:24" s="425" customFormat="1" ht="14.25" customHeight="1">
      <c r="B47" s="421"/>
      <c r="C47" s="421"/>
      <c r="D47" s="421" t="s">
        <v>12</v>
      </c>
      <c r="E47" s="452" t="s">
        <v>610</v>
      </c>
      <c r="F47" s="461"/>
      <c r="G47" s="461"/>
      <c r="H47" s="461"/>
      <c r="I47" s="462"/>
      <c r="J47" s="462"/>
      <c r="K47" s="462"/>
      <c r="L47" s="462"/>
      <c r="N47" s="455">
        <f>IFERROR(IF(O47=0, 0, O47*$O$2),0)</f>
        <v>0</v>
      </c>
      <c r="O47" s="917">
        <f>SUM(O48:O49)</f>
        <v>0</v>
      </c>
      <c r="P47" s="456">
        <f>IF(O47=0, 0, SUM(P48:P49)*O47)</f>
        <v>0</v>
      </c>
      <c r="R47" s="455">
        <f>IFERROR(IF(S47=0, 0, S47*$O$3),0)</f>
        <v>0</v>
      </c>
      <c r="S47" s="822"/>
      <c r="T47" s="456">
        <f>IF(S47=0, 0, SUM(T48:T49)*S47)</f>
        <v>0</v>
      </c>
      <c r="V47" s="455">
        <f>R47-N47</f>
        <v>0</v>
      </c>
    </row>
    <row r="48" spans="2:24" s="441" customFormat="1" ht="14.25" customHeight="1">
      <c r="B48" s="435"/>
      <c r="C48" s="435"/>
      <c r="D48" s="435"/>
      <c r="E48" s="352"/>
      <c r="F48" s="436" t="str" cm="1">
        <f t="array" aca="1" ref="F48" ca="1">IF($E48="", "", IFERROR(INDEX(OFFSET('Fund Guide'!$B$5,1,MATCH(F$8,OFFSET('Fund Guide'!$B$5,,,,COUNTA('Fund Guide'!$5:$5)),0)-1,COUNTA('Fund Guide'!$B:$B)-COUNTA('Fund Guide'!$B$2:$B$5)),MATCH($E48,OFFSET('Fund Guide'!$B$5,1,,COUNTA('Fund Guide'!$B:$B)-COUNTA('Fund Guide'!$B$2:$B$5)),0)),
IFERROR(INDEX(OFFSET('RF &amp; RV Guide'!$Z$10,1, , 100),MATCH(IF(FIND("(", $E48)&gt;0, LEFT($E48, FIND("(", $E48)-1),), IFERROR(IF(FIND("(", OFFSET('RF &amp; RV Guide'!$E$10,1,,100))&gt;0, LEFT(OFFSET('RF &amp; RV Guide'!$E$10,1,,100), FIND("(", $E48)-1),),"-"),0)),
IFERROR(INDEX(OFFSET('RF &amp; RV Guide'!$Z$10,1, , 100),MATCH($E48, OFFSET('RF &amp; RV Guide'!$E$10,1,,100),0)), "-"))))</f>
        <v/>
      </c>
      <c r="G48" s="437"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38" t="str">
        <f ca="1">IF($E48="", "", IFERROR(INDEX(OFFSET('Fund Guide'!$B$5,1,MATCH(H$8,OFFSET('Fund Guide'!$B$5,,,,COUNTA('Fund Guide'!54:54)),0)-1,COUNTA('Fund Guide'!$B:$B)-COUNTA('Fund Guide'!$B$2:$B$5)),MATCH($E48,OFFSET('Fund Guide'!$B$5,1,,COUNTA('Fund Guide'!$B:$B)-COUNTA('Fund Guide'!$B$2:$B$5)),0)),IFERROR(OFFSET('RF &amp; RV Guide'!$E$8,2+MATCH($E48, OFFSET('RF &amp; RV Guide'!$E$8,3,,200), 0),-1+MATCH(H$8, OFFSET('RF &amp; RV Guide'!$E$8,,,,COUNTA('RF &amp; RV Guide'!$8:$8)-COUNTA('RF &amp; RV Guide'!$A$8:$E$8)),0)),"BRL")))</f>
        <v/>
      </c>
      <c r="I48" s="439"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440"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440"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L48" s="865"/>
      <c r="N48" s="1021"/>
      <c r="O48" s="1017" t="str">
        <f>IFERROR(IF(N48="", "", N48/$O$2/IF($L$3&lt;&gt;"USD", IF($L48="Offsh.", 'Asset Allocation Tatico'!$C$38,1), IF($L48&lt;&gt;"Offsh.", 1/'Asset Allocation Tatico'!$C$38, 1))), 0)</f>
        <v/>
      </c>
      <c r="P48" s="457" t="str">
        <f>IFERROR(IF(O48="", "", O48/O$47),0)</f>
        <v/>
      </c>
      <c r="R48" s="846" t="str">
        <f>IFERROR(IF(S48="", "", S48*$O$3/IF($L$3&lt;&gt;"USD", IF($L48="Offsh.", 'Asset Allocation Tatico'!$C$38,1), IF($L48&lt;&gt;"Offsh.", 1/'Asset Allocation Tatico'!$C$38, 1))), 0)</f>
        <v/>
      </c>
      <c r="S48" s="221"/>
      <c r="T48" s="457" t="str">
        <f>IFERROR(IF(S48="", "", S48/S$47),0)</f>
        <v/>
      </c>
      <c r="V48" s="899" t="str">
        <f>IFERROR(ROUND(R48-N48,2), "")</f>
        <v/>
      </c>
    </row>
    <row r="49" spans="2:22" s="409" customFormat="1" ht="4.5" customHeight="1">
      <c r="B49" s="407"/>
      <c r="C49" s="407"/>
      <c r="D49" s="407"/>
      <c r="E49" s="418"/>
      <c r="F49" s="444"/>
      <c r="G49" s="419"/>
      <c r="H49" s="419"/>
      <c r="I49" s="420"/>
      <c r="J49" s="420"/>
      <c r="K49" s="420"/>
      <c r="L49" s="420"/>
      <c r="N49" s="429"/>
      <c r="R49" s="429"/>
      <c r="S49" s="212"/>
      <c r="V49" s="429"/>
    </row>
    <row r="50" spans="2:22" s="425" customFormat="1" ht="14.25" customHeight="1">
      <c r="B50" s="421"/>
      <c r="C50" s="421"/>
      <c r="D50" s="421" t="s">
        <v>12</v>
      </c>
      <c r="E50" s="452" t="s">
        <v>617</v>
      </c>
      <c r="F50" s="461"/>
      <c r="G50" s="461"/>
      <c r="H50" s="461"/>
      <c r="I50" s="462"/>
      <c r="J50" s="462"/>
      <c r="K50" s="462"/>
      <c r="L50" s="462"/>
      <c r="N50" s="455">
        <f>IFERROR(IF(O50=0, 0, O50*$O$2),0)</f>
        <v>0</v>
      </c>
      <c r="O50" s="199">
        <f>SUM(O51:O52)</f>
        <v>0</v>
      </c>
      <c r="P50" s="456">
        <f>IF(O50=0, 0, SUM(P51:P52)*O50)</f>
        <v>0</v>
      </c>
      <c r="R50" s="455">
        <f>IFERROR(IF(S50=0, 0, S50*$O$3),0)</f>
        <v>0</v>
      </c>
      <c r="S50" s="580"/>
      <c r="T50" s="456">
        <f>IF(S50=0, 0, SUM(T51:T52)*S50)</f>
        <v>0</v>
      </c>
      <c r="V50" s="455">
        <f>R50-N50</f>
        <v>0</v>
      </c>
    </row>
    <row r="51" spans="2:22" s="441" customFormat="1" ht="14.25" customHeight="1">
      <c r="B51" s="435"/>
      <c r="C51" s="435"/>
      <c r="D51" s="435"/>
      <c r="E51" s="352"/>
      <c r="F51" s="436" t="str" cm="1">
        <f t="array" aca="1" ref="F51" ca="1">IF($E51="", "", IFERROR(INDEX(OFFSET('Fund Guide'!$B$5,1,MATCH(F$8,OFFSET('Fund Guide'!$B$5,,,,COUNTA('Fund Guide'!$5:$5)),0)-1,COUNTA('Fund Guide'!$B:$B)-COUNTA('Fund Guide'!$B$2:$B$5)),MATCH($E51,OFFSET('Fund Guide'!$B$5,1,,COUNTA('Fund Guide'!$B:$B)-COUNTA('Fund Guide'!$B$2:$B$5)),0)),
IFERROR(INDEX(OFFSET('RF &amp; RV Guide'!$Z$10,1, , 100),MATCH(IF(FIND("(", $E51)&gt;0, LEFT($E51, FIND("(", $E51)-1),), IFERROR(IF(FIND("(", OFFSET('RF &amp; RV Guide'!$E$10,1,,100))&gt;0, LEFT(OFFSET('RF &amp; RV Guide'!$E$10,1,,100), FIND("(", $E51)-1),),"-"),0)),
IFERROR(INDEX(OFFSET('RF &amp; RV Guide'!$Z$10,1, , 100),MATCH($E51, OFFSET('RF &amp; RV Guide'!$E$10,1,,100),0)), "-"))))</f>
        <v/>
      </c>
      <c r="G51" s="437"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38" t="str">
        <f ca="1">IF($E51="", "", IFERROR(INDEX(OFFSET('Fund Guide'!$B$5,1,MATCH(H$8,OFFSET('Fund Guide'!$B$5,,,,COUNTA('Fund Guide'!57:57)),0)-1,COUNTA('Fund Guide'!$B:$B)-COUNTA('Fund Guide'!$B$2:$B$5)),MATCH($E51,OFFSET('Fund Guide'!$B$5,1,,COUNTA('Fund Guide'!$B:$B)-COUNTA('Fund Guide'!$B$2:$B$5)),0)),IFERROR(OFFSET('RF &amp; RV Guide'!$E$8,2+MATCH($E51, OFFSET('RF &amp; RV Guide'!$E$8,3,,200), 0),-1+MATCH(H$8, OFFSET('RF &amp; RV Guide'!$E$8,,,,COUNTA('RF &amp; RV Guide'!$8:$8)-COUNTA('RF &amp; RV Guide'!$A$8:$E$8)),0)),"BRL")))</f>
        <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440"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L51" s="865"/>
      <c r="N51" s="1021"/>
      <c r="O51" s="1017" t="str">
        <f>IFERROR(IF(N51="", "", N51/$O$2/IF($L$3&lt;&gt;"USD", IF($L51="Offsh.", 'Asset Allocation Tatico'!$C$38,1), IF($L51&lt;&gt;"Offsh.", 1/'Asset Allocation Tatico'!$C$38, 1))), 0)</f>
        <v/>
      </c>
      <c r="P51" s="457" t="str">
        <f>IFERROR(IF(O51="", "", O51/O$50),0)</f>
        <v/>
      </c>
      <c r="R51" s="846" t="str">
        <f>IFERROR(IF(S51="", "", S51*$O$3/IF($L$3&lt;&gt;"USD", IF($L51="Offsh.", 'Asset Allocation Tatico'!$C$38,1), IF($L51&lt;&gt;"Offsh.", 1/'Asset Allocation Tatico'!$C$38, 1))), 0)</f>
        <v/>
      </c>
      <c r="S51" s="221"/>
      <c r="T51" s="457" t="str">
        <f>IFERROR(IF(S51="", "", S51/S$50),0)</f>
        <v/>
      </c>
      <c r="V51" s="846" t="str">
        <f>IFERROR(ROUND(R51-N51,2), "")</f>
        <v/>
      </c>
    </row>
    <row r="52" spans="2:22" s="409" customFormat="1" ht="4.5" customHeight="1">
      <c r="B52" s="407"/>
      <c r="C52" s="407"/>
      <c r="D52" s="407"/>
      <c r="E52" s="418"/>
      <c r="F52" s="444"/>
      <c r="G52" s="419"/>
      <c r="H52" s="419"/>
      <c r="I52" s="420"/>
      <c r="J52" s="420"/>
      <c r="K52" s="420"/>
      <c r="L52" s="420"/>
      <c r="N52" s="429"/>
      <c r="R52" s="429"/>
      <c r="S52" s="212"/>
      <c r="V52" s="429"/>
    </row>
    <row r="53" spans="2:22" s="425" customFormat="1" ht="14.25" customHeight="1">
      <c r="B53" s="421"/>
      <c r="C53" s="421"/>
      <c r="D53" s="421" t="s">
        <v>12</v>
      </c>
      <c r="E53" s="452" t="s">
        <v>619</v>
      </c>
      <c r="F53" s="461"/>
      <c r="G53" s="461"/>
      <c r="H53" s="461"/>
      <c r="I53" s="462"/>
      <c r="J53" s="462"/>
      <c r="K53" s="462"/>
      <c r="L53" s="462"/>
      <c r="N53" s="455">
        <f>IFERROR(IF(O53=0, 0, O53*$O$2),0)</f>
        <v>0</v>
      </c>
      <c r="O53" s="199">
        <f>SUM(O54:O55)</f>
        <v>0</v>
      </c>
      <c r="P53" s="456">
        <f>IF(O53=0, 0, SUM(P54:P55)*O53)</f>
        <v>0</v>
      </c>
      <c r="R53" s="455">
        <f>IFERROR(IF(S53=0, 0, S53*$O$3),0)</f>
        <v>0</v>
      </c>
      <c r="S53" s="580"/>
      <c r="T53" s="456">
        <f>IF(S53=0, 0, SUM(T54:T55)*S53)</f>
        <v>0</v>
      </c>
      <c r="V53" s="455">
        <f>R53-N53</f>
        <v>0</v>
      </c>
    </row>
    <row r="54" spans="2:22" s="441" customFormat="1" ht="14.25" customHeight="1">
      <c r="B54" s="435"/>
      <c r="C54" s="435"/>
      <c r="D54" s="435"/>
      <c r="E54" s="352"/>
      <c r="F54" s="436" t="str" cm="1">
        <f t="array" aca="1" ref="F54" ca="1">IF($E54="", "", IFERROR(INDEX(OFFSET('Fund Guide'!$B$5,1,MATCH(F$8,OFFSET('Fund Guide'!$B$5,,,,COUNTA('Fund Guide'!$5:$5)),0)-1,COUNTA('Fund Guide'!$B:$B)-COUNTA('Fund Guide'!$B$2:$B$5)),MATCH($E54,OFFSET('Fund Guide'!$B$5,1,,COUNTA('Fund Guide'!$B:$B)-COUNTA('Fund Guide'!$B$2:$B$5)),0)),
IFERROR(INDEX(OFFSET('RF &amp; RV Guide'!$Z$10,1, , 100),MATCH(IF(FIND("(", $E54)&gt;0, LEFT($E54, FIND("(", $E54)-1),), IFERROR(IF(FIND("(", OFFSET('RF &amp; RV Guide'!$E$10,1,,100))&gt;0, LEFT(OFFSET('RF &amp; RV Guide'!$E$10,1,,100), FIND("(", $E54)-1),),"-"),0)),
IFERROR(INDEX(OFFSET('RF &amp; RV Guide'!$Z$10,1, , 100),MATCH($E54, OFFSET('RF &amp; RV Guide'!$E$10,1,,100),0)), "-"))))</f>
        <v/>
      </c>
      <c r="G54" s="437"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38" t="str">
        <f ca="1">IF($E54="", "", IFERROR(INDEX(OFFSET('Fund Guide'!$B$5,1,MATCH(H$8,OFFSET('Fund Guide'!$B$5,,,,COUNTA('Fund Guide'!61:61)),0)-1,COUNTA('Fund Guide'!$B:$B)-COUNTA('Fund Guide'!$B$2:$B$5)),MATCH($E54,OFFSET('Fund Guide'!$B$5,1,,COUNTA('Fund Guide'!$B:$B)-COUNTA('Fund Guide'!$B$2:$B$5)),0)),IFERROR(OFFSET('RF &amp; RV Guide'!$E$8,2+MATCH($E54, OFFSET('RF &amp; RV Guide'!$E$8,3,,200), 0),-1+MATCH(H$8, OFFSET('RF &amp; RV Guide'!$E$8,,,,COUNTA('RF &amp; RV Guide'!$8:$8)-COUNTA('RF &amp; RV Guide'!$A$8:$E$8)),0)),"BRL")))</f>
        <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440"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L54" s="865"/>
      <c r="N54" s="1021"/>
      <c r="O54" s="1017" t="str">
        <f>IFERROR(IF(N54="", "", N54/$O$2/IF($L$3&lt;&gt;"USD", IF($L54="Offsh.", 'Asset Allocation Tatico'!$C$38,1), IF($L54&lt;&gt;"Offsh.", 1/'Asset Allocation Tatico'!$C$38, 1))), 0)</f>
        <v/>
      </c>
      <c r="P54" s="457" t="str">
        <f>IFERROR(IF(O54="", "", O54/O$53),0)</f>
        <v/>
      </c>
      <c r="R54" s="846" t="str">
        <f>IFERROR(IF(S54="", "", S54*$O$3/IF($L$3&lt;&gt;"USD", IF($L54="Offsh.", 'Asset Allocation Tatico'!$C$38,1), IF($L54&lt;&gt;"Offsh.", 1/'Asset Allocation Tatico'!$C$38, 1))), 0)</f>
        <v/>
      </c>
      <c r="S54" s="221"/>
      <c r="T54" s="457" t="str">
        <f>IFERROR(IF(S54="", "", S54/S$53),0)</f>
        <v/>
      </c>
      <c r="V54" s="846" t="str">
        <f>IFERROR(ROUND(R54-N54,2), "")</f>
        <v/>
      </c>
    </row>
    <row r="55" spans="2:22" s="409" customFormat="1" ht="7.5" customHeight="1">
      <c r="B55" s="407"/>
      <c r="C55" s="407"/>
      <c r="D55" s="407"/>
      <c r="E55" s="418"/>
      <c r="F55" s="444"/>
      <c r="G55" s="419"/>
      <c r="H55" s="419"/>
      <c r="I55" s="420"/>
      <c r="J55" s="420"/>
      <c r="K55" s="420"/>
      <c r="L55" s="420"/>
      <c r="N55" s="429"/>
      <c r="R55" s="429"/>
      <c r="S55" s="1022"/>
      <c r="V55" s="429"/>
    </row>
    <row r="56" spans="2:22" s="425" customFormat="1" ht="14.25" customHeight="1">
      <c r="B56" s="421"/>
      <c r="C56" s="421"/>
      <c r="D56" s="421" t="s">
        <v>1391</v>
      </c>
      <c r="E56" s="422" t="s">
        <v>14</v>
      </c>
      <c r="F56" s="423"/>
      <c r="G56" s="423"/>
      <c r="H56" s="423"/>
      <c r="I56" s="424"/>
      <c r="J56" s="424"/>
      <c r="K56" s="424"/>
      <c r="L56" s="424"/>
      <c r="N56" s="426">
        <f>IF(N58+N69=0, 0,N58+N69)</f>
        <v>0</v>
      </c>
      <c r="O56" s="427">
        <f>O58+O69</f>
        <v>0</v>
      </c>
      <c r="P56" s="428">
        <f>P58+P69</f>
        <v>0</v>
      </c>
      <c r="R56" s="426">
        <f>IF(R58+R69=0, 0,R58+R69)</f>
        <v>0</v>
      </c>
      <c r="S56" s="427">
        <f>S58+S69</f>
        <v>0</v>
      </c>
      <c r="T56" s="428">
        <f>T58+T69</f>
        <v>0</v>
      </c>
      <c r="V56" s="426">
        <f>R56-N56</f>
        <v>0</v>
      </c>
    </row>
    <row r="57" spans="2:22" s="409" customFormat="1" ht="4.5" customHeight="1">
      <c r="B57" s="407"/>
      <c r="C57" s="407"/>
      <c r="D57" s="407"/>
      <c r="E57" s="418"/>
      <c r="F57" s="419"/>
      <c r="G57" s="419"/>
      <c r="H57" s="419"/>
      <c r="I57" s="420"/>
      <c r="J57" s="420"/>
      <c r="K57" s="420"/>
      <c r="L57" s="420"/>
      <c r="N57" s="429"/>
      <c r="R57" s="429"/>
      <c r="S57" s="212"/>
      <c r="V57" s="429"/>
    </row>
    <row r="58" spans="2:22" s="425" customFormat="1" ht="14.25" customHeight="1">
      <c r="B58" s="421"/>
      <c r="C58" s="421" t="s">
        <v>1391</v>
      </c>
      <c r="D58" s="421" t="s">
        <v>12</v>
      </c>
      <c r="E58" s="430" t="s">
        <v>608</v>
      </c>
      <c r="F58" s="431"/>
      <c r="G58" s="431"/>
      <c r="H58" s="431"/>
      <c r="I58" s="432"/>
      <c r="J58" s="432"/>
      <c r="K58" s="432"/>
      <c r="L58" s="432"/>
      <c r="N58" s="433">
        <f>IFERROR(IF(O58=0, 0, O58*$O$2),0)</f>
        <v>0</v>
      </c>
      <c r="O58" s="235">
        <f>O60+O63+O66</f>
        <v>0</v>
      </c>
      <c r="P58" s="434">
        <f>ROUND(P60+P63+P66,6)</f>
        <v>0</v>
      </c>
      <c r="R58" s="433">
        <f>IFERROR(IF(S58=0, 0, S58*$O$3),0)</f>
        <v>0</v>
      </c>
      <c r="S58" s="235">
        <f>S60+S63+S66</f>
        <v>0</v>
      </c>
      <c r="T58" s="434">
        <f>ROUND(T60+T63+T66,6)</f>
        <v>0</v>
      </c>
      <c r="V58" s="433">
        <f>R58-N58</f>
        <v>0</v>
      </c>
    </row>
    <row r="59" spans="2:22" s="409" customFormat="1" ht="3" customHeight="1">
      <c r="B59" s="407"/>
      <c r="C59" s="407"/>
      <c r="D59" s="407"/>
      <c r="E59" s="418"/>
      <c r="F59" s="419"/>
      <c r="G59" s="419"/>
      <c r="H59" s="419"/>
      <c r="I59" s="420"/>
      <c r="J59" s="420"/>
      <c r="K59" s="420"/>
      <c r="L59" s="420"/>
      <c r="N59" s="429"/>
      <c r="R59" s="429"/>
      <c r="S59" s="1022"/>
      <c r="V59" s="429"/>
    </row>
    <row r="60" spans="2:22" s="425" customFormat="1" ht="14.25" customHeight="1">
      <c r="B60" s="421"/>
      <c r="C60" s="421"/>
      <c r="D60" s="421" t="s">
        <v>12</v>
      </c>
      <c r="E60" s="452" t="s">
        <v>607</v>
      </c>
      <c r="F60" s="461"/>
      <c r="G60" s="461"/>
      <c r="H60" s="461"/>
      <c r="I60" s="462"/>
      <c r="J60" s="462"/>
      <c r="K60" s="462"/>
      <c r="L60" s="462"/>
      <c r="N60" s="455">
        <f>IFERROR(IF(O60=0, 0, O60*$O$2),0)</f>
        <v>0</v>
      </c>
      <c r="O60" s="199">
        <f>SUM(O61:O62)</f>
        <v>0</v>
      </c>
      <c r="P60" s="456">
        <f>IF(O60=0, 0, SUM(P61:P62)*O60)</f>
        <v>0</v>
      </c>
      <c r="R60" s="455">
        <f>IFERROR(IF(S60=0, 0, S60*$O$3),0)</f>
        <v>0</v>
      </c>
      <c r="S60" s="580"/>
      <c r="T60" s="456">
        <f>IF(S60=0, 0, SUM(T61:T62)*S60)</f>
        <v>0</v>
      </c>
      <c r="V60" s="455">
        <f>R60-N60</f>
        <v>0</v>
      </c>
    </row>
    <row r="61" spans="2:22" s="441" customFormat="1" ht="14.25" customHeight="1">
      <c r="B61" s="435"/>
      <c r="C61" s="435"/>
      <c r="D61" s="435"/>
      <c r="E61" s="352"/>
      <c r="F61" s="436" t="str" cm="1">
        <f t="array" aca="1" ref="F61" ca="1">IF($E61="", "", IFERROR(INDEX(OFFSET('Fund Guide'!$B$5,1,MATCH(F$8,OFFSET('Fund Guide'!$B$5,,,,COUNTA('Fund Guide'!$5:$5)),0)-1,COUNTA('Fund Guide'!$B:$B)-COUNTA('Fund Guide'!$B$2:$B$5)),MATCH($E61,OFFSET('Fund Guide'!$B$5,1,,COUNTA('Fund Guide'!$B:$B)-COUNTA('Fund Guide'!$B$2:$B$5)),0)),
IFERROR(INDEX(OFFSET('RF &amp; RV Guide'!$Z$10,1, , 100),MATCH(IF(FIND("(", $E61)&gt;0, LEFT($E61, FIND("(", $E61)-1),), IFERROR(IF(FIND("(", OFFSET('RF &amp; RV Guide'!$E$10,1,,100))&gt;0, LEFT(OFFSET('RF &amp; RV Guide'!$E$10,1,,100), FIND("(", $E61)-1),),"-"),0)),
IFERROR(INDEX(OFFSET('RF &amp; RV Guide'!$Z$10,1, , 100),MATCH($E61, OFFSET('RF &amp; RV Guide'!$E$10,1,,100),0)), "-"))))</f>
        <v/>
      </c>
      <c r="G61" s="437"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38" t="str">
        <f ca="1">IF($E61="", "", IFERROR(INDEX(OFFSET('Fund Guide'!$B$5,1,MATCH(H$8,OFFSET('Fund Guide'!$B$5,,,,COUNTA('Fund Guide'!75:75)),0)-1,COUNTA('Fund Guide'!$B:$B)-COUNTA('Fund Guide'!$B$2:$B$5)),MATCH($E61,OFFSET('Fund Guide'!$B$5,1,,COUNTA('Fund Guide'!$B:$B)-COUNTA('Fund Guide'!$B$2:$B$5)),0)),IFERROR(OFFSET('RF &amp; RV Guide'!$E$8,2+MATCH($E61, OFFSET('RF &amp; RV Guide'!$E$8,3,,200), 0),-1+MATCH(H$8, OFFSET('RF &amp; RV Guide'!$E$8,,,,COUNTA('RF &amp; RV Guide'!$8:$8)-COUNTA('RF &amp; RV Guide'!$A$8:$E$8)),0)),"BRL")))</f>
        <v/>
      </c>
      <c r="I61" s="439"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440"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L61" s="865"/>
      <c r="N61" s="1021"/>
      <c r="O61" s="1017" t="str">
        <f>IFERROR(IF(N61="", "", N61/$O$2/IF($L$3&lt;&gt;"USD", IF($L61="Offsh.", 'Asset Allocation Tatico'!$C$38,1), IF($L61&lt;&gt;"Offsh.", 1/'Asset Allocation Tatico'!$C$38, 1))), 0)</f>
        <v/>
      </c>
      <c r="P61" s="457" t="str">
        <f>IFERROR(IF(O61="", "", O61/O$60),0)</f>
        <v/>
      </c>
      <c r="R61" s="846" t="str">
        <f>IFERROR(IF(S61="", "", S61*$O$3/IF($L$3&lt;&gt;"USD", IF($L61="Offsh.", 'Asset Allocation Tatico'!$C$38,1), IF($L61&lt;&gt;"Offsh.", 1/'Asset Allocation Tatico'!$C$38, 1))), 0)</f>
        <v/>
      </c>
      <c r="S61" s="221"/>
      <c r="T61" s="457" t="str">
        <f>IFERROR(IF(S61="", "", S61/S$60),0)</f>
        <v/>
      </c>
      <c r="V61" s="899" t="str">
        <f t="shared" ref="V61" si="5">IFERROR(ROUND(R61-N61,2), "")</f>
        <v/>
      </c>
    </row>
    <row r="62" spans="2:22" s="409" customFormat="1" ht="4.5" customHeight="1">
      <c r="B62" s="407"/>
      <c r="C62" s="407"/>
      <c r="D62" s="407"/>
      <c r="E62" s="418"/>
      <c r="F62" s="444"/>
      <c r="G62" s="419"/>
      <c r="H62" s="419"/>
      <c r="I62" s="420"/>
      <c r="J62" s="420"/>
      <c r="K62" s="420"/>
      <c r="L62" s="420"/>
      <c r="N62" s="429"/>
      <c r="R62" s="429"/>
      <c r="S62" s="212"/>
      <c r="V62" s="429"/>
    </row>
    <row r="63" spans="2:22" s="425" customFormat="1" ht="14.25" customHeight="1">
      <c r="B63" s="421"/>
      <c r="C63" s="421"/>
      <c r="D63" s="421" t="s">
        <v>12</v>
      </c>
      <c r="E63" s="452" t="s">
        <v>614</v>
      </c>
      <c r="F63" s="461"/>
      <c r="G63" s="461"/>
      <c r="H63" s="461"/>
      <c r="I63" s="462"/>
      <c r="J63" s="462"/>
      <c r="K63" s="462"/>
      <c r="L63" s="462"/>
      <c r="N63" s="455">
        <f>IFERROR(IF(O63=0, 0, O63*$O$2),0)</f>
        <v>0</v>
      </c>
      <c r="O63" s="199">
        <f>SUM(O64:O65)</f>
        <v>0</v>
      </c>
      <c r="P63" s="456">
        <f>IF(O63=0, 0, SUM(P64:P65)*O63)</f>
        <v>0</v>
      </c>
      <c r="R63" s="455">
        <f>IFERROR(IF(S63=0, 0, S63*$O$3),0)</f>
        <v>0</v>
      </c>
      <c r="S63" s="580"/>
      <c r="T63" s="456">
        <f>IF(S63=0, 0, SUM(T64:T65)*S63)</f>
        <v>0</v>
      </c>
      <c r="V63" s="455">
        <f>R63-N63</f>
        <v>0</v>
      </c>
    </row>
    <row r="64" spans="2:22" s="441" customFormat="1" ht="14.25" customHeight="1">
      <c r="B64" s="435"/>
      <c r="C64" s="435"/>
      <c r="D64" s="435"/>
      <c r="E64" s="352"/>
      <c r="F64" s="436" t="str" cm="1">
        <f t="array" aca="1" ref="F64" ca="1">IF($E64="", "", IFERROR(INDEX(OFFSET('Fund Guide'!$B$5,1,MATCH(F$8,OFFSET('Fund Guide'!$B$5,,,,COUNTA('Fund Guide'!$5:$5)),0)-1,COUNTA('Fund Guide'!$B:$B)-COUNTA('Fund Guide'!$B$2:$B$5)),MATCH($E64,OFFSET('Fund Guide'!$B$5,1,,COUNTA('Fund Guide'!$B:$B)-COUNTA('Fund Guide'!$B$2:$B$5)),0)),
IFERROR(INDEX(OFFSET('RF &amp; RV Guide'!$Z$10,1, , 100),MATCH(IF(FIND("(", $E64)&gt;0, LEFT($E64, FIND("(", $E64)-1),), IFERROR(IF(FIND("(", OFFSET('RF &amp; RV Guide'!$E$10,1,,100))&gt;0, LEFT(OFFSET('RF &amp; RV Guide'!$E$10,1,,100), FIND("(", $E64)-1),),"-"),0)),
IFERROR(INDEX(OFFSET('RF &amp; RV Guide'!$Z$10,1, , 100),MATCH($E64, OFFSET('RF &amp; RV Guide'!$E$10,1,,100),0)), "-"))))</f>
        <v/>
      </c>
      <c r="G64" s="437"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38" t="str">
        <f ca="1">IF($E64="", "", IFERROR(INDEX(OFFSET('Fund Guide'!$B$5,1,MATCH(H$8,OFFSET('Fund Guide'!$B$5,,,,COUNTA('Fund Guide'!80:80)),0)-1,COUNTA('Fund Guide'!$B:$B)-COUNTA('Fund Guide'!$B$2:$B$5)),MATCH($E64,OFFSET('Fund Guide'!$B$5,1,,COUNTA('Fund Guide'!$B:$B)-COUNTA('Fund Guide'!$B$2:$B$5)),0)),IFERROR(OFFSET('RF &amp; RV Guide'!$E$8,2+MATCH($E64, OFFSET('RF &amp; RV Guide'!$E$8,3,,200), 0),-1+MATCH(H$8, OFFSET('RF &amp; RV Guide'!$E$8,,,,COUNTA('RF &amp; RV Guide'!$8:$8)-COUNTA('RF &amp; RV Guide'!$A$8:$E$8)),0)),"BRL")))</f>
        <v/>
      </c>
      <c r="I64" s="439"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440"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L64" s="865"/>
      <c r="N64" s="1021"/>
      <c r="O64" s="1017" t="str">
        <f>IFERROR(IF(N64="", "", N64/$O$2/IF($L$3&lt;&gt;"USD", IF($L64="Offsh.", 'Asset Allocation Tatico'!$C$38,1), IF($L64&lt;&gt;"Offsh.", 1/'Asset Allocation Tatico'!$C$38, 1))), 0)</f>
        <v/>
      </c>
      <c r="P64" s="457" t="str">
        <f>IFERROR(IF(O64="", "", O64/O$63),0)</f>
        <v/>
      </c>
      <c r="R64" s="846" t="str">
        <f>IFERROR(IF(S64="", "", S64*$O$3/IF($L$3&lt;&gt;"USD", IF($L64="Offsh.", 'Asset Allocation Tatico'!$C$38,1), IF($L64&lt;&gt;"Offsh.", 1/'Asset Allocation Tatico'!$C$38, 1))), 0)</f>
        <v/>
      </c>
      <c r="S64" s="221"/>
      <c r="T64" s="457" t="str">
        <f>IFERROR(IF(S64="", "", S64/S$63),0)</f>
        <v/>
      </c>
      <c r="V64" s="846" t="str">
        <f>IFERROR(ROUND(R64-N64,2), "")</f>
        <v/>
      </c>
    </row>
    <row r="65" spans="2:22" s="409" customFormat="1" ht="4.5" customHeight="1">
      <c r="B65" s="407"/>
      <c r="C65" s="407"/>
      <c r="D65" s="407"/>
      <c r="E65" s="418"/>
      <c r="F65" s="444"/>
      <c r="G65" s="419"/>
      <c r="H65" s="419"/>
      <c r="I65" s="420"/>
      <c r="J65" s="420"/>
      <c r="K65" s="420"/>
      <c r="L65" s="420"/>
      <c r="N65" s="429"/>
      <c r="R65" s="429"/>
      <c r="S65" s="212"/>
      <c r="V65" s="429"/>
    </row>
    <row r="66" spans="2:22" s="425" customFormat="1" ht="14.25" customHeight="1">
      <c r="B66" s="421"/>
      <c r="C66" s="421"/>
      <c r="D66" s="421" t="s">
        <v>12</v>
      </c>
      <c r="E66" s="452" t="s">
        <v>15</v>
      </c>
      <c r="F66" s="461"/>
      <c r="G66" s="461"/>
      <c r="H66" s="461"/>
      <c r="I66" s="462"/>
      <c r="J66" s="462"/>
      <c r="K66" s="462"/>
      <c r="L66" s="462"/>
      <c r="N66" s="455">
        <f>IFERROR(IF(O66=0, 0, O66*$O$2),0)</f>
        <v>0</v>
      </c>
      <c r="O66" s="199">
        <f>SUM(O67:O68)</f>
        <v>0</v>
      </c>
      <c r="P66" s="456">
        <f>IF(O66=0, 0, SUM(P67:P68)*O66)</f>
        <v>0</v>
      </c>
      <c r="R66" s="455">
        <f>IFERROR(IF(S66=0, 0, S66*$O$3),0)</f>
        <v>0</v>
      </c>
      <c r="S66" s="580"/>
      <c r="T66" s="456">
        <f>IF(S66=0, 0, SUM(T67:T68)*S66)</f>
        <v>0</v>
      </c>
      <c r="V66" s="455">
        <f>R66-N66</f>
        <v>0</v>
      </c>
    </row>
    <row r="67" spans="2:22" s="441" customFormat="1" ht="14.25" customHeight="1">
      <c r="B67" s="435"/>
      <c r="C67" s="435"/>
      <c r="D67" s="435"/>
      <c r="E67" s="352"/>
      <c r="F67" s="436" t="str" cm="1">
        <f t="array" aca="1" ref="F67" ca="1">IF($E67="", "", IFERROR(INDEX(OFFSET('Fund Guide'!$B$5,1,MATCH(F$8,OFFSET('Fund Guide'!$B$5,,,,COUNTA('Fund Guide'!$5:$5)),0)-1,COUNTA('Fund Guide'!$B:$B)-COUNTA('Fund Guide'!$B$2:$B$5)),MATCH($E67,OFFSET('Fund Guide'!$B$5,1,,COUNTA('Fund Guide'!$B:$B)-COUNTA('Fund Guide'!$B$2:$B$5)),0)),
IFERROR(INDEX(OFFSET('RF &amp; RV Guide'!$Z$10,1, , 100),MATCH(IF(FIND("(", $E67)&gt;0, LEFT($E67, FIND("(", $E67)-1),), IFERROR(IF(FIND("(", OFFSET('RF &amp; RV Guide'!$E$10,1,,100))&gt;0, LEFT(OFFSET('RF &amp; RV Guide'!$E$10,1,,100), FIND("(", $E67)-1),),"-"),0)),
IFERROR(INDEX(OFFSET('RF &amp; RV Guide'!$Z$10,1, , 100),MATCH($E67, OFFSET('RF &amp; RV Guide'!$E$10,1,,100),0)), "-"))))</f>
        <v/>
      </c>
      <c r="G67" s="437"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38" t="str">
        <f ca="1">IF($E67="", "", IFERROR(INDEX(OFFSET('Fund Guide'!$B$5,1,MATCH(H$8,OFFSET('Fund Guide'!$B$5,,,,COUNTA('Fund Guide'!85:85)),0)-1,COUNTA('Fund Guide'!$B:$B)-COUNTA('Fund Guide'!$B$2:$B$5)),MATCH($E67,OFFSET('Fund Guide'!$B$5,1,,COUNTA('Fund Guide'!$B:$B)-COUNTA('Fund Guide'!$B$2:$B$5)),0)),IFERROR(OFFSET('RF &amp; RV Guide'!$E$8,2+MATCH($E67, OFFSET('RF &amp; RV Guide'!$E$8,3,,200), 0),-1+MATCH(H$8, OFFSET('RF &amp; RV Guide'!$E$8,,,,COUNTA('RF &amp; RV Guide'!$8:$8)-COUNTA('RF &amp; RV Guide'!$A$8:$E$8)),0)),"BRL")))</f>
        <v/>
      </c>
      <c r="I67" s="439"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440"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440"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L67" s="865"/>
      <c r="N67" s="1021"/>
      <c r="O67" s="1017" t="str">
        <f>IFERROR(IF(N67="", "", N67/$O$2/IF($L$3&lt;&gt;"USD", IF($L67="Offsh.", 'Asset Allocation Tatico'!$C$38,1), IF($L67&lt;&gt;"Offsh.", 1/'Asset Allocation Tatico'!$C$38, 1))), 0)</f>
        <v/>
      </c>
      <c r="P67" s="457" t="str">
        <f>IFERROR(IF(O67="", "", O67/O$66),0)</f>
        <v/>
      </c>
      <c r="R67" s="846" t="str">
        <f>IFERROR(IF(S67="", "", S67*$O$3/IF($L$3&lt;&gt;"USD", IF($L67="Offsh.", 'Asset Allocation Tatico'!$C$38,1), IF($L67&lt;&gt;"Offsh.", 1/'Asset Allocation Tatico'!$C$38, 1))), 0)</f>
        <v/>
      </c>
      <c r="S67" s="221"/>
      <c r="T67" s="457" t="str">
        <f>IFERROR(IF(S67="", "", S67/S$66),0)</f>
        <v/>
      </c>
      <c r="V67" s="846" t="str">
        <f>IFERROR(ROUND(R67-N67,2), "")</f>
        <v/>
      </c>
    </row>
    <row r="68" spans="2:22" s="409" customFormat="1" ht="5.25" customHeight="1">
      <c r="B68" s="407"/>
      <c r="C68" s="407"/>
      <c r="D68" s="407"/>
      <c r="E68" s="418"/>
      <c r="F68" s="444"/>
      <c r="G68" s="419"/>
      <c r="H68" s="419"/>
      <c r="I68" s="420"/>
      <c r="J68" s="420"/>
      <c r="K68" s="420"/>
      <c r="L68" s="420"/>
      <c r="N68" s="429"/>
      <c r="R68" s="429"/>
      <c r="S68" s="212"/>
      <c r="V68" s="429"/>
    </row>
    <row r="69" spans="2:22" s="425" customFormat="1" ht="14.25" customHeight="1">
      <c r="B69" s="421"/>
      <c r="C69" s="421" t="s">
        <v>1391</v>
      </c>
      <c r="D69" s="421" t="s">
        <v>12</v>
      </c>
      <c r="E69" s="430" t="s">
        <v>628</v>
      </c>
      <c r="F69" s="431"/>
      <c r="G69" s="431"/>
      <c r="H69" s="431"/>
      <c r="I69" s="432"/>
      <c r="J69" s="432"/>
      <c r="K69" s="432"/>
      <c r="L69" s="432"/>
      <c r="N69" s="433">
        <f>IFERROR(IF(O69=0, 0, O69*$O$2),0)</f>
        <v>0</v>
      </c>
      <c r="O69" s="235">
        <f>O71+O74+O77+O80+O83</f>
        <v>0</v>
      </c>
      <c r="P69" s="434">
        <f>ROUND(P71+P74+P77+P80+P83,6)</f>
        <v>0</v>
      </c>
      <c r="R69" s="433">
        <f>IFERROR(IF(S69=0, 0, S69*$O$3),0)</f>
        <v>0</v>
      </c>
      <c r="S69" s="235">
        <f>S71+S74+S77+S80+S83</f>
        <v>0</v>
      </c>
      <c r="T69" s="434">
        <f>ROUND(T71+T74+T77+T80+T83,6)</f>
        <v>0</v>
      </c>
      <c r="V69" s="433">
        <f>R69-N69</f>
        <v>0</v>
      </c>
    </row>
    <row r="70" spans="2:22" s="409" customFormat="1" ht="3" customHeight="1">
      <c r="B70" s="407"/>
      <c r="C70" s="407"/>
      <c r="D70" s="407"/>
      <c r="E70" s="418"/>
      <c r="F70" s="419"/>
      <c r="G70" s="419"/>
      <c r="H70" s="419"/>
      <c r="I70" s="420"/>
      <c r="J70" s="420"/>
      <c r="K70" s="420"/>
      <c r="L70" s="420"/>
      <c r="N70" s="429"/>
      <c r="R70" s="429"/>
      <c r="S70" s="1022"/>
      <c r="V70" s="429"/>
    </row>
    <row r="71" spans="2:22" s="425" customFormat="1" ht="14.25" customHeight="1">
      <c r="B71" s="421"/>
      <c r="C71" s="421"/>
      <c r="D71" s="421" t="s">
        <v>12</v>
      </c>
      <c r="E71" s="452" t="s">
        <v>609</v>
      </c>
      <c r="F71" s="453"/>
      <c r="G71" s="453"/>
      <c r="H71" s="453"/>
      <c r="I71" s="454"/>
      <c r="J71" s="454"/>
      <c r="K71" s="454"/>
      <c r="L71" s="454"/>
      <c r="N71" s="455">
        <f>IFERROR(IF(O71=0, 0, O71*$O$2),0)</f>
        <v>0</v>
      </c>
      <c r="O71" s="199">
        <f>SUM(O72:O73)</f>
        <v>0</v>
      </c>
      <c r="P71" s="456">
        <f>IF(O71=0, 0, SUM(P72:P73)*O71)</f>
        <v>0</v>
      </c>
      <c r="R71" s="455">
        <f>IFERROR(IF(S71=0, 0, S71*$O$3),0)</f>
        <v>0</v>
      </c>
      <c r="S71" s="580"/>
      <c r="T71" s="456">
        <f>IF(S71=0, 0, SUM(T72:T73)*S71)</f>
        <v>0</v>
      </c>
      <c r="V71" s="455">
        <f>R71-N71</f>
        <v>0</v>
      </c>
    </row>
    <row r="72" spans="2:22" s="441" customFormat="1" ht="14.25" customHeight="1">
      <c r="B72" s="435"/>
      <c r="C72" s="435"/>
      <c r="D72" s="435"/>
      <c r="E72" s="352"/>
      <c r="F72" s="436" t="str"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
IFERROR(INDEX(OFFSET('RF &amp; RV Guide'!$Z$10,1, , 100),MATCH($E72, OFFSET('RF &amp; RV Guide'!$E$10,1,,100),0)), "-"))))</f>
        <v/>
      </c>
      <c r="G72" s="437"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38" t="str">
        <f ca="1">IF($E72="", "", IFERROR(INDEX(OFFSET('Fund Guide'!$B$5,1,MATCH(H$8,OFFSET('Fund Guide'!$B$5,,,,COUNTA('Fund Guide'!90:90)),0)-1,COUNTA('Fund Guide'!$B:$B)-COUNTA('Fund Guide'!$B$2:$B$5)),MATCH($E72,OFFSET('Fund Guide'!$B$5,1,,COUNTA('Fund Guide'!$B:$B)-COUNTA('Fund Guide'!$B$2:$B$5)),0)),IFERROR(OFFSET('RF &amp; RV Guide'!$E$8,2+MATCH($E72, OFFSET('RF &amp; RV Guide'!$E$8,3,,200), 0),-1+MATCH(H$8, OFFSET('RF &amp; RV Guide'!$E$8,,,,COUNTA('RF &amp; RV Guide'!$8:$8)-COUNTA('RF &amp; RV Guide'!$A$8:$E$8)),0)),"BRL")))</f>
        <v/>
      </c>
      <c r="I72" s="439"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440"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L72" s="865"/>
      <c r="N72" s="1021"/>
      <c r="O72" s="1017" t="str">
        <f>IFERROR(IF(N72="", "", N72/$O$2/IF($L$3&lt;&gt;"USD", IF($L72="Offsh.", 'Asset Allocation Tatico'!$C$38,1), IF($L72&lt;&gt;"Offsh.", 1/'Asset Allocation Tatico'!$C$38, 1))), 0)</f>
        <v/>
      </c>
      <c r="P72" s="457" t="str">
        <f>IFERROR(IF(O72="", "", O72/O$71),0)</f>
        <v/>
      </c>
      <c r="R72" s="846" t="str">
        <f>IFERROR(IF(S72="", "", S72*$O$3/IF($L$3&lt;&gt;"USD", IF($L72="Offsh.", 'Asset Allocation Tatico'!$C$38,1), IF($L72&lt;&gt;"Offsh.", 1/'Asset Allocation Tatico'!$C$38, 1))), 0)</f>
        <v/>
      </c>
      <c r="S72" s="221"/>
      <c r="T72" s="457" t="str">
        <f>IFERROR(IF(S72="", "", S72/S$71),0)</f>
        <v/>
      </c>
      <c r="V72" s="846" t="str">
        <f>IFERROR(ROUND(R72-N72,2), "")</f>
        <v/>
      </c>
    </row>
    <row r="73" spans="2:22" s="409" customFormat="1" ht="4.5" customHeight="1">
      <c r="B73" s="407"/>
      <c r="C73" s="407"/>
      <c r="D73" s="407"/>
      <c r="E73" s="418"/>
      <c r="F73" s="444"/>
      <c r="G73" s="419"/>
      <c r="H73" s="419"/>
      <c r="I73" s="420"/>
      <c r="J73" s="420"/>
      <c r="K73" s="420"/>
      <c r="L73" s="420"/>
      <c r="N73" s="429"/>
      <c r="R73" s="429"/>
      <c r="S73" s="212"/>
      <c r="V73" s="429"/>
    </row>
    <row r="74" spans="2:22" s="425" customFormat="1" ht="14.25" customHeight="1">
      <c r="B74" s="421"/>
      <c r="C74" s="421"/>
      <c r="D74" s="421" t="s">
        <v>12</v>
      </c>
      <c r="E74" s="452" t="s">
        <v>612</v>
      </c>
      <c r="F74" s="453"/>
      <c r="G74" s="453"/>
      <c r="H74" s="453"/>
      <c r="I74" s="454"/>
      <c r="J74" s="454"/>
      <c r="K74" s="454"/>
      <c r="L74" s="454"/>
      <c r="N74" s="455">
        <f>IFERROR(IF(O74=0, 0, O74*$O$2),0)</f>
        <v>0</v>
      </c>
      <c r="O74" s="199">
        <f>SUM(O75:O76)</f>
        <v>0</v>
      </c>
      <c r="P74" s="456">
        <f>IF(O74=0, 0, SUM(P75:P76)*O74)</f>
        <v>0</v>
      </c>
      <c r="R74" s="455">
        <f>IFERROR(IF(S74=0, 0, S74*$O$3),0)</f>
        <v>0</v>
      </c>
      <c r="S74" s="580"/>
      <c r="T74" s="456">
        <f>IF(S74=0, 0, SUM(T75:T76)*S74)</f>
        <v>0</v>
      </c>
      <c r="V74" s="455">
        <f>R74-N74</f>
        <v>0</v>
      </c>
    </row>
    <row r="75" spans="2:22" s="441" customFormat="1" ht="14.25" customHeight="1">
      <c r="B75" s="435"/>
      <c r="C75" s="435"/>
      <c r="D75" s="435"/>
      <c r="E75" s="352"/>
      <c r="F75" s="436" t="str" cm="1">
        <f t="array" aca="1" ref="F75" ca="1">IF($E75="", "", IFERROR(INDEX(OFFSET('Fund Guide'!$B$5,1,MATCH(F$8,OFFSET('Fund Guide'!$B$5,,,,COUNTA('Fund Guide'!$5:$5)),0)-1,COUNTA('Fund Guide'!$B:$B)-COUNTA('Fund Guide'!$B$2:$B$5)),MATCH($E75,OFFSET('Fund Guide'!$B$5,1,,COUNTA('Fund Guide'!$B:$B)-COUNTA('Fund Guide'!$B$2:$B$5)),0)),
IFERROR(INDEX(OFFSET('RF &amp; RV Guide'!$Z$10,1, , 100),MATCH(IF(FIND("(", $E75)&gt;0, LEFT($E75, FIND("(", $E75)-1),), IFERROR(IF(FIND("(", OFFSET('RF &amp; RV Guide'!$E$10,1,,100))&gt;0, LEFT(OFFSET('RF &amp; RV Guide'!$E$10,1,,100), FIND("(", $E75)-1),),"-"),0)),
IFERROR(INDEX(OFFSET('RF &amp; RV Guide'!$Z$10,1, , 100),MATCH($E75, OFFSET('RF &amp; RV Guide'!$E$10,1,,100),0)), "-"))))</f>
        <v/>
      </c>
      <c r="G75" s="437"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Guide'!94:94)),0)-1,COUNTA('Fund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65"/>
      <c r="N75" s="1021"/>
      <c r="O75" s="1017" t="str">
        <f>IFERROR(IF(N75="", "", N75/$O$2/IF($L$3&lt;&gt;"USD", IF($L75="Offsh.", 'Asset Allocation Tatico'!$C$38,1), IF($L75&lt;&gt;"Offsh.", 1/'Asset Allocation Tatico'!$C$38, 1))), 0)</f>
        <v/>
      </c>
      <c r="P75" s="457" t="str">
        <f>IFERROR(IF(O75="", "", O75/O$74),0)</f>
        <v/>
      </c>
      <c r="R75" s="846" t="str">
        <f>IFERROR(IF(S75="", "", S75*$O$3/IF($L$3&lt;&gt;"USD", IF($L75="Offsh.", 'Asset Allocation Tatico'!$C$38,1), IF($L75&lt;&gt;"Offsh.", 1/'Asset Allocation Tatico'!$C$38, 1))), 0)</f>
        <v/>
      </c>
      <c r="S75" s="221"/>
      <c r="T75" s="457" t="str">
        <f>IFERROR(IF(S75="", "", S75/S$74),0)</f>
        <v/>
      </c>
      <c r="V75" s="846" t="str">
        <f>IFERROR(ROUND(R75-N75,2), "")</f>
        <v/>
      </c>
    </row>
    <row r="76" spans="2:22" s="409" customFormat="1" ht="4.5" customHeight="1">
      <c r="B76" s="407"/>
      <c r="C76" s="407"/>
      <c r="D76" s="407"/>
      <c r="E76" s="418"/>
      <c r="F76" s="444"/>
      <c r="G76" s="419"/>
      <c r="H76" s="419"/>
      <c r="I76" s="420"/>
      <c r="J76" s="420"/>
      <c r="K76" s="420"/>
      <c r="L76" s="420"/>
      <c r="N76" s="429"/>
      <c r="R76" s="429"/>
      <c r="S76" s="212"/>
      <c r="V76" s="429"/>
    </row>
    <row r="77" spans="2:22" s="425" customFormat="1" ht="14.25" customHeight="1">
      <c r="B77" s="421"/>
      <c r="C77" s="421"/>
      <c r="D77" s="421" t="s">
        <v>12</v>
      </c>
      <c r="E77" s="452" t="s">
        <v>613</v>
      </c>
      <c r="F77" s="453"/>
      <c r="G77" s="453"/>
      <c r="H77" s="453"/>
      <c r="I77" s="454"/>
      <c r="J77" s="454"/>
      <c r="K77" s="454"/>
      <c r="L77" s="454"/>
      <c r="N77" s="455">
        <f>IFERROR(IF(O77=0, 0, O77*$O$2),0)</f>
        <v>0</v>
      </c>
      <c r="O77" s="199">
        <f>SUM(O78:O79)</f>
        <v>0</v>
      </c>
      <c r="P77" s="456">
        <f>IF(O77=0, 0, SUM(P78:P79)*O77)</f>
        <v>0</v>
      </c>
      <c r="R77" s="455">
        <f>IFERROR(IF(S77=0, 0, S77*$O$3),0)</f>
        <v>0</v>
      </c>
      <c r="S77" s="580"/>
      <c r="T77" s="456">
        <f>IF(S77=0, 0, SUM(T78:T79)*S77)</f>
        <v>0</v>
      </c>
      <c r="V77" s="455">
        <f>R77-N77</f>
        <v>0</v>
      </c>
    </row>
    <row r="78" spans="2:22" s="441" customFormat="1" ht="14.25" customHeight="1">
      <c r="B78" s="435"/>
      <c r="C78" s="435"/>
      <c r="D78" s="435"/>
      <c r="E78" s="352"/>
      <c r="F78" s="436" t="str" cm="1">
        <f t="array" aca="1" ref="F78" ca="1">IF($E78="", "", IFERROR(INDEX(OFFSET('Fund Guide'!$B$5,1,MATCH(F$8,OFFSET('Fund Guide'!$B$5,,,,COUNTA('Fund Guide'!$5:$5)),0)-1,COUNTA('Fund Guide'!$B:$B)-COUNTA('Fund Guide'!$B$2:$B$5)),MATCH($E78,OFFSET('Fund Guide'!$B$5,1,,COUNTA('Fund Guide'!$B:$B)-COUNTA('Fund Guide'!$B$2:$B$5)),0)),
IFERROR(INDEX(OFFSET('RF &amp; RV Guide'!$Z$10,1, , 100),MATCH(IF(FIND("(", $E78)&gt;0, LEFT($E78, FIND("(", $E78)-1),), IFERROR(IF(FIND("(", OFFSET('RF &amp; RV Guide'!$E$10,1,,100))&gt;0, LEFT(OFFSET('RF &amp; RV Guide'!$E$10,1,,100), FIND("(", $E78)-1),),"-"),0)),
IFERROR(INDEX(OFFSET('RF &amp; RV Guide'!$Z$10,1, , 100),MATCH($E78, OFFSET('RF &amp; RV Guide'!$E$10,1,,100),0)), "-"))))</f>
        <v/>
      </c>
      <c r="G78" s="437"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38" t="str">
        <f ca="1">IF($E78="", "", IFERROR(INDEX(OFFSET('Fund Guide'!$B$5,1,MATCH(H$8,OFFSET('Fund Guide'!$B$5,,,,COUNTA('Fund Guide'!97:97)),0)-1,COUNTA('Fund Guide'!$B:$B)-COUNTA('Fund Guide'!$B$2:$B$5)),MATCH($E78,OFFSET('Fund Guide'!$B$5,1,,COUNTA('Fund Guide'!$B:$B)-COUNTA('Fund Guide'!$B$2:$B$5)),0)),IFERROR(OFFSET('RF &amp; RV Guide'!$E$8,2+MATCH($E78, OFFSET('RF &amp; RV Guide'!$E$8,3,,200), 0),-1+MATCH(H$8, OFFSET('RF &amp; RV Guide'!$E$8,,,,COUNTA('RF &amp; RV Guide'!$8:$8)-COUNTA('RF &amp; RV Guide'!$A$8:$E$8)),0)),"BRL")))</f>
        <v/>
      </c>
      <c r="I78" s="439"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440"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440"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L78" s="865"/>
      <c r="N78" s="1021"/>
      <c r="O78" s="1017" t="str">
        <f>IFERROR(IF(N78="", "", N78/$O$2/IF($L$3&lt;&gt;"USD", IF($L78="Offsh.", 'Asset Allocation Tatico'!$C$38,1), IF($L78&lt;&gt;"Offsh.", 1/'Asset Allocation Tatico'!$C$38, 1))), 0)</f>
        <v/>
      </c>
      <c r="P78" s="457" t="str">
        <f>IFERROR(IF(O78="", "", O78/O$77),0)</f>
        <v/>
      </c>
      <c r="R78" s="846" t="str">
        <f>IFERROR(IF(S78="", "", S78*$O$3/IF($L$3&lt;&gt;"USD", IF($L78="Offsh.", 'Asset Allocation Tatico'!$C$38,1), IF($L78&lt;&gt;"Offsh.", 1/'Asset Allocation Tatico'!$C$38, 1))), 0)</f>
        <v/>
      </c>
      <c r="S78" s="221"/>
      <c r="T78" s="457" t="str">
        <f>IFERROR(IF(S78="", "", S78/S$77),0)</f>
        <v/>
      </c>
      <c r="V78" s="846" t="str">
        <f>IFERROR(ROUND(R78-N78,2), "")</f>
        <v/>
      </c>
    </row>
    <row r="79" spans="2:22" s="409" customFormat="1" ht="4.5" customHeight="1">
      <c r="B79" s="407"/>
      <c r="C79" s="407"/>
      <c r="D79" s="407"/>
      <c r="E79" s="418"/>
      <c r="F79" s="444"/>
      <c r="G79" s="419"/>
      <c r="H79" s="419"/>
      <c r="I79" s="420"/>
      <c r="J79" s="420"/>
      <c r="K79" s="420"/>
      <c r="L79" s="420"/>
      <c r="N79" s="429"/>
      <c r="R79" s="429"/>
      <c r="S79" s="212"/>
      <c r="V79" s="429"/>
    </row>
    <row r="80" spans="2:22" s="425" customFormat="1" ht="14.25" customHeight="1">
      <c r="B80" s="421"/>
      <c r="C80" s="421"/>
      <c r="D80" s="421" t="s">
        <v>12</v>
      </c>
      <c r="E80" s="452" t="s">
        <v>611</v>
      </c>
      <c r="F80" s="453"/>
      <c r="G80" s="453"/>
      <c r="H80" s="453"/>
      <c r="I80" s="454"/>
      <c r="J80" s="454"/>
      <c r="K80" s="454"/>
      <c r="L80" s="454"/>
      <c r="N80" s="455">
        <f>IFERROR(IF(O80=0, 0, O80*$O$2),0)</f>
        <v>0</v>
      </c>
      <c r="O80" s="199">
        <f>SUM(O81:O82)</f>
        <v>0</v>
      </c>
      <c r="P80" s="456">
        <f>IF(O80=0, 0, SUM(P81:P82)*O80)</f>
        <v>0</v>
      </c>
      <c r="R80" s="455">
        <f>IFERROR(IF(S80=0, 0, S80*$O$3),0)</f>
        <v>0</v>
      </c>
      <c r="S80" s="580"/>
      <c r="T80" s="456">
        <f>IF(S80=0, 0, SUM(T81:T82)*S80)</f>
        <v>0</v>
      </c>
      <c r="V80" s="455">
        <f>R80-N80</f>
        <v>0</v>
      </c>
    </row>
    <row r="81" spans="2:22" s="441" customFormat="1" ht="14.25" customHeight="1">
      <c r="B81" s="435"/>
      <c r="C81" s="435"/>
      <c r="D81" s="435"/>
      <c r="E81" s="352"/>
      <c r="F81" s="436" t="str" cm="1">
        <f t="array" aca="1" ref="F81" ca="1">IF($E81="", "", IFERROR(INDEX(OFFSET('Fund Guide'!$B$5,1,MATCH(F$8,OFFSET('Fund Guide'!$B$5,,,,COUNTA('Fund Guide'!$5:$5)),0)-1,COUNTA('Fund Guide'!$B:$B)-COUNTA('Fund Guide'!$B$2:$B$5)),MATCH($E81,OFFSET('Fund Guide'!$B$5,1,,COUNTA('Fund Guide'!$B:$B)-COUNTA('Fund Guide'!$B$2:$B$5)),0)),
IFERROR(INDEX(OFFSET('RF &amp; RV Guide'!$Z$10,1, , 100),MATCH(IF(FIND("(", $E81)&gt;0, LEFT($E81, FIND("(", $E81)-1),), IFERROR(IF(FIND("(", OFFSET('RF &amp; RV Guide'!$E$10,1,,100))&gt;0, LEFT(OFFSET('RF &amp; RV Guide'!$E$10,1,,100), FIND("(", $E81)-1),),"-"),0)),
IFERROR(INDEX(OFFSET('RF &amp; RV Guide'!$Z$10,1, , 100),MATCH($E81, OFFSET('RF &amp; RV Guide'!$E$10,1,,100),0)), "-"))))</f>
        <v/>
      </c>
      <c r="G81" s="437"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Guide'!100:100)),0)-1,COUNTA('Fund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65"/>
      <c r="N81" s="1021"/>
      <c r="O81" s="1017" t="str">
        <f>IFERROR(IF(N81="", "", N81/$O$2/IF($L$3&lt;&gt;"USD", IF($L81="Offsh.", 'Asset Allocation Tatico'!$C$38,1), IF($L81&lt;&gt;"Offsh.", 1/'Asset Allocation Tatico'!$C$38, 1))), 0)</f>
        <v/>
      </c>
      <c r="P81" s="457" t="str">
        <f>IFERROR(IF(O81="", "", O81/O$80),0)</f>
        <v/>
      </c>
      <c r="R81" s="846" t="str">
        <f>IFERROR(IF(S81="", "", S81*$O$3/IF($L$3&lt;&gt;"USD", IF($L81="Offsh.", 'Asset Allocation Tatico'!$C$38,1), IF($L81&lt;&gt;"Offsh.", 1/'Asset Allocation Tatico'!$C$38, 1))), 0)</f>
        <v/>
      </c>
      <c r="S81" s="221"/>
      <c r="T81" s="457" t="str">
        <f>IFERROR(IF(S81="", "", S81/S$80),0)</f>
        <v/>
      </c>
      <c r="V81" s="846" t="str">
        <f>IFERROR(ROUND(R81-N81,2), "")</f>
        <v/>
      </c>
    </row>
    <row r="82" spans="2:22" s="409" customFormat="1" ht="4.5" customHeight="1">
      <c r="B82" s="407"/>
      <c r="C82" s="407"/>
      <c r="D82" s="407"/>
      <c r="E82" s="418"/>
      <c r="F82" s="444"/>
      <c r="G82" s="419"/>
      <c r="H82" s="419"/>
      <c r="I82" s="420"/>
      <c r="J82" s="420"/>
      <c r="K82" s="420"/>
      <c r="L82" s="420"/>
      <c r="N82" s="429"/>
      <c r="R82" s="429"/>
      <c r="S82" s="212"/>
      <c r="V82" s="429"/>
    </row>
    <row r="83" spans="2:22" s="425" customFormat="1" ht="14.25" customHeight="1">
      <c r="B83" s="421"/>
      <c r="C83" s="421"/>
      <c r="D83" s="421" t="s">
        <v>12</v>
      </c>
      <c r="E83" s="452" t="s">
        <v>696</v>
      </c>
      <c r="F83" s="453"/>
      <c r="G83" s="453"/>
      <c r="H83" s="453"/>
      <c r="I83" s="454"/>
      <c r="J83" s="454"/>
      <c r="K83" s="454"/>
      <c r="L83" s="454"/>
      <c r="N83" s="455">
        <f>IFERROR(IF(O83=0, 0, O83*$O$2),0)</f>
        <v>0</v>
      </c>
      <c r="O83" s="199">
        <f>SUM(O84:O85)</f>
        <v>0</v>
      </c>
      <c r="P83" s="456">
        <f>IF(O83=0, 0, SUM(P84:P85)*O83)</f>
        <v>0</v>
      </c>
      <c r="R83" s="455">
        <f>IFERROR(IF(S83=0, 0, S83*$O$3),0)</f>
        <v>0</v>
      </c>
      <c r="S83" s="580"/>
      <c r="T83" s="456">
        <f>IF(S83=0, 0, SUM(T84:T85)*S83)</f>
        <v>0</v>
      </c>
      <c r="V83" s="455">
        <f>R83-N83</f>
        <v>0</v>
      </c>
    </row>
    <row r="84" spans="2:22" s="441" customFormat="1" ht="14.25" customHeight="1">
      <c r="B84" s="435"/>
      <c r="C84" s="435"/>
      <c r="D84" s="435"/>
      <c r="E84" s="352"/>
      <c r="F84" s="436" t="str" cm="1">
        <f t="array" aca="1" ref="F84" ca="1">IF($E84="", "", IFERROR(INDEX(OFFSET('Fund Guide'!$B$5,1,MATCH(F$8,OFFSET('Fund Guide'!$B$5,,,,COUNTA('Fund Guide'!$5:$5)),0)-1,COUNTA('Fund Guide'!$B:$B)-COUNTA('Fund Guide'!$B$2:$B$5)),MATCH($E84,OFFSET('Fund Guide'!$B$5,1,,COUNTA('Fund Guide'!$B:$B)-COUNTA('Fund Guide'!$B$2:$B$5)),0)),
IFERROR(INDEX(OFFSET('RF &amp; RV Guide'!$Z$10,1, , 100),MATCH(IF(FIND("(", $E84)&gt;0, LEFT($E84, FIND("(", $E84)-1),), IFERROR(IF(FIND("(", OFFSET('RF &amp; RV Guide'!$E$10,1,,100))&gt;0, LEFT(OFFSET('RF &amp; RV Guide'!$E$10,1,,100), FIND("(", $E84)-1),),"-"),0)),
IFERROR(INDEX(OFFSET('RF &amp; RV Guide'!$Z$10,1, , 100),MATCH($E84, OFFSET('RF &amp; RV Guide'!$E$10,1,,100),0)), "-"))))</f>
        <v/>
      </c>
      <c r="G84" s="437"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38" t="str">
        <f ca="1">IF($E84="", "", IFERROR(INDEX(OFFSET('Fund Guide'!$B$5,1,MATCH(H$8,OFFSET('Fund Guide'!$B$5,,,,COUNTA('Fund Guide'!104:104)),0)-1,COUNTA('Fund Guide'!$B:$B)-COUNTA('Fund Guide'!$B$2:$B$5)),MATCH($E84,OFFSET('Fund Guide'!$B$5,1,,COUNTA('Fund Guide'!$B:$B)-COUNTA('Fund Guide'!$B$2:$B$5)),0)),IFERROR(OFFSET('RF &amp; RV Guide'!$E$8,2+MATCH($E84, OFFSET('RF &amp; RV Guide'!$E$8,3,,200), 0),-1+MATCH(H$8, OFFSET('RF &amp; RV Guide'!$E$8,,,,COUNTA('RF &amp; RV Guide'!$8:$8)-COUNTA('RF &amp; RV Guide'!$A$8:$E$8)),0)),"BRL")))</f>
        <v/>
      </c>
      <c r="I84" s="439"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440"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L84" s="865"/>
      <c r="N84" s="1021"/>
      <c r="O84" s="1017" t="str">
        <f>IFERROR(IF(N84="", "", N84/$O$2/IF($L$3&lt;&gt;"USD", IF($L84="Offsh.", 'Asset Allocation Tatico'!$C$38,1), IF($L84&lt;&gt;"Offsh.", 1/'Asset Allocation Tatico'!$C$38, 1))), 0)</f>
        <v/>
      </c>
      <c r="P84" s="457" t="str">
        <f>IFERROR(IF(O84="", "", O84/O$83),0)</f>
        <v/>
      </c>
      <c r="R84" s="846" t="str">
        <f>IFERROR(IF(S84="", "", S84*$O$3/IF($L$3&lt;&gt;"USD", IF($L84="Offsh.", 'Asset Allocation Tatico'!$C$38,1), IF($L84&lt;&gt;"Offsh.", 1/'Asset Allocation Tatico'!$C$38, 1))), 0)</f>
        <v/>
      </c>
      <c r="S84" s="221"/>
      <c r="T84" s="457" t="str">
        <f>IFERROR(IF(S84="", "", S84/S$83),0)</f>
        <v/>
      </c>
      <c r="V84" s="846" t="str">
        <f>IFERROR(R84-N84, "")</f>
        <v/>
      </c>
    </row>
    <row r="85" spans="2:22" s="409" customFormat="1" ht="4.5" customHeight="1">
      <c r="B85" s="407"/>
      <c r="C85" s="407"/>
      <c r="D85" s="407"/>
      <c r="F85" s="464"/>
      <c r="P85" s="409" t="str">
        <f>IFERROR(IF(O85="", "", O85/O$83),0)</f>
        <v/>
      </c>
      <c r="T85" s="409" t="str">
        <f>IFERROR(IF(S85="", "", S85/S$83),0)</f>
        <v/>
      </c>
    </row>
    <row r="86" spans="2:22" s="425" customFormat="1" ht="18" customHeight="1">
      <c r="B86" s="421" t="s">
        <v>1342</v>
      </c>
      <c r="C86" s="421" t="s">
        <v>1342</v>
      </c>
      <c r="D86" s="421" t="s">
        <v>1342</v>
      </c>
      <c r="E86" s="465" t="s">
        <v>1404</v>
      </c>
      <c r="F86" s="428"/>
      <c r="G86" s="428"/>
      <c r="H86" s="427">
        <f ca="1">SUMIF($H$13:$H$85,"="&amp;"USD", $O$13:$O$85)</f>
        <v>0</v>
      </c>
      <c r="I86" s="427">
        <f ca="1">SUMPRODUCT($I$13:$I$85,$O$13:$O$85)</f>
        <v>0</v>
      </c>
      <c r="J86" s="428"/>
      <c r="K86" s="428"/>
      <c r="L86" s="428"/>
      <c r="N86" s="466">
        <f>N56+N40+N10</f>
        <v>0</v>
      </c>
      <c r="O86" s="428">
        <f>ROUND(O56+O40+O10,5)</f>
        <v>0</v>
      </c>
      <c r="P86" s="428">
        <f>ROUND(P56+P40+P10,6)</f>
        <v>0</v>
      </c>
      <c r="R86" s="466">
        <f>R56+R40+R10</f>
        <v>0</v>
      </c>
      <c r="S86" s="428">
        <f>ROUND(S56+S40+S10,5)</f>
        <v>0</v>
      </c>
      <c r="T86" s="428">
        <f>ROUND(T56+T40+T10,6)</f>
        <v>0</v>
      </c>
      <c r="V86" s="466">
        <f>V56+V40+V10</f>
        <v>0</v>
      </c>
    </row>
    <row r="87" spans="2:22" s="69" customFormat="1" ht="18.75" customHeight="1">
      <c r="B87" s="467"/>
      <c r="C87" s="467"/>
      <c r="D87" s="468"/>
      <c r="F87" s="469"/>
      <c r="G87" s="469"/>
      <c r="N87" s="469"/>
      <c r="O87" s="470"/>
      <c r="P87" s="469"/>
      <c r="R87" s="469"/>
      <c r="T87" s="469"/>
      <c r="V87" s="469"/>
    </row>
    <row r="88" spans="2:22" s="69" customFormat="1" ht="18.75" customHeight="1">
      <c r="B88" s="467"/>
      <c r="C88" s="467"/>
      <c r="D88" s="468"/>
      <c r="F88" s="469"/>
      <c r="G88" s="469"/>
      <c r="N88" s="469"/>
      <c r="O88" s="470"/>
      <c r="P88" s="469"/>
      <c r="R88" s="469"/>
      <c r="T88" s="469"/>
      <c r="V88" s="469"/>
    </row>
    <row r="89" spans="2:22" s="69" customFormat="1" ht="18.75" customHeight="1">
      <c r="B89" s="467"/>
      <c r="C89" s="467"/>
      <c r="D89" s="468"/>
      <c r="F89" s="469"/>
      <c r="G89" s="469"/>
      <c r="N89" s="469"/>
      <c r="O89" s="470"/>
      <c r="P89" s="469"/>
      <c r="R89" s="469"/>
      <c r="T89" s="469"/>
      <c r="V89" s="469"/>
    </row>
    <row r="90" spans="2:22" s="409" customFormat="1" ht="15.75">
      <c r="B90" s="407"/>
      <c r="C90" s="407"/>
      <c r="D90" s="407"/>
      <c r="E90" s="418"/>
      <c r="F90" s="419"/>
      <c r="G90" s="419"/>
      <c r="H90" s="419"/>
      <c r="I90" s="420"/>
      <c r="N90" s="471"/>
      <c r="O90" s="472"/>
      <c r="P90" s="471"/>
      <c r="R90" s="471"/>
      <c r="T90" s="471"/>
      <c r="V90" s="471"/>
    </row>
  </sheetData>
  <mergeCells count="13">
    <mergeCell ref="V4:X4"/>
    <mergeCell ref="V3:X3"/>
    <mergeCell ref="S4:S5"/>
    <mergeCell ref="F6:J6"/>
    <mergeCell ref="N6:P6"/>
    <mergeCell ref="R6:T6"/>
    <mergeCell ref="O4:O5"/>
    <mergeCell ref="E2:E4"/>
    <mergeCell ref="O3:P3"/>
    <mergeCell ref="S3:T3"/>
    <mergeCell ref="G3:I3"/>
    <mergeCell ref="G4:H4"/>
    <mergeCell ref="O2:P2"/>
  </mergeCells>
  <conditionalFormatting sqref="P10 P42 P56 P69 P40 P58 P45 P26 P15 P12 P17 P20 P23 P31 P34 P47 P50 P53 P60 P63 P66 P71 P74 P77 P80 P83 T10 T42 T56 T69 T40 T58 T45 T26 T15 T12 T17 T20 T23 T31 T34 T47 T50 T53 T60 T63 T66 T71 T74 T77 T80 T83">
    <cfRule type="expression" dxfId="1332" priority="52">
      <formula>ROUND(P10,4)&lt;&gt;ROUND(O10,4)</formula>
    </cfRule>
  </conditionalFormatting>
  <conditionalFormatting sqref="T86">
    <cfRule type="expression" dxfId="1331" priority="53">
      <formula>AND(ROUND($S$86,3)&lt;&gt;1,$S$86&lt;&gt;0)</formula>
    </cfRule>
  </conditionalFormatting>
  <conditionalFormatting sqref="K13">
    <cfRule type="expression" dxfId="1330" priority="31">
      <formula>$K13="Não"</formula>
    </cfRule>
  </conditionalFormatting>
  <conditionalFormatting sqref="V4">
    <cfRule type="expression" dxfId="1329" priority="55">
      <formula>$V$4&lt;&gt;""</formula>
    </cfRule>
  </conditionalFormatting>
  <conditionalFormatting sqref="V3">
    <cfRule type="expression" dxfId="1328" priority="56">
      <formula>$V$3&lt;&gt;""</formula>
    </cfRule>
  </conditionalFormatting>
  <conditionalFormatting sqref="L24 L35 L51 L67 L75 L78 L81 L84 L38 L21 L54 L64 L13 L18 L29 L32 L43 L48 L61 L72">
    <cfRule type="expression" dxfId="1327" priority="27">
      <formula>AND(OR($E13&lt;&gt;"", $N13 &lt;&gt;"", $S13 &lt;&gt;""), $L13="")</formula>
    </cfRule>
  </conditionalFormatting>
  <conditionalFormatting sqref="N24 N35 N51 N67 N75 N78 N81 N84 N38 N21 N54 N64 N13 N18 N29 N32 N43 N48 N61 N72">
    <cfRule type="expression" dxfId="1326" priority="25">
      <formula>AND(OR($E13&lt;&gt;"", $L13 &lt;&gt;"", $S13 &lt;&gt;""), $N13="")</formula>
    </cfRule>
  </conditionalFormatting>
  <conditionalFormatting sqref="E24 E35 E51 E67 E75 E78 E81 E84 E38 E21 E54 E64 E13 E18 E29 E32 E43 E48 E61 E72">
    <cfRule type="expression" dxfId="1325" priority="26">
      <formula>AND(OR($L13&lt;&gt;"", $N13 &lt;&gt;"", $S13 &lt;&gt;""), $E13="")</formula>
    </cfRule>
  </conditionalFormatting>
  <conditionalFormatting sqref="S24 S35 S51 S67 S75 S78 S81 S84 S38 S21 S54 S64 S13 S18 S29 S32 S43 S48 S61 S72">
    <cfRule type="expression" dxfId="1324" priority="20">
      <formula>AND(OR($E13&lt;&gt;"", $L13 &lt;&gt;"", $N13 &lt;&gt;""), $S13="")</formula>
    </cfRule>
  </conditionalFormatting>
  <conditionalFormatting sqref="V24 V35 V51 V67 V75 V78 V81 V84 V38 V54 V64 V21 V18 V32 V43 V61 V72 V29 V48 V13">
    <cfRule type="cellIs" dxfId="1323" priority="10" operator="lessThan">
      <formula>0</formula>
    </cfRule>
    <cfRule type="cellIs" dxfId="1322" priority="11" operator="greaterThan">
      <formula>0</formula>
    </cfRule>
  </conditionalFormatting>
  <conditionalFormatting sqref="P37 T37">
    <cfRule type="expression" dxfId="1321" priority="9">
      <formula>ROUND(P37,4)&lt;&gt;ROUND(O37,4)</formula>
    </cfRule>
  </conditionalFormatting>
  <conditionalFormatting sqref="K38">
    <cfRule type="expression" dxfId="1320" priority="8">
      <formula>$K38="Não"</formula>
    </cfRule>
  </conditionalFormatting>
  <conditionalFormatting sqref="N13 V13 R13 N24 V24 R24 N21 V21 R21 V18 R18 N18 V29 R29 N29 N35 N38 V35 V38 R35 R38 V32 R32 N32 V43 R43 N43 N51 V51 R51 N54 V54 R54 V48 R48 N48 N67 V67 R67 N64 V64 R64 V61 R61 N61 N75 N78 N81 N84 V75 V78 V81 V84 R84 R81 R78 R75 V72 R72 N72">
    <cfRule type="expression" dxfId="1319" priority="11984">
      <formula>OR($L13="Offsh.",$L$3="USD")</formula>
    </cfRule>
  </conditionalFormatting>
  <conditionalFormatting sqref="N10 N12 N15 N17 N20 N23 N26 N28 N31 N34 N40 N42 N45 N47 N50 N53 N56 N58 N60 N63 N66 N69 N71 N74 N77 N80 N83 N86 R10 R12 R15 R17 R20 R23 R26 R28 R31 R34 R40 R42 R45 R47 R50 R53 R56 R58 R60 R63 R66 R69 R71 R74 R77 R80 R83 R86 V10 V12 V15 V17 V20 V23 V26 V28 V31 V34 V40 V42 V45 V47 V50 V53 V56 V58 V60 V63 V66 V69 V71 V74 V77 V80 V83 V86 N37 R37 V37 G3 O2:P3">
    <cfRule type="expression" dxfId="1318" priority="12044">
      <formula>$L$3="USD"</formula>
    </cfRule>
  </conditionalFormatting>
  <conditionalFormatting sqref="G4:I43">
    <cfRule type="expression" dxfId="1317" priority="16088">
      <formula>$O$86=0</formula>
    </cfRule>
  </conditionalFormatting>
  <dataValidations count="24">
    <dataValidation type="list" allowBlank="1" showInputMessage="1" showErrorMessage="1" sqref="L3" xr:uid="{275C9912-143B-4537-A4F3-DA70E801F314}">
      <formula1>"BRL,USD"</formula1>
    </dataValidation>
    <dataValidation type="list" allowBlank="1" showInputMessage="1" showErrorMessage="1" sqref="L84 L48 L18 L24 L54 L64 L61 L21 L29 L38 L43 L51 L72 L67 L32 L75 L78 L81 L35 L13" xr:uid="{9800BBC2-639C-4484-B51F-DA0719D20300}">
      <formula1>"C. Adm.,F. Excl.,Offsh."</formula1>
    </dataValidation>
    <dataValidation type="list" allowBlank="1" showInputMessage="1" sqref="E43" xr:uid="{D1559FF2-CAA2-4F9B-A612-80B2086449BC}">
      <formula1>Macro</formula1>
    </dataValidation>
    <dataValidation type="list" allowBlank="1" showInputMessage="1" sqref="E13" xr:uid="{7AABAA95-19ED-445B-9154-0A51049B114D}">
      <formula1>Pós_fixado</formula1>
    </dataValidation>
    <dataValidation type="list" allowBlank="1" showInputMessage="1" sqref="E54" xr:uid="{460D3785-8840-4773-9D2C-0AECE3F2725D}">
      <formula1>Multiestratégia</formula1>
    </dataValidation>
    <dataValidation type="list" allowBlank="1" showInputMessage="1" sqref="E21" xr:uid="{4A426F53-E113-435C-8937-F66329251EF2}">
      <formula1>Inflação_Média</formula1>
    </dataValidation>
    <dataValidation type="list" allowBlank="1" showInputMessage="1" showErrorMessage="1" sqref="L2" xr:uid="{A14877D8-1138-48EB-847E-7432F54B923E}">
      <formula1>"Perfil 1,Perfil 2,Perfil 3,Perfil 4,Perfil 5"</formula1>
    </dataValidation>
    <dataValidation type="list" allowBlank="1" showInputMessage="1" sqref="E18" xr:uid="{534D7DDA-4E84-4D62-AF35-3C284202633C}">
      <formula1>Inflação_Curta</formula1>
    </dataValidation>
    <dataValidation type="list" allowBlank="1" showInputMessage="1" sqref="E84 E81" xr:uid="{AFAD8579-4032-401E-B94C-5DD36D6B8130}">
      <formula1>Global</formula1>
    </dataValidation>
    <dataValidation type="list" allowBlank="1" showInputMessage="1" sqref="E78" xr:uid="{FABE164F-0D93-4FF3-BB9F-FF6B509C5AA1}">
      <formula1>Europa</formula1>
    </dataValidation>
    <dataValidation type="list" allowBlank="1" showInputMessage="1" sqref="E75" xr:uid="{BE6470BD-7833-4974-9276-0C6C8277D695}">
      <formula1>China</formula1>
    </dataValidation>
    <dataValidation type="list" allowBlank="1" showInputMessage="1" sqref="E72" xr:uid="{FD35BB09-84C2-4410-A54B-EEC9B340775D}">
      <formula1>EUA</formula1>
    </dataValidation>
    <dataValidation type="list" allowBlank="1" showInputMessage="1" sqref="E67" xr:uid="{63BE9B24-03D0-4E80-BBAA-9FEC705593C5}">
      <formula1>Alternativos</formula1>
    </dataValidation>
    <dataValidation type="list" allowBlank="1" showInputMessage="1" sqref="E64" xr:uid="{67D2EC9B-A072-4B54-89BF-B5FAE8FEFDE9}">
      <formula1>Long_Bias</formula1>
    </dataValidation>
    <dataValidation type="list" allowBlank="1" showInputMessage="1" sqref="E61" xr:uid="{9CEC967A-C3A1-4DA8-8464-0184A975B72F}">
      <formula1>Long_Only</formula1>
    </dataValidation>
    <dataValidation type="list" allowBlank="1" showInputMessage="1" sqref="E51" xr:uid="{D566F0D9-81FF-4B46-994D-1EB96D005710}">
      <formula1>Long_Short</formula1>
    </dataValidation>
    <dataValidation type="list" allowBlank="1" showInputMessage="1" sqref="E48" xr:uid="{D12187A3-E4C4-418D-A9F8-A8B84D85C0FD}">
      <formula1>Quant</formula1>
    </dataValidation>
    <dataValidation type="list" allowBlank="1" showInputMessage="1" sqref="E35" xr:uid="{615D6413-C51D-487F-942C-6FB41AD18AA6}">
      <formula1>Pré_Longa</formula1>
    </dataValidation>
    <dataValidation type="list" allowBlank="1" showInputMessage="1" sqref="E32" xr:uid="{0871DE89-FB2C-417E-AA83-9DE1E8A7054D}">
      <formula1>Pré_Média</formula1>
    </dataValidation>
    <dataValidation type="list" allowBlank="1" showInputMessage="1" sqref="E29" xr:uid="{2961F5FA-1C0A-4411-AFD6-63D60550553D}">
      <formula1>Pré_Curta</formula1>
    </dataValidation>
    <dataValidation type="list" allowBlank="1" showInputMessage="1" sqref="E24" xr:uid="{0C7EABDF-2DA7-4CE5-A026-5B9E548F597B}">
      <formula1>Inflação_Longa</formula1>
    </dataValidation>
    <dataValidation type="list" allowBlank="1" showInputMessage="1" showErrorMessage="1" sqref="Q3 S3:U3" xr:uid="{9F7F4963-6D33-4102-9CC5-B01394AD3395}">
      <formula1>strategies</formula1>
    </dataValidation>
    <dataValidation type="list" allowBlank="1" showInputMessage="1" sqref="E38" xr:uid="{22F57525-2F0E-4AF8-80CE-FE4D0B11B596}">
      <formula1>Internacional</formula1>
    </dataValidation>
    <dataValidation type="list" allowBlank="1" showInputMessage="1" sqref="G3:I3" xr:uid="{E0A5180D-B0DC-4441-B4A6-C5AC1BBEE3CD}">
      <formula1>clientes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dd_linha_R">
                <anchor moveWithCells="1" sizeWithCells="1">
                  <from>
                    <xdr:col>17</xdr:col>
                    <xdr:colOff>1123950</xdr:colOff>
                    <xdr:row>0</xdr:row>
                    <xdr:rowOff>133350</xdr:rowOff>
                  </from>
                  <to>
                    <xdr:col>20</xdr:col>
                    <xdr:colOff>19050</xdr:colOff>
                    <xdr:row>1</xdr:row>
                    <xdr:rowOff>161925</xdr:rowOff>
                  </to>
                </anchor>
              </controlPr>
            </control>
          </mc:Choice>
        </mc:AlternateContent>
        <mc:AlternateContent xmlns:mc="http://schemas.openxmlformats.org/markup-compatibility/2006">
          <mc:Choice Requires="x14">
            <control shapeId="25602" r:id="rId5" name="Button 2">
              <controlPr defaultSize="0" print="0" autoFill="0" autoPict="0" macro="[0]!limpa_rebalanceamento">
                <anchor moveWithCells="1" sizeWithCells="1">
                  <from>
                    <xdr:col>5</xdr:col>
                    <xdr:colOff>238125</xdr:colOff>
                    <xdr:row>0</xdr:row>
                    <xdr:rowOff>180975</xdr:rowOff>
                  </from>
                  <to>
                    <xdr:col>5</xdr:col>
                    <xdr:colOff>1114425</xdr:colOff>
                    <xdr:row>2</xdr:row>
                    <xdr:rowOff>190500</xdr:rowOff>
                  </to>
                </anchor>
              </controlPr>
            </control>
          </mc:Choice>
        </mc:AlternateContent>
        <mc:AlternateContent xmlns:mc="http://schemas.openxmlformats.org/markup-compatibility/2006">
          <mc:Choice Requires="x14">
            <control shapeId="25603" r:id="rId6" name="Button 3">
              <controlPr defaultSize="0" print="0" autoFill="0" autoPict="0" macro="[0]!posicao_cliente">
                <anchor moveWithCells="1" sizeWithCells="1">
                  <from>
                    <xdr:col>5</xdr:col>
                    <xdr:colOff>1276350</xdr:colOff>
                    <xdr:row>0</xdr:row>
                    <xdr:rowOff>114300</xdr:rowOff>
                  </from>
                  <to>
                    <xdr:col>8</xdr:col>
                    <xdr:colOff>704850</xdr:colOff>
                    <xdr:row>1</xdr:row>
                    <xdr:rowOff>142875</xdr:rowOff>
                  </to>
                </anchor>
              </controlPr>
            </control>
          </mc:Choice>
        </mc:AlternateContent>
        <mc:AlternateContent xmlns:mc="http://schemas.openxmlformats.org/markup-compatibility/2006">
          <mc:Choice Requires="x14">
            <control shapeId="25604" r:id="rId7" name="Button 4">
              <controlPr defaultSize="0" print="0" autoFill="0" autoPict="0" macro="[0]!resumir_rebalanceamento">
                <anchor moveWithCells="1" sizeWithCells="1">
                  <from>
                    <xdr:col>21</xdr:col>
                    <xdr:colOff>228600</xdr:colOff>
                    <xdr:row>0</xdr:row>
                    <xdr:rowOff>114300</xdr:rowOff>
                  </from>
                  <to>
                    <xdr:col>23</xdr:col>
                    <xdr:colOff>847725</xdr:colOff>
                    <xdr:row>1</xdr:row>
                    <xdr:rowOff>142875</xdr:rowOff>
                  </to>
                </anchor>
              </controlPr>
            </control>
          </mc:Choice>
        </mc:AlternateContent>
        <mc:AlternateContent xmlns:mc="http://schemas.openxmlformats.org/markup-compatibility/2006">
          <mc:Choice Requires="x14">
            <control shapeId="25607" r:id="rId8" name="Button 7">
              <controlPr defaultSize="0" print="0" autoFill="0" autoPict="0" macro="[0]!Rebalancear.rebalancear">
                <anchor moveWithCells="1" sizeWithCells="1">
                  <from>
                    <xdr:col>16</xdr:col>
                    <xdr:colOff>76200</xdr:colOff>
                    <xdr:row>1</xdr:row>
                    <xdr:rowOff>47625</xdr:rowOff>
                  </from>
                  <to>
                    <xdr:col>17</xdr:col>
                    <xdr:colOff>1000125</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EA86-1D06-4E50-8F74-7F5BCBAC257F}">
  <sheetPr codeName="Sheet17"/>
  <dimension ref="A1:AE168"/>
  <sheetViews>
    <sheetView topLeftCell="A97" workbookViewId="0">
      <selection activeCell="F88" sqref="F88:F125"/>
    </sheetView>
  </sheetViews>
  <sheetFormatPr defaultRowHeight="18.75"/>
  <cols>
    <col min="1" max="1" width="11.8984375" customWidth="1"/>
    <col min="4" max="4" width="13.19921875" customWidth="1"/>
    <col min="5" max="5" width="32.8984375" customWidth="1"/>
    <col min="6" max="6" width="15.8984375" customWidth="1"/>
    <col min="7" max="7" width="12" customWidth="1"/>
    <col min="8" max="8" width="18.8984375" customWidth="1"/>
    <col min="9" max="9" width="19.09765625" bestFit="1" customWidth="1"/>
    <col min="10" max="10" width="17.796875" style="908" customWidth="1"/>
    <col min="11" max="11" width="10.69921875" style="908" customWidth="1"/>
    <col min="12" max="14" width="16.09765625" style="808" bestFit="1" customWidth="1"/>
    <col min="19" max="19" width="9.8984375" customWidth="1"/>
    <col min="20" max="20" width="11.3984375" customWidth="1"/>
    <col min="21" max="21" width="9.796875" customWidth="1"/>
    <col min="25" max="25" width="12" customWidth="1"/>
    <col min="30" max="30" width="9.69921875" customWidth="1"/>
  </cols>
  <sheetData>
    <row r="1" spans="1:31" s="406" customFormat="1" ht="34.5" customHeight="1">
      <c r="A1" s="914" t="s">
        <v>2452</v>
      </c>
      <c r="B1" s="914" t="s">
        <v>2454</v>
      </c>
      <c r="C1" s="914" t="s">
        <v>2445</v>
      </c>
      <c r="D1" s="914" t="s">
        <v>4302</v>
      </c>
      <c r="E1" s="914" t="s">
        <v>715</v>
      </c>
      <c r="F1" s="914" t="s">
        <v>4303</v>
      </c>
      <c r="G1" s="914" t="s">
        <v>4263</v>
      </c>
      <c r="H1" s="914" t="s">
        <v>655</v>
      </c>
      <c r="I1" s="914" t="s">
        <v>4304</v>
      </c>
      <c r="J1" s="914" t="s">
        <v>4479</v>
      </c>
      <c r="K1" s="914" t="s">
        <v>4305</v>
      </c>
      <c r="L1" s="915" t="s">
        <v>4306</v>
      </c>
      <c r="M1" s="915" t="s">
        <v>4307</v>
      </c>
      <c r="N1" s="915" t="s">
        <v>4308</v>
      </c>
      <c r="O1" s="914" t="s">
        <v>4309</v>
      </c>
      <c r="P1" s="914" t="s">
        <v>4310</v>
      </c>
      <c r="Q1" s="914" t="s">
        <v>4311</v>
      </c>
      <c r="R1" s="914" t="s">
        <v>4312</v>
      </c>
      <c r="S1" s="914" t="s">
        <v>4313</v>
      </c>
      <c r="T1" s="914" t="s">
        <v>4314</v>
      </c>
      <c r="U1" s="914" t="s">
        <v>4315</v>
      </c>
      <c r="V1" s="914" t="s">
        <v>8</v>
      </c>
      <c r="W1" s="914" t="s">
        <v>4316</v>
      </c>
      <c r="X1" s="914" t="s">
        <v>4317</v>
      </c>
      <c r="Y1" s="914" t="s">
        <v>4318</v>
      </c>
      <c r="Z1" s="914" t="s">
        <v>4319</v>
      </c>
      <c r="AA1" s="914" t="s">
        <v>1406</v>
      </c>
      <c r="AB1" s="914" t="s">
        <v>4320</v>
      </c>
      <c r="AC1" s="914" t="s">
        <v>4321</v>
      </c>
      <c r="AD1" s="914" t="s">
        <v>4321</v>
      </c>
      <c r="AE1" s="914" t="s">
        <v>4459</v>
      </c>
    </row>
    <row r="2" spans="1:31">
      <c r="A2" t="s">
        <v>4449</v>
      </c>
      <c r="B2" t="s">
        <v>4322</v>
      </c>
      <c r="C2">
        <v>2022</v>
      </c>
      <c r="D2" t="s">
        <v>4323</v>
      </c>
      <c r="E2" t="s">
        <v>4324</v>
      </c>
      <c r="Y2">
        <v>0</v>
      </c>
    </row>
    <row r="3" spans="1:31">
      <c r="A3" t="s">
        <v>4449</v>
      </c>
      <c r="B3" t="s">
        <v>4322</v>
      </c>
      <c r="C3">
        <v>2022</v>
      </c>
      <c r="D3" t="s">
        <v>4323</v>
      </c>
      <c r="E3" t="s">
        <v>4325</v>
      </c>
      <c r="F3" t="s">
        <v>4480</v>
      </c>
      <c r="G3" t="s">
        <v>14</v>
      </c>
      <c r="H3" t="s">
        <v>4287</v>
      </c>
      <c r="I3">
        <v>1896006.72</v>
      </c>
      <c r="J3" s="908" t="s">
        <v>4481</v>
      </c>
      <c r="K3" s="908">
        <v>1.0241207800000001</v>
      </c>
      <c r="L3" s="808">
        <v>1941739.88</v>
      </c>
      <c r="M3" s="808">
        <v>-12311.28</v>
      </c>
      <c r="N3" s="808">
        <v>0</v>
      </c>
      <c r="O3">
        <v>0</v>
      </c>
      <c r="R3" t="s">
        <v>4326</v>
      </c>
      <c r="V3" t="s">
        <v>48</v>
      </c>
      <c r="AA3">
        <v>0</v>
      </c>
    </row>
    <row r="4" spans="1:31">
      <c r="A4" t="s">
        <v>4449</v>
      </c>
      <c r="B4" t="s">
        <v>4322</v>
      </c>
      <c r="C4">
        <v>2022</v>
      </c>
      <c r="D4" t="s">
        <v>4327</v>
      </c>
      <c r="E4" t="s">
        <v>4324</v>
      </c>
      <c r="Y4">
        <v>0</v>
      </c>
    </row>
    <row r="5" spans="1:31">
      <c r="A5" t="s">
        <v>4449</v>
      </c>
      <c r="B5" t="s">
        <v>4322</v>
      </c>
      <c r="C5">
        <v>2022</v>
      </c>
      <c r="D5" t="s">
        <v>4327</v>
      </c>
      <c r="E5" t="s">
        <v>4325</v>
      </c>
      <c r="F5" t="s">
        <v>4480</v>
      </c>
      <c r="G5" t="s">
        <v>14</v>
      </c>
      <c r="H5" t="s">
        <v>4287</v>
      </c>
      <c r="I5">
        <v>8754867.9018009994</v>
      </c>
      <c r="J5" s="908" t="s">
        <v>4481</v>
      </c>
      <c r="K5" s="908">
        <v>1.0241207800000001</v>
      </c>
      <c r="L5" s="808">
        <v>8966042.1400000006</v>
      </c>
      <c r="M5" s="808">
        <v>-56847.71</v>
      </c>
      <c r="N5" s="808">
        <v>0</v>
      </c>
      <c r="O5">
        <v>0</v>
      </c>
      <c r="R5" t="s">
        <v>4326</v>
      </c>
      <c r="V5" t="s">
        <v>48</v>
      </c>
      <c r="AA5">
        <v>0</v>
      </c>
    </row>
    <row r="6" spans="1:31">
      <c r="A6" t="s">
        <v>4449</v>
      </c>
      <c r="B6" t="s">
        <v>4322</v>
      </c>
      <c r="C6">
        <v>2022</v>
      </c>
      <c r="D6" t="s">
        <v>4328</v>
      </c>
      <c r="E6" t="s">
        <v>4324</v>
      </c>
      <c r="Y6">
        <v>0</v>
      </c>
    </row>
    <row r="7" spans="1:31">
      <c r="A7" t="s">
        <v>4449</v>
      </c>
      <c r="B7" t="s">
        <v>4322</v>
      </c>
      <c r="C7">
        <v>2022</v>
      </c>
      <c r="D7" t="s">
        <v>4328</v>
      </c>
      <c r="E7" t="s">
        <v>4329</v>
      </c>
      <c r="F7" t="s">
        <v>4480</v>
      </c>
      <c r="G7" t="s">
        <v>14</v>
      </c>
      <c r="H7" t="s">
        <v>4287</v>
      </c>
      <c r="I7">
        <v>85722458.658794999</v>
      </c>
      <c r="J7" s="908" t="s">
        <v>4482</v>
      </c>
      <c r="K7" s="908">
        <v>0.99646760999999995</v>
      </c>
      <c r="L7" s="808">
        <v>85419653.5</v>
      </c>
      <c r="M7" s="808">
        <v>2578549.56</v>
      </c>
      <c r="N7" s="808">
        <v>0</v>
      </c>
      <c r="O7">
        <v>0</v>
      </c>
      <c r="R7" t="s">
        <v>4326</v>
      </c>
      <c r="V7" t="s">
        <v>48</v>
      </c>
      <c r="AA7">
        <v>1</v>
      </c>
    </row>
    <row r="8" spans="1:31">
      <c r="A8" t="s">
        <v>4449</v>
      </c>
      <c r="B8" t="s">
        <v>4322</v>
      </c>
      <c r="C8">
        <v>2022</v>
      </c>
      <c r="D8" t="s">
        <v>4337</v>
      </c>
      <c r="E8" t="s">
        <v>4324</v>
      </c>
      <c r="W8">
        <v>322949.21999999997</v>
      </c>
      <c r="X8">
        <v>0</v>
      </c>
      <c r="Y8">
        <v>0</v>
      </c>
      <c r="Z8">
        <v>0</v>
      </c>
      <c r="AE8" t="str">
        <f>IFERROR(IF(LEFT(RIGHT($J8,8))="/",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$E8), $E8)</f>
        <v>Caixa, Contas a Pagar/Receber, Provisões e a Liquidar</v>
      </c>
    </row>
    <row r="9" spans="1:31">
      <c r="A9" t="s">
        <v>4449</v>
      </c>
      <c r="B9" t="s">
        <v>4322</v>
      </c>
      <c r="C9">
        <v>2022</v>
      </c>
      <c r="D9" t="s">
        <v>4337</v>
      </c>
      <c r="E9" t="s">
        <v>4338</v>
      </c>
      <c r="F9" t="s">
        <v>4483</v>
      </c>
      <c r="G9" t="s">
        <v>11</v>
      </c>
      <c r="H9" t="s">
        <v>4269</v>
      </c>
      <c r="I9">
        <v>125</v>
      </c>
      <c r="J9" s="908" t="s">
        <v>4484</v>
      </c>
      <c r="K9" s="908">
        <v>1063.3732514999999</v>
      </c>
      <c r="L9" s="808">
        <v>132921.66</v>
      </c>
      <c r="M9" s="808">
        <v>73.14</v>
      </c>
      <c r="N9" s="808">
        <v>0</v>
      </c>
      <c r="O9">
        <v>0</v>
      </c>
      <c r="R9" t="s">
        <v>4326</v>
      </c>
      <c r="V9" t="s">
        <v>48</v>
      </c>
      <c r="AA9">
        <v>0</v>
      </c>
      <c r="AE9" t="str">
        <f>IFERROR(IF(LEFT(RIGHT($J9,8))="/",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$E9), $E9)</f>
        <v>CDB PRE -  14,69% a.a - 28/04/2025</v>
      </c>
    </row>
    <row r="10" spans="1:31">
      <c r="A10" t="s">
        <v>4449</v>
      </c>
      <c r="B10" t="s">
        <v>4322</v>
      </c>
      <c r="C10">
        <v>2022</v>
      </c>
      <c r="D10" t="s">
        <v>4337</v>
      </c>
      <c r="E10" t="s">
        <v>4339</v>
      </c>
      <c r="F10" t="s">
        <v>4483</v>
      </c>
      <c r="G10" t="s">
        <v>11</v>
      </c>
      <c r="H10" t="s">
        <v>4269</v>
      </c>
      <c r="I10">
        <v>150</v>
      </c>
      <c r="J10" s="908" t="s">
        <v>4484</v>
      </c>
      <c r="K10" s="908">
        <v>1031.3967984000001</v>
      </c>
      <c r="L10" s="808">
        <v>154709.51999999999</v>
      </c>
      <c r="M10" s="808">
        <v>113.83</v>
      </c>
      <c r="N10" s="808">
        <v>0</v>
      </c>
      <c r="O10">
        <v>0</v>
      </c>
      <c r="R10" t="s">
        <v>4326</v>
      </c>
      <c r="U10" t="s">
        <v>4330</v>
      </c>
      <c r="V10" t="s">
        <v>48</v>
      </c>
      <c r="AA10">
        <v>1036</v>
      </c>
      <c r="AE10" t="str">
        <f>IFERROR(IF(LEFT(RIGHT($J10,8))="/",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$E10), $E10)</f>
        <v>CDB PRÉ - 01/09/2025</v>
      </c>
    </row>
    <row r="11" spans="1:31">
      <c r="A11" t="s">
        <v>4449</v>
      </c>
      <c r="B11" t="s">
        <v>4322</v>
      </c>
      <c r="C11">
        <v>2022</v>
      </c>
      <c r="D11" t="s">
        <v>4337</v>
      </c>
      <c r="E11" t="s">
        <v>4340</v>
      </c>
      <c r="F11" t="s">
        <v>4483</v>
      </c>
      <c r="G11" t="s">
        <v>11</v>
      </c>
      <c r="H11" t="s">
        <v>4269</v>
      </c>
      <c r="I11">
        <v>150</v>
      </c>
      <c r="J11" s="908" t="s">
        <v>4484</v>
      </c>
      <c r="K11" s="908">
        <v>1028.3696365999999</v>
      </c>
      <c r="L11" s="808">
        <v>154255.45000000001</v>
      </c>
      <c r="M11" s="808">
        <v>102.71</v>
      </c>
      <c r="N11" s="808">
        <v>0</v>
      </c>
      <c r="O11">
        <v>0</v>
      </c>
      <c r="R11" t="s">
        <v>4326</v>
      </c>
      <c r="U11" t="s">
        <v>4330</v>
      </c>
      <c r="V11" t="s">
        <v>48</v>
      </c>
      <c r="AA11">
        <v>672</v>
      </c>
      <c r="AE11" t="str">
        <f>IFERROR(IF(LEFT(RIGHT($J11,8))="/",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$E11), $E11)</f>
        <v>CDB PRÉ - 02/09/2024</v>
      </c>
    </row>
    <row r="12" spans="1:31">
      <c r="A12" t="s">
        <v>4449</v>
      </c>
      <c r="B12" t="s">
        <v>4322</v>
      </c>
      <c r="C12">
        <v>2022</v>
      </c>
      <c r="D12" t="s">
        <v>4337</v>
      </c>
      <c r="E12" t="s">
        <v>4451</v>
      </c>
      <c r="F12" t="s">
        <v>4483</v>
      </c>
      <c r="G12" t="s">
        <v>11</v>
      </c>
      <c r="H12" t="s">
        <v>4269</v>
      </c>
      <c r="I12">
        <v>135</v>
      </c>
      <c r="J12" s="908" t="s">
        <v>4484</v>
      </c>
      <c r="K12" s="908">
        <v>1059.0863542</v>
      </c>
      <c r="L12" s="808">
        <v>142976.66</v>
      </c>
      <c r="M12" s="808">
        <v>0.01</v>
      </c>
      <c r="N12" s="808">
        <v>142976.65</v>
      </c>
      <c r="O12">
        <v>0</v>
      </c>
      <c r="R12" t="s">
        <v>4326</v>
      </c>
      <c r="V12" t="s">
        <v>48</v>
      </c>
      <c r="AA12">
        <v>648</v>
      </c>
      <c r="AE12" t="str">
        <f>IFERROR(IF(LEFT(RIGHT($J12,8))="/",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$E12), $E12)</f>
        <v>CDB PRÉ - 09/08/2024</v>
      </c>
    </row>
    <row r="13" spans="1:31">
      <c r="A13" t="s">
        <v>4449</v>
      </c>
      <c r="B13" t="s">
        <v>4322</v>
      </c>
      <c r="C13">
        <v>2022</v>
      </c>
      <c r="D13" t="s">
        <v>4337</v>
      </c>
      <c r="E13" t="s">
        <v>4341</v>
      </c>
      <c r="F13" t="s">
        <v>4483</v>
      </c>
      <c r="G13" t="s">
        <v>11</v>
      </c>
      <c r="H13" t="s">
        <v>4269</v>
      </c>
      <c r="I13">
        <v>150</v>
      </c>
      <c r="J13" s="908" t="s">
        <v>4484</v>
      </c>
      <c r="K13" s="908">
        <v>1020.3336131</v>
      </c>
      <c r="L13" s="808">
        <v>153050.04</v>
      </c>
      <c r="M13" s="808">
        <v>106.2</v>
      </c>
      <c r="N13" s="808">
        <v>0</v>
      </c>
      <c r="O13">
        <v>0</v>
      </c>
      <c r="R13" t="s">
        <v>4326</v>
      </c>
      <c r="V13" t="s">
        <v>48</v>
      </c>
      <c r="AA13">
        <v>688</v>
      </c>
      <c r="AE13" t="str">
        <f>IFERROR(IF(LEFT(RIGHT($J13,8))="/",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$E13), $E13)</f>
        <v>CDB PRÉ - 18/09/2024</v>
      </c>
    </row>
    <row r="14" spans="1:31">
      <c r="A14" t="s">
        <v>4449</v>
      </c>
      <c r="B14" t="s">
        <v>4322</v>
      </c>
      <c r="C14">
        <v>2022</v>
      </c>
      <c r="D14" t="s">
        <v>4337</v>
      </c>
      <c r="E14" t="s">
        <v>4342</v>
      </c>
      <c r="F14" t="s">
        <v>4483</v>
      </c>
      <c r="G14" t="s">
        <v>11</v>
      </c>
      <c r="H14" t="s">
        <v>4269</v>
      </c>
      <c r="I14">
        <v>150</v>
      </c>
      <c r="J14" s="908" t="s">
        <v>4484</v>
      </c>
      <c r="K14" s="908">
        <v>1028.3499750999999</v>
      </c>
      <c r="L14" s="808">
        <v>154252.5</v>
      </c>
      <c r="M14" s="808">
        <v>102.64</v>
      </c>
      <c r="N14" s="808">
        <v>0</v>
      </c>
      <c r="O14">
        <v>0</v>
      </c>
      <c r="R14" t="s">
        <v>4326</v>
      </c>
      <c r="V14" t="s">
        <v>48</v>
      </c>
      <c r="AA14">
        <v>659</v>
      </c>
      <c r="AE14" t="str">
        <f>IFERROR(IF(LEFT(RIGHT($J14,8))="/",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$E14), $E14)</f>
        <v>CDB PRÉ - 20/08/2024</v>
      </c>
    </row>
    <row r="15" spans="1:31">
      <c r="A15" t="s">
        <v>4449</v>
      </c>
      <c r="B15" t="s">
        <v>4322</v>
      </c>
      <c r="C15">
        <v>2022</v>
      </c>
      <c r="D15" t="s">
        <v>4337</v>
      </c>
      <c r="E15" t="s">
        <v>4343</v>
      </c>
      <c r="F15" t="s">
        <v>4483</v>
      </c>
      <c r="G15" t="s">
        <v>11</v>
      </c>
      <c r="H15" t="s">
        <v>4269</v>
      </c>
      <c r="I15">
        <v>150</v>
      </c>
      <c r="J15" s="908" t="s">
        <v>4484</v>
      </c>
      <c r="K15" s="908">
        <v>1028.4116893</v>
      </c>
      <c r="L15" s="808">
        <v>154261.75</v>
      </c>
      <c r="M15" s="808">
        <v>102.86</v>
      </c>
      <c r="N15" s="808">
        <v>0</v>
      </c>
      <c r="O15">
        <v>0</v>
      </c>
      <c r="R15" t="s">
        <v>4326</v>
      </c>
      <c r="V15" t="s">
        <v>48</v>
      </c>
      <c r="AA15">
        <v>668</v>
      </c>
      <c r="AE15" t="str">
        <f>IFERROR(IF(LEFT(RIGHT($J15,8))="/",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$E15), $E15)</f>
        <v>CDB PRÉ - 29/08/2024</v>
      </c>
    </row>
    <row r="16" spans="1:31">
      <c r="A16" t="s">
        <v>4449</v>
      </c>
      <c r="B16" t="s">
        <v>4322</v>
      </c>
      <c r="C16">
        <v>2022</v>
      </c>
      <c r="D16" t="s">
        <v>4337</v>
      </c>
      <c r="E16" t="s">
        <v>4344</v>
      </c>
      <c r="F16" t="s">
        <v>4480</v>
      </c>
      <c r="G16" t="s">
        <v>14</v>
      </c>
      <c r="H16" t="s">
        <v>4288</v>
      </c>
      <c r="I16">
        <v>433820.38413800002</v>
      </c>
      <c r="J16" s="908" t="s">
        <v>4485</v>
      </c>
      <c r="K16" s="908">
        <v>2.3434531299999999</v>
      </c>
      <c r="L16" s="808">
        <v>1016637.74</v>
      </c>
      <c r="M16" s="808">
        <v>9695.36</v>
      </c>
      <c r="N16" s="808">
        <v>0</v>
      </c>
      <c r="O16">
        <v>0</v>
      </c>
      <c r="R16" t="s">
        <v>4326</v>
      </c>
      <c r="V16" t="s">
        <v>48</v>
      </c>
      <c r="AA16">
        <v>32</v>
      </c>
      <c r="AE16" t="str">
        <f>IFERROR(IF(LEFT(RIGHT($J16,8))="/",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$E16), $E16)</f>
        <v>Absolute Pace LB FIC FIA</v>
      </c>
    </row>
    <row r="17" spans="1:31">
      <c r="A17" t="s">
        <v>4449</v>
      </c>
      <c r="B17" t="s">
        <v>4322</v>
      </c>
      <c r="C17">
        <v>2022</v>
      </c>
      <c r="D17" t="s">
        <v>4337</v>
      </c>
      <c r="E17" t="s">
        <v>4345</v>
      </c>
      <c r="F17" t="s">
        <v>4480</v>
      </c>
      <c r="G17" t="s">
        <v>14</v>
      </c>
      <c r="H17" t="s">
        <v>4287</v>
      </c>
      <c r="I17">
        <v>73204.963076999993</v>
      </c>
      <c r="J17" s="908" t="s">
        <v>4486</v>
      </c>
      <c r="K17" s="908">
        <v>5.5020810300000003</v>
      </c>
      <c r="L17" s="808">
        <v>402779.64</v>
      </c>
      <c r="M17" s="808">
        <v>10256.34</v>
      </c>
      <c r="N17" s="808">
        <v>0</v>
      </c>
      <c r="O17">
        <v>13226.62</v>
      </c>
      <c r="R17" t="s">
        <v>4326</v>
      </c>
      <c r="V17" t="s">
        <v>48</v>
      </c>
      <c r="AA17">
        <v>33</v>
      </c>
      <c r="AE17" t="str">
        <f>IFERROR(IF(LEFT(RIGHT($J17,8))="/",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$E17), $E17)</f>
        <v>Claritas Valor FI Ações</v>
      </c>
    </row>
    <row r="18" spans="1:31">
      <c r="A18" t="s">
        <v>4449</v>
      </c>
      <c r="B18" t="s">
        <v>4322</v>
      </c>
      <c r="C18">
        <v>2022</v>
      </c>
      <c r="D18" t="s">
        <v>4337</v>
      </c>
      <c r="E18" t="s">
        <v>4452</v>
      </c>
      <c r="F18" t="s">
        <v>4480</v>
      </c>
      <c r="G18" t="s">
        <v>14</v>
      </c>
      <c r="H18" t="s">
        <v>4288</v>
      </c>
      <c r="I18">
        <v>288379.08716599998</v>
      </c>
      <c r="J18" s="908" t="s">
        <v>4487</v>
      </c>
      <c r="K18" s="908">
        <v>1.4288611</v>
      </c>
      <c r="L18" s="808">
        <v>412053.66</v>
      </c>
      <c r="M18" s="808">
        <v>-2645.91</v>
      </c>
      <c r="N18" s="808">
        <v>0</v>
      </c>
      <c r="O18">
        <v>0</v>
      </c>
      <c r="R18" t="s">
        <v>4326</v>
      </c>
      <c r="V18" t="s">
        <v>48</v>
      </c>
      <c r="AA18">
        <v>0</v>
      </c>
      <c r="AE18" t="str">
        <f>IFERROR(IF(LEFT(RIGHT($J18,8))="/",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$E18), $E18)</f>
        <v>Rps Long Bias Access FIC FIA</v>
      </c>
    </row>
    <row r="19" spans="1:31">
      <c r="A19" t="s">
        <v>4449</v>
      </c>
      <c r="B19" t="s">
        <v>4322</v>
      </c>
      <c r="C19">
        <v>2022</v>
      </c>
      <c r="D19" t="s">
        <v>4337</v>
      </c>
      <c r="E19" t="s">
        <v>4346</v>
      </c>
      <c r="F19" t="s">
        <v>4480</v>
      </c>
      <c r="G19" t="s">
        <v>14</v>
      </c>
      <c r="H19" t="s">
        <v>4287</v>
      </c>
      <c r="I19">
        <v>302005.14590900001</v>
      </c>
      <c r="J19" s="908" t="s">
        <v>4488</v>
      </c>
      <c r="K19" s="908">
        <v>2.3326408000000001</v>
      </c>
      <c r="L19" s="808">
        <v>704469.53</v>
      </c>
      <c r="M19" s="808">
        <v>23125.599999999999</v>
      </c>
      <c r="N19" s="808">
        <v>0</v>
      </c>
      <c r="O19">
        <v>0</v>
      </c>
      <c r="R19" t="s">
        <v>4326</v>
      </c>
      <c r="V19" t="s">
        <v>48</v>
      </c>
      <c r="AA19">
        <v>3</v>
      </c>
      <c r="AE19" t="str">
        <f>IFERROR(IF(LEFT(RIGHT($J19,8))="/",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$E19), $E19)</f>
        <v>Truxt I Valor FIC FIA</v>
      </c>
    </row>
    <row r="20" spans="1:31">
      <c r="A20" t="s">
        <v>4449</v>
      </c>
      <c r="B20" t="s">
        <v>4322</v>
      </c>
      <c r="C20">
        <v>2022</v>
      </c>
      <c r="D20" t="s">
        <v>4337</v>
      </c>
      <c r="E20" t="s">
        <v>4347</v>
      </c>
      <c r="F20" t="s">
        <v>4489</v>
      </c>
      <c r="G20" t="s">
        <v>15</v>
      </c>
      <c r="H20" t="s">
        <v>4272</v>
      </c>
      <c r="I20">
        <v>1056899.742415</v>
      </c>
      <c r="J20" s="908" t="s">
        <v>4490</v>
      </c>
      <c r="K20" s="908">
        <v>1.3198911200000001</v>
      </c>
      <c r="L20" s="808">
        <v>1394992.58</v>
      </c>
      <c r="M20" s="808">
        <v>2249.37</v>
      </c>
      <c r="N20" s="808">
        <v>0</v>
      </c>
      <c r="O20">
        <v>2334905.83</v>
      </c>
      <c r="R20" t="s">
        <v>4326</v>
      </c>
      <c r="V20" t="s">
        <v>48</v>
      </c>
      <c r="AA20">
        <v>0</v>
      </c>
      <c r="AE20" t="str">
        <f>IFERROR(IF(LEFT(RIGHT($J20,8))="/",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$E20), $E20)</f>
        <v>Claritas FIC RF Crédito Privado LP</v>
      </c>
    </row>
    <row r="21" spans="1:31">
      <c r="A21" t="s">
        <v>4449</v>
      </c>
      <c r="B21" t="s">
        <v>4322</v>
      </c>
      <c r="C21">
        <v>2022</v>
      </c>
      <c r="D21" t="s">
        <v>4337</v>
      </c>
      <c r="E21" t="s">
        <v>4348</v>
      </c>
      <c r="F21" t="s">
        <v>4489</v>
      </c>
      <c r="G21" t="s">
        <v>11</v>
      </c>
      <c r="H21" t="s">
        <v>4268</v>
      </c>
      <c r="I21">
        <v>4827.6717269999999</v>
      </c>
      <c r="J21" s="908" t="s">
        <v>4491</v>
      </c>
      <c r="K21" s="908">
        <v>208.88776504000001</v>
      </c>
      <c r="L21" s="808">
        <v>1008441.56</v>
      </c>
      <c r="M21" s="808">
        <v>562.26</v>
      </c>
      <c r="N21" s="808">
        <v>0</v>
      </c>
      <c r="O21">
        <v>0</v>
      </c>
      <c r="R21" t="s">
        <v>4326</v>
      </c>
      <c r="V21" t="s">
        <v>48</v>
      </c>
      <c r="AA21">
        <v>0</v>
      </c>
      <c r="AE21" t="str">
        <f>IFERROR(IF(LEFT(RIGHT($J21,8))="/",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$E21), $E21)</f>
        <v>JGP Corporate FIC FI RF CP LP</v>
      </c>
    </row>
    <row r="22" spans="1:31">
      <c r="A22" t="s">
        <v>4449</v>
      </c>
      <c r="B22" t="s">
        <v>4322</v>
      </c>
      <c r="C22">
        <v>2022</v>
      </c>
      <c r="D22" t="s">
        <v>4337</v>
      </c>
      <c r="E22" t="s">
        <v>4349</v>
      </c>
      <c r="F22" t="s">
        <v>4489</v>
      </c>
      <c r="G22" t="s">
        <v>11</v>
      </c>
      <c r="H22" t="s">
        <v>4267</v>
      </c>
      <c r="I22">
        <v>342385.33195700002</v>
      </c>
      <c r="J22" s="908" t="s">
        <v>4492</v>
      </c>
      <c r="K22" s="908">
        <v>2.65488093</v>
      </c>
      <c r="L22" s="808">
        <v>908992.29</v>
      </c>
      <c r="M22" s="808">
        <v>345.88</v>
      </c>
      <c r="N22" s="808">
        <v>0</v>
      </c>
      <c r="O22">
        <v>0</v>
      </c>
      <c r="R22" t="s">
        <v>4326</v>
      </c>
      <c r="V22" t="s">
        <v>48</v>
      </c>
      <c r="AA22">
        <v>31</v>
      </c>
      <c r="AE22" t="str">
        <f>IFERROR(IF(LEFT(RIGHT($J22,8))="/",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$E22), $E22)</f>
        <v>Sparta Top FIC RF CP LP</v>
      </c>
    </row>
    <row r="23" spans="1:31">
      <c r="A23" t="s">
        <v>4449</v>
      </c>
      <c r="B23" t="s">
        <v>4322</v>
      </c>
      <c r="C23">
        <v>2022</v>
      </c>
      <c r="D23" t="s">
        <v>4337</v>
      </c>
      <c r="E23" t="s">
        <v>4350</v>
      </c>
      <c r="F23" t="s">
        <v>4489</v>
      </c>
      <c r="G23" t="s">
        <v>11</v>
      </c>
      <c r="H23" t="s">
        <v>4268</v>
      </c>
      <c r="I23">
        <v>736691.06205499999</v>
      </c>
      <c r="J23" s="908" t="s">
        <v>4493</v>
      </c>
      <c r="K23" s="908">
        <v>1.2350159000000001</v>
      </c>
      <c r="L23" s="808">
        <v>909825.18</v>
      </c>
      <c r="M23" s="808">
        <v>528.95000000000005</v>
      </c>
      <c r="N23" s="808">
        <v>0</v>
      </c>
      <c r="O23">
        <v>0</v>
      </c>
      <c r="R23" t="s">
        <v>4326</v>
      </c>
      <c r="V23" t="s">
        <v>48</v>
      </c>
      <c r="AA23">
        <v>0</v>
      </c>
      <c r="AE23" t="str">
        <f>IFERROR(IF(LEFT(RIGHT($J23,8))="/",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$E23), $E23)</f>
        <v>SPX Seahawk Access FIC RF CP LP</v>
      </c>
    </row>
    <row r="24" spans="1:31">
      <c r="A24" t="s">
        <v>4449</v>
      </c>
      <c r="B24" t="s">
        <v>4322</v>
      </c>
      <c r="C24">
        <v>2022</v>
      </c>
      <c r="D24" t="s">
        <v>4337</v>
      </c>
      <c r="E24" t="s">
        <v>4336</v>
      </c>
      <c r="F24" t="s">
        <v>4489</v>
      </c>
      <c r="G24" t="s">
        <v>11</v>
      </c>
      <c r="H24" t="s">
        <v>4267</v>
      </c>
      <c r="I24">
        <v>952506.74293299997</v>
      </c>
      <c r="J24" s="908" t="s">
        <v>4494</v>
      </c>
      <c r="K24" s="908">
        <v>3.55484</v>
      </c>
      <c r="L24" s="808">
        <v>3386009.07</v>
      </c>
      <c r="M24" s="808">
        <v>1696.11</v>
      </c>
      <c r="N24" s="808">
        <v>2369727.04</v>
      </c>
      <c r="O24">
        <v>2350773.02</v>
      </c>
      <c r="R24" t="s">
        <v>4326</v>
      </c>
      <c r="V24" t="s">
        <v>48</v>
      </c>
      <c r="AA24">
        <v>0</v>
      </c>
      <c r="AE24"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$E24), $E24)</f>
        <v>BTG Pactual Tesouro Selic FI RF REF DI</v>
      </c>
    </row>
    <row r="25" spans="1:31">
      <c r="A25" t="s">
        <v>4449</v>
      </c>
      <c r="B25" t="s">
        <v>4322</v>
      </c>
      <c r="C25">
        <v>2022</v>
      </c>
      <c r="D25" t="s">
        <v>4337</v>
      </c>
      <c r="E25" t="s">
        <v>4453</v>
      </c>
      <c r="F25" t="s">
        <v>4495</v>
      </c>
      <c r="G25" t="s">
        <v>15</v>
      </c>
      <c r="H25" t="s">
        <v>2711</v>
      </c>
      <c r="I25">
        <v>359793.18159400002</v>
      </c>
      <c r="J25" s="908" t="s">
        <v>4496</v>
      </c>
      <c r="K25" s="908">
        <v>1.6956</v>
      </c>
      <c r="L25" s="808">
        <v>610065.31999999995</v>
      </c>
      <c r="M25" s="808">
        <v>-1102.9100000000001</v>
      </c>
      <c r="N25" s="808">
        <v>0</v>
      </c>
      <c r="O25">
        <v>0</v>
      </c>
      <c r="R25" t="s">
        <v>4326</v>
      </c>
      <c r="V25" t="s">
        <v>48</v>
      </c>
      <c r="AA25">
        <v>0</v>
      </c>
      <c r="AE25" t="str">
        <f>IFERROR(IF(LEFT(RIGHT($J25,8))="/",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$E25), $E25)</f>
        <v>Legacy Capital Advisory FIC FIM</v>
      </c>
    </row>
    <row r="26" spans="1:31">
      <c r="A26" t="s">
        <v>4449</v>
      </c>
      <c r="B26" t="s">
        <v>4322</v>
      </c>
      <c r="C26">
        <v>2022</v>
      </c>
      <c r="D26" t="s">
        <v>4337</v>
      </c>
      <c r="E26" t="s">
        <v>4351</v>
      </c>
      <c r="F26" t="s">
        <v>4495</v>
      </c>
      <c r="G26" t="s">
        <v>15</v>
      </c>
      <c r="H26" t="s">
        <v>2711</v>
      </c>
      <c r="I26">
        <v>455334.58617800003</v>
      </c>
      <c r="J26" s="908" t="s">
        <v>4497</v>
      </c>
      <c r="K26" s="908">
        <v>2.0291203000000002</v>
      </c>
      <c r="L26" s="808">
        <v>923928.65</v>
      </c>
      <c r="M26" s="808">
        <v>3884.78</v>
      </c>
      <c r="N26" s="808">
        <v>0</v>
      </c>
      <c r="O26">
        <v>0</v>
      </c>
      <c r="R26" t="s">
        <v>4326</v>
      </c>
      <c r="V26" t="s">
        <v>48</v>
      </c>
      <c r="AA26">
        <v>0</v>
      </c>
      <c r="AE26" t="str">
        <f>IFERROR(IF(LEFT(RIGHT($J26,8))="/",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$E26), $E26)</f>
        <v>Vinland Macro Plus FIC FIM</v>
      </c>
    </row>
    <row r="27" spans="1:31">
      <c r="A27" t="s">
        <v>4449</v>
      </c>
      <c r="B27" t="s">
        <v>4322</v>
      </c>
      <c r="C27">
        <v>2022</v>
      </c>
      <c r="D27" t="s">
        <v>4337</v>
      </c>
      <c r="E27" t="s">
        <v>4352</v>
      </c>
      <c r="F27" t="s">
        <v>4498</v>
      </c>
      <c r="G27" t="s">
        <v>15</v>
      </c>
      <c r="H27" t="s">
        <v>2711</v>
      </c>
      <c r="I27">
        <v>505284.16069599998</v>
      </c>
      <c r="J27" s="908" t="s">
        <v>4499</v>
      </c>
      <c r="K27" s="908">
        <v>2.1001078999999998</v>
      </c>
      <c r="L27" s="808">
        <v>1061151.26</v>
      </c>
      <c r="M27" s="808">
        <v>6238.85</v>
      </c>
      <c r="N27" s="808">
        <v>0</v>
      </c>
      <c r="O27">
        <v>0</v>
      </c>
      <c r="R27" t="s">
        <v>4326</v>
      </c>
      <c r="V27" t="s">
        <v>48</v>
      </c>
      <c r="AA27">
        <v>31</v>
      </c>
      <c r="AE27" t="str">
        <f>IFERROR(IF(LEFT(RIGHT($J27,8))="/",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$E27), $E27)</f>
        <v>Ibiuna Hedge STH FIC FIM Access</v>
      </c>
    </row>
    <row r="28" spans="1:31">
      <c r="A28" t="s">
        <v>4449</v>
      </c>
      <c r="B28" t="s">
        <v>4322</v>
      </c>
      <c r="C28">
        <v>2022</v>
      </c>
      <c r="D28" t="s">
        <v>4337</v>
      </c>
      <c r="E28" t="s">
        <v>4353</v>
      </c>
      <c r="F28" t="s">
        <v>4498</v>
      </c>
      <c r="G28" t="s">
        <v>15</v>
      </c>
      <c r="H28" t="s">
        <v>2711</v>
      </c>
      <c r="I28">
        <v>277516.39546000003</v>
      </c>
      <c r="J28" s="908" t="s">
        <v>4500</v>
      </c>
      <c r="K28" s="908">
        <v>3.5863</v>
      </c>
      <c r="L28" s="808">
        <v>995257.05</v>
      </c>
      <c r="M28" s="808">
        <v>8002.36</v>
      </c>
      <c r="N28" s="808">
        <v>4062.44</v>
      </c>
      <c r="O28">
        <v>0</v>
      </c>
      <c r="R28" t="s">
        <v>4326</v>
      </c>
      <c r="V28" t="s">
        <v>48</v>
      </c>
      <c r="AA28">
        <v>61</v>
      </c>
      <c r="AE28" t="str">
        <f>IFERROR(IF(LEFT(RIGHT($J28,8))="/",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$E28), $E28)</f>
        <v>BTGP Access SPX Nimitz FIC Multimercado</v>
      </c>
    </row>
    <row r="29" spans="1:31">
      <c r="A29" t="s">
        <v>4449</v>
      </c>
      <c r="B29" t="s">
        <v>4322</v>
      </c>
      <c r="C29">
        <v>2022</v>
      </c>
      <c r="D29" t="s">
        <v>4337</v>
      </c>
      <c r="E29" t="s">
        <v>4354</v>
      </c>
      <c r="F29" t="s">
        <v>4498</v>
      </c>
      <c r="G29" t="s">
        <v>11</v>
      </c>
      <c r="H29" t="s">
        <v>4268</v>
      </c>
      <c r="I29">
        <v>0</v>
      </c>
      <c r="J29" s="908" t="s">
        <v>4501</v>
      </c>
      <c r="K29" s="908">
        <v>2.2713450000000002</v>
      </c>
      <c r="L29" s="808">
        <v>0</v>
      </c>
      <c r="M29" s="808">
        <v>-3.59</v>
      </c>
      <c r="N29" s="808">
        <v>0</v>
      </c>
      <c r="O29">
        <v>245091.77</v>
      </c>
      <c r="R29" t="s">
        <v>4326</v>
      </c>
      <c r="V29" t="s">
        <v>48</v>
      </c>
      <c r="AA29">
        <v>5</v>
      </c>
      <c r="AE29" t="str">
        <f>IFERROR(IF(LEFT(RIGHT($J29,8))="/",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$E29), $E29)</f>
        <v>Principal Global High Yield FIM IE</v>
      </c>
    </row>
    <row r="30" spans="1:31">
      <c r="A30" t="s">
        <v>4449</v>
      </c>
      <c r="B30" t="s">
        <v>4322</v>
      </c>
      <c r="C30">
        <v>2022</v>
      </c>
      <c r="D30" t="s">
        <v>4337</v>
      </c>
      <c r="E30" t="s">
        <v>4355</v>
      </c>
      <c r="F30" t="s">
        <v>4498</v>
      </c>
      <c r="G30" t="s">
        <v>14</v>
      </c>
      <c r="H30" t="s">
        <v>4288</v>
      </c>
      <c r="I30">
        <v>333423.94128899998</v>
      </c>
      <c r="J30" s="908" t="s">
        <v>4502</v>
      </c>
      <c r="K30" s="908">
        <v>1.8014244699999999</v>
      </c>
      <c r="L30" s="808">
        <v>600638.05000000005</v>
      </c>
      <c r="M30" s="808">
        <v>7120.65</v>
      </c>
      <c r="N30" s="808">
        <v>0</v>
      </c>
      <c r="O30">
        <v>0</v>
      </c>
      <c r="R30" t="s">
        <v>4326</v>
      </c>
      <c r="V30" t="s">
        <v>48</v>
      </c>
      <c r="AA30">
        <v>32</v>
      </c>
      <c r="AE30" t="str">
        <f>IFERROR(IF(LEFT(RIGHT($J30,8))="/",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$E30), $E30)</f>
        <v>Dahlia Total Return FIC FIM</v>
      </c>
    </row>
    <row r="31" spans="1:31">
      <c r="A31" t="s">
        <v>4449</v>
      </c>
      <c r="B31" t="s">
        <v>4322</v>
      </c>
      <c r="C31">
        <v>2022</v>
      </c>
      <c r="D31" t="s">
        <v>4337</v>
      </c>
      <c r="E31" t="s">
        <v>4356</v>
      </c>
      <c r="F31" t="s">
        <v>4498</v>
      </c>
      <c r="G31" t="s">
        <v>15</v>
      </c>
      <c r="H31" t="s">
        <v>2711</v>
      </c>
      <c r="I31">
        <v>6617.4063409999999</v>
      </c>
      <c r="J31" s="908" t="s">
        <v>4503</v>
      </c>
      <c r="K31" s="908">
        <v>152.63951299999999</v>
      </c>
      <c r="L31" s="808">
        <v>1010077.68</v>
      </c>
      <c r="M31" s="808">
        <v>4787.0600000000004</v>
      </c>
      <c r="N31" s="808">
        <v>0</v>
      </c>
      <c r="O31">
        <v>0</v>
      </c>
      <c r="R31" t="s">
        <v>4326</v>
      </c>
      <c r="V31" t="s">
        <v>48</v>
      </c>
      <c r="AA31">
        <v>0</v>
      </c>
      <c r="AE31" t="str">
        <f>IFERROR(IF(LEFT(RIGHT($J31,8))="/",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$E31), $E31)</f>
        <v>Gavea Macro Plus II FIC FIM</v>
      </c>
    </row>
    <row r="32" spans="1:31">
      <c r="A32" t="s">
        <v>4449</v>
      </c>
      <c r="B32" t="s">
        <v>4322</v>
      </c>
      <c r="C32">
        <v>2022</v>
      </c>
      <c r="D32" t="s">
        <v>4337</v>
      </c>
      <c r="E32" t="s">
        <v>4357</v>
      </c>
      <c r="F32" t="s">
        <v>4498</v>
      </c>
      <c r="G32" t="s">
        <v>15</v>
      </c>
      <c r="H32" t="s">
        <v>4272</v>
      </c>
      <c r="I32">
        <v>821508.33695400006</v>
      </c>
      <c r="J32" s="908" t="s">
        <v>4504</v>
      </c>
      <c r="K32" s="908">
        <v>1.2397</v>
      </c>
      <c r="L32" s="808">
        <v>1018423.89</v>
      </c>
      <c r="M32" s="808">
        <v>373.22</v>
      </c>
      <c r="N32" s="808">
        <v>0</v>
      </c>
      <c r="O32">
        <v>0</v>
      </c>
      <c r="R32" t="s">
        <v>4326</v>
      </c>
      <c r="V32" t="s">
        <v>48</v>
      </c>
      <c r="AA32">
        <v>0</v>
      </c>
      <c r="AE32" t="str">
        <f>IFERROR(IF(LEFT(RIGHT($J32,8))="/",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$E32), $E32)</f>
        <v>Access Kapitalo K10 FIC FIM</v>
      </c>
    </row>
    <row r="33" spans="1:31">
      <c r="A33" t="s">
        <v>4449</v>
      </c>
      <c r="B33" t="s">
        <v>4322</v>
      </c>
      <c r="C33">
        <v>2022</v>
      </c>
      <c r="D33" t="s">
        <v>4337</v>
      </c>
      <c r="E33" t="s">
        <v>4358</v>
      </c>
      <c r="F33" t="s">
        <v>4498</v>
      </c>
      <c r="G33" t="s">
        <v>15</v>
      </c>
      <c r="H33" t="s">
        <v>2711</v>
      </c>
      <c r="I33">
        <v>276656.71864400001</v>
      </c>
      <c r="J33" s="908" t="s">
        <v>4505</v>
      </c>
      <c r="K33" s="908">
        <v>1.8962813999999999</v>
      </c>
      <c r="L33" s="808">
        <v>524618.99</v>
      </c>
      <c r="M33" s="808">
        <v>5393.78</v>
      </c>
      <c r="N33" s="808">
        <v>0</v>
      </c>
      <c r="O33">
        <v>0</v>
      </c>
      <c r="R33" t="s">
        <v>4326</v>
      </c>
      <c r="V33" t="s">
        <v>48</v>
      </c>
      <c r="AA33">
        <v>0</v>
      </c>
      <c r="AE33" t="str">
        <f>IFERROR(IF(LEFT(RIGHT($J33,8))="/",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$E33), $E33)</f>
        <v>Mar Absoluto FIC FIM</v>
      </c>
    </row>
    <row r="34" spans="1:31">
      <c r="A34" t="s">
        <v>4449</v>
      </c>
      <c r="B34" t="s">
        <v>4322</v>
      </c>
      <c r="C34">
        <v>2022</v>
      </c>
      <c r="D34" t="s">
        <v>4337</v>
      </c>
      <c r="E34" t="s">
        <v>4359</v>
      </c>
      <c r="F34" t="s">
        <v>4498</v>
      </c>
      <c r="G34" t="s">
        <v>15</v>
      </c>
      <c r="H34" t="s">
        <v>4272</v>
      </c>
      <c r="I34">
        <v>0</v>
      </c>
      <c r="J34" s="908" t="s">
        <v>4506</v>
      </c>
      <c r="K34" s="908">
        <v>1.38956043</v>
      </c>
      <c r="L34" s="808">
        <v>0</v>
      </c>
      <c r="M34" s="808">
        <v>24.18</v>
      </c>
      <c r="N34" s="808">
        <v>0</v>
      </c>
      <c r="O34">
        <v>4264.1899999999996</v>
      </c>
      <c r="R34" t="s">
        <v>4326</v>
      </c>
      <c r="V34" t="s">
        <v>48</v>
      </c>
      <c r="AA34">
        <v>35</v>
      </c>
      <c r="AE34" t="str">
        <f>IFERROR(IF(LEFT(RIGHT($J34,8))="/",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$E34), $E34)</f>
        <v>Claritas Fof Multigestor FIC Multimercado</v>
      </c>
    </row>
    <row r="35" spans="1:31">
      <c r="A35" t="s">
        <v>4449</v>
      </c>
      <c r="B35" t="s">
        <v>4322</v>
      </c>
      <c r="C35">
        <v>2022</v>
      </c>
      <c r="D35" t="s">
        <v>4337</v>
      </c>
      <c r="E35" t="s">
        <v>4360</v>
      </c>
      <c r="F35" t="s">
        <v>4498</v>
      </c>
      <c r="G35" t="s">
        <v>15</v>
      </c>
      <c r="H35" t="s">
        <v>2711</v>
      </c>
      <c r="I35">
        <v>567260.55699800001</v>
      </c>
      <c r="J35" s="908" t="s">
        <v>4507</v>
      </c>
      <c r="K35" s="908">
        <v>1.0145550999999999</v>
      </c>
      <c r="L35" s="808">
        <v>575517.09</v>
      </c>
      <c r="M35" s="808">
        <v>5906.54</v>
      </c>
      <c r="N35" s="808">
        <v>0</v>
      </c>
      <c r="O35">
        <v>6619.15</v>
      </c>
      <c r="R35" t="s">
        <v>4326</v>
      </c>
      <c r="V35" t="s">
        <v>48</v>
      </c>
      <c r="AA35">
        <v>31</v>
      </c>
      <c r="AE35" t="str">
        <f>IFERROR(IF(LEFT(RIGHT($J35,8))="/",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$E35), $E35)</f>
        <v>Vista Hedge D30 FIC Multimercado</v>
      </c>
    </row>
    <row r="36" spans="1:31">
      <c r="A36" t="s">
        <v>4449</v>
      </c>
      <c r="B36" t="s">
        <v>4322</v>
      </c>
      <c r="C36">
        <v>2022</v>
      </c>
      <c r="D36" t="s">
        <v>4337</v>
      </c>
      <c r="E36" t="s">
        <v>4361</v>
      </c>
      <c r="F36" t="s">
        <v>4508</v>
      </c>
      <c r="G36" t="s">
        <v>11</v>
      </c>
      <c r="H36" t="s">
        <v>4268</v>
      </c>
      <c r="I36">
        <v>12</v>
      </c>
      <c r="J36" s="908" t="s">
        <v>4509</v>
      </c>
      <c r="K36" s="908">
        <v>50427.0363745</v>
      </c>
      <c r="L36" s="808">
        <v>605124.43999999994</v>
      </c>
      <c r="M36" s="808">
        <v>4787.83</v>
      </c>
      <c r="N36" s="808">
        <v>0</v>
      </c>
      <c r="O36">
        <v>0</v>
      </c>
      <c r="R36" t="s">
        <v>4326</v>
      </c>
      <c r="V36" t="s">
        <v>48</v>
      </c>
      <c r="AA36">
        <v>1085</v>
      </c>
      <c r="AE36" t="str">
        <f>IFERROR(IF(LEFT(RIGHT($J36,8))="/",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$E36), $E36)</f>
        <v>LF002200O4X</v>
      </c>
    </row>
    <row r="37" spans="1:31">
      <c r="A37" t="s">
        <v>4449</v>
      </c>
      <c r="B37" t="s">
        <v>4322</v>
      </c>
      <c r="C37">
        <v>2022</v>
      </c>
      <c r="D37" t="s">
        <v>4337</v>
      </c>
      <c r="E37" t="s">
        <v>4362</v>
      </c>
      <c r="F37" t="s">
        <v>4510</v>
      </c>
      <c r="G37" t="s">
        <v>11</v>
      </c>
      <c r="H37" t="s">
        <v>4268</v>
      </c>
      <c r="I37">
        <v>2</v>
      </c>
      <c r="K37" s="908">
        <v>349243.89214089996</v>
      </c>
      <c r="L37" s="808">
        <v>698487.78</v>
      </c>
      <c r="M37" s="808">
        <v>783.79</v>
      </c>
      <c r="N37" s="808">
        <v>0</v>
      </c>
      <c r="O37">
        <v>0</v>
      </c>
      <c r="R37" t="s">
        <v>4326</v>
      </c>
      <c r="V37" t="s">
        <v>48</v>
      </c>
      <c r="AA37">
        <v>1427</v>
      </c>
      <c r="AE37" t="str">
        <f>IFERROR(IF(LEFT(RIGHT($J37,8))="/",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$E37), $E37)</f>
        <v>LFSN21003V0 - 100% CDI - 27/09/2026</v>
      </c>
    </row>
    <row r="38" spans="1:31">
      <c r="A38" t="s">
        <v>4449</v>
      </c>
      <c r="B38" t="s">
        <v>4322</v>
      </c>
      <c r="C38">
        <v>2022</v>
      </c>
      <c r="D38" t="s">
        <v>4337</v>
      </c>
      <c r="E38" t="s">
        <v>4363</v>
      </c>
      <c r="F38" t="s">
        <v>4510</v>
      </c>
      <c r="G38" t="s">
        <v>11</v>
      </c>
      <c r="H38" t="s">
        <v>4268</v>
      </c>
      <c r="I38">
        <v>1</v>
      </c>
      <c r="K38" s="908">
        <v>335443.96476038999</v>
      </c>
      <c r="L38" s="808">
        <v>335443.96000000002</v>
      </c>
      <c r="M38" s="808">
        <v>13447.34</v>
      </c>
      <c r="N38" s="808">
        <v>0</v>
      </c>
      <c r="O38">
        <v>0</v>
      </c>
      <c r="R38" t="s">
        <v>4326</v>
      </c>
      <c r="V38" t="s">
        <v>48</v>
      </c>
      <c r="AA38">
        <v>2398</v>
      </c>
      <c r="AE38" t="str">
        <f>IFERROR(IF(LEFT(RIGHT($J38,8))="/",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$E38), $E38)</f>
        <v>LFSN22006YJ - 100% CDI - 25/05/2029</v>
      </c>
    </row>
    <row r="39" spans="1:31">
      <c r="A39" t="s">
        <v>4449</v>
      </c>
      <c r="B39" t="s">
        <v>4322</v>
      </c>
      <c r="C39">
        <v>2022</v>
      </c>
      <c r="D39" t="s">
        <v>4337</v>
      </c>
      <c r="E39" t="s">
        <v>4454</v>
      </c>
      <c r="F39" t="s">
        <v>4511</v>
      </c>
      <c r="G39" t="s">
        <v>11</v>
      </c>
      <c r="H39" t="s">
        <v>4268</v>
      </c>
      <c r="I39">
        <v>2</v>
      </c>
      <c r="J39" s="908" t="s">
        <v>4484</v>
      </c>
      <c r="K39" s="908">
        <v>350702.88787839998</v>
      </c>
      <c r="L39" s="808">
        <v>701405.78</v>
      </c>
      <c r="M39" s="808">
        <v>0.01</v>
      </c>
      <c r="N39" s="808">
        <v>701405.77</v>
      </c>
      <c r="O39">
        <v>0</v>
      </c>
      <c r="R39" t="s">
        <v>4326</v>
      </c>
      <c r="U39" t="s">
        <v>4330</v>
      </c>
      <c r="V39" t="s">
        <v>48</v>
      </c>
      <c r="AA39">
        <v>1473</v>
      </c>
      <c r="AE39" t="str">
        <f>IFERROR(IF(LEFT(RIGHT($J39,8))="/",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$E39), $E39)</f>
        <v>LFSN CDIE - 12/11/2026</v>
      </c>
    </row>
    <row r="40" spans="1:31">
      <c r="A40" t="s">
        <v>4449</v>
      </c>
      <c r="B40" t="s">
        <v>4322</v>
      </c>
      <c r="C40">
        <v>2022</v>
      </c>
      <c r="D40" t="s">
        <v>4337</v>
      </c>
      <c r="E40" t="s">
        <v>4364</v>
      </c>
      <c r="F40" t="s">
        <v>1359</v>
      </c>
      <c r="G40" t="s">
        <v>11</v>
      </c>
      <c r="H40" t="s">
        <v>4266</v>
      </c>
      <c r="I40">
        <v>0</v>
      </c>
      <c r="J40" s="908" t="s">
        <v>4512</v>
      </c>
      <c r="K40" s="908">
        <v>4018.6834669999998</v>
      </c>
      <c r="L40" s="808">
        <v>0</v>
      </c>
      <c r="M40" s="808">
        <v>7954.46</v>
      </c>
      <c r="N40" s="808">
        <v>0</v>
      </c>
      <c r="O40">
        <v>2250462.7400000002</v>
      </c>
      <c r="R40" t="s">
        <v>4326</v>
      </c>
      <c r="U40" t="s">
        <v>4330</v>
      </c>
      <c r="V40" t="s">
        <v>48</v>
      </c>
      <c r="AA40">
        <v>0</v>
      </c>
      <c r="AE40" t="str">
        <f>IFERROR(IF(LEFT(RIGHT($J40,8))="/",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$E40), $E40)</f>
        <v>NTN-B - IPCA  + 6.00% a.a</v>
      </c>
    </row>
    <row r="41" spans="1:31">
      <c r="A41" t="s">
        <v>4449</v>
      </c>
      <c r="B41" t="s">
        <v>4322</v>
      </c>
      <c r="C41">
        <v>2022</v>
      </c>
      <c r="D41" t="s">
        <v>4329</v>
      </c>
      <c r="E41" t="s">
        <v>4324</v>
      </c>
      <c r="F41" t="str">
        <f t="shared" ref="F41:F48" si="0">IF(G41="Renda Fixa", IF(LEFT($H41,6) = "RF Pós", "Pós-fixado", IF($H41="RF Internacional", "Internacional", IF($H41="RF Inflação", "Inflação Média (4-6)", "Pré Média (4-5)"))),  IF(OR($H41="Cambial", $H41="Imobiliário BR", $H41="Imobiliário Int.",  $H41="Criptoativos",  $H41="Distressed",  $H41="Derivativos"), "Multiestratégia", IF($H41="RV Internacional US",  "EUA", IF($H41="RV Internacional Global", "Glo``bal", IF($H41="RV Internacional China", "China", IF($H41="RV Internacional Europa", "Europa", IF($H41="RV Internacional Global", "Global", IF($H41="RV Internacional EM", "EM", IF($H41="Private Equity LatAm", "Long Only", IF($H41="Private Equity Global", "Global", IF($H41="Venture Capital LatAm", "Long Only", IF($H41="Venture Capital Global", "Global", IF(LEFT($E41,13)="Caixa, Contas", "Pós-fixado", SUBSTITUTE(SUBSTITUTE($H41,"MM ", ""),"RV ", ""))))))))))))))</f>
        <v>Pós-fixado</v>
      </c>
      <c r="W41">
        <v>18373.61</v>
      </c>
      <c r="X41">
        <v>0</v>
      </c>
      <c r="Y41">
        <v>0</v>
      </c>
      <c r="Z41">
        <v>0</v>
      </c>
      <c r="AE41" t="str">
        <f>IFERROR(IF(LEFT(RIGHT($J41,8))="/",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IF(LEFT($E41,13)="Caixa, Contas", "Cx, Contas a Pagar/Receber, Provisões, a Liquidar", $E41)), $E41)</f>
        <v>Cx, Contas a Pagar/Receber, Provisões, a Liquidar</v>
      </c>
    </row>
    <row r="42" spans="1:31">
      <c r="A42" t="s">
        <v>4449</v>
      </c>
      <c r="B42" t="s">
        <v>4322</v>
      </c>
      <c r="C42">
        <v>2022</v>
      </c>
      <c r="D42" t="s">
        <v>4329</v>
      </c>
      <c r="E42" t="s">
        <v>4365</v>
      </c>
      <c r="F42" t="str">
        <f t="shared" si="0"/>
        <v>Long Bias</v>
      </c>
      <c r="G42" t="s">
        <v>14</v>
      </c>
      <c r="H42" t="s">
        <v>4288</v>
      </c>
      <c r="I42">
        <v>3000000</v>
      </c>
      <c r="J42" s="908" t="s">
        <v>4513</v>
      </c>
      <c r="K42" s="908">
        <v>1.8308182</v>
      </c>
      <c r="L42" s="808">
        <v>5492454.5999999996</v>
      </c>
      <c r="M42" s="808">
        <v>865882.59</v>
      </c>
      <c r="N42" s="808">
        <v>0</v>
      </c>
      <c r="O42">
        <v>0</v>
      </c>
      <c r="R42" t="s">
        <v>4326</v>
      </c>
      <c r="V42" t="s">
        <v>48</v>
      </c>
      <c r="AA42">
        <v>0</v>
      </c>
      <c r="AE42" t="str">
        <f>IFERROR(IF(LEFT(RIGHT($J42,8))="/",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IF(LEFT($E42,13)="Caixa, Contas", "Cx, Contas a Pagar/Receber, Provisões, a Liquidar", $E42)), $E42)</f>
        <v>SPCTWO FIP ME</v>
      </c>
    </row>
    <row r="43" spans="1:31">
      <c r="A43" t="s">
        <v>4449</v>
      </c>
      <c r="B43" t="s">
        <v>4322</v>
      </c>
      <c r="C43">
        <v>2022</v>
      </c>
      <c r="D43" t="s">
        <v>4329</v>
      </c>
      <c r="E43" t="s">
        <v>4366</v>
      </c>
      <c r="F43" t="str">
        <f t="shared" si="0"/>
        <v>Long Only</v>
      </c>
      <c r="G43" t="s">
        <v>14</v>
      </c>
      <c r="H43" t="s">
        <v>4455</v>
      </c>
      <c r="I43">
        <v>818541.651296</v>
      </c>
      <c r="J43" s="908" t="s">
        <v>4514</v>
      </c>
      <c r="K43" s="908">
        <v>1.40631979</v>
      </c>
      <c r="L43" s="808">
        <v>1151131.32</v>
      </c>
      <c r="M43" s="808">
        <v>-61655.11</v>
      </c>
      <c r="N43" s="808">
        <v>0</v>
      </c>
      <c r="O43">
        <v>0</v>
      </c>
      <c r="R43" t="s">
        <v>4326</v>
      </c>
      <c r="V43" t="s">
        <v>48</v>
      </c>
      <c r="AA43">
        <v>0</v>
      </c>
      <c r="AE43" t="str">
        <f>IFERROR(IF(LEFT(RIGHT($J43,8))="/",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IF(LEFT($E43,13)="Caixa, Contas", "Cx, Contas a Pagar/Receber, Provisões, a Liquidar", $E43)), $E43)</f>
        <v>SPECTRA IV LA FIP IE</v>
      </c>
    </row>
    <row r="44" spans="1:31">
      <c r="A44" t="s">
        <v>4449</v>
      </c>
      <c r="B44" t="s">
        <v>4322</v>
      </c>
      <c r="C44">
        <v>2022</v>
      </c>
      <c r="D44" t="s">
        <v>4329</v>
      </c>
      <c r="E44" t="s">
        <v>4367</v>
      </c>
      <c r="F44" t="str">
        <f t="shared" si="0"/>
        <v>Long Only</v>
      </c>
      <c r="G44" t="s">
        <v>14</v>
      </c>
      <c r="H44" t="s">
        <v>4287</v>
      </c>
      <c r="I44">
        <v>1964900.0286610001</v>
      </c>
      <c r="J44" s="908" t="s">
        <v>4515</v>
      </c>
      <c r="K44" s="908">
        <v>14.345153</v>
      </c>
      <c r="L44" s="808">
        <v>28186791.539999999</v>
      </c>
      <c r="M44" s="808">
        <v>709836.34</v>
      </c>
      <c r="N44" s="808">
        <v>0</v>
      </c>
      <c r="O44">
        <v>0</v>
      </c>
      <c r="R44" t="s">
        <v>4326</v>
      </c>
      <c r="V44" t="s">
        <v>48</v>
      </c>
      <c r="AA44">
        <v>16</v>
      </c>
      <c r="AE44" t="str">
        <f>IFERROR(IF(LEFT(RIGHT($J44,8))="/",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IF(LEFT($E44,13)="Caixa, Contas", "Cx, Contas a Pagar/Receber, Provisões, a Liquidar", $E44)), $E44)</f>
        <v>Brasil Capital FIC FIA</v>
      </c>
    </row>
    <row r="45" spans="1:31">
      <c r="A45" t="s">
        <v>4449</v>
      </c>
      <c r="B45" t="s">
        <v>4322</v>
      </c>
      <c r="C45">
        <v>2022</v>
      </c>
      <c r="D45" t="s">
        <v>4329</v>
      </c>
      <c r="E45" t="s">
        <v>4368</v>
      </c>
      <c r="F45" t="str">
        <f t="shared" si="0"/>
        <v>Long Only</v>
      </c>
      <c r="G45" t="s">
        <v>14</v>
      </c>
      <c r="H45" t="s">
        <v>4287</v>
      </c>
      <c r="I45">
        <v>55768263.539793</v>
      </c>
      <c r="J45" s="908" t="s">
        <v>4516</v>
      </c>
      <c r="K45" s="908">
        <v>0.85103169000000001</v>
      </c>
      <c r="L45" s="808">
        <v>47460559.57</v>
      </c>
      <c r="M45" s="808">
        <v>1198316.6599999999</v>
      </c>
      <c r="N45" s="808">
        <v>0</v>
      </c>
      <c r="O45">
        <v>0</v>
      </c>
      <c r="R45" t="s">
        <v>4326</v>
      </c>
      <c r="V45" t="s">
        <v>48</v>
      </c>
      <c r="AA45">
        <v>92</v>
      </c>
      <c r="AE45" t="str">
        <f>IFERROR(IF(LEFT(RIGHT($J45,8))="/",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IF(LEFT($E45,13)="Caixa, Contas", "Cx, Contas a Pagar/Receber, Provisões, a Liquidar", $E45)), $E45)</f>
        <v>Brasil Capital Part FIC Ações</v>
      </c>
    </row>
    <row r="46" spans="1:31">
      <c r="A46" t="s">
        <v>4449</v>
      </c>
      <c r="B46" t="s">
        <v>4322</v>
      </c>
      <c r="C46">
        <v>2022</v>
      </c>
      <c r="D46" t="s">
        <v>4329</v>
      </c>
      <c r="E46" t="s">
        <v>4369</v>
      </c>
      <c r="F46" t="str">
        <f t="shared" si="0"/>
        <v>Long Only</v>
      </c>
      <c r="G46" t="s">
        <v>14</v>
      </c>
      <c r="H46" t="s">
        <v>4455</v>
      </c>
      <c r="I46">
        <v>3275000</v>
      </c>
      <c r="J46" s="908" t="s">
        <v>4517</v>
      </c>
      <c r="K46" s="908">
        <v>0.95940787999999999</v>
      </c>
      <c r="L46" s="808">
        <v>3142060.81</v>
      </c>
      <c r="M46" s="808">
        <v>11.99</v>
      </c>
      <c r="N46" s="808">
        <v>0</v>
      </c>
      <c r="O46">
        <v>0</v>
      </c>
      <c r="R46" t="s">
        <v>4326</v>
      </c>
      <c r="V46" t="s">
        <v>48</v>
      </c>
      <c r="AA46">
        <v>1</v>
      </c>
      <c r="AE46" t="str">
        <f>IFERROR(IF(LEFT(RIGHT($J46,8))="/",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IF(LEFT($E46,13)="Caixa, Contas", "Cx, Contas a Pagar/Receber, Provisões, a Liquidar", $E46)), $E46)</f>
        <v>Brasil Capital Cmps I Master FI Ações</v>
      </c>
    </row>
    <row r="47" spans="1:31">
      <c r="A47" t="s">
        <v>4449</v>
      </c>
      <c r="B47" t="s">
        <v>4322</v>
      </c>
      <c r="C47">
        <v>2022</v>
      </c>
      <c r="D47" t="s">
        <v>4329</v>
      </c>
      <c r="E47" t="s">
        <v>4336</v>
      </c>
      <c r="F47" t="str">
        <f t="shared" si="0"/>
        <v>Pós-fixado</v>
      </c>
      <c r="G47" t="s">
        <v>11</v>
      </c>
      <c r="H47" t="s">
        <v>4267</v>
      </c>
      <c r="I47">
        <v>89044.05141</v>
      </c>
      <c r="J47" s="908" t="s">
        <v>4494</v>
      </c>
      <c r="K47" s="908">
        <v>3.55484</v>
      </c>
      <c r="L47" s="808">
        <v>316537.36</v>
      </c>
      <c r="M47" s="808">
        <v>159.46</v>
      </c>
      <c r="N47" s="808">
        <v>0</v>
      </c>
      <c r="O47">
        <v>0</v>
      </c>
      <c r="R47" t="s">
        <v>4326</v>
      </c>
      <c r="V47" t="s">
        <v>48</v>
      </c>
      <c r="AA47">
        <v>0</v>
      </c>
      <c r="AE47" t="str">
        <f>IFERROR(IF(LEFT(RIGHT($J47,8))="/",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IF(LEFT($E47,13)="Caixa, Contas", "Cx, Contas a Pagar/Receber, Provisões, a Liquidar", $E47)), $E47)</f>
        <v>BTG Pactual Tesouro Selic FI RF REF DI</v>
      </c>
    </row>
    <row r="48" spans="1:31">
      <c r="A48" t="s">
        <v>4449</v>
      </c>
      <c r="B48" t="s">
        <v>4322</v>
      </c>
      <c r="C48">
        <v>2022</v>
      </c>
      <c r="D48" t="s">
        <v>4329</v>
      </c>
      <c r="E48" t="s">
        <v>4370</v>
      </c>
      <c r="F48" t="str">
        <f t="shared" si="0"/>
        <v>Multiestratégia</v>
      </c>
      <c r="G48" t="s">
        <v>15</v>
      </c>
      <c r="H48" t="s">
        <v>4272</v>
      </c>
      <c r="I48">
        <v>1132597.24</v>
      </c>
      <c r="J48" s="908" t="s">
        <v>4518</v>
      </c>
      <c r="K48" s="908">
        <v>1.9485965000000001</v>
      </c>
      <c r="L48" s="808">
        <v>2206975.02</v>
      </c>
      <c r="M48" s="808">
        <v>-56867.71</v>
      </c>
      <c r="N48" s="808">
        <v>0</v>
      </c>
      <c r="O48">
        <v>0</v>
      </c>
      <c r="R48" t="s">
        <v>4326</v>
      </c>
      <c r="V48" t="s">
        <v>48</v>
      </c>
      <c r="AA48">
        <v>0</v>
      </c>
      <c r="AE48" t="str">
        <f>IFERROR(IF(LEFT(RIGHT($J48,8))="/",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IF(LEFT($E48,13)="Caixa, Contas", "Cx, Contas a Pagar/Receber, Provisões, a Liquidar", $E48)), $E48)</f>
        <v>G5 Allocation Vc II IE FIC Multimercado Crédito Privado</v>
      </c>
    </row>
    <row r="49" spans="1:31">
      <c r="A49" t="s">
        <v>4449</v>
      </c>
      <c r="B49" t="s">
        <v>4322</v>
      </c>
      <c r="C49">
        <v>2022</v>
      </c>
      <c r="D49" t="s">
        <v>4371</v>
      </c>
      <c r="E49" t="s">
        <v>4324</v>
      </c>
      <c r="Y49">
        <v>0</v>
      </c>
      <c r="AE49" t="str">
        <f>IFERROR(IF(LEFT(RIGHT($J49,8))="/",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$E49), $E49)</f>
        <v>Caixa, Contas a Pagar/Receber, Provisões e a Liquidar</v>
      </c>
    </row>
    <row r="50" spans="1:31">
      <c r="A50" t="s">
        <v>4449</v>
      </c>
      <c r="B50" t="s">
        <v>4322</v>
      </c>
      <c r="C50">
        <v>2022</v>
      </c>
      <c r="D50" t="s">
        <v>4371</v>
      </c>
      <c r="E50" t="s">
        <v>4372</v>
      </c>
      <c r="F50" t="s">
        <v>4498</v>
      </c>
      <c r="G50" t="s">
        <v>2708</v>
      </c>
      <c r="H50" t="s">
        <v>2708</v>
      </c>
      <c r="I50">
        <v>6637498.3393209996</v>
      </c>
      <c r="J50" s="908" t="s">
        <v>4519</v>
      </c>
      <c r="K50" s="908">
        <v>0.998444</v>
      </c>
      <c r="L50" s="808">
        <v>6627170.3899999997</v>
      </c>
      <c r="M50" s="808">
        <v>127402.81</v>
      </c>
      <c r="N50" s="808">
        <v>0</v>
      </c>
      <c r="O50">
        <v>0</v>
      </c>
      <c r="R50" t="s">
        <v>4326</v>
      </c>
      <c r="V50" t="s">
        <v>48</v>
      </c>
      <c r="AA50">
        <v>1</v>
      </c>
      <c r="AE50" t="str">
        <f>IFERROR(IF(LEFT(RIGHT($J50,8))="/",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$E50), $E50)</f>
        <v>NYX FIM CP IE</v>
      </c>
    </row>
    <row r="51" spans="1:31">
      <c r="A51" t="s">
        <v>4449</v>
      </c>
      <c r="B51" t="s">
        <v>4322</v>
      </c>
      <c r="C51">
        <v>2022</v>
      </c>
      <c r="D51" t="s">
        <v>4373</v>
      </c>
      <c r="E51" t="s">
        <v>4324</v>
      </c>
      <c r="Y51">
        <v>0</v>
      </c>
      <c r="AE51" t="str">
        <f>IFERROR(IF(LEFT(RIGHT($J51,8))="/",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$E51), $E51)</f>
        <v>Caixa, Contas a Pagar/Receber, Provisões e a Liquidar</v>
      </c>
    </row>
    <row r="52" spans="1:31">
      <c r="A52" t="s">
        <v>4449</v>
      </c>
      <c r="B52" t="s">
        <v>4322</v>
      </c>
      <c r="C52">
        <v>2022</v>
      </c>
      <c r="D52" t="s">
        <v>4373</v>
      </c>
      <c r="E52" t="s">
        <v>4374</v>
      </c>
      <c r="F52" t="s">
        <v>4498</v>
      </c>
      <c r="G52" t="s">
        <v>2708</v>
      </c>
      <c r="H52" t="s">
        <v>2708</v>
      </c>
      <c r="I52">
        <v>38741.551409</v>
      </c>
      <c r="J52" s="908" t="s">
        <v>4520</v>
      </c>
      <c r="K52" s="908">
        <v>118.00231177000001</v>
      </c>
      <c r="L52" s="808">
        <v>4571592.62</v>
      </c>
      <c r="M52" s="808">
        <v>92512.77</v>
      </c>
      <c r="N52" s="808">
        <v>0</v>
      </c>
      <c r="O52">
        <v>0</v>
      </c>
      <c r="R52" t="s">
        <v>4326</v>
      </c>
      <c r="V52" t="s">
        <v>48</v>
      </c>
      <c r="AA52">
        <v>1</v>
      </c>
      <c r="AE52" t="str">
        <f>IFERROR(IF(LEFT(RIGHT($J52,8))="/",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$E52), $E52)</f>
        <v>Rottovsky IE FI Multimercado Crédito Privado</v>
      </c>
    </row>
    <row r="53" spans="1:31">
      <c r="A53" t="s">
        <v>4449</v>
      </c>
      <c r="B53" t="s">
        <v>4322</v>
      </c>
      <c r="C53">
        <v>2022</v>
      </c>
      <c r="D53" t="s">
        <v>4375</v>
      </c>
      <c r="E53" t="s">
        <v>4324</v>
      </c>
      <c r="Y53">
        <v>0</v>
      </c>
      <c r="AE53" t="str">
        <f>IFERROR(IF(LEFT(RIGHT($J53,8))="/",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$E53), $E53)</f>
        <v>Caixa, Contas a Pagar/Receber, Provisões e a Liquidar</v>
      </c>
    </row>
    <row r="54" spans="1:31">
      <c r="A54" t="s">
        <v>4449</v>
      </c>
      <c r="B54" t="s">
        <v>4322</v>
      </c>
      <c r="C54">
        <v>2022</v>
      </c>
      <c r="D54" t="s">
        <v>4375</v>
      </c>
      <c r="E54" t="s">
        <v>4337</v>
      </c>
      <c r="F54" t="s">
        <v>4498</v>
      </c>
      <c r="G54" t="s">
        <v>2708</v>
      </c>
      <c r="H54" t="s">
        <v>2708</v>
      </c>
      <c r="I54">
        <v>12000000</v>
      </c>
      <c r="J54" s="908" t="s">
        <v>4521</v>
      </c>
      <c r="K54" s="908">
        <v>1.7644765</v>
      </c>
      <c r="L54" s="808">
        <v>21173718</v>
      </c>
      <c r="M54" s="808">
        <v>114013.68</v>
      </c>
      <c r="N54" s="808">
        <v>0</v>
      </c>
      <c r="O54">
        <v>0</v>
      </c>
      <c r="R54" t="s">
        <v>4326</v>
      </c>
      <c r="V54" t="s">
        <v>48</v>
      </c>
      <c r="AA54">
        <v>1</v>
      </c>
      <c r="AE54" t="str">
        <f>IFERROR(IF(LEFT(RIGHT($J54,8))="/",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$E54), $E54)</f>
        <v>Champion IE FI Multimercado Crédito Privado</v>
      </c>
    </row>
    <row r="55" spans="1:31">
      <c r="A55" t="s">
        <v>4449</v>
      </c>
      <c r="B55" t="s">
        <v>4322</v>
      </c>
      <c r="C55">
        <v>2022</v>
      </c>
      <c r="D55" t="s">
        <v>4372</v>
      </c>
      <c r="E55" t="s">
        <v>4324</v>
      </c>
      <c r="W55">
        <v>-31211.07</v>
      </c>
      <c r="X55">
        <v>38458.019999999997</v>
      </c>
      <c r="Y55">
        <v>0</v>
      </c>
      <c r="Z55">
        <v>0</v>
      </c>
      <c r="AE55" t="str">
        <f>IFERROR(IF(LEFT(RIGHT($J55,8))="/",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$E55), $E55)</f>
        <v>Caixa, Contas a Pagar/Receber, Provisões e a Liquidar</v>
      </c>
    </row>
    <row r="56" spans="1:31">
      <c r="A56" t="s">
        <v>4449</v>
      </c>
      <c r="B56" t="s">
        <v>4322</v>
      </c>
      <c r="C56">
        <v>2022</v>
      </c>
      <c r="D56" t="s">
        <v>4372</v>
      </c>
      <c r="E56" t="s">
        <v>4376</v>
      </c>
      <c r="F56" t="s">
        <v>4522</v>
      </c>
      <c r="G56" t="s">
        <v>14</v>
      </c>
      <c r="H56" t="s">
        <v>4287</v>
      </c>
      <c r="I56">
        <v>60000</v>
      </c>
      <c r="J56" s="908" t="s">
        <v>4523</v>
      </c>
      <c r="K56" s="908">
        <v>6.85</v>
      </c>
      <c r="L56" s="808">
        <v>411000</v>
      </c>
      <c r="M56" s="808">
        <v>40800</v>
      </c>
      <c r="N56" s="808">
        <v>0</v>
      </c>
      <c r="O56">
        <v>0</v>
      </c>
      <c r="R56" t="s">
        <v>4326</v>
      </c>
      <c r="V56" t="s">
        <v>48</v>
      </c>
      <c r="AA56">
        <v>2</v>
      </c>
      <c r="AE56" t="str">
        <f>IFERROR(IF(LEFT(RIGHT($J56,8))="/",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$E56), $E56)</f>
        <v>ANIM3  - ANIMA HOLDING S.A.</v>
      </c>
    </row>
    <row r="57" spans="1:31">
      <c r="A57" t="s">
        <v>4449</v>
      </c>
      <c r="B57" t="s">
        <v>4322</v>
      </c>
      <c r="C57">
        <v>2022</v>
      </c>
      <c r="D57" t="s">
        <v>4372</v>
      </c>
      <c r="E57" t="s">
        <v>4377</v>
      </c>
      <c r="F57" t="s">
        <v>4522</v>
      </c>
      <c r="G57" t="s">
        <v>14</v>
      </c>
      <c r="H57" t="s">
        <v>4287</v>
      </c>
      <c r="I57">
        <v>18500</v>
      </c>
      <c r="J57" s="908" t="s">
        <v>4377</v>
      </c>
      <c r="K57" s="908">
        <v>14.92</v>
      </c>
      <c r="L57" s="808">
        <v>276020</v>
      </c>
      <c r="M57" s="808">
        <v>4625</v>
      </c>
      <c r="N57" s="808">
        <v>0</v>
      </c>
      <c r="O57">
        <v>0</v>
      </c>
      <c r="R57" t="s">
        <v>4326</v>
      </c>
      <c r="V57" t="s">
        <v>48</v>
      </c>
      <c r="AA57">
        <v>2</v>
      </c>
      <c r="AE57" t="str">
        <f>IFERROR(IF(LEFT(RIGHT($J57,8))="/",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$E57), $E57)</f>
        <v>AURE3</v>
      </c>
    </row>
    <row r="58" spans="1:31">
      <c r="A58" t="s">
        <v>4449</v>
      </c>
      <c r="B58" t="s">
        <v>4322</v>
      </c>
      <c r="C58">
        <v>2022</v>
      </c>
      <c r="D58" t="s">
        <v>4372</v>
      </c>
      <c r="E58" t="s">
        <v>4378</v>
      </c>
      <c r="F58" t="s">
        <v>4522</v>
      </c>
      <c r="G58" t="s">
        <v>14</v>
      </c>
      <c r="H58" t="s">
        <v>4287</v>
      </c>
      <c r="I58">
        <v>45000</v>
      </c>
      <c r="J58" s="908" t="s">
        <v>4524</v>
      </c>
      <c r="K58" s="908">
        <v>7.73</v>
      </c>
      <c r="L58" s="808">
        <v>347850</v>
      </c>
      <c r="M58" s="808">
        <v>21150</v>
      </c>
      <c r="N58" s="808">
        <v>0</v>
      </c>
      <c r="O58">
        <v>0</v>
      </c>
      <c r="R58" t="s">
        <v>4326</v>
      </c>
      <c r="V58" t="s">
        <v>48</v>
      </c>
      <c r="AA58">
        <v>2</v>
      </c>
      <c r="AE58" t="str">
        <f>IFERROR(IF(LEFT(RIGHT($J58,8))="/",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$E58), $E58)</f>
        <v>BPAN4  - BCO PAN S.A.</v>
      </c>
    </row>
    <row r="59" spans="1:31">
      <c r="A59" t="s">
        <v>4449</v>
      </c>
      <c r="B59" t="s">
        <v>4322</v>
      </c>
      <c r="C59">
        <v>2022</v>
      </c>
      <c r="D59" t="s">
        <v>4372</v>
      </c>
      <c r="E59" t="s">
        <v>4379</v>
      </c>
      <c r="F59" t="s">
        <v>4522</v>
      </c>
      <c r="G59" t="s">
        <v>14</v>
      </c>
      <c r="H59" t="s">
        <v>4287</v>
      </c>
      <c r="I59">
        <v>60000</v>
      </c>
      <c r="J59" s="908" t="s">
        <v>4525</v>
      </c>
      <c r="K59" s="908">
        <v>1.69</v>
      </c>
      <c r="L59" s="808">
        <v>101400</v>
      </c>
      <c r="M59" s="808">
        <v>1200</v>
      </c>
      <c r="N59" s="808">
        <v>0</v>
      </c>
      <c r="O59">
        <v>0</v>
      </c>
      <c r="R59" t="s">
        <v>4326</v>
      </c>
      <c r="U59" t="s">
        <v>4335</v>
      </c>
      <c r="V59" t="s">
        <v>48</v>
      </c>
      <c r="AA59">
        <v>2</v>
      </c>
      <c r="AE59" t="str">
        <f>IFERROR(IF(LEFT(RIGHT($J59,8))="/",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$E59), $E59)</f>
        <v>ESPA3  - MPM CORPÓREOS S.A.</v>
      </c>
    </row>
    <row r="60" spans="1:31">
      <c r="A60" t="s">
        <v>4449</v>
      </c>
      <c r="B60" t="s">
        <v>4322</v>
      </c>
      <c r="C60">
        <v>2022</v>
      </c>
      <c r="D60" t="s">
        <v>4372</v>
      </c>
      <c r="E60" t="s">
        <v>4380</v>
      </c>
      <c r="F60" t="s">
        <v>4522</v>
      </c>
      <c r="G60" t="s">
        <v>14</v>
      </c>
      <c r="H60" t="s">
        <v>4287</v>
      </c>
      <c r="I60">
        <v>11000</v>
      </c>
      <c r="J60" s="908" t="s">
        <v>4526</v>
      </c>
      <c r="K60" s="908">
        <v>20.83</v>
      </c>
      <c r="L60" s="808">
        <v>229130</v>
      </c>
      <c r="M60" s="808">
        <v>2200</v>
      </c>
      <c r="N60" s="808">
        <v>0</v>
      </c>
      <c r="O60">
        <v>0</v>
      </c>
      <c r="R60" t="s">
        <v>4326</v>
      </c>
      <c r="V60" t="s">
        <v>48</v>
      </c>
      <c r="AA60">
        <v>2</v>
      </c>
      <c r="AE60" t="str">
        <f>IFERROR(IF(LEFT(RIGHT($J60,8))="/",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$E60), $E60)</f>
        <v>EZTC3  - EZ TEC EMPREEND. E PARTICIPACOES S.A.</v>
      </c>
    </row>
    <row r="61" spans="1:31">
      <c r="A61" t="s">
        <v>4449</v>
      </c>
      <c r="B61" t="s">
        <v>4322</v>
      </c>
      <c r="C61">
        <v>2022</v>
      </c>
      <c r="D61" t="s">
        <v>4372</v>
      </c>
      <c r="E61" t="s">
        <v>4381</v>
      </c>
      <c r="F61" t="s">
        <v>4522</v>
      </c>
      <c r="G61" t="s">
        <v>14</v>
      </c>
      <c r="H61" t="s">
        <v>4287</v>
      </c>
      <c r="I61">
        <v>7849</v>
      </c>
      <c r="J61" s="908" t="s">
        <v>4381</v>
      </c>
      <c r="K61" s="908">
        <v>15.54</v>
      </c>
      <c r="L61" s="808">
        <v>121973.46</v>
      </c>
      <c r="M61" s="808">
        <v>4395.4399999999996</v>
      </c>
      <c r="N61" s="808">
        <v>0</v>
      </c>
      <c r="O61">
        <v>0</v>
      </c>
      <c r="R61" t="s">
        <v>4326</v>
      </c>
      <c r="V61" t="s">
        <v>48</v>
      </c>
      <c r="AA61">
        <v>2</v>
      </c>
      <c r="AE61" t="str">
        <f>IFERROR(IF(LEFT(RIGHT($J61,8))="/",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$E61), $E61)</f>
        <v>INBR32</v>
      </c>
    </row>
    <row r="62" spans="1:31">
      <c r="A62" t="s">
        <v>4449</v>
      </c>
      <c r="B62" t="s">
        <v>4322</v>
      </c>
      <c r="C62">
        <v>2022</v>
      </c>
      <c r="D62" t="s">
        <v>4372</v>
      </c>
      <c r="E62" t="s">
        <v>4382</v>
      </c>
      <c r="F62" t="s">
        <v>4522</v>
      </c>
      <c r="G62" t="s">
        <v>14</v>
      </c>
      <c r="H62" t="s">
        <v>4287</v>
      </c>
      <c r="I62">
        <v>17700</v>
      </c>
      <c r="J62" s="908" t="s">
        <v>4527</v>
      </c>
      <c r="K62" s="908">
        <v>13.62</v>
      </c>
      <c r="L62" s="808">
        <v>241074</v>
      </c>
      <c r="M62" s="808">
        <v>8850</v>
      </c>
      <c r="N62" s="808">
        <v>0</v>
      </c>
      <c r="O62">
        <v>0</v>
      </c>
      <c r="R62" t="s">
        <v>4326</v>
      </c>
      <c r="V62" t="s">
        <v>48</v>
      </c>
      <c r="AA62">
        <v>2</v>
      </c>
      <c r="AE62" t="str">
        <f>IFERROR(IF(LEFT(RIGHT($J62,8))="/",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$E62), $E62)</f>
        <v>MOVI3  - MOVIDA PARTICIPACOES SA</v>
      </c>
    </row>
    <row r="63" spans="1:31">
      <c r="A63" t="s">
        <v>4449</v>
      </c>
      <c r="B63" t="s">
        <v>4322</v>
      </c>
      <c r="C63">
        <v>2022</v>
      </c>
      <c r="D63" t="s">
        <v>4372</v>
      </c>
      <c r="E63" t="s">
        <v>4383</v>
      </c>
      <c r="F63" t="s">
        <v>4522</v>
      </c>
      <c r="G63" t="s">
        <v>14</v>
      </c>
      <c r="H63" t="s">
        <v>4287</v>
      </c>
      <c r="I63">
        <v>70000</v>
      </c>
      <c r="J63" s="908" t="s">
        <v>4528</v>
      </c>
      <c r="K63" s="908">
        <v>10.7</v>
      </c>
      <c r="L63" s="808">
        <v>749000</v>
      </c>
      <c r="M63" s="808">
        <v>-21700</v>
      </c>
      <c r="N63" s="808">
        <v>0</v>
      </c>
      <c r="O63">
        <v>0</v>
      </c>
      <c r="R63" t="s">
        <v>4326</v>
      </c>
      <c r="V63" t="s">
        <v>48</v>
      </c>
      <c r="AA63">
        <v>2</v>
      </c>
      <c r="AE63" t="str">
        <f>IFERROR(IF(LEFT(RIGHT($J63,8))="/",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$E63), $E63)</f>
        <v>MRFG3  - MARFRIG GLOBAL FOODS S.A.</v>
      </c>
    </row>
    <row r="64" spans="1:31">
      <c r="A64" t="s">
        <v>4449</v>
      </c>
      <c r="B64" t="s">
        <v>4322</v>
      </c>
      <c r="C64">
        <v>2022</v>
      </c>
      <c r="D64" t="s">
        <v>4372</v>
      </c>
      <c r="E64" t="s">
        <v>4333</v>
      </c>
      <c r="F64" t="s">
        <v>4522</v>
      </c>
      <c r="G64" t="s">
        <v>14</v>
      </c>
      <c r="H64" t="s">
        <v>4287</v>
      </c>
      <c r="I64">
        <v>10000</v>
      </c>
      <c r="J64" s="908" t="s">
        <v>4529</v>
      </c>
      <c r="K64" s="908">
        <v>22.05</v>
      </c>
      <c r="L64" s="808">
        <v>220500</v>
      </c>
      <c r="M64" s="808">
        <v>9700</v>
      </c>
      <c r="N64" s="808">
        <v>0</v>
      </c>
      <c r="O64">
        <v>0</v>
      </c>
      <c r="R64" t="s">
        <v>4326</v>
      </c>
      <c r="V64" t="s">
        <v>48</v>
      </c>
      <c r="AA64">
        <v>2</v>
      </c>
      <c r="AE64" t="str">
        <f>IFERROR(IF(LEFT(RIGHT($J64,8))="/",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$E64), $E64)</f>
        <v>PCAR3  - CIA BRASILEIRA DE DISTRIBUICAO</v>
      </c>
    </row>
    <row r="65" spans="1:31">
      <c r="A65" t="s">
        <v>4449</v>
      </c>
      <c r="B65" t="s">
        <v>4322</v>
      </c>
      <c r="C65">
        <v>2022</v>
      </c>
      <c r="D65" t="s">
        <v>4372</v>
      </c>
      <c r="E65" t="s">
        <v>4384</v>
      </c>
      <c r="F65" t="s">
        <v>4522</v>
      </c>
      <c r="G65" t="s">
        <v>14</v>
      </c>
      <c r="H65" t="s">
        <v>4287</v>
      </c>
      <c r="I65">
        <v>48000</v>
      </c>
      <c r="J65" s="908" t="s">
        <v>4530</v>
      </c>
      <c r="K65" s="908">
        <v>8.76</v>
      </c>
      <c r="L65" s="808">
        <v>420480</v>
      </c>
      <c r="M65" s="808">
        <v>18240</v>
      </c>
      <c r="N65" s="808">
        <v>0</v>
      </c>
      <c r="O65">
        <v>0</v>
      </c>
      <c r="R65" t="s">
        <v>4326</v>
      </c>
      <c r="U65" t="s">
        <v>4335</v>
      </c>
      <c r="V65" t="s">
        <v>48</v>
      </c>
      <c r="AA65">
        <v>2</v>
      </c>
      <c r="AE65" t="str">
        <f>IFERROR(IF(LEFT(RIGHT($J65,8))="/",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$E65), $E65)</f>
        <v>PETZ3  - PET CENTER COMERCIO  E PARTICIPACOES S.A.</v>
      </c>
    </row>
    <row r="66" spans="1:31">
      <c r="A66" t="s">
        <v>4449</v>
      </c>
      <c r="B66" t="s">
        <v>4322</v>
      </c>
      <c r="C66">
        <v>2022</v>
      </c>
      <c r="D66" t="s">
        <v>4372</v>
      </c>
      <c r="E66" t="s">
        <v>4385</v>
      </c>
      <c r="F66" t="s">
        <v>4522</v>
      </c>
      <c r="G66" t="s">
        <v>14</v>
      </c>
      <c r="H66" t="s">
        <v>4287</v>
      </c>
      <c r="I66">
        <v>11000</v>
      </c>
      <c r="J66" s="908" t="s">
        <v>4531</v>
      </c>
      <c r="K66" s="908">
        <v>23.24</v>
      </c>
      <c r="L66" s="808">
        <v>255640</v>
      </c>
      <c r="M66" s="808">
        <v>9130</v>
      </c>
      <c r="N66" s="808">
        <v>0</v>
      </c>
      <c r="O66">
        <v>0</v>
      </c>
      <c r="R66" t="s">
        <v>4326</v>
      </c>
      <c r="V66" t="s">
        <v>48</v>
      </c>
      <c r="AA66">
        <v>2</v>
      </c>
      <c r="AE66" t="str">
        <f>IFERROR(IF(LEFT(RIGHT($J66,8))="/",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$E66), $E66)</f>
        <v>PSSA3  - PORTO SEGURO S.A.</v>
      </c>
    </row>
    <row r="67" spans="1:31">
      <c r="A67" t="s">
        <v>4449</v>
      </c>
      <c r="B67" t="s">
        <v>4322</v>
      </c>
      <c r="C67">
        <v>2022</v>
      </c>
      <c r="D67" t="s">
        <v>4372</v>
      </c>
      <c r="E67" t="s">
        <v>4386</v>
      </c>
      <c r="F67" t="s">
        <v>4522</v>
      </c>
      <c r="G67" t="s">
        <v>14</v>
      </c>
      <c r="H67" t="s">
        <v>4287</v>
      </c>
      <c r="I67">
        <v>23000</v>
      </c>
      <c r="J67" s="908" t="s">
        <v>4532</v>
      </c>
      <c r="K67" s="908">
        <v>18.940000000000001</v>
      </c>
      <c r="L67" s="808">
        <v>435620</v>
      </c>
      <c r="M67" s="808">
        <v>18400</v>
      </c>
      <c r="N67" s="808">
        <v>0</v>
      </c>
      <c r="O67">
        <v>0</v>
      </c>
      <c r="R67" t="s">
        <v>4326</v>
      </c>
      <c r="U67" t="s">
        <v>4335</v>
      </c>
      <c r="V67" t="s">
        <v>48</v>
      </c>
      <c r="AA67">
        <v>2</v>
      </c>
      <c r="AE67" t="str">
        <f>IFERROR(IF(LEFT(RIGHT($J67,8))="/",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$E67), $E67)</f>
        <v>SBFG3  - GRUPO SBF SA</v>
      </c>
    </row>
    <row r="68" spans="1:31">
      <c r="A68" t="s">
        <v>4449</v>
      </c>
      <c r="B68" t="s">
        <v>4322</v>
      </c>
      <c r="C68">
        <v>2022</v>
      </c>
      <c r="D68" t="s">
        <v>4372</v>
      </c>
      <c r="E68" t="s">
        <v>4387</v>
      </c>
      <c r="F68" t="s">
        <v>4522</v>
      </c>
      <c r="G68" t="s">
        <v>14</v>
      </c>
      <c r="H68" t="s">
        <v>4287</v>
      </c>
      <c r="I68">
        <v>10000</v>
      </c>
      <c r="J68" s="908" t="s">
        <v>4533</v>
      </c>
      <c r="K68" s="908">
        <v>13.41</v>
      </c>
      <c r="L68" s="808">
        <v>134100</v>
      </c>
      <c r="M68" s="808">
        <v>4200</v>
      </c>
      <c r="N68" s="808">
        <v>0</v>
      </c>
      <c r="O68">
        <v>0</v>
      </c>
      <c r="R68" t="s">
        <v>4326</v>
      </c>
      <c r="U68" t="s">
        <v>4335</v>
      </c>
      <c r="V68" t="s">
        <v>48</v>
      </c>
      <c r="AA68">
        <v>2</v>
      </c>
      <c r="AE68" t="str">
        <f>IFERROR(IF(LEFT(RIGHT($J68,8))="/",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$E68), $E68)</f>
        <v>UGPA3  - ULTRAPAR PARTICIPACOES S.A.</v>
      </c>
    </row>
    <row r="69" spans="1:31">
      <c r="A69" t="s">
        <v>4449</v>
      </c>
      <c r="B69" t="s">
        <v>4322</v>
      </c>
      <c r="C69">
        <v>2022</v>
      </c>
      <c r="D69" t="s">
        <v>4372</v>
      </c>
      <c r="E69" t="s">
        <v>4388</v>
      </c>
      <c r="F69" t="s">
        <v>4522</v>
      </c>
      <c r="G69" t="s">
        <v>14</v>
      </c>
      <c r="H69" t="s">
        <v>4287</v>
      </c>
      <c r="I69">
        <v>22000</v>
      </c>
      <c r="J69" s="908" t="s">
        <v>4534</v>
      </c>
      <c r="K69" s="908">
        <v>7.79</v>
      </c>
      <c r="L69" s="808">
        <v>171380</v>
      </c>
      <c r="M69" s="808">
        <v>1540</v>
      </c>
      <c r="N69" s="808">
        <v>0</v>
      </c>
      <c r="O69">
        <v>0</v>
      </c>
      <c r="R69" t="s">
        <v>4326</v>
      </c>
      <c r="V69" t="s">
        <v>48</v>
      </c>
      <c r="AA69">
        <v>2</v>
      </c>
      <c r="AE69" t="str">
        <f>IFERROR(IF(LEFT(RIGHT($J69,8))="/",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$E69), $E69)</f>
        <v>WIZS3  - WIZ SOLUÇÕES E CORRETAGEM DE SEGUROS S.A.</v>
      </c>
    </row>
    <row r="70" spans="1:31">
      <c r="A70" t="s">
        <v>4449</v>
      </c>
      <c r="B70" t="s">
        <v>4322</v>
      </c>
      <c r="C70">
        <v>2022</v>
      </c>
      <c r="D70" t="s">
        <v>4372</v>
      </c>
      <c r="E70" t="s">
        <v>4389</v>
      </c>
      <c r="F70" t="s">
        <v>4483</v>
      </c>
      <c r="G70" t="s">
        <v>11</v>
      </c>
      <c r="H70" t="s">
        <v>4269</v>
      </c>
      <c r="I70">
        <v>150</v>
      </c>
      <c r="K70" s="908">
        <v>1029.1209891000001</v>
      </c>
      <c r="L70" s="808">
        <v>154368.15</v>
      </c>
      <c r="M70" s="808">
        <v>157.13</v>
      </c>
      <c r="N70" s="808">
        <v>0</v>
      </c>
      <c r="O70">
        <v>0</v>
      </c>
      <c r="R70" t="s">
        <v>4326</v>
      </c>
      <c r="V70" t="s">
        <v>48</v>
      </c>
      <c r="AA70">
        <v>0</v>
      </c>
    </row>
    <row r="71" spans="1:31">
      <c r="A71" t="s">
        <v>4449</v>
      </c>
      <c r="B71" t="s">
        <v>4322</v>
      </c>
      <c r="C71">
        <v>2022</v>
      </c>
      <c r="D71" t="s">
        <v>4372</v>
      </c>
      <c r="E71" t="s">
        <v>4390</v>
      </c>
      <c r="F71" t="s">
        <v>4483</v>
      </c>
      <c r="G71" t="s">
        <v>11</v>
      </c>
      <c r="H71" t="s">
        <v>4269</v>
      </c>
      <c r="I71">
        <v>100</v>
      </c>
      <c r="K71" s="908">
        <v>1030.4370709</v>
      </c>
      <c r="L71" s="808">
        <v>103043.71</v>
      </c>
      <c r="M71" s="808">
        <v>255.32</v>
      </c>
      <c r="N71" s="808">
        <v>0</v>
      </c>
      <c r="O71">
        <v>0</v>
      </c>
      <c r="R71" t="s">
        <v>4326</v>
      </c>
      <c r="U71" t="s">
        <v>4330</v>
      </c>
      <c r="V71" t="s">
        <v>48</v>
      </c>
      <c r="AA71">
        <v>0</v>
      </c>
    </row>
    <row r="72" spans="1:31">
      <c r="A72" t="s">
        <v>4449</v>
      </c>
      <c r="B72" t="s">
        <v>4322</v>
      </c>
      <c r="C72">
        <v>2022</v>
      </c>
      <c r="D72" t="s">
        <v>4372</v>
      </c>
      <c r="E72" t="s">
        <v>4391</v>
      </c>
      <c r="F72" t="s">
        <v>4483</v>
      </c>
      <c r="G72" t="s">
        <v>11</v>
      </c>
      <c r="H72" t="s">
        <v>4269</v>
      </c>
      <c r="I72">
        <v>150</v>
      </c>
      <c r="K72" s="908">
        <v>1029.1901290000001</v>
      </c>
      <c r="L72" s="808">
        <v>154378.51999999999</v>
      </c>
      <c r="M72" s="808">
        <v>195.94</v>
      </c>
      <c r="N72" s="808">
        <v>0</v>
      </c>
      <c r="O72">
        <v>0</v>
      </c>
      <c r="R72" t="s">
        <v>4326</v>
      </c>
      <c r="V72" t="s">
        <v>48</v>
      </c>
      <c r="AA72">
        <v>0</v>
      </c>
    </row>
    <row r="73" spans="1:31">
      <c r="A73" t="s">
        <v>4449</v>
      </c>
      <c r="B73" t="s">
        <v>4322</v>
      </c>
      <c r="C73">
        <v>2022</v>
      </c>
      <c r="D73" t="s">
        <v>4372</v>
      </c>
      <c r="E73" t="s">
        <v>4392</v>
      </c>
      <c r="F73" t="s">
        <v>4483</v>
      </c>
      <c r="G73" t="s">
        <v>11</v>
      </c>
      <c r="H73" t="s">
        <v>4269</v>
      </c>
      <c r="I73">
        <v>150</v>
      </c>
      <c r="K73" s="908">
        <v>1029.0165291999999</v>
      </c>
      <c r="L73" s="808">
        <v>154352.48000000001</v>
      </c>
      <c r="M73" s="808">
        <v>175.59</v>
      </c>
      <c r="N73" s="808">
        <v>0</v>
      </c>
      <c r="O73">
        <v>0</v>
      </c>
      <c r="R73" t="s">
        <v>4326</v>
      </c>
      <c r="V73" t="s">
        <v>48</v>
      </c>
      <c r="AA73">
        <v>0</v>
      </c>
    </row>
    <row r="74" spans="1:31">
      <c r="A74" t="s">
        <v>4449</v>
      </c>
      <c r="B74" t="s">
        <v>4322</v>
      </c>
      <c r="C74">
        <v>2022</v>
      </c>
      <c r="D74" t="s">
        <v>4372</v>
      </c>
      <c r="E74" t="s">
        <v>4393</v>
      </c>
      <c r="F74" t="s">
        <v>4483</v>
      </c>
      <c r="G74" t="s">
        <v>11</v>
      </c>
      <c r="H74" t="s">
        <v>4269</v>
      </c>
      <c r="I74">
        <v>150</v>
      </c>
      <c r="K74" s="908">
        <v>1028.977936</v>
      </c>
      <c r="L74" s="808">
        <v>154346.69</v>
      </c>
      <c r="M74" s="808">
        <v>-23.1</v>
      </c>
      <c r="N74" s="808">
        <v>0</v>
      </c>
      <c r="O74">
        <v>0</v>
      </c>
      <c r="R74" t="s">
        <v>4326</v>
      </c>
      <c r="V74" t="s">
        <v>48</v>
      </c>
      <c r="AA74">
        <v>0</v>
      </c>
    </row>
    <row r="75" spans="1:31">
      <c r="A75" t="s">
        <v>4449</v>
      </c>
      <c r="B75" t="s">
        <v>4322</v>
      </c>
      <c r="C75">
        <v>2022</v>
      </c>
      <c r="D75" t="s">
        <v>4372</v>
      </c>
      <c r="E75" t="s">
        <v>4394</v>
      </c>
      <c r="F75" t="s">
        <v>4483</v>
      </c>
      <c r="G75" t="s">
        <v>11</v>
      </c>
      <c r="H75" t="s">
        <v>4269</v>
      </c>
      <c r="I75">
        <v>150</v>
      </c>
      <c r="K75" s="908">
        <v>1030.9058560000001</v>
      </c>
      <c r="L75" s="808">
        <v>154635.88</v>
      </c>
      <c r="M75" s="808">
        <v>175.41</v>
      </c>
      <c r="N75" s="808">
        <v>0</v>
      </c>
      <c r="O75">
        <v>0</v>
      </c>
      <c r="R75" t="s">
        <v>4326</v>
      </c>
      <c r="V75" t="s">
        <v>48</v>
      </c>
      <c r="AA75">
        <v>0</v>
      </c>
    </row>
    <row r="76" spans="1:31">
      <c r="A76" t="s">
        <v>4449</v>
      </c>
      <c r="B76" t="s">
        <v>4322</v>
      </c>
      <c r="C76">
        <v>2022</v>
      </c>
      <c r="D76" t="s">
        <v>4372</v>
      </c>
      <c r="E76" t="s">
        <v>4535</v>
      </c>
      <c r="F76" t="s">
        <v>4483</v>
      </c>
      <c r="G76" t="s">
        <v>11</v>
      </c>
      <c r="H76" t="s">
        <v>4269</v>
      </c>
      <c r="I76">
        <v>150</v>
      </c>
      <c r="K76" s="908">
        <v>1032.2158076000001</v>
      </c>
      <c r="L76" s="808">
        <v>154832.37</v>
      </c>
      <c r="M76" s="808">
        <v>1248.3699999999999</v>
      </c>
      <c r="N76" s="808">
        <v>0</v>
      </c>
      <c r="O76">
        <v>0</v>
      </c>
      <c r="R76" t="s">
        <v>4326</v>
      </c>
      <c r="V76" t="s">
        <v>48</v>
      </c>
      <c r="AA76">
        <v>0</v>
      </c>
    </row>
    <row r="77" spans="1:31">
      <c r="A77" t="s">
        <v>4449</v>
      </c>
      <c r="B77" t="s">
        <v>4322</v>
      </c>
      <c r="C77">
        <v>2022</v>
      </c>
      <c r="D77" t="s">
        <v>4372</v>
      </c>
      <c r="E77" t="s">
        <v>4395</v>
      </c>
      <c r="F77" t="s">
        <v>4483</v>
      </c>
      <c r="G77" t="s">
        <v>11</v>
      </c>
      <c r="H77" t="s">
        <v>4269</v>
      </c>
      <c r="I77">
        <v>150</v>
      </c>
      <c r="K77" s="908">
        <v>1033.2912156</v>
      </c>
      <c r="L77" s="808">
        <v>154993.68</v>
      </c>
      <c r="M77" s="808">
        <v>4993.68</v>
      </c>
      <c r="N77" s="808">
        <v>0</v>
      </c>
      <c r="O77">
        <v>0</v>
      </c>
      <c r="R77" t="s">
        <v>4326</v>
      </c>
      <c r="V77" t="s">
        <v>48</v>
      </c>
      <c r="AA77">
        <v>0</v>
      </c>
    </row>
    <row r="78" spans="1:31">
      <c r="A78" t="s">
        <v>4449</v>
      </c>
      <c r="B78" t="s">
        <v>4322</v>
      </c>
      <c r="C78">
        <v>2022</v>
      </c>
      <c r="D78" t="s">
        <v>4372</v>
      </c>
      <c r="E78" t="s">
        <v>4336</v>
      </c>
      <c r="F78" t="s">
        <v>4489</v>
      </c>
      <c r="G78" t="s">
        <v>11</v>
      </c>
      <c r="H78" t="s">
        <v>4267</v>
      </c>
      <c r="I78">
        <v>97637.583595999997</v>
      </c>
      <c r="J78" s="908" t="s">
        <v>4494</v>
      </c>
      <c r="K78" s="908">
        <v>3.55484</v>
      </c>
      <c r="L78" s="808">
        <v>347085.99</v>
      </c>
      <c r="M78" s="808">
        <v>174.86</v>
      </c>
      <c r="N78" s="808">
        <v>0</v>
      </c>
      <c r="O78">
        <v>0</v>
      </c>
      <c r="R78" t="s">
        <v>4326</v>
      </c>
      <c r="V78" t="s">
        <v>48</v>
      </c>
      <c r="AA78">
        <v>0</v>
      </c>
    </row>
    <row r="79" spans="1:31">
      <c r="A79" t="s">
        <v>4449</v>
      </c>
      <c r="B79" t="s">
        <v>4322</v>
      </c>
      <c r="C79">
        <v>2022</v>
      </c>
      <c r="D79" t="s">
        <v>4372</v>
      </c>
      <c r="E79" t="s">
        <v>4453</v>
      </c>
      <c r="F79" t="s">
        <v>4495</v>
      </c>
      <c r="G79" t="s">
        <v>15</v>
      </c>
      <c r="H79" t="s">
        <v>2711</v>
      </c>
      <c r="I79">
        <v>146223.68606800001</v>
      </c>
      <c r="J79" s="908" t="s">
        <v>4496</v>
      </c>
      <c r="K79" s="908">
        <v>1.6956</v>
      </c>
      <c r="L79" s="808">
        <v>247936.88</v>
      </c>
      <c r="M79" s="808">
        <v>-233.65</v>
      </c>
      <c r="N79" s="808">
        <v>248170.53</v>
      </c>
      <c r="O79">
        <v>0</v>
      </c>
      <c r="R79" t="s">
        <v>4326</v>
      </c>
      <c r="V79" t="s">
        <v>48</v>
      </c>
      <c r="AA79">
        <v>0</v>
      </c>
    </row>
    <row r="80" spans="1:31">
      <c r="A80" t="s">
        <v>4449</v>
      </c>
      <c r="B80" t="s">
        <v>4322</v>
      </c>
      <c r="C80">
        <v>2022</v>
      </c>
      <c r="D80" t="s">
        <v>4372</v>
      </c>
      <c r="E80" t="s">
        <v>4351</v>
      </c>
      <c r="F80" t="s">
        <v>4495</v>
      </c>
      <c r="G80" t="s">
        <v>15</v>
      </c>
      <c r="H80" t="s">
        <v>2711</v>
      </c>
      <c r="I80">
        <v>77149.215119999993</v>
      </c>
      <c r="J80" s="908" t="s">
        <v>4497</v>
      </c>
      <c r="K80" s="908">
        <v>2.0291203000000002</v>
      </c>
      <c r="L80" s="808">
        <v>156545.04</v>
      </c>
      <c r="M80" s="808">
        <v>658.22</v>
      </c>
      <c r="N80" s="808">
        <v>0</v>
      </c>
      <c r="O80">
        <v>0</v>
      </c>
      <c r="R80" t="s">
        <v>4326</v>
      </c>
      <c r="V80" t="s">
        <v>48</v>
      </c>
      <c r="AA80">
        <v>0</v>
      </c>
    </row>
    <row r="81" spans="1:31">
      <c r="A81" t="s">
        <v>4449</v>
      </c>
      <c r="B81" t="s">
        <v>4322</v>
      </c>
      <c r="C81">
        <v>2022</v>
      </c>
      <c r="D81" t="s">
        <v>4372</v>
      </c>
      <c r="E81" t="s">
        <v>4352</v>
      </c>
      <c r="F81" t="s">
        <v>4498</v>
      </c>
      <c r="G81" t="s">
        <v>15</v>
      </c>
      <c r="H81" t="s">
        <v>2711</v>
      </c>
      <c r="I81">
        <v>127332.670864</v>
      </c>
      <c r="J81" s="908" t="s">
        <v>4499</v>
      </c>
      <c r="K81" s="908">
        <v>2.1001078999999998</v>
      </c>
      <c r="L81" s="808">
        <v>267412.34999999998</v>
      </c>
      <c r="M81" s="808">
        <v>1572.2</v>
      </c>
      <c r="N81" s="808">
        <v>0</v>
      </c>
      <c r="O81">
        <v>0</v>
      </c>
      <c r="R81" t="s">
        <v>4326</v>
      </c>
      <c r="V81" t="s">
        <v>48</v>
      </c>
      <c r="AA81">
        <v>31</v>
      </c>
    </row>
    <row r="82" spans="1:31">
      <c r="A82" t="s">
        <v>4449</v>
      </c>
      <c r="B82" t="s">
        <v>4322</v>
      </c>
      <c r="C82">
        <v>2022</v>
      </c>
      <c r="D82" t="s">
        <v>4372</v>
      </c>
      <c r="E82" t="s">
        <v>4357</v>
      </c>
      <c r="F82" t="s">
        <v>4498</v>
      </c>
      <c r="G82" t="s">
        <v>15</v>
      </c>
      <c r="H82" t="s">
        <v>4272</v>
      </c>
      <c r="I82">
        <v>256191.77081300001</v>
      </c>
      <c r="J82" s="908" t="s">
        <v>4504</v>
      </c>
      <c r="K82" s="908">
        <v>1.2397</v>
      </c>
      <c r="L82" s="808">
        <v>317600.94</v>
      </c>
      <c r="M82" s="808">
        <v>116.39</v>
      </c>
      <c r="N82" s="808">
        <v>0</v>
      </c>
      <c r="O82">
        <v>0</v>
      </c>
      <c r="R82" t="s">
        <v>4326</v>
      </c>
      <c r="V82" t="s">
        <v>48</v>
      </c>
      <c r="AA82">
        <v>0</v>
      </c>
    </row>
    <row r="83" spans="1:31">
      <c r="A83" t="s">
        <v>4449</v>
      </c>
      <c r="B83" t="s">
        <v>4322</v>
      </c>
      <c r="C83">
        <v>2022</v>
      </c>
      <c r="D83" t="s">
        <v>4372</v>
      </c>
      <c r="E83" t="s">
        <v>4360</v>
      </c>
      <c r="F83" t="s">
        <v>4498</v>
      </c>
      <c r="G83" t="s">
        <v>15</v>
      </c>
      <c r="H83" t="s">
        <v>2711</v>
      </c>
      <c r="I83">
        <v>141762.65416000001</v>
      </c>
      <c r="J83" s="908" t="s">
        <v>4507</v>
      </c>
      <c r="K83" s="908">
        <v>1.0145550999999999</v>
      </c>
      <c r="L83" s="808">
        <v>143826.01999999999</v>
      </c>
      <c r="M83" s="808">
        <v>1459.3</v>
      </c>
      <c r="N83" s="808">
        <v>0</v>
      </c>
      <c r="O83">
        <v>0</v>
      </c>
      <c r="R83" t="s">
        <v>4326</v>
      </c>
      <c r="V83" t="s">
        <v>48</v>
      </c>
      <c r="AA83">
        <v>31</v>
      </c>
    </row>
    <row r="84" spans="1:31">
      <c r="A84" t="s">
        <v>4449</v>
      </c>
      <c r="B84" t="s">
        <v>4322</v>
      </c>
      <c r="C84">
        <v>2022</v>
      </c>
      <c r="D84" t="s">
        <v>4396</v>
      </c>
      <c r="E84" t="s">
        <v>4324</v>
      </c>
      <c r="Y84">
        <v>0</v>
      </c>
    </row>
    <row r="85" spans="1:31">
      <c r="A85" t="s">
        <v>4449</v>
      </c>
      <c r="B85" t="s">
        <v>4322</v>
      </c>
      <c r="C85">
        <v>2022</v>
      </c>
      <c r="D85" t="s">
        <v>4396</v>
      </c>
      <c r="E85" t="s">
        <v>4329</v>
      </c>
      <c r="F85" t="s">
        <v>4480</v>
      </c>
      <c r="G85" t="s">
        <v>14</v>
      </c>
      <c r="H85" t="s">
        <v>4287</v>
      </c>
      <c r="I85">
        <v>2564288.025686</v>
      </c>
      <c r="J85" s="908" t="s">
        <v>4482</v>
      </c>
      <c r="K85" s="908">
        <v>0.99646760999999995</v>
      </c>
      <c r="L85" s="808">
        <v>2555229.96</v>
      </c>
      <c r="M85" s="808">
        <v>77134.33</v>
      </c>
      <c r="N85" s="808">
        <v>0</v>
      </c>
      <c r="O85">
        <v>0</v>
      </c>
      <c r="R85" t="s">
        <v>4326</v>
      </c>
      <c r="V85" t="s">
        <v>48</v>
      </c>
      <c r="AA85">
        <v>1</v>
      </c>
    </row>
    <row r="86" spans="1:31">
      <c r="A86" t="s">
        <v>4449</v>
      </c>
      <c r="B86" t="s">
        <v>4322</v>
      </c>
      <c r="C86">
        <v>2022</v>
      </c>
      <c r="D86" t="s">
        <v>4397</v>
      </c>
      <c r="E86" t="s">
        <v>4324</v>
      </c>
      <c r="Y86">
        <v>0</v>
      </c>
    </row>
    <row r="87" spans="1:31">
      <c r="A87" t="s">
        <v>4449</v>
      </c>
      <c r="B87" t="s">
        <v>4322</v>
      </c>
      <c r="C87">
        <v>2022</v>
      </c>
      <c r="D87" t="s">
        <v>4397</v>
      </c>
      <c r="E87" t="s">
        <v>4374</v>
      </c>
      <c r="F87" t="s">
        <v>4498</v>
      </c>
      <c r="G87" t="s">
        <v>2708</v>
      </c>
      <c r="H87" t="s">
        <v>2708</v>
      </c>
      <c r="I87">
        <v>152423.940118</v>
      </c>
      <c r="J87" s="908" t="s">
        <v>4520</v>
      </c>
      <c r="K87" s="908">
        <v>118.00231177000001</v>
      </c>
      <c r="L87" s="808">
        <v>17986377.289999999</v>
      </c>
      <c r="M87" s="808">
        <v>363980.29</v>
      </c>
      <c r="N87" s="808">
        <v>0</v>
      </c>
      <c r="O87">
        <v>0</v>
      </c>
      <c r="R87" t="s">
        <v>4326</v>
      </c>
      <c r="V87" t="s">
        <v>48</v>
      </c>
      <c r="AA87">
        <v>1</v>
      </c>
    </row>
    <row r="88" spans="1:31">
      <c r="A88" t="s">
        <v>4449</v>
      </c>
      <c r="B88" t="s">
        <v>4322</v>
      </c>
      <c r="C88">
        <v>2022</v>
      </c>
      <c r="D88" t="s">
        <v>4374</v>
      </c>
      <c r="E88" t="s">
        <v>4324</v>
      </c>
      <c r="F88" t="str">
        <f t="shared" ref="F88:F125" si="1">IF(G88="Renda Fixa", IF(LEFT($H88,6) = "RF Pós", "Pós-fixado", IF($H88="RF Internacional", "Internacional", IF($H88="RF Inflação", "Inflação Média (4-6)", "Pré Média (4-5)"))),  IF(OR($H88="Cambial", $H88="Imobiliário BR", $H88="Imobiliário Int.",  $H88="Criptoativos",  $H88="Distressed",  $H88="Derivativos"), "Multiestratégia", IF($H88="RV Internacional US",  "EUA", IF($H88="RV Internacional Global", "Global", IF($H88="RV Internacional China", "China", IF($H88="RV Internacional Europa", "Europa", IF($H88="RV Internacional Global", "Global", IF($H88="RV Internacional EM", "EM", IF($H88="Private Equity LatAm", "Long Only", IF($H88="Private Equity Global", "Global", IF($H88="Venture Capital LatAm", "Long Only", IF($H88="Venture Capital Global", "Global", IF(LEFT($E88,13)="Caixa, Contas", "Pós-fixado", SUBSTITUTE(SUBSTITUTE($H88,"MM ", ""),"RV ", ""))))))))))))))</f>
        <v>Pós-fixado</v>
      </c>
      <c r="W88">
        <v>-904816.7</v>
      </c>
      <c r="X88">
        <v>440000</v>
      </c>
      <c r="Y88">
        <v>0</v>
      </c>
      <c r="Z88">
        <v>0</v>
      </c>
      <c r="AE88" t="str">
        <f>IFERROR(IF(LEFT(RIGHT($J88,8))="/",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IF(LEFT($E88,13)="Caixa, Contas", "Cx, Contas a Pagar/Receber, Provisões, a Liquidar", $E88)), $E88)</f>
        <v>Cx, Contas a Pagar/Receber, Provisões, a Liquidar</v>
      </c>
    </row>
    <row r="89" spans="1:31">
      <c r="A89" t="s">
        <v>4449</v>
      </c>
      <c r="B89" t="s">
        <v>4322</v>
      </c>
      <c r="C89">
        <v>2022</v>
      </c>
      <c r="D89" t="s">
        <v>4374</v>
      </c>
      <c r="E89" t="s">
        <v>4334</v>
      </c>
      <c r="F89" t="str">
        <f t="shared" si="1"/>
        <v>Long Only</v>
      </c>
      <c r="G89" t="s">
        <v>14</v>
      </c>
      <c r="H89" t="s">
        <v>4287</v>
      </c>
      <c r="I89">
        <v>8000</v>
      </c>
      <c r="J89" s="908" t="s">
        <v>4536</v>
      </c>
      <c r="K89" s="908">
        <v>29.81</v>
      </c>
      <c r="L89" s="808">
        <v>238480</v>
      </c>
      <c r="M89" s="808">
        <v>-22080</v>
      </c>
      <c r="N89" s="808">
        <v>0</v>
      </c>
      <c r="O89">
        <v>0</v>
      </c>
      <c r="R89" t="s">
        <v>4326</v>
      </c>
      <c r="U89" t="s">
        <v>4335</v>
      </c>
      <c r="V89" t="s">
        <v>48</v>
      </c>
      <c r="AA89">
        <v>2</v>
      </c>
      <c r="AE89" t="str">
        <f>IFERROR(IF(LEFT(RIGHT($J89,8))="/",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IF(LEFT($E89,13)="Caixa, Contas", "Cx, Contas a Pagar/Receber, Provisões, a Liquidar", $E89)), $E89)</f>
        <v>PETR4  - PETROLEO BRASILEIRO S.A. PETROBRAS</v>
      </c>
    </row>
    <row r="90" spans="1:31">
      <c r="A90" t="s">
        <v>4449</v>
      </c>
      <c r="B90" t="s">
        <v>4322</v>
      </c>
      <c r="C90">
        <v>2022</v>
      </c>
      <c r="D90" t="s">
        <v>4374</v>
      </c>
      <c r="E90" t="s">
        <v>4398</v>
      </c>
      <c r="F90" t="str">
        <f t="shared" si="1"/>
        <v>Long Only</v>
      </c>
      <c r="G90" t="s">
        <v>14</v>
      </c>
      <c r="H90" t="s">
        <v>4287</v>
      </c>
      <c r="I90">
        <v>24400</v>
      </c>
      <c r="J90" s="908" t="s">
        <v>4537</v>
      </c>
      <c r="K90" s="908">
        <v>4.29</v>
      </c>
      <c r="L90" s="808">
        <v>104676</v>
      </c>
      <c r="M90" s="808">
        <v>3416</v>
      </c>
      <c r="N90" s="808">
        <v>0</v>
      </c>
      <c r="O90">
        <v>0</v>
      </c>
      <c r="R90" t="s">
        <v>4326</v>
      </c>
      <c r="U90" t="s">
        <v>4399</v>
      </c>
      <c r="V90" t="s">
        <v>48</v>
      </c>
      <c r="AA90">
        <v>2</v>
      </c>
      <c r="AE90" t="str">
        <f>IFERROR(IF(LEFT(RIGHT($J90,8))="/",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IF(LEFT($E90,13)="Caixa, Contas", "Cx, Contas a Pagar/Receber, Provisões, a Liquidar", $E90)), $E90)</f>
        <v>RAIZ4 - RAIZEN PN N2</v>
      </c>
    </row>
    <row r="91" spans="1:31">
      <c r="A91" t="s">
        <v>4449</v>
      </c>
      <c r="B91" t="s">
        <v>4322</v>
      </c>
      <c r="C91">
        <v>2022</v>
      </c>
      <c r="D91" t="s">
        <v>4374</v>
      </c>
      <c r="E91" t="s">
        <v>4400</v>
      </c>
      <c r="F91" t="str">
        <f t="shared" si="1"/>
        <v>Long Only</v>
      </c>
      <c r="G91" t="s">
        <v>14</v>
      </c>
      <c r="H91" t="s">
        <v>4287</v>
      </c>
      <c r="I91">
        <v>2500</v>
      </c>
      <c r="J91" s="908" t="s">
        <v>4538</v>
      </c>
      <c r="K91" s="908">
        <v>53.2</v>
      </c>
      <c r="L91" s="808">
        <v>133000</v>
      </c>
      <c r="M91" s="808">
        <v>-4775</v>
      </c>
      <c r="N91" s="808">
        <v>0</v>
      </c>
      <c r="O91">
        <v>0</v>
      </c>
      <c r="R91" t="s">
        <v>4326</v>
      </c>
      <c r="V91" t="s">
        <v>48</v>
      </c>
      <c r="AA91">
        <v>2</v>
      </c>
      <c r="AE91" t="str">
        <f>IFERROR(IF(LEFT(RIGHT($J91,8))="/",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IF(LEFT($E91,13)="Caixa, Contas", "Cx, Contas a Pagar/Receber, Provisões, a Liquidar", $E91)), $E91)</f>
        <v>SUZB3  - SUZANO S.A.</v>
      </c>
    </row>
    <row r="92" spans="1:31">
      <c r="A92" t="s">
        <v>4449</v>
      </c>
      <c r="B92" t="s">
        <v>4322</v>
      </c>
      <c r="C92">
        <v>2022</v>
      </c>
      <c r="D92" t="s">
        <v>4374</v>
      </c>
      <c r="E92" t="s">
        <v>4401</v>
      </c>
      <c r="F92" t="str">
        <f t="shared" si="1"/>
        <v>Long Only</v>
      </c>
      <c r="G92" t="s">
        <v>14</v>
      </c>
      <c r="H92" t="s">
        <v>4287</v>
      </c>
      <c r="I92">
        <v>3500</v>
      </c>
      <c r="J92" s="908" t="s">
        <v>4539</v>
      </c>
      <c r="K92" s="908">
        <v>67.13</v>
      </c>
      <c r="L92" s="808">
        <v>234955</v>
      </c>
      <c r="M92" s="808">
        <v>-1120</v>
      </c>
      <c r="N92" s="808">
        <v>0</v>
      </c>
      <c r="O92">
        <v>0</v>
      </c>
      <c r="R92" t="s">
        <v>4326</v>
      </c>
      <c r="V92" t="s">
        <v>48</v>
      </c>
      <c r="AA92">
        <v>2</v>
      </c>
      <c r="AE92" t="str">
        <f>IFERROR(IF(LEFT(RIGHT($J92,8))="/",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IF(LEFT($E92,13)="Caixa, Contas", "Cx, Contas a Pagar/Receber, Provisões, a Liquidar", $E92)), $E92)</f>
        <v>VALE3  - VALE S.A.</v>
      </c>
    </row>
    <row r="93" spans="1:31">
      <c r="A93" t="s">
        <v>4449</v>
      </c>
      <c r="B93" t="s">
        <v>4322</v>
      </c>
      <c r="C93">
        <v>2022</v>
      </c>
      <c r="D93" t="s">
        <v>4374</v>
      </c>
      <c r="E93" t="s">
        <v>4402</v>
      </c>
      <c r="F93" t="str">
        <f t="shared" si="1"/>
        <v>Pré Média (4-5)</v>
      </c>
      <c r="G93" t="s">
        <v>11</v>
      </c>
      <c r="H93" t="s">
        <v>4269</v>
      </c>
      <c r="I93">
        <v>150</v>
      </c>
      <c r="K93" s="908">
        <v>1029.0165291999999</v>
      </c>
      <c r="L93" s="808">
        <v>154352.48000000001</v>
      </c>
      <c r="M93" s="808">
        <v>169.9</v>
      </c>
      <c r="N93" s="808">
        <v>0</v>
      </c>
      <c r="O93">
        <v>0</v>
      </c>
      <c r="R93" t="s">
        <v>4326</v>
      </c>
      <c r="V93" t="s">
        <v>48</v>
      </c>
      <c r="AA93">
        <v>0</v>
      </c>
      <c r="AE93" t="str">
        <f>IFERROR(IF(LEFT(RIGHT($J93,8))="/",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IF(LEFT($E93,13)="Caixa, Contas", "Cx, Contas a Pagar/Receber, Provisões, a Liquidar", $E93)), $E93)</f>
        <v>CDB - 12/08/2024 - 13.97% a.a</v>
      </c>
    </row>
    <row r="94" spans="1:31">
      <c r="A94" t="s">
        <v>4449</v>
      </c>
      <c r="B94" t="s">
        <v>4322</v>
      </c>
      <c r="C94">
        <v>2022</v>
      </c>
      <c r="D94" t="s">
        <v>4374</v>
      </c>
      <c r="E94" t="s">
        <v>4392</v>
      </c>
      <c r="F94" t="str">
        <f t="shared" si="1"/>
        <v>Pré Média (4-5)</v>
      </c>
      <c r="G94" t="s">
        <v>11</v>
      </c>
      <c r="H94" t="s">
        <v>4269</v>
      </c>
      <c r="I94">
        <v>150</v>
      </c>
      <c r="K94" s="908">
        <v>1028.977936</v>
      </c>
      <c r="L94" s="808">
        <v>154346.69</v>
      </c>
      <c r="M94" s="808">
        <v>169.8</v>
      </c>
      <c r="N94" s="808">
        <v>0</v>
      </c>
      <c r="O94">
        <v>0</v>
      </c>
      <c r="R94" t="s">
        <v>4326</v>
      </c>
      <c r="V94" t="s">
        <v>48</v>
      </c>
      <c r="AA94">
        <v>0</v>
      </c>
      <c r="AE94" t="str">
        <f>IFERROR(IF(LEFT(RIGHT($J94,8))="/",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IF(LEFT($E94,13)="Caixa, Contas", "Cx, Contas a Pagar/Receber, Provisões, a Liquidar", $E94)), $E94)</f>
        <v>CDB - 13.95% a.a - 12/08/2024</v>
      </c>
    </row>
    <row r="95" spans="1:31">
      <c r="A95" t="s">
        <v>4449</v>
      </c>
      <c r="B95" t="s">
        <v>4322</v>
      </c>
      <c r="C95">
        <v>2022</v>
      </c>
      <c r="D95" t="s">
        <v>4374</v>
      </c>
      <c r="E95" t="s">
        <v>4403</v>
      </c>
      <c r="F95" t="str">
        <f t="shared" si="1"/>
        <v>Pré Média (4-5)</v>
      </c>
      <c r="G95" t="s">
        <v>11</v>
      </c>
      <c r="H95" t="s">
        <v>4269</v>
      </c>
      <c r="I95">
        <v>100</v>
      </c>
      <c r="K95" s="908">
        <v>1030.4370709</v>
      </c>
      <c r="L95" s="808">
        <v>103043.71</v>
      </c>
      <c r="M95" s="808">
        <v>297.08999999999997</v>
      </c>
      <c r="N95" s="808">
        <v>0</v>
      </c>
      <c r="O95">
        <v>0</v>
      </c>
      <c r="R95" t="s">
        <v>4326</v>
      </c>
      <c r="V95" t="s">
        <v>48</v>
      </c>
      <c r="AA95">
        <v>0</v>
      </c>
      <c r="AE95" t="str">
        <f>IFERROR(IF(LEFT(RIGHT($J95,8))="/",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IF(LEFT($E95,13)="Caixa, Contas", "Cx, Contas a Pagar/Receber, Provisões, a Liquidar", $E95)), $E95)</f>
        <v>CDB - 13.97% - 18/08/2025</v>
      </c>
    </row>
    <row r="96" spans="1:31">
      <c r="A96" t="s">
        <v>4449</v>
      </c>
      <c r="B96" t="s">
        <v>4322</v>
      </c>
      <c r="C96">
        <v>2022</v>
      </c>
      <c r="D96" t="s">
        <v>4374</v>
      </c>
      <c r="E96" t="s">
        <v>4404</v>
      </c>
      <c r="F96" t="str">
        <f t="shared" si="1"/>
        <v>Pré Média (4-5)</v>
      </c>
      <c r="G96" t="s">
        <v>11</v>
      </c>
      <c r="H96" t="s">
        <v>4269</v>
      </c>
      <c r="I96">
        <v>150</v>
      </c>
      <c r="K96" s="908">
        <v>1029.7502635999999</v>
      </c>
      <c r="L96" s="808">
        <v>154462.54</v>
      </c>
      <c r="M96" s="808">
        <v>166.31</v>
      </c>
      <c r="N96" s="808">
        <v>0</v>
      </c>
      <c r="O96">
        <v>0</v>
      </c>
      <c r="R96" t="s">
        <v>4326</v>
      </c>
      <c r="V96" t="s">
        <v>48</v>
      </c>
      <c r="AA96">
        <v>0</v>
      </c>
      <c r="AE96" t="str">
        <f>IFERROR(IF(LEFT(RIGHT($J96,8))="/",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IF(LEFT($E96,13)="Caixa, Contas", "Cx, Contas a Pagar/Receber, Provisões, a Liquidar", $E96)), $E96)</f>
        <v>CDB - 13/08/2024 - 14.37% a.a</v>
      </c>
    </row>
    <row r="97" spans="1:31">
      <c r="A97" t="s">
        <v>4449</v>
      </c>
      <c r="B97" t="s">
        <v>4322</v>
      </c>
      <c r="C97">
        <v>2022</v>
      </c>
      <c r="D97" t="s">
        <v>4374</v>
      </c>
      <c r="E97" t="s">
        <v>4405</v>
      </c>
      <c r="F97" t="str">
        <f t="shared" si="1"/>
        <v>Pré Média (4-5)</v>
      </c>
      <c r="G97" t="s">
        <v>11</v>
      </c>
      <c r="H97" t="s">
        <v>4269</v>
      </c>
      <c r="I97">
        <v>150</v>
      </c>
      <c r="K97" s="908">
        <v>1029.1209891000001</v>
      </c>
      <c r="L97" s="808">
        <v>154368.15</v>
      </c>
      <c r="M97" s="808">
        <v>157.13</v>
      </c>
      <c r="N97" s="808">
        <v>0</v>
      </c>
      <c r="O97">
        <v>0</v>
      </c>
      <c r="R97" t="s">
        <v>4326</v>
      </c>
      <c r="V97" t="s">
        <v>48</v>
      </c>
      <c r="AA97">
        <v>0</v>
      </c>
      <c r="AE97" t="str">
        <f>IFERROR(IF(LEFT(RIGHT($J97,8))="/",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IF(LEFT($E97,13)="Caixa, Contas", "Cx, Contas a Pagar/Receber, Provisões, a Liquidar", $E97)), $E97)</f>
        <v>CDB - 14.07% - 02/08/2024</v>
      </c>
    </row>
    <row r="98" spans="1:31">
      <c r="A98" t="s">
        <v>4449</v>
      </c>
      <c r="B98" t="s">
        <v>4322</v>
      </c>
      <c r="C98">
        <v>2022</v>
      </c>
      <c r="D98" t="s">
        <v>4374</v>
      </c>
      <c r="E98" t="s">
        <v>4406</v>
      </c>
      <c r="F98" t="str">
        <f t="shared" si="1"/>
        <v>Pré Média (4-5)</v>
      </c>
      <c r="G98" t="s">
        <v>11</v>
      </c>
      <c r="H98" t="s">
        <v>4269</v>
      </c>
      <c r="I98">
        <v>150</v>
      </c>
      <c r="K98" s="908">
        <v>1030.9058560000001</v>
      </c>
      <c r="L98" s="808">
        <v>154635.88</v>
      </c>
      <c r="M98" s="808">
        <v>175.41</v>
      </c>
      <c r="N98" s="808">
        <v>0</v>
      </c>
      <c r="O98">
        <v>0</v>
      </c>
      <c r="R98" t="s">
        <v>4326</v>
      </c>
      <c r="V98" t="s">
        <v>48</v>
      </c>
      <c r="AA98">
        <v>0</v>
      </c>
      <c r="AE98" t="str">
        <f>IFERROR(IF(LEFT(RIGHT($J98,8))="/",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IF(LEFT($E98,13)="Caixa, Contas", "Cx, Contas a Pagar/Receber, Provisões, a Liquidar", $E98)), $E98)</f>
        <v>CDB -14.95% - 12/08/2024</v>
      </c>
    </row>
    <row r="99" spans="1:31">
      <c r="A99" t="s">
        <v>4449</v>
      </c>
      <c r="B99" t="s">
        <v>4322</v>
      </c>
      <c r="C99">
        <v>2022</v>
      </c>
      <c r="D99" t="s">
        <v>4374</v>
      </c>
      <c r="E99" t="s">
        <v>4395</v>
      </c>
      <c r="F99" t="str">
        <f t="shared" si="1"/>
        <v>Pré Média (4-5)</v>
      </c>
      <c r="G99" t="s">
        <v>11</v>
      </c>
      <c r="H99" t="s">
        <v>4269</v>
      </c>
      <c r="I99">
        <v>150</v>
      </c>
      <c r="K99" s="908">
        <v>1029.1901290000001</v>
      </c>
      <c r="L99" s="808">
        <v>154378.51999999999</v>
      </c>
      <c r="M99" s="808">
        <v>4378.5200000000004</v>
      </c>
      <c r="N99" s="808">
        <v>0</v>
      </c>
      <c r="O99">
        <v>0</v>
      </c>
      <c r="R99" t="s">
        <v>4326</v>
      </c>
      <c r="V99" t="s">
        <v>48</v>
      </c>
      <c r="AA99">
        <v>0</v>
      </c>
      <c r="AE99" t="str">
        <f>IFERROR(IF(LEFT(RIGHT($J99,8))="/",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IF(LEFT($E99,13)="Caixa, Contas", "Cx, Contas a Pagar/Receber, Provisões, a Liquidar", $E99)), $E99)</f>
        <v>CDB PRE - 12/08/2024 -  14.06% a.a</v>
      </c>
    </row>
    <row r="100" spans="1:31">
      <c r="A100" t="s">
        <v>4449</v>
      </c>
      <c r="B100" t="s">
        <v>4322</v>
      </c>
      <c r="C100">
        <v>2022</v>
      </c>
      <c r="D100" t="s">
        <v>4374</v>
      </c>
      <c r="E100" t="s">
        <v>4407</v>
      </c>
      <c r="F100" t="str">
        <f t="shared" si="1"/>
        <v>Multiestratégia</v>
      </c>
      <c r="G100" t="s">
        <v>15</v>
      </c>
      <c r="H100" t="s">
        <v>4272</v>
      </c>
      <c r="I100">
        <v>24542</v>
      </c>
      <c r="J100" s="908" t="s">
        <v>4540</v>
      </c>
      <c r="K100" s="908">
        <v>32.120209299999999</v>
      </c>
      <c r="L100" s="808">
        <v>788294.18</v>
      </c>
      <c r="M100" s="808">
        <v>-114433.59</v>
      </c>
      <c r="N100" s="808">
        <v>0</v>
      </c>
      <c r="O100">
        <v>0</v>
      </c>
      <c r="R100" t="s">
        <v>4326</v>
      </c>
      <c r="V100" t="s">
        <v>48</v>
      </c>
      <c r="AA100">
        <v>27821</v>
      </c>
      <c r="AE100" t="str">
        <f>IFERROR(IF(LEFT(RIGHT($J100,8))="/",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IF(LEFT($E100,13)="Caixa, Contas", "Cx, Contas a Pagar/Receber, Provisões, a Liquidar", $E100)), $E100)</f>
        <v>DEB. INFRA - VALE SA - IGP-M  + 0.00% a.a</v>
      </c>
    </row>
    <row r="101" spans="1:31">
      <c r="A101" t="s">
        <v>4449</v>
      </c>
      <c r="B101" t="s">
        <v>4322</v>
      </c>
      <c r="C101">
        <v>2022</v>
      </c>
      <c r="D101" t="s">
        <v>4374</v>
      </c>
      <c r="E101" t="s">
        <v>4408</v>
      </c>
      <c r="F101" t="str">
        <f t="shared" si="1"/>
        <v>Pós-fixado</v>
      </c>
      <c r="G101" t="s">
        <v>11</v>
      </c>
      <c r="H101" t="s">
        <v>4268</v>
      </c>
      <c r="I101">
        <v>7.7399519999999997</v>
      </c>
      <c r="J101" s="908" t="s">
        <v>4541</v>
      </c>
      <c r="K101" s="908">
        <v>58860.460700000003</v>
      </c>
      <c r="L101" s="808">
        <v>455577.15</v>
      </c>
      <c r="M101" s="808">
        <v>29879.79</v>
      </c>
      <c r="N101" s="808">
        <v>0</v>
      </c>
      <c r="O101">
        <v>0</v>
      </c>
      <c r="R101" t="s">
        <v>4326</v>
      </c>
      <c r="V101" t="s">
        <v>48</v>
      </c>
      <c r="AA101">
        <v>2</v>
      </c>
      <c r="AE101" t="str">
        <f>IFERROR(IF(LEFT(RIGHT($J101,8))="/",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IF(LEFT($E101,13)="Caixa, Contas", "Cx, Contas a Pagar/Receber, Provisões, a Liquidar", $E101)), $E101)</f>
        <v>Via FICfidc Multicrédito (CDI+2.50%)</v>
      </c>
    </row>
    <row r="102" spans="1:31">
      <c r="A102" t="s">
        <v>4449</v>
      </c>
      <c r="B102" t="s">
        <v>4322</v>
      </c>
      <c r="C102">
        <v>2022</v>
      </c>
      <c r="D102" t="s">
        <v>4374</v>
      </c>
      <c r="E102" t="s">
        <v>4409</v>
      </c>
      <c r="F102" t="str">
        <f t="shared" si="1"/>
        <v>Long Only</v>
      </c>
      <c r="G102" t="s">
        <v>14</v>
      </c>
      <c r="H102" t="s">
        <v>4456</v>
      </c>
      <c r="I102">
        <v>671.29296599999998</v>
      </c>
      <c r="J102" s="908" t="s">
        <v>4542</v>
      </c>
      <c r="K102" s="908">
        <v>971.92520000000002</v>
      </c>
      <c r="L102" s="808">
        <v>652446.55000000005</v>
      </c>
      <c r="M102" s="808">
        <v>-879.76</v>
      </c>
      <c r="N102" s="808">
        <v>0</v>
      </c>
      <c r="O102">
        <v>0</v>
      </c>
      <c r="R102" t="s">
        <v>4326</v>
      </c>
      <c r="V102" t="s">
        <v>48</v>
      </c>
      <c r="AA102">
        <v>0</v>
      </c>
      <c r="AE102" t="str">
        <f>IFERROR(IF(LEFT(RIGHT($J102,8))="/",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IF(LEFT($E102,13)="Caixa, Contas", "Cx, Contas a Pagar/Receber, Provisões, a Liquidar", $E102)), $E102)</f>
        <v>CAPSUR FOODTECH FIP</v>
      </c>
    </row>
    <row r="103" spans="1:31">
      <c r="A103" t="s">
        <v>4449</v>
      </c>
      <c r="B103" t="s">
        <v>4322</v>
      </c>
      <c r="C103">
        <v>2022</v>
      </c>
      <c r="D103" t="s">
        <v>4374</v>
      </c>
      <c r="E103" t="s">
        <v>4410</v>
      </c>
      <c r="F103" t="str">
        <f t="shared" si="1"/>
        <v>Long Only</v>
      </c>
      <c r="G103" t="s">
        <v>14</v>
      </c>
      <c r="H103" t="s">
        <v>4455</v>
      </c>
      <c r="I103">
        <v>217.215621</v>
      </c>
      <c r="J103" s="908" t="s">
        <v>4543</v>
      </c>
      <c r="K103" s="908">
        <v>1087.9105999999999</v>
      </c>
      <c r="L103" s="808">
        <v>236311.18</v>
      </c>
      <c r="M103" s="808">
        <v>-37675.07</v>
      </c>
      <c r="N103" s="808">
        <v>0</v>
      </c>
      <c r="O103">
        <v>0</v>
      </c>
      <c r="R103" t="s">
        <v>4326</v>
      </c>
      <c r="V103" t="s">
        <v>48</v>
      </c>
      <c r="AA103">
        <v>0</v>
      </c>
      <c r="AE103" t="str">
        <f>IFERROR(IF(LEFT(RIGHT($J103,8))="/",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IF(LEFT($E103,13)="Caixa, Contas", "Cx, Contas a Pagar/Receber, Provisões, a Liquidar", $E103)), $E103)</f>
        <v>EDIFY FIP MASTER</v>
      </c>
    </row>
    <row r="104" spans="1:31">
      <c r="A104" t="s">
        <v>4449</v>
      </c>
      <c r="B104" t="s">
        <v>4322</v>
      </c>
      <c r="C104">
        <v>2022</v>
      </c>
      <c r="D104" t="s">
        <v>4374</v>
      </c>
      <c r="E104" t="s">
        <v>4411</v>
      </c>
      <c r="F104" t="str">
        <f t="shared" si="1"/>
        <v>Long Only</v>
      </c>
      <c r="G104" t="s">
        <v>14</v>
      </c>
      <c r="H104" t="s">
        <v>4455</v>
      </c>
      <c r="I104">
        <v>1740.9236900000001</v>
      </c>
      <c r="J104" s="908" t="s">
        <v>4544</v>
      </c>
      <c r="K104" s="908">
        <v>719.01319999999998</v>
      </c>
      <c r="L104" s="808">
        <v>1251747.1100000001</v>
      </c>
      <c r="M104" s="808">
        <v>-6795.64</v>
      </c>
      <c r="N104" s="808">
        <v>0</v>
      </c>
      <c r="O104">
        <v>0</v>
      </c>
      <c r="R104" t="s">
        <v>4326</v>
      </c>
      <c r="V104" t="s">
        <v>48</v>
      </c>
      <c r="AA104">
        <v>0</v>
      </c>
      <c r="AE104" t="str">
        <f>IFERROR(IF(LEFT(RIGHT($J104,8))="/",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IF(LEFT($E104,13)="Caixa, Contas", "Cx, Contas a Pagar/Receber, Provisões, a Liquidar", $E104)), $E104)</f>
        <v>ELEVA III FIP</v>
      </c>
    </row>
    <row r="105" spans="1:31">
      <c r="A105" t="s">
        <v>4449</v>
      </c>
      <c r="B105" t="s">
        <v>4322</v>
      </c>
      <c r="C105">
        <v>2022</v>
      </c>
      <c r="D105" t="s">
        <v>4374</v>
      </c>
      <c r="E105" t="s">
        <v>4412</v>
      </c>
      <c r="F105" t="str">
        <f t="shared" si="1"/>
        <v>Multiestratégia</v>
      </c>
      <c r="G105" t="s">
        <v>15</v>
      </c>
      <c r="H105" t="s">
        <v>4272</v>
      </c>
      <c r="I105">
        <v>153.18992299999999</v>
      </c>
      <c r="J105" s="908" t="s">
        <v>4545</v>
      </c>
      <c r="K105" s="908">
        <v>827.70680000000004</v>
      </c>
      <c r="L105" s="808">
        <v>126796.34</v>
      </c>
      <c r="M105" s="808">
        <v>-976</v>
      </c>
      <c r="N105" s="808">
        <v>0</v>
      </c>
      <c r="O105">
        <v>0</v>
      </c>
      <c r="R105" t="s">
        <v>4326</v>
      </c>
      <c r="V105" t="s">
        <v>48</v>
      </c>
      <c r="AA105">
        <v>0</v>
      </c>
      <c r="AE105" t="str">
        <f>IFERROR(IF(LEFT(RIGHT($J105,8))="/",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IF(LEFT($E105,13)="Caixa, Contas", "Cx, Contas a Pagar/Receber, Provisões, a Liquidar", $E105)), $E105)</f>
        <v>FIP CREB I MULTI</v>
      </c>
    </row>
    <row r="106" spans="1:31">
      <c r="A106" t="s">
        <v>4449</v>
      </c>
      <c r="B106" t="s">
        <v>4322</v>
      </c>
      <c r="C106">
        <v>2022</v>
      </c>
      <c r="D106" t="s">
        <v>4374</v>
      </c>
      <c r="E106" t="s">
        <v>4413</v>
      </c>
      <c r="F106" t="str">
        <f t="shared" si="1"/>
        <v>Long Only</v>
      </c>
      <c r="G106" t="s">
        <v>14</v>
      </c>
      <c r="H106" t="s">
        <v>4455</v>
      </c>
      <c r="I106">
        <v>166.75002499999999</v>
      </c>
      <c r="J106" s="908" t="s">
        <v>4546</v>
      </c>
      <c r="K106" s="908">
        <v>1434.742</v>
      </c>
      <c r="L106" s="808">
        <v>239243.27</v>
      </c>
      <c r="M106" s="808">
        <v>-10539.63</v>
      </c>
      <c r="N106" s="808">
        <v>0</v>
      </c>
      <c r="O106">
        <v>0</v>
      </c>
      <c r="R106" t="s">
        <v>4326</v>
      </c>
      <c r="V106" t="s">
        <v>48</v>
      </c>
      <c r="AA106">
        <v>0</v>
      </c>
      <c r="AE106" t="str">
        <f>IFERROR(IF(LEFT(RIGHT($J106,8))="/",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IF(LEFT($E106,13)="Caixa, Contas", "Cx, Contas a Pagar/Receber, Provisões, a Liquidar", $E106)), $E106)</f>
        <v>PMF SCALE I FIP</v>
      </c>
    </row>
    <row r="107" spans="1:31">
      <c r="A107" t="s">
        <v>4449</v>
      </c>
      <c r="B107" t="s">
        <v>4322</v>
      </c>
      <c r="C107">
        <v>2022</v>
      </c>
      <c r="D107" t="s">
        <v>4374</v>
      </c>
      <c r="E107" t="s">
        <v>4414</v>
      </c>
      <c r="F107" t="str">
        <f t="shared" si="1"/>
        <v>Long Only</v>
      </c>
      <c r="G107" t="s">
        <v>14</v>
      </c>
      <c r="H107" t="s">
        <v>4287</v>
      </c>
      <c r="I107">
        <v>1137506.420987</v>
      </c>
      <c r="J107" s="908" t="s">
        <v>4547</v>
      </c>
      <c r="K107" s="908">
        <v>0.98035629999999996</v>
      </c>
      <c r="L107" s="808">
        <v>1115161.5900000001</v>
      </c>
      <c r="M107" s="808">
        <v>36094.449999999997</v>
      </c>
      <c r="N107" s="808">
        <v>0</v>
      </c>
      <c r="O107">
        <v>0</v>
      </c>
      <c r="R107" t="s">
        <v>4326</v>
      </c>
      <c r="V107" t="s">
        <v>48</v>
      </c>
      <c r="AA107">
        <v>32</v>
      </c>
      <c r="AE107" t="str">
        <f>IFERROR(IF(LEFT(RIGHT($J107,8))="/",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IF(LEFT($E107,13)="Caixa, Contas", "Cx, Contas a Pagar/Receber, Provisões, a Liquidar", $E107)), $E107)</f>
        <v>Clave Acoes FIC FIA Access</v>
      </c>
    </row>
    <row r="108" spans="1:31">
      <c r="A108" t="s">
        <v>4449</v>
      </c>
      <c r="B108" t="s">
        <v>4322</v>
      </c>
      <c r="C108">
        <v>2022</v>
      </c>
      <c r="D108" t="s">
        <v>4374</v>
      </c>
      <c r="E108" t="s">
        <v>4415</v>
      </c>
      <c r="F108" t="str">
        <f t="shared" si="1"/>
        <v>Long Bias</v>
      </c>
      <c r="G108" t="s">
        <v>14</v>
      </c>
      <c r="H108" t="s">
        <v>4288</v>
      </c>
      <c r="I108">
        <v>1170682.9150159999</v>
      </c>
      <c r="J108" s="908" t="s">
        <v>4548</v>
      </c>
      <c r="K108" s="908">
        <v>1.0541431999999999</v>
      </c>
      <c r="L108" s="808">
        <v>1234067.43</v>
      </c>
      <c r="M108" s="808">
        <v>45359.74</v>
      </c>
      <c r="N108" s="808">
        <v>0</v>
      </c>
      <c r="O108">
        <v>0</v>
      </c>
      <c r="R108" t="s">
        <v>4326</v>
      </c>
      <c r="V108" t="s">
        <v>48</v>
      </c>
      <c r="AA108">
        <v>32</v>
      </c>
      <c r="AE108" t="str">
        <f>IFERROR(IF(LEFT(RIGHT($J108,8))="/",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IF(LEFT($E108,13)="Caixa, Contas", "Cx, Contas a Pagar/Receber, Provisões, a Liquidar", $E108)), $E108)</f>
        <v>Truxt Long Bias FIC FIA Access</v>
      </c>
    </row>
    <row r="109" spans="1:31">
      <c r="A109" t="s">
        <v>4449</v>
      </c>
      <c r="B109" t="s">
        <v>4322</v>
      </c>
      <c r="C109">
        <v>2022</v>
      </c>
      <c r="D109" t="s">
        <v>4374</v>
      </c>
      <c r="E109" t="s">
        <v>4416</v>
      </c>
      <c r="F109" t="str">
        <f t="shared" si="1"/>
        <v>Long Only</v>
      </c>
      <c r="G109" t="s">
        <v>14</v>
      </c>
      <c r="H109" t="s">
        <v>4287</v>
      </c>
      <c r="I109">
        <v>791215.19986599998</v>
      </c>
      <c r="J109" s="908" t="s">
        <v>4549</v>
      </c>
      <c r="K109" s="908">
        <v>1.0526816000000001</v>
      </c>
      <c r="L109" s="808">
        <v>832897.68</v>
      </c>
      <c r="M109" s="808">
        <v>24407.88</v>
      </c>
      <c r="N109" s="808">
        <v>0</v>
      </c>
      <c r="O109">
        <v>0</v>
      </c>
      <c r="R109" t="s">
        <v>4326</v>
      </c>
      <c r="V109" t="s">
        <v>48</v>
      </c>
      <c r="AA109">
        <v>90</v>
      </c>
      <c r="AE109" t="str">
        <f>IFERROR(IF(LEFT(RIGHT($J109,8))="/",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IF(LEFT($E109,13)="Caixa, Contas", "Cx, Contas a Pagar/Receber, Provisões, a Liquidar", $E109)), $E109)</f>
        <v>Velt FIC FIA Access</v>
      </c>
    </row>
    <row r="110" spans="1:31">
      <c r="A110" t="s">
        <v>4449</v>
      </c>
      <c r="B110" t="s">
        <v>4322</v>
      </c>
      <c r="C110">
        <v>2022</v>
      </c>
      <c r="D110" t="s">
        <v>4374</v>
      </c>
      <c r="E110" t="s">
        <v>4417</v>
      </c>
      <c r="F110" t="str">
        <f t="shared" si="1"/>
        <v>Long Only</v>
      </c>
      <c r="G110" t="s">
        <v>14</v>
      </c>
      <c r="H110" t="s">
        <v>4287</v>
      </c>
      <c r="I110">
        <v>8500</v>
      </c>
      <c r="J110" s="908" t="s">
        <v>4550</v>
      </c>
      <c r="K110" s="908">
        <v>105.99411382</v>
      </c>
      <c r="L110" s="808">
        <v>900949.97</v>
      </c>
      <c r="M110" s="808">
        <v>21986.6</v>
      </c>
      <c r="N110" s="808">
        <v>0</v>
      </c>
      <c r="O110">
        <v>0</v>
      </c>
      <c r="R110" t="s">
        <v>4326</v>
      </c>
      <c r="V110" t="s">
        <v>48</v>
      </c>
      <c r="AA110">
        <v>3</v>
      </c>
      <c r="AE110" t="str">
        <f>IFERROR(IF(LEFT(RIGHT($J110,8))="/",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IF(LEFT($E110,13)="Caixa, Contas", "Cx, Contas a Pagar/Receber, Provisões, a Liquidar", $E110)), $E110)</f>
        <v>Atmr IIi FIC Ações</v>
      </c>
    </row>
    <row r="111" spans="1:31">
      <c r="A111" t="s">
        <v>4449</v>
      </c>
      <c r="B111" t="s">
        <v>4322</v>
      </c>
      <c r="C111">
        <v>2022</v>
      </c>
      <c r="D111" t="s">
        <v>4374</v>
      </c>
      <c r="E111" t="s">
        <v>4367</v>
      </c>
      <c r="F111" t="str">
        <f t="shared" si="1"/>
        <v>Long Only</v>
      </c>
      <c r="G111" t="s">
        <v>14</v>
      </c>
      <c r="H111" t="s">
        <v>4287</v>
      </c>
      <c r="I111">
        <v>72764.213197000005</v>
      </c>
      <c r="J111" s="908" t="s">
        <v>4515</v>
      </c>
      <c r="K111" s="908">
        <v>14.345153</v>
      </c>
      <c r="L111" s="808">
        <v>1043813.77</v>
      </c>
      <c r="M111" s="808">
        <v>26286.67</v>
      </c>
      <c r="N111" s="808">
        <v>0</v>
      </c>
      <c r="O111">
        <v>0</v>
      </c>
      <c r="R111" t="s">
        <v>4326</v>
      </c>
      <c r="V111" t="s">
        <v>48</v>
      </c>
      <c r="AA111">
        <v>16</v>
      </c>
      <c r="AE111" t="str">
        <f>IFERROR(IF(LEFT(RIGHT($J111,8))="/",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IF(LEFT($E111,13)="Caixa, Contas", "Cx, Contas a Pagar/Receber, Provisões, a Liquidar", $E111)), $E111)</f>
        <v>Brasil Capital FIC FIA</v>
      </c>
    </row>
    <row r="112" spans="1:31">
      <c r="A112" t="s">
        <v>4449</v>
      </c>
      <c r="B112" t="s">
        <v>4322</v>
      </c>
      <c r="C112">
        <v>2022</v>
      </c>
      <c r="D112" t="s">
        <v>4374</v>
      </c>
      <c r="E112" t="s">
        <v>4418</v>
      </c>
      <c r="F112" t="str">
        <f t="shared" si="1"/>
        <v>Global</v>
      </c>
      <c r="G112" t="s">
        <v>14</v>
      </c>
      <c r="H112" t="s">
        <v>4290</v>
      </c>
      <c r="I112">
        <v>924338.64320799999</v>
      </c>
      <c r="J112" s="908" t="s">
        <v>4551</v>
      </c>
      <c r="K112" s="908">
        <v>0.71131630000000001</v>
      </c>
      <c r="L112" s="808">
        <v>657497.14</v>
      </c>
      <c r="M112" s="808">
        <v>-25909.49</v>
      </c>
      <c r="N112" s="808">
        <v>0</v>
      </c>
      <c r="O112">
        <v>0</v>
      </c>
      <c r="R112" t="s">
        <v>4326</v>
      </c>
      <c r="V112" t="s">
        <v>48</v>
      </c>
      <c r="AA112">
        <v>2</v>
      </c>
      <c r="AE112" t="str">
        <f>IFERROR(IF(LEFT(RIGHT($J112,8))="/",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IF(LEFT($E112,13)="Caixa, Contas", "Cx, Contas a Pagar/Receber, Provisões, a Liquidar", $E112)), $E112)</f>
        <v>Newton Global Tech Fund FIA IE</v>
      </c>
    </row>
    <row r="113" spans="1:31">
      <c r="A113" t="s">
        <v>4449</v>
      </c>
      <c r="B113" t="s">
        <v>4322</v>
      </c>
      <c r="C113">
        <v>2022</v>
      </c>
      <c r="D113" t="s">
        <v>4374</v>
      </c>
      <c r="E113" t="s">
        <v>4336</v>
      </c>
      <c r="F113" t="str">
        <f t="shared" si="1"/>
        <v>Pós-fixado</v>
      </c>
      <c r="G113" t="s">
        <v>11</v>
      </c>
      <c r="H113" t="s">
        <v>4267</v>
      </c>
      <c r="I113">
        <v>317082.71853200003</v>
      </c>
      <c r="J113" s="908" t="s">
        <v>4494</v>
      </c>
      <c r="K113" s="908">
        <v>3.55484</v>
      </c>
      <c r="L113" s="808">
        <v>1127178.33</v>
      </c>
      <c r="M113" s="808">
        <v>567.80999999999995</v>
      </c>
      <c r="N113" s="808">
        <v>0</v>
      </c>
      <c r="O113">
        <v>0</v>
      </c>
      <c r="R113" t="s">
        <v>4326</v>
      </c>
      <c r="V113" t="s">
        <v>48</v>
      </c>
      <c r="AA113">
        <v>0</v>
      </c>
      <c r="AE113" t="str">
        <f>IFERROR(IF(LEFT(RIGHT($J113,8))="/",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IF(LEFT($E113,13)="Caixa, Contas", "Cx, Contas a Pagar/Receber, Provisões, a Liquidar", $E113)), $E113)</f>
        <v>BTG Pactual Tesouro Selic FI RF REF DI</v>
      </c>
    </row>
    <row r="114" spans="1:31">
      <c r="A114" t="s">
        <v>4449</v>
      </c>
      <c r="B114" t="s">
        <v>4322</v>
      </c>
      <c r="C114">
        <v>2022</v>
      </c>
      <c r="D114" t="s">
        <v>4374</v>
      </c>
      <c r="E114" t="s">
        <v>4352</v>
      </c>
      <c r="F114" t="str">
        <f t="shared" si="1"/>
        <v>Macro</v>
      </c>
      <c r="G114" t="s">
        <v>15</v>
      </c>
      <c r="H114" t="s">
        <v>2711</v>
      </c>
      <c r="I114">
        <v>326944.69666100002</v>
      </c>
      <c r="J114" s="908" t="s">
        <v>4499</v>
      </c>
      <c r="K114" s="908">
        <v>2.1001078999999998</v>
      </c>
      <c r="L114" s="808">
        <v>686619.14</v>
      </c>
      <c r="M114" s="808">
        <v>4036.85</v>
      </c>
      <c r="N114" s="808">
        <v>0</v>
      </c>
      <c r="O114">
        <v>0</v>
      </c>
      <c r="R114" t="s">
        <v>4326</v>
      </c>
      <c r="V114" t="s">
        <v>48</v>
      </c>
      <c r="AA114">
        <v>31</v>
      </c>
      <c r="AE114" t="str">
        <f>IFERROR(IF(LEFT(RIGHT($J114,8))="/",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IF(LEFT($E114,13)="Caixa, Contas", "Cx, Contas a Pagar/Receber, Provisões, a Liquidar", $E114)), $E114)</f>
        <v>Ibiuna Hedge STH FIC FIM Access</v>
      </c>
    </row>
    <row r="115" spans="1:31">
      <c r="A115" t="s">
        <v>4449</v>
      </c>
      <c r="B115" t="s">
        <v>4322</v>
      </c>
      <c r="C115">
        <v>2022</v>
      </c>
      <c r="D115" t="s">
        <v>4374</v>
      </c>
      <c r="E115" t="s">
        <v>4419</v>
      </c>
      <c r="F115" t="str">
        <f t="shared" si="1"/>
        <v>Long Bias</v>
      </c>
      <c r="G115" t="s">
        <v>14</v>
      </c>
      <c r="H115" t="s">
        <v>4288</v>
      </c>
      <c r="I115">
        <v>974821.18868300004</v>
      </c>
      <c r="J115" s="908" t="s">
        <v>4552</v>
      </c>
      <c r="K115" s="908">
        <v>1.3130999999999999</v>
      </c>
      <c r="L115" s="808">
        <v>1280037.7</v>
      </c>
      <c r="M115" s="808">
        <v>11875.66</v>
      </c>
      <c r="N115" s="808">
        <v>0</v>
      </c>
      <c r="O115">
        <v>0</v>
      </c>
      <c r="R115" t="s">
        <v>4326</v>
      </c>
      <c r="V115" t="s">
        <v>48</v>
      </c>
      <c r="AA115">
        <v>32</v>
      </c>
      <c r="AE115" t="str">
        <f>IFERROR(IF(LEFT(RIGHT($J115,8))="/",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IF(LEFT($E115,13)="Caixa, Contas", "Cx, Contas a Pagar/Receber, Provisões, a Liquidar", $E115)), $E115)</f>
        <v>Miles Acer Long Bias Access FIC MM</v>
      </c>
    </row>
    <row r="116" spans="1:31">
      <c r="A116" t="s">
        <v>4449</v>
      </c>
      <c r="B116" t="s">
        <v>4322</v>
      </c>
      <c r="C116">
        <v>2022</v>
      </c>
      <c r="D116" t="s">
        <v>4374</v>
      </c>
      <c r="E116" t="s">
        <v>4353</v>
      </c>
      <c r="F116" t="str">
        <f t="shared" si="1"/>
        <v>Macro</v>
      </c>
      <c r="G116" t="s">
        <v>15</v>
      </c>
      <c r="H116" t="s">
        <v>2711</v>
      </c>
      <c r="I116">
        <v>182984.25245900001</v>
      </c>
      <c r="J116" s="908" t="s">
        <v>4500</v>
      </c>
      <c r="K116" s="908">
        <v>3.5863</v>
      </c>
      <c r="L116" s="808">
        <v>656236.42000000004</v>
      </c>
      <c r="M116" s="808">
        <v>5293.05</v>
      </c>
      <c r="N116" s="808">
        <v>0</v>
      </c>
      <c r="O116">
        <v>0</v>
      </c>
      <c r="R116" t="s">
        <v>4326</v>
      </c>
      <c r="V116" t="s">
        <v>48</v>
      </c>
      <c r="AA116">
        <v>61</v>
      </c>
      <c r="AE116" t="str">
        <f>IFERROR(IF(LEFT(RIGHT($J116,8))="/",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IF(LEFT($E116,13)="Caixa, Contas", "Cx, Contas a Pagar/Receber, Provisões, a Liquidar", $E116)), $E116)</f>
        <v>BTGP Access SPX Nimitz FIC Multimercado</v>
      </c>
    </row>
    <row r="117" spans="1:31">
      <c r="A117" t="s">
        <v>4449</v>
      </c>
      <c r="B117" t="s">
        <v>4322</v>
      </c>
      <c r="C117">
        <v>2022</v>
      </c>
      <c r="D117" t="s">
        <v>4374</v>
      </c>
      <c r="E117" t="s">
        <v>4420</v>
      </c>
      <c r="F117" t="str">
        <f t="shared" si="1"/>
        <v>Pós-fixado</v>
      </c>
      <c r="G117" t="s">
        <v>11</v>
      </c>
      <c r="H117" t="s">
        <v>4268</v>
      </c>
      <c r="I117">
        <v>556.81066199999998</v>
      </c>
      <c r="J117" s="908" t="s">
        <v>4553</v>
      </c>
      <c r="K117" s="908">
        <v>1224.6461788500001</v>
      </c>
      <c r="L117" s="808">
        <v>681896.05</v>
      </c>
      <c r="M117" s="808">
        <v>414.12</v>
      </c>
      <c r="N117" s="808">
        <v>0</v>
      </c>
      <c r="O117">
        <v>0</v>
      </c>
      <c r="R117" t="s">
        <v>4326</v>
      </c>
      <c r="V117" t="s">
        <v>48</v>
      </c>
      <c r="AA117">
        <v>91</v>
      </c>
      <c r="AE117" t="str">
        <f>IFERROR(IF(LEFT(RIGHT($J117,8))="/",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IF(LEFT($E117,13)="Caixa, Contas", "Cx, Contas a Pagar/Receber, Provisões, a Liquidar", $E117)), $E117)</f>
        <v>Everest High Yield FIC FIM - CP E1</v>
      </c>
    </row>
    <row r="118" spans="1:31">
      <c r="A118" t="s">
        <v>4449</v>
      </c>
      <c r="B118" t="s">
        <v>4322</v>
      </c>
      <c r="C118">
        <v>2022</v>
      </c>
      <c r="D118" t="s">
        <v>4374</v>
      </c>
      <c r="E118" t="s">
        <v>4421</v>
      </c>
      <c r="F118" t="str">
        <f t="shared" si="1"/>
        <v>Long Bias</v>
      </c>
      <c r="G118" t="s">
        <v>14</v>
      </c>
      <c r="H118" t="s">
        <v>4288</v>
      </c>
      <c r="I118">
        <v>1558074.1921959999</v>
      </c>
      <c r="J118" s="908" t="s">
        <v>4554</v>
      </c>
      <c r="K118" s="908">
        <v>1.41039928</v>
      </c>
      <c r="L118" s="808">
        <v>2197506.7200000002</v>
      </c>
      <c r="M118" s="808">
        <v>61089.21</v>
      </c>
      <c r="N118" s="808">
        <v>0</v>
      </c>
      <c r="O118">
        <v>0</v>
      </c>
      <c r="R118" t="s">
        <v>4326</v>
      </c>
      <c r="V118" t="s">
        <v>48</v>
      </c>
      <c r="AA118">
        <v>2</v>
      </c>
      <c r="AE118" t="str">
        <f>IFERROR(IF(LEFT(RIGHT($J118,8))="/",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IF(LEFT($E118,13)="Caixa, Contas", "Cx, Contas a Pagar/Receber, Provisões, a Liquidar", $E118)), $E118)</f>
        <v>Norte Long Bias FIC FIM</v>
      </c>
    </row>
    <row r="119" spans="1:31">
      <c r="A119" t="s">
        <v>4449</v>
      </c>
      <c r="B119" t="s">
        <v>4322</v>
      </c>
      <c r="C119">
        <v>2022</v>
      </c>
      <c r="D119" t="s">
        <v>4374</v>
      </c>
      <c r="E119" t="s">
        <v>4422</v>
      </c>
      <c r="F119" t="str">
        <f t="shared" si="1"/>
        <v>Internacional</v>
      </c>
      <c r="G119" t="s">
        <v>11</v>
      </c>
      <c r="H119" t="s">
        <v>4215</v>
      </c>
      <c r="I119">
        <v>797267.65967099997</v>
      </c>
      <c r="J119" s="908" t="s">
        <v>4555</v>
      </c>
      <c r="K119" s="908">
        <v>1.8590633000000001</v>
      </c>
      <c r="L119" s="808">
        <v>1482171.05</v>
      </c>
      <c r="M119" s="808">
        <v>-929.21</v>
      </c>
      <c r="N119" s="808">
        <v>0</v>
      </c>
      <c r="O119">
        <v>0</v>
      </c>
      <c r="R119" t="s">
        <v>4326</v>
      </c>
      <c r="V119" t="s">
        <v>48</v>
      </c>
      <c r="AA119">
        <v>32</v>
      </c>
      <c r="AE119" t="str">
        <f>IFERROR(IF(LEFT(RIGHT($J119,8))="/",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IF(LEFT($E119,13)="Caixa, Contas", "Cx, Contas a Pagar/Receber, Provisões, a Liquidar", $E119)), $E119)</f>
        <v>Quasar Latam Bonds BRL FIM CP IE</v>
      </c>
    </row>
    <row r="120" spans="1:31">
      <c r="A120" t="s">
        <v>4449</v>
      </c>
      <c r="B120" t="s">
        <v>4322</v>
      </c>
      <c r="C120">
        <v>2022</v>
      </c>
      <c r="D120" t="s">
        <v>4374</v>
      </c>
      <c r="E120" t="s">
        <v>4423</v>
      </c>
      <c r="F120" t="str">
        <f t="shared" si="1"/>
        <v>Inflação Média (4-6)</v>
      </c>
      <c r="G120" t="s">
        <v>11</v>
      </c>
      <c r="H120" t="s">
        <v>4266</v>
      </c>
      <c r="I120">
        <v>9</v>
      </c>
      <c r="J120" s="908" t="s">
        <v>4512</v>
      </c>
      <c r="K120" s="908">
        <v>50692.996824299997</v>
      </c>
      <c r="L120" s="808">
        <v>456236.97</v>
      </c>
      <c r="M120" s="808">
        <v>107419.64</v>
      </c>
      <c r="N120" s="808">
        <v>0</v>
      </c>
      <c r="O120">
        <v>0</v>
      </c>
      <c r="R120" t="s">
        <v>4326</v>
      </c>
      <c r="V120" t="s">
        <v>48</v>
      </c>
      <c r="AA120">
        <v>1019</v>
      </c>
      <c r="AE120" t="str">
        <f>IFERROR(IF(LEFT(RIGHT($J120,8))="/",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IF(LEFT($E120,13)="Caixa, Contas", "Cx, Contas a Pagar/Receber, Provisões, a Liquidar", $E120)), $E120)</f>
        <v>LF002200L59 - 100% IPCA + 6.30% a.a - 15/08/2025</v>
      </c>
    </row>
    <row r="121" spans="1:31">
      <c r="A121" t="s">
        <v>4449</v>
      </c>
      <c r="B121" t="s">
        <v>4322</v>
      </c>
      <c r="C121">
        <v>2022</v>
      </c>
      <c r="D121" t="s">
        <v>4374</v>
      </c>
      <c r="E121" t="s">
        <v>4362</v>
      </c>
      <c r="F121" t="str">
        <f t="shared" si="1"/>
        <v>Pós-fixado</v>
      </c>
      <c r="G121" t="s">
        <v>11</v>
      </c>
      <c r="H121" t="s">
        <v>4268</v>
      </c>
      <c r="I121">
        <v>2</v>
      </c>
      <c r="K121" s="908">
        <v>349243.89214089996</v>
      </c>
      <c r="L121" s="808">
        <v>698487.78</v>
      </c>
      <c r="M121" s="808">
        <v>97125.09</v>
      </c>
      <c r="N121" s="808">
        <v>0</v>
      </c>
      <c r="O121">
        <v>0</v>
      </c>
      <c r="R121" t="s">
        <v>4326</v>
      </c>
      <c r="V121" t="s">
        <v>48</v>
      </c>
      <c r="AA121">
        <v>1427</v>
      </c>
      <c r="AE121" t="str">
        <f>IFERROR(IF(LEFT(RIGHT($J121,8))="/",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IF(LEFT($E121,13)="Caixa, Contas", "Cx, Contas a Pagar/Receber, Provisões, a Liquidar", $E121)), $E121)</f>
        <v>LFSN21003V0 - 100% CDI - 27/09/2026</v>
      </c>
    </row>
    <row r="122" spans="1:31">
      <c r="A122" t="s">
        <v>4449</v>
      </c>
      <c r="B122" t="s">
        <v>4322</v>
      </c>
      <c r="C122">
        <v>2022</v>
      </c>
      <c r="D122" t="s">
        <v>4374</v>
      </c>
      <c r="E122" t="s">
        <v>4363</v>
      </c>
      <c r="F122" t="str">
        <f t="shared" si="1"/>
        <v>Pós-fixado</v>
      </c>
      <c r="G122" t="s">
        <v>11</v>
      </c>
      <c r="H122" t="s">
        <v>4268</v>
      </c>
      <c r="I122">
        <v>1</v>
      </c>
      <c r="K122" s="908">
        <v>335443.96476040001</v>
      </c>
      <c r="L122" s="808">
        <v>335443.96000000002</v>
      </c>
      <c r="M122" s="808">
        <v>13447.34</v>
      </c>
      <c r="N122" s="808">
        <v>0</v>
      </c>
      <c r="O122">
        <v>0</v>
      </c>
      <c r="R122" t="s">
        <v>4326</v>
      </c>
      <c r="V122" t="s">
        <v>48</v>
      </c>
      <c r="AA122">
        <v>2398</v>
      </c>
      <c r="AE122" t="str">
        <f>IFERROR(IF(LEFT(RIGHT($J122,8))="/",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IF(LEFT($E122,13)="Caixa, Contas", "Cx, Contas a Pagar/Receber, Provisões, a Liquidar", $E122)), $E122)</f>
        <v>LFSN22006YJ - 100% CDI - 25/05/2029</v>
      </c>
    </row>
    <row r="123" spans="1:31">
      <c r="A123" t="s">
        <v>4449</v>
      </c>
      <c r="B123" t="s">
        <v>4322</v>
      </c>
      <c r="C123">
        <v>2022</v>
      </c>
      <c r="D123" t="s">
        <v>4374</v>
      </c>
      <c r="E123" t="s">
        <v>4424</v>
      </c>
      <c r="F123" t="str">
        <f t="shared" si="1"/>
        <v>Pós-fixado</v>
      </c>
      <c r="G123" t="s">
        <v>11</v>
      </c>
      <c r="H123" t="s">
        <v>4268</v>
      </c>
      <c r="I123">
        <v>2</v>
      </c>
      <c r="J123" s="908" t="s">
        <v>4484</v>
      </c>
      <c r="K123" s="908">
        <v>337925.05358299997</v>
      </c>
      <c r="L123" s="808">
        <v>675850.11</v>
      </c>
      <c r="M123" s="808">
        <v>181398.61</v>
      </c>
      <c r="N123" s="808">
        <v>0</v>
      </c>
      <c r="O123">
        <v>0</v>
      </c>
      <c r="R123" t="s">
        <v>4326</v>
      </c>
      <c r="V123" t="s">
        <v>48</v>
      </c>
      <c r="AA123">
        <v>1599</v>
      </c>
      <c r="AE123" t="str">
        <f>IFERROR(IF(LEFT(RIGHT($J123,8))="/",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IF(LEFT($E123,13)="Caixa, Contas", "Cx, Contas a Pagar/Receber, Provisões, a Liquidar", $E123)), $E123)</f>
        <v>LFSN220033M -100.00% CDI + 2.25% - 18/03/2027</v>
      </c>
    </row>
    <row r="124" spans="1:31">
      <c r="A124" t="s">
        <v>4449</v>
      </c>
      <c r="B124" t="s">
        <v>4322</v>
      </c>
      <c r="C124">
        <v>2022</v>
      </c>
      <c r="D124" t="s">
        <v>4374</v>
      </c>
      <c r="E124" t="s">
        <v>4425</v>
      </c>
      <c r="F124" t="str">
        <f t="shared" si="1"/>
        <v>Inflação Média (4-6)</v>
      </c>
      <c r="G124" t="s">
        <v>11</v>
      </c>
      <c r="H124" t="s">
        <v>4266</v>
      </c>
      <c r="I124">
        <v>187</v>
      </c>
      <c r="J124" s="908" t="s">
        <v>4512</v>
      </c>
      <c r="K124" s="908">
        <v>4086.4445649999998</v>
      </c>
      <c r="L124" s="808">
        <v>764165.13</v>
      </c>
      <c r="M124" s="808">
        <v>5250.82</v>
      </c>
      <c r="N124" s="808">
        <v>0</v>
      </c>
      <c r="O124">
        <v>0</v>
      </c>
      <c r="R124" t="s">
        <v>4326</v>
      </c>
      <c r="U124" t="s">
        <v>4330</v>
      </c>
      <c r="V124" t="s">
        <v>48</v>
      </c>
      <c r="AA124">
        <v>2115</v>
      </c>
      <c r="AE124" t="str">
        <f>IFERROR(IF(LEFT(RIGHT($J124,8))="/",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IF(LEFT($E124,13)="Caixa, Contas", "Cx, Contas a Pagar/Receber, Provisões, a Liquidar", $E124)), $E124)</f>
        <v>NTN-B 15/08/2028</v>
      </c>
    </row>
    <row r="125" spans="1:31">
      <c r="A125" t="s">
        <v>4449</v>
      </c>
      <c r="B125" t="s">
        <v>4322</v>
      </c>
      <c r="C125">
        <v>2022</v>
      </c>
      <c r="D125" t="s">
        <v>4374</v>
      </c>
      <c r="E125" t="s">
        <v>4426</v>
      </c>
      <c r="F125" t="str">
        <f t="shared" si="1"/>
        <v>Pré Média (4-5)</v>
      </c>
      <c r="G125" t="s">
        <v>11</v>
      </c>
      <c r="H125" t="s">
        <v>4269</v>
      </c>
      <c r="I125">
        <v>706</v>
      </c>
      <c r="K125" s="908">
        <v>999.22795399999995</v>
      </c>
      <c r="L125" s="808">
        <v>705454.94</v>
      </c>
      <c r="M125" s="808">
        <v>1742.97</v>
      </c>
      <c r="N125" s="808">
        <v>0</v>
      </c>
      <c r="O125">
        <v>0</v>
      </c>
      <c r="R125" t="s">
        <v>4326</v>
      </c>
      <c r="U125" t="s">
        <v>4330</v>
      </c>
      <c r="V125" t="s">
        <v>48</v>
      </c>
      <c r="AA125">
        <v>0</v>
      </c>
      <c r="AE125" t="str">
        <f>IFERROR(IF(LEFT(RIGHT($J125,8))="/",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IF(LEFT($E125,13)="Caixa, Contas", "Cx, Contas a Pagar/Receber, Provisões, a Liquidar", $E125)), $E125)</f>
        <v>NTN-F -  Vcto: 01/01/2025</v>
      </c>
    </row>
    <row r="126" spans="1:31">
      <c r="A126" t="s">
        <v>4449</v>
      </c>
      <c r="B126" t="s">
        <v>4322</v>
      </c>
      <c r="C126">
        <v>2022</v>
      </c>
      <c r="D126" t="s">
        <v>4325</v>
      </c>
      <c r="E126" t="s">
        <v>4324</v>
      </c>
      <c r="W126">
        <v>917.5</v>
      </c>
      <c r="X126">
        <v>-20150.95</v>
      </c>
      <c r="Y126">
        <v>-8760.5</v>
      </c>
      <c r="Z126">
        <v>0</v>
      </c>
    </row>
    <row r="127" spans="1:31">
      <c r="A127" t="s">
        <v>4449</v>
      </c>
      <c r="B127" t="s">
        <v>4322</v>
      </c>
      <c r="C127">
        <v>2022</v>
      </c>
      <c r="D127" t="s">
        <v>4325</v>
      </c>
      <c r="E127" t="s">
        <v>4427</v>
      </c>
      <c r="F127" t="s">
        <v>4522</v>
      </c>
      <c r="G127" t="s">
        <v>14</v>
      </c>
      <c r="H127" t="s">
        <v>4287</v>
      </c>
      <c r="I127">
        <v>27200</v>
      </c>
      <c r="J127" s="908" t="s">
        <v>4556</v>
      </c>
      <c r="K127" s="908">
        <v>37.020000000000003</v>
      </c>
      <c r="L127" s="808">
        <v>1006944</v>
      </c>
      <c r="M127" s="808">
        <v>-48960</v>
      </c>
      <c r="N127" s="808">
        <v>0</v>
      </c>
      <c r="O127">
        <v>0</v>
      </c>
      <c r="R127" t="s">
        <v>4326</v>
      </c>
      <c r="S127">
        <v>-4.6367851622879996</v>
      </c>
      <c r="V127" t="s">
        <v>48</v>
      </c>
      <c r="AA127">
        <v>2</v>
      </c>
    </row>
    <row r="128" spans="1:31">
      <c r="A128" t="s">
        <v>4449</v>
      </c>
      <c r="B128" t="s">
        <v>4322</v>
      </c>
      <c r="C128">
        <v>2022</v>
      </c>
      <c r="D128" t="s">
        <v>4325</v>
      </c>
      <c r="E128" t="s">
        <v>4428</v>
      </c>
      <c r="F128" t="s">
        <v>4522</v>
      </c>
      <c r="G128" t="s">
        <v>14</v>
      </c>
      <c r="H128" t="s">
        <v>4287</v>
      </c>
      <c r="I128">
        <v>39300</v>
      </c>
      <c r="J128" s="908" t="s">
        <v>4557</v>
      </c>
      <c r="K128" s="908">
        <v>33.71</v>
      </c>
      <c r="L128" s="808">
        <v>1324803</v>
      </c>
      <c r="M128" s="808">
        <v>45981</v>
      </c>
      <c r="N128" s="808">
        <v>0</v>
      </c>
      <c r="O128">
        <v>0</v>
      </c>
      <c r="R128" t="s">
        <v>4326</v>
      </c>
      <c r="S128">
        <v>3.5955746773200001</v>
      </c>
      <c r="V128" t="s">
        <v>48</v>
      </c>
      <c r="AA128">
        <v>2</v>
      </c>
    </row>
    <row r="129" spans="1:28">
      <c r="A129" t="s">
        <v>4449</v>
      </c>
      <c r="B129" t="s">
        <v>4322</v>
      </c>
      <c r="C129">
        <v>2022</v>
      </c>
      <c r="D129" t="s">
        <v>4325</v>
      </c>
      <c r="E129" t="s">
        <v>4331</v>
      </c>
      <c r="F129" t="s">
        <v>4522</v>
      </c>
      <c r="G129" t="s">
        <v>14</v>
      </c>
      <c r="H129" t="s">
        <v>4287</v>
      </c>
      <c r="I129">
        <v>135000</v>
      </c>
      <c r="J129" s="908" t="s">
        <v>4558</v>
      </c>
      <c r="K129" s="908">
        <v>7.4</v>
      </c>
      <c r="L129" s="808">
        <v>999000</v>
      </c>
      <c r="M129" s="808">
        <v>13500</v>
      </c>
      <c r="N129" s="808">
        <v>990440.1</v>
      </c>
      <c r="O129">
        <v>0</v>
      </c>
      <c r="R129" t="s">
        <v>4326</v>
      </c>
      <c r="S129">
        <v>0.86425216426499996</v>
      </c>
      <c r="U129" t="s">
        <v>4332</v>
      </c>
      <c r="V129" t="s">
        <v>48</v>
      </c>
      <c r="AA129">
        <v>2</v>
      </c>
    </row>
    <row r="130" spans="1:28">
      <c r="A130" t="s">
        <v>4449</v>
      </c>
      <c r="B130" t="s">
        <v>4322</v>
      </c>
      <c r="C130">
        <v>2022</v>
      </c>
      <c r="D130" t="s">
        <v>4325</v>
      </c>
      <c r="E130" t="s">
        <v>4429</v>
      </c>
      <c r="F130" t="s">
        <v>4522</v>
      </c>
      <c r="G130" t="s">
        <v>14</v>
      </c>
      <c r="H130" t="s">
        <v>4287</v>
      </c>
      <c r="I130">
        <v>20700</v>
      </c>
      <c r="J130" s="908" t="s">
        <v>4559</v>
      </c>
      <c r="K130" s="908">
        <v>52.45</v>
      </c>
      <c r="L130" s="808">
        <v>1085715</v>
      </c>
      <c r="M130" s="808">
        <v>33120</v>
      </c>
      <c r="N130" s="808">
        <v>0</v>
      </c>
      <c r="O130">
        <v>0</v>
      </c>
      <c r="R130" t="s">
        <v>4326</v>
      </c>
      <c r="S130">
        <v>3.1465093411999998</v>
      </c>
      <c r="V130" t="s">
        <v>48</v>
      </c>
      <c r="AA130">
        <v>2</v>
      </c>
    </row>
    <row r="131" spans="1:28">
      <c r="A131" t="s">
        <v>4449</v>
      </c>
      <c r="B131" t="s">
        <v>4322</v>
      </c>
      <c r="C131">
        <v>2022</v>
      </c>
      <c r="D131" t="s">
        <v>4325</v>
      </c>
      <c r="E131" t="s">
        <v>4430</v>
      </c>
      <c r="F131" t="s">
        <v>4522</v>
      </c>
      <c r="G131" t="s">
        <v>14</v>
      </c>
      <c r="H131" t="s">
        <v>4287</v>
      </c>
      <c r="I131">
        <v>103000</v>
      </c>
      <c r="J131" s="908" t="s">
        <v>4430</v>
      </c>
      <c r="K131" s="908">
        <v>11.25</v>
      </c>
      <c r="L131" s="808">
        <v>1158750</v>
      </c>
      <c r="M131" s="808">
        <v>12360</v>
      </c>
      <c r="N131" s="808">
        <v>0</v>
      </c>
      <c r="O131">
        <v>0</v>
      </c>
      <c r="R131" t="s">
        <v>4326</v>
      </c>
      <c r="S131">
        <v>1.078167115903</v>
      </c>
      <c r="U131" t="s">
        <v>4431</v>
      </c>
      <c r="V131" t="s">
        <v>48</v>
      </c>
      <c r="AA131">
        <v>2</v>
      </c>
    </row>
    <row r="132" spans="1:28">
      <c r="A132" t="s">
        <v>4449</v>
      </c>
      <c r="B132" t="s">
        <v>4322</v>
      </c>
      <c r="C132">
        <v>2022</v>
      </c>
      <c r="D132" t="s">
        <v>4325</v>
      </c>
      <c r="E132" t="s">
        <v>4383</v>
      </c>
      <c r="F132" t="s">
        <v>4522</v>
      </c>
      <c r="G132" t="s">
        <v>14</v>
      </c>
      <c r="H132" t="s">
        <v>4287</v>
      </c>
      <c r="I132">
        <v>206400</v>
      </c>
      <c r="J132" s="908" t="s">
        <v>4528</v>
      </c>
      <c r="K132" s="908">
        <v>10.7</v>
      </c>
      <c r="L132" s="808">
        <v>2208480</v>
      </c>
      <c r="M132" s="808">
        <v>-63984</v>
      </c>
      <c r="N132" s="808">
        <v>0</v>
      </c>
      <c r="O132">
        <v>0</v>
      </c>
      <c r="R132" t="s">
        <v>4326</v>
      </c>
      <c r="S132">
        <v>-2.815622161671</v>
      </c>
      <c r="V132" t="s">
        <v>48</v>
      </c>
      <c r="AA132">
        <v>2</v>
      </c>
    </row>
    <row r="133" spans="1:28">
      <c r="A133" t="s">
        <v>4449</v>
      </c>
      <c r="B133" t="s">
        <v>4322</v>
      </c>
      <c r="C133">
        <v>2022</v>
      </c>
      <c r="D133" t="s">
        <v>4325</v>
      </c>
      <c r="E133" t="s">
        <v>4334</v>
      </c>
      <c r="F133" t="s">
        <v>4522</v>
      </c>
      <c r="G133" t="s">
        <v>14</v>
      </c>
      <c r="H133" t="s">
        <v>4287</v>
      </c>
      <c r="I133">
        <v>0</v>
      </c>
      <c r="J133" s="908" t="s">
        <v>4536</v>
      </c>
      <c r="K133" s="908">
        <v>29.81</v>
      </c>
      <c r="L133" s="808">
        <v>0</v>
      </c>
      <c r="M133" s="808">
        <v>-52954</v>
      </c>
      <c r="N133" s="808">
        <v>0</v>
      </c>
      <c r="O133">
        <v>986029</v>
      </c>
      <c r="R133" t="s">
        <v>4326</v>
      </c>
      <c r="S133">
        <v>-5.5724443999559998</v>
      </c>
      <c r="U133" t="s">
        <v>4335</v>
      </c>
      <c r="V133" t="s">
        <v>48</v>
      </c>
      <c r="AA133">
        <v>2</v>
      </c>
    </row>
    <row r="134" spans="1:28">
      <c r="A134" t="s">
        <v>4449</v>
      </c>
      <c r="B134" t="s">
        <v>4322</v>
      </c>
      <c r="C134">
        <v>2022</v>
      </c>
      <c r="D134" t="s">
        <v>4325</v>
      </c>
      <c r="E134" t="s">
        <v>4432</v>
      </c>
      <c r="F134" t="s">
        <v>4522</v>
      </c>
      <c r="G134" t="s">
        <v>14</v>
      </c>
      <c r="H134" t="s">
        <v>4287</v>
      </c>
      <c r="I134">
        <v>34700</v>
      </c>
      <c r="J134" s="908" t="s">
        <v>4432</v>
      </c>
      <c r="K134" s="908">
        <v>29.78</v>
      </c>
      <c r="L134" s="808">
        <v>1033366</v>
      </c>
      <c r="M134" s="808">
        <v>27066</v>
      </c>
      <c r="N134" s="808">
        <v>0</v>
      </c>
      <c r="O134">
        <v>0</v>
      </c>
      <c r="R134" t="s">
        <v>4326</v>
      </c>
      <c r="S134">
        <v>2.6896551724140001</v>
      </c>
      <c r="V134" t="s">
        <v>48</v>
      </c>
      <c r="AA134">
        <v>2</v>
      </c>
    </row>
    <row r="135" spans="1:28">
      <c r="A135" t="s">
        <v>4449</v>
      </c>
      <c r="B135" t="s">
        <v>4322</v>
      </c>
      <c r="C135">
        <v>2022</v>
      </c>
      <c r="D135" t="s">
        <v>4325</v>
      </c>
      <c r="E135" t="s">
        <v>4433</v>
      </c>
      <c r="F135" t="s">
        <v>4522</v>
      </c>
      <c r="G135" t="s">
        <v>14</v>
      </c>
      <c r="H135" t="s">
        <v>4287</v>
      </c>
      <c r="I135">
        <v>133500</v>
      </c>
      <c r="J135" s="908" t="s">
        <v>4560</v>
      </c>
      <c r="K135" s="908">
        <v>7.39</v>
      </c>
      <c r="L135" s="808">
        <v>986565</v>
      </c>
      <c r="M135" s="808">
        <v>-20025</v>
      </c>
      <c r="N135" s="808">
        <v>0</v>
      </c>
      <c r="O135">
        <v>0</v>
      </c>
      <c r="R135" t="s">
        <v>4326</v>
      </c>
      <c r="S135">
        <v>-1.9893899204250001</v>
      </c>
      <c r="V135" t="s">
        <v>48</v>
      </c>
      <c r="AA135">
        <v>2</v>
      </c>
    </row>
    <row r="136" spans="1:28">
      <c r="A136" t="s">
        <v>4449</v>
      </c>
      <c r="B136" t="s">
        <v>4322</v>
      </c>
      <c r="C136">
        <v>2022</v>
      </c>
      <c r="D136" t="s">
        <v>4325</v>
      </c>
      <c r="E136" t="s">
        <v>4401</v>
      </c>
      <c r="F136" t="s">
        <v>4522</v>
      </c>
      <c r="G136" t="s">
        <v>14</v>
      </c>
      <c r="H136" t="s">
        <v>4287</v>
      </c>
      <c r="I136">
        <v>15300</v>
      </c>
      <c r="J136" s="908" t="s">
        <v>4539</v>
      </c>
      <c r="K136" s="908">
        <v>67.13</v>
      </c>
      <c r="L136" s="808">
        <v>1027089</v>
      </c>
      <c r="M136" s="808">
        <v>-4896</v>
      </c>
      <c r="N136" s="808">
        <v>0</v>
      </c>
      <c r="O136">
        <v>0</v>
      </c>
      <c r="R136" t="s">
        <v>4326</v>
      </c>
      <c r="S136">
        <v>-0.47442550037100001</v>
      </c>
      <c r="V136" t="s">
        <v>48</v>
      </c>
      <c r="AA136">
        <v>2</v>
      </c>
    </row>
    <row r="137" spans="1:28">
      <c r="A137" t="s">
        <v>4449</v>
      </c>
      <c r="B137" t="s">
        <v>4322</v>
      </c>
      <c r="C137">
        <v>2022</v>
      </c>
      <c r="D137" t="s">
        <v>4325</v>
      </c>
      <c r="E137" t="s">
        <v>4336</v>
      </c>
      <c r="F137" t="s">
        <v>4489</v>
      </c>
      <c r="G137" t="s">
        <v>11</v>
      </c>
      <c r="H137" t="s">
        <v>4267</v>
      </c>
      <c r="I137">
        <v>27090.791735999999</v>
      </c>
      <c r="J137" s="908" t="s">
        <v>4494</v>
      </c>
      <c r="K137" s="908">
        <v>3.55484</v>
      </c>
      <c r="L137" s="808">
        <v>96303.43</v>
      </c>
      <c r="M137" s="808">
        <v>48.51</v>
      </c>
      <c r="N137" s="808">
        <v>0</v>
      </c>
      <c r="O137">
        <v>0</v>
      </c>
      <c r="R137" t="s">
        <v>4326</v>
      </c>
      <c r="S137">
        <v>5.0397423841000002E-2</v>
      </c>
      <c r="V137" t="s">
        <v>48</v>
      </c>
      <c r="AA137">
        <v>0</v>
      </c>
    </row>
    <row r="138" spans="1:28">
      <c r="A138" t="s">
        <v>4449</v>
      </c>
      <c r="B138" t="s">
        <v>4322</v>
      </c>
      <c r="C138">
        <v>2022</v>
      </c>
      <c r="D138" t="s">
        <v>4374</v>
      </c>
      <c r="E138" t="s">
        <v>4414</v>
      </c>
      <c r="G138" t="str">
        <f t="shared" ref="G138:G168" si="2">IF(H138="Renda Fixa", IF(LEFT($I138,6) = "RF Pós", "Pós-fixado", IF($I138="RF Internacional", "Internacional", IF($I138="RF Inflação", "Inflação", "Pré-fixado"))),  IF(OR($I138="Cambial", $I138="Imobiliário BR", $I138="Imobiliário Int.",  $I138="Criptoativos",  $I138="Distressed",  $I138="Derivativos"), "Multiestratégia", IF($I138="RV Internacional US",  "EUA", IF($I138="RV Internacional Global", "Global", IF($I138="RV Internacional China", "China", IF($I138="RV Internacional Europa", "Europa", IF($I138="RV Internacional Global", "Global", IF($I138="RV Internacional EM", "EM", IF($I138="Private Equity BR", "Long Only", IF($I138="Private Equity Global", "Global", IF($I138="Venture Capital BR", "Long Only", IF($I138="Venture Capital Global", "Global", SUBSTITUTE($I138,"MM ", "")))))))))))))</f>
        <v>RV Long Only</v>
      </c>
      <c r="H138" t="s">
        <v>14</v>
      </c>
      <c r="I138" t="s">
        <v>4287</v>
      </c>
      <c r="J138" s="908">
        <v>1137506.420987</v>
      </c>
      <c r="L138" s="808">
        <v>0.98035629999999996</v>
      </c>
      <c r="M138" s="808">
        <v>1115161.5900000001</v>
      </c>
      <c r="N138" s="808">
        <v>36094.449999999997</v>
      </c>
      <c r="O138">
        <v>0</v>
      </c>
      <c r="P138">
        <v>0</v>
      </c>
      <c r="S138" t="s">
        <v>4326</v>
      </c>
      <c r="W138" t="s">
        <v>48</v>
      </c>
      <c r="AB138">
        <v>32</v>
      </c>
    </row>
    <row r="139" spans="1:28">
      <c r="A139" t="s">
        <v>4449</v>
      </c>
      <c r="B139" t="s">
        <v>4322</v>
      </c>
      <c r="C139">
        <v>2022</v>
      </c>
      <c r="D139" t="s">
        <v>4374</v>
      </c>
      <c r="E139" t="s">
        <v>4415</v>
      </c>
      <c r="G139" t="str">
        <f t="shared" si="2"/>
        <v>RV Long Bias</v>
      </c>
      <c r="H139" t="s">
        <v>14</v>
      </c>
      <c r="I139" t="s">
        <v>4288</v>
      </c>
      <c r="J139" s="908">
        <v>1170682.9150159999</v>
      </c>
      <c r="L139" s="808">
        <v>1.0541431999999999</v>
      </c>
      <c r="M139" s="808">
        <v>1234067.43</v>
      </c>
      <c r="N139" s="808">
        <v>45359.74</v>
      </c>
      <c r="O139">
        <v>0</v>
      </c>
      <c r="P139">
        <v>0</v>
      </c>
      <c r="S139" t="s">
        <v>4326</v>
      </c>
      <c r="W139" t="s">
        <v>48</v>
      </c>
      <c r="AB139">
        <v>32</v>
      </c>
    </row>
    <row r="140" spans="1:28">
      <c r="A140" t="s">
        <v>4449</v>
      </c>
      <c r="B140" t="s">
        <v>4322</v>
      </c>
      <c r="C140">
        <v>2022</v>
      </c>
      <c r="D140" t="s">
        <v>4374</v>
      </c>
      <c r="E140" t="s">
        <v>4416</v>
      </c>
      <c r="G140" t="str">
        <f t="shared" si="2"/>
        <v>RV Long Only</v>
      </c>
      <c r="H140" t="s">
        <v>14</v>
      </c>
      <c r="I140" t="s">
        <v>4287</v>
      </c>
      <c r="J140" s="908">
        <v>791215.19986599998</v>
      </c>
      <c r="L140" s="808">
        <v>1.0526816000000001</v>
      </c>
      <c r="M140" s="808">
        <v>832897.68</v>
      </c>
      <c r="N140" s="808">
        <v>24407.88</v>
      </c>
      <c r="O140">
        <v>0</v>
      </c>
      <c r="P140">
        <v>0</v>
      </c>
      <c r="S140" t="s">
        <v>4326</v>
      </c>
      <c r="W140" t="s">
        <v>48</v>
      </c>
      <c r="AB140">
        <v>90</v>
      </c>
    </row>
    <row r="141" spans="1:28">
      <c r="A141" t="s">
        <v>4449</v>
      </c>
      <c r="B141" t="s">
        <v>4322</v>
      </c>
      <c r="C141">
        <v>2022</v>
      </c>
      <c r="D141" t="s">
        <v>4374</v>
      </c>
      <c r="E141" t="s">
        <v>4417</v>
      </c>
      <c r="G141" t="str">
        <f t="shared" si="2"/>
        <v>RV Long Only</v>
      </c>
      <c r="H141" t="s">
        <v>14</v>
      </c>
      <c r="I141" t="s">
        <v>4287</v>
      </c>
      <c r="J141" s="908">
        <v>8500</v>
      </c>
      <c r="L141" s="808">
        <v>105.99411382</v>
      </c>
      <c r="M141" s="808">
        <v>900949.97</v>
      </c>
      <c r="N141" s="808">
        <v>21986.6</v>
      </c>
      <c r="O141">
        <v>0</v>
      </c>
      <c r="P141">
        <v>0</v>
      </c>
      <c r="S141" t="s">
        <v>4326</v>
      </c>
      <c r="W141" t="s">
        <v>48</v>
      </c>
      <c r="AB141">
        <v>3</v>
      </c>
    </row>
    <row r="142" spans="1:28">
      <c r="A142" t="s">
        <v>4449</v>
      </c>
      <c r="B142" t="s">
        <v>4322</v>
      </c>
      <c r="C142">
        <v>2022</v>
      </c>
      <c r="D142" t="s">
        <v>4374</v>
      </c>
      <c r="E142" t="s">
        <v>4367</v>
      </c>
      <c r="G142" t="str">
        <f t="shared" si="2"/>
        <v>RV Long Only</v>
      </c>
      <c r="H142" t="s">
        <v>14</v>
      </c>
      <c r="I142" t="s">
        <v>4287</v>
      </c>
      <c r="J142" s="908">
        <v>72764.213197000005</v>
      </c>
      <c r="L142" s="808">
        <v>14.345153</v>
      </c>
      <c r="M142" s="808">
        <v>1043813.77</v>
      </c>
      <c r="N142" s="808">
        <v>26286.67</v>
      </c>
      <c r="O142">
        <v>0</v>
      </c>
      <c r="P142">
        <v>0</v>
      </c>
      <c r="S142" t="s">
        <v>4326</v>
      </c>
      <c r="W142" t="s">
        <v>48</v>
      </c>
      <c r="AB142">
        <v>16</v>
      </c>
    </row>
    <row r="143" spans="1:28">
      <c r="A143" t="s">
        <v>4449</v>
      </c>
      <c r="B143" t="s">
        <v>4322</v>
      </c>
      <c r="C143">
        <v>2022</v>
      </c>
      <c r="D143" t="s">
        <v>4374</v>
      </c>
      <c r="E143" t="s">
        <v>4418</v>
      </c>
      <c r="G143" t="str">
        <f t="shared" si="2"/>
        <v>Global</v>
      </c>
      <c r="H143" t="s">
        <v>14</v>
      </c>
      <c r="I143" t="s">
        <v>4290</v>
      </c>
      <c r="J143" s="908">
        <v>924338.64320799999</v>
      </c>
      <c r="L143" s="808">
        <v>0.71131630000000001</v>
      </c>
      <c r="M143" s="808">
        <v>657497.14</v>
      </c>
      <c r="N143" s="808">
        <v>-25909.49</v>
      </c>
      <c r="O143">
        <v>0</v>
      </c>
      <c r="P143">
        <v>0</v>
      </c>
      <c r="S143" t="s">
        <v>4326</v>
      </c>
      <c r="W143" t="s">
        <v>48</v>
      </c>
      <c r="AB143">
        <v>2</v>
      </c>
    </row>
    <row r="144" spans="1:28">
      <c r="A144" t="s">
        <v>4449</v>
      </c>
      <c r="B144" t="s">
        <v>4322</v>
      </c>
      <c r="C144">
        <v>2022</v>
      </c>
      <c r="D144" t="s">
        <v>4374</v>
      </c>
      <c r="E144" t="s">
        <v>4336</v>
      </c>
      <c r="G144" t="str">
        <f t="shared" si="2"/>
        <v>Pós-fixado</v>
      </c>
      <c r="H144" t="s">
        <v>11</v>
      </c>
      <c r="I144" t="s">
        <v>4267</v>
      </c>
      <c r="J144" s="908">
        <v>317082.71853200003</v>
      </c>
      <c r="L144" s="808">
        <v>3.55484</v>
      </c>
      <c r="M144" s="808">
        <v>1127178.33</v>
      </c>
      <c r="N144" s="808">
        <v>567.80999999999995</v>
      </c>
      <c r="O144">
        <v>0</v>
      </c>
      <c r="P144">
        <v>0</v>
      </c>
      <c r="S144" t="s">
        <v>4326</v>
      </c>
      <c r="W144" t="s">
        <v>48</v>
      </c>
      <c r="AB144">
        <v>0</v>
      </c>
    </row>
    <row r="145" spans="1:28">
      <c r="A145" t="s">
        <v>4449</v>
      </c>
      <c r="B145" t="s">
        <v>4322</v>
      </c>
      <c r="C145">
        <v>2022</v>
      </c>
      <c r="D145" t="s">
        <v>4374</v>
      </c>
      <c r="E145" t="s">
        <v>4352</v>
      </c>
      <c r="G145" t="str">
        <f t="shared" si="2"/>
        <v>Macro</v>
      </c>
      <c r="H145" t="s">
        <v>15</v>
      </c>
      <c r="I145" t="s">
        <v>2711</v>
      </c>
      <c r="J145" s="908">
        <v>326944.69666100002</v>
      </c>
      <c r="L145" s="808">
        <v>2.1001078999999998</v>
      </c>
      <c r="M145" s="808">
        <v>686619.14</v>
      </c>
      <c r="N145" s="808">
        <v>4036.85</v>
      </c>
      <c r="O145">
        <v>0</v>
      </c>
      <c r="P145">
        <v>0</v>
      </c>
      <c r="S145" t="s">
        <v>4326</v>
      </c>
      <c r="W145" t="s">
        <v>48</v>
      </c>
      <c r="AB145">
        <v>31</v>
      </c>
    </row>
    <row r="146" spans="1:28">
      <c r="A146" t="s">
        <v>4449</v>
      </c>
      <c r="B146" t="s">
        <v>4322</v>
      </c>
      <c r="C146">
        <v>2022</v>
      </c>
      <c r="D146" t="s">
        <v>4374</v>
      </c>
      <c r="E146" t="s">
        <v>4419</v>
      </c>
      <c r="G146" t="str">
        <f t="shared" si="2"/>
        <v>RV Long Bias</v>
      </c>
      <c r="H146" t="s">
        <v>14</v>
      </c>
      <c r="I146" t="s">
        <v>4288</v>
      </c>
      <c r="J146" s="908">
        <v>974821.18868300004</v>
      </c>
      <c r="L146" s="808">
        <v>1.3130999999999999</v>
      </c>
      <c r="M146" s="808">
        <v>1280037.7</v>
      </c>
      <c r="N146" s="808">
        <v>11875.66</v>
      </c>
      <c r="O146">
        <v>0</v>
      </c>
      <c r="P146">
        <v>0</v>
      </c>
      <c r="S146" t="s">
        <v>4326</v>
      </c>
      <c r="W146" t="s">
        <v>48</v>
      </c>
      <c r="AB146">
        <v>32</v>
      </c>
    </row>
    <row r="147" spans="1:28">
      <c r="A147" t="s">
        <v>4449</v>
      </c>
      <c r="B147" t="s">
        <v>4322</v>
      </c>
      <c r="C147">
        <v>2022</v>
      </c>
      <c r="D147" t="s">
        <v>4374</v>
      </c>
      <c r="E147" t="s">
        <v>4353</v>
      </c>
      <c r="G147" t="str">
        <f t="shared" si="2"/>
        <v>Macro</v>
      </c>
      <c r="H147" t="s">
        <v>15</v>
      </c>
      <c r="I147" t="s">
        <v>2711</v>
      </c>
      <c r="J147" s="908">
        <v>182984.25245900001</v>
      </c>
      <c r="L147" s="808">
        <v>3.5863</v>
      </c>
      <c r="M147" s="808">
        <v>656236.42000000004</v>
      </c>
      <c r="N147" s="808">
        <v>5293.05</v>
      </c>
      <c r="O147">
        <v>0</v>
      </c>
      <c r="P147">
        <v>0</v>
      </c>
      <c r="S147" t="s">
        <v>4326</v>
      </c>
      <c r="W147" t="s">
        <v>48</v>
      </c>
      <c r="AB147">
        <v>61</v>
      </c>
    </row>
    <row r="148" spans="1:28">
      <c r="A148" t="s">
        <v>4449</v>
      </c>
      <c r="B148" t="s">
        <v>4322</v>
      </c>
      <c r="C148">
        <v>2022</v>
      </c>
      <c r="D148" t="s">
        <v>4374</v>
      </c>
      <c r="E148" t="s">
        <v>4420</v>
      </c>
      <c r="G148" t="str">
        <f t="shared" si="2"/>
        <v>Pós-fixado</v>
      </c>
      <c r="H148" t="s">
        <v>11</v>
      </c>
      <c r="I148" t="s">
        <v>4268</v>
      </c>
      <c r="J148" s="908">
        <v>556.81066199999998</v>
      </c>
      <c r="L148" s="808">
        <v>1224.6461788500001</v>
      </c>
      <c r="M148" s="808">
        <v>681896.05</v>
      </c>
      <c r="N148" s="808">
        <v>414.12</v>
      </c>
      <c r="O148">
        <v>0</v>
      </c>
      <c r="P148">
        <v>0</v>
      </c>
      <c r="S148" t="s">
        <v>4326</v>
      </c>
      <c r="W148" t="s">
        <v>48</v>
      </c>
      <c r="AB148">
        <v>91</v>
      </c>
    </row>
    <row r="149" spans="1:28">
      <c r="A149" t="s">
        <v>4449</v>
      </c>
      <c r="B149" t="s">
        <v>4322</v>
      </c>
      <c r="C149">
        <v>2022</v>
      </c>
      <c r="D149" t="s">
        <v>4374</v>
      </c>
      <c r="E149" t="s">
        <v>4421</v>
      </c>
      <c r="G149" t="str">
        <f t="shared" si="2"/>
        <v>RV Long Bias</v>
      </c>
      <c r="H149" t="s">
        <v>14</v>
      </c>
      <c r="I149" t="s">
        <v>4288</v>
      </c>
      <c r="J149" s="908">
        <v>1558074.1921959999</v>
      </c>
      <c r="L149" s="808">
        <v>1.41039928</v>
      </c>
      <c r="M149" s="808">
        <v>2197506.7200000002</v>
      </c>
      <c r="N149" s="808">
        <v>61089.21</v>
      </c>
      <c r="O149">
        <v>0</v>
      </c>
      <c r="P149">
        <v>0</v>
      </c>
      <c r="S149" t="s">
        <v>4326</v>
      </c>
      <c r="W149" t="s">
        <v>48</v>
      </c>
      <c r="AB149">
        <v>2</v>
      </c>
    </row>
    <row r="150" spans="1:28">
      <c r="A150" t="s">
        <v>4449</v>
      </c>
      <c r="B150" t="s">
        <v>4322</v>
      </c>
      <c r="C150">
        <v>2022</v>
      </c>
      <c r="D150" t="s">
        <v>4374</v>
      </c>
      <c r="E150" t="s">
        <v>4422</v>
      </c>
      <c r="G150" t="str">
        <f t="shared" si="2"/>
        <v>Internacional</v>
      </c>
      <c r="H150" t="s">
        <v>11</v>
      </c>
      <c r="I150" t="s">
        <v>4215</v>
      </c>
      <c r="J150" s="908">
        <v>797267.65967099997</v>
      </c>
      <c r="L150" s="808">
        <v>1.8590633000000001</v>
      </c>
      <c r="M150" s="808">
        <v>1482171.05</v>
      </c>
      <c r="N150" s="808">
        <v>-929.21</v>
      </c>
      <c r="O150">
        <v>0</v>
      </c>
      <c r="P150">
        <v>0</v>
      </c>
      <c r="S150" t="s">
        <v>4326</v>
      </c>
      <c r="W150" t="s">
        <v>48</v>
      </c>
      <c r="AB150">
        <v>32</v>
      </c>
    </row>
    <row r="151" spans="1:28">
      <c r="A151" t="s">
        <v>4449</v>
      </c>
      <c r="B151" t="s">
        <v>4322</v>
      </c>
      <c r="C151">
        <v>2022</v>
      </c>
      <c r="D151" t="s">
        <v>4374</v>
      </c>
      <c r="E151" t="s">
        <v>4423</v>
      </c>
      <c r="G151" t="str">
        <f t="shared" si="2"/>
        <v>RV Long Only</v>
      </c>
      <c r="H151" t="s">
        <v>4450</v>
      </c>
      <c r="I151" t="s">
        <v>4287</v>
      </c>
      <c r="J151" s="908">
        <v>9</v>
      </c>
      <c r="L151" s="808">
        <v>50692.996824299997</v>
      </c>
      <c r="M151" s="808">
        <v>456236.97</v>
      </c>
      <c r="N151" s="808">
        <v>107419.64</v>
      </c>
      <c r="O151">
        <v>0</v>
      </c>
      <c r="P151">
        <v>0</v>
      </c>
      <c r="S151" t="s">
        <v>4326</v>
      </c>
      <c r="W151" t="s">
        <v>48</v>
      </c>
      <c r="AB151">
        <v>1019</v>
      </c>
    </row>
    <row r="152" spans="1:28">
      <c r="A152" t="s">
        <v>4449</v>
      </c>
      <c r="B152" t="s">
        <v>4322</v>
      </c>
      <c r="C152">
        <v>2022</v>
      </c>
      <c r="D152" t="s">
        <v>4374</v>
      </c>
      <c r="E152" t="s">
        <v>4362</v>
      </c>
      <c r="G152" t="str">
        <f t="shared" si="2"/>
        <v>RV Long Only</v>
      </c>
      <c r="H152" t="s">
        <v>4450</v>
      </c>
      <c r="I152" t="s">
        <v>4287</v>
      </c>
      <c r="J152" s="908">
        <v>2</v>
      </c>
      <c r="L152" s="808">
        <v>349243.89214089996</v>
      </c>
      <c r="M152" s="808">
        <v>698487.78</v>
      </c>
      <c r="N152" s="808">
        <v>97125.09</v>
      </c>
      <c r="O152">
        <v>0</v>
      </c>
      <c r="P152">
        <v>0</v>
      </c>
      <c r="S152" t="s">
        <v>4326</v>
      </c>
      <c r="W152" t="s">
        <v>48</v>
      </c>
      <c r="AB152">
        <v>1427</v>
      </c>
    </row>
    <row r="153" spans="1:28">
      <c r="A153" t="s">
        <v>4449</v>
      </c>
      <c r="B153" t="s">
        <v>4322</v>
      </c>
      <c r="C153">
        <v>2022</v>
      </c>
      <c r="D153" t="s">
        <v>4374</v>
      </c>
      <c r="E153" t="s">
        <v>4363</v>
      </c>
      <c r="G153" t="str">
        <f t="shared" si="2"/>
        <v>RV Long Only</v>
      </c>
      <c r="H153" t="s">
        <v>4450</v>
      </c>
      <c r="I153" t="s">
        <v>4287</v>
      </c>
      <c r="J153" s="908">
        <v>1</v>
      </c>
      <c r="L153" s="808">
        <v>335443.96476040001</v>
      </c>
      <c r="M153" s="808">
        <v>335443.96000000002</v>
      </c>
      <c r="N153" s="808">
        <v>13447.34</v>
      </c>
      <c r="O153">
        <v>0</v>
      </c>
      <c r="P153">
        <v>0</v>
      </c>
      <c r="S153" t="s">
        <v>4326</v>
      </c>
      <c r="W153" t="s">
        <v>48</v>
      </c>
      <c r="AB153">
        <v>2398</v>
      </c>
    </row>
    <row r="154" spans="1:28">
      <c r="A154" t="s">
        <v>4449</v>
      </c>
      <c r="B154" t="s">
        <v>4322</v>
      </c>
      <c r="C154">
        <v>2022</v>
      </c>
      <c r="D154" t="s">
        <v>4374</v>
      </c>
      <c r="E154" t="s">
        <v>4424</v>
      </c>
      <c r="G154" t="str">
        <f t="shared" si="2"/>
        <v>RV Long Only</v>
      </c>
      <c r="H154" t="s">
        <v>4450</v>
      </c>
      <c r="I154" t="s">
        <v>4287</v>
      </c>
      <c r="J154" s="908">
        <v>2</v>
      </c>
      <c r="L154" s="808">
        <v>337925.05358299997</v>
      </c>
      <c r="M154" s="808">
        <v>675850.11</v>
      </c>
      <c r="N154" s="808">
        <v>181398.61</v>
      </c>
      <c r="O154">
        <v>0</v>
      </c>
      <c r="P154">
        <v>0</v>
      </c>
      <c r="S154" t="s">
        <v>4326</v>
      </c>
      <c r="W154" t="s">
        <v>48</v>
      </c>
      <c r="AB154">
        <v>1599</v>
      </c>
    </row>
    <row r="155" spans="1:28">
      <c r="A155" t="s">
        <v>4449</v>
      </c>
      <c r="B155" t="s">
        <v>4322</v>
      </c>
      <c r="C155">
        <v>2022</v>
      </c>
      <c r="D155" t="s">
        <v>4374</v>
      </c>
      <c r="E155" t="s">
        <v>4425</v>
      </c>
      <c r="G155" t="str">
        <f t="shared" si="2"/>
        <v>RV Long Only</v>
      </c>
      <c r="H155" t="s">
        <v>4450</v>
      </c>
      <c r="I155" t="s">
        <v>4287</v>
      </c>
      <c r="J155" s="908">
        <v>187</v>
      </c>
      <c r="L155" s="808">
        <v>4086.4445649999998</v>
      </c>
      <c r="M155" s="808">
        <v>764165.13</v>
      </c>
      <c r="N155" s="808">
        <v>5250.82</v>
      </c>
      <c r="O155">
        <v>0</v>
      </c>
      <c r="P155">
        <v>0</v>
      </c>
      <c r="S155" t="s">
        <v>4326</v>
      </c>
      <c r="V155" t="s">
        <v>4330</v>
      </c>
      <c r="W155" t="s">
        <v>48</v>
      </c>
      <c r="AB155">
        <v>2115</v>
      </c>
    </row>
    <row r="156" spans="1:28">
      <c r="A156" t="s">
        <v>4449</v>
      </c>
      <c r="B156" t="s">
        <v>4322</v>
      </c>
      <c r="C156">
        <v>2022</v>
      </c>
      <c r="D156" t="s">
        <v>4374</v>
      </c>
      <c r="E156" t="s">
        <v>4426</v>
      </c>
      <c r="G156" t="str">
        <f t="shared" si="2"/>
        <v>Pré-fixado</v>
      </c>
      <c r="H156" t="s">
        <v>11</v>
      </c>
      <c r="I156" t="s">
        <v>4269</v>
      </c>
      <c r="J156" s="908">
        <v>706</v>
      </c>
      <c r="L156" s="808">
        <v>999.22795399999995</v>
      </c>
      <c r="M156" s="808">
        <v>705454.94</v>
      </c>
      <c r="N156" s="808">
        <v>1742.97</v>
      </c>
      <c r="O156">
        <v>0</v>
      </c>
      <c r="P156">
        <v>0</v>
      </c>
      <c r="S156" t="s">
        <v>4326</v>
      </c>
      <c r="V156" t="s">
        <v>4330</v>
      </c>
      <c r="W156" t="s">
        <v>48</v>
      </c>
      <c r="AB156">
        <v>0</v>
      </c>
    </row>
    <row r="157" spans="1:28">
      <c r="A157" t="s">
        <v>4449</v>
      </c>
      <c r="B157" t="s">
        <v>4322</v>
      </c>
      <c r="C157">
        <v>2022</v>
      </c>
      <c r="D157" t="s">
        <v>4325</v>
      </c>
      <c r="E157" t="s">
        <v>4324</v>
      </c>
      <c r="G157" t="str">
        <f t="shared" si="2"/>
        <v/>
      </c>
      <c r="X157">
        <v>917.5</v>
      </c>
      <c r="Y157">
        <v>-20150.95</v>
      </c>
      <c r="Z157">
        <v>-8760.5</v>
      </c>
      <c r="AA157">
        <v>0</v>
      </c>
    </row>
    <row r="158" spans="1:28">
      <c r="A158" t="s">
        <v>4449</v>
      </c>
      <c r="B158" t="s">
        <v>4322</v>
      </c>
      <c r="C158">
        <v>2022</v>
      </c>
      <c r="D158" t="s">
        <v>4325</v>
      </c>
      <c r="E158" t="s">
        <v>4427</v>
      </c>
      <c r="G158" t="str">
        <f t="shared" si="2"/>
        <v>RV Long Only</v>
      </c>
      <c r="H158" t="s">
        <v>4450</v>
      </c>
      <c r="I158" t="s">
        <v>4287</v>
      </c>
      <c r="J158" s="908">
        <v>27200</v>
      </c>
      <c r="L158" s="808">
        <v>37.020000000000003</v>
      </c>
      <c r="M158" s="808">
        <v>1006944</v>
      </c>
      <c r="N158" s="808">
        <v>-48960</v>
      </c>
      <c r="O158">
        <v>0</v>
      </c>
      <c r="P158">
        <v>0</v>
      </c>
      <c r="S158" t="s">
        <v>4326</v>
      </c>
      <c r="T158">
        <v>-4.6367851622879996</v>
      </c>
      <c r="W158" t="s">
        <v>48</v>
      </c>
      <c r="AB158">
        <v>2</v>
      </c>
    </row>
    <row r="159" spans="1:28">
      <c r="A159" t="s">
        <v>4449</v>
      </c>
      <c r="B159" t="s">
        <v>4322</v>
      </c>
      <c r="C159">
        <v>2022</v>
      </c>
      <c r="D159" t="s">
        <v>4325</v>
      </c>
      <c r="E159" t="s">
        <v>4428</v>
      </c>
      <c r="G159" t="str">
        <f t="shared" si="2"/>
        <v>RV Long Only</v>
      </c>
      <c r="H159" t="s">
        <v>4450</v>
      </c>
      <c r="I159" t="s">
        <v>4287</v>
      </c>
      <c r="J159" s="908">
        <v>39300</v>
      </c>
      <c r="L159" s="808">
        <v>33.71</v>
      </c>
      <c r="M159" s="808">
        <v>1324803</v>
      </c>
      <c r="N159" s="808">
        <v>45981</v>
      </c>
      <c r="O159">
        <v>0</v>
      </c>
      <c r="P159">
        <v>0</v>
      </c>
      <c r="S159" t="s">
        <v>4326</v>
      </c>
      <c r="T159">
        <v>3.5955746773200001</v>
      </c>
      <c r="W159" t="s">
        <v>48</v>
      </c>
      <c r="AB159">
        <v>2</v>
      </c>
    </row>
    <row r="160" spans="1:28">
      <c r="A160" t="s">
        <v>4449</v>
      </c>
      <c r="B160" t="s">
        <v>4322</v>
      </c>
      <c r="C160">
        <v>2022</v>
      </c>
      <c r="D160" t="s">
        <v>4325</v>
      </c>
      <c r="E160" t="s">
        <v>4331</v>
      </c>
      <c r="G160" t="str">
        <f t="shared" si="2"/>
        <v>RV Long Only</v>
      </c>
      <c r="H160" t="s">
        <v>4450</v>
      </c>
      <c r="I160" t="s">
        <v>4287</v>
      </c>
      <c r="J160" s="908">
        <v>135000</v>
      </c>
      <c r="L160" s="808">
        <v>7.4</v>
      </c>
      <c r="M160" s="808">
        <v>999000</v>
      </c>
      <c r="N160" s="808">
        <v>13500</v>
      </c>
      <c r="O160">
        <v>990440.1</v>
      </c>
      <c r="P160">
        <v>0</v>
      </c>
      <c r="S160" t="s">
        <v>4326</v>
      </c>
      <c r="T160">
        <v>0.86425216426499996</v>
      </c>
      <c r="V160" t="s">
        <v>4332</v>
      </c>
      <c r="W160" t="s">
        <v>48</v>
      </c>
      <c r="AB160">
        <v>2</v>
      </c>
    </row>
    <row r="161" spans="1:28">
      <c r="A161" t="s">
        <v>4449</v>
      </c>
      <c r="B161" t="s">
        <v>4322</v>
      </c>
      <c r="C161">
        <v>2022</v>
      </c>
      <c r="D161" t="s">
        <v>4325</v>
      </c>
      <c r="E161" t="s">
        <v>4429</v>
      </c>
      <c r="G161" t="str">
        <f t="shared" si="2"/>
        <v>RV Long Only</v>
      </c>
      <c r="H161" t="s">
        <v>4450</v>
      </c>
      <c r="I161" t="s">
        <v>4287</v>
      </c>
      <c r="J161" s="908">
        <v>20700</v>
      </c>
      <c r="L161" s="808">
        <v>52.45</v>
      </c>
      <c r="M161" s="808">
        <v>1085715</v>
      </c>
      <c r="N161" s="808">
        <v>33120</v>
      </c>
      <c r="O161">
        <v>0</v>
      </c>
      <c r="P161">
        <v>0</v>
      </c>
      <c r="S161" t="s">
        <v>4326</v>
      </c>
      <c r="T161">
        <v>3.1465093411999998</v>
      </c>
      <c r="W161" t="s">
        <v>48</v>
      </c>
      <c r="AB161">
        <v>2</v>
      </c>
    </row>
    <row r="162" spans="1:28">
      <c r="A162" t="s">
        <v>4449</v>
      </c>
      <c r="B162" t="s">
        <v>4322</v>
      </c>
      <c r="C162">
        <v>2022</v>
      </c>
      <c r="D162" t="s">
        <v>4325</v>
      </c>
      <c r="E162" t="s">
        <v>4430</v>
      </c>
      <c r="G162" t="str">
        <f t="shared" si="2"/>
        <v>RV Long Only</v>
      </c>
      <c r="H162" t="s">
        <v>4450</v>
      </c>
      <c r="I162" t="s">
        <v>4287</v>
      </c>
      <c r="J162" s="908">
        <v>103000</v>
      </c>
      <c r="L162" s="808">
        <v>11.25</v>
      </c>
      <c r="M162" s="808">
        <v>1158750</v>
      </c>
      <c r="N162" s="808">
        <v>12360</v>
      </c>
      <c r="O162">
        <v>0</v>
      </c>
      <c r="P162">
        <v>0</v>
      </c>
      <c r="S162" t="s">
        <v>4326</v>
      </c>
      <c r="T162">
        <v>1.078167115903</v>
      </c>
      <c r="V162" t="s">
        <v>4431</v>
      </c>
      <c r="W162" t="s">
        <v>48</v>
      </c>
      <c r="AB162">
        <v>2</v>
      </c>
    </row>
    <row r="163" spans="1:28">
      <c r="A163" t="s">
        <v>4449</v>
      </c>
      <c r="B163" t="s">
        <v>4322</v>
      </c>
      <c r="C163">
        <v>2022</v>
      </c>
      <c r="D163" t="s">
        <v>4325</v>
      </c>
      <c r="E163" t="s">
        <v>4383</v>
      </c>
      <c r="G163" t="str">
        <f t="shared" si="2"/>
        <v>RV Long Only</v>
      </c>
      <c r="H163" t="s">
        <v>4450</v>
      </c>
      <c r="I163" t="s">
        <v>4287</v>
      </c>
      <c r="J163" s="908">
        <v>206400</v>
      </c>
      <c r="L163" s="808">
        <v>10.7</v>
      </c>
      <c r="M163" s="808">
        <v>2208480</v>
      </c>
      <c r="N163" s="808">
        <v>-63984</v>
      </c>
      <c r="O163">
        <v>0</v>
      </c>
      <c r="P163">
        <v>0</v>
      </c>
      <c r="S163" t="s">
        <v>4326</v>
      </c>
      <c r="T163">
        <v>-2.815622161671</v>
      </c>
      <c r="W163" t="s">
        <v>48</v>
      </c>
      <c r="AB163">
        <v>2</v>
      </c>
    </row>
    <row r="164" spans="1:28">
      <c r="A164" t="s">
        <v>4449</v>
      </c>
      <c r="B164" t="s">
        <v>4322</v>
      </c>
      <c r="C164">
        <v>2022</v>
      </c>
      <c r="D164" t="s">
        <v>4325</v>
      </c>
      <c r="E164" t="s">
        <v>4334</v>
      </c>
      <c r="G164" t="str">
        <f t="shared" si="2"/>
        <v>RV Long Only</v>
      </c>
      <c r="H164" t="s">
        <v>4450</v>
      </c>
      <c r="I164" t="s">
        <v>4287</v>
      </c>
      <c r="J164" s="908">
        <v>0</v>
      </c>
      <c r="L164" s="808">
        <v>29.81</v>
      </c>
      <c r="M164" s="808">
        <v>0</v>
      </c>
      <c r="N164" s="808">
        <v>-52954</v>
      </c>
      <c r="O164">
        <v>0</v>
      </c>
      <c r="P164">
        <v>986029</v>
      </c>
      <c r="S164" t="s">
        <v>4326</v>
      </c>
      <c r="T164">
        <v>-5.5724443999559998</v>
      </c>
      <c r="V164" t="s">
        <v>4335</v>
      </c>
      <c r="W164" t="s">
        <v>48</v>
      </c>
      <c r="AB164">
        <v>2</v>
      </c>
    </row>
    <row r="165" spans="1:28">
      <c r="A165" t="s">
        <v>4449</v>
      </c>
      <c r="B165" t="s">
        <v>4322</v>
      </c>
      <c r="C165">
        <v>2022</v>
      </c>
      <c r="D165" t="s">
        <v>4325</v>
      </c>
      <c r="E165" t="s">
        <v>4432</v>
      </c>
      <c r="G165" t="str">
        <f t="shared" si="2"/>
        <v>RV Long Only</v>
      </c>
      <c r="H165" t="s">
        <v>14</v>
      </c>
      <c r="I165" t="s">
        <v>4287</v>
      </c>
      <c r="J165" s="908">
        <v>34700</v>
      </c>
      <c r="L165" s="808">
        <v>29.78</v>
      </c>
      <c r="M165" s="808">
        <v>1033366</v>
      </c>
      <c r="N165" s="808">
        <v>27066</v>
      </c>
      <c r="O165">
        <v>0</v>
      </c>
      <c r="P165">
        <v>0</v>
      </c>
      <c r="S165" t="s">
        <v>4326</v>
      </c>
      <c r="T165">
        <v>2.6896551724140001</v>
      </c>
      <c r="W165" t="s">
        <v>48</v>
      </c>
      <c r="AB165">
        <v>2</v>
      </c>
    </row>
    <row r="166" spans="1:28">
      <c r="A166" t="s">
        <v>4449</v>
      </c>
      <c r="B166" t="s">
        <v>4322</v>
      </c>
      <c r="C166">
        <v>2022</v>
      </c>
      <c r="D166" t="s">
        <v>4325</v>
      </c>
      <c r="E166" t="s">
        <v>4433</v>
      </c>
      <c r="G166" t="str">
        <f t="shared" si="2"/>
        <v>RV Long Only</v>
      </c>
      <c r="H166" t="s">
        <v>4450</v>
      </c>
      <c r="I166" t="s">
        <v>4287</v>
      </c>
      <c r="J166" s="908">
        <v>133500</v>
      </c>
      <c r="L166" s="808">
        <v>7.39</v>
      </c>
      <c r="M166" s="808">
        <v>986565</v>
      </c>
      <c r="N166" s="808">
        <v>-20025</v>
      </c>
      <c r="O166">
        <v>0</v>
      </c>
      <c r="P166">
        <v>0</v>
      </c>
      <c r="S166" t="s">
        <v>4326</v>
      </c>
      <c r="T166">
        <v>-1.9893899204250001</v>
      </c>
      <c r="W166" t="s">
        <v>48</v>
      </c>
      <c r="AB166">
        <v>2</v>
      </c>
    </row>
    <row r="167" spans="1:28">
      <c r="A167" t="s">
        <v>4449</v>
      </c>
      <c r="B167" t="s">
        <v>4322</v>
      </c>
      <c r="C167">
        <v>2022</v>
      </c>
      <c r="D167" t="s">
        <v>4325</v>
      </c>
      <c r="E167" t="s">
        <v>4401</v>
      </c>
      <c r="G167" t="str">
        <f t="shared" si="2"/>
        <v>RV Long Only</v>
      </c>
      <c r="H167" t="s">
        <v>4450</v>
      </c>
      <c r="I167" t="s">
        <v>4287</v>
      </c>
      <c r="J167" s="908">
        <v>15300</v>
      </c>
      <c r="L167" s="808">
        <v>67.13</v>
      </c>
      <c r="M167" s="808">
        <v>1027089</v>
      </c>
      <c r="N167" s="808">
        <v>-4896</v>
      </c>
      <c r="O167">
        <v>0</v>
      </c>
      <c r="P167">
        <v>0</v>
      </c>
      <c r="S167" t="s">
        <v>4326</v>
      </c>
      <c r="T167">
        <v>-0.47442550037100001</v>
      </c>
      <c r="W167" t="s">
        <v>48</v>
      </c>
      <c r="AB167">
        <v>2</v>
      </c>
    </row>
    <row r="168" spans="1:28">
      <c r="A168" t="s">
        <v>4449</v>
      </c>
      <c r="B168" t="s">
        <v>4322</v>
      </c>
      <c r="C168">
        <v>2022</v>
      </c>
      <c r="D168" t="s">
        <v>4325</v>
      </c>
      <c r="E168" t="s">
        <v>4336</v>
      </c>
      <c r="G168" t="str">
        <f t="shared" si="2"/>
        <v>Pós-fixado</v>
      </c>
      <c r="H168" t="s">
        <v>11</v>
      </c>
      <c r="I168" t="s">
        <v>4267</v>
      </c>
      <c r="J168" s="908">
        <v>27090.791735999999</v>
      </c>
      <c r="L168" s="808">
        <v>3.55484</v>
      </c>
      <c r="M168" s="808">
        <v>96303.43</v>
      </c>
      <c r="N168" s="808">
        <v>48.51</v>
      </c>
      <c r="O168">
        <v>0</v>
      </c>
      <c r="P168">
        <v>0</v>
      </c>
      <c r="S168" t="s">
        <v>4326</v>
      </c>
      <c r="T168">
        <v>5.0397423841000002E-2</v>
      </c>
      <c r="W168" t="s">
        <v>48</v>
      </c>
      <c r="AB168">
        <v>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31676-8BE2-4DF1-BB9C-647B29EFC228}">
  <sheetPr codeName="Sheet33">
    <tabColor theme="9" tint="0.39997558519241921"/>
  </sheetPr>
  <dimension ref="A1:K97"/>
  <sheetViews>
    <sheetView showGridLines="0" showRuler="0" view="pageLayout" zoomScaleNormal="80" workbookViewId="0">
      <selection activeCell="F111" sqref="F111"/>
    </sheetView>
  </sheetViews>
  <sheetFormatPr defaultColWidth="10.69921875" defaultRowHeight="11.25"/>
  <cols>
    <col min="1" max="1" width="0.796875" style="350" customWidth="1"/>
    <col min="2" max="3" width="0.796875" style="350" hidden="1" customWidth="1"/>
    <col min="4" max="4" width="25.19921875" style="350" customWidth="1"/>
    <col min="5" max="5" width="10.3984375" style="350" customWidth="1"/>
    <col min="6" max="6" width="5.3984375" style="353" customWidth="1"/>
    <col min="7" max="7" width="10.19921875" style="350" customWidth="1"/>
    <col min="8" max="8" width="10.3984375" style="350" customWidth="1"/>
    <col min="9" max="9" width="5.3984375" style="353" customWidth="1"/>
    <col min="10" max="10" width="5.5" style="353" customWidth="1"/>
    <col min="11" max="11" width="5.296875" style="353" customWidth="1"/>
    <col min="12" max="12" width="14.796875" style="350" customWidth="1"/>
    <col min="13" max="16384" width="10.69921875" style="350"/>
  </cols>
  <sheetData>
    <row r="1" spans="1:11" s="486" customFormat="1" ht="33.75" customHeight="1">
      <c r="A1" s="484"/>
      <c r="B1" s="484"/>
      <c r="C1" s="484"/>
      <c r="D1" s="485" t="s">
        <v>4608</v>
      </c>
      <c r="F1" s="487"/>
      <c r="I1" s="487"/>
      <c r="J1" s="488"/>
      <c r="K1" s="488"/>
    </row>
    <row r="2" spans="1:11" s="491" customFormat="1" ht="16.5" customHeight="1">
      <c r="A2" s="484"/>
      <c r="B2" s="484"/>
      <c r="C2" s="1081">
        <v>5200000</v>
      </c>
      <c r="D2" s="358" t="s">
        <v>2666</v>
      </c>
      <c r="E2" s="1107">
        <v>22117969.93</v>
      </c>
      <c r="F2" s="1107"/>
      <c r="G2" s="619"/>
      <c r="H2" s="864"/>
      <c r="I2" s="684" t="s">
        <v>640</v>
      </c>
      <c r="J2" s="738"/>
      <c r="K2" s="738" t="s">
        <v>640</v>
      </c>
    </row>
    <row r="3" spans="1:11" s="486" customFormat="1" ht="12" customHeight="1">
      <c r="A3" s="493"/>
      <c r="B3" s="493"/>
      <c r="C3" s="493"/>
      <c r="F3" s="488"/>
      <c r="I3" s="488"/>
      <c r="J3" s="488"/>
      <c r="K3" s="488"/>
    </row>
    <row r="4" spans="1:11" s="484" customFormat="1" ht="12">
      <c r="D4" s="1110" t="s">
        <v>4213</v>
      </c>
      <c r="E4" s="1111" t="s">
        <v>4210</v>
      </c>
      <c r="F4" s="1112"/>
      <c r="G4" s="905" t="s">
        <v>4212</v>
      </c>
      <c r="H4" s="1111" t="s">
        <v>4211</v>
      </c>
      <c r="I4" s="1112"/>
      <c r="J4" s="1108" t="s">
        <v>33</v>
      </c>
      <c r="K4" s="1109" t="s">
        <v>2705</v>
      </c>
    </row>
    <row r="5" spans="1:11" ht="2.25" customHeight="1">
      <c r="D5" s="1110"/>
      <c r="E5" s="903"/>
      <c r="F5" s="904"/>
      <c r="G5" s="906"/>
      <c r="H5" s="903"/>
      <c r="I5" s="904"/>
      <c r="J5" s="1108"/>
      <c r="K5" s="1109"/>
    </row>
    <row r="6" spans="1:11" s="484" customFormat="1" ht="12">
      <c r="D6" s="1110"/>
      <c r="E6" s="496" t="s">
        <v>10</v>
      </c>
      <c r="F6" s="886" t="s">
        <v>1346</v>
      </c>
      <c r="G6" s="907" t="s">
        <v>10</v>
      </c>
      <c r="H6" s="496" t="s">
        <v>10</v>
      </c>
      <c r="I6" s="886" t="s">
        <v>1346</v>
      </c>
      <c r="J6" s="1108"/>
      <c r="K6" s="1109"/>
    </row>
    <row r="7" spans="1:11" ht="5.25" customHeight="1"/>
    <row r="8" spans="1:11" ht="14.25" customHeight="1">
      <c r="B8" s="350" t="s">
        <v>12</v>
      </c>
      <c r="C8" s="350" t="s">
        <v>12</v>
      </c>
      <c r="D8" s="887" t="s">
        <v>11</v>
      </c>
      <c r="E8" s="889">
        <v>2800000</v>
      </c>
      <c r="F8" s="824">
        <v>0.53846153846153844</v>
      </c>
      <c r="G8" s="890">
        <v>0</v>
      </c>
      <c r="H8" s="889">
        <v>2800000</v>
      </c>
      <c r="I8" s="824">
        <v>0.53846153846153844</v>
      </c>
      <c r="J8" s="888"/>
      <c r="K8" s="734"/>
    </row>
    <row r="9" spans="1:11" ht="5.25" customHeight="1"/>
    <row r="10" spans="1:11" ht="11.25" customHeight="1">
      <c r="C10" s="350" t="s">
        <v>12</v>
      </c>
      <c r="D10" s="891" t="s">
        <v>620</v>
      </c>
      <c r="E10" s="893">
        <v>500000</v>
      </c>
      <c r="F10" s="825">
        <v>9.6153846153846159E-2</v>
      </c>
      <c r="G10" s="894">
        <v>0</v>
      </c>
      <c r="H10" s="893">
        <v>500000</v>
      </c>
      <c r="I10" s="825">
        <v>9.6153846153846159E-2</v>
      </c>
      <c r="J10" s="892"/>
      <c r="K10" s="360"/>
    </row>
    <row r="11" spans="1:11" ht="11.25" customHeight="1">
      <c r="D11" s="350" t="s">
        <v>2598</v>
      </c>
      <c r="E11" s="921">
        <v>100000</v>
      </c>
      <c r="F11" s="922">
        <v>1.9230769230769232E-2</v>
      </c>
      <c r="G11" s="921">
        <v>0</v>
      </c>
      <c r="H11" s="921">
        <v>100000</v>
      </c>
      <c r="I11" s="922">
        <v>1.9230769230769232E-2</v>
      </c>
      <c r="J11" s="923">
        <v>1</v>
      </c>
      <c r="K11" s="353" t="s">
        <v>4214</v>
      </c>
    </row>
    <row r="12" spans="1:11" ht="11.25" customHeight="1">
      <c r="D12" s="362" t="s">
        <v>2598</v>
      </c>
      <c r="E12" s="363">
        <v>100000</v>
      </c>
      <c r="F12" s="832">
        <v>1.9230769230769232E-2</v>
      </c>
      <c r="G12" s="363">
        <v>0</v>
      </c>
      <c r="H12" s="363">
        <v>100000</v>
      </c>
      <c r="I12" s="832">
        <v>1.9230769230769232E-2</v>
      </c>
      <c r="J12" s="365">
        <v>1</v>
      </c>
      <c r="K12" s="836" t="s">
        <v>4214</v>
      </c>
    </row>
    <row r="13" spans="1:11" ht="11.25" customHeight="1">
      <c r="D13" s="362" t="s">
        <v>2598</v>
      </c>
      <c r="E13" s="363">
        <v>100000</v>
      </c>
      <c r="F13" s="832">
        <v>1.9230769230769232E-2</v>
      </c>
      <c r="G13" s="363">
        <v>0</v>
      </c>
      <c r="H13" s="363">
        <v>100000</v>
      </c>
      <c r="I13" s="832">
        <v>1.9230769230769232E-2</v>
      </c>
      <c r="J13" s="365">
        <v>1</v>
      </c>
      <c r="K13" s="836" t="s">
        <v>4214</v>
      </c>
    </row>
    <row r="14" spans="1:11" ht="11.25" customHeight="1">
      <c r="D14" s="362" t="s">
        <v>2598</v>
      </c>
      <c r="E14" s="363">
        <v>100000</v>
      </c>
      <c r="F14" s="832">
        <v>1.9230769230769232E-2</v>
      </c>
      <c r="G14" s="363">
        <v>0</v>
      </c>
      <c r="H14" s="363">
        <v>100000</v>
      </c>
      <c r="I14" s="832">
        <v>1.9230769230769232E-2</v>
      </c>
      <c r="J14" s="365">
        <v>1</v>
      </c>
      <c r="K14" s="836" t="s">
        <v>4214</v>
      </c>
    </row>
    <row r="15" spans="1:11" ht="11.25" customHeight="1">
      <c r="D15" s="366" t="s">
        <v>2598</v>
      </c>
      <c r="E15" s="920">
        <v>100000</v>
      </c>
      <c r="F15" s="829">
        <v>1.9230769230769232E-2</v>
      </c>
      <c r="G15" s="920">
        <v>0</v>
      </c>
      <c r="H15" s="920">
        <v>100000</v>
      </c>
      <c r="I15" s="829">
        <v>1.9230769230769232E-2</v>
      </c>
      <c r="J15" s="368">
        <v>1</v>
      </c>
      <c r="K15" s="837" t="s">
        <v>4214</v>
      </c>
    </row>
    <row r="16" spans="1:11" ht="5.25" customHeight="1"/>
    <row r="17" spans="3:11" ht="11.25" customHeight="1">
      <c r="C17" s="350" t="s">
        <v>12</v>
      </c>
      <c r="D17" s="891" t="s">
        <v>621</v>
      </c>
      <c r="E17" s="893">
        <v>1099999.9999999998</v>
      </c>
      <c r="F17" s="825">
        <v>0.21153846153846151</v>
      </c>
      <c r="G17" s="894">
        <v>0</v>
      </c>
      <c r="H17" s="893">
        <v>1099999.9999999998</v>
      </c>
      <c r="I17" s="825">
        <v>0.21153846153846148</v>
      </c>
      <c r="J17" s="892"/>
      <c r="K17" s="360"/>
    </row>
    <row r="18" spans="3:11" ht="3" customHeight="1"/>
    <row r="19" spans="3:11" ht="11.25" customHeight="1">
      <c r="D19" s="896" t="s">
        <v>2719</v>
      </c>
      <c r="E19" s="375">
        <v>1099999.9999999998</v>
      </c>
      <c r="F19" s="834">
        <v>0.21153846153846151</v>
      </c>
      <c r="G19" s="898">
        <v>0</v>
      </c>
      <c r="H19" s="375">
        <v>1099999.9999999998</v>
      </c>
      <c r="I19" s="834">
        <v>0.21153846153846148</v>
      </c>
      <c r="J19" s="897"/>
      <c r="K19" s="373"/>
    </row>
    <row r="20" spans="3:11" ht="11.25" customHeight="1">
      <c r="D20" s="350" t="s">
        <v>4958</v>
      </c>
      <c r="E20" s="921">
        <v>100000</v>
      </c>
      <c r="F20" s="922">
        <v>1.9230769230769232E-2</v>
      </c>
      <c r="G20" s="921">
        <v>0</v>
      </c>
      <c r="H20" s="921">
        <v>100000</v>
      </c>
      <c r="I20" s="922">
        <v>1.9230769230769232E-2</v>
      </c>
      <c r="J20" s="923">
        <v>146</v>
      </c>
      <c r="K20" s="353" t="s">
        <v>4214</v>
      </c>
    </row>
    <row r="21" spans="3:11" ht="11.25" customHeight="1">
      <c r="D21" s="362" t="s">
        <v>4958</v>
      </c>
      <c r="E21" s="363">
        <v>100000</v>
      </c>
      <c r="F21" s="832">
        <v>1.9230769230769232E-2</v>
      </c>
      <c r="G21" s="363">
        <v>0</v>
      </c>
      <c r="H21" s="363">
        <v>100000</v>
      </c>
      <c r="I21" s="832">
        <v>1.9230769230769232E-2</v>
      </c>
      <c r="J21" s="365">
        <v>146</v>
      </c>
      <c r="K21" s="836" t="s">
        <v>4214</v>
      </c>
    </row>
    <row r="22" spans="3:11" ht="11.25" customHeight="1">
      <c r="D22" s="362" t="s">
        <v>4958</v>
      </c>
      <c r="E22" s="363">
        <v>100000</v>
      </c>
      <c r="F22" s="832">
        <v>1.9230769230769232E-2</v>
      </c>
      <c r="G22" s="363">
        <v>0</v>
      </c>
      <c r="H22" s="363">
        <v>100000</v>
      </c>
      <c r="I22" s="832">
        <v>1.9230769230769232E-2</v>
      </c>
      <c r="J22" s="365">
        <v>146</v>
      </c>
      <c r="K22" s="836" t="s">
        <v>4214</v>
      </c>
    </row>
    <row r="23" spans="3:11" ht="11.25" customHeight="1">
      <c r="D23" s="362" t="s">
        <v>4958</v>
      </c>
      <c r="E23" s="363">
        <v>100000</v>
      </c>
      <c r="F23" s="832">
        <v>1.9230769230769232E-2</v>
      </c>
      <c r="G23" s="363">
        <v>0</v>
      </c>
      <c r="H23" s="363">
        <v>100000</v>
      </c>
      <c r="I23" s="832">
        <v>1.9230769230769232E-2</v>
      </c>
      <c r="J23" s="365">
        <v>146</v>
      </c>
      <c r="K23" s="836" t="s">
        <v>4214</v>
      </c>
    </row>
    <row r="24" spans="3:11" ht="11.25" customHeight="1">
      <c r="D24" s="362" t="s">
        <v>4958</v>
      </c>
      <c r="E24" s="363">
        <v>100000</v>
      </c>
      <c r="F24" s="832">
        <v>1.9230769230769232E-2</v>
      </c>
      <c r="G24" s="363">
        <v>0</v>
      </c>
      <c r="H24" s="363">
        <v>100000</v>
      </c>
      <c r="I24" s="832">
        <v>1.9230769230769232E-2</v>
      </c>
      <c r="J24" s="365">
        <v>146</v>
      </c>
      <c r="K24" s="836" t="s">
        <v>4214</v>
      </c>
    </row>
    <row r="25" spans="3:11" ht="11.25" customHeight="1">
      <c r="D25" s="362" t="s">
        <v>4958</v>
      </c>
      <c r="E25" s="363">
        <v>100000</v>
      </c>
      <c r="F25" s="832">
        <v>1.9230769230769232E-2</v>
      </c>
      <c r="G25" s="363">
        <v>0</v>
      </c>
      <c r="H25" s="363">
        <v>100000</v>
      </c>
      <c r="I25" s="832">
        <v>1.9230769230769232E-2</v>
      </c>
      <c r="J25" s="365">
        <v>146</v>
      </c>
      <c r="K25" s="836" t="s">
        <v>4214</v>
      </c>
    </row>
    <row r="26" spans="3:11" ht="11.25" customHeight="1">
      <c r="D26" s="362" t="s">
        <v>4958</v>
      </c>
      <c r="E26" s="363">
        <v>100000</v>
      </c>
      <c r="F26" s="832">
        <v>1.9230769230769232E-2</v>
      </c>
      <c r="G26" s="363">
        <v>0</v>
      </c>
      <c r="H26" s="363">
        <v>100000</v>
      </c>
      <c r="I26" s="832">
        <v>1.9230769230769232E-2</v>
      </c>
      <c r="J26" s="365">
        <v>146</v>
      </c>
      <c r="K26" s="836" t="s">
        <v>4214</v>
      </c>
    </row>
    <row r="27" spans="3:11" ht="11.25" customHeight="1">
      <c r="D27" s="362" t="s">
        <v>4958</v>
      </c>
      <c r="E27" s="363">
        <v>100000</v>
      </c>
      <c r="F27" s="832">
        <v>1.9230769230769232E-2</v>
      </c>
      <c r="G27" s="363">
        <v>0</v>
      </c>
      <c r="H27" s="363">
        <v>100000</v>
      </c>
      <c r="I27" s="832">
        <v>1.9230769230769232E-2</v>
      </c>
      <c r="J27" s="365">
        <v>146</v>
      </c>
      <c r="K27" s="836" t="s">
        <v>4214</v>
      </c>
    </row>
    <row r="28" spans="3:11" ht="11.25" customHeight="1">
      <c r="D28" s="362" t="s">
        <v>4958</v>
      </c>
      <c r="E28" s="363">
        <v>100000</v>
      </c>
      <c r="F28" s="832">
        <v>1.9230769230769232E-2</v>
      </c>
      <c r="G28" s="363">
        <v>0</v>
      </c>
      <c r="H28" s="363">
        <v>100000</v>
      </c>
      <c r="I28" s="832">
        <v>1.9230769230769232E-2</v>
      </c>
      <c r="J28" s="365">
        <v>146</v>
      </c>
      <c r="K28" s="836" t="s">
        <v>4214</v>
      </c>
    </row>
    <row r="29" spans="3:11" ht="11.25" customHeight="1">
      <c r="D29" s="362" t="s">
        <v>4958</v>
      </c>
      <c r="E29" s="363">
        <v>100000</v>
      </c>
      <c r="F29" s="832">
        <v>1.9230769230769232E-2</v>
      </c>
      <c r="G29" s="363">
        <v>0</v>
      </c>
      <c r="H29" s="363">
        <v>100000</v>
      </c>
      <c r="I29" s="832">
        <v>1.9230769230769232E-2</v>
      </c>
      <c r="J29" s="365">
        <v>146</v>
      </c>
      <c r="K29" s="836" t="s">
        <v>4214</v>
      </c>
    </row>
    <row r="30" spans="3:11" ht="11.25" customHeight="1">
      <c r="D30" s="366" t="s">
        <v>4958</v>
      </c>
      <c r="E30" s="920">
        <v>100000</v>
      </c>
      <c r="F30" s="829">
        <v>1.9230769230769232E-2</v>
      </c>
      <c r="G30" s="920">
        <v>0</v>
      </c>
      <c r="H30" s="920">
        <v>100000</v>
      </c>
      <c r="I30" s="829">
        <v>1.9230769230769232E-2</v>
      </c>
      <c r="J30" s="368">
        <v>146</v>
      </c>
      <c r="K30" s="837" t="s">
        <v>4214</v>
      </c>
    </row>
    <row r="31" spans="3:11" ht="5.25" customHeight="1"/>
    <row r="32" spans="3:11" ht="11.25" customHeight="1">
      <c r="C32" s="350" t="s">
        <v>12</v>
      </c>
      <c r="D32" s="891" t="s">
        <v>661</v>
      </c>
      <c r="E32" s="893">
        <v>1200000</v>
      </c>
      <c r="F32" s="825">
        <v>0.23076923076923078</v>
      </c>
      <c r="G32" s="894">
        <v>0</v>
      </c>
      <c r="H32" s="893">
        <v>1200000</v>
      </c>
      <c r="I32" s="825">
        <v>0.23076923076923078</v>
      </c>
      <c r="J32" s="892"/>
      <c r="K32" s="360"/>
    </row>
    <row r="33" spans="4:11" ht="3" customHeight="1"/>
    <row r="34" spans="4:11" ht="11.25" customHeight="1">
      <c r="D34" s="896" t="s">
        <v>1369</v>
      </c>
      <c r="E34" s="375">
        <v>400000</v>
      </c>
      <c r="F34" s="834">
        <v>7.6923076923076927E-2</v>
      </c>
      <c r="G34" s="898">
        <v>0</v>
      </c>
      <c r="H34" s="375">
        <v>400000</v>
      </c>
      <c r="I34" s="834">
        <v>7.6923076923076927E-2</v>
      </c>
      <c r="J34" s="897"/>
      <c r="K34" s="373"/>
    </row>
    <row r="35" spans="4:11" ht="11.25" customHeight="1">
      <c r="D35" s="350" t="s">
        <v>4985</v>
      </c>
      <c r="E35" s="921">
        <v>100000</v>
      </c>
      <c r="F35" s="922">
        <v>1.9230769230769232E-2</v>
      </c>
      <c r="G35" s="921">
        <v>0</v>
      </c>
      <c r="H35" s="921">
        <v>100000</v>
      </c>
      <c r="I35" s="922">
        <v>1.9230769230769232E-2</v>
      </c>
      <c r="J35" s="923">
        <v>1935</v>
      </c>
      <c r="K35" s="353" t="s">
        <v>4214</v>
      </c>
    </row>
    <row r="36" spans="4:11" ht="11.25" customHeight="1">
      <c r="D36" s="362" t="s">
        <v>4985</v>
      </c>
      <c r="E36" s="363">
        <v>100000</v>
      </c>
      <c r="F36" s="832">
        <v>1.9230769230769232E-2</v>
      </c>
      <c r="G36" s="363">
        <v>0</v>
      </c>
      <c r="H36" s="363">
        <v>100000</v>
      </c>
      <c r="I36" s="832">
        <v>1.9230769230769232E-2</v>
      </c>
      <c r="J36" s="365">
        <v>1935</v>
      </c>
      <c r="K36" s="836" t="s">
        <v>4214</v>
      </c>
    </row>
    <row r="37" spans="4:11" ht="11.25" customHeight="1">
      <c r="D37" s="362" t="s">
        <v>4985</v>
      </c>
      <c r="E37" s="363">
        <v>100000</v>
      </c>
      <c r="F37" s="832">
        <v>1.9230769230769232E-2</v>
      </c>
      <c r="G37" s="363">
        <v>0</v>
      </c>
      <c r="H37" s="363">
        <v>100000</v>
      </c>
      <c r="I37" s="832">
        <v>1.9230769230769232E-2</v>
      </c>
      <c r="J37" s="365">
        <v>1935</v>
      </c>
      <c r="K37" s="836" t="s">
        <v>4214</v>
      </c>
    </row>
    <row r="38" spans="4:11" ht="11.25" customHeight="1">
      <c r="D38" s="366" t="s">
        <v>4985</v>
      </c>
      <c r="E38" s="920">
        <v>100000</v>
      </c>
      <c r="F38" s="829">
        <v>1.9230769230769232E-2</v>
      </c>
      <c r="G38" s="920">
        <v>0</v>
      </c>
      <c r="H38" s="920">
        <v>100000</v>
      </c>
      <c r="I38" s="829">
        <v>1.9230769230769232E-2</v>
      </c>
      <c r="J38" s="368">
        <v>1935</v>
      </c>
      <c r="K38" s="837" t="s">
        <v>4214</v>
      </c>
    </row>
    <row r="39" spans="4:11" ht="4.5" customHeight="1"/>
    <row r="40" spans="4:11" ht="11.25" customHeight="1">
      <c r="D40" s="896" t="s">
        <v>2721</v>
      </c>
      <c r="E40" s="375">
        <v>800000</v>
      </c>
      <c r="F40" s="834">
        <v>0.15384615384615385</v>
      </c>
      <c r="G40" s="898">
        <v>0</v>
      </c>
      <c r="H40" s="375">
        <v>800000</v>
      </c>
      <c r="I40" s="834">
        <v>0.15384615384615385</v>
      </c>
      <c r="J40" s="897"/>
      <c r="K40" s="373"/>
    </row>
    <row r="41" spans="4:11" ht="11.25" customHeight="1">
      <c r="D41" s="350" t="s">
        <v>4992</v>
      </c>
      <c r="E41" s="921">
        <v>100000</v>
      </c>
      <c r="F41" s="922">
        <v>1.9230769230769232E-2</v>
      </c>
      <c r="G41" s="921">
        <v>0</v>
      </c>
      <c r="H41" s="921">
        <v>100000</v>
      </c>
      <c r="I41" s="922">
        <v>1.9230769230769232E-2</v>
      </c>
      <c r="J41" s="923">
        <v>3799</v>
      </c>
      <c r="K41" s="353" t="s">
        <v>4214</v>
      </c>
    </row>
    <row r="42" spans="4:11" ht="11.25" customHeight="1">
      <c r="D42" s="362" t="s">
        <v>4992</v>
      </c>
      <c r="E42" s="363">
        <v>100000</v>
      </c>
      <c r="F42" s="832">
        <v>1.9230769230769232E-2</v>
      </c>
      <c r="G42" s="363">
        <v>0</v>
      </c>
      <c r="H42" s="363">
        <v>100000</v>
      </c>
      <c r="I42" s="832">
        <v>1.9230769230769232E-2</v>
      </c>
      <c r="J42" s="365">
        <v>3799</v>
      </c>
      <c r="K42" s="836" t="s">
        <v>4214</v>
      </c>
    </row>
    <row r="43" spans="4:11" ht="11.25" customHeight="1">
      <c r="D43" s="362" t="s">
        <v>4992</v>
      </c>
      <c r="E43" s="363">
        <v>100000</v>
      </c>
      <c r="F43" s="832">
        <v>1.9230769230769232E-2</v>
      </c>
      <c r="G43" s="363">
        <v>0</v>
      </c>
      <c r="H43" s="363">
        <v>100000</v>
      </c>
      <c r="I43" s="832">
        <v>1.9230769230769232E-2</v>
      </c>
      <c r="J43" s="365">
        <v>3799</v>
      </c>
      <c r="K43" s="836" t="s">
        <v>4214</v>
      </c>
    </row>
    <row r="44" spans="4:11" ht="11.25" customHeight="1">
      <c r="D44" s="362" t="s">
        <v>4992</v>
      </c>
      <c r="E44" s="363">
        <v>100000</v>
      </c>
      <c r="F44" s="832">
        <v>1.9230769230769232E-2</v>
      </c>
      <c r="G44" s="363">
        <v>0</v>
      </c>
      <c r="H44" s="363">
        <v>100000</v>
      </c>
      <c r="I44" s="832">
        <v>1.9230769230769232E-2</v>
      </c>
      <c r="J44" s="365">
        <v>3799</v>
      </c>
      <c r="K44" s="836" t="s">
        <v>4214</v>
      </c>
    </row>
    <row r="45" spans="4:11" ht="11.25" customHeight="1">
      <c r="D45" s="362" t="s">
        <v>4992</v>
      </c>
      <c r="E45" s="363">
        <v>100000</v>
      </c>
      <c r="F45" s="832">
        <v>1.9230769230769232E-2</v>
      </c>
      <c r="G45" s="363">
        <v>0</v>
      </c>
      <c r="H45" s="363">
        <v>100000</v>
      </c>
      <c r="I45" s="832">
        <v>1.9230769230769232E-2</v>
      </c>
      <c r="J45" s="365">
        <v>3799</v>
      </c>
      <c r="K45" s="836" t="s">
        <v>4214</v>
      </c>
    </row>
    <row r="46" spans="4:11" ht="11.25" customHeight="1">
      <c r="D46" s="362" t="s">
        <v>4992</v>
      </c>
      <c r="E46" s="363">
        <v>100000</v>
      </c>
      <c r="F46" s="832">
        <v>1.9230769230769232E-2</v>
      </c>
      <c r="G46" s="363">
        <v>0</v>
      </c>
      <c r="H46" s="363">
        <v>100000</v>
      </c>
      <c r="I46" s="832">
        <v>1.9230769230769232E-2</v>
      </c>
      <c r="J46" s="365">
        <v>3799</v>
      </c>
      <c r="K46" s="836" t="s">
        <v>4214</v>
      </c>
    </row>
    <row r="47" spans="4:11" ht="11.25" customHeight="1">
      <c r="D47" s="362" t="s">
        <v>4992</v>
      </c>
      <c r="E47" s="363">
        <v>100000</v>
      </c>
      <c r="F47" s="832">
        <v>1.9230769230769232E-2</v>
      </c>
      <c r="G47" s="363">
        <v>0</v>
      </c>
      <c r="H47" s="363">
        <v>100000</v>
      </c>
      <c r="I47" s="832">
        <v>1.9230769230769232E-2</v>
      </c>
      <c r="J47" s="365">
        <v>3799</v>
      </c>
      <c r="K47" s="836" t="s">
        <v>4214</v>
      </c>
    </row>
    <row r="48" spans="4:11" ht="11.25" customHeight="1">
      <c r="D48" s="366" t="s">
        <v>4992</v>
      </c>
      <c r="E48" s="920">
        <v>100000</v>
      </c>
      <c r="F48" s="829">
        <v>1.9230769230769232E-2</v>
      </c>
      <c r="G48" s="920">
        <v>0</v>
      </c>
      <c r="H48" s="920">
        <v>100000</v>
      </c>
      <c r="I48" s="829">
        <v>1.9230769230769232E-2</v>
      </c>
      <c r="J48" s="368">
        <v>3799</v>
      </c>
      <c r="K48" s="837" t="s">
        <v>4214</v>
      </c>
    </row>
    <row r="49" spans="2:11" ht="5.25" customHeight="1"/>
    <row r="50" spans="2:11" ht="14.25" customHeight="1">
      <c r="B50" s="350" t="s">
        <v>12</v>
      </c>
      <c r="C50" s="350" t="s">
        <v>12</v>
      </c>
      <c r="D50" s="887" t="s">
        <v>13</v>
      </c>
      <c r="E50" s="889">
        <v>1100000</v>
      </c>
      <c r="F50" s="824">
        <v>0.21153846153846156</v>
      </c>
      <c r="G50" s="890">
        <v>0</v>
      </c>
      <c r="H50" s="889">
        <v>1100000</v>
      </c>
      <c r="I50" s="824">
        <v>0.21153846153846156</v>
      </c>
      <c r="J50" s="888"/>
      <c r="K50" s="734"/>
    </row>
    <row r="51" spans="2:11" ht="5.25" customHeight="1"/>
    <row r="52" spans="2:11" ht="11.25" customHeight="1">
      <c r="C52" s="350" t="s">
        <v>12</v>
      </c>
      <c r="D52" s="891" t="s">
        <v>615</v>
      </c>
      <c r="E52" s="893">
        <v>700000.00000000012</v>
      </c>
      <c r="F52" s="825">
        <v>0.13461538461538464</v>
      </c>
      <c r="G52" s="894">
        <v>0</v>
      </c>
      <c r="H52" s="893">
        <v>700000.00000000012</v>
      </c>
      <c r="I52" s="825">
        <v>0.13461538461538464</v>
      </c>
      <c r="J52" s="892"/>
      <c r="K52" s="360"/>
    </row>
    <row r="53" spans="2:11" ht="11.25" customHeight="1">
      <c r="D53" s="350" t="s">
        <v>4799</v>
      </c>
      <c r="E53" s="921">
        <v>100000</v>
      </c>
      <c r="F53" s="922">
        <v>1.9230769230769232E-2</v>
      </c>
      <c r="G53" s="921">
        <v>0</v>
      </c>
      <c r="H53" s="921">
        <v>100000</v>
      </c>
      <c r="I53" s="922">
        <v>1.9230769230769232E-2</v>
      </c>
      <c r="J53" s="923">
        <v>30</v>
      </c>
      <c r="K53" s="353" t="s">
        <v>4214</v>
      </c>
    </row>
    <row r="54" spans="2:11" ht="11.25" customHeight="1">
      <c r="D54" s="362" t="s">
        <v>4799</v>
      </c>
      <c r="E54" s="363">
        <v>100000</v>
      </c>
      <c r="F54" s="832">
        <v>1.9230769230769232E-2</v>
      </c>
      <c r="G54" s="363">
        <v>0</v>
      </c>
      <c r="H54" s="363">
        <v>100000</v>
      </c>
      <c r="I54" s="832">
        <v>1.9230769230769232E-2</v>
      </c>
      <c r="J54" s="365">
        <v>30</v>
      </c>
      <c r="K54" s="836" t="s">
        <v>4214</v>
      </c>
    </row>
    <row r="55" spans="2:11" ht="11.25" customHeight="1">
      <c r="D55" s="362" t="s">
        <v>4799</v>
      </c>
      <c r="E55" s="363">
        <v>100000</v>
      </c>
      <c r="F55" s="832">
        <v>1.9230769230769232E-2</v>
      </c>
      <c r="G55" s="363">
        <v>0</v>
      </c>
      <c r="H55" s="363">
        <v>100000</v>
      </c>
      <c r="I55" s="832">
        <v>1.9230769230769232E-2</v>
      </c>
      <c r="J55" s="365">
        <v>30</v>
      </c>
      <c r="K55" s="836" t="s">
        <v>4214</v>
      </c>
    </row>
    <row r="56" spans="2:11" ht="11.25" customHeight="1">
      <c r="D56" s="362" t="s">
        <v>4799</v>
      </c>
      <c r="E56" s="363">
        <v>100000</v>
      </c>
      <c r="F56" s="832">
        <v>1.9230769230769232E-2</v>
      </c>
      <c r="G56" s="363">
        <v>0</v>
      </c>
      <c r="H56" s="363">
        <v>100000</v>
      </c>
      <c r="I56" s="832">
        <v>1.9230769230769232E-2</v>
      </c>
      <c r="J56" s="365">
        <v>30</v>
      </c>
      <c r="K56" s="836" t="s">
        <v>4214</v>
      </c>
    </row>
    <row r="57" spans="2:11" ht="11.25" customHeight="1">
      <c r="D57" s="362" t="s">
        <v>4799</v>
      </c>
      <c r="E57" s="363">
        <v>100000</v>
      </c>
      <c r="F57" s="832">
        <v>1.9230769230769232E-2</v>
      </c>
      <c r="G57" s="363">
        <v>0</v>
      </c>
      <c r="H57" s="363">
        <v>100000</v>
      </c>
      <c r="I57" s="832">
        <v>1.9230769230769232E-2</v>
      </c>
      <c r="J57" s="365">
        <v>30</v>
      </c>
      <c r="K57" s="836" t="s">
        <v>4214</v>
      </c>
    </row>
    <row r="58" spans="2:11" ht="11.25" customHeight="1">
      <c r="D58" s="362" t="s">
        <v>4799</v>
      </c>
      <c r="E58" s="363">
        <v>100000</v>
      </c>
      <c r="F58" s="832">
        <v>1.9230769230769232E-2</v>
      </c>
      <c r="G58" s="363">
        <v>0</v>
      </c>
      <c r="H58" s="363">
        <v>100000</v>
      </c>
      <c r="I58" s="832">
        <v>1.9230769230769232E-2</v>
      </c>
      <c r="J58" s="365">
        <v>30</v>
      </c>
      <c r="K58" s="836" t="s">
        <v>4214</v>
      </c>
    </row>
    <row r="59" spans="2:11" ht="11.25" customHeight="1">
      <c r="D59" s="366" t="s">
        <v>4799</v>
      </c>
      <c r="E59" s="920">
        <v>100000</v>
      </c>
      <c r="F59" s="829">
        <v>1.9230769230769232E-2</v>
      </c>
      <c r="G59" s="920">
        <v>0</v>
      </c>
      <c r="H59" s="920">
        <v>100000</v>
      </c>
      <c r="I59" s="829">
        <v>1.9230769230769232E-2</v>
      </c>
      <c r="J59" s="368">
        <v>30</v>
      </c>
      <c r="K59" s="837" t="s">
        <v>4214</v>
      </c>
    </row>
    <row r="60" spans="2:11" ht="5.25" customHeight="1"/>
    <row r="61" spans="2:11" ht="11.25" customHeight="1">
      <c r="C61" s="350" t="s">
        <v>12</v>
      </c>
      <c r="D61" s="891" t="s">
        <v>616</v>
      </c>
      <c r="E61" s="893">
        <v>400000</v>
      </c>
      <c r="F61" s="825">
        <v>7.6923076923076927E-2</v>
      </c>
      <c r="G61" s="894">
        <v>0</v>
      </c>
      <c r="H61" s="893">
        <v>400000</v>
      </c>
      <c r="I61" s="825">
        <v>7.6923076923076927E-2</v>
      </c>
      <c r="J61" s="892"/>
      <c r="K61" s="360"/>
    </row>
    <row r="62" spans="2:11" ht="3" customHeight="1"/>
    <row r="63" spans="2:11" ht="11.25" customHeight="1">
      <c r="D63" s="896" t="s">
        <v>610</v>
      </c>
      <c r="E63" s="375">
        <v>400000</v>
      </c>
      <c r="F63" s="834">
        <v>7.6923076923076927E-2</v>
      </c>
      <c r="G63" s="898">
        <v>0</v>
      </c>
      <c r="H63" s="375">
        <v>400000</v>
      </c>
      <c r="I63" s="834">
        <v>7.6923076923076927E-2</v>
      </c>
      <c r="J63" s="897"/>
      <c r="K63" s="373"/>
    </row>
    <row r="64" spans="2:11" ht="11.25" customHeight="1">
      <c r="D64" s="350" t="s">
        <v>1719</v>
      </c>
      <c r="E64" s="921">
        <v>100000</v>
      </c>
      <c r="F64" s="922">
        <v>1.9230769230769232E-2</v>
      </c>
      <c r="G64" s="921">
        <v>0</v>
      </c>
      <c r="H64" s="921">
        <v>100000</v>
      </c>
      <c r="I64" s="922">
        <v>1.9230769230769232E-2</v>
      </c>
      <c r="J64" s="923">
        <v>33</v>
      </c>
      <c r="K64" s="353" t="s">
        <v>4214</v>
      </c>
    </row>
    <row r="65" spans="1:11" ht="11.25" customHeight="1">
      <c r="D65" s="362" t="s">
        <v>1719</v>
      </c>
      <c r="E65" s="363">
        <v>100000</v>
      </c>
      <c r="F65" s="832">
        <v>1.9230769230769232E-2</v>
      </c>
      <c r="G65" s="363">
        <v>0</v>
      </c>
      <c r="H65" s="363">
        <v>100000</v>
      </c>
      <c r="I65" s="832">
        <v>1.9230769230769232E-2</v>
      </c>
      <c r="J65" s="365">
        <v>33</v>
      </c>
      <c r="K65" s="836" t="s">
        <v>4214</v>
      </c>
    </row>
    <row r="66" spans="1:11" ht="11.25" customHeight="1">
      <c r="D66" s="362" t="s">
        <v>1719</v>
      </c>
      <c r="E66" s="363">
        <v>100000</v>
      </c>
      <c r="F66" s="832">
        <v>1.9230769230769232E-2</v>
      </c>
      <c r="G66" s="363">
        <v>0</v>
      </c>
      <c r="H66" s="363">
        <v>100000</v>
      </c>
      <c r="I66" s="832">
        <v>1.9230769230769232E-2</v>
      </c>
      <c r="J66" s="365">
        <v>33</v>
      </c>
      <c r="K66" s="836" t="s">
        <v>4214</v>
      </c>
    </row>
    <row r="67" spans="1:11" ht="11.25" customHeight="1">
      <c r="D67" s="366" t="s">
        <v>1719</v>
      </c>
      <c r="E67" s="920">
        <v>100000</v>
      </c>
      <c r="F67" s="829">
        <v>1.9230769230769232E-2</v>
      </c>
      <c r="G67" s="920">
        <v>0</v>
      </c>
      <c r="H67" s="920">
        <v>100000</v>
      </c>
      <c r="I67" s="829">
        <v>1.9230769230769232E-2</v>
      </c>
      <c r="J67" s="368">
        <v>33</v>
      </c>
      <c r="K67" s="837" t="s">
        <v>4214</v>
      </c>
    </row>
    <row r="68" spans="1:11" ht="5.25" customHeight="1"/>
    <row r="69" spans="1:11" s="486" customFormat="1" ht="23.25" customHeight="1">
      <c r="A69" s="493"/>
      <c r="B69" s="493"/>
      <c r="C69" s="493"/>
      <c r="F69" s="488"/>
      <c r="I69" s="488"/>
      <c r="J69" s="488"/>
      <c r="K69" s="488"/>
    </row>
    <row r="70" spans="1:11" s="484" customFormat="1" ht="12">
      <c r="D70" s="1110" t="s">
        <v>4213</v>
      </c>
      <c r="E70" s="1111" t="s">
        <v>4210</v>
      </c>
      <c r="F70" s="1112"/>
      <c r="G70" s="905" t="s">
        <v>4212</v>
      </c>
      <c r="H70" s="1111" t="s">
        <v>4211</v>
      </c>
      <c r="I70" s="1112"/>
      <c r="J70" s="1108" t="s">
        <v>33</v>
      </c>
      <c r="K70" s="1109" t="s">
        <v>2705</v>
      </c>
    </row>
    <row r="71" spans="1:11" ht="2.25" customHeight="1">
      <c r="D71" s="1110"/>
      <c r="E71" s="903"/>
      <c r="F71" s="904"/>
      <c r="G71" s="906"/>
      <c r="H71" s="903"/>
      <c r="I71" s="904"/>
      <c r="J71" s="1108"/>
      <c r="K71" s="1109"/>
    </row>
    <row r="72" spans="1:11" s="484" customFormat="1" ht="12">
      <c r="D72" s="1110"/>
      <c r="E72" s="496" t="s">
        <v>10</v>
      </c>
      <c r="F72" s="886" t="s">
        <v>1346</v>
      </c>
      <c r="G72" s="907" t="s">
        <v>10</v>
      </c>
      <c r="H72" s="496" t="s">
        <v>10</v>
      </c>
      <c r="I72" s="886" t="s">
        <v>1346</v>
      </c>
      <c r="J72" s="1108"/>
      <c r="K72" s="1109"/>
    </row>
    <row r="73" spans="1:11" ht="5.25" customHeight="1"/>
    <row r="74" spans="1:11" ht="14.25" customHeight="1">
      <c r="B74" s="350" t="s">
        <v>12</v>
      </c>
      <c r="C74" s="350" t="s">
        <v>12</v>
      </c>
      <c r="D74" s="887" t="s">
        <v>14</v>
      </c>
      <c r="E74" s="889">
        <v>1300000</v>
      </c>
      <c r="F74" s="824">
        <v>0.25</v>
      </c>
      <c r="G74" s="890">
        <v>0</v>
      </c>
      <c r="H74" s="889">
        <v>1300000</v>
      </c>
      <c r="I74" s="824">
        <v>0.25</v>
      </c>
      <c r="J74" s="888"/>
      <c r="K74" s="734"/>
    </row>
    <row r="75" spans="1:11" ht="5.25" customHeight="1"/>
    <row r="76" spans="1:11" ht="11.25" customHeight="1">
      <c r="C76" s="350" t="s">
        <v>12</v>
      </c>
      <c r="D76" s="891" t="s">
        <v>608</v>
      </c>
      <c r="E76" s="893">
        <v>800000</v>
      </c>
      <c r="F76" s="825">
        <v>0.15384615384615385</v>
      </c>
      <c r="G76" s="894">
        <v>0</v>
      </c>
      <c r="H76" s="893">
        <v>800000</v>
      </c>
      <c r="I76" s="825">
        <v>0.15384615384615385</v>
      </c>
      <c r="J76" s="892"/>
      <c r="K76" s="360"/>
    </row>
    <row r="77" spans="1:11" ht="3" customHeight="1"/>
    <row r="78" spans="1:11" ht="11.25" customHeight="1">
      <c r="D78" s="896" t="s">
        <v>607</v>
      </c>
      <c r="E78" s="375">
        <v>800000</v>
      </c>
      <c r="F78" s="834">
        <v>0.15384615384615385</v>
      </c>
      <c r="G78" s="898">
        <v>0</v>
      </c>
      <c r="H78" s="375">
        <v>800000</v>
      </c>
      <c r="I78" s="834">
        <v>0.15384615384615385</v>
      </c>
      <c r="J78" s="897"/>
      <c r="K78" s="373"/>
    </row>
    <row r="79" spans="1:11" ht="11.25" customHeight="1">
      <c r="D79" s="350" t="s">
        <v>2101</v>
      </c>
      <c r="E79" s="921">
        <v>100000</v>
      </c>
      <c r="F79" s="922">
        <v>1.9230769230769232E-2</v>
      </c>
      <c r="G79" s="921">
        <v>0</v>
      </c>
      <c r="H79" s="921">
        <v>100000</v>
      </c>
      <c r="I79" s="922">
        <v>1.9230769230769232E-2</v>
      </c>
      <c r="J79" s="923">
        <v>29</v>
      </c>
      <c r="K79" s="353" t="s">
        <v>4214</v>
      </c>
    </row>
    <row r="80" spans="1:11" ht="11.25" customHeight="1">
      <c r="D80" s="362" t="s">
        <v>2101</v>
      </c>
      <c r="E80" s="363">
        <v>100000</v>
      </c>
      <c r="F80" s="832">
        <v>1.9230769230769232E-2</v>
      </c>
      <c r="G80" s="363">
        <v>0</v>
      </c>
      <c r="H80" s="363">
        <v>100000</v>
      </c>
      <c r="I80" s="832">
        <v>1.9230769230769232E-2</v>
      </c>
      <c r="J80" s="365">
        <v>29</v>
      </c>
      <c r="K80" s="836" t="s">
        <v>4214</v>
      </c>
    </row>
    <row r="81" spans="3:11" ht="11.25" customHeight="1">
      <c r="D81" s="362" t="s">
        <v>2101</v>
      </c>
      <c r="E81" s="363">
        <v>100000</v>
      </c>
      <c r="F81" s="832">
        <v>1.9230769230769232E-2</v>
      </c>
      <c r="G81" s="363">
        <v>0</v>
      </c>
      <c r="H81" s="363">
        <v>100000</v>
      </c>
      <c r="I81" s="832">
        <v>1.9230769230769232E-2</v>
      </c>
      <c r="J81" s="365">
        <v>29</v>
      </c>
      <c r="K81" s="836" t="s">
        <v>4214</v>
      </c>
    </row>
    <row r="82" spans="3:11" ht="11.25" customHeight="1">
      <c r="D82" s="362" t="s">
        <v>2101</v>
      </c>
      <c r="E82" s="363">
        <v>100000</v>
      </c>
      <c r="F82" s="832">
        <v>1.9230769230769232E-2</v>
      </c>
      <c r="G82" s="363">
        <v>0</v>
      </c>
      <c r="H82" s="363">
        <v>100000</v>
      </c>
      <c r="I82" s="832">
        <v>1.9230769230769232E-2</v>
      </c>
      <c r="J82" s="365">
        <v>29</v>
      </c>
      <c r="K82" s="836" t="s">
        <v>4214</v>
      </c>
    </row>
    <row r="83" spans="3:11" ht="11.25" customHeight="1">
      <c r="D83" s="362" t="s">
        <v>2101</v>
      </c>
      <c r="E83" s="363">
        <v>100000</v>
      </c>
      <c r="F83" s="832">
        <v>1.9230769230769232E-2</v>
      </c>
      <c r="G83" s="363">
        <v>0</v>
      </c>
      <c r="H83" s="363">
        <v>100000</v>
      </c>
      <c r="I83" s="832">
        <v>1.9230769230769232E-2</v>
      </c>
      <c r="J83" s="365">
        <v>29</v>
      </c>
      <c r="K83" s="836" t="s">
        <v>4214</v>
      </c>
    </row>
    <row r="84" spans="3:11" ht="11.25" customHeight="1">
      <c r="D84" s="362" t="s">
        <v>2101</v>
      </c>
      <c r="E84" s="363">
        <v>100000</v>
      </c>
      <c r="F84" s="832">
        <v>1.9230769230769232E-2</v>
      </c>
      <c r="G84" s="363">
        <v>0</v>
      </c>
      <c r="H84" s="363">
        <v>100000</v>
      </c>
      <c r="I84" s="832">
        <v>1.9230769230769232E-2</v>
      </c>
      <c r="J84" s="365">
        <v>29</v>
      </c>
      <c r="K84" s="836" t="s">
        <v>4214</v>
      </c>
    </row>
    <row r="85" spans="3:11" ht="11.25" customHeight="1">
      <c r="D85" s="362" t="s">
        <v>2101</v>
      </c>
      <c r="E85" s="363">
        <v>100000</v>
      </c>
      <c r="F85" s="832">
        <v>1.9230769230769232E-2</v>
      </c>
      <c r="G85" s="363">
        <v>0</v>
      </c>
      <c r="H85" s="363">
        <v>100000</v>
      </c>
      <c r="I85" s="832">
        <v>1.9230769230769232E-2</v>
      </c>
      <c r="J85" s="365">
        <v>29</v>
      </c>
      <c r="K85" s="836" t="s">
        <v>4214</v>
      </c>
    </row>
    <row r="86" spans="3:11" ht="11.25" customHeight="1">
      <c r="D86" s="366" t="s">
        <v>2101</v>
      </c>
      <c r="E86" s="920">
        <v>100000</v>
      </c>
      <c r="F86" s="829">
        <v>1.9230769230769232E-2</v>
      </c>
      <c r="G86" s="920">
        <v>0</v>
      </c>
      <c r="H86" s="920">
        <v>100000</v>
      </c>
      <c r="I86" s="829">
        <v>1.9230769230769232E-2</v>
      </c>
      <c r="J86" s="368">
        <v>29</v>
      </c>
      <c r="K86" s="837" t="s">
        <v>4214</v>
      </c>
    </row>
    <row r="87" spans="3:11" ht="5.25" customHeight="1"/>
    <row r="88" spans="3:11" ht="11.25" customHeight="1">
      <c r="C88" s="350" t="s">
        <v>12</v>
      </c>
      <c r="D88" s="891" t="s">
        <v>628</v>
      </c>
      <c r="E88" s="893">
        <v>500000</v>
      </c>
      <c r="F88" s="825">
        <v>9.6153846153846159E-2</v>
      </c>
      <c r="G88" s="894">
        <v>0</v>
      </c>
      <c r="H88" s="893">
        <v>500000</v>
      </c>
      <c r="I88" s="825">
        <v>9.6153846153846159E-2</v>
      </c>
      <c r="J88" s="892"/>
      <c r="K88" s="360"/>
    </row>
    <row r="89" spans="3:11" ht="3" customHeight="1"/>
    <row r="90" spans="3:11" ht="11.25" customHeight="1">
      <c r="D90" s="896" t="s">
        <v>609</v>
      </c>
      <c r="E90" s="375">
        <v>500000</v>
      </c>
      <c r="F90" s="834">
        <v>9.6153846153846159E-2</v>
      </c>
      <c r="G90" s="898">
        <v>0</v>
      </c>
      <c r="H90" s="375">
        <v>500000</v>
      </c>
      <c r="I90" s="834">
        <v>9.6153846153846159E-2</v>
      </c>
      <c r="J90" s="897"/>
      <c r="K90" s="373"/>
    </row>
    <row r="91" spans="3:11" ht="11.25" customHeight="1">
      <c r="D91" s="350" t="s">
        <v>4794</v>
      </c>
      <c r="E91" s="921">
        <v>100000</v>
      </c>
      <c r="F91" s="922">
        <v>1.9230769230769232E-2</v>
      </c>
      <c r="G91" s="921">
        <v>0</v>
      </c>
      <c r="H91" s="921">
        <v>100000</v>
      </c>
      <c r="I91" s="922">
        <v>1.9230769230769232E-2</v>
      </c>
      <c r="J91" s="923">
        <v>3</v>
      </c>
      <c r="K91" s="353" t="s">
        <v>4214</v>
      </c>
    </row>
    <row r="92" spans="3:11" ht="11.25" customHeight="1">
      <c r="D92" s="362" t="s">
        <v>4794</v>
      </c>
      <c r="E92" s="363">
        <v>100000</v>
      </c>
      <c r="F92" s="832">
        <v>1.9230769230769232E-2</v>
      </c>
      <c r="G92" s="363">
        <v>0</v>
      </c>
      <c r="H92" s="363">
        <v>100000</v>
      </c>
      <c r="I92" s="832">
        <v>1.9230769230769232E-2</v>
      </c>
      <c r="J92" s="365">
        <v>3</v>
      </c>
      <c r="K92" s="836" t="s">
        <v>4214</v>
      </c>
    </row>
    <row r="93" spans="3:11" ht="11.25" customHeight="1">
      <c r="D93" s="362" t="s">
        <v>4794</v>
      </c>
      <c r="E93" s="363">
        <v>100000</v>
      </c>
      <c r="F93" s="832">
        <v>1.9230769230769232E-2</v>
      </c>
      <c r="G93" s="363">
        <v>0</v>
      </c>
      <c r="H93" s="363">
        <v>100000</v>
      </c>
      <c r="I93" s="832">
        <v>1.9230769230769232E-2</v>
      </c>
      <c r="J93" s="365">
        <v>3</v>
      </c>
      <c r="K93" s="836" t="s">
        <v>4214</v>
      </c>
    </row>
    <row r="94" spans="3:11" ht="11.25" customHeight="1">
      <c r="D94" s="362" t="s">
        <v>4794</v>
      </c>
      <c r="E94" s="363">
        <v>100000</v>
      </c>
      <c r="F94" s="832">
        <v>1.9230769230769232E-2</v>
      </c>
      <c r="G94" s="363">
        <v>0</v>
      </c>
      <c r="H94" s="363">
        <v>100000</v>
      </c>
      <c r="I94" s="832">
        <v>1.9230769230769232E-2</v>
      </c>
      <c r="J94" s="365">
        <v>3</v>
      </c>
      <c r="K94" s="836" t="s">
        <v>4214</v>
      </c>
    </row>
    <row r="95" spans="3:11" ht="11.25" customHeight="1">
      <c r="D95" s="366" t="s">
        <v>4794</v>
      </c>
      <c r="E95" s="920">
        <v>100000</v>
      </c>
      <c r="F95" s="829">
        <v>1.9230769230769232E-2</v>
      </c>
      <c r="G95" s="920">
        <v>0</v>
      </c>
      <c r="H95" s="920">
        <v>100000</v>
      </c>
      <c r="I95" s="829">
        <v>1.9230769230769232E-2</v>
      </c>
      <c r="J95" s="368">
        <v>3</v>
      </c>
      <c r="K95" s="837" t="s">
        <v>4214</v>
      </c>
    </row>
    <row r="96" spans="3:11" ht="7.5" customHeight="1"/>
    <row r="97" spans="2:11" ht="11.25" customHeight="1">
      <c r="B97" s="350" t="s">
        <v>1342</v>
      </c>
      <c r="C97" s="350" t="s">
        <v>1342</v>
      </c>
      <c r="D97" s="900" t="s">
        <v>1421</v>
      </c>
      <c r="E97" s="377">
        <v>5200000</v>
      </c>
      <c r="F97" s="835">
        <v>1</v>
      </c>
      <c r="G97" s="902">
        <v>0</v>
      </c>
      <c r="H97" s="377">
        <v>5200000</v>
      </c>
      <c r="I97" s="835">
        <v>1</v>
      </c>
      <c r="J97" s="901"/>
      <c r="K97" s="378"/>
    </row>
  </sheetData>
  <mergeCells count="11">
    <mergeCell ref="J70:J72"/>
    <mergeCell ref="K70:K72"/>
    <mergeCell ref="D70:D72"/>
    <mergeCell ref="E70:F70"/>
    <mergeCell ref="H70:I70"/>
    <mergeCell ref="E2:F2"/>
    <mergeCell ref="J4:J6"/>
    <mergeCell ref="K4:K6"/>
    <mergeCell ref="D4:D6"/>
    <mergeCell ref="E4:F4"/>
    <mergeCell ref="H4:I4"/>
  </mergeCells>
  <printOptions horizontalCentered="1"/>
  <pageMargins left="0.25" right="0.25" top="0.5" bottom="0.5" header="0" footer="0"/>
  <pageSetup paperSize="9" pageOrder="overThenDown" orientation="portrait" r:id="rId1"/>
  <headerFooter>
    <oddHeader>&amp;R&amp;G</oddHeader>
    <oddFooter>&amp;L&amp;10 22/03/2023</oddFooter>
  </headerFooter>
  <rowBreaks count="1" manualBreakCount="1">
    <brk id="6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88"/>
  <sheetViews>
    <sheetView showGridLines="0" tabSelected="1" zoomScale="85" zoomScaleNormal="85" workbookViewId="0">
      <pane ySplit="8" topLeftCell="A9" activePane="bottomLeft" state="frozen"/>
      <selection activeCell="B10" sqref="B10"/>
      <selection pane="bottomLeft" activeCell="E17" sqref="E17"/>
    </sheetView>
  </sheetViews>
  <sheetFormatPr defaultColWidth="10.69921875" defaultRowHeight="27"/>
  <cols>
    <col min="1" max="1" width="1.5976562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0.796875" style="477" customWidth="1"/>
    <col min="14" max="14" width="12" style="478" customWidth="1"/>
    <col min="15" max="15" width="6.19921875" style="477" customWidth="1"/>
    <col min="16" max="16" width="7.5" style="478" customWidth="1"/>
    <col min="17" max="17" width="0.796875" style="477" customWidth="1"/>
    <col min="18" max="18" width="6.296875" style="479" customWidth="1"/>
    <col min="19" max="19" width="7.3984375" style="477" customWidth="1"/>
    <col min="20" max="20" width="6.296875" style="479" customWidth="1"/>
    <col min="21" max="21" width="7.59765625" style="477" customWidth="1"/>
    <col min="22" max="22" width="6.296875" style="479" customWidth="1"/>
    <col min="23" max="23" width="7.59765625" style="477" customWidth="1"/>
    <col min="24" max="24" width="6.296875" style="479" customWidth="1"/>
    <col min="25" max="25" width="8.8984375" style="477" customWidth="1"/>
    <col min="26" max="26" width="9.296875" style="479" customWidth="1"/>
    <col min="27" max="27" width="5.5" style="477" customWidth="1"/>
    <col min="28" max="28" width="0.796875" style="477" customWidth="1"/>
    <col min="29" max="29" width="9.19921875" style="477" customWidth="1"/>
    <col min="30" max="30" width="10" style="477" customWidth="1"/>
    <col min="31" max="31" width="9.59765625" style="477" customWidth="1"/>
    <col min="32" max="32" width="21.19921875" style="477" customWidth="1"/>
    <col min="33" max="33" width="6.5" style="1009" customWidth="1"/>
    <col min="34" max="34" width="10.69921875" style="479"/>
    <col min="35" max="35" width="10.69921875" style="994"/>
    <col min="36" max="36" width="10.69921875" style="1016"/>
    <col min="37" max="16384" width="10.69921875" style="477"/>
  </cols>
  <sheetData>
    <row r="1" spans="2:37" s="394" customFormat="1" ht="20.25" customHeight="1" thickBot="1">
      <c r="B1" s="392"/>
      <c r="C1" s="392"/>
      <c r="D1" s="392"/>
      <c r="E1" s="844"/>
      <c r="F1" s="393"/>
      <c r="Z1" s="395"/>
      <c r="AG1" s="1000"/>
      <c r="AH1" s="978"/>
      <c r="AI1" s="985"/>
      <c r="AJ1" s="1010"/>
    </row>
    <row r="2" spans="2:37" s="107" customFormat="1" ht="18.95" customHeight="1" thickBot="1">
      <c r="B2" s="396"/>
      <c r="C2" s="396"/>
      <c r="D2" s="396"/>
      <c r="E2" s="1113" t="s">
        <v>1420</v>
      </c>
      <c r="F2" s="397"/>
      <c r="L2" s="843" t="s">
        <v>2718</v>
      </c>
      <c r="N2" s="398" t="s">
        <v>2669</v>
      </c>
      <c r="O2" s="398" t="s">
        <v>2717</v>
      </c>
      <c r="P2" s="851" t="s">
        <v>48</v>
      </c>
      <c r="X2" s="399" t="s">
        <v>1408</v>
      </c>
      <c r="Y2" s="356">
        <v>43831</v>
      </c>
      <c r="AD2" s="1102" t="str">
        <f>IF(OR(AND(ROUND(O86,2)&lt;&gt;1, O10+O40+O56&lt;&gt;0), AND(ROUND(P86,2)&lt;&gt;1, P10+P40+P56&lt;&gt;0)), "O portfólio não totaliza 100%", "")</f>
        <v/>
      </c>
      <c r="AE2" s="1102"/>
      <c r="AF2" s="840"/>
      <c r="AG2" s="1001"/>
      <c r="AH2" s="979"/>
      <c r="AI2" s="985"/>
      <c r="AJ2" s="1010"/>
      <c r="AK2" s="394"/>
    </row>
    <row r="3" spans="2:37" s="107" customFormat="1" ht="18.95" customHeight="1" thickBot="1">
      <c r="B3" s="396"/>
      <c r="C3" s="396"/>
      <c r="D3" s="396"/>
      <c r="E3" s="1113"/>
      <c r="F3" s="397"/>
      <c r="G3" s="397"/>
      <c r="H3" s="400"/>
      <c r="L3" s="720">
        <v>5.4999999999999997E-3</v>
      </c>
      <c r="M3" s="842"/>
      <c r="N3" s="355" t="s">
        <v>641</v>
      </c>
      <c r="O3" s="1115">
        <v>10000000</v>
      </c>
      <c r="P3" s="1116"/>
      <c r="T3" s="401"/>
      <c r="U3" s="1094" t="s">
        <v>628</v>
      </c>
      <c r="V3" s="1095"/>
      <c r="X3" s="615" t="s">
        <v>1409</v>
      </c>
      <c r="Y3" s="616">
        <v>45019</v>
      </c>
      <c r="AD3" s="1102" t="str" cm="1">
        <f t="array" aca="1" ref="AD3" ca="1">IF(SUM(IF($K:$K="Não", 1, 0))&gt;0, "Atenção! Há fundos fechados na carteira", "")</f>
        <v/>
      </c>
      <c r="AE3" s="1102"/>
      <c r="AF3" s="1102"/>
      <c r="AG3" s="1001"/>
      <c r="AH3" s="979"/>
      <c r="AI3" s="985"/>
      <c r="AJ3" s="1010"/>
      <c r="AK3" s="394"/>
    </row>
    <row r="4" spans="2:37" s="107" customFormat="1" ht="18.75" customHeight="1" thickBot="1">
      <c r="B4" s="396"/>
      <c r="C4" s="396"/>
      <c r="D4" s="396"/>
      <c r="E4" s="1113"/>
      <c r="I4" s="709"/>
      <c r="P4" s="850"/>
      <c r="R4" s="402"/>
      <c r="T4" s="821"/>
      <c r="V4" s="403"/>
      <c r="X4" s="617" t="s">
        <v>2440</v>
      </c>
      <c r="Y4" s="357" t="s">
        <v>64</v>
      </c>
      <c r="AD4" s="1117" t="str" cm="1">
        <f t="array" aca="1" ref="AD4" ca="1">IF(COUNT(IF(IF(IF(LEN($J$12:$J$86)&gt;1, $J$12:$J$86,0)&gt;$Y$2, 1,0) - (IF(IF($J$12:$J$86&gt;$Y$2, $AC$12:$AC$86,0)&lt;&gt;0, 1,0) + IF(IF($J$12:$J$86&gt;$Y$2, $AD$12:$AD$86,0)&lt;&gt;0, 1,0) + IF(IF($J$12:$J$86&gt;$Y$2, $AE$12:$AE$86,0)&lt;&gt;0, 1,0))&gt;0, 1))+
COUNT(IF(IF(IF(LEN($F$12:$F$86)&gt;12, $R$12:$R$86)=0, 1,0) - (IF(IF(LEN($F$12:$F$86)&gt;1, $AC$12:$AC$86,0)&lt;&gt;0, 1,0) + IF(IF(LEN($F$12:$F$86)&gt;1, $AD$12:$AD$86,0)&lt;&gt;0, 1,0) + IF(IF(LEN($F$12:$F$86)&gt;1, $AE$12:$AE$86,0)&lt;&gt;0, 1,0))&gt;0, 1))+
COUNT(IF(IF(RIGHT($F$12:$F$86,6)="B.Side", 1,0) - (IF(IF(LEN($F$12:$F$86)&gt;1, $AC$12:$AC$86,0)&lt;&gt;0, 1,0) + IF(IF(LEN($F$12:$F$86)&gt;1, $AD$12:$AD$86,0)&lt;&gt;0, 1,0) + IF(IF(LEN($F$12:$F$86)&gt;1, $AE$12:$AE$86,0)&lt;&gt;0, 1,0))&gt;0, 1))&gt;0, "Atenção! Há fundos com histórico inferior ao período de simulação ou sem cotas cadastradas. Adicione uma Proxy de Performance.", "")</f>
        <v/>
      </c>
      <c r="AE4" s="1117"/>
      <c r="AF4" s="1117"/>
      <c r="AG4" s="1117"/>
      <c r="AH4" s="1117"/>
      <c r="AI4" s="986"/>
      <c r="AJ4" s="1011"/>
    </row>
    <row r="5" spans="2:37" s="409" customFormat="1" ht="5.25" customHeight="1">
      <c r="B5" s="407"/>
      <c r="C5" s="407"/>
      <c r="D5" s="407"/>
      <c r="AF5" s="839"/>
      <c r="AG5" s="1002"/>
      <c r="AH5" s="980"/>
      <c r="AI5" s="987"/>
      <c r="AJ5" s="1012"/>
    </row>
    <row r="6" spans="2:37" s="406" customFormat="1" ht="24" customHeight="1">
      <c r="B6" s="404"/>
      <c r="C6" s="404"/>
      <c r="D6" s="404"/>
      <c r="E6" s="405"/>
      <c r="F6" s="1105" t="s">
        <v>1365</v>
      </c>
      <c r="G6" s="1106"/>
      <c r="H6" s="1106"/>
      <c r="I6" s="1106"/>
      <c r="J6" s="1106"/>
      <c r="K6" s="405"/>
      <c r="L6" s="405"/>
      <c r="N6" s="1105" t="s">
        <v>1348</v>
      </c>
      <c r="O6" s="1106"/>
      <c r="P6" s="1106"/>
      <c r="R6" s="1114" t="s">
        <v>1349</v>
      </c>
      <c r="S6" s="1106"/>
      <c r="T6" s="1106"/>
      <c r="U6" s="1106"/>
      <c r="V6" s="1106"/>
      <c r="W6" s="1106"/>
      <c r="X6" s="1106"/>
      <c r="Y6" s="1106"/>
      <c r="Z6" s="1106"/>
      <c r="AA6" s="1106"/>
      <c r="AC6" s="1105" t="s">
        <v>1350</v>
      </c>
      <c r="AD6" s="1106"/>
      <c r="AE6" s="1106"/>
      <c r="AF6" s="839"/>
      <c r="AG6" s="1002"/>
      <c r="AH6" s="980"/>
      <c r="AI6" s="988"/>
      <c r="AJ6" s="1013"/>
    </row>
    <row r="7" spans="2:37" s="409" customFormat="1" ht="5.25" customHeight="1">
      <c r="B7" s="407"/>
      <c r="C7" s="407"/>
      <c r="D7" s="407"/>
      <c r="E7" s="408"/>
      <c r="N7" s="410"/>
      <c r="O7" s="411"/>
      <c r="P7" s="410"/>
      <c r="R7" s="412"/>
      <c r="T7" s="412"/>
      <c r="V7" s="412"/>
      <c r="X7" s="412"/>
      <c r="Z7" s="412"/>
      <c r="AG7" s="1003"/>
      <c r="AH7" s="981"/>
      <c r="AI7" s="987"/>
      <c r="AJ7" s="1012"/>
    </row>
    <row r="8" spans="2:37" s="416" customFormat="1" ht="31.5">
      <c r="B8" s="413"/>
      <c r="C8" s="413"/>
      <c r="D8" s="413"/>
      <c r="E8" s="414" t="s">
        <v>715</v>
      </c>
      <c r="F8" s="415" t="s">
        <v>31</v>
      </c>
      <c r="G8" s="415" t="s">
        <v>33</v>
      </c>
      <c r="H8" s="415" t="s">
        <v>8</v>
      </c>
      <c r="I8" s="415" t="s">
        <v>1405</v>
      </c>
      <c r="J8" s="415" t="s">
        <v>706</v>
      </c>
      <c r="K8" s="577" t="s">
        <v>1433</v>
      </c>
      <c r="L8" s="415" t="s">
        <v>2705</v>
      </c>
      <c r="N8" s="415" t="s">
        <v>2716</v>
      </c>
      <c r="O8" s="417" t="s">
        <v>1346</v>
      </c>
      <c r="P8" s="417" t="s">
        <v>1347</v>
      </c>
      <c r="R8" s="415" t="s">
        <v>708</v>
      </c>
      <c r="S8" s="417" t="s">
        <v>709</v>
      </c>
      <c r="T8" s="415" t="s">
        <v>710</v>
      </c>
      <c r="U8" s="417" t="s">
        <v>711</v>
      </c>
      <c r="V8" s="415" t="s">
        <v>712</v>
      </c>
      <c r="W8" s="417" t="s">
        <v>1328</v>
      </c>
      <c r="X8" s="415" t="s">
        <v>1329</v>
      </c>
      <c r="Y8" s="417" t="s">
        <v>713</v>
      </c>
      <c r="Z8" s="415" t="s">
        <v>714</v>
      </c>
      <c r="AA8" s="417" t="s">
        <v>605</v>
      </c>
      <c r="AC8" s="415" t="s">
        <v>654</v>
      </c>
      <c r="AD8" s="417" t="s">
        <v>1351</v>
      </c>
      <c r="AE8" s="417" t="s">
        <v>1352</v>
      </c>
      <c r="AG8" s="1004"/>
      <c r="AI8" s="989"/>
      <c r="AJ8" s="1014"/>
    </row>
    <row r="9" spans="2:37" s="409" customFormat="1" ht="5.25" customHeight="1">
      <c r="B9" s="407"/>
      <c r="C9" s="407"/>
      <c r="D9" s="407"/>
      <c r="E9" s="418"/>
      <c r="F9" s="419"/>
      <c r="G9" s="419"/>
      <c r="H9" s="419"/>
      <c r="I9" s="420"/>
      <c r="J9" s="420"/>
      <c r="K9" s="420"/>
      <c r="L9" s="420"/>
      <c r="N9" s="420"/>
      <c r="R9" s="420"/>
      <c r="T9" s="420"/>
      <c r="V9" s="420"/>
      <c r="X9" s="420"/>
      <c r="Z9" s="420"/>
      <c r="AC9" s="420"/>
      <c r="AG9" s="1003"/>
      <c r="AH9" s="981"/>
      <c r="AI9" s="987"/>
      <c r="AJ9" s="1012"/>
    </row>
    <row r="10" spans="2:37" s="425" customFormat="1" ht="14.25" customHeight="1">
      <c r="B10" s="421"/>
      <c r="C10" s="421"/>
      <c r="D10" s="421" t="s">
        <v>1391</v>
      </c>
      <c r="E10" s="422" t="s">
        <v>11</v>
      </c>
      <c r="F10" s="423"/>
      <c r="G10" s="423"/>
      <c r="H10" s="423"/>
      <c r="I10" s="424"/>
      <c r="J10" s="424"/>
      <c r="K10" s="424"/>
      <c r="L10" s="424"/>
      <c r="N10" s="426">
        <f>IFERROR(IF(N12+N15+N26+N37=0, 0,N12+N15+N26+N37),"")</f>
        <v>0</v>
      </c>
      <c r="O10" s="427">
        <f>O12+O15+O26+O37</f>
        <v>0</v>
      </c>
      <c r="P10" s="427">
        <f>P12+P15+P26+P37</f>
        <v>0</v>
      </c>
      <c r="R10" s="424"/>
      <c r="S10" s="428"/>
      <c r="T10" s="424"/>
      <c r="U10" s="428"/>
      <c r="V10" s="424"/>
      <c r="W10" s="428"/>
      <c r="X10" s="424"/>
      <c r="Y10" s="428"/>
      <c r="Z10" s="424"/>
      <c r="AA10" s="428"/>
      <c r="AC10" s="424"/>
      <c r="AD10" s="428"/>
      <c r="AE10" s="428"/>
      <c r="AG10" s="1005"/>
      <c r="AH10" s="513"/>
      <c r="AI10" s="990"/>
      <c r="AJ10" s="1015"/>
    </row>
    <row r="11" spans="2:37" s="409" customFormat="1" ht="5.25" customHeight="1">
      <c r="B11" s="407"/>
      <c r="C11" s="407"/>
      <c r="D11" s="407"/>
      <c r="E11" s="418"/>
      <c r="F11" s="419"/>
      <c r="G11" s="419"/>
      <c r="H11" s="419"/>
      <c r="I11" s="420"/>
      <c r="J11" s="420"/>
      <c r="K11" s="420"/>
      <c r="L11" s="420"/>
      <c r="N11" s="429"/>
      <c r="R11" s="420"/>
      <c r="T11" s="420"/>
      <c r="V11" s="420"/>
      <c r="X11" s="420"/>
      <c r="Z11" s="420"/>
      <c r="AC11" s="420"/>
      <c r="AG11" s="1003"/>
      <c r="AH11" s="981"/>
      <c r="AI11" s="987"/>
      <c r="AJ11" s="1012"/>
    </row>
    <row r="12" spans="2:37" s="425" customFormat="1" ht="14.25" customHeight="1">
      <c r="B12" s="421"/>
      <c r="C12" s="421" t="s">
        <v>12</v>
      </c>
      <c r="D12" s="421" t="s">
        <v>12</v>
      </c>
      <c r="E12" s="430" t="s">
        <v>620</v>
      </c>
      <c r="F12" s="431"/>
      <c r="G12" s="431"/>
      <c r="H12" s="431"/>
      <c r="I12" s="432"/>
      <c r="J12" s="432"/>
      <c r="K12" s="432"/>
      <c r="L12" s="432"/>
      <c r="N12" s="845">
        <f>IFERROR(IF(O12=0, 0, O12*$O$3),0)</f>
        <v>0</v>
      </c>
      <c r="O12" s="579"/>
      <c r="P12" s="820">
        <f>IF(O12=0,0,ROUND(SUM(P13:P14)*O12,6))</f>
        <v>0</v>
      </c>
      <c r="R12" s="432"/>
      <c r="S12" s="434"/>
      <c r="T12" s="432"/>
      <c r="U12" s="434"/>
      <c r="V12" s="432"/>
      <c r="W12" s="434"/>
      <c r="X12" s="432"/>
      <c r="Y12" s="434"/>
      <c r="Z12" s="432"/>
      <c r="AA12" s="434"/>
      <c r="AC12" s="432"/>
      <c r="AD12" s="434"/>
      <c r="AE12" s="434"/>
      <c r="AF12" s="441"/>
      <c r="AG12" s="1005"/>
      <c r="AH12" s="513"/>
      <c r="AI12" s="990"/>
      <c r="AJ12" s="1015"/>
    </row>
    <row r="13" spans="2:37" s="441" customFormat="1" ht="14.25" customHeight="1">
      <c r="B13" s="435"/>
      <c r="C13" s="435"/>
      <c r="D13" s="435"/>
      <c r="E13" s="352"/>
      <c r="F13" s="436" t="str"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
IFERROR(INDEX(OFFSET('RF &amp; RV Guide'!$Z$10,1, , 100),MATCH($E13, OFFSET('RF &amp; RV Guide'!$E$10,1,,100),0)), "-"))))</f>
        <v/>
      </c>
      <c r="G13" s="437" t="str">
        <f ca="1">IF($E13="", "", IFERROR(INDEX(OFFSET('Fund Guide'!$B$5,1,MATCH(G$8,OFFSET('Fund Guide'!$B$5,,,,COUNTA('Fund Guide'!$5:$5)),0)-1,COUNTA('Fund Guide'!$B:$B)-COUNTA('Fund Guide'!$B$2:$B$5)),MATCH($E13,OFFSET('Fund Guide'!$B$5,1,,COUNTA('Fund Guide'!$B:$B)-COUNTA('Fund Guide'!$B$2:$B$5)),0)),
IF(OR(LEFT($E13,3)="NTN",LEFT($E13,3)="LTN"),DATE(_xlfn.NUMBERVALUE(RIGHT(LEFT($E13,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49"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65"/>
      <c r="N13" s="846" t="str">
        <f>IFERROR(IF(O13=0, "", O13*$O$3/IF($P$2&lt;&gt;"USD", IF(L13="Offsh.", 'Asset Allocation Tatico'!$C$38,1), IF(L13&lt;&gt;"Offsh.", 1/'Asset Allocation Tatico'!$C$38, 1))), 0)</f>
        <v/>
      </c>
      <c r="O13" s="221"/>
      <c r="P13" s="442" t="str">
        <f t="shared" ref="P13" si="0">IFERROR(IF(O13=0, "", O13/O$12),0)</f>
        <v/>
      </c>
      <c r="R13" s="791" t="str">
        <f ca="1">IF($E13="", "", IFERROR(INDEX(OFFSET('Fund Guide'!$B$5,1,MATCH(R$8,OFFSET('Fund Guide'!$B$5,,,,COUNTA('Fund Guide'!6:6)),0)-1,COUNTA('Fund Guide'!$B:$B)-COUNTA('Fund Guide'!$B$2:$B$5)),MATCH($E13,OFFSET('Fund Guide'!$B$5,1,,COUNTA('Fund Guide'!$B:$B)-COUNTA('Fund Guide'!$B$2:$B$5)),0)),0))</f>
        <v/>
      </c>
      <c r="S13" s="792" t="str">
        <f ca="1">IF($E13="", "", IFERROR(INDEX(OFFSET('Fund Guide'!$B$5,1,MATCH(S$8,OFFSET('Fund Guide'!$B$5,,,,COUNTA('Fund Guide'!6:6)),0)-1,COUNTA('Fund Guide'!$B:$B)-COUNTA('Fund Guide'!$B$2:$B$5)),MATCH($E13,OFFSET('Fund Guide'!$B$5,1,,COUNTA('Fund Guide'!$B:$B)-COUNTA('Fund Guide'!$B$2:$B$5)),0)),"-"))</f>
        <v/>
      </c>
      <c r="T13" s="791" t="str">
        <f ca="1">IF($E13="", "", IFERROR(INDEX(OFFSET('Fund Guide'!$B$5,1,MATCH(T$8,OFFSET('Fund Guide'!$B$5,,,,COUNTA('Fund Guide'!6:6)),0)-1,COUNTA('Fund Guide'!$B:$B)-COUNTA('Fund Guide'!$B$2:$B$5)),MATCH($E13,OFFSET('Fund Guide'!$B$5,1,,COUNTA('Fund Guide'!$B:$B)-COUNTA('Fund Guide'!$B$2:$B$5)),0)),"-"))</f>
        <v/>
      </c>
      <c r="U13" s="792" t="str">
        <f ca="1">IF($E13="", "", IFERROR(INDEX(OFFSET('Fund Guide'!$B$5,1,MATCH(U$8,OFFSET('Fund Guide'!$B$5,,,,COUNTA('Fund Guide'!6:6)),0)-1,COUNTA('Fund Guide'!$B:$B)-COUNTA('Fund Guide'!$B$2:$B$5)),MATCH($E13,OFFSET('Fund Guide'!$B$5,1,,COUNTA('Fund Guide'!$B:$B)-COUNTA('Fund Guide'!$B$2:$B$5)),0)),"-"))</f>
        <v/>
      </c>
      <c r="V13" s="791" t="str">
        <f ca="1">IF($E13="", "", IFERROR(INDEX(OFFSET('Fund Guide'!$B$5,1,MATCH(V$8,OFFSET('Fund Guide'!$B$5,,,,COUNTA('Fund Guide'!6:6)),0)-1,COUNTA('Fund Guide'!$B:$B)-COUNTA('Fund Guide'!$B$2:$B$5)),MATCH($E13,OFFSET('Fund Guide'!$B$5,1,,COUNTA('Fund Guide'!$B:$B)-COUNTA('Fund Guide'!$B$2:$B$5)),0)),"-"))</f>
        <v/>
      </c>
      <c r="W13" s="792" t="str">
        <f ca="1">IF($E13="", "", IFERROR(INDEX(OFFSET('Fund Guide'!$B$5,1,MATCH(W$8,OFFSET('Fund Guide'!$B$5,,,,COUNTA('Fund Guide'!6:6)),0)-1,COUNTA('Fund Guide'!$B:$B)-COUNTA('Fund Guide'!$B$2:$B$5)),MATCH($E13,OFFSET('Fund Guide'!$B$5,1,,COUNTA('Fund Guide'!$B:$B)-COUNTA('Fund Guide'!$B$2:$B$5)),0)),"-"))</f>
        <v/>
      </c>
      <c r="X13" s="791" t="str">
        <f ca="1">IF($E13="", "", IFERROR(INDEX(OFFSET('Fund Guide'!$B$5,1,MATCH(X$8,OFFSET('Fund Guide'!$B$5,,,,COUNTA('Fund Guide'!6:6)),0)-1,COUNTA('Fund Guide'!$B:$B)-COUNTA('Fund Guide'!$B$2:$B$5)),MATCH($E13,OFFSET('Fund Guide'!$B$5,1,,COUNTA('Fund Guide'!$B:$B)-COUNTA('Fund Guide'!$B$2:$B$5)),0)),"-"))</f>
        <v/>
      </c>
      <c r="Y13" s="792" t="str">
        <f ca="1">IF($E13="", "", IFERROR(INDEX(OFFSET('Fund Guide'!$B$5,1,MATCH(Y$8,OFFSET('Fund Guide'!$B$5,,,,COUNTA('Fund Guide'!6:6)),0)-1,COUNTA('Fund Guide'!$B:$B)-COUNTA('Fund Guide'!$B$2:$B$5)),MATCH($E13,OFFSET('Fund Guide'!$B$5,1,,COUNTA('Fund Guide'!$B:$B)-COUNTA('Fund Guide'!$B$2:$B$5)),0)),"-"))</f>
        <v/>
      </c>
      <c r="Z13" s="793" t="str">
        <f ca="1">IF($E13="", "", IFERROR(INDEX(OFFSET('Fund Guide'!$B$5,1,MATCH(Z$8,OFFSET('Fund Guide'!$B$5,,,,COUNTA('Fund Guide'!6:6)),0)-1,COUNTA('Fund Guide'!$B:$B)-COUNTA('Fund Guide'!$B$2:$B$5)),MATCH($E13,OFFSET('Fund Guide'!$B$5,1,,COUNTA('Fund Guide'!$B:$B)-COUNTA('Fund Guide'!$B$2:$B$5)),0)),"-"))</f>
        <v/>
      </c>
      <c r="AA13" s="794" t="str">
        <f ca="1">IF($E13="", "", IFERROR(INDEX(OFFSET('Fund Guide'!$B$5,1,MATCH(AA$8,OFFSET('Fund Guide'!$B$5,,,,COUNTA('Fund Guide'!6:6)),0)-1,COUNTA('Fund Guide'!$B:$B)-COUNTA('Fund Guide'!$B$2:$B$5)),MATCH($E13,OFFSET('Fund Guide'!$B$5,1,,COUNTA('Fund Guide'!$B:$B)-COUNTA('Fund Guide'!$B$2:$B$5)),0)),"-"))</f>
        <v/>
      </c>
      <c r="AC13" s="222"/>
      <c r="AD13" s="222"/>
      <c r="AE13" s="221"/>
      <c r="AG13" s="982"/>
      <c r="AH13" s="991"/>
      <c r="AI13" s="997"/>
      <c r="AJ13" s="1006" t="b">
        <f t="shared" ref="AJ13" ca="1" si="1">OR(AND($J13&gt;$Y$2, $J13&lt;&gt;"-", $J13&lt;&gt;"", $AC13="", $AD13="", $AE13=""),AND($F13&lt;&gt;"-", $R13=0, $AC13="", $AD13="", $AE13=""), AND(RIGHT($E13,6)="B.Side", $R13=0, $AC13="", $AD13="", $AE13=""))</f>
        <v>0</v>
      </c>
    </row>
    <row r="14" spans="2:37" s="409" customFormat="1" ht="5.25" customHeight="1">
      <c r="B14" s="407"/>
      <c r="C14" s="407"/>
      <c r="D14" s="407"/>
      <c r="E14" s="443"/>
      <c r="F14" s="444"/>
      <c r="G14" s="419"/>
      <c r="H14" s="419"/>
      <c r="I14" s="420"/>
      <c r="J14" s="420"/>
      <c r="K14" s="420"/>
      <c r="L14" s="420"/>
      <c r="N14" s="429"/>
      <c r="R14" s="420"/>
      <c r="T14" s="420"/>
      <c r="V14" s="420"/>
      <c r="X14" s="420"/>
      <c r="Z14" s="420"/>
      <c r="AC14" s="420"/>
      <c r="AF14" s="441"/>
      <c r="AG14" s="981"/>
      <c r="AH14" s="987"/>
      <c r="AI14" s="995"/>
      <c r="AJ14" s="1003"/>
    </row>
    <row r="15" spans="2:37" s="425" customFormat="1" ht="14.25" customHeight="1">
      <c r="B15" s="421"/>
      <c r="C15" s="421" t="s">
        <v>1391</v>
      </c>
      <c r="D15" s="421" t="s">
        <v>12</v>
      </c>
      <c r="E15" s="430" t="s">
        <v>621</v>
      </c>
      <c r="F15" s="431"/>
      <c r="G15" s="431"/>
      <c r="H15" s="431"/>
      <c r="I15" s="432"/>
      <c r="J15" s="432"/>
      <c r="K15" s="432"/>
      <c r="L15" s="432"/>
      <c r="N15" s="433">
        <f>IFERROR(IF(O15=0, 0, O15*$O$3),0)</f>
        <v>0</v>
      </c>
      <c r="O15" s="235">
        <f>O17+O20+O23</f>
        <v>0</v>
      </c>
      <c r="P15" s="434">
        <f>ROUND(P17+P20+P23,6)</f>
        <v>0</v>
      </c>
      <c r="R15" s="432"/>
      <c r="S15" s="434"/>
      <c r="T15" s="432"/>
      <c r="U15" s="434"/>
      <c r="V15" s="432"/>
      <c r="W15" s="434"/>
      <c r="X15" s="432"/>
      <c r="Y15" s="434"/>
      <c r="Z15" s="432"/>
      <c r="AA15" s="434"/>
      <c r="AC15" s="432"/>
      <c r="AD15" s="434"/>
      <c r="AE15" s="434"/>
      <c r="AG15" s="513"/>
      <c r="AH15" s="990"/>
      <c r="AI15" s="996"/>
      <c r="AJ15" s="1005"/>
    </row>
    <row r="16" spans="2:37" s="449" customFormat="1" ht="3" customHeight="1">
      <c r="B16" s="445"/>
      <c r="C16" s="445"/>
      <c r="D16" s="445"/>
      <c r="E16" s="446"/>
      <c r="F16" s="447"/>
      <c r="G16" s="447"/>
      <c r="H16" s="447"/>
      <c r="I16" s="448"/>
      <c r="J16" s="448"/>
      <c r="K16" s="448"/>
      <c r="L16" s="448"/>
      <c r="N16" s="450"/>
      <c r="O16" s="451"/>
      <c r="R16" s="448"/>
      <c r="T16" s="448"/>
      <c r="V16" s="448"/>
      <c r="X16" s="448"/>
      <c r="Z16" s="448"/>
      <c r="AC16" s="448"/>
      <c r="AG16" s="983"/>
      <c r="AH16" s="992"/>
      <c r="AI16" s="998"/>
      <c r="AJ16" s="1007"/>
    </row>
    <row r="17" spans="2:36" s="425" customFormat="1" ht="14.25" customHeight="1">
      <c r="B17" s="421"/>
      <c r="C17" s="421"/>
      <c r="D17" s="421" t="s">
        <v>12</v>
      </c>
      <c r="E17" s="452" t="s">
        <v>2719</v>
      </c>
      <c r="F17" s="453"/>
      <c r="G17" s="453"/>
      <c r="H17" s="453"/>
      <c r="I17" s="454"/>
      <c r="J17" s="454"/>
      <c r="K17" s="454"/>
      <c r="L17" s="454"/>
      <c r="N17" s="455">
        <f>IFERROR(IF(O17=0, 0, O17*$O$3),0)</f>
        <v>0</v>
      </c>
      <c r="O17" s="580"/>
      <c r="P17" s="456">
        <f>IF(O17=0, 0, SUM(P18:P19)*O17)</f>
        <v>0</v>
      </c>
      <c r="R17" s="454"/>
      <c r="S17" s="456"/>
      <c r="T17" s="454"/>
      <c r="U17" s="456"/>
      <c r="V17" s="454"/>
      <c r="W17" s="456"/>
      <c r="X17" s="454"/>
      <c r="Y17" s="456"/>
      <c r="Z17" s="454"/>
      <c r="AA17" s="456"/>
      <c r="AC17" s="454"/>
      <c r="AD17" s="456"/>
      <c r="AE17" s="456"/>
      <c r="AG17" s="513"/>
      <c r="AH17" s="990"/>
      <c r="AI17" s="996"/>
      <c r="AJ17" s="1005"/>
    </row>
    <row r="18" spans="2:36" s="441" customFormat="1" ht="14.25" customHeight="1">
      <c r="B18" s="435"/>
      <c r="C18" s="435"/>
      <c r="D18" s="435"/>
      <c r="E18" s="352"/>
      <c r="F18" s="436" t="str"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
IFERROR(INDEX(OFFSET('RF &amp; RV Guide'!$Z$10,1, , 100),MATCH($E18, OFFSET('RF &amp; RV Guide'!$E$10,1,,100),0)), "-"))))</f>
        <v/>
      </c>
      <c r="G18" s="437" t="str">
        <f ca="1">IF($E18="", "", IFERROR(INDEX(OFFSET('Fund Guide'!$B$5,1,MATCH(G$8,OFFSET('Fund Guide'!$B$5,,,,COUNTA('Fund Guide'!$5:$5)),0)-1,COUNTA('Fund Guide'!$B:$B)-COUNTA('Fund Guide'!$B$2:$B$5)),MATCH($E18,OFFSET('Fund Guide'!$B$5,1,,COUNTA('Fund Guide'!$B:$B)-COUNTA('Fund Guide'!$B$2:$B$5)),0)),
IF(OR(LEFT($E18,3)="NTN",LEFT($E18,3)="LTN"),DATE(_xlfn.NUMBERVALUE(RIGHT(LEFT($E18,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Guide'!18:18)),0)-1,COUNTA('Fund Guide'!$B:$B)-COUNTA('Fund Guide'!$B$2:$B$5)),MATCH($E18,OFFSET('Fund Guide'!$B$5,1,,COUNTA('Fund Guide'!$B:$B)-COUNTA('Fund Guide'!$B$2:$B$5)),0)),IFERROR(OFFSET('RF &amp; RV Guide'!$E$8,2+MATCH($E18, OFFSET('RF &amp; RV Guide'!$E$8,3,,200), 0),-1+MATCH(H$8, OFFSET('RF &amp; RV Guide'!$E$8,,,,COUNTA('RF &amp; RV Guide'!$8:$8)-COUNTA('RF &amp; RV Guide'!$A$8:$E$8)),0)),"BRL")))</f>
        <v/>
      </c>
      <c r="I18" s="439"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65"/>
      <c r="N18" s="846" t="str">
        <f>IFERROR(IF(O18=0, "", O18*$O$3/IF($P$2&lt;&gt;"USD", IF(L18="Offsh.", 'Asset Allocation Tatico'!$C$38,1), IF(L18&lt;&gt;"Offsh.", 1/'Asset Allocation Tatico'!$C$38, 1))), 0)</f>
        <v/>
      </c>
      <c r="O18" s="221"/>
      <c r="P18" s="457" t="str">
        <f>IFERROR(IF(O18=0, "", O18/O$17),0)</f>
        <v/>
      </c>
      <c r="R18" s="791" t="str">
        <f ca="1">IF($E18="", "", IFERROR(INDEX(OFFSET('Fund Guide'!$B$5,1,MATCH(R$8,OFFSET('Fund Guide'!$B$5,,,,COUNTA('Fund Guide'!11:11)),0)-1,COUNTA('Fund Guide'!$B:$B)-COUNTA('Fund Guide'!$B$2:$B$5)),MATCH($E18,OFFSET('Fund Guide'!$B$5,1,,COUNTA('Fund Guide'!$B:$B)-COUNTA('Fund Guide'!$B$2:$B$5)),0)),0))</f>
        <v/>
      </c>
      <c r="S18" s="792" t="str">
        <f ca="1">IF($E18="", "", IFERROR(INDEX(OFFSET('Fund Guide'!$B$5,1,MATCH(S$8,OFFSET('Fund Guide'!$B$5,,,,COUNTA('Fund Guide'!11:11)),0)-1,COUNTA('Fund Guide'!$B:$B)-COUNTA('Fund Guide'!$B$2:$B$5)),MATCH($E18,OFFSET('Fund Guide'!$B$5,1,,COUNTA('Fund Guide'!$B:$B)-COUNTA('Fund Guide'!$B$2:$B$5)),0)),"-"))</f>
        <v/>
      </c>
      <c r="T18" s="791" t="str">
        <f ca="1">IF($E18="", "", IFERROR(INDEX(OFFSET('Fund Guide'!$B$5,1,MATCH(T$8,OFFSET('Fund Guide'!$B$5,,,,COUNTA('Fund Guide'!11:11)),0)-1,COUNTA('Fund Guide'!$B:$B)-COUNTA('Fund Guide'!$B$2:$B$5)),MATCH($E18,OFFSET('Fund Guide'!$B$5,1,,COUNTA('Fund Guide'!$B:$B)-COUNTA('Fund Guide'!$B$2:$B$5)),0)),"-"))</f>
        <v/>
      </c>
      <c r="U18" s="792" t="str">
        <f ca="1">IF($E18="", "", IFERROR(INDEX(OFFSET('Fund Guide'!$B$5,1,MATCH(U$8,OFFSET('Fund Guide'!$B$5,,,,COUNTA('Fund Guide'!11:11)),0)-1,COUNTA('Fund Guide'!$B:$B)-COUNTA('Fund Guide'!$B$2:$B$5)),MATCH($E18,OFFSET('Fund Guide'!$B$5,1,,COUNTA('Fund Guide'!$B:$B)-COUNTA('Fund Guide'!$B$2:$B$5)),0)),"-"))</f>
        <v/>
      </c>
      <c r="V18" s="791" t="str">
        <f ca="1">IF($E18="", "", IFERROR(INDEX(OFFSET('Fund Guide'!$B$5,1,MATCH(V$8,OFFSET('Fund Guide'!$B$5,,,,COUNTA('Fund Guide'!11:11)),0)-1,COUNTA('Fund Guide'!$B:$B)-COUNTA('Fund Guide'!$B$2:$B$5)),MATCH($E18,OFFSET('Fund Guide'!$B$5,1,,COUNTA('Fund Guide'!$B:$B)-COUNTA('Fund Guide'!$B$2:$B$5)),0)),"-"))</f>
        <v/>
      </c>
      <c r="W18" s="792" t="str">
        <f ca="1">IF($E18="", "", IFERROR(INDEX(OFFSET('Fund Guide'!$B$5,1,MATCH(W$8,OFFSET('Fund Guide'!$B$5,,,,COUNTA('Fund Guide'!11:11)),0)-1,COUNTA('Fund Guide'!$B:$B)-COUNTA('Fund Guide'!$B$2:$B$5)),MATCH($E18,OFFSET('Fund Guide'!$B$5,1,,COUNTA('Fund Guide'!$B:$B)-COUNTA('Fund Guide'!$B$2:$B$5)),0)),"-"))</f>
        <v/>
      </c>
      <c r="X18" s="791" t="str">
        <f ca="1">IF($E18="", "", IFERROR(INDEX(OFFSET('Fund Guide'!$B$5,1,MATCH(X$8,OFFSET('Fund Guide'!$B$5,,,,COUNTA('Fund Guide'!11:11)),0)-1,COUNTA('Fund Guide'!$B:$B)-COUNTA('Fund Guide'!$B$2:$B$5)),MATCH($E18,OFFSET('Fund Guide'!$B$5,1,,COUNTA('Fund Guide'!$B:$B)-COUNTA('Fund Guide'!$B$2:$B$5)),0)),"-"))</f>
        <v/>
      </c>
      <c r="Y18" s="792" t="str">
        <f ca="1">IF($E18="", "", IFERROR(INDEX(OFFSET('Fund Guide'!$B$5,1,MATCH(Y$8,OFFSET('Fund Guide'!$B$5,,,,COUNTA('Fund Guide'!11:11)),0)-1,COUNTA('Fund Guide'!$B:$B)-COUNTA('Fund Guide'!$B$2:$B$5)),MATCH($E18,OFFSET('Fund Guide'!$B$5,1,,COUNTA('Fund Guide'!$B:$B)-COUNTA('Fund Guide'!$B$2:$B$5)),0)),"-"))</f>
        <v/>
      </c>
      <c r="Z18" s="793" t="str">
        <f ca="1">IF($E18="", "", IFERROR(INDEX(OFFSET('Fund Guide'!$B$5,1,MATCH(Z$8,OFFSET('Fund Guide'!$B$5,,,,COUNTA('Fund Guide'!11:11)),0)-1,COUNTA('Fund Guide'!$B:$B)-COUNTA('Fund Guide'!$B$2:$B$5)),MATCH($E18,OFFSET('Fund Guide'!$B$5,1,,COUNTA('Fund Guide'!$B:$B)-COUNTA('Fund Guide'!$B$2:$B$5)),0)),"-"))</f>
        <v/>
      </c>
      <c r="AA18" s="794" t="str">
        <f ca="1">IF($E18="", "", IFERROR(INDEX(OFFSET('Fund Guide'!$B$5,1,MATCH(AA$8,OFFSET('Fund Guide'!$B$5,,,,COUNTA('Fund Guide'!11:11)),0)-1,COUNTA('Fund Guide'!$B:$B)-COUNTA('Fund Guide'!$B$2:$B$5)),MATCH($E18,OFFSET('Fund Guide'!$B$5,1,,COUNTA('Fund Guide'!$B:$B)-COUNTA('Fund Guide'!$B$2:$B$5)),0)),"-"))</f>
        <v/>
      </c>
      <c r="AC18" s="222"/>
      <c r="AD18" s="222"/>
      <c r="AE18" s="221"/>
      <c r="AF18" s="480"/>
      <c r="AG18" s="982"/>
      <c r="AH18" s="991"/>
      <c r="AI18" s="997"/>
      <c r="AJ18" s="1006" t="b">
        <f ca="1">OR(AND($J18&gt;$Y$2, $J18&lt;&gt;"-", $J18&lt;&gt;"", $AC18="", $AD18="", $AE18=""),AND($F18&lt;&gt;"-", $R18=0, $AC18="", $AD18="", $AE18=""), AND(RIGHT($E18,6)="B.Side", $R18=0, $AC18="", $AD18="", $AE18=""))</f>
        <v>0</v>
      </c>
    </row>
    <row r="19" spans="2:36" s="449" customFormat="1" ht="4.5" customHeight="1">
      <c r="B19" s="445"/>
      <c r="C19" s="445"/>
      <c r="D19" s="445"/>
      <c r="E19" s="446"/>
      <c r="F19" s="458"/>
      <c r="G19" s="447"/>
      <c r="H19" s="447"/>
      <c r="I19" s="448"/>
      <c r="J19" s="448"/>
      <c r="K19" s="448"/>
      <c r="L19" s="448"/>
      <c r="N19" s="450"/>
      <c r="P19" s="449" t="str">
        <f>IFERROR(IF(O19=0, "", O19/O$17),0)</f>
        <v/>
      </c>
      <c r="R19" s="448"/>
      <c r="T19" s="448"/>
      <c r="V19" s="448"/>
      <c r="X19" s="448"/>
      <c r="Z19" s="448"/>
      <c r="AC19" s="448"/>
      <c r="AG19" s="983"/>
      <c r="AH19" s="992"/>
      <c r="AI19" s="998"/>
      <c r="AJ19" s="1007"/>
    </row>
    <row r="20" spans="2:36" s="425" customFormat="1" ht="14.25" customHeight="1">
      <c r="B20" s="421"/>
      <c r="C20" s="421"/>
      <c r="D20" s="421" t="s">
        <v>12</v>
      </c>
      <c r="E20" s="452" t="s">
        <v>2720</v>
      </c>
      <c r="F20" s="453"/>
      <c r="G20" s="453"/>
      <c r="H20" s="453"/>
      <c r="I20" s="454"/>
      <c r="J20" s="454"/>
      <c r="K20" s="454"/>
      <c r="L20" s="454"/>
      <c r="N20" s="455">
        <f>IFERROR(IF(O20=0, 0, O20*$O$3),0)</f>
        <v>0</v>
      </c>
      <c r="O20" s="580"/>
      <c r="P20" s="456">
        <f>IF(O20=0, 0, SUM(P21:P22)*O20)</f>
        <v>0</v>
      </c>
      <c r="R20" s="454"/>
      <c r="S20" s="456"/>
      <c r="T20" s="454"/>
      <c r="U20" s="456"/>
      <c r="V20" s="454"/>
      <c r="W20" s="456"/>
      <c r="X20" s="454"/>
      <c r="Y20" s="456"/>
      <c r="Z20" s="454"/>
      <c r="AA20" s="456"/>
      <c r="AC20" s="454"/>
      <c r="AD20" s="456"/>
      <c r="AE20" s="456"/>
      <c r="AG20" s="513"/>
      <c r="AH20" s="990"/>
      <c r="AI20" s="996"/>
      <c r="AJ20" s="1005"/>
    </row>
    <row r="21" spans="2:36" s="441" customFormat="1" ht="15" customHeight="1">
      <c r="B21" s="435"/>
      <c r="C21" s="435"/>
      <c r="D21" s="435"/>
      <c r="E21" s="352"/>
      <c r="F21" s="1169" t="s">
        <v>34</v>
      </c>
      <c r="G21" s="437" t="str">
        <f ca="1">IF($E21="", "", IFERROR(INDEX(OFFSET('Fund Guide'!$B$5,1,MATCH(G$8,OFFSET('Fund Guide'!$B$5,,,,COUNTA('Fund Guide'!$5:$5)),0)-1,COUNTA('Fund Guide'!$B:$B)-COUNTA('Fund Guide'!$B$2:$B$5)),MATCH($E21,OFFSET('Fund Guide'!$B$5,1,,COUNTA('Fund Guide'!$B:$B)-COUNTA('Fund Guide'!$B$2:$B$5)),0)),
IF(OR(LEFT($E21,3)="NTN",LEFT($E21,3)="LTN"),DATE(_xlfn.NUMBERVALUE(RIGHT(LEFT($E21,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Guide'!21:21)),0)-1,COUNTA('Fund Guide'!$B:$B)-COUNTA('Fund Guide'!$B$2:$B$5)),MATCH($E21,OFFSET('Fund Guide'!$B$5,1,,COUNTA('Fund Guide'!$B:$B)-COUNTA('Fund Guide'!$B$2:$B$5)),0)),IFERROR(OFFSET('RF &amp; RV Guide'!$E$8,2+MATCH($E21, OFFSET('RF &amp; RV Guide'!$E$8,3,,200), 0),-1+MATCH(H$8, OFFSET('RF &amp; RV Guide'!$E$8,,,,COUNTA('RF &amp; RV Guide'!$8:$8)-COUNTA('RF &amp; RV Guide'!$A$8:$E$8)),0)),"BRL")))</f>
        <v/>
      </c>
      <c r="I21" s="439"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65"/>
      <c r="N21" s="846" t="str">
        <f>IFERROR(IF(O21=0, "", O21*$O$3/IF($P$2&lt;&gt;"USD", IF(L21="Offsh.", 'Asset Allocation Tatico'!$C$38,1), IF(L21&lt;&gt;"Offsh.", 1/'Asset Allocation Tatico'!$C$38, 1))), 0)</f>
        <v/>
      </c>
      <c r="O21" s="221"/>
      <c r="P21" s="457" t="str">
        <f>IFERROR(IF(O21=0, "", O21/O$20),0)</f>
        <v/>
      </c>
      <c r="R21" s="791" t="str">
        <f ca="1">IF($E21="", "", IFERROR(INDEX(OFFSET('Fund Guide'!$B$5,1,MATCH(R$8,OFFSET('Fund Guide'!$B$5,,,,COUNTA('Fund Guide'!13:13)),0)-1,COUNTA('Fund Guide'!$B:$B)-COUNTA('Fund Guide'!$B$2:$B$5)),MATCH($E21,OFFSET('Fund Guide'!$B$5,1,,COUNTA('Fund Guide'!$B:$B)-COUNTA('Fund Guide'!$B$2:$B$5)),0)),0))</f>
        <v/>
      </c>
      <c r="S21" s="792" t="str">
        <f ca="1">IF($E21="", "", IFERROR(INDEX(OFFSET('Fund Guide'!$B$5,1,MATCH(S$8,OFFSET('Fund Guide'!$B$5,,,,COUNTA('Fund Guide'!13:13)),0)-1,COUNTA('Fund Guide'!$B:$B)-COUNTA('Fund Guide'!$B$2:$B$5)),MATCH($E21,OFFSET('Fund Guide'!$B$5,1,,COUNTA('Fund Guide'!$B:$B)-COUNTA('Fund Guide'!$B$2:$B$5)),0)),"-"))</f>
        <v/>
      </c>
      <c r="T21" s="791" t="str">
        <f ca="1">IF($E21="", "", IFERROR(INDEX(OFFSET('Fund Guide'!$B$5,1,MATCH(T$8,OFFSET('Fund Guide'!$B$5,,,,COUNTA('Fund Guide'!13:13)),0)-1,COUNTA('Fund Guide'!$B:$B)-COUNTA('Fund Guide'!$B$2:$B$5)),MATCH($E21,OFFSET('Fund Guide'!$B$5,1,,COUNTA('Fund Guide'!$B:$B)-COUNTA('Fund Guide'!$B$2:$B$5)),0)),"-"))</f>
        <v/>
      </c>
      <c r="U21" s="792" t="str">
        <f ca="1">IF($E21="", "", IFERROR(INDEX(OFFSET('Fund Guide'!$B$5,1,MATCH(U$8,OFFSET('Fund Guide'!$B$5,,,,COUNTA('Fund Guide'!13:13)),0)-1,COUNTA('Fund Guide'!$B:$B)-COUNTA('Fund Guide'!$B$2:$B$5)),MATCH($E21,OFFSET('Fund Guide'!$B$5,1,,COUNTA('Fund Guide'!$B:$B)-COUNTA('Fund Guide'!$B$2:$B$5)),0)),"-"))</f>
        <v/>
      </c>
      <c r="V21" s="791" t="str">
        <f ca="1">IF($E21="", "", IFERROR(INDEX(OFFSET('Fund Guide'!$B$5,1,MATCH(V$8,OFFSET('Fund Guide'!$B$5,,,,COUNTA('Fund Guide'!13:13)),0)-1,COUNTA('Fund Guide'!$B:$B)-COUNTA('Fund Guide'!$B$2:$B$5)),MATCH($E21,OFFSET('Fund Guide'!$B$5,1,,COUNTA('Fund Guide'!$B:$B)-COUNTA('Fund Guide'!$B$2:$B$5)),0)),"-"))</f>
        <v/>
      </c>
      <c r="W21" s="792" t="str">
        <f ca="1">IF($E21="", "", IFERROR(INDEX(OFFSET('Fund Guide'!$B$5,1,MATCH(W$8,OFFSET('Fund Guide'!$B$5,,,,COUNTA('Fund Guide'!13:13)),0)-1,COUNTA('Fund Guide'!$B:$B)-COUNTA('Fund Guide'!$B$2:$B$5)),MATCH($E21,OFFSET('Fund Guide'!$B$5,1,,COUNTA('Fund Guide'!$B:$B)-COUNTA('Fund Guide'!$B$2:$B$5)),0)),"-"))</f>
        <v/>
      </c>
      <c r="X21" s="791" t="str">
        <f ca="1">IF($E21="", "", IFERROR(INDEX(OFFSET('Fund Guide'!$B$5,1,MATCH(X$8,OFFSET('Fund Guide'!$B$5,,,,COUNTA('Fund Guide'!13:13)),0)-1,COUNTA('Fund Guide'!$B:$B)-COUNTA('Fund Guide'!$B$2:$B$5)),MATCH($E21,OFFSET('Fund Guide'!$B$5,1,,COUNTA('Fund Guide'!$B:$B)-COUNTA('Fund Guide'!$B$2:$B$5)),0)),"-"))</f>
        <v/>
      </c>
      <c r="Y21" s="792" t="str">
        <f ca="1">IF($E21="", "", IFERROR(INDEX(OFFSET('Fund Guide'!$B$5,1,MATCH(Y$8,OFFSET('Fund Guide'!$B$5,,,,COUNTA('Fund Guide'!13:13)),0)-1,COUNTA('Fund Guide'!$B:$B)-COUNTA('Fund Guide'!$B$2:$B$5)),MATCH($E21,OFFSET('Fund Guide'!$B$5,1,,COUNTA('Fund Guide'!$B:$B)-COUNTA('Fund Guide'!$B$2:$B$5)),0)),"-"))</f>
        <v/>
      </c>
      <c r="Z21" s="793" t="str">
        <f ca="1">IF($E21="", "", IFERROR(INDEX(OFFSET('Fund Guide'!$B$5,1,MATCH(Z$8,OFFSET('Fund Guide'!$B$5,,,,COUNTA('Fund Guide'!13:13)),0)-1,COUNTA('Fund Guide'!$B:$B)-COUNTA('Fund Guide'!$B$2:$B$5)),MATCH($E21,OFFSET('Fund Guide'!$B$5,1,,COUNTA('Fund Guide'!$B:$B)-COUNTA('Fund Guide'!$B$2:$B$5)),0)),"-"))</f>
        <v/>
      </c>
      <c r="AA21" s="794" t="str">
        <f ca="1">IF($E21="", "", IFERROR(INDEX(OFFSET('Fund Guide'!$B$5,1,MATCH(AA$8,OFFSET('Fund Guide'!$B$5,,,,COUNTA('Fund Guide'!13:13)),0)-1,COUNTA('Fund Guide'!$B:$B)-COUNTA('Fund Guide'!$B$2:$B$5)),MATCH($E21,OFFSET('Fund Guide'!$B$5,1,,COUNTA('Fund Guide'!$B:$B)-COUNTA('Fund Guide'!$B$2:$B$5)),0)),"-"))</f>
        <v/>
      </c>
      <c r="AC21" s="222"/>
      <c r="AD21" s="222"/>
      <c r="AE21" s="221"/>
      <c r="AG21" s="984"/>
      <c r="AH21" s="991"/>
      <c r="AI21" s="997"/>
      <c r="AJ21" s="1006" t="b">
        <f t="shared" ref="AJ21" ca="1" si="2">OR(AND($J21&gt;$Y$2, $J21&lt;&gt;"-", $J21&lt;&gt;"", $AC21="", $AD21="", $AE21=""),AND($F21&lt;&gt;"-", $R21=0, $AC21="", $AD21="", $AE21=""), AND(RIGHT($E21,6)="B.Side", $R21=0, $AC21="", $AD21="", $AE21=""))</f>
        <v>0</v>
      </c>
    </row>
    <row r="22" spans="2:36" s="449" customFormat="1" ht="4.5" customHeight="1">
      <c r="B22" s="445"/>
      <c r="C22" s="445"/>
      <c r="D22" s="445"/>
      <c r="E22" s="446"/>
      <c r="F22" s="458"/>
      <c r="G22" s="447"/>
      <c r="H22" s="447"/>
      <c r="I22" s="448"/>
      <c r="J22" s="448"/>
      <c r="K22" s="448"/>
      <c r="L22" s="448"/>
      <c r="N22" s="450"/>
      <c r="R22" s="448"/>
      <c r="T22" s="448"/>
      <c r="V22" s="448"/>
      <c r="X22" s="448"/>
      <c r="Z22" s="448"/>
      <c r="AC22" s="448"/>
      <c r="AG22" s="984"/>
      <c r="AH22" s="992"/>
      <c r="AI22" s="998"/>
      <c r="AJ22" s="1006"/>
    </row>
    <row r="23" spans="2:36" s="425" customFormat="1" ht="14.25" customHeight="1">
      <c r="B23" s="421"/>
      <c r="C23" s="421"/>
      <c r="D23" s="421" t="s">
        <v>12</v>
      </c>
      <c r="E23" s="452" t="s">
        <v>1366</v>
      </c>
      <c r="F23" s="453"/>
      <c r="G23" s="453"/>
      <c r="H23" s="453"/>
      <c r="I23" s="454"/>
      <c r="J23" s="454"/>
      <c r="K23" s="454"/>
      <c r="L23" s="454"/>
      <c r="N23" s="455">
        <f>IFERROR(IF(O23=0, 0, O23*$O$3),0)</f>
        <v>0</v>
      </c>
      <c r="O23" s="580"/>
      <c r="P23" s="456">
        <f>IF(O23=0, 0, SUM(P24:P25)*O23)</f>
        <v>0</v>
      </c>
      <c r="R23" s="454"/>
      <c r="S23" s="456"/>
      <c r="T23" s="454"/>
      <c r="U23" s="456"/>
      <c r="V23" s="454"/>
      <c r="W23" s="456"/>
      <c r="X23" s="454"/>
      <c r="Y23" s="456"/>
      <c r="Z23" s="454"/>
      <c r="AA23" s="456"/>
      <c r="AC23" s="454"/>
      <c r="AD23" s="456"/>
      <c r="AE23" s="456"/>
      <c r="AG23" s="513"/>
      <c r="AH23" s="990"/>
      <c r="AI23" s="996"/>
      <c r="AJ23" s="1005"/>
    </row>
    <row r="24" spans="2:36" s="441" customFormat="1" ht="15" customHeight="1">
      <c r="B24" s="435"/>
      <c r="C24" s="435"/>
      <c r="D24" s="435"/>
      <c r="E24" s="352"/>
      <c r="F24" s="436" t="str"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
IFERROR(INDEX(OFFSET('RF &amp; RV Guide'!$Z$10,1, , 100),MATCH($E24, OFFSET('RF &amp; RV Guide'!$E$10,1,,100),0)), "-"))))</f>
        <v/>
      </c>
      <c r="G24" s="437" t="str">
        <f ca="1">IF($E24="", "", IFERROR(INDEX(OFFSET('Fund Guide'!$B$5,1,MATCH(G$8,OFFSET('Fund Guide'!$B$5,,,,COUNTA('Fund Guide'!$5:$5)),0)-1,COUNTA('Fund Guide'!$B:$B)-COUNTA('Fund Guide'!$B$2:$B$5)),MATCH($E24,OFFSET('Fund Guide'!$B$5,1,,COUNTA('Fund Guide'!$B:$B)-COUNTA('Fund Guide'!$B$2:$B$5)),0)),
IF(OR(LEFT($E24,3)="NTN",LEFT($E24,3)="LTN"),DATE(_xlfn.NUMBERVALUE(RIGHT(LEFT($E24,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38" t="str">
        <f ca="1">IF($E24="", "", IFERROR(INDEX(OFFSET('Fund Guide'!$B$5,1,MATCH(H$8,OFFSET('Fund Guide'!$B$5,,,,COUNTA('Fund Guide'!27:27)),0)-1,COUNTA('Fund Guide'!$B:$B)-COUNTA('Fund Guide'!$B$2:$B$5)),MATCH($E24,OFFSET('Fund Guide'!$B$5,1,,COUNTA('Fund Guide'!$B:$B)-COUNTA('Fund Guide'!$B$2:$B$5)),0)),IFERROR(OFFSET('RF &amp; RV Guide'!$E$8,2+MATCH($E24, OFFSET('RF &amp; RV Guide'!$E$8,3,,200), 0),-1+MATCH(H$8, OFFSET('RF &amp; RV Guide'!$E$8,,,,COUNTA('RF &amp; RV Guide'!$8:$8)-COUNTA('RF &amp; RV Guide'!$A$8:$E$8)),0)),"BRL")))</f>
        <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440"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L24" s="865"/>
      <c r="N24" s="846" t="str">
        <f>IFERROR(IF(O24=0, "", O24*$O$3/IF($P$2&lt;&gt;"USD", IF(L24="Offsh.", 'Asset Allocation Tatico'!$C$38,1), IF(L24&lt;&gt;"Offsh.", 1/'Asset Allocation Tatico'!$C$38, 1))), 0)</f>
        <v/>
      </c>
      <c r="O24" s="221"/>
      <c r="P24" s="457" t="str">
        <f>IFERROR(IF(O24=0, "", O24/O$23),0)</f>
        <v/>
      </c>
      <c r="R24" s="791" t="str">
        <f ca="1">IF($E24="", "", IFERROR(INDEX(OFFSET('Fund Guide'!$B$5,1,MATCH(R$8,OFFSET('Fund Guide'!$B$5,,,,COUNTA('Fund Guide'!16:16)),0)-1,COUNTA('Fund Guide'!$B:$B)-COUNTA('Fund Guide'!$B$2:$B$5)),MATCH($E24,OFFSET('Fund Guide'!$B$5,1,,COUNTA('Fund Guide'!$B:$B)-COUNTA('Fund Guide'!$B$2:$B$5)),0)),0))</f>
        <v/>
      </c>
      <c r="S24" s="792" t="str">
        <f ca="1">IF($E24="", "", IFERROR(INDEX(OFFSET('Fund Guide'!$B$5,1,MATCH(S$8,OFFSET('Fund Guide'!$B$5,,,,COUNTA('Fund Guide'!16:16)),0)-1,COUNTA('Fund Guide'!$B:$B)-COUNTA('Fund Guide'!$B$2:$B$5)),MATCH($E24,OFFSET('Fund Guide'!$B$5,1,,COUNTA('Fund Guide'!$B:$B)-COUNTA('Fund Guide'!$B$2:$B$5)),0)),"-"))</f>
        <v/>
      </c>
      <c r="T24" s="791" t="str">
        <f ca="1">IF($E24="", "", IFERROR(INDEX(OFFSET('Fund Guide'!$B$5,1,MATCH(T$8,OFFSET('Fund Guide'!$B$5,,,,COUNTA('Fund Guide'!16:16)),0)-1,COUNTA('Fund Guide'!$B:$B)-COUNTA('Fund Guide'!$B$2:$B$5)),MATCH($E24,OFFSET('Fund Guide'!$B$5,1,,COUNTA('Fund Guide'!$B:$B)-COUNTA('Fund Guide'!$B$2:$B$5)),0)),"-"))</f>
        <v/>
      </c>
      <c r="U24" s="792" t="str">
        <f ca="1">IF($E24="", "", IFERROR(INDEX(OFFSET('Fund Guide'!$B$5,1,MATCH(U$8,OFFSET('Fund Guide'!$B$5,,,,COUNTA('Fund Guide'!16:16)),0)-1,COUNTA('Fund Guide'!$B:$B)-COUNTA('Fund Guide'!$B$2:$B$5)),MATCH($E24,OFFSET('Fund Guide'!$B$5,1,,COUNTA('Fund Guide'!$B:$B)-COUNTA('Fund Guide'!$B$2:$B$5)),0)),"-"))</f>
        <v/>
      </c>
      <c r="V24" s="791" t="str">
        <f ca="1">IF($E24="", "", IFERROR(INDEX(OFFSET('Fund Guide'!$B$5,1,MATCH(V$8,OFFSET('Fund Guide'!$B$5,,,,COUNTA('Fund Guide'!16:16)),0)-1,COUNTA('Fund Guide'!$B:$B)-COUNTA('Fund Guide'!$B$2:$B$5)),MATCH($E24,OFFSET('Fund Guide'!$B$5,1,,COUNTA('Fund Guide'!$B:$B)-COUNTA('Fund Guide'!$B$2:$B$5)),0)),"-"))</f>
        <v/>
      </c>
      <c r="W24" s="792" t="str">
        <f ca="1">IF($E24="", "", IFERROR(INDEX(OFFSET('Fund Guide'!$B$5,1,MATCH(W$8,OFFSET('Fund Guide'!$B$5,,,,COUNTA('Fund Guide'!16:16)),0)-1,COUNTA('Fund Guide'!$B:$B)-COUNTA('Fund Guide'!$B$2:$B$5)),MATCH($E24,OFFSET('Fund Guide'!$B$5,1,,COUNTA('Fund Guide'!$B:$B)-COUNTA('Fund Guide'!$B$2:$B$5)),0)),"-"))</f>
        <v/>
      </c>
      <c r="X24" s="791" t="str">
        <f ca="1">IF($E24="", "", IFERROR(INDEX(OFFSET('Fund Guide'!$B$5,1,MATCH(X$8,OFFSET('Fund Guide'!$B$5,,,,COUNTA('Fund Guide'!16:16)),0)-1,COUNTA('Fund Guide'!$B:$B)-COUNTA('Fund Guide'!$B$2:$B$5)),MATCH($E24,OFFSET('Fund Guide'!$B$5,1,,COUNTA('Fund Guide'!$B:$B)-COUNTA('Fund Guide'!$B$2:$B$5)),0)),"-"))</f>
        <v/>
      </c>
      <c r="Y24" s="792" t="str">
        <f ca="1">IF($E24="", "", IFERROR(INDEX(OFFSET('Fund Guide'!$B$5,1,MATCH(Y$8,OFFSET('Fund Guide'!$B$5,,,,COUNTA('Fund Guide'!16:16)),0)-1,COUNTA('Fund Guide'!$B:$B)-COUNTA('Fund Guide'!$B$2:$B$5)),MATCH($E24,OFFSET('Fund Guide'!$B$5,1,,COUNTA('Fund Guide'!$B:$B)-COUNTA('Fund Guide'!$B$2:$B$5)),0)),"-"))</f>
        <v/>
      </c>
      <c r="Z24" s="793" t="str">
        <f ca="1">IF($E24="", "", IFERROR(INDEX(OFFSET('Fund Guide'!$B$5,1,MATCH(Z$8,OFFSET('Fund Guide'!$B$5,,,,COUNTA('Fund Guide'!16:16)),0)-1,COUNTA('Fund Guide'!$B:$B)-COUNTA('Fund Guide'!$B$2:$B$5)),MATCH($E24,OFFSET('Fund Guide'!$B$5,1,,COUNTA('Fund Guide'!$B:$B)-COUNTA('Fund Guide'!$B$2:$B$5)),0)),"-"))</f>
        <v/>
      </c>
      <c r="AA24" s="794" t="str">
        <f ca="1">IF($E24="", "", IFERROR(INDEX(OFFSET('Fund Guide'!$B$5,1,MATCH(AA$8,OFFSET('Fund Guide'!$B$5,,,,COUNTA('Fund Guide'!16:16)),0)-1,COUNTA('Fund Guide'!$B:$B)-COUNTA('Fund Guide'!$B$2:$B$5)),MATCH($E24,OFFSET('Fund Guide'!$B$5,1,,COUNTA('Fund Guide'!$B:$B)-COUNTA('Fund Guide'!$B$2:$B$5)),0)),"-"))</f>
        <v/>
      </c>
      <c r="AC24" s="222"/>
      <c r="AD24" s="222"/>
      <c r="AE24" s="221"/>
      <c r="AG24" s="984"/>
      <c r="AH24" s="991"/>
      <c r="AI24" s="997"/>
      <c r="AJ24" s="1006" t="b">
        <f ca="1">OR(AND($J24&gt;$Y$2, $J24&lt;&gt;"-", $J24&lt;&gt;"", $AC24="", $AD24="", $AE24=""),AND($F24&lt;&gt;"-", $R24=0, $AC24="", $AD24="", $AE24=""), AND(RIGHT($E24,6)="B.Side", $R24=0, $AC24="", $AD24="", $AE24=""))</f>
        <v>0</v>
      </c>
    </row>
    <row r="25" spans="2:36" s="449" customFormat="1" ht="5.25" customHeight="1">
      <c r="B25" s="445"/>
      <c r="C25" s="445"/>
      <c r="D25" s="445"/>
      <c r="E25" s="446"/>
      <c r="F25" s="458"/>
      <c r="G25" s="447"/>
      <c r="H25" s="447"/>
      <c r="I25" s="448"/>
      <c r="J25" s="448"/>
      <c r="K25" s="448"/>
      <c r="L25" s="448"/>
      <c r="N25" s="450"/>
      <c r="R25" s="448"/>
      <c r="T25" s="448"/>
      <c r="V25" s="448"/>
      <c r="X25" s="448"/>
      <c r="Z25" s="448"/>
      <c r="AC25" s="448"/>
      <c r="AG25" s="983"/>
      <c r="AH25" s="992"/>
      <c r="AI25" s="998"/>
      <c r="AJ25" s="1007"/>
    </row>
    <row r="26" spans="2:36" s="425" customFormat="1" ht="14.25" customHeight="1">
      <c r="B26" s="421"/>
      <c r="C26" s="421" t="s">
        <v>1391</v>
      </c>
      <c r="D26" s="421" t="s">
        <v>12</v>
      </c>
      <c r="E26" s="430" t="s">
        <v>661</v>
      </c>
      <c r="F26" s="431"/>
      <c r="G26" s="431"/>
      <c r="H26" s="431"/>
      <c r="I26" s="432"/>
      <c r="J26" s="432"/>
      <c r="K26" s="432"/>
      <c r="L26" s="432"/>
      <c r="N26" s="433">
        <f>IFERROR(IF(O26=0, 0, O26*$O$3),0)</f>
        <v>0</v>
      </c>
      <c r="O26" s="235">
        <f>O28+O31+O34</f>
        <v>0</v>
      </c>
      <c r="P26" s="434">
        <f>ROUND(P28+P31+P34,6)</f>
        <v>0</v>
      </c>
      <c r="R26" s="432"/>
      <c r="S26" s="434"/>
      <c r="T26" s="432"/>
      <c r="U26" s="434"/>
      <c r="V26" s="432"/>
      <c r="W26" s="434"/>
      <c r="X26" s="432"/>
      <c r="Y26" s="434"/>
      <c r="Z26" s="432"/>
      <c r="AA26" s="434"/>
      <c r="AC26" s="432"/>
      <c r="AD26" s="434"/>
      <c r="AE26" s="434"/>
      <c r="AG26" s="513"/>
      <c r="AH26" s="990"/>
      <c r="AI26" s="996"/>
      <c r="AJ26" s="1005"/>
    </row>
    <row r="27" spans="2:36" s="449" customFormat="1" ht="3" customHeight="1">
      <c r="B27" s="445"/>
      <c r="C27" s="445"/>
      <c r="D27" s="445"/>
      <c r="E27" s="446"/>
      <c r="F27" s="447"/>
      <c r="G27" s="447"/>
      <c r="H27" s="447"/>
      <c r="I27" s="448"/>
      <c r="J27" s="448"/>
      <c r="K27" s="448"/>
      <c r="L27" s="448"/>
      <c r="N27" s="450"/>
      <c r="O27" s="451"/>
      <c r="R27" s="448"/>
      <c r="T27" s="448"/>
      <c r="V27" s="448"/>
      <c r="X27" s="448"/>
      <c r="Z27" s="448"/>
      <c r="AC27" s="448"/>
      <c r="AG27" s="983"/>
      <c r="AH27" s="992"/>
      <c r="AI27" s="998"/>
      <c r="AJ27" s="1007"/>
    </row>
    <row r="28" spans="2:36" s="425" customFormat="1" ht="14.25" customHeight="1">
      <c r="B28" s="421"/>
      <c r="C28" s="421"/>
      <c r="D28" s="421" t="s">
        <v>12</v>
      </c>
      <c r="E28" s="452" t="s">
        <v>1369</v>
      </c>
      <c r="F28" s="453"/>
      <c r="G28" s="453"/>
      <c r="H28" s="453"/>
      <c r="I28" s="454"/>
      <c r="J28" s="454"/>
      <c r="K28" s="454"/>
      <c r="L28" s="454"/>
      <c r="N28" s="455">
        <f>IFERROR(IF(O28=0, 0, O28*$O$3),0)</f>
        <v>0</v>
      </c>
      <c r="O28" s="580"/>
      <c r="P28" s="456">
        <f>IF(O28=0, 0, SUM(P29:P30)*O28)</f>
        <v>0</v>
      </c>
      <c r="R28" s="454"/>
      <c r="S28" s="456"/>
      <c r="T28" s="454"/>
      <c r="U28" s="456"/>
      <c r="V28" s="454"/>
      <c r="W28" s="456"/>
      <c r="X28" s="454"/>
      <c r="Y28" s="456"/>
      <c r="Z28" s="454"/>
      <c r="AA28" s="456"/>
      <c r="AC28" s="454"/>
      <c r="AD28" s="456"/>
      <c r="AE28" s="456"/>
      <c r="AG28" s="513"/>
      <c r="AH28" s="990"/>
      <c r="AI28" s="996"/>
      <c r="AJ28" s="1005"/>
    </row>
    <row r="29" spans="2:36" s="441" customFormat="1" ht="14.25" customHeight="1">
      <c r="B29" s="435"/>
      <c r="C29" s="435"/>
      <c r="D29" s="435"/>
      <c r="E29" s="352"/>
      <c r="F29" s="436" t="str" cm="1">
        <f t="array" aca="1" ref="F29" ca="1">IF($E29="", "", IFERROR(INDEX(OFFSET('Fund Guide'!$B$5,1,MATCH(F$8,OFFSET('Fund Guide'!$B$5,,,,COUNTA('Fund Guide'!$5:$5)),0)-1,COUNTA('Fund Guide'!$B:$B)-COUNTA('Fund Guide'!$B$2:$B$5)),MATCH($E29,OFFSET('Fund Guide'!$B$5,1,,COUNTA('Fund Guide'!$B:$B)-COUNTA('Fund Guide'!$B$2:$B$5)),0)),
IFERROR(INDEX(OFFSET('RF &amp; RV Guide'!$Z$10,1, , 100),MATCH(IF(FIND("(", $E29)&gt;0, LEFT($E29, FIND("(", $E29)-1),), IFERROR(IF(FIND("(", OFFSET('RF &amp; RV Guide'!$E$10,1,,100))&gt;0, LEFT(OFFSET('RF &amp; RV Guide'!$E$10,1,,100), FIND("(", $E29)-1),),"-"),0)),
IFERROR(INDEX(OFFSET('RF &amp; RV Guide'!$Z$10,1, , 100),MATCH($E29, OFFSET('RF &amp; RV Guide'!$E$10,1,,100),0)), "-"))))</f>
        <v/>
      </c>
      <c r="G29" s="437" t="str">
        <f ca="1">IF($E29="", "", IFERROR(INDEX(OFFSET('Fund Guide'!$B$5,1,MATCH(G$8,OFFSET('Fund Guide'!$B$5,,,,COUNTA('Fund Guide'!$5:$5)),0)-1,COUNTA('Fund Guide'!$B:$B)-COUNTA('Fund Guide'!$B$2:$B$5)),MATCH($E29,OFFSET('Fund Guide'!$B$5,1,,COUNTA('Fund Guide'!$B:$B)-COUNTA('Fund Guide'!$B$2:$B$5)),0)),
IF(OR(LEFT($E29,3)="NTN",LEFT($E29,3)="LTN"),DATE(_xlfn.NUMBERVALUE(RIGHT(LEFT($E29,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38" t="str">
        <f ca="1">IF($E29="", "", IFERROR(INDEX(OFFSET('Fund Guide'!$B$5,1,MATCH(H$8,OFFSET('Fund Guide'!$B$5,,,,COUNTA('Fund Guide'!32:32)),0)-1,COUNTA('Fund Guide'!$B:$B)-COUNTA('Fund Guide'!$B$2:$B$5)),MATCH($E29,OFFSET('Fund Guide'!$B$5,1,,COUNTA('Fund Guide'!$B:$B)-COUNTA('Fund Guide'!$B$2:$B$5)),0)),IFERROR(OFFSET('RF &amp; RV Guide'!$E$8,2+MATCH($E29, OFFSET('RF &amp; RV Guide'!$E$8,3,,200), 0),-1+MATCH(H$8, OFFSET('RF &amp; RV Guide'!$E$8,,,,COUNTA('RF &amp; RV Guide'!$8:$8)-COUNTA('RF &amp; RV Guide'!$A$8:$E$8)),0)),"BRL")))</f>
        <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440"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L29" s="865"/>
      <c r="N29" s="846" t="str">
        <f>IFERROR(IF(O29=0, "", O29*$O$3/IF($P$2&lt;&gt;"USD", IF(L29="Offsh.", 'Asset Allocation Tatico'!$C$38,1), IF(L29&lt;&gt;"Offsh.", 1/'Asset Allocation Tatico'!$C$38, 1))), 0)</f>
        <v/>
      </c>
      <c r="O29" s="221"/>
      <c r="P29" s="457" t="str">
        <f>IFERROR(IF(O29=0, "", O29/O$28),0)</f>
        <v/>
      </c>
      <c r="R29" s="791" t="str">
        <f ca="1">IF($E29="", "", IFERROR(INDEX(OFFSET('Fund Guide'!$B$5,1,MATCH(R$8,OFFSET('Fund Guide'!$B$5,,,,COUNTA('Fund Guide'!20:20)),0)-1,COUNTA('Fund Guide'!$B:$B)-COUNTA('Fund Guide'!$B$2:$B$5)),MATCH($E29,OFFSET('Fund Guide'!$B$5,1,,COUNTA('Fund Guide'!$B:$B)-COUNTA('Fund Guide'!$B$2:$B$5)),0)),0))</f>
        <v/>
      </c>
      <c r="S29" s="792" t="str">
        <f ca="1">IF($E29="", "", IFERROR(INDEX(OFFSET('Fund Guide'!$B$5,1,MATCH(S$8,OFFSET('Fund Guide'!$B$5,,,,COUNTA('Fund Guide'!20:20)),0)-1,COUNTA('Fund Guide'!$B:$B)-COUNTA('Fund Guide'!$B$2:$B$5)),MATCH($E29,OFFSET('Fund Guide'!$B$5,1,,COUNTA('Fund Guide'!$B:$B)-COUNTA('Fund Guide'!$B$2:$B$5)),0)),"-"))</f>
        <v/>
      </c>
      <c r="T29" s="791" t="str">
        <f ca="1">IF($E29="", "", IFERROR(INDEX(OFFSET('Fund Guide'!$B$5,1,MATCH(T$8,OFFSET('Fund Guide'!$B$5,,,,COUNTA('Fund Guide'!20:20)),0)-1,COUNTA('Fund Guide'!$B:$B)-COUNTA('Fund Guide'!$B$2:$B$5)),MATCH($E29,OFFSET('Fund Guide'!$B$5,1,,COUNTA('Fund Guide'!$B:$B)-COUNTA('Fund Guide'!$B$2:$B$5)),0)),"-"))</f>
        <v/>
      </c>
      <c r="U29" s="792" t="str">
        <f ca="1">IF($E29="", "", IFERROR(INDEX(OFFSET('Fund Guide'!$B$5,1,MATCH(U$8,OFFSET('Fund Guide'!$B$5,,,,COUNTA('Fund Guide'!20:20)),0)-1,COUNTA('Fund Guide'!$B:$B)-COUNTA('Fund Guide'!$B$2:$B$5)),MATCH($E29,OFFSET('Fund Guide'!$B$5,1,,COUNTA('Fund Guide'!$B:$B)-COUNTA('Fund Guide'!$B$2:$B$5)),0)),"-"))</f>
        <v/>
      </c>
      <c r="V29" s="791" t="str">
        <f ca="1">IF($E29="", "", IFERROR(INDEX(OFFSET('Fund Guide'!$B$5,1,MATCH(V$8,OFFSET('Fund Guide'!$B$5,,,,COUNTA('Fund Guide'!20:20)),0)-1,COUNTA('Fund Guide'!$B:$B)-COUNTA('Fund Guide'!$B$2:$B$5)),MATCH($E29,OFFSET('Fund Guide'!$B$5,1,,COUNTA('Fund Guide'!$B:$B)-COUNTA('Fund Guide'!$B$2:$B$5)),0)),"-"))</f>
        <v/>
      </c>
      <c r="W29" s="792" t="str">
        <f ca="1">IF($E29="", "", IFERROR(INDEX(OFFSET('Fund Guide'!$B$5,1,MATCH(W$8,OFFSET('Fund Guide'!$B$5,,,,COUNTA('Fund Guide'!20:20)),0)-1,COUNTA('Fund Guide'!$B:$B)-COUNTA('Fund Guide'!$B$2:$B$5)),MATCH($E29,OFFSET('Fund Guide'!$B$5,1,,COUNTA('Fund Guide'!$B:$B)-COUNTA('Fund Guide'!$B$2:$B$5)),0)),"-"))</f>
        <v/>
      </c>
      <c r="X29" s="791" t="str">
        <f ca="1">IF($E29="", "", IFERROR(INDEX(OFFSET('Fund Guide'!$B$5,1,MATCH(X$8,OFFSET('Fund Guide'!$B$5,,,,COUNTA('Fund Guide'!20:20)),0)-1,COUNTA('Fund Guide'!$B:$B)-COUNTA('Fund Guide'!$B$2:$B$5)),MATCH($E29,OFFSET('Fund Guide'!$B$5,1,,COUNTA('Fund Guide'!$B:$B)-COUNTA('Fund Guide'!$B$2:$B$5)),0)),"-"))</f>
        <v/>
      </c>
      <c r="Y29" s="792" t="str">
        <f ca="1">IF($E29="", "", IFERROR(INDEX(OFFSET('Fund Guide'!$B$5,1,MATCH(Y$8,OFFSET('Fund Guide'!$B$5,,,,COUNTA('Fund Guide'!20:20)),0)-1,COUNTA('Fund Guide'!$B:$B)-COUNTA('Fund Guide'!$B$2:$B$5)),MATCH($E29,OFFSET('Fund Guide'!$B$5,1,,COUNTA('Fund Guide'!$B:$B)-COUNTA('Fund Guide'!$B$2:$B$5)),0)),"-"))</f>
        <v/>
      </c>
      <c r="Z29" s="793" t="str">
        <f ca="1">IF($E29="", "", IFERROR(INDEX(OFFSET('Fund Guide'!$B$5,1,MATCH(Z$8,OFFSET('Fund Guide'!$B$5,,,,COUNTA('Fund Guide'!20:20)),0)-1,COUNTA('Fund Guide'!$B:$B)-COUNTA('Fund Guide'!$B$2:$B$5)),MATCH($E29,OFFSET('Fund Guide'!$B$5,1,,COUNTA('Fund Guide'!$B:$B)-COUNTA('Fund Guide'!$B$2:$B$5)),0)),"-"))</f>
        <v/>
      </c>
      <c r="AA29" s="794" t="str">
        <f ca="1">IF($E29="", "", IFERROR(INDEX(OFFSET('Fund Guide'!$B$5,1,MATCH(AA$8,OFFSET('Fund Guide'!$B$5,,,,COUNTA('Fund Guide'!20:20)),0)-1,COUNTA('Fund Guide'!$B:$B)-COUNTA('Fund Guide'!$B$2:$B$5)),MATCH($E29,OFFSET('Fund Guide'!$B$5,1,,COUNTA('Fund Guide'!$B:$B)-COUNTA('Fund Guide'!$B$2:$B$5)),0)),"-"))</f>
        <v/>
      </c>
      <c r="AC29" s="222"/>
      <c r="AD29" s="222"/>
      <c r="AE29" s="221"/>
      <c r="AG29" s="984"/>
      <c r="AH29" s="991"/>
      <c r="AI29" s="997"/>
      <c r="AJ29" s="1006" t="b">
        <f t="shared" ref="AJ29" ca="1" si="3">OR(AND($J29&gt;$Y$2, $J29&lt;&gt;"-", $J29&lt;&gt;"", $AC29="", $AD29="", $AE29=""),AND($F29&lt;&gt;"-", $R29=0, $AC29="", $AD29="", $AE29=""), AND(RIGHT($E29,6)="B.Side", $R29=0, $AC29="", $AD29="", $AE29=""))</f>
        <v>0</v>
      </c>
    </row>
    <row r="30" spans="2:36" s="409" customFormat="1" ht="4.5" customHeight="1">
      <c r="B30" s="407"/>
      <c r="C30" s="407"/>
      <c r="D30" s="407"/>
      <c r="E30" s="418"/>
      <c r="F30" s="444"/>
      <c r="G30" s="419"/>
      <c r="H30" s="419"/>
      <c r="I30" s="420"/>
      <c r="J30" s="420"/>
      <c r="K30" s="420"/>
      <c r="L30" s="420"/>
      <c r="N30" s="429"/>
      <c r="R30" s="420"/>
      <c r="T30" s="420"/>
      <c r="V30" s="420"/>
      <c r="X30" s="420"/>
      <c r="Z30" s="420"/>
      <c r="AC30" s="420"/>
      <c r="AG30" s="981"/>
      <c r="AH30" s="987"/>
      <c r="AI30" s="995"/>
      <c r="AJ30" s="1003"/>
    </row>
    <row r="31" spans="2:36" s="425" customFormat="1" ht="14.25" customHeight="1">
      <c r="B31" s="421"/>
      <c r="C31" s="421"/>
      <c r="D31" s="421" t="s">
        <v>12</v>
      </c>
      <c r="E31" s="452" t="s">
        <v>2721</v>
      </c>
      <c r="F31" s="453"/>
      <c r="G31" s="453"/>
      <c r="H31" s="453"/>
      <c r="I31" s="454"/>
      <c r="J31" s="454"/>
      <c r="K31" s="454"/>
      <c r="L31" s="454"/>
      <c r="N31" s="455">
        <f>IFERROR(IF(O31=0, 0, O31*$O$3),0)</f>
        <v>0</v>
      </c>
      <c r="O31" s="580"/>
      <c r="P31" s="456">
        <f>IF(O31=0, 0, SUM(P32:P33)*O31)</f>
        <v>0</v>
      </c>
      <c r="R31" s="454"/>
      <c r="S31" s="456"/>
      <c r="T31" s="454"/>
      <c r="U31" s="456"/>
      <c r="V31" s="454"/>
      <c r="W31" s="456"/>
      <c r="X31" s="454"/>
      <c r="Y31" s="456"/>
      <c r="Z31" s="454"/>
      <c r="AA31" s="456"/>
      <c r="AC31" s="454"/>
      <c r="AD31" s="456"/>
      <c r="AE31" s="456"/>
      <c r="AG31" s="513"/>
      <c r="AH31" s="990"/>
      <c r="AI31" s="996"/>
      <c r="AJ31" s="1005"/>
    </row>
    <row r="32" spans="2:36" s="441" customFormat="1" ht="14.25" customHeight="1">
      <c r="B32" s="435"/>
      <c r="C32" s="435"/>
      <c r="D32" s="435"/>
      <c r="E32" s="352"/>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f>
        <v/>
      </c>
      <c r="G32" s="437" t="str">
        <f ca="1">IF($E32="", "", IFERROR(INDEX(OFFSET('Fund Guide'!$B$5,1,MATCH(G$8,OFFSET('Fund Guide'!$B$5,,,,COUNTA('Fund Guide'!$5:$5)),0)-1,COUNTA('Fund Guide'!$B:$B)-COUNTA('Fund Guide'!$B$2:$B$5)),MATCH($E32,OFFSET('Fund Guide'!$B$5,1,,COUNTA('Fund Guide'!$B:$B)-COUNTA('Fund Guide'!$B$2:$B$5)),0)),
IF(OR(LEFT($E32,3)="NTN",LEFT($E32,3)="LTN"),DATE(_xlfn.NUMBERVALUE(RIGHT(LEFT($E32,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38" t="str">
        <f ca="1">IF($E32="", "", IFERROR(INDEX(OFFSET('Fund Guide'!$B$5,1,MATCH(H$8,OFFSET('Fund Guide'!$B$5,,,,COUNTA('Fund Guide'!37:37)),0)-1,COUNTA('Fund Guide'!$B:$B)-COUNTA('Fund Guide'!$B$2:$B$5)),MATCH($E32,OFFSET('Fund Guide'!$B$5,1,,COUNTA('Fund Guide'!$B:$B)-COUNTA('Fund Guide'!$B$2:$B$5)),0)),IFERROR(OFFSET('RF &amp; RV Guide'!$E$8,2+MATCH($E32, OFFSET('RF &amp; RV Guide'!$E$8,3,,200), 0),-1+MATCH(H$8, OFFSET('RF &amp; RV Guide'!$E$8,,,,COUNTA('RF &amp; RV Guide'!$8:$8)-COUNTA('RF &amp; RV Guide'!$A$8:$E$8)),0)),"BRL")))</f>
        <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440"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L32" s="865"/>
      <c r="N32" s="846" t="str">
        <f>IFERROR(IF(O32=0, "", O32*$O$3/IF($P$2&lt;&gt;"USD", IF(L32="Offsh.", 'Asset Allocation Tatico'!$C$38,1), IF(L32&lt;&gt;"Offsh.", 1/'Asset Allocation Tatico'!$C$38, 1))), 0)</f>
        <v/>
      </c>
      <c r="O32" s="221"/>
      <c r="P32" s="457" t="str">
        <f>IFERROR(IF(O32=0, "", O32/O$31),0)</f>
        <v/>
      </c>
      <c r="R32" s="791" t="str">
        <f ca="1">IF($E32="", "", IFERROR(INDEX(OFFSET('Fund Guide'!$B$5,1,MATCH(R$8,OFFSET('Fund Guide'!$B$5,,,,COUNTA('Fund Guide'!24:24)),0)-1,COUNTA('Fund Guide'!$B:$B)-COUNTA('Fund Guide'!$B$2:$B$5)),MATCH($E32,OFFSET('Fund Guide'!$B$5,1,,COUNTA('Fund Guide'!$B:$B)-COUNTA('Fund Guide'!$B$2:$B$5)),0)),0))</f>
        <v/>
      </c>
      <c r="S32" s="792" t="str">
        <f ca="1">IF($E32="", "", IFERROR(INDEX(OFFSET('Fund Guide'!$B$5,1,MATCH(S$8,OFFSET('Fund Guide'!$B$5,,,,COUNTA('Fund Guide'!24:24)),0)-1,COUNTA('Fund Guide'!$B:$B)-COUNTA('Fund Guide'!$B$2:$B$5)),MATCH($E32,OFFSET('Fund Guide'!$B$5,1,,COUNTA('Fund Guide'!$B:$B)-COUNTA('Fund Guide'!$B$2:$B$5)),0)),"-"))</f>
        <v/>
      </c>
      <c r="T32" s="791" t="str">
        <f ca="1">IF($E32="", "", IFERROR(INDEX(OFFSET('Fund Guide'!$B$5,1,MATCH(T$8,OFFSET('Fund Guide'!$B$5,,,,COUNTA('Fund Guide'!24:24)),0)-1,COUNTA('Fund Guide'!$B:$B)-COUNTA('Fund Guide'!$B$2:$B$5)),MATCH($E32,OFFSET('Fund Guide'!$B$5,1,,COUNTA('Fund Guide'!$B:$B)-COUNTA('Fund Guide'!$B$2:$B$5)),0)),"-"))</f>
        <v/>
      </c>
      <c r="U32" s="792" t="str">
        <f ca="1">IF($E32="", "", IFERROR(INDEX(OFFSET('Fund Guide'!$B$5,1,MATCH(U$8,OFFSET('Fund Guide'!$B$5,,,,COUNTA('Fund Guide'!24:24)),0)-1,COUNTA('Fund Guide'!$B:$B)-COUNTA('Fund Guide'!$B$2:$B$5)),MATCH($E32,OFFSET('Fund Guide'!$B$5,1,,COUNTA('Fund Guide'!$B:$B)-COUNTA('Fund Guide'!$B$2:$B$5)),0)),"-"))</f>
        <v/>
      </c>
      <c r="V32" s="791" t="str">
        <f ca="1">IF($E32="", "", IFERROR(INDEX(OFFSET('Fund Guide'!$B$5,1,MATCH(V$8,OFFSET('Fund Guide'!$B$5,,,,COUNTA('Fund Guide'!24:24)),0)-1,COUNTA('Fund Guide'!$B:$B)-COUNTA('Fund Guide'!$B$2:$B$5)),MATCH($E32,OFFSET('Fund Guide'!$B$5,1,,COUNTA('Fund Guide'!$B:$B)-COUNTA('Fund Guide'!$B$2:$B$5)),0)),"-"))</f>
        <v/>
      </c>
      <c r="W32" s="792" t="str">
        <f ca="1">IF($E32="", "", IFERROR(INDEX(OFFSET('Fund Guide'!$B$5,1,MATCH(W$8,OFFSET('Fund Guide'!$B$5,,,,COUNTA('Fund Guide'!24:24)),0)-1,COUNTA('Fund Guide'!$B:$B)-COUNTA('Fund Guide'!$B$2:$B$5)),MATCH($E32,OFFSET('Fund Guide'!$B$5,1,,COUNTA('Fund Guide'!$B:$B)-COUNTA('Fund Guide'!$B$2:$B$5)),0)),"-"))</f>
        <v/>
      </c>
      <c r="X32" s="791" t="str">
        <f ca="1">IF($E32="", "", IFERROR(INDEX(OFFSET('Fund Guide'!$B$5,1,MATCH(X$8,OFFSET('Fund Guide'!$B$5,,,,COUNTA('Fund Guide'!24:24)),0)-1,COUNTA('Fund Guide'!$B:$B)-COUNTA('Fund Guide'!$B$2:$B$5)),MATCH($E32,OFFSET('Fund Guide'!$B$5,1,,COUNTA('Fund Guide'!$B:$B)-COUNTA('Fund Guide'!$B$2:$B$5)),0)),"-"))</f>
        <v/>
      </c>
      <c r="Y32" s="792" t="str">
        <f ca="1">IF($E32="", "", IFERROR(INDEX(OFFSET('Fund Guide'!$B$5,1,MATCH(Y$8,OFFSET('Fund Guide'!$B$5,,,,COUNTA('Fund Guide'!24:24)),0)-1,COUNTA('Fund Guide'!$B:$B)-COUNTA('Fund Guide'!$B$2:$B$5)),MATCH($E32,OFFSET('Fund Guide'!$B$5,1,,COUNTA('Fund Guide'!$B:$B)-COUNTA('Fund Guide'!$B$2:$B$5)),0)),"-"))</f>
        <v/>
      </c>
      <c r="Z32" s="793" t="str">
        <f ca="1">IF($E32="", "", IFERROR(INDEX(OFFSET('Fund Guide'!$B$5,1,MATCH(Z$8,OFFSET('Fund Guide'!$B$5,,,,COUNTA('Fund Guide'!24:24)),0)-1,COUNTA('Fund Guide'!$B:$B)-COUNTA('Fund Guide'!$B$2:$B$5)),MATCH($E32,OFFSET('Fund Guide'!$B$5,1,,COUNTA('Fund Guide'!$B:$B)-COUNTA('Fund Guide'!$B$2:$B$5)),0)),"-"))</f>
        <v/>
      </c>
      <c r="AA32" s="794" t="str">
        <f ca="1">IF($E32="", "", IFERROR(INDEX(OFFSET('Fund Guide'!$B$5,1,MATCH(AA$8,OFFSET('Fund Guide'!$B$5,,,,COUNTA('Fund Guide'!24:24)),0)-1,COUNTA('Fund Guide'!$B:$B)-COUNTA('Fund Guide'!$B$2:$B$5)),MATCH($E32,OFFSET('Fund Guide'!$B$5,1,,COUNTA('Fund Guide'!$B:$B)-COUNTA('Fund Guide'!$B$2:$B$5)),0)),"-"))</f>
        <v/>
      </c>
      <c r="AC32" s="222"/>
      <c r="AD32" s="222"/>
      <c r="AE32" s="221"/>
      <c r="AG32" s="982"/>
      <c r="AH32" s="991"/>
      <c r="AI32" s="997"/>
      <c r="AJ32" s="1006" t="b">
        <f ca="1">OR(AND($J32&gt;$Y$2, $J32&lt;&gt;"-", $J32&lt;&gt;"", $AC32="", $AD32="", $AE32=""),AND($F32&lt;&gt;"-", $R32=0, $AC32="", $AD32="", $AE32=""), AND(RIGHT($E32,6)="B.Side", $R32=0, $AC32="", $AD32="", $AE32=""))</f>
        <v>0</v>
      </c>
    </row>
    <row r="33" spans="2:36" s="409" customFormat="1" ht="4.5" customHeight="1">
      <c r="B33" s="407"/>
      <c r="C33" s="407"/>
      <c r="D33" s="407"/>
      <c r="E33" s="418"/>
      <c r="F33" s="444"/>
      <c r="G33" s="419"/>
      <c r="H33" s="419"/>
      <c r="I33" s="420"/>
      <c r="J33" s="420"/>
      <c r="K33" s="420"/>
      <c r="L33" s="420"/>
      <c r="N33" s="429"/>
      <c r="R33" s="420"/>
      <c r="T33" s="420"/>
      <c r="V33" s="420"/>
      <c r="X33" s="420"/>
      <c r="Z33" s="420"/>
      <c r="AC33" s="420"/>
      <c r="AG33" s="981"/>
      <c r="AH33" s="987"/>
      <c r="AI33" s="995"/>
      <c r="AJ33" s="1003"/>
    </row>
    <row r="34" spans="2:36" s="425" customFormat="1" ht="14.25" customHeight="1">
      <c r="B34" s="421"/>
      <c r="C34" s="421"/>
      <c r="D34" s="421" t="s">
        <v>12</v>
      </c>
      <c r="E34" s="452" t="s">
        <v>1367</v>
      </c>
      <c r="F34" s="453"/>
      <c r="G34" s="453"/>
      <c r="H34" s="453"/>
      <c r="I34" s="454"/>
      <c r="J34" s="454"/>
      <c r="K34" s="454"/>
      <c r="L34" s="454"/>
      <c r="N34" s="455">
        <f>IFERROR(IF(O34=0, 0, O34*$O$3),0)</f>
        <v>0</v>
      </c>
      <c r="O34" s="580"/>
      <c r="P34" s="456">
        <f>IF(O34=0, 0, SUM(P35:P39)*O34)</f>
        <v>0</v>
      </c>
      <c r="R34" s="454"/>
      <c r="S34" s="456"/>
      <c r="T34" s="454"/>
      <c r="U34" s="456"/>
      <c r="V34" s="454"/>
      <c r="W34" s="456"/>
      <c r="X34" s="454"/>
      <c r="Y34" s="456"/>
      <c r="Z34" s="454"/>
      <c r="AA34" s="456"/>
      <c r="AC34" s="454"/>
      <c r="AD34" s="456"/>
      <c r="AE34" s="456"/>
      <c r="AG34" s="513"/>
      <c r="AH34" s="990"/>
      <c r="AI34" s="996"/>
      <c r="AJ34" s="1005"/>
    </row>
    <row r="35" spans="2:36" s="441" customFormat="1" ht="14.25" customHeight="1">
      <c r="B35" s="435"/>
      <c r="C35" s="435"/>
      <c r="D35" s="435"/>
      <c r="E35" s="352"/>
      <c r="F35" s="436" t="str" cm="1">
        <f t="array" aca="1" ref="F35" ca="1">IF($E35="", "", IFERROR(INDEX(OFFSET('Fund Guide'!$B$5,1,MATCH(F$8,OFFSET('Fund Guide'!$B$5,,,,COUNTA('Fund Guide'!$5:$5)),0)-1,COUNTA('Fund Guide'!$B:$B)-COUNTA('Fund Guide'!$B$2:$B$5)),MATCH($E35,OFFSET('Fund Guide'!$B$5,1,,COUNTA('Fund Guide'!$B:$B)-COUNTA('Fund Guide'!$B$2:$B$5)),0)),
IFERROR(INDEX(OFFSET('RF &amp; RV Guide'!$Z$10,1, , 100),MATCH(IF(FIND("(", $E35)&gt;0, LEFT($E35, FIND("(", $E35)-1),), IFERROR(IF(FIND("(", OFFSET('RF &amp; RV Guide'!$E$10,1,,100))&gt;0, LEFT(OFFSET('RF &amp; RV Guide'!$E$10,1,,100), FIND("(", $E35)-1),),"-"),0)),
IFERROR(INDEX(OFFSET('RF &amp; RV Guide'!$Z$10,1, , 100),MATCH($E35, OFFSET('RF &amp; RV Guide'!$E$10,1,,100),0)), "-"))))</f>
        <v/>
      </c>
      <c r="G35" s="437" t="str">
        <f ca="1">IF($E35="", "", IFERROR(INDEX(OFFSET('Fund Guide'!$B$5,1,MATCH(G$8,OFFSET('Fund Guide'!$B$5,,,,COUNTA('Fund Guide'!$5:$5)),0)-1,COUNTA('Fund Guide'!$B:$B)-COUNTA('Fund Guide'!$B$2:$B$5)),MATCH($E35,OFFSET('Fund Guide'!$B$5,1,,COUNTA('Fund Guide'!$B:$B)-COUNTA('Fund Guide'!$B$2:$B$5)),0)),
IF(OR(LEFT($E35,3)="NTN",LEFT($E35,3)="LTN"),DATE(_xlfn.NUMBERVALUE(RIGHT(LEFT($E35,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38" t="str">
        <f ca="1">IF($E35="", "", IFERROR(INDEX(OFFSET('Fund Guide'!$B$5,1,MATCH(H$8,OFFSET('Fund Guide'!$B$5,,,,COUNTA('Fund Guide'!40:40)),0)-1,COUNTA('Fund Guide'!$B:$B)-COUNTA('Fund Guide'!$B$2:$B$5)),MATCH($E35,OFFSET('Fund Guide'!$B$5,1,,COUNTA('Fund Guide'!$B:$B)-COUNTA('Fund Guide'!$B$2:$B$5)),0)),IFERROR(OFFSET('RF &amp; RV Guide'!$E$8,2+MATCH($E35, OFFSET('RF &amp; RV Guide'!$E$8,3,,200), 0),-1+MATCH(H$8, OFFSET('RF &amp; RV Guide'!$E$8,,,,COUNTA('RF &amp; RV Guide'!$8:$8)-COUNTA('RF &amp; RV Guide'!$A$8:$E$8)),0)),"BRL")))</f>
        <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440"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L35" s="865"/>
      <c r="N35" s="846" t="str">
        <f>IFERROR(IF(O35=0, "", O35*$O$3/IF($P$2&lt;&gt;"USD", IF(L35="Offsh.", 'Asset Allocation Tatico'!$C$38,1), IF(L35&lt;&gt;"Offsh.", 1/'Asset Allocation Tatico'!$C$38, 1))), 0)</f>
        <v/>
      </c>
      <c r="O35" s="221"/>
      <c r="P35" s="457" t="str">
        <f>IFERROR(IF(O35=0, "", O35/O$34),0)</f>
        <v/>
      </c>
      <c r="R35" s="791" t="str">
        <f ca="1">IF($E35="", "", IFERROR(INDEX(OFFSET('Fund Guide'!$B$5,1,MATCH(R$8,OFFSET('Fund Guide'!$B$5,,,,COUNTA('Fund Guide'!27:27)),0)-1,COUNTA('Fund Guide'!$B:$B)-COUNTA('Fund Guide'!$B$2:$B$5)),MATCH($E35,OFFSET('Fund Guide'!$B$5,1,,COUNTA('Fund Guide'!$B:$B)-COUNTA('Fund Guide'!$B$2:$B$5)),0)),0))</f>
        <v/>
      </c>
      <c r="S35" s="792" t="str">
        <f ca="1">IF($E35="", "", IFERROR(INDEX(OFFSET('Fund Guide'!$B$5,1,MATCH(S$8,OFFSET('Fund Guide'!$B$5,,,,COUNTA('Fund Guide'!27:27)),0)-1,COUNTA('Fund Guide'!$B:$B)-COUNTA('Fund Guide'!$B$2:$B$5)),MATCH($E35,OFFSET('Fund Guide'!$B$5,1,,COUNTA('Fund Guide'!$B:$B)-COUNTA('Fund Guide'!$B$2:$B$5)),0)),"-"))</f>
        <v/>
      </c>
      <c r="T35" s="791" t="str">
        <f ca="1">IF($E35="", "", IFERROR(INDEX(OFFSET('Fund Guide'!$B$5,1,MATCH(T$8,OFFSET('Fund Guide'!$B$5,,,,COUNTA('Fund Guide'!27:27)),0)-1,COUNTA('Fund Guide'!$B:$B)-COUNTA('Fund Guide'!$B$2:$B$5)),MATCH($E35,OFFSET('Fund Guide'!$B$5,1,,COUNTA('Fund Guide'!$B:$B)-COUNTA('Fund Guide'!$B$2:$B$5)),0)),"-"))</f>
        <v/>
      </c>
      <c r="U35" s="792" t="str">
        <f ca="1">IF($E35="", "", IFERROR(INDEX(OFFSET('Fund Guide'!$B$5,1,MATCH(U$8,OFFSET('Fund Guide'!$B$5,,,,COUNTA('Fund Guide'!27:27)),0)-1,COUNTA('Fund Guide'!$B:$B)-COUNTA('Fund Guide'!$B$2:$B$5)),MATCH($E35,OFFSET('Fund Guide'!$B$5,1,,COUNTA('Fund Guide'!$B:$B)-COUNTA('Fund Guide'!$B$2:$B$5)),0)),"-"))</f>
        <v/>
      </c>
      <c r="V35" s="791" t="str">
        <f ca="1">IF($E35="", "", IFERROR(INDEX(OFFSET('Fund Guide'!$B$5,1,MATCH(V$8,OFFSET('Fund Guide'!$B$5,,,,COUNTA('Fund Guide'!27:27)),0)-1,COUNTA('Fund Guide'!$B:$B)-COUNTA('Fund Guide'!$B$2:$B$5)),MATCH($E35,OFFSET('Fund Guide'!$B$5,1,,COUNTA('Fund Guide'!$B:$B)-COUNTA('Fund Guide'!$B$2:$B$5)),0)),"-"))</f>
        <v/>
      </c>
      <c r="W35" s="792" t="str">
        <f ca="1">IF($E35="", "", IFERROR(INDEX(OFFSET('Fund Guide'!$B$5,1,MATCH(W$8,OFFSET('Fund Guide'!$B$5,,,,COUNTA('Fund Guide'!27:27)),0)-1,COUNTA('Fund Guide'!$B:$B)-COUNTA('Fund Guide'!$B$2:$B$5)),MATCH($E35,OFFSET('Fund Guide'!$B$5,1,,COUNTA('Fund Guide'!$B:$B)-COUNTA('Fund Guide'!$B$2:$B$5)),0)),"-"))</f>
        <v/>
      </c>
      <c r="X35" s="791" t="str">
        <f ca="1">IF($E35="", "", IFERROR(INDEX(OFFSET('Fund Guide'!$B$5,1,MATCH(X$8,OFFSET('Fund Guide'!$B$5,,,,COUNTA('Fund Guide'!27:27)),0)-1,COUNTA('Fund Guide'!$B:$B)-COUNTA('Fund Guide'!$B$2:$B$5)),MATCH($E35,OFFSET('Fund Guide'!$B$5,1,,COUNTA('Fund Guide'!$B:$B)-COUNTA('Fund Guide'!$B$2:$B$5)),0)),"-"))</f>
        <v/>
      </c>
      <c r="Y35" s="792" t="str">
        <f ca="1">IF($E35="", "", IFERROR(INDEX(OFFSET('Fund Guide'!$B$5,1,MATCH(Y$8,OFFSET('Fund Guide'!$B$5,,,,COUNTA('Fund Guide'!27:27)),0)-1,COUNTA('Fund Guide'!$B:$B)-COUNTA('Fund Guide'!$B$2:$B$5)),MATCH($E35,OFFSET('Fund Guide'!$B$5,1,,COUNTA('Fund Guide'!$B:$B)-COUNTA('Fund Guide'!$B$2:$B$5)),0)),"-"))</f>
        <v/>
      </c>
      <c r="Z35" s="793" t="str">
        <f ca="1">IF($E35="", "", IFERROR(INDEX(OFFSET('Fund Guide'!$B$5,1,MATCH(Z$8,OFFSET('Fund Guide'!$B$5,,,,COUNTA('Fund Guide'!27:27)),0)-1,COUNTA('Fund Guide'!$B:$B)-COUNTA('Fund Guide'!$B$2:$B$5)),MATCH($E35,OFFSET('Fund Guide'!$B$5,1,,COUNTA('Fund Guide'!$B:$B)-COUNTA('Fund Guide'!$B$2:$B$5)),0)),"-"))</f>
        <v/>
      </c>
      <c r="AA35" s="794" t="str">
        <f ca="1">IF($E35="", "", IFERROR(INDEX(OFFSET('Fund Guide'!$B$5,1,MATCH(AA$8,OFFSET('Fund Guide'!$B$5,,,,COUNTA('Fund Guide'!27:27)),0)-1,COUNTA('Fund Guide'!$B:$B)-COUNTA('Fund Guide'!$B$2:$B$5)),MATCH($E35,OFFSET('Fund Guide'!$B$5,1,,COUNTA('Fund Guide'!$B:$B)-COUNTA('Fund Guide'!$B$2:$B$5)),0)),"-"))</f>
        <v/>
      </c>
      <c r="AC35" s="222"/>
      <c r="AD35" s="222"/>
      <c r="AE35" s="221"/>
      <c r="AG35" s="982"/>
      <c r="AH35" s="991"/>
      <c r="AI35" s="997"/>
      <c r="AJ35" s="1006" t="b">
        <f ca="1">OR(AND($J35&gt;$Y$2, $J35&lt;&gt;"-", $J35&lt;&gt;"", $AC35="", $AD35="", $AE35=""),AND($F35&lt;&gt;"-", $R35=0, $AC35="", $AD35="", $AE35=""), AND(RIGHT($E35,6)="B.Side", $R35=0, $AC35="", $AD35="", $AE35=""))</f>
        <v>0</v>
      </c>
    </row>
    <row r="36" spans="2:36" s="409" customFormat="1" ht="5.25" customHeight="1">
      <c r="B36" s="407"/>
      <c r="C36" s="407"/>
      <c r="D36" s="407"/>
      <c r="E36" s="418"/>
      <c r="F36" s="419"/>
      <c r="G36" s="419"/>
      <c r="H36" s="419"/>
      <c r="I36" s="420"/>
      <c r="J36" s="420"/>
      <c r="K36" s="420"/>
      <c r="L36" s="420"/>
      <c r="N36" s="429"/>
      <c r="R36" s="420"/>
      <c r="T36" s="420"/>
      <c r="V36" s="420"/>
      <c r="X36" s="420"/>
      <c r="Z36" s="420"/>
      <c r="AC36" s="420"/>
      <c r="AG36" s="981"/>
      <c r="AH36" s="987"/>
      <c r="AI36" s="995"/>
      <c r="AJ36" s="1003"/>
    </row>
    <row r="37" spans="2:36" s="425" customFormat="1" ht="14.25" customHeight="1">
      <c r="B37" s="421"/>
      <c r="C37" s="421" t="s">
        <v>12</v>
      </c>
      <c r="D37" s="421" t="s">
        <v>12</v>
      </c>
      <c r="E37" s="430" t="s">
        <v>628</v>
      </c>
      <c r="F37" s="431"/>
      <c r="G37" s="431"/>
      <c r="H37" s="431"/>
      <c r="I37" s="432"/>
      <c r="J37" s="432"/>
      <c r="K37" s="432"/>
      <c r="L37" s="432"/>
      <c r="N37" s="845">
        <f>IFERROR(IF(O37=0, 0, O37*$O$3),0)</f>
        <v>0</v>
      </c>
      <c r="O37" s="579"/>
      <c r="P37" s="820">
        <f>IF(O37=0,0,ROUND(SUM(P38:P39)*O37,6))</f>
        <v>0</v>
      </c>
      <c r="R37" s="432"/>
      <c r="S37" s="434"/>
      <c r="T37" s="432"/>
      <c r="U37" s="434"/>
      <c r="V37" s="432"/>
      <c r="W37" s="434"/>
      <c r="X37" s="432"/>
      <c r="Y37" s="434"/>
      <c r="Z37" s="432"/>
      <c r="AA37" s="434"/>
      <c r="AC37" s="432"/>
      <c r="AD37" s="434"/>
      <c r="AE37" s="434"/>
      <c r="AF37" s="441"/>
      <c r="AG37" s="513"/>
      <c r="AH37" s="990"/>
      <c r="AI37" s="996"/>
      <c r="AJ37" s="1005"/>
    </row>
    <row r="38" spans="2:36" s="441" customFormat="1" ht="14.25" customHeight="1">
      <c r="B38" s="435"/>
      <c r="C38" s="435"/>
      <c r="D38" s="435"/>
      <c r="E38" s="352"/>
      <c r="F38" s="436" t="str" cm="1">
        <f t="array" aca="1" ref="F38" ca="1">IF($E38="", "", IFERROR(INDEX(OFFSET('Fund Guide'!$B$5,1,MATCH(F$8,OFFSET('Fund Guide'!$B$5,,,,COUNTA('Fund Guide'!$5:$5)),0)-1,COUNTA('Fund Guide'!$B:$B)-COUNTA('Fund Guide'!$B$2:$B$5)),MATCH($E38,OFFSET('Fund Guide'!$B$5,1,,COUNTA('Fund Guide'!$B:$B)-COUNTA('Fund Guide'!$B$2:$B$5)),0)),
IFERROR(INDEX(OFFSET('RF &amp; RV Guide'!$Z$10,1, , 100),MATCH(IF(FIND("(", $E38)&gt;0, LEFT($E38, FIND("(", $E38)-1),), IFERROR(IF(FIND("(", OFFSET('RF &amp; RV Guide'!$E$10,1,,100))&gt;0, LEFT(OFFSET('RF &amp; RV Guide'!$E$10,1,,100), FIND("(", $E38)-1),),"-"),0)),
IFERROR(INDEX(OFFSET('RF &amp; RV Guide'!$Z$10,1, , 100),MATCH($E38, OFFSET('RF &amp; RV Guide'!$E$10,1,,100),0)), "-"))))</f>
        <v/>
      </c>
      <c r="G38" s="437" t="str">
        <f ca="1">IF($E38="", "", IFERROR(INDEX(OFFSET('Fund Guide'!$B$5,1,MATCH(G$8,OFFSET('Fund Guide'!$B$5,,,,COUNTA('Fund Guide'!$5:$5)),0)-1,COUNTA('Fund Guide'!$B:$B)-COUNTA('Fund Guide'!$B$2:$B$5)),MATCH($E38,OFFSET('Fund Guide'!$B$5,1,,COUNTA('Fund Guide'!$B:$B)-COUNTA('Fund Guide'!$B$2:$B$5)),0)),
IF(OR(LEFT($E38,3)="NTN",LEFT($E38,3)="LTN"),DATE(_xlfn.NUMBERVALUE(RIGHT(LEFT($E38,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749"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65"/>
      <c r="N38" s="846" t="str">
        <f>IFERROR(IF(O38=0, "", O38*$O$3/IF($P$2&lt;&gt;"USD", IF(L38="Offsh.", 'Asset Allocation Tatico'!$C$38,1), IF(L38&lt;&gt;"Offsh.", 1/'Asset Allocation Tatico'!$C$38, 1))), 0)</f>
        <v/>
      </c>
      <c r="O38" s="221"/>
      <c r="P38" s="442" t="str">
        <f>IFERROR(IF(O38=0, "", O38/O$37),0)</f>
        <v/>
      </c>
      <c r="R38" s="791" t="str">
        <f ca="1">IF($E38="", "", IFERROR(INDEX(OFFSET('Fund Guide'!$B$5,1,MATCH(R$8,OFFSET('Fund Guide'!$B$5,,,,COUNTA('Fund Guide'!31:31)),0)-1,COUNTA('Fund Guide'!$B:$B)-COUNTA('Fund Guide'!$B$2:$B$5)),MATCH($E38,OFFSET('Fund Guide'!$B$5,1,,COUNTA('Fund Guide'!$B:$B)-COUNTA('Fund Guide'!$B$2:$B$5)),0)),0))</f>
        <v/>
      </c>
      <c r="S38" s="792" t="str">
        <f ca="1">IF($E38="", "", IFERROR(INDEX(OFFSET('Fund Guide'!$B$5,1,MATCH(S$8,OFFSET('Fund Guide'!$B$5,,,,COUNTA('Fund Guide'!31:31)),0)-1,COUNTA('Fund Guide'!$B:$B)-COUNTA('Fund Guide'!$B$2:$B$5)),MATCH($E38,OFFSET('Fund Guide'!$B$5,1,,COUNTA('Fund Guide'!$B:$B)-COUNTA('Fund Guide'!$B$2:$B$5)),0)),"-"))</f>
        <v/>
      </c>
      <c r="T38" s="791" t="str">
        <f ca="1">IF($E38="", "", IFERROR(INDEX(OFFSET('Fund Guide'!$B$5,1,MATCH(T$8,OFFSET('Fund Guide'!$B$5,,,,COUNTA('Fund Guide'!31:31)),0)-1,COUNTA('Fund Guide'!$B:$B)-COUNTA('Fund Guide'!$B$2:$B$5)),MATCH($E38,OFFSET('Fund Guide'!$B$5,1,,COUNTA('Fund Guide'!$B:$B)-COUNTA('Fund Guide'!$B$2:$B$5)),0)),"-"))</f>
        <v/>
      </c>
      <c r="U38" s="792" t="str">
        <f ca="1">IF($E38="", "", IFERROR(INDEX(OFFSET('Fund Guide'!$B$5,1,MATCH(U$8,OFFSET('Fund Guide'!$B$5,,,,COUNTA('Fund Guide'!31:31)),0)-1,COUNTA('Fund Guide'!$B:$B)-COUNTA('Fund Guide'!$B$2:$B$5)),MATCH($E38,OFFSET('Fund Guide'!$B$5,1,,COUNTA('Fund Guide'!$B:$B)-COUNTA('Fund Guide'!$B$2:$B$5)),0)),"-"))</f>
        <v/>
      </c>
      <c r="V38" s="791" t="str">
        <f ca="1">IF($E38="", "", IFERROR(INDEX(OFFSET('Fund Guide'!$B$5,1,MATCH(V$8,OFFSET('Fund Guide'!$B$5,,,,COUNTA('Fund Guide'!31:31)),0)-1,COUNTA('Fund Guide'!$B:$B)-COUNTA('Fund Guide'!$B$2:$B$5)),MATCH($E38,OFFSET('Fund Guide'!$B$5,1,,COUNTA('Fund Guide'!$B:$B)-COUNTA('Fund Guide'!$B$2:$B$5)),0)),"-"))</f>
        <v/>
      </c>
      <c r="W38" s="792" t="str">
        <f ca="1">IF($E38="", "", IFERROR(INDEX(OFFSET('Fund Guide'!$B$5,1,MATCH(W$8,OFFSET('Fund Guide'!$B$5,,,,COUNTA('Fund Guide'!31:31)),0)-1,COUNTA('Fund Guide'!$B:$B)-COUNTA('Fund Guide'!$B$2:$B$5)),MATCH($E38,OFFSET('Fund Guide'!$B$5,1,,COUNTA('Fund Guide'!$B:$B)-COUNTA('Fund Guide'!$B$2:$B$5)),0)),"-"))</f>
        <v/>
      </c>
      <c r="X38" s="791" t="str">
        <f ca="1">IF($E38="", "", IFERROR(INDEX(OFFSET('Fund Guide'!$B$5,1,MATCH(X$8,OFFSET('Fund Guide'!$B$5,,,,COUNTA('Fund Guide'!31:31)),0)-1,COUNTA('Fund Guide'!$B:$B)-COUNTA('Fund Guide'!$B$2:$B$5)),MATCH($E38,OFFSET('Fund Guide'!$B$5,1,,COUNTA('Fund Guide'!$B:$B)-COUNTA('Fund Guide'!$B$2:$B$5)),0)),"-"))</f>
        <v/>
      </c>
      <c r="Y38" s="792" t="str">
        <f ca="1">IF($E38="", "", IFERROR(INDEX(OFFSET('Fund Guide'!$B$5,1,MATCH(Y$8,OFFSET('Fund Guide'!$B$5,,,,COUNTA('Fund Guide'!31:31)),0)-1,COUNTA('Fund Guide'!$B:$B)-COUNTA('Fund Guide'!$B$2:$B$5)),MATCH($E38,OFFSET('Fund Guide'!$B$5,1,,COUNTA('Fund Guide'!$B:$B)-COUNTA('Fund Guide'!$B$2:$B$5)),0)),"-"))</f>
        <v/>
      </c>
      <c r="Z38" s="793" t="str">
        <f ca="1">IF($E38="", "", IFERROR(INDEX(OFFSET('Fund Guide'!$B$5,1,MATCH(Z$8,OFFSET('Fund Guide'!$B$5,,,,COUNTA('Fund Guide'!31:31)),0)-1,COUNTA('Fund Guide'!$B:$B)-COUNTA('Fund Guide'!$B$2:$B$5)),MATCH($E38,OFFSET('Fund Guide'!$B$5,1,,COUNTA('Fund Guide'!$B:$B)-COUNTA('Fund Guide'!$B$2:$B$5)),0)),"-"))</f>
        <v/>
      </c>
      <c r="AA38" s="794" t="str">
        <f ca="1">IF($E38="", "", IFERROR(INDEX(OFFSET('Fund Guide'!$B$5,1,MATCH(AA$8,OFFSET('Fund Guide'!$B$5,,,,COUNTA('Fund Guide'!31:31)),0)-1,COUNTA('Fund Guide'!$B:$B)-COUNTA('Fund Guide'!$B$2:$B$5)),MATCH($E38,OFFSET('Fund Guide'!$B$5,1,,COUNTA('Fund Guide'!$B:$B)-COUNTA('Fund Guide'!$B$2:$B$5)),0)),"-"))</f>
        <v/>
      </c>
      <c r="AC38" s="222"/>
      <c r="AD38" s="222"/>
      <c r="AE38" s="221"/>
      <c r="AG38" s="982"/>
      <c r="AH38" s="991"/>
      <c r="AI38" s="997"/>
      <c r="AJ38" s="1006" t="b">
        <f ca="1">OR(AND($J38&gt;$Y$2, $J38&lt;&gt;"-", $J38&lt;&gt;"", $AC38="", $AD38="", $AE38=""),AND($F38&lt;&gt;"-", $R38=0, $AC38="", $AD38="", $AE38=""), AND(RIGHT($E38,6)="B.Side", $R38=0, $AC38="", $AD38="", $AE38=""))</f>
        <v>0</v>
      </c>
    </row>
    <row r="39" spans="2:36" s="409" customFormat="1" ht="7.5" customHeight="1">
      <c r="B39" s="407"/>
      <c r="C39" s="407"/>
      <c r="D39" s="407"/>
      <c r="E39" s="418"/>
      <c r="F39" s="444"/>
      <c r="G39" s="419"/>
      <c r="H39" s="419"/>
      <c r="I39" s="420"/>
      <c r="J39" s="420"/>
      <c r="K39" s="420"/>
      <c r="L39" s="420"/>
      <c r="N39" s="429"/>
      <c r="O39" s="460"/>
      <c r="R39" s="420"/>
      <c r="T39" s="420"/>
      <c r="V39" s="420"/>
      <c r="X39" s="420"/>
      <c r="Z39" s="420"/>
      <c r="AC39" s="420"/>
      <c r="AG39" s="981"/>
      <c r="AH39" s="987"/>
      <c r="AI39" s="995"/>
      <c r="AJ39" s="1003"/>
    </row>
    <row r="40" spans="2:36" s="425" customFormat="1" ht="14.25" customHeight="1">
      <c r="B40" s="421"/>
      <c r="C40" s="421"/>
      <c r="D40" s="421" t="s">
        <v>1391</v>
      </c>
      <c r="E40" s="422" t="s">
        <v>13</v>
      </c>
      <c r="F40" s="423"/>
      <c r="G40" s="423"/>
      <c r="H40" s="423"/>
      <c r="I40" s="424"/>
      <c r="J40" s="424"/>
      <c r="K40" s="424"/>
      <c r="L40" s="424"/>
      <c r="N40" s="426">
        <f>IFERROR(IF(N42+N45=0, 0,N42+N45),"")</f>
        <v>0</v>
      </c>
      <c r="O40" s="427">
        <f>O42+O45</f>
        <v>0</v>
      </c>
      <c r="P40" s="428">
        <f>P42+P45</f>
        <v>0</v>
      </c>
      <c r="R40" s="424"/>
      <c r="S40" s="428"/>
      <c r="T40" s="424"/>
      <c r="U40" s="428"/>
      <c r="V40" s="424"/>
      <c r="W40" s="428"/>
      <c r="X40" s="424"/>
      <c r="Y40" s="428"/>
      <c r="Z40" s="424"/>
      <c r="AA40" s="428"/>
      <c r="AC40" s="424"/>
      <c r="AD40" s="428"/>
      <c r="AE40" s="428"/>
      <c r="AG40" s="513"/>
      <c r="AH40" s="990"/>
      <c r="AI40" s="996"/>
      <c r="AJ40" s="1005"/>
    </row>
    <row r="41" spans="2:36" s="409" customFormat="1" ht="4.5" customHeight="1">
      <c r="B41" s="407"/>
      <c r="C41" s="407"/>
      <c r="D41" s="407"/>
      <c r="E41" s="418"/>
      <c r="F41" s="419"/>
      <c r="G41" s="419"/>
      <c r="H41" s="419"/>
      <c r="I41" s="420"/>
      <c r="J41" s="420"/>
      <c r="K41" s="420"/>
      <c r="L41" s="420"/>
      <c r="N41" s="429"/>
      <c r="R41" s="420"/>
      <c r="T41" s="420"/>
      <c r="V41" s="420"/>
      <c r="X41" s="420"/>
      <c r="Z41" s="420"/>
      <c r="AC41" s="420"/>
      <c r="AG41" s="981"/>
      <c r="AH41" s="987"/>
      <c r="AI41" s="995"/>
      <c r="AJ41" s="1003"/>
    </row>
    <row r="42" spans="2:36" s="425" customFormat="1" ht="14.25" customHeight="1">
      <c r="B42" s="421"/>
      <c r="C42" s="421" t="s">
        <v>12</v>
      </c>
      <c r="D42" s="421" t="s">
        <v>12</v>
      </c>
      <c r="E42" s="430" t="s">
        <v>615</v>
      </c>
      <c r="F42" s="431"/>
      <c r="G42" s="431"/>
      <c r="H42" s="431"/>
      <c r="I42" s="432"/>
      <c r="J42" s="432"/>
      <c r="K42" s="432"/>
      <c r="L42" s="432"/>
      <c r="N42" s="433">
        <f>IFERROR(IF(O42=0, 0, O42*$O$3),0)</f>
        <v>0</v>
      </c>
      <c r="O42" s="579"/>
      <c r="P42" s="434">
        <f>IF(O42=0, 0, ROUND(SUM(P43:P44)*O42,6))</f>
        <v>0</v>
      </c>
      <c r="R42" s="432"/>
      <c r="S42" s="434"/>
      <c r="T42" s="432"/>
      <c r="U42" s="434"/>
      <c r="V42" s="432"/>
      <c r="W42" s="434"/>
      <c r="X42" s="432"/>
      <c r="Y42" s="434"/>
      <c r="Z42" s="432"/>
      <c r="AA42" s="434"/>
      <c r="AC42" s="432"/>
      <c r="AD42" s="434"/>
      <c r="AE42" s="434"/>
      <c r="AG42" s="513"/>
      <c r="AH42" s="990"/>
      <c r="AI42" s="996"/>
      <c r="AJ42" s="1005"/>
    </row>
    <row r="43" spans="2:36" s="441" customFormat="1" ht="14.25" customHeight="1">
      <c r="B43" s="435"/>
      <c r="C43" s="435"/>
      <c r="D43" s="435"/>
      <c r="E43" s="352"/>
      <c r="F43" s="436" t="str" cm="1">
        <f t="array" aca="1" ref="F43" ca="1">IF($E43="", "", IFERROR(INDEX(OFFSET('Fund Guide'!$B$5,1,MATCH(F$8,OFFSET('Fund Guide'!$B$5,,,,COUNTA('Fund Guide'!$5:$5)),0)-1,COUNTA('Fund Guide'!$B:$B)-COUNTA('Fund Guide'!$B$2:$B$5)),MATCH($E43,OFFSET('Fund Guide'!$B$5,1,,COUNTA('Fund Guide'!$B:$B)-COUNTA('Fund Guide'!$B$2:$B$5)),0)),
IFERROR(INDEX(OFFSET('RF &amp; RV Guide'!$Z$10,1, , 100),MATCH(IF(FIND("(", $E43)&gt;0, LEFT($E43, FIND("(", $E43)-1),), IFERROR(IF(FIND("(", OFFSET('RF &amp; RV Guide'!$E$10,1,,100))&gt;0, LEFT(OFFSET('RF &amp; RV Guide'!$E$10,1,,100), FIND("(", $E43)-1),),"-"),0)),
IFERROR(INDEX(OFFSET('RF &amp; RV Guide'!$Z$10,1, , 100),MATCH($E43, OFFSET('RF &amp; RV Guide'!$E$10,1,,100),0)), "-"))))</f>
        <v/>
      </c>
      <c r="G43" s="437" t="str">
        <f ca="1">IF($E43="", "", IFERROR(INDEX(OFFSET('Fund Guide'!$B$5,1,MATCH(G$8,OFFSET('Fund Guide'!$B$5,,,,COUNTA('Fund Guide'!$5:$5)),0)-1,COUNTA('Fund Guide'!$B:$B)-COUNTA('Fund Guide'!$B$2:$B$5)),MATCH($E43,OFFSET('Fund Guide'!$B$5,1,,COUNTA('Fund Guide'!$B:$B)-COUNTA('Fund Guide'!$B$2:$B$5)),0)),
IF(OR(LEFT($E43,3)="NTN",LEFT($E43,3)="LTN"),DATE(_xlfn.NUMBERVALUE(RIGHT(LEFT($E43,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438" t="str">
        <f ca="1">IF($E43="", "", IFERROR(INDEX(OFFSET('Fund Guide'!$B$5,1,MATCH(H$8,OFFSET('Fund Guide'!$B$5,,,,COUNTA('Fund Guide'!45:45)),0)-1,COUNTA('Fund Guide'!$B:$B)-COUNTA('Fund Guide'!$B$2:$B$5)),MATCH($E43,OFFSET('Fund Guide'!$B$5,1,,COUNTA('Fund Guide'!$B:$B)-COUNTA('Fund Guide'!$B$2:$B$5)),0)),IFERROR(OFFSET('RF &amp; RV Guide'!$E$8,2+MATCH($E43, OFFSET('RF &amp; RV Guide'!$E$8,3,,200), 0),-1+MATCH(H$8, OFFSET('RF &amp; RV Guide'!$E$8,,,,COUNTA('RF &amp; RV Guide'!$8:$8)-COUNTA('RF &amp; RV Guide'!$A$8:$E$8)),0)),"BRL")))</f>
        <v/>
      </c>
      <c r="I43" s="439"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440"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440"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L43" s="865"/>
      <c r="N43" s="846" t="str">
        <f>IFERROR(IF(O43=0, "", O43*$O$3/IF($P$2&lt;&gt;"USD", IF(L43="Offsh.", 'Asset Allocation Tatico'!$C$38,1), IF(L43&lt;&gt;"Offsh.", 1/'Asset Allocation Tatico'!$C$38, 1))), 0)</f>
        <v/>
      </c>
      <c r="O43" s="221"/>
      <c r="P43" s="457" t="str">
        <f t="shared" ref="P43" si="4">IFERROR(IF(O43=0, "", O43/O$42),0)</f>
        <v/>
      </c>
      <c r="R43" s="791" t="str">
        <f ca="1">IF($E43="", "", IFERROR(INDEX(OFFSET('Fund Guide'!$B$5,1,MATCH(R$8,OFFSET('Fund Guide'!$B$5,,,,COUNTA('Fund Guide'!36:36)),0)-1,COUNTA('Fund Guide'!$B:$B)-COUNTA('Fund Guide'!$B$2:$B$5)),MATCH($E43,OFFSET('Fund Guide'!$B$5,1,,COUNTA('Fund Guide'!$B:$B)-COUNTA('Fund Guide'!$B$2:$B$5)),0)),0))</f>
        <v/>
      </c>
      <c r="S43" s="792" t="str">
        <f ca="1">IF($E43="", "", IFERROR(INDEX(OFFSET('Fund Guide'!$B$5,1,MATCH(S$8,OFFSET('Fund Guide'!$B$5,,,,COUNTA('Fund Guide'!36:36)),0)-1,COUNTA('Fund Guide'!$B:$B)-COUNTA('Fund Guide'!$B$2:$B$5)),MATCH($E43,OFFSET('Fund Guide'!$B$5,1,,COUNTA('Fund Guide'!$B:$B)-COUNTA('Fund Guide'!$B$2:$B$5)),0)),"-"))</f>
        <v/>
      </c>
      <c r="T43" s="791" t="str">
        <f ca="1">IF($E43="", "", IFERROR(INDEX(OFFSET('Fund Guide'!$B$5,1,MATCH(T$8,OFFSET('Fund Guide'!$B$5,,,,COUNTA('Fund Guide'!36:36)),0)-1,COUNTA('Fund Guide'!$B:$B)-COUNTA('Fund Guide'!$B$2:$B$5)),MATCH($E43,OFFSET('Fund Guide'!$B$5,1,,COUNTA('Fund Guide'!$B:$B)-COUNTA('Fund Guide'!$B$2:$B$5)),0)),"-"))</f>
        <v/>
      </c>
      <c r="U43" s="792" t="str">
        <f ca="1">IF($E43="", "", IFERROR(INDEX(OFFSET('Fund Guide'!$B$5,1,MATCH(U$8,OFFSET('Fund Guide'!$B$5,,,,COUNTA('Fund Guide'!36:36)),0)-1,COUNTA('Fund Guide'!$B:$B)-COUNTA('Fund Guide'!$B$2:$B$5)),MATCH($E43,OFFSET('Fund Guide'!$B$5,1,,COUNTA('Fund Guide'!$B:$B)-COUNTA('Fund Guide'!$B$2:$B$5)),0)),"-"))</f>
        <v/>
      </c>
      <c r="V43" s="791" t="str">
        <f ca="1">IF($E43="", "", IFERROR(INDEX(OFFSET('Fund Guide'!$B$5,1,MATCH(V$8,OFFSET('Fund Guide'!$B$5,,,,COUNTA('Fund Guide'!36:36)),0)-1,COUNTA('Fund Guide'!$B:$B)-COUNTA('Fund Guide'!$B$2:$B$5)),MATCH($E43,OFFSET('Fund Guide'!$B$5,1,,COUNTA('Fund Guide'!$B:$B)-COUNTA('Fund Guide'!$B$2:$B$5)),0)),"-"))</f>
        <v/>
      </c>
      <c r="W43" s="792" t="str">
        <f ca="1">IF($E43="", "", IFERROR(INDEX(OFFSET('Fund Guide'!$B$5,1,MATCH(W$8,OFFSET('Fund Guide'!$B$5,,,,COUNTA('Fund Guide'!36:36)),0)-1,COUNTA('Fund Guide'!$B:$B)-COUNTA('Fund Guide'!$B$2:$B$5)),MATCH($E43,OFFSET('Fund Guide'!$B$5,1,,COUNTA('Fund Guide'!$B:$B)-COUNTA('Fund Guide'!$B$2:$B$5)),0)),"-"))</f>
        <v/>
      </c>
      <c r="X43" s="791" t="str">
        <f ca="1">IF($E43="", "", IFERROR(INDEX(OFFSET('Fund Guide'!$B$5,1,MATCH(X$8,OFFSET('Fund Guide'!$B$5,,,,COUNTA('Fund Guide'!36:36)),0)-1,COUNTA('Fund Guide'!$B:$B)-COUNTA('Fund Guide'!$B$2:$B$5)),MATCH($E43,OFFSET('Fund Guide'!$B$5,1,,COUNTA('Fund Guide'!$B:$B)-COUNTA('Fund Guide'!$B$2:$B$5)),0)),"-"))</f>
        <v/>
      </c>
      <c r="Y43" s="792" t="str">
        <f ca="1">IF($E43="", "", IFERROR(INDEX(OFFSET('Fund Guide'!$B$5,1,MATCH(Y$8,OFFSET('Fund Guide'!$B$5,,,,COUNTA('Fund Guide'!36:36)),0)-1,COUNTA('Fund Guide'!$B:$B)-COUNTA('Fund Guide'!$B$2:$B$5)),MATCH($E43,OFFSET('Fund Guide'!$B$5,1,,COUNTA('Fund Guide'!$B:$B)-COUNTA('Fund Guide'!$B$2:$B$5)),0)),"-"))</f>
        <v/>
      </c>
      <c r="Z43" s="793" t="str">
        <f ca="1">IF($E43="", "", IFERROR(INDEX(OFFSET('Fund Guide'!$B$5,1,MATCH(Z$8,OFFSET('Fund Guide'!$B$5,,,,COUNTA('Fund Guide'!36:36)),0)-1,COUNTA('Fund Guide'!$B:$B)-COUNTA('Fund Guide'!$B$2:$B$5)),MATCH($E43,OFFSET('Fund Guide'!$B$5,1,,COUNTA('Fund Guide'!$B:$B)-COUNTA('Fund Guide'!$B$2:$B$5)),0)),"-"))</f>
        <v/>
      </c>
      <c r="AA43" s="794" t="str">
        <f ca="1">IF($E43="", "", IFERROR(INDEX(OFFSET('Fund Guide'!$B$5,1,MATCH(AA$8,OFFSET('Fund Guide'!$B$5,,,,COUNTA('Fund Guide'!36:36)),0)-1,COUNTA('Fund Guide'!$B:$B)-COUNTA('Fund Guide'!$B$2:$B$5)),MATCH($E43,OFFSET('Fund Guide'!$B$5,1,,COUNTA('Fund Guide'!$B:$B)-COUNTA('Fund Guide'!$B$2:$B$5)),0)),"-"))</f>
        <v/>
      </c>
      <c r="AC43" s="222"/>
      <c r="AD43" s="222"/>
      <c r="AE43" s="221"/>
      <c r="AG43" s="982"/>
      <c r="AH43" s="991"/>
      <c r="AI43" s="997"/>
      <c r="AJ43" s="1006" t="b">
        <f t="shared" ref="AJ43" ca="1" si="5">OR(AND($J43&gt;$Y$2, $J43&lt;&gt;"-", $J43&lt;&gt;"", $AC43="", $AD43="", $AE43=""),AND($F43&lt;&gt;"-", $R43=0, $AC43="", $AD43="", $AE43=""), AND(RIGHT($E43,6)="B.Side", $R43=0, $AC43="", $AD43="", $AE43=""))</f>
        <v>0</v>
      </c>
    </row>
    <row r="44" spans="2:36" s="409" customFormat="1" ht="5.25" customHeight="1">
      <c r="B44" s="407"/>
      <c r="C44" s="407"/>
      <c r="D44" s="407"/>
      <c r="E44" s="418"/>
      <c r="F44" s="444"/>
      <c r="G44" s="419"/>
      <c r="H44" s="419"/>
      <c r="I44" s="420"/>
      <c r="J44" s="420"/>
      <c r="K44" s="420"/>
      <c r="L44" s="420"/>
      <c r="N44" s="429"/>
      <c r="R44" s="420"/>
      <c r="T44" s="420"/>
      <c r="V44" s="420"/>
      <c r="X44" s="420"/>
      <c r="Z44" s="420"/>
      <c r="AC44" s="420"/>
      <c r="AG44" s="981"/>
      <c r="AH44" s="987"/>
      <c r="AI44" s="995"/>
      <c r="AJ44" s="1003"/>
    </row>
    <row r="45" spans="2:36" s="425" customFormat="1" ht="14.25" customHeight="1">
      <c r="B45" s="421"/>
      <c r="C45" s="421" t="s">
        <v>1391</v>
      </c>
      <c r="D45" s="421" t="s">
        <v>12</v>
      </c>
      <c r="E45" s="430" t="s">
        <v>616</v>
      </c>
      <c r="F45" s="431"/>
      <c r="G45" s="431"/>
      <c r="H45" s="431"/>
      <c r="I45" s="432"/>
      <c r="J45" s="432"/>
      <c r="K45" s="432"/>
      <c r="L45" s="432"/>
      <c r="N45" s="433">
        <f>IFERROR(IF(O45=0, 0, O45*$O$3),0)</f>
        <v>0</v>
      </c>
      <c r="O45" s="235">
        <f>O47+O50+O53</f>
        <v>0</v>
      </c>
      <c r="P45" s="434">
        <f>ROUND(P47+P50+P53,6)</f>
        <v>0</v>
      </c>
      <c r="R45" s="432"/>
      <c r="S45" s="434"/>
      <c r="T45" s="432"/>
      <c r="U45" s="434"/>
      <c r="V45" s="432"/>
      <c r="W45" s="434"/>
      <c r="X45" s="432"/>
      <c r="Y45" s="434"/>
      <c r="Z45" s="432"/>
      <c r="AA45" s="434"/>
      <c r="AC45" s="432"/>
      <c r="AD45" s="434"/>
      <c r="AE45" s="434"/>
      <c r="AG45" s="513"/>
      <c r="AH45" s="990"/>
      <c r="AI45" s="996"/>
      <c r="AJ45" s="1005"/>
    </row>
    <row r="46" spans="2:36" s="409" customFormat="1" ht="3" customHeight="1">
      <c r="B46" s="407"/>
      <c r="C46" s="407"/>
      <c r="D46" s="407"/>
      <c r="E46" s="418"/>
      <c r="F46" s="419"/>
      <c r="G46" s="419"/>
      <c r="H46" s="419"/>
      <c r="I46" s="420"/>
      <c r="J46" s="420"/>
      <c r="K46" s="420"/>
      <c r="L46" s="420"/>
      <c r="N46" s="429"/>
      <c r="O46" s="460"/>
      <c r="R46" s="420"/>
      <c r="T46" s="420"/>
      <c r="V46" s="420"/>
      <c r="X46" s="420"/>
      <c r="Z46" s="420"/>
      <c r="AC46" s="420"/>
      <c r="AG46" s="981"/>
      <c r="AH46" s="987"/>
      <c r="AI46" s="995"/>
      <c r="AJ46" s="1003"/>
    </row>
    <row r="47" spans="2:36" s="425" customFormat="1" ht="14.25" customHeight="1">
      <c r="B47" s="421"/>
      <c r="C47" s="421"/>
      <c r="D47" s="421" t="s">
        <v>12</v>
      </c>
      <c r="E47" s="452" t="s">
        <v>610</v>
      </c>
      <c r="F47" s="461"/>
      <c r="G47" s="461"/>
      <c r="H47" s="461"/>
      <c r="I47" s="462"/>
      <c r="J47" s="462"/>
      <c r="K47" s="462"/>
      <c r="L47" s="462"/>
      <c r="N47" s="455">
        <f>IFERROR(IF(O47=0, 0, O47*$O$3),0)</f>
        <v>0</v>
      </c>
      <c r="O47" s="822"/>
      <c r="P47" s="456">
        <f>IF(O47=0, 0, SUM(P48:P49)*O47)</f>
        <v>0</v>
      </c>
      <c r="R47" s="462"/>
      <c r="S47" s="463"/>
      <c r="T47" s="462"/>
      <c r="U47" s="463"/>
      <c r="V47" s="462"/>
      <c r="W47" s="463"/>
      <c r="X47" s="462"/>
      <c r="Y47" s="463"/>
      <c r="Z47" s="462"/>
      <c r="AA47" s="463"/>
      <c r="AC47" s="462"/>
      <c r="AD47" s="463"/>
      <c r="AE47" s="463"/>
      <c r="AG47" s="513"/>
      <c r="AH47" s="990"/>
      <c r="AI47" s="996"/>
      <c r="AJ47" s="1005"/>
    </row>
    <row r="48" spans="2:36" s="441" customFormat="1" ht="14.25" customHeight="1">
      <c r="B48" s="435"/>
      <c r="C48" s="435"/>
      <c r="D48" s="435"/>
      <c r="E48" s="352"/>
      <c r="F48" s="436" t="str" cm="1">
        <f t="array" aca="1" ref="F48" ca="1">IF($E48="", "", IFERROR(INDEX(OFFSET('Fund Guide'!$B$5,1,MATCH(F$8,OFFSET('Fund Guide'!$B$5,,,,COUNTA('Fund Guide'!$5:$5)),0)-1,COUNTA('Fund Guide'!$B:$B)-COUNTA('Fund Guide'!$B$2:$B$5)),MATCH($E48,OFFSET('Fund Guide'!$B$5,1,,COUNTA('Fund Guide'!$B:$B)-COUNTA('Fund Guide'!$B$2:$B$5)),0)),
IFERROR(INDEX(OFFSET('RF &amp; RV Guide'!$Z$10,1, , 100),MATCH(IF(FIND("(", $E48)&gt;0, LEFT($E48, FIND("(", $E48)-1),), IFERROR(IF(FIND("(", OFFSET('RF &amp; RV Guide'!$E$10,1,,100))&gt;0, LEFT(OFFSET('RF &amp; RV Guide'!$E$10,1,,100), FIND("(", $E48)-1),),"-"),0)),
IFERROR(INDEX(OFFSET('RF &amp; RV Guide'!$Z$10,1, , 100),MATCH($E48, OFFSET('RF &amp; RV Guide'!$E$10,1,,100),0)), "-"))))</f>
        <v/>
      </c>
      <c r="G48" s="437" t="str">
        <f ca="1">IF($E48="", "", IFERROR(INDEX(OFFSET('Fund Guide'!$B$5,1,MATCH(G$8,OFFSET('Fund Guide'!$B$5,,,,COUNTA('Fund Guide'!$5:$5)),0)-1,COUNTA('Fund Guide'!$B:$B)-COUNTA('Fund Guide'!$B$2:$B$5)),MATCH($E48,OFFSET('Fund Guide'!$B$5,1,,COUNTA('Fund Guide'!$B:$B)-COUNTA('Fund Guide'!$B$2:$B$5)),0)),
IF(OR(LEFT($E48,3)="NTN",LEFT($E48,3)="LTN"),DATE(_xlfn.NUMBERVALUE(RIGHT(LEFT($E48,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38" t="str">
        <f ca="1">IF($E48="", "", IFERROR(INDEX(OFFSET('Fund Guide'!$B$5,1,MATCH(H$8,OFFSET('Fund Guide'!$B$5,,,,COUNTA('Fund Guide'!54:54)),0)-1,COUNTA('Fund Guide'!$B:$B)-COUNTA('Fund Guide'!$B$2:$B$5)),MATCH($E48,OFFSET('Fund Guide'!$B$5,1,,COUNTA('Fund Guide'!$B:$B)-COUNTA('Fund Guide'!$B$2:$B$5)),0)),IFERROR(OFFSET('RF &amp; RV Guide'!$E$8,2+MATCH($E48, OFFSET('RF &amp; RV Guide'!$E$8,3,,200), 0),-1+MATCH(H$8, OFFSET('RF &amp; RV Guide'!$E$8,,,,COUNTA('RF &amp; RV Guide'!$8:$8)-COUNTA('RF &amp; RV Guide'!$A$8:$E$8)),0)),"BRL")))</f>
        <v/>
      </c>
      <c r="I48" s="439"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440"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440"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L48" s="865"/>
      <c r="N48" s="846" t="str">
        <f>IFERROR(IF(O48=0, "", O48*$O$3/IF($P$2&lt;&gt;"USD", IF(L48="Offsh.", 'Asset Allocation Tatico'!$C$38,1), IF(L48&lt;&gt;"Offsh.", 1/'Asset Allocation Tatico'!$C$38, 1))), 0)</f>
        <v/>
      </c>
      <c r="O48" s="221"/>
      <c r="P48" s="457" t="str">
        <f>IFERROR(IF(O48=0, "", O48/O$47),0)</f>
        <v/>
      </c>
      <c r="R48" s="791" t="str">
        <f ca="1">IF($E48="", "", IFERROR(INDEX(OFFSET('Fund Guide'!$B$5,1,MATCH(R$8,OFFSET('Fund Guide'!$B$5,,,,COUNTA('Fund Guide'!38:38)),0)-1,COUNTA('Fund Guide'!$B:$B)-COUNTA('Fund Guide'!$B$2:$B$5)),MATCH($E48,OFFSET('Fund Guide'!$B$5,1,,COUNTA('Fund Guide'!$B:$B)-COUNTA('Fund Guide'!$B$2:$B$5)),0)),0))</f>
        <v/>
      </c>
      <c r="S48" s="792" t="str">
        <f ca="1">IF($E48="", "", IFERROR(INDEX(OFFSET('Fund Guide'!$B$5,1,MATCH(S$8,OFFSET('Fund Guide'!$B$5,,,,COUNTA('Fund Guide'!38:38)),0)-1,COUNTA('Fund Guide'!$B:$B)-COUNTA('Fund Guide'!$B$2:$B$5)),MATCH($E48,OFFSET('Fund Guide'!$B$5,1,,COUNTA('Fund Guide'!$B:$B)-COUNTA('Fund Guide'!$B$2:$B$5)),0)),"-"))</f>
        <v/>
      </c>
      <c r="T48" s="791" t="str">
        <f ca="1">IF($E48="", "", IFERROR(INDEX(OFFSET('Fund Guide'!$B$5,1,MATCH(T$8,OFFSET('Fund Guide'!$B$5,,,,COUNTA('Fund Guide'!38:38)),0)-1,COUNTA('Fund Guide'!$B:$B)-COUNTA('Fund Guide'!$B$2:$B$5)),MATCH($E48,OFFSET('Fund Guide'!$B$5,1,,COUNTA('Fund Guide'!$B:$B)-COUNTA('Fund Guide'!$B$2:$B$5)),0)),"-"))</f>
        <v/>
      </c>
      <c r="U48" s="792" t="str">
        <f ca="1">IF($E48="", "", IFERROR(INDEX(OFFSET('Fund Guide'!$B$5,1,MATCH(U$8,OFFSET('Fund Guide'!$B$5,,,,COUNTA('Fund Guide'!38:38)),0)-1,COUNTA('Fund Guide'!$B:$B)-COUNTA('Fund Guide'!$B$2:$B$5)),MATCH($E48,OFFSET('Fund Guide'!$B$5,1,,COUNTA('Fund Guide'!$B:$B)-COUNTA('Fund Guide'!$B$2:$B$5)),0)),"-"))</f>
        <v/>
      </c>
      <c r="V48" s="791" t="str">
        <f ca="1">IF($E48="", "", IFERROR(INDEX(OFFSET('Fund Guide'!$B$5,1,MATCH(V$8,OFFSET('Fund Guide'!$B$5,,,,COUNTA('Fund Guide'!38:38)),0)-1,COUNTA('Fund Guide'!$B:$B)-COUNTA('Fund Guide'!$B$2:$B$5)),MATCH($E48,OFFSET('Fund Guide'!$B$5,1,,COUNTA('Fund Guide'!$B:$B)-COUNTA('Fund Guide'!$B$2:$B$5)),0)),"-"))</f>
        <v/>
      </c>
      <c r="W48" s="792" t="str">
        <f ca="1">IF($E48="", "", IFERROR(INDEX(OFFSET('Fund Guide'!$B$5,1,MATCH(W$8,OFFSET('Fund Guide'!$B$5,,,,COUNTA('Fund Guide'!38:38)),0)-1,COUNTA('Fund Guide'!$B:$B)-COUNTA('Fund Guide'!$B$2:$B$5)),MATCH($E48,OFFSET('Fund Guide'!$B$5,1,,COUNTA('Fund Guide'!$B:$B)-COUNTA('Fund Guide'!$B$2:$B$5)),0)),"-"))</f>
        <v/>
      </c>
      <c r="X48" s="791" t="str">
        <f ca="1">IF($E48="", "", IFERROR(INDEX(OFFSET('Fund Guide'!$B$5,1,MATCH(X$8,OFFSET('Fund Guide'!$B$5,,,,COUNTA('Fund Guide'!38:38)),0)-1,COUNTA('Fund Guide'!$B:$B)-COUNTA('Fund Guide'!$B$2:$B$5)),MATCH($E48,OFFSET('Fund Guide'!$B$5,1,,COUNTA('Fund Guide'!$B:$B)-COUNTA('Fund Guide'!$B$2:$B$5)),0)),"-"))</f>
        <v/>
      </c>
      <c r="Y48" s="792" t="str">
        <f ca="1">IF($E48="", "", IFERROR(INDEX(OFFSET('Fund Guide'!$B$5,1,MATCH(Y$8,OFFSET('Fund Guide'!$B$5,,,,COUNTA('Fund Guide'!38:38)),0)-1,COUNTA('Fund Guide'!$B:$B)-COUNTA('Fund Guide'!$B$2:$B$5)),MATCH($E48,OFFSET('Fund Guide'!$B$5,1,,COUNTA('Fund Guide'!$B:$B)-COUNTA('Fund Guide'!$B$2:$B$5)),0)),"-"))</f>
        <v/>
      </c>
      <c r="Z48" s="793" t="str">
        <f ca="1">IF($E48="", "", IFERROR(INDEX(OFFSET('Fund Guide'!$B$5,1,MATCH(Z$8,OFFSET('Fund Guide'!$B$5,,,,COUNTA('Fund Guide'!38:38)),0)-1,COUNTA('Fund Guide'!$B:$B)-COUNTA('Fund Guide'!$B$2:$B$5)),MATCH($E48,OFFSET('Fund Guide'!$B$5,1,,COUNTA('Fund Guide'!$B:$B)-COUNTA('Fund Guide'!$B$2:$B$5)),0)),"-"))</f>
        <v/>
      </c>
      <c r="AA48" s="794" t="str">
        <f ca="1">IF($E48="", "", IFERROR(INDEX(OFFSET('Fund Guide'!$B$5,1,MATCH(AA$8,OFFSET('Fund Guide'!$B$5,,,,COUNTA('Fund Guide'!38:38)),0)-1,COUNTA('Fund Guide'!$B:$B)-COUNTA('Fund Guide'!$B$2:$B$5)),MATCH($E48,OFFSET('Fund Guide'!$B$5,1,,COUNTA('Fund Guide'!$B:$B)-COUNTA('Fund Guide'!$B$2:$B$5)),0)),"-"))</f>
        <v/>
      </c>
      <c r="AC48" s="222"/>
      <c r="AD48" s="222"/>
      <c r="AE48" s="221"/>
      <c r="AG48" s="982"/>
      <c r="AH48" s="991"/>
      <c r="AI48" s="997"/>
      <c r="AJ48" s="1006" t="b">
        <f ca="1">OR(AND($J48&gt;$Y$2, $J48&lt;&gt;"-", $J48&lt;&gt;"", $AC48="", $AD48="", $AE48=""),AND($F48&lt;&gt;"-", $R48=0, $AC48="", $AD48="", $AE48=""), AND(RIGHT($E48,6)="B.Side", $R48=0, $AC48="", $AD48="", $AE48=""))</f>
        <v>0</v>
      </c>
    </row>
    <row r="49" spans="2:36" s="409" customFormat="1" ht="4.5" customHeight="1">
      <c r="B49" s="407"/>
      <c r="C49" s="407"/>
      <c r="D49" s="407"/>
      <c r="E49" s="418"/>
      <c r="F49" s="444"/>
      <c r="G49" s="419"/>
      <c r="H49" s="419"/>
      <c r="I49" s="420"/>
      <c r="J49" s="420"/>
      <c r="K49" s="420"/>
      <c r="L49" s="420"/>
      <c r="N49" s="429"/>
      <c r="R49" s="420"/>
      <c r="T49" s="420"/>
      <c r="V49" s="420"/>
      <c r="X49" s="420"/>
      <c r="Z49" s="420"/>
      <c r="AC49" s="420"/>
      <c r="AG49" s="981"/>
      <c r="AH49" s="987"/>
      <c r="AI49" s="995"/>
      <c r="AJ49" s="1003"/>
    </row>
    <row r="50" spans="2:36" s="425" customFormat="1" ht="14.25" customHeight="1">
      <c r="B50" s="421"/>
      <c r="C50" s="421"/>
      <c r="D50" s="421" t="s">
        <v>12</v>
      </c>
      <c r="E50" s="452" t="s">
        <v>617</v>
      </c>
      <c r="F50" s="461"/>
      <c r="G50" s="461"/>
      <c r="H50" s="461"/>
      <c r="I50" s="462"/>
      <c r="J50" s="462"/>
      <c r="K50" s="462"/>
      <c r="L50" s="462"/>
      <c r="N50" s="455">
        <f>IFERROR(IF(O50=0, 0, O50*$O$3),0)</f>
        <v>0</v>
      </c>
      <c r="O50" s="580"/>
      <c r="P50" s="456">
        <f>IF(O50=0, 0, SUM(P51:P52)*O50)</f>
        <v>0</v>
      </c>
      <c r="R50" s="462"/>
      <c r="S50" s="463"/>
      <c r="T50" s="462"/>
      <c r="U50" s="463"/>
      <c r="V50" s="462"/>
      <c r="W50" s="463"/>
      <c r="X50" s="462"/>
      <c r="Y50" s="463"/>
      <c r="Z50" s="462"/>
      <c r="AA50" s="463"/>
      <c r="AC50" s="462"/>
      <c r="AD50" s="463"/>
      <c r="AE50" s="463"/>
      <c r="AG50" s="513"/>
      <c r="AH50" s="990"/>
      <c r="AI50" s="996"/>
      <c r="AJ50" s="1005"/>
    </row>
    <row r="51" spans="2:36" s="441" customFormat="1" ht="14.25" customHeight="1">
      <c r="B51" s="435"/>
      <c r="C51" s="435"/>
      <c r="D51" s="435"/>
      <c r="E51" s="352"/>
      <c r="F51" s="436" t="str" cm="1">
        <f t="array" aca="1" ref="F51" ca="1">IF($E51="", "", IFERROR(INDEX(OFFSET('Fund Guide'!$B$5,1,MATCH(F$8,OFFSET('Fund Guide'!$B$5,,,,COUNTA('Fund Guide'!$5:$5)),0)-1,COUNTA('Fund Guide'!$B:$B)-COUNTA('Fund Guide'!$B$2:$B$5)),MATCH($E51,OFFSET('Fund Guide'!$B$5,1,,COUNTA('Fund Guide'!$B:$B)-COUNTA('Fund Guide'!$B$2:$B$5)),0)),
IFERROR(INDEX(OFFSET('RF &amp; RV Guide'!$Z$10,1, , 100),MATCH(IF(FIND("(", $E51)&gt;0, LEFT($E51, FIND("(", $E51)-1),), IFERROR(IF(FIND("(", OFFSET('RF &amp; RV Guide'!$E$10,1,,100))&gt;0, LEFT(OFFSET('RF &amp; RV Guide'!$E$10,1,,100), FIND("(", $E51)-1),),"-"),0)),
IFERROR(INDEX(OFFSET('RF &amp; RV Guide'!$Z$10,1, , 100),MATCH($E51, OFFSET('RF &amp; RV Guide'!$E$10,1,,100),0)), "-"))))</f>
        <v/>
      </c>
      <c r="G51" s="437" t="str">
        <f ca="1">IF($E51="", "", IFERROR(INDEX(OFFSET('Fund Guide'!$B$5,1,MATCH(G$8,OFFSET('Fund Guide'!$B$5,,,,COUNTA('Fund Guide'!$5:$5)),0)-1,COUNTA('Fund Guide'!$B:$B)-COUNTA('Fund Guide'!$B$2:$B$5)),MATCH($E51,OFFSET('Fund Guide'!$B$5,1,,COUNTA('Fund Guide'!$B:$B)-COUNTA('Fund Guide'!$B$2:$B$5)),0)),
IF(OR(LEFT($E51,3)="NTN",LEFT($E51,3)="LTN"),DATE(_xlfn.NUMBERVALUE(RIGHT(LEFT($E51,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38" t="str">
        <f ca="1">IF($E51="", "", IFERROR(INDEX(OFFSET('Fund Guide'!$B$5,1,MATCH(H$8,OFFSET('Fund Guide'!$B$5,,,,COUNTA('Fund Guide'!57:57)),0)-1,COUNTA('Fund Guide'!$B:$B)-COUNTA('Fund Guide'!$B$2:$B$5)),MATCH($E51,OFFSET('Fund Guide'!$B$5,1,,COUNTA('Fund Guide'!$B:$B)-COUNTA('Fund Guide'!$B$2:$B$5)),0)),IFERROR(OFFSET('RF &amp; RV Guide'!$E$8,2+MATCH($E51, OFFSET('RF &amp; RV Guide'!$E$8,3,,200), 0),-1+MATCH(H$8, OFFSET('RF &amp; RV Guide'!$E$8,,,,COUNTA('RF &amp; RV Guide'!$8:$8)-COUNTA('RF &amp; RV Guide'!$A$8:$E$8)),0)),"BRL")))</f>
        <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440"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L51" s="865"/>
      <c r="N51" s="846" t="str">
        <f>IFERROR(IF(O51=0, "", O51*$O$3/IF($P$2&lt;&gt;"USD", IF(L51="Offsh.", 'Asset Allocation Tatico'!$C$38,1), IF(L51&lt;&gt;"Offsh.", 1/'Asset Allocation Tatico'!$C$38, 1))), 0)</f>
        <v/>
      </c>
      <c r="O51" s="221"/>
      <c r="P51" s="457" t="str">
        <f>IFERROR(IF(O51=0, "", O51/O$50),0)</f>
        <v/>
      </c>
      <c r="R51" s="791" t="str">
        <f ca="1">IF($E51="", "", IFERROR(INDEX(OFFSET('Fund Guide'!$B$5,1,MATCH(R$8,OFFSET('Fund Guide'!$B$5,,,,COUNTA('Fund Guide'!42:42)),0)-1,COUNTA('Fund Guide'!$B:$B)-COUNTA('Fund Guide'!$B$2:$B$5)),MATCH($E51,OFFSET('Fund Guide'!$B$5,1,,COUNTA('Fund Guide'!$B:$B)-COUNTA('Fund Guide'!$B$2:$B$5)),0)),0))</f>
        <v/>
      </c>
      <c r="S51" s="792" t="str">
        <f ca="1">IF($E51="", "", IFERROR(INDEX(OFFSET('Fund Guide'!$B$5,1,MATCH(S$8,OFFSET('Fund Guide'!$B$5,,,,COUNTA('Fund Guide'!42:42)),0)-1,COUNTA('Fund Guide'!$B:$B)-COUNTA('Fund Guide'!$B$2:$B$5)),MATCH($E51,OFFSET('Fund Guide'!$B$5,1,,COUNTA('Fund Guide'!$B:$B)-COUNTA('Fund Guide'!$B$2:$B$5)),0)),"-"))</f>
        <v/>
      </c>
      <c r="T51" s="791" t="str">
        <f ca="1">IF($E51="", "", IFERROR(INDEX(OFFSET('Fund Guide'!$B$5,1,MATCH(T$8,OFFSET('Fund Guide'!$B$5,,,,COUNTA('Fund Guide'!42:42)),0)-1,COUNTA('Fund Guide'!$B:$B)-COUNTA('Fund Guide'!$B$2:$B$5)),MATCH($E51,OFFSET('Fund Guide'!$B$5,1,,COUNTA('Fund Guide'!$B:$B)-COUNTA('Fund Guide'!$B$2:$B$5)),0)),"-"))</f>
        <v/>
      </c>
      <c r="U51" s="792" t="str">
        <f ca="1">IF($E51="", "", IFERROR(INDEX(OFFSET('Fund Guide'!$B$5,1,MATCH(U$8,OFFSET('Fund Guide'!$B$5,,,,COUNTA('Fund Guide'!42:42)),0)-1,COUNTA('Fund Guide'!$B:$B)-COUNTA('Fund Guide'!$B$2:$B$5)),MATCH($E51,OFFSET('Fund Guide'!$B$5,1,,COUNTA('Fund Guide'!$B:$B)-COUNTA('Fund Guide'!$B$2:$B$5)),0)),"-"))</f>
        <v/>
      </c>
      <c r="V51" s="791" t="str">
        <f ca="1">IF($E51="", "", IFERROR(INDEX(OFFSET('Fund Guide'!$B$5,1,MATCH(V$8,OFFSET('Fund Guide'!$B$5,,,,COUNTA('Fund Guide'!42:42)),0)-1,COUNTA('Fund Guide'!$B:$B)-COUNTA('Fund Guide'!$B$2:$B$5)),MATCH($E51,OFFSET('Fund Guide'!$B$5,1,,COUNTA('Fund Guide'!$B:$B)-COUNTA('Fund Guide'!$B$2:$B$5)),0)),"-"))</f>
        <v/>
      </c>
      <c r="W51" s="792" t="str">
        <f ca="1">IF($E51="", "", IFERROR(INDEX(OFFSET('Fund Guide'!$B$5,1,MATCH(W$8,OFFSET('Fund Guide'!$B$5,,,,COUNTA('Fund Guide'!42:42)),0)-1,COUNTA('Fund Guide'!$B:$B)-COUNTA('Fund Guide'!$B$2:$B$5)),MATCH($E51,OFFSET('Fund Guide'!$B$5,1,,COUNTA('Fund Guide'!$B:$B)-COUNTA('Fund Guide'!$B$2:$B$5)),0)),"-"))</f>
        <v/>
      </c>
      <c r="X51" s="791" t="str">
        <f ca="1">IF($E51="", "", IFERROR(INDEX(OFFSET('Fund Guide'!$B$5,1,MATCH(X$8,OFFSET('Fund Guide'!$B$5,,,,COUNTA('Fund Guide'!42:42)),0)-1,COUNTA('Fund Guide'!$B:$B)-COUNTA('Fund Guide'!$B$2:$B$5)),MATCH($E51,OFFSET('Fund Guide'!$B$5,1,,COUNTA('Fund Guide'!$B:$B)-COUNTA('Fund Guide'!$B$2:$B$5)),0)),"-"))</f>
        <v/>
      </c>
      <c r="Y51" s="792" t="str">
        <f ca="1">IF($E51="", "", IFERROR(INDEX(OFFSET('Fund Guide'!$B$5,1,MATCH(Y$8,OFFSET('Fund Guide'!$B$5,,,,COUNTA('Fund Guide'!42:42)),0)-1,COUNTA('Fund Guide'!$B:$B)-COUNTA('Fund Guide'!$B$2:$B$5)),MATCH($E51,OFFSET('Fund Guide'!$B$5,1,,COUNTA('Fund Guide'!$B:$B)-COUNTA('Fund Guide'!$B$2:$B$5)),0)),"-"))</f>
        <v/>
      </c>
      <c r="Z51" s="793" t="str">
        <f ca="1">IF($E51="", "", IFERROR(INDEX(OFFSET('Fund Guide'!$B$5,1,MATCH(Z$8,OFFSET('Fund Guide'!$B$5,,,,COUNTA('Fund Guide'!42:42)),0)-1,COUNTA('Fund Guide'!$B:$B)-COUNTA('Fund Guide'!$B$2:$B$5)),MATCH($E51,OFFSET('Fund Guide'!$B$5,1,,COUNTA('Fund Guide'!$B:$B)-COUNTA('Fund Guide'!$B$2:$B$5)),0)),"-"))</f>
        <v/>
      </c>
      <c r="AA51" s="794" t="str">
        <f ca="1">IF($E51="", "", IFERROR(INDEX(OFFSET('Fund Guide'!$B$5,1,MATCH(AA$8,OFFSET('Fund Guide'!$B$5,,,,COUNTA('Fund Guide'!42:42)),0)-1,COUNTA('Fund Guide'!$B:$B)-COUNTA('Fund Guide'!$B$2:$B$5)),MATCH($E51,OFFSET('Fund Guide'!$B$5,1,,COUNTA('Fund Guide'!$B:$B)-COUNTA('Fund Guide'!$B$2:$B$5)),0)),"-"))</f>
        <v/>
      </c>
      <c r="AC51" s="222"/>
      <c r="AD51" s="222"/>
      <c r="AE51" s="221"/>
      <c r="AG51" s="982"/>
      <c r="AH51" s="991"/>
      <c r="AI51" s="997"/>
      <c r="AJ51" s="1006" t="b">
        <f ca="1">OR(AND($J51&gt;$Y$2, $J51&lt;&gt;"-", $J51&lt;&gt;"", $AC51="", $AD51="", $AE51=""),AND($F51&lt;&gt;"-", $R51=0, $AC51="", $AD51="", $AE51=""), AND(RIGHT($E51,6)="B.Side", $R51=0, $AC51="", $AD51="", $AE51=""))</f>
        <v>0</v>
      </c>
    </row>
    <row r="52" spans="2:36" s="409" customFormat="1" ht="4.5" customHeight="1">
      <c r="B52" s="407"/>
      <c r="C52" s="407"/>
      <c r="D52" s="407"/>
      <c r="E52" s="418"/>
      <c r="F52" s="444"/>
      <c r="G52" s="419"/>
      <c r="H52" s="419"/>
      <c r="I52" s="420"/>
      <c r="J52" s="420"/>
      <c r="K52" s="420"/>
      <c r="L52" s="420"/>
      <c r="N52" s="429"/>
      <c r="R52" s="420"/>
      <c r="T52" s="420"/>
      <c r="V52" s="420"/>
      <c r="X52" s="420"/>
      <c r="Z52" s="420"/>
      <c r="AC52" s="420"/>
      <c r="AG52" s="981"/>
      <c r="AH52" s="987"/>
      <c r="AI52" s="995"/>
      <c r="AJ52" s="1003"/>
    </row>
    <row r="53" spans="2:36" s="425" customFormat="1" ht="14.25" customHeight="1">
      <c r="B53" s="421"/>
      <c r="C53" s="421"/>
      <c r="D53" s="421" t="s">
        <v>12</v>
      </c>
      <c r="E53" s="452" t="s">
        <v>619</v>
      </c>
      <c r="F53" s="461"/>
      <c r="G53" s="461"/>
      <c r="H53" s="461"/>
      <c r="I53" s="462"/>
      <c r="J53" s="462"/>
      <c r="K53" s="462"/>
      <c r="L53" s="462"/>
      <c r="N53" s="455">
        <f>IFERROR(IF(O53=0, 0, O53*$O$3),0)</f>
        <v>0</v>
      </c>
      <c r="O53" s="580"/>
      <c r="P53" s="456">
        <f>IF(O53=0, 0, SUM(P54:P54)*O53)</f>
        <v>0</v>
      </c>
      <c r="R53" s="462"/>
      <c r="S53" s="463"/>
      <c r="T53" s="462"/>
      <c r="U53" s="463"/>
      <c r="V53" s="462"/>
      <c r="W53" s="463"/>
      <c r="X53" s="462"/>
      <c r="Y53" s="463"/>
      <c r="Z53" s="462"/>
      <c r="AA53" s="463"/>
      <c r="AC53" s="462"/>
      <c r="AD53" s="463"/>
      <c r="AE53" s="463"/>
      <c r="AG53" s="513"/>
      <c r="AH53" s="990"/>
      <c r="AI53" s="996"/>
      <c r="AJ53" s="1005"/>
    </row>
    <row r="54" spans="2:36" s="441" customFormat="1" ht="14.25" customHeight="1">
      <c r="B54" s="435"/>
      <c r="C54" s="435"/>
      <c r="D54" s="435"/>
      <c r="E54" s="352"/>
      <c r="F54" s="436" t="str" cm="1">
        <f t="array" aca="1" ref="F54" ca="1">IF($E54="", "", IFERROR(INDEX(OFFSET('Fund Guide'!$B$5,1,MATCH(F$8,OFFSET('Fund Guide'!$B$5,,,,COUNTA('Fund Guide'!$5:$5)),0)-1,COUNTA('Fund Guide'!$B:$B)-COUNTA('Fund Guide'!$B$2:$B$5)),MATCH($E54,OFFSET('Fund Guide'!$B$5,1,,COUNTA('Fund Guide'!$B:$B)-COUNTA('Fund Guide'!$B$2:$B$5)),0)),
IFERROR(INDEX(OFFSET('RF &amp; RV Guide'!$Z$10,1, , 100),MATCH(IF(FIND("(", $E54)&gt;0, LEFT($E54, FIND("(", $E54)-1),), IFERROR(IF(FIND("(", OFFSET('RF &amp; RV Guide'!$E$10,1,,100))&gt;0, LEFT(OFFSET('RF &amp; RV Guide'!$E$10,1,,100), FIND("(", $E54)-1),),"-"),0)),
IFERROR(INDEX(OFFSET('RF &amp; RV Guide'!$Z$10,1, , 100),MATCH($E54, OFFSET('RF &amp; RV Guide'!$E$10,1,,100),0)), "-"))))</f>
        <v/>
      </c>
      <c r="G54" s="437" t="str">
        <f ca="1">IF($E54="", "", IFERROR(INDEX(OFFSET('Fund Guide'!$B$5,1,MATCH(G$8,OFFSET('Fund Guide'!$B$5,,,,COUNTA('Fund Guide'!$5:$5)),0)-1,COUNTA('Fund Guide'!$B:$B)-COUNTA('Fund Guide'!$B$2:$B$5)),MATCH($E54,OFFSET('Fund Guide'!$B$5,1,,COUNTA('Fund Guide'!$B:$B)-COUNTA('Fund Guide'!$B$2:$B$5)),0)),
IF(OR(LEFT($E54,3)="NTN",LEFT($E54,3)="LTN"),DATE(_xlfn.NUMBERVALUE(RIGHT(LEFT($E54,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38" t="str">
        <f ca="1">IF($E54="", "", IFERROR(INDEX(OFFSET('Fund Guide'!$B$5,1,MATCH(H$8,OFFSET('Fund Guide'!$B$5,,,,COUNTA('Fund Guide'!61:61)),0)-1,COUNTA('Fund Guide'!$B:$B)-COUNTA('Fund Guide'!$B$2:$B$5)),MATCH($E54,OFFSET('Fund Guide'!$B$5,1,,COUNTA('Fund Guide'!$B:$B)-COUNTA('Fund Guide'!$B$2:$B$5)),0)),IFERROR(OFFSET('RF &amp; RV Guide'!$E$8,2+MATCH($E54, OFFSET('RF &amp; RV Guide'!$E$8,3,,200), 0),-1+MATCH(H$8, OFFSET('RF &amp; RV Guide'!$E$8,,,,COUNTA('RF &amp; RV Guide'!$8:$8)-COUNTA('RF &amp; RV Guide'!$A$8:$E$8)),0)),"BRL")))</f>
        <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440"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L54" s="865"/>
      <c r="N54" s="846" t="str">
        <f>IFERROR(IF(O54=0, "", O54*$O$3/IF($P$2&lt;&gt;"USD", IF(L54="Offsh.", 'Asset Allocation Tatico'!$C$38,1), IF(L54&lt;&gt;"Offsh.", 1/'Asset Allocation Tatico'!$C$38, 1))), 0)</f>
        <v/>
      </c>
      <c r="O54" s="221"/>
      <c r="P54" s="457" t="str">
        <f>IFERROR(IF(O54=0, "", O54/O$53),0)</f>
        <v/>
      </c>
      <c r="R54" s="791" t="str">
        <f ca="1">IF($E54="", "", IFERROR(INDEX(OFFSET('Fund Guide'!$B$5,1,MATCH(R$8,OFFSET('Fund Guide'!$B$5,,,,COUNTA('Fund Guide'!46:46)),0)-1,COUNTA('Fund Guide'!$B:$B)-COUNTA('Fund Guide'!$B$2:$B$5)),MATCH($E54,OFFSET('Fund Guide'!$B$5,1,,COUNTA('Fund Guide'!$B:$B)-COUNTA('Fund Guide'!$B$2:$B$5)),0)),0))</f>
        <v/>
      </c>
      <c r="S54" s="792" t="str">
        <f ca="1">IF($E54="", "", IFERROR(INDEX(OFFSET('Fund Guide'!$B$5,1,MATCH(S$8,OFFSET('Fund Guide'!$B$5,,,,COUNTA('Fund Guide'!46:46)),0)-1,COUNTA('Fund Guide'!$B:$B)-COUNTA('Fund Guide'!$B$2:$B$5)),MATCH($E54,OFFSET('Fund Guide'!$B$5,1,,COUNTA('Fund Guide'!$B:$B)-COUNTA('Fund Guide'!$B$2:$B$5)),0)),"-"))</f>
        <v/>
      </c>
      <c r="T54" s="791" t="str">
        <f ca="1">IF($E54="", "", IFERROR(INDEX(OFFSET('Fund Guide'!$B$5,1,MATCH(T$8,OFFSET('Fund Guide'!$B$5,,,,COUNTA('Fund Guide'!46:46)),0)-1,COUNTA('Fund Guide'!$B:$B)-COUNTA('Fund Guide'!$B$2:$B$5)),MATCH($E54,OFFSET('Fund Guide'!$B$5,1,,COUNTA('Fund Guide'!$B:$B)-COUNTA('Fund Guide'!$B$2:$B$5)),0)),"-"))</f>
        <v/>
      </c>
      <c r="U54" s="792" t="str">
        <f ca="1">IF($E54="", "", IFERROR(INDEX(OFFSET('Fund Guide'!$B$5,1,MATCH(U$8,OFFSET('Fund Guide'!$B$5,,,,COUNTA('Fund Guide'!46:46)),0)-1,COUNTA('Fund Guide'!$B:$B)-COUNTA('Fund Guide'!$B$2:$B$5)),MATCH($E54,OFFSET('Fund Guide'!$B$5,1,,COUNTA('Fund Guide'!$B:$B)-COUNTA('Fund Guide'!$B$2:$B$5)),0)),"-"))</f>
        <v/>
      </c>
      <c r="V54" s="791" t="str">
        <f ca="1">IF($E54="", "", IFERROR(INDEX(OFFSET('Fund Guide'!$B$5,1,MATCH(V$8,OFFSET('Fund Guide'!$B$5,,,,COUNTA('Fund Guide'!46:46)),0)-1,COUNTA('Fund Guide'!$B:$B)-COUNTA('Fund Guide'!$B$2:$B$5)),MATCH($E54,OFFSET('Fund Guide'!$B$5,1,,COUNTA('Fund Guide'!$B:$B)-COUNTA('Fund Guide'!$B$2:$B$5)),0)),"-"))</f>
        <v/>
      </c>
      <c r="W54" s="792" t="str">
        <f ca="1">IF($E54="", "", IFERROR(INDEX(OFFSET('Fund Guide'!$B$5,1,MATCH(W$8,OFFSET('Fund Guide'!$B$5,,,,COUNTA('Fund Guide'!46:46)),0)-1,COUNTA('Fund Guide'!$B:$B)-COUNTA('Fund Guide'!$B$2:$B$5)),MATCH($E54,OFFSET('Fund Guide'!$B$5,1,,COUNTA('Fund Guide'!$B:$B)-COUNTA('Fund Guide'!$B$2:$B$5)),0)),"-"))</f>
        <v/>
      </c>
      <c r="X54" s="791" t="str">
        <f ca="1">IF($E54="", "", IFERROR(INDEX(OFFSET('Fund Guide'!$B$5,1,MATCH(X$8,OFFSET('Fund Guide'!$B$5,,,,COUNTA('Fund Guide'!46:46)),0)-1,COUNTA('Fund Guide'!$B:$B)-COUNTA('Fund Guide'!$B$2:$B$5)),MATCH($E54,OFFSET('Fund Guide'!$B$5,1,,COUNTA('Fund Guide'!$B:$B)-COUNTA('Fund Guide'!$B$2:$B$5)),0)),"-"))</f>
        <v/>
      </c>
      <c r="Y54" s="792" t="str">
        <f ca="1">IF($E54="", "", IFERROR(INDEX(OFFSET('Fund Guide'!$B$5,1,MATCH(Y$8,OFFSET('Fund Guide'!$B$5,,,,COUNTA('Fund Guide'!46:46)),0)-1,COUNTA('Fund Guide'!$B:$B)-COUNTA('Fund Guide'!$B$2:$B$5)),MATCH($E54,OFFSET('Fund Guide'!$B$5,1,,COUNTA('Fund Guide'!$B:$B)-COUNTA('Fund Guide'!$B$2:$B$5)),0)),"-"))</f>
        <v/>
      </c>
      <c r="Z54" s="793" t="str">
        <f ca="1">IF($E54="", "", IFERROR(INDEX(OFFSET('Fund Guide'!$B$5,1,MATCH(Z$8,OFFSET('Fund Guide'!$B$5,,,,COUNTA('Fund Guide'!46:46)),0)-1,COUNTA('Fund Guide'!$B:$B)-COUNTA('Fund Guide'!$B$2:$B$5)),MATCH($E54,OFFSET('Fund Guide'!$B$5,1,,COUNTA('Fund Guide'!$B:$B)-COUNTA('Fund Guide'!$B$2:$B$5)),0)),"-"))</f>
        <v/>
      </c>
      <c r="AA54" s="794" t="str">
        <f ca="1">IF($E54="", "", IFERROR(INDEX(OFFSET('Fund Guide'!$B$5,1,MATCH(AA$8,OFFSET('Fund Guide'!$B$5,,,,COUNTA('Fund Guide'!46:46)),0)-1,COUNTA('Fund Guide'!$B:$B)-COUNTA('Fund Guide'!$B$2:$B$5)),MATCH($E54,OFFSET('Fund Guide'!$B$5,1,,COUNTA('Fund Guide'!$B:$B)-COUNTA('Fund Guide'!$B$2:$B$5)),0)),"-"))</f>
        <v/>
      </c>
      <c r="AC54" s="222"/>
      <c r="AD54" s="222"/>
      <c r="AE54" s="221"/>
      <c r="AG54" s="982"/>
      <c r="AH54" s="991"/>
      <c r="AI54" s="997"/>
      <c r="AJ54" s="1006" t="b">
        <f ca="1">OR(AND($J54&gt;$Y$2, $J54&lt;&gt;"-", $J54&lt;&gt;"", $AC54="", $AD54="", $AE54=""),AND($F54&lt;&gt;"-", $R54=0, $AC54="", $AD54="", $AE54=""), AND(RIGHT($E54,6)="B.Side", $R54=0, $AC54="", $AD54="", $AE54=""))</f>
        <v>0</v>
      </c>
    </row>
    <row r="55" spans="2:36" s="409" customFormat="1" ht="7.5" customHeight="1">
      <c r="B55" s="407"/>
      <c r="C55" s="407"/>
      <c r="D55" s="407"/>
      <c r="E55" s="418"/>
      <c r="F55" s="444"/>
      <c r="G55" s="419"/>
      <c r="H55" s="419"/>
      <c r="I55" s="420"/>
      <c r="J55" s="420"/>
      <c r="K55" s="420"/>
      <c r="L55" s="420"/>
      <c r="N55" s="429"/>
      <c r="O55" s="460"/>
      <c r="R55" s="420"/>
      <c r="T55" s="420"/>
      <c r="V55" s="420"/>
      <c r="X55" s="420"/>
      <c r="Z55" s="420"/>
      <c r="AC55" s="420"/>
      <c r="AG55" s="981"/>
      <c r="AH55" s="987"/>
      <c r="AI55" s="995"/>
      <c r="AJ55" s="1003"/>
    </row>
    <row r="56" spans="2:36" s="425" customFormat="1" ht="14.25" customHeight="1">
      <c r="B56" s="421"/>
      <c r="C56" s="421"/>
      <c r="D56" s="421" t="s">
        <v>1391</v>
      </c>
      <c r="E56" s="422" t="s">
        <v>14</v>
      </c>
      <c r="F56" s="423"/>
      <c r="G56" s="423"/>
      <c r="H56" s="423"/>
      <c r="I56" s="424"/>
      <c r="J56" s="424"/>
      <c r="K56" s="424"/>
      <c r="L56" s="424"/>
      <c r="N56" s="426">
        <f>IF(N58+N69=0, 0,N58+N69)</f>
        <v>0</v>
      </c>
      <c r="O56" s="427">
        <f>O58+O69</f>
        <v>0</v>
      </c>
      <c r="P56" s="428">
        <f>P58+P69</f>
        <v>0</v>
      </c>
      <c r="R56" s="424"/>
      <c r="S56" s="428"/>
      <c r="T56" s="424"/>
      <c r="U56" s="428"/>
      <c r="V56" s="424"/>
      <c r="W56" s="428"/>
      <c r="X56" s="424"/>
      <c r="Y56" s="428"/>
      <c r="Z56" s="424"/>
      <c r="AA56" s="428"/>
      <c r="AC56" s="424"/>
      <c r="AD56" s="428"/>
      <c r="AE56" s="428"/>
      <c r="AG56" s="513"/>
      <c r="AH56" s="990"/>
      <c r="AI56" s="996"/>
      <c r="AJ56" s="1005"/>
    </row>
    <row r="57" spans="2:36" s="409" customFormat="1" ht="4.5" customHeight="1">
      <c r="B57" s="407"/>
      <c r="C57" s="407"/>
      <c r="D57" s="407"/>
      <c r="E57" s="418"/>
      <c r="F57" s="419"/>
      <c r="G57" s="419"/>
      <c r="H57" s="419"/>
      <c r="I57" s="420"/>
      <c r="J57" s="420"/>
      <c r="K57" s="420"/>
      <c r="L57" s="420"/>
      <c r="N57" s="429"/>
      <c r="R57" s="420"/>
      <c r="T57" s="420"/>
      <c r="V57" s="420"/>
      <c r="X57" s="420"/>
      <c r="Z57" s="420"/>
      <c r="AC57" s="420"/>
      <c r="AG57" s="981"/>
      <c r="AH57" s="987"/>
      <c r="AI57" s="995"/>
      <c r="AJ57" s="1003"/>
    </row>
    <row r="58" spans="2:36" s="425" customFormat="1" ht="14.25" customHeight="1">
      <c r="B58" s="421"/>
      <c r="C58" s="421" t="s">
        <v>1391</v>
      </c>
      <c r="D58" s="421" t="s">
        <v>12</v>
      </c>
      <c r="E58" s="430" t="s">
        <v>608</v>
      </c>
      <c r="F58" s="431"/>
      <c r="G58" s="431"/>
      <c r="H58" s="431"/>
      <c r="I58" s="432"/>
      <c r="J58" s="432"/>
      <c r="K58" s="432"/>
      <c r="L58" s="432"/>
      <c r="N58" s="433">
        <f>IFERROR(IF(O58=0, 0, O58*$O$3),0)</f>
        <v>0</v>
      </c>
      <c r="O58" s="235">
        <f>O60+O63+O66</f>
        <v>0</v>
      </c>
      <c r="P58" s="434">
        <f>ROUND(P60+P63+P66,6)</f>
        <v>0</v>
      </c>
      <c r="R58" s="432"/>
      <c r="S58" s="434"/>
      <c r="T58" s="432"/>
      <c r="U58" s="434"/>
      <c r="V58" s="432"/>
      <c r="W58" s="434"/>
      <c r="X58" s="432"/>
      <c r="Y58" s="434"/>
      <c r="Z58" s="432"/>
      <c r="AA58" s="434"/>
      <c r="AC58" s="432"/>
      <c r="AD58" s="434"/>
      <c r="AE58" s="434"/>
      <c r="AG58" s="513"/>
      <c r="AH58" s="990"/>
      <c r="AI58" s="996"/>
      <c r="AJ58" s="1005"/>
    </row>
    <row r="59" spans="2:36" s="409" customFormat="1" ht="3" customHeight="1">
      <c r="B59" s="407"/>
      <c r="C59" s="407"/>
      <c r="D59" s="407"/>
      <c r="E59" s="418"/>
      <c r="F59" s="419"/>
      <c r="G59" s="419"/>
      <c r="H59" s="419"/>
      <c r="I59" s="420"/>
      <c r="J59" s="420"/>
      <c r="K59" s="420"/>
      <c r="L59" s="420"/>
      <c r="N59" s="429"/>
      <c r="O59" s="460"/>
      <c r="R59" s="420"/>
      <c r="T59" s="420"/>
      <c r="V59" s="420"/>
      <c r="X59" s="420"/>
      <c r="Z59" s="420"/>
      <c r="AC59" s="420"/>
      <c r="AG59" s="981"/>
      <c r="AH59" s="987"/>
      <c r="AI59" s="995"/>
      <c r="AJ59" s="1003"/>
    </row>
    <row r="60" spans="2:36" s="425" customFormat="1" ht="14.25" customHeight="1">
      <c r="B60" s="421"/>
      <c r="C60" s="421"/>
      <c r="D60" s="421" t="s">
        <v>12</v>
      </c>
      <c r="E60" s="452" t="s">
        <v>607</v>
      </c>
      <c r="F60" s="461"/>
      <c r="G60" s="461"/>
      <c r="H60" s="461"/>
      <c r="I60" s="462"/>
      <c r="J60" s="462"/>
      <c r="K60" s="462"/>
      <c r="L60" s="462"/>
      <c r="N60" s="455">
        <f>IFERROR(IF(O60=0, 0, O60*$O$3),0)</f>
        <v>0</v>
      </c>
      <c r="O60" s="580"/>
      <c r="P60" s="456">
        <f>IF(O60=0, 0, SUM(P61:P62)*O60)</f>
        <v>0</v>
      </c>
      <c r="R60" s="462"/>
      <c r="S60" s="463"/>
      <c r="T60" s="462"/>
      <c r="U60" s="463"/>
      <c r="V60" s="462"/>
      <c r="W60" s="463"/>
      <c r="X60" s="462"/>
      <c r="Y60" s="463"/>
      <c r="Z60" s="462"/>
      <c r="AA60" s="463"/>
      <c r="AC60" s="462"/>
      <c r="AD60" s="463"/>
      <c r="AE60" s="463"/>
      <c r="AG60" s="513"/>
      <c r="AH60" s="990"/>
      <c r="AI60" s="996"/>
      <c r="AJ60" s="1005"/>
    </row>
    <row r="61" spans="2:36" s="441" customFormat="1" ht="14.25" customHeight="1">
      <c r="B61" s="435"/>
      <c r="C61" s="435"/>
      <c r="D61" s="435"/>
      <c r="E61" s="352"/>
      <c r="F61" s="436" t="str" cm="1">
        <f t="array" aca="1" ref="F61" ca="1">IF($E61="", "", IFERROR(INDEX(OFFSET('Fund Guide'!$B$5,1,MATCH(F$8,OFFSET('Fund Guide'!$B$5,,,,COUNTA('Fund Guide'!$5:$5)),0)-1,COUNTA('Fund Guide'!$B:$B)-COUNTA('Fund Guide'!$B$2:$B$5)),MATCH($E61,OFFSET('Fund Guide'!$B$5,1,,COUNTA('Fund Guide'!$B:$B)-COUNTA('Fund Guide'!$B$2:$B$5)),0)),
IFERROR(INDEX(OFFSET('RF &amp; RV Guide'!$Z$10,1, , 100),MATCH(IF(FIND("(", $E61)&gt;0, LEFT($E61, FIND("(", $E61)-1),), IFERROR(IF(FIND("(", OFFSET('RF &amp; RV Guide'!$E$10,1,,100))&gt;0, LEFT(OFFSET('RF &amp; RV Guide'!$E$10,1,,100), FIND("(", $E61)-1),),"-"),0)),
IFERROR(INDEX(OFFSET('RF &amp; RV Guide'!$Z$10,1, , 100),MATCH($E61, OFFSET('RF &amp; RV Guide'!$E$10,1,,100),0)), "-"))))</f>
        <v/>
      </c>
      <c r="G61" s="437" t="str">
        <f ca="1">IF($E61="", "", IFERROR(INDEX(OFFSET('Fund Guide'!$B$5,1,MATCH(G$8,OFFSET('Fund Guide'!$B$5,,,,COUNTA('Fund Guide'!$5:$5)),0)-1,COUNTA('Fund Guide'!$B:$B)-COUNTA('Fund Guide'!$B$2:$B$5)),MATCH($E61,OFFSET('Fund Guide'!$B$5,1,,COUNTA('Fund Guide'!$B:$B)-COUNTA('Fund Guide'!$B$2:$B$5)),0)),
IF(OR(LEFT($E61,3)="NTN",LEFT($E61,3)="LTN"),DATE(_xlfn.NUMBERVALUE(RIGHT(LEFT($E61,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38" t="str">
        <f ca="1">IF($E61="", "", IFERROR(INDEX(OFFSET('Fund Guide'!$B$5,1,MATCH(H$8,OFFSET('Fund Guide'!$B$5,,,,COUNTA('Fund Guide'!75:75)),0)-1,COUNTA('Fund Guide'!$B:$B)-COUNTA('Fund Guide'!$B$2:$B$5)),MATCH($E61,OFFSET('Fund Guide'!$B$5,1,,COUNTA('Fund Guide'!$B:$B)-COUNTA('Fund Guide'!$B$2:$B$5)),0)),IFERROR(OFFSET('RF &amp; RV Guide'!$E$8,2+MATCH($E61, OFFSET('RF &amp; RV Guide'!$E$8,3,,200), 0),-1+MATCH(H$8, OFFSET('RF &amp; RV Guide'!$E$8,,,,COUNTA('RF &amp; RV Guide'!$8:$8)-COUNTA('RF &amp; RV Guide'!$A$8:$E$8)),0)),"BRL")))</f>
        <v/>
      </c>
      <c r="I61" s="439"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440"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L61" s="865"/>
      <c r="N61" s="846" t="str">
        <f>IFERROR(IF(O61=0, "", O61*$O$3/IF($P$2&lt;&gt;"USD", IF(L61="Offsh.", 'Asset Allocation Tatico'!$C$38,1), IF(L61&lt;&gt;"Offsh.", 1/'Asset Allocation Tatico'!$C$38, 1))), 0)</f>
        <v/>
      </c>
      <c r="O61" s="221"/>
      <c r="P61" s="457" t="str">
        <f>IFERROR(IF(O61=0, "", O61/O$60),0)</f>
        <v/>
      </c>
      <c r="R61" s="791" t="str">
        <f ca="1">IF($E61="", "", IFERROR(INDEX(OFFSET('Fund Guide'!$B$5,1,MATCH(R$8,OFFSET('Fund Guide'!$B$5,,,,COUNTA('Fund Guide'!54:54)),0)-1,COUNTA('Fund Guide'!$B:$B)-COUNTA('Fund Guide'!$B$2:$B$5)),MATCH($E61,OFFSET('Fund Guide'!$B$5,1,,COUNTA('Fund Guide'!$B:$B)-COUNTA('Fund Guide'!$B$2:$B$5)),0)),0))</f>
        <v/>
      </c>
      <c r="S61" s="792" t="str">
        <f ca="1">IF($E61="", "", IFERROR(INDEX(OFFSET('Fund Guide'!$B$5,1,MATCH(S$8,OFFSET('Fund Guide'!$B$5,,,,COUNTA('Fund Guide'!54:54)),0)-1,COUNTA('Fund Guide'!$B:$B)-COUNTA('Fund Guide'!$B$2:$B$5)),MATCH($E61,OFFSET('Fund Guide'!$B$5,1,,COUNTA('Fund Guide'!$B:$B)-COUNTA('Fund Guide'!$B$2:$B$5)),0)),"-"))</f>
        <v/>
      </c>
      <c r="T61" s="791" t="str">
        <f ca="1">IF($E61="", "", IFERROR(INDEX(OFFSET('Fund Guide'!$B$5,1,MATCH(T$8,OFFSET('Fund Guide'!$B$5,,,,COUNTA('Fund Guide'!54:54)),0)-1,COUNTA('Fund Guide'!$B:$B)-COUNTA('Fund Guide'!$B$2:$B$5)),MATCH($E61,OFFSET('Fund Guide'!$B$5,1,,COUNTA('Fund Guide'!$B:$B)-COUNTA('Fund Guide'!$B$2:$B$5)),0)),"-"))</f>
        <v/>
      </c>
      <c r="U61" s="792" t="str">
        <f ca="1">IF($E61="", "", IFERROR(INDEX(OFFSET('Fund Guide'!$B$5,1,MATCH(U$8,OFFSET('Fund Guide'!$B$5,,,,COUNTA('Fund Guide'!54:54)),0)-1,COUNTA('Fund Guide'!$B:$B)-COUNTA('Fund Guide'!$B$2:$B$5)),MATCH($E61,OFFSET('Fund Guide'!$B$5,1,,COUNTA('Fund Guide'!$B:$B)-COUNTA('Fund Guide'!$B$2:$B$5)),0)),"-"))</f>
        <v/>
      </c>
      <c r="V61" s="791" t="str">
        <f ca="1">IF($E61="", "", IFERROR(INDEX(OFFSET('Fund Guide'!$B$5,1,MATCH(V$8,OFFSET('Fund Guide'!$B$5,,,,COUNTA('Fund Guide'!54:54)),0)-1,COUNTA('Fund Guide'!$B:$B)-COUNTA('Fund Guide'!$B$2:$B$5)),MATCH($E61,OFFSET('Fund Guide'!$B$5,1,,COUNTA('Fund Guide'!$B:$B)-COUNTA('Fund Guide'!$B$2:$B$5)),0)),"-"))</f>
        <v/>
      </c>
      <c r="W61" s="792" t="str">
        <f ca="1">IF($E61="", "", IFERROR(INDEX(OFFSET('Fund Guide'!$B$5,1,MATCH(W$8,OFFSET('Fund Guide'!$B$5,,,,COUNTA('Fund Guide'!54:54)),0)-1,COUNTA('Fund Guide'!$B:$B)-COUNTA('Fund Guide'!$B$2:$B$5)),MATCH($E61,OFFSET('Fund Guide'!$B$5,1,,COUNTA('Fund Guide'!$B:$B)-COUNTA('Fund Guide'!$B$2:$B$5)),0)),"-"))</f>
        <v/>
      </c>
      <c r="X61" s="791" t="str">
        <f ca="1">IF($E61="", "", IFERROR(INDEX(OFFSET('Fund Guide'!$B$5,1,MATCH(X$8,OFFSET('Fund Guide'!$B$5,,,,COUNTA('Fund Guide'!54:54)),0)-1,COUNTA('Fund Guide'!$B:$B)-COUNTA('Fund Guide'!$B$2:$B$5)),MATCH($E61,OFFSET('Fund Guide'!$B$5,1,,COUNTA('Fund Guide'!$B:$B)-COUNTA('Fund Guide'!$B$2:$B$5)),0)),"-"))</f>
        <v/>
      </c>
      <c r="Y61" s="792" t="str">
        <f ca="1">IF($E61="", "", IFERROR(INDEX(OFFSET('Fund Guide'!$B$5,1,MATCH(Y$8,OFFSET('Fund Guide'!$B$5,,,,COUNTA('Fund Guide'!54:54)),0)-1,COUNTA('Fund Guide'!$B:$B)-COUNTA('Fund Guide'!$B$2:$B$5)),MATCH($E61,OFFSET('Fund Guide'!$B$5,1,,COUNTA('Fund Guide'!$B:$B)-COUNTA('Fund Guide'!$B$2:$B$5)),0)),"-"))</f>
        <v/>
      </c>
      <c r="Z61" s="793" t="str">
        <f ca="1">IF($E61="", "", IFERROR(INDEX(OFFSET('Fund Guide'!$B$5,1,MATCH(Z$8,OFFSET('Fund Guide'!$B$5,,,,COUNTA('Fund Guide'!54:54)),0)-1,COUNTA('Fund Guide'!$B:$B)-COUNTA('Fund Guide'!$B$2:$B$5)),MATCH($E61,OFFSET('Fund Guide'!$B$5,1,,COUNTA('Fund Guide'!$B:$B)-COUNTA('Fund Guide'!$B$2:$B$5)),0)),"-"))</f>
        <v/>
      </c>
      <c r="AA61" s="794" t="str">
        <f ca="1">IF($E61="", "", IFERROR(INDEX(OFFSET('Fund Guide'!$B$5,1,MATCH(AA$8,OFFSET('Fund Guide'!$B$5,,,,COUNTA('Fund Guide'!54:54)),0)-1,COUNTA('Fund Guide'!$B:$B)-COUNTA('Fund Guide'!$B$2:$B$5)),MATCH($E61,OFFSET('Fund Guide'!$B$5,1,,COUNTA('Fund Guide'!$B:$B)-COUNTA('Fund Guide'!$B$2:$B$5)),0)),"-"))</f>
        <v/>
      </c>
      <c r="AC61" s="222"/>
      <c r="AD61" s="222"/>
      <c r="AE61" s="221"/>
      <c r="AG61" s="982"/>
      <c r="AH61" s="991"/>
      <c r="AI61" s="997"/>
      <c r="AJ61" s="1006" t="b">
        <f ca="1">OR(AND($J61&gt;$Y$2, $J61&lt;&gt;"-", $J61&lt;&gt;"", $AC61="", $AD61="", $AE61=""),AND($F61&lt;&gt;"-", $R61=0, $AC61="", $AD61="", $AE61=""), AND(RIGHT($E61,6)="B.Side", $R61=0, $AC61="", $AD61="", $AE61=""))</f>
        <v>0</v>
      </c>
    </row>
    <row r="62" spans="2:36" s="409" customFormat="1" ht="4.5" customHeight="1">
      <c r="B62" s="407"/>
      <c r="C62" s="407"/>
      <c r="D62" s="407"/>
      <c r="E62" s="418"/>
      <c r="F62" s="444"/>
      <c r="G62" s="419"/>
      <c r="H62" s="419"/>
      <c r="I62" s="420"/>
      <c r="J62" s="420"/>
      <c r="K62" s="420"/>
      <c r="L62" s="420"/>
      <c r="N62" s="429"/>
      <c r="R62" s="420"/>
      <c r="T62" s="420"/>
      <c r="V62" s="420"/>
      <c r="X62" s="420"/>
      <c r="Z62" s="420"/>
      <c r="AC62" s="420"/>
      <c r="AG62" s="981"/>
      <c r="AH62" s="987"/>
      <c r="AI62" s="995"/>
      <c r="AJ62" s="1003"/>
    </row>
    <row r="63" spans="2:36" s="425" customFormat="1" ht="14.25" customHeight="1">
      <c r="B63" s="421"/>
      <c r="C63" s="421"/>
      <c r="D63" s="421" t="s">
        <v>12</v>
      </c>
      <c r="E63" s="452" t="s">
        <v>614</v>
      </c>
      <c r="F63" s="461"/>
      <c r="G63" s="461"/>
      <c r="H63" s="461"/>
      <c r="I63" s="462"/>
      <c r="J63" s="462"/>
      <c r="K63" s="462"/>
      <c r="L63" s="462"/>
      <c r="N63" s="455">
        <f>IFERROR(IF(O63=0, 0, O63*$O$3),0)</f>
        <v>0</v>
      </c>
      <c r="O63" s="580"/>
      <c r="P63" s="456">
        <f>IF(O63=0, 0, SUM(P64:P65)*O63)</f>
        <v>0</v>
      </c>
      <c r="R63" s="462"/>
      <c r="S63" s="463"/>
      <c r="T63" s="462"/>
      <c r="U63" s="463"/>
      <c r="V63" s="462"/>
      <c r="W63" s="463"/>
      <c r="X63" s="462"/>
      <c r="Y63" s="463"/>
      <c r="Z63" s="462"/>
      <c r="AA63" s="463"/>
      <c r="AC63" s="462"/>
      <c r="AD63" s="463"/>
      <c r="AE63" s="463"/>
      <c r="AG63" s="513"/>
      <c r="AH63" s="990"/>
      <c r="AI63" s="996"/>
      <c r="AJ63" s="1005"/>
    </row>
    <row r="64" spans="2:36" s="441" customFormat="1" ht="14.25" customHeight="1">
      <c r="B64" s="435"/>
      <c r="C64" s="435"/>
      <c r="D64" s="435"/>
      <c r="E64" s="352"/>
      <c r="F64" s="436" t="str" cm="1">
        <f t="array" aca="1" ref="F64" ca="1">IF($E64="", "", IFERROR(INDEX(OFFSET('Fund Guide'!$B$5,1,MATCH(F$8,OFFSET('Fund Guide'!$B$5,,,,COUNTA('Fund Guide'!$5:$5)),0)-1,COUNTA('Fund Guide'!$B:$B)-COUNTA('Fund Guide'!$B$2:$B$5)),MATCH($E64,OFFSET('Fund Guide'!$B$5,1,,COUNTA('Fund Guide'!$B:$B)-COUNTA('Fund Guide'!$B$2:$B$5)),0)),
IFERROR(INDEX(OFFSET('RF &amp; RV Guide'!$Z$10,1, , 100),MATCH(IF(FIND("(", $E64)&gt;0, LEFT($E64, FIND("(", $E64)-1),), IFERROR(IF(FIND("(", OFFSET('RF &amp; RV Guide'!$E$10,1,,100))&gt;0, LEFT(OFFSET('RF &amp; RV Guide'!$E$10,1,,100), FIND("(", $E64)-1),),"-"),0)),
IFERROR(INDEX(OFFSET('RF &amp; RV Guide'!$Z$10,1, , 100),MATCH($E64, OFFSET('RF &amp; RV Guide'!$E$10,1,,100),0)), "-"))))</f>
        <v/>
      </c>
      <c r="G64" s="437" t="str">
        <f ca="1">IF($E64="", "", IFERROR(INDEX(OFFSET('Fund Guide'!$B$5,1,MATCH(G$8,OFFSET('Fund Guide'!$B$5,,,,COUNTA('Fund Guide'!$5:$5)),0)-1,COUNTA('Fund Guide'!$B:$B)-COUNTA('Fund Guide'!$B$2:$B$5)),MATCH($E64,OFFSET('Fund Guide'!$B$5,1,,COUNTA('Fund Guide'!$B:$B)-COUNTA('Fund Guide'!$B$2:$B$5)),0)),
IF(OR(LEFT($E64,3)="NTN",LEFT($E64,3)="LTN"),DATE(_xlfn.NUMBERVALUE(RIGHT(LEFT($E64,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38" t="str">
        <f ca="1">IF($E64="", "", IFERROR(INDEX(OFFSET('Fund Guide'!$B$5,1,MATCH(H$8,OFFSET('Fund Guide'!$B$5,,,,COUNTA('Fund Guide'!81:81)),0)-1,COUNTA('Fund Guide'!$B:$B)-COUNTA('Fund Guide'!$B$2:$B$5)),MATCH($E64,OFFSET('Fund Guide'!$B$5,1,,COUNTA('Fund Guide'!$B:$B)-COUNTA('Fund Guide'!$B$2:$B$5)),0)),IFERROR(OFFSET('RF &amp; RV Guide'!$E$8,2+MATCH($E64, OFFSET('RF &amp; RV Guide'!$E$8,3,,200), 0),-1+MATCH(H$8, OFFSET('RF &amp; RV Guide'!$E$8,,,,COUNTA('RF &amp; RV Guide'!$8:$8)-COUNTA('RF &amp; RV Guide'!$A$8:$E$8)),0)),"BRL")))</f>
        <v/>
      </c>
      <c r="I64" s="439"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440"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L64" s="865"/>
      <c r="N64" s="846" t="str">
        <f>IFERROR(IF(O64=0, "", O64*$O$3/IF($P$2&lt;&gt;"USD", IF(L64="Offsh.", 'Asset Allocation Tatico'!$C$38,1), IF(L64&lt;&gt;"Offsh.", 1/'Asset Allocation Tatico'!$C$38, 1))), 0)</f>
        <v/>
      </c>
      <c r="O64" s="221"/>
      <c r="P64" s="457" t="str">
        <f t="shared" ref="P64" si="6">IFERROR(IF(O64=0, "", O64/O$63),0)</f>
        <v/>
      </c>
      <c r="R64" s="791" t="str">
        <f ca="1">IF($E64="", "", IFERROR(INDEX(OFFSET('Fund Guide'!$B$5,1,MATCH(R$8,OFFSET('Fund Guide'!$B$5,,,,COUNTA('Fund Guide'!59:59)),0)-1,COUNTA('Fund Guide'!$B:$B)-COUNTA('Fund Guide'!$B$2:$B$5)),MATCH($E64,OFFSET('Fund Guide'!$B$5,1,,COUNTA('Fund Guide'!$B:$B)-COUNTA('Fund Guide'!$B$2:$B$5)),0)),0))</f>
        <v/>
      </c>
      <c r="S64" s="792" t="str">
        <f ca="1">IF($E64="", "", IFERROR(INDEX(OFFSET('Fund Guide'!$B$5,1,MATCH(S$8,OFFSET('Fund Guide'!$B$5,,,,COUNTA('Fund Guide'!59:59)),0)-1,COUNTA('Fund Guide'!$B:$B)-COUNTA('Fund Guide'!$B$2:$B$5)),MATCH($E64,OFFSET('Fund Guide'!$B$5,1,,COUNTA('Fund Guide'!$B:$B)-COUNTA('Fund Guide'!$B$2:$B$5)),0)),"-"))</f>
        <v/>
      </c>
      <c r="T64" s="791" t="str">
        <f ca="1">IF($E64="", "", IFERROR(INDEX(OFFSET('Fund Guide'!$B$5,1,MATCH(T$8,OFFSET('Fund Guide'!$B$5,,,,COUNTA('Fund Guide'!59:59)),0)-1,COUNTA('Fund Guide'!$B:$B)-COUNTA('Fund Guide'!$B$2:$B$5)),MATCH($E64,OFFSET('Fund Guide'!$B$5,1,,COUNTA('Fund Guide'!$B:$B)-COUNTA('Fund Guide'!$B$2:$B$5)),0)),"-"))</f>
        <v/>
      </c>
      <c r="U64" s="792" t="str">
        <f ca="1">IF($E64="", "", IFERROR(INDEX(OFFSET('Fund Guide'!$B$5,1,MATCH(U$8,OFFSET('Fund Guide'!$B$5,,,,COUNTA('Fund Guide'!59:59)),0)-1,COUNTA('Fund Guide'!$B:$B)-COUNTA('Fund Guide'!$B$2:$B$5)),MATCH($E64,OFFSET('Fund Guide'!$B$5,1,,COUNTA('Fund Guide'!$B:$B)-COUNTA('Fund Guide'!$B$2:$B$5)),0)),"-"))</f>
        <v/>
      </c>
      <c r="V64" s="791" t="str">
        <f ca="1">IF($E64="", "", IFERROR(INDEX(OFFSET('Fund Guide'!$B$5,1,MATCH(V$8,OFFSET('Fund Guide'!$B$5,,,,COUNTA('Fund Guide'!59:59)),0)-1,COUNTA('Fund Guide'!$B:$B)-COUNTA('Fund Guide'!$B$2:$B$5)),MATCH($E64,OFFSET('Fund Guide'!$B$5,1,,COUNTA('Fund Guide'!$B:$B)-COUNTA('Fund Guide'!$B$2:$B$5)),0)),"-"))</f>
        <v/>
      </c>
      <c r="W64" s="792" t="str">
        <f ca="1">IF($E64="", "", IFERROR(INDEX(OFFSET('Fund Guide'!$B$5,1,MATCH(W$8,OFFSET('Fund Guide'!$B$5,,,,COUNTA('Fund Guide'!59:59)),0)-1,COUNTA('Fund Guide'!$B:$B)-COUNTA('Fund Guide'!$B$2:$B$5)),MATCH($E64,OFFSET('Fund Guide'!$B$5,1,,COUNTA('Fund Guide'!$B:$B)-COUNTA('Fund Guide'!$B$2:$B$5)),0)),"-"))</f>
        <v/>
      </c>
      <c r="X64" s="791" t="str">
        <f ca="1">IF($E64="", "", IFERROR(INDEX(OFFSET('Fund Guide'!$B$5,1,MATCH(X$8,OFFSET('Fund Guide'!$B$5,,,,COUNTA('Fund Guide'!59:59)),0)-1,COUNTA('Fund Guide'!$B:$B)-COUNTA('Fund Guide'!$B$2:$B$5)),MATCH($E64,OFFSET('Fund Guide'!$B$5,1,,COUNTA('Fund Guide'!$B:$B)-COUNTA('Fund Guide'!$B$2:$B$5)),0)),"-"))</f>
        <v/>
      </c>
      <c r="Y64" s="792" t="str">
        <f ca="1">IF($E64="", "", IFERROR(INDEX(OFFSET('Fund Guide'!$B$5,1,MATCH(Y$8,OFFSET('Fund Guide'!$B$5,,,,COUNTA('Fund Guide'!59:59)),0)-1,COUNTA('Fund Guide'!$B:$B)-COUNTA('Fund Guide'!$B$2:$B$5)),MATCH($E64,OFFSET('Fund Guide'!$B$5,1,,COUNTA('Fund Guide'!$B:$B)-COUNTA('Fund Guide'!$B$2:$B$5)),0)),"-"))</f>
        <v/>
      </c>
      <c r="Z64" s="793" t="str">
        <f ca="1">IF($E64="", "", IFERROR(INDEX(OFFSET('Fund Guide'!$B$5,1,MATCH(Z$8,OFFSET('Fund Guide'!$B$5,,,,COUNTA('Fund Guide'!59:59)),0)-1,COUNTA('Fund Guide'!$B:$B)-COUNTA('Fund Guide'!$B$2:$B$5)),MATCH($E64,OFFSET('Fund Guide'!$B$5,1,,COUNTA('Fund Guide'!$B:$B)-COUNTA('Fund Guide'!$B$2:$B$5)),0)),"-"))</f>
        <v/>
      </c>
      <c r="AA64" s="794" t="str">
        <f ca="1">IF($E64="", "", IFERROR(INDEX(OFFSET('Fund Guide'!$B$5,1,MATCH(AA$8,OFFSET('Fund Guide'!$B$5,,,,COUNTA('Fund Guide'!59:59)),0)-1,COUNTA('Fund Guide'!$B:$B)-COUNTA('Fund Guide'!$B$2:$B$5)),MATCH($E64,OFFSET('Fund Guide'!$B$5,1,,COUNTA('Fund Guide'!$B:$B)-COUNTA('Fund Guide'!$B$2:$B$5)),0)),"-"))</f>
        <v/>
      </c>
      <c r="AC64" s="222"/>
      <c r="AD64" s="222"/>
      <c r="AE64" s="221"/>
      <c r="AG64" s="982"/>
      <c r="AH64" s="991"/>
      <c r="AI64" s="997"/>
      <c r="AJ64" s="1006" t="b">
        <f t="shared" ref="AJ64" ca="1" si="7">OR(AND($J64&gt;$Y$2, $J64&lt;&gt;"-", $J64&lt;&gt;"", $AC64="", $AD64="", $AE64=""),AND($F64&lt;&gt;"-", $R64=0, $AC64="", $AD64="", $AE64=""), AND(RIGHT($E64,6)="B.Side", $R64=0, $AC64="", $AD64="", $AE64=""))</f>
        <v>0</v>
      </c>
    </row>
    <row r="65" spans="2:36" s="409" customFormat="1" ht="4.5" customHeight="1">
      <c r="B65" s="407"/>
      <c r="C65" s="407"/>
      <c r="D65" s="407"/>
      <c r="E65" s="418"/>
      <c r="F65" s="444"/>
      <c r="G65" s="419"/>
      <c r="H65" s="419"/>
      <c r="I65" s="420"/>
      <c r="J65" s="420"/>
      <c r="K65" s="420"/>
      <c r="L65" s="420"/>
      <c r="N65" s="429"/>
      <c r="R65" s="420"/>
      <c r="T65" s="420"/>
      <c r="V65" s="420"/>
      <c r="X65" s="420"/>
      <c r="Z65" s="420"/>
      <c r="AC65" s="420"/>
      <c r="AG65" s="981"/>
      <c r="AH65" s="987"/>
      <c r="AI65" s="995"/>
      <c r="AJ65" s="1003"/>
    </row>
    <row r="66" spans="2:36" s="425" customFormat="1" ht="14.25" customHeight="1">
      <c r="B66" s="421"/>
      <c r="C66" s="421"/>
      <c r="D66" s="421" t="s">
        <v>12</v>
      </c>
      <c r="E66" s="452" t="s">
        <v>15</v>
      </c>
      <c r="F66" s="461"/>
      <c r="G66" s="461"/>
      <c r="H66" s="461"/>
      <c r="I66" s="462"/>
      <c r="J66" s="462"/>
      <c r="K66" s="462"/>
      <c r="L66" s="462"/>
      <c r="N66" s="455">
        <f>IFERROR(IF(O66=0, 0, O66*$O$3),0)</f>
        <v>0</v>
      </c>
      <c r="O66" s="580"/>
      <c r="P66" s="456">
        <f>IF(O66=0, 0, SUM(P67:P68)*O66)</f>
        <v>0</v>
      </c>
      <c r="R66" s="462"/>
      <c r="S66" s="463"/>
      <c r="T66" s="462"/>
      <c r="U66" s="463"/>
      <c r="V66" s="462"/>
      <c r="W66" s="463"/>
      <c r="X66" s="462"/>
      <c r="Y66" s="463"/>
      <c r="Z66" s="462"/>
      <c r="AA66" s="463"/>
      <c r="AC66" s="462"/>
      <c r="AD66" s="463"/>
      <c r="AE66" s="463"/>
      <c r="AG66" s="513"/>
      <c r="AH66" s="990"/>
      <c r="AI66" s="996"/>
      <c r="AJ66" s="1005"/>
    </row>
    <row r="67" spans="2:36" s="441" customFormat="1" ht="14.25" customHeight="1">
      <c r="B67" s="435"/>
      <c r="C67" s="435"/>
      <c r="D67" s="435"/>
      <c r="E67" s="352"/>
      <c r="F67" s="436" t="str" cm="1">
        <f t="array" aca="1" ref="F67" ca="1">IF($E67="", "", IFERROR(INDEX(OFFSET('Fund Guide'!$B$5,1,MATCH(F$8,OFFSET('Fund Guide'!$B$5,,,,COUNTA('Fund Guide'!$5:$5)),0)-1,COUNTA('Fund Guide'!$B:$B)-COUNTA('Fund Guide'!$B$2:$B$5)),MATCH($E67,OFFSET('Fund Guide'!$B$5,1,,COUNTA('Fund Guide'!$B:$B)-COUNTA('Fund Guide'!$B$2:$B$5)),0)),
IFERROR(INDEX(OFFSET('RF &amp; RV Guide'!$Z$10,1, , 100),MATCH(IF(FIND("(", $E67)&gt;0, LEFT($E67, FIND("(", $E67)-1),), IFERROR(IF(FIND("(", OFFSET('RF &amp; RV Guide'!$E$10,1,,100))&gt;0, LEFT(OFFSET('RF &amp; RV Guide'!$E$10,1,,100), FIND("(", $E67)-1),),"-"),0)),
IFERROR(INDEX(OFFSET('RF &amp; RV Guide'!$Z$10,1, , 100),MATCH($E67, OFFSET('RF &amp; RV Guide'!$E$10,1,,100),0)), "-"))))</f>
        <v/>
      </c>
      <c r="G67" s="437" t="str">
        <f ca="1">IF($E67="", "", IFERROR(INDEX(OFFSET('Fund Guide'!$B$5,1,MATCH(G$8,OFFSET('Fund Guide'!$B$5,,,,COUNTA('Fund Guide'!$5:$5)),0)-1,COUNTA('Fund Guide'!$B:$B)-COUNTA('Fund Guide'!$B$2:$B$5)),MATCH($E67,OFFSET('Fund Guide'!$B$5,1,,COUNTA('Fund Guide'!$B:$B)-COUNTA('Fund Guide'!$B$2:$B$5)),0)),
IF(OR(LEFT($E67,3)="NTN",LEFT($E67,3)="LTN"),DATE(_xlfn.NUMBERVALUE(RIGHT(LEFT($E67,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38" t="str">
        <f ca="1">IF($E67="", "", IFERROR(INDEX(OFFSET('Fund Guide'!$B$5,1,MATCH(H$8,OFFSET('Fund Guide'!$B$5,,,,COUNTA('Fund Guide'!85:85)),0)-1,COUNTA('Fund Guide'!$B:$B)-COUNTA('Fund Guide'!$B$2:$B$5)),MATCH($E67,OFFSET('Fund Guide'!$B$5,1,,COUNTA('Fund Guide'!$B:$B)-COUNTA('Fund Guide'!$B$2:$B$5)),0)),IFERROR(OFFSET('RF &amp; RV Guide'!$E$8,2+MATCH($E67, OFFSET('RF &amp; RV Guide'!$E$8,3,,200), 0),-1+MATCH(H$8, OFFSET('RF &amp; RV Guide'!$E$8,,,,COUNTA('RF &amp; RV Guide'!$8:$8)-COUNTA('RF &amp; RV Guide'!$A$8:$E$8)),0)),"BRL")))</f>
        <v/>
      </c>
      <c r="I67" s="439"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440"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440"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L67" s="865"/>
      <c r="N67" s="846" t="str">
        <f>IFERROR(IF(O67=0, "", O67*$O$3/IF($P$2&lt;&gt;"USD", IF(L67="Offsh.", 'Asset Allocation Tatico'!$C$38,1), IF(L67&lt;&gt;"Offsh.", 1/'Asset Allocation Tatico'!$C$38, 1))), 0)</f>
        <v/>
      </c>
      <c r="O67" s="221"/>
      <c r="P67" s="457" t="str">
        <f>IFERROR(IF(O67=0, "", O67/O$66),0)</f>
        <v/>
      </c>
      <c r="R67" s="791" t="str">
        <f ca="1">IF($E67="", "", IFERROR(INDEX(OFFSET('Fund Guide'!$B$5,1,MATCH(R$8,OFFSET('Fund Guide'!$B$5,,,,COUNTA('Fund Guide'!61:61)),0)-1,COUNTA('Fund Guide'!$B:$B)-COUNTA('Fund Guide'!$B$2:$B$5)),MATCH($E67,OFFSET('Fund Guide'!$B$5,1,,COUNTA('Fund Guide'!$B:$B)-COUNTA('Fund Guide'!$B$2:$B$5)),0)),0))</f>
        <v/>
      </c>
      <c r="S67" s="792" t="str">
        <f ca="1">IF($E67="", "", IFERROR(INDEX(OFFSET('Fund Guide'!$B$5,1,MATCH(S$8,OFFSET('Fund Guide'!$B$5,,,,COUNTA('Fund Guide'!61:61)),0)-1,COUNTA('Fund Guide'!$B:$B)-COUNTA('Fund Guide'!$B$2:$B$5)),MATCH($E67,OFFSET('Fund Guide'!$B$5,1,,COUNTA('Fund Guide'!$B:$B)-COUNTA('Fund Guide'!$B$2:$B$5)),0)),"-"))</f>
        <v/>
      </c>
      <c r="T67" s="791" t="str">
        <f ca="1">IF($E67="", "", IFERROR(INDEX(OFFSET('Fund Guide'!$B$5,1,MATCH(T$8,OFFSET('Fund Guide'!$B$5,,,,COUNTA('Fund Guide'!61:61)),0)-1,COUNTA('Fund Guide'!$B:$B)-COUNTA('Fund Guide'!$B$2:$B$5)),MATCH($E67,OFFSET('Fund Guide'!$B$5,1,,COUNTA('Fund Guide'!$B:$B)-COUNTA('Fund Guide'!$B$2:$B$5)),0)),"-"))</f>
        <v/>
      </c>
      <c r="U67" s="792" t="str">
        <f ca="1">IF($E67="", "", IFERROR(INDEX(OFFSET('Fund Guide'!$B$5,1,MATCH(U$8,OFFSET('Fund Guide'!$B$5,,,,COUNTA('Fund Guide'!61:61)),0)-1,COUNTA('Fund Guide'!$B:$B)-COUNTA('Fund Guide'!$B$2:$B$5)),MATCH($E67,OFFSET('Fund Guide'!$B$5,1,,COUNTA('Fund Guide'!$B:$B)-COUNTA('Fund Guide'!$B$2:$B$5)),0)),"-"))</f>
        <v/>
      </c>
      <c r="V67" s="791" t="str">
        <f ca="1">IF($E67="", "", IFERROR(INDEX(OFFSET('Fund Guide'!$B$5,1,MATCH(V$8,OFFSET('Fund Guide'!$B$5,,,,COUNTA('Fund Guide'!61:61)),0)-1,COUNTA('Fund Guide'!$B:$B)-COUNTA('Fund Guide'!$B$2:$B$5)),MATCH($E67,OFFSET('Fund Guide'!$B$5,1,,COUNTA('Fund Guide'!$B:$B)-COUNTA('Fund Guide'!$B$2:$B$5)),0)),"-"))</f>
        <v/>
      </c>
      <c r="W67" s="792" t="str">
        <f ca="1">IF($E67="", "", IFERROR(INDEX(OFFSET('Fund Guide'!$B$5,1,MATCH(W$8,OFFSET('Fund Guide'!$B$5,,,,COUNTA('Fund Guide'!61:61)),0)-1,COUNTA('Fund Guide'!$B:$B)-COUNTA('Fund Guide'!$B$2:$B$5)),MATCH($E67,OFFSET('Fund Guide'!$B$5,1,,COUNTA('Fund Guide'!$B:$B)-COUNTA('Fund Guide'!$B$2:$B$5)),0)),"-"))</f>
        <v/>
      </c>
      <c r="X67" s="791" t="str">
        <f ca="1">IF($E67="", "", IFERROR(INDEX(OFFSET('Fund Guide'!$B$5,1,MATCH(X$8,OFFSET('Fund Guide'!$B$5,,,,COUNTA('Fund Guide'!61:61)),0)-1,COUNTA('Fund Guide'!$B:$B)-COUNTA('Fund Guide'!$B$2:$B$5)),MATCH($E67,OFFSET('Fund Guide'!$B$5,1,,COUNTA('Fund Guide'!$B:$B)-COUNTA('Fund Guide'!$B$2:$B$5)),0)),"-"))</f>
        <v/>
      </c>
      <c r="Y67" s="792" t="str">
        <f ca="1">IF($E67="", "", IFERROR(INDEX(OFFSET('Fund Guide'!$B$5,1,MATCH(Y$8,OFFSET('Fund Guide'!$B$5,,,,COUNTA('Fund Guide'!61:61)),0)-1,COUNTA('Fund Guide'!$B:$B)-COUNTA('Fund Guide'!$B$2:$B$5)),MATCH($E67,OFFSET('Fund Guide'!$B$5,1,,COUNTA('Fund Guide'!$B:$B)-COUNTA('Fund Guide'!$B$2:$B$5)),0)),"-"))</f>
        <v/>
      </c>
      <c r="Z67" s="793" t="str">
        <f ca="1">IF($E67="", "", IFERROR(INDEX(OFFSET('Fund Guide'!$B$5,1,MATCH(Z$8,OFFSET('Fund Guide'!$B$5,,,,COUNTA('Fund Guide'!61:61)),0)-1,COUNTA('Fund Guide'!$B:$B)-COUNTA('Fund Guide'!$B$2:$B$5)),MATCH($E67,OFFSET('Fund Guide'!$B$5,1,,COUNTA('Fund Guide'!$B:$B)-COUNTA('Fund Guide'!$B$2:$B$5)),0)),"-"))</f>
        <v/>
      </c>
      <c r="AA67" s="794" t="str">
        <f ca="1">IF($E67="", "", IFERROR(INDEX(OFFSET('Fund Guide'!$B$5,1,MATCH(AA$8,OFFSET('Fund Guide'!$B$5,,,,COUNTA('Fund Guide'!61:61)),0)-1,COUNTA('Fund Guide'!$B:$B)-COUNTA('Fund Guide'!$B$2:$B$5)),MATCH($E67,OFFSET('Fund Guide'!$B$5,1,,COUNTA('Fund Guide'!$B:$B)-COUNTA('Fund Guide'!$B$2:$B$5)),0)),"-"))</f>
        <v/>
      </c>
      <c r="AC67" s="222"/>
      <c r="AD67" s="222"/>
      <c r="AE67" s="221"/>
      <c r="AG67" s="982"/>
      <c r="AH67" s="991"/>
      <c r="AI67" s="997"/>
      <c r="AJ67" s="1006" t="b">
        <f ca="1">OR(AND($J67&gt;$Y$2, $J67&lt;&gt;"-", $J67&lt;&gt;"", $AC67="", $AD67="", $AE67=""),AND($F67&lt;&gt;"-", $R67=0, $AC67="", $AD67="", $AE67=""), AND(RIGHT($E67,6)="B.Side", $R67=0, $AC67="", $AD67="", $AE67=""))</f>
        <v>0</v>
      </c>
    </row>
    <row r="68" spans="2:36" s="409" customFormat="1" ht="5.25" customHeight="1">
      <c r="B68" s="407"/>
      <c r="C68" s="407"/>
      <c r="D68" s="407"/>
      <c r="E68" s="418"/>
      <c r="F68" s="444"/>
      <c r="G68" s="419"/>
      <c r="H68" s="419"/>
      <c r="I68" s="420"/>
      <c r="J68" s="420"/>
      <c r="K68" s="420"/>
      <c r="L68" s="420"/>
      <c r="N68" s="429"/>
      <c r="R68" s="420"/>
      <c r="T68" s="420"/>
      <c r="V68" s="420"/>
      <c r="X68" s="420"/>
      <c r="Z68" s="420"/>
      <c r="AC68" s="420"/>
      <c r="AG68" s="981"/>
      <c r="AH68" s="987"/>
      <c r="AI68" s="995"/>
      <c r="AJ68" s="1003"/>
    </row>
    <row r="69" spans="2:36" s="425" customFormat="1" ht="14.25" customHeight="1">
      <c r="B69" s="421"/>
      <c r="C69" s="421" t="s">
        <v>1391</v>
      </c>
      <c r="D69" s="421" t="s">
        <v>12</v>
      </c>
      <c r="E69" s="430" t="s">
        <v>628</v>
      </c>
      <c r="F69" s="431"/>
      <c r="G69" s="431"/>
      <c r="H69" s="431"/>
      <c r="I69" s="432"/>
      <c r="J69" s="432"/>
      <c r="K69" s="432"/>
      <c r="L69" s="432"/>
      <c r="N69" s="433">
        <f>IFERROR(IF(O69=0, 0, O69*$O$3),0)</f>
        <v>0</v>
      </c>
      <c r="O69" s="235">
        <f>O71+O74+O77+O80+O83</f>
        <v>0</v>
      </c>
      <c r="P69" s="434">
        <f>ROUND(P71+P74+P77+P80+P83,6)</f>
        <v>0</v>
      </c>
      <c r="R69" s="432"/>
      <c r="S69" s="434"/>
      <c r="T69" s="432"/>
      <c r="U69" s="434"/>
      <c r="V69" s="432"/>
      <c r="W69" s="434"/>
      <c r="X69" s="432"/>
      <c r="Y69" s="434"/>
      <c r="Z69" s="432"/>
      <c r="AA69" s="434"/>
      <c r="AC69" s="432"/>
      <c r="AD69" s="434"/>
      <c r="AE69" s="434"/>
      <c r="AG69" s="513"/>
      <c r="AH69" s="990"/>
      <c r="AI69" s="996"/>
      <c r="AJ69" s="1005"/>
    </row>
    <row r="70" spans="2:36" s="409" customFormat="1" ht="3" customHeight="1">
      <c r="B70" s="407"/>
      <c r="C70" s="407"/>
      <c r="D70" s="407"/>
      <c r="E70" s="418"/>
      <c r="F70" s="419"/>
      <c r="G70" s="419"/>
      <c r="H70" s="419"/>
      <c r="I70" s="420"/>
      <c r="J70" s="420"/>
      <c r="K70" s="420"/>
      <c r="L70" s="420"/>
      <c r="N70" s="429"/>
      <c r="O70" s="460"/>
      <c r="R70" s="420"/>
      <c r="T70" s="420"/>
      <c r="V70" s="420"/>
      <c r="X70" s="420"/>
      <c r="Z70" s="420"/>
      <c r="AC70" s="420"/>
      <c r="AG70" s="981"/>
      <c r="AH70" s="987"/>
      <c r="AI70" s="995"/>
      <c r="AJ70" s="1003"/>
    </row>
    <row r="71" spans="2:36" s="425" customFormat="1" ht="14.25" customHeight="1">
      <c r="B71" s="421"/>
      <c r="C71" s="421"/>
      <c r="D71" s="421" t="s">
        <v>12</v>
      </c>
      <c r="E71" s="452" t="s">
        <v>609</v>
      </c>
      <c r="F71" s="453"/>
      <c r="G71" s="453"/>
      <c r="H71" s="453"/>
      <c r="I71" s="454"/>
      <c r="J71" s="454"/>
      <c r="K71" s="454"/>
      <c r="L71" s="454"/>
      <c r="N71" s="455">
        <f>IFERROR(IF(O71=0, 0, O71*$O$3),0)</f>
        <v>0</v>
      </c>
      <c r="O71" s="580"/>
      <c r="P71" s="456">
        <f>IF(O71=0, 0, SUM(P72:P73)*O71)</f>
        <v>0</v>
      </c>
      <c r="R71" s="454"/>
      <c r="S71" s="456"/>
      <c r="T71" s="454"/>
      <c r="U71" s="456"/>
      <c r="V71" s="454"/>
      <c r="W71" s="456"/>
      <c r="X71" s="454"/>
      <c r="Y71" s="456"/>
      <c r="Z71" s="454"/>
      <c r="AA71" s="456"/>
      <c r="AC71" s="454"/>
      <c r="AD71" s="456"/>
      <c r="AE71" s="456"/>
      <c r="AG71" s="513"/>
      <c r="AH71" s="990"/>
      <c r="AI71" s="996"/>
      <c r="AJ71" s="1005"/>
    </row>
    <row r="72" spans="2:36" s="441" customFormat="1" ht="14.25" customHeight="1">
      <c r="B72" s="435"/>
      <c r="C72" s="435"/>
      <c r="D72" s="435"/>
      <c r="E72" s="352"/>
      <c r="F72" s="436" t="str"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
IFERROR(INDEX(OFFSET('RF &amp; RV Guide'!$Z$10,1, , 100),MATCH($E72, OFFSET('RF &amp; RV Guide'!$E$10,1,,100),0)), "-"))))</f>
        <v/>
      </c>
      <c r="G72" s="437" t="str">
        <f ca="1">IF($E72="", "", IFERROR(INDEX(OFFSET('Fund Guide'!$B$5,1,MATCH(G$8,OFFSET('Fund Guide'!$B$5,,,,COUNTA('Fund Guide'!$5:$5)),0)-1,COUNTA('Fund Guide'!$B:$B)-COUNTA('Fund Guide'!$B$2:$B$5)),MATCH($E72,OFFSET('Fund Guide'!$B$5,1,,COUNTA('Fund Guide'!$B:$B)-COUNTA('Fund Guide'!$B$2:$B$5)),0)),
IF(OR(LEFT($E72,3)="NTN",LEFT($E72,3)="LTN"),DATE(_xlfn.NUMBERVALUE(RIGHT(LEFT($E72,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38" t="str">
        <f ca="1">IF($E72="", "", IFERROR(INDEX(OFFSET('Fund Guide'!$B$5,1,MATCH(H$8,OFFSET('Fund Guide'!$B$5,,,,COUNTA('Fund Guide'!90:90)),0)-1,COUNTA('Fund Guide'!$B:$B)-COUNTA('Fund Guide'!$B$2:$B$5)),MATCH($E72,OFFSET('Fund Guide'!$B$5,1,,COUNTA('Fund Guide'!$B:$B)-COUNTA('Fund Guide'!$B$2:$B$5)),0)),IFERROR(OFFSET('RF &amp; RV Guide'!$E$8,2+MATCH($E72, OFFSET('RF &amp; RV Guide'!$E$8,3,,200), 0),-1+MATCH(H$8, OFFSET('RF &amp; RV Guide'!$E$8,,,,COUNTA('RF &amp; RV Guide'!$8:$8)-COUNTA('RF &amp; RV Guide'!$A$8:$E$8)),0)),"BRL")))</f>
        <v/>
      </c>
      <c r="I72" s="439"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440"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L72" s="865"/>
      <c r="N72" s="846" t="str">
        <f>IFERROR(IF(O72=0, "", O72*$O$3/IF($P$2&lt;&gt;"USD", IF(L72="Offsh.", 'Asset Allocation Tatico'!$C$38,1), IF(L72&lt;&gt;"Offsh.", 1/'Asset Allocation Tatico'!$C$38, 1))), 0)</f>
        <v/>
      </c>
      <c r="O72" s="221"/>
      <c r="P72" s="457" t="str">
        <f>IFERROR(IF(O72=0, "", O72/O$71),0)</f>
        <v/>
      </c>
      <c r="R72" s="791" t="str">
        <f ca="1">IF($E72="", "", IFERROR(INDEX(OFFSET('Fund Guide'!$B$5,1,MATCH(R$8,OFFSET('Fund Guide'!$B$5,,,,COUNTA('Fund Guide'!65:65)),0)-1,COUNTA('Fund Guide'!$B:$B)-COUNTA('Fund Guide'!$B$2:$B$5)),MATCH($E72,OFFSET('Fund Guide'!$B$5,1,,COUNTA('Fund Guide'!$B:$B)-COUNTA('Fund Guide'!$B$2:$B$5)),0)),0))</f>
        <v/>
      </c>
      <c r="S72" s="792" t="str">
        <f ca="1">IF($E72="", "", IFERROR(INDEX(OFFSET('Fund Guide'!$B$5,1,MATCH(S$8,OFFSET('Fund Guide'!$B$5,,,,COUNTA('Fund Guide'!65:65)),0)-1,COUNTA('Fund Guide'!$B:$B)-COUNTA('Fund Guide'!$B$2:$B$5)),MATCH($E72,OFFSET('Fund Guide'!$B$5,1,,COUNTA('Fund Guide'!$B:$B)-COUNTA('Fund Guide'!$B$2:$B$5)),0)),"-"))</f>
        <v/>
      </c>
      <c r="T72" s="791" t="str">
        <f ca="1">IF($E72="", "", IFERROR(INDEX(OFFSET('Fund Guide'!$B$5,1,MATCH(T$8,OFFSET('Fund Guide'!$B$5,,,,COUNTA('Fund Guide'!65:65)),0)-1,COUNTA('Fund Guide'!$B:$B)-COUNTA('Fund Guide'!$B$2:$B$5)),MATCH($E72,OFFSET('Fund Guide'!$B$5,1,,COUNTA('Fund Guide'!$B:$B)-COUNTA('Fund Guide'!$B$2:$B$5)),0)),"-"))</f>
        <v/>
      </c>
      <c r="U72" s="792" t="str">
        <f ca="1">IF($E72="", "", IFERROR(INDEX(OFFSET('Fund Guide'!$B$5,1,MATCH(U$8,OFFSET('Fund Guide'!$B$5,,,,COUNTA('Fund Guide'!65:65)),0)-1,COUNTA('Fund Guide'!$B:$B)-COUNTA('Fund Guide'!$B$2:$B$5)),MATCH($E72,OFFSET('Fund Guide'!$B$5,1,,COUNTA('Fund Guide'!$B:$B)-COUNTA('Fund Guide'!$B$2:$B$5)),0)),"-"))</f>
        <v/>
      </c>
      <c r="V72" s="791" t="str">
        <f ca="1">IF($E72="", "", IFERROR(INDEX(OFFSET('Fund Guide'!$B$5,1,MATCH(V$8,OFFSET('Fund Guide'!$B$5,,,,COUNTA('Fund Guide'!65:65)),0)-1,COUNTA('Fund Guide'!$B:$B)-COUNTA('Fund Guide'!$B$2:$B$5)),MATCH($E72,OFFSET('Fund Guide'!$B$5,1,,COUNTA('Fund Guide'!$B:$B)-COUNTA('Fund Guide'!$B$2:$B$5)),0)),"-"))</f>
        <v/>
      </c>
      <c r="W72" s="792" t="str">
        <f ca="1">IF($E72="", "", IFERROR(INDEX(OFFSET('Fund Guide'!$B$5,1,MATCH(W$8,OFFSET('Fund Guide'!$B$5,,,,COUNTA('Fund Guide'!65:65)),0)-1,COUNTA('Fund Guide'!$B:$B)-COUNTA('Fund Guide'!$B$2:$B$5)),MATCH($E72,OFFSET('Fund Guide'!$B$5,1,,COUNTA('Fund Guide'!$B:$B)-COUNTA('Fund Guide'!$B$2:$B$5)),0)),"-"))</f>
        <v/>
      </c>
      <c r="X72" s="791" t="str">
        <f ca="1">IF($E72="", "", IFERROR(INDEX(OFFSET('Fund Guide'!$B$5,1,MATCH(X$8,OFFSET('Fund Guide'!$B$5,,,,COUNTA('Fund Guide'!65:65)),0)-1,COUNTA('Fund Guide'!$B:$B)-COUNTA('Fund Guide'!$B$2:$B$5)),MATCH($E72,OFFSET('Fund Guide'!$B$5,1,,COUNTA('Fund Guide'!$B:$B)-COUNTA('Fund Guide'!$B$2:$B$5)),0)),"-"))</f>
        <v/>
      </c>
      <c r="Y72" s="792" t="str">
        <f ca="1">IF($E72="", "", IFERROR(INDEX(OFFSET('Fund Guide'!$B$5,1,MATCH(Y$8,OFFSET('Fund Guide'!$B$5,,,,COUNTA('Fund Guide'!65:65)),0)-1,COUNTA('Fund Guide'!$B:$B)-COUNTA('Fund Guide'!$B$2:$B$5)),MATCH($E72,OFFSET('Fund Guide'!$B$5,1,,COUNTA('Fund Guide'!$B:$B)-COUNTA('Fund Guide'!$B$2:$B$5)),0)),"-"))</f>
        <v/>
      </c>
      <c r="Z72" s="793" t="str">
        <f ca="1">IF($E72="", "", IFERROR(INDEX(OFFSET('Fund Guide'!$B$5,1,MATCH(Z$8,OFFSET('Fund Guide'!$B$5,,,,COUNTA('Fund Guide'!65:65)),0)-1,COUNTA('Fund Guide'!$B:$B)-COUNTA('Fund Guide'!$B$2:$B$5)),MATCH($E72,OFFSET('Fund Guide'!$B$5,1,,COUNTA('Fund Guide'!$B:$B)-COUNTA('Fund Guide'!$B$2:$B$5)),0)),"-"))</f>
        <v/>
      </c>
      <c r="AA72" s="794" t="str">
        <f ca="1">IF($E72="", "", IFERROR(INDEX(OFFSET('Fund Guide'!$B$5,1,MATCH(AA$8,OFFSET('Fund Guide'!$B$5,,,,COUNTA('Fund Guide'!65:65)),0)-1,COUNTA('Fund Guide'!$B:$B)-COUNTA('Fund Guide'!$B$2:$B$5)),MATCH($E72,OFFSET('Fund Guide'!$B$5,1,,COUNTA('Fund Guide'!$B:$B)-COUNTA('Fund Guide'!$B$2:$B$5)),0)),"-"))</f>
        <v/>
      </c>
      <c r="AC72" s="222"/>
      <c r="AD72" s="222"/>
      <c r="AE72" s="221"/>
      <c r="AG72" s="982"/>
      <c r="AH72" s="991"/>
      <c r="AI72" s="997"/>
      <c r="AJ72" s="1006" t="b">
        <f ca="1">OR(AND($J72&gt;$Y$2, $J72&lt;&gt;"-", $J72&lt;&gt;"", $AC72="", $AD72="", $AE72=""),AND($F72&lt;&gt;"-", $R72=0, $AC72="", $AD72="", $AE72=""), AND(RIGHT($E72,6)="B.Side", $R72=0, $AC72="", $AD72="", $AE72=""))</f>
        <v>0</v>
      </c>
    </row>
    <row r="73" spans="2:36" s="409" customFormat="1" ht="4.5" customHeight="1">
      <c r="B73" s="407"/>
      <c r="C73" s="407"/>
      <c r="D73" s="407"/>
      <c r="E73" s="418"/>
      <c r="F73" s="444"/>
      <c r="G73" s="419"/>
      <c r="H73" s="419"/>
      <c r="I73" s="420"/>
      <c r="J73" s="420"/>
      <c r="K73" s="420"/>
      <c r="L73" s="420"/>
      <c r="N73" s="429"/>
      <c r="R73" s="420"/>
      <c r="T73" s="420"/>
      <c r="V73" s="420"/>
      <c r="X73" s="420"/>
      <c r="Z73" s="420"/>
      <c r="AC73" s="420"/>
      <c r="AG73" s="981"/>
      <c r="AH73" s="987"/>
      <c r="AI73" s="995"/>
      <c r="AJ73" s="1003"/>
    </row>
    <row r="74" spans="2:36" s="425" customFormat="1" ht="14.25" customHeight="1">
      <c r="B74" s="421"/>
      <c r="C74" s="421"/>
      <c r="D74" s="421" t="s">
        <v>12</v>
      </c>
      <c r="E74" s="452" t="s">
        <v>612</v>
      </c>
      <c r="F74" s="453"/>
      <c r="G74" s="453"/>
      <c r="H74" s="453"/>
      <c r="I74" s="454"/>
      <c r="J74" s="454"/>
      <c r="K74" s="454"/>
      <c r="L74" s="454"/>
      <c r="N74" s="455">
        <f>IFERROR(IF(O74=0, 0, O74*$O$3),0)</f>
        <v>0</v>
      </c>
      <c r="O74" s="580"/>
      <c r="P74" s="456">
        <f>IF(O74=0, 0, SUM(P75:P76)*O74)</f>
        <v>0</v>
      </c>
      <c r="R74" s="454"/>
      <c r="S74" s="456"/>
      <c r="T74" s="454"/>
      <c r="U74" s="456"/>
      <c r="V74" s="454"/>
      <c r="W74" s="456"/>
      <c r="X74" s="454"/>
      <c r="Y74" s="456"/>
      <c r="Z74" s="454"/>
      <c r="AA74" s="456"/>
      <c r="AC74" s="454"/>
      <c r="AD74" s="456"/>
      <c r="AE74" s="456"/>
      <c r="AG74" s="513"/>
      <c r="AH74" s="990"/>
      <c r="AI74" s="996"/>
      <c r="AJ74" s="1005"/>
    </row>
    <row r="75" spans="2:36" s="441" customFormat="1" ht="14.25" customHeight="1">
      <c r="B75" s="435"/>
      <c r="C75" s="435"/>
      <c r="D75" s="435"/>
      <c r="E75" s="352"/>
      <c r="F75" s="436" t="str" cm="1">
        <f t="array" aca="1" ref="F75" ca="1">IF($E75="", "", IFERROR(INDEX(OFFSET('Fund Guide'!$B$5,1,MATCH(F$8,OFFSET('Fund Guide'!$B$5,,,,COUNTA('Fund Guide'!$5:$5)),0)-1,COUNTA('Fund Guide'!$B:$B)-COUNTA('Fund Guide'!$B$2:$B$5)),MATCH($E75,OFFSET('Fund Guide'!$B$5,1,,COUNTA('Fund Guide'!$B:$B)-COUNTA('Fund Guide'!$B$2:$B$5)),0)),
IFERROR(INDEX(OFFSET('RF &amp; RV Guide'!$Z$10,1, , 100),MATCH(IF(FIND("(", $E75)&gt;0, LEFT($E75, FIND("(", $E75)-1),), IFERROR(IF(FIND("(", OFFSET('RF &amp; RV Guide'!$E$10,1,,100))&gt;0, LEFT(OFFSET('RF &amp; RV Guide'!$E$10,1,,100), FIND("(", $E75)-1),),"-"),0)),
IFERROR(INDEX(OFFSET('RF &amp; RV Guide'!$Z$10,1, , 100),MATCH($E75, OFFSET('RF &amp; RV Guide'!$E$10,1,,100),0)), "-"))))</f>
        <v/>
      </c>
      <c r="G75" s="437" t="str">
        <f ca="1">IF($E75="", "", IFERROR(INDEX(OFFSET('Fund Guide'!$B$5,1,MATCH(G$8,OFFSET('Fund Guide'!$B$5,,,,COUNTA('Fund Guide'!$5:$5)),0)-1,COUNTA('Fund Guide'!$B:$B)-COUNTA('Fund Guide'!$B$2:$B$5)),MATCH($E75,OFFSET('Fund Guide'!$B$5,1,,COUNTA('Fund Guide'!$B:$B)-COUNTA('Fund Guide'!$B$2:$B$5)),0)),
IF(OR(LEFT($E75,3)="NTN",LEFT($E75,3)="LTN"),DATE(_xlfn.NUMBERVALUE(RIGHT(LEFT($E75,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Guide'!94:94)),0)-1,COUNTA('Fund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65"/>
      <c r="N75" s="846" t="str">
        <f>IFERROR(IF(O75=0, "", O75*$O$3/IF($P$2&lt;&gt;"USD", IF(L75="Offsh.", 'Asset Allocation Tatico'!$C$38,1), IF(L75&lt;&gt;"Offsh.", 1/'Asset Allocation Tatico'!$C$38, 1))), 0)</f>
        <v/>
      </c>
      <c r="O75" s="221"/>
      <c r="P75" s="457" t="str">
        <f>IFERROR(IF(O75=0, "", O75/O$74),0)</f>
        <v/>
      </c>
      <c r="R75" s="791" t="str">
        <f ca="1">IF($E75="", "", IFERROR(INDEX(OFFSET('Fund Guide'!$B$5,1,MATCH(R$8,OFFSET('Fund Guide'!$B$5,,,,COUNTA('Fund Guide'!69:69)),0)-1,COUNTA('Fund Guide'!$B:$B)-COUNTA('Fund Guide'!$B$2:$B$5)),MATCH($E75,OFFSET('Fund Guide'!$B$5,1,,COUNTA('Fund Guide'!$B:$B)-COUNTA('Fund Guide'!$B$2:$B$5)),0)),0))</f>
        <v/>
      </c>
      <c r="S75" s="792" t="str">
        <f ca="1">IF($E75="", "", IFERROR(INDEX(OFFSET('Fund Guide'!$B$5,1,MATCH(S$8,OFFSET('Fund Guide'!$B$5,,,,COUNTA('Fund Guide'!69:69)),0)-1,COUNTA('Fund Guide'!$B:$B)-COUNTA('Fund Guide'!$B$2:$B$5)),MATCH($E75,OFFSET('Fund Guide'!$B$5,1,,COUNTA('Fund Guide'!$B:$B)-COUNTA('Fund Guide'!$B$2:$B$5)),0)),"-"))</f>
        <v/>
      </c>
      <c r="T75" s="791" t="str">
        <f ca="1">IF($E75="", "", IFERROR(INDEX(OFFSET('Fund Guide'!$B$5,1,MATCH(T$8,OFFSET('Fund Guide'!$B$5,,,,COUNTA('Fund Guide'!69:69)),0)-1,COUNTA('Fund Guide'!$B:$B)-COUNTA('Fund Guide'!$B$2:$B$5)),MATCH($E75,OFFSET('Fund Guide'!$B$5,1,,COUNTA('Fund Guide'!$B:$B)-COUNTA('Fund Guide'!$B$2:$B$5)),0)),"-"))</f>
        <v/>
      </c>
      <c r="U75" s="792" t="str">
        <f ca="1">IF($E75="", "", IFERROR(INDEX(OFFSET('Fund Guide'!$B$5,1,MATCH(U$8,OFFSET('Fund Guide'!$B$5,,,,COUNTA('Fund Guide'!69:69)),0)-1,COUNTA('Fund Guide'!$B:$B)-COUNTA('Fund Guide'!$B$2:$B$5)),MATCH($E75,OFFSET('Fund Guide'!$B$5,1,,COUNTA('Fund Guide'!$B:$B)-COUNTA('Fund Guide'!$B$2:$B$5)),0)),"-"))</f>
        <v/>
      </c>
      <c r="V75" s="791" t="str">
        <f ca="1">IF($E75="", "", IFERROR(INDEX(OFFSET('Fund Guide'!$B$5,1,MATCH(V$8,OFFSET('Fund Guide'!$B$5,,,,COUNTA('Fund Guide'!69:69)),0)-1,COUNTA('Fund Guide'!$B:$B)-COUNTA('Fund Guide'!$B$2:$B$5)),MATCH($E75,OFFSET('Fund Guide'!$B$5,1,,COUNTA('Fund Guide'!$B:$B)-COUNTA('Fund Guide'!$B$2:$B$5)),0)),"-"))</f>
        <v/>
      </c>
      <c r="W75" s="792" t="str">
        <f ca="1">IF($E75="", "", IFERROR(INDEX(OFFSET('Fund Guide'!$B$5,1,MATCH(W$8,OFFSET('Fund Guide'!$B$5,,,,COUNTA('Fund Guide'!69:69)),0)-1,COUNTA('Fund Guide'!$B:$B)-COUNTA('Fund Guide'!$B$2:$B$5)),MATCH($E75,OFFSET('Fund Guide'!$B$5,1,,COUNTA('Fund Guide'!$B:$B)-COUNTA('Fund Guide'!$B$2:$B$5)),0)),"-"))</f>
        <v/>
      </c>
      <c r="X75" s="791" t="str">
        <f ca="1">IF($E75="", "", IFERROR(INDEX(OFFSET('Fund Guide'!$B$5,1,MATCH(X$8,OFFSET('Fund Guide'!$B$5,,,,COUNTA('Fund Guide'!69:69)),0)-1,COUNTA('Fund Guide'!$B:$B)-COUNTA('Fund Guide'!$B$2:$B$5)),MATCH($E75,OFFSET('Fund Guide'!$B$5,1,,COUNTA('Fund Guide'!$B:$B)-COUNTA('Fund Guide'!$B$2:$B$5)),0)),"-"))</f>
        <v/>
      </c>
      <c r="Y75" s="792" t="str">
        <f ca="1">IF($E75="", "", IFERROR(INDEX(OFFSET('Fund Guide'!$B$5,1,MATCH(Y$8,OFFSET('Fund Guide'!$B$5,,,,COUNTA('Fund Guide'!69:69)),0)-1,COUNTA('Fund Guide'!$B:$B)-COUNTA('Fund Guide'!$B$2:$B$5)),MATCH($E75,OFFSET('Fund Guide'!$B$5,1,,COUNTA('Fund Guide'!$B:$B)-COUNTA('Fund Guide'!$B$2:$B$5)),0)),"-"))</f>
        <v/>
      </c>
      <c r="Z75" s="793" t="str">
        <f ca="1">IF($E75="", "", IFERROR(INDEX(OFFSET('Fund Guide'!$B$5,1,MATCH(Z$8,OFFSET('Fund Guide'!$B$5,,,,COUNTA('Fund Guide'!69:69)),0)-1,COUNTA('Fund Guide'!$B:$B)-COUNTA('Fund Guide'!$B$2:$B$5)),MATCH($E75,OFFSET('Fund Guide'!$B$5,1,,COUNTA('Fund Guide'!$B:$B)-COUNTA('Fund Guide'!$B$2:$B$5)),0)),"-"))</f>
        <v/>
      </c>
      <c r="AA75" s="794" t="str">
        <f ca="1">IF($E75="", "", IFERROR(INDEX(OFFSET('Fund Guide'!$B$5,1,MATCH(AA$8,OFFSET('Fund Guide'!$B$5,,,,COUNTA('Fund Guide'!69:69)),0)-1,COUNTA('Fund Guide'!$B:$B)-COUNTA('Fund Guide'!$B$2:$B$5)),MATCH($E75,OFFSET('Fund Guide'!$B$5,1,,COUNTA('Fund Guide'!$B:$B)-COUNTA('Fund Guide'!$B$2:$B$5)),0)),"-"))</f>
        <v/>
      </c>
      <c r="AC75" s="222"/>
      <c r="AD75" s="222"/>
      <c r="AE75" s="221"/>
      <c r="AG75" s="982"/>
      <c r="AH75" s="991"/>
      <c r="AI75" s="997"/>
      <c r="AJ75" s="1006" t="b">
        <f ca="1">OR(AND($J75&gt;$Y$2, $J75&lt;&gt;"-", $J75&lt;&gt;"", $AC75="", $AD75="", $AE75=""),AND($F75&lt;&gt;"-", $R75=0, $AC75="", $AD75="", $AE75=""), AND(RIGHT($E75,6)="B.Side", $R75=0, $AC75="", $AD75="", $AE75=""))</f>
        <v>0</v>
      </c>
    </row>
    <row r="76" spans="2:36" s="409" customFormat="1" ht="4.5" customHeight="1">
      <c r="B76" s="407"/>
      <c r="C76" s="407"/>
      <c r="D76" s="407"/>
      <c r="E76" s="418"/>
      <c r="F76" s="444"/>
      <c r="G76" s="419"/>
      <c r="H76" s="419"/>
      <c r="I76" s="420"/>
      <c r="J76" s="420"/>
      <c r="K76" s="420"/>
      <c r="L76" s="420"/>
      <c r="N76" s="429"/>
      <c r="R76" s="420"/>
      <c r="T76" s="420"/>
      <c r="V76" s="420"/>
      <c r="X76" s="420"/>
      <c r="Z76" s="420"/>
      <c r="AC76" s="420"/>
      <c r="AG76" s="981"/>
      <c r="AH76" s="987"/>
      <c r="AI76" s="995"/>
      <c r="AJ76" s="1003"/>
    </row>
    <row r="77" spans="2:36" s="425" customFormat="1" ht="14.25" customHeight="1">
      <c r="B77" s="421"/>
      <c r="C77" s="421"/>
      <c r="D77" s="421" t="s">
        <v>12</v>
      </c>
      <c r="E77" s="452" t="s">
        <v>613</v>
      </c>
      <c r="F77" s="453"/>
      <c r="G77" s="453"/>
      <c r="H77" s="453"/>
      <c r="I77" s="454"/>
      <c r="J77" s="454"/>
      <c r="K77" s="454"/>
      <c r="L77" s="454"/>
      <c r="N77" s="455">
        <f>IFERROR(IF(O77=0, 0, O77*$O$3),0)</f>
        <v>0</v>
      </c>
      <c r="O77" s="580"/>
      <c r="P77" s="456">
        <f>IF(O77=0, 0, SUM(P78:P79)*O77)</f>
        <v>0</v>
      </c>
      <c r="R77" s="454"/>
      <c r="S77" s="456"/>
      <c r="T77" s="454"/>
      <c r="U77" s="456"/>
      <c r="V77" s="454"/>
      <c r="W77" s="456"/>
      <c r="X77" s="454"/>
      <c r="Y77" s="456"/>
      <c r="Z77" s="454"/>
      <c r="AA77" s="456"/>
      <c r="AC77" s="454"/>
      <c r="AD77" s="456"/>
      <c r="AE77" s="456"/>
      <c r="AG77" s="513"/>
      <c r="AH77" s="990"/>
      <c r="AI77" s="996"/>
      <c r="AJ77" s="1005"/>
    </row>
    <row r="78" spans="2:36" s="441" customFormat="1" ht="14.25" customHeight="1">
      <c r="B78" s="435"/>
      <c r="C78" s="435"/>
      <c r="D78" s="435"/>
      <c r="E78" s="352"/>
      <c r="F78" s="436" t="str" cm="1">
        <f t="array" aca="1" ref="F78" ca="1">IF($E78="", "", IFERROR(INDEX(OFFSET('Fund Guide'!$B$5,1,MATCH(F$8,OFFSET('Fund Guide'!$B$5,,,,COUNTA('Fund Guide'!$5:$5)),0)-1,COUNTA('Fund Guide'!$B:$B)-COUNTA('Fund Guide'!$B$2:$B$5)),MATCH($E78,OFFSET('Fund Guide'!$B$5,1,,COUNTA('Fund Guide'!$B:$B)-COUNTA('Fund Guide'!$B$2:$B$5)),0)),
IFERROR(INDEX(OFFSET('RF &amp; RV Guide'!$Z$10,1, , 100),MATCH(IF(FIND("(", $E78)&gt;0, LEFT($E78, FIND("(", $E78)-1),), IFERROR(IF(FIND("(", OFFSET('RF &amp; RV Guide'!$E$10,1,,100))&gt;0, LEFT(OFFSET('RF &amp; RV Guide'!$E$10,1,,100), FIND("(", $E78)-1),),"-"),0)),
IFERROR(INDEX(OFFSET('RF &amp; RV Guide'!$Z$10,1, , 100),MATCH($E78, OFFSET('RF &amp; RV Guide'!$E$10,1,,100),0)), "-"))))</f>
        <v/>
      </c>
      <c r="G78" s="437" t="str">
        <f ca="1">IF($E78="", "", IFERROR(INDEX(OFFSET('Fund Guide'!$B$5,1,MATCH(G$8,OFFSET('Fund Guide'!$B$5,,,,COUNTA('Fund Guide'!$5:$5)),0)-1,COUNTA('Fund Guide'!$B:$B)-COUNTA('Fund Guide'!$B$2:$B$5)),MATCH($E78,OFFSET('Fund Guide'!$B$5,1,,COUNTA('Fund Guide'!$B:$B)-COUNTA('Fund Guide'!$B$2:$B$5)),0)),
IF(OR(LEFT($E78,3)="NTN",LEFT($E78,3)="LTN"),DATE(_xlfn.NUMBERVALUE(RIGHT(LEFT($E78,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38" t="str">
        <f ca="1">IF($E78="", "", IFERROR(INDEX(OFFSET('Fund Guide'!$B$5,1,MATCH(H$8,OFFSET('Fund Guide'!$B$5,,,,COUNTA('Fund Guide'!97:97)),0)-1,COUNTA('Fund Guide'!$B:$B)-COUNTA('Fund Guide'!$B$2:$B$5)),MATCH($E78,OFFSET('Fund Guide'!$B$5,1,,COUNTA('Fund Guide'!$B:$B)-COUNTA('Fund Guide'!$B$2:$B$5)),0)),IFERROR(OFFSET('RF &amp; RV Guide'!$E$8,2+MATCH($E78, OFFSET('RF &amp; RV Guide'!$E$8,3,,200), 0),-1+MATCH(H$8, OFFSET('RF &amp; RV Guide'!$E$8,,,,COUNTA('RF &amp; RV Guide'!$8:$8)-COUNTA('RF &amp; RV Guide'!$A$8:$E$8)),0)),"BRL")))</f>
        <v/>
      </c>
      <c r="I78" s="439"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440"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440"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L78" s="865"/>
      <c r="N78" s="846" t="str">
        <f>IFERROR(IF(O78=0, "", O78*$O$3/IF($P$2&lt;&gt;"USD", IF(L78="Offsh.", 'Asset Allocation Tatico'!$C$38,1), IF(L78&lt;&gt;"Offsh.", 1/'Asset Allocation Tatico'!$C$38, 1))), 0)</f>
        <v/>
      </c>
      <c r="O78" s="221"/>
      <c r="P78" s="457" t="str">
        <f>IFERROR(IF(O78=0, "", O78/O$77),0)</f>
        <v/>
      </c>
      <c r="R78" s="791" t="str">
        <f ca="1">IF($E78="", "", IFERROR(INDEX(OFFSET('Fund Guide'!$B$5,1,MATCH(R$8,OFFSET('Fund Guide'!$B$5,,,,COUNTA('Fund Guide'!72:72)),0)-1,COUNTA('Fund Guide'!$B:$B)-COUNTA('Fund Guide'!$B$2:$B$5)),MATCH($E78,OFFSET('Fund Guide'!$B$5,1,,COUNTA('Fund Guide'!$B:$B)-COUNTA('Fund Guide'!$B$2:$B$5)),0)),0))</f>
        <v/>
      </c>
      <c r="S78" s="792" t="str">
        <f ca="1">IF($E78="", "", IFERROR(INDEX(OFFSET('Fund Guide'!$B$5,1,MATCH(S$8,OFFSET('Fund Guide'!$B$5,,,,COUNTA('Fund Guide'!72:72)),0)-1,COUNTA('Fund Guide'!$B:$B)-COUNTA('Fund Guide'!$B$2:$B$5)),MATCH($E78,OFFSET('Fund Guide'!$B$5,1,,COUNTA('Fund Guide'!$B:$B)-COUNTA('Fund Guide'!$B$2:$B$5)),0)),"-"))</f>
        <v/>
      </c>
      <c r="T78" s="791" t="str">
        <f ca="1">IF($E78="", "", IFERROR(INDEX(OFFSET('Fund Guide'!$B$5,1,MATCH(T$8,OFFSET('Fund Guide'!$B$5,,,,COUNTA('Fund Guide'!72:72)),0)-1,COUNTA('Fund Guide'!$B:$B)-COUNTA('Fund Guide'!$B$2:$B$5)),MATCH($E78,OFFSET('Fund Guide'!$B$5,1,,COUNTA('Fund Guide'!$B:$B)-COUNTA('Fund Guide'!$B$2:$B$5)),0)),"-"))</f>
        <v/>
      </c>
      <c r="U78" s="792" t="str">
        <f ca="1">IF($E78="", "", IFERROR(INDEX(OFFSET('Fund Guide'!$B$5,1,MATCH(U$8,OFFSET('Fund Guide'!$B$5,,,,COUNTA('Fund Guide'!72:72)),0)-1,COUNTA('Fund Guide'!$B:$B)-COUNTA('Fund Guide'!$B$2:$B$5)),MATCH($E78,OFFSET('Fund Guide'!$B$5,1,,COUNTA('Fund Guide'!$B:$B)-COUNTA('Fund Guide'!$B$2:$B$5)),0)),"-"))</f>
        <v/>
      </c>
      <c r="V78" s="791" t="str">
        <f ca="1">IF($E78="", "", IFERROR(INDEX(OFFSET('Fund Guide'!$B$5,1,MATCH(V$8,OFFSET('Fund Guide'!$B$5,,,,COUNTA('Fund Guide'!72:72)),0)-1,COUNTA('Fund Guide'!$B:$B)-COUNTA('Fund Guide'!$B$2:$B$5)),MATCH($E78,OFFSET('Fund Guide'!$B$5,1,,COUNTA('Fund Guide'!$B:$B)-COUNTA('Fund Guide'!$B$2:$B$5)),0)),"-"))</f>
        <v/>
      </c>
      <c r="W78" s="792" t="str">
        <f ca="1">IF($E78="", "", IFERROR(INDEX(OFFSET('Fund Guide'!$B$5,1,MATCH(W$8,OFFSET('Fund Guide'!$B$5,,,,COUNTA('Fund Guide'!72:72)),0)-1,COUNTA('Fund Guide'!$B:$B)-COUNTA('Fund Guide'!$B$2:$B$5)),MATCH($E78,OFFSET('Fund Guide'!$B$5,1,,COUNTA('Fund Guide'!$B:$B)-COUNTA('Fund Guide'!$B$2:$B$5)),0)),"-"))</f>
        <v/>
      </c>
      <c r="X78" s="791" t="str">
        <f ca="1">IF($E78="", "", IFERROR(INDEX(OFFSET('Fund Guide'!$B$5,1,MATCH(X$8,OFFSET('Fund Guide'!$B$5,,,,COUNTA('Fund Guide'!72:72)),0)-1,COUNTA('Fund Guide'!$B:$B)-COUNTA('Fund Guide'!$B$2:$B$5)),MATCH($E78,OFFSET('Fund Guide'!$B$5,1,,COUNTA('Fund Guide'!$B:$B)-COUNTA('Fund Guide'!$B$2:$B$5)),0)),"-"))</f>
        <v/>
      </c>
      <c r="Y78" s="792" t="str">
        <f ca="1">IF($E78="", "", IFERROR(INDEX(OFFSET('Fund Guide'!$B$5,1,MATCH(Y$8,OFFSET('Fund Guide'!$B$5,,,,COUNTA('Fund Guide'!72:72)),0)-1,COUNTA('Fund Guide'!$B:$B)-COUNTA('Fund Guide'!$B$2:$B$5)),MATCH($E78,OFFSET('Fund Guide'!$B$5,1,,COUNTA('Fund Guide'!$B:$B)-COUNTA('Fund Guide'!$B$2:$B$5)),0)),"-"))</f>
        <v/>
      </c>
      <c r="Z78" s="793" t="str">
        <f ca="1">IF($E78="", "", IFERROR(INDEX(OFFSET('Fund Guide'!$B$5,1,MATCH(Z$8,OFFSET('Fund Guide'!$B$5,,,,COUNTA('Fund Guide'!72:72)),0)-1,COUNTA('Fund Guide'!$B:$B)-COUNTA('Fund Guide'!$B$2:$B$5)),MATCH($E78,OFFSET('Fund Guide'!$B$5,1,,COUNTA('Fund Guide'!$B:$B)-COUNTA('Fund Guide'!$B$2:$B$5)),0)),"-"))</f>
        <v/>
      </c>
      <c r="AA78" s="794" t="str">
        <f ca="1">IF($E78="", "", IFERROR(INDEX(OFFSET('Fund Guide'!$B$5,1,MATCH(AA$8,OFFSET('Fund Guide'!$B$5,,,,COUNTA('Fund Guide'!72:72)),0)-1,COUNTA('Fund Guide'!$B:$B)-COUNTA('Fund Guide'!$B$2:$B$5)),MATCH($E78,OFFSET('Fund Guide'!$B$5,1,,COUNTA('Fund Guide'!$B:$B)-COUNTA('Fund Guide'!$B$2:$B$5)),0)),"-"))</f>
        <v/>
      </c>
      <c r="AC78" s="222"/>
      <c r="AD78" s="222"/>
      <c r="AE78" s="221"/>
      <c r="AG78" s="982"/>
      <c r="AH78" s="991"/>
      <c r="AI78" s="997"/>
      <c r="AJ78" s="1006" t="b">
        <f ca="1">OR(AND($J78&gt;$Y$2, $J78&lt;&gt;"-", $J78&lt;&gt;"", $AC78="", $AD78="", $AE78=""),AND($F78&lt;&gt;"-", $R78=0, $AC78="", $AD78="", $AE78=""), AND(RIGHT($E78,6)="B.Side", $R78=0, $AC78="", $AD78="", $AE78=""))</f>
        <v>0</v>
      </c>
    </row>
    <row r="79" spans="2:36" s="409" customFormat="1" ht="4.5" customHeight="1">
      <c r="B79" s="407"/>
      <c r="C79" s="407"/>
      <c r="D79" s="407"/>
      <c r="E79" s="418"/>
      <c r="F79" s="444"/>
      <c r="G79" s="419"/>
      <c r="H79" s="419"/>
      <c r="I79" s="420"/>
      <c r="J79" s="420"/>
      <c r="K79" s="420"/>
      <c r="L79" s="420"/>
      <c r="N79" s="429"/>
      <c r="R79" s="420"/>
      <c r="T79" s="420"/>
      <c r="V79" s="420"/>
      <c r="X79" s="420"/>
      <c r="Z79" s="420"/>
      <c r="AC79" s="420"/>
      <c r="AG79" s="981"/>
      <c r="AH79" s="987"/>
      <c r="AI79" s="995"/>
      <c r="AJ79" s="1003"/>
    </row>
    <row r="80" spans="2:36" s="425" customFormat="1" ht="14.25" customHeight="1">
      <c r="B80" s="421"/>
      <c r="C80" s="421"/>
      <c r="D80" s="421" t="s">
        <v>12</v>
      </c>
      <c r="E80" s="452" t="s">
        <v>611</v>
      </c>
      <c r="F80" s="453"/>
      <c r="G80" s="453"/>
      <c r="H80" s="453"/>
      <c r="I80" s="454"/>
      <c r="J80" s="454"/>
      <c r="K80" s="454"/>
      <c r="L80" s="454"/>
      <c r="N80" s="455">
        <f>IFERROR(IF(O80=0, 0, O80*$O$3),0)</f>
        <v>0</v>
      </c>
      <c r="O80" s="580"/>
      <c r="P80" s="456">
        <f>IF(O80=0, 0, SUM(P81:P82)*O80)</f>
        <v>0</v>
      </c>
      <c r="R80" s="454"/>
      <c r="S80" s="456"/>
      <c r="T80" s="454"/>
      <c r="U80" s="456"/>
      <c r="V80" s="454"/>
      <c r="W80" s="456"/>
      <c r="X80" s="454"/>
      <c r="Y80" s="456"/>
      <c r="Z80" s="454"/>
      <c r="AA80" s="456"/>
      <c r="AC80" s="454"/>
      <c r="AD80" s="456"/>
      <c r="AE80" s="456"/>
      <c r="AG80" s="513"/>
      <c r="AH80" s="990"/>
      <c r="AI80" s="996"/>
      <c r="AJ80" s="1005"/>
    </row>
    <row r="81" spans="2:36" s="441" customFormat="1" ht="14.25" customHeight="1">
      <c r="B81" s="435"/>
      <c r="C81" s="435"/>
      <c r="D81" s="435"/>
      <c r="E81" s="352"/>
      <c r="F81" s="436" t="str" cm="1">
        <f t="array" aca="1" ref="F81" ca="1">IF($E81="", "", IFERROR(INDEX(OFFSET('Fund Guide'!$B$5,1,MATCH(F$8,OFFSET('Fund Guide'!$B$5,,,,COUNTA('Fund Guide'!$5:$5)),0)-1,COUNTA('Fund Guide'!$B:$B)-COUNTA('Fund Guide'!$B$2:$B$5)),MATCH($E81,OFFSET('Fund Guide'!$B$5,1,,COUNTA('Fund Guide'!$B:$B)-COUNTA('Fund Guide'!$B$2:$B$5)),0)),
IFERROR(INDEX(OFFSET('RF &amp; RV Guide'!$Z$10,1, , 100),MATCH(IF(FIND("(", $E81)&gt;0, LEFT($E81, FIND("(", $E81)-1),), IFERROR(IF(FIND("(", OFFSET('RF &amp; RV Guide'!$E$10,1,,100))&gt;0, LEFT(OFFSET('RF &amp; RV Guide'!$E$10,1,,100), FIND("(", $E81)-1),),"-"),0)),
IFERROR(INDEX(OFFSET('RF &amp; RV Guide'!$Z$10,1, , 100),MATCH($E81, OFFSET('RF &amp; RV Guide'!$E$10,1,,100),0)), "-"))))</f>
        <v/>
      </c>
      <c r="G81" s="437" t="str">
        <f ca="1">IF($E81="", "", IFERROR(INDEX(OFFSET('Fund Guide'!$B$5,1,MATCH(G$8,OFFSET('Fund Guide'!$B$5,,,,COUNTA('Fund Guide'!$5:$5)),0)-1,COUNTA('Fund Guide'!$B:$B)-COUNTA('Fund Guide'!$B$2:$B$5)),MATCH($E81,OFFSET('Fund Guide'!$B$5,1,,COUNTA('Fund Guide'!$B:$B)-COUNTA('Fund Guide'!$B$2:$B$5)),0)),
IF(OR(LEFT($E81,3)="NTN",LEFT($E81,3)="LTN"),DATE(_xlfn.NUMBERVALUE(RIGHT(LEFT($E81,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Guide'!100:100)),0)-1,COUNTA('Fund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65"/>
      <c r="N81" s="846" t="str">
        <f>IFERROR(IF(O81=0, "", O81*$O$3/IF($P$2&lt;&gt;"USD", IF(L81="Offsh.", 'Asset Allocation Tatico'!$C$38,1), IF(L81&lt;&gt;"Offsh.", 1/'Asset Allocation Tatico'!$C$38, 1))), 0)</f>
        <v/>
      </c>
      <c r="O81" s="221"/>
      <c r="P81" s="457" t="str">
        <f>IFERROR(IF(O81=0, "", O81/O$80),0)</f>
        <v/>
      </c>
      <c r="R81" s="791" t="str">
        <f ca="1">IF($E81="", "", IFERROR(INDEX(OFFSET('Fund Guide'!$B$5,1,MATCH(R$8,OFFSET('Fund Guide'!$B$5,,,,COUNTA('Fund Guide'!75:75)),0)-1,COUNTA('Fund Guide'!$B:$B)-COUNTA('Fund Guide'!$B$2:$B$5)),MATCH($E81,OFFSET('Fund Guide'!$B$5,1,,COUNTA('Fund Guide'!$B:$B)-COUNTA('Fund Guide'!$B$2:$B$5)),0)),0))</f>
        <v/>
      </c>
      <c r="S81" s="792" t="str">
        <f ca="1">IF($E81="", "", IFERROR(INDEX(OFFSET('Fund Guide'!$B$5,1,MATCH(S$8,OFFSET('Fund Guide'!$B$5,,,,COUNTA('Fund Guide'!75:75)),0)-1,COUNTA('Fund Guide'!$B:$B)-COUNTA('Fund Guide'!$B$2:$B$5)),MATCH($E81,OFFSET('Fund Guide'!$B$5,1,,COUNTA('Fund Guide'!$B:$B)-COUNTA('Fund Guide'!$B$2:$B$5)),0)),"-"))</f>
        <v/>
      </c>
      <c r="T81" s="791" t="str">
        <f ca="1">IF($E81="", "", IFERROR(INDEX(OFFSET('Fund Guide'!$B$5,1,MATCH(T$8,OFFSET('Fund Guide'!$B$5,,,,COUNTA('Fund Guide'!75:75)),0)-1,COUNTA('Fund Guide'!$B:$B)-COUNTA('Fund Guide'!$B$2:$B$5)),MATCH($E81,OFFSET('Fund Guide'!$B$5,1,,COUNTA('Fund Guide'!$B:$B)-COUNTA('Fund Guide'!$B$2:$B$5)),0)),"-"))</f>
        <v/>
      </c>
      <c r="U81" s="792" t="str">
        <f ca="1">IF($E81="", "", IFERROR(INDEX(OFFSET('Fund Guide'!$B$5,1,MATCH(U$8,OFFSET('Fund Guide'!$B$5,,,,COUNTA('Fund Guide'!75:75)),0)-1,COUNTA('Fund Guide'!$B:$B)-COUNTA('Fund Guide'!$B$2:$B$5)),MATCH($E81,OFFSET('Fund Guide'!$B$5,1,,COUNTA('Fund Guide'!$B:$B)-COUNTA('Fund Guide'!$B$2:$B$5)),0)),"-"))</f>
        <v/>
      </c>
      <c r="V81" s="791" t="str">
        <f ca="1">IF($E81="", "", IFERROR(INDEX(OFFSET('Fund Guide'!$B$5,1,MATCH(V$8,OFFSET('Fund Guide'!$B$5,,,,COUNTA('Fund Guide'!75:75)),0)-1,COUNTA('Fund Guide'!$B:$B)-COUNTA('Fund Guide'!$B$2:$B$5)),MATCH($E81,OFFSET('Fund Guide'!$B$5,1,,COUNTA('Fund Guide'!$B:$B)-COUNTA('Fund Guide'!$B$2:$B$5)),0)),"-"))</f>
        <v/>
      </c>
      <c r="W81" s="792" t="str">
        <f ca="1">IF($E81="", "", IFERROR(INDEX(OFFSET('Fund Guide'!$B$5,1,MATCH(W$8,OFFSET('Fund Guide'!$B$5,,,,COUNTA('Fund Guide'!75:75)),0)-1,COUNTA('Fund Guide'!$B:$B)-COUNTA('Fund Guide'!$B$2:$B$5)),MATCH($E81,OFFSET('Fund Guide'!$B$5,1,,COUNTA('Fund Guide'!$B:$B)-COUNTA('Fund Guide'!$B$2:$B$5)),0)),"-"))</f>
        <v/>
      </c>
      <c r="X81" s="791" t="str">
        <f ca="1">IF($E81="", "", IFERROR(INDEX(OFFSET('Fund Guide'!$B$5,1,MATCH(X$8,OFFSET('Fund Guide'!$B$5,,,,COUNTA('Fund Guide'!75:75)),0)-1,COUNTA('Fund Guide'!$B:$B)-COUNTA('Fund Guide'!$B$2:$B$5)),MATCH($E81,OFFSET('Fund Guide'!$B$5,1,,COUNTA('Fund Guide'!$B:$B)-COUNTA('Fund Guide'!$B$2:$B$5)),0)),"-"))</f>
        <v/>
      </c>
      <c r="Y81" s="792" t="str">
        <f ca="1">IF($E81="", "", IFERROR(INDEX(OFFSET('Fund Guide'!$B$5,1,MATCH(Y$8,OFFSET('Fund Guide'!$B$5,,,,COUNTA('Fund Guide'!75:75)),0)-1,COUNTA('Fund Guide'!$B:$B)-COUNTA('Fund Guide'!$B$2:$B$5)),MATCH($E81,OFFSET('Fund Guide'!$B$5,1,,COUNTA('Fund Guide'!$B:$B)-COUNTA('Fund Guide'!$B$2:$B$5)),0)),"-"))</f>
        <v/>
      </c>
      <c r="Z81" s="793" t="str">
        <f ca="1">IF($E81="", "", IFERROR(INDEX(OFFSET('Fund Guide'!$B$5,1,MATCH(Z$8,OFFSET('Fund Guide'!$B$5,,,,COUNTA('Fund Guide'!75:75)),0)-1,COUNTA('Fund Guide'!$B:$B)-COUNTA('Fund Guide'!$B$2:$B$5)),MATCH($E81,OFFSET('Fund Guide'!$B$5,1,,COUNTA('Fund Guide'!$B:$B)-COUNTA('Fund Guide'!$B$2:$B$5)),0)),"-"))</f>
        <v/>
      </c>
      <c r="AA81" s="794" t="str">
        <f ca="1">IF($E81="", "", IFERROR(INDEX(OFFSET('Fund Guide'!$B$5,1,MATCH(AA$8,OFFSET('Fund Guide'!$B$5,,,,COUNTA('Fund Guide'!75:75)),0)-1,COUNTA('Fund Guide'!$B:$B)-COUNTA('Fund Guide'!$B$2:$B$5)),MATCH($E81,OFFSET('Fund Guide'!$B$5,1,,COUNTA('Fund Guide'!$B:$B)-COUNTA('Fund Guide'!$B$2:$B$5)),0)),"-"))</f>
        <v/>
      </c>
      <c r="AC81" s="222"/>
      <c r="AD81" s="222"/>
      <c r="AE81" s="221"/>
      <c r="AG81" s="982"/>
      <c r="AH81" s="991"/>
      <c r="AI81" s="997"/>
      <c r="AJ81" s="1006" t="b">
        <f ca="1">OR(AND($J81&gt;$Y$2, $J81&lt;&gt;"-", $J81&lt;&gt;"", $AC81="", $AD81="", $AE81=""),AND($F81&lt;&gt;"-", $R81=0, $AC81="", $AD81="", $AE81=""), AND(RIGHT($E81,6)="B.Side", $R81=0, $AC81="", $AD81="", $AE81=""))</f>
        <v>0</v>
      </c>
    </row>
    <row r="82" spans="2:36" s="409" customFormat="1" ht="4.5" customHeight="1">
      <c r="B82" s="407"/>
      <c r="C82" s="407"/>
      <c r="D82" s="407"/>
      <c r="E82" s="418"/>
      <c r="F82" s="444"/>
      <c r="G82" s="419"/>
      <c r="H82" s="419"/>
      <c r="I82" s="420"/>
      <c r="J82" s="420"/>
      <c r="K82" s="420"/>
      <c r="L82" s="420"/>
      <c r="N82" s="429"/>
      <c r="R82" s="420"/>
      <c r="T82" s="420"/>
      <c r="V82" s="420"/>
      <c r="X82" s="420"/>
      <c r="Z82" s="420"/>
      <c r="AC82" s="420"/>
      <c r="AG82" s="981"/>
      <c r="AH82" s="987"/>
      <c r="AI82" s="995"/>
      <c r="AJ82" s="1003"/>
    </row>
    <row r="83" spans="2:36" s="425" customFormat="1" ht="14.25" customHeight="1">
      <c r="B83" s="421"/>
      <c r="C83" s="421"/>
      <c r="D83" s="421" t="s">
        <v>12</v>
      </c>
      <c r="E83" s="452" t="s">
        <v>696</v>
      </c>
      <c r="F83" s="453"/>
      <c r="G83" s="453"/>
      <c r="H83" s="453"/>
      <c r="I83" s="454"/>
      <c r="J83" s="454"/>
      <c r="K83" s="454"/>
      <c r="L83" s="454"/>
      <c r="N83" s="455">
        <f>IFERROR(IF(O83=0, 0, O83*$O$3),0)</f>
        <v>0</v>
      </c>
      <c r="O83" s="580"/>
      <c r="P83" s="456">
        <f>IF(O83=0, 0, SUM(P84:P85)*O83)</f>
        <v>0</v>
      </c>
      <c r="R83" s="454"/>
      <c r="S83" s="456"/>
      <c r="T83" s="454"/>
      <c r="U83" s="456"/>
      <c r="V83" s="454"/>
      <c r="W83" s="456"/>
      <c r="X83" s="454"/>
      <c r="Y83" s="456"/>
      <c r="Z83" s="454"/>
      <c r="AA83" s="456"/>
      <c r="AC83" s="454"/>
      <c r="AD83" s="456"/>
      <c r="AE83" s="456"/>
      <c r="AG83" s="513"/>
      <c r="AH83" s="990"/>
      <c r="AI83" s="996"/>
      <c r="AJ83" s="1005"/>
    </row>
    <row r="84" spans="2:36" s="441" customFormat="1" ht="14.25" customHeight="1">
      <c r="B84" s="435"/>
      <c r="C84" s="435"/>
      <c r="D84" s="435"/>
      <c r="E84" s="352" t="s">
        <v>2610</v>
      </c>
      <c r="F84" s="436" cm="1">
        <f t="array" aca="1" ref="F84" ca="1">IF($E84="", "", IFERROR(INDEX(OFFSET('Fund Guide'!$B$5,1,MATCH(F$8,OFFSET('Fund Guide'!$B$5,,,,COUNTA('Fund Guide'!$5:$5)),0)-1,COUNTA('Fund Guide'!$B:$B)-COUNTA('Fund Guide'!$B$2:$B$5)),MATCH($E84,OFFSET('Fund Guide'!$B$5,1,,COUNTA('Fund Guide'!$B:$B)-COUNTA('Fund Guide'!$B$2:$B$5)),0)),
IFERROR(INDEX(OFFSET('RF &amp; RV Guide'!$Z$10,1, , 100),MATCH(IF(FIND("(", $E84)&gt;0, LEFT($E84, FIND("(", $E84)-1),), IFERROR(IF(FIND("(", OFFSET('RF &amp; RV Guide'!$E$10,1,,100))&gt;0, LEFT(OFFSET('RF &amp; RV Guide'!$E$10,1,,100), FIND("(", $E84)-1),),"-"),0)),
IFERROR(INDEX(OFFSET('RF &amp; RV Guide'!$Z$10,1, , 100),MATCH($E84, OFFSET('RF &amp; RV Guide'!$E$10,1,,100),0)), "-"))))</f>
        <v>31964074000171</v>
      </c>
      <c r="G84" s="437">
        <f ca="1">IF($E84="", "", IFERROR(INDEX(OFFSET('Fund Guide'!$B$5,1,MATCH(G$8,OFFSET('Fund Guide'!$B$5,,,,COUNTA('Fund Guide'!$5:$5)),0)-1,COUNTA('Fund Guide'!$B:$B)-COUNTA('Fund Guide'!$B$2:$B$5)),MATCH($E84,OFFSET('Fund Guide'!$B$5,1,,COUNTA('Fund Guide'!$B:$B)-COUNTA('Fund Guide'!$B$2:$B$5)),0)),
IF(OR(LEFT($E84,3)="NTN",LEFT($E84,3)="LTN"),DATE(_xlfn.NUMBERVALUE(RIGHT(LEFT($E84,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5</v>
      </c>
      <c r="H84" s="438" t="str">
        <f ca="1">IF($E84="", "", IFERROR(INDEX(OFFSET('Fund Guide'!$B$5,1,MATCH(H$8,OFFSET('Fund Guide'!$B$5,,,,COUNTA('Fund Guide'!104:104)),0)-1,COUNTA('Fund Guide'!$B:$B)-COUNTA('Fund Guide'!$B$2:$B$5)),MATCH($E84,OFFSET('Fund Guide'!$B$5,1,,COUNTA('Fund Guide'!$B:$B)-COUNTA('Fund Guide'!$B$2:$B$5)),0)),IFERROR(OFFSET('RF &amp; RV Guide'!$E$8,2+MATCH($E84, OFFSET('RF &amp; RV Guide'!$E$8,3,,200), 0),-1+MATCH(H$8, OFFSET('RF &amp; RV Guide'!$E$8,,,,COUNTA('RF &amp; RV Guide'!$8:$8)-COUNTA('RF &amp; RV Guide'!$A$8:$E$8)),0)),"BRL")))</f>
        <v/>
      </c>
      <c r="I84" s="439">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4.0000000000000001E-3</v>
      </c>
      <c r="J84" s="440"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43447</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Sim</v>
      </c>
      <c r="L84" s="865" t="s">
        <v>4214</v>
      </c>
      <c r="N84" s="846">
        <f>IFERROR(IF(O84=0, "", O84*$O$3/IF($P$2&lt;&gt;"USD", IF(L84="Offsh.", 'Asset Allocation Tatico'!$C$38,1), IF(L84&lt;&gt;"Offsh.", 1/'Asset Allocation Tatico'!$C$38, 1))), 0)</f>
        <v>100000</v>
      </c>
      <c r="O84" s="221">
        <v>0.01</v>
      </c>
      <c r="P84" s="457">
        <f>IFERROR(IF(O84=0, "", O84/O$83),0)</f>
        <v>0</v>
      </c>
      <c r="R84" s="791">
        <f ca="1">IF($E84="", "", IFERROR(INDEX(OFFSET('Fund Guide'!$B$5,1,MATCH(R$8,OFFSET('Fund Guide'!$B$5,,,,COUNTA('Fund Guide'!78:78)),0)-1,COUNTA('Fund Guide'!$B:$B)-COUNTA('Fund Guide'!$B$2:$B$5)),MATCH($E84,OFFSET('Fund Guide'!$B$5,1,,COUNTA('Fund Guide'!$B:$B)-COUNTA('Fund Guide'!$B$2:$B$5)),0)),0))</f>
        <v>-8.4483852653377545E-3</v>
      </c>
      <c r="S84" s="792">
        <f ca="1">IF($E84="", "", IFERROR(INDEX(OFFSET('Fund Guide'!$B$5,1,MATCH(S$8,OFFSET('Fund Guide'!$B$5,,,,COUNTA('Fund Guide'!78:78)),0)-1,COUNTA('Fund Guide'!$B:$B)-COUNTA('Fund Guide'!$B$2:$B$5)),MATCH($E84,OFFSET('Fund Guide'!$B$5,1,,COUNTA('Fund Guide'!$B:$B)-COUNTA('Fund Guide'!$B$2:$B$5)),0)),"-"))</f>
        <v>-0.25992349546888927</v>
      </c>
      <c r="T84" s="791">
        <f ca="1">IF($E84="", "", IFERROR(INDEX(OFFSET('Fund Guide'!$B$5,1,MATCH(T$8,OFFSET('Fund Guide'!$B$5,,,,COUNTA('Fund Guide'!78:78)),0)-1,COUNTA('Fund Guide'!$B:$B)-COUNTA('Fund Guide'!$B$2:$B$5)),MATCH($E84,OFFSET('Fund Guide'!$B$5,1,,COUNTA('Fund Guide'!$B:$B)-COUNTA('Fund Guide'!$B$2:$B$5)),0)),"-"))</f>
        <v>-8.465612054286753E-2</v>
      </c>
      <c r="U84" s="792">
        <f ca="1">IF($E84="", "", IFERROR(INDEX(OFFSET('Fund Guide'!$B$5,1,MATCH(U$8,OFFSET('Fund Guide'!$B$5,,,,COUNTA('Fund Guide'!78:78)),0)-1,COUNTA('Fund Guide'!$B:$B)-COUNTA('Fund Guide'!$B$2:$B$5)),MATCH($E84,OFFSET('Fund Guide'!$B$5,1,,COUNTA('Fund Guide'!$B:$B)-COUNTA('Fund Guide'!$B$2:$B$5)),0)),"-"))</f>
        <v>-0.63993650555707671</v>
      </c>
      <c r="V84" s="791">
        <f ca="1">IF($E84="", "", IFERROR(INDEX(OFFSET('Fund Guide'!$B$5,1,MATCH(V$8,OFFSET('Fund Guide'!$B$5,,,,COUNTA('Fund Guide'!78:78)),0)-1,COUNTA('Fund Guide'!$B:$B)-COUNTA('Fund Guide'!$B$2:$B$5)),MATCH($E84,OFFSET('Fund Guide'!$B$5,1,,COUNTA('Fund Guide'!$B:$B)-COUNTA('Fund Guide'!$B$2:$B$5)),0)),"-"))</f>
        <v>-0.15835057971132083</v>
      </c>
      <c r="W84" s="792">
        <f ca="1">IF($E84="", "", IFERROR(INDEX(OFFSET('Fund Guide'!$B$5,1,MATCH(W$8,OFFSET('Fund Guide'!$B$5,,,,COUNTA('Fund Guide'!78:78)),0)-1,COUNTA('Fund Guide'!$B:$B)-COUNTA('Fund Guide'!$B$2:$B$5)),MATCH($E84,OFFSET('Fund Guide'!$B$5,1,,COUNTA('Fund Guide'!$B:$B)-COUNTA('Fund Guide'!$B$2:$B$5)),0)),"-"))</f>
        <v>-0.77134608370028379</v>
      </c>
      <c r="X84" s="791">
        <f ca="1">IF($E84="", "", IFERROR(INDEX(OFFSET('Fund Guide'!$B$5,1,MATCH(X$8,OFFSET('Fund Guide'!$B$5,,,,COUNTA('Fund Guide'!78:78)),0)-1,COUNTA('Fund Guide'!$B:$B)-COUNTA('Fund Guide'!$B$2:$B$5)),MATCH($E84,OFFSET('Fund Guide'!$B$5,1,,COUNTA('Fund Guide'!$B:$B)-COUNTA('Fund Guide'!$B$2:$B$5)),0)),"-"))</f>
        <v>0.53285305018862172</v>
      </c>
      <c r="Y84" s="792">
        <f ca="1">IF($E84="", "", IFERROR(INDEX(OFFSET('Fund Guide'!$B$5,1,MATCH(Y$8,OFFSET('Fund Guide'!$B$5,,,,COUNTA('Fund Guide'!78:78)),0)-1,COUNTA('Fund Guide'!$B:$B)-COUNTA('Fund Guide'!$B$2:$B$5)),MATCH($E84,OFFSET('Fund Guide'!$B$5,1,,COUNTA('Fund Guide'!$B:$B)-COUNTA('Fund Guide'!$B$2:$B$5)),0)),"-"))</f>
        <v>2.2960169357955231</v>
      </c>
      <c r="Z84" s="793">
        <f ca="1">IF($E84="", "", IFERROR(INDEX(OFFSET('Fund Guide'!$B$5,1,MATCH(Z$8,OFFSET('Fund Guide'!$B$5,,,,COUNTA('Fund Guide'!78:78)),0)-1,COUNTA('Fund Guide'!$B:$B)-COUNTA('Fund Guide'!$B$2:$B$5)),MATCH($E84,OFFSET('Fund Guide'!$B$5,1,,COUNTA('Fund Guide'!$B:$B)-COUNTA('Fund Guide'!$B$2:$B$5)),0)),"-"))</f>
        <v>0.25421454318831205</v>
      </c>
      <c r="AA84" s="794">
        <f ca="1">IF($E84="", "", IFERROR(INDEX(OFFSET('Fund Guide'!$B$5,1,MATCH(AA$8,OFFSET('Fund Guide'!$B$5,,,,COUNTA('Fund Guide'!78:78)),0)-1,COUNTA('Fund Guide'!$B:$B)-COUNTA('Fund Guide'!$B$2:$B$5)),MATCH($E84,OFFSET('Fund Guide'!$B$5,1,,COUNTA('Fund Guide'!$B:$B)-COUNTA('Fund Guide'!$B$2:$B$5)),0)),"-"))</f>
        <v>-0.85339111800054457</v>
      </c>
      <c r="AC84" s="222"/>
      <c r="AD84" s="222"/>
      <c r="AE84" s="221"/>
      <c r="AG84" s="982"/>
      <c r="AH84" s="991"/>
      <c r="AI84" s="997"/>
      <c r="AJ84" s="1006" t="b">
        <f ca="1">OR(AND($J84&gt;$Y$2, $J84&lt;&gt;"-", $J84&lt;&gt;"", $AC84="", $AD84="", $AE84=""),AND($F84&lt;&gt;"-", $R84=0, $AC84="", $AD84="", $AE84=""), AND(RIGHT($E84,6)="B.Side", $R84=0, $AC84="", $AD84="", $AE84=""))</f>
        <v>0</v>
      </c>
    </row>
    <row r="85" spans="2:36" s="409" customFormat="1" ht="4.5" customHeight="1">
      <c r="B85" s="407"/>
      <c r="C85" s="407"/>
      <c r="D85" s="407"/>
      <c r="F85" s="464"/>
      <c r="P85" s="409" t="str">
        <f>IFERROR(IF(O85=0, "", O85/O$83),0)</f>
        <v/>
      </c>
      <c r="AG85" s="981"/>
      <c r="AH85" s="987"/>
      <c r="AI85" s="995"/>
      <c r="AJ85" s="1003"/>
    </row>
    <row r="86" spans="2:36" s="425" customFormat="1" ht="18" customHeight="1">
      <c r="B86" s="421" t="s">
        <v>1342</v>
      </c>
      <c r="C86" s="421" t="s">
        <v>1342</v>
      </c>
      <c r="D86" s="421" t="s">
        <v>1342</v>
      </c>
      <c r="E86" s="465" t="s">
        <v>1404</v>
      </c>
      <c r="F86" s="977" t="s">
        <v>12</v>
      </c>
      <c r="G86" s="428"/>
      <c r="H86" s="427">
        <f ca="1">SUMIF($H$13:$H$85,"="&amp;"USD", $O$13:$O$85)</f>
        <v>0</v>
      </c>
      <c r="I86" s="427">
        <f ca="1">SUMPRODUCT($I$13:$I$85,$O$13:$O$85)</f>
        <v>4.0000000000000003E-5</v>
      </c>
      <c r="J86" s="428"/>
      <c r="K86" s="428"/>
      <c r="L86" s="428"/>
      <c r="N86" s="466">
        <f>N56+N40+N10</f>
        <v>0</v>
      </c>
      <c r="O86" s="428">
        <f>ROUND(O56+O40+O10,5)</f>
        <v>0</v>
      </c>
      <c r="P86" s="428">
        <f>ROUND(P56+P40+P10,6)</f>
        <v>0</v>
      </c>
      <c r="R86" s="428"/>
      <c r="S86" s="428"/>
      <c r="T86" s="428"/>
      <c r="U86" s="428"/>
      <c r="V86" s="428"/>
      <c r="W86" s="428"/>
      <c r="X86" s="428"/>
      <c r="Y86" s="428"/>
      <c r="Z86" s="428"/>
      <c r="AA86" s="428"/>
      <c r="AC86" s="428"/>
      <c r="AD86" s="428"/>
      <c r="AE86" s="428"/>
      <c r="AG86" s="513"/>
      <c r="AH86" s="990"/>
      <c r="AI86" s="996"/>
      <c r="AJ86" s="1005"/>
    </row>
    <row r="87" spans="2:36" s="69" customFormat="1" ht="18.75" customHeight="1">
      <c r="B87" s="467"/>
      <c r="C87" s="467"/>
      <c r="D87" s="468"/>
      <c r="F87" s="469"/>
      <c r="G87" s="469"/>
      <c r="N87" s="469"/>
      <c r="O87" s="470"/>
      <c r="P87" s="469"/>
      <c r="R87" s="469"/>
      <c r="T87" s="469"/>
      <c r="V87" s="469"/>
      <c r="X87" s="469"/>
      <c r="Z87" s="469"/>
      <c r="AG87" s="77"/>
      <c r="AH87" s="993"/>
      <c r="AI87" s="999"/>
      <c r="AJ87" s="1008"/>
    </row>
    <row r="88" spans="2:36" s="409" customFormat="1" ht="15.75">
      <c r="B88" s="407"/>
      <c r="C88" s="407"/>
      <c r="D88" s="407"/>
      <c r="E88" s="418"/>
      <c r="F88" s="419"/>
      <c r="G88" s="419"/>
      <c r="H88" s="419"/>
      <c r="I88" s="420"/>
      <c r="N88" s="471"/>
      <c r="O88" s="472"/>
      <c r="P88" s="471"/>
      <c r="R88" s="471"/>
      <c r="T88" s="471"/>
      <c r="V88" s="471"/>
      <c r="X88" s="471"/>
      <c r="Z88" s="471"/>
      <c r="AG88" s="1003"/>
      <c r="AH88" s="981"/>
      <c r="AI88" s="987"/>
      <c r="AJ88" s="1012"/>
    </row>
  </sheetData>
  <mergeCells count="10">
    <mergeCell ref="F6:J6"/>
    <mergeCell ref="U3:V3"/>
    <mergeCell ref="E2:E4"/>
    <mergeCell ref="AC6:AE6"/>
    <mergeCell ref="N6:P6"/>
    <mergeCell ref="R6:AA6"/>
    <mergeCell ref="O3:P3"/>
    <mergeCell ref="AD2:AE2"/>
    <mergeCell ref="AD4:AH4"/>
    <mergeCell ref="AD3:AF3"/>
  </mergeCells>
  <conditionalFormatting sqref="P10 P42 P56 P69 P40 P58 P45 P26 P15 P12 P17 P20 P23 P31 P34 P47 P50 P53 P60 P63 P66 P71 P74 P77 P80 P83">
    <cfRule type="expression" dxfId="1316" priority="539">
      <formula>ROUND(P10,4)&lt;&gt;ROUND(O10,4)</formula>
    </cfRule>
  </conditionalFormatting>
  <conditionalFormatting sqref="R15:AA15 R26:AA26 R42:AA42 R45:AA45 R58:AA58 R69:AA69 R74:AA74 R77:AA77 R80:AA80 R20:AA20 R23:AA23 R12:AA12">
    <cfRule type="expression" dxfId="1315" priority="176">
      <formula>R12&lt;&gt;Q12</formula>
    </cfRule>
  </conditionalFormatting>
  <conditionalFormatting sqref="R17:AA17">
    <cfRule type="expression" dxfId="1314" priority="62">
      <formula>R17&lt;&gt;Q17</formula>
    </cfRule>
  </conditionalFormatting>
  <conditionalFormatting sqref="R71:AA71">
    <cfRule type="expression" dxfId="1313" priority="53">
      <formula>R71&lt;&gt;Q71</formula>
    </cfRule>
  </conditionalFormatting>
  <conditionalFormatting sqref="R83:AA83">
    <cfRule type="expression" dxfId="1312" priority="25">
      <formula>R83&lt;&gt;Q83</formula>
    </cfRule>
  </conditionalFormatting>
  <conditionalFormatting sqref="N86:P86">
    <cfRule type="expression" dxfId="1311" priority="5131">
      <formula>AND(ROUND($P$86,3)&lt;&gt;1,$P$86&lt;&gt;0)</formula>
    </cfRule>
  </conditionalFormatting>
  <conditionalFormatting sqref="AD4">
    <cfRule type="expression" dxfId="1310" priority="14">
      <formula>$AD$4&lt;&gt;""</formula>
    </cfRule>
  </conditionalFormatting>
  <conditionalFormatting sqref="K38 K13">
    <cfRule type="expression" dxfId="1309" priority="13">
      <formula>$K13="Não"</formula>
    </cfRule>
  </conditionalFormatting>
  <conditionalFormatting sqref="AC18:AE18 AC13:AE13 AC24:AE24 AC21:AE21 AC32:AE32 AC35:AE35 AC38:AE38 AC29:AE29 AC48:AE48 AC54:AE54 AC51:AE51 AC43:AE43 AC61:AE61 AC67:AE67 AC75:AE75 AC78:AE78 AC81:AE81 AC84:AE84 AC72:AE72 AC64:AE64">
    <cfRule type="expression" dxfId="1308" priority="9725">
      <formula>OR(AND($J13&gt;$Y$2, $J13&lt;&gt;"-", $J13&lt;&gt;"", $AC13="", $AD13="", $AE13=""),AND($F13&lt;&gt;"-", LEFT($F13,2)&lt;&gt;"BR", $R13=0, $AC13="", $AD13="", $AE13=""), AND(LEFT($E13,8)="Carteira", $R13=0, $AC13="", $AD13="", $AE13=""))</formula>
    </cfRule>
  </conditionalFormatting>
  <conditionalFormatting sqref="AD3 AG3:AH3">
    <cfRule type="expression" dxfId="1307" priority="9726">
      <formula>$AD$3&lt;&gt;""</formula>
    </cfRule>
  </conditionalFormatting>
  <conditionalFormatting sqref="AD2:AH2">
    <cfRule type="expression" dxfId="1306" priority="9728">
      <formula>$AD$2&lt;&gt;""</formula>
    </cfRule>
  </conditionalFormatting>
  <conditionalFormatting sqref="N18 N13 N24 N21 N32 N35 N38 N29 N48 N51 N54 N43 N61 N67 N75 N78 N81 N84 N72 N64">
    <cfRule type="expression" dxfId="1305" priority="11">
      <formula>OR($L13="Offsh.",$P$2="USD")</formula>
    </cfRule>
  </conditionalFormatting>
  <conditionalFormatting sqref="N10 N12 N15 N17 N20 N23 N26 N28 N31 N34 N40 N42 N45 N47 N50 N53 N56 N58 N60 N63 N66 N69 N71 N74 N77 N80 N83 N86">
    <cfRule type="expression" dxfId="1304" priority="9">
      <formula>$P$2="USD"</formula>
    </cfRule>
  </conditionalFormatting>
  <conditionalFormatting sqref="O3:P3">
    <cfRule type="expression" dxfId="1303" priority="8">
      <formula>$P$2="USD"</formula>
    </cfRule>
  </conditionalFormatting>
  <conditionalFormatting sqref="L32 L48 L54 L67 L75 L78 L81 L35 L18 L38 L51 L72 L84 L24 L13 L21 L29 L43 L61 L64">
    <cfRule type="expression" dxfId="1302" priority="7">
      <formula>AND(OR($E13&lt;&gt;"", $O13 &lt;&gt;""), $L13="")</formula>
    </cfRule>
  </conditionalFormatting>
  <conditionalFormatting sqref="O32 O48 O51 O54 O67 O75 O78 O81 O84 O35 O24 O72 O38 O18 O13 O21 O29 O43 O61 O64">
    <cfRule type="expression" dxfId="1301" priority="5">
      <formula>AND(OR($E13&lt;&gt;"", $L13 &lt;&gt;""), $O13="")</formula>
    </cfRule>
  </conditionalFormatting>
  <conditionalFormatting sqref="E32 E48 E51 E54 E67 E75 E78 E81 E84 E35 E24 E72 E38 E18 E13 E21 E29 E43 E61 E64">
    <cfRule type="expression" dxfId="1300" priority="6">
      <formula>AND(OR($L13&lt;&gt;"", $O13 &lt;&gt;""), $E13="")</formula>
    </cfRule>
  </conditionalFormatting>
  <conditionalFormatting sqref="P37">
    <cfRule type="expression" dxfId="1299" priority="4">
      <formula>ROUND(P37,4)&lt;&gt;ROUND(O37,4)</formula>
    </cfRule>
  </conditionalFormatting>
  <conditionalFormatting sqref="R37:AA37">
    <cfRule type="expression" dxfId="1298" priority="3">
      <formula>R37&lt;&gt;Q37</formula>
    </cfRule>
  </conditionalFormatting>
  <conditionalFormatting sqref="N37">
    <cfRule type="expression" dxfId="1297" priority="1">
      <formula>$P$2="USD"</formula>
    </cfRule>
  </conditionalFormatting>
  <dataValidations count="26">
    <dataValidation type="list" allowBlank="1" showInputMessage="1" showErrorMessage="1" sqref="AC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61" xr:uid="{70C16731-EE89-4D0A-BB5F-D30FEDD1817C}">
      <formula1>Long_Only</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5" xr:uid="{A182A324-B4B5-4A52-8020-4FDAF4A537F0}">
      <formula1>China</formula1>
    </dataValidation>
    <dataValidation type="list" allowBlank="1" showInputMessage="1" sqref="E78" xr:uid="{547DB14C-9EF8-4A3B-A713-B5884276156E}">
      <formula1>Europa</formula1>
    </dataValidation>
    <dataValidation type="list" allowBlank="1" showInputMessage="1" sqref="E84 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N3" xr:uid="{F166C909-700F-FB49-8211-46B7DED0FA38}">
      <formula1>"Perfil 1,Perfil 2,Perfil 3,Perfil 4,Perfil 5"</formula1>
    </dataValidation>
    <dataValidation type="list" allowBlank="1" showInputMessage="1" sqref="E21" xr:uid="{BC67E66F-2BB0-4E98-99FA-4C9ADE5569F8}">
      <formula1>Inflação_Média</formula1>
    </dataValidation>
    <dataValidation type="list" allowBlank="1" showInputMessage="1" showErrorMessage="1" sqref="Y4" xr:uid="{399D7CF6-0549-4469-8122-711AE1CB70DB}">
      <formula1>"CDI,IMA-B,Ibovespa"</formula1>
    </dataValidation>
    <dataValidation type="list" allowBlank="1" showInputMessage="1" sqref="E54" xr:uid="{2D023342-CB02-411C-867E-6E7E67365CF6}">
      <formula1>Multiestratégia</formula1>
    </dataValidation>
    <dataValidation type="list" allowBlank="1" showInputMessage="1" showErrorMessage="1" sqref="L72 L35 L18 L24 L32 L38 L48 L54 L21 L67 L75 L78 L81 L51 L84 L13 L29 L61 L43 L64" xr:uid="{7600773C-F67A-46DC-ACC4-6C5A07357C96}">
      <formula1>"C. Adm.,F. Excl.,Offsh."</formula1>
    </dataValidation>
    <dataValidation type="list" allowBlank="1" showInputMessage="1" showErrorMessage="1" sqref="P2" xr:uid="{FB86094A-8339-420B-927A-F4D11ACEEDD9}">
      <formula1>"BRL,USD"</formula1>
    </dataValidation>
    <dataValidation type="list" allowBlank="1" showInputMessage="1" sqref="E38" xr:uid="{7093A495-8340-4C75-A280-23E73FAA9040}">
      <formula1>Internacional</formula1>
    </dataValidation>
    <dataValidation type="list" allowBlank="1" showInputMessage="1" showErrorMessage="1" sqref="AC84 AC18 AC24 AC32 AC35 AC38 AC48 AC51 AC54 AC21 AC67 AC72 AC75 AC78 AC81 AC13 AC29 AC61 AC43 AC64" xr:uid="{B2854544-E8CF-4CE9-9EC0-70986F033007}">
      <formula1>"CDI,Ibovespa,IFIX,IHFA,IMA-B,IMAB-5,IPCA,MSCI World,MSCI China,NASDAQ,Ouro,PTAX,SELIC,SP500"</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list" allowBlank="1" showInputMessage="1" sqref="E64" xr:uid="{6F1A2E25-BBAA-4EAB-B7B8-53A01DB660CD}">
      <formula1>Long_Bias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266700</xdr:colOff>
                    <xdr:row>1</xdr:row>
                    <xdr:rowOff>190500</xdr:rowOff>
                  </from>
                  <to>
                    <xdr:col>19</xdr:col>
                    <xdr:colOff>523875</xdr:colOff>
                    <xdr:row>2</xdr:row>
                    <xdr:rowOff>238125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8</xdr:col>
                    <xdr:colOff>609600</xdr:colOff>
                    <xdr:row>0</xdr:row>
                    <xdr:rowOff>66675</xdr:rowOff>
                  </from>
                  <to>
                    <xdr:col>10</xdr:col>
                    <xdr:colOff>685800</xdr:colOff>
                    <xdr:row>1</xdr:row>
                    <xdr:rowOff>85725</xdr:rowOff>
                  </to>
                </anchor>
              </controlPr>
            </control>
          </mc:Choice>
        </mc:AlternateContent>
        <mc:AlternateContent xmlns:mc="http://schemas.openxmlformats.org/markup-compatibility/2006">
          <mc:Choice Requires="x14">
            <control shapeId="9231" r:id="rId6" name="Button 15">
              <controlPr defaultSize="0" print="0" autoFill="0" autoPict="0" macro="[0]!importar_portfolio">
                <anchor moveWithCells="1" sizeWithCells="1">
                  <from>
                    <xdr:col>8</xdr:col>
                    <xdr:colOff>600075</xdr:colOff>
                    <xdr:row>1</xdr:row>
                    <xdr:rowOff>200025</xdr:rowOff>
                  </from>
                  <to>
                    <xdr:col>10</xdr:col>
                    <xdr:colOff>666750</xdr:colOff>
                    <xdr:row>3</xdr:row>
                    <xdr:rowOff>19050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457200</xdr:colOff>
                    <xdr:row>1</xdr:row>
                    <xdr:rowOff>171450</xdr:rowOff>
                  </from>
                  <to>
                    <xdr:col>28</xdr:col>
                    <xdr:colOff>409575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U72"/>
  <sheetViews>
    <sheetView showGridLines="0" showRuler="0" view="pageLayout" zoomScaleNormal="80" workbookViewId="0">
      <selection activeCell="F8" sqref="F8"/>
    </sheetView>
  </sheetViews>
  <sheetFormatPr defaultColWidth="10.69921875" defaultRowHeight="11.25"/>
  <cols>
    <col min="1" max="1" width="2.09765625" style="350" customWidth="1"/>
    <col min="2" max="3" width="2.09765625" style="350" hidden="1" customWidth="1"/>
    <col min="4" max="4" width="27" style="350" customWidth="1"/>
    <col min="5" max="5" width="0.59765625" style="1193" customWidth="1"/>
    <col min="6" max="6" width="9.8984375" style="350" customWidth="1"/>
    <col min="7" max="7" width="5.09765625" style="353" customWidth="1"/>
    <col min="8" max="8" width="0.59765625" style="1193" customWidth="1"/>
    <col min="9" max="9" width="5.19921875" style="353" customWidth="1"/>
    <col min="10" max="10" width="5.8984375" style="353" customWidth="1"/>
    <col min="11" max="11" width="5.19921875" style="353" customWidth="1"/>
    <col min="12" max="12" width="6.59765625" style="353" customWidth="1"/>
    <col min="13" max="13" width="5.19921875" style="353" customWidth="1"/>
    <col min="14" max="14" width="6.59765625" style="353" customWidth="1"/>
    <col min="15" max="15" width="5.19921875" style="353" customWidth="1"/>
    <col min="16" max="16" width="6.59765625" style="353" customWidth="1"/>
    <col min="17" max="18" width="5.09765625" style="353" customWidth="1"/>
    <col min="19" max="19" width="0.59765625" style="1209" customWidth="1"/>
    <col min="20" max="21" width="5.5" style="353" customWidth="1"/>
    <col min="22" max="22" width="14.796875" style="350" customWidth="1"/>
    <col min="23" max="16384" width="10.69921875" style="350"/>
  </cols>
  <sheetData>
    <row r="1" spans="1:21" s="486" customFormat="1" ht="33.75" customHeight="1">
      <c r="A1" s="484"/>
      <c r="B1" s="484"/>
      <c r="C1" s="484"/>
      <c r="D1" s="485" t="s">
        <v>1420</v>
      </c>
      <c r="E1" s="1201"/>
      <c r="G1" s="487"/>
      <c r="H1" s="1201"/>
      <c r="I1" s="487"/>
      <c r="J1" s="488"/>
      <c r="L1" s="488"/>
      <c r="M1" s="488"/>
      <c r="N1" s="488"/>
      <c r="O1" s="488"/>
      <c r="P1" s="488"/>
      <c r="Q1" s="489"/>
      <c r="S1" s="1217"/>
      <c r="T1" s="488"/>
      <c r="U1" s="1218"/>
    </row>
    <row r="2" spans="1:21" s="491" customFormat="1" ht="16.5" customHeight="1">
      <c r="A2" s="484"/>
      <c r="B2" s="484"/>
      <c r="C2" s="484"/>
      <c r="D2" s="358" t="s">
        <v>5092</v>
      </c>
      <c r="E2" s="1190"/>
      <c r="F2" s="1107">
        <v>10000000</v>
      </c>
      <c r="G2" s="1107"/>
      <c r="H2" s="1189"/>
      <c r="J2" s="490"/>
      <c r="L2" s="492"/>
      <c r="M2" s="492"/>
      <c r="N2" s="394"/>
      <c r="O2" s="492"/>
      <c r="P2" s="492"/>
      <c r="Q2" s="489"/>
      <c r="R2" s="492"/>
      <c r="S2" s="1207"/>
      <c r="T2" s="738"/>
      <c r="U2" s="1219" t="s">
        <v>641</v>
      </c>
    </row>
    <row r="3" spans="1:21" s="486" customFormat="1" ht="12" customHeight="1">
      <c r="A3" s="493"/>
      <c r="B3" s="493"/>
      <c r="C3" s="493"/>
      <c r="E3" s="1191"/>
      <c r="G3" s="488"/>
      <c r="H3" s="1202"/>
      <c r="I3" s="494"/>
      <c r="J3" s="488"/>
      <c r="K3" s="488"/>
      <c r="L3" s="488"/>
      <c r="M3" s="488"/>
      <c r="N3" s="488"/>
      <c r="O3" s="488"/>
      <c r="P3" s="488"/>
      <c r="Q3" s="489"/>
      <c r="R3" s="488"/>
      <c r="S3" s="1208"/>
      <c r="T3" s="488"/>
      <c r="U3" s="488"/>
    </row>
    <row r="4" spans="1:21" s="484" customFormat="1" ht="27" customHeight="1">
      <c r="D4" s="495" t="s">
        <v>715</v>
      </c>
      <c r="E4" s="1192"/>
      <c r="F4" s="495" t="s">
        <v>10</v>
      </c>
      <c r="G4" s="495" t="s">
        <v>1346</v>
      </c>
      <c r="H4" s="1192"/>
      <c r="I4" s="495" t="s">
        <v>708</v>
      </c>
      <c r="J4" s="495" t="s">
        <v>709</v>
      </c>
      <c r="K4" s="496" t="s">
        <v>710</v>
      </c>
      <c r="L4" s="495" t="s">
        <v>711</v>
      </c>
      <c r="M4" s="496" t="s">
        <v>712</v>
      </c>
      <c r="N4" s="495" t="s">
        <v>1328</v>
      </c>
      <c r="O4" s="496" t="s">
        <v>1329</v>
      </c>
      <c r="P4" s="495" t="s">
        <v>713</v>
      </c>
      <c r="Q4" s="496" t="s">
        <v>2706</v>
      </c>
      <c r="R4" s="495" t="s">
        <v>605</v>
      </c>
      <c r="S4" s="1192"/>
      <c r="T4" s="495" t="s">
        <v>33</v>
      </c>
      <c r="U4" s="496" t="s">
        <v>2705</v>
      </c>
    </row>
    <row r="5" spans="1:21" ht="5.25" customHeight="1"/>
    <row r="6" spans="1:21" ht="14.25" customHeight="1">
      <c r="B6" s="350" t="s">
        <v>12</v>
      </c>
      <c r="C6" s="350" t="s">
        <v>12</v>
      </c>
      <c r="D6" s="733" t="s">
        <v>11</v>
      </c>
      <c r="E6" s="1194"/>
      <c r="F6" s="889">
        <v>5300000</v>
      </c>
      <c r="G6" s="824">
        <v>0.53</v>
      </c>
      <c r="H6" s="1194"/>
      <c r="I6" s="734"/>
      <c r="J6" s="735"/>
      <c r="K6" s="734"/>
      <c r="L6" s="735"/>
      <c r="M6" s="734"/>
      <c r="N6" s="735"/>
      <c r="O6" s="734"/>
      <c r="P6" s="735"/>
      <c r="Q6" s="734"/>
      <c r="R6" s="734"/>
      <c r="S6" s="1210"/>
      <c r="T6" s="735"/>
      <c r="U6" s="734"/>
    </row>
    <row r="7" spans="1:21" ht="5.25" customHeight="1"/>
    <row r="8" spans="1:21" ht="11.25" customHeight="1">
      <c r="C8" s="350" t="s">
        <v>12</v>
      </c>
      <c r="D8" s="359" t="s">
        <v>620</v>
      </c>
      <c r="E8" s="1195"/>
      <c r="F8" s="893">
        <v>2650000</v>
      </c>
      <c r="G8" s="825">
        <v>0.26500000000000001</v>
      </c>
      <c r="H8" s="1195"/>
      <c r="I8" s="360"/>
      <c r="J8" s="361"/>
      <c r="K8" s="360"/>
      <c r="L8" s="361"/>
      <c r="M8" s="360"/>
      <c r="N8" s="361"/>
      <c r="O8" s="360"/>
      <c r="P8" s="361"/>
      <c r="Q8" s="360"/>
      <c r="R8" s="360"/>
      <c r="S8" s="1211"/>
      <c r="T8" s="361"/>
      <c r="U8" s="360"/>
    </row>
    <row r="9" spans="1:21" ht="11.25" customHeight="1">
      <c r="D9" s="1181" t="s">
        <v>2068</v>
      </c>
      <c r="E9" s="1196"/>
      <c r="F9" s="1182">
        <v>400000</v>
      </c>
      <c r="G9" s="1183">
        <v>0.04</v>
      </c>
      <c r="H9" s="1203"/>
      <c r="I9" s="1183">
        <v>3.2137076156445898E-2</v>
      </c>
      <c r="J9" s="1184">
        <v>0.98873108959708023</v>
      </c>
      <c r="K9" s="1183">
        <v>0.13201890631254276</v>
      </c>
      <c r="L9" s="1184">
        <v>0.99796349078310864</v>
      </c>
      <c r="M9" s="1183">
        <v>0.20760256948278033</v>
      </c>
      <c r="N9" s="1184">
        <v>1.0112588740034172</v>
      </c>
      <c r="O9" s="1183">
        <v>0.22588720714433652</v>
      </c>
      <c r="P9" s="1184">
        <v>0.97332811175493372</v>
      </c>
      <c r="Q9" s="1185">
        <v>7.524012664572047E-4</v>
      </c>
      <c r="R9" s="1186">
        <v>-0.35806208744117929</v>
      </c>
      <c r="S9" s="1212"/>
      <c r="T9" s="1188">
        <v>0</v>
      </c>
      <c r="U9" s="1187" t="s">
        <v>4214</v>
      </c>
    </row>
    <row r="10" spans="1:21" ht="11.25" customHeight="1">
      <c r="D10" s="362" t="s">
        <v>4617</v>
      </c>
      <c r="E10" s="1197"/>
      <c r="F10" s="363">
        <v>500000</v>
      </c>
      <c r="G10" s="832">
        <v>0.05</v>
      </c>
      <c r="H10" s="1204"/>
      <c r="I10" s="832">
        <v>3.3073422599354085E-2</v>
      </c>
      <c r="J10" s="823">
        <v>1.0175387768375161</v>
      </c>
      <c r="K10" s="832">
        <v>0.137239210170361</v>
      </c>
      <c r="L10" s="823">
        <v>1.0374250558453384</v>
      </c>
      <c r="M10" s="832">
        <v>0.21718390888172112</v>
      </c>
      <c r="N10" s="823">
        <v>1.0579308131617671</v>
      </c>
      <c r="O10" s="832">
        <v>0.21891273149848667</v>
      </c>
      <c r="P10" s="823">
        <v>0.94327570951102024</v>
      </c>
      <c r="Q10" s="833">
        <v>8.0511349760855699E-4</v>
      </c>
      <c r="R10" s="364">
        <v>6.1493162199651703</v>
      </c>
      <c r="S10" s="1213"/>
      <c r="T10" s="365">
        <v>0</v>
      </c>
      <c r="U10" s="836" t="s">
        <v>4214</v>
      </c>
    </row>
    <row r="11" spans="1:21" ht="11.25" customHeight="1">
      <c r="D11" s="362" t="s">
        <v>2573</v>
      </c>
      <c r="E11" s="1197"/>
      <c r="F11" s="363">
        <v>500000</v>
      </c>
      <c r="G11" s="832">
        <v>0.05</v>
      </c>
      <c r="H11" s="1204"/>
      <c r="I11" s="832">
        <v>3.255786986708431E-2</v>
      </c>
      <c r="J11" s="823">
        <v>1.0016772525270785</v>
      </c>
      <c r="K11" s="832">
        <v>0.13376478071569298</v>
      </c>
      <c r="L11" s="823">
        <v>1.0111609862214657</v>
      </c>
      <c r="M11" s="832">
        <v>0.21398902981581558</v>
      </c>
      <c r="N11" s="823">
        <v>1.0423681454413529</v>
      </c>
      <c r="O11" s="832">
        <v>0.24733401932007859</v>
      </c>
      <c r="P11" s="823">
        <v>1.0657405394531489</v>
      </c>
      <c r="Q11" s="833">
        <v>1.8660681026609438E-3</v>
      </c>
      <c r="R11" s="364">
        <v>0.79121873043313573</v>
      </c>
      <c r="S11" s="1213"/>
      <c r="T11" s="365">
        <v>2</v>
      </c>
      <c r="U11" s="836" t="s">
        <v>4214</v>
      </c>
    </row>
    <row r="12" spans="1:21" ht="11.25" customHeight="1">
      <c r="D12" s="362" t="s">
        <v>2606</v>
      </c>
      <c r="E12" s="1197"/>
      <c r="F12" s="363">
        <v>200000</v>
      </c>
      <c r="G12" s="832">
        <v>0.02</v>
      </c>
      <c r="H12" s="1204"/>
      <c r="I12" s="832">
        <v>9.8402756948325898E-3</v>
      </c>
      <c r="J12" s="823">
        <v>0.30274647458045179</v>
      </c>
      <c r="K12" s="832">
        <v>0.13008747005657129</v>
      </c>
      <c r="L12" s="823">
        <v>0.98336328750865365</v>
      </c>
      <c r="M12" s="832">
        <v>0.24987120388617723</v>
      </c>
      <c r="N12" s="823">
        <v>1.2171548402187424</v>
      </c>
      <c r="O12" s="832">
        <v>0.33553129702959961</v>
      </c>
      <c r="P12" s="823">
        <v>1.4457748533046668</v>
      </c>
      <c r="Q12" s="833">
        <v>8.0554136927979483E-3</v>
      </c>
      <c r="R12" s="364">
        <v>-0.27321286130844175</v>
      </c>
      <c r="S12" s="1213"/>
      <c r="T12" s="365">
        <v>61</v>
      </c>
      <c r="U12" s="836" t="s">
        <v>4214</v>
      </c>
    </row>
    <row r="13" spans="1:21" ht="11.25" customHeight="1">
      <c r="D13" s="362" t="s">
        <v>4862</v>
      </c>
      <c r="E13" s="1197"/>
      <c r="F13" s="363">
        <v>200000</v>
      </c>
      <c r="G13" s="832">
        <v>0.02</v>
      </c>
      <c r="H13" s="1204"/>
      <c r="I13" s="832">
        <v>1.3124879148605606E-2</v>
      </c>
      <c r="J13" s="823">
        <v>0.40380076887697702</v>
      </c>
      <c r="K13" s="832">
        <v>0.12496849125364018</v>
      </c>
      <c r="L13" s="823">
        <v>0.9446676635400395</v>
      </c>
      <c r="M13" s="832">
        <v>0.22323121716451455</v>
      </c>
      <c r="N13" s="823">
        <v>1.0873880312494097</v>
      </c>
      <c r="O13" s="832">
        <v>0.31740458455544895</v>
      </c>
      <c r="P13" s="823">
        <v>1.3676684432611974</v>
      </c>
      <c r="Q13" s="833">
        <v>4.6000373971320316E-3</v>
      </c>
      <c r="R13" s="364">
        <v>-1.5912525910174768</v>
      </c>
      <c r="S13" s="1213"/>
      <c r="T13" s="365">
        <v>46</v>
      </c>
      <c r="U13" s="836" t="s">
        <v>4214</v>
      </c>
    </row>
    <row r="14" spans="1:21" ht="11.25" customHeight="1">
      <c r="D14" s="362" t="s">
        <v>2691</v>
      </c>
      <c r="E14" s="1197"/>
      <c r="F14" s="363">
        <v>300000</v>
      </c>
      <c r="G14" s="832">
        <v>0.03</v>
      </c>
      <c r="H14" s="1204"/>
      <c r="I14" s="832">
        <v>3.9738973869046568E-2</v>
      </c>
      <c r="J14" s="823">
        <v>1.222611501486313</v>
      </c>
      <c r="K14" s="832">
        <v>0.16920693059350178</v>
      </c>
      <c r="L14" s="823">
        <v>1.2790769431161624</v>
      </c>
      <c r="M14" s="832">
        <v>0.28670707366704828</v>
      </c>
      <c r="N14" s="823">
        <v>1.3965871097245874</v>
      </c>
      <c r="O14" s="832">
        <v>0.34440131363050486</v>
      </c>
      <c r="P14" s="823">
        <v>1.4839949748358408</v>
      </c>
      <c r="Q14" s="833">
        <v>7.320294299911625E-4</v>
      </c>
      <c r="R14" s="364">
        <v>50.43324270903107</v>
      </c>
      <c r="S14" s="1213"/>
      <c r="T14" s="365">
        <v>91</v>
      </c>
      <c r="U14" s="836" t="s">
        <v>4214</v>
      </c>
    </row>
    <row r="15" spans="1:21" ht="11.25" customHeight="1">
      <c r="D15" s="362" t="s">
        <v>2069</v>
      </c>
      <c r="E15" s="1197"/>
      <c r="F15" s="363">
        <v>300000</v>
      </c>
      <c r="G15" s="832">
        <v>0.03</v>
      </c>
      <c r="H15" s="1204"/>
      <c r="I15" s="832">
        <v>3.8594225526028092E-2</v>
      </c>
      <c r="J15" s="823">
        <v>1.1873921096848568</v>
      </c>
      <c r="K15" s="832">
        <v>0.16342521548805933</v>
      </c>
      <c r="L15" s="823">
        <v>1.2353715318951288</v>
      </c>
      <c r="M15" s="832">
        <v>0.28528568570479673</v>
      </c>
      <c r="N15" s="823">
        <v>1.3896633457566865</v>
      </c>
      <c r="O15" s="832">
        <v>0</v>
      </c>
      <c r="P15" s="823">
        <v>0</v>
      </c>
      <c r="Q15" s="833">
        <v>1.9665116446051108E-3</v>
      </c>
      <c r="R15" s="364">
        <v>15.833571539164732</v>
      </c>
      <c r="S15" s="1213"/>
      <c r="T15" s="365">
        <v>91</v>
      </c>
      <c r="U15" s="836" t="s">
        <v>4214</v>
      </c>
    </row>
    <row r="16" spans="1:21" ht="11.25" customHeight="1">
      <c r="D16" s="366" t="s">
        <v>4876</v>
      </c>
      <c r="E16" s="1198"/>
      <c r="F16" s="920">
        <v>250000</v>
      </c>
      <c r="G16" s="829">
        <v>2.5000000000000001E-2</v>
      </c>
      <c r="H16" s="1205"/>
      <c r="I16" s="829">
        <v>4.1345471143117818E-2</v>
      </c>
      <c r="J16" s="830">
        <v>1.2720370868287623</v>
      </c>
      <c r="K16" s="829">
        <v>0.17798582251974726</v>
      </c>
      <c r="L16" s="830">
        <v>1.3454387535312757</v>
      </c>
      <c r="M16" s="829">
        <v>0.30487331649012428</v>
      </c>
      <c r="N16" s="830">
        <v>1.48507721997662</v>
      </c>
      <c r="O16" s="829">
        <v>0.36821404862787932</v>
      </c>
      <c r="P16" s="830">
        <v>1.5866019559204543</v>
      </c>
      <c r="Q16" s="831">
        <v>1.9255855649609884E-3</v>
      </c>
      <c r="R16" s="367">
        <v>23.731747199750771</v>
      </c>
      <c r="S16" s="1214"/>
      <c r="T16" s="368">
        <v>181</v>
      </c>
      <c r="U16" s="837" t="s">
        <v>4214</v>
      </c>
    </row>
    <row r="17" spans="2:21" ht="5.25" customHeight="1"/>
    <row r="18" spans="2:21" ht="11.25" customHeight="1">
      <c r="C18" s="350" t="s">
        <v>12</v>
      </c>
      <c r="D18" s="359" t="s">
        <v>621</v>
      </c>
      <c r="E18" s="1195"/>
      <c r="F18" s="893">
        <v>2100000</v>
      </c>
      <c r="G18" s="825">
        <v>0.21</v>
      </c>
      <c r="H18" s="1195"/>
      <c r="I18" s="360"/>
      <c r="J18" s="361"/>
      <c r="K18" s="360"/>
      <c r="L18" s="361"/>
      <c r="M18" s="360"/>
      <c r="N18" s="361"/>
      <c r="O18" s="360"/>
      <c r="P18" s="361"/>
      <c r="Q18" s="360"/>
      <c r="R18" s="360"/>
      <c r="S18" s="1211"/>
      <c r="T18" s="361"/>
      <c r="U18" s="360"/>
    </row>
    <row r="19" spans="2:21" ht="3" customHeight="1"/>
    <row r="20" spans="2:21" ht="11.25" customHeight="1">
      <c r="D20" s="372" t="s">
        <v>2720</v>
      </c>
      <c r="E20" s="1195"/>
      <c r="F20" s="375">
        <v>2100000</v>
      </c>
      <c r="G20" s="834">
        <v>0.21</v>
      </c>
      <c r="H20" s="1195"/>
      <c r="I20" s="373"/>
      <c r="J20" s="374"/>
      <c r="K20" s="373"/>
      <c r="L20" s="374"/>
      <c r="M20" s="373"/>
      <c r="N20" s="374"/>
      <c r="O20" s="373"/>
      <c r="P20" s="374"/>
      <c r="Q20" s="373"/>
      <c r="R20" s="373"/>
      <c r="S20" s="1211"/>
      <c r="T20" s="374"/>
      <c r="U20" s="373"/>
    </row>
    <row r="21" spans="2:21" ht="11.25" customHeight="1">
      <c r="D21" s="1181" t="s">
        <v>4966</v>
      </c>
      <c r="E21" s="1196"/>
      <c r="F21" s="1182">
        <v>1050000</v>
      </c>
      <c r="G21" s="1183">
        <v>0.105</v>
      </c>
      <c r="H21" s="1203"/>
      <c r="I21" s="1183">
        <v>0</v>
      </c>
      <c r="J21" s="1184" t="s">
        <v>34</v>
      </c>
      <c r="K21" s="1183" t="s">
        <v>34</v>
      </c>
      <c r="L21" s="1184" t="s">
        <v>34</v>
      </c>
      <c r="M21" s="1183" t="s">
        <v>34</v>
      </c>
      <c r="N21" s="1184" t="s">
        <v>34</v>
      </c>
      <c r="O21" s="1183" t="s">
        <v>34</v>
      </c>
      <c r="P21" s="1184" t="s">
        <v>34</v>
      </c>
      <c r="Q21" s="1185" t="s">
        <v>34</v>
      </c>
      <c r="R21" s="1186" t="s">
        <v>34</v>
      </c>
      <c r="S21" s="1212"/>
      <c r="T21" s="1188">
        <v>1960</v>
      </c>
      <c r="U21" s="1187" t="s">
        <v>4214</v>
      </c>
    </row>
    <row r="22" spans="2:21" ht="11.25" customHeight="1">
      <c r="D22" s="362" t="s">
        <v>4968</v>
      </c>
      <c r="E22" s="1197"/>
      <c r="F22" s="363">
        <v>525000</v>
      </c>
      <c r="G22" s="832">
        <v>5.2499999999999998E-2</v>
      </c>
      <c r="H22" s="1204"/>
      <c r="I22" s="832">
        <v>0</v>
      </c>
      <c r="J22" s="823" t="s">
        <v>34</v>
      </c>
      <c r="K22" s="832" t="s">
        <v>34</v>
      </c>
      <c r="L22" s="823" t="s">
        <v>34</v>
      </c>
      <c r="M22" s="832" t="s">
        <v>34</v>
      </c>
      <c r="N22" s="823" t="s">
        <v>34</v>
      </c>
      <c r="O22" s="832" t="s">
        <v>34</v>
      </c>
      <c r="P22" s="823" t="s">
        <v>34</v>
      </c>
      <c r="Q22" s="833" t="s">
        <v>34</v>
      </c>
      <c r="R22" s="364" t="s">
        <v>34</v>
      </c>
      <c r="S22" s="1213"/>
      <c r="T22" s="365">
        <v>1460</v>
      </c>
      <c r="U22" s="836" t="s">
        <v>4214</v>
      </c>
    </row>
    <row r="23" spans="2:21" ht="11.25" customHeight="1">
      <c r="D23" s="366" t="s">
        <v>4969</v>
      </c>
      <c r="E23" s="1198"/>
      <c r="F23" s="920">
        <v>525000</v>
      </c>
      <c r="G23" s="829">
        <v>5.2499999999999998E-2</v>
      </c>
      <c r="H23" s="1205"/>
      <c r="I23" s="829">
        <v>0</v>
      </c>
      <c r="J23" s="830" t="s">
        <v>34</v>
      </c>
      <c r="K23" s="829" t="s">
        <v>34</v>
      </c>
      <c r="L23" s="830" t="s">
        <v>34</v>
      </c>
      <c r="M23" s="829" t="s">
        <v>34</v>
      </c>
      <c r="N23" s="830" t="s">
        <v>34</v>
      </c>
      <c r="O23" s="829" t="s">
        <v>34</v>
      </c>
      <c r="P23" s="830" t="s">
        <v>34</v>
      </c>
      <c r="Q23" s="831" t="s">
        <v>34</v>
      </c>
      <c r="R23" s="367" t="s">
        <v>34</v>
      </c>
      <c r="S23" s="1214"/>
      <c r="T23" s="368">
        <v>1825</v>
      </c>
      <c r="U23" s="837" t="s">
        <v>4214</v>
      </c>
    </row>
    <row r="24" spans="2:21" ht="5.25" customHeight="1"/>
    <row r="25" spans="2:21" ht="11.25" customHeight="1">
      <c r="C25" s="350" t="s">
        <v>12</v>
      </c>
      <c r="D25" s="359" t="s">
        <v>661</v>
      </c>
      <c r="E25" s="1195"/>
      <c r="F25" s="893">
        <v>550000</v>
      </c>
      <c r="G25" s="825">
        <v>5.5E-2</v>
      </c>
      <c r="H25" s="1195"/>
      <c r="I25" s="360"/>
      <c r="J25" s="361"/>
      <c r="K25" s="360"/>
      <c r="L25" s="361"/>
      <c r="M25" s="360"/>
      <c r="N25" s="361"/>
      <c r="O25" s="360"/>
      <c r="P25" s="361"/>
      <c r="Q25" s="360"/>
      <c r="R25" s="360"/>
      <c r="S25" s="1211"/>
      <c r="T25" s="361"/>
      <c r="U25" s="360"/>
    </row>
    <row r="26" spans="2:21" ht="3" customHeight="1"/>
    <row r="27" spans="2:21" ht="11.25" customHeight="1">
      <c r="D27" s="372" t="s">
        <v>1369</v>
      </c>
      <c r="E27" s="1195"/>
      <c r="F27" s="375">
        <v>550000</v>
      </c>
      <c r="G27" s="834">
        <v>5.5E-2</v>
      </c>
      <c r="H27" s="1195"/>
      <c r="I27" s="373"/>
      <c r="J27" s="374"/>
      <c r="K27" s="373"/>
      <c r="L27" s="374"/>
      <c r="M27" s="373"/>
      <c r="N27" s="374"/>
      <c r="O27" s="373"/>
      <c r="P27" s="374"/>
      <c r="Q27" s="373"/>
      <c r="R27" s="373"/>
      <c r="S27" s="1211"/>
      <c r="T27" s="374"/>
      <c r="U27" s="373"/>
    </row>
    <row r="28" spans="2:21" ht="11.25" customHeight="1">
      <c r="D28" s="1181" t="s">
        <v>4908</v>
      </c>
      <c r="E28" s="1196"/>
      <c r="F28" s="1182">
        <v>200000</v>
      </c>
      <c r="G28" s="1183">
        <v>0.02</v>
      </c>
      <c r="H28" s="1203"/>
      <c r="I28" s="1183">
        <v>0</v>
      </c>
      <c r="J28" s="1184" t="s">
        <v>34</v>
      </c>
      <c r="K28" s="1183" t="s">
        <v>34</v>
      </c>
      <c r="L28" s="1184" t="s">
        <v>34</v>
      </c>
      <c r="M28" s="1183" t="s">
        <v>34</v>
      </c>
      <c r="N28" s="1184" t="s">
        <v>34</v>
      </c>
      <c r="O28" s="1183" t="s">
        <v>34</v>
      </c>
      <c r="P28" s="1184" t="s">
        <v>34</v>
      </c>
      <c r="Q28" s="1185" t="s">
        <v>34</v>
      </c>
      <c r="R28" s="1186" t="s">
        <v>34</v>
      </c>
      <c r="S28" s="1212"/>
      <c r="T28" s="1188">
        <v>365</v>
      </c>
      <c r="U28" s="1187" t="s">
        <v>4214</v>
      </c>
    </row>
    <row r="29" spans="2:21" ht="11.25" customHeight="1">
      <c r="D29" s="362" t="s">
        <v>4987</v>
      </c>
      <c r="E29" s="1197"/>
      <c r="F29" s="363">
        <v>175000.00000000003</v>
      </c>
      <c r="G29" s="832">
        <v>1.7500000000000002E-2</v>
      </c>
      <c r="H29" s="1204"/>
      <c r="I29" s="832">
        <v>0</v>
      </c>
      <c r="J29" s="823" t="s">
        <v>34</v>
      </c>
      <c r="K29" s="832" t="s">
        <v>34</v>
      </c>
      <c r="L29" s="823" t="s">
        <v>34</v>
      </c>
      <c r="M29" s="832" t="s">
        <v>34</v>
      </c>
      <c r="N29" s="823" t="s">
        <v>34</v>
      </c>
      <c r="O29" s="832" t="s">
        <v>34</v>
      </c>
      <c r="P29" s="823" t="s">
        <v>34</v>
      </c>
      <c r="Q29" s="833" t="s">
        <v>34</v>
      </c>
      <c r="R29" s="364" t="s">
        <v>34</v>
      </c>
      <c r="S29" s="1213"/>
      <c r="T29" s="365">
        <v>730</v>
      </c>
      <c r="U29" s="836" t="s">
        <v>4214</v>
      </c>
    </row>
    <row r="30" spans="2:21" ht="11.25" customHeight="1">
      <c r="D30" s="366" t="s">
        <v>4988</v>
      </c>
      <c r="E30" s="1198"/>
      <c r="F30" s="920">
        <v>175000.00000000003</v>
      </c>
      <c r="G30" s="829">
        <v>1.7500000000000002E-2</v>
      </c>
      <c r="H30" s="1205"/>
      <c r="I30" s="829">
        <v>0</v>
      </c>
      <c r="J30" s="830" t="s">
        <v>34</v>
      </c>
      <c r="K30" s="829" t="s">
        <v>34</v>
      </c>
      <c r="L30" s="830" t="s">
        <v>34</v>
      </c>
      <c r="M30" s="829" t="s">
        <v>34</v>
      </c>
      <c r="N30" s="830" t="s">
        <v>34</v>
      </c>
      <c r="O30" s="829" t="s">
        <v>34</v>
      </c>
      <c r="P30" s="830" t="s">
        <v>34</v>
      </c>
      <c r="Q30" s="831" t="s">
        <v>34</v>
      </c>
      <c r="R30" s="367" t="s">
        <v>34</v>
      </c>
      <c r="S30" s="1214"/>
      <c r="T30" s="368">
        <v>1095</v>
      </c>
      <c r="U30" s="837" t="s">
        <v>4214</v>
      </c>
    </row>
    <row r="31" spans="2:21" ht="5.25" customHeight="1"/>
    <row r="32" spans="2:21" ht="14.25" customHeight="1">
      <c r="B32" s="350" t="s">
        <v>12</v>
      </c>
      <c r="C32" s="350" t="s">
        <v>12</v>
      </c>
      <c r="D32" s="733" t="s">
        <v>13</v>
      </c>
      <c r="E32" s="1194"/>
      <c r="F32" s="889">
        <v>3000000</v>
      </c>
      <c r="G32" s="824">
        <v>0.30000000000000004</v>
      </c>
      <c r="H32" s="1194"/>
      <c r="I32" s="734"/>
      <c r="J32" s="735"/>
      <c r="K32" s="734"/>
      <c r="L32" s="735"/>
      <c r="M32" s="734"/>
      <c r="N32" s="735"/>
      <c r="O32" s="734"/>
      <c r="P32" s="735"/>
      <c r="Q32" s="734"/>
      <c r="R32" s="734"/>
      <c r="S32" s="1210"/>
      <c r="T32" s="735"/>
      <c r="U32" s="734"/>
    </row>
    <row r="33" spans="1:21" ht="5.25" customHeight="1"/>
    <row r="34" spans="1:21" ht="11.25" customHeight="1">
      <c r="C34" s="350" t="s">
        <v>12</v>
      </c>
      <c r="D34" s="359" t="s">
        <v>615</v>
      </c>
      <c r="E34" s="1195"/>
      <c r="F34" s="893">
        <v>2650000</v>
      </c>
      <c r="G34" s="825">
        <v>0.26500000000000001</v>
      </c>
      <c r="H34" s="1195"/>
      <c r="I34" s="360"/>
      <c r="J34" s="361"/>
      <c r="K34" s="360"/>
      <c r="L34" s="361"/>
      <c r="M34" s="360"/>
      <c r="N34" s="361"/>
      <c r="O34" s="360"/>
      <c r="P34" s="361"/>
      <c r="Q34" s="360"/>
      <c r="R34" s="360"/>
      <c r="S34" s="1211"/>
      <c r="T34" s="361"/>
      <c r="U34" s="360"/>
    </row>
    <row r="35" spans="1:21" ht="11.25" customHeight="1">
      <c r="D35" s="1181" t="s">
        <v>2607</v>
      </c>
      <c r="E35" s="1196"/>
      <c r="F35" s="1182">
        <v>525000</v>
      </c>
      <c r="G35" s="1183">
        <v>5.2499999999999998E-2</v>
      </c>
      <c r="H35" s="1203"/>
      <c r="I35" s="1183">
        <v>1.7912026279437665E-2</v>
      </c>
      <c r="J35" s="1184">
        <v>0.55108240631304961</v>
      </c>
      <c r="K35" s="1183">
        <v>8.3863958627437007E-2</v>
      </c>
      <c r="L35" s="1184">
        <v>0.6339483581585752</v>
      </c>
      <c r="M35" s="1183">
        <v>0.29332534829310597</v>
      </c>
      <c r="N35" s="1184">
        <v>1.4288255784625556</v>
      </c>
      <c r="O35" s="1183">
        <v>0.46188423219029318</v>
      </c>
      <c r="P35" s="1184">
        <v>1.990218539821488</v>
      </c>
      <c r="Q35" s="1185">
        <v>7.6507223225386209E-2</v>
      </c>
      <c r="R35" s="1186">
        <v>-0.63293832937200234</v>
      </c>
      <c r="S35" s="1212"/>
      <c r="T35" s="1188">
        <v>61</v>
      </c>
      <c r="U35" s="1187" t="s">
        <v>4214</v>
      </c>
    </row>
    <row r="36" spans="1:21" ht="11.25" customHeight="1">
      <c r="D36" s="362" t="s">
        <v>2082</v>
      </c>
      <c r="E36" s="1197"/>
      <c r="F36" s="363">
        <v>525000</v>
      </c>
      <c r="G36" s="832">
        <v>5.2499999999999998E-2</v>
      </c>
      <c r="H36" s="1204"/>
      <c r="I36" s="832">
        <v>3.5771487249043554E-2</v>
      </c>
      <c r="J36" s="823">
        <v>1.1005475853521565</v>
      </c>
      <c r="K36" s="832">
        <v>0.18084244935080407</v>
      </c>
      <c r="L36" s="823">
        <v>1.3670327006697038</v>
      </c>
      <c r="M36" s="832">
        <v>0.28378611558410949</v>
      </c>
      <c r="N36" s="823">
        <v>1.3823587464180878</v>
      </c>
      <c r="O36" s="832">
        <v>0.4929360757868857</v>
      </c>
      <c r="P36" s="823">
        <v>2.1240182032750661</v>
      </c>
      <c r="Q36" s="833">
        <v>5.2994909842423228E-2</v>
      </c>
      <c r="R36" s="364">
        <v>0.91620377909072193</v>
      </c>
      <c r="S36" s="1213"/>
      <c r="T36" s="365">
        <v>90</v>
      </c>
      <c r="U36" s="836" t="s">
        <v>4214</v>
      </c>
    </row>
    <row r="37" spans="1:21" ht="11.25" customHeight="1">
      <c r="D37" s="362" t="s">
        <v>4799</v>
      </c>
      <c r="E37" s="1197"/>
      <c r="F37" s="363">
        <v>525000</v>
      </c>
      <c r="G37" s="832">
        <v>5.2499999999999998E-2</v>
      </c>
      <c r="H37" s="1204"/>
      <c r="I37" s="832">
        <v>1.0258781066470268E-2</v>
      </c>
      <c r="J37" s="823">
        <v>0.31562223434425835</v>
      </c>
      <c r="K37" s="832">
        <v>0.14937270291441962</v>
      </c>
      <c r="L37" s="823">
        <v>1.1291451216485333</v>
      </c>
      <c r="M37" s="832">
        <v>0.33200219149520183</v>
      </c>
      <c r="N37" s="823">
        <v>1.6172254667876487</v>
      </c>
      <c r="O37" s="832">
        <v>0.42636887715744076</v>
      </c>
      <c r="P37" s="823">
        <v>1.8371859980966079</v>
      </c>
      <c r="Q37" s="833">
        <v>3.6243468729070631E-2</v>
      </c>
      <c r="R37" s="364">
        <v>0.47137845335737788</v>
      </c>
      <c r="S37" s="1213"/>
      <c r="T37" s="365">
        <v>30</v>
      </c>
      <c r="U37" s="836" t="s">
        <v>4214</v>
      </c>
    </row>
    <row r="38" spans="1:21" ht="11.25" customHeight="1">
      <c r="D38" s="362" t="s">
        <v>1716</v>
      </c>
      <c r="E38" s="1197"/>
      <c r="F38" s="363">
        <v>400000</v>
      </c>
      <c r="G38" s="832">
        <v>0.04</v>
      </c>
      <c r="H38" s="1204"/>
      <c r="I38" s="832">
        <v>1.0617305164638102E-2</v>
      </c>
      <c r="J38" s="823">
        <v>0.32665260688041059</v>
      </c>
      <c r="K38" s="832">
        <v>0.12642006237636383</v>
      </c>
      <c r="L38" s="823">
        <v>0.95564044785718705</v>
      </c>
      <c r="M38" s="832">
        <v>0.3082157122819722</v>
      </c>
      <c r="N38" s="823">
        <v>1.5013584606826424</v>
      </c>
      <c r="O38" s="832">
        <v>0.51571998571134503</v>
      </c>
      <c r="P38" s="823">
        <v>2.2221920675922182</v>
      </c>
      <c r="Q38" s="833">
        <v>5.0565486321063856E-2</v>
      </c>
      <c r="R38" s="364">
        <v>-0.1160524842375633</v>
      </c>
      <c r="S38" s="1213"/>
      <c r="T38" s="365">
        <v>31</v>
      </c>
      <c r="U38" s="836" t="s">
        <v>4214</v>
      </c>
    </row>
    <row r="39" spans="1:21" ht="11.25" customHeight="1">
      <c r="D39" s="362" t="s">
        <v>1722</v>
      </c>
      <c r="E39" s="1197"/>
      <c r="F39" s="363">
        <v>400000</v>
      </c>
      <c r="G39" s="832">
        <v>0.04</v>
      </c>
      <c r="H39" s="1204"/>
      <c r="I39" s="832">
        <v>4.0928453565563183E-2</v>
      </c>
      <c r="J39" s="823">
        <v>1.2592071006212575</v>
      </c>
      <c r="K39" s="832">
        <v>0.1389003894226799</v>
      </c>
      <c r="L39" s="823">
        <v>1.0499823197385565</v>
      </c>
      <c r="M39" s="832">
        <v>0.2651344793492445</v>
      </c>
      <c r="N39" s="823">
        <v>1.2915042222945055</v>
      </c>
      <c r="O39" s="832">
        <v>0.37493125404134409</v>
      </c>
      <c r="P39" s="823">
        <v>1.6155458033565777</v>
      </c>
      <c r="Q39" s="833">
        <v>3.8737294935710147E-2</v>
      </c>
      <c r="R39" s="364">
        <v>0.17069020315047134</v>
      </c>
      <c r="S39" s="1213"/>
      <c r="T39" s="365">
        <v>31</v>
      </c>
      <c r="U39" s="836" t="s">
        <v>4214</v>
      </c>
    </row>
    <row r="40" spans="1:21" ht="11.25" customHeight="1">
      <c r="D40" s="366" t="s">
        <v>2070</v>
      </c>
      <c r="E40" s="1198"/>
      <c r="F40" s="920">
        <v>275000</v>
      </c>
      <c r="G40" s="829">
        <v>2.75E-2</v>
      </c>
      <c r="H40" s="1205"/>
      <c r="I40" s="829">
        <v>-6.2113045629285102E-3</v>
      </c>
      <c r="J40" s="830">
        <v>-0.19109734496153993</v>
      </c>
      <c r="K40" s="829">
        <v>0.10370802903722875</v>
      </c>
      <c r="L40" s="830">
        <v>0.78395458325650325</v>
      </c>
      <c r="M40" s="829">
        <v>0.27757283372411012</v>
      </c>
      <c r="N40" s="830">
        <v>1.3520930496434147</v>
      </c>
      <c r="O40" s="829">
        <v>0.36622033143282051</v>
      </c>
      <c r="P40" s="830">
        <v>1.5780112038483372</v>
      </c>
      <c r="Q40" s="831">
        <v>2.7158137097246807E-2</v>
      </c>
      <c r="R40" s="367">
        <v>-1.0523653938794066</v>
      </c>
      <c r="S40" s="1214"/>
      <c r="T40" s="368">
        <v>31</v>
      </c>
      <c r="U40" s="837" t="s">
        <v>4214</v>
      </c>
    </row>
    <row r="41" spans="1:21" ht="5.25" customHeight="1"/>
    <row r="42" spans="1:21" ht="11.25" customHeight="1">
      <c r="C42" s="350" t="s">
        <v>12</v>
      </c>
      <c r="D42" s="359" t="s">
        <v>616</v>
      </c>
      <c r="E42" s="1195"/>
      <c r="F42" s="893">
        <v>350000.00000000006</v>
      </c>
      <c r="G42" s="825">
        <v>3.5000000000000003E-2</v>
      </c>
      <c r="H42" s="1195"/>
      <c r="I42" s="360"/>
      <c r="J42" s="361"/>
      <c r="K42" s="360"/>
      <c r="L42" s="361"/>
      <c r="M42" s="360"/>
      <c r="N42" s="361"/>
      <c r="O42" s="360"/>
      <c r="P42" s="361"/>
      <c r="Q42" s="360"/>
      <c r="R42" s="360"/>
      <c r="S42" s="1211"/>
      <c r="T42" s="361"/>
      <c r="U42" s="360"/>
    </row>
    <row r="43" spans="1:21" ht="3" customHeight="1"/>
    <row r="44" spans="1:21" ht="11.25" customHeight="1">
      <c r="D44" s="372" t="s">
        <v>617</v>
      </c>
      <c r="E44" s="1195"/>
      <c r="F44" s="375">
        <v>350000.00000000006</v>
      </c>
      <c r="G44" s="834">
        <v>3.5000000000000003E-2</v>
      </c>
      <c r="H44" s="1195"/>
      <c r="I44" s="373"/>
      <c r="J44" s="374"/>
      <c r="K44" s="373"/>
      <c r="L44" s="374"/>
      <c r="M44" s="373"/>
      <c r="N44" s="374"/>
      <c r="O44" s="373"/>
      <c r="P44" s="374"/>
      <c r="Q44" s="373"/>
      <c r="R44" s="373"/>
      <c r="S44" s="1211"/>
      <c r="T44" s="374"/>
      <c r="U44" s="373"/>
    </row>
    <row r="45" spans="1:21" ht="11.25" customHeight="1">
      <c r="D45" s="369" t="s">
        <v>2083</v>
      </c>
      <c r="E45" s="1199"/>
      <c r="F45" s="895">
        <v>350000.00000000006</v>
      </c>
      <c r="G45" s="826">
        <v>3.5000000000000003E-2</v>
      </c>
      <c r="H45" s="1206"/>
      <c r="I45" s="826">
        <v>1.3476556653525318E-2</v>
      </c>
      <c r="J45" s="827">
        <v>0.41462049874080614</v>
      </c>
      <c r="K45" s="826">
        <v>0.15539037330122807</v>
      </c>
      <c r="L45" s="827">
        <v>1.1746341770674915</v>
      </c>
      <c r="M45" s="826">
        <v>0.256021478517658</v>
      </c>
      <c r="N45" s="827">
        <v>1.2471136206622517</v>
      </c>
      <c r="O45" s="826">
        <v>0.36545091437894173</v>
      </c>
      <c r="P45" s="827">
        <v>1.5746958534233557</v>
      </c>
      <c r="Q45" s="828">
        <v>4.4439914103101476E-2</v>
      </c>
      <c r="R45" s="370">
        <v>0.51984935360196738</v>
      </c>
      <c r="S45" s="1215"/>
      <c r="T45" s="371">
        <v>15</v>
      </c>
      <c r="U45" s="838" t="s">
        <v>4214</v>
      </c>
    </row>
    <row r="46" spans="1:21" ht="5.25" customHeight="1"/>
    <row r="47" spans="1:21" s="486" customFormat="1" ht="18.75" customHeight="1">
      <c r="A47" s="493"/>
      <c r="B47" s="493"/>
      <c r="C47" s="493"/>
      <c r="E47" s="1191"/>
      <c r="G47" s="488"/>
      <c r="H47" s="1202"/>
      <c r="I47" s="494"/>
      <c r="J47" s="488"/>
      <c r="K47" s="488"/>
      <c r="L47" s="488"/>
      <c r="M47" s="488"/>
      <c r="N47" s="488"/>
      <c r="O47" s="488"/>
      <c r="P47" s="488"/>
      <c r="Q47" s="489"/>
      <c r="R47" s="488"/>
      <c r="S47" s="1208"/>
      <c r="T47" s="488"/>
      <c r="U47" s="488"/>
    </row>
    <row r="48" spans="1:21" s="484" customFormat="1" ht="27" customHeight="1">
      <c r="D48" s="495" t="s">
        <v>715</v>
      </c>
      <c r="E48" s="1192"/>
      <c r="F48" s="495" t="s">
        <v>10</v>
      </c>
      <c r="G48" s="495" t="s">
        <v>1346</v>
      </c>
      <c r="H48" s="1192"/>
      <c r="I48" s="495" t="s">
        <v>708</v>
      </c>
      <c r="J48" s="495" t="s">
        <v>709</v>
      </c>
      <c r="K48" s="496" t="s">
        <v>710</v>
      </c>
      <c r="L48" s="495" t="s">
        <v>711</v>
      </c>
      <c r="M48" s="496" t="s">
        <v>712</v>
      </c>
      <c r="N48" s="495" t="s">
        <v>1328</v>
      </c>
      <c r="O48" s="496" t="s">
        <v>1329</v>
      </c>
      <c r="P48" s="495" t="s">
        <v>713</v>
      </c>
      <c r="Q48" s="496" t="s">
        <v>2706</v>
      </c>
      <c r="R48" s="495" t="s">
        <v>605</v>
      </c>
      <c r="S48" s="1192"/>
      <c r="T48" s="495" t="s">
        <v>33</v>
      </c>
      <c r="U48" s="496" t="s">
        <v>2705</v>
      </c>
    </row>
    <row r="49" spans="2:21" ht="5.25" customHeight="1"/>
    <row r="50" spans="2:21" ht="14.25" customHeight="1">
      <c r="B50" s="350" t="s">
        <v>12</v>
      </c>
      <c r="C50" s="350" t="s">
        <v>12</v>
      </c>
      <c r="D50" s="733" t="s">
        <v>14</v>
      </c>
      <c r="E50" s="1194"/>
      <c r="F50" s="889">
        <v>1700000.0000000002</v>
      </c>
      <c r="G50" s="824">
        <v>0.17</v>
      </c>
      <c r="H50" s="1194"/>
      <c r="I50" s="734"/>
      <c r="J50" s="735"/>
      <c r="K50" s="734"/>
      <c r="L50" s="735"/>
      <c r="M50" s="734"/>
      <c r="N50" s="735"/>
      <c r="O50" s="734"/>
      <c r="P50" s="735"/>
      <c r="Q50" s="734"/>
      <c r="R50" s="734"/>
      <c r="S50" s="1210"/>
      <c r="T50" s="735"/>
      <c r="U50" s="734"/>
    </row>
    <row r="51" spans="2:21" ht="5.25" customHeight="1"/>
    <row r="52" spans="2:21" ht="11.25" customHeight="1">
      <c r="C52" s="350" t="s">
        <v>12</v>
      </c>
      <c r="D52" s="359" t="s">
        <v>608</v>
      </c>
      <c r="E52" s="1195"/>
      <c r="F52" s="893">
        <v>1400000.0000000002</v>
      </c>
      <c r="G52" s="825">
        <v>0.14000000000000001</v>
      </c>
      <c r="H52" s="1195"/>
      <c r="I52" s="360"/>
      <c r="J52" s="361"/>
      <c r="K52" s="360"/>
      <c r="L52" s="361"/>
      <c r="M52" s="360"/>
      <c r="N52" s="361"/>
      <c r="O52" s="360"/>
      <c r="P52" s="361"/>
      <c r="Q52" s="360"/>
      <c r="R52" s="360"/>
      <c r="S52" s="1211"/>
      <c r="T52" s="361"/>
      <c r="U52" s="360"/>
    </row>
    <row r="53" spans="2:21" ht="3" customHeight="1"/>
    <row r="54" spans="2:21" ht="11.25" customHeight="1">
      <c r="D54" s="372" t="s">
        <v>614</v>
      </c>
      <c r="E54" s="1195"/>
      <c r="F54" s="375">
        <v>1400000.0000000002</v>
      </c>
      <c r="G54" s="834">
        <v>0.14000000000000001</v>
      </c>
      <c r="H54" s="1195"/>
      <c r="I54" s="373"/>
      <c r="J54" s="374"/>
      <c r="K54" s="373"/>
      <c r="L54" s="374"/>
      <c r="M54" s="373"/>
      <c r="N54" s="374"/>
      <c r="O54" s="373"/>
      <c r="P54" s="374"/>
      <c r="Q54" s="373"/>
      <c r="R54" s="373"/>
      <c r="S54" s="1211"/>
      <c r="T54" s="374"/>
      <c r="U54" s="373"/>
    </row>
    <row r="55" spans="2:21" ht="11.25" customHeight="1">
      <c r="D55" s="1181" t="s">
        <v>1717</v>
      </c>
      <c r="E55" s="1196"/>
      <c r="F55" s="1182">
        <v>375000</v>
      </c>
      <c r="G55" s="1183">
        <v>3.7499999999999999E-2</v>
      </c>
      <c r="H55" s="1203"/>
      <c r="I55" s="1183">
        <v>-2.6087605515972667E-2</v>
      </c>
      <c r="J55" s="1184">
        <v>-0.80261273618113183</v>
      </c>
      <c r="K55" s="1183">
        <v>6.3681815538158215E-2</v>
      </c>
      <c r="L55" s="1184">
        <v>0.48138655825107729</v>
      </c>
      <c r="M55" s="1183">
        <v>0.27606110740491685</v>
      </c>
      <c r="N55" s="1184">
        <v>1.3447292358950713</v>
      </c>
      <c r="O55" s="1183">
        <v>0</v>
      </c>
      <c r="P55" s="1184">
        <v>0</v>
      </c>
      <c r="Q55" s="1185">
        <v>0.17125481028350753</v>
      </c>
      <c r="R55" s="1186">
        <v>-0.40061062827297794</v>
      </c>
      <c r="S55" s="1212"/>
      <c r="T55" s="1188">
        <v>32</v>
      </c>
      <c r="U55" s="1187" t="s">
        <v>4214</v>
      </c>
    </row>
    <row r="56" spans="2:21" ht="11.25" customHeight="1">
      <c r="D56" s="362" t="s">
        <v>2620</v>
      </c>
      <c r="E56" s="1197"/>
      <c r="F56" s="363">
        <v>375000</v>
      </c>
      <c r="G56" s="832">
        <v>3.7499999999999999E-2</v>
      </c>
      <c r="H56" s="1204"/>
      <c r="I56" s="832">
        <v>-3.1351300331231569E-3</v>
      </c>
      <c r="J56" s="823">
        <v>-9.6455586643548655E-2</v>
      </c>
      <c r="K56" s="832">
        <v>8.8339876908650972E-2</v>
      </c>
      <c r="L56" s="823">
        <v>0.66778292895713542</v>
      </c>
      <c r="M56" s="832">
        <v>0.17483263039082519</v>
      </c>
      <c r="N56" s="823">
        <v>0.85163227694417498</v>
      </c>
      <c r="O56" s="832">
        <v>0.67908519429908432</v>
      </c>
      <c r="P56" s="823">
        <v>2.9261183855600743</v>
      </c>
      <c r="Q56" s="833">
        <v>0.15663423876575974</v>
      </c>
      <c r="R56" s="364">
        <v>-0.28058000676133127</v>
      </c>
      <c r="S56" s="1213"/>
      <c r="T56" s="365">
        <v>62</v>
      </c>
      <c r="U56" s="836" t="s">
        <v>4214</v>
      </c>
    </row>
    <row r="57" spans="2:21" ht="11.25" customHeight="1">
      <c r="D57" s="362" t="s">
        <v>2102</v>
      </c>
      <c r="E57" s="1197"/>
      <c r="F57" s="363">
        <v>350000.00000000006</v>
      </c>
      <c r="G57" s="832">
        <v>3.5000000000000003E-2</v>
      </c>
      <c r="H57" s="1204"/>
      <c r="I57" s="832">
        <v>-1.1905857242686113E-2</v>
      </c>
      <c r="J57" s="823">
        <v>-0.36629627246868324</v>
      </c>
      <c r="K57" s="832">
        <v>5.623879978268409E-2</v>
      </c>
      <c r="L57" s="823">
        <v>0.42512296546155776</v>
      </c>
      <c r="M57" s="832">
        <v>0.13571272519097466</v>
      </c>
      <c r="N57" s="823">
        <v>0.66107417652142164</v>
      </c>
      <c r="O57" s="832">
        <v>0.6559168552071184</v>
      </c>
      <c r="P57" s="823">
        <v>2.8262880497656613</v>
      </c>
      <c r="Q57" s="833">
        <v>0.19239556718860279</v>
      </c>
      <c r="R57" s="364">
        <v>-0.39527684555938553</v>
      </c>
      <c r="S57" s="1213"/>
      <c r="T57" s="365">
        <v>61</v>
      </c>
      <c r="U57" s="836" t="s">
        <v>4214</v>
      </c>
    </row>
    <row r="58" spans="2:21" ht="11.25" customHeight="1">
      <c r="D58" s="366" t="s">
        <v>5020</v>
      </c>
      <c r="E58" s="1198"/>
      <c r="F58" s="920">
        <v>300000</v>
      </c>
      <c r="G58" s="829">
        <v>0.03</v>
      </c>
      <c r="H58" s="1205"/>
      <c r="I58" s="829">
        <v>-4.3709935778197595E-2</v>
      </c>
      <c r="J58" s="830">
        <v>-1.3447823385615427</v>
      </c>
      <c r="K58" s="829">
        <v>6.0967536485164064E-2</v>
      </c>
      <c r="L58" s="830">
        <v>0.46086865309382058</v>
      </c>
      <c r="M58" s="829">
        <v>0.22911484071973476</v>
      </c>
      <c r="N58" s="830">
        <v>1.1160479199315942</v>
      </c>
      <c r="O58" s="829">
        <v>0.82826502590803885</v>
      </c>
      <c r="P58" s="830">
        <v>3.5689211615450054</v>
      </c>
      <c r="Q58" s="831">
        <v>0.13830594809839289</v>
      </c>
      <c r="R58" s="367">
        <v>-0.51567396179303215</v>
      </c>
      <c r="S58" s="1214"/>
      <c r="T58" s="368">
        <v>32</v>
      </c>
      <c r="U58" s="837" t="s">
        <v>4214</v>
      </c>
    </row>
    <row r="59" spans="2:21" ht="5.25" customHeight="1"/>
    <row r="60" spans="2:21" ht="11.25" customHeight="1">
      <c r="C60" s="350" t="s">
        <v>12</v>
      </c>
      <c r="D60" s="359" t="s">
        <v>628</v>
      </c>
      <c r="E60" s="1195"/>
      <c r="F60" s="893">
        <v>300000</v>
      </c>
      <c r="G60" s="825">
        <v>0.03</v>
      </c>
      <c r="H60" s="1195"/>
      <c r="I60" s="360"/>
      <c r="J60" s="361"/>
      <c r="K60" s="360"/>
      <c r="L60" s="361"/>
      <c r="M60" s="360"/>
      <c r="N60" s="361"/>
      <c r="O60" s="360"/>
      <c r="P60" s="361"/>
      <c r="Q60" s="360"/>
      <c r="R60" s="360"/>
      <c r="S60" s="1211"/>
      <c r="T60" s="361"/>
      <c r="U60" s="360"/>
    </row>
    <row r="61" spans="2:21" ht="3" customHeight="1"/>
    <row r="62" spans="2:21" ht="11.25" customHeight="1">
      <c r="D62" s="372" t="s">
        <v>609</v>
      </c>
      <c r="E62" s="1195"/>
      <c r="F62" s="375">
        <v>200000</v>
      </c>
      <c r="G62" s="834">
        <v>0.02</v>
      </c>
      <c r="H62" s="1195"/>
      <c r="I62" s="373"/>
      <c r="J62" s="374"/>
      <c r="K62" s="373"/>
      <c r="L62" s="374"/>
      <c r="M62" s="373"/>
      <c r="N62" s="374"/>
      <c r="O62" s="373"/>
      <c r="P62" s="374"/>
      <c r="Q62" s="373"/>
      <c r="R62" s="373"/>
      <c r="S62" s="1211"/>
      <c r="T62" s="374"/>
      <c r="U62" s="373"/>
    </row>
    <row r="63" spans="2:21" ht="11.25" customHeight="1">
      <c r="D63" s="369" t="s">
        <v>464</v>
      </c>
      <c r="E63" s="1199"/>
      <c r="F63" s="895">
        <v>200000</v>
      </c>
      <c r="G63" s="826">
        <v>0.02</v>
      </c>
      <c r="H63" s="1206"/>
      <c r="I63" s="826">
        <v>0</v>
      </c>
      <c r="J63" s="827" t="s">
        <v>34</v>
      </c>
      <c r="K63" s="826" t="s">
        <v>34</v>
      </c>
      <c r="L63" s="827" t="s">
        <v>34</v>
      </c>
      <c r="M63" s="826" t="s">
        <v>34</v>
      </c>
      <c r="N63" s="827" t="s">
        <v>34</v>
      </c>
      <c r="O63" s="826" t="s">
        <v>34</v>
      </c>
      <c r="P63" s="827" t="s">
        <v>34</v>
      </c>
      <c r="Q63" s="828" t="s">
        <v>34</v>
      </c>
      <c r="R63" s="370" t="s">
        <v>34</v>
      </c>
      <c r="S63" s="1215"/>
      <c r="T63" s="371" t="s">
        <v>34</v>
      </c>
      <c r="U63" s="838" t="s">
        <v>4214</v>
      </c>
    </row>
    <row r="64" spans="2:21" ht="4.5" customHeight="1"/>
    <row r="65" spans="2:21" ht="11.25" customHeight="1">
      <c r="D65" s="372" t="s">
        <v>696</v>
      </c>
      <c r="E65" s="1195"/>
      <c r="F65" s="375">
        <v>100000</v>
      </c>
      <c r="G65" s="834">
        <v>0.01</v>
      </c>
      <c r="H65" s="1195"/>
      <c r="I65" s="373"/>
      <c r="J65" s="374"/>
      <c r="K65" s="373"/>
      <c r="L65" s="374"/>
      <c r="M65" s="373"/>
      <c r="N65" s="374"/>
      <c r="O65" s="373"/>
      <c r="P65" s="374"/>
      <c r="Q65" s="373"/>
      <c r="R65" s="373"/>
      <c r="S65" s="1211"/>
      <c r="T65" s="374"/>
      <c r="U65" s="373"/>
    </row>
    <row r="66" spans="2:21" ht="11.25" customHeight="1">
      <c r="D66" s="369" t="s">
        <v>2610</v>
      </c>
      <c r="E66" s="1199"/>
      <c r="F66" s="895">
        <v>100000</v>
      </c>
      <c r="G66" s="826">
        <v>0.01</v>
      </c>
      <c r="H66" s="1206"/>
      <c r="I66" s="826">
        <v>-8.4483852653377545E-3</v>
      </c>
      <c r="J66" s="827">
        <v>-0.25992349546888927</v>
      </c>
      <c r="K66" s="826">
        <v>-8.465612054286753E-2</v>
      </c>
      <c r="L66" s="827">
        <v>-0.63993650555707671</v>
      </c>
      <c r="M66" s="826">
        <v>-0.15835057971132083</v>
      </c>
      <c r="N66" s="827">
        <v>-0.77134608370028379</v>
      </c>
      <c r="O66" s="826">
        <v>0.53285305018862172</v>
      </c>
      <c r="P66" s="827">
        <v>2.2960169357955231</v>
      </c>
      <c r="Q66" s="828">
        <v>0.25421454318831205</v>
      </c>
      <c r="R66" s="370">
        <v>-0.85339111800054457</v>
      </c>
      <c r="S66" s="1215"/>
      <c r="T66" s="371">
        <v>5</v>
      </c>
      <c r="U66" s="838" t="s">
        <v>4214</v>
      </c>
    </row>
    <row r="67" spans="2:21" ht="7.5" customHeight="1"/>
    <row r="68" spans="2:21" ht="11.25" customHeight="1">
      <c r="B68" s="350" t="s">
        <v>12</v>
      </c>
      <c r="C68" s="350" t="s">
        <v>12</v>
      </c>
      <c r="D68" s="376" t="s">
        <v>1421</v>
      </c>
      <c r="E68" s="1200"/>
      <c r="F68" s="377">
        <v>10000000</v>
      </c>
      <c r="G68" s="835">
        <v>1</v>
      </c>
      <c r="H68" s="1200"/>
      <c r="I68" s="378"/>
      <c r="J68" s="379"/>
      <c r="K68" s="378"/>
      <c r="L68" s="379"/>
      <c r="M68" s="378"/>
      <c r="N68" s="379"/>
      <c r="O68" s="378"/>
      <c r="P68" s="379"/>
      <c r="Q68" s="378"/>
      <c r="R68" s="378"/>
      <c r="S68" s="1216"/>
      <c r="T68" s="379"/>
      <c r="U68" s="378"/>
    </row>
    <row r="70" spans="2:21">
      <c r="D70" s="847" t="s">
        <v>5083</v>
      </c>
    </row>
    <row r="71" spans="2:21">
      <c r="D71" s="848" t="s">
        <v>5086</v>
      </c>
    </row>
    <row r="72" spans="2:21">
      <c r="D72" s="849" t="s">
        <v>5087</v>
      </c>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04/04/2023</oddFooter>
  </headerFooter>
  <rowBreaks count="1" manualBreakCount="1">
    <brk id="4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5</xdr:col>
                    <xdr:colOff>447675</xdr:colOff>
                    <xdr:row>0</xdr:row>
                    <xdr:rowOff>95250</xdr:rowOff>
                  </from>
                  <to>
                    <xdr:col>9</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9</xdr:col>
                    <xdr:colOff>276225</xdr:colOff>
                    <xdr:row>0</xdr:row>
                    <xdr:rowOff>28575</xdr:rowOff>
                  </from>
                  <to>
                    <xdr:col>12</xdr:col>
                    <xdr:colOff>123825</xdr:colOff>
                    <xdr:row>0</xdr:row>
                    <xdr:rowOff>428625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32"/>
  <sheetViews>
    <sheetView showGridLines="0" showRowColHeaders="0" showRuler="0" view="pageLayout" zoomScale="80" zoomScaleNormal="80" zoomScalePageLayoutView="80" workbookViewId="0">
      <selection activeCell="F8" sqref="F8"/>
    </sheetView>
  </sheetViews>
  <sheetFormatPr defaultColWidth="10.69921875" defaultRowHeight="11.25"/>
  <cols>
    <col min="1" max="1" width="2.19921875" style="353" customWidth="1"/>
    <col min="2" max="2" width="0.296875" style="350" customWidth="1"/>
    <col min="3" max="3" width="17.19921875" style="350" customWidth="1"/>
    <col min="4" max="6" width="4.19921875" style="350" customWidth="1"/>
    <col min="7" max="22" width="4.19921875" style="353" customWidth="1"/>
    <col min="23" max="23" width="4.09765625" style="353" customWidth="1"/>
    <col min="24" max="24" width="4.19921875" style="353" customWidth="1"/>
    <col min="25" max="25" width="5.5" style="350" customWidth="1"/>
    <col min="26" max="16384" width="10.69921875" style="350"/>
  </cols>
  <sheetData>
    <row r="1" spans="1:25" s="486" customFormat="1" ht="20.25" customHeight="1">
      <c r="B1" s="625" t="s">
        <v>2533</v>
      </c>
      <c r="G1" s="487"/>
      <c r="H1" s="487"/>
      <c r="I1" s="487"/>
      <c r="J1" s="487"/>
      <c r="K1" s="488"/>
      <c r="L1" s="488"/>
      <c r="O1" s="488"/>
      <c r="P1" s="488"/>
      <c r="Q1" s="488"/>
      <c r="R1" s="488"/>
      <c r="S1" s="488"/>
      <c r="T1" s="488"/>
      <c r="U1" s="488"/>
      <c r="V1" s="488"/>
      <c r="W1" s="488"/>
      <c r="X1" s="489"/>
    </row>
    <row r="2" spans="1:25" s="486" customFormat="1" ht="3.75" customHeight="1">
      <c r="B2" s="488"/>
      <c r="G2" s="488"/>
      <c r="H2" s="488"/>
      <c r="I2" s="494"/>
      <c r="J2" s="494"/>
      <c r="K2" s="488"/>
      <c r="L2" s="488"/>
      <c r="M2" s="488"/>
      <c r="N2" s="488"/>
      <c r="O2" s="488"/>
      <c r="P2" s="488"/>
      <c r="Q2" s="488"/>
      <c r="R2" s="488"/>
      <c r="S2" s="488"/>
      <c r="T2" s="488"/>
      <c r="U2" s="488"/>
      <c r="V2" s="488"/>
      <c r="W2" s="488"/>
      <c r="X2" s="489"/>
    </row>
    <row r="3" spans="1:25" s="491" customFormat="1" ht="16.5" customHeight="1">
      <c r="B3" s="358" t="str">
        <f>'Portfólio Final'!D2</f>
        <v>Perfil IV</v>
      </c>
      <c r="E3" s="684"/>
      <c r="F3" s="684"/>
      <c r="G3" s="684"/>
      <c r="H3" s="684"/>
      <c r="I3" s="684"/>
      <c r="J3" s="619"/>
      <c r="O3" s="492"/>
      <c r="P3" s="492"/>
      <c r="Q3" s="492"/>
      <c r="R3" s="492"/>
      <c r="S3" s="492"/>
      <c r="T3" s="492"/>
      <c r="U3" s="492"/>
      <c r="V3" s="492"/>
      <c r="W3" s="492"/>
      <c r="X3" s="489"/>
    </row>
    <row r="4" spans="1:25" ht="12" customHeight="1">
      <c r="B4" s="353"/>
    </row>
    <row r="5" spans="1:25" s="730" customFormat="1" ht="22.5" customHeight="1" thickBot="1">
      <c r="A5" s="726"/>
      <c r="B5" s="725" t="s">
        <v>2451</v>
      </c>
      <c r="C5" s="727"/>
      <c r="D5" s="727"/>
      <c r="E5" s="727"/>
      <c r="F5" s="727"/>
      <c r="G5" s="728"/>
      <c r="H5" s="728"/>
      <c r="I5" s="728"/>
      <c r="J5" s="728"/>
      <c r="K5" s="728"/>
      <c r="L5" s="728"/>
      <c r="M5" s="728"/>
      <c r="N5" s="728"/>
      <c r="O5" s="728"/>
      <c r="P5" s="728"/>
      <c r="Q5" s="728"/>
      <c r="R5" s="728"/>
      <c r="S5" s="728"/>
      <c r="T5" s="728"/>
      <c r="U5" s="728"/>
      <c r="V5" s="728"/>
      <c r="W5" s="729"/>
      <c r="X5" s="729"/>
      <c r="Y5" s="729" t="str">
        <f ca="1">TEXT(AccReturns!$B$3, "dd/mm/yyyy")&amp;" - "&amp;TEXT(OFFSET(AccReturns!$B$2,COUNTA(AccReturns!$B:$B),), "dd/mm/yyyy")</f>
        <v>02/01/2020 - 31/03/2023</v>
      </c>
    </row>
    <row r="7" spans="1:25" s="627" customFormat="1" ht="15.75">
      <c r="C7" s="1118" t="s">
        <v>2528</v>
      </c>
      <c r="D7" s="1118"/>
      <c r="E7" s="1118"/>
      <c r="F7" s="1118" t="s">
        <v>2441</v>
      </c>
      <c r="G7" s="1118"/>
      <c r="H7" s="1118"/>
      <c r="I7" s="1118"/>
      <c r="J7" s="1118"/>
      <c r="K7" s="1118"/>
      <c r="L7" s="1118" t="s">
        <v>5021</v>
      </c>
      <c r="M7" s="1118"/>
      <c r="N7" s="1118"/>
      <c r="O7" s="1118"/>
      <c r="P7" s="1118"/>
      <c r="Q7" s="1118"/>
      <c r="R7" s="675"/>
      <c r="S7" s="1118" t="s">
        <v>5022</v>
      </c>
      <c r="T7" s="1118"/>
      <c r="U7" s="1118"/>
      <c r="V7" s="1118"/>
      <c r="W7" s="1118"/>
      <c r="X7" s="1118"/>
    </row>
    <row r="8" spans="1:25" ht="4.5" customHeight="1">
      <c r="C8" s="212"/>
      <c r="D8" s="212"/>
      <c r="E8" s="212"/>
      <c r="F8" s="212"/>
      <c r="G8" s="325"/>
      <c r="H8" s="325"/>
      <c r="I8" s="325"/>
      <c r="J8" s="325"/>
      <c r="K8" s="325"/>
      <c r="L8" s="325"/>
      <c r="M8" s="325"/>
      <c r="N8" s="325"/>
      <c r="O8" s="325"/>
      <c r="P8" s="325"/>
      <c r="Q8" s="325"/>
      <c r="R8" s="325"/>
      <c r="S8" s="325"/>
      <c r="T8" s="325"/>
      <c r="U8" s="325"/>
      <c r="V8" s="325"/>
    </row>
    <row r="9" spans="1:25" ht="15.75">
      <c r="C9" s="212"/>
      <c r="D9" s="212"/>
      <c r="E9" s="212"/>
      <c r="F9" s="212"/>
      <c r="G9" s="325"/>
      <c r="H9" s="325"/>
      <c r="I9" s="325"/>
      <c r="J9" s="325"/>
      <c r="K9" s="325"/>
      <c r="L9" s="325"/>
      <c r="M9" s="325"/>
      <c r="N9" s="325"/>
      <c r="O9" s="325"/>
      <c r="P9" s="325"/>
      <c r="Q9" s="325"/>
      <c r="R9" s="325"/>
      <c r="S9" s="325"/>
      <c r="T9" s="325"/>
      <c r="U9" s="325"/>
      <c r="V9" s="325"/>
    </row>
    <row r="20" spans="1:25" s="730" customFormat="1" ht="22.5" customHeight="1" thickBot="1">
      <c r="A20" s="726"/>
      <c r="B20" s="725" t="s">
        <v>2532</v>
      </c>
      <c r="C20" s="727"/>
      <c r="D20" s="727"/>
      <c r="E20" s="727"/>
      <c r="F20" s="727"/>
      <c r="G20" s="728"/>
      <c r="H20" s="728"/>
      <c r="I20" s="728"/>
      <c r="J20" s="728"/>
      <c r="K20" s="728"/>
      <c r="L20" s="728"/>
      <c r="M20" s="728"/>
      <c r="N20" s="728"/>
      <c r="O20" s="728"/>
      <c r="P20" s="728"/>
      <c r="Q20" s="728"/>
      <c r="R20" s="728"/>
      <c r="S20" s="728"/>
      <c r="T20" s="728"/>
      <c r="U20" s="728"/>
      <c r="V20" s="728"/>
      <c r="W20" s="729"/>
      <c r="X20" s="729"/>
      <c r="Y20" s="729"/>
    </row>
    <row r="23" spans="1:25" ht="15.75">
      <c r="B23" s="655" t="s">
        <v>2529</v>
      </c>
      <c r="J23" s="655" t="s">
        <v>2530</v>
      </c>
      <c r="T23" s="655" t="s">
        <v>2715</v>
      </c>
    </row>
    <row r="24" spans="1:25" ht="6.75" customHeight="1"/>
    <row r="25" spans="1:25" ht="14.25" customHeight="1" thickBot="1">
      <c r="B25" s="678"/>
      <c r="C25" s="681" t="str" cm="1">
        <f t="array" aca="1" ref="C25:C27" ca="1">allocation_class2</f>
        <v>Renda Fixa (RF) - 53.00%</v>
      </c>
      <c r="D25" s="703"/>
    </row>
    <row r="26" spans="1:25" ht="15" customHeight="1" thickBot="1">
      <c r="B26" s="679"/>
      <c r="C26" s="681" t="str">
        <f ca="1"/>
        <v>Multimercado (MM) - 30.00%</v>
      </c>
      <c r="D26" s="704"/>
    </row>
    <row r="27" spans="1:25" ht="15" customHeight="1">
      <c r="B27" s="680"/>
      <c r="C27" s="681" t="str">
        <f ca="1"/>
        <v>Renda Variável (RV) - 17.00%</v>
      </c>
      <c r="D27" s="705"/>
    </row>
    <row r="28" spans="1:25" ht="15" customHeight="1"/>
    <row r="36" spans="2:25">
      <c r="U36" s="350"/>
    </row>
    <row r="37" spans="2:25">
      <c r="C37" s="353"/>
      <c r="U37" s="350"/>
    </row>
    <row r="43" spans="2:25" ht="15" customHeight="1"/>
    <row r="44" spans="2:25" ht="15" customHeight="1"/>
    <row r="45" spans="2:25" ht="22.5" customHeight="1" thickBot="1">
      <c r="B45" s="626" t="s">
        <v>2453</v>
      </c>
      <c r="C45" s="731"/>
      <c r="D45" s="623"/>
      <c r="E45" s="623"/>
      <c r="F45" s="623"/>
      <c r="G45" s="624"/>
      <c r="H45" s="624"/>
      <c r="I45" s="624"/>
      <c r="J45" s="624"/>
      <c r="K45" s="624"/>
      <c r="L45" s="624"/>
      <c r="M45" s="624"/>
      <c r="N45" s="624"/>
      <c r="O45" s="624"/>
      <c r="P45" s="624"/>
      <c r="Q45" s="624"/>
      <c r="R45" s="624"/>
      <c r="S45" s="624"/>
      <c r="T45" s="624"/>
      <c r="U45" s="624"/>
      <c r="V45" s="624"/>
      <c r="W45" s="624"/>
      <c r="X45" s="624"/>
      <c r="Y45" s="635" t="str">
        <f ca="1">TEXT(AccReturns!$B$3, "dd/mm/yyyy")&amp;" - "&amp;TEXT(OFFSET(AccReturns!$B$2,COUNTA(AccReturns!$B:$B),), "dd/mm/yyyy")</f>
        <v>02/01/2020 - 31/03/2023</v>
      </c>
    </row>
    <row r="47" spans="2:25" s="627" customFormat="1" ht="15" customHeight="1">
      <c r="X47" s="628"/>
    </row>
    <row r="74" spans="1:24" s="627" customFormat="1" ht="30.75" customHeight="1">
      <c r="A74" s="628"/>
      <c r="C74" s="629"/>
      <c r="D74" s="629"/>
      <c r="E74" s="1119" t="s">
        <v>2454</v>
      </c>
      <c r="F74" s="1119"/>
      <c r="G74" s="1119" t="s">
        <v>2445</v>
      </c>
      <c r="H74" s="1119"/>
      <c r="I74" s="1119" t="s">
        <v>2455</v>
      </c>
      <c r="J74" s="1119"/>
      <c r="K74" s="1119" t="s">
        <v>2456</v>
      </c>
      <c r="L74" s="1119"/>
      <c r="M74" s="1119" t="s">
        <v>2457</v>
      </c>
      <c r="N74" s="1119"/>
      <c r="O74" s="1122" t="str">
        <f>"Saldo Inicial
"&amp;TEXT('Criação de Portfólio'!$Y$2, "dd/mm/yyyy")</f>
        <v>Saldo Inicial
01/01/2020</v>
      </c>
      <c r="P74" s="1122"/>
      <c r="Q74" s="1122"/>
      <c r="R74" s="1122"/>
      <c r="S74" s="1122" t="str">
        <f ca="1">"Saldo Final
"&amp;TEXT(OFFSET(AccReturns!$B$2,COUNTA(AccReturns!$B:$B),), "dd/mm/yyyy")</f>
        <v>Saldo Final
31/03/2023</v>
      </c>
      <c r="T74" s="1122"/>
      <c r="U74" s="1122"/>
      <c r="V74" s="1122"/>
      <c r="W74" s="628"/>
      <c r="X74" s="628"/>
    </row>
    <row r="75" spans="1:24" s="627" customFormat="1" ht="15">
      <c r="A75" s="628"/>
      <c r="C75" s="633" t="str">
        <f>'Performance Measurement'!B12</f>
        <v>Portfólio Sugerido</v>
      </c>
      <c r="D75" s="657"/>
      <c r="E75" s="1120">
        <f>'Performance Measurement'!C12</f>
        <v>3.5097651887401327E-3</v>
      </c>
      <c r="F75" s="1120"/>
      <c r="G75" s="1120">
        <f>'Performance Measurement'!D12</f>
        <v>1.7750857892621097E-2</v>
      </c>
      <c r="H75" s="1120"/>
      <c r="I75" s="1120">
        <f>'Performance Measurement'!E12</f>
        <v>4.8658469763200207E-2</v>
      </c>
      <c r="J75" s="1120"/>
      <c r="K75" s="1120">
        <f>'Performance Measurement'!F12</f>
        <v>0.12014294694285454</v>
      </c>
      <c r="L75" s="1120"/>
      <c r="M75" s="1120">
        <f>'Performance Measurement'!G12</f>
        <v>0.25295900469761068</v>
      </c>
      <c r="N75" s="1120"/>
      <c r="O75" s="1121">
        <f>'Performance Measurement'!H12</f>
        <v>10000000</v>
      </c>
      <c r="P75" s="1121"/>
      <c r="Q75" s="1121"/>
      <c r="R75" s="1121"/>
      <c r="S75" s="1121">
        <f>'Performance Measurement'!I12</f>
        <v>13907456.090160074</v>
      </c>
      <c r="T75" s="1121"/>
      <c r="U75" s="1121"/>
      <c r="V75" s="1121"/>
      <c r="W75" s="628"/>
      <c r="X75" s="628"/>
    </row>
    <row r="76" spans="1:24" ht="3" customHeight="1">
      <c r="C76" s="631"/>
      <c r="D76" s="631"/>
      <c r="E76" s="631"/>
      <c r="F76" s="631"/>
      <c r="G76" s="632"/>
      <c r="H76" s="632"/>
      <c r="I76" s="632"/>
      <c r="J76" s="632"/>
      <c r="K76" s="632"/>
      <c r="L76" s="632"/>
      <c r="M76" s="632"/>
      <c r="N76" s="632"/>
      <c r="O76" s="632"/>
      <c r="P76" s="632"/>
      <c r="Q76" s="632"/>
      <c r="R76" s="632"/>
      <c r="S76" s="632"/>
      <c r="T76" s="632"/>
      <c r="U76" s="632"/>
      <c r="V76" s="632"/>
    </row>
    <row r="77" spans="1:24" s="627" customFormat="1" ht="15">
      <c r="A77" s="628"/>
      <c r="C77" s="634" t="str">
        <f>'Performance Measurement'!B13</f>
        <v>CDI</v>
      </c>
      <c r="D77" s="657"/>
      <c r="E77" s="1120">
        <f>'Performance Measurement'!C13</f>
        <v>1.1233155156776142E-2</v>
      </c>
      <c r="F77" s="1120"/>
      <c r="G77" s="1120">
        <f>'Performance Measurement'!D13</f>
        <v>3.2505467333839411E-2</v>
      </c>
      <c r="H77" s="1120"/>
      <c r="I77" s="1120">
        <f>'Performance Measurement'!E13</f>
        <v>6.498549490793315E-2</v>
      </c>
      <c r="J77" s="1120"/>
      <c r="K77" s="1120">
        <f>'Performance Measurement'!F13</f>
        <v>0.13229731657107058</v>
      </c>
      <c r="L77" s="1120"/>
      <c r="M77" s="1120">
        <f>'Performance Measurement'!G13</f>
        <v>0.20530562591427359</v>
      </c>
      <c r="N77" s="1120"/>
      <c r="O77" s="1121">
        <f>'Performance Measurement'!H13</f>
        <v>10000000</v>
      </c>
      <c r="P77" s="1121"/>
      <c r="Q77" s="1121"/>
      <c r="R77" s="1121"/>
      <c r="S77" s="1121">
        <f>'Performance Measurement'!I13</f>
        <v>12443509.681331152</v>
      </c>
      <c r="T77" s="1121"/>
      <c r="U77" s="1121"/>
      <c r="V77" s="1121"/>
      <c r="W77" s="628"/>
      <c r="X77" s="628"/>
    </row>
    <row r="81" spans="2:25" ht="15">
      <c r="Q81" s="630"/>
      <c r="R81" s="630"/>
      <c r="S81" s="656"/>
      <c r="T81" s="656"/>
      <c r="U81" s="656"/>
      <c r="V81" s="656"/>
    </row>
    <row r="82" spans="2:25" ht="15">
      <c r="Q82" s="630"/>
      <c r="R82" s="630"/>
      <c r="S82" s="656"/>
      <c r="T82" s="656"/>
      <c r="U82" s="656"/>
      <c r="V82" s="656"/>
    </row>
    <row r="83" spans="2:25" ht="15">
      <c r="Q83" s="630"/>
      <c r="R83" s="630"/>
      <c r="S83" s="656"/>
      <c r="T83" s="656"/>
      <c r="U83" s="656"/>
      <c r="V83" s="656"/>
    </row>
    <row r="84" spans="2:25" ht="15">
      <c r="Q84" s="630"/>
      <c r="R84" s="630"/>
      <c r="S84" s="656"/>
      <c r="T84" s="656"/>
      <c r="U84" s="656"/>
      <c r="V84" s="656"/>
    </row>
    <row r="85" spans="2:25" ht="15">
      <c r="Q85" s="630"/>
      <c r="R85" s="630"/>
      <c r="S85" s="656"/>
      <c r="T85" s="656"/>
      <c r="U85" s="656"/>
      <c r="V85" s="656"/>
    </row>
    <row r="86" spans="2:25" ht="22.5" customHeight="1" thickBot="1">
      <c r="B86" s="626" t="s">
        <v>2458</v>
      </c>
      <c r="C86" s="731"/>
      <c r="D86" s="623"/>
      <c r="E86" s="623"/>
      <c r="F86" s="623"/>
      <c r="G86" s="624"/>
      <c r="H86" s="624"/>
      <c r="I86" s="624"/>
      <c r="J86" s="624"/>
      <c r="K86" s="624"/>
      <c r="L86" s="624"/>
      <c r="M86" s="624"/>
      <c r="N86" s="624"/>
      <c r="O86" s="624"/>
      <c r="P86" s="624"/>
      <c r="Q86" s="624"/>
      <c r="R86" s="624"/>
      <c r="S86" s="624"/>
      <c r="T86" s="624"/>
      <c r="U86" s="624"/>
      <c r="V86" s="624"/>
      <c r="W86" s="624"/>
      <c r="X86" s="624"/>
      <c r="Y86" s="635" t="str">
        <f ca="1">TEXT(AccReturns!$B$3, "dd/mm/yyyy")&amp;" - "&amp;TEXT(OFFSET(AccReturns!$B$2,COUNTA(AccReturns!$B:$B),), "dd/mm/yyyy")</f>
        <v>02/01/2020 - 31/03/2023</v>
      </c>
    </row>
    <row r="88" spans="2:25" ht="15.75">
      <c r="C88" s="655" t="s">
        <v>2459</v>
      </c>
    </row>
    <row r="107" spans="3:3" ht="15.75">
      <c r="C107" s="655" t="s">
        <v>2459</v>
      </c>
    </row>
    <row r="128" spans="17:22" ht="15">
      <c r="Q128" s="630"/>
      <c r="R128" s="630"/>
      <c r="S128" s="656"/>
      <c r="T128" s="656"/>
      <c r="U128" s="656"/>
      <c r="V128" s="656"/>
    </row>
    <row r="129" spans="2:25" ht="15">
      <c r="Q129" s="630"/>
      <c r="R129" s="630"/>
      <c r="S129" s="656"/>
      <c r="T129" s="656"/>
      <c r="U129" s="656"/>
      <c r="V129" s="656"/>
    </row>
    <row r="130" spans="2:25" ht="22.5" customHeight="1" thickBot="1">
      <c r="B130" s="626" t="s">
        <v>2458</v>
      </c>
      <c r="C130" s="731"/>
      <c r="D130" s="623"/>
      <c r="E130" s="623"/>
      <c r="F130" s="623"/>
      <c r="G130" s="624"/>
      <c r="H130" s="624"/>
      <c r="I130" s="624"/>
      <c r="J130" s="624"/>
      <c r="K130" s="624"/>
      <c r="L130" s="624"/>
      <c r="M130" s="624"/>
      <c r="N130" s="624"/>
      <c r="O130" s="624"/>
      <c r="P130" s="624"/>
      <c r="Q130" s="624"/>
      <c r="R130" s="624"/>
      <c r="S130" s="624"/>
      <c r="T130" s="624"/>
      <c r="U130" s="624"/>
      <c r="V130" s="624"/>
      <c r="W130" s="624"/>
      <c r="X130" s="624"/>
      <c r="Y130" s="635" t="str">
        <f ca="1">TEXT(AccReturns!$B$3, "dd/mm/yyyy")&amp;" - "&amp;TEXT(OFFSET(AccReturns!$B$2,COUNTA(AccReturns!$B:$B),), "dd/mm/yyyy")</f>
        <v>02/01/2020 - 31/03/2023</v>
      </c>
    </row>
    <row r="132" spans="2:25" ht="15.75">
      <c r="C132" s="655" t="s">
        <v>2459</v>
      </c>
    </row>
  </sheetData>
  <mergeCells count="25">
    <mergeCell ref="G77:H77"/>
    <mergeCell ref="I75:J75"/>
    <mergeCell ref="I77:J77"/>
    <mergeCell ref="S7:X7"/>
    <mergeCell ref="K75:L75"/>
    <mergeCell ref="K77:L77"/>
    <mergeCell ref="M75:N75"/>
    <mergeCell ref="M77:N77"/>
    <mergeCell ref="O75:R75"/>
    <mergeCell ref="O77:R77"/>
    <mergeCell ref="S75:V75"/>
    <mergeCell ref="S77:V77"/>
    <mergeCell ref="S74:V74"/>
    <mergeCell ref="L7:Q7"/>
    <mergeCell ref="F7:K7"/>
    <mergeCell ref="O74:R74"/>
    <mergeCell ref="E75:F75"/>
    <mergeCell ref="E77:F77"/>
    <mergeCell ref="G75:H75"/>
    <mergeCell ref="C7:E7"/>
    <mergeCell ref="M74:N74"/>
    <mergeCell ref="K74:L74"/>
    <mergeCell ref="E74:F74"/>
    <mergeCell ref="G74:H74"/>
    <mergeCell ref="I74:J74"/>
  </mergeCells>
  <printOptions horizontalCentered="1"/>
  <pageMargins left="0.25" right="0.25" top="0.75" bottom="0.5" header="0" footer="0"/>
  <pageSetup paperSize="9" pageOrder="overThenDown" orientation="landscape" r:id="rId1"/>
  <headerFooter>
    <oddHeader>&amp;R&amp;G</oddHeader>
    <oddFooter>&amp;L&amp;10 04/04/2023</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44"/>
  <sheetViews>
    <sheetView showGridLines="0" showRuler="0" view="pageLayout" zoomScale="90" zoomScaleNormal="80" zoomScalePageLayoutView="90" workbookViewId="0">
      <selection activeCell="F8" sqref="F8"/>
    </sheetView>
  </sheetViews>
  <sheetFormatPr defaultColWidth="10.69921875" defaultRowHeight="11.25"/>
  <cols>
    <col min="1" max="1" width="2.19921875" style="353" customWidth="1"/>
    <col min="2" max="2" width="2.59765625" style="726" customWidth="1"/>
    <col min="3" max="3" width="17.19921875" style="350" customWidth="1"/>
    <col min="4" max="6" width="6.296875" style="350" customWidth="1"/>
    <col min="7" max="15" width="6.296875" style="353" customWidth="1"/>
    <col min="16" max="16" width="8.796875" style="353" customWidth="1"/>
    <col min="17" max="17" width="7.19921875" style="353" customWidth="1"/>
    <col min="18" max="21" width="4.19921875" style="353" customWidth="1"/>
    <col min="22" max="22" width="4.796875" style="353" customWidth="1"/>
    <col min="23" max="23" width="4.09765625" style="353" customWidth="1"/>
    <col min="24" max="16384" width="10.69921875" style="350"/>
  </cols>
  <sheetData>
    <row r="1" spans="2:28" ht="15">
      <c r="G1" s="350"/>
      <c r="R1" s="630"/>
      <c r="S1" s="656"/>
      <c r="T1" s="656"/>
      <c r="U1" s="656"/>
      <c r="V1" s="656"/>
      <c r="X1" s="353"/>
    </row>
    <row r="2" spans="2:28" ht="15">
      <c r="G2" s="350"/>
      <c r="R2" s="630"/>
      <c r="S2" s="656"/>
      <c r="T2" s="656"/>
      <c r="U2" s="656"/>
      <c r="V2" s="656"/>
      <c r="X2" s="353"/>
    </row>
    <row r="3" spans="2:28" ht="22.5" customHeight="1" thickBot="1">
      <c r="B3" s="725" t="s">
        <v>2492</v>
      </c>
      <c r="C3" s="623"/>
      <c r="D3" s="623"/>
      <c r="E3" s="623"/>
      <c r="F3" s="623"/>
      <c r="G3" s="624"/>
      <c r="H3" s="624"/>
      <c r="I3" s="624"/>
      <c r="J3" s="624"/>
      <c r="K3" s="624"/>
      <c r="L3" s="624"/>
      <c r="M3" s="624"/>
      <c r="N3" s="624"/>
      <c r="O3" s="624"/>
      <c r="P3" s="635"/>
      <c r="Q3" s="635" t="str">
        <f ca="1">TEXT(AccReturns!$B$3, "dd/mm/yyyy")&amp;" - "&amp;TEXT(OFFSET(AccReturns!$B$2,COUNTA(AccReturns!$B:$B),), "dd/mm/yyyy")</f>
        <v>02/01/2020 - 31/03/2023</v>
      </c>
      <c r="V3" s="350"/>
    </row>
    <row r="4" spans="2:28" ht="8.25" customHeight="1"/>
    <row r="5" spans="2:28" ht="8.25" customHeight="1"/>
    <row r="6" spans="2:28" ht="15.75" thickBot="1">
      <c r="C6" s="665" t="s">
        <v>2445</v>
      </c>
      <c r="D6" s="665" t="s">
        <v>2502</v>
      </c>
      <c r="E6" s="665" t="s">
        <v>2503</v>
      </c>
      <c r="F6" s="665" t="s">
        <v>2504</v>
      </c>
      <c r="G6" s="665" t="s">
        <v>2505</v>
      </c>
      <c r="H6" s="665" t="s">
        <v>2506</v>
      </c>
      <c r="I6" s="665" t="s">
        <v>2507</v>
      </c>
      <c r="J6" s="665" t="s">
        <v>2513</v>
      </c>
      <c r="K6" s="665" t="s">
        <v>2514</v>
      </c>
      <c r="L6" s="665" t="s">
        <v>2508</v>
      </c>
      <c r="M6" s="665" t="s">
        <v>2509</v>
      </c>
      <c r="N6" s="665" t="s">
        <v>2510</v>
      </c>
      <c r="O6" s="665" t="s">
        <v>2511</v>
      </c>
      <c r="P6" s="672" t="s">
        <v>2512</v>
      </c>
    </row>
    <row r="7" spans="2:28" ht="15.75" thickTop="1">
      <c r="C7" s="673">
        <v>2020</v>
      </c>
      <c r="D7" s="674"/>
      <c r="E7" s="674"/>
      <c r="F7" s="674"/>
      <c r="G7" s="674"/>
      <c r="H7" s="674"/>
      <c r="I7" s="674"/>
      <c r="J7" s="674"/>
      <c r="K7" s="674"/>
      <c r="L7" s="674"/>
      <c r="M7" s="674"/>
      <c r="N7" s="674"/>
      <c r="O7" s="674"/>
      <c r="P7" s="674"/>
    </row>
    <row r="8" spans="2:28" ht="4.5" customHeight="1">
      <c r="C8" s="664"/>
      <c r="D8" s="664"/>
      <c r="E8" s="664"/>
      <c r="F8" s="664"/>
      <c r="G8" s="664"/>
      <c r="H8" s="664"/>
      <c r="I8" s="664"/>
      <c r="J8" s="664"/>
      <c r="K8" s="664"/>
      <c r="L8" s="664"/>
      <c r="M8" s="664"/>
      <c r="N8" s="664"/>
      <c r="O8" s="664"/>
      <c r="P8" s="664"/>
    </row>
    <row r="9" spans="2:28" ht="15">
      <c r="C9" s="633" t="str">
        <f>'Performance Measurement'!$B$19</f>
        <v>Portfólio Sugerido</v>
      </c>
      <c r="D9" s="670"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3.9790244558888244E-3</v>
      </c>
      <c r="E9" s="670"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-4.0825748545830765E-3</v>
      </c>
      <c r="F9" s="670"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-3.1579686301533072E-2</v>
      </c>
      <c r="G9" s="670"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2.0824024638422811E-2</v>
      </c>
      <c r="H9" s="670"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1.0663455956728241E-2</v>
      </c>
      <c r="I9" s="670"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1.6888811124626812E-2</v>
      </c>
      <c r="J9" s="670"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1.8707827164277768E-2</v>
      </c>
      <c r="K9" s="670"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5.3737731809131439E-3</v>
      </c>
      <c r="L9" s="670"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-5.0715475514859776E-3</v>
      </c>
      <c r="M9" s="670"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3.7977219845195531E-3</v>
      </c>
      <c r="N9" s="670"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2.001345382301456E-2</v>
      </c>
      <c r="O9" s="670"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1.989841204313314E-2</v>
      </c>
      <c r="P9" s="1085" cm="1">
        <f t="array" aca="1" ref="P9" ca="1">IFERROR(PRODUCT(1+D9:O9)-1,"-")</f>
        <v>8.0987923138307716E-2</v>
      </c>
    </row>
    <row r="10" spans="2:28" ht="15">
      <c r="C10" s="633" t="str">
        <f>IF('Performance Measurement'!$B$20 = "CDI", 'Performance Measurement'!$B$21, 'Performance Measurement'!$B$20)</f>
        <v>%CDI</v>
      </c>
      <c r="D10" s="1087" cm="1">
        <f t="array" aca="1" ref="D10" ca="1">IFERROR(IF('Performance Measurement'!$B$20 = "CDI", INDEX(OFFSET('Performance Measurement'!$B$18,3,1,,COUNTA('Performance Measurement'!$18:$18)), MATCH(D$6, IF(LEFT(OFFSET('Performance Measurement'!$B$18,,1,,COUNTA('Performance Measurement'!$18:$18)),4)=_xlfn.VALUETOTEXT($C7),RIGHT(OFFSET('Performance Measurement'!$B$18,,1,,COUNTA('Performance Measurement'!$18:$18)),4)), 0)), INDEX(OFFSET('Performance Measurement'!$B$18,2,1,,COUNTA('Performance Measurement'!$18:$18)), MATCH(D$6, IF(LEFT(OFFSET('Performance Measurement'!$B$18,,1,,COUNTA('Performance Measurement'!$18:$18)),4)=_xlfn.VALUETOTEXT($C7),RIGHT(OFFSET('Performance Measurement'!$B$18,,1,,COUNTA('Performance Measurement'!$18:$18)),4)), 0))),0)</f>
        <v>1.1069029828341366</v>
      </c>
      <c r="E10" s="1087" cm="1">
        <f t="array" aca="1" ref="E10" ca="1">IFERROR(IF('Performance Measurement'!$B$20 = "CDI", INDEX(OFFSET('Performance Measurement'!$B$18,3,1,,COUNTA('Performance Measurement'!$18:$18)), MATCH(E$6, IF(LEFT(OFFSET('Performance Measurement'!$B$18,,1,,COUNTA('Performance Measurement'!$18:$18)),4)=_xlfn.VALUETOTEXT($C7),RIGHT(OFFSET('Performance Measurement'!$B$18,,1,,COUNTA('Performance Measurement'!$18:$18)),4)), 0)), INDEX(OFFSET('Performance Measurement'!$B$18,2,1,,COUNTA('Performance Measurement'!$18:$18)), MATCH(E$6, IF(LEFT(OFFSET('Performance Measurement'!$B$18,,1,,COUNTA('Performance Measurement'!$18:$18)),4)=_xlfn.VALUETOTEXT($C7),RIGHT(OFFSET('Performance Measurement'!$B$18,,1,,COUNTA('Performance Measurement'!$18:$18)),4)), 0))),0)</f>
        <v>-1.3899194687766396</v>
      </c>
      <c r="F10" s="1087" cm="1">
        <f t="array" aca="1" ref="F10" ca="1">IFERROR(IF('Performance Measurement'!$B$20 = "CDI", INDEX(OFFSET('Performance Measurement'!$B$18,3,1,,COUNTA('Performance Measurement'!$18:$18)), MATCH(F$6, IF(LEFT(OFFSET('Performance Measurement'!$B$18,,1,,COUNTA('Performance Measurement'!$18:$18)),4)=_xlfn.VALUETOTEXT($C7),RIGHT(OFFSET('Performance Measurement'!$B$18,,1,,COUNTA('Performance Measurement'!$18:$18)),4)), 0)), INDEX(OFFSET('Performance Measurement'!$B$18,2,1,,COUNTA('Performance Measurement'!$18:$18)), MATCH(F$6, IF(LEFT(OFFSET('Performance Measurement'!$B$18,,1,,COUNTA('Performance Measurement'!$18:$18)),4)=_xlfn.VALUETOTEXT($C7),RIGHT(OFFSET('Performance Measurement'!$B$18,,1,,COUNTA('Performance Measurement'!$18:$18)),4)), 0))),0)</f>
        <v>-9.3328901566971378</v>
      </c>
      <c r="G10" s="1087" cm="1">
        <f t="array" aca="1" ref="G10" ca="1">IFERROR(IF('Performance Measurement'!$B$20 = "CDI", INDEX(OFFSET('Performance Measurement'!$B$18,3,1,,COUNTA('Performance Measurement'!$18:$18)), MATCH(G$6, IF(LEFT(OFFSET('Performance Measurement'!$B$18,,1,,COUNTA('Performance Measurement'!$18:$18)),4)=_xlfn.VALUETOTEXT($C7),RIGHT(OFFSET('Performance Measurement'!$B$18,,1,,COUNTA('Performance Measurement'!$18:$18)),4)), 0)), INDEX(OFFSET('Performance Measurement'!$B$18,2,1,,COUNTA('Performance Measurement'!$18:$18)), MATCH(G$6, IF(LEFT(OFFSET('Performance Measurement'!$B$18,,1,,COUNTA('Performance Measurement'!$18:$18)),4)=_xlfn.VALUETOTEXT($C7),RIGHT(OFFSET('Performance Measurement'!$B$18,,1,,COUNTA('Performance Measurement'!$18:$18)),4)), 0))),0)</f>
        <v>7.3085678457603187</v>
      </c>
      <c r="H10" s="1087" cm="1">
        <f t="array" aca="1" ref="H10" ca="1">IFERROR(IF('Performance Measurement'!$B$20 = "CDI", INDEX(OFFSET('Performance Measurement'!$B$18,3,1,,COUNTA('Performance Measurement'!$18:$18)), MATCH(H$6, IF(LEFT(OFFSET('Performance Measurement'!$B$18,,1,,COUNTA('Performance Measurement'!$18:$18)),4)=_xlfn.VALUETOTEXT($C7),RIGHT(OFFSET('Performance Measurement'!$B$18,,1,,COUNTA('Performance Measurement'!$18:$18)),4)), 0)), INDEX(OFFSET('Performance Measurement'!$B$18,2,1,,COUNTA('Performance Measurement'!$18:$18)), MATCH(H$6, IF(LEFT(OFFSET('Performance Measurement'!$B$18,,1,,COUNTA('Performance Measurement'!$18:$18)),4)=_xlfn.VALUETOTEXT($C7),RIGHT(OFFSET('Performance Measurement'!$B$18,,1,,COUNTA('Performance Measurement'!$18:$18)),4)), 0))),0)</f>
        <v>4.522099443257904</v>
      </c>
      <c r="I10" s="1087" cm="1">
        <f t="array" aca="1" ref="I10" ca="1">IFERROR(IF('Performance Measurement'!$B$20 = "CDI", INDEX(OFFSET('Performance Measurement'!$B$18,3,1,,COUNTA('Performance Measurement'!$18:$18)), MATCH(I$6, IF(LEFT(OFFSET('Performance Measurement'!$B$18,,1,,COUNTA('Performance Measurement'!$18:$18)),4)=_xlfn.VALUETOTEXT($C7),RIGHT(OFFSET('Performance Measurement'!$B$18,,1,,COUNTA('Performance Measurement'!$18:$18)),4)), 0)), INDEX(OFFSET('Performance Measurement'!$B$18,2,1,,COUNTA('Performance Measurement'!$18:$18)), MATCH(I$6, IF(LEFT(OFFSET('Performance Measurement'!$B$18,,1,,COUNTA('Performance Measurement'!$18:$18)),4)=_xlfn.VALUETOTEXT($C7),RIGHT(OFFSET('Performance Measurement'!$B$18,,1,,COUNTA('Performance Measurement'!$18:$18)),4)), 0))),0)</f>
        <v>7.9541231391706271</v>
      </c>
      <c r="J10" s="1087" cm="1">
        <f t="array" aca="1" ref="J10" ca="1">IFERROR(IF('Performance Measurement'!$B$20 = "CDI", INDEX(OFFSET('Performance Measurement'!$B$18,3,1,,COUNTA('Performance Measurement'!$18:$18)), MATCH(J$6, IF(LEFT(OFFSET('Performance Measurement'!$B$18,,1,,COUNTA('Performance Measurement'!$18:$18)),4)=_xlfn.VALUETOTEXT($C7),RIGHT(OFFSET('Performance Measurement'!$B$18,,1,,COUNTA('Performance Measurement'!$18:$18)),4)), 0)), INDEX(OFFSET('Performance Measurement'!$B$18,2,1,,COUNTA('Performance Measurement'!$18:$18)), MATCH(J$6, IF(LEFT(OFFSET('Performance Measurement'!$B$18,,1,,COUNTA('Performance Measurement'!$18:$18)),4)=_xlfn.VALUETOTEXT($C7),RIGHT(OFFSET('Performance Measurement'!$B$18,,1,,COUNTA('Performance Measurement'!$18:$18)),4)), 0))),0)</f>
        <v>9.6263867748052405</v>
      </c>
      <c r="K10" s="1087" cm="1">
        <f t="array" aca="1" ref="K10" ca="1">IFERROR(IF('Performance Measurement'!$B$20 = "CDI", INDEX(OFFSET('Performance Measurement'!$B$18,3,1,,COUNTA('Performance Measurement'!$18:$18)), MATCH(K$6, IF(LEFT(OFFSET('Performance Measurement'!$B$18,,1,,COUNTA('Performance Measurement'!$18:$18)),4)=_xlfn.VALUETOTEXT($C7),RIGHT(OFFSET('Performance Measurement'!$B$18,,1,,COUNTA('Performance Measurement'!$18:$18)),4)), 0)), INDEX(OFFSET('Performance Measurement'!$B$18,2,1,,COUNTA('Performance Measurement'!$18:$18)), MATCH(K$6, IF(LEFT(OFFSET('Performance Measurement'!$B$18,,1,,COUNTA('Performance Measurement'!$18:$18)),4)=_xlfn.VALUETOTEXT($C7),RIGHT(OFFSET('Performance Measurement'!$B$18,,1,,COUNTA('Performance Measurement'!$18:$18)),4)), 0))),0)</f>
        <v>3.3608607568990712</v>
      </c>
      <c r="L10" s="1087" cm="1">
        <f t="array" aca="1" ref="L10" ca="1">IFERROR(IF('Performance Measurement'!$B$20 = "CDI", INDEX(OFFSET('Performance Measurement'!$B$18,3,1,,COUNTA('Performance Measurement'!$18:$18)), MATCH(L$6, IF(LEFT(OFFSET('Performance Measurement'!$B$18,,1,,COUNTA('Performance Measurement'!$18:$18)),4)=_xlfn.VALUETOTEXT($C7),RIGHT(OFFSET('Performance Measurement'!$B$18,,1,,COUNTA('Performance Measurement'!$18:$18)),4)), 0)), INDEX(OFFSET('Performance Measurement'!$B$18,2,1,,COUNTA('Performance Measurement'!$18:$18)), MATCH(L$6, IF(LEFT(OFFSET('Performance Measurement'!$B$18,,1,,COUNTA('Performance Measurement'!$18:$18)),4)=_xlfn.VALUETOTEXT($C7),RIGHT(OFFSET('Performance Measurement'!$B$18,,1,,COUNTA('Performance Measurement'!$18:$18)),4)), 0))),0)</f>
        <v>-3.2308813836527421</v>
      </c>
      <c r="M10" s="1087" cm="1">
        <f t="array" aca="1" ref="M10" ca="1">IFERROR(IF('Performance Measurement'!$B$20 = "CDI", INDEX(OFFSET('Performance Measurement'!$B$18,3,1,,COUNTA('Performance Measurement'!$18:$18)), MATCH(M$6, IF(LEFT(OFFSET('Performance Measurement'!$B$18,,1,,COUNTA('Performance Measurement'!$18:$18)),4)=_xlfn.VALUETOTEXT($C7),RIGHT(OFFSET('Performance Measurement'!$B$18,,1,,COUNTA('Performance Measurement'!$18:$18)),4)), 0)), INDEX(OFFSET('Performance Measurement'!$B$18,2,1,,COUNTA('Performance Measurement'!$18:$18)), MATCH(M$6, IF(LEFT(OFFSET('Performance Measurement'!$B$18,,1,,COUNTA('Performance Measurement'!$18:$18)),4)=_xlfn.VALUETOTEXT($C7),RIGHT(OFFSET('Performance Measurement'!$B$18,,1,,COUNTA('Performance Measurement'!$18:$18)),4)), 0))),0)</f>
        <v>2.4193777413124775</v>
      </c>
      <c r="N10" s="1087" cm="1">
        <f t="array" aca="1" ref="N10" ca="1">IFERROR(IF('Performance Measurement'!$B$20 = "CDI", INDEX(OFFSET('Performance Measurement'!$B$18,3,1,,COUNTA('Performance Measurement'!$18:$18)), MATCH(N$6, IF(LEFT(OFFSET('Performance Measurement'!$B$18,,1,,COUNTA('Performance Measurement'!$18:$18)),4)=_xlfn.VALUETOTEXT($C7),RIGHT(OFFSET('Performance Measurement'!$B$18,,1,,COUNTA('Performance Measurement'!$18:$18)),4)), 0)), INDEX(OFFSET('Performance Measurement'!$B$18,2,1,,COUNTA('Performance Measurement'!$18:$18)), MATCH(N$6, IF(LEFT(OFFSET('Performance Measurement'!$B$18,,1,,COUNTA('Performance Measurement'!$18:$18)),4)=_xlfn.VALUETOTEXT($C7),RIGHT(OFFSET('Performance Measurement'!$B$18,,1,,COUNTA('Performance Measurement'!$18:$18)),4)), 0))),0)</f>
        <v>13.387764906776798</v>
      </c>
      <c r="O10" s="1087" cm="1">
        <f t="array" aca="1" ref="O10" ca="1">IFERROR(IF('Performance Measurement'!$B$20 = "CDI", INDEX(OFFSET('Performance Measurement'!$B$18,3,1,,COUNTA('Performance Measurement'!$18:$18)), MATCH(O$6, IF(LEFT(OFFSET('Performance Measurement'!$B$18,,1,,COUNTA('Performance Measurement'!$18:$18)),4)=_xlfn.VALUETOTEXT($C7),RIGHT(OFFSET('Performance Measurement'!$B$18,,1,,COUNTA('Performance Measurement'!$18:$18)),4)), 0)), INDEX(OFFSET('Performance Measurement'!$B$18,2,1,,COUNTA('Performance Measurement'!$18:$18)), MATCH(O$6, IF(LEFT(OFFSET('Performance Measurement'!$B$18,,1,,COUNTA('Performance Measurement'!$18:$18)),4)=_xlfn.VALUETOTEXT($C7),RIGHT(OFFSET('Performance Measurement'!$B$18,,1,,COUNTA('Performance Measurement'!$18:$18)),4)), 0))),0)</f>
        <v>12.099831507898196</v>
      </c>
      <c r="P10" s="671" cm="1">
        <f t="array" aca="1" ref="P10" ca="1">IFERROR(IF('Performance Measurement'!$B$20 = "CDI", P9/P11, PRODUCT(1+D10:O10)-1),"-")</f>
        <v>2.9554845439872746</v>
      </c>
    </row>
    <row r="11" spans="2:28" ht="15" hidden="1">
      <c r="C11" s="666" t="str">
        <f>'Performance Measurement'!$B$20</f>
        <v>CDI</v>
      </c>
      <c r="D11" s="667"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3.5947364110455737E-3</v>
      </c>
      <c r="E11" s="667"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667"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667"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667"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667"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667"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667"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667"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667"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667"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667"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669" cm="1">
        <f t="array" aca="1" ref="P11" ca="1">PRODUCT(1+D11:O11)-1</f>
        <v>2.7402587268836154E-2</v>
      </c>
    </row>
    <row r="12" spans="2:28" ht="8.25" customHeight="1">
      <c r="C12" s="668"/>
      <c r="D12" s="667"/>
      <c r="E12" s="667"/>
      <c r="F12" s="667"/>
      <c r="G12" s="667"/>
      <c r="H12" s="667"/>
      <c r="I12" s="667"/>
      <c r="J12" s="667"/>
      <c r="K12" s="667"/>
      <c r="L12" s="667"/>
      <c r="M12" s="667"/>
      <c r="N12" s="667"/>
      <c r="O12" s="667"/>
      <c r="P12" s="669"/>
    </row>
    <row r="13" spans="2:28" ht="8.25" customHeight="1">
      <c r="C13" s="646"/>
      <c r="D13" s="646"/>
      <c r="E13" s="646"/>
      <c r="F13" s="646"/>
      <c r="G13" s="646"/>
      <c r="H13" s="646"/>
      <c r="I13" s="646"/>
      <c r="J13" s="646"/>
      <c r="K13" s="646"/>
      <c r="L13" s="646"/>
      <c r="M13" s="646"/>
      <c r="N13" s="646"/>
      <c r="O13" s="646"/>
      <c r="P13" s="664"/>
    </row>
    <row r="14" spans="2:28" s="353" customFormat="1" ht="15.75" thickBot="1">
      <c r="B14" s="726"/>
      <c r="C14" s="665" t="s">
        <v>2445</v>
      </c>
      <c r="D14" s="665" t="s">
        <v>2502</v>
      </c>
      <c r="E14" s="665" t="s">
        <v>2503</v>
      </c>
      <c r="F14" s="665" t="s">
        <v>2504</v>
      </c>
      <c r="G14" s="665" t="s">
        <v>2505</v>
      </c>
      <c r="H14" s="665" t="s">
        <v>2506</v>
      </c>
      <c r="I14" s="665" t="s">
        <v>2507</v>
      </c>
      <c r="J14" s="665" t="s">
        <v>2513</v>
      </c>
      <c r="K14" s="665" t="s">
        <v>2514</v>
      </c>
      <c r="L14" s="665" t="s">
        <v>2508</v>
      </c>
      <c r="M14" s="665" t="s">
        <v>2509</v>
      </c>
      <c r="N14" s="665" t="s">
        <v>2510</v>
      </c>
      <c r="O14" s="665" t="s">
        <v>2511</v>
      </c>
      <c r="P14" s="672" t="s">
        <v>2512</v>
      </c>
      <c r="X14" s="350"/>
      <c r="Y14" s="350"/>
      <c r="Z14" s="350"/>
      <c r="AA14" s="350"/>
      <c r="AB14" s="350"/>
    </row>
    <row r="15" spans="2:28" s="353" customFormat="1" ht="15.75" thickTop="1">
      <c r="B15" s="726"/>
      <c r="C15" s="673">
        <f>C7+1</f>
        <v>2021</v>
      </c>
      <c r="D15" s="674"/>
      <c r="E15" s="674"/>
      <c r="F15" s="674"/>
      <c r="G15" s="674"/>
      <c r="H15" s="674"/>
      <c r="I15" s="674"/>
      <c r="J15" s="674"/>
      <c r="K15" s="674"/>
      <c r="L15" s="674"/>
      <c r="M15" s="674"/>
      <c r="N15" s="674"/>
      <c r="O15" s="674"/>
      <c r="P15" s="674"/>
      <c r="X15" s="350"/>
      <c r="Y15" s="350"/>
      <c r="Z15" s="350"/>
      <c r="AA15" s="350"/>
      <c r="AB15" s="350"/>
    </row>
    <row r="16" spans="2:28" s="353" customFormat="1" ht="4.5" customHeight="1">
      <c r="B16" s="726"/>
      <c r="C16" s="664"/>
      <c r="D16" s="664"/>
      <c r="E16" s="664"/>
      <c r="F16" s="664"/>
      <c r="G16" s="664"/>
      <c r="H16" s="664"/>
      <c r="I16" s="664"/>
      <c r="J16" s="664"/>
      <c r="K16" s="664"/>
      <c r="L16" s="664"/>
      <c r="M16" s="664"/>
      <c r="N16" s="664"/>
      <c r="O16" s="664"/>
      <c r="P16" s="664"/>
      <c r="X16" s="350"/>
      <c r="Y16" s="350"/>
      <c r="Z16" s="350"/>
      <c r="AA16" s="350"/>
      <c r="AB16" s="350"/>
    </row>
    <row r="17" spans="2:28" s="353" customFormat="1" ht="15">
      <c r="B17" s="726"/>
      <c r="C17" s="633" t="str">
        <f>'Performance Measurement'!$B$19</f>
        <v>Portfólio Sugerido</v>
      </c>
      <c r="D17" s="670"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1.8143726102370916E-3</v>
      </c>
      <c r="E17" s="670"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1.5904031834113264E-2</v>
      </c>
      <c r="F17" s="670"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8.9044830329840785E-3</v>
      </c>
      <c r="G17" s="670"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1.3230878131055501E-2</v>
      </c>
      <c r="H17" s="670"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9.8425891406106469E-3</v>
      </c>
      <c r="I17" s="670"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1.191431713842106E-2</v>
      </c>
      <c r="J17" s="670"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1.3857332972617709E-3</v>
      </c>
      <c r="K17" s="670"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6.0362782182921126E-3</v>
      </c>
      <c r="L17" s="670"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5.5725660109704478E-3</v>
      </c>
      <c r="M17" s="670"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-3.0032467698847265E-3</v>
      </c>
      <c r="N17" s="670"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3.390395759398368E-3</v>
      </c>
      <c r="O17" s="670"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1.5283701191715959E-2</v>
      </c>
      <c r="P17" s="1085" cm="1">
        <f t="array" aca="1" ref="P17" ca="1">IFERROR(PRODUCT(1+D17:O17)-1,"-")</f>
        <v>9.3894376220198472E-2</v>
      </c>
      <c r="X17" s="350"/>
      <c r="Y17" s="350"/>
      <c r="Z17" s="350"/>
      <c r="AA17" s="350"/>
      <c r="AB17" s="350"/>
    </row>
    <row r="18" spans="2:28" s="353" customFormat="1" ht="15">
      <c r="B18" s="726"/>
      <c r="C18" s="633" t="str">
        <f>IF('Performance Measurement'!$B$20 = "CDI", 'Performance Measurement'!$B$21, 'Performance Measurement'!$B$20)</f>
        <v>%CDI</v>
      </c>
      <c r="D18" s="1087" cm="1">
        <f t="array" aca="1" ref="D18" ca="1">IFERROR(IF('Performance Measurement'!$B$20 = "CDI", INDEX(OFFSET('Performance Measurement'!$B$18,3,1,,COUNTA('Performance Measurement'!$18:$18)), MATCH(D$6, IF(LEFT(OFFSET('Performance Measurement'!$B$18,,1,,COUNTA('Performance Measurement'!$18:$18)),4)=_xlfn.VALUETOTEXT($C15),RIGHT(OFFSET('Performance Measurement'!$B$18,,1,,COUNTA('Performance Measurement'!$18:$18)),4)), 0)), INDEX(OFFSET('Performance Measurement'!$B$18,2,1,,COUNTA('Performance Measurement'!$18:$18)), MATCH(D$6, IF(LEFT(OFFSET('Performance Measurement'!$B$18,,1,,COUNTA('Performance Measurement'!$18:$18)),4)=_xlfn.VALUETOTEXT($C15),RIGHT(OFFSET('Performance Measurement'!$B$18,,1,,COUNTA('Performance Measurement'!$18:$18)),4)), 0))),0)</f>
        <v>1.2137032505212222</v>
      </c>
      <c r="E18" s="1087" cm="1">
        <f t="array" aca="1" ref="E18" ca="1">IFERROR(IF('Performance Measurement'!$B$20 = "CDI", INDEX(OFFSET('Performance Measurement'!$B$18,3,1,,COUNTA('Performance Measurement'!$18:$18)), MATCH(E$6, IF(LEFT(OFFSET('Performance Measurement'!$B$18,,1,,COUNTA('Performance Measurement'!$18:$18)),4)=_xlfn.VALUETOTEXT($C15),RIGHT(OFFSET('Performance Measurement'!$B$18,,1,,COUNTA('Performance Measurement'!$18:$18)),4)), 0)), INDEX(OFFSET('Performance Measurement'!$B$18,2,1,,COUNTA('Performance Measurement'!$18:$18)), MATCH(E$6, IF(LEFT(OFFSET('Performance Measurement'!$B$18,,1,,COUNTA('Performance Measurement'!$18:$18)),4)=_xlfn.VALUETOTEXT($C15),RIGHT(OFFSET('Performance Measurement'!$B$18,,1,,COUNTA('Performance Measurement'!$18:$18)),4)), 0))),0)</f>
        <v>11.821789057511863</v>
      </c>
      <c r="F18" s="1087" cm="1">
        <f t="array" aca="1" ref="F18" ca="1">IFERROR(IF('Performance Measurement'!$B$20 = "CDI", INDEX(OFFSET('Performance Measurement'!$B$18,3,1,,COUNTA('Performance Measurement'!$18:$18)), MATCH(F$6, IF(LEFT(OFFSET('Performance Measurement'!$B$18,,1,,COUNTA('Performance Measurement'!$18:$18)),4)=_xlfn.VALUETOTEXT($C15),RIGHT(OFFSET('Performance Measurement'!$B$18,,1,,COUNTA('Performance Measurement'!$18:$18)),4)), 0)), INDEX(OFFSET('Performance Measurement'!$B$18,2,1,,COUNTA('Performance Measurement'!$18:$18)), MATCH(F$6, IF(LEFT(OFFSET('Performance Measurement'!$B$18,,1,,COUNTA('Performance Measurement'!$18:$18)),4)=_xlfn.VALUETOTEXT($C15),RIGHT(OFFSET('Performance Measurement'!$B$18,,1,,COUNTA('Performance Measurement'!$18:$18)),4)), 0))),0)</f>
        <v>4.4281573031111963</v>
      </c>
      <c r="G18" s="1087" cm="1">
        <f t="array" aca="1" ref="G18" ca="1">IFERROR(IF('Performance Measurement'!$B$20 = "CDI", INDEX(OFFSET('Performance Measurement'!$B$18,3,1,,COUNTA('Performance Measurement'!$18:$18)), MATCH(G$6, IF(LEFT(OFFSET('Performance Measurement'!$B$18,,1,,COUNTA('Performance Measurement'!$18:$18)),4)=_xlfn.VALUETOTEXT($C15),RIGHT(OFFSET('Performance Measurement'!$B$18,,1,,COUNTA('Performance Measurement'!$18:$18)),4)), 0)), INDEX(OFFSET('Performance Measurement'!$B$18,2,1,,COUNTA('Performance Measurement'!$18:$18)), MATCH(G$6, IF(LEFT(OFFSET('Performance Measurement'!$B$18,,1,,COUNTA('Performance Measurement'!$18:$18)),4)=_xlfn.VALUETOTEXT($C15),RIGHT(OFFSET('Performance Measurement'!$B$18,,1,,COUNTA('Performance Measurement'!$18:$18)),4)), 0))),0)</f>
        <v>6.3672861228041588</v>
      </c>
      <c r="H18" s="1087" cm="1">
        <f t="array" aca="1" ref="H18" ca="1">IFERROR(IF('Performance Measurement'!$B$20 = "CDI", INDEX(OFFSET('Performance Measurement'!$B$18,3,1,,COUNTA('Performance Measurement'!$18:$18)), MATCH(H$6, IF(LEFT(OFFSET('Performance Measurement'!$B$18,,1,,COUNTA('Performance Measurement'!$18:$18)),4)=_xlfn.VALUETOTEXT($C15),RIGHT(OFFSET('Performance Measurement'!$B$18,,1,,COUNTA('Performance Measurement'!$18:$18)),4)), 0)), INDEX(OFFSET('Performance Measurement'!$B$18,2,1,,COUNTA('Performance Measurement'!$18:$18)), MATCH(H$6, IF(LEFT(OFFSET('Performance Measurement'!$B$18,,1,,COUNTA('Performance Measurement'!$18:$18)),4)=_xlfn.VALUETOTEXT($C15),RIGHT(OFFSET('Performance Measurement'!$B$18,,1,,COUNTA('Performance Measurement'!$18:$18)),4)), 0))),0)</f>
        <v>3.641069238718718</v>
      </c>
      <c r="I18" s="1087" cm="1">
        <f t="array" aca="1" ref="I18" ca="1">IFERROR(IF('Performance Measurement'!$B$20 = "CDI", INDEX(OFFSET('Performance Measurement'!$B$18,3,1,,COUNTA('Performance Measurement'!$18:$18)), MATCH(I$6, IF(LEFT(OFFSET('Performance Measurement'!$B$18,,1,,COUNTA('Performance Measurement'!$18:$18)),4)=_xlfn.VALUETOTEXT($C15),RIGHT(OFFSET('Performance Measurement'!$B$18,,1,,COUNTA('Performance Measurement'!$18:$18)),4)), 0)), INDEX(OFFSET('Performance Measurement'!$B$18,2,1,,COUNTA('Performance Measurement'!$18:$18)), MATCH(I$6, IF(LEFT(OFFSET('Performance Measurement'!$B$18,,1,,COUNTA('Performance Measurement'!$18:$18)),4)=_xlfn.VALUETOTEXT($C15),RIGHT(OFFSET('Performance Measurement'!$B$18,,1,,COUNTA('Performance Measurement'!$18:$18)),4)), 0))),0)</f>
        <v>3.8711104479633067</v>
      </c>
      <c r="J18" s="1087" cm="1">
        <f t="array" aca="1" ref="J18" ca="1">IFERROR(IF('Performance Measurement'!$B$20 = "CDI", INDEX(OFFSET('Performance Measurement'!$B$18,3,1,,COUNTA('Performance Measurement'!$18:$18)), MATCH(J$6, IF(LEFT(OFFSET('Performance Measurement'!$B$18,,1,,COUNTA('Performance Measurement'!$18:$18)),4)=_xlfn.VALUETOTEXT($C15),RIGHT(OFFSET('Performance Measurement'!$B$18,,1,,COUNTA('Performance Measurement'!$18:$18)),4)), 0)), INDEX(OFFSET('Performance Measurement'!$B$18,2,1,,COUNTA('Performance Measurement'!$18:$18)), MATCH(J$6, IF(LEFT(OFFSET('Performance Measurement'!$B$18,,1,,COUNTA('Performance Measurement'!$18:$18)),4)=_xlfn.VALUETOTEXT($C15),RIGHT(OFFSET('Performance Measurement'!$B$18,,1,,COUNTA('Performance Measurement'!$18:$18)),4)), 0))),0)</f>
        <v>0.3896708352399102</v>
      </c>
      <c r="K18" s="1087" cm="1">
        <f t="array" aca="1" ref="K18" ca="1">IFERROR(IF('Performance Measurement'!$B$20 = "CDI", INDEX(OFFSET('Performance Measurement'!$B$18,3,1,,COUNTA('Performance Measurement'!$18:$18)), MATCH(K$6, IF(LEFT(OFFSET('Performance Measurement'!$B$18,,1,,COUNTA('Performance Measurement'!$18:$18)),4)=_xlfn.VALUETOTEXT($C15),RIGHT(OFFSET('Performance Measurement'!$B$18,,1,,COUNTA('Performance Measurement'!$18:$18)),4)), 0)), INDEX(OFFSET('Performance Measurement'!$B$18,2,1,,COUNTA('Performance Measurement'!$18:$18)), MATCH(K$6, IF(LEFT(OFFSET('Performance Measurement'!$B$18,,1,,COUNTA('Performance Measurement'!$18:$18)),4)=_xlfn.VALUETOTEXT($C15),RIGHT(OFFSET('Performance Measurement'!$B$18,,1,,COUNTA('Performance Measurement'!$18:$18)),4)), 0))),0)</f>
        <v>1.4105238589448448</v>
      </c>
      <c r="L18" s="1087" cm="1">
        <f t="array" aca="1" ref="L18" ca="1">IFERROR(IF('Performance Measurement'!$B$20 = "CDI", INDEX(OFFSET('Performance Measurement'!$B$18,3,1,,COUNTA('Performance Measurement'!$18:$18)), MATCH(L$6, IF(LEFT(OFFSET('Performance Measurement'!$B$18,,1,,COUNTA('Performance Measurement'!$18:$18)),4)=_xlfn.VALUETOTEXT($C15),RIGHT(OFFSET('Performance Measurement'!$B$18,,1,,COUNTA('Performance Measurement'!$18:$18)),4)), 0)), INDEX(OFFSET('Performance Measurement'!$B$18,2,1,,COUNTA('Performance Measurement'!$18:$18)), MATCH(L$6, IF(LEFT(OFFSET('Performance Measurement'!$B$18,,1,,COUNTA('Performance Measurement'!$18:$18)),4)=_xlfn.VALUETOTEXT($C15),RIGHT(OFFSET('Performance Measurement'!$B$18,,1,,COUNTA('Performance Measurement'!$18:$18)),4)), 0))),0)</f>
        <v>1.2607864257874437</v>
      </c>
      <c r="M18" s="1087" cm="1">
        <f t="array" aca="1" ref="M18" ca="1">IFERROR(IF('Performance Measurement'!$B$20 = "CDI", INDEX(OFFSET('Performance Measurement'!$B$18,3,1,,COUNTA('Performance Measurement'!$18:$18)), MATCH(M$6, IF(LEFT(OFFSET('Performance Measurement'!$B$18,,1,,COUNTA('Performance Measurement'!$18:$18)),4)=_xlfn.VALUETOTEXT($C15),RIGHT(OFFSET('Performance Measurement'!$B$18,,1,,COUNTA('Performance Measurement'!$18:$18)),4)), 0)), INDEX(OFFSET('Performance Measurement'!$B$18,2,1,,COUNTA('Performance Measurement'!$18:$18)), MATCH(M$6, IF(LEFT(OFFSET('Performance Measurement'!$B$18,,1,,COUNTA('Performance Measurement'!$18:$18)),4)=_xlfn.VALUETOTEXT($C15),RIGHT(OFFSET('Performance Measurement'!$B$18,,1,,COUNTA('Performance Measurement'!$18:$18)),4)), 0))),0)</f>
        <v>-0.61796692877519543</v>
      </c>
      <c r="N18" s="1087" cm="1">
        <f t="array" aca="1" ref="N18" ca="1">IFERROR(IF('Performance Measurement'!$B$20 = "CDI", INDEX(OFFSET('Performance Measurement'!$B$18,3,1,,COUNTA('Performance Measurement'!$18:$18)), MATCH(N$6, IF(LEFT(OFFSET('Performance Measurement'!$B$18,,1,,COUNTA('Performance Measurement'!$18:$18)),4)=_xlfn.VALUETOTEXT($C15),RIGHT(OFFSET('Performance Measurement'!$B$18,,1,,COUNTA('Performance Measurement'!$18:$18)),4)), 0)), INDEX(OFFSET('Performance Measurement'!$B$18,2,1,,COUNTA('Performance Measurement'!$18:$18)), MATCH(N$6, IF(LEFT(OFFSET('Performance Measurement'!$B$18,,1,,COUNTA('Performance Measurement'!$18:$18)),4)=_xlfn.VALUETOTEXT($C15),RIGHT(OFFSET('Performance Measurement'!$B$18,,1,,COUNTA('Performance Measurement'!$18:$18)),4)), 0))),0)</f>
        <v>0.57782167786560823</v>
      </c>
      <c r="O18" s="1087" cm="1">
        <f t="array" aca="1" ref="O18" ca="1">IFERROR(IF('Performance Measurement'!$B$20 = "CDI", INDEX(OFFSET('Performance Measurement'!$B$18,3,1,,COUNTA('Performance Measurement'!$18:$18)), MATCH(O$6, IF(LEFT(OFFSET('Performance Measurement'!$B$18,,1,,COUNTA('Performance Measurement'!$18:$18)),4)=_xlfn.VALUETOTEXT($C15),RIGHT(OFFSET('Performance Measurement'!$B$18,,1,,COUNTA('Performance Measurement'!$18:$18)),4)), 0)), INDEX(OFFSET('Performance Measurement'!$B$18,2,1,,COUNTA('Performance Measurement'!$18:$18)), MATCH(O$6, IF(LEFT(OFFSET('Performance Measurement'!$B$18,,1,,COUNTA('Performance Measurement'!$18:$18)),4)=_xlfn.VALUETOTEXT($C15),RIGHT(OFFSET('Performance Measurement'!$B$18,,1,,COUNTA('Performance Measurement'!$18:$18)),4)), 0))),0)</f>
        <v>1.9872473263714303</v>
      </c>
      <c r="P18" s="671" cm="1">
        <f t="array" aca="1" ref="P18" ca="1">IFERROR(IF('Performance Measurement'!$B$20 = "CDI", P17/P19, PRODUCT(1+D18:O18)-1),"-")</f>
        <v>2.1225653906000712</v>
      </c>
      <c r="X18" s="350"/>
      <c r="Y18" s="350"/>
      <c r="Z18" s="350"/>
      <c r="AA18" s="350"/>
      <c r="AB18" s="350"/>
    </row>
    <row r="19" spans="2:28" s="353" customFormat="1" ht="15" hidden="1">
      <c r="B19" s="726"/>
      <c r="C19" s="666" t="str">
        <f>'Performance Measurement'!$B$20</f>
        <v>CDI</v>
      </c>
      <c r="D19" s="667"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667"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667"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667"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667"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667"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667"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667"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667"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667"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667"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667"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669" cm="1">
        <f t="array" aca="1" ref="P19" ca="1">PRODUCT(1+D19:O19)-1</f>
        <v>4.4236270239784492E-2</v>
      </c>
      <c r="X19" s="350"/>
      <c r="Y19" s="350"/>
      <c r="Z19" s="350"/>
      <c r="AA19" s="350"/>
      <c r="AB19" s="350"/>
    </row>
    <row r="20" spans="2:28" s="353" customFormat="1" ht="8.25" customHeight="1">
      <c r="B20" s="726"/>
      <c r="C20" s="668"/>
      <c r="D20" s="667"/>
      <c r="E20" s="667"/>
      <c r="F20" s="667"/>
      <c r="G20" s="667"/>
      <c r="H20" s="667"/>
      <c r="I20" s="667"/>
      <c r="J20" s="667"/>
      <c r="K20" s="667"/>
      <c r="L20" s="667"/>
      <c r="M20" s="667"/>
      <c r="N20" s="667"/>
      <c r="O20" s="667"/>
      <c r="P20" s="669"/>
      <c r="X20" s="350"/>
      <c r="Y20" s="350"/>
      <c r="Z20" s="350"/>
      <c r="AA20" s="350"/>
      <c r="AB20" s="350"/>
    </row>
    <row r="21" spans="2:28" s="353" customFormat="1" ht="8.25" customHeight="1">
      <c r="B21" s="726"/>
      <c r="C21" s="646"/>
      <c r="D21" s="646"/>
      <c r="E21" s="646"/>
      <c r="F21" s="646"/>
      <c r="G21" s="646"/>
      <c r="H21" s="646"/>
      <c r="I21" s="646"/>
      <c r="J21" s="646"/>
      <c r="K21" s="646"/>
      <c r="L21" s="646"/>
      <c r="M21" s="646"/>
      <c r="N21" s="646"/>
      <c r="O21" s="646"/>
      <c r="P21" s="664"/>
      <c r="X21" s="350"/>
      <c r="Y21" s="350"/>
      <c r="Z21" s="350"/>
      <c r="AA21" s="350"/>
      <c r="AB21" s="350"/>
    </row>
    <row r="22" spans="2:28" s="353" customFormat="1" ht="15.75" thickBot="1">
      <c r="B22" s="726"/>
      <c r="C22" s="665" t="s">
        <v>2445</v>
      </c>
      <c r="D22" s="665" t="s">
        <v>2502</v>
      </c>
      <c r="E22" s="665" t="s">
        <v>2503</v>
      </c>
      <c r="F22" s="665" t="s">
        <v>2504</v>
      </c>
      <c r="G22" s="665" t="s">
        <v>2505</v>
      </c>
      <c r="H22" s="665" t="s">
        <v>2506</v>
      </c>
      <c r="I22" s="665" t="s">
        <v>2507</v>
      </c>
      <c r="J22" s="665" t="s">
        <v>2513</v>
      </c>
      <c r="K22" s="665" t="s">
        <v>2514</v>
      </c>
      <c r="L22" s="665" t="s">
        <v>2508</v>
      </c>
      <c r="M22" s="665" t="s">
        <v>2509</v>
      </c>
      <c r="N22" s="665" t="s">
        <v>2510</v>
      </c>
      <c r="O22" s="665" t="s">
        <v>2511</v>
      </c>
      <c r="P22" s="672" t="s">
        <v>2512</v>
      </c>
      <c r="X22" s="350"/>
      <c r="Y22" s="350"/>
      <c r="Z22" s="350"/>
      <c r="AA22" s="350"/>
      <c r="AB22" s="350"/>
    </row>
    <row r="23" spans="2:28" s="353" customFormat="1" ht="15.75" thickTop="1">
      <c r="B23" s="726"/>
      <c r="C23" s="673">
        <f>C15+1</f>
        <v>2022</v>
      </c>
      <c r="D23" s="674"/>
      <c r="E23" s="674"/>
      <c r="F23" s="674"/>
      <c r="G23" s="674"/>
      <c r="H23" s="674"/>
      <c r="I23" s="674"/>
      <c r="J23" s="674"/>
      <c r="K23" s="674"/>
      <c r="L23" s="674"/>
      <c r="M23" s="674"/>
      <c r="N23" s="674"/>
      <c r="O23" s="674"/>
      <c r="P23" s="674"/>
      <c r="X23" s="350"/>
      <c r="Y23" s="350"/>
      <c r="Z23" s="350"/>
      <c r="AA23" s="350"/>
      <c r="AB23" s="350"/>
    </row>
    <row r="24" spans="2:28" s="353" customFormat="1" ht="4.5" customHeight="1">
      <c r="B24" s="726"/>
      <c r="C24" s="664"/>
      <c r="D24" s="664"/>
      <c r="E24" s="664"/>
      <c r="F24" s="664"/>
      <c r="G24" s="664"/>
      <c r="H24" s="664"/>
      <c r="I24" s="664"/>
      <c r="J24" s="664"/>
      <c r="K24" s="664"/>
      <c r="L24" s="664"/>
      <c r="M24" s="664"/>
      <c r="N24" s="664"/>
      <c r="O24" s="664"/>
      <c r="P24" s="664"/>
      <c r="X24" s="350"/>
      <c r="Y24" s="350"/>
      <c r="Z24" s="350"/>
      <c r="AA24" s="350"/>
      <c r="AB24" s="350"/>
    </row>
    <row r="25" spans="2:28" s="353" customFormat="1" ht="15">
      <c r="B25" s="726"/>
      <c r="C25" s="633" t="str">
        <f>'Performance Measurement'!$B$19</f>
        <v>Portfólio Sugerido</v>
      </c>
      <c r="D25" s="670"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1.4859223936029675E-2</v>
      </c>
      <c r="E25" s="670"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7.3913292315379575E-3</v>
      </c>
      <c r="F25" s="670"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2.7008422633391982E-2</v>
      </c>
      <c r="G25" s="670"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1.1188115643159469E-2</v>
      </c>
      <c r="H25" s="670"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8.2009606952235803E-3</v>
      </c>
      <c r="I25" s="670"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4.3986516656748798E-3</v>
      </c>
      <c r="J25" s="670"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8.7153169948883669E-3</v>
      </c>
      <c r="K25" s="670"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2.145018981454605E-2</v>
      </c>
      <c r="L25" s="670"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1.2437880738803475E-2</v>
      </c>
      <c r="M25" s="670"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1.6230660300441846E-2</v>
      </c>
      <c r="N25" s="670"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3.6414548858465512E-3</v>
      </c>
      <c r="O25" s="670"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1.0233362374775679E-2</v>
      </c>
      <c r="P25" s="1085" cm="1">
        <f t="array" aca="1" ref="P25" ca="1">IFERROR(PRODUCT(1+D25:O25)-1,"-")</f>
        <v>0.15560653377601041</v>
      </c>
      <c r="X25" s="350"/>
      <c r="Y25" s="350"/>
      <c r="Z25" s="350"/>
      <c r="AA25" s="350"/>
      <c r="AB25" s="350"/>
    </row>
    <row r="26" spans="2:28" s="353" customFormat="1" ht="15">
      <c r="B26" s="726"/>
      <c r="C26" s="633" t="str">
        <f>IF('Performance Measurement'!$B$20 = "CDI", 'Performance Measurement'!$B$21, 'Performance Measurement'!$B$20)</f>
        <v>%CDI</v>
      </c>
      <c r="D26" s="1087" cm="1">
        <f t="array" aca="1" ref="D26" ca="1">IFERROR(IF('Performance Measurement'!$B$20 = "CDI", INDEX(OFFSET('Performance Measurement'!$B$18,3,1,,COUNTA('Performance Measurement'!$18:$18)), MATCH(D$6, IF(LEFT(OFFSET('Performance Measurement'!$B$18,,1,,COUNTA('Performance Measurement'!$18:$18)),4)=_xlfn.VALUETOTEXT($C23),RIGHT(OFFSET('Performance Measurement'!$B$18,,1,,COUNTA('Performance Measurement'!$18:$18)),4)), 0)), INDEX(OFFSET('Performance Measurement'!$B$18,2,1,,COUNTA('Performance Measurement'!$18:$18)), MATCH(D$6, IF(LEFT(OFFSET('Performance Measurement'!$B$18,,1,,COUNTA('Performance Measurement'!$18:$18)),4)=_xlfn.VALUETOTEXT($C23),RIGHT(OFFSET('Performance Measurement'!$B$18,,1,,COUNTA('Performance Measurement'!$18:$18)),4)), 0))),0)</f>
        <v>2.0291846443529118</v>
      </c>
      <c r="E26" s="1087" cm="1">
        <f t="array" aca="1" ref="E26" ca="1">IFERROR(IF('Performance Measurement'!$B$20 = "CDI", INDEX(OFFSET('Performance Measurement'!$B$18,3,1,,COUNTA('Performance Measurement'!$18:$18)), MATCH(E$6, IF(LEFT(OFFSET('Performance Measurement'!$B$18,,1,,COUNTA('Performance Measurement'!$18:$18)),4)=_xlfn.VALUETOTEXT($C23),RIGHT(OFFSET('Performance Measurement'!$B$18,,1,,COUNTA('Performance Measurement'!$18:$18)),4)), 0)), INDEX(OFFSET('Performance Measurement'!$B$18,2,1,,COUNTA('Performance Measurement'!$18:$18)), MATCH(E$6, IF(LEFT(OFFSET('Performance Measurement'!$B$18,,1,,COUNTA('Performance Measurement'!$18:$18)),4)=_xlfn.VALUETOTEXT($C23),RIGHT(OFFSET('Performance Measurement'!$B$18,,1,,COUNTA('Performance Measurement'!$18:$18)),4)), 0))),0)</f>
        <v>0.9789403900540834</v>
      </c>
      <c r="F26" s="1087" cm="1">
        <f t="array" aca="1" ref="F26" ca="1">IFERROR(IF('Performance Measurement'!$B$20 = "CDI", INDEX(OFFSET('Performance Measurement'!$B$18,3,1,,COUNTA('Performance Measurement'!$18:$18)), MATCH(F$6, IF(LEFT(OFFSET('Performance Measurement'!$B$18,,1,,COUNTA('Performance Measurement'!$18:$18)),4)=_xlfn.VALUETOTEXT($C23),RIGHT(OFFSET('Performance Measurement'!$B$18,,1,,COUNTA('Performance Measurement'!$18:$18)),4)), 0)), INDEX(OFFSET('Performance Measurement'!$B$18,2,1,,COUNTA('Performance Measurement'!$18:$18)), MATCH(F$6, IF(LEFT(OFFSET('Performance Measurement'!$B$18,,1,,COUNTA('Performance Measurement'!$18:$18)),4)=_xlfn.VALUETOTEXT($C23),RIGHT(OFFSET('Performance Measurement'!$B$18,,1,,COUNTA('Performance Measurement'!$18:$18)),4)), 0))),0)</f>
        <v>2.9133682143335613</v>
      </c>
      <c r="G26" s="1087" cm="1">
        <f t="array" aca="1" ref="G26" ca="1">IFERROR(IF('Performance Measurement'!$B$20 = "CDI", INDEX(OFFSET('Performance Measurement'!$B$18,3,1,,COUNTA('Performance Measurement'!$18:$18)), MATCH(G$6, IF(LEFT(OFFSET('Performance Measurement'!$B$18,,1,,COUNTA('Performance Measurement'!$18:$18)),4)=_xlfn.VALUETOTEXT($C23),RIGHT(OFFSET('Performance Measurement'!$B$18,,1,,COUNTA('Performance Measurement'!$18:$18)),4)), 0)), INDEX(OFFSET('Performance Measurement'!$B$18,2,1,,COUNTA('Performance Measurement'!$18:$18)), MATCH(G$6, IF(LEFT(OFFSET('Performance Measurement'!$B$18,,1,,COUNTA('Performance Measurement'!$18:$18)),4)=_xlfn.VALUETOTEXT($C23),RIGHT(OFFSET('Performance Measurement'!$B$18,,1,,COUNTA('Performance Measurement'!$18:$18)),4)), 0))),0)</f>
        <v>1.3409778499040164</v>
      </c>
      <c r="H26" s="1087" cm="1">
        <f t="array" aca="1" ref="H26" ca="1">IFERROR(IF('Performance Measurement'!$B$20 = "CDI", INDEX(OFFSET('Performance Measurement'!$B$18,3,1,,COUNTA('Performance Measurement'!$18:$18)), MATCH(H$6, IF(LEFT(OFFSET('Performance Measurement'!$B$18,,1,,COUNTA('Performance Measurement'!$18:$18)),4)=_xlfn.VALUETOTEXT($C23),RIGHT(OFFSET('Performance Measurement'!$B$18,,1,,COUNTA('Performance Measurement'!$18:$18)),4)), 0)), INDEX(OFFSET('Performance Measurement'!$B$18,2,1,,COUNTA('Performance Measurement'!$18:$18)), MATCH(H$6, IF(LEFT(OFFSET('Performance Measurement'!$B$18,,1,,COUNTA('Performance Measurement'!$18:$18)),4)=_xlfn.VALUETOTEXT($C23),RIGHT(OFFSET('Performance Measurement'!$B$18,,1,,COUNTA('Performance Measurement'!$18:$18)),4)), 0))),0)</f>
        <v>0.79267178384838066</v>
      </c>
      <c r="I26" s="1087" cm="1">
        <f t="array" aca="1" ref="I26" ca="1">IFERROR(IF('Performance Measurement'!$B$20 = "CDI", INDEX(OFFSET('Performance Measurement'!$B$18,3,1,,COUNTA('Performance Measurement'!$18:$18)), MATCH(I$6, IF(LEFT(OFFSET('Performance Measurement'!$B$18,,1,,COUNTA('Performance Measurement'!$18:$18)),4)=_xlfn.VALUETOTEXT($C23),RIGHT(OFFSET('Performance Measurement'!$B$18,,1,,COUNTA('Performance Measurement'!$18:$18)),4)), 0)), INDEX(OFFSET('Performance Measurement'!$B$18,2,1,,COUNTA('Performance Measurement'!$18:$18)), MATCH(I$6, IF(LEFT(OFFSET('Performance Measurement'!$B$18,,1,,COUNTA('Performance Measurement'!$18:$18)),4)=_xlfn.VALUETOTEXT($C23),RIGHT(OFFSET('Performance Measurement'!$B$18,,1,,COUNTA('Performance Measurement'!$18:$18)),4)), 0))),0)</f>
        <v>0.43322682635587034</v>
      </c>
      <c r="J26" s="1087" cm="1">
        <f t="array" aca="1" ref="J26" ca="1">IFERROR(IF('Performance Measurement'!$B$20 = "CDI", INDEX(OFFSET('Performance Measurement'!$B$18,3,1,,COUNTA('Performance Measurement'!$18:$18)), MATCH(J$6, IF(LEFT(OFFSET('Performance Measurement'!$B$18,,1,,COUNTA('Performance Measurement'!$18:$18)),4)=_xlfn.VALUETOTEXT($C23),RIGHT(OFFSET('Performance Measurement'!$B$18,,1,,COUNTA('Performance Measurement'!$18:$18)),4)), 0)), INDEX(OFFSET('Performance Measurement'!$B$18,2,1,,COUNTA('Performance Measurement'!$18:$18)), MATCH(J$6, IF(LEFT(OFFSET('Performance Measurement'!$B$18,,1,,COUNTA('Performance Measurement'!$18:$18)),4)=_xlfn.VALUETOTEXT($C23),RIGHT(OFFSET('Performance Measurement'!$B$18,,1,,COUNTA('Performance Measurement'!$18:$18)),4)), 0))),0)</f>
        <v>0.84217936618081557</v>
      </c>
      <c r="K26" s="1087" cm="1">
        <f t="array" aca="1" ref="K26" ca="1">IFERROR(IF('Performance Measurement'!$B$20 = "CDI", INDEX(OFFSET('Performance Measurement'!$B$18,3,1,,COUNTA('Performance Measurement'!$18:$18)), MATCH(K$6, IF(LEFT(OFFSET('Performance Measurement'!$B$18,,1,,COUNTA('Performance Measurement'!$18:$18)),4)=_xlfn.VALUETOTEXT($C23),RIGHT(OFFSET('Performance Measurement'!$B$18,,1,,COUNTA('Performance Measurement'!$18:$18)),4)), 0)), INDEX(OFFSET('Performance Measurement'!$B$18,2,1,,COUNTA('Performance Measurement'!$18:$18)), MATCH(K$6, IF(LEFT(OFFSET('Performance Measurement'!$B$18,,1,,COUNTA('Performance Measurement'!$18:$18)),4)=_xlfn.VALUETOTEXT($C23),RIGHT(OFFSET('Performance Measurement'!$B$18,,1,,COUNTA('Performance Measurement'!$18:$18)),4)), 0))),0)</f>
        <v>1.8343474391426977</v>
      </c>
      <c r="L26" s="1087" cm="1">
        <f t="array" aca="1" ref="L26" ca="1">IFERROR(IF('Performance Measurement'!$B$20 = "CDI", INDEX(OFFSET('Performance Measurement'!$B$18,3,1,,COUNTA('Performance Measurement'!$18:$18)), MATCH(L$6, IF(LEFT(OFFSET('Performance Measurement'!$B$18,,1,,COUNTA('Performance Measurement'!$18:$18)),4)=_xlfn.VALUETOTEXT($C23),RIGHT(OFFSET('Performance Measurement'!$B$18,,1,,COUNTA('Performance Measurement'!$18:$18)),4)), 0)), INDEX(OFFSET('Performance Measurement'!$B$18,2,1,,COUNTA('Performance Measurement'!$18:$18)), MATCH(L$6, IF(LEFT(OFFSET('Performance Measurement'!$B$18,,1,,COUNTA('Performance Measurement'!$18:$18)),4)=_xlfn.VALUETOTEXT($C23),RIGHT(OFFSET('Performance Measurement'!$B$18,,1,,COUNTA('Performance Measurement'!$18:$18)),4)), 0))),0)</f>
        <v>1.1602684262638674</v>
      </c>
      <c r="M26" s="1087" cm="1">
        <f t="array" aca="1" ref="M26" ca="1">IFERROR(IF('Performance Measurement'!$B$20 = "CDI", INDEX(OFFSET('Performance Measurement'!$B$18,3,1,,COUNTA('Performance Measurement'!$18:$18)), MATCH(M$6, IF(LEFT(OFFSET('Performance Measurement'!$B$18,,1,,COUNTA('Performance Measurement'!$18:$18)),4)=_xlfn.VALUETOTEXT($C23),RIGHT(OFFSET('Performance Measurement'!$B$18,,1,,COUNTA('Performance Measurement'!$18:$18)),4)), 0)), INDEX(OFFSET('Performance Measurement'!$B$18,2,1,,COUNTA('Performance Measurement'!$18:$18)), MATCH(M$6, IF(LEFT(OFFSET('Performance Measurement'!$B$18,,1,,COUNTA('Performance Measurement'!$18:$18)),4)=_xlfn.VALUETOTEXT($C23),RIGHT(OFFSET('Performance Measurement'!$B$18,,1,,COUNTA('Performance Measurement'!$18:$18)),4)), 0))),0)</f>
        <v>1.5901863507333376</v>
      </c>
      <c r="N26" s="1087" cm="1">
        <f t="array" aca="1" ref="N26" ca="1">IFERROR(IF('Performance Measurement'!$B$20 = "CDI", INDEX(OFFSET('Performance Measurement'!$B$18,3,1,,COUNTA('Performance Measurement'!$18:$18)), MATCH(N$6, IF(LEFT(OFFSET('Performance Measurement'!$B$18,,1,,COUNTA('Performance Measurement'!$18:$18)),4)=_xlfn.VALUETOTEXT($C23),RIGHT(OFFSET('Performance Measurement'!$B$18,,1,,COUNTA('Performance Measurement'!$18:$18)),4)), 0)), INDEX(OFFSET('Performance Measurement'!$B$18,2,1,,COUNTA('Performance Measurement'!$18:$18)), MATCH(N$6, IF(LEFT(OFFSET('Performance Measurement'!$B$18,,1,,COUNTA('Performance Measurement'!$18:$18)),4)=_xlfn.VALUETOTEXT($C23),RIGHT(OFFSET('Performance Measurement'!$B$18,,1,,COUNTA('Performance Measurement'!$18:$18)),4)), 0))),0)</f>
        <v>0.37564152970092118</v>
      </c>
      <c r="O26" s="1087" cm="1">
        <f t="array" aca="1" ref="O26" ca="1">IFERROR(IF('Performance Measurement'!$B$20 = "CDI", INDEX(OFFSET('Performance Measurement'!$B$18,3,1,,COUNTA('Performance Measurement'!$18:$18)), MATCH(O$6, IF(LEFT(OFFSET('Performance Measurement'!$B$18,,1,,COUNTA('Performance Measurement'!$18:$18)),4)=_xlfn.VALUETOTEXT($C23),RIGHT(OFFSET('Performance Measurement'!$B$18,,1,,COUNTA('Performance Measurement'!$18:$18)),4)), 0)), INDEX(OFFSET('Performance Measurement'!$B$18,2,1,,COUNTA('Performance Measurement'!$18:$18)), MATCH(O$6, IF(LEFT(OFFSET('Performance Measurement'!$B$18,,1,,COUNTA('Performance Measurement'!$18:$18)),4)=_xlfn.VALUETOTEXT($C23),RIGHT(OFFSET('Performance Measurement'!$B$18,,1,,COUNTA('Performance Measurement'!$18:$18)),4)), 0))),0)</f>
        <v>0.91099626346767215</v>
      </c>
      <c r="P26" s="671" cm="1">
        <f t="array" aca="1" ref="P26" ca="1">IFERROR(IF('Performance Measurement'!$B$20 = "CDI", P25/P27, PRODUCT(1+D26:O26)-1),"-")</f>
        <v>1.2616096422011305</v>
      </c>
      <c r="X26" s="350"/>
      <c r="Y26" s="350"/>
      <c r="Z26" s="350"/>
      <c r="AA26" s="350"/>
      <c r="AB26" s="350"/>
    </row>
    <row r="27" spans="2:28" s="353" customFormat="1" ht="15" hidden="1">
      <c r="B27" s="726"/>
      <c r="C27" s="666" t="str">
        <f>'Performance Measurement'!$B$20</f>
        <v>CDI</v>
      </c>
      <c r="D27" s="667"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667"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667"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667"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667"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667"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667"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667"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667"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667"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667"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9.6939624560303805E-3</v>
      </c>
      <c r="O27" s="667"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1.1233155156776142E-2</v>
      </c>
      <c r="P27" s="669" cm="1">
        <f t="array" aca="1" ref="P27" ca="1">PRODUCT(1+D27:O27)-1</f>
        <v>0.12333968334652523</v>
      </c>
      <c r="X27" s="350"/>
      <c r="Y27" s="350"/>
      <c r="Z27" s="350"/>
      <c r="AA27" s="350"/>
      <c r="AB27" s="350"/>
    </row>
    <row r="28" spans="2:28" s="353" customFormat="1" ht="12" customHeight="1">
      <c r="B28" s="726"/>
      <c r="C28" s="646"/>
      <c r="D28" s="646"/>
      <c r="E28" s="646"/>
      <c r="F28" s="646"/>
      <c r="G28" s="646"/>
      <c r="H28" s="646"/>
      <c r="I28" s="646"/>
      <c r="J28" s="646"/>
      <c r="K28" s="646"/>
      <c r="L28" s="646"/>
      <c r="M28" s="646"/>
      <c r="N28" s="646"/>
      <c r="O28" s="646"/>
      <c r="P28" s="664"/>
      <c r="X28" s="350"/>
      <c r="Y28" s="350"/>
      <c r="Z28" s="350"/>
      <c r="AA28" s="350"/>
      <c r="AB28" s="350"/>
    </row>
    <row r="29" spans="2:28" s="353" customFormat="1" ht="12" customHeight="1">
      <c r="B29" s="726"/>
      <c r="C29" s="646"/>
      <c r="D29" s="646"/>
      <c r="E29" s="646"/>
      <c r="F29" s="646"/>
      <c r="G29" s="646"/>
      <c r="H29" s="646"/>
      <c r="I29" s="646"/>
      <c r="J29" s="646"/>
      <c r="K29" s="646"/>
      <c r="L29" s="646"/>
      <c r="M29" s="646"/>
      <c r="N29" s="646"/>
      <c r="O29" s="646"/>
      <c r="P29" s="664"/>
      <c r="X29" s="350"/>
      <c r="Y29" s="350"/>
      <c r="Z29" s="350"/>
      <c r="AA29" s="350"/>
      <c r="AB29" s="350"/>
    </row>
    <row r="30" spans="2:28" s="353" customFormat="1" ht="15.75" thickBot="1">
      <c r="B30" s="726"/>
      <c r="C30" s="665" t="s">
        <v>2445</v>
      </c>
      <c r="D30" s="665" t="s">
        <v>2502</v>
      </c>
      <c r="E30" s="665" t="s">
        <v>2503</v>
      </c>
      <c r="F30" s="665" t="s">
        <v>2504</v>
      </c>
      <c r="G30" s="665" t="s">
        <v>2505</v>
      </c>
      <c r="H30" s="665" t="s">
        <v>2506</v>
      </c>
      <c r="I30" s="665" t="s">
        <v>2507</v>
      </c>
      <c r="J30" s="665" t="s">
        <v>2513</v>
      </c>
      <c r="K30" s="665" t="s">
        <v>2514</v>
      </c>
      <c r="L30" s="665" t="s">
        <v>2508</v>
      </c>
      <c r="M30" s="665" t="s">
        <v>2509</v>
      </c>
      <c r="N30" s="665" t="s">
        <v>2510</v>
      </c>
      <c r="O30" s="665" t="s">
        <v>2511</v>
      </c>
      <c r="P30" s="672" t="s">
        <v>2512</v>
      </c>
      <c r="X30" s="350"/>
      <c r="Y30" s="350"/>
      <c r="Z30" s="350"/>
      <c r="AA30" s="350"/>
      <c r="AB30" s="350"/>
    </row>
    <row r="31" spans="2:28" s="353" customFormat="1" ht="15.75" thickTop="1">
      <c r="B31" s="726"/>
      <c r="C31" s="673">
        <f>C23+1</f>
        <v>2023</v>
      </c>
      <c r="D31" s="674"/>
      <c r="E31" s="674"/>
      <c r="F31" s="674"/>
      <c r="G31" s="674"/>
      <c r="H31" s="674"/>
      <c r="I31" s="674"/>
      <c r="J31" s="674"/>
      <c r="K31" s="674"/>
      <c r="L31" s="674"/>
      <c r="M31" s="674"/>
      <c r="N31" s="674"/>
      <c r="O31" s="674"/>
      <c r="P31" s="674"/>
      <c r="X31" s="350"/>
      <c r="Y31" s="350"/>
      <c r="Z31" s="350"/>
      <c r="AA31" s="350"/>
      <c r="AB31" s="350"/>
    </row>
    <row r="32" spans="2:28" s="353" customFormat="1" ht="4.5" customHeight="1">
      <c r="B32" s="726"/>
      <c r="C32" s="664"/>
      <c r="D32" s="664"/>
      <c r="E32" s="664"/>
      <c r="F32" s="664"/>
      <c r="G32" s="664"/>
      <c r="H32" s="664"/>
      <c r="I32" s="664"/>
      <c r="J32" s="664"/>
      <c r="K32" s="664"/>
      <c r="L32" s="664"/>
      <c r="M32" s="664"/>
      <c r="N32" s="664"/>
      <c r="O32" s="664"/>
      <c r="P32" s="664"/>
      <c r="X32" s="350"/>
      <c r="Y32" s="350"/>
      <c r="Z32" s="350"/>
      <c r="AA32" s="350"/>
      <c r="AB32" s="350"/>
    </row>
    <row r="33" spans="2:28" s="353" customFormat="1" ht="15">
      <c r="B33" s="726"/>
      <c r="C33" s="633" t="str">
        <f>'Performance Measurement'!$B$19</f>
        <v>Portfólio Sugerido</v>
      </c>
      <c r="D33" s="670" cm="1">
        <f t="array" aca="1" ref="D33" ca="1">IFERROR(INDEX(OFFSET('Performance Measurement'!$B$18,1,1,,COUNTA('Performance Measurement'!$18:$18)), MATCH(D$6, IF(LEFT(OFFSET('Performance Measurement'!$B$18,,1,,COUNTA('Performance Measurement'!$18:$18)),4)=_xlfn.VALUETOTEXT($C31),RIGHT(OFFSET('Performance Measurement'!$B$18,,1,,COUNTA('Performance Measurement'!$18:$18)),4)), 0)),0)</f>
        <v>1.4733653860420803E-2</v>
      </c>
      <c r="E33" s="670" cm="1">
        <f t="array" aca="1" ref="E33" ca="1">IFERROR(INDEX(OFFSET('Performance Measurement'!$B$18,1,1,,COUNTA('Performance Measurement'!$18:$18)), MATCH(E$6, IF(LEFT(OFFSET('Performance Measurement'!$B$18,,1,,COUNTA('Performance Measurement'!$18:$18)),4)=_xlfn.VALUETOTEXT($C31),RIGHT(OFFSET('Performance Measurement'!$B$18,,1,,COUNTA('Performance Measurement'!$18:$18)),4)), 0)),0)</f>
        <v>1.0446740466716342E-3</v>
      </c>
      <c r="F33" s="670" cm="1">
        <f t="array" aca="1" ref="F33" ca="1">IFERROR(INDEX(OFFSET('Performance Measurement'!$B$18,1,1,,COUNTA('Performance Measurement'!$18:$18)), MATCH(F$6, IF(LEFT(OFFSET('Performance Measurement'!$B$18,,1,,COUNTA('Performance Measurement'!$18:$18)),4)=_xlfn.VALUETOTEXT($C31),RIGHT(OFFSET('Performance Measurement'!$B$18,,1,,COUNTA('Performance Measurement'!$18:$18)),4)), 0)),0)</f>
        <v>1.9267082298615179E-3</v>
      </c>
      <c r="G33" s="670" cm="1">
        <f t="array" aca="1" ref="G33" ca="1">IFERROR(INDEX(OFFSET('Performance Measurement'!$B$18,1,1,,COUNTA('Performance Measurement'!$18:$18)), MATCH(G$6, IF(LEFT(OFFSET('Performance Measurement'!$B$18,,1,,COUNTA('Performance Measurement'!$18:$18)),4)=_xlfn.VALUETOTEXT($C31),RIGHT(OFFSET('Performance Measurement'!$B$18,,1,,COUNTA('Performance Measurement'!$18:$18)),4)), 0)),0)</f>
        <v>0</v>
      </c>
      <c r="H33" s="670" cm="1">
        <f t="array" aca="1" ref="H33" ca="1">IFERROR(INDEX(OFFSET('Performance Measurement'!$B$18,1,1,,COUNTA('Performance Measurement'!$18:$18)), MATCH(H$6, IF(LEFT(OFFSET('Performance Measurement'!$B$18,,1,,COUNTA('Performance Measurement'!$18:$18)),4)=_xlfn.VALUETOTEXT($C31),RIGHT(OFFSET('Performance Measurement'!$B$18,,1,,COUNTA('Performance Measurement'!$18:$18)),4)), 0)),0)</f>
        <v>0</v>
      </c>
      <c r="I33" s="670" cm="1">
        <f t="array" aca="1" ref="I33" ca="1">IFERROR(INDEX(OFFSET('Performance Measurement'!$B$18,1,1,,COUNTA('Performance Measurement'!$18:$18)), MATCH(I$6, IF(LEFT(OFFSET('Performance Measurement'!$B$18,,1,,COUNTA('Performance Measurement'!$18:$18)),4)=_xlfn.VALUETOTEXT($C31),RIGHT(OFFSET('Performance Measurement'!$B$18,,1,,COUNTA('Performance Measurement'!$18:$18)),4)), 0)),0)</f>
        <v>0</v>
      </c>
      <c r="J33" s="670" cm="1">
        <f t="array" aca="1" ref="J33" ca="1">IFERROR(INDEX(OFFSET('Performance Measurement'!$B$18,1,1,,COUNTA('Performance Measurement'!$18:$18)), MATCH(J$6, IF(LEFT(OFFSET('Performance Measurement'!$B$18,,1,,COUNTA('Performance Measurement'!$18:$18)),4)=_xlfn.VALUETOTEXT($C31),RIGHT(OFFSET('Performance Measurement'!$B$18,,1,,COUNTA('Performance Measurement'!$18:$18)),4)), 0)),0)</f>
        <v>0</v>
      </c>
      <c r="K33" s="670" cm="1">
        <f t="array" aca="1" ref="K33" ca="1">IFERROR(INDEX(OFFSET('Performance Measurement'!$B$18,1,1,,COUNTA('Performance Measurement'!$18:$18)), MATCH(K$6, IF(LEFT(OFFSET('Performance Measurement'!$B$18,,1,,COUNTA('Performance Measurement'!$18:$18)),4)=_xlfn.VALUETOTEXT($C31),RIGHT(OFFSET('Performance Measurement'!$B$18,,1,,COUNTA('Performance Measurement'!$18:$18)),4)), 0)),0)</f>
        <v>0</v>
      </c>
      <c r="L33" s="670" cm="1">
        <f t="array" aca="1" ref="L33" ca="1">IFERROR(INDEX(OFFSET('Performance Measurement'!$B$18,1,1,,COUNTA('Performance Measurement'!$18:$18)), MATCH(L$6, IF(LEFT(OFFSET('Performance Measurement'!$B$18,,1,,COUNTA('Performance Measurement'!$18:$18)),4)=_xlfn.VALUETOTEXT($C31),RIGHT(OFFSET('Performance Measurement'!$B$18,,1,,COUNTA('Performance Measurement'!$18:$18)),4)), 0)),0)</f>
        <v>0</v>
      </c>
      <c r="M33" s="670" cm="1">
        <f t="array" aca="1" ref="M33" ca="1">IFERROR(INDEX(OFFSET('Performance Measurement'!$B$18,1,1,,COUNTA('Performance Measurement'!$18:$18)), MATCH(M$6, IF(LEFT(OFFSET('Performance Measurement'!$B$18,,1,,COUNTA('Performance Measurement'!$18:$18)),4)=_xlfn.VALUETOTEXT($C31),RIGHT(OFFSET('Performance Measurement'!$B$18,,1,,COUNTA('Performance Measurement'!$18:$18)),4)), 0)),0)</f>
        <v>0</v>
      </c>
      <c r="N33" s="670" cm="1">
        <f t="array" aca="1" ref="N33" ca="1">IFERROR(INDEX(OFFSET('Performance Measurement'!$B$18,1,1,,COUNTA('Performance Measurement'!$18:$18)), MATCH(N$6, IF(LEFT(OFFSET('Performance Measurement'!$B$18,,1,,COUNTA('Performance Measurement'!$18:$18)),4)=_xlfn.VALUETOTEXT($C31),RIGHT(OFFSET('Performance Measurement'!$B$18,,1,,COUNTA('Performance Measurement'!$18:$18)),4)), 0)),0)</f>
        <v>0</v>
      </c>
      <c r="O33" s="670" cm="1">
        <f t="array" aca="1" ref="O33" ca="1">IFERROR(INDEX(OFFSET('Performance Measurement'!$B$18,1,1,,COUNTA('Performance Measurement'!$18:$18)), MATCH(O$6, IF(LEFT(OFFSET('Performance Measurement'!$B$18,,1,,COUNTA('Performance Measurement'!$18:$18)),4)=_xlfn.VALUETOTEXT($C31),RIGHT(OFFSET('Performance Measurement'!$B$18,,1,,COUNTA('Performance Measurement'!$18:$18)),4)), 0)),0)</f>
        <v>0</v>
      </c>
      <c r="P33" s="1085" cm="1">
        <f t="array" aca="1" ref="P33" ca="1">IFERROR(PRODUCT(1+D33:O33)-1,"-")</f>
        <v>1.7750857892621097E-2</v>
      </c>
      <c r="X33" s="350"/>
      <c r="Y33" s="350"/>
      <c r="Z33" s="350"/>
      <c r="AA33" s="350"/>
      <c r="AB33" s="350"/>
    </row>
    <row r="34" spans="2:28" s="353" customFormat="1" ht="15">
      <c r="B34" s="726"/>
      <c r="C34" s="633" t="str">
        <f>IF('Performance Measurement'!$B$20 = "CDI", 'Performance Measurement'!$B$21, 'Performance Measurement'!$B$20)</f>
        <v>%CDI</v>
      </c>
      <c r="D34" s="1087" cm="1">
        <f t="array" aca="1" ref="D34" ca="1">IFERROR(IF('Performance Measurement'!$B$20 = "CDI", INDEX(OFFSET('Performance Measurement'!$B$18,3,1,,COUNTA('Performance Measurement'!$18:$18)), MATCH(D$6, IF(LEFT(OFFSET('Performance Measurement'!$B$18,,1,,COUNTA('Performance Measurement'!$18:$18)),4)=_xlfn.VALUETOTEXT($C31),RIGHT(OFFSET('Performance Measurement'!$B$18,,1,,COUNTA('Performance Measurement'!$18:$18)),4)), 0)), INDEX(OFFSET('Performance Measurement'!$B$18,2,1,,COUNTA('Performance Measurement'!$18:$18)), MATCH(D$6, IF(LEFT(OFFSET('Performance Measurement'!$B$18,,1,,COUNTA('Performance Measurement'!$18:$18)),4)=_xlfn.VALUETOTEXT($C31),RIGHT(OFFSET('Performance Measurement'!$B$18,,1,,COUNTA('Performance Measurement'!$18:$18)),4)), 0))),0)</f>
        <v>1.31162203804628</v>
      </c>
      <c r="E34" s="1087" cm="1">
        <f t="array" aca="1" ref="E34" ca="1">IFERROR(IF('Performance Measurement'!$B$20 = "CDI", INDEX(OFFSET('Performance Measurement'!$B$18,3,1,,COUNTA('Performance Measurement'!$18:$18)), MATCH(E$6, IF(LEFT(OFFSET('Performance Measurement'!$B$18,,1,,COUNTA('Performance Measurement'!$18:$18)),4)=_xlfn.VALUETOTEXT($C31),RIGHT(OFFSET('Performance Measurement'!$B$18,,1,,COUNTA('Performance Measurement'!$18:$18)),4)), 0)), INDEX(OFFSET('Performance Measurement'!$B$18,2,1,,COUNTA('Performance Measurement'!$18:$18)), MATCH(E$6, IF(LEFT(OFFSET('Performance Measurement'!$B$18,,1,,COUNTA('Performance Measurement'!$18:$18)),4)=_xlfn.VALUETOTEXT($C31),RIGHT(OFFSET('Performance Measurement'!$B$18,,1,,COUNTA('Performance Measurement'!$18:$18)),4)), 0))),0)</f>
        <v>0.11378132774112804</v>
      </c>
      <c r="F34" s="1087" cm="1">
        <f t="array" aca="1" ref="F34" ca="1">IFERROR(IF('Performance Measurement'!$B$20 = "CDI", INDEX(OFFSET('Performance Measurement'!$B$18,3,1,,COUNTA('Performance Measurement'!$18:$18)), MATCH(F$6, IF(LEFT(OFFSET('Performance Measurement'!$B$18,,1,,COUNTA('Performance Measurement'!$18:$18)),4)=_xlfn.VALUETOTEXT($C31),RIGHT(OFFSET('Performance Measurement'!$B$18,,1,,COUNTA('Performance Measurement'!$18:$18)),4)), 0)), INDEX(OFFSET('Performance Measurement'!$B$18,2,1,,COUNTA('Performance Measurement'!$18:$18)), MATCH(F$6, IF(LEFT(OFFSET('Performance Measurement'!$B$18,,1,,COUNTA('Performance Measurement'!$18:$18)),4)=_xlfn.VALUETOTEXT($C31),RIGHT(OFFSET('Performance Measurement'!$B$18,,1,,COUNTA('Performance Measurement'!$18:$18)),4)), 0))),0)</f>
        <v>0.16402066672802226</v>
      </c>
      <c r="G34" s="1087" cm="1">
        <f t="array" aca="1" ref="G34" ca="1">IFERROR(IF('Performance Measurement'!$B$20 = "CDI", INDEX(OFFSET('Performance Measurement'!$B$18,3,1,,COUNTA('Performance Measurement'!$18:$18)), MATCH(G$6, IF(LEFT(OFFSET('Performance Measurement'!$B$18,,1,,COUNTA('Performance Measurement'!$18:$18)),4)=_xlfn.VALUETOTEXT($C31),RIGHT(OFFSET('Performance Measurement'!$B$18,,1,,COUNTA('Performance Measurement'!$18:$18)),4)), 0)), INDEX(OFFSET('Performance Measurement'!$B$18,2,1,,COUNTA('Performance Measurement'!$18:$18)), MATCH(G$6, IF(LEFT(OFFSET('Performance Measurement'!$B$18,,1,,COUNTA('Performance Measurement'!$18:$18)),4)=_xlfn.VALUETOTEXT($C31),RIGHT(OFFSET('Performance Measurement'!$B$18,,1,,COUNTA('Performance Measurement'!$18:$18)),4)), 0))),0)</f>
        <v>0</v>
      </c>
      <c r="H34" s="1087" cm="1">
        <f t="array" aca="1" ref="H34" ca="1">IFERROR(IF('Performance Measurement'!$B$20 = "CDI", INDEX(OFFSET('Performance Measurement'!$B$18,3,1,,COUNTA('Performance Measurement'!$18:$18)), MATCH(H$6, IF(LEFT(OFFSET('Performance Measurement'!$B$18,,1,,COUNTA('Performance Measurement'!$18:$18)),4)=_xlfn.VALUETOTEXT($C31),RIGHT(OFFSET('Performance Measurement'!$B$18,,1,,COUNTA('Performance Measurement'!$18:$18)),4)), 0)), INDEX(OFFSET('Performance Measurement'!$B$18,2,1,,COUNTA('Performance Measurement'!$18:$18)), MATCH(H$6, IF(LEFT(OFFSET('Performance Measurement'!$B$18,,1,,COUNTA('Performance Measurement'!$18:$18)),4)=_xlfn.VALUETOTEXT($C31),RIGHT(OFFSET('Performance Measurement'!$B$18,,1,,COUNTA('Performance Measurement'!$18:$18)),4)), 0))),0)</f>
        <v>0</v>
      </c>
      <c r="I34" s="1087" cm="1">
        <f t="array" aca="1" ref="I34" ca="1">IFERROR(IF('Performance Measurement'!$B$20 = "CDI", INDEX(OFFSET('Performance Measurement'!$B$18,3,1,,COUNTA('Performance Measurement'!$18:$18)), MATCH(I$6, IF(LEFT(OFFSET('Performance Measurement'!$B$18,,1,,COUNTA('Performance Measurement'!$18:$18)),4)=_xlfn.VALUETOTEXT($C31),RIGHT(OFFSET('Performance Measurement'!$B$18,,1,,COUNTA('Performance Measurement'!$18:$18)),4)), 0)), INDEX(OFFSET('Performance Measurement'!$B$18,2,1,,COUNTA('Performance Measurement'!$18:$18)), MATCH(I$6, IF(LEFT(OFFSET('Performance Measurement'!$B$18,,1,,COUNTA('Performance Measurement'!$18:$18)),4)=_xlfn.VALUETOTEXT($C31),RIGHT(OFFSET('Performance Measurement'!$B$18,,1,,COUNTA('Performance Measurement'!$18:$18)),4)), 0))),0)</f>
        <v>0</v>
      </c>
      <c r="J34" s="1087" cm="1">
        <f t="array" aca="1" ref="J34" ca="1">IFERROR(IF('Performance Measurement'!$B$20 = "CDI", INDEX(OFFSET('Performance Measurement'!$B$18,3,1,,COUNTA('Performance Measurement'!$18:$18)), MATCH(J$6, IF(LEFT(OFFSET('Performance Measurement'!$B$18,,1,,COUNTA('Performance Measurement'!$18:$18)),4)=_xlfn.VALUETOTEXT($C31),RIGHT(OFFSET('Performance Measurement'!$B$18,,1,,COUNTA('Performance Measurement'!$18:$18)),4)), 0)), INDEX(OFFSET('Performance Measurement'!$B$18,2,1,,COUNTA('Performance Measurement'!$18:$18)), MATCH(J$6, IF(LEFT(OFFSET('Performance Measurement'!$B$18,,1,,COUNTA('Performance Measurement'!$18:$18)),4)=_xlfn.VALUETOTEXT($C31),RIGHT(OFFSET('Performance Measurement'!$B$18,,1,,COUNTA('Performance Measurement'!$18:$18)),4)), 0))),0)</f>
        <v>0</v>
      </c>
      <c r="K34" s="1087" cm="1">
        <f t="array" aca="1" ref="K34" ca="1">IFERROR(IF('Performance Measurement'!$B$20 = "CDI", INDEX(OFFSET('Performance Measurement'!$B$18,3,1,,COUNTA('Performance Measurement'!$18:$18)), MATCH(K$6, IF(LEFT(OFFSET('Performance Measurement'!$B$18,,1,,COUNTA('Performance Measurement'!$18:$18)),4)=_xlfn.VALUETOTEXT($C31),RIGHT(OFFSET('Performance Measurement'!$B$18,,1,,COUNTA('Performance Measurement'!$18:$18)),4)), 0)), INDEX(OFFSET('Performance Measurement'!$B$18,2,1,,COUNTA('Performance Measurement'!$18:$18)), MATCH(K$6, IF(LEFT(OFFSET('Performance Measurement'!$B$18,,1,,COUNTA('Performance Measurement'!$18:$18)),4)=_xlfn.VALUETOTEXT($C31),RIGHT(OFFSET('Performance Measurement'!$B$18,,1,,COUNTA('Performance Measurement'!$18:$18)),4)), 0))),0)</f>
        <v>0</v>
      </c>
      <c r="L34" s="1087" cm="1">
        <f t="array" aca="1" ref="L34" ca="1">IFERROR(IF('Performance Measurement'!$B$20 = "CDI", INDEX(OFFSET('Performance Measurement'!$B$18,3,1,,COUNTA('Performance Measurement'!$18:$18)), MATCH(L$6, IF(LEFT(OFFSET('Performance Measurement'!$B$18,,1,,COUNTA('Performance Measurement'!$18:$18)),4)=_xlfn.VALUETOTEXT($C31),RIGHT(OFFSET('Performance Measurement'!$B$18,,1,,COUNTA('Performance Measurement'!$18:$18)),4)), 0)), INDEX(OFFSET('Performance Measurement'!$B$18,2,1,,COUNTA('Performance Measurement'!$18:$18)), MATCH(L$6, IF(LEFT(OFFSET('Performance Measurement'!$B$18,,1,,COUNTA('Performance Measurement'!$18:$18)),4)=_xlfn.VALUETOTEXT($C31),RIGHT(OFFSET('Performance Measurement'!$B$18,,1,,COUNTA('Performance Measurement'!$18:$18)),4)), 0))),0)</f>
        <v>0</v>
      </c>
      <c r="M34" s="1087" cm="1">
        <f t="array" aca="1" ref="M34" ca="1">IFERROR(IF('Performance Measurement'!$B$20 = "CDI", INDEX(OFFSET('Performance Measurement'!$B$18,3,1,,COUNTA('Performance Measurement'!$18:$18)), MATCH(M$6, IF(LEFT(OFFSET('Performance Measurement'!$B$18,,1,,COUNTA('Performance Measurement'!$18:$18)),4)=_xlfn.VALUETOTEXT($C31),RIGHT(OFFSET('Performance Measurement'!$B$18,,1,,COUNTA('Performance Measurement'!$18:$18)),4)), 0)), INDEX(OFFSET('Performance Measurement'!$B$18,2,1,,COUNTA('Performance Measurement'!$18:$18)), MATCH(M$6, IF(LEFT(OFFSET('Performance Measurement'!$B$18,,1,,COUNTA('Performance Measurement'!$18:$18)),4)=_xlfn.VALUETOTEXT($C31),RIGHT(OFFSET('Performance Measurement'!$B$18,,1,,COUNTA('Performance Measurement'!$18:$18)),4)), 0))),0)</f>
        <v>0</v>
      </c>
      <c r="N34" s="1087" cm="1">
        <f t="array" aca="1" ref="N34" ca="1">IFERROR(IF('Performance Measurement'!$B$20 = "CDI", INDEX(OFFSET('Performance Measurement'!$B$18,3,1,,COUNTA('Performance Measurement'!$18:$18)), MATCH(N$6, IF(LEFT(OFFSET('Performance Measurement'!$B$18,,1,,COUNTA('Performance Measurement'!$18:$18)),4)=_xlfn.VALUETOTEXT($C31),RIGHT(OFFSET('Performance Measurement'!$B$18,,1,,COUNTA('Performance Measurement'!$18:$18)),4)), 0)), INDEX(OFFSET('Performance Measurement'!$B$18,2,1,,COUNTA('Performance Measurement'!$18:$18)), MATCH(N$6, IF(LEFT(OFFSET('Performance Measurement'!$B$18,,1,,COUNTA('Performance Measurement'!$18:$18)),4)=_xlfn.VALUETOTEXT($C31),RIGHT(OFFSET('Performance Measurement'!$B$18,,1,,COUNTA('Performance Measurement'!$18:$18)),4)), 0))),0)</f>
        <v>0</v>
      </c>
      <c r="O34" s="1087" cm="1">
        <f t="array" aca="1" ref="O34" ca="1">IFERROR(IF('Performance Measurement'!$B$20 = "CDI", INDEX(OFFSET('Performance Measurement'!$B$18,3,1,,COUNTA('Performance Measurement'!$18:$18)), MATCH(O$6, IF(LEFT(OFFSET('Performance Measurement'!$B$18,,1,,COUNTA('Performance Measurement'!$18:$18)),4)=_xlfn.VALUETOTEXT($C31),RIGHT(OFFSET('Performance Measurement'!$B$18,,1,,COUNTA('Performance Measurement'!$18:$18)),4)), 0)), INDEX(OFFSET('Performance Measurement'!$B$18,2,1,,COUNTA('Performance Measurement'!$18:$18)), MATCH(O$6, IF(LEFT(OFFSET('Performance Measurement'!$B$18,,1,,COUNTA('Performance Measurement'!$18:$18)),4)=_xlfn.VALUETOTEXT($C31),RIGHT(OFFSET('Performance Measurement'!$B$18,,1,,COUNTA('Performance Measurement'!$18:$18)),4)), 0))),0)</f>
        <v>0</v>
      </c>
      <c r="P34" s="671" cm="1">
        <f t="array" aca="1" ref="P34" ca="1">IFERROR(IF('Performance Measurement'!$B$20 = "CDI", P33/P35, PRODUCT(1+D34:O34)-1),"-")</f>
        <v>0.54608837677413691</v>
      </c>
      <c r="X34" s="350"/>
      <c r="Y34" s="350"/>
      <c r="Z34" s="350"/>
      <c r="AA34" s="350"/>
      <c r="AB34" s="350"/>
    </row>
    <row r="35" spans="2:28" s="353" customFormat="1" ht="15" hidden="1">
      <c r="B35" s="726"/>
      <c r="C35" s="666" t="str">
        <f>'Performance Measurement'!$B$20</f>
        <v>CDI</v>
      </c>
      <c r="D35" s="667" cm="1">
        <f t="array" aca="1" ref="D35" ca="1">IFERROR(INDEX(OFFSET('Performance Measurement'!$B$18,2,1,,COUNTA('Performance Measurement'!$18:$18)), MATCH(D$6, IF(LEFT(OFFSET('Performance Measurement'!$B$18,,1,,COUNTA('Performance Measurement'!$18:$18)),4)=_xlfn.VALUETOTEXT($C31),RIGHT(OFFSET('Performance Measurement'!$B$18,,1,,COUNTA('Performance Measurement'!$18:$18)),4)), 0)),0)</f>
        <v>1.1233155156776142E-2</v>
      </c>
      <c r="E35" s="667" cm="1">
        <f t="array" aca="1" ref="E35" ca="1">IFERROR(INDEX(OFFSET('Performance Measurement'!$B$18,2,1,,COUNTA('Performance Measurement'!$18:$18)), MATCH(E$6, IF(LEFT(OFFSET('Performance Measurement'!$B$18,,1,,COUNTA('Performance Measurement'!$18:$18)),4)=_xlfn.VALUETOTEXT($C31),RIGHT(OFFSET('Performance Measurement'!$B$18,,1,,COUNTA('Performance Measurement'!$18:$18)),4)), 0)),0)</f>
        <v>9.1814190202494927E-3</v>
      </c>
      <c r="F35" s="667" cm="1">
        <f t="array" aca="1" ref="F35" ca="1">IFERROR(INDEX(OFFSET('Performance Measurement'!$B$18,2,1,,COUNTA('Performance Measurement'!$18:$18)), MATCH(F$6, IF(LEFT(OFFSET('Performance Measurement'!$B$18,,1,,COUNTA('Performance Measurement'!$18:$18)),4)=_xlfn.VALUETOTEXT($C31),RIGHT(OFFSET('Performance Measurement'!$B$18,,1,,COUNTA('Performance Measurement'!$18:$18)),4)), 0)),0)</f>
        <v>1.1746740629071883E-2</v>
      </c>
      <c r="G35" s="667" cm="1">
        <f t="array" aca="1" ref="G35" ca="1">IFERROR(INDEX(OFFSET('Performance Measurement'!$B$18,2,1,,COUNTA('Performance Measurement'!$18:$18)), MATCH(G$6, IF(LEFT(OFFSET('Performance Measurement'!$B$18,,1,,COUNTA('Performance Measurement'!$18:$18)),4)=_xlfn.VALUETOTEXT($C31),RIGHT(OFFSET('Performance Measurement'!$B$18,,1,,COUNTA('Performance Measurement'!$18:$18)),4)), 0)),0)</f>
        <v>0</v>
      </c>
      <c r="H35" s="667" cm="1">
        <f t="array" aca="1" ref="H35" ca="1">IFERROR(INDEX(OFFSET('Performance Measurement'!$B$18,2,1,,COUNTA('Performance Measurement'!$18:$18)), MATCH(H$6, IF(LEFT(OFFSET('Performance Measurement'!$B$18,,1,,COUNTA('Performance Measurement'!$18:$18)),4)=_xlfn.VALUETOTEXT($C31),RIGHT(OFFSET('Performance Measurement'!$B$18,,1,,COUNTA('Performance Measurement'!$18:$18)),4)), 0)),0)</f>
        <v>0</v>
      </c>
      <c r="I35" s="667" cm="1">
        <f t="array" aca="1" ref="I35" ca="1">IFERROR(INDEX(OFFSET('Performance Measurement'!$B$18,2,1,,COUNTA('Performance Measurement'!$18:$18)), MATCH(I$6, IF(LEFT(OFFSET('Performance Measurement'!$B$18,,1,,COUNTA('Performance Measurement'!$18:$18)),4)=_xlfn.VALUETOTEXT($C31),RIGHT(OFFSET('Performance Measurement'!$B$18,,1,,COUNTA('Performance Measurement'!$18:$18)),4)), 0)),0)</f>
        <v>0</v>
      </c>
      <c r="J35" s="667" cm="1">
        <f t="array" aca="1" ref="J35" ca="1">IFERROR(INDEX(OFFSET('Performance Measurement'!$B$18,2,1,,COUNTA('Performance Measurement'!$18:$18)), MATCH(J$6, IF(LEFT(OFFSET('Performance Measurement'!$B$18,,1,,COUNTA('Performance Measurement'!$18:$18)),4)=_xlfn.VALUETOTEXT($C31),RIGHT(OFFSET('Performance Measurement'!$B$18,,1,,COUNTA('Performance Measurement'!$18:$18)),4)), 0)),0)</f>
        <v>0</v>
      </c>
      <c r="K35" s="667" cm="1">
        <f t="array" aca="1" ref="K35" ca="1">IFERROR(INDEX(OFFSET('Performance Measurement'!$B$18,2,1,,COUNTA('Performance Measurement'!$18:$18)), MATCH(K$6, IF(LEFT(OFFSET('Performance Measurement'!$B$18,,1,,COUNTA('Performance Measurement'!$18:$18)),4)=_xlfn.VALUETOTEXT($C31),RIGHT(OFFSET('Performance Measurement'!$B$18,,1,,COUNTA('Performance Measurement'!$18:$18)),4)), 0)),0)</f>
        <v>0</v>
      </c>
      <c r="L35" s="667" cm="1">
        <f t="array" aca="1" ref="L35" ca="1">IFERROR(INDEX(OFFSET('Performance Measurement'!$B$18,2,1,,COUNTA('Performance Measurement'!$18:$18)), MATCH(L$6, IF(LEFT(OFFSET('Performance Measurement'!$B$18,,1,,COUNTA('Performance Measurement'!$18:$18)),4)=_xlfn.VALUETOTEXT($C31),RIGHT(OFFSET('Performance Measurement'!$B$18,,1,,COUNTA('Performance Measurement'!$18:$18)),4)), 0)),0)</f>
        <v>0</v>
      </c>
      <c r="M35" s="667" cm="1">
        <f t="array" aca="1" ref="M35" ca="1">IFERROR(INDEX(OFFSET('Performance Measurement'!$B$18,2,1,,COUNTA('Performance Measurement'!$18:$18)), MATCH(M$6, IF(LEFT(OFFSET('Performance Measurement'!$B$18,,1,,COUNTA('Performance Measurement'!$18:$18)),4)=_xlfn.VALUETOTEXT($C31),RIGHT(OFFSET('Performance Measurement'!$B$18,,1,,COUNTA('Performance Measurement'!$18:$18)),4)), 0)),0)</f>
        <v>0</v>
      </c>
      <c r="N35" s="667" cm="1">
        <f t="array" aca="1" ref="N35" ca="1">IFERROR(INDEX(OFFSET('Performance Measurement'!$B$18,2,1,,COUNTA('Performance Measurement'!$18:$18)), MATCH(N$6, IF(LEFT(OFFSET('Performance Measurement'!$B$18,,1,,COUNTA('Performance Measurement'!$18:$18)),4)=_xlfn.VALUETOTEXT($C31),RIGHT(OFFSET('Performance Measurement'!$B$18,,1,,COUNTA('Performance Measurement'!$18:$18)),4)), 0)),0)</f>
        <v>0</v>
      </c>
      <c r="O35" s="667" cm="1">
        <f t="array" aca="1" ref="O35" ca="1">IFERROR(INDEX(OFFSET('Performance Measurement'!$B$18,2,1,,COUNTA('Performance Measurement'!$18:$18)), MATCH(O$6, IF(LEFT(OFFSET('Performance Measurement'!$B$18,,1,,COUNTA('Performance Measurement'!$18:$18)),4)=_xlfn.VALUETOTEXT($C31),RIGHT(OFFSET('Performance Measurement'!$B$18,,1,,COUNTA('Performance Measurement'!$18:$18)),4)), 0)),0)</f>
        <v>0</v>
      </c>
      <c r="P35" s="669" cm="1">
        <f t="array" aca="1" ref="P35" ca="1">PRODUCT(1+D35:O35)-1</f>
        <v>3.2505467333839411E-2</v>
      </c>
      <c r="X35" s="350"/>
      <c r="Y35" s="350"/>
      <c r="Z35" s="350"/>
      <c r="AA35" s="350"/>
      <c r="AB35" s="350"/>
    </row>
    <row r="36" spans="2:28" s="353" customFormat="1" ht="8.25" customHeight="1">
      <c r="B36" s="726"/>
      <c r="C36" s="646"/>
      <c r="D36" s="646"/>
      <c r="E36" s="646"/>
      <c r="F36" s="646"/>
      <c r="G36" s="646"/>
      <c r="H36" s="646"/>
      <c r="I36" s="646"/>
      <c r="J36" s="646"/>
      <c r="K36" s="646"/>
      <c r="L36" s="646"/>
      <c r="M36" s="646"/>
      <c r="N36" s="646"/>
      <c r="O36" s="646"/>
      <c r="P36" s="664"/>
      <c r="X36" s="350"/>
      <c r="Y36" s="350"/>
      <c r="Z36" s="350"/>
      <c r="AA36" s="350"/>
      <c r="AB36" s="350"/>
    </row>
    <row r="37" spans="2:28" s="353" customFormat="1" ht="8.25" customHeight="1">
      <c r="B37" s="726"/>
      <c r="C37" s="646"/>
      <c r="D37" s="646"/>
      <c r="E37" s="646"/>
      <c r="F37" s="646"/>
      <c r="G37" s="646"/>
      <c r="H37" s="646"/>
      <c r="I37" s="646"/>
      <c r="J37" s="646"/>
      <c r="K37" s="646"/>
      <c r="L37" s="646"/>
      <c r="M37" s="646"/>
      <c r="N37" s="646"/>
      <c r="O37" s="646"/>
      <c r="P37" s="664"/>
      <c r="X37" s="350"/>
      <c r="Y37" s="350"/>
      <c r="Z37" s="350"/>
      <c r="AA37" s="350"/>
      <c r="AB37" s="350"/>
    </row>
    <row r="38" spans="2:28" ht="8.25" customHeight="1"/>
    <row r="39" spans="2:28" ht="22.5" customHeight="1" thickBot="1">
      <c r="B39" s="725" t="s">
        <v>2493</v>
      </c>
      <c r="C39" s="623"/>
      <c r="D39" s="623"/>
      <c r="E39" s="623"/>
      <c r="F39" s="623"/>
      <c r="G39" s="624"/>
      <c r="H39" s="624"/>
      <c r="I39" s="624"/>
      <c r="J39" s="624"/>
      <c r="K39" s="624"/>
      <c r="L39" s="624"/>
      <c r="M39" s="624"/>
      <c r="N39" s="624"/>
      <c r="O39" s="624"/>
      <c r="P39" s="624"/>
      <c r="Q39" s="624"/>
    </row>
    <row r="40" spans="2:28" ht="11.25" customHeight="1"/>
    <row r="41" spans="2:28" ht="30" customHeight="1">
      <c r="B41" s="732"/>
      <c r="C41" s="629"/>
      <c r="D41" s="627"/>
      <c r="E41" s="1126" t="str">
        <f>'Performance Measurement'!C26</f>
        <v>Meses
Positivos</v>
      </c>
      <c r="F41" s="1126"/>
      <c r="G41" s="1122" t="str">
        <f>'Performance Measurement'!D26</f>
        <v>Meses
Negativos</v>
      </c>
      <c r="H41" s="1122"/>
      <c r="I41" s="1122" t="str">
        <f>'Performance Measurement'!E26</f>
        <v>Maior Retorno
Mensal</v>
      </c>
      <c r="J41" s="1122"/>
      <c r="K41" s="1126" t="str">
        <f>'Performance Measurement'!F26</f>
        <v>Menor Retorno
Mensal</v>
      </c>
      <c r="L41" s="1126"/>
      <c r="M41" s="1122" t="str">
        <f>'Performance Measurement'!G26</f>
        <v>Acima do CDI
(meses)</v>
      </c>
      <c r="N41" s="1122"/>
      <c r="O41" s="1122" t="str">
        <f>'Performance Measurement'!H26</f>
        <v>Abaixo do CDI
(meses)</v>
      </c>
      <c r="P41" s="1122"/>
      <c r="Q41" s="350"/>
    </row>
    <row r="42" spans="2:28" ht="15">
      <c r="B42" s="732"/>
      <c r="C42" s="658" t="str">
        <f>'Performance Measurement'!B27</f>
        <v>Portfólio Sugerido</v>
      </c>
      <c r="D42" s="660"/>
      <c r="E42" s="1127">
        <f>'Performance Measurement'!C27</f>
        <v>35</v>
      </c>
      <c r="F42" s="1127"/>
      <c r="G42" s="1125">
        <f>'Performance Measurement'!D27</f>
        <v>4</v>
      </c>
      <c r="H42" s="1125"/>
      <c r="I42" s="1123">
        <f>'Performance Measurement'!E27</f>
        <v>2.7008422633391982E-2</v>
      </c>
      <c r="J42" s="1123"/>
      <c r="K42" s="1124">
        <f>'Performance Measurement'!F27</f>
        <v>-3.1579686301533072E-2</v>
      </c>
      <c r="L42" s="1124"/>
      <c r="M42" s="1125">
        <f>'Performance Measurement'!G27</f>
        <v>25</v>
      </c>
      <c r="N42" s="1125"/>
      <c r="O42" s="1125">
        <f>'Performance Measurement'!H27</f>
        <v>14</v>
      </c>
      <c r="P42" s="1125"/>
      <c r="Q42" s="350"/>
    </row>
    <row r="43" spans="2:28" ht="4.5" customHeight="1">
      <c r="C43" s="662"/>
      <c r="D43" s="662"/>
      <c r="E43" s="662"/>
      <c r="F43" s="662"/>
      <c r="G43" s="662"/>
      <c r="H43" s="662"/>
      <c r="I43" s="662"/>
      <c r="J43" s="662"/>
      <c r="K43" s="662"/>
      <c r="L43" s="662"/>
      <c r="M43" s="683"/>
      <c r="N43" s="683"/>
      <c r="O43" s="683"/>
      <c r="Q43" s="350"/>
    </row>
    <row r="44" spans="2:28" ht="15">
      <c r="B44" s="732"/>
      <c r="C44" s="659" t="str">
        <f>'Performance Measurement'!B28</f>
        <v>CDI</v>
      </c>
      <c r="D44" s="661"/>
      <c r="E44" s="1125">
        <f>'Performance Measurement'!C28</f>
        <v>39</v>
      </c>
      <c r="F44" s="1125"/>
      <c r="G44" s="1125">
        <f>'Performance Measurement'!D28</f>
        <v>0</v>
      </c>
      <c r="H44" s="1125"/>
      <c r="I44" s="1123">
        <f>'Performance Measurement'!E28</f>
        <v>1.1746740629071883E-2</v>
      </c>
      <c r="J44" s="1123"/>
      <c r="K44" s="1123">
        <f>'Performance Measurement'!F28</f>
        <v>1.3453151428046706E-3</v>
      </c>
      <c r="L44" s="1123"/>
      <c r="M44" s="1125">
        <f>'Performance Measurement'!G28</f>
        <v>0</v>
      </c>
      <c r="N44" s="1125"/>
      <c r="O44" s="1125">
        <f>'Performance Measurement'!H28</f>
        <v>0</v>
      </c>
      <c r="P44" s="1125"/>
      <c r="Q44" s="350"/>
    </row>
  </sheetData>
  <mergeCells count="18">
    <mergeCell ref="E41:F41"/>
    <mergeCell ref="E42:F42"/>
    <mergeCell ref="E44:F44"/>
    <mergeCell ref="O41:P41"/>
    <mergeCell ref="M41:N41"/>
    <mergeCell ref="K41:L41"/>
    <mergeCell ref="I41:J41"/>
    <mergeCell ref="G41:H41"/>
    <mergeCell ref="G42:H42"/>
    <mergeCell ref="G44:H44"/>
    <mergeCell ref="I44:J44"/>
    <mergeCell ref="M42:N42"/>
    <mergeCell ref="I42:J42"/>
    <mergeCell ref="K42:L42"/>
    <mergeCell ref="K44:L44"/>
    <mergeCell ref="M44:N44"/>
    <mergeCell ref="O42:P42"/>
    <mergeCell ref="O44:P44"/>
  </mergeCells>
  <printOptions horizontalCentered="1"/>
  <pageMargins left="0.25" right="0.25" top="0.75" bottom="0.5" header="0" footer="0"/>
  <pageSetup paperSize="9" pageOrder="overThenDown" orientation="landscape" r:id="rId1"/>
  <headerFooter>
    <oddHeader>&amp;R&amp;G</oddHeader>
    <oddFooter>&amp;L&amp;10 04/04/2023</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2" id="{61B9A0DE-CD54-49E5-8DAA-3CAB1705B5B4}">
            <xm:f>'Performance Measurement'!$B$20 &lt;&gt; "CDI"</xm:f>
            <x14:dxf>
              <numFmt numFmtId="179" formatCode="0.00%;\-0.00%;&quot;-&quot;"/>
            </x14:dxf>
          </x14:cfRule>
          <xm:sqref>D10:P10 D18:P18 D26:P26 D34:P34</xm:sqref>
        </x14:conditionalFormatting>
        <x14:conditionalFormatting xmlns:xm="http://schemas.microsoft.com/office/excel/2006/main">
          <x14:cfRule type="expression" priority="1" id="{3FE9DEC7-F2C8-4262-875C-913BFF900385}">
            <xm:f>'Performance Measurement'!$B$20 &lt;&gt; "CDI"</xm:f>
            <x14:dxf>
              <font>
                <b val="0"/>
                <i/>
              </font>
              <numFmt numFmtId="179" formatCode="0.00%;\-0.00%;&quot;-&quot;"/>
            </x14:dxf>
          </x14:cfRule>
          <xm:sqref>C10:P10 C18:P18 C26:P26 C34:P34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F8" sqref="F8"/>
    </sheetView>
  </sheetViews>
  <sheetFormatPr defaultColWidth="10.69921875" defaultRowHeight="11.25"/>
  <cols>
    <col min="1" max="1" width="2.19921875" style="353" customWidth="1"/>
    <col min="2" max="2" width="8.19921875" style="353" customWidth="1"/>
    <col min="3" max="3" width="4.19921875" style="350" customWidth="1"/>
    <col min="4" max="4" width="2.09765625" style="350" customWidth="1"/>
    <col min="5" max="5" width="11.3984375" style="350" customWidth="1"/>
    <col min="6" max="9" width="4.19921875" style="350" customWidth="1"/>
    <col min="10" max="19" width="4.19921875" style="353" customWidth="1"/>
    <col min="20" max="21" width="4.296875" style="353" customWidth="1"/>
    <col min="22" max="24" width="4.19921875" style="353" customWidth="1"/>
    <col min="25" max="25" width="4.3984375" style="350" customWidth="1"/>
    <col min="26" max="16384" width="10.69921875" style="350"/>
  </cols>
  <sheetData>
    <row r="1" spans="2:25" ht="15">
      <c r="C1" s="648"/>
      <c r="D1" s="648"/>
      <c r="E1" s="647"/>
      <c r="F1" s="648"/>
      <c r="G1" s="648"/>
      <c r="H1" s="648"/>
      <c r="I1" s="648"/>
      <c r="J1" s="648"/>
      <c r="K1" s="648"/>
      <c r="L1" s="648"/>
      <c r="M1" s="648"/>
      <c r="N1" s="648"/>
      <c r="O1" s="648"/>
      <c r="P1" s="648"/>
      <c r="Q1" s="648"/>
      <c r="R1" s="648"/>
      <c r="S1" s="648"/>
      <c r="T1" s="648"/>
      <c r="U1" s="648"/>
      <c r="V1" s="648"/>
      <c r="W1" s="648"/>
      <c r="X1" s="648"/>
    </row>
    <row r="2" spans="2:25" ht="15">
      <c r="C2" s="648"/>
      <c r="D2" s="648"/>
      <c r="E2" s="647"/>
      <c r="F2" s="648"/>
      <c r="G2" s="648"/>
      <c r="H2" s="648"/>
      <c r="I2" s="648"/>
      <c r="J2" s="648"/>
      <c r="K2" s="648"/>
      <c r="L2" s="648"/>
      <c r="M2" s="648"/>
      <c r="N2" s="648"/>
      <c r="O2" s="648"/>
      <c r="P2" s="648"/>
      <c r="Q2" s="648"/>
      <c r="R2" s="648"/>
      <c r="S2" s="648"/>
      <c r="T2" s="648"/>
      <c r="U2" s="648"/>
      <c r="V2" s="648"/>
      <c r="W2" s="648"/>
      <c r="X2" s="648"/>
    </row>
    <row r="3" spans="2:25" s="353" customFormat="1" ht="22.5" customHeight="1" thickBot="1">
      <c r="B3" s="626" t="s">
        <v>622</v>
      </c>
      <c r="C3" s="623"/>
      <c r="D3" s="623"/>
      <c r="E3" s="623"/>
      <c r="F3" s="623"/>
      <c r="G3" s="623"/>
      <c r="H3" s="623"/>
      <c r="I3" s="623"/>
      <c r="J3" s="624"/>
      <c r="K3" s="624"/>
      <c r="L3" s="624"/>
      <c r="M3" s="624"/>
      <c r="N3" s="624"/>
      <c r="O3" s="624"/>
      <c r="P3" s="624"/>
      <c r="Q3" s="624"/>
      <c r="R3" s="624"/>
      <c r="S3" s="624"/>
      <c r="T3" s="624"/>
      <c r="U3" s="624"/>
      <c r="V3" s="624"/>
      <c r="W3" s="624"/>
      <c r="X3" s="624"/>
      <c r="Y3" s="635" t="str">
        <f ca="1">TEXT(AccReturns!$B$3, "dd/mm/yyyy")&amp;" - "&amp;TEXT(OFFSET(AccReturns!$B$2,COUNTA(AccReturns!$B:$B),), "dd/mm/yyyy")</f>
        <v>02/01/2020 - 31/03/2023</v>
      </c>
    </row>
    <row r="30" spans="3:21">
      <c r="J30" s="350"/>
      <c r="K30" s="350"/>
      <c r="L30" s="350"/>
      <c r="M30" s="350"/>
      <c r="N30" s="350"/>
      <c r="O30" s="350"/>
      <c r="P30" s="350"/>
      <c r="Q30" s="350"/>
      <c r="R30" s="350"/>
      <c r="S30" s="350"/>
      <c r="T30" s="350"/>
      <c r="U30" s="350"/>
    </row>
    <row r="31" spans="3:21">
      <c r="J31" s="350"/>
      <c r="K31" s="350"/>
      <c r="L31" s="350"/>
      <c r="M31" s="350"/>
      <c r="N31" s="350"/>
      <c r="O31" s="350"/>
      <c r="P31" s="350"/>
      <c r="Q31" s="350"/>
      <c r="R31" s="350"/>
      <c r="S31" s="350"/>
      <c r="T31" s="350"/>
      <c r="U31" s="350"/>
    </row>
    <row r="32" spans="3:21" s="353" customFormat="1" ht="15" customHeight="1">
      <c r="C32" s="627"/>
      <c r="D32" s="350"/>
      <c r="E32" s="629"/>
      <c r="F32" s="852"/>
      <c r="G32" s="1126" t="str">
        <f>'Performance Measurement'!C33</f>
        <v>Mes</v>
      </c>
      <c r="H32" s="1126"/>
      <c r="I32" s="1126"/>
      <c r="J32" s="1122" t="str">
        <f>'Performance Measurement'!D33</f>
        <v>Ano</v>
      </c>
      <c r="K32" s="1122"/>
      <c r="L32" s="1122"/>
      <c r="M32" s="1122" t="str">
        <f>'Performance Measurement'!E33</f>
        <v>6 meses</v>
      </c>
      <c r="N32" s="1122"/>
      <c r="O32" s="1122"/>
      <c r="P32" s="1126" t="str">
        <f>'Performance Measurement'!F33</f>
        <v>12 meses</v>
      </c>
      <c r="Q32" s="1126"/>
      <c r="R32" s="1126"/>
      <c r="S32" s="1126" t="str">
        <f>'Performance Measurement'!G33</f>
        <v>2 anos</v>
      </c>
      <c r="T32" s="1126"/>
      <c r="U32" s="1126"/>
    </row>
    <row r="33" spans="1:25" s="353" customFormat="1" ht="15">
      <c r="C33" s="627"/>
      <c r="D33" s="350"/>
      <c r="E33" s="658" t="str">
        <f>'Performance Measurement'!B34</f>
        <v>Portfólio Sugerido</v>
      </c>
      <c r="F33" s="660"/>
      <c r="G33" s="1124">
        <f>'Performance Measurement'!C34</f>
        <v>2.0442032759253732E-2</v>
      </c>
      <c r="H33" s="1124"/>
      <c r="I33" s="1124"/>
      <c r="J33" s="1129">
        <f>'Performance Measurement'!D34</f>
        <v>1.8360924109475603E-2</v>
      </c>
      <c r="K33" s="1129"/>
      <c r="L33" s="1129"/>
      <c r="M33" s="1123">
        <f>'Performance Measurement'!E34</f>
        <v>2.0262760622719429E-2</v>
      </c>
      <c r="N33" s="1123"/>
      <c r="O33" s="1123"/>
      <c r="P33" s="1124">
        <f>'Performance Measurement'!F34</f>
        <v>2.0287502900004358E-2</v>
      </c>
      <c r="Q33" s="1124"/>
      <c r="R33" s="1124"/>
      <c r="S33" s="1124">
        <f>'Performance Measurement'!G34</f>
        <v>2.32672845296048E-2</v>
      </c>
      <c r="T33" s="1124"/>
      <c r="U33" s="1124"/>
    </row>
    <row r="34" spans="1:25" s="353" customFormat="1" ht="3" customHeight="1">
      <c r="C34" s="627"/>
      <c r="D34" s="350"/>
      <c r="E34" s="631"/>
      <c r="F34" s="631"/>
      <c r="G34" s="631"/>
      <c r="H34" s="631"/>
      <c r="I34" s="632"/>
      <c r="J34" s="632"/>
      <c r="K34" s="632"/>
      <c r="L34" s="632"/>
      <c r="M34" s="632"/>
      <c r="N34" s="632"/>
      <c r="O34" s="632"/>
      <c r="P34" s="632"/>
      <c r="Q34" s="632"/>
      <c r="R34" s="632"/>
      <c r="S34" s="632"/>
      <c r="T34" s="632"/>
      <c r="U34" s="632"/>
      <c r="W34" s="632"/>
      <c r="X34" s="632"/>
    </row>
    <row r="35" spans="1:25" s="353" customFormat="1" ht="15">
      <c r="C35" s="627"/>
      <c r="D35" s="350"/>
      <c r="E35" s="659" t="str">
        <f>'Performance Measurement'!B35</f>
        <v>CDI</v>
      </c>
      <c r="F35" s="661"/>
      <c r="G35" s="1129">
        <f>'Performance Measurement'!C35</f>
        <v>0</v>
      </c>
      <c r="H35" s="1129"/>
      <c r="I35" s="1129"/>
      <c r="J35" s="1129">
        <f>'Performance Measurement'!D35</f>
        <v>0</v>
      </c>
      <c r="K35" s="1129"/>
      <c r="L35" s="1129"/>
      <c r="M35" s="1123">
        <f>'Performance Measurement'!E35</f>
        <v>0</v>
      </c>
      <c r="N35" s="1123"/>
      <c r="O35" s="1123"/>
      <c r="P35" s="1123">
        <f>'Performance Measurement'!F35</f>
        <v>3.4528752286365727E-4</v>
      </c>
      <c r="Q35" s="1123"/>
      <c r="R35" s="1123"/>
      <c r="S35" s="1123">
        <f>'Performance Measurement'!G35</f>
        <v>2.3006344463710054E-3</v>
      </c>
      <c r="T35" s="1123"/>
      <c r="U35" s="1123"/>
    </row>
    <row r="36" spans="1:25" ht="15">
      <c r="C36" s="627"/>
    </row>
    <row r="37" spans="1:25">
      <c r="J37" s="350"/>
      <c r="K37" s="350"/>
      <c r="L37" s="350"/>
      <c r="M37" s="350"/>
      <c r="N37" s="350"/>
      <c r="O37" s="350"/>
      <c r="P37" s="350"/>
      <c r="Q37" s="350"/>
      <c r="R37" s="350"/>
      <c r="S37" s="350"/>
      <c r="T37" s="350"/>
      <c r="U37" s="350"/>
    </row>
    <row r="38" spans="1:25">
      <c r="J38" s="350"/>
      <c r="K38" s="350"/>
      <c r="L38" s="350"/>
      <c r="M38" s="350"/>
      <c r="N38" s="350"/>
      <c r="O38" s="350"/>
      <c r="P38" s="350"/>
      <c r="Q38" s="350"/>
      <c r="R38" s="350"/>
      <c r="S38" s="350"/>
      <c r="T38" s="350"/>
      <c r="U38" s="350"/>
    </row>
    <row r="39" spans="1:25">
      <c r="J39" s="350"/>
      <c r="K39" s="350"/>
      <c r="L39" s="350"/>
      <c r="M39" s="350"/>
      <c r="N39" s="350"/>
      <c r="O39" s="350"/>
      <c r="P39" s="350"/>
      <c r="Q39" s="350"/>
      <c r="R39" s="350"/>
      <c r="S39" s="350"/>
      <c r="T39" s="350"/>
      <c r="U39" s="350"/>
    </row>
    <row r="40" spans="1:25">
      <c r="J40" s="350"/>
      <c r="K40" s="350"/>
      <c r="L40" s="350"/>
      <c r="M40" s="350"/>
      <c r="N40" s="350"/>
      <c r="O40" s="350"/>
      <c r="P40" s="350"/>
      <c r="Q40" s="350"/>
      <c r="R40" s="350"/>
      <c r="S40" s="350"/>
      <c r="T40" s="350"/>
      <c r="U40" s="350"/>
    </row>
    <row r="43" spans="1:25" ht="15">
      <c r="C43" s="648"/>
      <c r="D43" s="648"/>
      <c r="E43" s="647"/>
      <c r="F43" s="648"/>
      <c r="G43" s="648"/>
      <c r="H43" s="648"/>
      <c r="I43" s="648"/>
      <c r="J43" s="648"/>
      <c r="K43" s="648"/>
      <c r="L43" s="648"/>
      <c r="M43" s="648"/>
      <c r="N43" s="648"/>
      <c r="O43" s="648"/>
      <c r="P43" s="648"/>
      <c r="Q43" s="648"/>
      <c r="R43" s="648"/>
      <c r="S43" s="648"/>
      <c r="T43" s="648"/>
      <c r="U43" s="648"/>
      <c r="V43" s="648"/>
      <c r="W43" s="648"/>
      <c r="X43" s="648"/>
    </row>
    <row r="44" spans="1:25" ht="15">
      <c r="C44" s="648"/>
      <c r="D44" s="648"/>
      <c r="E44" s="647"/>
      <c r="F44" s="648"/>
      <c r="G44" s="648"/>
      <c r="H44" s="648"/>
      <c r="I44" s="648"/>
      <c r="J44" s="648"/>
      <c r="K44" s="648"/>
      <c r="L44" s="648"/>
      <c r="M44" s="648"/>
      <c r="N44" s="648"/>
      <c r="O44" s="648"/>
      <c r="P44" s="648"/>
      <c r="Q44" s="648"/>
      <c r="R44" s="648"/>
      <c r="S44" s="648"/>
      <c r="T44" s="648"/>
      <c r="U44" s="648"/>
      <c r="V44" s="648"/>
      <c r="W44" s="648"/>
      <c r="X44" s="648"/>
    </row>
    <row r="45" spans="1:25" ht="15">
      <c r="C45" s="648"/>
      <c r="D45" s="648"/>
      <c r="E45" s="647"/>
      <c r="F45" s="648"/>
      <c r="G45" s="648"/>
      <c r="H45" s="648"/>
      <c r="I45" s="648"/>
      <c r="J45" s="648"/>
      <c r="K45" s="648"/>
      <c r="L45" s="648"/>
      <c r="M45" s="648"/>
      <c r="N45" s="648"/>
      <c r="O45" s="648"/>
      <c r="P45" s="648"/>
      <c r="Q45" s="648"/>
      <c r="R45" s="648"/>
      <c r="S45" s="648"/>
      <c r="T45" s="648"/>
      <c r="U45" s="648"/>
      <c r="V45" s="648"/>
      <c r="W45" s="648"/>
      <c r="X45" s="648"/>
    </row>
    <row r="46" spans="1:25" s="353" customFormat="1" ht="22.5" customHeight="1" thickBot="1">
      <c r="A46" s="722"/>
      <c r="B46" s="626" t="s">
        <v>2501</v>
      </c>
      <c r="C46" s="623"/>
      <c r="D46" s="623"/>
      <c r="E46" s="623"/>
      <c r="F46" s="623"/>
      <c r="G46" s="623"/>
      <c r="H46" s="623"/>
      <c r="I46" s="623"/>
      <c r="J46" s="624"/>
      <c r="K46" s="624"/>
      <c r="L46" s="624"/>
      <c r="M46" s="624"/>
      <c r="N46" s="624"/>
      <c r="O46" s="624"/>
      <c r="P46" s="624"/>
      <c r="Q46" s="624"/>
      <c r="R46" s="624"/>
      <c r="S46" s="624"/>
      <c r="T46" s="624"/>
      <c r="U46" s="624"/>
      <c r="V46" s="624"/>
      <c r="W46" s="624"/>
      <c r="X46" s="624"/>
      <c r="Y46" s="635" t="str">
        <f ca="1">TEXT(AccReturns!$B$3, "dd/mm/yyyy")&amp;" - "&amp;TEXT(OFFSET(AccReturns!$B$2,COUNTA(AccReturns!$B:$B),), "dd/mm/yyyy")</f>
        <v>02/01/2020 - 31/03/2023</v>
      </c>
    </row>
    <row r="73" spans="2:24">
      <c r="B73" s="350"/>
      <c r="J73" s="350"/>
      <c r="K73" s="350"/>
      <c r="L73" s="350"/>
      <c r="M73" s="350"/>
      <c r="N73" s="350"/>
      <c r="O73" s="350"/>
      <c r="P73" s="350"/>
      <c r="Q73" s="350"/>
      <c r="R73" s="350"/>
      <c r="S73" s="350"/>
      <c r="T73" s="350"/>
      <c r="U73" s="350"/>
      <c r="V73" s="350"/>
      <c r="W73" s="350"/>
    </row>
    <row r="74" spans="2:24">
      <c r="J74" s="350"/>
      <c r="K74" s="350"/>
      <c r="L74" s="350"/>
      <c r="M74" s="350"/>
      <c r="N74" s="350"/>
      <c r="O74" s="350"/>
      <c r="P74" s="350"/>
      <c r="Q74" s="350"/>
      <c r="R74" s="350"/>
      <c r="S74" s="350"/>
      <c r="T74" s="350"/>
      <c r="U74" s="350"/>
      <c r="V74" s="350"/>
      <c r="W74" s="350"/>
    </row>
    <row r="75" spans="2:24" ht="30" customHeight="1">
      <c r="B75" s="629"/>
      <c r="C75" s="627"/>
      <c r="D75" s="627"/>
      <c r="E75" s="627"/>
      <c r="F75" s="1126" t="str">
        <f>'Performance Measurement'!C40</f>
        <v>Mes</v>
      </c>
      <c r="G75" s="1126"/>
      <c r="H75" s="1122" t="str">
        <f>'Performance Measurement'!D40</f>
        <v>Ano</v>
      </c>
      <c r="I75" s="1122"/>
      <c r="J75" s="1122" t="str">
        <f>'Performance Measurement'!E40</f>
        <v>6 meses</v>
      </c>
      <c r="K75" s="1122"/>
      <c r="L75" s="1126" t="str">
        <f>'Performance Measurement'!F40</f>
        <v>12 meses</v>
      </c>
      <c r="M75" s="1126"/>
      <c r="N75" s="1126" t="str">
        <f>'Performance Measurement'!G40</f>
        <v>2 anos</v>
      </c>
      <c r="O75" s="1126"/>
      <c r="P75" s="1126" t="str">
        <f>'Performance Measurement'!H40</f>
        <v>Drawdown Máximo</v>
      </c>
      <c r="Q75" s="1126"/>
      <c r="R75" s="1126"/>
      <c r="S75" s="1126" t="str">
        <f>'Performance Measurement'!I40</f>
        <v>Data</v>
      </c>
      <c r="T75" s="1126"/>
      <c r="U75" s="1126" t="str">
        <f>'Performance Measurement'!J40</f>
        <v>Tempo de Recuperação</v>
      </c>
      <c r="V75" s="1126"/>
      <c r="W75" s="1126"/>
      <c r="X75" s="350"/>
    </row>
    <row r="76" spans="2:24" ht="15">
      <c r="B76" s="350"/>
      <c r="C76" s="658" t="str">
        <f>'Performance Measurement'!B41</f>
        <v>Portfólio Sugerido</v>
      </c>
      <c r="D76" s="721"/>
      <c r="E76" s="721"/>
      <c r="F76" s="1124">
        <f>'Performance Measurement'!C41</f>
        <v>-4.6242727333973832E-3</v>
      </c>
      <c r="G76" s="1124"/>
      <c r="H76" s="1129">
        <f>'Performance Measurement'!D41</f>
        <v>-4.6242727333973832E-3</v>
      </c>
      <c r="I76" s="1129"/>
      <c r="J76" s="1123">
        <f>'Performance Measurement'!E41</f>
        <v>-4.6242727333973832E-3</v>
      </c>
      <c r="K76" s="1123"/>
      <c r="L76" s="1124">
        <f>'Performance Measurement'!F41</f>
        <v>-5.7284817314298131E-3</v>
      </c>
      <c r="M76" s="1124"/>
      <c r="N76" s="1124">
        <f>'Performance Measurement'!G41</f>
        <v>-1.1321245613906128E-2</v>
      </c>
      <c r="O76" s="1124"/>
      <c r="P76" s="1124">
        <f>'Performance Measurement'!H41</f>
        <v>-6.601465513616267E-2</v>
      </c>
      <c r="Q76" s="1124"/>
      <c r="R76" s="1124"/>
      <c r="S76" s="1128" t="str">
        <f>'Performance Measurement'!I41</f>
        <v>23/03/2020</v>
      </c>
      <c r="T76" s="1128"/>
      <c r="U76" s="1130">
        <f>'Performance Measurement'!J41</f>
        <v>80</v>
      </c>
      <c r="V76" s="1130"/>
      <c r="W76" s="1130"/>
      <c r="X76" s="350"/>
    </row>
    <row r="77" spans="2:24" ht="3" customHeight="1">
      <c r="B77" s="350"/>
      <c r="C77" s="631"/>
      <c r="D77" s="631"/>
      <c r="E77" s="631"/>
      <c r="F77" s="631"/>
      <c r="G77" s="631"/>
      <c r="H77" s="632"/>
      <c r="I77" s="632"/>
      <c r="J77" s="632"/>
      <c r="K77" s="350"/>
      <c r="L77" s="632"/>
      <c r="M77" s="632"/>
      <c r="N77" s="632"/>
      <c r="O77" s="632"/>
      <c r="P77" s="632"/>
      <c r="Q77" s="350"/>
      <c r="R77" s="350"/>
      <c r="S77" s="632"/>
      <c r="T77" s="632"/>
      <c r="U77" s="632"/>
      <c r="V77" s="632"/>
      <c r="W77" s="350"/>
      <c r="X77" s="350"/>
    </row>
    <row r="78" spans="2:24" ht="15">
      <c r="B78" s="350"/>
      <c r="C78" s="659" t="str">
        <f>'Performance Measurement'!B42</f>
        <v>CDI</v>
      </c>
      <c r="D78" s="721"/>
      <c r="E78" s="721"/>
      <c r="F78" s="1129">
        <f>'Performance Measurement'!C42</f>
        <v>0</v>
      </c>
      <c r="G78" s="1129"/>
      <c r="H78" s="1129">
        <f>'Performance Measurement'!D42</f>
        <v>0</v>
      </c>
      <c r="I78" s="1129"/>
      <c r="J78" s="1123">
        <f>'Performance Measurement'!E42</f>
        <v>0</v>
      </c>
      <c r="K78" s="1123"/>
      <c r="L78" s="1123">
        <f>'Performance Measurement'!F42</f>
        <v>0</v>
      </c>
      <c r="M78" s="1123"/>
      <c r="N78" s="1123">
        <f>'Performance Measurement'!G42</f>
        <v>0</v>
      </c>
      <c r="O78" s="1123"/>
      <c r="P78" s="1123">
        <f>'Performance Measurement'!H42</f>
        <v>0</v>
      </c>
      <c r="Q78" s="1123"/>
      <c r="R78" s="1123"/>
      <c r="S78" s="1128" t="str">
        <f>'Performance Measurement'!I42</f>
        <v>-</v>
      </c>
      <c r="T78" s="1128"/>
      <c r="U78" s="1131" t="str">
        <f>'Performance Measurement'!J42</f>
        <v>-</v>
      </c>
      <c r="V78" s="1131"/>
      <c r="W78" s="1131"/>
      <c r="X78" s="350"/>
    </row>
    <row r="80" spans="2:24">
      <c r="B80" s="350"/>
      <c r="J80" s="350"/>
      <c r="K80" s="350"/>
      <c r="L80" s="350"/>
      <c r="M80" s="350"/>
      <c r="N80" s="350"/>
      <c r="O80" s="350"/>
      <c r="P80" s="350"/>
      <c r="Q80" s="350"/>
      <c r="R80" s="350"/>
      <c r="S80" s="350"/>
      <c r="T80" s="350"/>
      <c r="U80" s="350"/>
      <c r="V80" s="350"/>
      <c r="W80" s="350"/>
    </row>
    <row r="81" spans="2:23">
      <c r="B81" s="350"/>
      <c r="J81" s="350"/>
      <c r="K81" s="350"/>
      <c r="L81" s="350"/>
      <c r="M81" s="350"/>
      <c r="N81" s="350"/>
      <c r="O81" s="350"/>
      <c r="P81" s="350"/>
      <c r="Q81" s="350"/>
      <c r="R81" s="350"/>
      <c r="S81" s="350"/>
      <c r="T81" s="350"/>
      <c r="U81" s="350"/>
      <c r="V81" s="350"/>
      <c r="W81" s="350"/>
    </row>
    <row r="82" spans="2:23">
      <c r="B82" s="350"/>
      <c r="J82" s="350"/>
      <c r="K82" s="350"/>
      <c r="L82" s="350"/>
      <c r="M82" s="350"/>
      <c r="N82" s="350"/>
      <c r="O82" s="350"/>
      <c r="P82" s="350"/>
      <c r="Q82" s="350"/>
      <c r="R82" s="350"/>
      <c r="S82" s="350"/>
      <c r="T82" s="350"/>
      <c r="U82" s="350"/>
      <c r="V82" s="350"/>
      <c r="W82" s="350"/>
    </row>
    <row r="83" spans="2:23">
      <c r="J83" s="350"/>
      <c r="K83" s="350"/>
      <c r="L83" s="350"/>
      <c r="M83" s="350"/>
      <c r="N83" s="350"/>
      <c r="O83" s="350"/>
      <c r="P83" s="350"/>
      <c r="Q83" s="350"/>
      <c r="R83" s="350"/>
      <c r="S83" s="350"/>
      <c r="T83" s="350"/>
      <c r="U83" s="350"/>
      <c r="V83" s="350"/>
      <c r="W83" s="350"/>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294" priority="20">
      <formula>E1=""</formula>
    </cfRule>
  </conditionalFormatting>
  <conditionalFormatting sqref="F43:X45 F1:X2 C1:D2 C43:D45">
    <cfRule type="expression" dxfId="1293" priority="7070">
      <formula>C1=""</formula>
    </cfRule>
    <cfRule type="expression" dxfId="1292" priority="7071">
      <formula>AND(C1="-", $E1&lt;&gt;"", C$5&lt;&gt;"")</formula>
    </cfRule>
    <cfRule type="expression" dxfId="1291"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04/04/2023</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A34"/>
  <sheetViews>
    <sheetView showGridLines="0" showRowColHeaders="0" showRuler="0" view="pageLayout" zoomScale="90" zoomScaleNormal="80" zoomScalePageLayoutView="90" workbookViewId="0">
      <selection activeCell="F8" sqref="F8"/>
    </sheetView>
  </sheetViews>
  <sheetFormatPr defaultColWidth="10.69921875" defaultRowHeight="11.25"/>
  <cols>
    <col min="1" max="1" width="2.19921875" style="353" customWidth="1"/>
    <col min="2" max="2" width="21.796875" style="350" customWidth="1"/>
    <col min="3" max="5" width="3.59765625" style="350" customWidth="1"/>
    <col min="6" max="23" width="3.59765625" style="353" customWidth="1"/>
    <col min="24" max="24" width="3.59765625" style="350" customWidth="1"/>
    <col min="25" max="27" width="3.5" style="350" customWidth="1"/>
    <col min="28" max="16384" width="10.69921875" style="350"/>
  </cols>
  <sheetData>
    <row r="1" spans="1:27" ht="12.75">
      <c r="B1" s="739"/>
      <c r="C1" s="739"/>
      <c r="D1" s="739"/>
      <c r="E1" s="739"/>
      <c r="F1" s="739"/>
      <c r="G1" s="739"/>
      <c r="H1" s="739"/>
      <c r="I1" s="651"/>
      <c r="J1" s="651"/>
      <c r="K1" s="651"/>
      <c r="L1" s="651"/>
      <c r="M1" s="651"/>
      <c r="N1" s="651"/>
      <c r="O1" s="651"/>
      <c r="P1" s="651"/>
      <c r="Q1" s="651"/>
      <c r="R1" s="651"/>
      <c r="S1" s="651"/>
      <c r="T1" s="651"/>
      <c r="U1" s="651"/>
      <c r="V1" s="613"/>
      <c r="W1" s="613"/>
      <c r="X1" s="613"/>
      <c r="Y1" s="613"/>
    </row>
    <row r="2" spans="1:27" ht="12.75">
      <c r="B2" s="651"/>
      <c r="C2" s="651"/>
      <c r="D2" s="651"/>
      <c r="E2" s="651"/>
      <c r="F2" s="651"/>
      <c r="G2" s="651"/>
      <c r="H2" s="651"/>
      <c r="I2" s="651"/>
      <c r="J2" s="651"/>
      <c r="K2" s="651"/>
      <c r="L2" s="651"/>
      <c r="M2" s="651"/>
      <c r="N2" s="651"/>
      <c r="O2" s="651"/>
      <c r="P2" s="651"/>
      <c r="Q2" s="651"/>
      <c r="R2" s="651"/>
      <c r="S2" s="651"/>
      <c r="T2" s="651"/>
      <c r="U2" s="651"/>
      <c r="V2" s="613"/>
      <c r="W2" s="613"/>
      <c r="X2" s="613"/>
      <c r="Y2" s="613"/>
    </row>
    <row r="3" spans="1:27" ht="22.5" customHeight="1" thickBot="1">
      <c r="B3" s="626" t="s">
        <v>2545</v>
      </c>
      <c r="C3" s="623"/>
      <c r="D3" s="623"/>
      <c r="E3" s="623"/>
      <c r="F3" s="624"/>
      <c r="G3" s="624"/>
      <c r="H3" s="624"/>
      <c r="I3" s="624"/>
      <c r="J3" s="624"/>
      <c r="K3" s="624"/>
      <c r="L3" s="624"/>
      <c r="M3" s="624"/>
      <c r="N3" s="624"/>
      <c r="O3" s="624"/>
      <c r="P3" s="624"/>
      <c r="Q3" s="624"/>
      <c r="R3" s="624"/>
      <c r="S3" s="624"/>
      <c r="T3" s="624"/>
      <c r="U3" s="624"/>
      <c r="V3" s="624"/>
      <c r="W3" s="624"/>
      <c r="X3" s="624"/>
      <c r="Y3" s="624"/>
      <c r="Z3" s="624"/>
      <c r="AA3" s="729" t="str">
        <f ca="1">TEXT(AccReturns!$B$3, "dd/mm/yyyy")&amp;" - "&amp;TEXT(OFFSET(AccReturns!$B$2,COUNTA(AccReturns!$B:$B),), "dd/mm/yyyy")</f>
        <v>02/01/2020 - 31/03/2023</v>
      </c>
    </row>
    <row r="6" spans="1:27" ht="19.5" customHeight="1" thickBot="1">
      <c r="A6" s="350"/>
      <c r="B6" s="796"/>
      <c r="C6" s="795" t="s">
        <v>2471</v>
      </c>
      <c r="D6" s="795" t="s">
        <v>2472</v>
      </c>
      <c r="E6" s="795" t="s">
        <v>2473</v>
      </c>
      <c r="F6" s="795" t="s">
        <v>2474</v>
      </c>
      <c r="G6" s="795" t="s">
        <v>2475</v>
      </c>
      <c r="H6" s="795" t="s">
        <v>2476</v>
      </c>
      <c r="I6" s="795" t="s">
        <v>2477</v>
      </c>
      <c r="J6" s="795" t="s">
        <v>2478</v>
      </c>
      <c r="K6" s="795" t="s">
        <v>2479</v>
      </c>
      <c r="L6" s="795" t="s">
        <v>2480</v>
      </c>
      <c r="M6" s="795" t="s">
        <v>2481</v>
      </c>
      <c r="N6" s="795" t="s">
        <v>2482</v>
      </c>
      <c r="O6" s="795" t="s">
        <v>2483</v>
      </c>
      <c r="P6" s="795" t="s">
        <v>2484</v>
      </c>
      <c r="Q6" s="795" t="s">
        <v>2485</v>
      </c>
      <c r="R6" s="795" t="s">
        <v>2486</v>
      </c>
      <c r="S6" s="795" t="s">
        <v>2487</v>
      </c>
      <c r="T6" s="795" t="s">
        <v>2488</v>
      </c>
      <c r="U6" s="795" t="s">
        <v>2489</v>
      </c>
      <c r="V6" s="797" t="s">
        <v>5023</v>
      </c>
      <c r="W6" s="797" t="s">
        <v>5024</v>
      </c>
      <c r="X6" s="797" t="s">
        <v>5025</v>
      </c>
      <c r="Y6" s="797"/>
      <c r="Z6" s="797"/>
      <c r="AA6" s="797"/>
    </row>
    <row r="7" spans="1:27" ht="15" customHeight="1" thickTop="1">
      <c r="B7" s="801" t="s">
        <v>2470</v>
      </c>
      <c r="C7" s="706">
        <v>1</v>
      </c>
      <c r="D7" s="706" t="s">
        <v>34</v>
      </c>
      <c r="E7" s="706" t="s">
        <v>34</v>
      </c>
      <c r="F7" s="706" t="s">
        <v>34</v>
      </c>
      <c r="G7" s="706" t="s">
        <v>34</v>
      </c>
      <c r="H7" s="706" t="s">
        <v>34</v>
      </c>
      <c r="I7" s="706" t="s">
        <v>34</v>
      </c>
      <c r="J7" s="706" t="s">
        <v>34</v>
      </c>
      <c r="K7" s="706" t="s">
        <v>34</v>
      </c>
      <c r="L7" s="706" t="s">
        <v>34</v>
      </c>
      <c r="M7" s="706" t="s">
        <v>34</v>
      </c>
      <c r="N7" s="706" t="s">
        <v>34</v>
      </c>
      <c r="O7" s="706" t="s">
        <v>34</v>
      </c>
      <c r="P7" s="706" t="s">
        <v>34</v>
      </c>
      <c r="Q7" s="706" t="s">
        <v>34</v>
      </c>
      <c r="R7" s="706" t="s">
        <v>34</v>
      </c>
      <c r="S7" s="706" t="s">
        <v>34</v>
      </c>
      <c r="T7" s="706" t="s">
        <v>34</v>
      </c>
      <c r="U7" s="706" t="s">
        <v>34</v>
      </c>
      <c r="V7" s="799" t="s">
        <v>34</v>
      </c>
      <c r="W7" s="799" t="s">
        <v>34</v>
      </c>
      <c r="X7" s="799" t="s">
        <v>34</v>
      </c>
      <c r="Y7" s="798"/>
      <c r="Z7" s="798"/>
      <c r="AA7" s="798"/>
    </row>
    <row r="8" spans="1:27" ht="15" customHeight="1">
      <c r="B8" s="802" t="s">
        <v>5026</v>
      </c>
      <c r="C8" s="650">
        <v>0.84455909690024678</v>
      </c>
      <c r="D8" s="650">
        <v>1</v>
      </c>
      <c r="E8" s="650" t="s">
        <v>34</v>
      </c>
      <c r="F8" s="650" t="s">
        <v>34</v>
      </c>
      <c r="G8" s="650" t="s">
        <v>34</v>
      </c>
      <c r="H8" s="650" t="s">
        <v>34</v>
      </c>
      <c r="I8" s="650" t="s">
        <v>34</v>
      </c>
      <c r="J8" s="650" t="s">
        <v>34</v>
      </c>
      <c r="K8" s="650" t="s">
        <v>34</v>
      </c>
      <c r="L8" s="650" t="s">
        <v>34</v>
      </c>
      <c r="M8" s="650" t="s">
        <v>34</v>
      </c>
      <c r="N8" s="650" t="s">
        <v>34</v>
      </c>
      <c r="O8" s="650" t="s">
        <v>34</v>
      </c>
      <c r="P8" s="650" t="s">
        <v>34</v>
      </c>
      <c r="Q8" s="650" t="s">
        <v>34</v>
      </c>
      <c r="R8" s="650" t="s">
        <v>34</v>
      </c>
      <c r="S8" s="650" t="s">
        <v>34</v>
      </c>
      <c r="T8" s="650" t="s">
        <v>34</v>
      </c>
      <c r="U8" s="650" t="s">
        <v>34</v>
      </c>
      <c r="V8" s="650" t="s">
        <v>34</v>
      </c>
      <c r="W8" s="650" t="s">
        <v>34</v>
      </c>
      <c r="X8" s="650" t="s">
        <v>34</v>
      </c>
      <c r="Y8" s="648"/>
      <c r="Z8" s="648"/>
      <c r="AA8" s="648"/>
    </row>
    <row r="9" spans="1:27" ht="15" customHeight="1">
      <c r="B9" s="802" t="s">
        <v>5027</v>
      </c>
      <c r="C9" s="650">
        <v>0.25341293759354749</v>
      </c>
      <c r="D9" s="650">
        <v>0.21423078257091804</v>
      </c>
      <c r="E9" s="650">
        <v>1</v>
      </c>
      <c r="F9" s="650" t="s">
        <v>34</v>
      </c>
      <c r="G9" s="650" t="s">
        <v>34</v>
      </c>
      <c r="H9" s="650" t="s">
        <v>34</v>
      </c>
      <c r="I9" s="650" t="s">
        <v>34</v>
      </c>
      <c r="J9" s="650" t="s">
        <v>34</v>
      </c>
      <c r="K9" s="650" t="s">
        <v>34</v>
      </c>
      <c r="L9" s="650" t="s">
        <v>34</v>
      </c>
      <c r="M9" s="650" t="s">
        <v>34</v>
      </c>
      <c r="N9" s="650" t="s">
        <v>34</v>
      </c>
      <c r="O9" s="650" t="s">
        <v>34</v>
      </c>
      <c r="P9" s="650" t="s">
        <v>34</v>
      </c>
      <c r="Q9" s="650" t="s">
        <v>34</v>
      </c>
      <c r="R9" s="650" t="s">
        <v>34</v>
      </c>
      <c r="S9" s="650" t="s">
        <v>34</v>
      </c>
      <c r="T9" s="650" t="s">
        <v>34</v>
      </c>
      <c r="U9" s="650" t="s">
        <v>34</v>
      </c>
      <c r="V9" s="650" t="s">
        <v>34</v>
      </c>
      <c r="W9" s="650" t="s">
        <v>34</v>
      </c>
      <c r="X9" s="650" t="s">
        <v>34</v>
      </c>
      <c r="Y9" s="648"/>
      <c r="Z9" s="648"/>
      <c r="AA9" s="648"/>
    </row>
    <row r="10" spans="1:27" ht="15" customHeight="1">
      <c r="B10" s="802" t="s">
        <v>5028</v>
      </c>
      <c r="C10" s="650">
        <v>0.88034644798137596</v>
      </c>
      <c r="D10" s="650">
        <v>0.79623363476960107</v>
      </c>
      <c r="E10" s="650">
        <v>0.22927506451404694</v>
      </c>
      <c r="F10" s="650">
        <v>1</v>
      </c>
      <c r="G10" s="650" t="s">
        <v>34</v>
      </c>
      <c r="H10" s="650" t="s">
        <v>34</v>
      </c>
      <c r="I10" s="650" t="s">
        <v>34</v>
      </c>
      <c r="J10" s="650" t="s">
        <v>34</v>
      </c>
      <c r="K10" s="650" t="s">
        <v>34</v>
      </c>
      <c r="L10" s="650" t="s">
        <v>34</v>
      </c>
      <c r="M10" s="650" t="s">
        <v>34</v>
      </c>
      <c r="N10" s="650" t="s">
        <v>34</v>
      </c>
      <c r="O10" s="650" t="s">
        <v>34</v>
      </c>
      <c r="P10" s="650" t="s">
        <v>34</v>
      </c>
      <c r="Q10" s="650" t="s">
        <v>34</v>
      </c>
      <c r="R10" s="650" t="s">
        <v>34</v>
      </c>
      <c r="S10" s="650" t="s">
        <v>34</v>
      </c>
      <c r="T10" s="650" t="s">
        <v>34</v>
      </c>
      <c r="U10" s="650" t="s">
        <v>34</v>
      </c>
      <c r="V10" s="650" t="s">
        <v>34</v>
      </c>
      <c r="W10" s="650" t="s">
        <v>34</v>
      </c>
      <c r="X10" s="650" t="s">
        <v>34</v>
      </c>
      <c r="Y10" s="648"/>
      <c r="Z10" s="648"/>
      <c r="AA10" s="648"/>
    </row>
    <row r="11" spans="1:27" ht="15" customHeight="1">
      <c r="B11" s="802" t="s">
        <v>5029</v>
      </c>
      <c r="C11" s="650">
        <v>0.1818815804686959</v>
      </c>
      <c r="D11" s="650">
        <v>0.16956630550539839</v>
      </c>
      <c r="E11" s="650">
        <v>5.5998369380411035E-2</v>
      </c>
      <c r="F11" s="650">
        <v>0.16893584389634775</v>
      </c>
      <c r="G11" s="650">
        <v>1</v>
      </c>
      <c r="H11" s="650" t="s">
        <v>34</v>
      </c>
      <c r="I11" s="650" t="s">
        <v>34</v>
      </c>
      <c r="J11" s="650" t="s">
        <v>34</v>
      </c>
      <c r="K11" s="650" t="s">
        <v>34</v>
      </c>
      <c r="L11" s="650" t="s">
        <v>34</v>
      </c>
      <c r="M11" s="650" t="s">
        <v>34</v>
      </c>
      <c r="N11" s="650" t="s">
        <v>34</v>
      </c>
      <c r="O11" s="650" t="s">
        <v>34</v>
      </c>
      <c r="P11" s="650" t="s">
        <v>34</v>
      </c>
      <c r="Q11" s="650" t="s">
        <v>34</v>
      </c>
      <c r="R11" s="650" t="s">
        <v>34</v>
      </c>
      <c r="S11" s="650" t="s">
        <v>34</v>
      </c>
      <c r="T11" s="650" t="s">
        <v>34</v>
      </c>
      <c r="U11" s="650" t="s">
        <v>34</v>
      </c>
      <c r="V11" s="650" t="s">
        <v>34</v>
      </c>
      <c r="W11" s="650" t="s">
        <v>34</v>
      </c>
      <c r="X11" s="650" t="s">
        <v>34</v>
      </c>
      <c r="Y11" s="648"/>
      <c r="Z11" s="648"/>
      <c r="AA11" s="648"/>
    </row>
    <row r="12" spans="1:27" ht="15" customHeight="1">
      <c r="B12" s="802" t="s">
        <v>5030</v>
      </c>
      <c r="C12" s="650">
        <v>0.12236081166496272</v>
      </c>
      <c r="D12" s="650">
        <v>9.5497269289602046E-2</v>
      </c>
      <c r="E12" s="650">
        <v>6.6897497706353976E-2</v>
      </c>
      <c r="F12" s="650">
        <v>0.11131950398923848</v>
      </c>
      <c r="G12" s="650">
        <v>0.63901921554655505</v>
      </c>
      <c r="H12" s="650">
        <v>1</v>
      </c>
      <c r="I12" s="650" t="s">
        <v>34</v>
      </c>
      <c r="J12" s="650" t="s">
        <v>34</v>
      </c>
      <c r="K12" s="650" t="s">
        <v>34</v>
      </c>
      <c r="L12" s="650" t="s">
        <v>34</v>
      </c>
      <c r="M12" s="650" t="s">
        <v>34</v>
      </c>
      <c r="N12" s="650" t="s">
        <v>34</v>
      </c>
      <c r="O12" s="650" t="s">
        <v>34</v>
      </c>
      <c r="P12" s="650" t="s">
        <v>34</v>
      </c>
      <c r="Q12" s="650" t="s">
        <v>34</v>
      </c>
      <c r="R12" s="650" t="s">
        <v>34</v>
      </c>
      <c r="S12" s="650" t="s">
        <v>34</v>
      </c>
      <c r="T12" s="650" t="s">
        <v>34</v>
      </c>
      <c r="U12" s="650" t="s">
        <v>34</v>
      </c>
      <c r="V12" s="650" t="s">
        <v>34</v>
      </c>
      <c r="W12" s="650" t="s">
        <v>34</v>
      </c>
      <c r="X12" s="650" t="s">
        <v>34</v>
      </c>
      <c r="Y12" s="648"/>
      <c r="Z12" s="648"/>
      <c r="AA12" s="648"/>
    </row>
    <row r="13" spans="1:27" ht="15" customHeight="1">
      <c r="B13" s="802" t="s">
        <v>5088</v>
      </c>
      <c r="C13" s="650">
        <v>0.98118701586663437</v>
      </c>
      <c r="D13" s="650">
        <v>0.8415955388150963</v>
      </c>
      <c r="E13" s="650">
        <v>0.26325297830920896</v>
      </c>
      <c r="F13" s="650">
        <v>0.87399472076040596</v>
      </c>
      <c r="G13" s="650">
        <v>0.20501464754424517</v>
      </c>
      <c r="H13" s="650">
        <v>0.14319654235832882</v>
      </c>
      <c r="I13" s="650">
        <v>1</v>
      </c>
      <c r="J13" s="650" t="s">
        <v>34</v>
      </c>
      <c r="K13" s="650" t="s">
        <v>34</v>
      </c>
      <c r="L13" s="650" t="s">
        <v>34</v>
      </c>
      <c r="M13" s="650" t="s">
        <v>34</v>
      </c>
      <c r="N13" s="650" t="s">
        <v>34</v>
      </c>
      <c r="O13" s="650" t="s">
        <v>34</v>
      </c>
      <c r="P13" s="650" t="s">
        <v>34</v>
      </c>
      <c r="Q13" s="650" t="s">
        <v>34</v>
      </c>
      <c r="R13" s="650" t="s">
        <v>34</v>
      </c>
      <c r="S13" s="650" t="s">
        <v>34</v>
      </c>
      <c r="T13" s="650" t="s">
        <v>34</v>
      </c>
      <c r="U13" s="650" t="s">
        <v>34</v>
      </c>
      <c r="V13" s="650" t="s">
        <v>34</v>
      </c>
      <c r="W13" s="650" t="s">
        <v>34</v>
      </c>
      <c r="X13" s="650" t="s">
        <v>34</v>
      </c>
      <c r="Y13" s="648"/>
      <c r="Z13" s="648"/>
      <c r="AA13" s="648"/>
    </row>
    <row r="14" spans="1:27" ht="15" customHeight="1">
      <c r="B14" s="802" t="s">
        <v>5089</v>
      </c>
      <c r="C14" s="650">
        <v>1</v>
      </c>
      <c r="D14" s="650">
        <v>0.84455909690024678</v>
      </c>
      <c r="E14" s="650">
        <v>0.25341293759354749</v>
      </c>
      <c r="F14" s="650">
        <v>0.88034644798137618</v>
      </c>
      <c r="G14" s="650">
        <v>0.1818815804686959</v>
      </c>
      <c r="H14" s="650">
        <v>0.12236081166496272</v>
      </c>
      <c r="I14" s="650">
        <v>0.98118701586663448</v>
      </c>
      <c r="J14" s="650">
        <v>1</v>
      </c>
      <c r="K14" s="650" t="s">
        <v>34</v>
      </c>
      <c r="L14" s="650" t="s">
        <v>34</v>
      </c>
      <c r="M14" s="650" t="s">
        <v>34</v>
      </c>
      <c r="N14" s="650" t="s">
        <v>34</v>
      </c>
      <c r="O14" s="650" t="s">
        <v>34</v>
      </c>
      <c r="P14" s="650" t="s">
        <v>34</v>
      </c>
      <c r="Q14" s="650" t="s">
        <v>34</v>
      </c>
      <c r="R14" s="650" t="s">
        <v>34</v>
      </c>
      <c r="S14" s="650" t="s">
        <v>34</v>
      </c>
      <c r="T14" s="650" t="s">
        <v>34</v>
      </c>
      <c r="U14" s="650" t="s">
        <v>34</v>
      </c>
      <c r="V14" s="650" t="s">
        <v>34</v>
      </c>
      <c r="W14" s="650" t="s">
        <v>34</v>
      </c>
      <c r="X14" s="650" t="s">
        <v>34</v>
      </c>
      <c r="Y14" s="648"/>
      <c r="Z14" s="648"/>
      <c r="AA14" s="648"/>
    </row>
    <row r="15" spans="1:27" ht="15" customHeight="1">
      <c r="B15" s="802" t="s">
        <v>5090</v>
      </c>
      <c r="C15" s="650">
        <v>0.84255907525164375</v>
      </c>
      <c r="D15" s="650">
        <v>0.7223033930895052</v>
      </c>
      <c r="E15" s="650">
        <v>0.22707316161701091</v>
      </c>
      <c r="F15" s="650">
        <v>0.76937793592336889</v>
      </c>
      <c r="G15" s="650">
        <v>0.19888720863434223</v>
      </c>
      <c r="H15" s="650">
        <v>0.12877652040115281</v>
      </c>
      <c r="I15" s="650">
        <v>0.85720050722222763</v>
      </c>
      <c r="J15" s="650">
        <v>0.84255907525164375</v>
      </c>
      <c r="K15" s="650">
        <v>1</v>
      </c>
      <c r="L15" s="650" t="s">
        <v>34</v>
      </c>
      <c r="M15" s="650" t="s">
        <v>34</v>
      </c>
      <c r="N15" s="650" t="s">
        <v>34</v>
      </c>
      <c r="O15" s="650" t="s">
        <v>34</v>
      </c>
      <c r="P15" s="650" t="s">
        <v>34</v>
      </c>
      <c r="Q15" s="650" t="s">
        <v>34</v>
      </c>
      <c r="R15" s="650" t="s">
        <v>34</v>
      </c>
      <c r="S15" s="650" t="s">
        <v>34</v>
      </c>
      <c r="T15" s="650" t="s">
        <v>34</v>
      </c>
      <c r="U15" s="650" t="s">
        <v>34</v>
      </c>
      <c r="V15" s="650" t="s">
        <v>34</v>
      </c>
      <c r="W15" s="650" t="s">
        <v>34</v>
      </c>
      <c r="X15" s="650" t="s">
        <v>34</v>
      </c>
      <c r="Y15" s="648"/>
      <c r="Z15" s="648"/>
      <c r="AA15" s="648"/>
    </row>
    <row r="16" spans="1:27" ht="15" customHeight="1">
      <c r="B16" s="802" t="s">
        <v>5093</v>
      </c>
      <c r="C16" s="650">
        <v>2.9937446599476444E-2</v>
      </c>
      <c r="D16" s="650">
        <v>1.349985865403483E-4</v>
      </c>
      <c r="E16" s="650">
        <v>1.9452141070171736E-2</v>
      </c>
      <c r="F16" s="650">
        <v>-1.1851003793240547E-2</v>
      </c>
      <c r="G16" s="650">
        <v>-2.7880169372450875E-2</v>
      </c>
      <c r="H16" s="650">
        <v>5.7995017903861405E-2</v>
      </c>
      <c r="I16" s="650">
        <v>2.7849841899728143E-2</v>
      </c>
      <c r="J16" s="650">
        <v>2.9937446599476444E-2</v>
      </c>
      <c r="K16" s="650">
        <v>1.8381832532171492E-2</v>
      </c>
      <c r="L16" s="650">
        <v>1</v>
      </c>
      <c r="M16" s="650" t="s">
        <v>34</v>
      </c>
      <c r="N16" s="650" t="s">
        <v>34</v>
      </c>
      <c r="O16" s="650" t="s">
        <v>34</v>
      </c>
      <c r="P16" s="650" t="s">
        <v>34</v>
      </c>
      <c r="Q16" s="650" t="s">
        <v>34</v>
      </c>
      <c r="R16" s="650" t="s">
        <v>34</v>
      </c>
      <c r="S16" s="650" t="s">
        <v>34</v>
      </c>
      <c r="T16" s="650" t="s">
        <v>34</v>
      </c>
      <c r="U16" s="650" t="s">
        <v>34</v>
      </c>
      <c r="V16" s="650" t="s">
        <v>34</v>
      </c>
      <c r="W16" s="650" t="s">
        <v>34</v>
      </c>
      <c r="X16" s="650" t="s">
        <v>34</v>
      </c>
      <c r="Y16" s="648"/>
      <c r="Z16" s="648"/>
      <c r="AA16" s="648"/>
    </row>
    <row r="17" spans="2:27" ht="15" customHeight="1">
      <c r="B17" s="802" t="s">
        <v>5094</v>
      </c>
      <c r="C17" s="650">
        <v>1.3231637397245722E-2</v>
      </c>
      <c r="D17" s="650">
        <v>-1.2217937524903581E-3</v>
      </c>
      <c r="E17" s="650">
        <v>-1.9495398724418044E-2</v>
      </c>
      <c r="F17" s="650">
        <v>7.0559208520207441E-3</v>
      </c>
      <c r="G17" s="650">
        <v>-2.1755893882924718E-2</v>
      </c>
      <c r="H17" s="650">
        <v>-7.3866489699528481E-3</v>
      </c>
      <c r="I17" s="650">
        <v>-1.0220264621326764E-2</v>
      </c>
      <c r="J17" s="650">
        <v>1.3231637397245722E-2</v>
      </c>
      <c r="K17" s="650">
        <v>-1.9227386410952142E-3</v>
      </c>
      <c r="L17" s="650">
        <v>0.29983973863900915</v>
      </c>
      <c r="M17" s="650">
        <v>1</v>
      </c>
      <c r="N17" s="650" t="s">
        <v>34</v>
      </c>
      <c r="O17" s="650" t="s">
        <v>34</v>
      </c>
      <c r="P17" s="650" t="s">
        <v>34</v>
      </c>
      <c r="Q17" s="650" t="s">
        <v>34</v>
      </c>
      <c r="R17" s="650" t="s">
        <v>34</v>
      </c>
      <c r="S17" s="650" t="s">
        <v>34</v>
      </c>
      <c r="T17" s="650" t="s">
        <v>34</v>
      </c>
      <c r="U17" s="650" t="s">
        <v>34</v>
      </c>
      <c r="V17" s="650" t="s">
        <v>34</v>
      </c>
      <c r="W17" s="650" t="s">
        <v>34</v>
      </c>
      <c r="X17" s="650" t="s">
        <v>34</v>
      </c>
      <c r="Y17" s="648"/>
      <c r="Z17" s="648"/>
      <c r="AA17" s="648"/>
    </row>
    <row r="18" spans="2:27" ht="15" customHeight="1">
      <c r="B18" s="802" t="s">
        <v>5095</v>
      </c>
      <c r="C18" s="650">
        <v>7.7408958447775039E-2</v>
      </c>
      <c r="D18" s="650">
        <v>8.940009732057265E-2</v>
      </c>
      <c r="E18" s="650">
        <v>4.217945568865597E-2</v>
      </c>
      <c r="F18" s="650">
        <v>7.2321001973563323E-2</v>
      </c>
      <c r="G18" s="650">
        <v>3.2802331647178003E-2</v>
      </c>
      <c r="H18" s="650">
        <v>0.12238065263054715</v>
      </c>
      <c r="I18" s="650">
        <v>7.7640513371943068E-2</v>
      </c>
      <c r="J18" s="650">
        <v>7.7408958447775039E-2</v>
      </c>
      <c r="K18" s="650">
        <v>5.488911535332764E-2</v>
      </c>
      <c r="L18" s="650">
        <v>0.25879836025549496</v>
      </c>
      <c r="M18" s="650">
        <v>9.0633616019584709E-2</v>
      </c>
      <c r="N18" s="650">
        <v>1</v>
      </c>
      <c r="O18" s="650" t="s">
        <v>34</v>
      </c>
      <c r="P18" s="650" t="s">
        <v>34</v>
      </c>
      <c r="Q18" s="650" t="s">
        <v>34</v>
      </c>
      <c r="R18" s="650" t="s">
        <v>34</v>
      </c>
      <c r="S18" s="650" t="s">
        <v>34</v>
      </c>
      <c r="T18" s="650" t="s">
        <v>34</v>
      </c>
      <c r="U18" s="650" t="s">
        <v>34</v>
      </c>
      <c r="V18" s="650" t="s">
        <v>34</v>
      </c>
      <c r="W18" s="650" t="s">
        <v>34</v>
      </c>
      <c r="X18" s="650" t="s">
        <v>34</v>
      </c>
      <c r="Y18" s="648"/>
      <c r="Z18" s="648"/>
      <c r="AA18" s="648"/>
    </row>
    <row r="19" spans="2:27" ht="15" customHeight="1">
      <c r="B19" s="802" t="s">
        <v>5096</v>
      </c>
      <c r="C19" s="650">
        <v>2.6883245873552279E-2</v>
      </c>
      <c r="D19" s="650">
        <v>2.7776758285185499E-2</v>
      </c>
      <c r="E19" s="650">
        <v>1.5536210759855923E-2</v>
      </c>
      <c r="F19" s="650">
        <v>1.6704700060729633E-2</v>
      </c>
      <c r="G19" s="650">
        <v>-6.5497844072802042E-2</v>
      </c>
      <c r="H19" s="650">
        <v>6.6122252278443289E-2</v>
      </c>
      <c r="I19" s="650">
        <v>2.0372404978588131E-2</v>
      </c>
      <c r="J19" s="650">
        <v>2.6883245873552279E-2</v>
      </c>
      <c r="K19" s="650">
        <v>1.8558444563618503E-2</v>
      </c>
      <c r="L19" s="650">
        <v>0.29394677204077441</v>
      </c>
      <c r="M19" s="650">
        <v>5.1369614300262684E-2</v>
      </c>
      <c r="N19" s="650">
        <v>0.51883345491817778</v>
      </c>
      <c r="O19" s="650">
        <v>1</v>
      </c>
      <c r="P19" s="650" t="s">
        <v>34</v>
      </c>
      <c r="Q19" s="650" t="s">
        <v>34</v>
      </c>
      <c r="R19" s="650" t="s">
        <v>34</v>
      </c>
      <c r="S19" s="650" t="s">
        <v>34</v>
      </c>
      <c r="T19" s="650" t="s">
        <v>34</v>
      </c>
      <c r="U19" s="650" t="s">
        <v>34</v>
      </c>
      <c r="V19" s="650" t="s">
        <v>34</v>
      </c>
      <c r="W19" s="650" t="s">
        <v>34</v>
      </c>
      <c r="X19" s="650" t="s">
        <v>34</v>
      </c>
      <c r="Y19" s="648"/>
      <c r="Z19" s="648"/>
      <c r="AA19" s="648"/>
    </row>
    <row r="20" spans="2:27" ht="15" customHeight="1">
      <c r="B20" s="802" t="s">
        <v>5085</v>
      </c>
      <c r="C20" s="650">
        <v>4.0916806076649798E-2</v>
      </c>
      <c r="D20" s="650">
        <v>4.6593214010795726E-2</v>
      </c>
      <c r="E20" s="650">
        <v>1.8701246754426009E-2</v>
      </c>
      <c r="F20" s="650">
        <v>4.778897219285904E-2</v>
      </c>
      <c r="G20" s="650">
        <v>1.859074870047853E-2</v>
      </c>
      <c r="H20" s="650">
        <v>6.1019939229067413E-2</v>
      </c>
      <c r="I20" s="650">
        <v>3.2524297079127316E-2</v>
      </c>
      <c r="J20" s="650">
        <v>4.0916806076649798E-2</v>
      </c>
      <c r="K20" s="650">
        <v>1.9490459600828271E-2</v>
      </c>
      <c r="L20" s="650">
        <v>0.23850546441713794</v>
      </c>
      <c r="M20" s="650">
        <v>9.0668851137972808E-2</v>
      </c>
      <c r="N20" s="650">
        <v>0.55258845841001436</v>
      </c>
      <c r="O20" s="650">
        <v>0.5605916000135468</v>
      </c>
      <c r="P20" s="650">
        <v>1</v>
      </c>
      <c r="Q20" s="650" t="s">
        <v>34</v>
      </c>
      <c r="R20" s="650" t="s">
        <v>34</v>
      </c>
      <c r="S20" s="650" t="s">
        <v>34</v>
      </c>
      <c r="T20" s="650" t="s">
        <v>34</v>
      </c>
      <c r="U20" s="650" t="s">
        <v>34</v>
      </c>
      <c r="V20" s="650" t="s">
        <v>34</v>
      </c>
      <c r="W20" s="650" t="s">
        <v>34</v>
      </c>
      <c r="X20" s="650" t="s">
        <v>34</v>
      </c>
      <c r="Y20" s="648"/>
      <c r="Z20" s="648"/>
      <c r="AA20" s="648"/>
    </row>
    <row r="21" spans="2:27" ht="15" customHeight="1">
      <c r="B21" s="802" t="s">
        <v>5097</v>
      </c>
      <c r="C21" s="650">
        <v>3.7823402616709891E-2</v>
      </c>
      <c r="D21" s="650">
        <v>7.0102415429929676E-2</v>
      </c>
      <c r="E21" s="650">
        <v>0.15209986236472445</v>
      </c>
      <c r="F21" s="650">
        <v>3.1938306347515516E-2</v>
      </c>
      <c r="G21" s="650">
        <v>5.9275976166405932E-2</v>
      </c>
      <c r="H21" s="650">
        <v>0.10047270262040084</v>
      </c>
      <c r="I21" s="650">
        <v>2.9911312697834192E-2</v>
      </c>
      <c r="J21" s="650">
        <v>3.7823402616709891E-2</v>
      </c>
      <c r="K21" s="650">
        <v>3.9556098105688109E-2</v>
      </c>
      <c r="L21" s="650">
        <v>0.36846656805303546</v>
      </c>
      <c r="M21" s="650">
        <v>0.15963643732564767</v>
      </c>
      <c r="N21" s="650">
        <v>0.50754013970979805</v>
      </c>
      <c r="O21" s="650">
        <v>0.47432861489412015</v>
      </c>
      <c r="P21" s="650">
        <v>0.49146631327340351</v>
      </c>
      <c r="Q21" s="650">
        <v>1</v>
      </c>
      <c r="R21" s="650" t="s">
        <v>34</v>
      </c>
      <c r="S21" s="650" t="s">
        <v>34</v>
      </c>
      <c r="T21" s="650" t="s">
        <v>34</v>
      </c>
      <c r="U21" s="650" t="s">
        <v>34</v>
      </c>
      <c r="V21" s="650" t="s">
        <v>34</v>
      </c>
      <c r="W21" s="650" t="s">
        <v>34</v>
      </c>
      <c r="X21" s="650" t="s">
        <v>34</v>
      </c>
      <c r="Y21" s="648"/>
      <c r="Z21" s="648"/>
      <c r="AA21" s="648"/>
    </row>
    <row r="22" spans="2:27" ht="15" customHeight="1">
      <c r="B22" s="802" t="s">
        <v>5098</v>
      </c>
      <c r="C22" s="650">
        <v>4.2134083038364925E-2</v>
      </c>
      <c r="D22" s="650">
        <v>5.3309195037143993E-2</v>
      </c>
      <c r="E22" s="650">
        <v>-1.0567602717470795E-2</v>
      </c>
      <c r="F22" s="650">
        <v>4.0079158007561864E-2</v>
      </c>
      <c r="G22" s="650">
        <v>3.904385679868734E-2</v>
      </c>
      <c r="H22" s="650">
        <v>0.11989232998014414</v>
      </c>
      <c r="I22" s="650">
        <v>4.05443034878986E-2</v>
      </c>
      <c r="J22" s="650">
        <v>4.2134083038364925E-2</v>
      </c>
      <c r="K22" s="650">
        <v>5.2047706089037186E-2</v>
      </c>
      <c r="L22" s="650">
        <v>1.3016831154345465E-2</v>
      </c>
      <c r="M22" s="650">
        <v>5.2327689191578684E-3</v>
      </c>
      <c r="N22" s="650">
        <v>0.17644617467258514</v>
      </c>
      <c r="O22" s="650">
        <v>0.22930578550372027</v>
      </c>
      <c r="P22" s="650">
        <v>0.16956061997683047</v>
      </c>
      <c r="Q22" s="650">
        <v>0.16151579321596685</v>
      </c>
      <c r="R22" s="650">
        <v>1</v>
      </c>
      <c r="S22" s="650" t="s">
        <v>34</v>
      </c>
      <c r="T22" s="650" t="s">
        <v>34</v>
      </c>
      <c r="U22" s="650" t="s">
        <v>34</v>
      </c>
      <c r="V22" s="650" t="s">
        <v>34</v>
      </c>
      <c r="W22" s="650" t="s">
        <v>34</v>
      </c>
      <c r="X22" s="650" t="s">
        <v>34</v>
      </c>
      <c r="Y22" s="648"/>
      <c r="Z22" s="648"/>
      <c r="AA22" s="648"/>
    </row>
    <row r="23" spans="2:27" ht="15" customHeight="1">
      <c r="B23" s="802" t="s">
        <v>5099</v>
      </c>
      <c r="C23" s="650">
        <v>-1.3478752905198613E-3</v>
      </c>
      <c r="D23" s="650">
        <v>1.8417524261725729E-2</v>
      </c>
      <c r="E23" s="650">
        <v>-2.1063099810426675E-2</v>
      </c>
      <c r="F23" s="650">
        <v>3.2248294521343854E-2</v>
      </c>
      <c r="G23" s="650">
        <v>-4.9245957973580411E-3</v>
      </c>
      <c r="H23" s="650">
        <v>0.10884884875735214</v>
      </c>
      <c r="I23" s="650">
        <v>1.4573053036503796E-2</v>
      </c>
      <c r="J23" s="650">
        <v>-1.3478752905198613E-3</v>
      </c>
      <c r="K23" s="650">
        <v>2.3999250971396942E-2</v>
      </c>
      <c r="L23" s="650">
        <v>0.16296382841311785</v>
      </c>
      <c r="M23" s="650">
        <v>-9.4870392123912656E-2</v>
      </c>
      <c r="N23" s="650">
        <v>0.44965136558219648</v>
      </c>
      <c r="O23" s="650">
        <v>0.55770961093143134</v>
      </c>
      <c r="P23" s="650">
        <v>0.47904472232627804</v>
      </c>
      <c r="Q23" s="650">
        <v>0.36928314721387606</v>
      </c>
      <c r="R23" s="650">
        <v>0.37813992297928423</v>
      </c>
      <c r="S23" s="650">
        <v>1</v>
      </c>
      <c r="T23" s="650" t="s">
        <v>34</v>
      </c>
      <c r="U23" s="650" t="s">
        <v>34</v>
      </c>
      <c r="V23" s="650" t="s">
        <v>34</v>
      </c>
      <c r="W23" s="650" t="s">
        <v>34</v>
      </c>
      <c r="X23" s="650" t="s">
        <v>34</v>
      </c>
      <c r="Y23" s="648"/>
      <c r="Z23" s="648"/>
      <c r="AA23" s="648"/>
    </row>
    <row r="24" spans="2:27" ht="15" customHeight="1">
      <c r="B24" s="802" t="s">
        <v>5046</v>
      </c>
      <c r="C24" s="650">
        <v>2.7646428541668062E-3</v>
      </c>
      <c r="D24" s="650">
        <v>1.6833757448816943E-2</v>
      </c>
      <c r="E24" s="650">
        <v>1.3914380696343718E-2</v>
      </c>
      <c r="F24" s="650">
        <v>2.691010399960761E-2</v>
      </c>
      <c r="G24" s="650">
        <v>6.0477143191647667E-3</v>
      </c>
      <c r="H24" s="650">
        <v>0.12865138224428554</v>
      </c>
      <c r="I24" s="650">
        <v>5.6773765482069497E-4</v>
      </c>
      <c r="J24" s="650">
        <v>2.7646428541668062E-3</v>
      </c>
      <c r="K24" s="650">
        <v>1.5268231587018073E-2</v>
      </c>
      <c r="L24" s="650">
        <v>0.1821030246293513</v>
      </c>
      <c r="M24" s="650">
        <v>-5.9928356270959791E-2</v>
      </c>
      <c r="N24" s="650">
        <v>0.42951641388647732</v>
      </c>
      <c r="O24" s="650">
        <v>0.53770689768735269</v>
      </c>
      <c r="P24" s="650">
        <v>0.50293953506501266</v>
      </c>
      <c r="Q24" s="650">
        <v>0.37864170100092326</v>
      </c>
      <c r="R24" s="650">
        <v>0.37143400344156707</v>
      </c>
      <c r="S24" s="650">
        <v>0.87088324362381098</v>
      </c>
      <c r="T24" s="650">
        <v>1</v>
      </c>
      <c r="U24" s="650" t="s">
        <v>34</v>
      </c>
      <c r="V24" s="650" t="s">
        <v>34</v>
      </c>
      <c r="W24" s="650" t="s">
        <v>34</v>
      </c>
      <c r="X24" s="650" t="s">
        <v>34</v>
      </c>
      <c r="Y24" s="648"/>
      <c r="Z24" s="648"/>
      <c r="AA24" s="648"/>
    </row>
    <row r="25" spans="2:27" ht="15" customHeight="1">
      <c r="B25" s="802" t="s">
        <v>5100</v>
      </c>
      <c r="C25" s="650">
        <v>-7.1133082964796044E-3</v>
      </c>
      <c r="D25" s="650">
        <v>1.6730738685288966E-2</v>
      </c>
      <c r="E25" s="650">
        <v>-1.8447138135374023E-2</v>
      </c>
      <c r="F25" s="650">
        <v>2.6599885812729922E-2</v>
      </c>
      <c r="G25" s="650">
        <v>1.1472212504997137E-2</v>
      </c>
      <c r="H25" s="650">
        <v>0.12496035961390882</v>
      </c>
      <c r="I25" s="650">
        <v>-3.4603084501514327E-3</v>
      </c>
      <c r="J25" s="650">
        <v>-7.1133082964796044E-3</v>
      </c>
      <c r="K25" s="650">
        <v>1.9803326031038855E-2</v>
      </c>
      <c r="L25" s="650">
        <v>0.13070719416098137</v>
      </c>
      <c r="M25" s="650">
        <v>-3.7107905464140813E-2</v>
      </c>
      <c r="N25" s="650">
        <v>0.41279094222131701</v>
      </c>
      <c r="O25" s="650">
        <v>0.47154388134877273</v>
      </c>
      <c r="P25" s="650">
        <v>0.47688796637507019</v>
      </c>
      <c r="Q25" s="650">
        <v>0.32425099582918498</v>
      </c>
      <c r="R25" s="650">
        <v>0.37757480924289794</v>
      </c>
      <c r="S25" s="650">
        <v>0.83243782789091458</v>
      </c>
      <c r="T25" s="650">
        <v>0.82738064054144123</v>
      </c>
      <c r="U25" s="650">
        <v>1</v>
      </c>
      <c r="V25" s="650" t="s">
        <v>34</v>
      </c>
      <c r="W25" s="650" t="s">
        <v>34</v>
      </c>
      <c r="X25" s="650" t="s">
        <v>34</v>
      </c>
      <c r="Y25" s="648"/>
      <c r="Z25" s="648"/>
      <c r="AA25" s="648"/>
    </row>
    <row r="26" spans="2:27" ht="15">
      <c r="B26" s="803" t="s">
        <v>5101</v>
      </c>
      <c r="C26" s="650">
        <v>-6.0996904140094765E-3</v>
      </c>
      <c r="D26" s="650">
        <v>7.783607662544551E-3</v>
      </c>
      <c r="E26" s="650">
        <v>-3.5309421788119168E-2</v>
      </c>
      <c r="F26" s="650">
        <v>1.0119359023615585E-2</v>
      </c>
      <c r="G26" s="650">
        <v>1.6173444994909013E-3</v>
      </c>
      <c r="H26" s="650">
        <v>0.12873207828702074</v>
      </c>
      <c r="I26" s="650">
        <v>5.0175578517858767E-5</v>
      </c>
      <c r="J26" s="650">
        <v>-6.0996904140094765E-3</v>
      </c>
      <c r="K26" s="650">
        <v>7.8968568427636322E-3</v>
      </c>
      <c r="L26" s="650">
        <v>0.12518075676238158</v>
      </c>
      <c r="M26" s="650">
        <v>-0.14219409466655877</v>
      </c>
      <c r="N26" s="650">
        <v>0.4060767250183841</v>
      </c>
      <c r="O26" s="650">
        <v>0.54324471816555386</v>
      </c>
      <c r="P26" s="650">
        <v>0.41061790773403017</v>
      </c>
      <c r="Q26" s="650">
        <v>0.36271908979612277</v>
      </c>
      <c r="R26" s="650">
        <v>0.35614614606972372</v>
      </c>
      <c r="S26" s="650">
        <v>0.8564771604291378</v>
      </c>
      <c r="T26" s="650">
        <v>0.88226805465795655</v>
      </c>
      <c r="U26" s="650">
        <v>0.76537051417636126</v>
      </c>
      <c r="V26" s="650">
        <v>1</v>
      </c>
      <c r="W26" s="650" t="s">
        <v>34</v>
      </c>
      <c r="X26" s="650" t="s">
        <v>34</v>
      </c>
      <c r="Y26" s="648"/>
      <c r="Z26" s="648"/>
      <c r="AA26" s="648"/>
    </row>
    <row r="27" spans="2:27" ht="15">
      <c r="B27" s="803" t="s">
        <v>5102</v>
      </c>
      <c r="C27" s="650">
        <v>-5.3017265019365781E-2</v>
      </c>
      <c r="D27" s="650">
        <v>-4.9971459485932637E-2</v>
      </c>
      <c r="E27" s="650">
        <v>-7.0509166708760382E-2</v>
      </c>
      <c r="F27" s="650">
        <v>-6.2354839328180887E-2</v>
      </c>
      <c r="G27" s="650">
        <v>-0.14862950603875255</v>
      </c>
      <c r="H27" s="650">
        <v>-1.9090596237387597E-2</v>
      </c>
      <c r="I27" s="650">
        <v>-7.7004867288400267E-2</v>
      </c>
      <c r="J27" s="650">
        <v>-5.3017265019365781E-2</v>
      </c>
      <c r="K27" s="650">
        <v>-5.0892224836019836E-2</v>
      </c>
      <c r="L27" s="650">
        <v>5.8011386152226931E-2</v>
      </c>
      <c r="M27" s="650">
        <v>6.6963068321218552E-2</v>
      </c>
      <c r="N27" s="650">
        <v>0.25654524812511864</v>
      </c>
      <c r="O27" s="650">
        <v>0.223299524016526</v>
      </c>
      <c r="P27" s="650">
        <v>5.2917338443261366E-2</v>
      </c>
      <c r="Q27" s="650">
        <v>0.12047408595261053</v>
      </c>
      <c r="R27" s="650">
        <v>0.15389240990732803</v>
      </c>
      <c r="S27" s="650">
        <v>0.23493099501804324</v>
      </c>
      <c r="T27" s="650">
        <v>0.25274292445009933</v>
      </c>
      <c r="U27" s="650">
        <v>0.24806201732187927</v>
      </c>
      <c r="V27" s="650">
        <v>0.2375817907709207</v>
      </c>
      <c r="W27" s="650">
        <v>1</v>
      </c>
      <c r="X27" s="650" t="s">
        <v>34</v>
      </c>
      <c r="Y27" s="648"/>
      <c r="Z27" s="648"/>
      <c r="AA27" s="648"/>
    </row>
    <row r="28" spans="2:27" ht="15">
      <c r="B28" s="803" t="s">
        <v>5045</v>
      </c>
      <c r="C28" s="800">
        <v>-7.818311939167287E-2</v>
      </c>
      <c r="D28" s="800">
        <v>-5.9769162613215958E-2</v>
      </c>
      <c r="E28" s="800">
        <v>-6.2944765153094176E-2</v>
      </c>
      <c r="F28" s="800">
        <v>-8.890860029473828E-2</v>
      </c>
      <c r="G28" s="800">
        <v>-8.6652317802458204E-2</v>
      </c>
      <c r="H28" s="800">
        <v>9.4181281769872664E-3</v>
      </c>
      <c r="I28" s="650">
        <v>-8.4232192351941904E-2</v>
      </c>
      <c r="J28" s="650">
        <v>-7.818311939167287E-2</v>
      </c>
      <c r="K28" s="650">
        <v>-7.7022723963173251E-2</v>
      </c>
      <c r="L28" s="650">
        <v>0.13082850730177481</v>
      </c>
      <c r="M28" s="650">
        <v>9.6688688363657349E-2</v>
      </c>
      <c r="N28" s="650">
        <v>3.9944142916109093E-2</v>
      </c>
      <c r="O28" s="650">
        <v>5.447220061507875E-2</v>
      </c>
      <c r="P28" s="650">
        <v>-0.10289672454830501</v>
      </c>
      <c r="Q28" s="650">
        <v>5.0524399929370814E-2</v>
      </c>
      <c r="R28" s="650">
        <v>7.3367114399778402E-2</v>
      </c>
      <c r="S28" s="650">
        <v>-1.5815043561638164E-2</v>
      </c>
      <c r="T28" s="650">
        <v>-4.072890891000689E-2</v>
      </c>
      <c r="U28" s="650">
        <v>-5.0463755728893028E-2</v>
      </c>
      <c r="V28" s="650">
        <v>1.0139738466370573E-2</v>
      </c>
      <c r="W28" s="650">
        <v>0.42018367123334982</v>
      </c>
      <c r="X28" s="650">
        <v>1</v>
      </c>
      <c r="Y28" s="648"/>
      <c r="Z28" s="648"/>
      <c r="AA28" s="648"/>
    </row>
    <row r="29" spans="2:27" ht="15">
      <c r="B29" s="803"/>
      <c r="C29" s="800"/>
      <c r="D29" s="800"/>
      <c r="E29" s="800"/>
      <c r="F29" s="800"/>
      <c r="G29" s="800"/>
      <c r="H29" s="800"/>
      <c r="I29" s="650"/>
      <c r="J29" s="650"/>
      <c r="K29" s="650"/>
      <c r="L29" s="650"/>
      <c r="M29" s="650"/>
      <c r="N29" s="650"/>
      <c r="O29" s="650"/>
      <c r="P29" s="650"/>
      <c r="Q29" s="650"/>
      <c r="R29" s="650"/>
      <c r="S29" s="650"/>
      <c r="T29" s="650"/>
      <c r="U29" s="650"/>
      <c r="V29" s="650"/>
      <c r="W29" s="650"/>
      <c r="X29" s="650"/>
      <c r="Y29" s="648"/>
      <c r="Z29" s="648"/>
      <c r="AA29" s="648"/>
    </row>
    <row r="30" spans="2:27" ht="15">
      <c r="B30" s="803"/>
      <c r="C30" s="800"/>
      <c r="D30" s="800"/>
      <c r="E30" s="800"/>
      <c r="F30" s="800"/>
      <c r="G30" s="800"/>
      <c r="H30" s="800"/>
      <c r="I30" s="650"/>
      <c r="J30" s="650"/>
      <c r="K30" s="650"/>
      <c r="L30" s="650"/>
      <c r="M30" s="650"/>
      <c r="N30" s="650"/>
      <c r="O30" s="650"/>
      <c r="P30" s="650"/>
      <c r="Q30" s="650"/>
      <c r="R30" s="650"/>
      <c r="S30" s="650"/>
      <c r="T30" s="650"/>
      <c r="U30" s="650"/>
      <c r="V30" s="650"/>
      <c r="W30" s="650"/>
      <c r="X30" s="650"/>
      <c r="Y30" s="648"/>
      <c r="Z30" s="648"/>
      <c r="AA30" s="648"/>
    </row>
    <row r="31" spans="2:27" ht="15">
      <c r="B31" s="803"/>
      <c r="C31" s="800"/>
      <c r="D31" s="800"/>
      <c r="E31" s="800"/>
      <c r="F31" s="800"/>
      <c r="G31" s="800"/>
      <c r="H31" s="800"/>
      <c r="I31" s="650"/>
      <c r="J31" s="650"/>
      <c r="K31" s="650"/>
      <c r="L31" s="650"/>
      <c r="M31" s="650"/>
      <c r="N31" s="650"/>
      <c r="O31" s="650"/>
      <c r="P31" s="650"/>
      <c r="Q31" s="650"/>
      <c r="R31" s="650"/>
      <c r="S31" s="650"/>
      <c r="T31" s="650"/>
      <c r="U31" s="650"/>
      <c r="V31" s="650"/>
      <c r="W31" s="650"/>
      <c r="X31" s="650"/>
      <c r="Y31" s="648"/>
      <c r="Z31" s="648"/>
      <c r="AA31" s="648"/>
    </row>
    <row r="32" spans="2:27" ht="15">
      <c r="B32" s="803"/>
      <c r="C32" s="800"/>
      <c r="D32" s="800"/>
      <c r="E32" s="800"/>
      <c r="F32" s="800"/>
      <c r="G32" s="800"/>
      <c r="H32" s="800"/>
      <c r="I32" s="650"/>
      <c r="J32" s="650"/>
      <c r="K32" s="650"/>
      <c r="L32" s="650"/>
      <c r="M32" s="650"/>
      <c r="N32" s="650"/>
      <c r="O32" s="650"/>
      <c r="P32" s="650"/>
      <c r="Q32" s="650"/>
      <c r="R32" s="650"/>
      <c r="S32" s="650"/>
      <c r="T32" s="650"/>
      <c r="U32" s="650"/>
      <c r="V32" s="650"/>
      <c r="W32" s="650"/>
      <c r="X32" s="650"/>
      <c r="Y32" s="648"/>
      <c r="Z32" s="648"/>
      <c r="AA32" s="648"/>
    </row>
    <row r="33" spans="2:27" ht="15">
      <c r="B33" s="803"/>
      <c r="C33" s="800"/>
      <c r="D33" s="800"/>
      <c r="E33" s="800"/>
      <c r="F33" s="800"/>
      <c r="G33" s="800"/>
      <c r="H33" s="800"/>
      <c r="I33" s="650"/>
      <c r="J33" s="650"/>
      <c r="K33" s="650"/>
      <c r="L33" s="650"/>
      <c r="M33" s="650"/>
      <c r="N33" s="650"/>
      <c r="O33" s="650"/>
      <c r="P33" s="650"/>
      <c r="Q33" s="650"/>
      <c r="R33" s="650"/>
      <c r="S33" s="650"/>
      <c r="T33" s="650"/>
      <c r="U33" s="650"/>
      <c r="V33" s="650"/>
      <c r="W33" s="650"/>
      <c r="X33" s="650"/>
      <c r="Y33" s="648"/>
      <c r="Z33" s="648"/>
      <c r="AA33" s="648"/>
    </row>
    <row r="34" spans="2:27" ht="15">
      <c r="B34" s="803"/>
      <c r="C34" s="800"/>
      <c r="D34" s="800"/>
      <c r="E34" s="800"/>
      <c r="F34" s="800"/>
      <c r="G34" s="800"/>
      <c r="H34" s="800"/>
      <c r="I34" s="650"/>
      <c r="J34" s="650"/>
      <c r="K34" s="650"/>
      <c r="L34" s="650"/>
      <c r="M34" s="650"/>
      <c r="N34" s="650"/>
      <c r="O34" s="650"/>
      <c r="P34" s="650"/>
      <c r="Q34" s="650"/>
      <c r="R34" s="650"/>
      <c r="S34" s="650"/>
      <c r="T34" s="650"/>
      <c r="U34" s="650"/>
      <c r="V34" s="650"/>
      <c r="W34" s="650"/>
      <c r="X34" s="650"/>
      <c r="Y34" s="648"/>
      <c r="Z34" s="648"/>
      <c r="AA34" s="648"/>
    </row>
  </sheetData>
  <conditionalFormatting sqref="B7:B34">
    <cfRule type="expression" dxfId="1290" priority="12">
      <formula>B7=""</formula>
    </cfRule>
  </conditionalFormatting>
  <conditionalFormatting sqref="C6:AA6">
    <cfRule type="expression" dxfId="1289" priority="13">
      <formula>C6=""</formula>
    </cfRule>
  </conditionalFormatting>
  <conditionalFormatting sqref="Y1:Y2">
    <cfRule type="expression" dxfId="1288" priority="5">
      <formula>Y1=""</formula>
    </cfRule>
    <cfRule type="expression" dxfId="1287" priority="6">
      <formula>AND(Y1="-", $B1&lt;&gt;"", Y$5&lt;&gt;"")</formula>
    </cfRule>
    <cfRule type="expression" dxfId="1286" priority="7">
      <formula>AND(Y1&lt;&gt;"",COLUMN(Y1)=(ROW(Y1)-(ROW($B$7)-COLUMN($C$5))))</formula>
    </cfRule>
  </conditionalFormatting>
  <conditionalFormatting sqref="Y7:Y29">
    <cfRule type="expression" dxfId="1285" priority="1">
      <formula>Y7=""</formula>
    </cfRule>
    <cfRule type="expression" dxfId="1284" priority="2">
      <formula>AND(Y7="-", $B7&lt;&gt;"", Y$5&lt;&gt;"")</formula>
    </cfRule>
    <cfRule type="expression" dxfId="1283" priority="3">
      <formula>AND(Y7&lt;&gt;"",COLUMN(Y7)=(ROW(Y7)-(ROW($B$7)-COLUMN($C$5))))</formula>
    </cfRule>
    <cfRule type="colorScale" priority="4">
      <colorScale>
        <cfvo type="min"/>
        <cfvo type="percentile" val="50"/>
        <cfvo type="max"/>
        <color theme="8"/>
        <color rgb="FFFFEB84"/>
        <color theme="7"/>
      </colorScale>
    </cfRule>
  </conditionalFormatting>
  <conditionalFormatting sqref="C7:AA34">
    <cfRule type="expression" dxfId="1282" priority="11857">
      <formula>C7=""</formula>
    </cfRule>
    <cfRule type="expression" dxfId="1281" priority="11858">
      <formula>AND(C7="-", $B7&lt;&gt;"", C$5&lt;&gt;"")</formula>
    </cfRule>
    <cfRule type="expression" dxfId="1280" priority="11859">
      <formula>AND(C7&lt;&gt;"",COLUMN(C7)=(ROW(C7)-(ROW($B$7)-COLUMN($C$5))))</formula>
    </cfRule>
    <cfRule type="colorScale" priority="1186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04/04/2023</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90"/>
  <sheetViews>
    <sheetView showGridLines="0" showRowColHeaders="0" topLeftCell="A5" zoomScale="80" zoomScaleNormal="80" workbookViewId="0">
      <selection activeCell="I78" sqref="I78"/>
    </sheetView>
  </sheetViews>
  <sheetFormatPr defaultColWidth="10.69921875" defaultRowHeight="18.75"/>
  <cols>
    <col min="1" max="1" width="3.296875" style="314"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0"/>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0"/>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1"/>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1"/>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2"/>
      <c r="B5" s="1134"/>
      <c r="C5" s="1134"/>
      <c r="D5" s="1132" t="s">
        <v>639</v>
      </c>
      <c r="E5" s="1133"/>
      <c r="F5" s="1133"/>
      <c r="G5" s="1133"/>
      <c r="H5" s="1135"/>
      <c r="I5" s="1133" t="s">
        <v>643</v>
      </c>
      <c r="J5" s="1133"/>
      <c r="K5" s="1133"/>
      <c r="L5" s="1133"/>
      <c r="M5" s="1133"/>
      <c r="N5" s="1132" t="s">
        <v>640</v>
      </c>
      <c r="O5" s="1133"/>
      <c r="P5" s="1133"/>
      <c r="Q5" s="1133"/>
      <c r="R5" s="1135"/>
      <c r="S5" s="1133" t="s">
        <v>641</v>
      </c>
      <c r="T5" s="1133"/>
      <c r="U5" s="1133"/>
      <c r="V5" s="1133"/>
      <c r="W5" s="1133"/>
      <c r="X5" s="1132" t="s">
        <v>642</v>
      </c>
      <c r="Y5" s="1133"/>
      <c r="Z5" s="1133"/>
      <c r="AA5" s="1133"/>
      <c r="AB5" s="1133"/>
      <c r="AC5" s="45"/>
    </row>
    <row r="6" spans="1:29" s="46" customFormat="1" ht="5.25" customHeight="1">
      <c r="A6" s="283"/>
      <c r="B6" s="1134"/>
      <c r="C6" s="1134"/>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0" customFormat="1" ht="19.5" customHeight="1" thickBot="1">
      <c r="A7" s="284"/>
      <c r="B7" s="1134"/>
      <c r="C7" s="1134"/>
      <c r="D7" s="285" t="s">
        <v>1398</v>
      </c>
      <c r="E7" s="286" t="s">
        <v>1399</v>
      </c>
      <c r="F7" s="287" t="s">
        <v>1338</v>
      </c>
      <c r="G7" s="287" t="s">
        <v>1400</v>
      </c>
      <c r="H7" s="288" t="s">
        <v>1401</v>
      </c>
      <c r="I7" s="285" t="s">
        <v>1398</v>
      </c>
      <c r="J7" s="286" t="s">
        <v>1399</v>
      </c>
      <c r="K7" s="287" t="s">
        <v>1338</v>
      </c>
      <c r="L7" s="287" t="s">
        <v>1400</v>
      </c>
      <c r="M7" s="288" t="s">
        <v>1401</v>
      </c>
      <c r="N7" s="285" t="s">
        <v>1398</v>
      </c>
      <c r="O7" s="286" t="s">
        <v>1399</v>
      </c>
      <c r="P7" s="287" t="s">
        <v>1338</v>
      </c>
      <c r="Q7" s="287" t="s">
        <v>1400</v>
      </c>
      <c r="R7" s="288" t="s">
        <v>1401</v>
      </c>
      <c r="S7" s="285" t="s">
        <v>1398</v>
      </c>
      <c r="T7" s="286" t="s">
        <v>1399</v>
      </c>
      <c r="U7" s="287" t="s">
        <v>1338</v>
      </c>
      <c r="V7" s="287" t="s">
        <v>1400</v>
      </c>
      <c r="W7" s="288" t="s">
        <v>1401</v>
      </c>
      <c r="X7" s="285" t="s">
        <v>1398</v>
      </c>
      <c r="Y7" s="286" t="s">
        <v>1399</v>
      </c>
      <c r="Z7" s="287" t="s">
        <v>1338</v>
      </c>
      <c r="AA7" s="287" t="s">
        <v>1400</v>
      </c>
      <c r="AB7" s="289" t="s">
        <v>1401</v>
      </c>
    </row>
    <row r="8" spans="1:29" s="56" customFormat="1" ht="20.25" thickTop="1" thickBot="1">
      <c r="A8" s="291"/>
      <c r="B8" s="55" t="s">
        <v>11</v>
      </c>
      <c r="C8" s="55"/>
      <c r="D8" s="292">
        <v>0.85</v>
      </c>
      <c r="E8" s="293">
        <v>0.92500000000000004</v>
      </c>
      <c r="F8" s="294">
        <f>F9+F10+F11+F12</f>
        <v>1</v>
      </c>
      <c r="G8" s="293">
        <v>1</v>
      </c>
      <c r="H8" s="293">
        <v>1</v>
      </c>
      <c r="I8" s="292">
        <v>0.73</v>
      </c>
      <c r="J8" s="293">
        <v>0.79</v>
      </c>
      <c r="K8" s="294">
        <f>K9+K10+K11+K12</f>
        <v>0.85</v>
      </c>
      <c r="L8" s="293">
        <v>0.91</v>
      </c>
      <c r="M8" s="293">
        <v>0.97</v>
      </c>
      <c r="N8" s="292">
        <v>0.55000000000000004</v>
      </c>
      <c r="O8" s="293">
        <v>0.625</v>
      </c>
      <c r="P8" s="294">
        <f>P9+P10+P11+P12</f>
        <v>0.7</v>
      </c>
      <c r="Q8" s="293">
        <v>0.77500000000000002</v>
      </c>
      <c r="R8" s="293">
        <v>0.85</v>
      </c>
      <c r="S8" s="292">
        <v>0.35000000000000003</v>
      </c>
      <c r="T8" s="293">
        <v>0.42499999999999999</v>
      </c>
      <c r="U8" s="294">
        <f>U9+U10+U11+U12</f>
        <v>0.5</v>
      </c>
      <c r="V8" s="293">
        <v>0.57500000000000007</v>
      </c>
      <c r="W8" s="293">
        <v>0.65</v>
      </c>
      <c r="X8" s="292">
        <v>0.15</v>
      </c>
      <c r="Y8" s="293">
        <v>0.22500000000000001</v>
      </c>
      <c r="Z8" s="294">
        <f>Z9+Z10+Z11+Z12</f>
        <v>0.3</v>
      </c>
      <c r="AA8" s="293">
        <v>0.4</v>
      </c>
      <c r="AB8" s="293">
        <v>0.5</v>
      </c>
    </row>
    <row r="9" spans="1:29" s="56" customFormat="1" ht="20.25" thickTop="1" thickBot="1">
      <c r="A9" s="295"/>
      <c r="B9" s="58" t="s">
        <v>620</v>
      </c>
      <c r="C9" s="58" t="s">
        <v>637</v>
      </c>
      <c r="D9" s="296">
        <v>0.82</v>
      </c>
      <c r="E9" s="297">
        <v>0.83499999999999996</v>
      </c>
      <c r="F9" s="298" cm="1">
        <f t="array" ref="F9">SUM(IF(IF(IF(Tbl_AssetAllocation[TipoPerfil]="ESTRUTURAL", Tbl_AssetAllocation[Perfil])=UPPER(D$5), Tbl_AssetAllocation[Ativo])=SUBSTITUTE($C9, "&amp;", ""),Tbl_AssetAllocation[Peso],0))</f>
        <v>0.85</v>
      </c>
      <c r="G9" s="297">
        <v>0.93</v>
      </c>
      <c r="H9" s="299">
        <v>0.96</v>
      </c>
      <c r="I9" s="296">
        <v>0.6</v>
      </c>
      <c r="J9" s="297">
        <v>0.65</v>
      </c>
      <c r="K9" s="298" cm="1">
        <f t="array" ref="K9">SUM(IF(IF(IF(Tbl_AssetAllocation[TipoPerfil]="ESTRUTURAL", Tbl_AssetAllocation[Perfil])=UPPER(I$5), Tbl_AssetAllocation[Ativo])=SUBSTITUTE($C9, "&amp;", ""),Tbl_AssetAllocation[Peso],0))</f>
        <v>0.7</v>
      </c>
      <c r="L9" s="297">
        <v>0.77500000000000002</v>
      </c>
      <c r="M9" s="299">
        <v>0.85</v>
      </c>
      <c r="N9" s="296">
        <v>0.45</v>
      </c>
      <c r="O9" s="297">
        <v>0.52500000000000002</v>
      </c>
      <c r="P9" s="298" cm="1">
        <f t="array" ref="P9">SUM(IF(IF(IF(Tbl_AssetAllocation[TipoPerfil]="ESTRUTURAL", Tbl_AssetAllocation[Perfil])=UPPER(N$5), Tbl_AssetAllocation[Ativo])=SUBSTITUTE($C9, "&amp;", ""),Tbl_AssetAllocation[Peso],0))</f>
        <v>0.6</v>
      </c>
      <c r="Q9" s="297">
        <v>0.67500000000000004</v>
      </c>
      <c r="R9" s="299">
        <v>0.75</v>
      </c>
      <c r="S9" s="296">
        <v>0.15</v>
      </c>
      <c r="T9" s="297">
        <v>0.22500000000000001</v>
      </c>
      <c r="U9" s="298" cm="1">
        <f t="array" ref="U9">SUM(IF(IF(IF(Tbl_AssetAllocation[TipoPerfil]="ESTRUTURAL", Tbl_AssetAllocation[Perfil])=UPPER(S$5), Tbl_AssetAllocation[Ativo])=SUBSTITUTE($C9, "&amp;", ""),Tbl_AssetAllocation[Peso],0))</f>
        <v>0.3</v>
      </c>
      <c r="V9" s="297">
        <v>0.375</v>
      </c>
      <c r="W9" s="299">
        <v>0.45</v>
      </c>
      <c r="X9" s="296">
        <v>0.08</v>
      </c>
      <c r="Y9" s="297">
        <v>0.115</v>
      </c>
      <c r="Z9" s="298" cm="1">
        <f t="array" ref="Z9">SUM(IF(IF(IF(Tbl_AssetAllocation[TipoPerfil]="ESTRUTURAL", Tbl_AssetAllocation[Perfil])=UPPER(X$5), Tbl_AssetAllocation[Ativo])=SUBSTITUTE($C9, "&amp;", ""),Tbl_AssetAllocation[Peso],0))</f>
        <v>0.15</v>
      </c>
      <c r="AA9" s="297">
        <v>0.1</v>
      </c>
      <c r="AB9" s="297">
        <v>0.17</v>
      </c>
    </row>
    <row r="10" spans="1:29" s="56" customFormat="1" ht="20.25" thickTop="1" thickBot="1">
      <c r="A10" s="295"/>
      <c r="B10" s="58" t="s">
        <v>621</v>
      </c>
      <c r="C10" s="58" t="s">
        <v>150</v>
      </c>
      <c r="D10" s="296">
        <v>0.04</v>
      </c>
      <c r="E10" s="297">
        <v>9.5000000000000001E-2</v>
      </c>
      <c r="F10" s="298" cm="1">
        <f t="array" ref="F10">SUM(IF(IF(IF(Tbl_AssetAllocation[TipoPerfil]="ESTRUTURAL", Tbl_AssetAllocation[Perfil])=UPPER(D$5), Tbl_AssetAllocation[Ativo])=SUBSTITUTE($C10, "&amp;", ""),Tbl_AssetAllocation[Peso],0))</f>
        <v>0.15</v>
      </c>
      <c r="G10" s="297">
        <v>0.16500000000000001</v>
      </c>
      <c r="H10" s="299">
        <v>0.18</v>
      </c>
      <c r="I10" s="296">
        <v>0.08</v>
      </c>
      <c r="J10" s="297">
        <v>0.115</v>
      </c>
      <c r="K10" s="298" cm="1">
        <f t="array" ref="K10">SUM(IF(IF(IF(Tbl_AssetAllocation[TipoPerfil]="ESTRUTURAL", Tbl_AssetAllocation[Perfil])=UPPER(I$5), Tbl_AssetAllocation[Ativo])=SUBSTITUTE($C10, "&amp;", ""),Tbl_AssetAllocation[Peso],0))</f>
        <v>0.15</v>
      </c>
      <c r="L10" s="297">
        <v>0.185</v>
      </c>
      <c r="M10" s="299">
        <v>0.22</v>
      </c>
      <c r="N10" s="296">
        <v>0.05</v>
      </c>
      <c r="O10" s="297">
        <v>7.4999999999999997E-2</v>
      </c>
      <c r="P10" s="298" cm="1">
        <f t="array" ref="P10">SUM(IF(IF(IF(Tbl_AssetAllocation[TipoPerfil]="ESTRUTURAL", Tbl_AssetAllocation[Perfil])=UPPER(N$5), Tbl_AssetAllocation[Ativo])=SUBSTITUTE($C10, "&amp;", ""),Tbl_AssetAllocation[Peso],0))</f>
        <v>0.1</v>
      </c>
      <c r="Q10" s="297">
        <v>0.125</v>
      </c>
      <c r="R10" s="299">
        <v>0.15</v>
      </c>
      <c r="S10" s="296">
        <v>0.1</v>
      </c>
      <c r="T10" s="297">
        <v>0.15</v>
      </c>
      <c r="U10" s="298" cm="1">
        <f t="array" ref="U10">SUM(IF(IF(IF(Tbl_AssetAllocation[TipoPerfil]="ESTRUTURAL", Tbl_AssetAllocation[Perfil])=UPPER(S$5), Tbl_AssetAllocation[Ativo])=SUBSTITUTE($C10, "&amp;", ""),Tbl_AssetAllocation[Peso],0))</f>
        <v>0.2</v>
      </c>
      <c r="V10" s="297">
        <v>0.25</v>
      </c>
      <c r="W10" s="299">
        <v>0.3</v>
      </c>
      <c r="X10" s="296">
        <v>0.08</v>
      </c>
      <c r="Y10" s="297">
        <v>0.115</v>
      </c>
      <c r="Z10" s="298" cm="1">
        <f t="array" ref="Z10">SUM(IF(IF(IF(Tbl_AssetAllocation[TipoPerfil]="ESTRUTURAL", Tbl_AssetAllocation[Perfil])=UPPER(X$5), Tbl_AssetAllocation[Ativo])=SUBSTITUTE($C10, "&amp;", ""),Tbl_AssetAllocation[Peso],0))</f>
        <v>0.15</v>
      </c>
      <c r="AA10" s="297">
        <v>0.185</v>
      </c>
      <c r="AB10" s="297">
        <v>0.22</v>
      </c>
    </row>
    <row r="11" spans="1:29" s="56" customFormat="1" ht="20.25" thickTop="1" thickBot="1">
      <c r="A11" s="295"/>
      <c r="B11" s="58" t="s">
        <v>661</v>
      </c>
      <c r="C11" s="58" t="s">
        <v>633</v>
      </c>
      <c r="D11" s="296">
        <v>0</v>
      </c>
      <c r="E11" s="297">
        <v>0</v>
      </c>
      <c r="F11" s="298" cm="1">
        <f t="array" ref="F11">SUM(IF(IF(IF(Tbl_AssetAllocation[TipoPerfil]="ESTRUTURAL", Tbl_AssetAllocation[Perfil])=UPPER(D$5), Tbl_AssetAllocation[Ativo])=SUBSTITUTE($C11, "&amp;", ""),Tbl_AssetAllocation[Peso],0))</f>
        <v>0</v>
      </c>
      <c r="G11" s="297">
        <v>0.04</v>
      </c>
      <c r="H11" s="299">
        <v>0.06</v>
      </c>
      <c r="I11" s="296">
        <v>0</v>
      </c>
      <c r="J11" s="297">
        <v>0</v>
      </c>
      <c r="K11" s="298" cm="1">
        <f t="array" ref="K11">SUM(IF(IF(IF(Tbl_AssetAllocation[TipoPerfil]="ESTRUTURAL", Tbl_AssetAllocation[Perfil])=UPPER(I$5), Tbl_AssetAllocation[Ativo])=SUBSTITUTE($C11, "&amp;", ""),Tbl_AssetAllocation[Peso],0))</f>
        <v>0</v>
      </c>
      <c r="L11" s="297">
        <v>0.05</v>
      </c>
      <c r="M11" s="299">
        <v>0.08</v>
      </c>
      <c r="N11" s="296">
        <v>0</v>
      </c>
      <c r="O11" s="297">
        <v>0</v>
      </c>
      <c r="P11" s="298" cm="1">
        <f t="array" ref="P11">SUM(IF(IF(IF(Tbl_AssetAllocation[TipoPerfil]="ESTRUTURAL", Tbl_AssetAllocation[Perfil])=UPPER(N$5), Tbl_AssetAllocation[Ativo])=SUBSTITUTE($C11, "&amp;", ""),Tbl_AssetAllocation[Peso],0))</f>
        <v>0</v>
      </c>
      <c r="Q11" s="297">
        <v>0.06</v>
      </c>
      <c r="R11" s="299">
        <v>0.1</v>
      </c>
      <c r="S11" s="296">
        <v>0</v>
      </c>
      <c r="T11" s="297">
        <v>0</v>
      </c>
      <c r="U11" s="298" cm="1">
        <f t="array" ref="U11">SUM(IF(IF(IF(Tbl_AssetAllocation[TipoPerfil]="ESTRUTURAL", Tbl_AssetAllocation[Perfil])=UPPER(S$5), Tbl_AssetAllocation[Ativo])=SUBSTITUTE($C11, "&amp;", ""),Tbl_AssetAllocation[Peso],0))</f>
        <v>0</v>
      </c>
      <c r="V11" s="297">
        <v>7.0000000000000007E-2</v>
      </c>
      <c r="W11" s="299">
        <v>0.12</v>
      </c>
      <c r="X11" s="296">
        <v>0</v>
      </c>
      <c r="Y11" s="297">
        <v>0</v>
      </c>
      <c r="Z11" s="298" cm="1">
        <f t="array" ref="Z11">SUM(IF(IF(IF(Tbl_AssetAllocation[TipoPerfil]="ESTRUTURAL", Tbl_AssetAllocation[Perfil])=UPPER(X$5), Tbl_AssetAllocation[Ativo])=SUBSTITUTE($C11, "&amp;", ""),Tbl_AssetAllocation[Peso],0))</f>
        <v>0</v>
      </c>
      <c r="AA11" s="297">
        <v>0.08</v>
      </c>
      <c r="AB11" s="297">
        <v>0.15</v>
      </c>
    </row>
    <row r="12" spans="1:29" s="56" customFormat="1" ht="20.25" thickTop="1" thickBot="1">
      <c r="A12" s="295"/>
      <c r="B12" s="58" t="s">
        <v>628</v>
      </c>
      <c r="C12" s="58" t="s">
        <v>4258</v>
      </c>
      <c r="D12" s="296">
        <v>0</v>
      </c>
      <c r="E12" s="297">
        <v>0</v>
      </c>
      <c r="F12" s="298" cm="1">
        <f t="array" ref="F12">SUM(IF(IF(IF(Tbl_AssetAllocation[TipoPerfil]="ESTRUTURAL", Tbl_AssetAllocation[Perfil])=UPPER(D$5), Tbl_AssetAllocation[Ativo])=SUBSTITUTE($C12, "&amp;", ""),Tbl_AssetAllocation[Peso],0))</f>
        <v>0</v>
      </c>
      <c r="G12" s="297">
        <v>0.04</v>
      </c>
      <c r="H12" s="299">
        <v>0.06</v>
      </c>
      <c r="I12" s="296">
        <v>0</v>
      </c>
      <c r="J12" s="297">
        <v>0</v>
      </c>
      <c r="K12" s="298" cm="1">
        <f t="array" ref="K12">SUM(IF(IF(IF(Tbl_AssetAllocation[TipoPerfil]="ESTRUTURAL", Tbl_AssetAllocation[Perfil])=UPPER(I$5), Tbl_AssetAllocation[Ativo])=SUBSTITUTE($C12, "&amp;", ""),Tbl_AssetAllocation[Peso],0))</f>
        <v>0</v>
      </c>
      <c r="L12" s="297">
        <v>0.05</v>
      </c>
      <c r="M12" s="299">
        <v>0.08</v>
      </c>
      <c r="N12" s="296">
        <v>0</v>
      </c>
      <c r="O12" s="297">
        <v>0</v>
      </c>
      <c r="P12" s="298" cm="1">
        <f t="array" ref="P12">SUM(IF(IF(IF(Tbl_AssetAllocation[TipoPerfil]="ESTRUTURAL", Tbl_AssetAllocation[Perfil])=UPPER(N$5), Tbl_AssetAllocation[Ativo])=SUBSTITUTE($C12, "&amp;", ""),Tbl_AssetAllocation[Peso],0))</f>
        <v>0</v>
      </c>
      <c r="Q12" s="297">
        <v>0.06</v>
      </c>
      <c r="R12" s="299">
        <v>0.1</v>
      </c>
      <c r="S12" s="296">
        <v>0</v>
      </c>
      <c r="T12" s="297">
        <v>0</v>
      </c>
      <c r="U12" s="298" cm="1">
        <f t="array" ref="U12">SUM(IF(IF(IF(Tbl_AssetAllocation[TipoPerfil]="ESTRUTURAL", Tbl_AssetAllocation[Perfil])=UPPER(S$5), Tbl_AssetAllocation[Ativo])=SUBSTITUTE($C12, "&amp;", ""),Tbl_AssetAllocation[Peso],0))</f>
        <v>0</v>
      </c>
      <c r="V12" s="297">
        <v>7.0000000000000007E-2</v>
      </c>
      <c r="W12" s="299">
        <v>0.12</v>
      </c>
      <c r="X12" s="296">
        <v>0</v>
      </c>
      <c r="Y12" s="297">
        <v>0</v>
      </c>
      <c r="Z12" s="298" cm="1">
        <f t="array" ref="Z12">SUM(IF(IF(IF(Tbl_AssetAllocation[TipoPerfil]="ESTRUTURAL", Tbl_AssetAllocation[Perfil])=UPPER(X$5), Tbl_AssetAllocation[Ativo])=SUBSTITUTE($C12, "&amp;", ""),Tbl_AssetAllocation[Peso],0))</f>
        <v>0</v>
      </c>
      <c r="AA12" s="297">
        <v>0.08</v>
      </c>
      <c r="AB12" s="297">
        <v>0.15</v>
      </c>
    </row>
    <row r="13" spans="1:29" s="56" customFormat="1" ht="20.25" thickTop="1" thickBot="1">
      <c r="A13" s="291"/>
      <c r="B13" s="55" t="s">
        <v>13</v>
      </c>
      <c r="C13" s="55" t="s">
        <v>630</v>
      </c>
      <c r="D13" s="292">
        <v>0</v>
      </c>
      <c r="E13" s="293">
        <v>0</v>
      </c>
      <c r="F13" s="294" cm="1">
        <f t="array" ref="F13">SUM(IF(IF(IF(Tbl_AssetAllocation[TipoPerfil]="ESTRUTURAL", Tbl_AssetAllocation[Perfil])=UPPER(D$5), Tbl_AssetAllocation[Ativo])=SUBSTITUTE($C13, "&amp;", ""),Tbl_AssetAllocation[Peso],0))</f>
        <v>0</v>
      </c>
      <c r="G13" s="293">
        <v>1.4999999999999999E-2</v>
      </c>
      <c r="H13" s="293">
        <v>0.03</v>
      </c>
      <c r="I13" s="292">
        <v>0.03</v>
      </c>
      <c r="J13" s="293">
        <v>6.5000000000000002E-2</v>
      </c>
      <c r="K13" s="294" cm="1">
        <f t="array" ref="K13">SUM(IF(IF(IF(Tbl_AssetAllocation[TipoPerfil]="ESTRUTURAL", Tbl_AssetAllocation[Perfil])=UPPER(I$5), Tbl_AssetAllocation[Ativo])=SUBSTITUTE($C13, "&amp;", ""),Tbl_AssetAllocation[Peso],0))</f>
        <v>0.1</v>
      </c>
      <c r="L13" s="293">
        <v>0.13500000000000001</v>
      </c>
      <c r="M13" s="293">
        <v>0.17</v>
      </c>
      <c r="N13" s="292">
        <v>0.1</v>
      </c>
      <c r="O13" s="293">
        <v>0.15</v>
      </c>
      <c r="P13" s="294" cm="1">
        <f t="array" ref="P13">SUM(IF(IF(IF(Tbl_AssetAllocation[TipoPerfil]="ESTRUTURAL", Tbl_AssetAllocation[Perfil])=UPPER(N$5), Tbl_AssetAllocation[Ativo])=SUBSTITUTE($C13, "&amp;", ""),Tbl_AssetAllocation[Peso],0))</f>
        <v>0.2</v>
      </c>
      <c r="Q13" s="293">
        <v>0.25</v>
      </c>
      <c r="R13" s="293">
        <v>0.3</v>
      </c>
      <c r="S13" s="292">
        <v>0.18</v>
      </c>
      <c r="T13" s="293">
        <v>0.23</v>
      </c>
      <c r="U13" s="294" cm="1">
        <f t="array" ref="U13">SUM(IF(IF(IF(Tbl_AssetAllocation[TipoPerfil]="ESTRUTURAL", Tbl_AssetAllocation[Perfil])=UPPER(S$5), Tbl_AssetAllocation[Ativo])=SUBSTITUTE($C13, "&amp;", ""),Tbl_AssetAllocation[Peso],0))</f>
        <v>0.3</v>
      </c>
      <c r="V13" s="293">
        <v>0.37</v>
      </c>
      <c r="W13" s="293">
        <v>0.42</v>
      </c>
      <c r="X13" s="292">
        <v>0.25</v>
      </c>
      <c r="Y13" s="293">
        <v>0.32500000000000001</v>
      </c>
      <c r="Z13" s="294" cm="1">
        <f t="array" ref="Z13">SUM(IF(IF(IF(Tbl_AssetAllocation[TipoPerfil]="ESTRUTURAL", Tbl_AssetAllocation[Perfil])=UPPER(X$5), Tbl_AssetAllocation[Ativo])=SUBSTITUTE($C13, "&amp;", ""),Tbl_AssetAllocation[Peso],0))</f>
        <v>0.35</v>
      </c>
      <c r="AA13" s="293">
        <v>0.375</v>
      </c>
      <c r="AB13" s="293">
        <v>0.4</v>
      </c>
    </row>
    <row r="14" spans="1:29" s="56" customFormat="1" ht="20.25" thickTop="1" thickBot="1">
      <c r="A14" s="291"/>
      <c r="B14" s="55" t="s">
        <v>14</v>
      </c>
      <c r="C14" s="55"/>
      <c r="D14" s="292">
        <v>0</v>
      </c>
      <c r="E14" s="293">
        <v>0</v>
      </c>
      <c r="F14" s="294">
        <f>F15+F16</f>
        <v>0</v>
      </c>
      <c r="G14" s="293">
        <v>1.4999999999999999E-2</v>
      </c>
      <c r="H14" s="293">
        <v>0.03</v>
      </c>
      <c r="I14" s="292">
        <v>0</v>
      </c>
      <c r="J14" s="293">
        <v>2.5000000000000001E-2</v>
      </c>
      <c r="K14" s="294">
        <f>K15+K16</f>
        <v>0.05</v>
      </c>
      <c r="L14" s="293">
        <v>7.4999999999999997E-2</v>
      </c>
      <c r="M14" s="293">
        <v>0.1</v>
      </c>
      <c r="N14" s="292">
        <v>0.03</v>
      </c>
      <c r="O14" s="293">
        <v>6.5000000000000002E-2</v>
      </c>
      <c r="P14" s="294">
        <f>P15+P16</f>
        <v>0.1</v>
      </c>
      <c r="Q14" s="293">
        <v>0.13500000000000001</v>
      </c>
      <c r="R14" s="293">
        <v>0.17</v>
      </c>
      <c r="S14" s="292">
        <v>0.1</v>
      </c>
      <c r="T14" s="293">
        <v>0.15</v>
      </c>
      <c r="U14" s="294">
        <f>U15+U16</f>
        <v>0.2</v>
      </c>
      <c r="V14" s="293">
        <v>0.25</v>
      </c>
      <c r="W14" s="293">
        <v>0.3</v>
      </c>
      <c r="X14" s="292">
        <v>0.25</v>
      </c>
      <c r="Y14" s="293">
        <v>0.28999999999999998</v>
      </c>
      <c r="Z14" s="294">
        <f>Z15+Z16</f>
        <v>0.35000000000000003</v>
      </c>
      <c r="AA14" s="293">
        <v>0.375</v>
      </c>
      <c r="AB14" s="293">
        <v>0.4</v>
      </c>
    </row>
    <row r="15" spans="1:29" s="56" customFormat="1" ht="20.25" thickTop="1" thickBot="1">
      <c r="A15" s="295"/>
      <c r="B15" s="58" t="s">
        <v>608</v>
      </c>
      <c r="C15" s="58" t="s">
        <v>60</v>
      </c>
      <c r="D15" s="296">
        <v>0</v>
      </c>
      <c r="E15" s="297">
        <v>0</v>
      </c>
      <c r="F15" s="298" cm="1">
        <f t="array" ref="F15">SUM(IF(IF(IF(Tbl_AssetAllocation[TipoPerfil]="ESTRUTURAL", Tbl_AssetAllocation[Perfil])=UPPER(D$5), Tbl_AssetAllocation[Ativo])=SUBSTITUTE($C15, "&amp;", ""),Tbl_AssetAllocation[Peso],0))</f>
        <v>0</v>
      </c>
      <c r="G15" s="297">
        <v>1.4999999999999999E-2</v>
      </c>
      <c r="H15" s="297">
        <v>0.03</v>
      </c>
      <c r="I15" s="296">
        <v>0.01</v>
      </c>
      <c r="J15" s="297">
        <v>0.02</v>
      </c>
      <c r="K15" s="298" cm="1">
        <f t="array" ref="K15">SUM(IF(IF(IF(Tbl_AssetAllocation[TipoPerfil]="ESTRUTURAL", Tbl_AssetAllocation[Perfil])=UPPER(I$5), Tbl_AssetAllocation[Ativo])=SUBSTITUTE($C15, "&amp;", ""),Tbl_AssetAllocation[Peso],0))</f>
        <v>3.5000000000000003E-2</v>
      </c>
      <c r="L15" s="297">
        <v>0.05</v>
      </c>
      <c r="M15" s="297">
        <v>6.5000000000000002E-2</v>
      </c>
      <c r="N15" s="296">
        <v>0.02</v>
      </c>
      <c r="O15" s="297">
        <v>4.4999999999999998E-2</v>
      </c>
      <c r="P15" s="298" cm="1">
        <f t="array" ref="P15">SUM(IF(IF(IF(Tbl_AssetAllocation[TipoPerfil]="ESTRUTURAL", Tbl_AssetAllocation[Perfil])=UPPER(N$5), Tbl_AssetAllocation[Ativo])=SUBSTITUTE($C15, "&amp;", ""),Tbl_AssetAllocation[Peso],0))</f>
        <v>7.0000000000000007E-2</v>
      </c>
      <c r="Q15" s="297">
        <v>9.5000000000000001E-2</v>
      </c>
      <c r="R15" s="297">
        <v>0.12</v>
      </c>
      <c r="S15" s="296">
        <v>0.09</v>
      </c>
      <c r="T15" s="297">
        <v>0.125</v>
      </c>
      <c r="U15" s="298" cm="1">
        <f t="array" ref="U15">SUM(IF(IF(IF(Tbl_AssetAllocation[TipoPerfil]="ESTRUTURAL", Tbl_AssetAllocation[Perfil])=UPPER(S$5), Tbl_AssetAllocation[Ativo])=SUBSTITUTE($C15, "&amp;", ""),Tbl_AssetAllocation[Peso],0))</f>
        <v>0.16</v>
      </c>
      <c r="V15" s="297">
        <v>0.19500000000000001</v>
      </c>
      <c r="W15" s="297">
        <v>0.23</v>
      </c>
      <c r="X15" s="296">
        <v>0.17</v>
      </c>
      <c r="Y15" s="297">
        <v>0.22</v>
      </c>
      <c r="Z15" s="298" cm="1">
        <f t="array" ref="Z15">SUM(IF(IF(IF(Tbl_AssetAllocation[TipoPerfil]="ESTRUTURAL", Tbl_AssetAllocation[Perfil])=UPPER(X$5), Tbl_AssetAllocation[Ativo])=SUBSTITUTE($C15, "&amp;", ""),Tbl_AssetAllocation[Peso],0))</f>
        <v>0.27</v>
      </c>
      <c r="AA15" s="297">
        <v>0.32</v>
      </c>
      <c r="AB15" s="297">
        <v>0.37</v>
      </c>
    </row>
    <row r="16" spans="1:29" s="56" customFormat="1" ht="20.25" thickTop="1" thickBot="1">
      <c r="A16" s="295"/>
      <c r="B16" s="58" t="s">
        <v>628</v>
      </c>
      <c r="C16" s="58" t="s">
        <v>631</v>
      </c>
      <c r="D16" s="296">
        <v>0</v>
      </c>
      <c r="E16" s="297">
        <v>0</v>
      </c>
      <c r="F16" s="298" cm="1">
        <f t="array" ref="F16">SUM(IF(IF(IF(Tbl_AssetAllocation[TipoPerfil]="ESTRUTURAL", Tbl_AssetAllocation[Perfil])=UPPER(D$5), Tbl_AssetAllocation[Ativo])=SUBSTITUTE($C16, "&amp;", ""),Tbl_AssetAllocation[Peso],0))</f>
        <v>0</v>
      </c>
      <c r="G16" s="297">
        <v>1.4999999999999999E-2</v>
      </c>
      <c r="H16" s="297">
        <v>0.03</v>
      </c>
      <c r="I16" s="296">
        <v>0</v>
      </c>
      <c r="J16" s="297">
        <v>0.01</v>
      </c>
      <c r="K16" s="298" cm="1">
        <f t="array" ref="K16">SUM(IF(IF(IF(Tbl_AssetAllocation[TipoPerfil]="ESTRUTURAL", Tbl_AssetAllocation[Perfil])=UPPER(I$5), Tbl_AssetAllocation[Ativo])=SUBSTITUTE($C16, "&amp;", ""),Tbl_AssetAllocation[Peso],0))</f>
        <v>1.4999999999999999E-2</v>
      </c>
      <c r="L16" s="297">
        <v>2.5000000000000001E-2</v>
      </c>
      <c r="M16" s="297">
        <v>3.5000000000000003E-2</v>
      </c>
      <c r="N16" s="296">
        <v>0</v>
      </c>
      <c r="O16" s="297">
        <v>0.02</v>
      </c>
      <c r="P16" s="298" cm="1">
        <f t="array" ref="P16">SUM(IF(IF(IF(Tbl_AssetAllocation[TipoPerfil]="ESTRUTURAL", Tbl_AssetAllocation[Perfil])=UPPER(N$5), Tbl_AssetAllocation[Ativo])=SUBSTITUTE($C16, "&amp;", ""),Tbl_AssetAllocation[Peso],0))</f>
        <v>0.03</v>
      </c>
      <c r="Q16" s="297">
        <v>0.04</v>
      </c>
      <c r="R16" s="297">
        <v>0.05</v>
      </c>
      <c r="S16" s="296">
        <v>1.4999999999999999E-2</v>
      </c>
      <c r="T16" s="297">
        <v>2.5000000000000001E-2</v>
      </c>
      <c r="U16" s="298" cm="1">
        <f t="array" ref="U16">SUM(IF(IF(IF(Tbl_AssetAllocation[TipoPerfil]="ESTRUTURAL", Tbl_AssetAllocation[Perfil])=UPPER(S$5), Tbl_AssetAllocation[Ativo])=SUBSTITUTE($C16, "&amp;", ""),Tbl_AssetAllocation[Peso],0))</f>
        <v>0.04</v>
      </c>
      <c r="V16" s="297">
        <v>5.5E-2</v>
      </c>
      <c r="W16" s="297">
        <v>7.0000000000000007E-2</v>
      </c>
      <c r="X16" s="296">
        <v>0.04</v>
      </c>
      <c r="Y16" s="297">
        <v>0.06</v>
      </c>
      <c r="Z16" s="298" cm="1">
        <f t="array" ref="Z16">SUM(IF(IF(IF(Tbl_AssetAllocation[TipoPerfil]="ESTRUTURAL", Tbl_AssetAllocation[Perfil])=UPPER(X$5), Tbl_AssetAllocation[Ativo])=SUBSTITUTE($C16, "&amp;", ""),Tbl_AssetAllocation[Peso],0))</f>
        <v>0.08</v>
      </c>
      <c r="AA16" s="297">
        <v>0.1</v>
      </c>
      <c r="AB16" s="297">
        <v>0.12</v>
      </c>
    </row>
    <row r="17" spans="1:29" s="56" customFormat="1" ht="5.25" customHeight="1" thickTop="1" thickBot="1">
      <c r="A17" s="295"/>
      <c r="D17" s="28"/>
      <c r="E17" s="300"/>
      <c r="F17" s="300"/>
      <c r="G17" s="300"/>
      <c r="H17" s="300"/>
      <c r="I17" s="28"/>
      <c r="J17" s="300"/>
      <c r="K17" s="300"/>
      <c r="L17" s="300"/>
      <c r="M17" s="300"/>
      <c r="N17" s="28"/>
      <c r="O17" s="300"/>
      <c r="P17" s="300"/>
      <c r="Q17" s="300"/>
      <c r="R17" s="300"/>
      <c r="S17" s="28"/>
      <c r="T17" s="300"/>
      <c r="U17" s="300"/>
      <c r="V17" s="300"/>
      <c r="W17" s="300"/>
      <c r="X17" s="28"/>
      <c r="Y17" s="300"/>
      <c r="Z17" s="300"/>
      <c r="AA17" s="300"/>
      <c r="AB17" s="300"/>
    </row>
    <row r="18" spans="1:29" s="56" customFormat="1" ht="20.25" thickTop="1" thickBot="1">
      <c r="A18" s="295"/>
      <c r="B18" s="68" t="s">
        <v>443</v>
      </c>
      <c r="C18" s="68"/>
      <c r="D18" s="301">
        <v>0</v>
      </c>
      <c r="E18" s="302"/>
      <c r="F18" s="302">
        <v>0</v>
      </c>
      <c r="G18" s="302"/>
      <c r="H18" s="302">
        <v>6.0000000000000001E-3</v>
      </c>
      <c r="I18" s="301">
        <v>0</v>
      </c>
      <c r="J18" s="302"/>
      <c r="K18" s="302">
        <v>3.5000000000000005E-3</v>
      </c>
      <c r="L18" s="302"/>
      <c r="M18" s="302">
        <v>1.3000000000000001E-2</v>
      </c>
      <c r="N18" s="301">
        <v>0</v>
      </c>
      <c r="O18" s="302"/>
      <c r="P18" s="302">
        <v>7.000000000000001E-3</v>
      </c>
      <c r="Q18" s="302"/>
      <c r="R18" s="302">
        <v>2.4E-2</v>
      </c>
      <c r="S18" s="301">
        <v>0</v>
      </c>
      <c r="T18" s="302"/>
      <c r="U18" s="302">
        <v>1.6E-2</v>
      </c>
      <c r="V18" s="302"/>
      <c r="W18" s="302">
        <v>4.6000000000000006E-2</v>
      </c>
      <c r="X18" s="301">
        <v>0</v>
      </c>
      <c r="Y18" s="302"/>
      <c r="Z18" s="302">
        <v>2.7000000000000003E-2</v>
      </c>
      <c r="AA18" s="302"/>
      <c r="AB18" s="302">
        <v>7.3999999999999996E-2</v>
      </c>
    </row>
    <row r="19" spans="1:29" s="46" customFormat="1" ht="9" customHeight="1" thickTop="1">
      <c r="A19" s="283"/>
      <c r="B19" s="69"/>
      <c r="C19" s="69"/>
      <c r="D19" s="303"/>
      <c r="E19" s="304"/>
      <c r="F19" s="305"/>
      <c r="G19" s="305"/>
      <c r="H19" s="306"/>
      <c r="I19" s="307"/>
      <c r="J19" s="307"/>
      <c r="K19" s="307"/>
      <c r="L19" s="307"/>
      <c r="M19" s="308"/>
      <c r="N19" s="74"/>
      <c r="O19" s="56"/>
      <c r="P19" s="56"/>
      <c r="Q19" s="56"/>
      <c r="R19" s="306"/>
      <c r="S19" s="56"/>
      <c r="T19" s="56"/>
      <c r="U19" s="56"/>
      <c r="V19" s="56"/>
      <c r="W19" s="308"/>
      <c r="X19" s="74"/>
      <c r="Y19" s="56"/>
      <c r="Z19" s="56"/>
      <c r="AA19" s="56"/>
      <c r="AB19" s="75"/>
      <c r="AC19" s="69"/>
    </row>
    <row r="20" spans="1:29" s="46" customFormat="1">
      <c r="A20" s="283"/>
      <c r="B20" s="69"/>
      <c r="C20" s="69"/>
      <c r="D20" s="74"/>
      <c r="E20" s="56"/>
      <c r="F20" s="56"/>
      <c r="G20" s="56"/>
      <c r="H20" s="56"/>
      <c r="I20" s="56"/>
      <c r="J20" s="56"/>
      <c r="K20" s="56"/>
      <c r="L20" s="56"/>
      <c r="M20" s="56"/>
      <c r="N20" s="74"/>
      <c r="O20" s="56"/>
      <c r="P20" s="56"/>
      <c r="Q20" s="56"/>
      <c r="R20" s="56"/>
      <c r="S20" s="56"/>
      <c r="T20" s="56"/>
      <c r="U20" s="56"/>
      <c r="V20" s="56"/>
      <c r="W20" s="56"/>
      <c r="X20" s="74"/>
      <c r="Y20" s="56"/>
      <c r="Z20" s="56"/>
      <c r="AA20" s="56"/>
      <c r="AB20" s="56"/>
      <c r="AC20" s="69"/>
    </row>
    <row r="21" spans="1:29" s="46" customFormat="1" ht="19.5" thickBot="1">
      <c r="A21" s="283"/>
      <c r="B21" s="78" t="s">
        <v>622</v>
      </c>
      <c r="C21" s="78"/>
      <c r="D21" s="1139">
        <v>1.03E-2</v>
      </c>
      <c r="E21" s="1140"/>
      <c r="F21" s="1140"/>
      <c r="G21" s="1140"/>
      <c r="H21" s="1141"/>
      <c r="I21" s="1139">
        <v>2.549673119887582E-2</v>
      </c>
      <c r="J21" s="1140"/>
      <c r="K21" s="1140"/>
      <c r="L21" s="1140"/>
      <c r="M21" s="1141"/>
      <c r="N21" s="1139">
        <v>3.8511103553590463E-2</v>
      </c>
      <c r="O21" s="1140"/>
      <c r="P21" s="1140"/>
      <c r="Q21" s="1140"/>
      <c r="R21" s="1141"/>
      <c r="S21" s="1139">
        <v>7.1044569470618588E-2</v>
      </c>
      <c r="T21" s="1140"/>
      <c r="U21" s="1140"/>
      <c r="V21" s="1140"/>
      <c r="W21" s="1141"/>
      <c r="X21" s="1139">
        <v>0.1007472074047638</v>
      </c>
      <c r="Y21" s="1140"/>
      <c r="Z21" s="1140"/>
      <c r="AA21" s="1140"/>
      <c r="AB21" s="1141"/>
      <c r="AC21" s="69"/>
    </row>
    <row r="22" spans="1:29" s="46" customFormat="1" ht="20.25" thickTop="1" thickBot="1">
      <c r="A22" s="283"/>
      <c r="B22" s="80" t="s">
        <v>625</v>
      </c>
      <c r="C22" s="80"/>
      <c r="D22" s="1136">
        <v>-1.1299999999999999E-2</v>
      </c>
      <c r="E22" s="1137"/>
      <c r="F22" s="1137"/>
      <c r="G22" s="1137"/>
      <c r="H22" s="1138"/>
      <c r="I22" s="1136">
        <v>-2.487761818750004E-2</v>
      </c>
      <c r="J22" s="1137"/>
      <c r="K22" s="1137"/>
      <c r="L22" s="1137"/>
      <c r="M22" s="1138"/>
      <c r="N22" s="1136">
        <v>-3.4410577412473803E-2</v>
      </c>
      <c r="O22" s="1137"/>
      <c r="P22" s="1137"/>
      <c r="Q22" s="1137"/>
      <c r="R22" s="1138"/>
      <c r="S22" s="1136">
        <v>-6.1567684871044873E-2</v>
      </c>
      <c r="T22" s="1137"/>
      <c r="U22" s="1137"/>
      <c r="V22" s="1137"/>
      <c r="W22" s="1138"/>
      <c r="X22" s="1136">
        <v>-8.4679197825304156E-2</v>
      </c>
      <c r="Y22" s="1137"/>
      <c r="Z22" s="1137"/>
      <c r="AA22" s="1137"/>
      <c r="AB22" s="1138"/>
      <c r="AC22" s="69"/>
    </row>
    <row r="23" spans="1:29" s="46" customFormat="1" ht="20.25" thickTop="1" thickBot="1">
      <c r="A23" s="283"/>
      <c r="B23" s="80" t="s">
        <v>627</v>
      </c>
      <c r="C23" s="80"/>
      <c r="D23" s="1136">
        <v>-2.5999999999999999E-3</v>
      </c>
      <c r="E23" s="1137"/>
      <c r="F23" s="1137"/>
      <c r="G23" s="1137"/>
      <c r="H23" s="1138"/>
      <c r="I23" s="1136">
        <v>-1.4715015366541949E-2</v>
      </c>
      <c r="J23" s="1137"/>
      <c r="K23" s="1137"/>
      <c r="L23" s="1137"/>
      <c r="M23" s="1138"/>
      <c r="N23" s="1136">
        <v>-2.5087452667099872E-2</v>
      </c>
      <c r="O23" s="1137"/>
      <c r="P23" s="1137"/>
      <c r="Q23" s="1137"/>
      <c r="R23" s="1138"/>
      <c r="S23" s="1136">
        <v>-5.0338995825054043E-2</v>
      </c>
      <c r="T23" s="1137"/>
      <c r="U23" s="1137"/>
      <c r="V23" s="1137"/>
      <c r="W23" s="1138"/>
      <c r="X23" s="1136">
        <v>-7.3337204704589043E-2</v>
      </c>
      <c r="Y23" s="1137"/>
      <c r="Z23" s="1137"/>
      <c r="AA23" s="1137"/>
      <c r="AB23" s="1138"/>
      <c r="AC23" s="69"/>
    </row>
    <row r="24" spans="1:29" s="46" customFormat="1" ht="19.5" thickTop="1">
      <c r="A24" s="283"/>
      <c r="B24" s="82" t="s">
        <v>626</v>
      </c>
      <c r="C24" s="82"/>
      <c r="D24" s="1142">
        <v>-1.8100000000000002E-2</v>
      </c>
      <c r="E24" s="1143"/>
      <c r="F24" s="1143"/>
      <c r="G24" s="1143"/>
      <c r="H24" s="1144"/>
      <c r="I24" s="1142">
        <v>-6.1782246091973893E-2</v>
      </c>
      <c r="J24" s="1143"/>
      <c r="K24" s="1143"/>
      <c r="L24" s="1143"/>
      <c r="M24" s="1144"/>
      <c r="N24" s="1142">
        <v>-9.9174515012422068E-2</v>
      </c>
      <c r="O24" s="1143"/>
      <c r="P24" s="1143"/>
      <c r="Q24" s="1143"/>
      <c r="R24" s="1144"/>
      <c r="S24" s="1142">
        <v>-0.18781977821096529</v>
      </c>
      <c r="T24" s="1143"/>
      <c r="U24" s="1143"/>
      <c r="V24" s="1143"/>
      <c r="W24" s="1144"/>
      <c r="X24" s="1142">
        <v>-0.26953467873068521</v>
      </c>
      <c r="Y24" s="1143"/>
      <c r="Z24" s="1143"/>
      <c r="AA24" s="1143"/>
      <c r="AB24" s="1144"/>
      <c r="AC24" s="69"/>
    </row>
    <row r="25" spans="1:29" ht="21.75" hidden="1" customHeight="1">
      <c r="A25" s="309"/>
      <c r="B25" s="37" t="s">
        <v>444</v>
      </c>
      <c r="C25" s="37" t="s">
        <v>444</v>
      </c>
      <c r="D25" s="28"/>
      <c r="E25" s="300"/>
      <c r="F25" s="300"/>
      <c r="G25" s="300"/>
      <c r="H25" s="310"/>
      <c r="I25" s="28"/>
      <c r="J25" s="300"/>
      <c r="K25" s="300"/>
      <c r="L25" s="300"/>
      <c r="M25" s="310"/>
      <c r="N25" s="28"/>
      <c r="O25" s="300"/>
      <c r="P25" s="300"/>
      <c r="Q25" s="300"/>
      <c r="R25" s="310"/>
      <c r="S25" s="28"/>
      <c r="T25" s="300"/>
      <c r="U25" s="300"/>
      <c r="V25" s="300"/>
      <c r="W25" s="310"/>
      <c r="X25" s="28"/>
      <c r="Y25" s="300"/>
      <c r="Z25" s="300"/>
      <c r="AA25" s="300"/>
      <c r="AB25" s="310"/>
      <c r="AC25"/>
    </row>
    <row r="26" spans="1:29" ht="18.75" hidden="1" customHeight="1">
      <c r="A26" s="309"/>
      <c r="B26" s="37" t="s">
        <v>445</v>
      </c>
      <c r="C26" s="37" t="s">
        <v>445</v>
      </c>
      <c r="D26" s="311">
        <f>D33</f>
        <v>0</v>
      </c>
      <c r="E26" s="312"/>
      <c r="F26" s="312"/>
      <c r="G26" s="312"/>
      <c r="H26" s="313"/>
      <c r="I26" s="311">
        <f>I33</f>
        <v>0</v>
      </c>
      <c r="J26" s="312"/>
      <c r="K26" s="312"/>
      <c r="L26" s="312"/>
      <c r="M26" s="313"/>
      <c r="N26" s="311">
        <f>N33</f>
        <v>0</v>
      </c>
      <c r="O26" s="312"/>
      <c r="P26" s="312"/>
      <c r="Q26" s="312"/>
      <c r="R26" s="313"/>
      <c r="S26" s="311">
        <f>S33</f>
        <v>0</v>
      </c>
      <c r="T26" s="312"/>
      <c r="U26" s="312"/>
      <c r="V26" s="312"/>
      <c r="W26" s="313"/>
      <c r="X26" s="311">
        <f>X33</f>
        <v>0</v>
      </c>
      <c r="Y26" s="312"/>
      <c r="Z26" s="312"/>
      <c r="AA26" s="312"/>
      <c r="AB26" s="313"/>
      <c r="AC26"/>
    </row>
    <row r="27" spans="1:29" ht="18.75" hidden="1" customHeight="1">
      <c r="A27" s="309"/>
      <c r="B27" s="37" t="s">
        <v>446</v>
      </c>
      <c r="C27" s="37" t="s">
        <v>446</v>
      </c>
      <c r="D27" s="28"/>
      <c r="E27" s="300"/>
      <c r="F27" s="300"/>
      <c r="G27" s="300"/>
      <c r="H27" s="310"/>
      <c r="I27" s="28"/>
      <c r="J27" s="300"/>
      <c r="K27" s="300"/>
      <c r="L27" s="300"/>
      <c r="M27" s="310"/>
      <c r="N27" s="28"/>
      <c r="O27" s="300"/>
      <c r="P27" s="300"/>
      <c r="Q27" s="300"/>
      <c r="R27" s="310"/>
      <c r="S27" s="28"/>
      <c r="T27" s="300"/>
      <c r="U27" s="300"/>
      <c r="V27" s="300"/>
      <c r="W27" s="310"/>
      <c r="X27" s="28"/>
      <c r="Y27" s="300"/>
      <c r="Z27" s="300"/>
      <c r="AA27" s="300"/>
      <c r="AB27" s="310"/>
      <c r="AC27"/>
    </row>
    <row r="28" spans="1:29" ht="18.75" hidden="1" customHeight="1">
      <c r="A28" s="309"/>
      <c r="B28" s="37" t="s">
        <v>447</v>
      </c>
      <c r="C28" s="37" t="s">
        <v>447</v>
      </c>
      <c r="D28" s="311">
        <f>D35</f>
        <v>0</v>
      </c>
      <c r="E28" s="312"/>
      <c r="F28" s="312"/>
      <c r="G28" s="312"/>
      <c r="H28" s="313"/>
      <c r="I28" s="311">
        <f>I35</f>
        <v>0</v>
      </c>
      <c r="J28" s="312"/>
      <c r="K28" s="312"/>
      <c r="L28" s="312"/>
      <c r="M28" s="313"/>
      <c r="N28" s="311">
        <f>N35</f>
        <v>0</v>
      </c>
      <c r="O28" s="312"/>
      <c r="P28" s="312"/>
      <c r="Q28" s="312"/>
      <c r="R28" s="313"/>
      <c r="S28" s="311">
        <f>S35</f>
        <v>0</v>
      </c>
      <c r="T28" s="312"/>
      <c r="U28" s="312"/>
      <c r="V28" s="312"/>
      <c r="W28" s="313"/>
      <c r="X28" s="311">
        <f>X35</f>
        <v>0</v>
      </c>
      <c r="Y28" s="312"/>
      <c r="Z28" s="312"/>
      <c r="AA28" s="312"/>
      <c r="AB28" s="313"/>
      <c r="AC28"/>
    </row>
    <row r="29" spans="1:29" ht="18.75" hidden="1" customHeight="1">
      <c r="A29" s="309"/>
      <c r="B29" s="37" t="s">
        <v>448</v>
      </c>
      <c r="C29" s="37" t="s">
        <v>448</v>
      </c>
      <c r="D29" s="28"/>
      <c r="E29" s="300"/>
      <c r="F29" s="300"/>
      <c r="G29" s="300"/>
      <c r="H29" s="310"/>
      <c r="I29" s="28"/>
      <c r="J29" s="300"/>
      <c r="K29" s="300"/>
      <c r="L29" s="300"/>
      <c r="M29" s="310"/>
      <c r="N29" s="28"/>
      <c r="O29" s="300"/>
      <c r="P29" s="300"/>
      <c r="Q29" s="300"/>
      <c r="R29" s="310"/>
      <c r="S29" s="28"/>
      <c r="T29" s="300"/>
      <c r="U29" s="300"/>
      <c r="V29" s="300"/>
      <c r="W29" s="310"/>
      <c r="X29" s="28"/>
      <c r="Y29" s="300"/>
      <c r="Z29" s="300"/>
      <c r="AA29" s="300"/>
      <c r="AB29" s="310"/>
      <c r="AC29"/>
    </row>
    <row r="30" spans="1:29" ht="18.75" hidden="1" customHeight="1">
      <c r="A30" s="309"/>
      <c r="B30" s="37" t="s">
        <v>449</v>
      </c>
      <c r="C30" s="37" t="s">
        <v>449</v>
      </c>
      <c r="D30" s="311">
        <f>D37</f>
        <v>0</v>
      </c>
      <c r="E30" s="312"/>
      <c r="F30" s="312"/>
      <c r="G30" s="312"/>
      <c r="H30" s="313"/>
      <c r="I30" s="311">
        <f>I37</f>
        <v>0</v>
      </c>
      <c r="J30" s="312"/>
      <c r="K30" s="312"/>
      <c r="L30" s="312"/>
      <c r="M30" s="313"/>
      <c r="N30" s="311">
        <f>N37</f>
        <v>0</v>
      </c>
      <c r="O30" s="312"/>
      <c r="P30" s="312"/>
      <c r="Q30" s="312"/>
      <c r="R30" s="313"/>
      <c r="S30" s="311">
        <f>S37</f>
        <v>0</v>
      </c>
      <c r="T30" s="312"/>
      <c r="U30" s="312"/>
      <c r="V30" s="312"/>
      <c r="W30" s="313"/>
      <c r="X30" s="311">
        <f>X37</f>
        <v>0</v>
      </c>
      <c r="Y30" s="312"/>
      <c r="Z30" s="312"/>
      <c r="AA30" s="312"/>
      <c r="AB30" s="313"/>
      <c r="AC30"/>
    </row>
    <row r="31" spans="1:29" ht="18.75" hidden="1" customHeight="1">
      <c r="A31" s="309"/>
      <c r="B31" s="37" t="s">
        <v>450</v>
      </c>
      <c r="C31" s="37" t="s">
        <v>450</v>
      </c>
      <c r="D31" s="28"/>
      <c r="E31" s="300"/>
      <c r="F31" s="300"/>
      <c r="G31" s="300"/>
      <c r="H31" s="310"/>
      <c r="I31" s="28"/>
      <c r="J31" s="300"/>
      <c r="K31" s="300"/>
      <c r="L31" s="300"/>
      <c r="M31" s="310"/>
      <c r="N31" s="28"/>
      <c r="O31" s="300"/>
      <c r="P31" s="300"/>
      <c r="Q31" s="300"/>
      <c r="R31" s="310"/>
      <c r="S31" s="28"/>
      <c r="T31" s="300"/>
      <c r="U31" s="300"/>
      <c r="V31" s="300"/>
      <c r="W31" s="310"/>
      <c r="X31" s="28"/>
      <c r="Y31" s="300"/>
      <c r="Z31" s="300"/>
      <c r="AA31" s="300"/>
      <c r="AB31" s="310"/>
      <c r="AC31"/>
    </row>
    <row r="32" spans="1:29" ht="18.75" hidden="1" customHeight="1">
      <c r="A32" s="309"/>
      <c r="B32" s="37" t="s">
        <v>451</v>
      </c>
      <c r="C32" s="37" t="s">
        <v>451</v>
      </c>
      <c r="D32" s="311">
        <f>D39</f>
        <v>0</v>
      </c>
      <c r="E32" s="312"/>
      <c r="F32" s="312"/>
      <c r="G32" s="312"/>
      <c r="H32" s="313"/>
      <c r="I32" s="311">
        <f>I39</f>
        <v>0</v>
      </c>
      <c r="J32" s="312"/>
      <c r="K32" s="312"/>
      <c r="L32" s="312"/>
      <c r="M32" s="313"/>
      <c r="N32" s="311">
        <f>N39</f>
        <v>0</v>
      </c>
      <c r="O32" s="312"/>
      <c r="P32" s="312"/>
      <c r="Q32" s="312"/>
      <c r="R32" s="313"/>
      <c r="S32" s="311">
        <f>S39</f>
        <v>0</v>
      </c>
      <c r="T32" s="312"/>
      <c r="U32" s="312"/>
      <c r="V32" s="312"/>
      <c r="W32" s="313"/>
      <c r="X32" s="311">
        <f>X39</f>
        <v>0</v>
      </c>
      <c r="Y32" s="312"/>
      <c r="Z32" s="312"/>
      <c r="AA32" s="312"/>
      <c r="AB32" s="313"/>
      <c r="AC32"/>
    </row>
    <row r="33" spans="1:29" ht="18.75" hidden="1" customHeight="1">
      <c r="A33" s="309"/>
      <c r="B33" s="37" t="s">
        <v>452</v>
      </c>
      <c r="C33" s="37" t="s">
        <v>452</v>
      </c>
      <c r="D33" s="28"/>
      <c r="E33" s="300"/>
      <c r="F33" s="300"/>
      <c r="G33" s="300"/>
      <c r="H33" s="310"/>
      <c r="I33" s="28"/>
      <c r="J33" s="300"/>
      <c r="K33" s="300"/>
      <c r="L33" s="300"/>
      <c r="M33" s="310"/>
      <c r="N33" s="28"/>
      <c r="O33" s="300"/>
      <c r="P33" s="300"/>
      <c r="Q33" s="300"/>
      <c r="R33" s="310"/>
      <c r="S33" s="28"/>
      <c r="T33" s="300"/>
      <c r="U33" s="300"/>
      <c r="V33" s="300"/>
      <c r="W33" s="310"/>
      <c r="X33" s="28"/>
      <c r="Y33" s="300"/>
      <c r="Z33" s="300"/>
      <c r="AA33" s="300"/>
      <c r="AB33" s="310"/>
      <c r="AC33"/>
    </row>
    <row r="34" spans="1:29" ht="18.75" hidden="1" customHeight="1">
      <c r="A34" s="309"/>
      <c r="B34" s="37" t="s">
        <v>453</v>
      </c>
      <c r="C34" s="37" t="s">
        <v>453</v>
      </c>
      <c r="D34" s="311">
        <f>D41</f>
        <v>0</v>
      </c>
      <c r="E34" s="312"/>
      <c r="F34" s="312"/>
      <c r="G34" s="312"/>
      <c r="H34" s="313"/>
      <c r="I34" s="311">
        <f>I41</f>
        <v>0</v>
      </c>
      <c r="J34" s="312"/>
      <c r="K34" s="312"/>
      <c r="L34" s="312"/>
      <c r="M34" s="313"/>
      <c r="N34" s="311">
        <f>N41</f>
        <v>0</v>
      </c>
      <c r="O34" s="312"/>
      <c r="P34" s="312"/>
      <c r="Q34" s="312"/>
      <c r="R34" s="313"/>
      <c r="S34" s="311">
        <f>S41</f>
        <v>0</v>
      </c>
      <c r="T34" s="312"/>
      <c r="U34" s="312"/>
      <c r="V34" s="312"/>
      <c r="W34" s="313"/>
      <c r="X34" s="311">
        <f>X41</f>
        <v>0</v>
      </c>
      <c r="Y34" s="312"/>
      <c r="Z34" s="312"/>
      <c r="AA34" s="312"/>
      <c r="AB34" s="313"/>
      <c r="AC34"/>
    </row>
    <row r="35" spans="1:29" ht="19.5" hidden="1" customHeight="1">
      <c r="A35" s="309"/>
      <c r="B35" s="37" t="s">
        <v>454</v>
      </c>
      <c r="C35" s="37" t="s">
        <v>454</v>
      </c>
      <c r="D35" s="28"/>
      <c r="E35" s="300"/>
      <c r="F35" s="300"/>
      <c r="G35" s="300"/>
      <c r="H35" s="310"/>
      <c r="I35" s="28"/>
      <c r="J35" s="300"/>
      <c r="K35" s="300"/>
      <c r="L35" s="300"/>
      <c r="M35" s="310"/>
      <c r="N35" s="28"/>
      <c r="O35" s="300"/>
      <c r="P35" s="300"/>
      <c r="Q35" s="300"/>
      <c r="R35" s="310"/>
      <c r="S35" s="28"/>
      <c r="T35" s="300"/>
      <c r="U35" s="300"/>
      <c r="V35" s="300"/>
      <c r="W35" s="310"/>
      <c r="X35" s="28"/>
      <c r="Y35" s="300"/>
      <c r="Z35" s="300"/>
      <c r="AA35" s="300"/>
      <c r="AB35" s="310"/>
      <c r="AC35"/>
    </row>
    <row r="36" spans="1:29" ht="18.75" hidden="1" customHeight="1">
      <c r="A36" s="309"/>
      <c r="B36" s="37" t="s">
        <v>455</v>
      </c>
      <c r="C36" s="37" t="s">
        <v>455</v>
      </c>
      <c r="D36" s="311">
        <f>D43</f>
        <v>0</v>
      </c>
      <c r="E36" s="312"/>
      <c r="F36" s="312"/>
      <c r="G36" s="312"/>
      <c r="H36" s="313"/>
      <c r="I36" s="311">
        <f>I43</f>
        <v>0</v>
      </c>
      <c r="J36" s="312"/>
      <c r="K36" s="312"/>
      <c r="L36" s="312"/>
      <c r="M36" s="313"/>
      <c r="N36" s="311">
        <f>N43</f>
        <v>0</v>
      </c>
      <c r="O36" s="312"/>
      <c r="P36" s="312"/>
      <c r="Q36" s="312"/>
      <c r="R36" s="313"/>
      <c r="S36" s="311">
        <f>S43</f>
        <v>0</v>
      </c>
      <c r="T36" s="312"/>
      <c r="U36" s="312"/>
      <c r="V36" s="312"/>
      <c r="W36" s="313"/>
      <c r="X36" s="311">
        <f>X43</f>
        <v>0</v>
      </c>
      <c r="Y36" s="312"/>
      <c r="Z36" s="312"/>
      <c r="AA36" s="312"/>
      <c r="AB36" s="313"/>
      <c r="AC36"/>
    </row>
    <row r="37" spans="1:29" ht="18.75" hidden="1" customHeight="1">
      <c r="A37" s="309"/>
      <c r="B37" s="37" t="s">
        <v>456</v>
      </c>
      <c r="C37" s="37" t="s">
        <v>456</v>
      </c>
      <c r="D37" s="28"/>
      <c r="E37" s="300"/>
      <c r="F37" s="300"/>
      <c r="G37" s="300"/>
      <c r="H37" s="310"/>
      <c r="I37" s="28"/>
      <c r="J37" s="300"/>
      <c r="K37" s="300"/>
      <c r="L37" s="300"/>
      <c r="M37" s="310"/>
      <c r="N37" s="28"/>
      <c r="O37" s="300"/>
      <c r="P37" s="300"/>
      <c r="Q37" s="300"/>
      <c r="R37" s="310"/>
      <c r="S37" s="28"/>
      <c r="T37" s="300"/>
      <c r="U37" s="300"/>
      <c r="V37" s="300"/>
      <c r="W37" s="310"/>
      <c r="X37" s="28"/>
      <c r="Y37" s="300"/>
      <c r="Z37" s="300"/>
      <c r="AA37" s="300"/>
      <c r="AB37" s="310"/>
      <c r="AC37"/>
    </row>
    <row r="38" spans="1:29" ht="18.75" hidden="1" customHeight="1">
      <c r="A38" s="309"/>
      <c r="B38" s="37" t="s">
        <v>457</v>
      </c>
      <c r="C38" s="37" t="s">
        <v>457</v>
      </c>
      <c r="D38" s="311">
        <f>D45</f>
        <v>0</v>
      </c>
      <c r="E38" s="312"/>
      <c r="F38" s="312"/>
      <c r="G38" s="312"/>
      <c r="H38" s="313"/>
      <c r="I38" s="311">
        <f>I45</f>
        <v>0</v>
      </c>
      <c r="J38" s="312"/>
      <c r="K38" s="312"/>
      <c r="L38" s="312"/>
      <c r="M38" s="313"/>
      <c r="N38" s="311">
        <f>N45</f>
        <v>0</v>
      </c>
      <c r="O38" s="312"/>
      <c r="P38" s="312"/>
      <c r="Q38" s="312"/>
      <c r="R38" s="313"/>
      <c r="S38" s="311">
        <f>S45</f>
        <v>0</v>
      </c>
      <c r="T38" s="312"/>
      <c r="U38" s="312"/>
      <c r="V38" s="312"/>
      <c r="W38" s="313"/>
      <c r="X38" s="311">
        <f>X45</f>
        <v>0</v>
      </c>
      <c r="Y38" s="312"/>
      <c r="Z38" s="312"/>
      <c r="AA38" s="312"/>
      <c r="AB38" s="313"/>
      <c r="AC38"/>
    </row>
    <row r="39" spans="1:29" ht="19.5" hidden="1" customHeight="1">
      <c r="A39" s="309"/>
      <c r="B39" s="37" t="s">
        <v>458</v>
      </c>
      <c r="C39" s="37" t="s">
        <v>458</v>
      </c>
      <c r="D39" s="28"/>
      <c r="E39" s="300"/>
      <c r="F39" s="300"/>
      <c r="G39" s="300"/>
      <c r="H39" s="310"/>
      <c r="I39" s="28"/>
      <c r="J39" s="300"/>
      <c r="K39" s="300"/>
      <c r="L39" s="300"/>
      <c r="M39" s="310"/>
      <c r="N39" s="28"/>
      <c r="O39" s="300"/>
      <c r="P39" s="300"/>
      <c r="Q39" s="300"/>
      <c r="R39" s="310"/>
      <c r="S39" s="28"/>
      <c r="T39" s="300"/>
      <c r="U39" s="300"/>
      <c r="V39" s="300"/>
      <c r="W39" s="310"/>
      <c r="X39" s="28"/>
      <c r="Y39" s="300"/>
      <c r="Z39" s="300"/>
      <c r="AA39" s="300"/>
      <c r="AB39" s="310"/>
      <c r="AC39"/>
    </row>
    <row r="40" spans="1:29" ht="18.75" hidden="1" customHeight="1">
      <c r="A40" s="309"/>
      <c r="B40" s="37" t="s">
        <v>459</v>
      </c>
      <c r="C40" s="37" t="s">
        <v>459</v>
      </c>
      <c r="D40" s="311">
        <f>D47</f>
        <v>0</v>
      </c>
      <c r="E40" s="312"/>
      <c r="F40" s="312"/>
      <c r="G40" s="312"/>
      <c r="H40" s="313"/>
      <c r="I40" s="311">
        <f>I47</f>
        <v>0</v>
      </c>
      <c r="J40" s="312"/>
      <c r="K40" s="312"/>
      <c r="L40" s="312"/>
      <c r="M40" s="313"/>
      <c r="N40" s="311">
        <f>N47</f>
        <v>0</v>
      </c>
      <c r="O40" s="312"/>
      <c r="P40" s="312"/>
      <c r="Q40" s="312"/>
      <c r="R40" s="313"/>
      <c r="S40" s="311">
        <f>S47</f>
        <v>0</v>
      </c>
      <c r="T40" s="312"/>
      <c r="U40" s="312"/>
      <c r="V40" s="312"/>
      <c r="W40" s="313"/>
      <c r="X40" s="311">
        <f>X47</f>
        <v>0</v>
      </c>
      <c r="Y40" s="312"/>
      <c r="Z40" s="312"/>
      <c r="AA40" s="312"/>
      <c r="AB40" s="313"/>
      <c r="AC40"/>
    </row>
    <row r="41" spans="1:29" ht="18.75" hidden="1" customHeight="1">
      <c r="A41" s="309"/>
      <c r="B41" s="37" t="s">
        <v>460</v>
      </c>
      <c r="C41" s="37" t="s">
        <v>460</v>
      </c>
      <c r="D41" s="28"/>
      <c r="E41" s="300"/>
      <c r="F41" s="300"/>
      <c r="G41" s="300"/>
      <c r="H41" s="310"/>
      <c r="I41" s="28"/>
      <c r="J41" s="300"/>
      <c r="K41" s="300"/>
      <c r="L41" s="300"/>
      <c r="M41" s="310"/>
      <c r="N41" s="28"/>
      <c r="O41" s="300"/>
      <c r="P41" s="300"/>
      <c r="Q41" s="300"/>
      <c r="R41" s="310"/>
      <c r="S41" s="28"/>
      <c r="T41" s="300"/>
      <c r="U41" s="300"/>
      <c r="V41" s="300"/>
      <c r="W41" s="310"/>
      <c r="X41" s="28"/>
      <c r="Y41" s="300"/>
      <c r="Z41" s="300"/>
      <c r="AA41" s="300"/>
      <c r="AB41" s="310"/>
      <c r="AC41"/>
    </row>
    <row r="42" spans="1:29" ht="18.75" hidden="1" customHeight="1">
      <c r="A42" s="309"/>
      <c r="D42" s="311">
        <f>D49</f>
        <v>0</v>
      </c>
      <c r="E42" s="312"/>
      <c r="F42" s="312"/>
      <c r="G42" s="312"/>
      <c r="H42" s="313"/>
      <c r="I42" s="311">
        <f>I49</f>
        <v>0</v>
      </c>
      <c r="J42" s="312"/>
      <c r="K42" s="312"/>
      <c r="L42" s="312"/>
      <c r="M42" s="313"/>
      <c r="N42" s="311">
        <f>N49</f>
        <v>0</v>
      </c>
      <c r="O42" s="312"/>
      <c r="P42" s="312"/>
      <c r="Q42" s="312"/>
      <c r="R42" s="313"/>
      <c r="S42" s="311">
        <f>S49</f>
        <v>0</v>
      </c>
      <c r="T42" s="312"/>
      <c r="U42" s="312"/>
      <c r="V42" s="312"/>
      <c r="W42" s="313"/>
      <c r="X42" s="311">
        <f>X49</f>
        <v>0</v>
      </c>
      <c r="Y42" s="312"/>
      <c r="Z42" s="312"/>
      <c r="AA42" s="312"/>
      <c r="AB42" s="313"/>
      <c r="AC42"/>
    </row>
    <row r="43" spans="1:29" ht="18.75" hidden="1" customHeight="1">
      <c r="A43"/>
      <c r="D43" s="28"/>
      <c r="E43" s="300"/>
      <c r="F43" s="300"/>
      <c r="G43" s="300"/>
      <c r="H43" s="310"/>
      <c r="I43" s="28"/>
      <c r="J43" s="300"/>
      <c r="K43" s="300"/>
      <c r="L43" s="300"/>
      <c r="M43" s="310"/>
      <c r="N43" s="28"/>
      <c r="O43" s="300"/>
      <c r="P43" s="300"/>
      <c r="Q43" s="300"/>
      <c r="R43" s="310"/>
      <c r="S43" s="28"/>
      <c r="T43" s="300"/>
      <c r="U43" s="300"/>
      <c r="V43" s="300"/>
      <c r="W43" s="310"/>
      <c r="X43" s="28"/>
      <c r="Y43" s="300"/>
      <c r="Z43" s="300"/>
      <c r="AA43" s="300"/>
      <c r="AB43" s="310"/>
      <c r="AC43"/>
    </row>
    <row r="44" spans="1:29" ht="21.75" hidden="1" customHeight="1">
      <c r="A44"/>
      <c r="B44" s="37" t="s">
        <v>444</v>
      </c>
      <c r="C44" s="37" t="s">
        <v>444</v>
      </c>
      <c r="D44" s="311">
        <f>D51</f>
        <v>0</v>
      </c>
      <c r="E44" s="312"/>
      <c r="F44" s="312"/>
      <c r="G44" s="312"/>
      <c r="H44" s="313"/>
      <c r="I44" s="311">
        <f>I51</f>
        <v>0</v>
      </c>
      <c r="J44" s="312"/>
      <c r="K44" s="312"/>
      <c r="L44" s="312"/>
      <c r="M44" s="313"/>
      <c r="N44" s="311">
        <f>N51</f>
        <v>0</v>
      </c>
      <c r="O44" s="312"/>
      <c r="P44" s="312"/>
      <c r="Q44" s="312"/>
      <c r="R44" s="313"/>
      <c r="S44" s="311">
        <f>S51</f>
        <v>0</v>
      </c>
      <c r="T44" s="312"/>
      <c r="U44" s="312"/>
      <c r="V44" s="312"/>
      <c r="W44" s="313"/>
      <c r="X44" s="311">
        <f>X51</f>
        <v>0</v>
      </c>
      <c r="Y44" s="312"/>
      <c r="Z44" s="312"/>
      <c r="AA44" s="312"/>
      <c r="AB44" s="313"/>
      <c r="AC44"/>
    </row>
    <row r="45" spans="1:29" ht="18.75" hidden="1" customHeight="1">
      <c r="A45"/>
      <c r="B45" s="37" t="s">
        <v>445</v>
      </c>
      <c r="C45" s="37" t="s">
        <v>445</v>
      </c>
      <c r="D45" s="28"/>
      <c r="E45" s="300"/>
      <c r="F45" s="300"/>
      <c r="G45" s="300"/>
      <c r="H45" s="310"/>
      <c r="I45" s="28"/>
      <c r="J45" s="300"/>
      <c r="K45" s="300"/>
      <c r="L45" s="300"/>
      <c r="M45" s="310"/>
      <c r="N45" s="28"/>
      <c r="O45" s="300"/>
      <c r="P45" s="300"/>
      <c r="Q45" s="300"/>
      <c r="R45" s="310"/>
      <c r="S45" s="28"/>
      <c r="T45" s="300"/>
      <c r="U45" s="300"/>
      <c r="V45" s="300"/>
      <c r="W45" s="310"/>
      <c r="X45" s="28"/>
      <c r="Y45" s="300"/>
      <c r="Z45" s="300"/>
      <c r="AA45" s="300"/>
      <c r="AB45" s="310"/>
      <c r="AC45"/>
    </row>
    <row r="46" spans="1:29" ht="18.75" hidden="1" customHeight="1">
      <c r="A46"/>
      <c r="B46" s="37" t="s">
        <v>446</v>
      </c>
      <c r="C46" s="37" t="s">
        <v>446</v>
      </c>
      <c r="D46" s="311">
        <f>D53</f>
        <v>0</v>
      </c>
      <c r="E46" s="312"/>
      <c r="F46" s="312"/>
      <c r="G46" s="312"/>
      <c r="H46" s="313"/>
      <c r="I46" s="311">
        <f>I53</f>
        <v>0</v>
      </c>
      <c r="J46" s="312"/>
      <c r="K46" s="312"/>
      <c r="L46" s="312"/>
      <c r="M46" s="313"/>
      <c r="N46" s="311">
        <f>N53</f>
        <v>0</v>
      </c>
      <c r="O46" s="312"/>
      <c r="P46" s="312"/>
      <c r="Q46" s="312"/>
      <c r="R46" s="313"/>
      <c r="S46" s="311">
        <f>S53</f>
        <v>0</v>
      </c>
      <c r="T46" s="312"/>
      <c r="U46" s="312"/>
      <c r="V46" s="312"/>
      <c r="W46" s="313"/>
      <c r="X46" s="311">
        <f>X53</f>
        <v>0</v>
      </c>
      <c r="Y46" s="312"/>
      <c r="Z46" s="312"/>
      <c r="AA46" s="312"/>
      <c r="AB46" s="313"/>
      <c r="AC46"/>
    </row>
    <row r="47" spans="1:29" ht="19.5" hidden="1" customHeight="1">
      <c r="A47"/>
      <c r="B47" s="37" t="s">
        <v>447</v>
      </c>
      <c r="C47" s="37" t="s">
        <v>447</v>
      </c>
      <c r="D47" s="28"/>
      <c r="E47" s="300"/>
      <c r="F47" s="300"/>
      <c r="G47" s="300"/>
      <c r="H47" s="310"/>
      <c r="I47" s="28"/>
      <c r="J47" s="300"/>
      <c r="K47" s="300"/>
      <c r="L47" s="300"/>
      <c r="M47" s="310"/>
      <c r="N47" s="28"/>
      <c r="O47" s="300"/>
      <c r="P47" s="300"/>
      <c r="Q47" s="300"/>
      <c r="R47" s="310"/>
      <c r="S47" s="28"/>
      <c r="T47" s="300"/>
      <c r="U47" s="300"/>
      <c r="V47" s="300"/>
      <c r="W47" s="310"/>
      <c r="X47" s="28"/>
      <c r="Y47" s="300"/>
      <c r="Z47" s="300"/>
      <c r="AA47" s="300"/>
      <c r="AB47" s="310"/>
      <c r="AC47"/>
    </row>
    <row r="48" spans="1:29" ht="18.75" hidden="1" customHeight="1">
      <c r="A48"/>
      <c r="B48" s="37" t="s">
        <v>452</v>
      </c>
      <c r="C48" s="37" t="s">
        <v>452</v>
      </c>
      <c r="D48" s="311">
        <f>D55</f>
        <v>0</v>
      </c>
      <c r="E48" s="312"/>
      <c r="F48" s="312"/>
      <c r="G48" s="312"/>
      <c r="H48" s="313"/>
      <c r="I48" s="311">
        <f>I55</f>
        <v>0</v>
      </c>
      <c r="J48" s="312"/>
      <c r="K48" s="312"/>
      <c r="L48" s="312"/>
      <c r="M48" s="313"/>
      <c r="N48" s="311">
        <f>N55</f>
        <v>0</v>
      </c>
      <c r="O48" s="312"/>
      <c r="P48" s="312"/>
      <c r="Q48" s="312"/>
      <c r="R48" s="313"/>
      <c r="S48" s="311">
        <f>S55</f>
        <v>0</v>
      </c>
      <c r="T48" s="312"/>
      <c r="U48" s="312"/>
      <c r="V48" s="312"/>
      <c r="W48" s="313"/>
      <c r="X48" s="311">
        <f>X55</f>
        <v>0</v>
      </c>
      <c r="Y48" s="312"/>
      <c r="Z48" s="312"/>
      <c r="AA48" s="312"/>
      <c r="AB48" s="313"/>
      <c r="AC48"/>
    </row>
    <row r="49" spans="1:29" ht="18.75" hidden="1" customHeight="1">
      <c r="A49"/>
      <c r="B49" s="37" t="s">
        <v>453</v>
      </c>
      <c r="C49" s="37" t="s">
        <v>453</v>
      </c>
      <c r="D49" s="28"/>
      <c r="E49" s="300"/>
      <c r="F49" s="300"/>
      <c r="G49" s="300"/>
      <c r="H49" s="310"/>
      <c r="I49" s="28"/>
      <c r="J49" s="300"/>
      <c r="K49" s="300"/>
      <c r="L49" s="300"/>
      <c r="M49" s="310"/>
      <c r="N49" s="28"/>
      <c r="O49" s="300"/>
      <c r="P49" s="300"/>
      <c r="Q49" s="300"/>
      <c r="R49" s="310"/>
      <c r="S49" s="28"/>
      <c r="T49" s="300"/>
      <c r="U49" s="300"/>
      <c r="V49" s="300"/>
      <c r="W49" s="310"/>
      <c r="X49" s="28"/>
      <c r="Y49" s="300"/>
      <c r="Z49" s="300"/>
      <c r="AA49" s="300"/>
      <c r="AB49" s="310"/>
      <c r="AC49"/>
    </row>
    <row r="50" spans="1:29" ht="19.5" hidden="1" customHeight="1">
      <c r="A50"/>
      <c r="B50" s="37" t="s">
        <v>454</v>
      </c>
      <c r="C50" s="37" t="s">
        <v>454</v>
      </c>
      <c r="D50" s="311">
        <f>D57</f>
        <v>0</v>
      </c>
      <c r="E50" s="312"/>
      <c r="F50" s="312"/>
      <c r="G50" s="312"/>
      <c r="H50" s="313"/>
      <c r="I50" s="311">
        <f>I57</f>
        <v>0</v>
      </c>
      <c r="J50" s="312"/>
      <c r="K50" s="312"/>
      <c r="L50" s="312"/>
      <c r="M50" s="313"/>
      <c r="N50" s="311">
        <f>N57</f>
        <v>0</v>
      </c>
      <c r="O50" s="312"/>
      <c r="P50" s="312"/>
      <c r="Q50" s="312"/>
      <c r="R50" s="313"/>
      <c r="S50" s="311">
        <f>S57</f>
        <v>0</v>
      </c>
      <c r="T50" s="312"/>
      <c r="U50" s="312"/>
      <c r="V50" s="312"/>
      <c r="W50" s="313"/>
      <c r="X50" s="311">
        <f>X57</f>
        <v>0</v>
      </c>
      <c r="Y50" s="312"/>
      <c r="Z50" s="312"/>
      <c r="AA50" s="312"/>
      <c r="AB50" s="313"/>
      <c r="AC50"/>
    </row>
    <row r="51" spans="1:29" ht="18.75" hidden="1" customHeight="1">
      <c r="A51"/>
      <c r="D51" s="28"/>
      <c r="E51" s="300"/>
      <c r="F51" s="300"/>
      <c r="G51" s="300"/>
      <c r="H51" s="310"/>
      <c r="I51" s="28"/>
      <c r="J51" s="300"/>
      <c r="K51" s="300"/>
      <c r="L51" s="300"/>
      <c r="M51" s="310"/>
      <c r="N51" s="28"/>
      <c r="O51" s="300"/>
      <c r="P51" s="300"/>
      <c r="Q51" s="300"/>
      <c r="R51" s="310"/>
      <c r="S51" s="28"/>
      <c r="T51" s="300"/>
      <c r="U51" s="300"/>
      <c r="V51" s="300"/>
      <c r="W51" s="310"/>
      <c r="X51" s="28"/>
      <c r="Y51" s="300"/>
      <c r="Z51" s="300"/>
      <c r="AA51" s="300"/>
      <c r="AB51" s="310"/>
      <c r="AC51"/>
    </row>
    <row r="52" spans="1:29" ht="18.75" hidden="1" customHeight="1">
      <c r="A52"/>
      <c r="D52" s="311">
        <f>D59</f>
        <v>0</v>
      </c>
      <c r="E52" s="312"/>
      <c r="F52" s="312"/>
      <c r="G52" s="312"/>
      <c r="H52" s="313"/>
      <c r="I52" s="311">
        <f>I59</f>
        <v>0</v>
      </c>
      <c r="J52" s="312"/>
      <c r="K52" s="312"/>
      <c r="L52" s="312"/>
      <c r="M52" s="313"/>
      <c r="N52" s="311">
        <f>N59</f>
        <v>0</v>
      </c>
      <c r="O52" s="312"/>
      <c r="P52" s="312"/>
      <c r="Q52" s="312"/>
      <c r="R52" s="313"/>
      <c r="S52" s="311">
        <f>S59</f>
        <v>0</v>
      </c>
      <c r="T52" s="312"/>
      <c r="U52" s="312"/>
      <c r="V52" s="312"/>
      <c r="W52" s="313"/>
      <c r="X52" s="311">
        <f>X59</f>
        <v>0</v>
      </c>
      <c r="Y52" s="312"/>
      <c r="Z52" s="312"/>
      <c r="AA52" s="312"/>
      <c r="AB52" s="313"/>
      <c r="AC52"/>
    </row>
    <row r="53" spans="1:29" ht="21.75" hidden="1" customHeight="1">
      <c r="A53"/>
      <c r="B53" s="37" t="s">
        <v>444</v>
      </c>
      <c r="C53" s="37" t="s">
        <v>444</v>
      </c>
      <c r="D53" s="28"/>
      <c r="E53" s="300"/>
      <c r="F53" s="300"/>
      <c r="G53" s="300"/>
      <c r="H53" s="310"/>
      <c r="I53" s="28"/>
      <c r="J53" s="300"/>
      <c r="K53" s="300"/>
      <c r="L53" s="300"/>
      <c r="M53" s="310"/>
      <c r="N53" s="28"/>
      <c r="O53" s="300"/>
      <c r="P53" s="300"/>
      <c r="Q53" s="300"/>
      <c r="R53" s="310"/>
      <c r="S53" s="28"/>
      <c r="T53" s="300"/>
      <c r="U53" s="300"/>
      <c r="V53" s="300"/>
      <c r="W53" s="310"/>
      <c r="X53" s="28"/>
      <c r="Y53" s="300"/>
      <c r="Z53" s="300"/>
      <c r="AA53" s="300"/>
      <c r="AB53" s="310"/>
      <c r="AC53"/>
    </row>
    <row r="54" spans="1:29" ht="18.75" hidden="1" customHeight="1">
      <c r="A54"/>
      <c r="B54" s="37" t="s">
        <v>445</v>
      </c>
      <c r="C54" s="37" t="s">
        <v>445</v>
      </c>
      <c r="D54" s="311">
        <f>D61</f>
        <v>0</v>
      </c>
      <c r="E54" s="312"/>
      <c r="F54" s="312"/>
      <c r="G54" s="312"/>
      <c r="H54" s="313"/>
      <c r="I54" s="311">
        <f>I61</f>
        <v>0</v>
      </c>
      <c r="J54" s="312"/>
      <c r="K54" s="312"/>
      <c r="L54" s="312"/>
      <c r="M54" s="313"/>
      <c r="N54" s="311">
        <f>N61</f>
        <v>0</v>
      </c>
      <c r="O54" s="312"/>
      <c r="P54" s="312"/>
      <c r="Q54" s="312"/>
      <c r="R54" s="313"/>
      <c r="S54" s="311">
        <f>S61</f>
        <v>0</v>
      </c>
      <c r="T54" s="312"/>
      <c r="U54" s="312"/>
      <c r="V54" s="312"/>
      <c r="W54" s="313"/>
      <c r="X54" s="311">
        <f>X61</f>
        <v>0</v>
      </c>
      <c r="Y54" s="312"/>
      <c r="Z54" s="312"/>
      <c r="AA54" s="312"/>
      <c r="AB54" s="313"/>
      <c r="AC54"/>
    </row>
    <row r="55" spans="1:29" ht="18.75" hidden="1" customHeight="1">
      <c r="A55"/>
      <c r="B55" s="37" t="s">
        <v>446</v>
      </c>
      <c r="C55" s="37" t="s">
        <v>446</v>
      </c>
      <c r="D55" s="28"/>
      <c r="E55" s="300"/>
      <c r="F55" s="300"/>
      <c r="G55" s="300"/>
      <c r="H55" s="310"/>
      <c r="I55" s="28"/>
      <c r="J55" s="300"/>
      <c r="K55" s="300"/>
      <c r="L55" s="300"/>
      <c r="M55" s="310"/>
      <c r="N55" s="28"/>
      <c r="O55" s="300"/>
      <c r="P55" s="300"/>
      <c r="Q55" s="300"/>
      <c r="R55" s="310"/>
      <c r="S55" s="28"/>
      <c r="T55" s="300"/>
      <c r="U55" s="300"/>
      <c r="V55" s="300"/>
      <c r="W55" s="310"/>
      <c r="X55" s="28"/>
      <c r="Y55" s="300"/>
      <c r="Z55" s="300"/>
      <c r="AA55" s="300"/>
      <c r="AB55" s="310"/>
      <c r="AC55"/>
    </row>
    <row r="56" spans="1:29" ht="19.5" hidden="1" customHeight="1">
      <c r="A56"/>
      <c r="B56" s="37" t="s">
        <v>447</v>
      </c>
      <c r="C56" s="37" t="s">
        <v>447</v>
      </c>
      <c r="D56" s="311">
        <f>D63</f>
        <v>0</v>
      </c>
      <c r="E56" s="312"/>
      <c r="F56" s="312"/>
      <c r="G56" s="312"/>
      <c r="H56" s="313"/>
      <c r="I56" s="311">
        <f>I63</f>
        <v>0</v>
      </c>
      <c r="J56" s="312"/>
      <c r="K56" s="312"/>
      <c r="L56" s="312"/>
      <c r="M56" s="313"/>
      <c r="N56" s="311">
        <f>N63</f>
        <v>0</v>
      </c>
      <c r="O56" s="312"/>
      <c r="P56" s="312"/>
      <c r="Q56" s="312"/>
      <c r="R56" s="313"/>
      <c r="S56" s="311">
        <f>S63</f>
        <v>0</v>
      </c>
      <c r="T56" s="312"/>
      <c r="U56" s="312"/>
      <c r="V56" s="312"/>
      <c r="W56" s="313"/>
      <c r="X56" s="311">
        <f>X63</f>
        <v>0</v>
      </c>
      <c r="Y56" s="312"/>
      <c r="Z56" s="312"/>
      <c r="AA56" s="312"/>
      <c r="AB56" s="313"/>
      <c r="AC56"/>
    </row>
    <row r="57" spans="1:29" ht="18.75" hidden="1" customHeight="1">
      <c r="A57"/>
      <c r="B57" s="37" t="s">
        <v>452</v>
      </c>
      <c r="C57" s="37" t="s">
        <v>452</v>
      </c>
      <c r="D57" s="28"/>
      <c r="E57" s="300"/>
      <c r="F57" s="300"/>
      <c r="G57" s="300"/>
      <c r="H57" s="310"/>
      <c r="I57" s="28"/>
      <c r="J57" s="300"/>
      <c r="K57" s="300"/>
      <c r="L57" s="300"/>
      <c r="M57" s="310"/>
      <c r="N57" s="28"/>
      <c r="O57" s="300"/>
      <c r="P57" s="300"/>
      <c r="Q57" s="300"/>
      <c r="R57" s="310"/>
      <c r="S57" s="28"/>
      <c r="T57" s="300"/>
      <c r="U57" s="300"/>
      <c r="V57" s="300"/>
      <c r="W57" s="310"/>
      <c r="X57" s="28"/>
      <c r="Y57" s="300"/>
      <c r="Z57" s="300"/>
      <c r="AA57" s="300"/>
      <c r="AB57" s="310"/>
      <c r="AC57"/>
    </row>
    <row r="58" spans="1:29" ht="18.75" hidden="1" customHeight="1">
      <c r="A58"/>
      <c r="B58" s="37" t="s">
        <v>453</v>
      </c>
      <c r="C58" s="37" t="s">
        <v>453</v>
      </c>
      <c r="D58" s="311">
        <f>D65</f>
        <v>0</v>
      </c>
      <c r="E58" s="312"/>
      <c r="F58" s="312"/>
      <c r="G58" s="312"/>
      <c r="H58" s="313"/>
      <c r="I58" s="311">
        <f>I65</f>
        <v>0</v>
      </c>
      <c r="J58" s="312"/>
      <c r="K58" s="312"/>
      <c r="L58" s="312"/>
      <c r="M58" s="313"/>
      <c r="N58" s="311">
        <f>N65</f>
        <v>0</v>
      </c>
      <c r="O58" s="312"/>
      <c r="P58" s="312"/>
      <c r="Q58" s="312"/>
      <c r="R58" s="313"/>
      <c r="S58" s="311">
        <f>S65</f>
        <v>0</v>
      </c>
      <c r="T58" s="312"/>
      <c r="U58" s="312"/>
      <c r="V58" s="312"/>
      <c r="W58" s="313"/>
      <c r="X58" s="311">
        <f>X65</f>
        <v>0</v>
      </c>
      <c r="Y58" s="312"/>
      <c r="Z58" s="312"/>
      <c r="AA58" s="312"/>
      <c r="AB58" s="313"/>
      <c r="AC58"/>
    </row>
    <row r="59" spans="1:29" ht="19.5" hidden="1" customHeight="1">
      <c r="A59"/>
      <c r="B59" s="37" t="s">
        <v>454</v>
      </c>
      <c r="C59" s="37" t="s">
        <v>454</v>
      </c>
      <c r="D59" s="28"/>
      <c r="E59" s="300"/>
      <c r="F59" s="300"/>
      <c r="G59" s="300"/>
      <c r="H59" s="310"/>
      <c r="I59" s="28"/>
      <c r="J59" s="300"/>
      <c r="K59" s="300"/>
      <c r="L59" s="300"/>
      <c r="M59" s="310"/>
      <c r="N59" s="28"/>
      <c r="O59" s="300"/>
      <c r="P59" s="300"/>
      <c r="Q59" s="300"/>
      <c r="R59" s="310"/>
      <c r="S59" s="28"/>
      <c r="T59" s="300"/>
      <c r="U59" s="300"/>
      <c r="V59" s="300"/>
      <c r="W59" s="310"/>
      <c r="X59" s="28"/>
      <c r="Y59" s="300"/>
      <c r="Z59" s="300"/>
      <c r="AA59" s="300"/>
      <c r="AB59" s="310"/>
      <c r="AC59"/>
    </row>
    <row r="60" spans="1:29" ht="18.75" hidden="1" customHeight="1">
      <c r="A60"/>
      <c r="D60" s="311">
        <f>D67</f>
        <v>0</v>
      </c>
      <c r="E60" s="312"/>
      <c r="F60" s="312"/>
      <c r="G60" s="312"/>
      <c r="H60" s="313"/>
      <c r="I60" s="311">
        <f>I67</f>
        <v>0</v>
      </c>
      <c r="J60" s="312"/>
      <c r="K60" s="312"/>
      <c r="L60" s="312"/>
      <c r="M60" s="313"/>
      <c r="N60" s="311">
        <f>N67</f>
        <v>0</v>
      </c>
      <c r="O60" s="312"/>
      <c r="P60" s="312"/>
      <c r="Q60" s="312"/>
      <c r="R60" s="313"/>
      <c r="S60" s="311">
        <f>S67</f>
        <v>0</v>
      </c>
      <c r="T60" s="312"/>
      <c r="U60" s="312"/>
      <c r="V60" s="312"/>
      <c r="W60" s="313"/>
      <c r="X60" s="311">
        <f>X67</f>
        <v>0</v>
      </c>
      <c r="Y60" s="312"/>
      <c r="Z60" s="312"/>
      <c r="AA60" s="312"/>
      <c r="AB60" s="313"/>
      <c r="AC60"/>
    </row>
    <row r="61" spans="1:29" ht="18.75" hidden="1" customHeight="1">
      <c r="A61"/>
      <c r="D61" s="28"/>
      <c r="E61" s="300"/>
      <c r="F61" s="300"/>
      <c r="G61" s="300"/>
      <c r="H61" s="310"/>
      <c r="I61" s="28"/>
      <c r="J61" s="300"/>
      <c r="K61" s="300"/>
      <c r="L61" s="300"/>
      <c r="M61" s="310"/>
      <c r="N61" s="28"/>
      <c r="O61" s="300"/>
      <c r="P61" s="300"/>
      <c r="Q61" s="300"/>
      <c r="R61" s="310"/>
      <c r="S61" s="28"/>
      <c r="T61" s="300"/>
      <c r="U61" s="300"/>
      <c r="V61" s="300"/>
      <c r="W61" s="310"/>
      <c r="X61" s="28"/>
      <c r="Y61" s="300"/>
      <c r="Z61" s="300"/>
      <c r="AA61" s="300"/>
      <c r="AB61" s="310"/>
      <c r="AC61"/>
    </row>
    <row r="62" spans="1:29" ht="21.75" hidden="1" customHeight="1">
      <c r="A62"/>
      <c r="B62" s="37" t="s">
        <v>444</v>
      </c>
      <c r="C62" s="37" t="s">
        <v>444</v>
      </c>
      <c r="D62" s="311">
        <f>D69</f>
        <v>0</v>
      </c>
      <c r="E62" s="312"/>
      <c r="F62" s="312"/>
      <c r="G62" s="312"/>
      <c r="H62" s="313"/>
      <c r="I62" s="311">
        <f>I69</f>
        <v>0</v>
      </c>
      <c r="J62" s="312"/>
      <c r="K62" s="312"/>
      <c r="L62" s="312"/>
      <c r="M62" s="313"/>
      <c r="N62" s="311">
        <f>N69</f>
        <v>0</v>
      </c>
      <c r="O62" s="312"/>
      <c r="P62" s="312"/>
      <c r="Q62" s="312"/>
      <c r="R62" s="313"/>
      <c r="S62" s="311">
        <f>S69</f>
        <v>0</v>
      </c>
      <c r="T62" s="312"/>
      <c r="U62" s="312"/>
      <c r="V62" s="312"/>
      <c r="W62" s="313"/>
      <c r="X62" s="311">
        <f>X69</f>
        <v>0</v>
      </c>
      <c r="Y62" s="312"/>
      <c r="Z62" s="312"/>
      <c r="AA62" s="312"/>
      <c r="AB62" s="313"/>
      <c r="AC62"/>
    </row>
    <row r="63" spans="1:29" ht="18.75" hidden="1" customHeight="1">
      <c r="A63"/>
      <c r="B63" s="37" t="s">
        <v>445</v>
      </c>
      <c r="C63" s="37" t="s">
        <v>445</v>
      </c>
      <c r="D63" s="28"/>
      <c r="E63" s="300"/>
      <c r="F63" s="300"/>
      <c r="G63" s="300"/>
      <c r="H63" s="310"/>
      <c r="I63" s="28"/>
      <c r="J63" s="300"/>
      <c r="K63" s="300"/>
      <c r="L63" s="300"/>
      <c r="M63" s="310"/>
      <c r="N63" s="28"/>
      <c r="O63" s="300"/>
      <c r="P63" s="300"/>
      <c r="Q63" s="300"/>
      <c r="R63" s="310"/>
      <c r="S63" s="28"/>
      <c r="T63" s="300"/>
      <c r="U63" s="300"/>
      <c r="V63" s="300"/>
      <c r="W63" s="310"/>
      <c r="X63" s="28"/>
      <c r="Y63" s="300"/>
      <c r="Z63" s="300"/>
      <c r="AA63" s="300"/>
      <c r="AB63" s="310"/>
      <c r="AC63"/>
    </row>
    <row r="64" spans="1:29" ht="18.75" hidden="1" customHeight="1">
      <c r="A64"/>
      <c r="B64" s="37" t="s">
        <v>446</v>
      </c>
      <c r="C64" s="37" t="s">
        <v>446</v>
      </c>
      <c r="D64" s="311">
        <f>B71</f>
        <v>0</v>
      </c>
      <c r="E64" s="312"/>
      <c r="F64" s="312"/>
      <c r="G64" s="312"/>
      <c r="H64" s="313"/>
      <c r="I64" s="311">
        <f>I71</f>
        <v>0</v>
      </c>
      <c r="J64" s="312"/>
      <c r="K64" s="312"/>
      <c r="L64" s="312"/>
      <c r="M64" s="313"/>
      <c r="N64" s="311">
        <f>N71</f>
        <v>0</v>
      </c>
      <c r="O64" s="312"/>
      <c r="P64" s="312"/>
      <c r="Q64" s="312"/>
      <c r="R64" s="313"/>
      <c r="S64" s="311">
        <f>S71</f>
        <v>0</v>
      </c>
      <c r="T64" s="312"/>
      <c r="U64" s="312"/>
      <c r="V64" s="312"/>
      <c r="W64" s="313"/>
      <c r="X64" s="311">
        <f>X71</f>
        <v>0</v>
      </c>
      <c r="Y64" s="312"/>
      <c r="Z64" s="312"/>
      <c r="AA64" s="312"/>
      <c r="AB64" s="313"/>
      <c r="AC64"/>
    </row>
    <row r="65" spans="1:29" ht="19.5" hidden="1" customHeight="1">
      <c r="A65"/>
      <c r="B65" s="37" t="s">
        <v>447</v>
      </c>
      <c r="C65" s="37" t="s">
        <v>447</v>
      </c>
      <c r="D65" s="28"/>
      <c r="E65" s="300"/>
      <c r="F65" s="300"/>
      <c r="G65" s="300"/>
      <c r="H65" s="310"/>
      <c r="I65" s="28"/>
      <c r="J65" s="300"/>
      <c r="K65" s="300"/>
      <c r="L65" s="300"/>
      <c r="M65" s="310"/>
      <c r="N65" s="28"/>
      <c r="O65" s="300"/>
      <c r="P65" s="300"/>
      <c r="Q65" s="300"/>
      <c r="R65" s="310"/>
      <c r="S65" s="28"/>
      <c r="T65" s="300"/>
      <c r="U65" s="300"/>
      <c r="V65" s="300"/>
      <c r="W65" s="310"/>
      <c r="X65" s="28"/>
      <c r="Y65" s="300"/>
      <c r="Z65" s="300"/>
      <c r="AA65" s="300"/>
      <c r="AB65" s="310"/>
      <c r="AC65"/>
    </row>
    <row r="66" spans="1:29" ht="18.75" hidden="1" customHeight="1">
      <c r="A66"/>
      <c r="B66" s="37" t="s">
        <v>452</v>
      </c>
      <c r="C66" s="37" t="s">
        <v>452</v>
      </c>
      <c r="D66" s="311">
        <f>D72</f>
        <v>0</v>
      </c>
      <c r="E66" s="312"/>
      <c r="F66" s="312"/>
      <c r="G66" s="312"/>
      <c r="H66" s="313"/>
      <c r="I66" s="311">
        <f>I72</f>
        <v>0</v>
      </c>
      <c r="J66" s="312"/>
      <c r="K66" s="312"/>
      <c r="L66" s="312"/>
      <c r="M66" s="313"/>
      <c r="N66" s="311">
        <f>N72</f>
        <v>0</v>
      </c>
      <c r="O66" s="312"/>
      <c r="P66" s="312"/>
      <c r="Q66" s="312"/>
      <c r="R66" s="313"/>
      <c r="S66" s="311">
        <f>S72</f>
        <v>0</v>
      </c>
      <c r="T66" s="312"/>
      <c r="U66" s="312"/>
      <c r="V66" s="312"/>
      <c r="W66" s="313"/>
      <c r="X66" s="311">
        <f>X72</f>
        <v>0</v>
      </c>
      <c r="Y66" s="312"/>
      <c r="Z66" s="312"/>
      <c r="AA66" s="312"/>
      <c r="AB66" s="313"/>
      <c r="AC66"/>
    </row>
    <row r="67" spans="1:29" ht="18.75" hidden="1" customHeight="1">
      <c r="A67"/>
      <c r="B67" s="37" t="s">
        <v>453</v>
      </c>
      <c r="C67" s="37" t="s">
        <v>453</v>
      </c>
      <c r="D67" s="28"/>
      <c r="E67" s="300"/>
      <c r="F67" s="300"/>
      <c r="G67" s="300"/>
      <c r="H67" s="310"/>
      <c r="I67" s="28"/>
      <c r="J67" s="300"/>
      <c r="K67" s="300"/>
      <c r="L67" s="300"/>
      <c r="M67" s="310"/>
      <c r="N67" s="28"/>
      <c r="O67" s="300"/>
      <c r="P67" s="300"/>
      <c r="Q67" s="300"/>
      <c r="R67" s="310"/>
      <c r="S67" s="28"/>
      <c r="T67" s="300"/>
      <c r="U67" s="300"/>
      <c r="V67" s="300"/>
      <c r="W67" s="310"/>
      <c r="X67" s="28"/>
      <c r="Y67" s="300"/>
      <c r="Z67" s="300"/>
      <c r="AA67" s="300"/>
      <c r="AB67" s="310"/>
      <c r="AC67"/>
    </row>
    <row r="68" spans="1:29" ht="19.5" hidden="1" customHeight="1">
      <c r="A68"/>
      <c r="B68" s="37" t="s">
        <v>454</v>
      </c>
      <c r="C68" s="37" t="s">
        <v>454</v>
      </c>
      <c r="D68" s="311" t="e">
        <f>#REF!</f>
        <v>#REF!</v>
      </c>
      <c r="E68" s="312"/>
      <c r="F68" s="312"/>
      <c r="G68" s="312"/>
      <c r="H68" s="313"/>
      <c r="I68" s="311" t="e">
        <f>#REF!</f>
        <v>#REF!</v>
      </c>
      <c r="J68" s="312"/>
      <c r="K68" s="312"/>
      <c r="L68" s="312"/>
      <c r="M68" s="313"/>
      <c r="N68" s="311" t="e">
        <f>#REF!</f>
        <v>#REF!</v>
      </c>
      <c r="O68" s="312"/>
      <c r="P68" s="312"/>
      <c r="Q68" s="312"/>
      <c r="R68" s="313"/>
      <c r="S68" s="311" t="e">
        <f>#REF!</f>
        <v>#REF!</v>
      </c>
      <c r="T68" s="312"/>
      <c r="U68" s="312"/>
      <c r="V68" s="312"/>
      <c r="W68" s="313"/>
      <c r="X68" s="311" t="e">
        <f>#REF!</f>
        <v>#REF!</v>
      </c>
      <c r="Y68" s="312"/>
      <c r="Z68" s="312"/>
      <c r="AA68" s="312"/>
      <c r="AB68" s="313"/>
      <c r="AC68"/>
    </row>
    <row r="69" spans="1:29">
      <c r="A69" s="309"/>
      <c r="D69" s="28"/>
      <c r="E69" s="300"/>
      <c r="F69" s="300"/>
      <c r="G69" s="300"/>
      <c r="H69" s="310"/>
      <c r="I69" s="28"/>
      <c r="J69" s="300"/>
      <c r="K69" s="300"/>
      <c r="L69" s="300"/>
      <c r="M69" s="310"/>
      <c r="N69" s="28"/>
      <c r="O69" s="300"/>
      <c r="P69" s="300"/>
      <c r="Q69" s="300"/>
      <c r="R69" s="310"/>
      <c r="S69" s="28"/>
      <c r="T69" s="300"/>
      <c r="U69" s="300"/>
      <c r="V69" s="300"/>
      <c r="W69" s="310"/>
      <c r="X69" s="28"/>
      <c r="Y69" s="300"/>
      <c r="Z69" s="300"/>
      <c r="AA69" s="300"/>
      <c r="AB69" s="310"/>
      <c r="AC69"/>
    </row>
    <row r="70" spans="1:29" ht="21" customHeight="1">
      <c r="I70" s="37"/>
      <c r="J70" s="37"/>
      <c r="K70" s="37"/>
      <c r="L70" s="37"/>
      <c r="N70" s="37"/>
      <c r="O70" s="37"/>
      <c r="P70" s="37"/>
      <c r="Q70" s="37"/>
      <c r="V70" s="37"/>
    </row>
    <row r="71" spans="1:29" ht="21" customHeight="1">
      <c r="D71" s="85"/>
      <c r="I71" s="37"/>
      <c r="J71" s="37"/>
      <c r="K71" s="37"/>
      <c r="L71" s="37"/>
      <c r="N71" s="37"/>
      <c r="O71" s="37"/>
      <c r="P71" s="37"/>
      <c r="Q71" s="37"/>
      <c r="S71" s="37"/>
      <c r="T71" s="37"/>
      <c r="U71" s="37"/>
      <c r="V71" s="37"/>
      <c r="X71" s="37"/>
      <c r="Y71" s="37"/>
      <c r="Z71" s="37"/>
    </row>
    <row r="72" spans="1:29" ht="21" customHeight="1">
      <c r="D72" s="315"/>
      <c r="E72" s="37"/>
      <c r="H72" s="87"/>
      <c r="I72" s="37"/>
      <c r="J72" s="37"/>
      <c r="K72" s="37"/>
      <c r="L72" s="37"/>
      <c r="N72" s="37"/>
      <c r="O72" s="37"/>
      <c r="P72" s="37"/>
      <c r="Q72" s="37"/>
      <c r="S72" s="37"/>
      <c r="T72" s="37"/>
      <c r="U72" s="37"/>
      <c r="V72" s="37"/>
      <c r="X72" s="37"/>
      <c r="Y72" s="37"/>
      <c r="Z72" s="37"/>
    </row>
    <row r="73" spans="1:29" ht="21" customHeight="1">
      <c r="D73" s="315"/>
      <c r="H73" s="53"/>
      <c r="I73" s="37"/>
      <c r="J73" s="37"/>
      <c r="K73" s="37"/>
      <c r="L73" s="37"/>
      <c r="N73" s="37"/>
      <c r="O73" s="37"/>
      <c r="P73" s="37"/>
      <c r="Q73" s="37"/>
      <c r="V73" s="37"/>
    </row>
    <row r="74" spans="1:29" s="88" customFormat="1" ht="21" customHeight="1">
      <c r="A74" s="314"/>
      <c r="B74" s="37"/>
      <c r="C74" s="37"/>
      <c r="F74" s="37"/>
      <c r="G74" s="37"/>
      <c r="H74" s="37"/>
      <c r="M74" s="37"/>
      <c r="R74"/>
      <c r="W74" s="37"/>
      <c r="AC74" s="37"/>
    </row>
    <row r="75" spans="1:29" s="88" customFormat="1" ht="21" customHeight="1">
      <c r="A75" s="314"/>
      <c r="B75" s="37"/>
      <c r="C75" s="37"/>
      <c r="F75" s="37"/>
      <c r="G75" s="37"/>
      <c r="H75" s="37"/>
      <c r="M75" s="37"/>
      <c r="R75" s="37"/>
      <c r="W75" s="37"/>
      <c r="AC75" s="37"/>
    </row>
    <row r="76" spans="1:29" s="88" customFormat="1" ht="21" customHeight="1">
      <c r="A76" s="314"/>
      <c r="B76" s="37"/>
      <c r="C76" s="37"/>
      <c r="F76" s="37"/>
      <c r="G76" s="37"/>
      <c r="H76" s="37"/>
      <c r="M76" s="37"/>
      <c r="R76" s="37"/>
      <c r="W76" s="37"/>
      <c r="AC76" s="37"/>
    </row>
    <row r="77" spans="1:29" s="88" customFormat="1" ht="21" customHeight="1">
      <c r="A77" s="314"/>
      <c r="B77" s="37"/>
      <c r="C77" s="37"/>
      <c r="F77" s="37"/>
      <c r="G77" s="37"/>
      <c r="H77" s="37"/>
      <c r="M77" s="37"/>
      <c r="R77" s="37"/>
      <c r="W77" s="37"/>
      <c r="AC77" s="37"/>
    </row>
    <row r="78" spans="1:29" s="88" customFormat="1" ht="21" customHeight="1">
      <c r="A78" s="314"/>
      <c r="B78" s="37"/>
      <c r="C78" s="37"/>
      <c r="F78" s="37"/>
      <c r="G78" s="37"/>
      <c r="H78" s="37"/>
      <c r="M78" s="37"/>
      <c r="R78" s="37"/>
      <c r="W78" s="37"/>
      <c r="AC78" s="37"/>
    </row>
    <row r="79" spans="1:29" s="88" customFormat="1" ht="21" customHeight="1">
      <c r="A79" s="314"/>
      <c r="B79" s="37"/>
      <c r="C79" s="37"/>
      <c r="F79" s="37"/>
      <c r="G79" s="37"/>
      <c r="H79" s="37"/>
      <c r="M79" s="37"/>
      <c r="R79" s="37"/>
      <c r="W79" s="37"/>
      <c r="AC79" s="37"/>
    </row>
    <row r="80" spans="1:29" s="88" customFormat="1" ht="21" customHeight="1">
      <c r="A80" s="314"/>
      <c r="B80" s="37"/>
      <c r="C80" s="37"/>
      <c r="F80" s="37"/>
      <c r="G80" s="37"/>
      <c r="H80" s="37"/>
      <c r="M80" s="37"/>
      <c r="R80" s="37"/>
      <c r="W80" s="37"/>
      <c r="AC80" s="37"/>
    </row>
    <row r="81" spans="1:29" s="88" customFormat="1" ht="21" customHeight="1">
      <c r="A81" s="314"/>
      <c r="B81" s="37"/>
      <c r="C81" s="37"/>
      <c r="F81" s="37"/>
      <c r="G81" s="37"/>
      <c r="H81" s="37"/>
      <c r="M81" s="37"/>
      <c r="R81" s="37"/>
      <c r="W81" s="37"/>
      <c r="AC81" s="37"/>
    </row>
    <row r="82" spans="1:29" s="88" customFormat="1" ht="21" customHeight="1">
      <c r="A82" s="314"/>
      <c r="B82" s="37"/>
      <c r="C82" s="37"/>
      <c r="F82" s="37"/>
      <c r="G82" s="37"/>
      <c r="H82" s="37"/>
      <c r="M82" s="37"/>
      <c r="R82" s="37"/>
      <c r="W82" s="37"/>
      <c r="AC82" s="37"/>
    </row>
    <row r="83" spans="1:29" s="314" customFormat="1" ht="21" customHeight="1">
      <c r="B83" s="37"/>
      <c r="C83" s="37"/>
      <c r="D83" s="88"/>
      <c r="E83" s="88"/>
      <c r="F83" s="37"/>
      <c r="G83" s="37"/>
      <c r="H83" s="37"/>
      <c r="I83" s="88"/>
      <c r="J83" s="88"/>
      <c r="K83" s="88"/>
      <c r="L83" s="88"/>
      <c r="M83" s="37"/>
      <c r="N83" s="88"/>
      <c r="O83" s="88"/>
      <c r="P83" s="88"/>
      <c r="Q83" s="88"/>
      <c r="R83" s="37"/>
      <c r="S83" s="88"/>
      <c r="T83" s="88"/>
      <c r="U83" s="88"/>
      <c r="V83" s="88"/>
      <c r="W83" s="37"/>
      <c r="X83" s="88"/>
      <c r="Y83" s="88"/>
      <c r="Z83" s="88"/>
      <c r="AA83" s="88"/>
      <c r="AB83" s="88"/>
      <c r="AC83" s="37"/>
    </row>
    <row r="84" spans="1:29" s="314" customFormat="1" ht="21" customHeight="1">
      <c r="B84" s="37"/>
      <c r="C84" s="37"/>
      <c r="D84" s="88"/>
      <c r="E84" s="88"/>
      <c r="F84" s="37"/>
      <c r="G84" s="37"/>
      <c r="H84" s="37"/>
      <c r="I84" s="88"/>
      <c r="J84" s="88"/>
      <c r="K84" s="88"/>
      <c r="L84" s="88"/>
      <c r="M84" s="37"/>
      <c r="N84" s="88"/>
      <c r="O84" s="88"/>
      <c r="P84" s="88"/>
      <c r="Q84" s="88"/>
      <c r="R84" s="37"/>
      <c r="S84" s="88"/>
      <c r="T84" s="88"/>
      <c r="U84" s="88"/>
      <c r="V84" s="88"/>
      <c r="W84" s="37"/>
      <c r="X84" s="88"/>
      <c r="Y84" s="88"/>
      <c r="Z84" s="88"/>
      <c r="AA84" s="88"/>
      <c r="AB84" s="88"/>
      <c r="AC84" s="37"/>
    </row>
    <row r="85" spans="1:29" s="314" customFormat="1" ht="21" customHeight="1">
      <c r="B85" s="37"/>
      <c r="C85" s="37"/>
      <c r="D85" s="88"/>
      <c r="E85" s="88"/>
      <c r="F85" s="37"/>
      <c r="G85" s="37"/>
      <c r="H85" s="37"/>
      <c r="I85" s="88"/>
      <c r="J85" s="88"/>
      <c r="K85" s="88"/>
      <c r="L85" s="88"/>
      <c r="M85" s="37"/>
      <c r="N85" s="88"/>
      <c r="O85" s="88"/>
      <c r="P85" s="88"/>
      <c r="Q85" s="88"/>
      <c r="R85" s="37"/>
      <c r="S85" s="88"/>
      <c r="T85" s="88"/>
      <c r="U85" s="88"/>
      <c r="V85" s="88"/>
      <c r="W85" s="37"/>
      <c r="X85" s="88"/>
      <c r="Y85" s="88"/>
      <c r="Z85" s="88"/>
      <c r="AA85" s="88"/>
      <c r="AB85" s="88"/>
      <c r="AC85" s="37"/>
    </row>
    <row r="86" spans="1:29" s="314" customFormat="1" ht="21" customHeight="1">
      <c r="B86" s="37"/>
      <c r="C86" s="37"/>
      <c r="D86" s="88"/>
      <c r="E86" s="88"/>
      <c r="F86" s="37"/>
      <c r="G86" s="37"/>
      <c r="H86" s="37"/>
      <c r="I86" s="88"/>
      <c r="J86" s="88"/>
      <c r="K86" s="88"/>
      <c r="L86" s="88"/>
      <c r="M86" s="37"/>
      <c r="N86" s="88"/>
      <c r="O86" s="88"/>
      <c r="P86" s="88"/>
      <c r="Q86" s="88"/>
      <c r="R86" s="37"/>
      <c r="S86" s="88"/>
      <c r="T86" s="88"/>
      <c r="U86" s="88"/>
      <c r="V86" s="88"/>
      <c r="W86" s="37"/>
      <c r="X86" s="88"/>
      <c r="Y86" s="88"/>
      <c r="Z86" s="88"/>
      <c r="AA86" s="88"/>
      <c r="AB86" s="88"/>
      <c r="AC86" s="37"/>
    </row>
    <row r="87" spans="1:29" s="314" customFormat="1" ht="21" customHeight="1">
      <c r="B87" s="37"/>
      <c r="C87" s="37"/>
      <c r="D87" s="88"/>
      <c r="E87" s="88"/>
      <c r="F87" s="37"/>
      <c r="G87" s="37"/>
      <c r="H87" s="37"/>
      <c r="I87" s="88"/>
      <c r="J87" s="88"/>
      <c r="K87" s="88"/>
      <c r="L87" s="88"/>
      <c r="M87" s="37"/>
      <c r="N87" s="88"/>
      <c r="O87" s="88"/>
      <c r="P87" s="88"/>
      <c r="Q87" s="88"/>
      <c r="R87" s="37"/>
      <c r="S87" s="88"/>
      <c r="T87" s="88"/>
      <c r="U87" s="88"/>
      <c r="V87" s="88"/>
      <c r="W87" s="37"/>
      <c r="X87" s="88"/>
      <c r="Y87" s="88"/>
      <c r="Z87" s="88"/>
      <c r="AA87" s="88"/>
      <c r="AB87" s="88"/>
      <c r="AC87" s="37"/>
    </row>
    <row r="88" spans="1:29" s="314" customFormat="1" ht="21" customHeight="1">
      <c r="B88" s="37"/>
      <c r="C88" s="37"/>
      <c r="D88" s="88"/>
      <c r="E88" s="88"/>
      <c r="F88" s="37"/>
      <c r="G88" s="37"/>
      <c r="H88" s="37"/>
      <c r="I88" s="88"/>
      <c r="J88" s="88"/>
      <c r="K88" s="88"/>
      <c r="L88" s="88"/>
      <c r="M88" s="37"/>
      <c r="N88" s="88"/>
      <c r="O88" s="88"/>
      <c r="P88" s="88"/>
      <c r="Q88" s="88"/>
      <c r="R88" s="37"/>
      <c r="S88" s="88"/>
      <c r="T88" s="88"/>
      <c r="U88" s="88"/>
      <c r="V88" s="88"/>
      <c r="W88" s="37"/>
      <c r="X88" s="88"/>
      <c r="Y88" s="88"/>
      <c r="Z88" s="88"/>
      <c r="AA88" s="88"/>
      <c r="AB88" s="88"/>
      <c r="AC88" s="37"/>
    </row>
    <row r="89" spans="1:29" s="314" customFormat="1" ht="21" customHeight="1">
      <c r="B89" s="37"/>
      <c r="C89" s="37"/>
      <c r="D89" s="88"/>
      <c r="E89" s="88"/>
      <c r="F89" s="37"/>
      <c r="G89" s="37"/>
      <c r="H89" s="37"/>
      <c r="I89" s="88"/>
      <c r="J89" s="88"/>
      <c r="K89" s="88"/>
      <c r="L89" s="88"/>
      <c r="M89" s="37"/>
      <c r="N89" s="88"/>
      <c r="O89" s="88"/>
      <c r="P89" s="88"/>
      <c r="Q89" s="88"/>
      <c r="R89" s="37"/>
      <c r="S89" s="88"/>
      <c r="T89" s="88"/>
      <c r="U89" s="88"/>
      <c r="V89" s="88"/>
      <c r="W89" s="37"/>
      <c r="X89" s="88"/>
      <c r="Y89" s="88"/>
      <c r="Z89" s="88"/>
      <c r="AA89" s="88"/>
      <c r="AB89" s="88"/>
      <c r="AC89" s="37"/>
    </row>
    <row r="90" spans="1:29" s="314" customFormat="1" ht="21" customHeight="1">
      <c r="B90" s="37"/>
      <c r="C90" s="37"/>
      <c r="D90" s="88"/>
      <c r="E90" s="88"/>
      <c r="F90" s="37"/>
      <c r="G90" s="37"/>
      <c r="H90" s="37"/>
      <c r="I90" s="88"/>
      <c r="J90" s="88"/>
      <c r="K90" s="88"/>
      <c r="L90" s="88"/>
      <c r="M90" s="37"/>
      <c r="N90" s="88"/>
      <c r="O90" s="88"/>
      <c r="P90" s="88"/>
      <c r="Q90" s="88"/>
      <c r="R90" s="37"/>
      <c r="S90" s="88"/>
      <c r="T90" s="88"/>
      <c r="U90" s="88"/>
      <c r="V90" s="88"/>
      <c r="W90" s="37"/>
      <c r="X90" s="88"/>
      <c r="Y90" s="88"/>
      <c r="Z90" s="88"/>
      <c r="AA90" s="88"/>
      <c r="AB90" s="88"/>
      <c r="AC90" s="37"/>
    </row>
  </sheetData>
  <mergeCells count="27">
    <mergeCell ref="D23:H23"/>
    <mergeCell ref="I23:M23"/>
    <mergeCell ref="N23:R23"/>
    <mergeCell ref="S23:W23"/>
    <mergeCell ref="X23:AB23"/>
    <mergeCell ref="D24:H24"/>
    <mergeCell ref="I24:M24"/>
    <mergeCell ref="N24:R24"/>
    <mergeCell ref="S24:W24"/>
    <mergeCell ref="X24:AB24"/>
    <mergeCell ref="D21:H21"/>
    <mergeCell ref="I21:M21"/>
    <mergeCell ref="N21:R21"/>
    <mergeCell ref="S21:W21"/>
    <mergeCell ref="X21:AB21"/>
    <mergeCell ref="D22:H22"/>
    <mergeCell ref="I22:M22"/>
    <mergeCell ref="N22:R22"/>
    <mergeCell ref="S22:W22"/>
    <mergeCell ref="X22:AB22"/>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N12" sqref="N12"/>
    </sheetView>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1134"/>
      <c r="C5" s="1145"/>
      <c r="D5" s="1132" t="s">
        <v>639</v>
      </c>
      <c r="E5" s="1135"/>
      <c r="F5" s="1133" t="s">
        <v>643</v>
      </c>
      <c r="G5" s="1133"/>
      <c r="H5" s="1132" t="s">
        <v>640</v>
      </c>
      <c r="I5" s="1135"/>
      <c r="J5" s="1133" t="s">
        <v>641</v>
      </c>
      <c r="K5" s="1133"/>
      <c r="L5" s="1132" t="s">
        <v>642</v>
      </c>
      <c r="M5" s="1133"/>
      <c r="N5" s="45"/>
      <c r="P5" s="45"/>
    </row>
    <row r="6" spans="1:17" s="46" customFormat="1" ht="5.25" customHeight="1">
      <c r="A6" s="47"/>
      <c r="B6" s="1134"/>
      <c r="C6" s="1145"/>
      <c r="D6" s="48"/>
      <c r="E6" s="49"/>
      <c r="F6" s="50"/>
      <c r="G6" s="51"/>
      <c r="H6" s="48"/>
      <c r="I6" s="50"/>
      <c r="J6" s="50"/>
      <c r="K6" s="51"/>
      <c r="L6" s="48"/>
      <c r="M6" s="51"/>
    </row>
    <row r="7" spans="1:17" s="53" customFormat="1" ht="19.5" customHeight="1">
      <c r="A7" s="52"/>
      <c r="B7" s="1134"/>
      <c r="C7" s="1145"/>
      <c r="D7" s="1148" t="s">
        <v>623</v>
      </c>
      <c r="E7" s="815" t="s">
        <v>624</v>
      </c>
      <c r="F7" s="1148" t="s">
        <v>623</v>
      </c>
      <c r="G7" s="816"/>
      <c r="H7" s="1148" t="s">
        <v>623</v>
      </c>
      <c r="I7" s="817" t="s">
        <v>624</v>
      </c>
      <c r="J7" s="1148" t="s">
        <v>623</v>
      </c>
      <c r="K7" s="816"/>
      <c r="L7" s="1148" t="s">
        <v>623</v>
      </c>
      <c r="M7" s="818"/>
      <c r="P7" s="813"/>
    </row>
    <row r="8" spans="1:17" s="53" customFormat="1" ht="19.5" customHeight="1" thickBot="1">
      <c r="A8" s="52"/>
      <c r="B8" s="1146"/>
      <c r="C8" s="1147"/>
      <c r="D8" s="1149"/>
      <c r="E8" s="814">
        <f>IF(DAY('AA DB'!$B$7)&gt;26, 'AA DB'!$B$7+10, 'AA DB'!$B$7)</f>
        <v>44995</v>
      </c>
      <c r="F8" s="1149"/>
      <c r="G8" s="814">
        <f>IF(DAY('AA DB'!$B$7)&gt;26, 'AA DB'!$B$7+10, 'AA DB'!$B$7)</f>
        <v>44995</v>
      </c>
      <c r="H8" s="1149"/>
      <c r="I8" s="814">
        <f>IF(DAY('AA DB'!$B$7)&gt;26, 'AA DB'!$B$7+10, 'AA DB'!$B$7)</f>
        <v>44995</v>
      </c>
      <c r="J8" s="1149"/>
      <c r="K8" s="814">
        <f>IF(DAY('AA DB'!$B$7)&gt;26, 'AA DB'!$B$7+10, 'AA DB'!$B$7)</f>
        <v>44995</v>
      </c>
      <c r="L8" s="1149"/>
      <c r="M8" s="819">
        <f>IF(DAY('AA DB'!$B$7)&gt;26, 'AA DB'!$B$7+10, 'AA DB'!$B$7)</f>
        <v>44995</v>
      </c>
    </row>
    <row r="9" spans="1:17" s="56" customFormat="1" ht="20.25" customHeight="1" thickTop="1" thickBot="1">
      <c r="A9" s="54"/>
      <c r="B9" s="55" t="s">
        <v>11</v>
      </c>
      <c r="C9" s="55"/>
      <c r="D9" s="18">
        <f ca="1">D10+D11+D15+D19</f>
        <v>1</v>
      </c>
      <c r="E9" s="32">
        <f>E10+E11+E15+E19</f>
        <v>1</v>
      </c>
      <c r="F9" s="18">
        <f t="shared" ref="F9:M9" ca="1" si="0">F10+F11+F15+F19</f>
        <v>0.85</v>
      </c>
      <c r="G9" s="32">
        <f t="shared" si="0"/>
        <v>0.87000000000000011</v>
      </c>
      <c r="H9" s="18">
        <f t="shared" ca="1" si="0"/>
        <v>0.7</v>
      </c>
      <c r="I9" s="32">
        <f t="shared" si="0"/>
        <v>0.72499999999999998</v>
      </c>
      <c r="J9" s="18">
        <f t="shared" ca="1" si="0"/>
        <v>0.5</v>
      </c>
      <c r="K9" s="32">
        <f t="shared" si="0"/>
        <v>0.53</v>
      </c>
      <c r="L9" s="18">
        <f t="shared" ca="1" si="0"/>
        <v>0.3</v>
      </c>
      <c r="M9" s="32">
        <f t="shared" si="0"/>
        <v>0.35500000000000004</v>
      </c>
    </row>
    <row r="10" spans="1:17" s="56" customFormat="1" ht="20.25" thickTop="1" thickBot="1">
      <c r="A10" s="57"/>
      <c r="B10" s="58" t="s">
        <v>620</v>
      </c>
      <c r="C10" s="59" t="s">
        <v>637</v>
      </c>
      <c r="D10" s="19">
        <f ca="1">OFFSET('Asset Allocation Estrutural'!$B$8, MATCH($C10,'Asset Allocation Estrutural'!$C$8:$C$16,0)-1, 3+MATCH(D$5, 'Asset Allocation Estrutural'!$D$5:$AB$5,0))</f>
        <v>0.85</v>
      </c>
      <c r="E10" s="33" cm="1">
        <f t="array" ref="E10">SUM(IF(IF(IF(Tbl_AssetAllocation[TipoPerfil]="TÁTICO", Tbl_AssetAllocation[Perfil])=UPPER(D$5), Tbl_AssetAllocation[Ativo])=SUBSTITUTE($C10,"&amp;", ""),Tbl_AssetAllocation[Peso],0))</f>
        <v>0.82499999999999996</v>
      </c>
      <c r="F10" s="19">
        <f ca="1">OFFSET('Asset Allocation Estrutural'!$B$8, MATCH($C10,'Asset Allocation Estrutural'!$C$8:$C$16,0)-1, 3+MATCH(F$5, 'Asset Allocation Estrutural'!$D$5:$AB$5,0))</f>
        <v>0.7</v>
      </c>
      <c r="G10" s="33" cm="1">
        <f t="array" ref="G10">SUM(IF(IF(IF(Tbl_AssetAllocation[TipoPerfil]="TÁTICO", Tbl_AssetAllocation[Perfil])=UPPER(F$5), Tbl_AssetAllocation[Ativo])=SUBSTITUTE($C10,"&amp;", ""),Tbl_AssetAllocation[Peso],0))</f>
        <v>0.67</v>
      </c>
      <c r="H10" s="19">
        <f ca="1">OFFSET('Asset Allocation Estrutural'!$B$8, MATCH($C10,'Asset Allocation Estrutural'!$C$8:$C$16,0)-1, 3+MATCH(H$5, 'Asset Allocation Estrutural'!$D$5:$AB$5,0))</f>
        <v>0.6</v>
      </c>
      <c r="I10" s="33" cm="1">
        <f t="array" ref="I10">SUM(IF(IF(IF(Tbl_AssetAllocation[TipoPerfil]="TÁTICO", Tbl_AssetAllocation[Perfil])=UPPER(H$5), Tbl_AssetAllocation[Ativo])=SUBSTITUTE($C10,"&amp;", ""),Tbl_AssetAllocation[Peso],0))</f>
        <v>0.56499999999999995</v>
      </c>
      <c r="J10" s="19">
        <f ca="1">OFFSET('Asset Allocation Estrutural'!$B$8, MATCH($C10,'Asset Allocation Estrutural'!$C$8:$C$16,0)-1, 3+MATCH(J$5, 'Asset Allocation Estrutural'!$D$5:$AB$5,0))</f>
        <v>0.3</v>
      </c>
      <c r="K10" s="33" cm="1">
        <f t="array" ref="K10">SUM(IF(IF(IF(Tbl_AssetAllocation[TipoPerfil]="TÁTICO", Tbl_AssetAllocation[Perfil])=UPPER(J$5), Tbl_AssetAllocation[Ativo])=SUBSTITUTE($C10,"&amp;", ""),Tbl_AssetAllocation[Peso],0))</f>
        <v>0.26500000000000001</v>
      </c>
      <c r="L10" s="19">
        <f ca="1">OFFSET('Asset Allocation Estrutural'!$B$8, MATCH($C10,'Asset Allocation Estrutural'!$C$8:$C$16,0)-1, 3+MATCH(L$5, 'Asset Allocation Estrutural'!$D$5:$AB$5,0))</f>
        <v>0.15</v>
      </c>
      <c r="M10" s="33" cm="1">
        <f t="array" ref="M10">SUM(IF(IF(IF(Tbl_AssetAllocation[TipoPerfil]="TÁTICO", Tbl_AssetAllocation[Perfil])=UPPER(L$5), Tbl_AssetAllocation[Ativo])=SUBSTITUTE($C10,"&amp;", ""),Tbl_AssetAllocation[Peso],0))</f>
        <v>0.13500000000000001</v>
      </c>
      <c r="O10" s="307"/>
      <c r="Q10" s="307"/>
    </row>
    <row r="11" spans="1:17" s="56" customFormat="1" ht="20.25" thickTop="1" thickBot="1">
      <c r="A11" s="57"/>
      <c r="B11" s="58" t="s">
        <v>621</v>
      </c>
      <c r="C11" s="59" t="s">
        <v>150</v>
      </c>
      <c r="D11" s="19">
        <f ca="1">OFFSET('Asset Allocation Estrutural'!$B$8, MATCH($C11,'Asset Allocation Estrutural'!$C$8:$C$16,0)-1, 3+MATCH(D$5, 'Asset Allocation Estrutural'!$D$5:$AB$5,0))</f>
        <v>0.15</v>
      </c>
      <c r="E11" s="33" cm="1">
        <f t="array" ref="E11">SUM(IF(IF(IF(Tbl_AssetAllocation[TipoPerfil]="TÁTICO", Tbl_AssetAllocation[Perfil])=UPPER(D$5), Tbl_AssetAllocation[Ativo])=SUBSTITUTE($C11,"&amp;", ""),Tbl_AssetAllocation[Peso],0))</f>
        <v>0.16</v>
      </c>
      <c r="F11" s="19">
        <f ca="1">OFFSET('Asset Allocation Estrutural'!$B$8, MATCH($C11,'Asset Allocation Estrutural'!$C$8:$C$16,0)-1, 3+MATCH(F$5, 'Asset Allocation Estrutural'!$D$5:$AB$5,0))</f>
        <v>0.15</v>
      </c>
      <c r="G11" s="33" cm="1">
        <f t="array" ref="G11">SUM(IF(IF(IF(Tbl_AssetAllocation[TipoPerfil]="TÁTICO", Tbl_AssetAllocation[Perfil])=UPPER(F$5), Tbl_AssetAllocation[Ativo])=SUBSTITUTE($C11,"&amp;", ""),Tbl_AssetAllocation[Peso],0))</f>
        <v>0.16</v>
      </c>
      <c r="H11" s="19">
        <f ca="1">OFFSET('Asset Allocation Estrutural'!$B$8, MATCH($C11,'Asset Allocation Estrutural'!$C$8:$C$16,0)-1, 3+MATCH(H$5, 'Asset Allocation Estrutural'!$D$5:$AB$5,0))</f>
        <v>0.1</v>
      </c>
      <c r="I11" s="33" cm="1">
        <f t="array" ref="I11">SUM(IF(IF(IF(Tbl_AssetAllocation[TipoPerfil]="TÁTICO", Tbl_AssetAllocation[Perfil])=UPPER(H$5), Tbl_AssetAllocation[Ativo])=SUBSTITUTE($C11,"&amp;", ""),Tbl_AssetAllocation[Peso],0))</f>
        <v>0.11</v>
      </c>
      <c r="J11" s="19">
        <f ca="1">OFFSET('Asset Allocation Estrutural'!$B$8, MATCH($C11,'Asset Allocation Estrutural'!$C$8:$C$16,0)-1, 3+MATCH(J$5, 'Asset Allocation Estrutural'!$D$5:$AB$5,0))</f>
        <v>0.2</v>
      </c>
      <c r="K11" s="33" cm="1">
        <f t="array" ref="K11">SUM(IF(IF(IF(Tbl_AssetAllocation[TipoPerfil]="TÁTICO", Tbl_AssetAllocation[Perfil])=UPPER(J$5), Tbl_AssetAllocation[Ativo])=SUBSTITUTE($C11,"&amp;", ""),Tbl_AssetAllocation[Peso],0))</f>
        <v>0.21</v>
      </c>
      <c r="L11" s="19">
        <f ca="1">OFFSET('Asset Allocation Estrutural'!$B$8, MATCH($C11,'Asset Allocation Estrutural'!$C$8:$C$16,0)-1, 3+MATCH(L$5, 'Asset Allocation Estrutural'!$D$5:$AB$5,0))</f>
        <v>0.15</v>
      </c>
      <c r="M11" s="33" cm="1">
        <f t="array" ref="M11">SUM(IF(IF(IF(Tbl_AssetAllocation[TipoPerfil]="TÁTICO", Tbl_AssetAllocation[Perfil])=UPPER(L$5), Tbl_AssetAllocation[Ativo])=SUBSTITUTE($C11,"&amp;", ""),Tbl_AssetAllocation[Peso],0))</f>
        <v>0.16</v>
      </c>
      <c r="O11" s="307"/>
      <c r="Q11" s="307"/>
    </row>
    <row r="12" spans="1:17" s="46" customFormat="1" ht="20.25" customHeight="1" thickTop="1" thickBot="1">
      <c r="A12" s="60"/>
      <c r="B12" s="110" t="s">
        <v>2719</v>
      </c>
      <c r="C12" s="62" t="s">
        <v>636</v>
      </c>
      <c r="D12" s="20"/>
      <c r="E12" s="34" cm="1">
        <f t="array" ref="E12">SUM(IF(IF(IF(Tbl_AssetAllocation[TipoPerfil]="TÁTICO", Tbl_AssetAllocation[Perfil])=UPPER(D$5), Tbl_AssetAllocation[Ativo])=$C12,Tbl_AssetAllocation[Peso],0))</f>
        <v>0</v>
      </c>
      <c r="F12" s="20"/>
      <c r="G12" s="34" cm="1">
        <f t="array" ref="G12">SUM(IF(IF(IF(Tbl_AssetAllocation[TipoPerfil]="TÁTICO", Tbl_AssetAllocation[Perfil])=UPPER(F$5), Tbl_AssetAllocation[Ativo])=$C12,Tbl_AssetAllocation[Peso],0))</f>
        <v>0</v>
      </c>
      <c r="H12" s="20"/>
      <c r="I12" s="34" cm="1">
        <f t="array" ref="I12">SUM(IF(IF(IF(Tbl_AssetAllocation[TipoPerfil]="TÁTICO", Tbl_AssetAllocation[Perfil])=UPPER(H$5), Tbl_AssetAllocation[Ativo])=$C12,Tbl_AssetAllocation[Peso],0))</f>
        <v>0</v>
      </c>
      <c r="J12" s="20"/>
      <c r="K12" s="34" cm="1">
        <f t="array" ref="K12">SUM(IF(IF(IF(Tbl_AssetAllocation[TipoPerfil]="TÁTICO", Tbl_AssetAllocation[Perfil])=UPPER(J$5), Tbl_AssetAllocation[Ativo])=$C12,Tbl_AssetAllocation[Peso],0))</f>
        <v>0</v>
      </c>
      <c r="L12" s="20"/>
      <c r="M12" s="34" cm="1">
        <f t="array" ref="M12">SUM(IF(IF(IF(Tbl_AssetAllocation[TipoPerfil]="TÁTICO", Tbl_AssetAllocation[Perfil])=UPPER(L$5), Tbl_AssetAllocation[Ativo])=$C12,Tbl_AssetAllocation[Peso],0))</f>
        <v>0</v>
      </c>
      <c r="O12" s="307"/>
      <c r="Q12" s="307"/>
    </row>
    <row r="13" spans="1:17" s="46" customFormat="1" ht="20.25" customHeight="1" thickBot="1">
      <c r="A13" s="60"/>
      <c r="B13" s="111" t="s">
        <v>2720</v>
      </c>
      <c r="C13" s="64" t="s">
        <v>150</v>
      </c>
      <c r="D13" s="21"/>
      <c r="E13" s="34" cm="1">
        <f t="array" ref="E13">SUM(IF(IF(IF(Tbl_AssetAllocation[TipoPerfil]="TÁTICO", Tbl_AssetAllocation[Perfil])=UPPER(D$5), Tbl_AssetAllocation[Ativo])=$C13,Tbl_AssetAllocation[Peso],0))</f>
        <v>0.16</v>
      </c>
      <c r="F13" s="21"/>
      <c r="G13" s="34" cm="1">
        <f t="array" ref="G13">SUM(IF(IF(IF(Tbl_AssetAllocation[TipoPerfil]="TÁTICO", Tbl_AssetAllocation[Perfil])=UPPER(F$5), Tbl_AssetAllocation[Ativo])=$C13,Tbl_AssetAllocation[Peso],0))</f>
        <v>0.16</v>
      </c>
      <c r="H13" s="21"/>
      <c r="I13" s="34" cm="1">
        <f t="array" ref="I13">SUM(IF(IF(IF(Tbl_AssetAllocation[TipoPerfil]="TÁTICO", Tbl_AssetAllocation[Perfil])=UPPER(H$5), Tbl_AssetAllocation[Ativo])=$C13,Tbl_AssetAllocation[Peso],0))</f>
        <v>0.11</v>
      </c>
      <c r="J13" s="21"/>
      <c r="K13" s="34" cm="1">
        <f t="array" ref="K13">SUM(IF(IF(IF(Tbl_AssetAllocation[TipoPerfil]="TÁTICO", Tbl_AssetAllocation[Perfil])=UPPER(J$5), Tbl_AssetAllocation[Ativo])=$C13,Tbl_AssetAllocation[Peso],0))</f>
        <v>0.21</v>
      </c>
      <c r="L13" s="21"/>
      <c r="M13" s="34" cm="1">
        <f t="array" ref="M13">SUM(IF(IF(IF(Tbl_AssetAllocation[TipoPerfil]="TÁTICO", Tbl_AssetAllocation[Perfil])=UPPER(L$5), Tbl_AssetAllocation[Ativo])=$C13,Tbl_AssetAllocation[Peso],0))</f>
        <v>0.16</v>
      </c>
      <c r="O13" s="389"/>
      <c r="Q13" s="389"/>
    </row>
    <row r="14" spans="1:17" s="46" customFormat="1" ht="20.25" customHeight="1" thickBot="1">
      <c r="A14" s="60"/>
      <c r="B14" s="112" t="s">
        <v>1366</v>
      </c>
      <c r="C14" s="66" t="s">
        <v>635</v>
      </c>
      <c r="D14" s="22"/>
      <c r="E14" s="34" cm="1">
        <f t="array" ref="E14">SUM(IF(IF(IF(Tbl_AssetAllocation[TipoPerfil]="TÁTICO", Tbl_AssetAllocation[Perfil])=UPPER(D$5), Tbl_AssetAllocation[Ativo])=$C14,Tbl_AssetAllocation[Peso],0))</f>
        <v>0</v>
      </c>
      <c r="F14" s="22"/>
      <c r="G14" s="34" cm="1">
        <f t="array" ref="G14">SUM(IF(IF(IF(Tbl_AssetAllocation[TipoPerfil]="TÁTICO", Tbl_AssetAllocation[Perfil])=UPPER(F$5), Tbl_AssetAllocation[Ativo])=$C14,Tbl_AssetAllocation[Peso],0))</f>
        <v>0</v>
      </c>
      <c r="H14" s="22"/>
      <c r="I14" s="34" cm="1">
        <f t="array" ref="I14">SUM(IF(IF(IF(Tbl_AssetAllocation[TipoPerfil]="TÁTICO", Tbl_AssetAllocation[Perfil])=UPPER(H$5), Tbl_AssetAllocation[Ativo])=$C14,Tbl_AssetAllocation[Peso],0))</f>
        <v>0</v>
      </c>
      <c r="J14" s="22"/>
      <c r="K14" s="34" cm="1">
        <f t="array" ref="K14">SUM(IF(IF(IF(Tbl_AssetAllocation[TipoPerfil]="TÁTICO", Tbl_AssetAllocation[Perfil])=UPPER(J$5), Tbl_AssetAllocation[Ativo])=$C14,Tbl_AssetAllocation[Peso],0))</f>
        <v>0</v>
      </c>
      <c r="L14" s="22"/>
      <c r="M14" s="34" cm="1">
        <f t="array" ref="M14">SUM(IF(IF(IF(Tbl_AssetAllocation[TipoPerfil]="TÁTICO", Tbl_AssetAllocation[Perfil])=UPPER(L$5), Tbl_AssetAllocation[Ativo])=$C14,Tbl_AssetAllocation[Peso],0))</f>
        <v>0</v>
      </c>
      <c r="O14" s="389"/>
      <c r="Q14" s="389"/>
    </row>
    <row r="15" spans="1:17" s="56" customFormat="1" ht="20.25" thickTop="1" thickBot="1">
      <c r="A15" s="57"/>
      <c r="B15" s="113" t="s">
        <v>661</v>
      </c>
      <c r="C15" s="59" t="s">
        <v>633</v>
      </c>
      <c r="D15" s="19">
        <f ca="1">OFFSET('Asset Allocation Estrutural'!$B$8, MATCH($C15,'Asset Allocation Estrutural'!$C$8:$C$16,0)-1, 3+MATCH(D$5, 'Asset Allocation Estrutural'!$D$5:$AB$5,0))</f>
        <v>0</v>
      </c>
      <c r="E15" s="33">
        <f>SUM(E16:E18)</f>
        <v>0.01</v>
      </c>
      <c r="F15" s="19">
        <f ca="1">OFFSET('Asset Allocation Estrutural'!$B$8, MATCH($C15,'Asset Allocation Estrutural'!$C$8:$C$16,0)-1, 3+MATCH(F$5, 'Asset Allocation Estrutural'!$D$5:$AB$5,0))</f>
        <v>0</v>
      </c>
      <c r="G15" s="33">
        <f>SUM(G16:G18)</f>
        <v>0.03</v>
      </c>
      <c r="H15" s="19">
        <f ca="1">OFFSET('Asset Allocation Estrutural'!$B$8, MATCH($C15,'Asset Allocation Estrutural'!$C$8:$C$16,0)-1, 3+MATCH(H$5, 'Asset Allocation Estrutural'!$D$5:$AB$5,0))</f>
        <v>0</v>
      </c>
      <c r="I15" s="33">
        <f>SUM(I16:I18)</f>
        <v>3.5000000000000003E-2</v>
      </c>
      <c r="J15" s="19">
        <f ca="1">OFFSET('Asset Allocation Estrutural'!$B$8, MATCH($C15,'Asset Allocation Estrutural'!$C$8:$C$16,0)-1, 3+MATCH(J$5, 'Asset Allocation Estrutural'!$D$5:$AB$5,0))</f>
        <v>0</v>
      </c>
      <c r="K15" s="33">
        <f>SUM(K16:K18)</f>
        <v>0.04</v>
      </c>
      <c r="L15" s="19">
        <f ca="1">OFFSET('Asset Allocation Estrutural'!$B$8, MATCH($C15,'Asset Allocation Estrutural'!$C$8:$C$16,0)-1, 3+MATCH(L$5, 'Asset Allocation Estrutural'!$D$5:$AB$5,0))</f>
        <v>0</v>
      </c>
      <c r="M15" s="33">
        <f>SUM(M16:M18)</f>
        <v>0.05</v>
      </c>
      <c r="O15" s="390"/>
      <c r="Q15" s="390"/>
    </row>
    <row r="16" spans="1:17" s="46" customFormat="1" ht="20.25" customHeight="1" thickTop="1" thickBot="1">
      <c r="A16" s="60"/>
      <c r="B16" s="110" t="s">
        <v>1369</v>
      </c>
      <c r="C16" s="62" t="s">
        <v>634</v>
      </c>
      <c r="D16" s="20"/>
      <c r="E16" s="34" cm="1">
        <f t="array" ref="E16">SUM(IF(IF(IF(Tbl_AssetAllocation[TipoPerfil]="TÁTICO", Tbl_AssetAllocation[Perfil])=UPPER(D$5), Tbl_AssetAllocation[Ativo])=$C16,Tbl_AssetAllocation[Peso],0))</f>
        <v>0.01</v>
      </c>
      <c r="F16" s="20"/>
      <c r="G16" s="34" cm="1">
        <f t="array" ref="G16">SUM(IF(IF(IF(Tbl_AssetAllocation[TipoPerfil]="TÁTICO", Tbl_AssetAllocation[Perfil])=UPPER(F$5), Tbl_AssetAllocation[Ativo])=$C16,Tbl_AssetAllocation[Peso],0))</f>
        <v>0.03</v>
      </c>
      <c r="H16" s="20"/>
      <c r="I16" s="34" cm="1">
        <f t="array" ref="I16">SUM(IF(IF(IF(Tbl_AssetAllocation[TipoPerfil]="TÁTICO", Tbl_AssetAllocation[Perfil])=UPPER(H$5), Tbl_AssetAllocation[Ativo])=$C16,Tbl_AssetAllocation[Peso],0))</f>
        <v>3.5000000000000003E-2</v>
      </c>
      <c r="J16" s="20"/>
      <c r="K16" s="34" cm="1">
        <f t="array" ref="K16">SUM(IF(IF(IF(Tbl_AssetAllocation[TipoPerfil]="TÁTICO", Tbl_AssetAllocation[Perfil])=UPPER(J$5), Tbl_AssetAllocation[Ativo])=$C16,Tbl_AssetAllocation[Peso],0))</f>
        <v>0.04</v>
      </c>
      <c r="L16" s="20"/>
      <c r="M16" s="34" cm="1">
        <f t="array" ref="M16">SUM(IF(IF(IF(Tbl_AssetAllocation[TipoPerfil]="TÁTICO", Tbl_AssetAllocation[Perfil])=UPPER(L$5), Tbl_AssetAllocation[Ativo])=$C16,Tbl_AssetAllocation[Peso],0))</f>
        <v>0.05</v>
      </c>
      <c r="O16" s="389"/>
      <c r="Q16" s="389"/>
    </row>
    <row r="17" spans="1:17" s="46" customFormat="1" ht="20.25" customHeight="1" thickBot="1">
      <c r="A17" s="60"/>
      <c r="B17" s="111" t="s">
        <v>2721</v>
      </c>
      <c r="C17" s="64" t="s">
        <v>633</v>
      </c>
      <c r="D17" s="21"/>
      <c r="E17" s="34" cm="1">
        <f t="array" ref="E17">SUM(IF(IF(IF(Tbl_AssetAllocation[TipoPerfil]="TÁTICO", Tbl_AssetAllocation[Perfil])=UPPER(D$5), Tbl_AssetAllocation[Ativo])=$C17,Tbl_AssetAllocation[Peso],0))</f>
        <v>0</v>
      </c>
      <c r="F17" s="21"/>
      <c r="G17" s="34" cm="1">
        <f t="array" ref="G17">SUM(IF(IF(IF(Tbl_AssetAllocation[TipoPerfil]="TÁTICO", Tbl_AssetAllocation[Perfil])=UPPER(F$5), Tbl_AssetAllocation[Ativo])=$C17,Tbl_AssetAllocation[Peso],0))</f>
        <v>0</v>
      </c>
      <c r="H17" s="21"/>
      <c r="I17" s="34" cm="1">
        <f t="array" ref="I17">SUM(IF(IF(IF(Tbl_AssetAllocation[TipoPerfil]="TÁTICO", Tbl_AssetAllocation[Perfil])=UPPER(H$5), Tbl_AssetAllocation[Ativo])=$C17,Tbl_AssetAllocation[Peso],0))</f>
        <v>0</v>
      </c>
      <c r="J17" s="21"/>
      <c r="K17" s="34" cm="1">
        <f t="array" ref="K17">SUM(IF(IF(IF(Tbl_AssetAllocation[TipoPerfil]="TÁTICO", Tbl_AssetAllocation[Perfil])=UPPER(J$5), Tbl_AssetAllocation[Ativo])=$C17,Tbl_AssetAllocation[Peso],0))</f>
        <v>0</v>
      </c>
      <c r="L17" s="21"/>
      <c r="M17" s="34" cm="1">
        <f t="array" ref="M17">SUM(IF(IF(IF(Tbl_AssetAllocation[TipoPerfil]="TÁTICO", Tbl_AssetAllocation[Perfil])=UPPER(L$5), Tbl_AssetAllocation[Ativo])=$C17,Tbl_AssetAllocation[Peso],0))</f>
        <v>0</v>
      </c>
      <c r="O17" s="389"/>
      <c r="Q17" s="389"/>
    </row>
    <row r="18" spans="1:17" s="46" customFormat="1" ht="20.25" customHeight="1" thickBot="1">
      <c r="A18" s="60"/>
      <c r="B18" s="112" t="s">
        <v>1367</v>
      </c>
      <c r="C18" s="66" t="s">
        <v>632</v>
      </c>
      <c r="D18" s="22"/>
      <c r="E18" s="34" cm="1">
        <f t="array" ref="E18">SUM(IF(IF(IF(Tbl_AssetAllocation[TipoPerfil]="TÁTICO", Tbl_AssetAllocation[Perfil])=UPPER(D$5), Tbl_AssetAllocation[Ativo])=$C18,Tbl_AssetAllocation[Peso],0))</f>
        <v>0</v>
      </c>
      <c r="F18" s="22"/>
      <c r="G18" s="34" cm="1">
        <f t="array" ref="G18">SUM(IF(IF(IF(Tbl_AssetAllocation[TipoPerfil]="TÁTICO", Tbl_AssetAllocation[Perfil])=UPPER(F$5), Tbl_AssetAllocation[Ativo])=$C18,Tbl_AssetAllocation[Peso],0))</f>
        <v>0</v>
      </c>
      <c r="H18" s="22"/>
      <c r="I18" s="34" cm="1">
        <f t="array" ref="I18">SUM(IF(IF(IF(Tbl_AssetAllocation[TipoPerfil]="TÁTICO", Tbl_AssetAllocation[Perfil])=UPPER(H$5), Tbl_AssetAllocation[Ativo])=$C18,Tbl_AssetAllocation[Peso],0))</f>
        <v>0</v>
      </c>
      <c r="J18" s="22"/>
      <c r="K18" s="34" cm="1">
        <f t="array" ref="K18">SUM(IF(IF(IF(Tbl_AssetAllocation[TipoPerfil]="TÁTICO", Tbl_AssetAllocation[Perfil])=UPPER(J$5), Tbl_AssetAllocation[Ativo])=$C18,Tbl_AssetAllocation[Peso],0))</f>
        <v>0</v>
      </c>
      <c r="L18" s="22"/>
      <c r="M18" s="34" cm="1">
        <f t="array" ref="M18">SUM(IF(IF(IF(Tbl_AssetAllocation[TipoPerfil]="TÁTICO", Tbl_AssetAllocation[Perfil])=UPPER(L$5), Tbl_AssetAllocation[Ativo])=$C18,Tbl_AssetAllocation[Peso],0))</f>
        <v>0</v>
      </c>
    </row>
    <row r="19" spans="1:17" s="56" customFormat="1" ht="20.25" thickTop="1" thickBot="1">
      <c r="A19" s="57"/>
      <c r="B19" s="113" t="s">
        <v>628</v>
      </c>
      <c r="C19" s="59" t="s">
        <v>4258</v>
      </c>
      <c r="D19" s="19">
        <f ca="1">OFFSET('Asset Allocation Estrutural'!$B$8, MATCH($C19,'Asset Allocation Estrutural'!$C$8:$C$16,0)-1, 3+MATCH(D$5, 'Asset Allocation Estrutural'!$D$5:$AB$5,0))</f>
        <v>0</v>
      </c>
      <c r="E19" s="33" cm="1">
        <f t="array" ref="E19">SUM(IF(IF(IF(Tbl_AssetAllocation[TipoPerfil]="TÁTICO", Tbl_AssetAllocation[Perfil])=UPPER(D$5), Tbl_AssetAllocation[Ativo])=SUBSTITUTE($C19,"&amp;", ""),Tbl_AssetAllocation[Peso],0))</f>
        <v>5.0000000000000001E-3</v>
      </c>
      <c r="F19" s="19">
        <f ca="1">OFFSET('Asset Allocation Estrutural'!$B$8, MATCH($C19,'Asset Allocation Estrutural'!$C$8:$C$16,0)-1, 3+MATCH(F$5, 'Asset Allocation Estrutural'!$D$5:$AB$5,0))</f>
        <v>0</v>
      </c>
      <c r="G19" s="33" cm="1">
        <f t="array" ref="G19">SUM(IF(IF(IF(Tbl_AssetAllocation[TipoPerfil]="TÁTICO", Tbl_AssetAllocation[Perfil])=UPPER(F$5), Tbl_AssetAllocation[Ativo])=SUBSTITUTE($C19,"&amp;", ""),Tbl_AssetAllocation[Peso],0))</f>
        <v>0.01</v>
      </c>
      <c r="H19" s="19">
        <f ca="1">OFFSET('Asset Allocation Estrutural'!$B$8, MATCH($C19,'Asset Allocation Estrutural'!$C$8:$C$16,0)-1, 3+MATCH(H$5, 'Asset Allocation Estrutural'!$D$5:$AB$5,0))</f>
        <v>0</v>
      </c>
      <c r="I19" s="33" cm="1">
        <f t="array" ref="I19">SUM(IF(IF(IF(Tbl_AssetAllocation[TipoPerfil]="TÁTICO", Tbl_AssetAllocation[Perfil])=UPPER(H$5), Tbl_AssetAllocation[Ativo])=SUBSTITUTE($C19,"&amp;", ""),Tbl_AssetAllocation[Peso],0))</f>
        <v>1.4999999999999999E-2</v>
      </c>
      <c r="J19" s="19">
        <f ca="1">OFFSET('Asset Allocation Estrutural'!$B$8, MATCH($C19,'Asset Allocation Estrutural'!$C$8:$C$16,0)-1, 3+MATCH(J$5, 'Asset Allocation Estrutural'!$D$5:$AB$5,0))</f>
        <v>0</v>
      </c>
      <c r="K19" s="33" cm="1">
        <f t="array" ref="K19">SUM(IF(IF(IF(Tbl_AssetAllocation[TipoPerfil]="TÁTICO", Tbl_AssetAllocation[Perfil])=UPPER(J$5), Tbl_AssetAllocation[Ativo])=SUBSTITUTE($C19,"&amp;", ""),Tbl_AssetAllocation[Peso],0))</f>
        <v>1.4999999999999999E-2</v>
      </c>
      <c r="L19" s="19">
        <f ca="1">OFFSET('Asset Allocation Estrutural'!$B$8, MATCH($C19,'Asset Allocation Estrutural'!$C$8:$C$16,0)-1, 3+MATCH(L$5, 'Asset Allocation Estrutural'!$D$5:$AB$5,0))</f>
        <v>0</v>
      </c>
      <c r="M19" s="33" cm="1">
        <f t="array" ref="M19">SUM(IF(IF(IF(Tbl_AssetAllocation[TipoPerfil]="TÁTICO", Tbl_AssetAllocation[Perfil])=UPPER(L$5), Tbl_AssetAllocation[Ativo])=SUBSTITUTE($C19,"&amp;", ""),Tbl_AssetAllocation[Peso],0))</f>
        <v>0.01</v>
      </c>
      <c r="O19" s="390"/>
      <c r="Q19" s="390"/>
    </row>
    <row r="20" spans="1:17" s="56" customFormat="1" ht="20.25" thickTop="1" thickBot="1">
      <c r="A20" s="54"/>
      <c r="B20" s="55" t="s">
        <v>13</v>
      </c>
      <c r="C20" s="67" t="s">
        <v>630</v>
      </c>
      <c r="D20" s="18">
        <f ca="1">OFFSET('Asset Allocation Estrutural'!$B$8, MATCH($C20,'Asset Allocation Estrutural'!$C$8:$C$16,0)-1, 3+MATCH(D$5, 'Asset Allocation Estrutural'!$D$5:$AB$5,0))</f>
        <v>0</v>
      </c>
      <c r="E20" s="32" cm="1">
        <f t="array" ref="E20">SUM(IF(IF(IF(Tbl_AssetAllocation[TipoPerfil]="TÁTICO", Tbl_AssetAllocation[Perfil])=UPPER(D$5), Tbl_AssetAllocation[Ativo])=SUBSTITUTE($C20,"&amp;", ""),Tbl_AssetAllocation[Peso],0))</f>
        <v>0</v>
      </c>
      <c r="F20" s="18">
        <f ca="1">OFFSET('Asset Allocation Estrutural'!$B$8, MATCH($C20,'Asset Allocation Estrutural'!$C$8:$C$16,0)-1, 3+MATCH(F$5, 'Asset Allocation Estrutural'!$D$5:$AB$5,0))</f>
        <v>0.1</v>
      </c>
      <c r="G20" s="32" cm="1">
        <f t="array" ref="G20">SUM(IF(IF(IF(Tbl_AssetAllocation[TipoPerfil]="TÁTICO", Tbl_AssetAllocation[Perfil])=UPPER(F$5), Tbl_AssetAllocation[Ativo])=SUBSTITUTE($C20,"&amp;", ""),Tbl_AssetAllocation[Peso],0))</f>
        <v>0.1</v>
      </c>
      <c r="H20" s="18">
        <f ca="1">OFFSET('Asset Allocation Estrutural'!$B$8, MATCH($C20,'Asset Allocation Estrutural'!$C$8:$C$16,0)-1, 3+MATCH(H$5, 'Asset Allocation Estrutural'!$D$5:$AB$5,0))</f>
        <v>0.2</v>
      </c>
      <c r="I20" s="32" cm="1">
        <f t="array" ref="I20">SUM(IF(IF(IF(Tbl_AssetAllocation[TipoPerfil]="TÁTICO", Tbl_AssetAllocation[Perfil])=UPPER(H$5), Tbl_AssetAllocation[Ativo])=SUBSTITUTE($C20,"&amp;", ""),Tbl_AssetAllocation[Peso],0))</f>
        <v>0.2</v>
      </c>
      <c r="J20" s="18">
        <f ca="1">OFFSET('Asset Allocation Estrutural'!$B$8, MATCH($C20,'Asset Allocation Estrutural'!$C$8:$C$16,0)-1, 3+MATCH(J$5, 'Asset Allocation Estrutural'!$D$5:$AB$5,0))</f>
        <v>0.3</v>
      </c>
      <c r="K20" s="32" cm="1">
        <f t="array" ref="K20">SUM(IF(IF(IF(Tbl_AssetAllocation[TipoPerfil]="TÁTICO", Tbl_AssetAllocation[Perfil])=UPPER(J$5), Tbl_AssetAllocation[Ativo])=SUBSTITUTE($C20,"&amp;", ""),Tbl_AssetAllocation[Peso],0))</f>
        <v>0.3</v>
      </c>
      <c r="L20" s="18">
        <f ca="1">OFFSET('Asset Allocation Estrutural'!$B$8, MATCH($C20,'Asset Allocation Estrutural'!$C$8:$C$16,0)-1, 3+MATCH(L$5, 'Asset Allocation Estrutural'!$D$5:$AB$5,0))</f>
        <v>0.35</v>
      </c>
      <c r="M20" s="32" cm="1">
        <f t="array" ref="M20">SUM(IF(IF(IF(Tbl_AssetAllocation[TipoPerfil]="TÁTICO", Tbl_AssetAllocation[Perfil])=UPPER(L$5), Tbl_AssetAllocation[Ativo])=SUBSTITUTE($C20,"&amp;", ""),Tbl_AssetAllocation[Peso],0))</f>
        <v>0.35</v>
      </c>
      <c r="O20" s="307"/>
      <c r="Q20" s="307"/>
    </row>
    <row r="21" spans="1:17" s="56" customFormat="1" ht="20.25" thickTop="1" thickBot="1">
      <c r="A21" s="54"/>
      <c r="B21" s="55" t="s">
        <v>14</v>
      </c>
      <c r="C21" s="67"/>
      <c r="D21" s="18">
        <f t="shared" ref="D21:M21" ca="1" si="1">D22+D23</f>
        <v>0</v>
      </c>
      <c r="E21" s="32">
        <f t="shared" si="1"/>
        <v>0</v>
      </c>
      <c r="F21" s="18">
        <f t="shared" ca="1" si="1"/>
        <v>0.05</v>
      </c>
      <c r="G21" s="32">
        <f t="shared" si="1"/>
        <v>0.03</v>
      </c>
      <c r="H21" s="18">
        <f t="shared" ca="1" si="1"/>
        <v>0.1</v>
      </c>
      <c r="I21" s="32">
        <f t="shared" si="1"/>
        <v>7.4999999999999997E-2</v>
      </c>
      <c r="J21" s="18">
        <f t="shared" ca="1" si="1"/>
        <v>0.2</v>
      </c>
      <c r="K21" s="32">
        <f t="shared" si="1"/>
        <v>0.17</v>
      </c>
      <c r="L21" s="18">
        <f t="shared" ca="1" si="1"/>
        <v>0.35000000000000003</v>
      </c>
      <c r="M21" s="32">
        <f t="shared" si="1"/>
        <v>0.29499999999999998</v>
      </c>
      <c r="O21" s="390"/>
      <c r="Q21" s="390"/>
    </row>
    <row r="22" spans="1:17" s="56" customFormat="1" ht="20.25" thickTop="1" thickBot="1">
      <c r="A22" s="57"/>
      <c r="B22" s="58" t="s">
        <v>608</v>
      </c>
      <c r="C22" s="59" t="s">
        <v>60</v>
      </c>
      <c r="D22" s="19">
        <f ca="1">OFFSET('Asset Allocation Estrutural'!$B$8, MATCH($C22,'Asset Allocation Estrutural'!$C$8:$C$16,0)-1, 3+MATCH(D$5, 'Asset Allocation Estrutural'!$D$5:$AB$5,0))</f>
        <v>0</v>
      </c>
      <c r="E22" s="33" cm="1">
        <f t="array" ref="E22">SUM(IF(IF(IF(Tbl_AssetAllocation[TipoPerfil]="TÁTICO", Tbl_AssetAllocation[Perfil])=UPPER(D$5), Tbl_AssetAllocation[Ativo])=SUBSTITUTE($C22,"&amp;", ""),Tbl_AssetAllocation[Peso],0))</f>
        <v>0</v>
      </c>
      <c r="F22" s="19">
        <f ca="1">OFFSET('Asset Allocation Estrutural'!$B$8, MATCH($C22,'Asset Allocation Estrutural'!$C$8:$C$16,0)-1, 3+MATCH(F$5, 'Asset Allocation Estrutural'!$D$5:$AB$5,0))</f>
        <v>3.5000000000000003E-2</v>
      </c>
      <c r="G22" s="33" cm="1">
        <f t="array" ref="G22">SUM(IF(IF(IF(Tbl_AssetAllocation[TipoPerfil]="TÁTICO", Tbl_AssetAllocation[Perfil])=UPPER(F$5), Tbl_AssetAllocation[Ativo])=SUBSTITUTE($C22,"&amp;", ""),Tbl_AssetAllocation[Peso],0))</f>
        <v>0.02</v>
      </c>
      <c r="H22" s="19">
        <f ca="1">OFFSET('Asset Allocation Estrutural'!$B$8, MATCH($C22,'Asset Allocation Estrutural'!$C$8:$C$16,0)-1, 3+MATCH(H$5, 'Asset Allocation Estrutural'!$D$5:$AB$5,0))</f>
        <v>7.0000000000000007E-2</v>
      </c>
      <c r="I22" s="33" cm="1">
        <f t="array" ref="I22">SUM(IF(IF(IF(Tbl_AssetAllocation[TipoPerfil]="TÁTICO", Tbl_AssetAllocation[Perfil])=UPPER(H$5), Tbl_AssetAllocation[Ativo])=SUBSTITUTE($C22,"&amp;", ""),Tbl_AssetAllocation[Peso],0))</f>
        <v>5.5E-2</v>
      </c>
      <c r="J22" s="19">
        <f ca="1">OFFSET('Asset Allocation Estrutural'!$B$8, MATCH($C22,'Asset Allocation Estrutural'!$C$8:$C$16,0)-1, 3+MATCH(J$5, 'Asset Allocation Estrutural'!$D$5:$AB$5,0))</f>
        <v>0.16</v>
      </c>
      <c r="K22" s="33" cm="1">
        <f t="array" ref="K22">SUM(IF(IF(IF(Tbl_AssetAllocation[TipoPerfil]="TÁTICO", Tbl_AssetAllocation[Perfil])=UPPER(J$5), Tbl_AssetAllocation[Ativo])=SUBSTITUTE($C22,"&amp;", ""),Tbl_AssetAllocation[Peso],0))</f>
        <v>0.14000000000000001</v>
      </c>
      <c r="L22" s="19">
        <f ca="1">OFFSET('Asset Allocation Estrutural'!$B$8, MATCH($C22,'Asset Allocation Estrutural'!$C$8:$C$16,0)-1, 3+MATCH(L$5, 'Asset Allocation Estrutural'!$D$5:$AB$5,0))</f>
        <v>0.27</v>
      </c>
      <c r="M22" s="33" cm="1">
        <f t="array" ref="M22">SUM(IF(IF(IF(Tbl_AssetAllocation[TipoPerfil]="TÁTICO", Tbl_AssetAllocation[Perfil])=UPPER(L$5), Tbl_AssetAllocation[Ativo])=SUBSTITUTE($C22,"&amp;", ""),Tbl_AssetAllocation[Peso],0))</f>
        <v>0.24</v>
      </c>
      <c r="O22" s="307"/>
      <c r="Q22" s="307"/>
    </row>
    <row r="23" spans="1:17" s="56" customFormat="1" ht="20.25" thickTop="1" thickBot="1">
      <c r="A23" s="57"/>
      <c r="B23" s="58" t="s">
        <v>628</v>
      </c>
      <c r="C23" s="59" t="s">
        <v>631</v>
      </c>
      <c r="D23" s="19">
        <f ca="1">OFFSET('Asset Allocation Estrutural'!$B$8, MATCH($C23,'Asset Allocation Estrutural'!$C$8:$C$16,0)-1, 3+MATCH(D$5, 'Asset Allocation Estrutural'!$D$5:$AB$5,0))</f>
        <v>0</v>
      </c>
      <c r="E23" s="33">
        <f>SUM(E24:E28)</f>
        <v>0</v>
      </c>
      <c r="F23" s="19">
        <f ca="1">OFFSET('Asset Allocation Estrutural'!$B$8, MATCH($C23,'Asset Allocation Estrutural'!$C$8:$C$16,0)-1, 3+MATCH(F$5, 'Asset Allocation Estrutural'!$D$5:$AB$5,0))</f>
        <v>1.4999999999999999E-2</v>
      </c>
      <c r="G23" s="33">
        <f>SUM(G24:G28)</f>
        <v>0.01</v>
      </c>
      <c r="H23" s="19">
        <f ca="1">OFFSET('Asset Allocation Estrutural'!$B$8, MATCH($C23,'Asset Allocation Estrutural'!$C$8:$C$16,0)-1, 3+MATCH(H$5, 'Asset Allocation Estrutural'!$D$5:$AB$5,0))</f>
        <v>0.03</v>
      </c>
      <c r="I23" s="33">
        <f>SUM(I24:I28)</f>
        <v>0.02</v>
      </c>
      <c r="J23" s="19">
        <f ca="1">OFFSET('Asset Allocation Estrutural'!$B$8, MATCH($C23,'Asset Allocation Estrutural'!$C$8:$C$16,0)-1, 3+MATCH(J$5, 'Asset Allocation Estrutural'!$D$5:$AB$5,0))</f>
        <v>0.04</v>
      </c>
      <c r="K23" s="33">
        <f>SUM(K24:K28)</f>
        <v>3.0000000000000002E-2</v>
      </c>
      <c r="L23" s="19">
        <f ca="1">OFFSET('Asset Allocation Estrutural'!$B$8, MATCH($C23,'Asset Allocation Estrutural'!$C$8:$C$16,0)-1, 3+MATCH(L$5, 'Asset Allocation Estrutural'!$D$5:$AB$5,0))</f>
        <v>0.08</v>
      </c>
      <c r="M23" s="33">
        <f>SUM(M24:M28)</f>
        <v>5.5000000000000007E-2</v>
      </c>
      <c r="O23" s="307"/>
      <c r="Q23" s="307"/>
    </row>
    <row r="24" spans="1:17" s="46" customFormat="1" ht="20.25" customHeight="1" thickTop="1" thickBot="1">
      <c r="A24" s="60"/>
      <c r="B24" s="61" t="s">
        <v>609</v>
      </c>
      <c r="C24" s="62" t="s">
        <v>631</v>
      </c>
      <c r="D24" s="20"/>
      <c r="E24" s="34" cm="1">
        <f t="array" ref="E24">SUM(IF(IF(IF(Tbl_AssetAllocation[TipoPerfil]="TÁTICO", Tbl_AssetAllocation[Perfil])=UPPER(D$5), Tbl_AssetAllocation[Ativo])=SUBSTITUTE($C24,"&amp;", ""),Tbl_AssetAllocation[Peso],0))</f>
        <v>0</v>
      </c>
      <c r="F24" s="20"/>
      <c r="G24" s="34" cm="1">
        <f t="array" ref="G24">SUM(IF(IF(IF(Tbl_AssetAllocation[TipoPerfil]="TÁTICO", Tbl_AssetAllocation[Perfil])=UPPER(F$5), Tbl_AssetAllocation[Ativo])=SUBSTITUTE($C24,"&amp;", ""),Tbl_AssetAllocation[Peso],0))</f>
        <v>5.0000000000000001E-3</v>
      </c>
      <c r="H24" s="20"/>
      <c r="I24" s="34" cm="1">
        <f t="array" ref="I24">SUM(IF(IF(IF(Tbl_AssetAllocation[TipoPerfil]="TÁTICO", Tbl_AssetAllocation[Perfil])=UPPER(H$5), Tbl_AssetAllocation[Ativo])=SUBSTITUTE($C24,"&amp;", ""),Tbl_AssetAllocation[Peso],0))</f>
        <v>0.01</v>
      </c>
      <c r="J24" s="20"/>
      <c r="K24" s="34" cm="1">
        <f t="array" ref="K24">SUM(IF(IF(IF(Tbl_AssetAllocation[TipoPerfil]="TÁTICO", Tbl_AssetAllocation[Perfil])=UPPER(J$5), Tbl_AssetAllocation[Ativo])=SUBSTITUTE($C24,"&amp;", ""),Tbl_AssetAllocation[Peso],0))</f>
        <v>1.4999999999999999E-2</v>
      </c>
      <c r="L24" s="20"/>
      <c r="M24" s="34" cm="1">
        <f t="array" ref="M24">SUM(IF(IF(IF(Tbl_AssetAllocation[TipoPerfil]="TÁTICO", Tbl_AssetAllocation[Perfil])=UPPER(L$5), Tbl_AssetAllocation[Ativo])=SUBSTITUTE($C24,"&amp;", ""),Tbl_AssetAllocation[Peso],0))</f>
        <v>3.5000000000000003E-2</v>
      </c>
    </row>
    <row r="25" spans="1:17" s="46" customFormat="1" ht="20.25" customHeight="1" thickBot="1">
      <c r="A25" s="60"/>
      <c r="B25" s="63" t="s">
        <v>612</v>
      </c>
      <c r="C25" s="64" t="s">
        <v>2685</v>
      </c>
      <c r="D25" s="21"/>
      <c r="E25" s="34" cm="1">
        <f t="array" ref="E25">SUM(IF(IF(IF(Tbl_AssetAllocation[TipoPerfil]="TÁTICO", Tbl_AssetAllocation[Perfil])=UPPER(D$5), Tbl_AssetAllocation[Ativo])=SUBSTITUTE($C25,"&amp;", ""),Tbl_AssetAllocation[Peso],0))</f>
        <v>0</v>
      </c>
      <c r="F25" s="21"/>
      <c r="G25" s="34" cm="1">
        <f t="array" ref="G25">SUM(IF(IF(IF(Tbl_AssetAllocation[TipoPerfil]="TÁTICO", Tbl_AssetAllocation[Perfil])=UPPER(F$5), Tbl_AssetAllocation[Ativo])=SUBSTITUTE($C25,"&amp;", ""),Tbl_AssetAllocation[Peso],0))</f>
        <v>0</v>
      </c>
      <c r="H25" s="21"/>
      <c r="I25" s="34" cm="1">
        <f t="array" ref="I25">SUM(IF(IF(IF(Tbl_AssetAllocation[TipoPerfil]="TÁTICO", Tbl_AssetAllocation[Perfil])=UPPER(H$5), Tbl_AssetAllocation[Ativo])=SUBSTITUTE($C25,"&amp;", ""),Tbl_AssetAllocation[Peso],0))</f>
        <v>5.0000000000000001E-3</v>
      </c>
      <c r="J25" s="21"/>
      <c r="K25" s="34" cm="1">
        <f t="array" ref="K25">SUM(IF(IF(IF(Tbl_AssetAllocation[TipoPerfil]="TÁTICO", Tbl_AssetAllocation[Perfil])=UPPER(J$5), Tbl_AssetAllocation[Ativo])=SUBSTITUTE($C25,"&amp;", ""),Tbl_AssetAllocation[Peso],0))</f>
        <v>0.01</v>
      </c>
      <c r="L25" s="21"/>
      <c r="M25" s="34" cm="1">
        <f t="array" ref="M25">SUM(IF(IF(IF(Tbl_AssetAllocation[TipoPerfil]="TÁTICO", Tbl_AssetAllocation[Perfil])=UPPER(L$5), Tbl_AssetAllocation[Ativo])=SUBSTITUTE($C25,"&amp;", ""),Tbl_AssetAllocation[Peso],0))</f>
        <v>0.01</v>
      </c>
    </row>
    <row r="26" spans="1:17" s="46" customFormat="1" ht="20.25" customHeight="1" thickBot="1">
      <c r="A26" s="60"/>
      <c r="B26" s="65" t="s">
        <v>613</v>
      </c>
      <c r="C26" s="66" t="s">
        <v>2686</v>
      </c>
      <c r="D26" s="22"/>
      <c r="E26" s="34" cm="1">
        <f t="array" ref="E26">SUM(IF(IF(IF(Tbl_AssetAllocation[TipoPerfil]="TÁTICO", Tbl_AssetAllocation[Perfil])=UPPER(D$5), Tbl_AssetAllocation[Ativo])=SUBSTITUTE($C26,"&amp;", ""),Tbl_AssetAllocation[Peso],0))</f>
        <v>0</v>
      </c>
      <c r="F26" s="22"/>
      <c r="G26" s="34" cm="1">
        <f t="array" ref="G26">SUM(IF(IF(IF(Tbl_AssetAllocation[TipoPerfil]="TÁTICO", Tbl_AssetAllocation[Perfil])=UPPER(F$5), Tbl_AssetAllocation[Ativo])=SUBSTITUTE($C26,"&amp;", ""),Tbl_AssetAllocation[Peso],0))</f>
        <v>0</v>
      </c>
      <c r="H26" s="22"/>
      <c r="I26" s="34" cm="1">
        <f t="array" ref="I26">SUM(IF(IF(IF(Tbl_AssetAllocation[TipoPerfil]="TÁTICO", Tbl_AssetAllocation[Perfil])=UPPER(H$5), Tbl_AssetAllocation[Ativo])=SUBSTITUTE($C26,"&amp;", ""),Tbl_AssetAllocation[Peso],0))</f>
        <v>0</v>
      </c>
      <c r="J26" s="22"/>
      <c r="K26" s="34" cm="1">
        <f t="array" ref="K26">SUM(IF(IF(IF(Tbl_AssetAllocation[TipoPerfil]="TÁTICO", Tbl_AssetAllocation[Perfil])=UPPER(J$5), Tbl_AssetAllocation[Ativo])=SUBSTITUTE($C26,"&amp;", ""),Tbl_AssetAllocation[Peso],0))</f>
        <v>0</v>
      </c>
      <c r="L26" s="22"/>
      <c r="M26" s="34" cm="1">
        <f t="array" ref="M26">SUM(IF(IF(IF(Tbl_AssetAllocation[TipoPerfil]="TÁTICO", Tbl_AssetAllocation[Perfil])=UPPER(L$5), Tbl_AssetAllocation[Ativo])=SUBSTITUTE($C26,"&amp;", ""),Tbl_AssetAllocation[Peso],0))</f>
        <v>0</v>
      </c>
    </row>
    <row r="27" spans="1:17" s="46" customFormat="1" ht="20.25" customHeight="1" thickBot="1">
      <c r="A27" s="60"/>
      <c r="B27" s="65" t="s">
        <v>611</v>
      </c>
      <c r="C27" s="66" t="s">
        <v>2687</v>
      </c>
      <c r="D27" s="23"/>
      <c r="E27" s="34" cm="1">
        <f t="array" ref="E27">SUM(IF(IF(IF(Tbl_AssetAllocation[TipoPerfil]="TÁTICO", Tbl_AssetAllocation[Perfil])=UPPER(D$5), Tbl_AssetAllocation[Ativo])=SUBSTITUTE($C27,"&amp;", ""),Tbl_AssetAllocation[Peso],0))</f>
        <v>0</v>
      </c>
      <c r="F27" s="23"/>
      <c r="G27" s="34" cm="1">
        <f t="array" ref="G27">SUM(IF(IF(IF(Tbl_AssetAllocation[TipoPerfil]="TÁTICO", Tbl_AssetAllocation[Perfil])=UPPER(F$5), Tbl_AssetAllocation[Ativo])=SUBSTITUTE($C27,"&amp;", ""),Tbl_AssetAllocation[Peso],0))</f>
        <v>0</v>
      </c>
      <c r="H27" s="23"/>
      <c r="I27" s="34" cm="1">
        <f t="array" ref="I27">SUM(IF(IF(IF(Tbl_AssetAllocation[TipoPerfil]="TÁTICO", Tbl_AssetAllocation[Perfil])=UPPER(H$5), Tbl_AssetAllocation[Ativo])=SUBSTITUTE($C27,"&amp;", ""),Tbl_AssetAllocation[Peso],0))</f>
        <v>0</v>
      </c>
      <c r="J27" s="23"/>
      <c r="K27" s="34" cm="1">
        <f t="array" ref="K27">SUM(IF(IF(IF(Tbl_AssetAllocation[TipoPerfil]="TÁTICO", Tbl_AssetAllocation[Perfil])=UPPER(J$5), Tbl_AssetAllocation[Ativo])=SUBSTITUTE($C27,"&amp;", ""),Tbl_AssetAllocation[Peso],0))</f>
        <v>0</v>
      </c>
      <c r="L27" s="23"/>
      <c r="M27" s="34" cm="1">
        <f t="array" ref="M27">SUM(IF(IF(IF(Tbl_AssetAllocation[TipoPerfil]="TÁTICO", Tbl_AssetAllocation[Perfil])=UPPER(L$5), Tbl_AssetAllocation[Ativo])=SUBSTITUTE($C27,"&amp;", ""),Tbl_AssetAllocation[Peso],0))</f>
        <v>0</v>
      </c>
    </row>
    <row r="28" spans="1:17" s="46" customFormat="1" ht="20.25" customHeight="1" thickTop="1">
      <c r="A28" s="810"/>
      <c r="B28" s="65" t="s">
        <v>696</v>
      </c>
      <c r="C28" s="66" t="s">
        <v>2688</v>
      </c>
      <c r="D28" s="22"/>
      <c r="E28" s="811" cm="1">
        <f t="array" ref="E28">SUM(IF(IF(IF(Tbl_AssetAllocation[TipoPerfil]="TÁTICO", Tbl_AssetAllocation[Perfil])=UPPER(D$5), Tbl_AssetAllocation[Ativo])=SUBSTITUTE($C28,"&amp;", ""),Tbl_AssetAllocation[Peso],0))</f>
        <v>0</v>
      </c>
      <c r="F28" s="22"/>
      <c r="G28" s="811" cm="1">
        <f t="array" ref="G28">SUM(IF(IF(IF(Tbl_AssetAllocation[TipoPerfil]="TÁTICO", Tbl_AssetAllocation[Perfil])=UPPER(F$5), Tbl_AssetAllocation[Ativo])=SUBSTITUTE($C28,"&amp;", ""),Tbl_AssetAllocation[Peso],0))</f>
        <v>5.0000000000000001E-3</v>
      </c>
      <c r="H28" s="22"/>
      <c r="I28" s="811" cm="1">
        <f t="array" ref="I28">SUM(IF(IF(IF(Tbl_AssetAllocation[TipoPerfil]="TÁTICO", Tbl_AssetAllocation[Perfil])=UPPER(H$5), Tbl_AssetAllocation[Ativo])=SUBSTITUTE($C28,"&amp;", ""),Tbl_AssetAllocation[Peso],0))</f>
        <v>5.0000000000000001E-3</v>
      </c>
      <c r="J28" s="22"/>
      <c r="K28" s="811" cm="1">
        <f t="array" ref="K28">SUM(IF(IF(IF(Tbl_AssetAllocation[TipoPerfil]="TÁTICO", Tbl_AssetAllocation[Perfil])=UPPER(J$5), Tbl_AssetAllocation[Ativo])=SUBSTITUTE($C28,"&amp;", ""),Tbl_AssetAllocation[Peso],0))</f>
        <v>5.0000000000000001E-3</v>
      </c>
      <c r="L28" s="22"/>
      <c r="M28" s="811" cm="1">
        <f t="array" ref="M28">SUM(IF(IF(IF(Tbl_AssetAllocation[TipoPerfil]="TÁTICO", Tbl_AssetAllocation[Perfil])=UPPER(L$5), Tbl_AssetAllocation[Ativo])=SUBSTITUTE($C28,"&amp;", ""),Tbl_AssetAllocation[Peso],0))</f>
        <v>0.01</v>
      </c>
      <c r="O28" s="812"/>
      <c r="Q28" s="812"/>
    </row>
    <row r="29" spans="1:17" s="56" customFormat="1" ht="20.25" customHeight="1" thickBot="1">
      <c r="A29" s="57"/>
      <c r="D29" s="28"/>
      <c r="E29" s="28"/>
      <c r="F29" s="28"/>
      <c r="G29" s="28"/>
      <c r="H29" s="28"/>
      <c r="I29" s="28"/>
      <c r="J29" s="28"/>
      <c r="K29" s="28"/>
      <c r="L29" s="28"/>
      <c r="M29" s="28"/>
      <c r="O29" s="389"/>
      <c r="Q29" s="389"/>
    </row>
    <row r="30" spans="1:17" s="56" customFormat="1" ht="20.25" thickTop="1" thickBot="1">
      <c r="A30" s="57"/>
      <c r="B30" s="68" t="s">
        <v>443</v>
      </c>
      <c r="C30" s="68"/>
      <c r="D30" s="25"/>
      <c r="E30" s="24">
        <f>MAX(CEILING(IF(20%*E22*MIN(MAX((($C$40-$C$38)/($C$40-$C$39)),0),1) &lt; 0.3%, 0, 20%*E22*MIN(MAX((($C$40-$C$38)/($C$40-$C$39)),0),1)),0.5%),E24)</f>
        <v>0</v>
      </c>
      <c r="F30" s="25"/>
      <c r="G30" s="24">
        <f>MAX(CEILING(IF(20%*G22*MIN(MAX((($C$40-$C$38)/($C$40-$C$39)),0),1) &lt; 0.3%, 0, 20%*G22*MIN(MAX((($C$40-$C$38)/($C$40-$C$39)),0),1)),0.5%),G24)</f>
        <v>5.0000000000000001E-3</v>
      </c>
      <c r="H30" s="25"/>
      <c r="I30" s="24">
        <f>MAX(CEILING(IF(20%*I22*MIN(MAX((($C$40-$C$38)/($C$40-$C$39)),0),1) &lt; 0.3%, 0, 20%*I22*MIN(MAX((($C$40-$C$38)/($C$40-$C$39)),0),1)),0.5%),I24)</f>
        <v>1.4999999999999999E-2</v>
      </c>
      <c r="J30" s="25"/>
      <c r="K30" s="24">
        <f>MAX(CEILING(IF(20%*K22*MIN(MAX((($C$40-$C$38)/($C$40-$C$39)),0),1) &lt; 0.3%, 0, 20%*K22*MIN(MAX((($C$40-$C$38)/($C$40-$C$39)),0),1)),0.5%),K24)</f>
        <v>0.03</v>
      </c>
      <c r="L30" s="25"/>
      <c r="M30" s="24">
        <f>MAX(CEILING(IF(20%*M22*MIN(MAX((($C$40-$C$38)/($C$40-$C$39)),0),1) &lt; 0.3%, 0, 20%*M22*MIN(MAX((($C$40-$C$38)/($C$40-$C$39)),0),1)),0.5%),M24)</f>
        <v>4.4999999999999998E-2</v>
      </c>
      <c r="O30" s="391"/>
      <c r="Q30" s="391"/>
    </row>
    <row r="31" spans="1:17" s="46" customFormat="1" ht="9" customHeight="1" thickTop="1">
      <c r="A31" s="47"/>
      <c r="B31" s="69"/>
      <c r="C31" s="69"/>
      <c r="D31" s="70"/>
      <c r="E31" s="71"/>
      <c r="F31" s="72"/>
      <c r="G31" s="73"/>
      <c r="H31" s="74"/>
      <c r="I31" s="56"/>
      <c r="J31" s="56"/>
      <c r="K31" s="73"/>
      <c r="L31" s="74"/>
      <c r="M31" s="75"/>
    </row>
    <row r="32" spans="1:17" s="53" customFormat="1">
      <c r="A32" s="76"/>
      <c r="B32" s="77"/>
      <c r="C32" s="77"/>
      <c r="D32" s="26" t="str">
        <f t="shared" ref="D32:L32" ca="1" si="2">IF(D9+D20+D21&lt;&gt;1,TEXT(D9+D20+D21, "##.#%"),"")</f>
        <v/>
      </c>
      <c r="E32" s="27" t="str">
        <f t="shared" si="2"/>
        <v/>
      </c>
      <c r="F32" s="27" t="str">
        <f t="shared" ca="1" si="2"/>
        <v/>
      </c>
      <c r="G32" s="27" t="str">
        <f t="shared" si="2"/>
        <v/>
      </c>
      <c r="H32" s="26" t="str">
        <f t="shared" ca="1" si="2"/>
        <v/>
      </c>
      <c r="I32" s="27" t="str">
        <f t="shared" si="2"/>
        <v/>
      </c>
      <c r="J32" s="27" t="str">
        <f t="shared" ca="1" si="2"/>
        <v/>
      </c>
      <c r="K32" s="27" t="str">
        <f t="shared" si="2"/>
        <v/>
      </c>
      <c r="L32" s="26" t="str">
        <f t="shared" ca="1" si="2"/>
        <v/>
      </c>
      <c r="M32" s="27"/>
    </row>
    <row r="33" spans="1:13" s="46" customFormat="1" ht="19.5" thickBot="1">
      <c r="A33" s="47"/>
      <c r="B33" s="78" t="s">
        <v>622</v>
      </c>
      <c r="C33" s="79"/>
      <c r="D33" s="1152">
        <v>1.03E-2</v>
      </c>
      <c r="E33" s="1153">
        <v>0</v>
      </c>
      <c r="F33" s="1152">
        <v>2.549673119887582E-2</v>
      </c>
      <c r="G33" s="1153">
        <v>0</v>
      </c>
      <c r="H33" s="1152">
        <v>3.8511103553590463E-2</v>
      </c>
      <c r="I33" s="1154">
        <v>0</v>
      </c>
      <c r="J33" s="1152">
        <v>7.1044569470618588E-2</v>
      </c>
      <c r="K33" s="1153">
        <v>0</v>
      </c>
      <c r="L33" s="1152">
        <v>0.1007472074047638</v>
      </c>
      <c r="M33" s="1153">
        <v>0</v>
      </c>
    </row>
    <row r="34" spans="1:13" s="46" customFormat="1" ht="20.25" thickTop="1" thickBot="1">
      <c r="A34" s="47"/>
      <c r="B34" s="80" t="s">
        <v>625</v>
      </c>
      <c r="C34" s="81"/>
      <c r="D34" s="1150">
        <v>-1.1299999999999999E-2</v>
      </c>
      <c r="E34" s="1155">
        <v>0</v>
      </c>
      <c r="F34" s="1150">
        <v>-2.487761818750004E-2</v>
      </c>
      <c r="G34" s="1155">
        <v>0</v>
      </c>
      <c r="H34" s="1150">
        <v>-3.4410577412473803E-2</v>
      </c>
      <c r="I34" s="1151">
        <v>0</v>
      </c>
      <c r="J34" s="1150">
        <v>-6.1567684871044873E-2</v>
      </c>
      <c r="K34" s="1155">
        <v>0</v>
      </c>
      <c r="L34" s="1150">
        <v>-8.4679197825304156E-2</v>
      </c>
      <c r="M34" s="1155">
        <v>0</v>
      </c>
    </row>
    <row r="35" spans="1:13" s="46" customFormat="1" ht="20.25" thickTop="1" thickBot="1">
      <c r="A35" s="47"/>
      <c r="B35" s="80" t="s">
        <v>627</v>
      </c>
      <c r="C35" s="81"/>
      <c r="D35" s="1150">
        <v>-2.5999999999999999E-3</v>
      </c>
      <c r="E35" s="1155">
        <v>0</v>
      </c>
      <c r="F35" s="1150">
        <v>-1.4715015366541949E-2</v>
      </c>
      <c r="G35" s="1155">
        <v>0</v>
      </c>
      <c r="H35" s="1150">
        <v>-2.5087452667099872E-2</v>
      </c>
      <c r="I35" s="1151">
        <v>0</v>
      </c>
      <c r="J35" s="1150">
        <v>-5.0338995825054043E-2</v>
      </c>
      <c r="K35" s="1155">
        <v>0</v>
      </c>
      <c r="L35" s="1150">
        <v>-7.3337204704589043E-2</v>
      </c>
      <c r="M35" s="1155">
        <v>0</v>
      </c>
    </row>
    <row r="36" spans="1:13" s="46" customFormat="1" ht="19.5" thickTop="1">
      <c r="A36" s="47"/>
      <c r="B36" s="82" t="s">
        <v>626</v>
      </c>
      <c r="C36" s="83"/>
      <c r="D36" s="1156">
        <v>-1.8100000000000002E-2</v>
      </c>
      <c r="E36" s="1157">
        <v>0</v>
      </c>
      <c r="F36" s="1156">
        <v>-6.1782246091973893E-2</v>
      </c>
      <c r="G36" s="1157">
        <v>0</v>
      </c>
      <c r="H36" s="1156">
        <v>-9.9174515012422068E-2</v>
      </c>
      <c r="I36" s="1158">
        <v>0</v>
      </c>
      <c r="J36" s="1156">
        <v>-0.18781977821096529</v>
      </c>
      <c r="K36" s="1157">
        <v>0</v>
      </c>
      <c r="L36" s="1156">
        <v>-0.26953467873068521</v>
      </c>
      <c r="M36" s="1157">
        <v>0</v>
      </c>
    </row>
    <row r="37" spans="1:13" ht="21" customHeight="1">
      <c r="C37" s="85"/>
      <c r="D37" s="86"/>
      <c r="E37" s="87"/>
      <c r="F37" s="37"/>
      <c r="H37" s="37"/>
      <c r="I37" s="37"/>
      <c r="J37" s="37"/>
      <c r="L37" s="37"/>
    </row>
    <row r="38" spans="1:13" ht="21" customHeight="1">
      <c r="B38" s="171" t="e" vm="1">
        <v>#VALUE!</v>
      </c>
      <c r="C38" s="808" cm="1">
        <f t="array" ref="C38">_FV(B38,"Fechamento anterior",TRUE)</f>
        <v>5.0632000000000001</v>
      </c>
      <c r="D38" s="89"/>
      <c r="E38" s="53"/>
      <c r="F38" s="37"/>
      <c r="H38" s="37"/>
      <c r="I38" s="37"/>
    </row>
    <row r="39" spans="1:13" ht="21" customHeight="1">
      <c r="B39" s="37" t="s">
        <v>2689</v>
      </c>
      <c r="C39" s="809">
        <v>5</v>
      </c>
      <c r="D39" s="89"/>
      <c r="F39" s="37"/>
      <c r="H39" s="37"/>
      <c r="I39" s="37"/>
      <c r="J39" s="37"/>
      <c r="L39" s="37"/>
    </row>
    <row r="40" spans="1:13" ht="21" customHeight="1">
      <c r="B40" s="37" t="s">
        <v>2690</v>
      </c>
      <c r="C40" s="809">
        <v>6</v>
      </c>
      <c r="D40" s="37"/>
      <c r="F40" s="37"/>
      <c r="H40" s="37"/>
      <c r="I40" s="37"/>
    </row>
    <row r="41" spans="1:13" ht="21" customHeight="1">
      <c r="D41" s="37"/>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L5:M5"/>
    <mergeCell ref="J33:K33"/>
    <mergeCell ref="D5:E5"/>
    <mergeCell ref="F5:G5"/>
    <mergeCell ref="H5:I5"/>
    <mergeCell ref="J5:K5"/>
    <mergeCell ref="J7:J8"/>
    <mergeCell ref="L7:L8"/>
    <mergeCell ref="L33:M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B5:C8"/>
    <mergeCell ref="D7:D8"/>
    <mergeCell ref="F7:F8"/>
    <mergeCell ref="H7:H8"/>
    <mergeCell ref="H34:I34"/>
    <mergeCell ref="D33:E33"/>
    <mergeCell ref="F33:G33"/>
    <mergeCell ref="H33:I33"/>
  </mergeCells>
  <conditionalFormatting sqref="E30 K30 G30">
    <cfRule type="cellIs" dxfId="1279" priority="41" operator="notBetween">
      <formula>#REF!</formula>
      <formula>#REF!</formula>
    </cfRule>
  </conditionalFormatting>
  <conditionalFormatting sqref="E20:E23">
    <cfRule type="cellIs" dxfId="1278" priority="40" operator="notBetween">
      <formula>#REF!</formula>
      <formula>#REF!</formula>
    </cfRule>
  </conditionalFormatting>
  <conditionalFormatting sqref="M30">
    <cfRule type="cellIs" dxfId="1277" priority="352" operator="notBetween">
      <formula>#REF!</formula>
      <formula>#REF!</formula>
    </cfRule>
  </conditionalFormatting>
  <conditionalFormatting sqref="E9:E11">
    <cfRule type="cellIs" dxfId="1276" priority="380" operator="notBetween">
      <formula>#REF!</formula>
      <formula>#REF!</formula>
    </cfRule>
  </conditionalFormatting>
  <conditionalFormatting sqref="E15">
    <cfRule type="cellIs" dxfId="1275" priority="30" operator="notBetween">
      <formula>#REF!</formula>
      <formula>#REF!</formula>
    </cfRule>
  </conditionalFormatting>
  <conditionalFormatting sqref="G9">
    <cfRule type="cellIs" dxfId="1274" priority="29" operator="notBetween">
      <formula>#REF!</formula>
      <formula>#REF!</formula>
    </cfRule>
  </conditionalFormatting>
  <conditionalFormatting sqref="I9">
    <cfRule type="cellIs" dxfId="1273" priority="23" operator="notBetween">
      <formula>#REF!</formula>
      <formula>#REF!</formula>
    </cfRule>
  </conditionalFormatting>
  <conditionalFormatting sqref="K9">
    <cfRule type="cellIs" dxfId="1272" priority="20" operator="notBetween">
      <formula>#REF!</formula>
      <formula>#REF!</formula>
    </cfRule>
  </conditionalFormatting>
  <conditionalFormatting sqref="M20:M23">
    <cfRule type="cellIs" dxfId="1271" priority="16" operator="notBetween">
      <formula>#REF!</formula>
      <formula>#REF!</formula>
    </cfRule>
  </conditionalFormatting>
  <conditionalFormatting sqref="M9:M11">
    <cfRule type="cellIs" dxfId="1270" priority="17" operator="notBetween">
      <formula>#REF!</formula>
      <formula>#REF!</formula>
    </cfRule>
  </conditionalFormatting>
  <conditionalFormatting sqref="M15">
    <cfRule type="cellIs" dxfId="1269" priority="15" operator="notBetween">
      <formula>#REF!</formula>
      <formula>#REF!</formula>
    </cfRule>
  </conditionalFormatting>
  <conditionalFormatting sqref="G20:G23">
    <cfRule type="cellIs" dxfId="1268" priority="13" operator="notBetween">
      <formula>#REF!</formula>
      <formula>#REF!</formula>
    </cfRule>
  </conditionalFormatting>
  <conditionalFormatting sqref="G10:G11">
    <cfRule type="cellIs" dxfId="1267" priority="14" operator="notBetween">
      <formula>#REF!</formula>
      <formula>#REF!</formula>
    </cfRule>
  </conditionalFormatting>
  <conditionalFormatting sqref="G15">
    <cfRule type="cellIs" dxfId="1266" priority="12" operator="notBetween">
      <formula>#REF!</formula>
      <formula>#REF!</formula>
    </cfRule>
  </conditionalFormatting>
  <conditionalFormatting sqref="I20:I23">
    <cfRule type="cellIs" dxfId="1265" priority="10" operator="notBetween">
      <formula>#REF!</formula>
      <formula>#REF!</formula>
    </cfRule>
  </conditionalFormatting>
  <conditionalFormatting sqref="I10:I11">
    <cfRule type="cellIs" dxfId="1264" priority="11" operator="notBetween">
      <formula>#REF!</formula>
      <formula>#REF!</formula>
    </cfRule>
  </conditionalFormatting>
  <conditionalFormatting sqref="I15">
    <cfRule type="cellIs" dxfId="1263" priority="9" operator="notBetween">
      <formula>#REF!</formula>
      <formula>#REF!</formula>
    </cfRule>
  </conditionalFormatting>
  <conditionalFormatting sqref="K20:K23">
    <cfRule type="cellIs" dxfId="1262" priority="7" operator="notBetween">
      <formula>#REF!</formula>
      <formula>#REF!</formula>
    </cfRule>
  </conditionalFormatting>
  <conditionalFormatting sqref="K10:K11">
    <cfRule type="cellIs" dxfId="1261" priority="8" operator="notBetween">
      <formula>#REF!</formula>
      <formula>#REF!</formula>
    </cfRule>
  </conditionalFormatting>
  <conditionalFormatting sqref="K15">
    <cfRule type="cellIs" dxfId="1260" priority="6" operator="notBetween">
      <formula>#REF!</formula>
      <formula>#REF!</formula>
    </cfRule>
  </conditionalFormatting>
  <conditionalFormatting sqref="E19">
    <cfRule type="cellIs" dxfId="1259" priority="5" operator="notBetween">
      <formula>#REF!</formula>
      <formula>#REF!</formula>
    </cfRule>
  </conditionalFormatting>
  <conditionalFormatting sqref="M19">
    <cfRule type="cellIs" dxfId="1258" priority="4" operator="notBetween">
      <formula>#REF!</formula>
      <formula>#REF!</formula>
    </cfRule>
  </conditionalFormatting>
  <conditionalFormatting sqref="G19">
    <cfRule type="cellIs" dxfId="1257" priority="3" operator="notBetween">
      <formula>#REF!</formula>
      <formula>#REF!</formula>
    </cfRule>
  </conditionalFormatting>
  <conditionalFormatting sqref="I19">
    <cfRule type="cellIs" dxfId="1256" priority="2" operator="notBetween">
      <formula>#REF!</formula>
      <formula>#REF!</formula>
    </cfRule>
  </conditionalFormatting>
  <conditionalFormatting sqref="K19">
    <cfRule type="cellIs" dxfId="1255"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56"/>
  <sheetViews>
    <sheetView showGridLines="0" zoomScale="85" zoomScaleNormal="85" workbookViewId="0">
      <pane xSplit="5" ySplit="7" topLeftCell="F245" activePane="bottomRight" state="frozen"/>
      <selection activeCell="S39" sqref="S39"/>
      <selection pane="topRight" activeCell="S39" sqref="S39"/>
      <selection pane="bottomLeft" activeCell="S39" sqref="S39"/>
      <selection pane="bottomRight" activeCell="E248" sqref="E248:F249"/>
    </sheetView>
  </sheetViews>
  <sheetFormatPr defaultColWidth="10.69921875" defaultRowHeight="15"/>
  <cols>
    <col min="1" max="1" width="1" style="497" customWidth="1"/>
    <col min="2" max="2" width="7.8984375" style="498" hidden="1" customWidth="1"/>
    <col min="3" max="3" width="10.69921875" style="498" hidden="1" customWidth="1"/>
    <col min="4" max="4" width="9.59765625" style="498" hidden="1" customWidth="1"/>
    <col min="5" max="5" width="35" style="497" customWidth="1"/>
    <col min="6" max="6" width="8.296875" style="497" customWidth="1"/>
    <col min="7" max="7" width="5.796875" style="497" customWidth="1"/>
    <col min="8" max="8" width="7.3984375" style="497" customWidth="1"/>
    <col min="9" max="9" width="8.59765625" style="497" customWidth="1"/>
    <col min="10" max="10" width="14.09765625" style="176" customWidth="1"/>
    <col min="11" max="11" width="7.8984375" style="497" customWidth="1"/>
    <col min="12" max="12" width="5.3984375" style="497" customWidth="1"/>
    <col min="13" max="13" width="6.3984375" style="497" customWidth="1"/>
    <col min="14" max="14" width="8.296875" style="497" customWidth="1"/>
    <col min="15" max="15" width="8" style="497" customWidth="1"/>
    <col min="16" max="16" width="10.09765625" style="497" customWidth="1"/>
    <col min="17" max="17" width="7.8984375" style="497" customWidth="1"/>
    <col min="18" max="18" width="13.19921875" style="497" customWidth="1"/>
    <col min="19" max="19" width="8.796875" style="497" customWidth="1"/>
    <col min="20" max="20" width="6.8984375" style="497" customWidth="1"/>
    <col min="21" max="21" width="7.8984375" style="497" customWidth="1"/>
    <col min="22" max="22" width="6.296875" style="497" customWidth="1"/>
    <col min="23" max="23" width="7.8984375" style="497" customWidth="1"/>
    <col min="24" max="24" width="6.296875" style="497" customWidth="1"/>
    <col min="25" max="25" width="8.296875" style="497" customWidth="1"/>
    <col min="26" max="26" width="6.296875" style="497" customWidth="1"/>
    <col min="27" max="27" width="7.8984375" style="497" customWidth="1"/>
    <col min="28" max="28" width="8.296875" style="497" customWidth="1"/>
    <col min="29" max="29" width="6.796875" style="497" customWidth="1"/>
    <col min="30" max="30" width="14.296875" style="497" customWidth="1"/>
    <col min="31" max="16384" width="10.69921875" style="497"/>
  </cols>
  <sheetData>
    <row r="1" spans="1:30" ht="5.0999999999999996" customHeight="1"/>
    <row r="2" spans="1:30" customFormat="1" ht="17.25" customHeight="1" thickBot="1">
      <c r="B2" s="85"/>
      <c r="C2" s="85"/>
      <c r="D2" s="85"/>
      <c r="E2" s="1159" t="s">
        <v>1341</v>
      </c>
      <c r="J2" s="1"/>
    </row>
    <row r="3" spans="1:30" s="107" customFormat="1" ht="17.25" customHeight="1" thickBot="1">
      <c r="B3" s="499"/>
      <c r="C3" s="499"/>
      <c r="D3" s="499"/>
      <c r="E3" s="1159"/>
      <c r="F3"/>
      <c r="G3"/>
      <c r="H3"/>
      <c r="J3" s="500" t="s">
        <v>1340</v>
      </c>
      <c r="K3" s="1160" t="s">
        <v>4882</v>
      </c>
      <c r="L3" s="1161"/>
      <c r="Y3" s="501"/>
      <c r="AC3" s="502" t="s">
        <v>1416</v>
      </c>
      <c r="AD3" s="503">
        <v>45008</v>
      </c>
    </row>
    <row r="4" spans="1:30" customFormat="1" ht="5.25" customHeight="1">
      <c r="B4" s="85"/>
      <c r="C4" s="85"/>
      <c r="D4" s="85"/>
      <c r="J4" s="504"/>
    </row>
    <row r="5" spans="1:30" s="69" customFormat="1" ht="5.25" customHeight="1">
      <c r="B5" s="27"/>
      <c r="C5" s="27"/>
      <c r="D5" s="27"/>
      <c r="J5" s="76"/>
    </row>
    <row r="6" spans="1:30" s="510" customFormat="1" ht="34.5" customHeight="1">
      <c r="B6" s="511" t="s">
        <v>655</v>
      </c>
      <c r="C6" s="511" t="s">
        <v>1343</v>
      </c>
      <c r="D6" s="511" t="s">
        <v>1345</v>
      </c>
      <c r="E6" s="512" t="s">
        <v>1333</v>
      </c>
      <c r="F6" s="90" t="s">
        <v>32</v>
      </c>
      <c r="G6" s="90" t="s">
        <v>1410</v>
      </c>
      <c r="H6" s="90" t="s">
        <v>1412</v>
      </c>
      <c r="I6" s="90" t="s">
        <v>4792</v>
      </c>
      <c r="J6" s="90" t="s">
        <v>656</v>
      </c>
      <c r="K6" s="90" t="s">
        <v>657</v>
      </c>
      <c r="L6" s="90" t="s">
        <v>8</v>
      </c>
      <c r="M6" s="90" t="s">
        <v>33</v>
      </c>
      <c r="N6" s="90" t="s">
        <v>1330</v>
      </c>
      <c r="O6" s="90" t="s">
        <v>1405</v>
      </c>
      <c r="P6" s="90" t="s">
        <v>1415</v>
      </c>
      <c r="Q6" s="90" t="s">
        <v>1417</v>
      </c>
      <c r="R6" s="90" t="s">
        <v>707</v>
      </c>
      <c r="S6" s="90" t="s">
        <v>0</v>
      </c>
      <c r="T6" s="90" t="s">
        <v>708</v>
      </c>
      <c r="U6" s="90" t="s">
        <v>709</v>
      </c>
      <c r="V6" s="90" t="s">
        <v>710</v>
      </c>
      <c r="W6" s="90" t="s">
        <v>711</v>
      </c>
      <c r="X6" s="90" t="s">
        <v>712</v>
      </c>
      <c r="Y6" s="90" t="s">
        <v>1328</v>
      </c>
      <c r="Z6" s="90" t="s">
        <v>1329</v>
      </c>
      <c r="AA6" s="90" t="s">
        <v>713</v>
      </c>
      <c r="AB6" s="90" t="s">
        <v>714</v>
      </c>
      <c r="AC6" s="90" t="s">
        <v>605</v>
      </c>
      <c r="AD6" s="90" t="s">
        <v>31</v>
      </c>
    </row>
    <row r="7" spans="1:30" s="425" customFormat="1" ht="7.5" customHeight="1">
      <c r="B7" s="513"/>
      <c r="C7" s="513"/>
      <c r="D7" s="513"/>
      <c r="E7" s="514"/>
      <c r="J7" s="515"/>
      <c r="P7" s="516"/>
      <c r="Q7" s="516"/>
      <c r="R7" s="516"/>
    </row>
    <row r="8" spans="1:30" s="505" customFormat="1" ht="21.75" customHeight="1">
      <c r="B8" s="506"/>
      <c r="C8" s="506"/>
      <c r="D8" s="506"/>
      <c r="E8" s="507" t="s">
        <v>1331</v>
      </c>
      <c r="F8" s="507"/>
      <c r="G8" s="507"/>
      <c r="H8" s="507"/>
      <c r="I8" s="507"/>
      <c r="J8" s="508"/>
      <c r="K8" s="507"/>
      <c r="L8" s="507"/>
      <c r="M8" s="507"/>
      <c r="N8" s="507"/>
      <c r="O8" s="507"/>
      <c r="P8" s="507"/>
      <c r="Q8" s="507"/>
      <c r="R8" s="507"/>
      <c r="S8" s="507"/>
      <c r="T8" s="507"/>
      <c r="U8" s="507"/>
      <c r="V8" s="507"/>
      <c r="W8" s="507"/>
      <c r="X8" s="507"/>
      <c r="Y8" s="507"/>
      <c r="Z8" s="507"/>
      <c r="AA8" s="507"/>
      <c r="AB8" s="507"/>
      <c r="AC8" s="507"/>
      <c r="AD8" s="507"/>
    </row>
    <row r="9" spans="1:30" s="69" customFormat="1" ht="5.25" customHeight="1">
      <c r="B9" s="27"/>
      <c r="C9" s="27"/>
      <c r="D9" s="27"/>
      <c r="E9" s="509"/>
      <c r="J9" s="76"/>
    </row>
    <row r="10" spans="1:30" s="425" customFormat="1">
      <c r="A10" s="517"/>
      <c r="B10" s="513" t="s">
        <v>620</v>
      </c>
      <c r="C10" s="513" t="s">
        <v>34</v>
      </c>
      <c r="D10" s="513" t="str">
        <f>B10&amp;" "&amp;C10</f>
        <v>Pós-fixado -</v>
      </c>
      <c r="E10" s="518" t="s">
        <v>620</v>
      </c>
      <c r="F10" s="518"/>
      <c r="G10" s="518"/>
      <c r="H10" s="518"/>
      <c r="I10" s="518"/>
      <c r="J10" s="519"/>
      <c r="K10" s="518"/>
      <c r="L10" s="518"/>
      <c r="M10" s="518"/>
      <c r="N10" s="518"/>
      <c r="O10" s="518"/>
      <c r="P10" s="520"/>
      <c r="Q10" s="520"/>
      <c r="R10" s="520"/>
      <c r="S10" s="521"/>
      <c r="T10" s="518"/>
      <c r="U10" s="518"/>
      <c r="V10" s="518"/>
      <c r="W10" s="518"/>
      <c r="X10" s="518"/>
      <c r="Y10" s="518"/>
      <c r="Z10" s="518"/>
      <c r="AA10" s="518"/>
      <c r="AB10" s="518"/>
      <c r="AC10" s="522"/>
      <c r="AD10" s="518"/>
    </row>
    <row r="11" spans="1:30">
      <c r="E11" s="523" t="s">
        <v>4617</v>
      </c>
      <c r="F11" s="154" t="s">
        <v>715</v>
      </c>
      <c r="G11" s="154" t="s">
        <v>34</v>
      </c>
      <c r="H11" s="154" t="s">
        <v>1320</v>
      </c>
      <c r="I11" s="524" t="s">
        <v>34</v>
      </c>
      <c r="J11" s="154" t="s">
        <v>663</v>
      </c>
      <c r="K11" s="154" t="s">
        <v>608</v>
      </c>
      <c r="L11" s="154" t="s">
        <v>48</v>
      </c>
      <c r="M11" s="154">
        <v>0</v>
      </c>
      <c r="N11" s="524">
        <v>3.0000000000000001E-3</v>
      </c>
      <c r="O11" s="524">
        <v>1.0499999999999999E-3</v>
      </c>
      <c r="P11" s="525">
        <v>500</v>
      </c>
      <c r="Q11" s="525" t="s">
        <v>34</v>
      </c>
      <c r="R11" s="525">
        <v>5634111652.3600006</v>
      </c>
      <c r="S11" s="526">
        <v>43061</v>
      </c>
      <c r="T11" s="527">
        <v>2.0671156751377318E-2</v>
      </c>
      <c r="U11" s="528">
        <v>1.033641563898394</v>
      </c>
      <c r="V11" s="527">
        <v>0.13483779765072024</v>
      </c>
      <c r="W11" s="528">
        <v>1.0457089305669309</v>
      </c>
      <c r="X11" s="527">
        <v>0.20581046421173821</v>
      </c>
      <c r="Y11" s="528">
        <v>1.0658908662904072</v>
      </c>
      <c r="Z11" s="527">
        <v>0.20845120672731832</v>
      </c>
      <c r="AA11" s="528">
        <v>0.94121494252035398</v>
      </c>
      <c r="AB11" s="527">
        <v>8.9493726359862432E-4</v>
      </c>
      <c r="AC11" s="529">
        <v>6.5858115911187154</v>
      </c>
      <c r="AD11" s="155">
        <v>27717359000130</v>
      </c>
    </row>
    <row r="12" spans="1:30">
      <c r="E12" s="523" t="s">
        <v>4804</v>
      </c>
      <c r="F12" s="154" t="s">
        <v>715</v>
      </c>
      <c r="G12" s="154" t="s">
        <v>1411</v>
      </c>
      <c r="H12" s="154" t="s">
        <v>1320</v>
      </c>
      <c r="I12" s="524" t="s">
        <v>34</v>
      </c>
      <c r="J12" s="154" t="s">
        <v>672</v>
      </c>
      <c r="K12" s="154" t="s">
        <v>608</v>
      </c>
      <c r="L12" s="154" t="s">
        <v>48</v>
      </c>
      <c r="M12" s="154">
        <v>0</v>
      </c>
      <c r="N12" s="524">
        <v>3.0000000000000001E-3</v>
      </c>
      <c r="O12" s="524">
        <v>6.9999999999999999E-4</v>
      </c>
      <c r="P12" s="525">
        <v>1</v>
      </c>
      <c r="Q12" s="525" t="s">
        <v>34</v>
      </c>
      <c r="R12" s="525">
        <v>43250643860</v>
      </c>
      <c r="S12" s="526">
        <v>44498</v>
      </c>
      <c r="T12" s="527">
        <v>0.3347050566695724</v>
      </c>
      <c r="U12" s="528">
        <v>16.736608520835961</v>
      </c>
      <c r="V12" s="527">
        <v>0.22194909166373944</v>
      </c>
      <c r="W12" s="528">
        <v>1.7212840266436298</v>
      </c>
      <c r="X12" s="527" t="s">
        <v>34</v>
      </c>
      <c r="Y12" s="528" t="s">
        <v>34</v>
      </c>
      <c r="Z12" s="527" t="s">
        <v>34</v>
      </c>
      <c r="AA12" s="528" t="s">
        <v>34</v>
      </c>
      <c r="AB12" s="527">
        <v>0.70696376644228431</v>
      </c>
      <c r="AC12" s="529">
        <v>0.13155579766837161</v>
      </c>
      <c r="AD12" s="155">
        <v>26199519000134</v>
      </c>
    </row>
    <row r="13" spans="1:30">
      <c r="E13" s="523" t="s">
        <v>2068</v>
      </c>
      <c r="F13" s="154" t="s">
        <v>715</v>
      </c>
      <c r="G13" s="154" t="s">
        <v>1411</v>
      </c>
      <c r="H13" s="154" t="s">
        <v>1320</v>
      </c>
      <c r="I13" s="524" t="s">
        <v>34</v>
      </c>
      <c r="J13" s="154" t="s">
        <v>672</v>
      </c>
      <c r="K13" s="154" t="s">
        <v>608</v>
      </c>
      <c r="L13" s="154" t="s">
        <v>48</v>
      </c>
      <c r="M13" s="154">
        <v>0</v>
      </c>
      <c r="N13" s="524">
        <v>0</v>
      </c>
      <c r="O13" s="524">
        <v>0</v>
      </c>
      <c r="P13" s="525">
        <v>500</v>
      </c>
      <c r="Q13" s="525" t="s">
        <v>34</v>
      </c>
      <c r="R13" s="525">
        <v>4350848081.7799997</v>
      </c>
      <c r="S13" s="526">
        <v>43230</v>
      </c>
      <c r="T13" s="527">
        <v>2.0148736676176782E-2</v>
      </c>
      <c r="U13" s="528">
        <v>1.007518444131223</v>
      </c>
      <c r="V13" s="527">
        <v>0.12978335932931917</v>
      </c>
      <c r="W13" s="528">
        <v>1.0065101941311718</v>
      </c>
      <c r="X13" s="527">
        <v>0.19587094298353436</v>
      </c>
      <c r="Y13" s="528">
        <v>1.0144141596369374</v>
      </c>
      <c r="Z13" s="527">
        <v>0.21584304867569437</v>
      </c>
      <c r="AA13" s="528">
        <v>0.97459115656962736</v>
      </c>
      <c r="AB13" s="527">
        <v>8.1111845541716025E-4</v>
      </c>
      <c r="AC13" s="529">
        <v>1.0349288404479555</v>
      </c>
      <c r="AD13" s="155">
        <v>29562673000117</v>
      </c>
    </row>
    <row r="14" spans="1:30">
      <c r="E14" s="523" t="s">
        <v>2598</v>
      </c>
      <c r="F14" s="154" t="s">
        <v>715</v>
      </c>
      <c r="G14" s="154" t="s">
        <v>34</v>
      </c>
      <c r="H14" s="154" t="s">
        <v>1323</v>
      </c>
      <c r="I14" s="524" t="s">
        <v>34</v>
      </c>
      <c r="J14" s="154" t="s">
        <v>663</v>
      </c>
      <c r="K14" s="154" t="s">
        <v>608</v>
      </c>
      <c r="L14" s="154" t="s">
        <v>48</v>
      </c>
      <c r="M14" s="154">
        <v>1</v>
      </c>
      <c r="N14" s="524">
        <v>0</v>
      </c>
      <c r="O14" s="524">
        <v>2.0999999999999999E-3</v>
      </c>
      <c r="P14" s="525">
        <v>100</v>
      </c>
      <c r="Q14" s="525" t="s">
        <v>34</v>
      </c>
      <c r="R14" s="525">
        <v>52925322.710000001</v>
      </c>
      <c r="S14" s="526">
        <v>44546</v>
      </c>
      <c r="T14" s="527">
        <v>2.1486416018906773E-2</v>
      </c>
      <c r="U14" s="528">
        <v>1.0744078293961223</v>
      </c>
      <c r="V14" s="527">
        <v>0.16149674907750011</v>
      </c>
      <c r="W14" s="528">
        <v>1.2524573651471722</v>
      </c>
      <c r="X14" s="527" t="s">
        <v>34</v>
      </c>
      <c r="Y14" s="528" t="s">
        <v>34</v>
      </c>
      <c r="Z14" s="527" t="s">
        <v>34</v>
      </c>
      <c r="AA14" s="528" t="s">
        <v>34</v>
      </c>
      <c r="AB14" s="527">
        <v>1.3545230673698614E-2</v>
      </c>
      <c r="AC14" s="529">
        <v>2.4032694912993309</v>
      </c>
      <c r="AD14" s="155">
        <v>32892819000105</v>
      </c>
    </row>
    <row r="15" spans="1:30">
      <c r="E15" s="523" t="s">
        <v>2600</v>
      </c>
      <c r="F15" s="154" t="s">
        <v>715</v>
      </c>
      <c r="G15" s="154" t="s">
        <v>34</v>
      </c>
      <c r="H15" s="154" t="s">
        <v>1320</v>
      </c>
      <c r="I15" s="524" t="s">
        <v>34</v>
      </c>
      <c r="J15" s="154" t="s">
        <v>619</v>
      </c>
      <c r="K15" s="154" t="s">
        <v>608</v>
      </c>
      <c r="L15" s="154" t="s">
        <v>48</v>
      </c>
      <c r="M15" s="154">
        <v>1</v>
      </c>
      <c r="N15" s="524">
        <v>0</v>
      </c>
      <c r="O15" s="524">
        <v>1.6000000000000001E-3</v>
      </c>
      <c r="P15" s="525">
        <v>1000</v>
      </c>
      <c r="Q15" s="525" t="s">
        <v>34</v>
      </c>
      <c r="R15" s="525">
        <v>61989225.649999999</v>
      </c>
      <c r="S15" s="526">
        <v>44287</v>
      </c>
      <c r="T15" s="527">
        <v>1.9569819858972881E-2</v>
      </c>
      <c r="U15" s="528">
        <v>0.97857025842981804</v>
      </c>
      <c r="V15" s="527">
        <v>0.13150040565836707</v>
      </c>
      <c r="W15" s="528">
        <v>1.0198264208255119</v>
      </c>
      <c r="X15" s="527" t="s">
        <v>34</v>
      </c>
      <c r="Y15" s="528" t="s">
        <v>34</v>
      </c>
      <c r="Z15" s="527" t="s">
        <v>34</v>
      </c>
      <c r="AA15" s="528" t="s">
        <v>34</v>
      </c>
      <c r="AB15" s="527">
        <v>1.098995038559299E-2</v>
      </c>
      <c r="AC15" s="529">
        <v>0.2326212696037368</v>
      </c>
      <c r="AD15" s="155">
        <v>34687428000176</v>
      </c>
    </row>
    <row r="16" spans="1:30">
      <c r="E16" s="523" t="s">
        <v>2573</v>
      </c>
      <c r="F16" s="154" t="s">
        <v>715</v>
      </c>
      <c r="G16" s="154" t="s">
        <v>34</v>
      </c>
      <c r="H16" s="154" t="s">
        <v>1320</v>
      </c>
      <c r="I16" s="524" t="s">
        <v>34</v>
      </c>
      <c r="J16" s="154" t="s">
        <v>663</v>
      </c>
      <c r="K16" s="154" t="s">
        <v>608</v>
      </c>
      <c r="L16" s="154" t="s">
        <v>48</v>
      </c>
      <c r="M16" s="154">
        <v>2</v>
      </c>
      <c r="N16" s="524">
        <v>8.0000000000000002E-3</v>
      </c>
      <c r="O16" s="524">
        <v>1.6000000000000001E-3</v>
      </c>
      <c r="P16" s="525">
        <v>100</v>
      </c>
      <c r="Q16" s="525" t="s">
        <v>34</v>
      </c>
      <c r="R16" s="525">
        <v>317838934</v>
      </c>
      <c r="S16" s="526">
        <v>41915</v>
      </c>
      <c r="T16" s="527">
        <v>2.0120015654215395E-2</v>
      </c>
      <c r="U16" s="528">
        <v>1.0060822767016984</v>
      </c>
      <c r="V16" s="527">
        <v>0.13116337628244645</v>
      </c>
      <c r="W16" s="528">
        <v>1.0172126535109749</v>
      </c>
      <c r="X16" s="527">
        <v>0.20201431345568333</v>
      </c>
      <c r="Y16" s="528">
        <v>1.0462306297060444</v>
      </c>
      <c r="Z16" s="527">
        <v>0.23756890857030455</v>
      </c>
      <c r="AA16" s="528">
        <v>1.072689432386569</v>
      </c>
      <c r="AB16" s="527">
        <v>1.8845226477034859E-3</v>
      </c>
      <c r="AC16" s="529">
        <v>1.1777342333151499</v>
      </c>
      <c r="AD16" s="155">
        <v>17899612000160</v>
      </c>
    </row>
    <row r="17" spans="5:30">
      <c r="E17" s="523" t="s">
        <v>4808</v>
      </c>
      <c r="F17" s="154" t="s">
        <v>715</v>
      </c>
      <c r="G17" s="154" t="s">
        <v>34</v>
      </c>
      <c r="H17" s="154" t="s">
        <v>1320</v>
      </c>
      <c r="I17" s="524" t="s">
        <v>34</v>
      </c>
      <c r="J17" s="154" t="s">
        <v>663</v>
      </c>
      <c r="K17" s="154" t="s">
        <v>608</v>
      </c>
      <c r="L17" s="154" t="s">
        <v>48</v>
      </c>
      <c r="M17" s="154">
        <v>22</v>
      </c>
      <c r="N17" s="524">
        <v>6.0000000000000001E-3</v>
      </c>
      <c r="O17" s="524">
        <v>1.3999999800000001E-3</v>
      </c>
      <c r="P17" s="525">
        <v>1000000</v>
      </c>
      <c r="Q17" s="525" t="s">
        <v>34</v>
      </c>
      <c r="R17" s="525">
        <v>249851531.25999999</v>
      </c>
      <c r="S17" s="526">
        <v>44753</v>
      </c>
      <c r="T17" s="527">
        <v>-5.6917836517563769E-3</v>
      </c>
      <c r="U17" s="528">
        <v>-0.28461223655423989</v>
      </c>
      <c r="V17" s="527" t="s">
        <v>34</v>
      </c>
      <c r="W17" s="528" t="s">
        <v>34</v>
      </c>
      <c r="X17" s="527" t="s">
        <v>34</v>
      </c>
      <c r="Y17" s="528" t="s">
        <v>34</v>
      </c>
      <c r="Z17" s="527" t="s">
        <v>34</v>
      </c>
      <c r="AA17" s="528" t="s">
        <v>34</v>
      </c>
      <c r="AB17" s="527">
        <v>1.4649383541037264E-2</v>
      </c>
      <c r="AC17" s="529" t="s">
        <v>34</v>
      </c>
      <c r="AD17" s="155">
        <v>28840420000103</v>
      </c>
    </row>
    <row r="18" spans="5:30">
      <c r="E18" s="523" t="s">
        <v>2079</v>
      </c>
      <c r="F18" s="154" t="s">
        <v>715</v>
      </c>
      <c r="G18" s="154" t="s">
        <v>34</v>
      </c>
      <c r="H18" s="154" t="s">
        <v>1320</v>
      </c>
      <c r="I18" s="524" t="s">
        <v>34</v>
      </c>
      <c r="J18" s="154" t="s">
        <v>663</v>
      </c>
      <c r="K18" s="154" t="s">
        <v>608</v>
      </c>
      <c r="L18" s="154" t="s">
        <v>48</v>
      </c>
      <c r="M18" s="154">
        <v>31</v>
      </c>
      <c r="N18" s="524">
        <v>9.0000000000000011E-3</v>
      </c>
      <c r="O18" s="524">
        <v>1.4E-3</v>
      </c>
      <c r="P18" s="525">
        <v>1000</v>
      </c>
      <c r="Q18" s="525" t="s">
        <v>34</v>
      </c>
      <c r="R18" s="525">
        <v>1012613131.92</v>
      </c>
      <c r="S18" s="526">
        <v>43338</v>
      </c>
      <c r="T18" s="527">
        <v>2.9260241024913203E-3</v>
      </c>
      <c r="U18" s="528">
        <v>0.14631305667506991</v>
      </c>
      <c r="V18" s="527">
        <v>0.12736183307442994</v>
      </c>
      <c r="W18" s="528">
        <v>0.98773050717055166</v>
      </c>
      <c r="X18" s="527">
        <v>0.23312828396245555</v>
      </c>
      <c r="Y18" s="528">
        <v>1.2073696519817938</v>
      </c>
      <c r="Z18" s="527">
        <v>0.26475901784366696</v>
      </c>
      <c r="AA18" s="528">
        <v>1.1954603078285486</v>
      </c>
      <c r="AB18" s="527">
        <v>7.1215012475241441E-3</v>
      </c>
      <c r="AC18" s="529">
        <v>-0.22215489647052061</v>
      </c>
      <c r="AD18" s="155">
        <v>30910553000142</v>
      </c>
    </row>
    <row r="19" spans="5:30">
      <c r="E19" s="523" t="s">
        <v>2569</v>
      </c>
      <c r="F19" s="154" t="s">
        <v>715</v>
      </c>
      <c r="G19" s="154" t="s">
        <v>34</v>
      </c>
      <c r="H19" s="154" t="s">
        <v>1323</v>
      </c>
      <c r="I19" s="524" t="s">
        <v>34</v>
      </c>
      <c r="J19" s="154" t="s">
        <v>663</v>
      </c>
      <c r="K19" s="154" t="s">
        <v>608</v>
      </c>
      <c r="L19" s="154" t="s">
        <v>48</v>
      </c>
      <c r="M19" s="154">
        <v>31</v>
      </c>
      <c r="N19" s="524">
        <v>8.0000000000000002E-3</v>
      </c>
      <c r="O19" s="524">
        <v>1.5983333333333301E-3</v>
      </c>
      <c r="P19" s="525">
        <v>1000</v>
      </c>
      <c r="Q19" s="525" t="s">
        <v>34</v>
      </c>
      <c r="R19" s="525">
        <v>315391749</v>
      </c>
      <c r="S19" s="526">
        <v>42851</v>
      </c>
      <c r="T19" s="527">
        <v>-5.7894530317753601E-3</v>
      </c>
      <c r="U19" s="528">
        <v>-0.28949610115466107</v>
      </c>
      <c r="V19" s="527">
        <v>0.11678005108621514</v>
      </c>
      <c r="W19" s="528">
        <v>0.90566550670938895</v>
      </c>
      <c r="X19" s="527">
        <v>0.21382862923176793</v>
      </c>
      <c r="Y19" s="528">
        <v>1.1074168834051943</v>
      </c>
      <c r="Z19" s="527">
        <v>0.25772861138485603</v>
      </c>
      <c r="AA19" s="528">
        <v>1.1637160751377755</v>
      </c>
      <c r="AB19" s="527">
        <v>1.2585570694878461E-2</v>
      </c>
      <c r="AC19" s="529">
        <v>-0.96649239478056714</v>
      </c>
      <c r="AD19" s="155">
        <v>26773148000152</v>
      </c>
    </row>
    <row r="20" spans="5:30">
      <c r="E20" s="523" t="s">
        <v>2704</v>
      </c>
      <c r="F20" s="154" t="s">
        <v>715</v>
      </c>
      <c r="G20" s="154" t="s">
        <v>34</v>
      </c>
      <c r="H20" s="154" t="s">
        <v>1320</v>
      </c>
      <c r="I20" s="524" t="s">
        <v>34</v>
      </c>
      <c r="J20" s="154" t="s">
        <v>692</v>
      </c>
      <c r="K20" s="154" t="s">
        <v>608</v>
      </c>
      <c r="L20" s="154" t="s">
        <v>48</v>
      </c>
      <c r="M20" s="154">
        <v>31</v>
      </c>
      <c r="N20" s="524">
        <v>6.7999999999999996E-3</v>
      </c>
      <c r="O20" s="524">
        <v>2.5999999999999999E-3</v>
      </c>
      <c r="P20" s="525">
        <v>500</v>
      </c>
      <c r="Q20" s="525" t="s">
        <v>34</v>
      </c>
      <c r="R20" s="525">
        <v>19197750.390000001</v>
      </c>
      <c r="S20" s="526">
        <v>44862</v>
      </c>
      <c r="T20" s="527">
        <v>1.6145765836501402E-2</v>
      </c>
      <c r="U20" s="528">
        <v>0.80735368853833445</v>
      </c>
      <c r="V20" s="527" t="s">
        <v>34</v>
      </c>
      <c r="W20" s="528" t="s">
        <v>34</v>
      </c>
      <c r="X20" s="527" t="s">
        <v>34</v>
      </c>
      <c r="Y20" s="528" t="s">
        <v>34</v>
      </c>
      <c r="Z20" s="527" t="s">
        <v>34</v>
      </c>
      <c r="AA20" s="528" t="s">
        <v>34</v>
      </c>
      <c r="AB20" s="527">
        <v>9.3241473114779681E-3</v>
      </c>
      <c r="AC20" s="529" t="s">
        <v>34</v>
      </c>
      <c r="AD20" s="155">
        <v>47612737000129</v>
      </c>
    </row>
    <row r="21" spans="5:30">
      <c r="E21" s="523" t="s">
        <v>2605</v>
      </c>
      <c r="F21" s="154" t="s">
        <v>715</v>
      </c>
      <c r="G21" s="154" t="s">
        <v>34</v>
      </c>
      <c r="H21" s="154" t="s">
        <v>1320</v>
      </c>
      <c r="I21" s="524" t="s">
        <v>34</v>
      </c>
      <c r="J21" s="154" t="s">
        <v>663</v>
      </c>
      <c r="K21" s="154" t="s">
        <v>608</v>
      </c>
      <c r="L21" s="154" t="s">
        <v>48</v>
      </c>
      <c r="M21" s="154">
        <v>60</v>
      </c>
      <c r="N21" s="524">
        <v>0.01</v>
      </c>
      <c r="O21" s="524">
        <v>3.5000000000000001E-3</v>
      </c>
      <c r="P21" s="525">
        <v>5000</v>
      </c>
      <c r="Q21" s="525" t="s">
        <v>34</v>
      </c>
      <c r="R21" s="525">
        <v>91521518.5</v>
      </c>
      <c r="S21" s="526">
        <v>43646</v>
      </c>
      <c r="T21" s="527">
        <v>2.4008241250130791E-3</v>
      </c>
      <c r="U21" s="528">
        <v>0.12005093053431393</v>
      </c>
      <c r="V21" s="527">
        <v>8.8038521323582142E-2</v>
      </c>
      <c r="W21" s="528">
        <v>0.68276603137981673</v>
      </c>
      <c r="X21" s="527">
        <v>0.19670760744077942</v>
      </c>
      <c r="Y21" s="528">
        <v>1.0187472386499163</v>
      </c>
      <c r="Z21" s="527">
        <v>0.27447570811264876</v>
      </c>
      <c r="AA21" s="528">
        <v>1.2393338560636102</v>
      </c>
      <c r="AB21" s="527">
        <v>2.2572696017014438E-2</v>
      </c>
      <c r="AC21" s="529">
        <v>-1.8121622730564966</v>
      </c>
      <c r="AD21" s="155">
        <v>33599991000120</v>
      </c>
    </row>
    <row r="22" spans="5:30">
      <c r="E22" s="523" t="s">
        <v>2606</v>
      </c>
      <c r="F22" s="154" t="s">
        <v>715</v>
      </c>
      <c r="G22" s="154" t="s">
        <v>34</v>
      </c>
      <c r="H22" s="154" t="s">
        <v>1320</v>
      </c>
      <c r="I22" s="524" t="s">
        <v>34</v>
      </c>
      <c r="J22" s="154" t="s">
        <v>663</v>
      </c>
      <c r="K22" s="154" t="s">
        <v>608</v>
      </c>
      <c r="L22" s="154" t="s">
        <v>48</v>
      </c>
      <c r="M22" s="154">
        <v>61</v>
      </c>
      <c r="N22" s="524">
        <v>0</v>
      </c>
      <c r="O22" s="524">
        <v>1.8666666666666699E-3</v>
      </c>
      <c r="P22" s="525">
        <v>1000</v>
      </c>
      <c r="Q22" s="525" t="s">
        <v>34</v>
      </c>
      <c r="R22" s="525">
        <v>450680027.11000001</v>
      </c>
      <c r="S22" s="526">
        <v>43449</v>
      </c>
      <c r="T22" s="527">
        <v>2.451964343888946E-3</v>
      </c>
      <c r="U22" s="528">
        <v>0.12260814861614358</v>
      </c>
      <c r="V22" s="527">
        <v>0.13546834780292238</v>
      </c>
      <c r="W22" s="528">
        <v>1.050599042514889</v>
      </c>
      <c r="X22" s="527">
        <v>0.25273990572719662</v>
      </c>
      <c r="Y22" s="528">
        <v>1.3089380955118262</v>
      </c>
      <c r="Z22" s="527">
        <v>0.30217042260583127</v>
      </c>
      <c r="AA22" s="528">
        <v>1.3643831638563784</v>
      </c>
      <c r="AB22" s="527">
        <v>7.9293197395870554E-3</v>
      </c>
      <c r="AC22" s="529">
        <v>0.82282447554243954</v>
      </c>
      <c r="AD22" s="155">
        <v>32102131000176</v>
      </c>
    </row>
    <row r="23" spans="5:30">
      <c r="E23" s="523" t="s">
        <v>2069</v>
      </c>
      <c r="F23" s="154" t="s">
        <v>715</v>
      </c>
      <c r="G23" s="154" t="s">
        <v>34</v>
      </c>
      <c r="H23" s="154" t="s">
        <v>1320</v>
      </c>
      <c r="I23" s="524" t="s">
        <v>34</v>
      </c>
      <c r="J23" s="154" t="s">
        <v>685</v>
      </c>
      <c r="K23" s="154" t="s">
        <v>608</v>
      </c>
      <c r="L23" s="154" t="s">
        <v>48</v>
      </c>
      <c r="M23" s="154">
        <v>91</v>
      </c>
      <c r="N23" s="524">
        <v>1.95E-2</v>
      </c>
      <c r="O23" s="524">
        <v>3.33333333333333E-4</v>
      </c>
      <c r="P23" s="525">
        <v>5000</v>
      </c>
      <c r="Q23" s="525" t="s">
        <v>34</v>
      </c>
      <c r="R23" s="525">
        <v>145706129.78</v>
      </c>
      <c r="S23" s="526">
        <v>44071</v>
      </c>
      <c r="T23" s="527">
        <v>2.4205551061643904E-2</v>
      </c>
      <c r="U23" s="528">
        <v>1.210375595101274</v>
      </c>
      <c r="V23" s="527">
        <v>0.16221149808917446</v>
      </c>
      <c r="W23" s="528">
        <v>1.2580004653582706</v>
      </c>
      <c r="X23" s="527">
        <v>0.27302355558583891</v>
      </c>
      <c r="Y23" s="528">
        <v>1.4139869675512802</v>
      </c>
      <c r="Z23" s="527" t="s">
        <v>34</v>
      </c>
      <c r="AA23" s="528" t="s">
        <v>34</v>
      </c>
      <c r="AB23" s="527">
        <v>1.9859386588395415E-3</v>
      </c>
      <c r="AC23" s="529">
        <v>16.751569085132569</v>
      </c>
      <c r="AD23" s="155">
        <v>37806055000101</v>
      </c>
    </row>
    <row r="24" spans="5:30">
      <c r="E24" s="523" t="s">
        <v>2080</v>
      </c>
      <c r="F24" s="154" t="s">
        <v>715</v>
      </c>
      <c r="G24" s="154" t="s">
        <v>34</v>
      </c>
      <c r="H24" s="154" t="s">
        <v>1320</v>
      </c>
      <c r="I24" s="524" t="s">
        <v>34</v>
      </c>
      <c r="J24" s="154" t="s">
        <v>685</v>
      </c>
      <c r="K24" s="154" t="s">
        <v>608</v>
      </c>
      <c r="L24" s="154" t="s">
        <v>48</v>
      </c>
      <c r="M24" s="154">
        <v>271</v>
      </c>
      <c r="N24" s="524">
        <v>0</v>
      </c>
      <c r="O24" s="524">
        <v>6.6666666666666697E-3</v>
      </c>
      <c r="P24" s="525">
        <v>50000</v>
      </c>
      <c r="Q24" s="525" t="s">
        <v>34</v>
      </c>
      <c r="R24" s="525">
        <v>61492813.079999998</v>
      </c>
      <c r="S24" s="526">
        <v>43313</v>
      </c>
      <c r="T24" s="527">
        <v>2.1350350816435659E-2</v>
      </c>
      <c r="U24" s="528">
        <v>1.0676040181548854</v>
      </c>
      <c r="V24" s="527">
        <v>0.12410627569105714</v>
      </c>
      <c r="W24" s="528">
        <v>0.96248265019661461</v>
      </c>
      <c r="X24" s="527">
        <v>0.2524889658041447</v>
      </c>
      <c r="Y24" s="528">
        <v>1.3076384795132272</v>
      </c>
      <c r="Z24" s="527">
        <v>0.31418651789187613</v>
      </c>
      <c r="AA24" s="528">
        <v>1.4186391627135519</v>
      </c>
      <c r="AB24" s="527">
        <v>1.5361707947187515E-2</v>
      </c>
      <c r="AC24" s="529">
        <v>-0.31491509748542651</v>
      </c>
      <c r="AD24" s="155">
        <v>30877877000126</v>
      </c>
    </row>
    <row r="25" spans="5:30">
      <c r="E25" s="523" t="s">
        <v>4883</v>
      </c>
      <c r="F25" s="154" t="s">
        <v>4803</v>
      </c>
      <c r="G25" s="154" t="s">
        <v>34</v>
      </c>
      <c r="H25" s="154" t="s">
        <v>1320</v>
      </c>
      <c r="I25" s="524" t="s">
        <v>4626</v>
      </c>
      <c r="J25" s="154" t="s">
        <v>663</v>
      </c>
      <c r="K25" s="154" t="s">
        <v>608</v>
      </c>
      <c r="L25" s="154" t="s">
        <v>48</v>
      </c>
      <c r="M25" s="154">
        <v>1</v>
      </c>
      <c r="N25" s="524">
        <v>8.9999999999999993E-3</v>
      </c>
      <c r="O25" s="524">
        <v>0</v>
      </c>
      <c r="P25" s="525">
        <v>1</v>
      </c>
      <c r="Q25" s="525" t="s">
        <v>34</v>
      </c>
      <c r="R25" s="525">
        <v>188111738.11000001</v>
      </c>
      <c r="S25" s="526">
        <v>44587</v>
      </c>
      <c r="T25" s="527">
        <v>1.1017999931624001E-3</v>
      </c>
      <c r="U25" s="528">
        <v>5.5094462382214805E-2</v>
      </c>
      <c r="V25" s="527">
        <v>1.1017999931624001E-3</v>
      </c>
      <c r="W25" s="528">
        <v>8.5448005872435801E-3</v>
      </c>
      <c r="X25" s="527" t="s">
        <v>34</v>
      </c>
      <c r="Y25" s="528" t="s">
        <v>34</v>
      </c>
      <c r="Z25" s="527" t="s">
        <v>34</v>
      </c>
      <c r="AA25" s="528" t="s">
        <v>34</v>
      </c>
      <c r="AB25" s="527">
        <v>1.1265400671026297E-2</v>
      </c>
      <c r="AC25" s="529">
        <v>-11.348207949889041</v>
      </c>
      <c r="AD25" s="155">
        <v>30419083000119</v>
      </c>
    </row>
    <row r="26" spans="5:30">
      <c r="E26" s="523" t="s">
        <v>4793</v>
      </c>
      <c r="F26" s="154" t="s">
        <v>4803</v>
      </c>
      <c r="G26" s="154" t="s">
        <v>34</v>
      </c>
      <c r="H26" s="154" t="s">
        <v>1320</v>
      </c>
      <c r="I26" s="524" t="s">
        <v>4626</v>
      </c>
      <c r="J26" s="154" t="s">
        <v>663</v>
      </c>
      <c r="K26" s="154" t="s">
        <v>608</v>
      </c>
      <c r="L26" s="154" t="s">
        <v>48</v>
      </c>
      <c r="M26" s="154">
        <v>1</v>
      </c>
      <c r="N26" s="524">
        <v>8.0000000000000002E-3</v>
      </c>
      <c r="O26" s="524">
        <v>0</v>
      </c>
      <c r="P26" s="525">
        <v>1</v>
      </c>
      <c r="Q26" s="525" t="s">
        <v>34</v>
      </c>
      <c r="R26" s="525">
        <v>134877700.25</v>
      </c>
      <c r="S26" s="526">
        <v>44834</v>
      </c>
      <c r="T26" s="527">
        <v>1.8549116456954007E-3</v>
      </c>
      <c r="U26" s="528">
        <v>9.2753095407792668E-2</v>
      </c>
      <c r="V26" s="527" t="s">
        <v>34</v>
      </c>
      <c r="W26" s="528" t="s">
        <v>34</v>
      </c>
      <c r="X26" s="527" t="s">
        <v>34</v>
      </c>
      <c r="Y26" s="528" t="s">
        <v>34</v>
      </c>
      <c r="Z26" s="527" t="s">
        <v>34</v>
      </c>
      <c r="AA26" s="528" t="s">
        <v>34</v>
      </c>
      <c r="AB26" s="527">
        <v>4.6191727263211581E-3</v>
      </c>
      <c r="AC26" s="529" t="s">
        <v>34</v>
      </c>
      <c r="AD26" s="155">
        <v>45599105000147</v>
      </c>
    </row>
    <row r="27" spans="5:30">
      <c r="E27" s="523" t="s">
        <v>4884</v>
      </c>
      <c r="F27" s="154" t="s">
        <v>4803</v>
      </c>
      <c r="G27" s="154" t="s">
        <v>34</v>
      </c>
      <c r="H27" s="154" t="s">
        <v>1320</v>
      </c>
      <c r="I27" s="524" t="s">
        <v>4626</v>
      </c>
      <c r="J27" s="154" t="s">
        <v>672</v>
      </c>
      <c r="K27" s="154" t="s">
        <v>608</v>
      </c>
      <c r="L27" s="154" t="s">
        <v>48</v>
      </c>
      <c r="M27" s="154">
        <v>1</v>
      </c>
      <c r="N27" s="524">
        <v>0</v>
      </c>
      <c r="O27" s="524">
        <v>0</v>
      </c>
      <c r="P27" s="525">
        <v>500</v>
      </c>
      <c r="Q27" s="525" t="s">
        <v>34</v>
      </c>
      <c r="R27" s="525">
        <v>0</v>
      </c>
      <c r="S27" s="526">
        <v>43229</v>
      </c>
      <c r="T27" s="527" t="s">
        <v>34</v>
      </c>
      <c r="U27" s="528" t="s">
        <v>34</v>
      </c>
      <c r="V27" s="527" t="s">
        <v>34</v>
      </c>
      <c r="W27" s="528" t="s">
        <v>34</v>
      </c>
      <c r="X27" s="527" t="s">
        <v>34</v>
      </c>
      <c r="Y27" s="528" t="s">
        <v>34</v>
      </c>
      <c r="Z27" s="527" t="s">
        <v>34</v>
      </c>
      <c r="AA27" s="528" t="s">
        <v>34</v>
      </c>
      <c r="AB27" s="527" t="s">
        <v>34</v>
      </c>
      <c r="AC27" s="529" t="s">
        <v>34</v>
      </c>
      <c r="AD27" s="155">
        <v>29078039000103</v>
      </c>
    </row>
    <row r="28" spans="5:30">
      <c r="E28" s="523" t="s">
        <v>4888</v>
      </c>
      <c r="F28" s="154" t="s">
        <v>4803</v>
      </c>
      <c r="G28" s="154" t="s">
        <v>34</v>
      </c>
      <c r="H28" s="154" t="s">
        <v>1320</v>
      </c>
      <c r="I28" s="524" t="s">
        <v>4626</v>
      </c>
      <c r="J28" s="154" t="s">
        <v>663</v>
      </c>
      <c r="K28" s="154" t="s">
        <v>608</v>
      </c>
      <c r="L28" s="154" t="s">
        <v>48</v>
      </c>
      <c r="M28" s="154">
        <v>9</v>
      </c>
      <c r="N28" s="524">
        <v>2.8E-3</v>
      </c>
      <c r="O28" s="524">
        <v>0</v>
      </c>
      <c r="P28" s="525">
        <v>0</v>
      </c>
      <c r="Q28" s="525" t="s">
        <v>34</v>
      </c>
      <c r="R28" s="525">
        <v>0</v>
      </c>
      <c r="S28" s="526">
        <v>44586</v>
      </c>
      <c r="T28" s="527" t="s">
        <v>34</v>
      </c>
      <c r="U28" s="528" t="s">
        <v>34</v>
      </c>
      <c r="V28" s="527" t="s">
        <v>34</v>
      </c>
      <c r="W28" s="528" t="s">
        <v>34</v>
      </c>
      <c r="X28" s="527" t="s">
        <v>34</v>
      </c>
      <c r="Y28" s="528" t="s">
        <v>34</v>
      </c>
      <c r="Z28" s="527" t="s">
        <v>34</v>
      </c>
      <c r="AA28" s="528" t="s">
        <v>34</v>
      </c>
      <c r="AB28" s="527" t="s">
        <v>34</v>
      </c>
      <c r="AC28" s="529" t="s">
        <v>34</v>
      </c>
      <c r="AD28" s="155">
        <v>43985398000175</v>
      </c>
    </row>
    <row r="29" spans="5:30">
      <c r="E29" s="523" t="s">
        <v>4818</v>
      </c>
      <c r="F29" s="154" t="s">
        <v>1338</v>
      </c>
      <c r="G29" s="154" t="s">
        <v>1411</v>
      </c>
      <c r="H29" s="154" t="s">
        <v>1320</v>
      </c>
      <c r="I29" s="524" t="s">
        <v>34</v>
      </c>
      <c r="J29" s="154" t="s">
        <v>672</v>
      </c>
      <c r="K29" s="154" t="s">
        <v>608</v>
      </c>
      <c r="L29" s="154" t="s">
        <v>48</v>
      </c>
      <c r="M29" s="154">
        <v>0</v>
      </c>
      <c r="N29" s="524">
        <v>4.0000000000000001E-3</v>
      </c>
      <c r="O29" s="524">
        <v>6.6666666666666697E-4</v>
      </c>
      <c r="P29" s="525">
        <v>20000</v>
      </c>
      <c r="Q29" s="525" t="s">
        <v>34</v>
      </c>
      <c r="R29" s="525">
        <v>4142994770.9999995</v>
      </c>
      <c r="S29" s="526">
        <v>41700</v>
      </c>
      <c r="T29" s="527">
        <v>9.654295744603747E-3</v>
      </c>
      <c r="U29" s="528">
        <v>0.482753890931862</v>
      </c>
      <c r="V29" s="527">
        <v>0.12476676997278591</v>
      </c>
      <c r="W29" s="528">
        <v>0.96760498815396756</v>
      </c>
      <c r="X29" s="527">
        <v>0.21010402249609905</v>
      </c>
      <c r="Y29" s="528">
        <v>1.0881271727712938</v>
      </c>
      <c r="Z29" s="527">
        <v>0.23556711755083271</v>
      </c>
      <c r="AA29" s="528">
        <v>1.0636507914071736</v>
      </c>
      <c r="AB29" s="527">
        <v>4.5880140482677956E-3</v>
      </c>
      <c r="AC29" s="529">
        <v>-0.91044609498951368</v>
      </c>
      <c r="AD29" s="155">
        <v>18719154000101</v>
      </c>
    </row>
    <row r="30" spans="5:30">
      <c r="E30" s="523" t="s">
        <v>2078</v>
      </c>
      <c r="F30" s="154" t="s">
        <v>1338</v>
      </c>
      <c r="G30" s="154" t="s">
        <v>34</v>
      </c>
      <c r="H30" s="154" t="s">
        <v>1320</v>
      </c>
      <c r="I30" s="524" t="s">
        <v>34</v>
      </c>
      <c r="J30" s="154" t="s">
        <v>663</v>
      </c>
      <c r="K30" s="154" t="s">
        <v>608</v>
      </c>
      <c r="L30" s="154" t="s">
        <v>48</v>
      </c>
      <c r="M30" s="154">
        <v>1</v>
      </c>
      <c r="N30" s="524">
        <v>4.0000000000000001E-3</v>
      </c>
      <c r="O30" s="524">
        <v>1.1199999999999999E-3</v>
      </c>
      <c r="P30" s="525">
        <v>1000</v>
      </c>
      <c r="Q30" s="525" t="s">
        <v>34</v>
      </c>
      <c r="R30" s="525">
        <v>527711265.61000007</v>
      </c>
      <c r="S30" s="526">
        <v>43338</v>
      </c>
      <c r="T30" s="527">
        <v>1.2962592128415551E-2</v>
      </c>
      <c r="U30" s="528">
        <v>0.64818211002631532</v>
      </c>
      <c r="V30" s="527">
        <v>0.13142163821741271</v>
      </c>
      <c r="W30" s="528">
        <v>1.0192155548971225</v>
      </c>
      <c r="X30" s="527">
        <v>0.21890725885147422</v>
      </c>
      <c r="Y30" s="528">
        <v>1.1337190685037504</v>
      </c>
      <c r="Z30" s="527">
        <v>0.24360750665840114</v>
      </c>
      <c r="AA30" s="528">
        <v>1.0999553755376024</v>
      </c>
      <c r="AB30" s="527">
        <v>2.8133048378588088E-3</v>
      </c>
      <c r="AC30" s="529">
        <v>0.88071819920877847</v>
      </c>
      <c r="AD30" s="155">
        <v>30921203000181</v>
      </c>
    </row>
    <row r="31" spans="5:30">
      <c r="E31" s="523" t="s">
        <v>4819</v>
      </c>
      <c r="F31" s="154" t="s">
        <v>1338</v>
      </c>
      <c r="G31" s="154" t="s">
        <v>34</v>
      </c>
      <c r="H31" s="154" t="s">
        <v>1320</v>
      </c>
      <c r="I31" s="524" t="s">
        <v>34</v>
      </c>
      <c r="J31" s="154" t="s">
        <v>663</v>
      </c>
      <c r="K31" s="154" t="s">
        <v>608</v>
      </c>
      <c r="L31" s="154" t="s">
        <v>48</v>
      </c>
      <c r="M31" s="154">
        <v>1</v>
      </c>
      <c r="N31" s="524">
        <v>8.0000000000000002E-3</v>
      </c>
      <c r="O31" s="524">
        <v>9.6000000000000002E-4</v>
      </c>
      <c r="P31" s="525">
        <v>1000</v>
      </c>
      <c r="Q31" s="525" t="s">
        <v>34</v>
      </c>
      <c r="R31" s="525">
        <v>2020023364</v>
      </c>
      <c r="S31" s="526">
        <v>40777</v>
      </c>
      <c r="T31" s="527">
        <v>7.9283428326242245E-3</v>
      </c>
      <c r="U31" s="528">
        <v>0.39644925454354607</v>
      </c>
      <c r="V31" s="527">
        <v>0.12086491996825521</v>
      </c>
      <c r="W31" s="528">
        <v>0.93734493150397991</v>
      </c>
      <c r="X31" s="527">
        <v>0.20583818061201087</v>
      </c>
      <c r="Y31" s="528">
        <v>1.0660344093216629</v>
      </c>
      <c r="Z31" s="527">
        <v>0.22370890253741171</v>
      </c>
      <c r="AA31" s="528">
        <v>1.0101076657161274</v>
      </c>
      <c r="AB31" s="527">
        <v>5.5314777666695906E-3</v>
      </c>
      <c r="AC31" s="529">
        <v>-1.4605481246284322</v>
      </c>
      <c r="AD31" s="155">
        <v>13615411000133</v>
      </c>
    </row>
    <row r="32" spans="5:30">
      <c r="E32" s="523" t="s">
        <v>4820</v>
      </c>
      <c r="F32" s="154" t="s">
        <v>1338</v>
      </c>
      <c r="G32" s="154" t="s">
        <v>1411</v>
      </c>
      <c r="H32" s="154" t="s">
        <v>1323</v>
      </c>
      <c r="I32" s="524" t="s">
        <v>34</v>
      </c>
      <c r="J32" s="154" t="s">
        <v>663</v>
      </c>
      <c r="K32" s="154" t="s">
        <v>608</v>
      </c>
      <c r="L32" s="154" t="s">
        <v>48</v>
      </c>
      <c r="M32" s="154">
        <v>1</v>
      </c>
      <c r="N32" s="524">
        <v>3.4999999999999996E-3</v>
      </c>
      <c r="O32" s="524">
        <v>8.7500000000000002E-4</v>
      </c>
      <c r="P32" s="525">
        <v>20000</v>
      </c>
      <c r="Q32" s="525" t="s">
        <v>34</v>
      </c>
      <c r="R32" s="525">
        <v>667200590</v>
      </c>
      <c r="S32" s="526">
        <v>38856</v>
      </c>
      <c r="T32" s="527">
        <v>1.7475532334787491E-3</v>
      </c>
      <c r="U32" s="528">
        <v>8.738473995309011E-2</v>
      </c>
      <c r="V32" s="527">
        <v>0.11736393878098905</v>
      </c>
      <c r="W32" s="528">
        <v>0.91019373683114491</v>
      </c>
      <c r="X32" s="527">
        <v>0.19685616597125422</v>
      </c>
      <c r="Y32" s="528">
        <v>1.0195166221764007</v>
      </c>
      <c r="Z32" s="527">
        <v>0.23590679063198672</v>
      </c>
      <c r="AA32" s="528">
        <v>1.0651845094631804</v>
      </c>
      <c r="AB32" s="527">
        <v>7.9576108162631373E-3</v>
      </c>
      <c r="AC32" s="529">
        <v>-1.4552069626392219</v>
      </c>
      <c r="AD32" s="155">
        <v>7900255000150</v>
      </c>
    </row>
    <row r="33" spans="5:30">
      <c r="E33" s="523" t="s">
        <v>2074</v>
      </c>
      <c r="F33" s="154" t="s">
        <v>1338</v>
      </c>
      <c r="G33" s="154" t="s">
        <v>34</v>
      </c>
      <c r="H33" s="154" t="s">
        <v>1320</v>
      </c>
      <c r="I33" s="524" t="s">
        <v>34</v>
      </c>
      <c r="J33" s="154" t="s">
        <v>663</v>
      </c>
      <c r="K33" s="154" t="s">
        <v>608</v>
      </c>
      <c r="L33" s="154" t="s">
        <v>48</v>
      </c>
      <c r="M33" s="154">
        <v>1</v>
      </c>
      <c r="N33" s="524">
        <v>3.0000000000000001E-3</v>
      </c>
      <c r="O33" s="524">
        <v>1E-3</v>
      </c>
      <c r="P33" s="525">
        <v>1000</v>
      </c>
      <c r="Q33" s="525" t="s">
        <v>34</v>
      </c>
      <c r="R33" s="525">
        <v>3740584176</v>
      </c>
      <c r="S33" s="526">
        <v>37430</v>
      </c>
      <c r="T33" s="527">
        <v>1.4588377694555454E-2</v>
      </c>
      <c r="U33" s="528">
        <v>0.72947797340543252</v>
      </c>
      <c r="V33" s="527">
        <v>0.13506185869860454</v>
      </c>
      <c r="W33" s="528">
        <v>1.0474465934689292</v>
      </c>
      <c r="X33" s="527">
        <v>0.23408334099534889</v>
      </c>
      <c r="Y33" s="528">
        <v>1.2123158852651517</v>
      </c>
      <c r="Z33" s="527">
        <v>0.2190837240367447</v>
      </c>
      <c r="AA33" s="528">
        <v>0.98922370354100631</v>
      </c>
      <c r="AB33" s="527">
        <v>2.670786747084142E-3</v>
      </c>
      <c r="AC33" s="529">
        <v>2.2906917815492092</v>
      </c>
      <c r="AD33" s="155">
        <v>4899128000190</v>
      </c>
    </row>
    <row r="34" spans="5:30">
      <c r="E34" s="523" t="s">
        <v>2077</v>
      </c>
      <c r="F34" s="154" t="s">
        <v>1338</v>
      </c>
      <c r="G34" s="154" t="s">
        <v>34</v>
      </c>
      <c r="H34" s="154" t="s">
        <v>1320</v>
      </c>
      <c r="I34" s="524" t="s">
        <v>34</v>
      </c>
      <c r="J34" s="154" t="s">
        <v>663</v>
      </c>
      <c r="K34" s="154" t="s">
        <v>608</v>
      </c>
      <c r="L34" s="154" t="s">
        <v>48</v>
      </c>
      <c r="M34" s="154">
        <v>4</v>
      </c>
      <c r="N34" s="524">
        <v>2.5000000000000001E-2</v>
      </c>
      <c r="O34" s="524">
        <v>4.1999999999999997E-3</v>
      </c>
      <c r="P34" s="525">
        <v>1000</v>
      </c>
      <c r="Q34" s="525" t="s">
        <v>34</v>
      </c>
      <c r="R34" s="525">
        <v>194582641</v>
      </c>
      <c r="S34" s="526">
        <v>39634</v>
      </c>
      <c r="T34" s="527">
        <v>1.7650524196546558E-2</v>
      </c>
      <c r="U34" s="528">
        <v>0.88259770140484339</v>
      </c>
      <c r="V34" s="527">
        <v>0.1248388882054714</v>
      </c>
      <c r="W34" s="528">
        <v>0.96816428741048077</v>
      </c>
      <c r="X34" s="527">
        <v>0.19375864001755727</v>
      </c>
      <c r="Y34" s="528">
        <v>1.0034745582571127</v>
      </c>
      <c r="Z34" s="527">
        <v>0.22964592175498932</v>
      </c>
      <c r="AA34" s="528">
        <v>1.0369149521278795</v>
      </c>
      <c r="AB34" s="527">
        <v>3.2728501310200311E-3</v>
      </c>
      <c r="AC34" s="529">
        <v>-1.2542649608088114</v>
      </c>
      <c r="AD34" s="155">
        <v>9620860000100</v>
      </c>
    </row>
    <row r="35" spans="5:30">
      <c r="E35" s="523" t="s">
        <v>4839</v>
      </c>
      <c r="F35" s="154" t="s">
        <v>1338</v>
      </c>
      <c r="G35" s="154" t="s">
        <v>34</v>
      </c>
      <c r="H35" s="154" t="s">
        <v>1320</v>
      </c>
      <c r="I35" s="524" t="s">
        <v>34</v>
      </c>
      <c r="J35" s="154" t="s">
        <v>663</v>
      </c>
      <c r="K35" s="154" t="s">
        <v>608</v>
      </c>
      <c r="L35" s="154" t="s">
        <v>48</v>
      </c>
      <c r="M35" s="154">
        <v>30</v>
      </c>
      <c r="N35" s="524">
        <v>0</v>
      </c>
      <c r="O35" s="524">
        <v>1.33333333333333E-3</v>
      </c>
      <c r="P35" s="525">
        <v>20000</v>
      </c>
      <c r="Q35" s="525" t="s">
        <v>34</v>
      </c>
      <c r="R35" s="525">
        <v>194635843.00999999</v>
      </c>
      <c r="S35" s="526">
        <v>43800</v>
      </c>
      <c r="T35" s="527">
        <v>1.1140193509470819E-2</v>
      </c>
      <c r="U35" s="528">
        <v>0.55705479764662502</v>
      </c>
      <c r="V35" s="527">
        <v>0.132584757852237</v>
      </c>
      <c r="W35" s="528">
        <v>1.0282359083191217</v>
      </c>
      <c r="X35" s="527">
        <v>0.22802197921957856</v>
      </c>
      <c r="Y35" s="528">
        <v>1.1809241376257869</v>
      </c>
      <c r="Z35" s="527">
        <v>0.26055695973020887</v>
      </c>
      <c r="AA35" s="528">
        <v>1.1764868514124418</v>
      </c>
      <c r="AB35" s="527">
        <v>3.828294786329239E-3</v>
      </c>
      <c r="AC35" s="529">
        <v>0.95103658643269662</v>
      </c>
      <c r="AD35" s="155">
        <v>35378376000119</v>
      </c>
    </row>
    <row r="36" spans="5:30">
      <c r="E36" s="523" t="s">
        <v>4844</v>
      </c>
      <c r="F36" s="154" t="s">
        <v>1338</v>
      </c>
      <c r="G36" s="154" t="s">
        <v>34</v>
      </c>
      <c r="H36" s="154" t="s">
        <v>1320</v>
      </c>
      <c r="I36" s="524" t="s">
        <v>34</v>
      </c>
      <c r="J36" s="154" t="s">
        <v>663</v>
      </c>
      <c r="K36" s="154" t="s">
        <v>608</v>
      </c>
      <c r="L36" s="154" t="s">
        <v>48</v>
      </c>
      <c r="M36" s="154">
        <v>31</v>
      </c>
      <c r="N36" s="524">
        <v>8.0000000000000002E-3</v>
      </c>
      <c r="O36" s="524">
        <v>1.55293333333333E-3</v>
      </c>
      <c r="P36" s="525">
        <v>1000</v>
      </c>
      <c r="Q36" s="525" t="s">
        <v>34</v>
      </c>
      <c r="R36" s="525">
        <v>1607025904.03</v>
      </c>
      <c r="S36" s="526">
        <v>44045</v>
      </c>
      <c r="T36" s="527">
        <v>1.0312907369253388E-2</v>
      </c>
      <c r="U36" s="528">
        <v>0.51568713980092484</v>
      </c>
      <c r="V36" s="527">
        <v>0.13733796003400012</v>
      </c>
      <c r="W36" s="528">
        <v>1.065098465086292</v>
      </c>
      <c r="X36" s="527">
        <v>0.23221847475478508</v>
      </c>
      <c r="Y36" s="528">
        <v>1.2026577568493617</v>
      </c>
      <c r="Z36" s="527" t="s">
        <v>34</v>
      </c>
      <c r="AA36" s="528" t="s">
        <v>34</v>
      </c>
      <c r="AB36" s="527">
        <v>8.8806695880913784E-3</v>
      </c>
      <c r="AC36" s="529">
        <v>0.94520469475273017</v>
      </c>
      <c r="AD36" s="155">
        <v>37310657000165</v>
      </c>
    </row>
    <row r="37" spans="5:30">
      <c r="E37" s="523" t="s">
        <v>4845</v>
      </c>
      <c r="F37" s="154" t="s">
        <v>1338</v>
      </c>
      <c r="G37" s="154" t="s">
        <v>34</v>
      </c>
      <c r="H37" s="154" t="s">
        <v>1320</v>
      </c>
      <c r="I37" s="524" t="s">
        <v>34</v>
      </c>
      <c r="J37" s="154" t="s">
        <v>663</v>
      </c>
      <c r="K37" s="154" t="s">
        <v>608</v>
      </c>
      <c r="L37" s="154" t="s">
        <v>48</v>
      </c>
      <c r="M37" s="154">
        <v>31</v>
      </c>
      <c r="N37" s="524">
        <v>6.9999999999999993E-3</v>
      </c>
      <c r="O37" s="524">
        <v>1.4E-3</v>
      </c>
      <c r="P37" s="525">
        <v>1000</v>
      </c>
      <c r="Q37" s="525" t="s">
        <v>34</v>
      </c>
      <c r="R37" s="525">
        <v>2051680025</v>
      </c>
      <c r="S37" s="526">
        <v>40948</v>
      </c>
      <c r="T37" s="527">
        <v>-3.5025495362418502E-3</v>
      </c>
      <c r="U37" s="528">
        <v>-0.17514166351776106</v>
      </c>
      <c r="V37" s="527">
        <v>0.115382029862934</v>
      </c>
      <c r="W37" s="528">
        <v>0.89482341863187442</v>
      </c>
      <c r="X37" s="527">
        <v>0.207184499214631</v>
      </c>
      <c r="Y37" s="528">
        <v>1.073006983370052</v>
      </c>
      <c r="Z37" s="527">
        <v>0.23286141940683436</v>
      </c>
      <c r="AA37" s="528">
        <v>1.0514338147675892</v>
      </c>
      <c r="AB37" s="527">
        <v>1.069105616926992E-2</v>
      </c>
      <c r="AC37" s="529">
        <v>-1.2685257068273805</v>
      </c>
      <c r="AD37" s="155">
        <v>14188162000100</v>
      </c>
    </row>
    <row r="38" spans="5:30">
      <c r="E38" s="523" t="s">
        <v>4846</v>
      </c>
      <c r="F38" s="154" t="s">
        <v>1338</v>
      </c>
      <c r="G38" s="154" t="s">
        <v>34</v>
      </c>
      <c r="H38" s="154" t="s">
        <v>1320</v>
      </c>
      <c r="I38" s="524" t="s">
        <v>34</v>
      </c>
      <c r="J38" s="154" t="s">
        <v>685</v>
      </c>
      <c r="K38" s="154" t="s">
        <v>608</v>
      </c>
      <c r="L38" s="154" t="s">
        <v>48</v>
      </c>
      <c r="M38" s="154">
        <v>31</v>
      </c>
      <c r="N38" s="524">
        <v>5.0000000000000001E-3</v>
      </c>
      <c r="O38" s="524">
        <v>1E-3</v>
      </c>
      <c r="P38" s="525">
        <v>100</v>
      </c>
      <c r="Q38" s="525" t="s">
        <v>34</v>
      </c>
      <c r="R38" s="525">
        <v>434934836</v>
      </c>
      <c r="S38" s="526">
        <v>41654</v>
      </c>
      <c r="T38" s="527">
        <v>2.3479062555251229E-2</v>
      </c>
      <c r="U38" s="528">
        <v>1.1740482272169441</v>
      </c>
      <c r="V38" s="527">
        <v>0.16053335789990797</v>
      </c>
      <c r="W38" s="528">
        <v>1.2449859678417439</v>
      </c>
      <c r="X38" s="527">
        <v>0.26413072045338182</v>
      </c>
      <c r="Y38" s="528">
        <v>1.3679310404174652</v>
      </c>
      <c r="Z38" s="527">
        <v>0.32309665932296117</v>
      </c>
      <c r="AA38" s="528">
        <v>1.458870919519246</v>
      </c>
      <c r="AB38" s="527">
        <v>8.4912740884447897E-4</v>
      </c>
      <c r="AC38" s="529">
        <v>37.202248006700898</v>
      </c>
      <c r="AD38" s="155">
        <v>19392834000118</v>
      </c>
    </row>
    <row r="39" spans="5:30">
      <c r="E39" s="523" t="s">
        <v>2693</v>
      </c>
      <c r="F39" s="154" t="s">
        <v>1338</v>
      </c>
      <c r="G39" s="154" t="s">
        <v>34</v>
      </c>
      <c r="H39" s="154" t="s">
        <v>1320</v>
      </c>
      <c r="I39" s="524" t="s">
        <v>34</v>
      </c>
      <c r="J39" s="154" t="s">
        <v>685</v>
      </c>
      <c r="K39" s="154" t="s">
        <v>608</v>
      </c>
      <c r="L39" s="154" t="s">
        <v>48</v>
      </c>
      <c r="M39" s="154">
        <v>32</v>
      </c>
      <c r="N39" s="524">
        <v>0.01</v>
      </c>
      <c r="O39" s="524">
        <v>3.3333333333333301E-3</v>
      </c>
      <c r="P39" s="525">
        <v>1000</v>
      </c>
      <c r="Q39" s="525" t="s">
        <v>34</v>
      </c>
      <c r="R39" s="525">
        <v>126212115.40000001</v>
      </c>
      <c r="S39" s="526">
        <v>44172</v>
      </c>
      <c r="T39" s="527">
        <v>8.7390312759518807E-3</v>
      </c>
      <c r="U39" s="528">
        <v>0.43698696031754541</v>
      </c>
      <c r="V39" s="527">
        <v>0.1350147501872323</v>
      </c>
      <c r="W39" s="528">
        <v>1.0470812523560813</v>
      </c>
      <c r="X39" s="527">
        <v>0.22577258823399649</v>
      </c>
      <c r="Y39" s="528">
        <v>1.1692745584101196</v>
      </c>
      <c r="Z39" s="527" t="s">
        <v>34</v>
      </c>
      <c r="AA39" s="528" t="s">
        <v>34</v>
      </c>
      <c r="AB39" s="527">
        <v>7.6021866579196948E-3</v>
      </c>
      <c r="AC39" s="529">
        <v>0.79856507260572962</v>
      </c>
      <c r="AD39" s="155">
        <v>39958460000162</v>
      </c>
    </row>
    <row r="40" spans="5:30">
      <c r="E40" s="523" t="s">
        <v>4861</v>
      </c>
      <c r="F40" s="154" t="s">
        <v>1338</v>
      </c>
      <c r="G40" s="154" t="s">
        <v>34</v>
      </c>
      <c r="H40" s="154" t="s">
        <v>1320</v>
      </c>
      <c r="I40" s="524" t="s">
        <v>34</v>
      </c>
      <c r="J40" s="154" t="s">
        <v>663</v>
      </c>
      <c r="K40" s="154" t="s">
        <v>608</v>
      </c>
      <c r="L40" s="154" t="s">
        <v>48</v>
      </c>
      <c r="M40" s="154">
        <v>45</v>
      </c>
      <c r="N40" s="524">
        <v>7.4999999999999997E-3</v>
      </c>
      <c r="O40" s="524">
        <v>1.65E-3</v>
      </c>
      <c r="P40" s="525">
        <v>1000</v>
      </c>
      <c r="Q40" s="525" t="s">
        <v>34</v>
      </c>
      <c r="R40" s="525">
        <v>1498949616</v>
      </c>
      <c r="S40" s="526">
        <v>41951</v>
      </c>
      <c r="T40" s="527">
        <v>-5.5996725601747954E-5</v>
      </c>
      <c r="U40" s="528">
        <v>-2.8000630888894702E-3</v>
      </c>
      <c r="V40" s="527">
        <v>0.11706267056460007</v>
      </c>
      <c r="W40" s="528">
        <v>0.90785730839740553</v>
      </c>
      <c r="X40" s="527">
        <v>0.21409844661466826</v>
      </c>
      <c r="Y40" s="528">
        <v>1.1088142656282087</v>
      </c>
      <c r="Z40" s="527">
        <v>0.25612412311908939</v>
      </c>
      <c r="AA40" s="528">
        <v>1.156471366150249</v>
      </c>
      <c r="AB40" s="527">
        <v>8.2490536099368485E-3</v>
      </c>
      <c r="AC40" s="529">
        <v>-1.4403153918015621</v>
      </c>
      <c r="AD40" s="155">
        <v>20146294000171</v>
      </c>
    </row>
    <row r="41" spans="5:30">
      <c r="E41" s="523" t="s">
        <v>4862</v>
      </c>
      <c r="F41" s="154" t="s">
        <v>1338</v>
      </c>
      <c r="G41" s="154" t="s">
        <v>1411</v>
      </c>
      <c r="H41" s="154" t="s">
        <v>1320</v>
      </c>
      <c r="I41" s="524" t="s">
        <v>34</v>
      </c>
      <c r="J41" s="154" t="s">
        <v>663</v>
      </c>
      <c r="K41" s="154" t="s">
        <v>608</v>
      </c>
      <c r="L41" s="154" t="s">
        <v>48</v>
      </c>
      <c r="M41" s="154">
        <v>46</v>
      </c>
      <c r="N41" s="524">
        <v>6.0000000000000001E-3</v>
      </c>
      <c r="O41" s="524">
        <v>0</v>
      </c>
      <c r="P41" s="525">
        <v>100000</v>
      </c>
      <c r="Q41" s="525" t="s">
        <v>34</v>
      </c>
      <c r="R41" s="525">
        <v>620509167</v>
      </c>
      <c r="S41" s="526">
        <v>41994</v>
      </c>
      <c r="T41" s="527">
        <v>6.6682510737920975E-3</v>
      </c>
      <c r="U41" s="528">
        <v>0.33343956273382513</v>
      </c>
      <c r="V41" s="527">
        <v>0.13064703849599835</v>
      </c>
      <c r="W41" s="528">
        <v>1.0132082938738012</v>
      </c>
      <c r="X41" s="527">
        <v>0.22235553250637774</v>
      </c>
      <c r="Y41" s="528">
        <v>1.1515776521637635</v>
      </c>
      <c r="Z41" s="527">
        <v>0.25039782280901068</v>
      </c>
      <c r="AA41" s="528">
        <v>1.1306155339781887</v>
      </c>
      <c r="AB41" s="527">
        <v>4.2144026044125928E-3</v>
      </c>
      <c r="AC41" s="529">
        <v>0.40412110779989863</v>
      </c>
      <c r="AD41" s="155">
        <v>20824446000148</v>
      </c>
    </row>
    <row r="42" spans="5:30">
      <c r="E42" s="523" t="s">
        <v>2619</v>
      </c>
      <c r="F42" s="154" t="s">
        <v>1338</v>
      </c>
      <c r="G42" s="154" t="s">
        <v>34</v>
      </c>
      <c r="H42" s="154" t="s">
        <v>1320</v>
      </c>
      <c r="I42" s="524" t="s">
        <v>34</v>
      </c>
      <c r="J42" s="154" t="s">
        <v>663</v>
      </c>
      <c r="K42" s="154" t="s">
        <v>608</v>
      </c>
      <c r="L42" s="154" t="s">
        <v>48</v>
      </c>
      <c r="M42" s="154">
        <v>46</v>
      </c>
      <c r="N42" s="524">
        <v>0</v>
      </c>
      <c r="O42" s="524">
        <v>1.3998000000000001E-3</v>
      </c>
      <c r="P42" s="525">
        <v>1000</v>
      </c>
      <c r="Q42" s="525" t="s">
        <v>34</v>
      </c>
      <c r="R42" s="525">
        <v>493180479.47999996</v>
      </c>
      <c r="S42" s="526">
        <v>43818</v>
      </c>
      <c r="T42" s="527">
        <v>-1.1065561313657879E-3</v>
      </c>
      <c r="U42" s="528">
        <v>-5.5332288556617891E-2</v>
      </c>
      <c r="V42" s="527">
        <v>0.1196729015868272</v>
      </c>
      <c r="W42" s="528">
        <v>0.92810045934129948</v>
      </c>
      <c r="X42" s="527">
        <v>0.21178727458452484</v>
      </c>
      <c r="Y42" s="528">
        <v>1.0968447228413984</v>
      </c>
      <c r="Z42" s="527">
        <v>0.24852188438198497</v>
      </c>
      <c r="AA42" s="528">
        <v>1.1221451523167649</v>
      </c>
      <c r="AB42" s="527">
        <v>9.9310811953277622E-3</v>
      </c>
      <c r="AC42" s="529">
        <v>-0.93353459483574164</v>
      </c>
      <c r="AD42" s="155">
        <v>35343590000130</v>
      </c>
    </row>
    <row r="43" spans="5:30">
      <c r="E43" s="523" t="s">
        <v>4864</v>
      </c>
      <c r="F43" s="154" t="s">
        <v>1338</v>
      </c>
      <c r="G43" s="154" t="s">
        <v>34</v>
      </c>
      <c r="H43" s="154" t="s">
        <v>1320</v>
      </c>
      <c r="I43" s="524" t="s">
        <v>34</v>
      </c>
      <c r="J43" s="154" t="s">
        <v>692</v>
      </c>
      <c r="K43" s="154" t="s">
        <v>608</v>
      </c>
      <c r="L43" s="154" t="s">
        <v>48</v>
      </c>
      <c r="M43" s="154">
        <v>46</v>
      </c>
      <c r="N43" s="524">
        <v>0.02</v>
      </c>
      <c r="O43" s="524">
        <v>8.1809999999999999E-4</v>
      </c>
      <c r="P43" s="525">
        <v>50000</v>
      </c>
      <c r="Q43" s="525" t="s">
        <v>34</v>
      </c>
      <c r="R43" s="525">
        <v>9550546.3800000008</v>
      </c>
      <c r="S43" s="526">
        <v>43546</v>
      </c>
      <c r="T43" s="527">
        <v>-6.1207880279471327E-3</v>
      </c>
      <c r="U43" s="528">
        <v>-0.30606419300053417</v>
      </c>
      <c r="V43" s="527">
        <v>9.7053580359674596E-2</v>
      </c>
      <c r="W43" s="528">
        <v>0.75268060954616833</v>
      </c>
      <c r="X43" s="527">
        <v>0.17564208377522728</v>
      </c>
      <c r="Y43" s="528">
        <v>0.90964904796882351</v>
      </c>
      <c r="Z43" s="527">
        <v>0.22430157010395524</v>
      </c>
      <c r="AA43" s="528">
        <v>1.0127837239569784</v>
      </c>
      <c r="AB43" s="527">
        <v>1.5960037332869968E-2</v>
      </c>
      <c r="AC43" s="529">
        <v>-1.9981362463003192</v>
      </c>
      <c r="AD43" s="155">
        <v>32227355000104</v>
      </c>
    </row>
    <row r="44" spans="5:30">
      <c r="E44" s="523" t="s">
        <v>2692</v>
      </c>
      <c r="F44" s="154" t="s">
        <v>1338</v>
      </c>
      <c r="G44" s="154" t="s">
        <v>34</v>
      </c>
      <c r="H44" s="154" t="s">
        <v>1320</v>
      </c>
      <c r="I44" s="524" t="s">
        <v>34</v>
      </c>
      <c r="J44" s="154" t="s">
        <v>685</v>
      </c>
      <c r="K44" s="154" t="s">
        <v>608</v>
      </c>
      <c r="L44" s="154" t="s">
        <v>48</v>
      </c>
      <c r="M44" s="154">
        <v>61</v>
      </c>
      <c r="N44" s="524">
        <v>0.01</v>
      </c>
      <c r="O44" s="524">
        <v>3.0000000000000001E-3</v>
      </c>
      <c r="P44" s="525">
        <v>100</v>
      </c>
      <c r="Q44" s="525" t="s">
        <v>34</v>
      </c>
      <c r="R44" s="525">
        <v>276629467</v>
      </c>
      <c r="S44" s="526">
        <v>42593</v>
      </c>
      <c r="T44" s="527">
        <v>2.4589572333538312E-2</v>
      </c>
      <c r="U44" s="528">
        <v>1.2295782141334546</v>
      </c>
      <c r="V44" s="527">
        <v>0.1625691855476683</v>
      </c>
      <c r="W44" s="528">
        <v>1.2607744425087111</v>
      </c>
      <c r="X44" s="527">
        <v>0.26713901890896397</v>
      </c>
      <c r="Y44" s="528">
        <v>1.3835109957864093</v>
      </c>
      <c r="Z44" s="527">
        <v>0.32673366978676643</v>
      </c>
      <c r="AA44" s="528">
        <v>1.4752930292703994</v>
      </c>
      <c r="AB44" s="527">
        <v>8.2716098024639855E-4</v>
      </c>
      <c r="AC44" s="529">
        <v>40.651429291144147</v>
      </c>
      <c r="AD44" s="155">
        <v>23711364000185</v>
      </c>
    </row>
    <row r="45" spans="5:30">
      <c r="E45" s="523" t="s">
        <v>2621</v>
      </c>
      <c r="F45" s="154" t="s">
        <v>1338</v>
      </c>
      <c r="G45" s="154" t="s">
        <v>34</v>
      </c>
      <c r="H45" s="154" t="s">
        <v>1320</v>
      </c>
      <c r="I45" s="524" t="s">
        <v>34</v>
      </c>
      <c r="J45" s="154" t="s">
        <v>663</v>
      </c>
      <c r="K45" s="154" t="s">
        <v>608</v>
      </c>
      <c r="L45" s="154" t="s">
        <v>48</v>
      </c>
      <c r="M45" s="154">
        <v>76</v>
      </c>
      <c r="N45" s="524">
        <v>8.5000000000000006E-3</v>
      </c>
      <c r="O45" s="524">
        <v>1E-3</v>
      </c>
      <c r="P45" s="525">
        <v>100000</v>
      </c>
      <c r="Q45" s="525" t="s">
        <v>34</v>
      </c>
      <c r="R45" s="525">
        <v>593172871</v>
      </c>
      <c r="S45" s="526">
        <v>42553</v>
      </c>
      <c r="T45" s="527">
        <v>6.6310827897377855E-3</v>
      </c>
      <c r="U45" s="528">
        <v>0.33158099798491436</v>
      </c>
      <c r="V45" s="527">
        <v>0.13125642938784443</v>
      </c>
      <c r="W45" s="528">
        <v>1.0179343091967472</v>
      </c>
      <c r="X45" s="527">
        <v>0.22494079394770439</v>
      </c>
      <c r="Y45" s="528">
        <v>1.1649667019763517</v>
      </c>
      <c r="Z45" s="527">
        <v>0.23792418719202035</v>
      </c>
      <c r="AA45" s="528">
        <v>1.0742936137811836</v>
      </c>
      <c r="AB45" s="527">
        <v>4.6342479112844066E-3</v>
      </c>
      <c r="AC45" s="529">
        <v>0.4990065238903354</v>
      </c>
      <c r="AD45" s="155">
        <v>19488866000111</v>
      </c>
    </row>
    <row r="46" spans="5:30">
      <c r="E46" s="523" t="s">
        <v>4871</v>
      </c>
      <c r="F46" s="154" t="s">
        <v>1338</v>
      </c>
      <c r="G46" s="154" t="s">
        <v>34</v>
      </c>
      <c r="H46" s="154" t="s">
        <v>1320</v>
      </c>
      <c r="I46" s="524" t="s">
        <v>34</v>
      </c>
      <c r="J46" s="154" t="s">
        <v>663</v>
      </c>
      <c r="K46" s="154" t="s">
        <v>608</v>
      </c>
      <c r="L46" s="154" t="s">
        <v>48</v>
      </c>
      <c r="M46" s="154">
        <v>76</v>
      </c>
      <c r="N46" s="524">
        <v>8.5000000000000006E-3</v>
      </c>
      <c r="O46" s="524">
        <v>1.66656666666667E-3</v>
      </c>
      <c r="P46" s="525">
        <v>100000</v>
      </c>
      <c r="Q46" s="525" t="s">
        <v>34</v>
      </c>
      <c r="R46" s="525">
        <v>241535211</v>
      </c>
      <c r="S46" s="526">
        <v>42120</v>
      </c>
      <c r="T46" s="527">
        <v>7.0166236540989413E-3</v>
      </c>
      <c r="U46" s="528">
        <v>0.35085960279538053</v>
      </c>
      <c r="V46" s="527">
        <v>0.13349242124030036</v>
      </c>
      <c r="W46" s="528">
        <v>1.0352751193369785</v>
      </c>
      <c r="X46" s="527">
        <v>0.21849357584113416</v>
      </c>
      <c r="Y46" s="528">
        <v>1.1315766072642317</v>
      </c>
      <c r="Z46" s="527">
        <v>0.21497321970140204</v>
      </c>
      <c r="AA46" s="528">
        <v>0.97066363779487619</v>
      </c>
      <c r="AB46" s="527">
        <v>8.5002967970159923E-3</v>
      </c>
      <c r="AC46" s="529">
        <v>0.53510035027350511</v>
      </c>
      <c r="AD46" s="155">
        <v>21946695000179</v>
      </c>
    </row>
    <row r="47" spans="5:30">
      <c r="E47" s="523" t="s">
        <v>2691</v>
      </c>
      <c r="F47" s="154" t="s">
        <v>1338</v>
      </c>
      <c r="G47" s="154" t="s">
        <v>34</v>
      </c>
      <c r="H47" s="154" t="s">
        <v>1320</v>
      </c>
      <c r="I47" s="524" t="s">
        <v>34</v>
      </c>
      <c r="J47" s="154" t="s">
        <v>685</v>
      </c>
      <c r="K47" s="154" t="s">
        <v>608</v>
      </c>
      <c r="L47" s="154" t="s">
        <v>48</v>
      </c>
      <c r="M47" s="154">
        <v>91</v>
      </c>
      <c r="N47" s="524">
        <v>9.7000000000000003E-3</v>
      </c>
      <c r="O47" s="524">
        <v>3.2333333333333298E-3</v>
      </c>
      <c r="P47" s="525">
        <v>10000</v>
      </c>
      <c r="Q47" s="525" t="s">
        <v>34</v>
      </c>
      <c r="R47" s="525">
        <v>377240003</v>
      </c>
      <c r="S47" s="526">
        <v>42929</v>
      </c>
      <c r="T47" s="527">
        <v>2.483552041171655E-2</v>
      </c>
      <c r="U47" s="528">
        <v>1.2418766142289897</v>
      </c>
      <c r="V47" s="527">
        <v>0.16717985131631363</v>
      </c>
      <c r="W47" s="528">
        <v>1.2965315851952217</v>
      </c>
      <c r="X47" s="527">
        <v>0.27442462573654569</v>
      </c>
      <c r="Y47" s="528">
        <v>1.4212430994607543</v>
      </c>
      <c r="Z47" s="527">
        <v>0.33169366486769714</v>
      </c>
      <c r="AA47" s="528">
        <v>1.4976887810546831</v>
      </c>
      <c r="AB47" s="527">
        <v>8.1410674491948015E-4</v>
      </c>
      <c r="AC47" s="529">
        <v>46.966742516433804</v>
      </c>
      <c r="AD47" s="155">
        <v>26841302000186</v>
      </c>
    </row>
    <row r="48" spans="5:30">
      <c r="E48" s="523" t="s">
        <v>2622</v>
      </c>
      <c r="F48" s="154" t="s">
        <v>1338</v>
      </c>
      <c r="G48" s="154" t="s">
        <v>34</v>
      </c>
      <c r="H48" s="154" t="s">
        <v>1320</v>
      </c>
      <c r="I48" s="524" t="s">
        <v>34</v>
      </c>
      <c r="J48" s="154" t="s">
        <v>663</v>
      </c>
      <c r="K48" s="154" t="s">
        <v>608</v>
      </c>
      <c r="L48" s="154" t="s">
        <v>48</v>
      </c>
      <c r="M48" s="154">
        <v>121</v>
      </c>
      <c r="N48" s="524">
        <v>1.1599999999999999E-2</v>
      </c>
      <c r="O48" s="524">
        <v>2.37026666666667E-3</v>
      </c>
      <c r="P48" s="525">
        <v>5000</v>
      </c>
      <c r="Q48" s="525" t="s">
        <v>34</v>
      </c>
      <c r="R48" s="525">
        <v>213973950.91000003</v>
      </c>
      <c r="S48" s="526">
        <v>44349</v>
      </c>
      <c r="T48" s="527">
        <v>-1.6075096787255827E-3</v>
      </c>
      <c r="U48" s="528">
        <v>-8.0381994983856189E-2</v>
      </c>
      <c r="V48" s="527">
        <v>0.13346126447142792</v>
      </c>
      <c r="W48" s="528">
        <v>1.0350334889334478</v>
      </c>
      <c r="X48" s="527" t="s">
        <v>34</v>
      </c>
      <c r="Y48" s="528" t="s">
        <v>34</v>
      </c>
      <c r="Z48" s="527" t="s">
        <v>34</v>
      </c>
      <c r="AA48" s="528" t="s">
        <v>34</v>
      </c>
      <c r="AB48" s="527">
        <v>1.503491585911202E-2</v>
      </c>
      <c r="AC48" s="529">
        <v>0.30045761924911557</v>
      </c>
      <c r="AD48" s="155">
        <v>41545099000194</v>
      </c>
    </row>
    <row r="49" spans="5:30">
      <c r="E49" s="523" t="s">
        <v>519</v>
      </c>
      <c r="F49" s="154" t="s">
        <v>1338</v>
      </c>
      <c r="G49" s="154" t="s">
        <v>34</v>
      </c>
      <c r="H49" s="154" t="s">
        <v>1320</v>
      </c>
      <c r="I49" s="524" t="s">
        <v>34</v>
      </c>
      <c r="J49" s="154" t="s">
        <v>685</v>
      </c>
      <c r="K49" s="154" t="s">
        <v>608</v>
      </c>
      <c r="L49" s="154" t="s">
        <v>48</v>
      </c>
      <c r="M49" s="154">
        <v>151</v>
      </c>
      <c r="N49" s="524">
        <v>7.5000000000000002E-4</v>
      </c>
      <c r="O49" s="524">
        <v>6.4999999999999997E-3</v>
      </c>
      <c r="P49" s="525">
        <v>5000</v>
      </c>
      <c r="Q49" s="525" t="s">
        <v>34</v>
      </c>
      <c r="R49" s="525">
        <v>43666676.740000002</v>
      </c>
      <c r="S49" s="526">
        <v>44057</v>
      </c>
      <c r="T49" s="527">
        <v>2.2066011580407441E-2</v>
      </c>
      <c r="U49" s="528">
        <v>1.1033899550615476</v>
      </c>
      <c r="V49" s="527">
        <v>0.15311045920352684</v>
      </c>
      <c r="W49" s="528">
        <v>1.1874190867984453</v>
      </c>
      <c r="X49" s="527">
        <v>0.27159081265052532</v>
      </c>
      <c r="Y49" s="528">
        <v>1.4065668025254545</v>
      </c>
      <c r="Z49" s="527" t="s">
        <v>34</v>
      </c>
      <c r="AA49" s="528" t="s">
        <v>34</v>
      </c>
      <c r="AB49" s="527">
        <v>1.116816799816568E-2</v>
      </c>
      <c r="AC49" s="529">
        <v>2.1638777067740862</v>
      </c>
      <c r="AD49" s="155">
        <v>39469191000170</v>
      </c>
    </row>
    <row r="50" spans="5:30">
      <c r="E50" s="523" t="s">
        <v>2623</v>
      </c>
      <c r="F50" s="154" t="s">
        <v>1338</v>
      </c>
      <c r="G50" s="154" t="s">
        <v>34</v>
      </c>
      <c r="H50" s="154" t="s">
        <v>1320</v>
      </c>
      <c r="I50" s="524" t="s">
        <v>34</v>
      </c>
      <c r="J50" s="154" t="s">
        <v>663</v>
      </c>
      <c r="K50" s="154" t="s">
        <v>608</v>
      </c>
      <c r="L50" s="154" t="s">
        <v>48</v>
      </c>
      <c r="M50" s="154">
        <v>179</v>
      </c>
      <c r="N50" s="524">
        <v>1.1000000000000001E-2</v>
      </c>
      <c r="O50" s="524">
        <v>1.83333333333333E-3</v>
      </c>
      <c r="P50" s="525">
        <v>5000</v>
      </c>
      <c r="Q50" s="525" t="s">
        <v>34</v>
      </c>
      <c r="R50" s="525">
        <v>876647876</v>
      </c>
      <c r="S50" s="526">
        <v>41367</v>
      </c>
      <c r="T50" s="527">
        <v>-1.1840803792747656E-2</v>
      </c>
      <c r="U50" s="528">
        <v>-0.59208814955816302</v>
      </c>
      <c r="V50" s="527">
        <v>0.11012128896752382</v>
      </c>
      <c r="W50" s="528">
        <v>0.85402474176547194</v>
      </c>
      <c r="X50" s="527">
        <v>0.21671966914506924</v>
      </c>
      <c r="Y50" s="528">
        <v>1.1223895576541509</v>
      </c>
      <c r="Z50" s="527">
        <v>0.26924432296580747</v>
      </c>
      <c r="AA50" s="528">
        <v>1.2157127029525749</v>
      </c>
      <c r="AB50" s="527">
        <v>1.9341416010396833E-2</v>
      </c>
      <c r="AC50" s="529">
        <v>-0.97317696228376305</v>
      </c>
      <c r="AD50" s="155">
        <v>17012208000123</v>
      </c>
    </row>
    <row r="51" spans="5:30">
      <c r="E51" s="523" t="s">
        <v>4876</v>
      </c>
      <c r="F51" s="154" t="s">
        <v>1338</v>
      </c>
      <c r="G51" s="154" t="s">
        <v>34</v>
      </c>
      <c r="H51" s="154" t="s">
        <v>1320</v>
      </c>
      <c r="I51" s="524" t="s">
        <v>34</v>
      </c>
      <c r="J51" s="154" t="s">
        <v>685</v>
      </c>
      <c r="K51" s="154" t="s">
        <v>608</v>
      </c>
      <c r="L51" s="154" t="s">
        <v>48</v>
      </c>
      <c r="M51" s="154">
        <v>181</v>
      </c>
      <c r="N51" s="524">
        <v>1.2E-2</v>
      </c>
      <c r="O51" s="524">
        <v>4.0000000000000001E-3</v>
      </c>
      <c r="P51" s="525">
        <v>100</v>
      </c>
      <c r="Q51" s="525" t="s">
        <v>34</v>
      </c>
      <c r="R51" s="525">
        <v>154909342</v>
      </c>
      <c r="S51" s="526">
        <v>41094</v>
      </c>
      <c r="T51" s="527">
        <v>2.5958198093112506E-2</v>
      </c>
      <c r="U51" s="528">
        <v>1.2980150455857455</v>
      </c>
      <c r="V51" s="527">
        <v>0.17602080578829837</v>
      </c>
      <c r="W51" s="528">
        <v>1.365095928481503</v>
      </c>
      <c r="X51" s="527">
        <v>0.29331993972877801</v>
      </c>
      <c r="Y51" s="528">
        <v>1.5191017903545727</v>
      </c>
      <c r="Z51" s="527">
        <v>0.35444990948783373</v>
      </c>
      <c r="AA51" s="528">
        <v>1.6004395293395766</v>
      </c>
      <c r="AB51" s="527">
        <v>1.9531822955534293E-3</v>
      </c>
      <c r="AC51" s="529">
        <v>24.102663867414844</v>
      </c>
      <c r="AD51" s="155">
        <v>15585932000110</v>
      </c>
    </row>
    <row r="52" spans="5:30">
      <c r="E52" s="523" t="s">
        <v>4878</v>
      </c>
      <c r="F52" s="154" t="s">
        <v>1338</v>
      </c>
      <c r="G52" s="154" t="s">
        <v>34</v>
      </c>
      <c r="H52" s="154" t="s">
        <v>1320</v>
      </c>
      <c r="I52" s="524" t="s">
        <v>34</v>
      </c>
      <c r="J52" s="154" t="s">
        <v>685</v>
      </c>
      <c r="K52" s="154" t="s">
        <v>608</v>
      </c>
      <c r="L52" s="154" t="s">
        <v>48</v>
      </c>
      <c r="M52" s="154">
        <v>271</v>
      </c>
      <c r="N52" s="524">
        <v>0.02</v>
      </c>
      <c r="O52" s="524">
        <v>3.3333333333333301E-3</v>
      </c>
      <c r="P52" s="525">
        <v>5000</v>
      </c>
      <c r="Q52" s="525" t="s">
        <v>34</v>
      </c>
      <c r="R52" s="525">
        <v>55376909.490000002</v>
      </c>
      <c r="S52" s="526">
        <v>43684</v>
      </c>
      <c r="T52" s="527">
        <v>1.6994243389140795E-2</v>
      </c>
      <c r="U52" s="528">
        <v>0.84978100283870273</v>
      </c>
      <c r="V52" s="527">
        <v>0.14732525421367937</v>
      </c>
      <c r="W52" s="528">
        <v>1.1425530282566505</v>
      </c>
      <c r="X52" s="527">
        <v>0.25814188468495902</v>
      </c>
      <c r="Y52" s="528">
        <v>1.3369149044317465</v>
      </c>
      <c r="Z52" s="527">
        <v>0.3647578192823353</v>
      </c>
      <c r="AA52" s="528">
        <v>1.6469825975091374</v>
      </c>
      <c r="AB52" s="527">
        <v>1.7076769586739014E-2</v>
      </c>
      <c r="AC52" s="529">
        <v>1.0763947287293185</v>
      </c>
      <c r="AD52" s="155">
        <v>34096240000153</v>
      </c>
    </row>
    <row r="53" spans="5:30">
      <c r="E53" s="523" t="s">
        <v>4795</v>
      </c>
      <c r="F53" s="154" t="s">
        <v>4802</v>
      </c>
      <c r="G53" s="154" t="s">
        <v>34</v>
      </c>
      <c r="H53" s="154" t="s">
        <v>1320</v>
      </c>
      <c r="I53" s="524" t="s">
        <v>4626</v>
      </c>
      <c r="J53" s="154" t="s">
        <v>663</v>
      </c>
      <c r="K53" s="154" t="s">
        <v>608</v>
      </c>
      <c r="L53" s="154" t="s">
        <v>48</v>
      </c>
      <c r="M53" s="154">
        <v>4</v>
      </c>
      <c r="N53" s="524">
        <v>5.7499999999999999E-3</v>
      </c>
      <c r="O53" s="524">
        <v>0</v>
      </c>
      <c r="P53" s="525">
        <v>0</v>
      </c>
      <c r="Q53" s="525" t="s">
        <v>34</v>
      </c>
      <c r="R53" s="525">
        <v>0</v>
      </c>
      <c r="S53" s="526">
        <v>44914</v>
      </c>
      <c r="T53" s="527" t="s">
        <v>34</v>
      </c>
      <c r="U53" s="528" t="s">
        <v>34</v>
      </c>
      <c r="V53" s="527" t="s">
        <v>34</v>
      </c>
      <c r="W53" s="528" t="s">
        <v>34</v>
      </c>
      <c r="X53" s="527" t="s">
        <v>34</v>
      </c>
      <c r="Y53" s="528" t="s">
        <v>34</v>
      </c>
      <c r="Z53" s="527" t="s">
        <v>34</v>
      </c>
      <c r="AA53" s="528" t="s">
        <v>34</v>
      </c>
      <c r="AB53" s="527" t="s">
        <v>34</v>
      </c>
      <c r="AC53" s="529" t="s">
        <v>34</v>
      </c>
      <c r="AD53" s="155">
        <v>47564808000165</v>
      </c>
    </row>
    <row r="54" spans="5:30">
      <c r="E54" s="523" t="s">
        <v>4898</v>
      </c>
      <c r="F54" s="154" t="s">
        <v>4802</v>
      </c>
      <c r="G54" s="154" t="s">
        <v>34</v>
      </c>
      <c r="H54" s="154" t="s">
        <v>1320</v>
      </c>
      <c r="I54" s="524" t="s">
        <v>4626</v>
      </c>
      <c r="J54" s="154" t="s">
        <v>663</v>
      </c>
      <c r="K54" s="154" t="s">
        <v>608</v>
      </c>
      <c r="L54" s="154" t="s">
        <v>48</v>
      </c>
      <c r="M54" s="154">
        <v>7</v>
      </c>
      <c r="N54" s="524">
        <v>8.9999999999999993E-3</v>
      </c>
      <c r="O54" s="524">
        <v>0</v>
      </c>
      <c r="P54" s="525">
        <v>0</v>
      </c>
      <c r="Q54" s="525" t="s">
        <v>34</v>
      </c>
      <c r="R54" s="525">
        <v>0</v>
      </c>
      <c r="S54" s="526">
        <v>44683</v>
      </c>
      <c r="T54" s="527" t="s">
        <v>34</v>
      </c>
      <c r="U54" s="528" t="s">
        <v>34</v>
      </c>
      <c r="V54" s="527" t="s">
        <v>34</v>
      </c>
      <c r="W54" s="528" t="s">
        <v>34</v>
      </c>
      <c r="X54" s="527" t="s">
        <v>34</v>
      </c>
      <c r="Y54" s="528" t="s">
        <v>34</v>
      </c>
      <c r="Z54" s="527" t="s">
        <v>34</v>
      </c>
      <c r="AA54" s="528" t="s">
        <v>34</v>
      </c>
      <c r="AB54" s="527" t="s">
        <v>34</v>
      </c>
      <c r="AC54" s="529" t="s">
        <v>34</v>
      </c>
      <c r="AD54" s="155">
        <v>44025282000157</v>
      </c>
    </row>
    <row r="55" spans="5:30">
      <c r="E55" s="523" t="s">
        <v>4900</v>
      </c>
      <c r="F55" s="154" t="s">
        <v>4802</v>
      </c>
      <c r="G55" s="154" t="s">
        <v>34</v>
      </c>
      <c r="H55" s="154" t="s">
        <v>1320</v>
      </c>
      <c r="I55" s="524" t="s">
        <v>4626</v>
      </c>
      <c r="J55" s="154" t="s">
        <v>663</v>
      </c>
      <c r="K55" s="154" t="s">
        <v>608</v>
      </c>
      <c r="L55" s="154" t="s">
        <v>48</v>
      </c>
      <c r="M55" s="154">
        <v>8</v>
      </c>
      <c r="N55" s="524">
        <v>3.5000000000000001E-3</v>
      </c>
      <c r="O55" s="524">
        <v>0</v>
      </c>
      <c r="P55" s="525">
        <v>0</v>
      </c>
      <c r="Q55" s="525" t="s">
        <v>34</v>
      </c>
      <c r="R55" s="525">
        <v>0</v>
      </c>
      <c r="S55" s="526">
        <v>44915</v>
      </c>
      <c r="T55" s="527" t="s">
        <v>34</v>
      </c>
      <c r="U55" s="528" t="s">
        <v>34</v>
      </c>
      <c r="V55" s="527" t="s">
        <v>34</v>
      </c>
      <c r="W55" s="528" t="s">
        <v>34</v>
      </c>
      <c r="X55" s="527" t="s">
        <v>34</v>
      </c>
      <c r="Y55" s="528" t="s">
        <v>34</v>
      </c>
      <c r="Z55" s="527" t="s">
        <v>34</v>
      </c>
      <c r="AA55" s="528" t="s">
        <v>34</v>
      </c>
      <c r="AB55" s="527" t="s">
        <v>34</v>
      </c>
      <c r="AC55" s="529" t="s">
        <v>34</v>
      </c>
      <c r="AD55" s="155">
        <v>47564762000184</v>
      </c>
    </row>
    <row r="56" spans="5:30">
      <c r="E56" s="523" t="s">
        <v>4901</v>
      </c>
      <c r="F56" s="154" t="s">
        <v>4802</v>
      </c>
      <c r="G56" s="154" t="s">
        <v>34</v>
      </c>
      <c r="H56" s="154" t="s">
        <v>1320</v>
      </c>
      <c r="I56" s="524" t="s">
        <v>4623</v>
      </c>
      <c r="J56" s="154" t="s">
        <v>663</v>
      </c>
      <c r="K56" s="154" t="s">
        <v>608</v>
      </c>
      <c r="L56" s="154" t="s">
        <v>48</v>
      </c>
      <c r="M56" s="154">
        <v>9</v>
      </c>
      <c r="N56" s="524">
        <v>4.4999999999999997E-3</v>
      </c>
      <c r="O56" s="524">
        <v>0</v>
      </c>
      <c r="P56" s="525">
        <v>500</v>
      </c>
      <c r="Q56" s="525" t="s">
        <v>34</v>
      </c>
      <c r="R56" s="525">
        <v>0</v>
      </c>
      <c r="S56" s="526">
        <v>44866</v>
      </c>
      <c r="T56" s="527" t="s">
        <v>34</v>
      </c>
      <c r="U56" s="528" t="s">
        <v>34</v>
      </c>
      <c r="V56" s="527" t="s">
        <v>34</v>
      </c>
      <c r="W56" s="528" t="s">
        <v>34</v>
      </c>
      <c r="X56" s="527" t="s">
        <v>34</v>
      </c>
      <c r="Y56" s="528" t="s">
        <v>34</v>
      </c>
      <c r="Z56" s="527" t="s">
        <v>34</v>
      </c>
      <c r="AA56" s="528" t="s">
        <v>34</v>
      </c>
      <c r="AB56" s="527" t="s">
        <v>34</v>
      </c>
      <c r="AC56" s="529" t="s">
        <v>34</v>
      </c>
      <c r="AD56" s="155">
        <v>46502826000150</v>
      </c>
    </row>
    <row r="57" spans="5:30">
      <c r="E57" s="523" t="s">
        <v>4904</v>
      </c>
      <c r="F57" s="154" t="s">
        <v>4802</v>
      </c>
      <c r="G57" s="154" t="s">
        <v>34</v>
      </c>
      <c r="H57" s="154" t="s">
        <v>1320</v>
      </c>
      <c r="I57" s="524" t="s">
        <v>4626</v>
      </c>
      <c r="J57" s="154" t="s">
        <v>663</v>
      </c>
      <c r="K57" s="154" t="s">
        <v>608</v>
      </c>
      <c r="L57" s="154" t="s">
        <v>48</v>
      </c>
      <c r="M57" s="154">
        <v>31</v>
      </c>
      <c r="N57" s="524">
        <v>4.0000000000000001E-3</v>
      </c>
      <c r="O57" s="524">
        <v>0</v>
      </c>
      <c r="P57" s="525">
        <v>0</v>
      </c>
      <c r="Q57" s="525" t="s">
        <v>34</v>
      </c>
      <c r="R57" s="525">
        <v>0</v>
      </c>
      <c r="S57" s="526">
        <v>44785</v>
      </c>
      <c r="T57" s="527" t="s">
        <v>34</v>
      </c>
      <c r="U57" s="528" t="s">
        <v>34</v>
      </c>
      <c r="V57" s="527" t="s">
        <v>34</v>
      </c>
      <c r="W57" s="528" t="s">
        <v>34</v>
      </c>
      <c r="X57" s="527" t="s">
        <v>34</v>
      </c>
      <c r="Y57" s="528" t="s">
        <v>34</v>
      </c>
      <c r="Z57" s="527" t="s">
        <v>34</v>
      </c>
      <c r="AA57" s="528" t="s">
        <v>34</v>
      </c>
      <c r="AB57" s="527" t="s">
        <v>34</v>
      </c>
      <c r="AC57" s="529" t="s">
        <v>34</v>
      </c>
      <c r="AD57" s="155">
        <v>44672703000131</v>
      </c>
    </row>
    <row r="58" spans="5:30">
      <c r="E58" s="523" t="s">
        <v>4879</v>
      </c>
      <c r="F58" s="154" t="s">
        <v>715</v>
      </c>
      <c r="G58" s="154" t="s">
        <v>34</v>
      </c>
      <c r="H58" s="154" t="s">
        <v>1320</v>
      </c>
      <c r="I58" s="524" t="s">
        <v>34</v>
      </c>
      <c r="J58" s="154" t="s">
        <v>685</v>
      </c>
      <c r="K58" s="154" t="s">
        <v>608</v>
      </c>
      <c r="L58" s="154" t="s">
        <v>48</v>
      </c>
      <c r="M58" s="154">
        <v>91</v>
      </c>
      <c r="N58" s="524">
        <v>2.5000000000000001E-3</v>
      </c>
      <c r="O58" s="524">
        <v>7.0000000000000001E-3</v>
      </c>
      <c r="P58" s="525">
        <v>5000</v>
      </c>
      <c r="Q58" s="525" t="s">
        <v>1419</v>
      </c>
      <c r="R58" s="525">
        <v>60000000</v>
      </c>
      <c r="S58" s="526">
        <v>42184</v>
      </c>
      <c r="T58" s="527" t="s">
        <v>34</v>
      </c>
      <c r="U58" s="528" t="s">
        <v>34</v>
      </c>
      <c r="V58" s="527" t="s">
        <v>34</v>
      </c>
      <c r="W58" s="528" t="s">
        <v>34</v>
      </c>
      <c r="X58" s="527" t="s">
        <v>34</v>
      </c>
      <c r="Y58" s="528" t="s">
        <v>34</v>
      </c>
      <c r="Z58" s="527" t="s">
        <v>34</v>
      </c>
      <c r="AA58" s="528" t="s">
        <v>34</v>
      </c>
      <c r="AB58" s="527" t="s">
        <v>34</v>
      </c>
      <c r="AC58" s="529" t="s">
        <v>34</v>
      </c>
      <c r="AD58" s="155" t="s">
        <v>34</v>
      </c>
    </row>
    <row r="59" spans="5:30">
      <c r="E59" s="523" t="s">
        <v>4880</v>
      </c>
      <c r="F59" s="154" t="s">
        <v>715</v>
      </c>
      <c r="G59" s="154" t="s">
        <v>1411</v>
      </c>
      <c r="H59" s="154" t="s">
        <v>1320</v>
      </c>
      <c r="I59" s="524" t="s">
        <v>34</v>
      </c>
      <c r="J59" s="154" t="s">
        <v>1362</v>
      </c>
      <c r="K59" s="154" t="s">
        <v>608</v>
      </c>
      <c r="L59" s="154" t="s">
        <v>48</v>
      </c>
      <c r="M59" s="154">
        <v>633</v>
      </c>
      <c r="N59" s="524" t="s">
        <v>34</v>
      </c>
      <c r="O59" s="524" t="s">
        <v>34</v>
      </c>
      <c r="P59" s="525" t="s">
        <v>34</v>
      </c>
      <c r="Q59" s="525" t="s">
        <v>1418</v>
      </c>
      <c r="R59" s="525" t="s">
        <v>34</v>
      </c>
      <c r="S59" s="526">
        <v>43532</v>
      </c>
      <c r="T59" s="527" t="s">
        <v>34</v>
      </c>
      <c r="U59" s="528" t="s">
        <v>34</v>
      </c>
      <c r="V59" s="527" t="s">
        <v>34</v>
      </c>
      <c r="W59" s="528" t="s">
        <v>34</v>
      </c>
      <c r="X59" s="527" t="s">
        <v>34</v>
      </c>
      <c r="Y59" s="528" t="s">
        <v>34</v>
      </c>
      <c r="Z59" s="527" t="s">
        <v>34</v>
      </c>
      <c r="AA59" s="528" t="s">
        <v>34</v>
      </c>
      <c r="AB59" s="527" t="s">
        <v>34</v>
      </c>
      <c r="AC59" s="529" t="s">
        <v>34</v>
      </c>
      <c r="AD59" s="155" t="s">
        <v>34</v>
      </c>
    </row>
    <row r="60" spans="5:30">
      <c r="E60" s="523" t="s">
        <v>4949</v>
      </c>
      <c r="F60" s="154" t="s">
        <v>715</v>
      </c>
      <c r="G60" s="154" t="s">
        <v>1411</v>
      </c>
      <c r="H60" s="154" t="s">
        <v>1320</v>
      </c>
      <c r="I60" s="524" t="s">
        <v>34</v>
      </c>
      <c r="J60" s="154" t="s">
        <v>1362</v>
      </c>
      <c r="K60" s="154" t="s">
        <v>608</v>
      </c>
      <c r="L60" s="154" t="s">
        <v>48</v>
      </c>
      <c r="M60" s="154">
        <v>1546</v>
      </c>
      <c r="N60" s="524" t="s">
        <v>34</v>
      </c>
      <c r="O60" s="524" t="s">
        <v>34</v>
      </c>
      <c r="P60" s="525" t="s">
        <v>34</v>
      </c>
      <c r="Q60" s="525" t="s">
        <v>1418</v>
      </c>
      <c r="R60" s="525" t="s">
        <v>34</v>
      </c>
      <c r="S60" s="526">
        <v>44839</v>
      </c>
      <c r="T60" s="527" t="s">
        <v>34</v>
      </c>
      <c r="U60" s="528" t="s">
        <v>34</v>
      </c>
      <c r="V60" s="527" t="s">
        <v>34</v>
      </c>
      <c r="W60" s="528" t="s">
        <v>34</v>
      </c>
      <c r="X60" s="527" t="s">
        <v>34</v>
      </c>
      <c r="Y60" s="528" t="s">
        <v>34</v>
      </c>
      <c r="Z60" s="527" t="s">
        <v>34</v>
      </c>
      <c r="AA60" s="528" t="s">
        <v>34</v>
      </c>
      <c r="AB60" s="527" t="s">
        <v>34</v>
      </c>
      <c r="AC60" s="529" t="s">
        <v>34</v>
      </c>
      <c r="AD60" s="155" t="s">
        <v>34</v>
      </c>
    </row>
    <row r="61" spans="5:30">
      <c r="E61" s="523" t="s">
        <v>4881</v>
      </c>
      <c r="F61" s="154" t="s">
        <v>715</v>
      </c>
      <c r="G61" s="154" t="s">
        <v>34</v>
      </c>
      <c r="H61" s="154" t="s">
        <v>1320</v>
      </c>
      <c r="I61" s="524" t="s">
        <v>34</v>
      </c>
      <c r="J61" s="154" t="s">
        <v>663</v>
      </c>
      <c r="K61" s="154" t="s">
        <v>608</v>
      </c>
      <c r="L61" s="154" t="s">
        <v>48</v>
      </c>
      <c r="M61" s="154">
        <v>0</v>
      </c>
      <c r="N61" s="524" t="s">
        <v>34</v>
      </c>
      <c r="O61" s="524">
        <v>0</v>
      </c>
      <c r="P61" s="525" t="s">
        <v>34</v>
      </c>
      <c r="Q61" s="525" t="s">
        <v>1418</v>
      </c>
      <c r="R61" s="525" t="s">
        <v>34</v>
      </c>
      <c r="S61" s="526" t="s">
        <v>34</v>
      </c>
      <c r="T61" s="527" t="s">
        <v>34</v>
      </c>
      <c r="U61" s="528" t="s">
        <v>34</v>
      </c>
      <c r="V61" s="527" t="s">
        <v>34</v>
      </c>
      <c r="W61" s="528" t="s">
        <v>34</v>
      </c>
      <c r="X61" s="527" t="s">
        <v>34</v>
      </c>
      <c r="Y61" s="528" t="s">
        <v>34</v>
      </c>
      <c r="Z61" s="527" t="s">
        <v>34</v>
      </c>
      <c r="AA61" s="528" t="s">
        <v>34</v>
      </c>
      <c r="AB61" s="527" t="s">
        <v>34</v>
      </c>
      <c r="AC61" s="529" t="s">
        <v>34</v>
      </c>
      <c r="AD61" s="155" t="s">
        <v>34</v>
      </c>
    </row>
    <row r="62" spans="5:30">
      <c r="E62" s="523" t="s">
        <v>4950</v>
      </c>
      <c r="F62" s="154" t="s">
        <v>715</v>
      </c>
      <c r="G62" s="154" t="s">
        <v>34</v>
      </c>
      <c r="H62" s="154" t="s">
        <v>1320</v>
      </c>
      <c r="I62" s="524" t="s">
        <v>34</v>
      </c>
      <c r="J62" s="154" t="s">
        <v>663</v>
      </c>
      <c r="K62" s="154" t="s">
        <v>608</v>
      </c>
      <c r="L62" s="154" t="s">
        <v>48</v>
      </c>
      <c r="M62" s="154">
        <v>182</v>
      </c>
      <c r="N62" s="524" t="s">
        <v>34</v>
      </c>
      <c r="O62" s="524">
        <v>0</v>
      </c>
      <c r="P62" s="525" t="s">
        <v>34</v>
      </c>
      <c r="Q62" s="525" t="s">
        <v>1418</v>
      </c>
      <c r="R62" s="525" t="s">
        <v>34</v>
      </c>
      <c r="S62" s="526" t="s">
        <v>34</v>
      </c>
      <c r="T62" s="527" t="s">
        <v>34</v>
      </c>
      <c r="U62" s="528" t="s">
        <v>34</v>
      </c>
      <c r="V62" s="527" t="s">
        <v>34</v>
      </c>
      <c r="W62" s="528" t="s">
        <v>34</v>
      </c>
      <c r="X62" s="527" t="s">
        <v>34</v>
      </c>
      <c r="Y62" s="528" t="s">
        <v>34</v>
      </c>
      <c r="Z62" s="527" t="s">
        <v>34</v>
      </c>
      <c r="AA62" s="528" t="s">
        <v>34</v>
      </c>
      <c r="AB62" s="527" t="s">
        <v>34</v>
      </c>
      <c r="AC62" s="529" t="s">
        <v>34</v>
      </c>
      <c r="AD62" s="155" t="s">
        <v>34</v>
      </c>
    </row>
    <row r="63" spans="5:30">
      <c r="E63" s="523" t="s">
        <v>4951</v>
      </c>
      <c r="F63" s="154" t="s">
        <v>715</v>
      </c>
      <c r="G63" s="154" t="s">
        <v>34</v>
      </c>
      <c r="H63" s="154" t="s">
        <v>1320</v>
      </c>
      <c r="I63" s="524" t="s">
        <v>34</v>
      </c>
      <c r="J63" s="154" t="s">
        <v>663</v>
      </c>
      <c r="K63" s="154" t="s">
        <v>608</v>
      </c>
      <c r="L63" s="154" t="s">
        <v>48</v>
      </c>
      <c r="M63" s="154">
        <v>365</v>
      </c>
      <c r="N63" s="524" t="s">
        <v>34</v>
      </c>
      <c r="O63" s="524">
        <v>0</v>
      </c>
      <c r="P63" s="525" t="s">
        <v>34</v>
      </c>
      <c r="Q63" s="525" t="s">
        <v>1418</v>
      </c>
      <c r="R63" s="525" t="s">
        <v>34</v>
      </c>
      <c r="S63" s="526" t="s">
        <v>34</v>
      </c>
      <c r="T63" s="527" t="s">
        <v>34</v>
      </c>
      <c r="U63" s="528" t="s">
        <v>34</v>
      </c>
      <c r="V63" s="527" t="s">
        <v>34</v>
      </c>
      <c r="W63" s="528" t="s">
        <v>34</v>
      </c>
      <c r="X63" s="527" t="s">
        <v>34</v>
      </c>
      <c r="Y63" s="528" t="s">
        <v>34</v>
      </c>
      <c r="Z63" s="527" t="s">
        <v>34</v>
      </c>
      <c r="AA63" s="528" t="s">
        <v>34</v>
      </c>
      <c r="AB63" s="527" t="s">
        <v>34</v>
      </c>
      <c r="AC63" s="529" t="s">
        <v>34</v>
      </c>
      <c r="AD63" s="155" t="s">
        <v>34</v>
      </c>
    </row>
    <row r="64" spans="5:30">
      <c r="E64" s="523" t="s">
        <v>4952</v>
      </c>
      <c r="F64" s="154" t="s">
        <v>715</v>
      </c>
      <c r="G64" s="154" t="s">
        <v>34</v>
      </c>
      <c r="H64" s="154" t="s">
        <v>1320</v>
      </c>
      <c r="I64" s="524" t="s">
        <v>34</v>
      </c>
      <c r="J64" s="154" t="s">
        <v>663</v>
      </c>
      <c r="K64" s="154" t="s">
        <v>608</v>
      </c>
      <c r="L64" s="154" t="s">
        <v>48</v>
      </c>
      <c r="M64" s="154">
        <v>730</v>
      </c>
      <c r="N64" s="524" t="s">
        <v>34</v>
      </c>
      <c r="O64" s="524">
        <v>0</v>
      </c>
      <c r="P64" s="525" t="s">
        <v>34</v>
      </c>
      <c r="Q64" s="525" t="s">
        <v>1418</v>
      </c>
      <c r="R64" s="525" t="s">
        <v>34</v>
      </c>
      <c r="S64" s="526" t="s">
        <v>34</v>
      </c>
      <c r="T64" s="527" t="s">
        <v>34</v>
      </c>
      <c r="U64" s="528" t="s">
        <v>34</v>
      </c>
      <c r="V64" s="527" t="s">
        <v>34</v>
      </c>
      <c r="W64" s="528" t="s">
        <v>34</v>
      </c>
      <c r="X64" s="527" t="s">
        <v>34</v>
      </c>
      <c r="Y64" s="528" t="s">
        <v>34</v>
      </c>
      <c r="Z64" s="527" t="s">
        <v>34</v>
      </c>
      <c r="AA64" s="528" t="s">
        <v>34</v>
      </c>
      <c r="AB64" s="527" t="s">
        <v>34</v>
      </c>
      <c r="AC64" s="529" t="s">
        <v>34</v>
      </c>
      <c r="AD64" s="155" t="s">
        <v>34</v>
      </c>
    </row>
    <row r="65" spans="1:30">
      <c r="E65" s="523" t="s">
        <v>4953</v>
      </c>
      <c r="F65" s="154" t="s">
        <v>1338</v>
      </c>
      <c r="G65" s="154" t="s">
        <v>34</v>
      </c>
      <c r="H65" s="154" t="s">
        <v>1320</v>
      </c>
      <c r="I65" s="524" t="s">
        <v>34</v>
      </c>
      <c r="J65" s="154" t="s">
        <v>663</v>
      </c>
      <c r="K65" s="154" t="s">
        <v>608</v>
      </c>
      <c r="L65" s="154" t="s">
        <v>48</v>
      </c>
      <c r="M65" s="154">
        <v>1095</v>
      </c>
      <c r="N65" s="524" t="s">
        <v>34</v>
      </c>
      <c r="O65" s="524">
        <v>0</v>
      </c>
      <c r="P65" s="525" t="s">
        <v>34</v>
      </c>
      <c r="Q65" s="525" t="s">
        <v>1418</v>
      </c>
      <c r="R65" s="525" t="s">
        <v>34</v>
      </c>
      <c r="S65" s="526" t="s">
        <v>34</v>
      </c>
      <c r="T65" s="527" t="s">
        <v>34</v>
      </c>
      <c r="U65" s="528" t="s">
        <v>34</v>
      </c>
      <c r="V65" s="527" t="s">
        <v>34</v>
      </c>
      <c r="W65" s="528" t="s">
        <v>34</v>
      </c>
      <c r="X65" s="527" t="s">
        <v>34</v>
      </c>
      <c r="Y65" s="528" t="s">
        <v>34</v>
      </c>
      <c r="Z65" s="527" t="s">
        <v>34</v>
      </c>
      <c r="AA65" s="528" t="s">
        <v>34</v>
      </c>
      <c r="AB65" s="527" t="s">
        <v>34</v>
      </c>
      <c r="AC65" s="529" t="s">
        <v>34</v>
      </c>
      <c r="AD65" s="155" t="s">
        <v>34</v>
      </c>
    </row>
    <row r="66" spans="1:30">
      <c r="E66" s="523" t="s">
        <v>4954</v>
      </c>
      <c r="F66" s="154" t="s">
        <v>715</v>
      </c>
      <c r="G66" s="154" t="s">
        <v>34</v>
      </c>
      <c r="H66" s="154" t="s">
        <v>1320</v>
      </c>
      <c r="I66" s="524" t="s">
        <v>34</v>
      </c>
      <c r="J66" s="154" t="s">
        <v>663</v>
      </c>
      <c r="K66" s="154" t="s">
        <v>608</v>
      </c>
      <c r="L66" s="154" t="s">
        <v>48</v>
      </c>
      <c r="M66" s="154">
        <v>730</v>
      </c>
      <c r="N66" s="524" t="s">
        <v>34</v>
      </c>
      <c r="O66" s="524">
        <v>0</v>
      </c>
      <c r="P66" s="525" t="s">
        <v>34</v>
      </c>
      <c r="Q66" s="525" t="s">
        <v>1418</v>
      </c>
      <c r="R66" s="525" t="s">
        <v>34</v>
      </c>
      <c r="S66" s="526" t="s">
        <v>34</v>
      </c>
      <c r="T66" s="527" t="s">
        <v>34</v>
      </c>
      <c r="U66" s="528" t="s">
        <v>34</v>
      </c>
      <c r="V66" s="527" t="s">
        <v>34</v>
      </c>
      <c r="W66" s="528" t="s">
        <v>34</v>
      </c>
      <c r="X66" s="527" t="s">
        <v>34</v>
      </c>
      <c r="Y66" s="528" t="s">
        <v>34</v>
      </c>
      <c r="Z66" s="527" t="s">
        <v>34</v>
      </c>
      <c r="AA66" s="528" t="s">
        <v>34</v>
      </c>
      <c r="AB66" s="527" t="s">
        <v>34</v>
      </c>
      <c r="AC66" s="529" t="s">
        <v>34</v>
      </c>
      <c r="AD66" s="155" t="s">
        <v>34</v>
      </c>
    </row>
    <row r="67" spans="1:30">
      <c r="E67" s="523" t="s">
        <v>4955</v>
      </c>
      <c r="F67" s="154" t="s">
        <v>715</v>
      </c>
      <c r="G67" s="154" t="s">
        <v>34</v>
      </c>
      <c r="H67" s="154" t="s">
        <v>1320</v>
      </c>
      <c r="I67" s="524" t="s">
        <v>34</v>
      </c>
      <c r="J67" s="154" t="s">
        <v>663</v>
      </c>
      <c r="K67" s="154" t="s">
        <v>608</v>
      </c>
      <c r="L67" s="154" t="s">
        <v>48</v>
      </c>
      <c r="M67" s="154">
        <v>1095</v>
      </c>
      <c r="N67" s="524" t="s">
        <v>34</v>
      </c>
      <c r="O67" s="524">
        <v>0</v>
      </c>
      <c r="P67" s="525" t="s">
        <v>34</v>
      </c>
      <c r="Q67" s="525" t="s">
        <v>1418</v>
      </c>
      <c r="R67" s="525" t="s">
        <v>34</v>
      </c>
      <c r="S67" s="526" t="s">
        <v>34</v>
      </c>
      <c r="T67" s="527" t="s">
        <v>34</v>
      </c>
      <c r="U67" s="528" t="s">
        <v>34</v>
      </c>
      <c r="V67" s="527" t="s">
        <v>34</v>
      </c>
      <c r="W67" s="528" t="s">
        <v>34</v>
      </c>
      <c r="X67" s="527" t="s">
        <v>34</v>
      </c>
      <c r="Y67" s="528" t="s">
        <v>34</v>
      </c>
      <c r="Z67" s="527" t="s">
        <v>34</v>
      </c>
      <c r="AA67" s="528" t="s">
        <v>34</v>
      </c>
      <c r="AB67" s="527" t="s">
        <v>34</v>
      </c>
      <c r="AC67" s="529" t="s">
        <v>34</v>
      </c>
      <c r="AD67" s="155" t="s">
        <v>34</v>
      </c>
    </row>
    <row r="68" spans="1:30">
      <c r="E68" s="523" t="s">
        <v>4956</v>
      </c>
      <c r="F68" s="154" t="s">
        <v>1338</v>
      </c>
      <c r="G68" s="154" t="s">
        <v>34</v>
      </c>
      <c r="H68" s="154" t="s">
        <v>1320</v>
      </c>
      <c r="I68" s="524" t="s">
        <v>34</v>
      </c>
      <c r="J68" s="154" t="s">
        <v>663</v>
      </c>
      <c r="K68" s="154" t="s">
        <v>608</v>
      </c>
      <c r="L68" s="154" t="s">
        <v>48</v>
      </c>
      <c r="M68" s="154">
        <v>1460</v>
      </c>
      <c r="N68" s="524" t="s">
        <v>34</v>
      </c>
      <c r="O68" s="524">
        <v>0</v>
      </c>
      <c r="P68" s="525" t="s">
        <v>34</v>
      </c>
      <c r="Q68" s="525" t="s">
        <v>1418</v>
      </c>
      <c r="R68" s="525" t="s">
        <v>34</v>
      </c>
      <c r="S68" s="526" t="s">
        <v>34</v>
      </c>
      <c r="T68" s="527" t="s">
        <v>34</v>
      </c>
      <c r="U68" s="528" t="s">
        <v>34</v>
      </c>
      <c r="V68" s="527" t="s">
        <v>34</v>
      </c>
      <c r="W68" s="528" t="s">
        <v>34</v>
      </c>
      <c r="X68" s="527" t="s">
        <v>34</v>
      </c>
      <c r="Y68" s="528" t="s">
        <v>34</v>
      </c>
      <c r="Z68" s="527" t="s">
        <v>34</v>
      </c>
      <c r="AA68" s="528" t="s">
        <v>34</v>
      </c>
      <c r="AB68" s="527" t="s">
        <v>34</v>
      </c>
      <c r="AC68" s="529" t="s">
        <v>34</v>
      </c>
      <c r="AD68" s="155" t="s">
        <v>34</v>
      </c>
    </row>
    <row r="69" spans="1:30">
      <c r="E69" s="523" t="s">
        <v>4957</v>
      </c>
      <c r="F69" s="154" t="s">
        <v>1338</v>
      </c>
      <c r="G69" s="154" t="s">
        <v>34</v>
      </c>
      <c r="H69" s="154" t="s">
        <v>1320</v>
      </c>
      <c r="I69" s="524" t="s">
        <v>34</v>
      </c>
      <c r="J69" s="154" t="s">
        <v>663</v>
      </c>
      <c r="K69" s="154" t="s">
        <v>608</v>
      </c>
      <c r="L69" s="154" t="s">
        <v>48</v>
      </c>
      <c r="M69" s="154">
        <v>1825</v>
      </c>
      <c r="N69" s="524" t="s">
        <v>34</v>
      </c>
      <c r="O69" s="524">
        <v>0</v>
      </c>
      <c r="P69" s="525" t="s">
        <v>34</v>
      </c>
      <c r="Q69" s="525" t="s">
        <v>1418</v>
      </c>
      <c r="R69" s="525" t="s">
        <v>34</v>
      </c>
      <c r="S69" s="526" t="s">
        <v>34</v>
      </c>
      <c r="T69" s="527" t="s">
        <v>34</v>
      </c>
      <c r="U69" s="528" t="s">
        <v>34</v>
      </c>
      <c r="V69" s="527" t="s">
        <v>34</v>
      </c>
      <c r="W69" s="528" t="s">
        <v>34</v>
      </c>
      <c r="X69" s="527" t="s">
        <v>34</v>
      </c>
      <c r="Y69" s="528" t="s">
        <v>34</v>
      </c>
      <c r="Z69" s="527" t="s">
        <v>34</v>
      </c>
      <c r="AA69" s="528" t="s">
        <v>34</v>
      </c>
      <c r="AB69" s="527" t="s">
        <v>34</v>
      </c>
      <c r="AC69" s="529" t="s">
        <v>34</v>
      </c>
      <c r="AD69" s="155" t="s">
        <v>34</v>
      </c>
    </row>
    <row r="70" spans="1:30" s="425" customFormat="1" ht="7.5" customHeight="1">
      <c r="B70" s="513"/>
      <c r="C70" s="513"/>
      <c r="D70" s="513"/>
      <c r="E70" s="530" t="s">
        <v>1390</v>
      </c>
      <c r="J70" s="515"/>
      <c r="P70" s="516"/>
      <c r="Q70" s="516"/>
      <c r="R70" s="516"/>
      <c r="S70" s="531"/>
      <c r="T70" s="527"/>
      <c r="U70" s="528"/>
      <c r="V70" s="527"/>
      <c r="W70" s="528"/>
      <c r="X70" s="527"/>
      <c r="Y70" s="528"/>
      <c r="Z70" s="527"/>
      <c r="AA70" s="528"/>
      <c r="AB70" s="527"/>
      <c r="AC70" s="529"/>
    </row>
    <row r="71" spans="1:30" s="425" customFormat="1">
      <c r="A71" s="517"/>
      <c r="B71" s="532" t="s">
        <v>12</v>
      </c>
      <c r="C71" s="513"/>
      <c r="D71" s="513"/>
      <c r="E71" s="518" t="s">
        <v>621</v>
      </c>
      <c r="F71" s="518"/>
      <c r="G71" s="518"/>
      <c r="H71" s="518"/>
      <c r="I71" s="518"/>
      <c r="J71" s="519"/>
      <c r="K71" s="518"/>
      <c r="L71" s="518"/>
      <c r="M71" s="518"/>
      <c r="N71" s="518"/>
      <c r="O71" s="518"/>
      <c r="P71" s="520"/>
      <c r="Q71" s="520"/>
      <c r="R71" s="520"/>
      <c r="S71" s="521"/>
      <c r="T71" s="518"/>
      <c r="U71" s="518"/>
      <c r="V71" s="518"/>
      <c r="W71" s="518"/>
      <c r="X71" s="518"/>
      <c r="Y71" s="518"/>
      <c r="Z71" s="518"/>
      <c r="AA71" s="518"/>
      <c r="AB71" s="518"/>
      <c r="AC71" s="522"/>
      <c r="AD71" s="518"/>
    </row>
    <row r="72" spans="1:30" s="425" customFormat="1" ht="3" customHeight="1">
      <c r="B72" s="513"/>
      <c r="C72" s="513"/>
      <c r="D72" s="513"/>
      <c r="J72" s="533"/>
      <c r="P72" s="516"/>
      <c r="Q72" s="516"/>
      <c r="R72" s="516"/>
      <c r="S72" s="531"/>
      <c r="AC72" s="534"/>
    </row>
    <row r="73" spans="1:30" s="425" customFormat="1">
      <c r="A73" s="517"/>
      <c r="B73" s="513" t="s">
        <v>621</v>
      </c>
      <c r="C73" s="513" t="s">
        <v>738</v>
      </c>
      <c r="D73" s="513" t="str">
        <f>B73&amp;" "&amp;C73</f>
        <v>Inflação Curta</v>
      </c>
      <c r="E73" s="535" t="s">
        <v>2719</v>
      </c>
      <c r="F73" s="535"/>
      <c r="G73" s="535"/>
      <c r="H73" s="535"/>
      <c r="I73" s="535"/>
      <c r="J73" s="536"/>
      <c r="K73" s="535"/>
      <c r="L73" s="535"/>
      <c r="M73" s="535"/>
      <c r="N73" s="535"/>
      <c r="O73" s="535"/>
      <c r="P73" s="537"/>
      <c r="Q73" s="537"/>
      <c r="R73" s="537"/>
      <c r="S73" s="538"/>
      <c r="T73" s="535"/>
      <c r="U73" s="535"/>
      <c r="V73" s="535"/>
      <c r="W73" s="535"/>
      <c r="X73" s="535"/>
      <c r="Y73" s="535"/>
      <c r="Z73" s="535"/>
      <c r="AA73" s="535"/>
      <c r="AB73" s="535"/>
      <c r="AC73" s="539"/>
      <c r="AD73" s="535"/>
    </row>
    <row r="74" spans="1:30">
      <c r="E74" s="523" t="s">
        <v>1711</v>
      </c>
      <c r="F74" s="154" t="s">
        <v>715</v>
      </c>
      <c r="G74" s="154" t="s">
        <v>34</v>
      </c>
      <c r="H74" s="154" t="s">
        <v>1320</v>
      </c>
      <c r="I74" s="524" t="s">
        <v>34</v>
      </c>
      <c r="J74" s="154" t="s">
        <v>672</v>
      </c>
      <c r="K74" s="154" t="s">
        <v>608</v>
      </c>
      <c r="L74" s="154" t="s">
        <v>48</v>
      </c>
      <c r="M74" s="154">
        <v>2</v>
      </c>
      <c r="N74" s="524">
        <v>9.5999999999999992E-3</v>
      </c>
      <c r="O74" s="524">
        <v>2.8800000000000002E-3</v>
      </c>
      <c r="P74" s="525">
        <v>500</v>
      </c>
      <c r="Q74" s="525" t="s">
        <v>34</v>
      </c>
      <c r="R74" s="525">
        <v>1531044748</v>
      </c>
      <c r="S74" s="526">
        <v>41144</v>
      </c>
      <c r="T74" s="527">
        <v>2.5877777223175968E-2</v>
      </c>
      <c r="U74" s="528">
        <v>1.2939936763527087</v>
      </c>
      <c r="V74" s="527">
        <v>0.10720754101450836</v>
      </c>
      <c r="W74" s="528">
        <v>0.83142772291040234</v>
      </c>
      <c r="X74" s="527">
        <v>0.1703451160757945</v>
      </c>
      <c r="Y74" s="528">
        <v>0.88221609157622671</v>
      </c>
      <c r="Z74" s="527">
        <v>0.23653273832657318</v>
      </c>
      <c r="AA74" s="528">
        <v>1.0680108367012453</v>
      </c>
      <c r="AB74" s="527">
        <v>2.2889930691158685E-2</v>
      </c>
      <c r="AC74" s="529">
        <v>-0.94960394269239723</v>
      </c>
      <c r="AD74" s="155">
        <v>13396703000122</v>
      </c>
    </row>
    <row r="75" spans="1:30">
      <c r="E75" s="523" t="s">
        <v>2616</v>
      </c>
      <c r="F75" s="154" t="s">
        <v>1338</v>
      </c>
      <c r="G75" s="154" t="s">
        <v>1411</v>
      </c>
      <c r="H75" s="154" t="s">
        <v>1320</v>
      </c>
      <c r="I75" s="524" t="s">
        <v>34</v>
      </c>
      <c r="J75" s="154" t="s">
        <v>672</v>
      </c>
      <c r="K75" s="154" t="s">
        <v>608</v>
      </c>
      <c r="L75" s="154" t="s">
        <v>48</v>
      </c>
      <c r="M75" s="154">
        <v>1</v>
      </c>
      <c r="N75" s="524">
        <v>2E-3</v>
      </c>
      <c r="O75" s="524">
        <v>6.9999999999999999E-4</v>
      </c>
      <c r="P75" s="525">
        <v>3000</v>
      </c>
      <c r="Q75" s="525" t="s">
        <v>34</v>
      </c>
      <c r="R75" s="525">
        <v>684343616</v>
      </c>
      <c r="S75" s="526">
        <v>38702</v>
      </c>
      <c r="T75" s="527">
        <v>2.7753647560494699E-2</v>
      </c>
      <c r="U75" s="528">
        <v>1.3877947912326269</v>
      </c>
      <c r="V75" s="527">
        <v>0.11346314782483291</v>
      </c>
      <c r="W75" s="528">
        <v>0.87994189342968598</v>
      </c>
      <c r="X75" s="527">
        <v>0.18159129720639799</v>
      </c>
      <c r="Y75" s="528">
        <v>0.94045998016405552</v>
      </c>
      <c r="Z75" s="527">
        <v>0.25188422691105505</v>
      </c>
      <c r="AA75" s="528">
        <v>1.1373270602554042</v>
      </c>
      <c r="AB75" s="527">
        <v>2.6972249043438215E-2</v>
      </c>
      <c r="AC75" s="529">
        <v>-0.57395145644043311</v>
      </c>
      <c r="AD75" s="155">
        <v>7539298000151</v>
      </c>
    </row>
    <row r="76" spans="1:30">
      <c r="E76" s="523" t="s">
        <v>4899</v>
      </c>
      <c r="F76" s="154" t="s">
        <v>4802</v>
      </c>
      <c r="G76" s="154" t="s">
        <v>34</v>
      </c>
      <c r="H76" s="154" t="s">
        <v>1320</v>
      </c>
      <c r="I76" s="524" t="s">
        <v>4626</v>
      </c>
      <c r="J76" s="154" t="s">
        <v>663</v>
      </c>
      <c r="K76" s="154" t="s">
        <v>608</v>
      </c>
      <c r="L76" s="154" t="s">
        <v>48</v>
      </c>
      <c r="M76" s="154">
        <v>7</v>
      </c>
      <c r="N76" s="524">
        <v>9.4999999999999998E-3</v>
      </c>
      <c r="O76" s="524">
        <v>0</v>
      </c>
      <c r="P76" s="525">
        <v>5000</v>
      </c>
      <c r="Q76" s="525" t="s">
        <v>34</v>
      </c>
      <c r="R76" s="525">
        <v>0</v>
      </c>
      <c r="S76" s="526">
        <v>44881</v>
      </c>
      <c r="T76" s="527" t="s">
        <v>34</v>
      </c>
      <c r="U76" s="528" t="s">
        <v>34</v>
      </c>
      <c r="V76" s="527" t="s">
        <v>34</v>
      </c>
      <c r="W76" s="528" t="s">
        <v>34</v>
      </c>
      <c r="X76" s="527" t="s">
        <v>34</v>
      </c>
      <c r="Y76" s="528" t="s">
        <v>34</v>
      </c>
      <c r="Z76" s="527" t="s">
        <v>34</v>
      </c>
      <c r="AA76" s="528" t="s">
        <v>34</v>
      </c>
      <c r="AB76" s="527" t="s">
        <v>34</v>
      </c>
      <c r="AC76" s="529" t="s">
        <v>34</v>
      </c>
      <c r="AD76" s="155">
        <v>44643217000195</v>
      </c>
    </row>
    <row r="77" spans="1:30">
      <c r="E77" s="523" t="s">
        <v>4958</v>
      </c>
      <c r="F77" s="154" t="s">
        <v>1338</v>
      </c>
      <c r="G77" s="154" t="s">
        <v>1411</v>
      </c>
      <c r="H77" s="154" t="s">
        <v>1320</v>
      </c>
      <c r="I77" s="524" t="s">
        <v>34</v>
      </c>
      <c r="J77" s="154" t="s">
        <v>1362</v>
      </c>
      <c r="K77" s="154" t="s">
        <v>608</v>
      </c>
      <c r="L77" s="154" t="s">
        <v>48</v>
      </c>
      <c r="M77" s="154">
        <v>33</v>
      </c>
      <c r="N77" s="524" t="s">
        <v>34</v>
      </c>
      <c r="O77" s="524" t="s">
        <v>34</v>
      </c>
      <c r="P77" s="525" t="s">
        <v>34</v>
      </c>
      <c r="Q77" s="525" t="s">
        <v>1418</v>
      </c>
      <c r="R77" s="525" t="s">
        <v>34</v>
      </c>
      <c r="S77" s="526">
        <v>41654</v>
      </c>
      <c r="T77" s="527" t="s">
        <v>34</v>
      </c>
      <c r="U77" s="528" t="s">
        <v>34</v>
      </c>
      <c r="V77" s="527" t="s">
        <v>34</v>
      </c>
      <c r="W77" s="528" t="s">
        <v>34</v>
      </c>
      <c r="X77" s="527" t="s">
        <v>34</v>
      </c>
      <c r="Y77" s="528" t="s">
        <v>34</v>
      </c>
      <c r="Z77" s="527" t="s">
        <v>34</v>
      </c>
      <c r="AA77" s="528" t="s">
        <v>34</v>
      </c>
      <c r="AB77" s="527" t="s">
        <v>34</v>
      </c>
      <c r="AC77" s="529" t="s">
        <v>34</v>
      </c>
      <c r="AD77" s="155" t="s">
        <v>34</v>
      </c>
    </row>
    <row r="78" spans="1:30">
      <c r="E78" s="523" t="s">
        <v>4959</v>
      </c>
      <c r="F78" s="154" t="s">
        <v>1338</v>
      </c>
      <c r="G78" s="154" t="s">
        <v>1411</v>
      </c>
      <c r="H78" s="154" t="s">
        <v>1320</v>
      </c>
      <c r="I78" s="524" t="s">
        <v>34</v>
      </c>
      <c r="J78" s="154" t="s">
        <v>1362</v>
      </c>
      <c r="K78" s="154" t="s">
        <v>608</v>
      </c>
      <c r="L78" s="154" t="s">
        <v>48</v>
      </c>
      <c r="M78" s="154">
        <v>361</v>
      </c>
      <c r="N78" s="524" t="s">
        <v>34</v>
      </c>
      <c r="O78" s="524" t="s">
        <v>34</v>
      </c>
      <c r="P78" s="525" t="s">
        <v>34</v>
      </c>
      <c r="Q78" s="525" t="s">
        <v>1418</v>
      </c>
      <c r="R78" s="525" t="s">
        <v>34</v>
      </c>
      <c r="S78" s="526">
        <v>37909</v>
      </c>
      <c r="T78" s="527" t="s">
        <v>34</v>
      </c>
      <c r="U78" s="528" t="s">
        <v>34</v>
      </c>
      <c r="V78" s="527" t="s">
        <v>34</v>
      </c>
      <c r="W78" s="528" t="s">
        <v>34</v>
      </c>
      <c r="X78" s="527" t="s">
        <v>34</v>
      </c>
      <c r="Y78" s="528" t="s">
        <v>34</v>
      </c>
      <c r="Z78" s="527" t="s">
        <v>34</v>
      </c>
      <c r="AA78" s="528" t="s">
        <v>34</v>
      </c>
      <c r="AB78" s="527" t="s">
        <v>34</v>
      </c>
      <c r="AC78" s="529" t="s">
        <v>34</v>
      </c>
      <c r="AD78" s="155" t="s">
        <v>34</v>
      </c>
    </row>
    <row r="79" spans="1:30">
      <c r="E79" s="523" t="s">
        <v>4960</v>
      </c>
      <c r="F79" s="154" t="s">
        <v>1338</v>
      </c>
      <c r="G79" s="154" t="s">
        <v>1411</v>
      </c>
      <c r="H79" s="154" t="s">
        <v>1320</v>
      </c>
      <c r="I79" s="524" t="s">
        <v>34</v>
      </c>
      <c r="J79" s="154" t="s">
        <v>1362</v>
      </c>
      <c r="K79" s="154" t="s">
        <v>608</v>
      </c>
      <c r="L79" s="154" t="s">
        <v>48</v>
      </c>
      <c r="M79" s="154">
        <v>556</v>
      </c>
      <c r="N79" s="524" t="s">
        <v>34</v>
      </c>
      <c r="O79" s="524" t="s">
        <v>34</v>
      </c>
      <c r="P79" s="525" t="s">
        <v>34</v>
      </c>
      <c r="Q79" s="525" t="s">
        <v>1418</v>
      </c>
      <c r="R79" s="525" t="s">
        <v>34</v>
      </c>
      <c r="S79" s="526">
        <v>43838</v>
      </c>
      <c r="T79" s="527" t="s">
        <v>34</v>
      </c>
      <c r="U79" s="528" t="s">
        <v>34</v>
      </c>
      <c r="V79" s="527" t="s">
        <v>34</v>
      </c>
      <c r="W79" s="528" t="s">
        <v>34</v>
      </c>
      <c r="X79" s="527" t="s">
        <v>34</v>
      </c>
      <c r="Y79" s="528" t="s">
        <v>34</v>
      </c>
      <c r="Z79" s="527" t="s">
        <v>34</v>
      </c>
      <c r="AA79" s="528" t="s">
        <v>34</v>
      </c>
      <c r="AB79" s="527" t="s">
        <v>34</v>
      </c>
      <c r="AC79" s="529" t="s">
        <v>34</v>
      </c>
      <c r="AD79" s="155" t="s">
        <v>34</v>
      </c>
    </row>
    <row r="80" spans="1:30">
      <c r="E80" s="523" t="s">
        <v>4961</v>
      </c>
      <c r="F80" s="154" t="s">
        <v>715</v>
      </c>
      <c r="G80" s="154" t="s">
        <v>1411</v>
      </c>
      <c r="H80" s="154" t="s">
        <v>1320</v>
      </c>
      <c r="I80" s="524" t="s">
        <v>34</v>
      </c>
      <c r="J80" s="154" t="s">
        <v>1362</v>
      </c>
      <c r="K80" s="154" t="s">
        <v>608</v>
      </c>
      <c r="L80" s="154" t="s">
        <v>48</v>
      </c>
      <c r="M80" s="154">
        <v>882</v>
      </c>
      <c r="N80" s="524" t="s">
        <v>34</v>
      </c>
      <c r="O80" s="524" t="s">
        <v>34</v>
      </c>
      <c r="P80" s="525" t="s">
        <v>34</v>
      </c>
      <c r="Q80" s="525" t="s">
        <v>1418</v>
      </c>
      <c r="R80" s="525" t="s">
        <v>34</v>
      </c>
      <c r="S80" s="526">
        <v>42375</v>
      </c>
      <c r="T80" s="527" t="s">
        <v>34</v>
      </c>
      <c r="U80" s="528" t="s">
        <v>34</v>
      </c>
      <c r="V80" s="527" t="s">
        <v>34</v>
      </c>
      <c r="W80" s="528" t="s">
        <v>34</v>
      </c>
      <c r="X80" s="527" t="s">
        <v>34</v>
      </c>
      <c r="Y80" s="528" t="s">
        <v>34</v>
      </c>
      <c r="Z80" s="527" t="s">
        <v>34</v>
      </c>
      <c r="AA80" s="528" t="s">
        <v>34</v>
      </c>
      <c r="AB80" s="527" t="s">
        <v>34</v>
      </c>
      <c r="AC80" s="529" t="s">
        <v>34</v>
      </c>
      <c r="AD80" s="155" t="s">
        <v>34</v>
      </c>
    </row>
    <row r="81" spans="1:30">
      <c r="E81" s="523" t="s">
        <v>4962</v>
      </c>
      <c r="F81" s="154" t="s">
        <v>715</v>
      </c>
      <c r="G81" s="154" t="s">
        <v>1411</v>
      </c>
      <c r="H81" s="154" t="s">
        <v>1320</v>
      </c>
      <c r="I81" s="524" t="s">
        <v>34</v>
      </c>
      <c r="J81" s="154" t="s">
        <v>1362</v>
      </c>
      <c r="K81" s="154" t="s">
        <v>608</v>
      </c>
      <c r="L81" s="154" t="s">
        <v>48</v>
      </c>
      <c r="M81" s="154">
        <v>1077</v>
      </c>
      <c r="N81" s="524" t="s">
        <v>34</v>
      </c>
      <c r="O81" s="524" t="s">
        <v>34</v>
      </c>
      <c r="P81" s="525" t="s">
        <v>34</v>
      </c>
      <c r="Q81" s="525" t="s">
        <v>1418</v>
      </c>
      <c r="R81" s="525" t="s">
        <v>34</v>
      </c>
      <c r="S81" s="526">
        <v>44573</v>
      </c>
      <c r="T81" s="527" t="s">
        <v>34</v>
      </c>
      <c r="U81" s="528" t="s">
        <v>34</v>
      </c>
      <c r="V81" s="527" t="s">
        <v>34</v>
      </c>
      <c r="W81" s="528" t="s">
        <v>34</v>
      </c>
      <c r="X81" s="527" t="s">
        <v>34</v>
      </c>
      <c r="Y81" s="528" t="s">
        <v>34</v>
      </c>
      <c r="Z81" s="527" t="s">
        <v>34</v>
      </c>
      <c r="AA81" s="528" t="s">
        <v>34</v>
      </c>
      <c r="AB81" s="527" t="s">
        <v>34</v>
      </c>
      <c r="AC81" s="529" t="s">
        <v>34</v>
      </c>
      <c r="AD81" s="155" t="s">
        <v>34</v>
      </c>
    </row>
    <row r="82" spans="1:30">
      <c r="E82" s="523" t="s">
        <v>4963</v>
      </c>
      <c r="F82" s="154" t="s">
        <v>1338</v>
      </c>
      <c r="G82" s="154" t="s">
        <v>34</v>
      </c>
      <c r="H82" s="154" t="s">
        <v>1320</v>
      </c>
      <c r="I82" s="524" t="s">
        <v>34</v>
      </c>
      <c r="J82" s="154" t="s">
        <v>663</v>
      </c>
      <c r="K82" s="154" t="s">
        <v>608</v>
      </c>
      <c r="L82" s="154" t="s">
        <v>48</v>
      </c>
      <c r="M82" s="154">
        <v>365</v>
      </c>
      <c r="N82" s="524" t="s">
        <v>34</v>
      </c>
      <c r="O82" s="524">
        <v>2E-3</v>
      </c>
      <c r="P82" s="525" t="s">
        <v>34</v>
      </c>
      <c r="Q82" s="525" t="s">
        <v>1418</v>
      </c>
      <c r="R82" s="525" t="s">
        <v>34</v>
      </c>
      <c r="S82" s="526" t="s">
        <v>34</v>
      </c>
      <c r="T82" s="527" t="s">
        <v>34</v>
      </c>
      <c r="U82" s="528" t="s">
        <v>34</v>
      </c>
      <c r="V82" s="527" t="s">
        <v>34</v>
      </c>
      <c r="W82" s="528" t="s">
        <v>34</v>
      </c>
      <c r="X82" s="527" t="s">
        <v>34</v>
      </c>
      <c r="Y82" s="528" t="s">
        <v>34</v>
      </c>
      <c r="Z82" s="527" t="s">
        <v>34</v>
      </c>
      <c r="AA82" s="528" t="s">
        <v>34</v>
      </c>
      <c r="AB82" s="527" t="s">
        <v>34</v>
      </c>
      <c r="AC82" s="529" t="s">
        <v>34</v>
      </c>
      <c r="AD82" s="155" t="s">
        <v>34</v>
      </c>
    </row>
    <row r="83" spans="1:30">
      <c r="E83" s="523" t="s">
        <v>4964</v>
      </c>
      <c r="F83" s="154" t="s">
        <v>1338</v>
      </c>
      <c r="G83" s="154" t="s">
        <v>34</v>
      </c>
      <c r="H83" s="154" t="s">
        <v>1320</v>
      </c>
      <c r="I83" s="524" t="s">
        <v>34</v>
      </c>
      <c r="J83" s="154" t="s">
        <v>663</v>
      </c>
      <c r="K83" s="154" t="s">
        <v>608</v>
      </c>
      <c r="L83" s="154" t="s">
        <v>48</v>
      </c>
      <c r="M83" s="154">
        <v>730</v>
      </c>
      <c r="N83" s="524" t="s">
        <v>34</v>
      </c>
      <c r="O83" s="524">
        <v>2E-3</v>
      </c>
      <c r="P83" s="525" t="s">
        <v>34</v>
      </c>
      <c r="Q83" s="525" t="s">
        <v>1418</v>
      </c>
      <c r="R83" s="525" t="s">
        <v>34</v>
      </c>
      <c r="S83" s="526" t="s">
        <v>34</v>
      </c>
      <c r="T83" s="527" t="s">
        <v>34</v>
      </c>
      <c r="U83" s="528" t="s">
        <v>34</v>
      </c>
      <c r="V83" s="527" t="s">
        <v>34</v>
      </c>
      <c r="W83" s="528" t="s">
        <v>34</v>
      </c>
      <c r="X83" s="527" t="s">
        <v>34</v>
      </c>
      <c r="Y83" s="528" t="s">
        <v>34</v>
      </c>
      <c r="Z83" s="527" t="s">
        <v>34</v>
      </c>
      <c r="AA83" s="528" t="s">
        <v>34</v>
      </c>
      <c r="AB83" s="527" t="s">
        <v>34</v>
      </c>
      <c r="AC83" s="529" t="s">
        <v>34</v>
      </c>
      <c r="AD83" s="155" t="s">
        <v>34</v>
      </c>
    </row>
    <row r="84" spans="1:30">
      <c r="E84" s="523" t="s">
        <v>4965</v>
      </c>
      <c r="F84" s="154" t="s">
        <v>1338</v>
      </c>
      <c r="G84" s="154" t="s">
        <v>34</v>
      </c>
      <c r="H84" s="154" t="s">
        <v>1320</v>
      </c>
      <c r="I84" s="524" t="s">
        <v>34</v>
      </c>
      <c r="J84" s="154" t="s">
        <v>663</v>
      </c>
      <c r="K84" s="154" t="s">
        <v>608</v>
      </c>
      <c r="L84" s="154" t="s">
        <v>48</v>
      </c>
      <c r="M84" s="154">
        <v>1095</v>
      </c>
      <c r="N84" s="524" t="s">
        <v>34</v>
      </c>
      <c r="O84" s="524">
        <v>2E-3</v>
      </c>
      <c r="P84" s="525" t="s">
        <v>34</v>
      </c>
      <c r="Q84" s="525" t="s">
        <v>1418</v>
      </c>
      <c r="R84" s="525" t="s">
        <v>34</v>
      </c>
      <c r="S84" s="526" t="s">
        <v>34</v>
      </c>
      <c r="T84" s="527" t="s">
        <v>34</v>
      </c>
      <c r="U84" s="528" t="s">
        <v>34</v>
      </c>
      <c r="V84" s="527" t="s">
        <v>34</v>
      </c>
      <c r="W84" s="528" t="s">
        <v>34</v>
      </c>
      <c r="X84" s="527" t="s">
        <v>34</v>
      </c>
      <c r="Y84" s="528" t="s">
        <v>34</v>
      </c>
      <c r="Z84" s="527" t="s">
        <v>34</v>
      </c>
      <c r="AA84" s="528" t="s">
        <v>34</v>
      </c>
      <c r="AB84" s="527" t="s">
        <v>34</v>
      </c>
      <c r="AC84" s="529" t="s">
        <v>34</v>
      </c>
      <c r="AD84" s="155" t="s">
        <v>34</v>
      </c>
    </row>
    <row r="85" spans="1:30" ht="5.25" customHeight="1">
      <c r="E85" s="530" t="s">
        <v>1390</v>
      </c>
      <c r="P85" s="540"/>
      <c r="Q85" s="540"/>
      <c r="R85" s="540"/>
      <c r="S85" s="541"/>
      <c r="AC85" s="542"/>
    </row>
    <row r="86" spans="1:30" s="425" customFormat="1">
      <c r="A86" s="517"/>
      <c r="B86" s="513" t="s">
        <v>621</v>
      </c>
      <c r="C86" s="498" t="s">
        <v>865</v>
      </c>
      <c r="D86" s="513" t="str">
        <f>B86&amp;" "&amp;C86</f>
        <v>Inflação Média</v>
      </c>
      <c r="E86" s="535" t="s">
        <v>2720</v>
      </c>
      <c r="F86" s="535"/>
      <c r="G86" s="535"/>
      <c r="H86" s="535"/>
      <c r="I86" s="535"/>
      <c r="J86" s="536"/>
      <c r="K86" s="535"/>
      <c r="L86" s="535"/>
      <c r="M86" s="535"/>
      <c r="N86" s="535"/>
      <c r="O86" s="535"/>
      <c r="P86" s="537"/>
      <c r="Q86" s="537"/>
      <c r="R86" s="537"/>
      <c r="S86" s="538"/>
      <c r="T86" s="535"/>
      <c r="U86" s="535"/>
      <c r="V86" s="535"/>
      <c r="W86" s="535"/>
      <c r="X86" s="535"/>
      <c r="Y86" s="535"/>
      <c r="Z86" s="535"/>
      <c r="AA86" s="535"/>
      <c r="AB86" s="535"/>
      <c r="AC86" s="539"/>
      <c r="AD86" s="535"/>
    </row>
    <row r="87" spans="1:30">
      <c r="E87" s="523" t="s">
        <v>4810</v>
      </c>
      <c r="F87" s="154" t="s">
        <v>715</v>
      </c>
      <c r="G87" s="154" t="s">
        <v>34</v>
      </c>
      <c r="H87" s="154" t="s">
        <v>1320</v>
      </c>
      <c r="I87" s="524" t="s">
        <v>34</v>
      </c>
      <c r="J87" s="154" t="s">
        <v>692</v>
      </c>
      <c r="K87" s="154" t="s">
        <v>608</v>
      </c>
      <c r="L87" s="154" t="s">
        <v>48</v>
      </c>
      <c r="M87" s="154">
        <v>31</v>
      </c>
      <c r="N87" s="524">
        <v>8.0000000000000002E-3</v>
      </c>
      <c r="O87" s="524">
        <v>2.8E-3</v>
      </c>
      <c r="P87" s="525">
        <v>500</v>
      </c>
      <c r="Q87" s="525" t="s">
        <v>34</v>
      </c>
      <c r="R87" s="525">
        <v>93970502.780000001</v>
      </c>
      <c r="S87" s="526">
        <v>43679</v>
      </c>
      <c r="T87" s="527">
        <v>2.8574910717820146E-3</v>
      </c>
      <c r="U87" s="528">
        <v>0.1428861275538274</v>
      </c>
      <c r="V87" s="527">
        <v>8.4930845238177177E-2</v>
      </c>
      <c r="W87" s="528">
        <v>0.65866503972586488</v>
      </c>
      <c r="X87" s="527">
        <v>0.18044270096062687</v>
      </c>
      <c r="Y87" s="528">
        <v>0.93451140873396843</v>
      </c>
      <c r="Z87" s="527">
        <v>0.26066102007175185</v>
      </c>
      <c r="AA87" s="528">
        <v>1.1769567126808016</v>
      </c>
      <c r="AB87" s="527">
        <v>3.9835866658353314E-2</v>
      </c>
      <c r="AC87" s="529">
        <v>-1.1048602151945885</v>
      </c>
      <c r="AD87" s="155">
        <v>34096235000140</v>
      </c>
    </row>
    <row r="88" spans="1:30">
      <c r="E88" s="523" t="s">
        <v>4811</v>
      </c>
      <c r="F88" s="154" t="s">
        <v>715</v>
      </c>
      <c r="G88" s="154" t="s">
        <v>34</v>
      </c>
      <c r="H88" s="154" t="s">
        <v>1320</v>
      </c>
      <c r="I88" s="524" t="s">
        <v>34</v>
      </c>
      <c r="J88" s="154" t="s">
        <v>692</v>
      </c>
      <c r="K88" s="154" t="s">
        <v>608</v>
      </c>
      <c r="L88" s="154" t="s">
        <v>48</v>
      </c>
      <c r="M88" s="154">
        <v>31</v>
      </c>
      <c r="N88" s="524">
        <v>0</v>
      </c>
      <c r="O88" s="524">
        <v>2.2669500000000002E-3</v>
      </c>
      <c r="P88" s="525">
        <v>50000</v>
      </c>
      <c r="Q88" s="525" t="s">
        <v>34</v>
      </c>
      <c r="R88" s="525">
        <v>41839200.390000001</v>
      </c>
      <c r="S88" s="526">
        <v>44390</v>
      </c>
      <c r="T88" s="527">
        <v>8.9883829254986392E-3</v>
      </c>
      <c r="U88" s="528">
        <v>0.44945555276731153</v>
      </c>
      <c r="V88" s="527">
        <v>0.12479442173245303</v>
      </c>
      <c r="W88" s="528">
        <v>0.96781943612429633</v>
      </c>
      <c r="X88" s="527" t="s">
        <v>34</v>
      </c>
      <c r="Y88" s="528" t="s">
        <v>34</v>
      </c>
      <c r="Z88" s="527" t="s">
        <v>34</v>
      </c>
      <c r="AA88" s="528" t="s">
        <v>34</v>
      </c>
      <c r="AB88" s="527">
        <v>4.3099343278109777E-2</v>
      </c>
      <c r="AC88" s="529">
        <v>-9.6277284030980848E-2</v>
      </c>
      <c r="AD88" s="155">
        <v>41594333000173</v>
      </c>
    </row>
    <row r="89" spans="1:30">
      <c r="E89" s="523" t="s">
        <v>4814</v>
      </c>
      <c r="F89" s="154" t="s">
        <v>715</v>
      </c>
      <c r="G89" s="154" t="s">
        <v>34</v>
      </c>
      <c r="H89" s="154" t="s">
        <v>1320</v>
      </c>
      <c r="I89" s="524" t="s">
        <v>34</v>
      </c>
      <c r="J89" s="154" t="s">
        <v>692</v>
      </c>
      <c r="K89" s="154" t="s">
        <v>608</v>
      </c>
      <c r="L89" s="154" t="s">
        <v>48</v>
      </c>
      <c r="M89" s="154">
        <v>32</v>
      </c>
      <c r="N89" s="524">
        <v>8.5000000000000006E-3</v>
      </c>
      <c r="O89" s="524">
        <v>1.6000000000000001E-3</v>
      </c>
      <c r="P89" s="525">
        <v>5000</v>
      </c>
      <c r="Q89" s="525" t="s">
        <v>34</v>
      </c>
      <c r="R89" s="525">
        <v>167402727.01999998</v>
      </c>
      <c r="S89" s="526">
        <v>44201</v>
      </c>
      <c r="T89" s="527">
        <v>5.0811367580643196E-3</v>
      </c>
      <c r="U89" s="528">
        <v>0.2540774185091153</v>
      </c>
      <c r="V89" s="527">
        <v>8.927598360295641E-2</v>
      </c>
      <c r="W89" s="528">
        <v>0.69236293506207192</v>
      </c>
      <c r="X89" s="527">
        <v>0.222026989665981</v>
      </c>
      <c r="Y89" s="528">
        <v>1.1498761312323316</v>
      </c>
      <c r="Z89" s="527" t="s">
        <v>34</v>
      </c>
      <c r="AA89" s="528" t="s">
        <v>34</v>
      </c>
      <c r="AB89" s="527">
        <v>2.674129488402717E-2</v>
      </c>
      <c r="AC89" s="529">
        <v>-1.4833958495976189</v>
      </c>
      <c r="AD89" s="155">
        <v>39959025000152</v>
      </c>
    </row>
    <row r="90" spans="1:30">
      <c r="E90" s="523" t="s">
        <v>4885</v>
      </c>
      <c r="F90" s="154" t="s">
        <v>4803</v>
      </c>
      <c r="G90" s="154" t="s">
        <v>34</v>
      </c>
      <c r="H90" s="154" t="s">
        <v>1320</v>
      </c>
      <c r="I90" s="524" t="s">
        <v>4626</v>
      </c>
      <c r="J90" s="154" t="s">
        <v>672</v>
      </c>
      <c r="K90" s="154" t="s">
        <v>608</v>
      </c>
      <c r="L90" s="154" t="s">
        <v>48</v>
      </c>
      <c r="M90" s="154">
        <v>2</v>
      </c>
      <c r="N90" s="524">
        <v>0</v>
      </c>
      <c r="O90" s="524">
        <v>0</v>
      </c>
      <c r="P90" s="525">
        <v>10000</v>
      </c>
      <c r="Q90" s="525" t="s">
        <v>34</v>
      </c>
      <c r="R90" s="525">
        <v>0</v>
      </c>
      <c r="S90" s="526">
        <v>42216</v>
      </c>
      <c r="T90" s="527" t="s">
        <v>34</v>
      </c>
      <c r="U90" s="528" t="s">
        <v>34</v>
      </c>
      <c r="V90" s="527" t="s">
        <v>34</v>
      </c>
      <c r="W90" s="528" t="s">
        <v>34</v>
      </c>
      <c r="X90" s="527" t="s">
        <v>34</v>
      </c>
      <c r="Y90" s="528" t="s">
        <v>34</v>
      </c>
      <c r="Z90" s="527" t="s">
        <v>34</v>
      </c>
      <c r="AA90" s="528" t="s">
        <v>34</v>
      </c>
      <c r="AB90" s="527" t="s">
        <v>34</v>
      </c>
      <c r="AC90" s="529" t="s">
        <v>34</v>
      </c>
      <c r="AD90" s="155">
        <v>22187479000150</v>
      </c>
    </row>
    <row r="91" spans="1:30">
      <c r="E91" s="523" t="s">
        <v>4821</v>
      </c>
      <c r="F91" s="154" t="s">
        <v>1338</v>
      </c>
      <c r="G91" s="154" t="s">
        <v>1411</v>
      </c>
      <c r="H91" s="154" t="s">
        <v>1320</v>
      </c>
      <c r="I91" s="524" t="s">
        <v>34</v>
      </c>
      <c r="J91" s="154" t="s">
        <v>672</v>
      </c>
      <c r="K91" s="154" t="s">
        <v>608</v>
      </c>
      <c r="L91" s="154" t="s">
        <v>48</v>
      </c>
      <c r="M91" s="154">
        <v>2</v>
      </c>
      <c r="N91" s="524">
        <v>2E-3</v>
      </c>
      <c r="O91" s="524">
        <v>6.9999999999999999E-4</v>
      </c>
      <c r="P91" s="525">
        <v>3000</v>
      </c>
      <c r="Q91" s="525" t="s">
        <v>34</v>
      </c>
      <c r="R91" s="525">
        <v>396708715</v>
      </c>
      <c r="S91" s="526">
        <v>39654</v>
      </c>
      <c r="T91" s="527">
        <v>1.5297419215507313E-2</v>
      </c>
      <c r="U91" s="528">
        <v>0.76493292135055624</v>
      </c>
      <c r="V91" s="527">
        <v>7.9099040033106416E-2</v>
      </c>
      <c r="W91" s="528">
        <v>0.61343758206546728</v>
      </c>
      <c r="X91" s="527">
        <v>8.5158881571676392E-2</v>
      </c>
      <c r="Y91" s="528">
        <v>0.44103721547108471</v>
      </c>
      <c r="Z91" s="527">
        <v>0.1174206892023506</v>
      </c>
      <c r="AA91" s="528">
        <v>0.53018693906081837</v>
      </c>
      <c r="AB91" s="527">
        <v>5.6321926301955656E-2</v>
      </c>
      <c r="AC91" s="529">
        <v>-0.88499937211755453</v>
      </c>
      <c r="AD91" s="155">
        <v>9814233000100</v>
      </c>
    </row>
    <row r="92" spans="1:30">
      <c r="E92" s="523" t="s">
        <v>2081</v>
      </c>
      <c r="F92" s="154" t="s">
        <v>1338</v>
      </c>
      <c r="G92" s="154" t="s">
        <v>34</v>
      </c>
      <c r="H92" s="154" t="s">
        <v>1320</v>
      </c>
      <c r="I92" s="524" t="s">
        <v>34</v>
      </c>
      <c r="J92" s="154" t="s">
        <v>692</v>
      </c>
      <c r="K92" s="154" t="s">
        <v>608</v>
      </c>
      <c r="L92" s="154" t="s">
        <v>48</v>
      </c>
      <c r="M92" s="154">
        <v>31</v>
      </c>
      <c r="N92" s="524">
        <v>0.01</v>
      </c>
      <c r="O92" s="524">
        <v>1.9599999999999999E-3</v>
      </c>
      <c r="P92" s="525">
        <v>500</v>
      </c>
      <c r="Q92" s="525" t="s">
        <v>34</v>
      </c>
      <c r="R92" s="525">
        <v>462345351.16000003</v>
      </c>
      <c r="S92" s="526">
        <v>43338</v>
      </c>
      <c r="T92" s="527">
        <v>4.0688396495034418E-3</v>
      </c>
      <c r="U92" s="528">
        <v>0.2034584628789245</v>
      </c>
      <c r="V92" s="527">
        <v>6.5044141743471728E-2</v>
      </c>
      <c r="W92" s="528">
        <v>0.50443748776140274</v>
      </c>
      <c r="X92" s="527">
        <v>0.15660516226945487</v>
      </c>
      <c r="Y92" s="528">
        <v>0.81105697281362377</v>
      </c>
      <c r="Z92" s="527">
        <v>0.2572405494329888</v>
      </c>
      <c r="AA92" s="528">
        <v>1.1615123402245302</v>
      </c>
      <c r="AB92" s="527">
        <v>3.6904124271183079E-2</v>
      </c>
      <c r="AC92" s="529">
        <v>-1.7315074931398207</v>
      </c>
      <c r="AD92" s="155">
        <v>30910199000156</v>
      </c>
    </row>
    <row r="93" spans="1:30">
      <c r="E93" s="523" t="s">
        <v>4897</v>
      </c>
      <c r="F93" s="154" t="s">
        <v>4802</v>
      </c>
      <c r="G93" s="154" t="s">
        <v>34</v>
      </c>
      <c r="H93" s="154" t="s">
        <v>1320</v>
      </c>
      <c r="I93" s="524" t="s">
        <v>4626</v>
      </c>
      <c r="J93" s="154" t="s">
        <v>672</v>
      </c>
      <c r="K93" s="154" t="s">
        <v>608</v>
      </c>
      <c r="L93" s="154" t="s">
        <v>48</v>
      </c>
      <c r="M93" s="154">
        <v>6</v>
      </c>
      <c r="N93" s="524">
        <v>1.0999999999999999E-2</v>
      </c>
      <c r="O93" s="524">
        <v>0</v>
      </c>
      <c r="P93" s="525">
        <v>0</v>
      </c>
      <c r="Q93" s="525" t="s">
        <v>34</v>
      </c>
      <c r="R93" s="525">
        <v>3245487.5</v>
      </c>
      <c r="S93" s="526">
        <v>44805</v>
      </c>
      <c r="T93" s="527">
        <v>6.2222571544285898E-3</v>
      </c>
      <c r="U93" s="528">
        <v>0.31113806031454933</v>
      </c>
      <c r="V93" s="527" t="s">
        <v>34</v>
      </c>
      <c r="W93" s="528" t="s">
        <v>34</v>
      </c>
      <c r="X93" s="527" t="s">
        <v>34</v>
      </c>
      <c r="Y93" s="528" t="s">
        <v>34</v>
      </c>
      <c r="Z93" s="527" t="s">
        <v>34</v>
      </c>
      <c r="AA93" s="528" t="s">
        <v>34</v>
      </c>
      <c r="AB93" s="527">
        <v>3.0370371583599978E-2</v>
      </c>
      <c r="AC93" s="529" t="s">
        <v>34</v>
      </c>
      <c r="AD93" s="155">
        <v>42870517000181</v>
      </c>
    </row>
    <row r="94" spans="1:30">
      <c r="E94" s="523" t="s">
        <v>4966</v>
      </c>
      <c r="F94" s="154" t="s">
        <v>715</v>
      </c>
      <c r="G94" s="154" t="s">
        <v>1411</v>
      </c>
      <c r="H94" s="154" t="s">
        <v>1320</v>
      </c>
      <c r="I94" s="524" t="s">
        <v>34</v>
      </c>
      <c r="J94" s="154" t="s">
        <v>1362</v>
      </c>
      <c r="K94" s="154" t="s">
        <v>608</v>
      </c>
      <c r="L94" s="154" t="s">
        <v>48</v>
      </c>
      <c r="M94" s="154">
        <v>1404</v>
      </c>
      <c r="N94" s="524" t="s">
        <v>34</v>
      </c>
      <c r="O94" s="524" t="s">
        <v>34</v>
      </c>
      <c r="P94" s="525" t="s">
        <v>34</v>
      </c>
      <c r="Q94" s="525" t="s">
        <v>1418</v>
      </c>
      <c r="R94" s="525" t="s">
        <v>34</v>
      </c>
      <c r="S94" s="526">
        <v>43110</v>
      </c>
      <c r="T94" s="527" t="s">
        <v>34</v>
      </c>
      <c r="U94" s="528" t="s">
        <v>34</v>
      </c>
      <c r="V94" s="527" t="s">
        <v>34</v>
      </c>
      <c r="W94" s="528" t="s">
        <v>34</v>
      </c>
      <c r="X94" s="527" t="s">
        <v>34</v>
      </c>
      <c r="Y94" s="528" t="s">
        <v>34</v>
      </c>
      <c r="Z94" s="527" t="s">
        <v>34</v>
      </c>
      <c r="AA94" s="528" t="s">
        <v>34</v>
      </c>
      <c r="AB94" s="527" t="s">
        <v>34</v>
      </c>
      <c r="AC94" s="529" t="s">
        <v>34</v>
      </c>
      <c r="AD94" s="155" t="s">
        <v>34</v>
      </c>
    </row>
    <row r="95" spans="1:30">
      <c r="E95" s="523" t="s">
        <v>4967</v>
      </c>
      <c r="F95" s="154" t="s">
        <v>715</v>
      </c>
      <c r="G95" s="154" t="s">
        <v>1411</v>
      </c>
      <c r="H95" s="154" t="s">
        <v>1320</v>
      </c>
      <c r="I95" s="524" t="s">
        <v>34</v>
      </c>
      <c r="J95" s="154" t="s">
        <v>1362</v>
      </c>
      <c r="K95" s="154" t="s">
        <v>608</v>
      </c>
      <c r="L95" s="154" t="s">
        <v>48</v>
      </c>
      <c r="M95" s="154">
        <v>1926</v>
      </c>
      <c r="N95" s="524" t="s">
        <v>34</v>
      </c>
      <c r="O95" s="524" t="s">
        <v>34</v>
      </c>
      <c r="P95" s="525" t="s">
        <v>34</v>
      </c>
      <c r="Q95" s="525" t="s">
        <v>1418</v>
      </c>
      <c r="R95" s="525" t="s">
        <v>34</v>
      </c>
      <c r="S95" s="526">
        <v>40219</v>
      </c>
      <c r="T95" s="527" t="s">
        <v>34</v>
      </c>
      <c r="U95" s="528" t="s">
        <v>34</v>
      </c>
      <c r="V95" s="527" t="s">
        <v>34</v>
      </c>
      <c r="W95" s="528" t="s">
        <v>34</v>
      </c>
      <c r="X95" s="527" t="s">
        <v>34</v>
      </c>
      <c r="Y95" s="528" t="s">
        <v>34</v>
      </c>
      <c r="Z95" s="527" t="s">
        <v>34</v>
      </c>
      <c r="AA95" s="528" t="s">
        <v>34</v>
      </c>
      <c r="AB95" s="527" t="s">
        <v>34</v>
      </c>
      <c r="AC95" s="529" t="s">
        <v>34</v>
      </c>
      <c r="AD95" s="155" t="s">
        <v>34</v>
      </c>
    </row>
    <row r="96" spans="1:30">
      <c r="E96" s="523" t="s">
        <v>4968</v>
      </c>
      <c r="F96" s="154" t="s">
        <v>715</v>
      </c>
      <c r="G96" s="154" t="s">
        <v>34</v>
      </c>
      <c r="H96" s="154" t="s">
        <v>1320</v>
      </c>
      <c r="I96" s="524" t="s">
        <v>34</v>
      </c>
      <c r="J96" s="154" t="s">
        <v>663</v>
      </c>
      <c r="K96" s="154" t="s">
        <v>608</v>
      </c>
      <c r="L96" s="154" t="s">
        <v>48</v>
      </c>
      <c r="M96" s="154">
        <v>1460</v>
      </c>
      <c r="N96" s="524" t="s">
        <v>34</v>
      </c>
      <c r="O96" s="524">
        <v>2E-3</v>
      </c>
      <c r="P96" s="525" t="s">
        <v>34</v>
      </c>
      <c r="Q96" s="525" t="s">
        <v>1418</v>
      </c>
      <c r="R96" s="525" t="s">
        <v>34</v>
      </c>
      <c r="S96" s="526" t="s">
        <v>34</v>
      </c>
      <c r="T96" s="527" t="s">
        <v>34</v>
      </c>
      <c r="U96" s="528" t="s">
        <v>34</v>
      </c>
      <c r="V96" s="527" t="s">
        <v>34</v>
      </c>
      <c r="W96" s="528" t="s">
        <v>34</v>
      </c>
      <c r="X96" s="527" t="s">
        <v>34</v>
      </c>
      <c r="Y96" s="528" t="s">
        <v>34</v>
      </c>
      <c r="Z96" s="527" t="s">
        <v>34</v>
      </c>
      <c r="AA96" s="528" t="s">
        <v>34</v>
      </c>
      <c r="AB96" s="527" t="s">
        <v>34</v>
      </c>
      <c r="AC96" s="529" t="s">
        <v>34</v>
      </c>
      <c r="AD96" s="155" t="s">
        <v>34</v>
      </c>
    </row>
    <row r="97" spans="1:30">
      <c r="E97" s="523" t="s">
        <v>4969</v>
      </c>
      <c r="F97" s="154" t="s">
        <v>715</v>
      </c>
      <c r="G97" s="154" t="s">
        <v>34</v>
      </c>
      <c r="H97" s="154" t="s">
        <v>1320</v>
      </c>
      <c r="I97" s="524" t="s">
        <v>34</v>
      </c>
      <c r="J97" s="154" t="s">
        <v>663</v>
      </c>
      <c r="K97" s="154" t="s">
        <v>608</v>
      </c>
      <c r="L97" s="154" t="s">
        <v>48</v>
      </c>
      <c r="M97" s="154">
        <v>1825</v>
      </c>
      <c r="N97" s="524" t="s">
        <v>34</v>
      </c>
      <c r="O97" s="524">
        <v>2E-3</v>
      </c>
      <c r="P97" s="525" t="s">
        <v>34</v>
      </c>
      <c r="Q97" s="525" t="s">
        <v>1418</v>
      </c>
      <c r="R97" s="525" t="s">
        <v>34</v>
      </c>
      <c r="S97" s="526" t="s">
        <v>34</v>
      </c>
      <c r="T97" s="527" t="s">
        <v>34</v>
      </c>
      <c r="U97" s="528" t="s">
        <v>34</v>
      </c>
      <c r="V97" s="527" t="s">
        <v>34</v>
      </c>
      <c r="W97" s="528" t="s">
        <v>34</v>
      </c>
      <c r="X97" s="527" t="s">
        <v>34</v>
      </c>
      <c r="Y97" s="528" t="s">
        <v>34</v>
      </c>
      <c r="Z97" s="527" t="s">
        <v>34</v>
      </c>
      <c r="AA97" s="528" t="s">
        <v>34</v>
      </c>
      <c r="AB97" s="527" t="s">
        <v>34</v>
      </c>
      <c r="AC97" s="529" t="s">
        <v>34</v>
      </c>
      <c r="AD97" s="155" t="s">
        <v>34</v>
      </c>
    </row>
    <row r="98" spans="1:30">
      <c r="E98" s="523" t="s">
        <v>4970</v>
      </c>
      <c r="F98" s="154" t="s">
        <v>715</v>
      </c>
      <c r="G98" s="154" t="s">
        <v>34</v>
      </c>
      <c r="H98" s="154" t="s">
        <v>1320</v>
      </c>
      <c r="I98" s="524" t="s">
        <v>34</v>
      </c>
      <c r="J98" s="154" t="s">
        <v>663</v>
      </c>
      <c r="K98" s="154" t="s">
        <v>608</v>
      </c>
      <c r="L98" s="154" t="s">
        <v>48</v>
      </c>
      <c r="M98" s="154">
        <v>2190</v>
      </c>
      <c r="N98" s="524" t="s">
        <v>34</v>
      </c>
      <c r="O98" s="524">
        <v>2E-3</v>
      </c>
      <c r="P98" s="525" t="s">
        <v>34</v>
      </c>
      <c r="Q98" s="525" t="s">
        <v>1418</v>
      </c>
      <c r="R98" s="525" t="s">
        <v>34</v>
      </c>
      <c r="S98" s="526" t="s">
        <v>34</v>
      </c>
      <c r="T98" s="527" t="s">
        <v>34</v>
      </c>
      <c r="U98" s="528" t="s">
        <v>34</v>
      </c>
      <c r="V98" s="527" t="s">
        <v>34</v>
      </c>
      <c r="W98" s="528" t="s">
        <v>34</v>
      </c>
      <c r="X98" s="527" t="s">
        <v>34</v>
      </c>
      <c r="Y98" s="528" t="s">
        <v>34</v>
      </c>
      <c r="Z98" s="527" t="s">
        <v>34</v>
      </c>
      <c r="AA98" s="528" t="s">
        <v>34</v>
      </c>
      <c r="AB98" s="527" t="s">
        <v>34</v>
      </c>
      <c r="AC98" s="529" t="s">
        <v>34</v>
      </c>
      <c r="AD98" s="155" t="s">
        <v>34</v>
      </c>
    </row>
    <row r="99" spans="1:30">
      <c r="E99" s="523" t="s">
        <v>1426</v>
      </c>
      <c r="F99" s="154" t="s">
        <v>715</v>
      </c>
      <c r="G99" s="154" t="s">
        <v>34</v>
      </c>
      <c r="H99" s="154" t="s">
        <v>1320</v>
      </c>
      <c r="I99" s="524" t="s">
        <v>34</v>
      </c>
      <c r="J99" s="154" t="s">
        <v>663</v>
      </c>
      <c r="K99" s="154" t="s">
        <v>608</v>
      </c>
      <c r="L99" s="154" t="s">
        <v>48</v>
      </c>
      <c r="M99" s="154">
        <v>2</v>
      </c>
      <c r="N99" s="524">
        <v>7.4999999999999997E-3</v>
      </c>
      <c r="O99" s="524" t="s">
        <v>34</v>
      </c>
      <c r="P99" s="525" t="s">
        <v>34</v>
      </c>
      <c r="Q99" s="525" t="s">
        <v>1418</v>
      </c>
      <c r="R99" s="525">
        <v>470000000</v>
      </c>
      <c r="S99" s="526">
        <v>44309</v>
      </c>
      <c r="T99" s="527" t="s">
        <v>34</v>
      </c>
      <c r="U99" s="528" t="s">
        <v>34</v>
      </c>
      <c r="V99" s="527" t="s">
        <v>34</v>
      </c>
      <c r="W99" s="528" t="s">
        <v>34</v>
      </c>
      <c r="X99" s="527" t="s">
        <v>34</v>
      </c>
      <c r="Y99" s="528" t="s">
        <v>34</v>
      </c>
      <c r="Z99" s="527" t="s">
        <v>34</v>
      </c>
      <c r="AA99" s="528" t="s">
        <v>34</v>
      </c>
      <c r="AB99" s="527" t="s">
        <v>34</v>
      </c>
      <c r="AC99" s="529" t="s">
        <v>34</v>
      </c>
      <c r="AD99" s="155" t="s">
        <v>34</v>
      </c>
    </row>
    <row r="100" spans="1:30" ht="5.25" customHeight="1">
      <c r="E100" s="530" t="s">
        <v>1390</v>
      </c>
      <c r="P100" s="540"/>
      <c r="Q100" s="540"/>
      <c r="R100" s="540"/>
      <c r="S100" s="541"/>
      <c r="AC100" s="542"/>
    </row>
    <row r="101" spans="1:30" s="425" customFormat="1">
      <c r="A101" s="517"/>
      <c r="B101" s="513" t="s">
        <v>621</v>
      </c>
      <c r="C101" s="498" t="s">
        <v>866</v>
      </c>
      <c r="D101" s="513" t="str">
        <f>B101&amp;" "&amp;C101</f>
        <v>Inflação Longa</v>
      </c>
      <c r="E101" s="535" t="s">
        <v>1366</v>
      </c>
      <c r="F101" s="535"/>
      <c r="G101" s="535"/>
      <c r="H101" s="535"/>
      <c r="I101" s="535"/>
      <c r="J101" s="536"/>
      <c r="K101" s="535"/>
      <c r="L101" s="535"/>
      <c r="M101" s="535"/>
      <c r="N101" s="535"/>
      <c r="O101" s="535"/>
      <c r="P101" s="537"/>
      <c r="Q101" s="537"/>
      <c r="R101" s="537"/>
      <c r="S101" s="538"/>
      <c r="T101" s="535"/>
      <c r="U101" s="535"/>
      <c r="V101" s="535"/>
      <c r="W101" s="535"/>
      <c r="X101" s="535"/>
      <c r="Y101" s="535"/>
      <c r="Z101" s="535"/>
      <c r="AA101" s="535"/>
      <c r="AB101" s="535"/>
      <c r="AC101" s="539"/>
      <c r="AD101" s="535"/>
    </row>
    <row r="102" spans="1:30">
      <c r="E102" s="523" t="s">
        <v>2604</v>
      </c>
      <c r="F102" s="154" t="s">
        <v>715</v>
      </c>
      <c r="G102" s="154" t="s">
        <v>34</v>
      </c>
      <c r="H102" s="154" t="s">
        <v>1320</v>
      </c>
      <c r="I102" s="524" t="s">
        <v>34</v>
      </c>
      <c r="J102" s="154" t="s">
        <v>692</v>
      </c>
      <c r="K102" s="154" t="s">
        <v>608</v>
      </c>
      <c r="L102" s="154" t="s">
        <v>48</v>
      </c>
      <c r="M102" s="154">
        <v>31</v>
      </c>
      <c r="N102" s="524">
        <v>0.01</v>
      </c>
      <c r="O102" s="524">
        <v>1.8666666666666699E-3</v>
      </c>
      <c r="P102" s="525">
        <v>500</v>
      </c>
      <c r="Q102" s="525" t="s">
        <v>34</v>
      </c>
      <c r="R102" s="525">
        <v>29132156.75</v>
      </c>
      <c r="S102" s="526">
        <v>44043</v>
      </c>
      <c r="T102" s="527">
        <v>-9.6665019225847804E-3</v>
      </c>
      <c r="U102" s="528">
        <v>-0.4833642492707439</v>
      </c>
      <c r="V102" s="527">
        <v>3.2428355788192142E-2</v>
      </c>
      <c r="W102" s="528">
        <v>0.25149195434914623</v>
      </c>
      <c r="X102" s="527">
        <v>8.8692388294844271E-2</v>
      </c>
      <c r="Y102" s="528">
        <v>0.45933722055889975</v>
      </c>
      <c r="Z102" s="527" t="s">
        <v>34</v>
      </c>
      <c r="AA102" s="528" t="s">
        <v>34</v>
      </c>
      <c r="AB102" s="527">
        <v>6.6239239548027143E-2</v>
      </c>
      <c r="AC102" s="529">
        <v>-1.4570752067377986</v>
      </c>
      <c r="AD102" s="155">
        <v>37368116000198</v>
      </c>
    </row>
    <row r="103" spans="1:30">
      <c r="E103" s="523" t="s">
        <v>4822</v>
      </c>
      <c r="F103" s="154" t="s">
        <v>1338</v>
      </c>
      <c r="G103" s="154" t="s">
        <v>1411</v>
      </c>
      <c r="H103" s="154" t="s">
        <v>1320</v>
      </c>
      <c r="I103" s="524" t="s">
        <v>34</v>
      </c>
      <c r="J103" s="154" t="s">
        <v>672</v>
      </c>
      <c r="K103" s="154" t="s">
        <v>608</v>
      </c>
      <c r="L103" s="154" t="s">
        <v>48</v>
      </c>
      <c r="M103" s="154">
        <v>2</v>
      </c>
      <c r="N103" s="524">
        <v>2E-3</v>
      </c>
      <c r="O103" s="524">
        <v>6.9999999999999999E-4</v>
      </c>
      <c r="P103" s="525">
        <v>3000</v>
      </c>
      <c r="Q103" s="525" t="s">
        <v>34</v>
      </c>
      <c r="R103" s="525">
        <v>256609424</v>
      </c>
      <c r="S103" s="526">
        <v>41867</v>
      </c>
      <c r="T103" s="527">
        <v>4.0384078273143498E-3</v>
      </c>
      <c r="U103" s="528">
        <v>0.20193674850859952</v>
      </c>
      <c r="V103" s="527">
        <v>5.1415558650780957E-2</v>
      </c>
      <c r="W103" s="528">
        <v>0.3987435999991823</v>
      </c>
      <c r="X103" s="527">
        <v>3.7897112699709634E-3</v>
      </c>
      <c r="Y103" s="528">
        <v>1.9626886533738671E-2</v>
      </c>
      <c r="Z103" s="527">
        <v>1.0367848560753457E-2</v>
      </c>
      <c r="AA103" s="528">
        <v>4.6813708303135616E-2</v>
      </c>
      <c r="AB103" s="527">
        <v>8.8350883288976723E-2</v>
      </c>
      <c r="AC103" s="529">
        <v>-0.87750510136303728</v>
      </c>
      <c r="AD103" s="155">
        <v>20374752000120</v>
      </c>
    </row>
    <row r="104" spans="1:30">
      <c r="E104" s="523" t="s">
        <v>4892</v>
      </c>
      <c r="F104" s="154" t="s">
        <v>4802</v>
      </c>
      <c r="G104" s="154" t="s">
        <v>34</v>
      </c>
      <c r="H104" s="154" t="s">
        <v>1320</v>
      </c>
      <c r="I104" s="524" t="s">
        <v>4626</v>
      </c>
      <c r="J104" s="154" t="s">
        <v>672</v>
      </c>
      <c r="K104" s="154" t="s">
        <v>608</v>
      </c>
      <c r="L104" s="154" t="s">
        <v>48</v>
      </c>
      <c r="M104" s="154">
        <v>1</v>
      </c>
      <c r="N104" s="524">
        <v>0</v>
      </c>
      <c r="O104" s="524">
        <v>0</v>
      </c>
      <c r="P104" s="525">
        <v>0</v>
      </c>
      <c r="Q104" s="525" t="s">
        <v>34</v>
      </c>
      <c r="R104" s="525">
        <v>0</v>
      </c>
      <c r="S104" s="526">
        <v>43038</v>
      </c>
      <c r="T104" s="527" t="s">
        <v>34</v>
      </c>
      <c r="U104" s="528" t="s">
        <v>34</v>
      </c>
      <c r="V104" s="527" t="s">
        <v>34</v>
      </c>
      <c r="W104" s="528" t="s">
        <v>34</v>
      </c>
      <c r="X104" s="527" t="s">
        <v>34</v>
      </c>
      <c r="Y104" s="528" t="s">
        <v>34</v>
      </c>
      <c r="Z104" s="527" t="s">
        <v>34</v>
      </c>
      <c r="AA104" s="528" t="s">
        <v>34</v>
      </c>
      <c r="AB104" s="527" t="s">
        <v>34</v>
      </c>
      <c r="AC104" s="529" t="s">
        <v>34</v>
      </c>
      <c r="AD104" s="155">
        <v>27762397000105</v>
      </c>
    </row>
    <row r="105" spans="1:30">
      <c r="E105" s="523" t="s">
        <v>4895</v>
      </c>
      <c r="F105" s="154" t="s">
        <v>4802</v>
      </c>
      <c r="G105" s="154" t="s">
        <v>34</v>
      </c>
      <c r="H105" s="154" t="s">
        <v>1320</v>
      </c>
      <c r="I105" s="524" t="s">
        <v>4626</v>
      </c>
      <c r="J105" s="154" t="s">
        <v>672</v>
      </c>
      <c r="K105" s="154" t="s">
        <v>608</v>
      </c>
      <c r="L105" s="154" t="s">
        <v>48</v>
      </c>
      <c r="M105" s="154">
        <v>3</v>
      </c>
      <c r="N105" s="524">
        <v>2.5000000000000001E-3</v>
      </c>
      <c r="O105" s="524">
        <v>0</v>
      </c>
      <c r="P105" s="525">
        <v>100</v>
      </c>
      <c r="Q105" s="525" t="s">
        <v>34</v>
      </c>
      <c r="R105" s="525">
        <v>0</v>
      </c>
      <c r="S105" s="526">
        <v>44505</v>
      </c>
      <c r="T105" s="527" t="s">
        <v>34</v>
      </c>
      <c r="U105" s="528" t="s">
        <v>34</v>
      </c>
      <c r="V105" s="527" t="s">
        <v>34</v>
      </c>
      <c r="W105" s="528" t="s">
        <v>34</v>
      </c>
      <c r="X105" s="527" t="s">
        <v>34</v>
      </c>
      <c r="Y105" s="528" t="s">
        <v>34</v>
      </c>
      <c r="Z105" s="527" t="s">
        <v>34</v>
      </c>
      <c r="AA105" s="528" t="s">
        <v>34</v>
      </c>
      <c r="AB105" s="527" t="s">
        <v>34</v>
      </c>
      <c r="AC105" s="529" t="s">
        <v>34</v>
      </c>
      <c r="AD105" s="155">
        <v>42357379000131</v>
      </c>
    </row>
    <row r="106" spans="1:30">
      <c r="E106" s="523" t="s">
        <v>4971</v>
      </c>
      <c r="F106" s="154" t="s">
        <v>1338</v>
      </c>
      <c r="G106" s="154" t="s">
        <v>1411</v>
      </c>
      <c r="H106" s="154" t="s">
        <v>1320</v>
      </c>
      <c r="I106" s="524" t="s">
        <v>34</v>
      </c>
      <c r="J106" s="154" t="s">
        <v>1362</v>
      </c>
      <c r="K106" s="154" t="s">
        <v>608</v>
      </c>
      <c r="L106" s="154" t="s">
        <v>48</v>
      </c>
      <c r="M106" s="154">
        <v>2447</v>
      </c>
      <c r="N106" s="524" t="s">
        <v>34</v>
      </c>
      <c r="O106" s="524" t="s">
        <v>34</v>
      </c>
      <c r="P106" s="525" t="s">
        <v>34</v>
      </c>
      <c r="Q106" s="525" t="s">
        <v>1418</v>
      </c>
      <c r="R106" s="525" t="s">
        <v>34</v>
      </c>
      <c r="S106" s="526">
        <v>44566</v>
      </c>
      <c r="T106" s="527" t="s">
        <v>34</v>
      </c>
      <c r="U106" s="528" t="s">
        <v>34</v>
      </c>
      <c r="V106" s="527" t="s">
        <v>34</v>
      </c>
      <c r="W106" s="528" t="s">
        <v>34</v>
      </c>
      <c r="X106" s="527" t="s">
        <v>34</v>
      </c>
      <c r="Y106" s="528" t="s">
        <v>34</v>
      </c>
      <c r="Z106" s="527" t="s">
        <v>34</v>
      </c>
      <c r="AA106" s="528" t="s">
        <v>34</v>
      </c>
      <c r="AB106" s="527" t="s">
        <v>34</v>
      </c>
      <c r="AC106" s="529" t="s">
        <v>34</v>
      </c>
      <c r="AD106" s="155" t="s">
        <v>34</v>
      </c>
    </row>
    <row r="107" spans="1:30">
      <c r="E107" s="523" t="s">
        <v>4972</v>
      </c>
      <c r="F107" s="154" t="s">
        <v>1338</v>
      </c>
      <c r="G107" s="154" t="s">
        <v>1411</v>
      </c>
      <c r="H107" s="154" t="s">
        <v>1320</v>
      </c>
      <c r="I107" s="524" t="s">
        <v>34</v>
      </c>
      <c r="J107" s="154" t="s">
        <v>1362</v>
      </c>
      <c r="K107" s="154" t="s">
        <v>608</v>
      </c>
      <c r="L107" s="154" t="s">
        <v>48</v>
      </c>
      <c r="M107" s="154">
        <v>3164</v>
      </c>
      <c r="N107" s="524" t="s">
        <v>34</v>
      </c>
      <c r="O107" s="524" t="s">
        <v>34</v>
      </c>
      <c r="P107" s="525" t="s">
        <v>34</v>
      </c>
      <c r="Q107" s="525" t="s">
        <v>1418</v>
      </c>
      <c r="R107" s="525" t="s">
        <v>34</v>
      </c>
      <c r="S107" s="526">
        <v>38791</v>
      </c>
      <c r="T107" s="527" t="s">
        <v>34</v>
      </c>
      <c r="U107" s="528" t="s">
        <v>34</v>
      </c>
      <c r="V107" s="527" t="s">
        <v>34</v>
      </c>
      <c r="W107" s="528" t="s">
        <v>34</v>
      </c>
      <c r="X107" s="527" t="s">
        <v>34</v>
      </c>
      <c r="Y107" s="528" t="s">
        <v>34</v>
      </c>
      <c r="Z107" s="527" t="s">
        <v>34</v>
      </c>
      <c r="AA107" s="528" t="s">
        <v>34</v>
      </c>
      <c r="AB107" s="527" t="s">
        <v>34</v>
      </c>
      <c r="AC107" s="529" t="s">
        <v>34</v>
      </c>
      <c r="AD107" s="155" t="s">
        <v>34</v>
      </c>
    </row>
    <row r="108" spans="1:30">
      <c r="E108" s="523" t="s">
        <v>4973</v>
      </c>
      <c r="F108" s="154" t="s">
        <v>1338</v>
      </c>
      <c r="G108" s="154" t="s">
        <v>1411</v>
      </c>
      <c r="H108" s="154" t="s">
        <v>1320</v>
      </c>
      <c r="I108" s="524" t="s">
        <v>34</v>
      </c>
      <c r="J108" s="154" t="s">
        <v>1362</v>
      </c>
      <c r="K108" s="154" t="s">
        <v>608</v>
      </c>
      <c r="L108" s="154" t="s">
        <v>48</v>
      </c>
      <c r="M108" s="154">
        <v>4535</v>
      </c>
      <c r="N108" s="524" t="s">
        <v>34</v>
      </c>
      <c r="O108" s="524" t="s">
        <v>34</v>
      </c>
      <c r="P108" s="525" t="s">
        <v>34</v>
      </c>
      <c r="Q108" s="525" t="s">
        <v>1418</v>
      </c>
      <c r="R108" s="525" t="s">
        <v>34</v>
      </c>
      <c r="S108" s="526">
        <v>40219</v>
      </c>
      <c r="T108" s="527" t="s">
        <v>34</v>
      </c>
      <c r="U108" s="528" t="s">
        <v>34</v>
      </c>
      <c r="V108" s="527" t="s">
        <v>34</v>
      </c>
      <c r="W108" s="528" t="s">
        <v>34</v>
      </c>
      <c r="X108" s="527" t="s">
        <v>34</v>
      </c>
      <c r="Y108" s="528" t="s">
        <v>34</v>
      </c>
      <c r="Z108" s="527" t="s">
        <v>34</v>
      </c>
      <c r="AA108" s="528" t="s">
        <v>34</v>
      </c>
      <c r="AB108" s="527" t="s">
        <v>34</v>
      </c>
      <c r="AC108" s="529" t="s">
        <v>34</v>
      </c>
      <c r="AD108" s="155" t="s">
        <v>34</v>
      </c>
    </row>
    <row r="109" spans="1:30">
      <c r="E109" s="523" t="s">
        <v>4974</v>
      </c>
      <c r="F109" s="154" t="s">
        <v>1338</v>
      </c>
      <c r="G109" s="154" t="s">
        <v>1411</v>
      </c>
      <c r="H109" s="154" t="s">
        <v>1320</v>
      </c>
      <c r="I109" s="524" t="s">
        <v>34</v>
      </c>
      <c r="J109" s="154" t="s">
        <v>1362</v>
      </c>
      <c r="K109" s="154" t="s">
        <v>608</v>
      </c>
      <c r="L109" s="154" t="s">
        <v>48</v>
      </c>
      <c r="M109" s="154">
        <v>5773</v>
      </c>
      <c r="N109" s="524" t="s">
        <v>34</v>
      </c>
      <c r="O109" s="524" t="s">
        <v>34</v>
      </c>
      <c r="P109" s="525" t="s">
        <v>34</v>
      </c>
      <c r="Q109" s="525" t="s">
        <v>1418</v>
      </c>
      <c r="R109" s="525" t="s">
        <v>34</v>
      </c>
      <c r="S109" s="526">
        <v>38245</v>
      </c>
      <c r="T109" s="527" t="s">
        <v>34</v>
      </c>
      <c r="U109" s="528" t="s">
        <v>34</v>
      </c>
      <c r="V109" s="527" t="s">
        <v>34</v>
      </c>
      <c r="W109" s="528" t="s">
        <v>34</v>
      </c>
      <c r="X109" s="527" t="s">
        <v>34</v>
      </c>
      <c r="Y109" s="528" t="s">
        <v>34</v>
      </c>
      <c r="Z109" s="527" t="s">
        <v>34</v>
      </c>
      <c r="AA109" s="528" t="s">
        <v>34</v>
      </c>
      <c r="AB109" s="527" t="s">
        <v>34</v>
      </c>
      <c r="AC109" s="529" t="s">
        <v>34</v>
      </c>
      <c r="AD109" s="155" t="s">
        <v>34</v>
      </c>
    </row>
    <row r="110" spans="1:30">
      <c r="E110" s="523" t="s">
        <v>4975</v>
      </c>
      <c r="F110" s="154" t="s">
        <v>1338</v>
      </c>
      <c r="G110" s="154" t="s">
        <v>1411</v>
      </c>
      <c r="H110" s="154" t="s">
        <v>1320</v>
      </c>
      <c r="I110" s="524" t="s">
        <v>34</v>
      </c>
      <c r="J110" s="154" t="s">
        <v>1362</v>
      </c>
      <c r="K110" s="154" t="s">
        <v>608</v>
      </c>
      <c r="L110" s="154" t="s">
        <v>48</v>
      </c>
      <c r="M110" s="154">
        <v>7143</v>
      </c>
      <c r="N110" s="524" t="s">
        <v>34</v>
      </c>
      <c r="O110" s="524" t="s">
        <v>34</v>
      </c>
      <c r="P110" s="525" t="s">
        <v>34</v>
      </c>
      <c r="Q110" s="525" t="s">
        <v>1418</v>
      </c>
      <c r="R110" s="525" t="s">
        <v>34</v>
      </c>
      <c r="S110" s="526">
        <v>40219</v>
      </c>
      <c r="T110" s="527" t="s">
        <v>34</v>
      </c>
      <c r="U110" s="528" t="s">
        <v>34</v>
      </c>
      <c r="V110" s="527" t="s">
        <v>34</v>
      </c>
      <c r="W110" s="528" t="s">
        <v>34</v>
      </c>
      <c r="X110" s="527" t="s">
        <v>34</v>
      </c>
      <c r="Y110" s="528" t="s">
        <v>34</v>
      </c>
      <c r="Z110" s="527" t="s">
        <v>34</v>
      </c>
      <c r="AA110" s="528" t="s">
        <v>34</v>
      </c>
      <c r="AB110" s="527" t="s">
        <v>34</v>
      </c>
      <c r="AC110" s="529" t="s">
        <v>34</v>
      </c>
      <c r="AD110" s="155" t="s">
        <v>34</v>
      </c>
    </row>
    <row r="111" spans="1:30">
      <c r="E111" s="523" t="s">
        <v>4976</v>
      </c>
      <c r="F111" s="154" t="s">
        <v>1338</v>
      </c>
      <c r="G111" s="154" t="s">
        <v>1411</v>
      </c>
      <c r="H111" s="154" t="s">
        <v>1320</v>
      </c>
      <c r="I111" s="524" t="s">
        <v>34</v>
      </c>
      <c r="J111" s="154" t="s">
        <v>1362</v>
      </c>
      <c r="K111" s="154" t="s">
        <v>608</v>
      </c>
      <c r="L111" s="154" t="s">
        <v>48</v>
      </c>
      <c r="M111" s="154">
        <v>8382</v>
      </c>
      <c r="N111" s="524" t="s">
        <v>34</v>
      </c>
      <c r="O111" s="524" t="s">
        <v>34</v>
      </c>
      <c r="P111" s="525" t="s">
        <v>34</v>
      </c>
      <c r="Q111" s="525" t="s">
        <v>1418</v>
      </c>
      <c r="R111" s="525" t="s">
        <v>34</v>
      </c>
      <c r="S111" s="526">
        <v>42018</v>
      </c>
      <c r="T111" s="527" t="s">
        <v>34</v>
      </c>
      <c r="U111" s="528" t="s">
        <v>34</v>
      </c>
      <c r="V111" s="527" t="s">
        <v>34</v>
      </c>
      <c r="W111" s="528" t="s">
        <v>34</v>
      </c>
      <c r="X111" s="527" t="s">
        <v>34</v>
      </c>
      <c r="Y111" s="528" t="s">
        <v>34</v>
      </c>
      <c r="Z111" s="527" t="s">
        <v>34</v>
      </c>
      <c r="AA111" s="528" t="s">
        <v>34</v>
      </c>
      <c r="AB111" s="527" t="s">
        <v>34</v>
      </c>
      <c r="AC111" s="529" t="s">
        <v>34</v>
      </c>
      <c r="AD111" s="155" t="s">
        <v>34</v>
      </c>
    </row>
    <row r="112" spans="1:30">
      <c r="E112" s="523" t="s">
        <v>4977</v>
      </c>
      <c r="F112" s="154" t="s">
        <v>1338</v>
      </c>
      <c r="G112" s="154" t="s">
        <v>1411</v>
      </c>
      <c r="H112" s="154" t="s">
        <v>1320</v>
      </c>
      <c r="I112" s="524" t="s">
        <v>34</v>
      </c>
      <c r="J112" s="154" t="s">
        <v>1362</v>
      </c>
      <c r="K112" s="154" t="s">
        <v>608</v>
      </c>
      <c r="L112" s="154" t="s">
        <v>48</v>
      </c>
      <c r="M112" s="154">
        <v>9752</v>
      </c>
      <c r="N112" s="524" t="s">
        <v>34</v>
      </c>
      <c r="O112" s="524" t="s">
        <v>34</v>
      </c>
      <c r="P112" s="525" t="s">
        <v>34</v>
      </c>
      <c r="Q112" s="525" t="s">
        <v>1418</v>
      </c>
      <c r="R112" s="525" t="s">
        <v>34</v>
      </c>
      <c r="S112" s="526">
        <v>44573</v>
      </c>
      <c r="T112" s="527" t="s">
        <v>34</v>
      </c>
      <c r="U112" s="528" t="s">
        <v>34</v>
      </c>
      <c r="V112" s="527" t="s">
        <v>34</v>
      </c>
      <c r="W112" s="528" t="s">
        <v>34</v>
      </c>
      <c r="X112" s="527" t="s">
        <v>34</v>
      </c>
      <c r="Y112" s="528" t="s">
        <v>34</v>
      </c>
      <c r="Z112" s="527" t="s">
        <v>34</v>
      </c>
      <c r="AA112" s="528" t="s">
        <v>34</v>
      </c>
      <c r="AB112" s="527" t="s">
        <v>34</v>
      </c>
      <c r="AC112" s="529" t="s">
        <v>34</v>
      </c>
      <c r="AD112" s="155" t="s">
        <v>34</v>
      </c>
    </row>
    <row r="113" spans="1:30">
      <c r="E113" s="523" t="s">
        <v>4978</v>
      </c>
      <c r="F113" s="154" t="s">
        <v>1338</v>
      </c>
      <c r="G113" s="154" t="s">
        <v>34</v>
      </c>
      <c r="H113" s="154" t="s">
        <v>1320</v>
      </c>
      <c r="I113" s="524" t="s">
        <v>34</v>
      </c>
      <c r="J113" s="154" t="s">
        <v>663</v>
      </c>
      <c r="K113" s="154" t="s">
        <v>608</v>
      </c>
      <c r="L113" s="154" t="s">
        <v>48</v>
      </c>
      <c r="M113" s="154">
        <v>2920</v>
      </c>
      <c r="N113" s="524" t="s">
        <v>34</v>
      </c>
      <c r="O113" s="524">
        <v>2E-3</v>
      </c>
      <c r="P113" s="525" t="s">
        <v>34</v>
      </c>
      <c r="Q113" s="525" t="s">
        <v>1418</v>
      </c>
      <c r="R113" s="525" t="s">
        <v>34</v>
      </c>
      <c r="S113" s="526" t="s">
        <v>34</v>
      </c>
      <c r="T113" s="527" t="s">
        <v>34</v>
      </c>
      <c r="U113" s="528" t="s">
        <v>34</v>
      </c>
      <c r="V113" s="527" t="s">
        <v>34</v>
      </c>
      <c r="W113" s="528" t="s">
        <v>34</v>
      </c>
      <c r="X113" s="527" t="s">
        <v>34</v>
      </c>
      <c r="Y113" s="528" t="s">
        <v>34</v>
      </c>
      <c r="Z113" s="527" t="s">
        <v>34</v>
      </c>
      <c r="AA113" s="528" t="s">
        <v>34</v>
      </c>
      <c r="AB113" s="527" t="s">
        <v>34</v>
      </c>
      <c r="AC113" s="529" t="s">
        <v>34</v>
      </c>
      <c r="AD113" s="155" t="s">
        <v>34</v>
      </c>
    </row>
    <row r="114" spans="1:30">
      <c r="E114" s="523" t="s">
        <v>4979</v>
      </c>
      <c r="F114" s="154" t="s">
        <v>1338</v>
      </c>
      <c r="G114" s="154" t="s">
        <v>34</v>
      </c>
      <c r="H114" s="154" t="s">
        <v>1320</v>
      </c>
      <c r="I114" s="524" t="s">
        <v>34</v>
      </c>
      <c r="J114" s="154" t="s">
        <v>663</v>
      </c>
      <c r="K114" s="154" t="s">
        <v>608</v>
      </c>
      <c r="L114" s="154" t="s">
        <v>48</v>
      </c>
      <c r="M114" s="154">
        <v>3285</v>
      </c>
      <c r="N114" s="524" t="s">
        <v>34</v>
      </c>
      <c r="O114" s="524">
        <v>2E-3</v>
      </c>
      <c r="P114" s="525" t="s">
        <v>34</v>
      </c>
      <c r="Q114" s="525" t="s">
        <v>1418</v>
      </c>
      <c r="R114" s="525" t="s">
        <v>34</v>
      </c>
      <c r="S114" s="526" t="s">
        <v>34</v>
      </c>
      <c r="T114" s="527" t="s">
        <v>34</v>
      </c>
      <c r="U114" s="528" t="s">
        <v>34</v>
      </c>
      <c r="V114" s="527" t="s">
        <v>34</v>
      </c>
      <c r="W114" s="528" t="s">
        <v>34</v>
      </c>
      <c r="X114" s="527" t="s">
        <v>34</v>
      </c>
      <c r="Y114" s="528" t="s">
        <v>34</v>
      </c>
      <c r="Z114" s="527" t="s">
        <v>34</v>
      </c>
      <c r="AA114" s="528" t="s">
        <v>34</v>
      </c>
      <c r="AB114" s="527" t="s">
        <v>34</v>
      </c>
      <c r="AC114" s="529" t="s">
        <v>34</v>
      </c>
      <c r="AD114" s="155" t="s">
        <v>34</v>
      </c>
    </row>
    <row r="115" spans="1:30">
      <c r="E115" s="523" t="s">
        <v>4980</v>
      </c>
      <c r="F115" s="154" t="s">
        <v>1338</v>
      </c>
      <c r="G115" s="154" t="s">
        <v>34</v>
      </c>
      <c r="H115" s="154" t="s">
        <v>1320</v>
      </c>
      <c r="I115" s="524" t="s">
        <v>34</v>
      </c>
      <c r="J115" s="154" t="s">
        <v>663</v>
      </c>
      <c r="K115" s="154" t="s">
        <v>608</v>
      </c>
      <c r="L115" s="154" t="s">
        <v>48</v>
      </c>
      <c r="M115" s="154">
        <v>3650</v>
      </c>
      <c r="N115" s="524" t="s">
        <v>34</v>
      </c>
      <c r="O115" s="524">
        <v>2E-3</v>
      </c>
      <c r="P115" s="525" t="s">
        <v>34</v>
      </c>
      <c r="Q115" s="525" t="s">
        <v>1418</v>
      </c>
      <c r="R115" s="525" t="s">
        <v>34</v>
      </c>
      <c r="S115" s="526" t="s">
        <v>34</v>
      </c>
      <c r="T115" s="527" t="s">
        <v>34</v>
      </c>
      <c r="U115" s="528" t="s">
        <v>34</v>
      </c>
      <c r="V115" s="527" t="s">
        <v>34</v>
      </c>
      <c r="W115" s="528" t="s">
        <v>34</v>
      </c>
      <c r="X115" s="527" t="s">
        <v>34</v>
      </c>
      <c r="Y115" s="528" t="s">
        <v>34</v>
      </c>
      <c r="Z115" s="527" t="s">
        <v>34</v>
      </c>
      <c r="AA115" s="528" t="s">
        <v>34</v>
      </c>
      <c r="AB115" s="527" t="s">
        <v>34</v>
      </c>
      <c r="AC115" s="529" t="s">
        <v>34</v>
      </c>
      <c r="AD115" s="155" t="s">
        <v>34</v>
      </c>
    </row>
    <row r="116" spans="1:30" s="425" customFormat="1" ht="7.5" customHeight="1">
      <c r="B116" s="513"/>
      <c r="C116" s="513"/>
      <c r="D116" s="513"/>
      <c r="E116" s="530" t="s">
        <v>1390</v>
      </c>
      <c r="J116" s="515"/>
      <c r="P116" s="516"/>
      <c r="Q116" s="516"/>
      <c r="R116" s="516"/>
      <c r="S116" s="531"/>
      <c r="AC116" s="534"/>
    </row>
    <row r="117" spans="1:30" s="425" customFormat="1">
      <c r="A117" s="517"/>
      <c r="B117" s="532" t="s">
        <v>12</v>
      </c>
      <c r="C117" s="513"/>
      <c r="D117" s="513"/>
      <c r="E117" s="518" t="s">
        <v>661</v>
      </c>
      <c r="F117" s="518"/>
      <c r="G117" s="518"/>
      <c r="H117" s="518"/>
      <c r="I117" s="518"/>
      <c r="J117" s="519"/>
      <c r="K117" s="518"/>
      <c r="L117" s="518"/>
      <c r="M117" s="518"/>
      <c r="N117" s="518"/>
      <c r="O117" s="518"/>
      <c r="P117" s="520"/>
      <c r="Q117" s="520"/>
      <c r="R117" s="520"/>
      <c r="S117" s="521"/>
      <c r="T117" s="518"/>
      <c r="U117" s="518"/>
      <c r="V117" s="518"/>
      <c r="W117" s="518"/>
      <c r="X117" s="518"/>
      <c r="Y117" s="518"/>
      <c r="Z117" s="518"/>
      <c r="AA117" s="518"/>
      <c r="AB117" s="518"/>
      <c r="AC117" s="522"/>
      <c r="AD117" s="518"/>
    </row>
    <row r="118" spans="1:30" s="425" customFormat="1" ht="3" customHeight="1">
      <c r="B118" s="513"/>
      <c r="C118" s="513"/>
      <c r="D118" s="513"/>
      <c r="J118" s="533"/>
      <c r="P118" s="516"/>
      <c r="Q118" s="516"/>
      <c r="R118" s="516"/>
      <c r="S118" s="531"/>
      <c r="AC118" s="534"/>
    </row>
    <row r="119" spans="1:30" s="425" customFormat="1">
      <c r="A119" s="517"/>
      <c r="B119" s="513" t="s">
        <v>661</v>
      </c>
      <c r="C119" s="513" t="s">
        <v>738</v>
      </c>
      <c r="D119" s="513" t="str">
        <f>B119&amp;" "&amp;C119</f>
        <v>Pré-fixado Curta</v>
      </c>
      <c r="E119" s="535" t="s">
        <v>1369</v>
      </c>
      <c r="F119" s="535"/>
      <c r="G119" s="535"/>
      <c r="H119" s="535"/>
      <c r="I119" s="535"/>
      <c r="J119" s="536"/>
      <c r="K119" s="535"/>
      <c r="L119" s="535"/>
      <c r="M119" s="535"/>
      <c r="N119" s="535"/>
      <c r="O119" s="535"/>
      <c r="P119" s="537"/>
      <c r="Q119" s="537"/>
      <c r="R119" s="537"/>
      <c r="S119" s="538"/>
      <c r="T119" s="535"/>
      <c r="U119" s="535"/>
      <c r="V119" s="535"/>
      <c r="W119" s="535"/>
      <c r="X119" s="535"/>
      <c r="Y119" s="535"/>
      <c r="Z119" s="535"/>
      <c r="AA119" s="535"/>
      <c r="AB119" s="535"/>
      <c r="AC119" s="539"/>
      <c r="AD119" s="535"/>
    </row>
    <row r="120" spans="1:30">
      <c r="E120" s="523" t="s">
        <v>4981</v>
      </c>
      <c r="F120" s="154" t="s">
        <v>1338</v>
      </c>
      <c r="G120" s="154" t="s">
        <v>1411</v>
      </c>
      <c r="H120" s="154" t="s">
        <v>1320</v>
      </c>
      <c r="I120" s="524" t="s">
        <v>34</v>
      </c>
      <c r="J120" s="154" t="s">
        <v>1362</v>
      </c>
      <c r="K120" s="154" t="s">
        <v>608</v>
      </c>
      <c r="L120" s="154" t="s">
        <v>48</v>
      </c>
      <c r="M120" s="154">
        <v>460</v>
      </c>
      <c r="N120" s="524" t="s">
        <v>34</v>
      </c>
      <c r="O120" s="524" t="s">
        <v>34</v>
      </c>
      <c r="P120" s="525" t="s">
        <v>34</v>
      </c>
      <c r="Q120" s="525" t="s">
        <v>1418</v>
      </c>
      <c r="R120" s="525" t="s">
        <v>34</v>
      </c>
      <c r="S120" s="526">
        <v>41649</v>
      </c>
      <c r="T120" s="527" t="s">
        <v>34</v>
      </c>
      <c r="U120" s="528" t="s">
        <v>34</v>
      </c>
      <c r="V120" s="527" t="s">
        <v>34</v>
      </c>
      <c r="W120" s="528" t="s">
        <v>34</v>
      </c>
      <c r="X120" s="527" t="s">
        <v>34</v>
      </c>
      <c r="Y120" s="528" t="s">
        <v>34</v>
      </c>
      <c r="Z120" s="527" t="s">
        <v>34</v>
      </c>
      <c r="AA120" s="528" t="s">
        <v>34</v>
      </c>
      <c r="AB120" s="527" t="s">
        <v>34</v>
      </c>
      <c r="AC120" s="529" t="s">
        <v>34</v>
      </c>
      <c r="AD120" s="155" t="s">
        <v>34</v>
      </c>
    </row>
    <row r="121" spans="1:30">
      <c r="E121" s="523" t="s">
        <v>4982</v>
      </c>
      <c r="F121" s="154" t="s">
        <v>1338</v>
      </c>
      <c r="G121" s="154" t="s">
        <v>1411</v>
      </c>
      <c r="H121" s="154" t="s">
        <v>1320</v>
      </c>
      <c r="I121" s="524" t="s">
        <v>34</v>
      </c>
      <c r="J121" s="154" t="s">
        <v>1362</v>
      </c>
      <c r="K121" s="154" t="s">
        <v>608</v>
      </c>
      <c r="L121" s="154" t="s">
        <v>48</v>
      </c>
      <c r="M121" s="154">
        <v>1155</v>
      </c>
      <c r="N121" s="524" t="s">
        <v>34</v>
      </c>
      <c r="O121" s="524">
        <v>2E-3</v>
      </c>
      <c r="P121" s="525" t="s">
        <v>34</v>
      </c>
      <c r="Q121" s="525" t="s">
        <v>1418</v>
      </c>
      <c r="R121" s="525" t="s">
        <v>34</v>
      </c>
      <c r="S121" s="526">
        <v>43833</v>
      </c>
      <c r="T121" s="527" t="s">
        <v>34</v>
      </c>
      <c r="U121" s="528" t="s">
        <v>34</v>
      </c>
      <c r="V121" s="527" t="s">
        <v>34</v>
      </c>
      <c r="W121" s="528" t="s">
        <v>34</v>
      </c>
      <c r="X121" s="527" t="s">
        <v>34</v>
      </c>
      <c r="Y121" s="528" t="s">
        <v>34</v>
      </c>
      <c r="Z121" s="527" t="s">
        <v>34</v>
      </c>
      <c r="AA121" s="528" t="s">
        <v>34</v>
      </c>
      <c r="AB121" s="527" t="s">
        <v>34</v>
      </c>
      <c r="AC121" s="529" t="s">
        <v>34</v>
      </c>
      <c r="AD121" s="155" t="s">
        <v>34</v>
      </c>
    </row>
    <row r="122" spans="1:30">
      <c r="E122" s="523" t="s">
        <v>4983</v>
      </c>
      <c r="F122" s="154" t="s">
        <v>1338</v>
      </c>
      <c r="G122" s="154" t="s">
        <v>1411</v>
      </c>
      <c r="H122" s="154" t="s">
        <v>1320</v>
      </c>
      <c r="I122" s="524" t="s">
        <v>34</v>
      </c>
      <c r="J122" s="154" t="s">
        <v>1362</v>
      </c>
      <c r="K122" s="154" t="s">
        <v>608</v>
      </c>
      <c r="L122" s="154" t="s">
        <v>48</v>
      </c>
      <c r="M122" s="154">
        <v>1591</v>
      </c>
      <c r="N122" s="524" t="s">
        <v>34</v>
      </c>
      <c r="O122" s="524">
        <v>2E-3</v>
      </c>
      <c r="P122" s="525" t="s">
        <v>34</v>
      </c>
      <c r="Q122" s="525" t="s">
        <v>1418</v>
      </c>
      <c r="R122" s="525" t="s">
        <v>34</v>
      </c>
      <c r="S122" s="526">
        <v>44204</v>
      </c>
      <c r="T122" s="527" t="s">
        <v>34</v>
      </c>
      <c r="U122" s="528" t="s">
        <v>34</v>
      </c>
      <c r="V122" s="527" t="s">
        <v>34</v>
      </c>
      <c r="W122" s="528" t="s">
        <v>34</v>
      </c>
      <c r="X122" s="527" t="s">
        <v>34</v>
      </c>
      <c r="Y122" s="528" t="s">
        <v>34</v>
      </c>
      <c r="Z122" s="527" t="s">
        <v>34</v>
      </c>
      <c r="AA122" s="528" t="s">
        <v>34</v>
      </c>
      <c r="AB122" s="527" t="s">
        <v>34</v>
      </c>
      <c r="AC122" s="529" t="s">
        <v>34</v>
      </c>
      <c r="AD122" s="155" t="s">
        <v>34</v>
      </c>
    </row>
    <row r="123" spans="1:30">
      <c r="E123" s="523" t="s">
        <v>4984</v>
      </c>
      <c r="F123" s="154" t="s">
        <v>1338</v>
      </c>
      <c r="G123" s="154" t="s">
        <v>1411</v>
      </c>
      <c r="H123" s="154" t="s">
        <v>1320</v>
      </c>
      <c r="I123" s="524" t="s">
        <v>34</v>
      </c>
      <c r="J123" s="154" t="s">
        <v>1362</v>
      </c>
      <c r="K123" s="154" t="s">
        <v>608</v>
      </c>
      <c r="L123" s="154" t="s">
        <v>48</v>
      </c>
      <c r="M123" s="154">
        <v>1935</v>
      </c>
      <c r="N123" s="524" t="s">
        <v>34</v>
      </c>
      <c r="O123" s="524">
        <v>2E-3</v>
      </c>
      <c r="P123" s="525" t="s">
        <v>34</v>
      </c>
      <c r="Q123" s="525" t="s">
        <v>1418</v>
      </c>
      <c r="R123" s="525" t="s">
        <v>34</v>
      </c>
      <c r="S123" s="526">
        <v>44379</v>
      </c>
      <c r="T123" s="527" t="s">
        <v>34</v>
      </c>
      <c r="U123" s="528" t="s">
        <v>34</v>
      </c>
      <c r="V123" s="527" t="s">
        <v>34</v>
      </c>
      <c r="W123" s="528" t="s">
        <v>34</v>
      </c>
      <c r="X123" s="527" t="s">
        <v>34</v>
      </c>
      <c r="Y123" s="528" t="s">
        <v>34</v>
      </c>
      <c r="Z123" s="527" t="s">
        <v>34</v>
      </c>
      <c r="AA123" s="528" t="s">
        <v>34</v>
      </c>
      <c r="AB123" s="527" t="s">
        <v>34</v>
      </c>
      <c r="AC123" s="529" t="s">
        <v>34</v>
      </c>
      <c r="AD123" s="155" t="s">
        <v>34</v>
      </c>
    </row>
    <row r="124" spans="1:30">
      <c r="E124" s="523" t="s">
        <v>4985</v>
      </c>
      <c r="F124" s="154" t="s">
        <v>1338</v>
      </c>
      <c r="G124" s="154" t="s">
        <v>1411</v>
      </c>
      <c r="H124" s="154" t="s">
        <v>1320</v>
      </c>
      <c r="I124" s="524" t="s">
        <v>34</v>
      </c>
      <c r="J124" s="154" t="s">
        <v>1362</v>
      </c>
      <c r="K124" s="154" t="s">
        <v>608</v>
      </c>
      <c r="L124" s="154" t="s">
        <v>48</v>
      </c>
      <c r="M124" s="154">
        <v>1935</v>
      </c>
      <c r="N124" s="524" t="s">
        <v>34</v>
      </c>
      <c r="O124" s="524">
        <v>2E-3</v>
      </c>
      <c r="P124" s="525" t="s">
        <v>34</v>
      </c>
      <c r="Q124" s="525" t="s">
        <v>1418</v>
      </c>
      <c r="R124" s="525" t="s">
        <v>34</v>
      </c>
      <c r="S124" s="526">
        <v>44568</v>
      </c>
      <c r="T124" s="527" t="s">
        <v>34</v>
      </c>
      <c r="U124" s="528" t="s">
        <v>34</v>
      </c>
      <c r="V124" s="527" t="s">
        <v>34</v>
      </c>
      <c r="W124" s="528" t="s">
        <v>34</v>
      </c>
      <c r="X124" s="527" t="s">
        <v>34</v>
      </c>
      <c r="Y124" s="528" t="s">
        <v>34</v>
      </c>
      <c r="Z124" s="527" t="s">
        <v>34</v>
      </c>
      <c r="AA124" s="528" t="s">
        <v>34</v>
      </c>
      <c r="AB124" s="527" t="s">
        <v>34</v>
      </c>
      <c r="AC124" s="529" t="s">
        <v>34</v>
      </c>
      <c r="AD124" s="155" t="s">
        <v>34</v>
      </c>
    </row>
    <row r="125" spans="1:30">
      <c r="E125" s="523" t="s">
        <v>4986</v>
      </c>
      <c r="F125" s="154" t="s">
        <v>1338</v>
      </c>
      <c r="G125" s="154" t="s">
        <v>1411</v>
      </c>
      <c r="H125" s="154" t="s">
        <v>1320</v>
      </c>
      <c r="I125" s="524" t="s">
        <v>34</v>
      </c>
      <c r="J125" s="154" t="s">
        <v>1362</v>
      </c>
      <c r="K125" s="154" t="s">
        <v>608</v>
      </c>
      <c r="L125" s="154" t="s">
        <v>48</v>
      </c>
      <c r="M125" s="154">
        <v>2200</v>
      </c>
      <c r="N125" s="524" t="s">
        <v>34</v>
      </c>
      <c r="O125" s="524">
        <v>2E-3</v>
      </c>
      <c r="P125" s="525" t="s">
        <v>34</v>
      </c>
      <c r="Q125" s="525" t="s">
        <v>1418</v>
      </c>
      <c r="R125" s="525" t="s">
        <v>34</v>
      </c>
      <c r="S125" s="526">
        <v>44750</v>
      </c>
      <c r="T125" s="527" t="s">
        <v>34</v>
      </c>
      <c r="U125" s="528" t="s">
        <v>34</v>
      </c>
      <c r="V125" s="527" t="s">
        <v>34</v>
      </c>
      <c r="W125" s="528" t="s">
        <v>34</v>
      </c>
      <c r="X125" s="527" t="s">
        <v>34</v>
      </c>
      <c r="Y125" s="528" t="s">
        <v>34</v>
      </c>
      <c r="Z125" s="527" t="s">
        <v>34</v>
      </c>
      <c r="AA125" s="528" t="s">
        <v>34</v>
      </c>
      <c r="AB125" s="527" t="s">
        <v>34</v>
      </c>
      <c r="AC125" s="529" t="s">
        <v>34</v>
      </c>
      <c r="AD125" s="155" t="s">
        <v>34</v>
      </c>
    </row>
    <row r="126" spans="1:30">
      <c r="E126" s="523" t="s">
        <v>4908</v>
      </c>
      <c r="F126" s="154" t="s">
        <v>1338</v>
      </c>
      <c r="G126" s="154" t="s">
        <v>34</v>
      </c>
      <c r="H126" s="154" t="s">
        <v>1320</v>
      </c>
      <c r="I126" s="524" t="s">
        <v>34</v>
      </c>
      <c r="J126" s="154" t="s">
        <v>663</v>
      </c>
      <c r="K126" s="154" t="s">
        <v>608</v>
      </c>
      <c r="L126" s="154" t="s">
        <v>48</v>
      </c>
      <c r="M126" s="154">
        <v>365</v>
      </c>
      <c r="N126" s="524" t="s">
        <v>34</v>
      </c>
      <c r="O126" s="524">
        <v>2E-3</v>
      </c>
      <c r="P126" s="525" t="s">
        <v>34</v>
      </c>
      <c r="Q126" s="525" t="s">
        <v>1418</v>
      </c>
      <c r="R126" s="525" t="s">
        <v>34</v>
      </c>
      <c r="S126" s="526" t="s">
        <v>34</v>
      </c>
      <c r="T126" s="527" t="s">
        <v>34</v>
      </c>
      <c r="U126" s="528" t="s">
        <v>34</v>
      </c>
      <c r="V126" s="527" t="s">
        <v>34</v>
      </c>
      <c r="W126" s="528" t="s">
        <v>34</v>
      </c>
      <c r="X126" s="527" t="s">
        <v>34</v>
      </c>
      <c r="Y126" s="528" t="s">
        <v>34</v>
      </c>
      <c r="Z126" s="527" t="s">
        <v>34</v>
      </c>
      <c r="AA126" s="528" t="s">
        <v>34</v>
      </c>
      <c r="AB126" s="527" t="s">
        <v>34</v>
      </c>
      <c r="AC126" s="529" t="s">
        <v>34</v>
      </c>
      <c r="AD126" s="155" t="s">
        <v>34</v>
      </c>
    </row>
    <row r="127" spans="1:30">
      <c r="E127" s="523" t="s">
        <v>4987</v>
      </c>
      <c r="F127" s="154" t="s">
        <v>715</v>
      </c>
      <c r="G127" s="154" t="s">
        <v>34</v>
      </c>
      <c r="H127" s="154" t="s">
        <v>1320</v>
      </c>
      <c r="I127" s="524" t="s">
        <v>34</v>
      </c>
      <c r="J127" s="154" t="s">
        <v>663</v>
      </c>
      <c r="K127" s="154" t="s">
        <v>608</v>
      </c>
      <c r="L127" s="154" t="s">
        <v>48</v>
      </c>
      <c r="M127" s="154">
        <v>730</v>
      </c>
      <c r="N127" s="524" t="s">
        <v>34</v>
      </c>
      <c r="O127" s="524">
        <v>2E-3</v>
      </c>
      <c r="P127" s="525" t="s">
        <v>34</v>
      </c>
      <c r="Q127" s="525" t="s">
        <v>1418</v>
      </c>
      <c r="R127" s="525" t="s">
        <v>34</v>
      </c>
      <c r="S127" s="526" t="s">
        <v>34</v>
      </c>
      <c r="T127" s="527" t="s">
        <v>34</v>
      </c>
      <c r="U127" s="528" t="s">
        <v>34</v>
      </c>
      <c r="V127" s="527" t="s">
        <v>34</v>
      </c>
      <c r="W127" s="528" t="s">
        <v>34</v>
      </c>
      <c r="X127" s="527" t="s">
        <v>34</v>
      </c>
      <c r="Y127" s="528" t="s">
        <v>34</v>
      </c>
      <c r="Z127" s="527" t="s">
        <v>34</v>
      </c>
      <c r="AA127" s="528" t="s">
        <v>34</v>
      </c>
      <c r="AB127" s="527" t="s">
        <v>34</v>
      </c>
      <c r="AC127" s="529" t="s">
        <v>34</v>
      </c>
      <c r="AD127" s="155" t="s">
        <v>34</v>
      </c>
    </row>
    <row r="128" spans="1:30">
      <c r="E128" s="523" t="s">
        <v>4988</v>
      </c>
      <c r="F128" s="154" t="s">
        <v>715</v>
      </c>
      <c r="G128" s="154" t="s">
        <v>34</v>
      </c>
      <c r="H128" s="154" t="s">
        <v>1320</v>
      </c>
      <c r="I128" s="524" t="s">
        <v>34</v>
      </c>
      <c r="J128" s="154" t="s">
        <v>663</v>
      </c>
      <c r="K128" s="154" t="s">
        <v>608</v>
      </c>
      <c r="L128" s="154" t="s">
        <v>48</v>
      </c>
      <c r="M128" s="154">
        <v>1095</v>
      </c>
      <c r="N128" s="524" t="s">
        <v>34</v>
      </c>
      <c r="O128" s="524">
        <v>2E-3</v>
      </c>
      <c r="P128" s="525" t="s">
        <v>34</v>
      </c>
      <c r="Q128" s="525" t="s">
        <v>1418</v>
      </c>
      <c r="R128" s="525" t="s">
        <v>34</v>
      </c>
      <c r="S128" s="526" t="s">
        <v>34</v>
      </c>
      <c r="T128" s="527" t="s">
        <v>34</v>
      </c>
      <c r="U128" s="528" t="s">
        <v>34</v>
      </c>
      <c r="V128" s="527" t="s">
        <v>34</v>
      </c>
      <c r="W128" s="528" t="s">
        <v>34</v>
      </c>
      <c r="X128" s="527" t="s">
        <v>34</v>
      </c>
      <c r="Y128" s="528" t="s">
        <v>34</v>
      </c>
      <c r="Z128" s="527" t="s">
        <v>34</v>
      </c>
      <c r="AA128" s="528" t="s">
        <v>34</v>
      </c>
      <c r="AB128" s="527" t="s">
        <v>34</v>
      </c>
      <c r="AC128" s="529" t="s">
        <v>34</v>
      </c>
      <c r="AD128" s="155" t="s">
        <v>34</v>
      </c>
    </row>
    <row r="129" spans="1:30" ht="5.25" customHeight="1">
      <c r="E129" s="530" t="s">
        <v>1390</v>
      </c>
      <c r="P129" s="540"/>
      <c r="Q129" s="540"/>
      <c r="R129" s="540"/>
      <c r="S129" s="541"/>
      <c r="AC129" s="542"/>
    </row>
    <row r="130" spans="1:30" s="425" customFormat="1">
      <c r="A130" s="517"/>
      <c r="B130" s="513" t="s">
        <v>661</v>
      </c>
      <c r="C130" s="498" t="s">
        <v>865</v>
      </c>
      <c r="D130" s="513" t="str">
        <f>B130&amp;" "&amp;C130</f>
        <v>Pré-fixado Média</v>
      </c>
      <c r="E130" s="535" t="s">
        <v>2721</v>
      </c>
      <c r="F130" s="535"/>
      <c r="G130" s="535"/>
      <c r="H130" s="535"/>
      <c r="I130" s="535"/>
      <c r="J130" s="536"/>
      <c r="K130" s="535"/>
      <c r="L130" s="535"/>
      <c r="M130" s="535"/>
      <c r="N130" s="535"/>
      <c r="O130" s="535"/>
      <c r="P130" s="537"/>
      <c r="Q130" s="537"/>
      <c r="R130" s="537"/>
      <c r="S130" s="538"/>
      <c r="T130" s="535"/>
      <c r="U130" s="535"/>
      <c r="V130" s="535"/>
      <c r="W130" s="535"/>
      <c r="X130" s="535"/>
      <c r="Y130" s="535"/>
      <c r="Z130" s="535"/>
      <c r="AA130" s="535"/>
      <c r="AB130" s="535"/>
      <c r="AC130" s="539"/>
      <c r="AD130" s="535"/>
    </row>
    <row r="131" spans="1:30">
      <c r="E131" s="523" t="s">
        <v>4989</v>
      </c>
      <c r="F131" s="154" t="s">
        <v>1338</v>
      </c>
      <c r="G131" s="154" t="s">
        <v>1411</v>
      </c>
      <c r="H131" s="154" t="s">
        <v>1320</v>
      </c>
      <c r="I131" s="524" t="s">
        <v>34</v>
      </c>
      <c r="J131" s="154" t="s">
        <v>1362</v>
      </c>
      <c r="K131" s="154" t="s">
        <v>608</v>
      </c>
      <c r="L131" s="154" t="s">
        <v>48</v>
      </c>
      <c r="M131" s="154">
        <v>982</v>
      </c>
      <c r="N131" s="524" t="s">
        <v>34</v>
      </c>
      <c r="O131" s="524" t="s">
        <v>34</v>
      </c>
      <c r="P131" s="525" t="s">
        <v>34</v>
      </c>
      <c r="Q131" s="525" t="s">
        <v>1418</v>
      </c>
      <c r="R131" s="525" t="s">
        <v>34</v>
      </c>
      <c r="S131" s="526">
        <v>42384</v>
      </c>
      <c r="T131" s="527" t="s">
        <v>34</v>
      </c>
      <c r="U131" s="528" t="s">
        <v>34</v>
      </c>
      <c r="V131" s="527" t="s">
        <v>34</v>
      </c>
      <c r="W131" s="528" t="s">
        <v>34</v>
      </c>
      <c r="X131" s="527" t="s">
        <v>34</v>
      </c>
      <c r="Y131" s="528" t="s">
        <v>34</v>
      </c>
      <c r="Z131" s="527" t="s">
        <v>34</v>
      </c>
      <c r="AA131" s="528" t="s">
        <v>34</v>
      </c>
      <c r="AB131" s="527" t="s">
        <v>34</v>
      </c>
      <c r="AC131" s="529" t="s">
        <v>34</v>
      </c>
      <c r="AD131" s="155" t="s">
        <v>34</v>
      </c>
    </row>
    <row r="132" spans="1:30">
      <c r="E132" s="523" t="s">
        <v>4990</v>
      </c>
      <c r="F132" s="154" t="s">
        <v>1338</v>
      </c>
      <c r="G132" s="154" t="s">
        <v>1411</v>
      </c>
      <c r="H132" s="154" t="s">
        <v>1320</v>
      </c>
      <c r="I132" s="524" t="s">
        <v>34</v>
      </c>
      <c r="J132" s="154" t="s">
        <v>1362</v>
      </c>
      <c r="K132" s="154" t="s">
        <v>608</v>
      </c>
      <c r="L132" s="154" t="s">
        <v>48</v>
      </c>
      <c r="M132" s="154">
        <v>1503</v>
      </c>
      <c r="N132" s="524" t="s">
        <v>34</v>
      </c>
      <c r="O132" s="524" t="s">
        <v>34</v>
      </c>
      <c r="P132" s="525" t="s">
        <v>34</v>
      </c>
      <c r="Q132" s="525" t="s">
        <v>1418</v>
      </c>
      <c r="R132" s="525" t="s">
        <v>34</v>
      </c>
      <c r="S132" s="526">
        <v>43104</v>
      </c>
      <c r="T132" s="527" t="s">
        <v>34</v>
      </c>
      <c r="U132" s="528" t="s">
        <v>34</v>
      </c>
      <c r="V132" s="527" t="s">
        <v>34</v>
      </c>
      <c r="W132" s="528" t="s">
        <v>34</v>
      </c>
      <c r="X132" s="527" t="s">
        <v>34</v>
      </c>
      <c r="Y132" s="528" t="s">
        <v>34</v>
      </c>
      <c r="Z132" s="527" t="s">
        <v>34</v>
      </c>
      <c r="AA132" s="528" t="s">
        <v>34</v>
      </c>
      <c r="AB132" s="527" t="s">
        <v>34</v>
      </c>
      <c r="AC132" s="529" t="s">
        <v>34</v>
      </c>
      <c r="AD132" s="155" t="s">
        <v>34</v>
      </c>
    </row>
    <row r="133" spans="1:30">
      <c r="E133" s="523" t="s">
        <v>4991</v>
      </c>
      <c r="F133" s="154" t="s">
        <v>1338</v>
      </c>
      <c r="G133" s="154" t="s">
        <v>1411</v>
      </c>
      <c r="H133" s="154" t="s">
        <v>1320</v>
      </c>
      <c r="I133" s="524" t="s">
        <v>34</v>
      </c>
      <c r="J133" s="154" t="s">
        <v>1362</v>
      </c>
      <c r="K133" s="154" t="s">
        <v>608</v>
      </c>
      <c r="L133" s="154" t="s">
        <v>48</v>
      </c>
      <c r="M133" s="154">
        <v>2025</v>
      </c>
      <c r="N133" s="524" t="s">
        <v>34</v>
      </c>
      <c r="O133" s="524" t="s">
        <v>34</v>
      </c>
      <c r="P133" s="525" t="s">
        <v>34</v>
      </c>
      <c r="Q133" s="525" t="s">
        <v>1418</v>
      </c>
      <c r="R133" s="525" t="s">
        <v>34</v>
      </c>
      <c r="S133" s="526">
        <v>43840</v>
      </c>
      <c r="T133" s="527" t="s">
        <v>34</v>
      </c>
      <c r="U133" s="528" t="s">
        <v>34</v>
      </c>
      <c r="V133" s="527" t="s">
        <v>34</v>
      </c>
      <c r="W133" s="528" t="s">
        <v>34</v>
      </c>
      <c r="X133" s="527" t="s">
        <v>34</v>
      </c>
      <c r="Y133" s="528" t="s">
        <v>34</v>
      </c>
      <c r="Z133" s="527" t="s">
        <v>34</v>
      </c>
      <c r="AA133" s="528" t="s">
        <v>34</v>
      </c>
      <c r="AB133" s="527" t="s">
        <v>34</v>
      </c>
      <c r="AC133" s="529" t="s">
        <v>34</v>
      </c>
      <c r="AD133" s="155" t="s">
        <v>34</v>
      </c>
    </row>
    <row r="134" spans="1:30">
      <c r="E134" s="523" t="s">
        <v>4992</v>
      </c>
      <c r="F134" s="154" t="s">
        <v>1338</v>
      </c>
      <c r="G134" s="154" t="s">
        <v>1411</v>
      </c>
      <c r="H134" s="154" t="s">
        <v>1320</v>
      </c>
      <c r="I134" s="524" t="s">
        <v>34</v>
      </c>
      <c r="J134" s="154" t="s">
        <v>1362</v>
      </c>
      <c r="K134" s="154" t="s">
        <v>608</v>
      </c>
      <c r="L134" s="154" t="s">
        <v>48</v>
      </c>
      <c r="M134" s="154">
        <v>2547</v>
      </c>
      <c r="N134" s="524" t="s">
        <v>34</v>
      </c>
      <c r="O134" s="524" t="s">
        <v>34</v>
      </c>
      <c r="P134" s="525" t="s">
        <v>34</v>
      </c>
      <c r="Q134" s="525" t="s">
        <v>1418</v>
      </c>
      <c r="R134" s="525" t="s">
        <v>34</v>
      </c>
      <c r="S134" s="526">
        <v>44568</v>
      </c>
      <c r="T134" s="527" t="s">
        <v>34</v>
      </c>
      <c r="U134" s="528" t="s">
        <v>34</v>
      </c>
      <c r="V134" s="527" t="s">
        <v>34</v>
      </c>
      <c r="W134" s="528" t="s">
        <v>34</v>
      </c>
      <c r="X134" s="527" t="s">
        <v>34</v>
      </c>
      <c r="Y134" s="528" t="s">
        <v>34</v>
      </c>
      <c r="Z134" s="527" t="s">
        <v>34</v>
      </c>
      <c r="AA134" s="528" t="s">
        <v>34</v>
      </c>
      <c r="AB134" s="527" t="s">
        <v>34</v>
      </c>
      <c r="AC134" s="529" t="s">
        <v>34</v>
      </c>
      <c r="AD134" s="155" t="s">
        <v>34</v>
      </c>
    </row>
    <row r="135" spans="1:30">
      <c r="E135" s="523" t="s">
        <v>4993</v>
      </c>
      <c r="F135" s="154" t="s">
        <v>1338</v>
      </c>
      <c r="G135" s="154" t="s">
        <v>1413</v>
      </c>
      <c r="H135" s="154" t="s">
        <v>1320</v>
      </c>
      <c r="I135" s="524" t="s">
        <v>34</v>
      </c>
      <c r="J135" s="154" t="s">
        <v>663</v>
      </c>
      <c r="K135" s="154" t="s">
        <v>608</v>
      </c>
      <c r="L135" s="154" t="s">
        <v>48</v>
      </c>
      <c r="M135" s="154">
        <v>1460</v>
      </c>
      <c r="N135" s="524" t="s">
        <v>34</v>
      </c>
      <c r="O135" s="524">
        <v>2E-3</v>
      </c>
      <c r="P135" s="525" t="s">
        <v>34</v>
      </c>
      <c r="Q135" s="525" t="s">
        <v>1418</v>
      </c>
      <c r="R135" s="525" t="s">
        <v>34</v>
      </c>
      <c r="S135" s="526" t="s">
        <v>34</v>
      </c>
      <c r="T135" s="527" t="s">
        <v>34</v>
      </c>
      <c r="U135" s="528" t="s">
        <v>34</v>
      </c>
      <c r="V135" s="527" t="s">
        <v>34</v>
      </c>
      <c r="W135" s="528" t="s">
        <v>34</v>
      </c>
      <c r="X135" s="527" t="s">
        <v>34</v>
      </c>
      <c r="Y135" s="528" t="s">
        <v>34</v>
      </c>
      <c r="Z135" s="527" t="s">
        <v>34</v>
      </c>
      <c r="AA135" s="528" t="s">
        <v>34</v>
      </c>
      <c r="AB135" s="527" t="s">
        <v>34</v>
      </c>
      <c r="AC135" s="529" t="s">
        <v>34</v>
      </c>
      <c r="AD135" s="155" t="s">
        <v>34</v>
      </c>
    </row>
    <row r="136" spans="1:30">
      <c r="E136" s="523" t="s">
        <v>4994</v>
      </c>
      <c r="F136" s="154" t="s">
        <v>1338</v>
      </c>
      <c r="G136" s="154" t="s">
        <v>1413</v>
      </c>
      <c r="H136" s="154" t="s">
        <v>1320</v>
      </c>
      <c r="I136" s="524" t="s">
        <v>34</v>
      </c>
      <c r="J136" s="154" t="s">
        <v>663</v>
      </c>
      <c r="K136" s="154" t="s">
        <v>608</v>
      </c>
      <c r="L136" s="154" t="s">
        <v>48</v>
      </c>
      <c r="M136" s="154">
        <v>1825</v>
      </c>
      <c r="N136" s="524" t="s">
        <v>34</v>
      </c>
      <c r="O136" s="524">
        <v>2E-3</v>
      </c>
      <c r="P136" s="525" t="s">
        <v>34</v>
      </c>
      <c r="Q136" s="525" t="s">
        <v>1418</v>
      </c>
      <c r="R136" s="525" t="s">
        <v>34</v>
      </c>
      <c r="S136" s="526" t="s">
        <v>34</v>
      </c>
      <c r="T136" s="527" t="s">
        <v>34</v>
      </c>
      <c r="U136" s="528" t="s">
        <v>34</v>
      </c>
      <c r="V136" s="527" t="s">
        <v>34</v>
      </c>
      <c r="W136" s="528" t="s">
        <v>34</v>
      </c>
      <c r="X136" s="527" t="s">
        <v>34</v>
      </c>
      <c r="Y136" s="528" t="s">
        <v>34</v>
      </c>
      <c r="Z136" s="527" t="s">
        <v>34</v>
      </c>
      <c r="AA136" s="528" t="s">
        <v>34</v>
      </c>
      <c r="AB136" s="527" t="s">
        <v>34</v>
      </c>
      <c r="AC136" s="529" t="s">
        <v>34</v>
      </c>
      <c r="AD136" s="155" t="s">
        <v>34</v>
      </c>
    </row>
    <row r="137" spans="1:30" ht="5.25" customHeight="1">
      <c r="E137" s="530" t="s">
        <v>1390</v>
      </c>
      <c r="P137" s="540"/>
      <c r="Q137" s="540"/>
      <c r="R137" s="540"/>
      <c r="S137" s="541"/>
      <c r="AC137" s="542"/>
    </row>
    <row r="138" spans="1:30" s="425" customFormat="1">
      <c r="A138" s="517"/>
      <c r="B138" s="513" t="s">
        <v>661</v>
      </c>
      <c r="C138" s="498" t="s">
        <v>866</v>
      </c>
      <c r="D138" s="513" t="str">
        <f>B138&amp;" "&amp;C138</f>
        <v>Pré-fixado Longa</v>
      </c>
      <c r="E138" s="535" t="s">
        <v>1367</v>
      </c>
      <c r="F138" s="535"/>
      <c r="G138" s="535"/>
      <c r="H138" s="535"/>
      <c r="I138" s="535"/>
      <c r="J138" s="536"/>
      <c r="K138" s="535"/>
      <c r="L138" s="535"/>
      <c r="M138" s="535"/>
      <c r="N138" s="535"/>
      <c r="O138" s="535"/>
      <c r="P138" s="537"/>
      <c r="Q138" s="537"/>
      <c r="R138" s="537"/>
      <c r="S138" s="538"/>
      <c r="T138" s="535"/>
      <c r="U138" s="535"/>
      <c r="V138" s="535"/>
      <c r="W138" s="535"/>
      <c r="X138" s="535"/>
      <c r="Y138" s="535"/>
      <c r="Z138" s="535"/>
      <c r="AA138" s="535"/>
      <c r="AB138" s="535"/>
      <c r="AC138" s="539"/>
      <c r="AD138" s="535"/>
    </row>
    <row r="139" spans="1:30">
      <c r="E139" s="523" t="s">
        <v>4995</v>
      </c>
      <c r="F139" s="154" t="s">
        <v>1338</v>
      </c>
      <c r="G139" s="154" t="s">
        <v>1413</v>
      </c>
      <c r="H139" s="154" t="s">
        <v>1320</v>
      </c>
      <c r="I139" s="524" t="s">
        <v>34</v>
      </c>
      <c r="J139" s="154" t="s">
        <v>663</v>
      </c>
      <c r="K139" s="154" t="s">
        <v>608</v>
      </c>
      <c r="L139" s="154" t="s">
        <v>48</v>
      </c>
      <c r="M139" s="154">
        <v>2190</v>
      </c>
      <c r="N139" s="524" t="s">
        <v>34</v>
      </c>
      <c r="O139" s="524">
        <v>2E-3</v>
      </c>
      <c r="P139" s="525" t="s">
        <v>34</v>
      </c>
      <c r="Q139" s="525" t="s">
        <v>1418</v>
      </c>
      <c r="R139" s="525" t="s">
        <v>34</v>
      </c>
      <c r="S139" s="526" t="s">
        <v>34</v>
      </c>
      <c r="T139" s="527" t="s">
        <v>34</v>
      </c>
      <c r="U139" s="528" t="s">
        <v>34</v>
      </c>
      <c r="V139" s="527" t="s">
        <v>34</v>
      </c>
      <c r="W139" s="528" t="s">
        <v>34</v>
      </c>
      <c r="X139" s="527" t="s">
        <v>34</v>
      </c>
      <c r="Y139" s="528" t="s">
        <v>34</v>
      </c>
      <c r="Z139" s="527" t="s">
        <v>34</v>
      </c>
      <c r="AA139" s="528" t="s">
        <v>34</v>
      </c>
      <c r="AB139" s="527" t="s">
        <v>34</v>
      </c>
      <c r="AC139" s="529" t="s">
        <v>34</v>
      </c>
      <c r="AD139" s="155" t="s">
        <v>34</v>
      </c>
    </row>
    <row r="140" spans="1:30" s="69" customFormat="1" ht="5.25" customHeight="1">
      <c r="B140" s="27"/>
      <c r="C140" s="27"/>
      <c r="D140" s="27"/>
      <c r="E140" s="530" t="s">
        <v>1390</v>
      </c>
      <c r="J140" s="76"/>
    </row>
    <row r="141" spans="1:30" s="425" customFormat="1">
      <c r="A141" s="517"/>
      <c r="B141" s="513" t="s">
        <v>4215</v>
      </c>
      <c r="C141" s="513" t="s">
        <v>34</v>
      </c>
      <c r="D141" s="513" t="str">
        <f>B141&amp;" "&amp;C141</f>
        <v>RF Internacional -</v>
      </c>
      <c r="E141" s="518" t="s">
        <v>628</v>
      </c>
      <c r="F141" s="518"/>
      <c r="G141" s="518"/>
      <c r="H141" s="518"/>
      <c r="I141" s="518"/>
      <c r="J141" s="519"/>
      <c r="K141" s="518"/>
      <c r="L141" s="518"/>
      <c r="M141" s="518"/>
      <c r="N141" s="518"/>
      <c r="O141" s="518"/>
      <c r="P141" s="520"/>
      <c r="Q141" s="520"/>
      <c r="R141" s="520"/>
      <c r="S141" s="521"/>
      <c r="T141" s="518"/>
      <c r="U141" s="518"/>
      <c r="V141" s="518"/>
      <c r="W141" s="518"/>
      <c r="X141" s="518"/>
      <c r="Y141" s="518"/>
      <c r="Z141" s="518"/>
      <c r="AA141" s="518"/>
      <c r="AB141" s="518"/>
      <c r="AC141" s="522"/>
      <c r="AD141" s="518"/>
    </row>
    <row r="142" spans="1:30">
      <c r="E142" s="523" t="s">
        <v>4825</v>
      </c>
      <c r="F142" s="154" t="s">
        <v>1338</v>
      </c>
      <c r="G142" s="154" t="s">
        <v>34</v>
      </c>
      <c r="H142" s="154" t="s">
        <v>1320</v>
      </c>
      <c r="I142" s="524" t="s">
        <v>34</v>
      </c>
      <c r="J142" s="154" t="s">
        <v>34</v>
      </c>
      <c r="K142" s="154" t="s">
        <v>611</v>
      </c>
      <c r="L142" s="154" t="s">
        <v>48</v>
      </c>
      <c r="M142" s="154">
        <v>6</v>
      </c>
      <c r="N142" s="524">
        <v>9.300000000000001E-3</v>
      </c>
      <c r="O142" s="524">
        <v>5.0697399999999997E-3</v>
      </c>
      <c r="P142" s="525">
        <v>25000</v>
      </c>
      <c r="Q142" s="525" t="s">
        <v>34</v>
      </c>
      <c r="R142" s="525">
        <v>45059037.410000004</v>
      </c>
      <c r="S142" s="526">
        <v>43099</v>
      </c>
      <c r="T142" s="527">
        <v>4.051722435108851E-2</v>
      </c>
      <c r="U142" s="528">
        <v>2.0260253282773228</v>
      </c>
      <c r="V142" s="527">
        <v>2.9778991931096899E-2</v>
      </c>
      <c r="W142" s="528">
        <v>0.23094531613674921</v>
      </c>
      <c r="X142" s="527">
        <v>7.4570207554442547E-2</v>
      </c>
      <c r="Y142" s="528">
        <v>0.38619855134230324</v>
      </c>
      <c r="Z142" s="527">
        <v>0.13986905947776807</v>
      </c>
      <c r="AA142" s="528">
        <v>0.63154754939344104</v>
      </c>
      <c r="AB142" s="527">
        <v>7.5819834884563481E-2</v>
      </c>
      <c r="AC142" s="529">
        <v>-1.3079020505210954</v>
      </c>
      <c r="AD142" s="155">
        <v>29066331000106</v>
      </c>
    </row>
    <row r="143" spans="1:30">
      <c r="E143" s="523" t="s">
        <v>4826</v>
      </c>
      <c r="F143" s="154" t="s">
        <v>1338</v>
      </c>
      <c r="G143" s="154" t="s">
        <v>34</v>
      </c>
      <c r="H143" s="154" t="s">
        <v>1320</v>
      </c>
      <c r="I143" s="524" t="s">
        <v>34</v>
      </c>
      <c r="J143" s="154" t="s">
        <v>34</v>
      </c>
      <c r="K143" s="154" t="s">
        <v>611</v>
      </c>
      <c r="L143" s="154" t="s">
        <v>49</v>
      </c>
      <c r="M143" s="154">
        <v>6</v>
      </c>
      <c r="N143" s="524">
        <v>9.300000000000001E-3</v>
      </c>
      <c r="O143" s="524">
        <v>4.3499200000000002E-3</v>
      </c>
      <c r="P143" s="525">
        <v>25000</v>
      </c>
      <c r="Q143" s="525" t="s">
        <v>34</v>
      </c>
      <c r="R143" s="525">
        <v>204470610.84</v>
      </c>
      <c r="S143" s="526">
        <v>43525</v>
      </c>
      <c r="T143" s="527">
        <v>-8.3137237103577677E-3</v>
      </c>
      <c r="U143" s="528">
        <v>-0.4157198593746228</v>
      </c>
      <c r="V143" s="527">
        <v>-4.2122399428169977E-2</v>
      </c>
      <c r="W143" s="528">
        <v>-0.32667226865455595</v>
      </c>
      <c r="X143" s="527">
        <v>-0.12272193426512512</v>
      </c>
      <c r="Y143" s="528">
        <v>-0.63557598651598646</v>
      </c>
      <c r="Z143" s="527">
        <v>0.14219004653302947</v>
      </c>
      <c r="AA143" s="528">
        <v>0.64202744889657037</v>
      </c>
      <c r="AB143" s="527">
        <v>0.16665483860459182</v>
      </c>
      <c r="AC143" s="529">
        <v>-1.0264707002047102</v>
      </c>
      <c r="AD143" s="155">
        <v>32225478000106</v>
      </c>
    </row>
    <row r="144" spans="1:30">
      <c r="E144" s="523" t="s">
        <v>2611</v>
      </c>
      <c r="F144" s="154" t="s">
        <v>1338</v>
      </c>
      <c r="G144" s="154" t="s">
        <v>34</v>
      </c>
      <c r="H144" s="154" t="s">
        <v>1320</v>
      </c>
      <c r="I144" s="524" t="s">
        <v>34</v>
      </c>
      <c r="J144" s="154" t="s">
        <v>34</v>
      </c>
      <c r="K144" s="154" t="s">
        <v>611</v>
      </c>
      <c r="L144" s="154" t="s">
        <v>48</v>
      </c>
      <c r="M144" s="154">
        <v>6</v>
      </c>
      <c r="N144" s="524">
        <v>9.300000000000001E-3</v>
      </c>
      <c r="O144" s="524">
        <v>4.3499200000000002E-3</v>
      </c>
      <c r="P144" s="525">
        <v>5000</v>
      </c>
      <c r="Q144" s="525" t="s">
        <v>34</v>
      </c>
      <c r="R144" s="525">
        <v>344252767</v>
      </c>
      <c r="S144" s="526">
        <v>42405</v>
      </c>
      <c r="T144" s="527">
        <v>1.6451820790420735E-2</v>
      </c>
      <c r="U144" s="528">
        <v>0.82265767587745386</v>
      </c>
      <c r="V144" s="527">
        <v>3.0454420175625385E-2</v>
      </c>
      <c r="W144" s="528">
        <v>0.23618347160625758</v>
      </c>
      <c r="X144" s="527">
        <v>7.1582969593118495E-2</v>
      </c>
      <c r="Y144" s="528">
        <v>0.37072766811677632</v>
      </c>
      <c r="Z144" s="527">
        <v>0.14101212699064192</v>
      </c>
      <c r="AA144" s="528">
        <v>0.63670881586110806</v>
      </c>
      <c r="AB144" s="527">
        <v>6.9860766759472795E-2</v>
      </c>
      <c r="AC144" s="529">
        <v>-1.4097968550825883</v>
      </c>
      <c r="AD144" s="155">
        <v>23729512000199</v>
      </c>
    </row>
    <row r="145" spans="1:30">
      <c r="E145" s="523" t="s">
        <v>4832</v>
      </c>
      <c r="F145" s="154" t="s">
        <v>1338</v>
      </c>
      <c r="G145" s="154" t="s">
        <v>1411</v>
      </c>
      <c r="H145" s="154" t="s">
        <v>1320</v>
      </c>
      <c r="I145" s="524" t="s">
        <v>34</v>
      </c>
      <c r="J145" s="154" t="s">
        <v>663</v>
      </c>
      <c r="K145" s="154" t="s">
        <v>700</v>
      </c>
      <c r="L145" s="154" t="s">
        <v>48</v>
      </c>
      <c r="M145" s="154">
        <v>17</v>
      </c>
      <c r="N145" s="524">
        <v>0.01</v>
      </c>
      <c r="O145" s="524">
        <v>0</v>
      </c>
      <c r="P145" s="525">
        <v>5000</v>
      </c>
      <c r="Q145" s="525" t="s">
        <v>34</v>
      </c>
      <c r="R145" s="525">
        <v>43752515</v>
      </c>
      <c r="S145" s="526">
        <v>39981</v>
      </c>
      <c r="T145" s="527">
        <v>1.3935918533949376E-3</v>
      </c>
      <c r="U145" s="528">
        <v>6.9685237265845135E-2</v>
      </c>
      <c r="V145" s="527">
        <v>8.0294998269876405E-3</v>
      </c>
      <c r="W145" s="528">
        <v>6.2271260902797408E-2</v>
      </c>
      <c r="X145" s="527">
        <v>8.0294998269876405E-3</v>
      </c>
      <c r="Y145" s="528">
        <v>4.1584719995876679E-2</v>
      </c>
      <c r="Z145" s="527">
        <v>8.0294998269876405E-3</v>
      </c>
      <c r="AA145" s="528">
        <v>3.6255416012110464E-2</v>
      </c>
      <c r="AB145" s="527">
        <v>3.2806475820120251E-2</v>
      </c>
      <c r="AC145" s="529">
        <v>-3.6856872491510888</v>
      </c>
      <c r="AD145" s="155">
        <v>9577092000141</v>
      </c>
    </row>
    <row r="146" spans="1:30">
      <c r="E146" s="523" t="s">
        <v>4837</v>
      </c>
      <c r="F146" s="154" t="s">
        <v>1338</v>
      </c>
      <c r="G146" s="154" t="s">
        <v>34</v>
      </c>
      <c r="H146" s="154" t="s">
        <v>1320</v>
      </c>
      <c r="I146" s="524" t="s">
        <v>34</v>
      </c>
      <c r="J146" s="154" t="s">
        <v>34</v>
      </c>
      <c r="K146" s="154" t="s">
        <v>611</v>
      </c>
      <c r="L146" s="154" t="s">
        <v>48</v>
      </c>
      <c r="M146" s="154">
        <v>26</v>
      </c>
      <c r="N146" s="524">
        <v>0</v>
      </c>
      <c r="O146" s="524">
        <v>5.6666666666666697E-3</v>
      </c>
      <c r="P146" s="525">
        <v>5000</v>
      </c>
      <c r="Q146" s="525" t="s">
        <v>34</v>
      </c>
      <c r="R146" s="525">
        <v>23767021.18</v>
      </c>
      <c r="S146" s="526">
        <v>43287</v>
      </c>
      <c r="T146" s="527">
        <v>4.0225885035342079E-2</v>
      </c>
      <c r="U146" s="528">
        <v>2.011457182450981</v>
      </c>
      <c r="V146" s="527">
        <v>6.3289104127281393E-2</v>
      </c>
      <c r="W146" s="528">
        <v>0.49082662685513723</v>
      </c>
      <c r="X146" s="527">
        <v>0.10583075443976675</v>
      </c>
      <c r="Y146" s="528">
        <v>0.54809669159444363</v>
      </c>
      <c r="Z146" s="527">
        <v>0.16511817160503495</v>
      </c>
      <c r="AA146" s="528">
        <v>0.74555428503514454</v>
      </c>
      <c r="AB146" s="527">
        <v>5.4801573418696847E-2</v>
      </c>
      <c r="AC146" s="529">
        <v>-1.1980459907216328</v>
      </c>
      <c r="AD146" s="155">
        <v>30338686000196</v>
      </c>
    </row>
    <row r="147" spans="1:30">
      <c r="E147" s="523" t="s">
        <v>4863</v>
      </c>
      <c r="F147" s="154" t="s">
        <v>1338</v>
      </c>
      <c r="G147" s="154" t="s">
        <v>1411</v>
      </c>
      <c r="H147" s="154" t="s">
        <v>1320</v>
      </c>
      <c r="I147" s="524" t="s">
        <v>34</v>
      </c>
      <c r="J147" s="154" t="s">
        <v>663</v>
      </c>
      <c r="K147" s="154" t="s">
        <v>611</v>
      </c>
      <c r="L147" s="154" t="s">
        <v>48</v>
      </c>
      <c r="M147" s="154">
        <v>46</v>
      </c>
      <c r="N147" s="524">
        <v>8.3000000000000001E-3</v>
      </c>
      <c r="O147" s="524">
        <v>1.33333333333333E-3</v>
      </c>
      <c r="P147" s="525">
        <v>1000</v>
      </c>
      <c r="Q147" s="525" t="s">
        <v>34</v>
      </c>
      <c r="R147" s="525">
        <v>239062419.97999999</v>
      </c>
      <c r="S147" s="526">
        <v>43740</v>
      </c>
      <c r="T147" s="527">
        <v>-1.433426634493018E-2</v>
      </c>
      <c r="U147" s="528">
        <v>-0.71677137667307989</v>
      </c>
      <c r="V147" s="527">
        <v>8.4850911547706964E-2</v>
      </c>
      <c r="W147" s="528">
        <v>0.65804512917085567</v>
      </c>
      <c r="X147" s="527">
        <v>0.1490487000000007</v>
      </c>
      <c r="Y147" s="528">
        <v>0.77192211081655382</v>
      </c>
      <c r="Z147" s="527">
        <v>0.1490487000000007</v>
      </c>
      <c r="AA147" s="528">
        <v>0.67299616925100303</v>
      </c>
      <c r="AB147" s="527">
        <v>2.8559806474559114E-2</v>
      </c>
      <c r="AC147" s="529">
        <v>-1.5438829369645461</v>
      </c>
      <c r="AD147" s="155">
        <v>34781162000126</v>
      </c>
    </row>
    <row r="148" spans="1:30">
      <c r="E148" s="523" t="s">
        <v>4872</v>
      </c>
      <c r="F148" s="154" t="s">
        <v>1338</v>
      </c>
      <c r="G148" s="154" t="s">
        <v>1411</v>
      </c>
      <c r="H148" s="154" t="s">
        <v>1320</v>
      </c>
      <c r="I148" s="524" t="s">
        <v>34</v>
      </c>
      <c r="J148" s="154" t="s">
        <v>663</v>
      </c>
      <c r="K148" s="154" t="s">
        <v>611</v>
      </c>
      <c r="L148" s="154" t="s">
        <v>48</v>
      </c>
      <c r="M148" s="154">
        <v>76</v>
      </c>
      <c r="N148" s="524">
        <v>0.01</v>
      </c>
      <c r="O148" s="524">
        <v>2.0002666666666699E-3</v>
      </c>
      <c r="P148" s="525">
        <v>100000</v>
      </c>
      <c r="Q148" s="525" t="s">
        <v>34</v>
      </c>
      <c r="R148" s="525">
        <v>130430705.99999999</v>
      </c>
      <c r="S148" s="526">
        <v>42756</v>
      </c>
      <c r="T148" s="527">
        <v>1.2317520583436936E-2</v>
      </c>
      <c r="U148" s="528">
        <v>0.61592591998346147</v>
      </c>
      <c r="V148" s="527">
        <v>0.13803964979135808</v>
      </c>
      <c r="W148" s="528">
        <v>1.0705402867308229</v>
      </c>
      <c r="X148" s="527">
        <v>0.2110632371171739</v>
      </c>
      <c r="Y148" s="528">
        <v>1.0930949381729791</v>
      </c>
      <c r="Z148" s="527">
        <v>0.18414720791840145</v>
      </c>
      <c r="AA148" s="528">
        <v>0.83147565532172751</v>
      </c>
      <c r="AB148" s="527">
        <v>1.3831209592351823E-2</v>
      </c>
      <c r="AC148" s="529">
        <v>0.65762435915940087</v>
      </c>
      <c r="AD148" s="155">
        <v>26525450000191</v>
      </c>
    </row>
    <row r="149" spans="1:30">
      <c r="E149" s="523" t="s">
        <v>4877</v>
      </c>
      <c r="F149" s="154" t="s">
        <v>1338</v>
      </c>
      <c r="G149" s="154" t="s">
        <v>34</v>
      </c>
      <c r="H149" s="154" t="s">
        <v>1320</v>
      </c>
      <c r="I149" s="524" t="s">
        <v>34</v>
      </c>
      <c r="J149" s="154" t="s">
        <v>685</v>
      </c>
      <c r="K149" s="154" t="s">
        <v>690</v>
      </c>
      <c r="L149" s="154" t="s">
        <v>48</v>
      </c>
      <c r="M149" s="154">
        <v>211</v>
      </c>
      <c r="N149" s="524">
        <v>0</v>
      </c>
      <c r="O149" s="524">
        <v>5.3333333333333297E-3</v>
      </c>
      <c r="P149" s="525">
        <v>50000</v>
      </c>
      <c r="Q149" s="525" t="s">
        <v>34</v>
      </c>
      <c r="R149" s="525">
        <v>33082933.809999999</v>
      </c>
      <c r="S149" s="526">
        <v>43732</v>
      </c>
      <c r="T149" s="527">
        <v>2.4511054403020927E-2</v>
      </c>
      <c r="U149" s="528">
        <v>1.2256519995790298</v>
      </c>
      <c r="V149" s="527">
        <v>0.12267285033450914</v>
      </c>
      <c r="W149" s="528">
        <v>0.95136599208769057</v>
      </c>
      <c r="X149" s="527">
        <v>0.28876254596407969</v>
      </c>
      <c r="Y149" s="528">
        <v>1.4954990818796372</v>
      </c>
      <c r="Z149" s="527">
        <v>0.33030764230820941</v>
      </c>
      <c r="AA149" s="528">
        <v>1.4914305052493209</v>
      </c>
      <c r="AB149" s="527">
        <v>2.4931059616470273E-2</v>
      </c>
      <c r="AC149" s="529">
        <v>-0.25153600403475601</v>
      </c>
      <c r="AD149" s="155">
        <v>35420451000162</v>
      </c>
    </row>
    <row r="150" spans="1:30">
      <c r="E150" s="523" t="s">
        <v>5000</v>
      </c>
      <c r="F150" s="154" t="s">
        <v>1338</v>
      </c>
      <c r="G150" s="154" t="s">
        <v>34</v>
      </c>
      <c r="H150" s="154" t="s">
        <v>1320</v>
      </c>
      <c r="I150" s="524" t="s">
        <v>34</v>
      </c>
      <c r="J150" s="154" t="s">
        <v>663</v>
      </c>
      <c r="K150" s="154" t="s">
        <v>611</v>
      </c>
      <c r="L150" s="154" t="s">
        <v>49</v>
      </c>
      <c r="M150" s="154">
        <v>20026</v>
      </c>
      <c r="N150" s="524" t="s">
        <v>34</v>
      </c>
      <c r="O150" s="524">
        <v>2E-3</v>
      </c>
      <c r="P150" s="525" t="s">
        <v>34</v>
      </c>
      <c r="Q150" s="525" t="s">
        <v>1418</v>
      </c>
      <c r="R150" s="525" t="s">
        <v>34</v>
      </c>
      <c r="S150" s="526">
        <v>35649</v>
      </c>
      <c r="T150" s="527" t="s">
        <v>34</v>
      </c>
      <c r="U150" s="528" t="s">
        <v>34</v>
      </c>
      <c r="V150" s="527" t="s">
        <v>34</v>
      </c>
      <c r="W150" s="528" t="s">
        <v>34</v>
      </c>
      <c r="X150" s="527" t="s">
        <v>34</v>
      </c>
      <c r="Y150" s="528" t="s">
        <v>34</v>
      </c>
      <c r="Z150" s="527" t="s">
        <v>34</v>
      </c>
      <c r="AA150" s="528" t="s">
        <v>34</v>
      </c>
      <c r="AB150" s="527" t="s">
        <v>34</v>
      </c>
      <c r="AC150" s="529" t="s">
        <v>34</v>
      </c>
      <c r="AD150" s="155" t="s">
        <v>34</v>
      </c>
    </row>
    <row r="151" spans="1:30" s="425" customFormat="1" ht="7.5" customHeight="1">
      <c r="B151" s="513"/>
      <c r="C151" s="513"/>
      <c r="D151" s="513"/>
      <c r="E151" s="514" t="s">
        <v>1390</v>
      </c>
      <c r="J151" s="515"/>
      <c r="P151" s="516"/>
      <c r="Q151" s="516"/>
      <c r="R151" s="516"/>
    </row>
    <row r="152" spans="1:30" s="505" customFormat="1" ht="21.75" customHeight="1">
      <c r="B152" s="532" t="s">
        <v>12</v>
      </c>
      <c r="C152" s="506"/>
      <c r="D152" s="506"/>
      <c r="E152" s="507" t="s">
        <v>1334</v>
      </c>
      <c r="F152" s="507"/>
      <c r="G152" s="507"/>
      <c r="H152" s="507"/>
      <c r="I152" s="507"/>
      <c r="J152" s="508"/>
      <c r="K152" s="507"/>
      <c r="L152" s="507"/>
      <c r="M152" s="507"/>
      <c r="N152" s="507"/>
      <c r="O152" s="507"/>
      <c r="P152" s="543"/>
      <c r="Q152" s="543"/>
      <c r="R152" s="543"/>
      <c r="S152" s="544"/>
      <c r="T152" s="507"/>
      <c r="U152" s="507"/>
      <c r="V152" s="507"/>
      <c r="W152" s="507"/>
      <c r="X152" s="507"/>
      <c r="Y152" s="507"/>
      <c r="Z152" s="507"/>
      <c r="AA152" s="507"/>
      <c r="AB152" s="507"/>
      <c r="AC152" s="507"/>
      <c r="AD152" s="507"/>
    </row>
    <row r="153" spans="1:30" s="56" customFormat="1" ht="5.25" customHeight="1">
      <c r="B153" s="27"/>
      <c r="C153" s="27"/>
      <c r="D153" s="27"/>
      <c r="J153" s="545"/>
      <c r="P153" s="546"/>
      <c r="Q153" s="546"/>
      <c r="R153" s="546"/>
    </row>
    <row r="154" spans="1:30" s="425" customFormat="1">
      <c r="A154" s="517"/>
      <c r="B154" s="513" t="s">
        <v>615</v>
      </c>
      <c r="C154" s="513" t="s">
        <v>34</v>
      </c>
      <c r="D154" s="513" t="str">
        <f>B154&amp;" "&amp;C154</f>
        <v>Macro -</v>
      </c>
      <c r="E154" s="518" t="s">
        <v>615</v>
      </c>
      <c r="F154" s="518"/>
      <c r="G154" s="518"/>
      <c r="H154" s="518"/>
      <c r="I154" s="518"/>
      <c r="J154" s="519"/>
      <c r="K154" s="518"/>
      <c r="L154" s="518"/>
      <c r="M154" s="518"/>
      <c r="N154" s="518"/>
      <c r="O154" s="518"/>
      <c r="P154" s="520"/>
      <c r="Q154" s="520"/>
      <c r="R154" s="520"/>
      <c r="S154" s="521"/>
      <c r="T154" s="518"/>
      <c r="U154" s="518"/>
      <c r="V154" s="518"/>
      <c r="W154" s="518"/>
      <c r="X154" s="518"/>
      <c r="Y154" s="518"/>
      <c r="Z154" s="518"/>
      <c r="AA154" s="518"/>
      <c r="AB154" s="518"/>
      <c r="AC154" s="522"/>
      <c r="AD154" s="518"/>
    </row>
    <row r="155" spans="1:30">
      <c r="E155" s="523" t="s">
        <v>2599</v>
      </c>
      <c r="F155" s="154" t="s">
        <v>715</v>
      </c>
      <c r="G155" s="154" t="s">
        <v>34</v>
      </c>
      <c r="H155" s="154" t="s">
        <v>1320</v>
      </c>
      <c r="I155" s="524" t="s">
        <v>34</v>
      </c>
      <c r="J155" s="154" t="s">
        <v>619</v>
      </c>
      <c r="K155" s="154" t="s">
        <v>611</v>
      </c>
      <c r="L155" s="154" t="s">
        <v>48</v>
      </c>
      <c r="M155" s="154">
        <v>1</v>
      </c>
      <c r="N155" s="524">
        <v>2.5000000000000001E-2</v>
      </c>
      <c r="O155" s="524">
        <v>4.6666666666666697E-3</v>
      </c>
      <c r="P155" s="525">
        <v>1000</v>
      </c>
      <c r="Q155" s="525" t="s">
        <v>34</v>
      </c>
      <c r="R155" s="525">
        <v>280407799</v>
      </c>
      <c r="S155" s="526">
        <v>42187</v>
      </c>
      <c r="T155" s="527">
        <v>-1.227726085553249E-2</v>
      </c>
      <c r="U155" s="528">
        <v>-0.61391277052047832</v>
      </c>
      <c r="V155" s="527">
        <v>-6.3355831601915824E-2</v>
      </c>
      <c r="W155" s="528">
        <v>-0.49134411911142695</v>
      </c>
      <c r="X155" s="527">
        <v>2.0615118469667681E-2</v>
      </c>
      <c r="Y155" s="528">
        <v>0.10676554551525191</v>
      </c>
      <c r="Z155" s="527">
        <v>0.20754578812217228</v>
      </c>
      <c r="AA155" s="528">
        <v>0.93712672670343067</v>
      </c>
      <c r="AB155" s="527">
        <v>0.1236901544060167</v>
      </c>
      <c r="AC155" s="529">
        <v>-1.5546891502574605</v>
      </c>
      <c r="AD155" s="155">
        <v>17414721000140</v>
      </c>
    </row>
    <row r="156" spans="1:30">
      <c r="E156" s="523" t="s">
        <v>4807</v>
      </c>
      <c r="F156" s="154" t="s">
        <v>715</v>
      </c>
      <c r="G156" s="154" t="s">
        <v>34</v>
      </c>
      <c r="H156" s="154" t="s">
        <v>1320</v>
      </c>
      <c r="I156" s="524" t="s">
        <v>34</v>
      </c>
      <c r="J156" s="154" t="s">
        <v>619</v>
      </c>
      <c r="K156" s="154" t="s">
        <v>608</v>
      </c>
      <c r="L156" s="154" t="s">
        <v>48</v>
      </c>
      <c r="M156" s="154">
        <v>15</v>
      </c>
      <c r="N156" s="524">
        <v>1.8000000000000002E-2</v>
      </c>
      <c r="O156" s="524">
        <v>5.0004000000000003E-3</v>
      </c>
      <c r="P156" s="525">
        <v>1000</v>
      </c>
      <c r="Q156" s="525" t="s">
        <v>34</v>
      </c>
      <c r="R156" s="525">
        <v>635379863.99000001</v>
      </c>
      <c r="S156" s="526">
        <v>42965</v>
      </c>
      <c r="T156" s="527">
        <v>1.5682012738987616E-2</v>
      </c>
      <c r="U156" s="528">
        <v>0.78416415527987593</v>
      </c>
      <c r="V156" s="527">
        <v>0.17549308497256622</v>
      </c>
      <c r="W156" s="528">
        <v>1.3610032899226423</v>
      </c>
      <c r="X156" s="527">
        <v>0.2797813342170421</v>
      </c>
      <c r="Y156" s="528">
        <v>1.4489854529149857</v>
      </c>
      <c r="Z156" s="527">
        <v>0.48589063573520153</v>
      </c>
      <c r="AA156" s="528">
        <v>2.1939308194215958</v>
      </c>
      <c r="AB156" s="527">
        <v>2.4972455256781236E-2</v>
      </c>
      <c r="AC156" s="529">
        <v>1.8640207799806749</v>
      </c>
      <c r="AD156" s="155">
        <v>27928186000108</v>
      </c>
    </row>
    <row r="157" spans="1:30">
      <c r="E157" s="523" t="s">
        <v>4799</v>
      </c>
      <c r="F157" s="154" t="s">
        <v>715</v>
      </c>
      <c r="G157" s="154" t="s">
        <v>34</v>
      </c>
      <c r="H157" s="154" t="s">
        <v>1320</v>
      </c>
      <c r="I157" s="524" t="s">
        <v>34</v>
      </c>
      <c r="J157" s="154" t="s">
        <v>619</v>
      </c>
      <c r="K157" s="154" t="s">
        <v>611</v>
      </c>
      <c r="L157" s="154" t="s">
        <v>48</v>
      </c>
      <c r="M157" s="154">
        <v>30</v>
      </c>
      <c r="N157" s="524">
        <v>1.9E-2</v>
      </c>
      <c r="O157" s="524">
        <v>3.8E-3</v>
      </c>
      <c r="P157" s="525">
        <v>10000</v>
      </c>
      <c r="Q157" s="525" t="s">
        <v>34</v>
      </c>
      <c r="R157" s="525">
        <v>4056787360</v>
      </c>
      <c r="S157" s="526">
        <v>42368</v>
      </c>
      <c r="T157" s="527">
        <v>4.7074661365311687E-3</v>
      </c>
      <c r="U157" s="528">
        <v>0.23539237391920984</v>
      </c>
      <c r="V157" s="527">
        <v>0.21210714381833018</v>
      </c>
      <c r="W157" s="528">
        <v>1.6449566693637518</v>
      </c>
      <c r="X157" s="527">
        <v>0.35218366063752482</v>
      </c>
      <c r="Y157" s="528">
        <v>1.8239565639580737</v>
      </c>
      <c r="Z157" s="527">
        <v>0.39585799380850806</v>
      </c>
      <c r="AA157" s="528">
        <v>1.7874085007149474</v>
      </c>
      <c r="AB157" s="527">
        <v>3.9507999416992456E-2</v>
      </c>
      <c r="AC157" s="529">
        <v>2.1049720461363877</v>
      </c>
      <c r="AD157" s="155">
        <v>23565803000199</v>
      </c>
    </row>
    <row r="158" spans="1:30">
      <c r="E158" s="523" t="s">
        <v>4809</v>
      </c>
      <c r="F158" s="154" t="s">
        <v>715</v>
      </c>
      <c r="G158" s="154" t="s">
        <v>34</v>
      </c>
      <c r="H158" s="154" t="s">
        <v>1320</v>
      </c>
      <c r="I158" s="524" t="s">
        <v>34</v>
      </c>
      <c r="J158" s="154" t="s">
        <v>619</v>
      </c>
      <c r="K158" s="154" t="s">
        <v>611</v>
      </c>
      <c r="L158" s="154" t="s">
        <v>48</v>
      </c>
      <c r="M158" s="154">
        <v>30</v>
      </c>
      <c r="N158" s="524">
        <v>1.9799999999999998E-2</v>
      </c>
      <c r="O158" s="524">
        <v>3.9500000000000004E-3</v>
      </c>
      <c r="P158" s="525">
        <v>1000</v>
      </c>
      <c r="Q158" s="525" t="s">
        <v>34</v>
      </c>
      <c r="R158" s="525">
        <v>1104466771</v>
      </c>
      <c r="S158" s="526">
        <v>39631</v>
      </c>
      <c r="T158" s="527">
        <v>3.0125050532667785E-2</v>
      </c>
      <c r="U158" s="528">
        <v>1.50637454495768</v>
      </c>
      <c r="V158" s="527">
        <v>0.18376137182684427</v>
      </c>
      <c r="W158" s="528">
        <v>1.4251264182638854</v>
      </c>
      <c r="X158" s="527">
        <v>0.25981728015614736</v>
      </c>
      <c r="Y158" s="528">
        <v>1.3455917651395031</v>
      </c>
      <c r="Z158" s="527">
        <v>0.42328067278750692</v>
      </c>
      <c r="AA158" s="528">
        <v>1.9112294928032121</v>
      </c>
      <c r="AB158" s="527">
        <v>3.5076267837354479E-2</v>
      </c>
      <c r="AC158" s="529">
        <v>1.5628077261309439</v>
      </c>
      <c r="AD158" s="155">
        <v>8893082000152</v>
      </c>
    </row>
    <row r="159" spans="1:30">
      <c r="E159" s="523" t="s">
        <v>1713</v>
      </c>
      <c r="F159" s="154" t="s">
        <v>715</v>
      </c>
      <c r="G159" s="154" t="s">
        <v>34</v>
      </c>
      <c r="H159" s="154" t="s">
        <v>1320</v>
      </c>
      <c r="I159" s="524" t="s">
        <v>34</v>
      </c>
      <c r="J159" s="154" t="s">
        <v>619</v>
      </c>
      <c r="K159" s="154" t="s">
        <v>611</v>
      </c>
      <c r="L159" s="154" t="s">
        <v>48</v>
      </c>
      <c r="M159" s="154">
        <v>31</v>
      </c>
      <c r="N159" s="524">
        <v>2.5000000000000001E-2</v>
      </c>
      <c r="O159" s="524">
        <v>5.0673000000000003E-3</v>
      </c>
      <c r="P159" s="525">
        <v>500</v>
      </c>
      <c r="Q159" s="525" t="s">
        <v>34</v>
      </c>
      <c r="R159" s="525">
        <v>414989616.25999999</v>
      </c>
      <c r="S159" s="526">
        <v>44014</v>
      </c>
      <c r="T159" s="527">
        <v>2.2503307187067501E-2</v>
      </c>
      <c r="U159" s="528">
        <v>1.1252565066140572</v>
      </c>
      <c r="V159" s="527">
        <v>0.21215789336499391</v>
      </c>
      <c r="W159" s="528">
        <v>1.6453502478342779</v>
      </c>
      <c r="X159" s="527">
        <v>0.35793057733767819</v>
      </c>
      <c r="Y159" s="528">
        <v>1.8537198028851445</v>
      </c>
      <c r="Z159" s="527" t="s">
        <v>34</v>
      </c>
      <c r="AA159" s="528" t="s">
        <v>34</v>
      </c>
      <c r="AB159" s="527">
        <v>3.8645832143997486E-2</v>
      </c>
      <c r="AC159" s="529">
        <v>2.1532460113200189</v>
      </c>
      <c r="AD159" s="155">
        <v>35828684000107</v>
      </c>
    </row>
    <row r="160" spans="1:30">
      <c r="E160" s="523" t="s">
        <v>4812</v>
      </c>
      <c r="F160" s="154" t="s">
        <v>715</v>
      </c>
      <c r="G160" s="154" t="s">
        <v>34</v>
      </c>
      <c r="H160" s="154" t="s">
        <v>1323</v>
      </c>
      <c r="I160" s="524" t="s">
        <v>34</v>
      </c>
      <c r="J160" s="154" t="s">
        <v>619</v>
      </c>
      <c r="K160" s="154" t="s">
        <v>611</v>
      </c>
      <c r="L160" s="154" t="s">
        <v>48</v>
      </c>
      <c r="M160" s="154">
        <v>31</v>
      </c>
      <c r="N160" s="524">
        <v>1.9599999999999999E-2</v>
      </c>
      <c r="O160" s="524">
        <v>4.8937499999999997E-3</v>
      </c>
      <c r="P160" s="525">
        <v>5000</v>
      </c>
      <c r="Q160" s="525" t="s">
        <v>34</v>
      </c>
      <c r="R160" s="525">
        <v>5115106860.7999992</v>
      </c>
      <c r="S160" s="526">
        <v>41245</v>
      </c>
      <c r="T160" s="527">
        <v>-2.5737806460035539E-4</v>
      </c>
      <c r="U160" s="528">
        <v>-1.2869945712589464E-2</v>
      </c>
      <c r="V160" s="527">
        <v>0.15587905671375912</v>
      </c>
      <c r="W160" s="528">
        <v>1.2088904189622556</v>
      </c>
      <c r="X160" s="527">
        <v>0.28504004481149647</v>
      </c>
      <c r="Y160" s="528">
        <v>1.4762202760449064</v>
      </c>
      <c r="Z160" s="527">
        <v>0.4866402558192664</v>
      </c>
      <c r="AA160" s="528">
        <v>2.1973155617572839</v>
      </c>
      <c r="AB160" s="527">
        <v>5.6264586210355162E-2</v>
      </c>
      <c r="AC160" s="529">
        <v>0.47872292468781219</v>
      </c>
      <c r="AD160" s="155">
        <v>15799713000134</v>
      </c>
    </row>
    <row r="161" spans="5:30">
      <c r="E161" s="523" t="s">
        <v>1715</v>
      </c>
      <c r="F161" s="154" t="s">
        <v>715</v>
      </c>
      <c r="G161" s="154" t="s">
        <v>34</v>
      </c>
      <c r="H161" s="154" t="s">
        <v>1320</v>
      </c>
      <c r="I161" s="524" t="s">
        <v>34</v>
      </c>
      <c r="J161" s="154" t="s">
        <v>619</v>
      </c>
      <c r="K161" s="154" t="s">
        <v>611</v>
      </c>
      <c r="L161" s="154" t="s">
        <v>48</v>
      </c>
      <c r="M161" s="154">
        <v>31</v>
      </c>
      <c r="N161" s="524">
        <v>2.2000000000000002E-2</v>
      </c>
      <c r="O161" s="524">
        <v>4.0000000000000001E-3</v>
      </c>
      <c r="P161" s="525">
        <v>500</v>
      </c>
      <c r="Q161" s="525" t="s">
        <v>34</v>
      </c>
      <c r="R161" s="525">
        <v>3282515622.0899997</v>
      </c>
      <c r="S161" s="526">
        <v>43238</v>
      </c>
      <c r="T161" s="527">
        <v>5.7795740939399209E-3</v>
      </c>
      <c r="U161" s="528">
        <v>0.28900211424929845</v>
      </c>
      <c r="V161" s="527">
        <v>0.17608815716939219</v>
      </c>
      <c r="W161" s="528">
        <v>1.3656182593258426</v>
      </c>
      <c r="X161" s="527">
        <v>0.39809694711376542</v>
      </c>
      <c r="Y161" s="528">
        <v>2.0617411337749498</v>
      </c>
      <c r="Z161" s="527">
        <v>0.6520930547594681</v>
      </c>
      <c r="AA161" s="528">
        <v>2.9443807819075549</v>
      </c>
      <c r="AB161" s="527">
        <v>4.8796642688519555E-2</v>
      </c>
      <c r="AC161" s="529">
        <v>0.96613711774264177</v>
      </c>
      <c r="AD161" s="155">
        <v>29726133000121</v>
      </c>
    </row>
    <row r="162" spans="5:30">
      <c r="E162" s="523" t="s">
        <v>1716</v>
      </c>
      <c r="F162" s="154" t="s">
        <v>715</v>
      </c>
      <c r="G162" s="154" t="s">
        <v>34</v>
      </c>
      <c r="H162" s="154" t="s">
        <v>1320</v>
      </c>
      <c r="I162" s="524" t="s">
        <v>34</v>
      </c>
      <c r="J162" s="154" t="s">
        <v>619</v>
      </c>
      <c r="K162" s="154" t="s">
        <v>611</v>
      </c>
      <c r="L162" s="154" t="s">
        <v>48</v>
      </c>
      <c r="M162" s="154">
        <v>31</v>
      </c>
      <c r="N162" s="524">
        <v>0</v>
      </c>
      <c r="O162" s="524">
        <v>4.7499999999999999E-3</v>
      </c>
      <c r="P162" s="525">
        <v>100</v>
      </c>
      <c r="Q162" s="525" t="s">
        <v>34</v>
      </c>
      <c r="R162" s="525">
        <v>1418527847.71</v>
      </c>
      <c r="S162" s="526">
        <v>43281</v>
      </c>
      <c r="T162" s="527">
        <v>7.8713747216658803E-3</v>
      </c>
      <c r="U162" s="528">
        <v>0.39360061825233339</v>
      </c>
      <c r="V162" s="527">
        <v>0.1800861959922091</v>
      </c>
      <c r="W162" s="528">
        <v>1.396624290087356</v>
      </c>
      <c r="X162" s="527">
        <v>0.28709664051683736</v>
      </c>
      <c r="Y162" s="528">
        <v>1.4868713699354468</v>
      </c>
      <c r="Z162" s="527">
        <v>0.44500619876991321</v>
      </c>
      <c r="AA162" s="528">
        <v>2.0093262609140545</v>
      </c>
      <c r="AB162" s="527">
        <v>5.3613898034118618E-2</v>
      </c>
      <c r="AC162" s="529">
        <v>0.95389979875880326</v>
      </c>
      <c r="AD162" s="155">
        <v>30338679000194</v>
      </c>
    </row>
    <row r="163" spans="5:30">
      <c r="E163" s="523" t="s">
        <v>2070</v>
      </c>
      <c r="F163" s="154" t="s">
        <v>715</v>
      </c>
      <c r="G163" s="154" t="s">
        <v>34</v>
      </c>
      <c r="H163" s="154" t="s">
        <v>1320</v>
      </c>
      <c r="I163" s="524" t="s">
        <v>34</v>
      </c>
      <c r="J163" s="154" t="s">
        <v>619</v>
      </c>
      <c r="K163" s="154" t="s">
        <v>611</v>
      </c>
      <c r="L163" s="154" t="s">
        <v>48</v>
      </c>
      <c r="M163" s="154">
        <v>31</v>
      </c>
      <c r="N163" s="524">
        <v>0</v>
      </c>
      <c r="O163" s="524">
        <v>4.7499999999999999E-3</v>
      </c>
      <c r="P163" s="525">
        <v>10000</v>
      </c>
      <c r="Q163" s="525" t="s">
        <v>34</v>
      </c>
      <c r="R163" s="525">
        <v>264066949.60999998</v>
      </c>
      <c r="S163" s="526">
        <v>43190</v>
      </c>
      <c r="T163" s="527">
        <v>-4.5566462456680945E-3</v>
      </c>
      <c r="U163" s="528">
        <v>-0.22785076849607327</v>
      </c>
      <c r="V163" s="527">
        <v>0.14287065991521297</v>
      </c>
      <c r="W163" s="528">
        <v>1.108006268215187</v>
      </c>
      <c r="X163" s="527">
        <v>0.28438213573764126</v>
      </c>
      <c r="Y163" s="528">
        <v>1.4728129698354884</v>
      </c>
      <c r="Z163" s="527">
        <v>0.38907211805200492</v>
      </c>
      <c r="AA163" s="528">
        <v>1.756768391883808</v>
      </c>
      <c r="AB163" s="527">
        <v>3.0219029266551765E-2</v>
      </c>
      <c r="AC163" s="529">
        <v>0.46086028593379019</v>
      </c>
      <c r="AD163" s="155">
        <v>29148660000104</v>
      </c>
    </row>
    <row r="164" spans="5:30">
      <c r="E164" s="523" t="s">
        <v>4816</v>
      </c>
      <c r="F164" s="154" t="s">
        <v>715</v>
      </c>
      <c r="G164" s="154" t="s">
        <v>34</v>
      </c>
      <c r="H164" s="154" t="s">
        <v>1323</v>
      </c>
      <c r="I164" s="524" t="s">
        <v>34</v>
      </c>
      <c r="J164" s="154" t="s">
        <v>619</v>
      </c>
      <c r="K164" s="154" t="s">
        <v>611</v>
      </c>
      <c r="L164" s="154" t="s">
        <v>48</v>
      </c>
      <c r="M164" s="154">
        <v>43</v>
      </c>
      <c r="N164" s="524">
        <v>0</v>
      </c>
      <c r="O164" s="524">
        <v>4.6666666666666697E-3</v>
      </c>
      <c r="P164" s="525">
        <v>10000</v>
      </c>
      <c r="Q164" s="525" t="s">
        <v>34</v>
      </c>
      <c r="R164" s="525">
        <v>140216005.95999998</v>
      </c>
      <c r="S164" s="526">
        <v>43282</v>
      </c>
      <c r="T164" s="527">
        <v>-4.2733427552801295E-3</v>
      </c>
      <c r="U164" s="528">
        <v>-0.21368444648591398</v>
      </c>
      <c r="V164" s="527">
        <v>6.9198649293152226E-2</v>
      </c>
      <c r="W164" s="528">
        <v>0.53665698201673206</v>
      </c>
      <c r="X164" s="527">
        <v>0.15606815680362129</v>
      </c>
      <c r="Y164" s="528">
        <v>0.80827582549260535</v>
      </c>
      <c r="Z164" s="527">
        <v>0.32222444383354154</v>
      </c>
      <c r="AA164" s="528">
        <v>1.454932624967594</v>
      </c>
      <c r="AB164" s="527">
        <v>4.8787784994119412E-2</v>
      </c>
      <c r="AC164" s="529">
        <v>-1.2245946431230166</v>
      </c>
      <c r="AD164" s="155">
        <v>29993583000180</v>
      </c>
    </row>
    <row r="165" spans="5:30">
      <c r="E165" s="523" t="s">
        <v>2607</v>
      </c>
      <c r="F165" s="154" t="s">
        <v>715</v>
      </c>
      <c r="G165" s="154" t="s">
        <v>1411</v>
      </c>
      <c r="H165" s="154" t="s">
        <v>1320</v>
      </c>
      <c r="I165" s="524" t="s">
        <v>34</v>
      </c>
      <c r="J165" s="154" t="s">
        <v>619</v>
      </c>
      <c r="K165" s="154" t="s">
        <v>611</v>
      </c>
      <c r="L165" s="154" t="s">
        <v>48</v>
      </c>
      <c r="M165" s="154">
        <v>61</v>
      </c>
      <c r="N165" s="524">
        <v>2.3E-2</v>
      </c>
      <c r="O165" s="524">
        <v>3.16666E-3</v>
      </c>
      <c r="P165" s="525">
        <v>5000</v>
      </c>
      <c r="Q165" s="525" t="s">
        <v>34</v>
      </c>
      <c r="R165" s="525">
        <v>839260847.79999995</v>
      </c>
      <c r="S165" s="526">
        <v>40515</v>
      </c>
      <c r="T165" s="527">
        <v>2.232923411945742E-2</v>
      </c>
      <c r="U165" s="528">
        <v>1.1165521481690424</v>
      </c>
      <c r="V165" s="527">
        <v>0.180583743347005</v>
      </c>
      <c r="W165" s="528">
        <v>1.40048292410063</v>
      </c>
      <c r="X165" s="527">
        <v>0.32789497529870837</v>
      </c>
      <c r="Y165" s="528">
        <v>1.6981656428987275</v>
      </c>
      <c r="Z165" s="527">
        <v>0.48234648164362248</v>
      </c>
      <c r="AA165" s="528">
        <v>2.1779279819136677</v>
      </c>
      <c r="AB165" s="527">
        <v>7.8453091987259013E-2</v>
      </c>
      <c r="AC165" s="529">
        <v>0.65822560452560741</v>
      </c>
      <c r="AD165" s="155">
        <v>12831360000114</v>
      </c>
    </row>
    <row r="166" spans="5:30">
      <c r="E166" s="523" t="s">
        <v>2608</v>
      </c>
      <c r="F166" s="154" t="s">
        <v>715</v>
      </c>
      <c r="G166" s="154" t="s">
        <v>1411</v>
      </c>
      <c r="H166" s="154" t="s">
        <v>1323</v>
      </c>
      <c r="I166" s="524" t="s">
        <v>34</v>
      </c>
      <c r="J166" s="154" t="s">
        <v>619</v>
      </c>
      <c r="K166" s="154" t="s">
        <v>611</v>
      </c>
      <c r="L166" s="154" t="s">
        <v>48</v>
      </c>
      <c r="M166" s="154">
        <v>61</v>
      </c>
      <c r="N166" s="524">
        <v>0</v>
      </c>
      <c r="O166" s="524">
        <v>1.2666666666666701E-3</v>
      </c>
      <c r="P166" s="525">
        <v>1000</v>
      </c>
      <c r="Q166" s="525" t="s">
        <v>34</v>
      </c>
      <c r="R166" s="525">
        <v>518185176.27000004</v>
      </c>
      <c r="S166" s="526">
        <v>43338</v>
      </c>
      <c r="T166" s="527">
        <v>-2.558472228373132E-2</v>
      </c>
      <c r="U166" s="528">
        <v>-1.2793397423925044</v>
      </c>
      <c r="V166" s="527">
        <v>0.17510067136446406</v>
      </c>
      <c r="W166" s="528">
        <v>1.35796000071429</v>
      </c>
      <c r="X166" s="527">
        <v>0.42857342205527504</v>
      </c>
      <c r="Y166" s="528">
        <v>2.2195785712507399</v>
      </c>
      <c r="Z166" s="527">
        <v>0.65310730086144497</v>
      </c>
      <c r="AA166" s="528">
        <v>2.9489603840195366</v>
      </c>
      <c r="AB166" s="527">
        <v>6.0632883104905715E-2</v>
      </c>
      <c r="AC166" s="529">
        <v>0.76124966444060171</v>
      </c>
      <c r="AD166" s="155">
        <v>30593439000136</v>
      </c>
    </row>
    <row r="167" spans="5:30">
      <c r="E167" s="523" t="s">
        <v>4465</v>
      </c>
      <c r="F167" s="154" t="s">
        <v>715</v>
      </c>
      <c r="G167" s="154" t="s">
        <v>1411</v>
      </c>
      <c r="H167" s="154" t="s">
        <v>1320</v>
      </c>
      <c r="I167" s="524" t="s">
        <v>34</v>
      </c>
      <c r="J167" s="154" t="s">
        <v>619</v>
      </c>
      <c r="K167" s="154" t="s">
        <v>611</v>
      </c>
      <c r="L167" s="154" t="s">
        <v>48</v>
      </c>
      <c r="M167" s="154">
        <v>61</v>
      </c>
      <c r="N167" s="524">
        <v>1.9E-2</v>
      </c>
      <c r="O167" s="524">
        <v>0</v>
      </c>
      <c r="P167" s="525">
        <v>1000</v>
      </c>
      <c r="Q167" s="525" t="s">
        <v>34</v>
      </c>
      <c r="R167" s="525">
        <v>445811137.75999999</v>
      </c>
      <c r="S167" s="526">
        <v>44876</v>
      </c>
      <c r="T167" s="527">
        <v>-2.5558737304619661E-2</v>
      </c>
      <c r="U167" s="528">
        <v>-1.2780403881875175</v>
      </c>
      <c r="V167" s="527" t="s">
        <v>34</v>
      </c>
      <c r="W167" s="528" t="s">
        <v>34</v>
      </c>
      <c r="X167" s="527" t="s">
        <v>34</v>
      </c>
      <c r="Y167" s="528" t="s">
        <v>34</v>
      </c>
      <c r="Z167" s="527" t="s">
        <v>34</v>
      </c>
      <c r="AA167" s="528" t="s">
        <v>34</v>
      </c>
      <c r="AB167" s="527">
        <v>5.3605171068584048E-2</v>
      </c>
      <c r="AC167" s="529" t="s">
        <v>34</v>
      </c>
      <c r="AD167" s="155">
        <v>47212318000108</v>
      </c>
    </row>
    <row r="168" spans="5:30">
      <c r="E168" s="523" t="s">
        <v>2082</v>
      </c>
      <c r="F168" s="154" t="s">
        <v>715</v>
      </c>
      <c r="G168" s="154" t="s">
        <v>34</v>
      </c>
      <c r="H168" s="154" t="s">
        <v>1320</v>
      </c>
      <c r="I168" s="524" t="s">
        <v>34</v>
      </c>
      <c r="J168" s="154" t="s">
        <v>619</v>
      </c>
      <c r="K168" s="154" t="s">
        <v>611</v>
      </c>
      <c r="L168" s="154" t="s">
        <v>48</v>
      </c>
      <c r="M168" s="154">
        <v>90</v>
      </c>
      <c r="N168" s="524">
        <v>1.9799999999999998E-2</v>
      </c>
      <c r="O168" s="524">
        <v>3.9500000000000004E-3</v>
      </c>
      <c r="P168" s="525">
        <v>50000</v>
      </c>
      <c r="Q168" s="525" t="s">
        <v>34</v>
      </c>
      <c r="R168" s="525">
        <v>871751952.31999993</v>
      </c>
      <c r="S168" s="526">
        <v>43371</v>
      </c>
      <c r="T168" s="527">
        <v>3.5971970928075248E-2</v>
      </c>
      <c r="U168" s="528">
        <v>1.7987442470594117</v>
      </c>
      <c r="V168" s="527">
        <v>0.21994802752675469</v>
      </c>
      <c r="W168" s="528">
        <v>1.7057651537820113</v>
      </c>
      <c r="X168" s="527">
        <v>0.31329405623504991</v>
      </c>
      <c r="Y168" s="528">
        <v>1.6225475914599639</v>
      </c>
      <c r="Z168" s="527">
        <v>0.56250950246143994</v>
      </c>
      <c r="AA168" s="528">
        <v>2.53988622727897</v>
      </c>
      <c r="AB168" s="527">
        <v>5.1871533492231628E-2</v>
      </c>
      <c r="AC168" s="529">
        <v>1.7544134895027785</v>
      </c>
      <c r="AD168" s="155">
        <v>30556738000109</v>
      </c>
    </row>
    <row r="169" spans="5:30">
      <c r="E169" s="523" t="s">
        <v>4817</v>
      </c>
      <c r="F169" s="154" t="s">
        <v>715</v>
      </c>
      <c r="G169" s="154" t="s">
        <v>1411</v>
      </c>
      <c r="H169" s="154" t="s">
        <v>1323</v>
      </c>
      <c r="I169" s="524" t="s">
        <v>34</v>
      </c>
      <c r="J169" s="154" t="s">
        <v>619</v>
      </c>
      <c r="K169" s="154" t="s">
        <v>611</v>
      </c>
      <c r="L169" s="154" t="s">
        <v>48</v>
      </c>
      <c r="M169" s="154">
        <v>91</v>
      </c>
      <c r="N169" s="524">
        <v>1.9E-2</v>
      </c>
      <c r="O169" s="524">
        <v>0</v>
      </c>
      <c r="P169" s="525">
        <v>50000</v>
      </c>
      <c r="Q169" s="525" t="s">
        <v>34</v>
      </c>
      <c r="R169" s="525">
        <v>1092861501.73</v>
      </c>
      <c r="S169" s="526">
        <v>43859</v>
      </c>
      <c r="T169" s="527">
        <v>2.4807200609695101E-2</v>
      </c>
      <c r="U169" s="528">
        <v>1.2404605094215606</v>
      </c>
      <c r="V169" s="527">
        <v>0.26248270605186486</v>
      </c>
      <c r="W169" s="528">
        <v>2.0356347746706436</v>
      </c>
      <c r="X169" s="527">
        <v>0.51778537376798672</v>
      </c>
      <c r="Y169" s="528">
        <v>2.681606606893725</v>
      </c>
      <c r="Z169" s="527">
        <v>0.90205189999999624</v>
      </c>
      <c r="AA169" s="528">
        <v>4.0730142105605989</v>
      </c>
      <c r="AB169" s="527">
        <v>7.1615368564584378E-2</v>
      </c>
      <c r="AC169" s="529">
        <v>1.86466675074985</v>
      </c>
      <c r="AD169" s="155">
        <v>35726908000161</v>
      </c>
    </row>
    <row r="170" spans="5:30">
      <c r="E170" s="523" t="s">
        <v>4886</v>
      </c>
      <c r="F170" s="154" t="s">
        <v>4803</v>
      </c>
      <c r="G170" s="154" t="s">
        <v>34</v>
      </c>
      <c r="H170" s="154" t="s">
        <v>1320</v>
      </c>
      <c r="I170" s="524" t="s">
        <v>4626</v>
      </c>
      <c r="J170" s="154" t="s">
        <v>619</v>
      </c>
      <c r="K170" s="154" t="s">
        <v>608</v>
      </c>
      <c r="L170" s="154" t="s">
        <v>48</v>
      </c>
      <c r="M170" s="154">
        <v>5</v>
      </c>
      <c r="N170" s="524">
        <v>0.02</v>
      </c>
      <c r="O170" s="524">
        <v>0</v>
      </c>
      <c r="P170" s="525">
        <v>0</v>
      </c>
      <c r="Q170" s="525" t="s">
        <v>34</v>
      </c>
      <c r="R170" s="525">
        <v>0</v>
      </c>
      <c r="S170" s="526">
        <v>43201</v>
      </c>
      <c r="T170" s="527" t="s">
        <v>34</v>
      </c>
      <c r="U170" s="528" t="s">
        <v>34</v>
      </c>
      <c r="V170" s="527" t="s">
        <v>34</v>
      </c>
      <c r="W170" s="528" t="s">
        <v>34</v>
      </c>
      <c r="X170" s="527" t="s">
        <v>34</v>
      </c>
      <c r="Y170" s="528" t="s">
        <v>34</v>
      </c>
      <c r="Z170" s="527" t="s">
        <v>34</v>
      </c>
      <c r="AA170" s="528" t="s">
        <v>34</v>
      </c>
      <c r="AB170" s="527" t="s">
        <v>34</v>
      </c>
      <c r="AC170" s="529" t="s">
        <v>34</v>
      </c>
      <c r="AD170" s="155">
        <v>28692566000140</v>
      </c>
    </row>
    <row r="171" spans="5:30">
      <c r="E171" s="523" t="s">
        <v>4796</v>
      </c>
      <c r="F171" s="154" t="s">
        <v>4803</v>
      </c>
      <c r="G171" s="154" t="s">
        <v>34</v>
      </c>
      <c r="H171" s="154" t="s">
        <v>1320</v>
      </c>
      <c r="I171" s="524" t="s">
        <v>4626</v>
      </c>
      <c r="J171" s="154" t="s">
        <v>619</v>
      </c>
      <c r="K171" s="154" t="s">
        <v>608</v>
      </c>
      <c r="L171" s="154" t="s">
        <v>48</v>
      </c>
      <c r="M171" s="154">
        <v>7</v>
      </c>
      <c r="N171" s="524">
        <v>0.02</v>
      </c>
      <c r="O171" s="524">
        <v>0</v>
      </c>
      <c r="P171" s="525">
        <v>0</v>
      </c>
      <c r="Q171" s="525" t="s">
        <v>34</v>
      </c>
      <c r="R171" s="525">
        <v>0</v>
      </c>
      <c r="S171" s="526">
        <v>44652</v>
      </c>
      <c r="T171" s="527" t="s">
        <v>34</v>
      </c>
      <c r="U171" s="528" t="s">
        <v>34</v>
      </c>
      <c r="V171" s="527" t="s">
        <v>34</v>
      </c>
      <c r="W171" s="528" t="s">
        <v>34</v>
      </c>
      <c r="X171" s="527" t="s">
        <v>34</v>
      </c>
      <c r="Y171" s="528" t="s">
        <v>34</v>
      </c>
      <c r="Z171" s="527" t="s">
        <v>34</v>
      </c>
      <c r="AA171" s="528" t="s">
        <v>34</v>
      </c>
      <c r="AB171" s="527" t="s">
        <v>34</v>
      </c>
      <c r="AC171" s="529" t="s">
        <v>34</v>
      </c>
      <c r="AD171" s="155">
        <v>42535251000110</v>
      </c>
    </row>
    <row r="172" spans="5:30">
      <c r="E172" s="523" t="s">
        <v>4797</v>
      </c>
      <c r="F172" s="154" t="s">
        <v>4803</v>
      </c>
      <c r="G172" s="154" t="s">
        <v>34</v>
      </c>
      <c r="H172" s="154" t="s">
        <v>1320</v>
      </c>
      <c r="I172" s="524" t="s">
        <v>4626</v>
      </c>
      <c r="J172" s="154" t="s">
        <v>619</v>
      </c>
      <c r="K172" s="154" t="s">
        <v>608</v>
      </c>
      <c r="L172" s="154" t="s">
        <v>48</v>
      </c>
      <c r="M172" s="154">
        <v>9</v>
      </c>
      <c r="N172" s="524">
        <v>2.2000000000000002E-2</v>
      </c>
      <c r="O172" s="524">
        <v>0</v>
      </c>
      <c r="P172" s="525">
        <v>1</v>
      </c>
      <c r="Q172" s="525" t="s">
        <v>34</v>
      </c>
      <c r="R172" s="525">
        <v>487382413.69</v>
      </c>
      <c r="S172" s="526">
        <v>44511</v>
      </c>
      <c r="T172" s="527">
        <v>5.7259032203766935E-3</v>
      </c>
      <c r="U172" s="528">
        <v>0.28631835318295218</v>
      </c>
      <c r="V172" s="527">
        <v>0.17656505869549743</v>
      </c>
      <c r="W172" s="528">
        <v>1.3693167785358722</v>
      </c>
      <c r="X172" s="527" t="s">
        <v>34</v>
      </c>
      <c r="Y172" s="528" t="s">
        <v>34</v>
      </c>
      <c r="Z172" s="527" t="s">
        <v>34</v>
      </c>
      <c r="AA172" s="528" t="s">
        <v>34</v>
      </c>
      <c r="AB172" s="527">
        <v>4.8499959772593346E-2</v>
      </c>
      <c r="AC172" s="529">
        <v>0.98188018035468827</v>
      </c>
      <c r="AD172" s="155">
        <v>41498482000139</v>
      </c>
    </row>
    <row r="173" spans="5:30">
      <c r="E173" s="523" t="s">
        <v>4889</v>
      </c>
      <c r="F173" s="154" t="s">
        <v>4803</v>
      </c>
      <c r="G173" s="154" t="s">
        <v>34</v>
      </c>
      <c r="H173" s="154" t="s">
        <v>1320</v>
      </c>
      <c r="I173" s="524" t="s">
        <v>4626</v>
      </c>
      <c r="J173" s="154" t="s">
        <v>619</v>
      </c>
      <c r="K173" s="154" t="s">
        <v>608</v>
      </c>
      <c r="L173" s="154" t="s">
        <v>48</v>
      </c>
      <c r="M173" s="154">
        <v>10</v>
      </c>
      <c r="N173" s="524">
        <v>1.9E-2</v>
      </c>
      <c r="O173" s="524">
        <v>0</v>
      </c>
      <c r="P173" s="525">
        <v>1000</v>
      </c>
      <c r="Q173" s="525" t="s">
        <v>34</v>
      </c>
      <c r="R173" s="525">
        <v>61238052.760000005</v>
      </c>
      <c r="S173" s="526">
        <v>44844</v>
      </c>
      <c r="T173" s="527">
        <v>1.6392945111280977E-3</v>
      </c>
      <c r="U173" s="528">
        <v>8.1971365345076763E-2</v>
      </c>
      <c r="V173" s="527" t="s">
        <v>34</v>
      </c>
      <c r="W173" s="528" t="s">
        <v>34</v>
      </c>
      <c r="X173" s="527" t="s">
        <v>34</v>
      </c>
      <c r="Y173" s="528" t="s">
        <v>34</v>
      </c>
      <c r="Z173" s="527" t="s">
        <v>34</v>
      </c>
      <c r="AA173" s="528" t="s">
        <v>34</v>
      </c>
      <c r="AB173" s="527">
        <v>2.8819153443257729E-2</v>
      </c>
      <c r="AC173" s="529" t="s">
        <v>34</v>
      </c>
      <c r="AD173" s="155">
        <v>43794322000162</v>
      </c>
    </row>
    <row r="174" spans="5:30">
      <c r="E174" s="523" t="s">
        <v>4891</v>
      </c>
      <c r="F174" s="154" t="s">
        <v>4803</v>
      </c>
      <c r="G174" s="154" t="s">
        <v>34</v>
      </c>
      <c r="H174" s="154" t="s">
        <v>1320</v>
      </c>
      <c r="I174" s="524" t="s">
        <v>4626</v>
      </c>
      <c r="J174" s="154" t="s">
        <v>619</v>
      </c>
      <c r="K174" s="154" t="s">
        <v>608</v>
      </c>
      <c r="L174" s="154" t="s">
        <v>48</v>
      </c>
      <c r="M174" s="154">
        <v>31</v>
      </c>
      <c r="N174" s="524">
        <v>0.01</v>
      </c>
      <c r="O174" s="524">
        <v>0</v>
      </c>
      <c r="P174" s="525">
        <v>0</v>
      </c>
      <c r="Q174" s="525" t="s">
        <v>34</v>
      </c>
      <c r="R174" s="525">
        <v>0</v>
      </c>
      <c r="S174" s="526">
        <v>44734</v>
      </c>
      <c r="T174" s="527" t="s">
        <v>34</v>
      </c>
      <c r="U174" s="528" t="s">
        <v>34</v>
      </c>
      <c r="V174" s="527" t="s">
        <v>34</v>
      </c>
      <c r="W174" s="528" t="s">
        <v>34</v>
      </c>
      <c r="X174" s="527" t="s">
        <v>34</v>
      </c>
      <c r="Y174" s="528" t="s">
        <v>34</v>
      </c>
      <c r="Z174" s="527" t="s">
        <v>34</v>
      </c>
      <c r="AA174" s="528" t="s">
        <v>34</v>
      </c>
      <c r="AB174" s="527" t="s">
        <v>34</v>
      </c>
      <c r="AC174" s="529" t="s">
        <v>34</v>
      </c>
      <c r="AD174" s="155">
        <v>44672717000155</v>
      </c>
    </row>
    <row r="175" spans="5:30">
      <c r="E175" s="523" t="s">
        <v>4801</v>
      </c>
      <c r="F175" s="154" t="s">
        <v>4803</v>
      </c>
      <c r="G175" s="154" t="s">
        <v>34</v>
      </c>
      <c r="H175" s="154" t="s">
        <v>1320</v>
      </c>
      <c r="I175" s="524" t="s">
        <v>4626</v>
      </c>
      <c r="J175" s="154" t="s">
        <v>619</v>
      </c>
      <c r="K175" s="154" t="s">
        <v>608</v>
      </c>
      <c r="L175" s="154" t="s">
        <v>48</v>
      </c>
      <c r="M175" s="154">
        <v>177</v>
      </c>
      <c r="N175" s="524">
        <v>0</v>
      </c>
      <c r="O175" s="524">
        <v>0</v>
      </c>
      <c r="P175" s="525">
        <v>0</v>
      </c>
      <c r="Q175" s="525" t="s">
        <v>34</v>
      </c>
      <c r="R175" s="525">
        <v>0</v>
      </c>
      <c r="S175" s="526">
        <v>44840</v>
      </c>
      <c r="T175" s="527" t="s">
        <v>34</v>
      </c>
      <c r="U175" s="528" t="s">
        <v>34</v>
      </c>
      <c r="V175" s="527" t="s">
        <v>34</v>
      </c>
      <c r="W175" s="528" t="s">
        <v>34</v>
      </c>
      <c r="X175" s="527" t="s">
        <v>34</v>
      </c>
      <c r="Y175" s="528" t="s">
        <v>34</v>
      </c>
      <c r="Z175" s="527" t="s">
        <v>34</v>
      </c>
      <c r="AA175" s="528" t="s">
        <v>34</v>
      </c>
      <c r="AB175" s="527" t="s">
        <v>34</v>
      </c>
      <c r="AC175" s="529" t="s">
        <v>34</v>
      </c>
      <c r="AD175" s="155">
        <v>43509130000167</v>
      </c>
    </row>
    <row r="176" spans="5:30">
      <c r="E176" s="523" t="s">
        <v>4824</v>
      </c>
      <c r="F176" s="154" t="s">
        <v>1338</v>
      </c>
      <c r="G176" s="154" t="s">
        <v>34</v>
      </c>
      <c r="H176" s="154" t="s">
        <v>1320</v>
      </c>
      <c r="I176" s="524" t="s">
        <v>34</v>
      </c>
      <c r="J176" s="154" t="s">
        <v>619</v>
      </c>
      <c r="K176" s="154" t="s">
        <v>608</v>
      </c>
      <c r="L176" s="154" t="s">
        <v>48</v>
      </c>
      <c r="M176" s="154">
        <v>5</v>
      </c>
      <c r="N176" s="524">
        <v>1.9E-2</v>
      </c>
      <c r="O176" s="524">
        <v>4.7499999999999999E-3</v>
      </c>
      <c r="P176" s="525">
        <v>50000</v>
      </c>
      <c r="Q176" s="525" t="s">
        <v>34</v>
      </c>
      <c r="R176" s="525">
        <v>2095755569</v>
      </c>
      <c r="S176" s="526">
        <v>41549</v>
      </c>
      <c r="T176" s="527">
        <v>1.1211992291118467E-2</v>
      </c>
      <c r="U176" s="528">
        <v>0.56064502754236256</v>
      </c>
      <c r="V176" s="527">
        <v>0.16011469345726481</v>
      </c>
      <c r="W176" s="528">
        <v>1.2417390952718073</v>
      </c>
      <c r="X176" s="527">
        <v>0.25236630745315947</v>
      </c>
      <c r="Y176" s="528">
        <v>1.3070032328240457</v>
      </c>
      <c r="Z176" s="527">
        <v>0.27866650536029924</v>
      </c>
      <c r="AA176" s="528">
        <v>1.2582564665511651</v>
      </c>
      <c r="AB176" s="527">
        <v>1.9447611954958685E-2</v>
      </c>
      <c r="AC176" s="529">
        <v>1.6028077937110752</v>
      </c>
      <c r="AD176" s="155">
        <v>18860059000115</v>
      </c>
    </row>
    <row r="177" spans="5:30">
      <c r="E177" s="523" t="s">
        <v>4830</v>
      </c>
      <c r="F177" s="154" t="s">
        <v>1338</v>
      </c>
      <c r="G177" s="154" t="s">
        <v>34</v>
      </c>
      <c r="H177" s="154" t="s">
        <v>1320</v>
      </c>
      <c r="I177" s="524" t="s">
        <v>34</v>
      </c>
      <c r="J177" s="154" t="s">
        <v>619</v>
      </c>
      <c r="K177" s="154" t="s">
        <v>611</v>
      </c>
      <c r="L177" s="154" t="s">
        <v>48</v>
      </c>
      <c r="M177" s="154">
        <v>15</v>
      </c>
      <c r="N177" s="524">
        <v>1.8000000000000002E-2</v>
      </c>
      <c r="O177" s="524">
        <v>5.0004000000000003E-3</v>
      </c>
      <c r="P177" s="525">
        <v>1000</v>
      </c>
      <c r="Q177" s="525" t="s">
        <v>34</v>
      </c>
      <c r="R177" s="525">
        <v>1190177619</v>
      </c>
      <c r="S177" s="526">
        <v>42424</v>
      </c>
      <c r="T177" s="527">
        <v>3.6920400683295718E-3</v>
      </c>
      <c r="U177" s="528">
        <v>0.18461695763346367</v>
      </c>
      <c r="V177" s="527">
        <v>0.11066875148743516</v>
      </c>
      <c r="W177" s="528">
        <v>0.85827048336164447</v>
      </c>
      <c r="X177" s="527">
        <v>0.21861730077480557</v>
      </c>
      <c r="Y177" s="528">
        <v>1.1322173777772269</v>
      </c>
      <c r="Z177" s="527">
        <v>0.3735425690176537</v>
      </c>
      <c r="AA177" s="528">
        <v>1.6866481760730432</v>
      </c>
      <c r="AB177" s="527">
        <v>4.3523738093606983E-2</v>
      </c>
      <c r="AC177" s="529">
        <v>-0.41988943872533674</v>
      </c>
      <c r="AD177" s="155">
        <v>22918359000185</v>
      </c>
    </row>
    <row r="178" spans="5:30">
      <c r="E178" s="523" t="s">
        <v>4834</v>
      </c>
      <c r="F178" s="154" t="s">
        <v>1338</v>
      </c>
      <c r="G178" s="154" t="s">
        <v>34</v>
      </c>
      <c r="H178" s="154" t="s">
        <v>1320</v>
      </c>
      <c r="I178" s="524" t="s">
        <v>34</v>
      </c>
      <c r="J178" s="154" t="s">
        <v>619</v>
      </c>
      <c r="K178" s="154" t="s">
        <v>611</v>
      </c>
      <c r="L178" s="154" t="s">
        <v>48</v>
      </c>
      <c r="M178" s="154">
        <v>18</v>
      </c>
      <c r="N178" s="524">
        <v>1.9E-2</v>
      </c>
      <c r="O178" s="524">
        <v>3.8E-3</v>
      </c>
      <c r="P178" s="525">
        <v>50000</v>
      </c>
      <c r="Q178" s="525" t="s">
        <v>34</v>
      </c>
      <c r="R178" s="525">
        <v>565527461</v>
      </c>
      <c r="S178" s="526">
        <v>42155</v>
      </c>
      <c r="T178" s="527">
        <v>1.4443629607447495E-2</v>
      </c>
      <c r="U178" s="528">
        <v>0.72223998276324919</v>
      </c>
      <c r="V178" s="527">
        <v>0.10669777165747218</v>
      </c>
      <c r="W178" s="528">
        <v>0.82747430348002171</v>
      </c>
      <c r="X178" s="527">
        <v>0.17636067494852803</v>
      </c>
      <c r="Y178" s="528">
        <v>0.91337062632078803</v>
      </c>
      <c r="Z178" s="527">
        <v>0.19454706632429941</v>
      </c>
      <c r="AA178" s="528">
        <v>0.8784338969429033</v>
      </c>
      <c r="AB178" s="527">
        <v>2.2678674392056369E-2</v>
      </c>
      <c r="AC178" s="529">
        <v>-0.98092760647016886</v>
      </c>
      <c r="AD178" s="155">
        <v>21983042000160</v>
      </c>
    </row>
    <row r="179" spans="5:30">
      <c r="E179" s="523" t="s">
        <v>4835</v>
      </c>
      <c r="F179" s="154" t="s">
        <v>1338</v>
      </c>
      <c r="G179" s="154" t="s">
        <v>34</v>
      </c>
      <c r="H179" s="154" t="s">
        <v>1320</v>
      </c>
      <c r="I179" s="524" t="s">
        <v>34</v>
      </c>
      <c r="J179" s="154" t="s">
        <v>619</v>
      </c>
      <c r="K179" s="154" t="s">
        <v>611</v>
      </c>
      <c r="L179" s="154" t="s">
        <v>48</v>
      </c>
      <c r="M179" s="154">
        <v>22</v>
      </c>
      <c r="N179" s="524">
        <v>0</v>
      </c>
      <c r="O179" s="524">
        <v>4.6666666666666697E-3</v>
      </c>
      <c r="P179" s="525">
        <v>500</v>
      </c>
      <c r="Q179" s="525" t="s">
        <v>34</v>
      </c>
      <c r="R179" s="525">
        <v>14449552.210000001</v>
      </c>
      <c r="S179" s="526">
        <v>43483</v>
      </c>
      <c r="T179" s="527">
        <v>1.7059024650909249E-2</v>
      </c>
      <c r="U179" s="528">
        <v>0.85302032831676022</v>
      </c>
      <c r="V179" s="527">
        <v>0.14432229871650248</v>
      </c>
      <c r="W179" s="528">
        <v>1.1192641772356093</v>
      </c>
      <c r="X179" s="527">
        <v>0.22040050641739128</v>
      </c>
      <c r="Y179" s="528">
        <v>1.1414525865623069</v>
      </c>
      <c r="Z179" s="527">
        <v>0.2706933719813327</v>
      </c>
      <c r="AA179" s="528">
        <v>1.2222555606662309</v>
      </c>
      <c r="AB179" s="527">
        <v>2.4515871690597928E-2</v>
      </c>
      <c r="AC179" s="529">
        <v>0.62728298890599477</v>
      </c>
      <c r="AD179" s="155">
        <v>29993579000112</v>
      </c>
    </row>
    <row r="180" spans="5:30">
      <c r="E180" s="523" t="s">
        <v>4840</v>
      </c>
      <c r="F180" s="154" t="s">
        <v>1338</v>
      </c>
      <c r="G180" s="154" t="s">
        <v>34</v>
      </c>
      <c r="H180" s="154" t="s">
        <v>1320</v>
      </c>
      <c r="I180" s="524" t="s">
        <v>34</v>
      </c>
      <c r="J180" s="154" t="s">
        <v>619</v>
      </c>
      <c r="K180" s="154" t="s">
        <v>611</v>
      </c>
      <c r="L180" s="154" t="s">
        <v>48</v>
      </c>
      <c r="M180" s="154">
        <v>30</v>
      </c>
      <c r="N180" s="524">
        <v>1.95E-2</v>
      </c>
      <c r="O180" s="524">
        <v>4.875E-3</v>
      </c>
      <c r="P180" s="525">
        <v>500</v>
      </c>
      <c r="Q180" s="525" t="s">
        <v>34</v>
      </c>
      <c r="R180" s="525">
        <v>264240711.99999997</v>
      </c>
      <c r="S180" s="526">
        <v>42652</v>
      </c>
      <c r="T180" s="527">
        <v>-1.1958896947821374E-2</v>
      </c>
      <c r="U180" s="528">
        <v>-0.59799328563565701</v>
      </c>
      <c r="V180" s="527">
        <v>0.1322521494210962</v>
      </c>
      <c r="W180" s="528">
        <v>1.0256564268021753</v>
      </c>
      <c r="X180" s="527">
        <v>2.1343735979040046E-2</v>
      </c>
      <c r="Y180" s="528">
        <v>0.11053905018729945</v>
      </c>
      <c r="Z180" s="527">
        <v>0.28655213047818373</v>
      </c>
      <c r="AA180" s="528">
        <v>1.2938622483961977</v>
      </c>
      <c r="AB180" s="527">
        <v>6.5811913816818071E-2</v>
      </c>
      <c r="AC180" s="529">
        <v>5.0268101661897498E-2</v>
      </c>
      <c r="AD180" s="155">
        <v>24592505000150</v>
      </c>
    </row>
    <row r="181" spans="5:30">
      <c r="E181" s="523" t="s">
        <v>4841</v>
      </c>
      <c r="F181" s="154" t="s">
        <v>1338</v>
      </c>
      <c r="G181" s="154" t="s">
        <v>34</v>
      </c>
      <c r="H181" s="154" t="s">
        <v>1323</v>
      </c>
      <c r="I181" s="524" t="s">
        <v>34</v>
      </c>
      <c r="J181" s="154" t="s">
        <v>619</v>
      </c>
      <c r="K181" s="154" t="s">
        <v>611</v>
      </c>
      <c r="L181" s="154" t="s">
        <v>49</v>
      </c>
      <c r="M181" s="154">
        <v>30</v>
      </c>
      <c r="N181" s="524">
        <v>1.9799999999999998E-2</v>
      </c>
      <c r="O181" s="524">
        <v>3.9500000000000004E-3</v>
      </c>
      <c r="P181" s="525">
        <v>50000</v>
      </c>
      <c r="Q181" s="525" t="s">
        <v>34</v>
      </c>
      <c r="R181" s="525">
        <v>30058111</v>
      </c>
      <c r="S181" s="526">
        <v>41502</v>
      </c>
      <c r="T181" s="527">
        <v>-2.1694482239910107E-3</v>
      </c>
      <c r="U181" s="528">
        <v>-0.10848119831964648</v>
      </c>
      <c r="V181" s="527">
        <v>8.2851069866606064E-2</v>
      </c>
      <c r="W181" s="528">
        <v>0.64253573683366916</v>
      </c>
      <c r="X181" s="527">
        <v>1.2329970791657319E-2</v>
      </c>
      <c r="Y181" s="528">
        <v>6.3856827196765401E-2</v>
      </c>
      <c r="Z181" s="527">
        <v>0.39546691678432344</v>
      </c>
      <c r="AA181" s="528">
        <v>1.7856426796164853</v>
      </c>
      <c r="AB181" s="527">
        <v>0.19921576845485173</v>
      </c>
      <c r="AC181" s="529">
        <v>-0.2313714418175101</v>
      </c>
      <c r="AD181" s="155">
        <v>18391171000154</v>
      </c>
    </row>
    <row r="182" spans="5:30">
      <c r="E182" s="523" t="s">
        <v>2614</v>
      </c>
      <c r="F182" s="154" t="s">
        <v>1338</v>
      </c>
      <c r="G182" s="154" t="s">
        <v>34</v>
      </c>
      <c r="H182" s="154" t="s">
        <v>1320</v>
      </c>
      <c r="I182" s="524" t="s">
        <v>34</v>
      </c>
      <c r="J182" s="154" t="s">
        <v>619</v>
      </c>
      <c r="K182" s="154" t="s">
        <v>611</v>
      </c>
      <c r="L182" s="154" t="s">
        <v>48</v>
      </c>
      <c r="M182" s="154">
        <v>30</v>
      </c>
      <c r="N182" s="524">
        <v>0</v>
      </c>
      <c r="O182" s="524">
        <v>5.0666666666666698E-3</v>
      </c>
      <c r="P182" s="525">
        <v>1000</v>
      </c>
      <c r="Q182" s="525" t="s">
        <v>34</v>
      </c>
      <c r="R182" s="525">
        <v>156387326.06</v>
      </c>
      <c r="S182" s="526">
        <v>44604</v>
      </c>
      <c r="T182" s="527">
        <v>2.3856232318869797E-2</v>
      </c>
      <c r="U182" s="528">
        <v>1.1929082430840245</v>
      </c>
      <c r="V182" s="527">
        <v>0.10623549999999948</v>
      </c>
      <c r="W182" s="528">
        <v>0.82388924343758929</v>
      </c>
      <c r="X182" s="527" t="s">
        <v>34</v>
      </c>
      <c r="Y182" s="528" t="s">
        <v>34</v>
      </c>
      <c r="Z182" s="527" t="s">
        <v>34</v>
      </c>
      <c r="AA182" s="528" t="s">
        <v>34</v>
      </c>
      <c r="AB182" s="527">
        <v>3.9598265419305161E-2</v>
      </c>
      <c r="AC182" s="529">
        <v>-0.573469802435284</v>
      </c>
      <c r="AD182" s="155">
        <v>45126795000117</v>
      </c>
    </row>
    <row r="183" spans="5:30">
      <c r="E183" s="523" t="s">
        <v>1722</v>
      </c>
      <c r="F183" s="154" t="s">
        <v>1338</v>
      </c>
      <c r="G183" s="154" t="s">
        <v>34</v>
      </c>
      <c r="H183" s="154" t="s">
        <v>1320</v>
      </c>
      <c r="I183" s="524" t="s">
        <v>34</v>
      </c>
      <c r="J183" s="154" t="s">
        <v>619</v>
      </c>
      <c r="K183" s="154" t="s">
        <v>611</v>
      </c>
      <c r="L183" s="154" t="s">
        <v>48</v>
      </c>
      <c r="M183" s="154">
        <v>31</v>
      </c>
      <c r="N183" s="524">
        <v>0</v>
      </c>
      <c r="O183" s="524">
        <v>4.7999999999999996E-3</v>
      </c>
      <c r="P183" s="525">
        <v>500</v>
      </c>
      <c r="Q183" s="525" t="s">
        <v>34</v>
      </c>
      <c r="R183" s="525">
        <v>316416951.15999997</v>
      </c>
      <c r="S183" s="526">
        <v>43740</v>
      </c>
      <c r="T183" s="527">
        <v>3.4676404754722112E-2</v>
      </c>
      <c r="U183" s="528">
        <v>1.7339606908382841</v>
      </c>
      <c r="V183" s="527">
        <v>0.17195342178594086</v>
      </c>
      <c r="W183" s="528">
        <v>1.3335521043504686</v>
      </c>
      <c r="X183" s="527">
        <v>0.28165863614183073</v>
      </c>
      <c r="Y183" s="528">
        <v>1.4587079856470579</v>
      </c>
      <c r="Z183" s="527">
        <v>0.38497387456995424</v>
      </c>
      <c r="AA183" s="528">
        <v>1.7382636872867334</v>
      </c>
      <c r="AB183" s="527">
        <v>4.064926792440747E-2</v>
      </c>
      <c r="AC183" s="529">
        <v>1.0580636389106495</v>
      </c>
      <c r="AD183" s="155">
        <v>34774662000130</v>
      </c>
    </row>
    <row r="184" spans="5:30">
      <c r="E184" s="523" t="s">
        <v>4847</v>
      </c>
      <c r="F184" s="154" t="s">
        <v>1338</v>
      </c>
      <c r="G184" s="154" t="s">
        <v>34</v>
      </c>
      <c r="H184" s="154" t="s">
        <v>1320</v>
      </c>
      <c r="I184" s="524" t="s">
        <v>34</v>
      </c>
      <c r="J184" s="154" t="s">
        <v>619</v>
      </c>
      <c r="K184" s="154" t="s">
        <v>611</v>
      </c>
      <c r="L184" s="154" t="s">
        <v>48</v>
      </c>
      <c r="M184" s="154">
        <v>31</v>
      </c>
      <c r="N184" s="524">
        <v>0</v>
      </c>
      <c r="O184" s="524">
        <v>4.0000000000000001E-3</v>
      </c>
      <c r="P184" s="525">
        <v>500</v>
      </c>
      <c r="Q184" s="525" t="s">
        <v>34</v>
      </c>
      <c r="R184" s="525">
        <v>1059890492</v>
      </c>
      <c r="S184" s="526">
        <v>41854</v>
      </c>
      <c r="T184" s="527">
        <v>1.2439522895118404E-2</v>
      </c>
      <c r="U184" s="528">
        <v>0.62202652972496753</v>
      </c>
      <c r="V184" s="527">
        <v>0.18536805464152262</v>
      </c>
      <c r="W184" s="528">
        <v>1.4375867416833594</v>
      </c>
      <c r="X184" s="527">
        <v>0.28482506004003016</v>
      </c>
      <c r="Y184" s="528">
        <v>1.4751068715094511</v>
      </c>
      <c r="Z184" s="527">
        <v>0.36272396270419649</v>
      </c>
      <c r="AA184" s="528">
        <v>1.6377991716497144</v>
      </c>
      <c r="AB184" s="527">
        <v>7.02428910151391E-2</v>
      </c>
      <c r="AC184" s="529">
        <v>0.80327196644815557</v>
      </c>
      <c r="AD184" s="155">
        <v>20226378000115</v>
      </c>
    </row>
    <row r="185" spans="5:30">
      <c r="E185" s="523" t="s">
        <v>4848</v>
      </c>
      <c r="F185" s="154" t="s">
        <v>1338</v>
      </c>
      <c r="G185" s="154" t="s">
        <v>1411</v>
      </c>
      <c r="H185" s="154" t="s">
        <v>1320</v>
      </c>
      <c r="I185" s="524" t="s">
        <v>34</v>
      </c>
      <c r="J185" s="154" t="s">
        <v>619</v>
      </c>
      <c r="K185" s="154" t="s">
        <v>34</v>
      </c>
      <c r="L185" s="154" t="s">
        <v>48</v>
      </c>
      <c r="M185" s="154">
        <v>31</v>
      </c>
      <c r="N185" s="524">
        <v>0</v>
      </c>
      <c r="O185" s="524">
        <v>2.66666666666667E-3</v>
      </c>
      <c r="P185" s="525">
        <v>20000</v>
      </c>
      <c r="Q185" s="525" t="s">
        <v>34</v>
      </c>
      <c r="R185" s="525">
        <v>317114331.06</v>
      </c>
      <c r="S185" s="526">
        <v>43498</v>
      </c>
      <c r="T185" s="527">
        <v>5.9001849364903602E-3</v>
      </c>
      <c r="U185" s="528">
        <v>0.29503314489825483</v>
      </c>
      <c r="V185" s="527">
        <v>0.15827336863714137</v>
      </c>
      <c r="W185" s="528">
        <v>1.2274590503435643</v>
      </c>
      <c r="X185" s="527">
        <v>0.19693673382631749</v>
      </c>
      <c r="Y185" s="528">
        <v>1.0199338824996669</v>
      </c>
      <c r="Z185" s="527">
        <v>0.27123517303622657</v>
      </c>
      <c r="AA185" s="528">
        <v>1.2247019425161882</v>
      </c>
      <c r="AB185" s="527">
        <v>2.703195453178428E-2</v>
      </c>
      <c r="AC185" s="529">
        <v>1.0849921767908908</v>
      </c>
      <c r="AD185" s="155">
        <v>32300350000160</v>
      </c>
    </row>
    <row r="186" spans="5:30">
      <c r="E186" s="523" t="s">
        <v>4849</v>
      </c>
      <c r="F186" s="154" t="s">
        <v>1338</v>
      </c>
      <c r="G186" s="154" t="s">
        <v>1411</v>
      </c>
      <c r="H186" s="154" t="s">
        <v>1320</v>
      </c>
      <c r="I186" s="524" t="s">
        <v>34</v>
      </c>
      <c r="J186" s="154" t="s">
        <v>619</v>
      </c>
      <c r="K186" s="154" t="s">
        <v>611</v>
      </c>
      <c r="L186" s="154" t="s">
        <v>48</v>
      </c>
      <c r="M186" s="154">
        <v>31</v>
      </c>
      <c r="N186" s="524">
        <v>1.8500000000000003E-2</v>
      </c>
      <c r="O186" s="524">
        <v>2.46666666666667E-3</v>
      </c>
      <c r="P186" s="525">
        <v>100000</v>
      </c>
      <c r="Q186" s="525" t="s">
        <v>34</v>
      </c>
      <c r="R186" s="525">
        <v>917236480</v>
      </c>
      <c r="S186" s="526">
        <v>40788</v>
      </c>
      <c r="T186" s="527">
        <v>5.5706623924716148E-3</v>
      </c>
      <c r="U186" s="528">
        <v>0.27855568300117844</v>
      </c>
      <c r="V186" s="527">
        <v>0.16000260331754212</v>
      </c>
      <c r="W186" s="528">
        <v>1.2408698014819448</v>
      </c>
      <c r="X186" s="527">
        <v>0.19875527002752968</v>
      </c>
      <c r="Y186" s="528">
        <v>1.0293520679855921</v>
      </c>
      <c r="Z186" s="527">
        <v>0.27412861171009584</v>
      </c>
      <c r="AA186" s="528">
        <v>1.2377666196551147</v>
      </c>
      <c r="AB186" s="527">
        <v>2.7994625206803861E-2</v>
      </c>
      <c r="AC186" s="529">
        <v>1.109452033785586</v>
      </c>
      <c r="AD186" s="155">
        <v>13812165000100</v>
      </c>
    </row>
    <row r="187" spans="5:30">
      <c r="E187" s="523" t="s">
        <v>2615</v>
      </c>
      <c r="F187" s="154" t="s">
        <v>1338</v>
      </c>
      <c r="G187" s="154" t="s">
        <v>34</v>
      </c>
      <c r="H187" s="154" t="s">
        <v>1323</v>
      </c>
      <c r="I187" s="524" t="s">
        <v>34</v>
      </c>
      <c r="J187" s="154" t="s">
        <v>619</v>
      </c>
      <c r="K187" s="154" t="s">
        <v>611</v>
      </c>
      <c r="L187" s="154" t="s">
        <v>48</v>
      </c>
      <c r="M187" s="154">
        <v>31</v>
      </c>
      <c r="N187" s="524">
        <v>0</v>
      </c>
      <c r="O187" s="524">
        <v>4.0000000000000001E-3</v>
      </c>
      <c r="P187" s="525">
        <v>10000</v>
      </c>
      <c r="Q187" s="525" t="s">
        <v>34</v>
      </c>
      <c r="R187" s="525">
        <v>89664024</v>
      </c>
      <c r="S187" s="526">
        <v>41334</v>
      </c>
      <c r="T187" s="527">
        <v>1.5040973579093952E-2</v>
      </c>
      <c r="U187" s="528">
        <v>0.75210960082401801</v>
      </c>
      <c r="V187" s="527">
        <v>0.15257364732160106</v>
      </c>
      <c r="W187" s="528">
        <v>1.1832559442023438</v>
      </c>
      <c r="X187" s="527">
        <v>0.27862815862412726</v>
      </c>
      <c r="Y187" s="528">
        <v>1.4430131650800369</v>
      </c>
      <c r="Z187" s="527">
        <v>0.31619358332266323</v>
      </c>
      <c r="AA187" s="528">
        <v>1.4277016191211276</v>
      </c>
      <c r="AB187" s="527">
        <v>3.1999325067874715E-2</v>
      </c>
      <c r="AC187" s="529">
        <v>0.73844488359335614</v>
      </c>
      <c r="AD187" s="155">
        <v>17429959000140</v>
      </c>
    </row>
    <row r="188" spans="5:30">
      <c r="E188" s="523" t="s">
        <v>1723</v>
      </c>
      <c r="F188" s="154" t="s">
        <v>1338</v>
      </c>
      <c r="G188" s="154" t="s">
        <v>34</v>
      </c>
      <c r="H188" s="154" t="s">
        <v>1323</v>
      </c>
      <c r="I188" s="524" t="s">
        <v>34</v>
      </c>
      <c r="J188" s="154" t="s">
        <v>619</v>
      </c>
      <c r="K188" s="154" t="s">
        <v>611</v>
      </c>
      <c r="L188" s="154" t="s">
        <v>48</v>
      </c>
      <c r="M188" s="154">
        <v>31</v>
      </c>
      <c r="N188" s="524">
        <v>0.02</v>
      </c>
      <c r="O188" s="524">
        <v>4.0000000000000001E-3</v>
      </c>
      <c r="P188" s="525">
        <v>5000</v>
      </c>
      <c r="Q188" s="525" t="s">
        <v>34</v>
      </c>
      <c r="R188" s="525">
        <v>1532897227.46</v>
      </c>
      <c r="S188" s="526">
        <v>43499</v>
      </c>
      <c r="T188" s="527">
        <v>1.9777824807190258E-2</v>
      </c>
      <c r="U188" s="528">
        <v>0.98897134834268363</v>
      </c>
      <c r="V188" s="527">
        <v>0.23599012611687709</v>
      </c>
      <c r="W188" s="528">
        <v>1.8301766025968353</v>
      </c>
      <c r="X188" s="527">
        <v>0.34146464047218439</v>
      </c>
      <c r="Y188" s="528">
        <v>1.7684428380958908</v>
      </c>
      <c r="Z188" s="527">
        <v>0.55437361159751841</v>
      </c>
      <c r="AA188" s="528">
        <v>2.5031504262631716</v>
      </c>
      <c r="AB188" s="527">
        <v>9.2924272906978717E-2</v>
      </c>
      <c r="AC188" s="529">
        <v>1.151972604372667</v>
      </c>
      <c r="AD188" s="155">
        <v>32397723000162</v>
      </c>
    </row>
    <row r="189" spans="5:30">
      <c r="E189" s="523" t="s">
        <v>4858</v>
      </c>
      <c r="F189" s="154" t="s">
        <v>1338</v>
      </c>
      <c r="G189" s="154" t="s">
        <v>34</v>
      </c>
      <c r="H189" s="154" t="s">
        <v>1320</v>
      </c>
      <c r="I189" s="524" t="s">
        <v>34</v>
      </c>
      <c r="J189" s="154" t="s">
        <v>619</v>
      </c>
      <c r="K189" s="154" t="s">
        <v>611</v>
      </c>
      <c r="L189" s="154" t="s">
        <v>48</v>
      </c>
      <c r="M189" s="154">
        <v>32</v>
      </c>
      <c r="N189" s="524">
        <v>0.02</v>
      </c>
      <c r="O189" s="524">
        <v>5.0000000000000001E-3</v>
      </c>
      <c r="P189" s="525">
        <v>10000</v>
      </c>
      <c r="Q189" s="525" t="s">
        <v>34</v>
      </c>
      <c r="R189" s="525">
        <v>1354292677</v>
      </c>
      <c r="S189" s="526">
        <v>41286</v>
      </c>
      <c r="T189" s="527">
        <v>7.4548300750445495E-3</v>
      </c>
      <c r="U189" s="528">
        <v>0.37277169875132438</v>
      </c>
      <c r="V189" s="527">
        <v>0.11429368222589575</v>
      </c>
      <c r="W189" s="528">
        <v>0.88638294523760852</v>
      </c>
      <c r="X189" s="527">
        <v>0.14949666482714496</v>
      </c>
      <c r="Y189" s="528">
        <v>0.77424211733080572</v>
      </c>
      <c r="Z189" s="527">
        <v>0.25383104154955127</v>
      </c>
      <c r="AA189" s="528">
        <v>1.1461174676454031</v>
      </c>
      <c r="AB189" s="527">
        <v>4.2378814782188842E-2</v>
      </c>
      <c r="AC189" s="529">
        <v>-0.34569695486268909</v>
      </c>
      <c r="AD189" s="155">
        <v>17162002000180</v>
      </c>
    </row>
    <row r="190" spans="5:30">
      <c r="E190" s="523" t="s">
        <v>4865</v>
      </c>
      <c r="F190" s="154" t="s">
        <v>1338</v>
      </c>
      <c r="G190" s="154" t="s">
        <v>34</v>
      </c>
      <c r="H190" s="154" t="s">
        <v>1320</v>
      </c>
      <c r="I190" s="524" t="s">
        <v>34</v>
      </c>
      <c r="J190" s="154" t="s">
        <v>619</v>
      </c>
      <c r="K190" s="154" t="s">
        <v>611</v>
      </c>
      <c r="L190" s="154" t="s">
        <v>48</v>
      </c>
      <c r="M190" s="154">
        <v>46</v>
      </c>
      <c r="N190" s="524">
        <v>0</v>
      </c>
      <c r="O190" s="524">
        <v>5.4000000000000003E-3</v>
      </c>
      <c r="P190" s="525">
        <v>0</v>
      </c>
      <c r="Q190" s="525" t="s">
        <v>34</v>
      </c>
      <c r="R190" s="525">
        <v>16758160.409999998</v>
      </c>
      <c r="S190" s="526">
        <v>44538</v>
      </c>
      <c r="T190" s="527">
        <v>6.6459372665932381E-3</v>
      </c>
      <c r="U190" s="528">
        <v>0.33232378199417106</v>
      </c>
      <c r="V190" s="527">
        <v>0.12007109317034526</v>
      </c>
      <c r="W190" s="528">
        <v>0.93118855854060589</v>
      </c>
      <c r="X190" s="527" t="s">
        <v>34</v>
      </c>
      <c r="Y190" s="528" t="s">
        <v>34</v>
      </c>
      <c r="Z190" s="527" t="s">
        <v>34</v>
      </c>
      <c r="AA190" s="528" t="s">
        <v>34</v>
      </c>
      <c r="AB190" s="527">
        <v>2.8365913342791028E-2</v>
      </c>
      <c r="AC190" s="529">
        <v>-0.31279853989605633</v>
      </c>
      <c r="AD190" s="155">
        <v>44417227000102</v>
      </c>
    </row>
    <row r="191" spans="5:30">
      <c r="E191" s="523" t="s">
        <v>4867</v>
      </c>
      <c r="F191" s="154" t="s">
        <v>1338</v>
      </c>
      <c r="G191" s="154" t="s">
        <v>1411</v>
      </c>
      <c r="H191" s="154" t="s">
        <v>1320</v>
      </c>
      <c r="I191" s="524" t="s">
        <v>34</v>
      </c>
      <c r="J191" s="154" t="s">
        <v>619</v>
      </c>
      <c r="K191" s="154" t="s">
        <v>611</v>
      </c>
      <c r="L191" s="154" t="s">
        <v>48</v>
      </c>
      <c r="M191" s="154">
        <v>47</v>
      </c>
      <c r="N191" s="524">
        <v>0.01</v>
      </c>
      <c r="O191" s="524">
        <v>3.0000000000000001E-3</v>
      </c>
      <c r="P191" s="525">
        <v>300000</v>
      </c>
      <c r="Q191" s="525" t="s">
        <v>34</v>
      </c>
      <c r="R191" s="525">
        <v>411513852</v>
      </c>
      <c r="S191" s="526">
        <v>42532</v>
      </c>
      <c r="T191" s="527">
        <v>9.8510800785505115E-3</v>
      </c>
      <c r="U191" s="528">
        <v>0.49259390468328812</v>
      </c>
      <c r="V191" s="527">
        <v>0.10332560537341462</v>
      </c>
      <c r="W191" s="528">
        <v>0.8013221083238079</v>
      </c>
      <c r="X191" s="527">
        <v>0.15945724199265854</v>
      </c>
      <c r="Y191" s="528">
        <v>0.82582787252729095</v>
      </c>
      <c r="Z191" s="527">
        <v>0.27587330992836412</v>
      </c>
      <c r="AA191" s="528">
        <v>1.2456444154184698</v>
      </c>
      <c r="AB191" s="527">
        <v>5.5358988777130795E-2</v>
      </c>
      <c r="AC191" s="529">
        <v>-0.46276683587032647</v>
      </c>
      <c r="AD191" s="155">
        <v>24140275000199</v>
      </c>
    </row>
    <row r="192" spans="5:30">
      <c r="E192" s="523" t="s">
        <v>4868</v>
      </c>
      <c r="F192" s="154" t="s">
        <v>1338</v>
      </c>
      <c r="G192" s="154" t="s">
        <v>1411</v>
      </c>
      <c r="H192" s="154" t="s">
        <v>1323</v>
      </c>
      <c r="I192" s="524" t="s">
        <v>34</v>
      </c>
      <c r="J192" s="154" t="s">
        <v>619</v>
      </c>
      <c r="K192" s="154" t="s">
        <v>611</v>
      </c>
      <c r="L192" s="154" t="s">
        <v>48</v>
      </c>
      <c r="M192" s="154">
        <v>61</v>
      </c>
      <c r="N192" s="524">
        <v>0.02</v>
      </c>
      <c r="O192" s="524">
        <v>0</v>
      </c>
      <c r="P192" s="525">
        <v>100000</v>
      </c>
      <c r="Q192" s="525" t="s">
        <v>34</v>
      </c>
      <c r="R192" s="525">
        <v>2279007796</v>
      </c>
      <c r="S192" s="526">
        <v>40424</v>
      </c>
      <c r="T192" s="527">
        <v>1.3466695335769385E-2</v>
      </c>
      <c r="U192" s="528">
        <v>0.67338931221061959</v>
      </c>
      <c r="V192" s="527">
        <v>0.1802517989326653</v>
      </c>
      <c r="W192" s="528">
        <v>1.3979085922398709</v>
      </c>
      <c r="X192" s="527">
        <v>0.35725729903829984</v>
      </c>
      <c r="Y192" s="528">
        <v>1.8502328995708377</v>
      </c>
      <c r="Z192" s="527">
        <v>0.40035642145060923</v>
      </c>
      <c r="AA192" s="528">
        <v>1.8077201476517331</v>
      </c>
      <c r="AB192" s="527">
        <v>5.3893854902014246E-2</v>
      </c>
      <c r="AC192" s="529">
        <v>0.95201743462517374</v>
      </c>
      <c r="AD192" s="155">
        <v>12105992000109</v>
      </c>
    </row>
    <row r="193" spans="1:30">
      <c r="E193" s="523" t="s">
        <v>4893</v>
      </c>
      <c r="F193" s="154" t="s">
        <v>4802</v>
      </c>
      <c r="G193" s="154" t="s">
        <v>34</v>
      </c>
      <c r="H193" s="154" t="s">
        <v>1320</v>
      </c>
      <c r="I193" s="524" t="s">
        <v>4623</v>
      </c>
      <c r="J193" s="154" t="s">
        <v>619</v>
      </c>
      <c r="K193" s="154" t="s">
        <v>608</v>
      </c>
      <c r="L193" s="154" t="s">
        <v>48</v>
      </c>
      <c r="M193" s="154">
        <v>3</v>
      </c>
      <c r="N193" s="524">
        <v>0.02</v>
      </c>
      <c r="O193" s="524">
        <v>0</v>
      </c>
      <c r="P193" s="525">
        <v>0</v>
      </c>
      <c r="Q193" s="525" t="s">
        <v>34</v>
      </c>
      <c r="R193" s="525">
        <v>324256335</v>
      </c>
      <c r="S193" s="526">
        <v>42471</v>
      </c>
      <c r="T193" s="527">
        <v>1.861632211427322E-3</v>
      </c>
      <c r="U193" s="528">
        <v>9.3089150915327934E-2</v>
      </c>
      <c r="V193" s="527">
        <v>1.861632211427322E-3</v>
      </c>
      <c r="W193" s="528">
        <v>1.4437535044612301E-2</v>
      </c>
      <c r="X193" s="527">
        <v>1.861632211427322E-3</v>
      </c>
      <c r="Y193" s="528">
        <v>9.6413794029002655E-3</v>
      </c>
      <c r="Z193" s="527">
        <v>1.861632211427322E-3</v>
      </c>
      <c r="AA193" s="528">
        <v>8.4057851349582744E-3</v>
      </c>
      <c r="AB193" s="527">
        <v>1.2183368551963858E-2</v>
      </c>
      <c r="AC193" s="529">
        <v>-10.430799716296558</v>
      </c>
      <c r="AD193" s="155">
        <v>23964741000198</v>
      </c>
    </row>
    <row r="194" spans="1:30">
      <c r="E194" s="523" t="s">
        <v>4894</v>
      </c>
      <c r="F194" s="154" t="s">
        <v>4802</v>
      </c>
      <c r="G194" s="154" t="s">
        <v>34</v>
      </c>
      <c r="H194" s="154" t="s">
        <v>1320</v>
      </c>
      <c r="I194" s="524" t="s">
        <v>4626</v>
      </c>
      <c r="J194" s="154" t="s">
        <v>619</v>
      </c>
      <c r="K194" s="154" t="s">
        <v>608</v>
      </c>
      <c r="L194" s="154" t="s">
        <v>48</v>
      </c>
      <c r="M194" s="154">
        <v>3</v>
      </c>
      <c r="N194" s="524">
        <v>0.02</v>
      </c>
      <c r="O194" s="524">
        <v>0</v>
      </c>
      <c r="P194" s="525">
        <v>0</v>
      </c>
      <c r="Q194" s="525" t="s">
        <v>34</v>
      </c>
      <c r="R194" s="525">
        <v>0</v>
      </c>
      <c r="S194" s="526">
        <v>43061</v>
      </c>
      <c r="T194" s="527" t="s">
        <v>34</v>
      </c>
      <c r="U194" s="528" t="s">
        <v>34</v>
      </c>
      <c r="V194" s="527" t="s">
        <v>34</v>
      </c>
      <c r="W194" s="528" t="s">
        <v>34</v>
      </c>
      <c r="X194" s="527" t="s">
        <v>34</v>
      </c>
      <c r="Y194" s="528" t="s">
        <v>34</v>
      </c>
      <c r="Z194" s="527" t="s">
        <v>34</v>
      </c>
      <c r="AA194" s="528" t="s">
        <v>34</v>
      </c>
      <c r="AB194" s="527" t="s">
        <v>34</v>
      </c>
      <c r="AC194" s="529" t="s">
        <v>34</v>
      </c>
      <c r="AD194" s="155">
        <v>21312800000118</v>
      </c>
    </row>
    <row r="195" spans="1:30">
      <c r="E195" s="523" t="s">
        <v>4907</v>
      </c>
      <c r="F195" s="154" t="s">
        <v>4802</v>
      </c>
      <c r="G195" s="154" t="s">
        <v>34</v>
      </c>
      <c r="H195" s="154" t="s">
        <v>1320</v>
      </c>
      <c r="I195" s="524" t="s">
        <v>4623</v>
      </c>
      <c r="J195" s="154" t="s">
        <v>619</v>
      </c>
      <c r="K195" s="154" t="s">
        <v>611</v>
      </c>
      <c r="L195" s="154" t="s">
        <v>48</v>
      </c>
      <c r="M195" s="154">
        <v>4</v>
      </c>
      <c r="N195" s="524">
        <v>2.5000000000000001E-2</v>
      </c>
      <c r="O195" s="524">
        <v>0</v>
      </c>
      <c r="P195" s="525">
        <v>500</v>
      </c>
      <c r="Q195" s="525" t="s">
        <v>34</v>
      </c>
      <c r="R195" s="525">
        <v>114966229.78</v>
      </c>
      <c r="S195" s="526">
        <v>44163</v>
      </c>
      <c r="T195" s="527">
        <v>7.6970049873983371E-3</v>
      </c>
      <c r="U195" s="528">
        <v>0.38488142527282865</v>
      </c>
      <c r="V195" s="527">
        <v>0.15090466815769621</v>
      </c>
      <c r="W195" s="528">
        <v>1.1703124932780984</v>
      </c>
      <c r="X195" s="527">
        <v>0.22811582360735461</v>
      </c>
      <c r="Y195" s="528">
        <v>1.1814101570134123</v>
      </c>
      <c r="Z195" s="527" t="s">
        <v>34</v>
      </c>
      <c r="AA195" s="528" t="s">
        <v>34</v>
      </c>
      <c r="AB195" s="527">
        <v>3.7968108233548743E-2</v>
      </c>
      <c r="AC195" s="529">
        <v>0.57840012928279794</v>
      </c>
      <c r="AD195" s="155">
        <v>37367841000141</v>
      </c>
    </row>
    <row r="196" spans="1:30">
      <c r="E196" s="523" t="s">
        <v>4896</v>
      </c>
      <c r="F196" s="154" t="s">
        <v>4802</v>
      </c>
      <c r="G196" s="154" t="s">
        <v>34</v>
      </c>
      <c r="H196" s="154" t="s">
        <v>1320</v>
      </c>
      <c r="I196" s="524" t="s">
        <v>4626</v>
      </c>
      <c r="J196" s="154" t="s">
        <v>619</v>
      </c>
      <c r="K196" s="154" t="s">
        <v>608</v>
      </c>
      <c r="L196" s="154" t="s">
        <v>48</v>
      </c>
      <c r="M196" s="154">
        <v>4</v>
      </c>
      <c r="N196" s="524">
        <v>2.5000000000000001E-2</v>
      </c>
      <c r="O196" s="524">
        <v>0</v>
      </c>
      <c r="P196" s="525">
        <v>500</v>
      </c>
      <c r="Q196" s="525" t="s">
        <v>34</v>
      </c>
      <c r="R196" s="525">
        <v>310468485.08999997</v>
      </c>
      <c r="S196" s="526">
        <v>44238</v>
      </c>
      <c r="T196" s="527">
        <v>7.7499398930191976E-3</v>
      </c>
      <c r="U196" s="528">
        <v>0.38752838496109643</v>
      </c>
      <c r="V196" s="527">
        <v>0.15112504129312865</v>
      </c>
      <c r="W196" s="528">
        <v>1.172021555275504</v>
      </c>
      <c r="X196" s="527">
        <v>0.22753367139812419</v>
      </c>
      <c r="Y196" s="528">
        <v>1.1783951950434948</v>
      </c>
      <c r="Z196" s="527" t="s">
        <v>34</v>
      </c>
      <c r="AA196" s="528" t="s">
        <v>34</v>
      </c>
      <c r="AB196" s="527">
        <v>3.799694994223992E-2</v>
      </c>
      <c r="AC196" s="529">
        <v>0.58376085133302458</v>
      </c>
      <c r="AD196" s="155">
        <v>37829233000101</v>
      </c>
    </row>
    <row r="197" spans="1:30">
      <c r="E197" s="523" t="s">
        <v>4903</v>
      </c>
      <c r="F197" s="154" t="s">
        <v>4802</v>
      </c>
      <c r="G197" s="154" t="s">
        <v>34</v>
      </c>
      <c r="H197" s="154" t="s">
        <v>1320</v>
      </c>
      <c r="I197" s="524" t="s">
        <v>4626</v>
      </c>
      <c r="J197" s="154" t="s">
        <v>619</v>
      </c>
      <c r="K197" s="154" t="s">
        <v>608</v>
      </c>
      <c r="L197" s="154" t="s">
        <v>48</v>
      </c>
      <c r="M197" s="154">
        <v>24</v>
      </c>
      <c r="N197" s="524">
        <v>7.4999999999999997E-3</v>
      </c>
      <c r="O197" s="524">
        <v>0</v>
      </c>
      <c r="P197" s="525">
        <v>0</v>
      </c>
      <c r="Q197" s="525" t="s">
        <v>34</v>
      </c>
      <c r="R197" s="525">
        <v>0</v>
      </c>
      <c r="S197" s="526">
        <v>44568</v>
      </c>
      <c r="T197" s="527" t="s">
        <v>34</v>
      </c>
      <c r="U197" s="528" t="s">
        <v>34</v>
      </c>
      <c r="V197" s="527" t="s">
        <v>34</v>
      </c>
      <c r="W197" s="528" t="s">
        <v>34</v>
      </c>
      <c r="X197" s="527" t="s">
        <v>34</v>
      </c>
      <c r="Y197" s="528" t="s">
        <v>34</v>
      </c>
      <c r="Z197" s="527" t="s">
        <v>34</v>
      </c>
      <c r="AA197" s="528" t="s">
        <v>34</v>
      </c>
      <c r="AB197" s="527" t="s">
        <v>34</v>
      </c>
      <c r="AC197" s="529" t="s">
        <v>34</v>
      </c>
      <c r="AD197" s="155">
        <v>41745725000196</v>
      </c>
    </row>
    <row r="198" spans="1:30" ht="5.25" customHeight="1">
      <c r="E198" s="530" t="s">
        <v>1390</v>
      </c>
      <c r="P198" s="540"/>
      <c r="Q198" s="540"/>
      <c r="R198" s="540"/>
      <c r="S198" s="541"/>
      <c r="AC198" s="542"/>
    </row>
    <row r="199" spans="1:30" s="425" customFormat="1">
      <c r="A199" s="517"/>
      <c r="B199" s="532" t="s">
        <v>12</v>
      </c>
      <c r="C199" s="513"/>
      <c r="D199" s="513"/>
      <c r="E199" s="518" t="s">
        <v>616</v>
      </c>
      <c r="F199" s="518"/>
      <c r="G199" s="518"/>
      <c r="H199" s="518"/>
      <c r="I199" s="518"/>
      <c r="J199" s="519"/>
      <c r="K199" s="518"/>
      <c r="L199" s="518"/>
      <c r="M199" s="518"/>
      <c r="N199" s="518"/>
      <c r="O199" s="518"/>
      <c r="P199" s="520"/>
      <c r="Q199" s="520"/>
      <c r="R199" s="520"/>
      <c r="S199" s="521"/>
      <c r="T199" s="518"/>
      <c r="U199" s="518"/>
      <c r="V199" s="518"/>
      <c r="W199" s="518"/>
      <c r="X199" s="518"/>
      <c r="Y199" s="518"/>
      <c r="Z199" s="518"/>
      <c r="AA199" s="518"/>
      <c r="AB199" s="518"/>
      <c r="AC199" s="522"/>
      <c r="AD199" s="518"/>
    </row>
    <row r="200" spans="1:30" s="425" customFormat="1" ht="3" customHeight="1">
      <c r="B200" s="513"/>
      <c r="C200" s="513"/>
      <c r="D200" s="513"/>
      <c r="J200" s="533"/>
      <c r="P200" s="516"/>
      <c r="Q200" s="516"/>
      <c r="R200" s="516"/>
      <c r="S200" s="531"/>
      <c r="AC200" s="534"/>
    </row>
    <row r="201" spans="1:30" s="425" customFormat="1">
      <c r="A201" s="547"/>
      <c r="B201" s="513" t="s">
        <v>616</v>
      </c>
      <c r="C201" s="513" t="s">
        <v>610</v>
      </c>
      <c r="D201" s="513" t="str">
        <f>B201&amp;" "&amp;C201</f>
        <v>Descorrelacionados Quant</v>
      </c>
      <c r="E201" s="535" t="s">
        <v>610</v>
      </c>
      <c r="F201" s="535"/>
      <c r="G201" s="535"/>
      <c r="H201" s="535"/>
      <c r="I201" s="535"/>
      <c r="J201" s="536"/>
      <c r="K201" s="535"/>
      <c r="L201" s="535"/>
      <c r="M201" s="535"/>
      <c r="N201" s="535"/>
      <c r="O201" s="535"/>
      <c r="P201" s="537"/>
      <c r="Q201" s="537"/>
      <c r="R201" s="537"/>
      <c r="S201" s="538"/>
      <c r="T201" s="535"/>
      <c r="U201" s="535"/>
      <c r="V201" s="535"/>
      <c r="W201" s="535"/>
      <c r="X201" s="535"/>
      <c r="Y201" s="535"/>
      <c r="Z201" s="535"/>
      <c r="AA201" s="535"/>
      <c r="AB201" s="535"/>
      <c r="AC201" s="539"/>
      <c r="AD201" s="535"/>
    </row>
    <row r="202" spans="1:30">
      <c r="E202" s="523" t="s">
        <v>1712</v>
      </c>
      <c r="F202" s="154" t="s">
        <v>715</v>
      </c>
      <c r="G202" s="154" t="s">
        <v>34</v>
      </c>
      <c r="H202" s="154" t="s">
        <v>1320</v>
      </c>
      <c r="I202" s="524" t="s">
        <v>34</v>
      </c>
      <c r="J202" s="154" t="s">
        <v>610</v>
      </c>
      <c r="K202" s="154" t="s">
        <v>611</v>
      </c>
      <c r="L202" s="154" t="s">
        <v>48</v>
      </c>
      <c r="M202" s="154">
        <v>18</v>
      </c>
      <c r="N202" s="524">
        <v>0.02</v>
      </c>
      <c r="O202" s="524">
        <v>4.0000000000000001E-3</v>
      </c>
      <c r="P202" s="525">
        <v>10000</v>
      </c>
      <c r="Q202" s="525" t="s">
        <v>34</v>
      </c>
      <c r="R202" s="525">
        <v>143423367.93000001</v>
      </c>
      <c r="S202" s="526">
        <v>43889</v>
      </c>
      <c r="T202" s="527">
        <v>3.0128441737167E-2</v>
      </c>
      <c r="U202" s="528">
        <v>1.506544118918355</v>
      </c>
      <c r="V202" s="527">
        <v>0.10365215511677994</v>
      </c>
      <c r="W202" s="528">
        <v>0.80385460283840993</v>
      </c>
      <c r="X202" s="527">
        <v>0.32492074756695466</v>
      </c>
      <c r="Y202" s="528">
        <v>1.6827621395555621</v>
      </c>
      <c r="Z202" s="527" t="s">
        <v>34</v>
      </c>
      <c r="AA202" s="528" t="s">
        <v>34</v>
      </c>
      <c r="AB202" s="527">
        <v>8.2979032822175613E-2</v>
      </c>
      <c r="AC202" s="529">
        <v>-0.30479692845069351</v>
      </c>
      <c r="AD202" s="155">
        <v>34702572000134</v>
      </c>
    </row>
    <row r="203" spans="1:30">
      <c r="E203" s="523" t="s">
        <v>1719</v>
      </c>
      <c r="F203" s="154" t="s">
        <v>715</v>
      </c>
      <c r="G203" s="154" t="s">
        <v>1411</v>
      </c>
      <c r="H203" s="154" t="s">
        <v>1320</v>
      </c>
      <c r="I203" s="524" t="s">
        <v>34</v>
      </c>
      <c r="J203" s="154" t="s">
        <v>610</v>
      </c>
      <c r="K203" s="154" t="s">
        <v>611</v>
      </c>
      <c r="L203" s="154" t="s">
        <v>48</v>
      </c>
      <c r="M203" s="154">
        <v>33</v>
      </c>
      <c r="N203" s="524">
        <v>0.01</v>
      </c>
      <c r="O203" s="524">
        <v>1.9E-3</v>
      </c>
      <c r="P203" s="525">
        <v>50000</v>
      </c>
      <c r="Q203" s="525" t="s">
        <v>34</v>
      </c>
      <c r="R203" s="525">
        <v>686351310</v>
      </c>
      <c r="S203" s="526">
        <v>40977</v>
      </c>
      <c r="T203" s="527">
        <v>6.1146276544841172E-3</v>
      </c>
      <c r="U203" s="528">
        <v>0.3057561493754436</v>
      </c>
      <c r="V203" s="527">
        <v>8.1101039744795989E-2</v>
      </c>
      <c r="W203" s="528">
        <v>0.62896371059901968</v>
      </c>
      <c r="X203" s="527">
        <v>0.2289821953584914</v>
      </c>
      <c r="Y203" s="528">
        <v>1.1858970898809205</v>
      </c>
      <c r="Z203" s="527">
        <v>0.24757751647223358</v>
      </c>
      <c r="AA203" s="528">
        <v>1.1178810696000001</v>
      </c>
      <c r="AB203" s="527">
        <v>5.1809388343881345E-2</v>
      </c>
      <c r="AC203" s="529">
        <v>-0.92344015691593428</v>
      </c>
      <c r="AD203" s="155">
        <v>11052478000181</v>
      </c>
    </row>
    <row r="204" spans="1:30">
      <c r="E204" s="523" t="s">
        <v>4905</v>
      </c>
      <c r="F204" s="154" t="s">
        <v>1338</v>
      </c>
      <c r="G204" s="154" t="s">
        <v>34</v>
      </c>
      <c r="H204" s="154" t="s">
        <v>1320</v>
      </c>
      <c r="I204" s="524" t="s">
        <v>4626</v>
      </c>
      <c r="J204" s="154" t="s">
        <v>610</v>
      </c>
      <c r="K204" s="154" t="s">
        <v>608</v>
      </c>
      <c r="L204" s="154" t="s">
        <v>48</v>
      </c>
      <c r="M204" s="154">
        <v>9</v>
      </c>
      <c r="N204" s="524">
        <v>1.4500000000000001E-2</v>
      </c>
      <c r="O204" s="524">
        <v>0</v>
      </c>
      <c r="P204" s="525">
        <v>5000</v>
      </c>
      <c r="Q204" s="525" t="s">
        <v>34</v>
      </c>
      <c r="R204" s="525">
        <v>0</v>
      </c>
      <c r="S204" s="526">
        <v>44167</v>
      </c>
      <c r="T204" s="527" t="s">
        <v>34</v>
      </c>
      <c r="U204" s="528" t="s">
        <v>34</v>
      </c>
      <c r="V204" s="527" t="s">
        <v>34</v>
      </c>
      <c r="W204" s="528" t="s">
        <v>34</v>
      </c>
      <c r="X204" s="527" t="s">
        <v>34</v>
      </c>
      <c r="Y204" s="528" t="s">
        <v>34</v>
      </c>
      <c r="Z204" s="527" t="s">
        <v>34</v>
      </c>
      <c r="AA204" s="528" t="s">
        <v>34</v>
      </c>
      <c r="AB204" s="527" t="s">
        <v>34</v>
      </c>
      <c r="AC204" s="529" t="s">
        <v>34</v>
      </c>
      <c r="AD204" s="155">
        <v>36327405000186</v>
      </c>
    </row>
    <row r="205" spans="1:30">
      <c r="E205" s="523" t="s">
        <v>4827</v>
      </c>
      <c r="F205" s="154" t="s">
        <v>1338</v>
      </c>
      <c r="G205" s="154" t="s">
        <v>1411</v>
      </c>
      <c r="H205" s="154" t="s">
        <v>1320</v>
      </c>
      <c r="I205" s="524" t="s">
        <v>34</v>
      </c>
      <c r="J205" s="154" t="s">
        <v>610</v>
      </c>
      <c r="K205" s="154" t="s">
        <v>611</v>
      </c>
      <c r="L205" s="154" t="s">
        <v>48</v>
      </c>
      <c r="M205" s="154">
        <v>13</v>
      </c>
      <c r="N205" s="524">
        <v>1.4499999999999999E-2</v>
      </c>
      <c r="O205" s="524">
        <v>2.8999999999999998E-3</v>
      </c>
      <c r="P205" s="525">
        <v>25000</v>
      </c>
      <c r="Q205" s="525" t="s">
        <v>34</v>
      </c>
      <c r="R205" s="525">
        <v>202341435.09</v>
      </c>
      <c r="S205" s="526">
        <v>43196</v>
      </c>
      <c r="T205" s="527">
        <v>1.8519978083527455E-2</v>
      </c>
      <c r="U205" s="528">
        <v>0.9260739173847059</v>
      </c>
      <c r="V205" s="527">
        <v>3.4408593875260518E-2</v>
      </c>
      <c r="W205" s="528">
        <v>0.26684931473603263</v>
      </c>
      <c r="X205" s="527">
        <v>7.5919352285992225E-2</v>
      </c>
      <c r="Y205" s="528">
        <v>0.39318576189143822</v>
      </c>
      <c r="Z205" s="527">
        <v>0.10237945478367516</v>
      </c>
      <c r="AA205" s="528">
        <v>0.46227159901038617</v>
      </c>
      <c r="AB205" s="527">
        <v>7.6951392551466546E-2</v>
      </c>
      <c r="AC205" s="529">
        <v>-1.228506885152219</v>
      </c>
      <c r="AD205" s="155">
        <v>29826089000121</v>
      </c>
    </row>
    <row r="206" spans="1:30">
      <c r="E206" s="523" t="s">
        <v>4833</v>
      </c>
      <c r="F206" s="154" t="s">
        <v>1338</v>
      </c>
      <c r="G206" s="154" t="s">
        <v>34</v>
      </c>
      <c r="H206" s="154" t="s">
        <v>1320</v>
      </c>
      <c r="I206" s="524" t="s">
        <v>34</v>
      </c>
      <c r="J206" s="154" t="s">
        <v>610</v>
      </c>
      <c r="K206" s="154" t="s">
        <v>34</v>
      </c>
      <c r="L206" s="154" t="s">
        <v>48</v>
      </c>
      <c r="M206" s="154">
        <v>17</v>
      </c>
      <c r="N206" s="524">
        <v>1.4999999999999999E-2</v>
      </c>
      <c r="O206" s="524">
        <v>5.0000000000000001E-3</v>
      </c>
      <c r="P206" s="525">
        <v>1000</v>
      </c>
      <c r="Q206" s="525" t="s">
        <v>34</v>
      </c>
      <c r="R206" s="525">
        <v>120453323.27</v>
      </c>
      <c r="S206" s="526">
        <v>43448</v>
      </c>
      <c r="T206" s="527">
        <v>1.6461775062850181E-2</v>
      </c>
      <c r="U206" s="528">
        <v>0.82315542981765155</v>
      </c>
      <c r="V206" s="527">
        <v>0.11446694746145214</v>
      </c>
      <c r="W206" s="528">
        <v>0.88772667086450907</v>
      </c>
      <c r="X206" s="527">
        <v>0.27381609707385302</v>
      </c>
      <c r="Y206" s="528">
        <v>1.4180915340341649</v>
      </c>
      <c r="Z206" s="527">
        <v>0.2996188784053293</v>
      </c>
      <c r="AA206" s="528">
        <v>1.3528622349746611</v>
      </c>
      <c r="AB206" s="527">
        <v>4.4287013967836568E-2</v>
      </c>
      <c r="AC206" s="529">
        <v>-0.3268895481607792</v>
      </c>
      <c r="AD206" s="155">
        <v>31416575000113</v>
      </c>
    </row>
    <row r="207" spans="1:30" ht="5.25" customHeight="1">
      <c r="E207" s="530" t="s">
        <v>1390</v>
      </c>
      <c r="P207" s="540"/>
      <c r="Q207" s="540"/>
      <c r="R207" s="540"/>
      <c r="S207" s="541"/>
      <c r="AC207" s="542"/>
    </row>
    <row r="208" spans="1:30" s="425" customFormat="1">
      <c r="A208" s="547"/>
      <c r="B208" s="513" t="s">
        <v>616</v>
      </c>
      <c r="C208" s="513" t="s">
        <v>617</v>
      </c>
      <c r="D208" s="513" t="str">
        <f>B208&amp;" "&amp;C208</f>
        <v>Descorrelacionados Long &amp; Short</v>
      </c>
      <c r="E208" s="535" t="s">
        <v>617</v>
      </c>
      <c r="F208" s="535"/>
      <c r="G208" s="535"/>
      <c r="H208" s="535"/>
      <c r="I208" s="535"/>
      <c r="J208" s="536"/>
      <c r="K208" s="535"/>
      <c r="L208" s="535"/>
      <c r="M208" s="535"/>
      <c r="N208" s="535"/>
      <c r="O208" s="535"/>
      <c r="P208" s="537"/>
      <c r="Q208" s="537"/>
      <c r="R208" s="537"/>
      <c r="S208" s="538"/>
      <c r="T208" s="535"/>
      <c r="U208" s="535"/>
      <c r="V208" s="535"/>
      <c r="W208" s="535"/>
      <c r="X208" s="535"/>
      <c r="Y208" s="535"/>
      <c r="Z208" s="535"/>
      <c r="AA208" s="535"/>
      <c r="AB208" s="535"/>
      <c r="AC208" s="539"/>
      <c r="AD208" s="535"/>
    </row>
    <row r="209" spans="1:30">
      <c r="E209" s="523" t="s">
        <v>2083</v>
      </c>
      <c r="F209" s="154" t="s">
        <v>715</v>
      </c>
      <c r="G209" s="154" t="s">
        <v>34</v>
      </c>
      <c r="H209" s="154" t="s">
        <v>1320</v>
      </c>
      <c r="I209" s="524" t="s">
        <v>34</v>
      </c>
      <c r="J209" s="154" t="s">
        <v>617</v>
      </c>
      <c r="K209" s="154" t="s">
        <v>608</v>
      </c>
      <c r="L209" s="154" t="s">
        <v>48</v>
      </c>
      <c r="M209" s="154">
        <v>15</v>
      </c>
      <c r="N209" s="524">
        <v>2.3E-2</v>
      </c>
      <c r="O209" s="524">
        <v>4.6249999999999998E-3</v>
      </c>
      <c r="P209" s="525">
        <v>10000</v>
      </c>
      <c r="Q209" s="525" t="s">
        <v>34</v>
      </c>
      <c r="R209" s="525">
        <v>460303760</v>
      </c>
      <c r="S209" s="526">
        <v>41579</v>
      </c>
      <c r="T209" s="527">
        <v>1.4227225742384109E-2</v>
      </c>
      <c r="U209" s="528">
        <v>0.71141891298916071</v>
      </c>
      <c r="V209" s="527">
        <v>0.15999245559616715</v>
      </c>
      <c r="W209" s="528">
        <v>1.2407911027561305</v>
      </c>
      <c r="X209" s="527">
        <v>0.23492320829518087</v>
      </c>
      <c r="Y209" s="528">
        <v>1.2166655517761116</v>
      </c>
      <c r="Z209" s="527">
        <v>0.30361884073575185</v>
      </c>
      <c r="AA209" s="528">
        <v>1.3709231729467646</v>
      </c>
      <c r="AB209" s="527">
        <v>4.4947462097997742E-2</v>
      </c>
      <c r="AC209" s="529">
        <v>0.69077417723128587</v>
      </c>
      <c r="AD209" s="155">
        <v>18772290000157</v>
      </c>
    </row>
    <row r="210" spans="1:30">
      <c r="E210" s="523" t="s">
        <v>2665</v>
      </c>
      <c r="F210" s="154" t="s">
        <v>715</v>
      </c>
      <c r="G210" s="154" t="s">
        <v>34</v>
      </c>
      <c r="H210" s="154" t="s">
        <v>1320</v>
      </c>
      <c r="I210" s="524" t="s">
        <v>34</v>
      </c>
      <c r="J210" s="154" t="s">
        <v>617</v>
      </c>
      <c r="K210" s="154" t="s">
        <v>608</v>
      </c>
      <c r="L210" s="154" t="s">
        <v>48</v>
      </c>
      <c r="M210" s="154">
        <v>32</v>
      </c>
      <c r="N210" s="524">
        <v>0.02</v>
      </c>
      <c r="O210" s="524">
        <v>5.3333333333333297E-3</v>
      </c>
      <c r="P210" s="525">
        <v>1000</v>
      </c>
      <c r="Q210" s="525" t="s">
        <v>34</v>
      </c>
      <c r="R210" s="525">
        <v>9032024.6600000001</v>
      </c>
      <c r="S210" s="526">
        <v>43388</v>
      </c>
      <c r="T210" s="527">
        <v>2.4999802797031512E-2</v>
      </c>
      <c r="U210" s="528">
        <v>1.2500913989031275</v>
      </c>
      <c r="V210" s="527">
        <v>0.1412030197998837</v>
      </c>
      <c r="W210" s="528">
        <v>1.0950732020278504</v>
      </c>
      <c r="X210" s="527">
        <v>0.22383453831510769</v>
      </c>
      <c r="Y210" s="528">
        <v>1.1592374122675737</v>
      </c>
      <c r="Z210" s="527">
        <v>0.2842665259187922</v>
      </c>
      <c r="AA210" s="528">
        <v>1.2835421106634088</v>
      </c>
      <c r="AB210" s="527">
        <v>6.9985462465054105E-2</v>
      </c>
      <c r="AC210" s="529">
        <v>0.17516652632275881</v>
      </c>
      <c r="AD210" s="155">
        <v>31006911000150</v>
      </c>
    </row>
    <row r="211" spans="1:30">
      <c r="E211" s="523" t="s">
        <v>4829</v>
      </c>
      <c r="F211" s="154" t="s">
        <v>1338</v>
      </c>
      <c r="G211" s="154" t="s">
        <v>34</v>
      </c>
      <c r="H211" s="154" t="s">
        <v>1320</v>
      </c>
      <c r="I211" s="524" t="s">
        <v>34</v>
      </c>
      <c r="J211" s="154" t="s">
        <v>617</v>
      </c>
      <c r="K211" s="154" t="s">
        <v>608</v>
      </c>
      <c r="L211" s="154" t="s">
        <v>48</v>
      </c>
      <c r="M211" s="154">
        <v>15</v>
      </c>
      <c r="N211" s="524">
        <v>0</v>
      </c>
      <c r="O211" s="524">
        <v>5.0000000000000001E-3</v>
      </c>
      <c r="P211" s="525">
        <v>5000</v>
      </c>
      <c r="Q211" s="525" t="s">
        <v>34</v>
      </c>
      <c r="R211" s="525">
        <v>44238140.979999997</v>
      </c>
      <c r="S211" s="526">
        <v>43427</v>
      </c>
      <c r="T211" s="527">
        <v>9.9726468135383772E-3</v>
      </c>
      <c r="U211" s="528">
        <v>0.49867273382585686</v>
      </c>
      <c r="V211" s="527">
        <v>0.11161692195256756</v>
      </c>
      <c r="W211" s="528">
        <v>0.86562383932239029</v>
      </c>
      <c r="X211" s="527">
        <v>0.15005611142620134</v>
      </c>
      <c r="Y211" s="528">
        <v>0.77713948711419023</v>
      </c>
      <c r="Z211" s="527">
        <v>0.2039063478821892</v>
      </c>
      <c r="AA211" s="528">
        <v>0.92069364583974944</v>
      </c>
      <c r="AB211" s="527">
        <v>2.656943947921335E-2</v>
      </c>
      <c r="AC211" s="529">
        <v>-0.65213974528053531</v>
      </c>
      <c r="AD211" s="155">
        <v>31353372000125</v>
      </c>
    </row>
    <row r="212" spans="1:30">
      <c r="E212" s="523" t="s">
        <v>4831</v>
      </c>
      <c r="F212" s="154" t="s">
        <v>1338</v>
      </c>
      <c r="G212" s="154" t="s">
        <v>34</v>
      </c>
      <c r="H212" s="154" t="s">
        <v>1323</v>
      </c>
      <c r="I212" s="524" t="s">
        <v>34</v>
      </c>
      <c r="J212" s="154" t="s">
        <v>617</v>
      </c>
      <c r="K212" s="154" t="s">
        <v>608</v>
      </c>
      <c r="L212" s="154" t="s">
        <v>48</v>
      </c>
      <c r="M212" s="154">
        <v>16</v>
      </c>
      <c r="N212" s="524">
        <v>0.02</v>
      </c>
      <c r="O212" s="524">
        <v>4.0000000000000001E-3</v>
      </c>
      <c r="P212" s="525">
        <v>50000</v>
      </c>
      <c r="Q212" s="525" t="s">
        <v>34</v>
      </c>
      <c r="R212" s="525">
        <v>126692416</v>
      </c>
      <c r="S212" s="526">
        <v>38430</v>
      </c>
      <c r="T212" s="527">
        <v>1.6322134660827103E-2</v>
      </c>
      <c r="U212" s="528">
        <v>0.81617284411784952</v>
      </c>
      <c r="V212" s="527">
        <v>0.12534501347369953</v>
      </c>
      <c r="W212" s="528">
        <v>0.97208944580221535</v>
      </c>
      <c r="X212" s="527">
        <v>0.18587906667033605</v>
      </c>
      <c r="Y212" s="528">
        <v>0.9626663063869465</v>
      </c>
      <c r="Z212" s="527">
        <v>0.29208168253120714</v>
      </c>
      <c r="AA212" s="528">
        <v>1.3188297076854014</v>
      </c>
      <c r="AB212" s="527">
        <v>1.3592316023672425E-2</v>
      </c>
      <c r="AC212" s="529">
        <v>-0.26477430092273996</v>
      </c>
      <c r="AD212" s="155">
        <v>7279819000189</v>
      </c>
    </row>
    <row r="213" spans="1:30">
      <c r="E213" s="523" t="s">
        <v>4856</v>
      </c>
      <c r="F213" s="154" t="s">
        <v>1338</v>
      </c>
      <c r="G213" s="154" t="s">
        <v>34</v>
      </c>
      <c r="H213" s="154" t="s">
        <v>1320</v>
      </c>
      <c r="I213" s="524" t="s">
        <v>34</v>
      </c>
      <c r="J213" s="154" t="s">
        <v>617</v>
      </c>
      <c r="K213" s="154" t="s">
        <v>608</v>
      </c>
      <c r="L213" s="154" t="s">
        <v>48</v>
      </c>
      <c r="M213" s="154">
        <v>32</v>
      </c>
      <c r="N213" s="524">
        <v>0</v>
      </c>
      <c r="O213" s="524">
        <v>3.8E-3</v>
      </c>
      <c r="P213" s="525">
        <v>20000</v>
      </c>
      <c r="Q213" s="525" t="s">
        <v>34</v>
      </c>
      <c r="R213" s="525">
        <v>43564107</v>
      </c>
      <c r="S213" s="526">
        <v>42890</v>
      </c>
      <c r="T213" s="527">
        <v>-1.0036740994104898E-3</v>
      </c>
      <c r="U213" s="528">
        <v>-5.018777024608681E-2</v>
      </c>
      <c r="V213" s="527">
        <v>2.0983355959393934E-2</v>
      </c>
      <c r="W213" s="528">
        <v>0.16273243187227229</v>
      </c>
      <c r="X213" s="527">
        <v>-5.7524347347514992E-2</v>
      </c>
      <c r="Y213" s="528">
        <v>-0.29791816787290459</v>
      </c>
      <c r="Z213" s="527">
        <v>7.8672864888212901E-2</v>
      </c>
      <c r="AA213" s="528">
        <v>0.35522977854733906</v>
      </c>
      <c r="AB213" s="527">
        <v>7.6311367731397572E-2</v>
      </c>
      <c r="AC213" s="529">
        <v>-1.4147374984471035</v>
      </c>
      <c r="AD213" s="155">
        <v>26831831000107</v>
      </c>
    </row>
    <row r="214" spans="1:30">
      <c r="E214" s="523" t="s">
        <v>4873</v>
      </c>
      <c r="F214" s="154" t="s">
        <v>1338</v>
      </c>
      <c r="G214" s="154" t="s">
        <v>1411</v>
      </c>
      <c r="H214" s="154" t="s">
        <v>1320</v>
      </c>
      <c r="I214" s="524" t="s">
        <v>34</v>
      </c>
      <c r="J214" s="154" t="s">
        <v>617</v>
      </c>
      <c r="K214" s="154" t="s">
        <v>608</v>
      </c>
      <c r="L214" s="154" t="s">
        <v>48</v>
      </c>
      <c r="M214" s="154">
        <v>77</v>
      </c>
      <c r="N214" s="524">
        <v>1.8500000000000003E-2</v>
      </c>
      <c r="O214" s="524">
        <v>3.7000000000000002E-3</v>
      </c>
      <c r="P214" s="525">
        <v>100000</v>
      </c>
      <c r="Q214" s="525" t="s">
        <v>34</v>
      </c>
      <c r="R214" s="525">
        <v>203283685</v>
      </c>
      <c r="S214" s="526">
        <v>42679</v>
      </c>
      <c r="T214" s="527">
        <v>-1.1377721033406507E-2</v>
      </c>
      <c r="U214" s="528">
        <v>-0.56893213592347003</v>
      </c>
      <c r="V214" s="527">
        <v>0.13770847310884027</v>
      </c>
      <c r="W214" s="528">
        <v>1.0679719088683968</v>
      </c>
      <c r="X214" s="527">
        <v>0.1997984111994533</v>
      </c>
      <c r="Y214" s="528">
        <v>1.0347544883710831</v>
      </c>
      <c r="Z214" s="527">
        <v>0.29918725172092753</v>
      </c>
      <c r="AA214" s="528">
        <v>1.3509133209274475</v>
      </c>
      <c r="AB214" s="527">
        <v>9.4972514244642758E-2</v>
      </c>
      <c r="AC214" s="529">
        <v>9.2285265181829293E-2</v>
      </c>
      <c r="AD214" s="155">
        <v>25423215000146</v>
      </c>
    </row>
    <row r="215" spans="1:30">
      <c r="E215" s="523" t="s">
        <v>4874</v>
      </c>
      <c r="F215" s="154" t="s">
        <v>1338</v>
      </c>
      <c r="G215" s="154" t="s">
        <v>34</v>
      </c>
      <c r="H215" s="154" t="s">
        <v>1323</v>
      </c>
      <c r="I215" s="524" t="s">
        <v>34</v>
      </c>
      <c r="J215" s="154" t="s">
        <v>617</v>
      </c>
      <c r="K215" s="154" t="s">
        <v>608</v>
      </c>
      <c r="L215" s="154" t="s">
        <v>48</v>
      </c>
      <c r="M215" s="154">
        <v>91</v>
      </c>
      <c r="N215" s="524">
        <v>0.02</v>
      </c>
      <c r="O215" s="524">
        <v>3.8899999999999998E-3</v>
      </c>
      <c r="P215" s="525">
        <v>50000</v>
      </c>
      <c r="Q215" s="525" t="s">
        <v>34</v>
      </c>
      <c r="R215" s="525">
        <v>1508230734</v>
      </c>
      <c r="S215" s="526">
        <v>42148</v>
      </c>
      <c r="T215" s="527">
        <v>1.5945428159838571E-2</v>
      </c>
      <c r="U215" s="528">
        <v>0.797335993258667</v>
      </c>
      <c r="V215" s="527">
        <v>0.1413214185189593</v>
      </c>
      <c r="W215" s="528">
        <v>1.0959914208067254</v>
      </c>
      <c r="X215" s="527">
        <v>0.21816626876544443</v>
      </c>
      <c r="Y215" s="528">
        <v>1.1298814863490434</v>
      </c>
      <c r="Z215" s="527">
        <v>0.43638236215833492</v>
      </c>
      <c r="AA215" s="528">
        <v>1.9703872496792116</v>
      </c>
      <c r="AB215" s="527">
        <v>2.4528567440667868E-2</v>
      </c>
      <c r="AC215" s="529">
        <v>0.50461606052252705</v>
      </c>
      <c r="AD215" s="155">
        <v>19366052000104</v>
      </c>
    </row>
    <row r="216" spans="1:30" ht="5.25" customHeight="1">
      <c r="A216" s="547"/>
      <c r="B216" s="513"/>
      <c r="C216" s="513"/>
      <c r="D216" s="513"/>
      <c r="E216" s="530" t="s">
        <v>1390</v>
      </c>
      <c r="P216" s="540"/>
      <c r="Q216" s="540"/>
      <c r="R216" s="540"/>
      <c r="S216" s="541"/>
      <c r="AC216" s="542"/>
    </row>
    <row r="217" spans="1:30" s="425" customFormat="1">
      <c r="A217" s="547"/>
      <c r="B217" s="513" t="s">
        <v>616</v>
      </c>
      <c r="C217" s="513" t="s">
        <v>619</v>
      </c>
      <c r="D217" s="513" t="str">
        <f>B217&amp;" "&amp;C217</f>
        <v>Descorrelacionados Multiestratégia</v>
      </c>
      <c r="E217" s="535" t="s">
        <v>619</v>
      </c>
      <c r="F217" s="535"/>
      <c r="G217" s="535"/>
      <c r="H217" s="535"/>
      <c r="I217" s="535"/>
      <c r="J217" s="536"/>
      <c r="K217" s="535"/>
      <c r="L217" s="535"/>
      <c r="M217" s="535"/>
      <c r="N217" s="535"/>
      <c r="O217" s="535"/>
      <c r="P217" s="537"/>
      <c r="Q217" s="537"/>
      <c r="R217" s="537"/>
      <c r="S217" s="538"/>
      <c r="T217" s="535"/>
      <c r="U217" s="535"/>
      <c r="V217" s="535"/>
      <c r="W217" s="535"/>
      <c r="X217" s="535"/>
      <c r="Y217" s="535"/>
      <c r="Z217" s="535"/>
      <c r="AA217" s="535"/>
      <c r="AB217" s="535"/>
      <c r="AC217" s="539"/>
      <c r="AD217" s="535"/>
    </row>
    <row r="218" spans="1:30">
      <c r="E218" s="523" t="s">
        <v>4813</v>
      </c>
      <c r="F218" s="154" t="s">
        <v>715</v>
      </c>
      <c r="G218" s="154" t="s">
        <v>34</v>
      </c>
      <c r="H218" s="154" t="s">
        <v>1320</v>
      </c>
      <c r="I218" s="524" t="s">
        <v>34</v>
      </c>
      <c r="J218" s="154" t="s">
        <v>619</v>
      </c>
      <c r="K218" s="154" t="s">
        <v>611</v>
      </c>
      <c r="L218" s="154" t="s">
        <v>48</v>
      </c>
      <c r="M218" s="154">
        <v>31</v>
      </c>
      <c r="N218" s="524">
        <v>0.02</v>
      </c>
      <c r="O218" s="524">
        <v>4.0000000000000001E-3</v>
      </c>
      <c r="P218" s="525">
        <v>50000</v>
      </c>
      <c r="Q218" s="525" t="s">
        <v>34</v>
      </c>
      <c r="R218" s="525">
        <v>99192548.219999999</v>
      </c>
      <c r="S218" s="526">
        <v>43048</v>
      </c>
      <c r="T218" s="527">
        <v>2.4274600012174963E-2</v>
      </c>
      <c r="U218" s="528">
        <v>1.2138283223032826</v>
      </c>
      <c r="V218" s="527">
        <v>0.28269828452909884</v>
      </c>
      <c r="W218" s="528">
        <v>2.1924128541004162</v>
      </c>
      <c r="X218" s="527">
        <v>0.50470117750455423</v>
      </c>
      <c r="Y218" s="528">
        <v>2.6138436515777319</v>
      </c>
      <c r="Z218" s="527">
        <v>0.55732595677017716</v>
      </c>
      <c r="AA218" s="528">
        <v>2.5164810825621262</v>
      </c>
      <c r="AB218" s="527">
        <v>0.18352847779586115</v>
      </c>
      <c r="AC218" s="529">
        <v>0.83776848655243352</v>
      </c>
      <c r="AD218" s="155">
        <v>28558421000151</v>
      </c>
    </row>
    <row r="219" spans="1:30">
      <c r="E219" s="523" t="s">
        <v>2694</v>
      </c>
      <c r="F219" s="154" t="s">
        <v>1338</v>
      </c>
      <c r="G219" s="154" t="s">
        <v>1411</v>
      </c>
      <c r="H219" s="154" t="s">
        <v>1320</v>
      </c>
      <c r="I219" s="524" t="s">
        <v>34</v>
      </c>
      <c r="J219" s="154" t="s">
        <v>17</v>
      </c>
      <c r="K219" s="154" t="s">
        <v>611</v>
      </c>
      <c r="L219" s="154" t="s">
        <v>49</v>
      </c>
      <c r="M219" s="154">
        <v>1</v>
      </c>
      <c r="N219" s="524">
        <v>1E-3</v>
      </c>
      <c r="O219" s="524">
        <v>3.5E-4</v>
      </c>
      <c r="P219" s="525">
        <v>500</v>
      </c>
      <c r="Q219" s="525" t="s">
        <v>34</v>
      </c>
      <c r="R219" s="525">
        <v>303015198.89999998</v>
      </c>
      <c r="S219" s="526">
        <v>43594</v>
      </c>
      <c r="T219" s="527">
        <v>-1.0436734659237445E-2</v>
      </c>
      <c r="U219" s="528">
        <v>-0.52187900584944158</v>
      </c>
      <c r="V219" s="527">
        <v>3.5826748682597609E-2</v>
      </c>
      <c r="W219" s="528">
        <v>0.27784754500081554</v>
      </c>
      <c r="X219" s="527">
        <v>-3.81147007194097E-2</v>
      </c>
      <c r="Y219" s="528">
        <v>-0.19739575207611887</v>
      </c>
      <c r="Z219" s="527">
        <v>0.19082164718915684</v>
      </c>
      <c r="AA219" s="528">
        <v>0.86161259755011876</v>
      </c>
      <c r="AB219" s="527">
        <v>0.18385117782965996</v>
      </c>
      <c r="AC219" s="529">
        <v>-0.506481176043728</v>
      </c>
      <c r="AD219" s="155">
        <v>33144687000198</v>
      </c>
    </row>
    <row r="220" spans="1:30">
      <c r="E220" s="523" t="s">
        <v>4823</v>
      </c>
      <c r="F220" s="154" t="s">
        <v>1338</v>
      </c>
      <c r="G220" s="154" t="s">
        <v>34</v>
      </c>
      <c r="H220" s="154" t="s">
        <v>1320</v>
      </c>
      <c r="I220" s="524" t="s">
        <v>34</v>
      </c>
      <c r="J220" s="154" t="s">
        <v>618</v>
      </c>
      <c r="K220" s="154" t="s">
        <v>611</v>
      </c>
      <c r="L220" s="154" t="s">
        <v>34</v>
      </c>
      <c r="M220" s="154">
        <v>5</v>
      </c>
      <c r="N220" s="524">
        <v>9.0000000000000011E-3</v>
      </c>
      <c r="O220" s="524">
        <v>5.3334000000000003E-3</v>
      </c>
      <c r="P220" s="525">
        <v>10000</v>
      </c>
      <c r="Q220" s="525" t="s">
        <v>34</v>
      </c>
      <c r="R220" s="525">
        <v>116731505.69000001</v>
      </c>
      <c r="S220" s="526">
        <v>43554</v>
      </c>
      <c r="T220" s="527">
        <v>3.9195973439209109E-2</v>
      </c>
      <c r="U220" s="528">
        <v>1.9599574310965706</v>
      </c>
      <c r="V220" s="527">
        <v>9.4675108601150582E-2</v>
      </c>
      <c r="W220" s="528">
        <v>0.73423482355496927</v>
      </c>
      <c r="X220" s="527">
        <v>0.14679599271264054</v>
      </c>
      <c r="Y220" s="528">
        <v>0.76025535649859688</v>
      </c>
      <c r="Z220" s="527">
        <v>0.23874437791206971</v>
      </c>
      <c r="AA220" s="528">
        <v>1.0779970020874785</v>
      </c>
      <c r="AB220" s="527">
        <v>7.5332040347985102E-2</v>
      </c>
      <c r="AC220" s="529">
        <v>-0.45490339419107945</v>
      </c>
      <c r="AD220" s="155">
        <v>33361657000133</v>
      </c>
    </row>
    <row r="221" spans="1:30">
      <c r="E221" s="523" t="s">
        <v>2695</v>
      </c>
      <c r="F221" s="154" t="s">
        <v>1338</v>
      </c>
      <c r="G221" s="154" t="s">
        <v>1411</v>
      </c>
      <c r="H221" s="154" t="s">
        <v>1320</v>
      </c>
      <c r="I221" s="524" t="s">
        <v>34</v>
      </c>
      <c r="J221" s="154" t="s">
        <v>699</v>
      </c>
      <c r="K221" s="154" t="s">
        <v>611</v>
      </c>
      <c r="L221" s="154" t="s">
        <v>49</v>
      </c>
      <c r="M221" s="154">
        <v>5</v>
      </c>
      <c r="N221" s="524">
        <v>1E-3</v>
      </c>
      <c r="O221" s="524">
        <v>3.5E-4</v>
      </c>
      <c r="P221" s="525">
        <v>500</v>
      </c>
      <c r="Q221" s="525" t="s">
        <v>34</v>
      </c>
      <c r="R221" s="525">
        <v>70826502.890000001</v>
      </c>
      <c r="S221" s="526">
        <v>43792</v>
      </c>
      <c r="T221" s="527">
        <v>-2.5338359218778583E-2</v>
      </c>
      <c r="U221" s="528">
        <v>-1.2670205912773844</v>
      </c>
      <c r="V221" s="527">
        <v>-4.8218155009386643E-2</v>
      </c>
      <c r="W221" s="528">
        <v>-0.37394674332629074</v>
      </c>
      <c r="X221" s="527">
        <v>-5.5773392494024465E-2</v>
      </c>
      <c r="Y221" s="528">
        <v>-0.28884998568513043</v>
      </c>
      <c r="Z221" s="527">
        <v>0.23855062776293035</v>
      </c>
      <c r="AA221" s="528">
        <v>1.0771221664923838</v>
      </c>
      <c r="AB221" s="527">
        <v>0.20753733429115981</v>
      </c>
      <c r="AC221" s="529">
        <v>-0.85363949123307847</v>
      </c>
      <c r="AD221" s="155">
        <v>34979818000110</v>
      </c>
    </row>
    <row r="222" spans="1:30">
      <c r="E222" s="523" t="s">
        <v>2696</v>
      </c>
      <c r="F222" s="154" t="s">
        <v>1338</v>
      </c>
      <c r="G222" s="154" t="s">
        <v>1411</v>
      </c>
      <c r="H222" s="154" t="s">
        <v>1320</v>
      </c>
      <c r="I222" s="524" t="s">
        <v>34</v>
      </c>
      <c r="J222" s="154" t="s">
        <v>699</v>
      </c>
      <c r="K222" s="154" t="s">
        <v>611</v>
      </c>
      <c r="L222" s="154" t="s">
        <v>48</v>
      </c>
      <c r="M222" s="154">
        <v>8</v>
      </c>
      <c r="N222" s="524">
        <v>1E-3</v>
      </c>
      <c r="O222" s="524">
        <v>3.5E-4</v>
      </c>
      <c r="P222" s="525">
        <v>500</v>
      </c>
      <c r="Q222" s="525" t="s">
        <v>34</v>
      </c>
      <c r="R222" s="525">
        <v>76918302.129999995</v>
      </c>
      <c r="S222" s="526">
        <v>43637</v>
      </c>
      <c r="T222" s="527">
        <v>4.7702691525510765E-3</v>
      </c>
      <c r="U222" s="528">
        <v>0.23853277909716525</v>
      </c>
      <c r="V222" s="527">
        <v>2.7508800708135661E-2</v>
      </c>
      <c r="W222" s="528">
        <v>0.21333927927389076</v>
      </c>
      <c r="X222" s="527">
        <v>0.15110145353560567</v>
      </c>
      <c r="Y222" s="528">
        <v>0.78255330613855478</v>
      </c>
      <c r="Z222" s="527">
        <v>0.23479924216777803</v>
      </c>
      <c r="AA222" s="528">
        <v>1.0601836213395519</v>
      </c>
      <c r="AB222" s="527">
        <v>0.15225562659747091</v>
      </c>
      <c r="AC222" s="529">
        <v>-0.66621583060982004</v>
      </c>
      <c r="AD222" s="155">
        <v>33600729000158</v>
      </c>
    </row>
    <row r="223" spans="1:30">
      <c r="E223" s="523" t="s">
        <v>1721</v>
      </c>
      <c r="F223" s="154" t="s">
        <v>1338</v>
      </c>
      <c r="G223" s="154" t="s">
        <v>34</v>
      </c>
      <c r="H223" s="154" t="s">
        <v>1320</v>
      </c>
      <c r="I223" s="524" t="s">
        <v>34</v>
      </c>
      <c r="J223" s="154" t="s">
        <v>618</v>
      </c>
      <c r="K223" s="154" t="s">
        <v>611</v>
      </c>
      <c r="L223" s="154" t="s">
        <v>48</v>
      </c>
      <c r="M223" s="154">
        <v>18</v>
      </c>
      <c r="N223" s="524">
        <v>2.5000000000000001E-2</v>
      </c>
      <c r="O223" s="524">
        <v>3.8E-3</v>
      </c>
      <c r="P223" s="525">
        <v>50000</v>
      </c>
      <c r="Q223" s="525" t="s">
        <v>34</v>
      </c>
      <c r="R223" s="525">
        <v>441768018.36000001</v>
      </c>
      <c r="S223" s="526">
        <v>43828</v>
      </c>
      <c r="T223" s="527">
        <v>8.7669957262488385E-3</v>
      </c>
      <c r="U223" s="528">
        <v>0.43838529609943533</v>
      </c>
      <c r="V223" s="527">
        <v>9.8555849376637195E-2</v>
      </c>
      <c r="W223" s="528">
        <v>0.7643311715882829</v>
      </c>
      <c r="X223" s="527">
        <v>0.20502405881960528</v>
      </c>
      <c r="Y223" s="528">
        <v>1.0618180786025391</v>
      </c>
      <c r="Z223" s="527">
        <v>0.25545615717205927</v>
      </c>
      <c r="AA223" s="528">
        <v>1.1534553148627076</v>
      </c>
      <c r="AB223" s="527">
        <v>7.3459063418209902E-2</v>
      </c>
      <c r="AC223" s="529">
        <v>-0.41367339380777085</v>
      </c>
      <c r="AD223" s="155">
        <v>35618055000144</v>
      </c>
    </row>
    <row r="224" spans="1:30">
      <c r="E224" s="523" t="s">
        <v>4843</v>
      </c>
      <c r="F224" s="154" t="s">
        <v>1338</v>
      </c>
      <c r="G224" s="154" t="s">
        <v>1411</v>
      </c>
      <c r="H224" s="154" t="s">
        <v>1320</v>
      </c>
      <c r="I224" s="524" t="s">
        <v>34</v>
      </c>
      <c r="J224" s="154" t="s">
        <v>618</v>
      </c>
      <c r="K224" s="154" t="s">
        <v>611</v>
      </c>
      <c r="L224" s="154" t="s">
        <v>48</v>
      </c>
      <c r="M224" s="154">
        <v>31</v>
      </c>
      <c r="N224" s="524">
        <v>0.02</v>
      </c>
      <c r="O224" s="524">
        <v>0</v>
      </c>
      <c r="P224" s="525">
        <v>10000</v>
      </c>
      <c r="Q224" s="525" t="s">
        <v>34</v>
      </c>
      <c r="R224" s="525">
        <v>303097761</v>
      </c>
      <c r="S224" s="526">
        <v>42693</v>
      </c>
      <c r="T224" s="527">
        <v>1.0980674992326911E-2</v>
      </c>
      <c r="U224" s="528">
        <v>0.54907822567658293</v>
      </c>
      <c r="V224" s="527">
        <v>0.11296359939744538</v>
      </c>
      <c r="W224" s="528">
        <v>0.87606774047798197</v>
      </c>
      <c r="X224" s="527">
        <v>0.25299388963740577</v>
      </c>
      <c r="Y224" s="528">
        <v>1.310253476297315</v>
      </c>
      <c r="Z224" s="527">
        <v>0.169925809180969</v>
      </c>
      <c r="AA224" s="528">
        <v>0.76726210047902821</v>
      </c>
      <c r="AB224" s="527">
        <v>6.9403554311839949E-2</v>
      </c>
      <c r="AC224" s="529">
        <v>-0.23025204123611864</v>
      </c>
      <c r="AD224" s="155">
        <v>26396708000105</v>
      </c>
    </row>
    <row r="225" spans="1:30">
      <c r="E225" s="523" t="s">
        <v>4857</v>
      </c>
      <c r="F225" s="154" t="s">
        <v>1338</v>
      </c>
      <c r="G225" s="154" t="s">
        <v>1411</v>
      </c>
      <c r="H225" s="154" t="s">
        <v>1320</v>
      </c>
      <c r="I225" s="524" t="s">
        <v>34</v>
      </c>
      <c r="J225" s="154" t="s">
        <v>619</v>
      </c>
      <c r="K225" s="154" t="s">
        <v>611</v>
      </c>
      <c r="L225" s="154" t="s">
        <v>48</v>
      </c>
      <c r="M225" s="154">
        <v>32</v>
      </c>
      <c r="N225" s="524">
        <v>0.02</v>
      </c>
      <c r="O225" s="524">
        <v>3.15E-3</v>
      </c>
      <c r="P225" s="525">
        <v>500</v>
      </c>
      <c r="Q225" s="525" t="s">
        <v>34</v>
      </c>
      <c r="R225" s="525">
        <v>195883832.28999999</v>
      </c>
      <c r="S225" s="526">
        <v>43810</v>
      </c>
      <c r="T225" s="527">
        <v>1.6783335755696793E-3</v>
      </c>
      <c r="U225" s="528">
        <v>8.3923476690748705E-2</v>
      </c>
      <c r="V225" s="527">
        <v>7.8138061592547547E-3</v>
      </c>
      <c r="W225" s="528">
        <v>6.0598489628386057E-2</v>
      </c>
      <c r="X225" s="527">
        <v>1.3594849436221024E-2</v>
      </c>
      <c r="Y225" s="528">
        <v>7.0407624306960875E-2</v>
      </c>
      <c r="Z225" s="527">
        <v>0.3178488017342338</v>
      </c>
      <c r="AA225" s="528">
        <v>1.4351753887699787</v>
      </c>
      <c r="AB225" s="527">
        <v>4.1596426830736249E-2</v>
      </c>
      <c r="AC225" s="529">
        <v>-2.9120314535773701</v>
      </c>
      <c r="AD225" s="155">
        <v>35432385000140</v>
      </c>
    </row>
    <row r="226" spans="1:30">
      <c r="E226" s="523" t="s">
        <v>4902</v>
      </c>
      <c r="F226" s="154" t="s">
        <v>4802</v>
      </c>
      <c r="G226" s="154" t="s">
        <v>34</v>
      </c>
      <c r="H226" s="154" t="s">
        <v>1320</v>
      </c>
      <c r="I226" s="524" t="s">
        <v>4626</v>
      </c>
      <c r="J226" s="154" t="s">
        <v>618</v>
      </c>
      <c r="K226" s="154" t="s">
        <v>608</v>
      </c>
      <c r="L226" s="154" t="s">
        <v>48</v>
      </c>
      <c r="M226" s="154">
        <v>11</v>
      </c>
      <c r="N226" s="524">
        <v>0</v>
      </c>
      <c r="O226" s="524">
        <v>0</v>
      </c>
      <c r="P226" s="525">
        <v>0</v>
      </c>
      <c r="Q226" s="525" t="s">
        <v>34</v>
      </c>
      <c r="R226" s="525">
        <v>0</v>
      </c>
      <c r="S226" s="526">
        <v>44928</v>
      </c>
      <c r="T226" s="527" t="s">
        <v>34</v>
      </c>
      <c r="U226" s="528" t="s">
        <v>34</v>
      </c>
      <c r="V226" s="527" t="s">
        <v>34</v>
      </c>
      <c r="W226" s="528" t="s">
        <v>34</v>
      </c>
      <c r="X226" s="527" t="s">
        <v>34</v>
      </c>
      <c r="Y226" s="528" t="s">
        <v>34</v>
      </c>
      <c r="Z226" s="527" t="s">
        <v>34</v>
      </c>
      <c r="AA226" s="528" t="s">
        <v>34</v>
      </c>
      <c r="AB226" s="527" t="s">
        <v>34</v>
      </c>
      <c r="AC226" s="529" t="s">
        <v>34</v>
      </c>
      <c r="AD226" s="155">
        <v>47640796000100</v>
      </c>
    </row>
    <row r="227" spans="1:30">
      <c r="E227" s="523" t="s">
        <v>4620</v>
      </c>
      <c r="F227" s="154" t="s">
        <v>1338</v>
      </c>
      <c r="G227" s="154" t="s">
        <v>34</v>
      </c>
      <c r="H227" s="154" t="s">
        <v>1320</v>
      </c>
      <c r="I227" s="524" t="s">
        <v>34</v>
      </c>
      <c r="J227" s="154" t="s">
        <v>672</v>
      </c>
      <c r="K227" s="154" t="s">
        <v>611</v>
      </c>
      <c r="L227" s="154" t="s">
        <v>49</v>
      </c>
      <c r="M227" s="154">
        <v>2</v>
      </c>
      <c r="N227" s="524">
        <v>4.0000000000000001E-3</v>
      </c>
      <c r="O227" s="524">
        <v>2.5000000000000001E-3</v>
      </c>
      <c r="P227" s="525" t="s">
        <v>34</v>
      </c>
      <c r="Q227" s="525" t="s">
        <v>1418</v>
      </c>
      <c r="R227" s="525">
        <v>529980000</v>
      </c>
      <c r="S227" s="526">
        <v>43332</v>
      </c>
      <c r="T227" s="527" t="s">
        <v>34</v>
      </c>
      <c r="U227" s="528" t="s">
        <v>34</v>
      </c>
      <c r="V227" s="527" t="s">
        <v>34</v>
      </c>
      <c r="W227" s="528" t="s">
        <v>34</v>
      </c>
      <c r="X227" s="527" t="s">
        <v>34</v>
      </c>
      <c r="Y227" s="528" t="s">
        <v>34</v>
      </c>
      <c r="Z227" s="527" t="s">
        <v>34</v>
      </c>
      <c r="AA227" s="528" t="s">
        <v>34</v>
      </c>
      <c r="AB227" s="527" t="s">
        <v>34</v>
      </c>
      <c r="AC227" s="529" t="s">
        <v>34</v>
      </c>
      <c r="AD227" s="155" t="s">
        <v>34</v>
      </c>
    </row>
    <row r="228" spans="1:30">
      <c r="E228" s="523" t="s">
        <v>4996</v>
      </c>
      <c r="F228" s="154" t="s">
        <v>1338</v>
      </c>
      <c r="G228" s="154" t="s">
        <v>34</v>
      </c>
      <c r="H228" s="154" t="s">
        <v>1320</v>
      </c>
      <c r="I228" s="524" t="s">
        <v>34</v>
      </c>
      <c r="J228" s="154" t="s">
        <v>672</v>
      </c>
      <c r="K228" s="154" t="s">
        <v>611</v>
      </c>
      <c r="L228" s="154" t="s">
        <v>49</v>
      </c>
      <c r="M228" s="154">
        <v>2</v>
      </c>
      <c r="N228" s="524">
        <v>4.0000000000000001E-3</v>
      </c>
      <c r="O228" s="524">
        <v>2.5000000000000001E-3</v>
      </c>
      <c r="P228" s="525" t="s">
        <v>34</v>
      </c>
      <c r="Q228" s="525" t="s">
        <v>1418</v>
      </c>
      <c r="R228" s="525">
        <v>1280000000</v>
      </c>
      <c r="S228" s="526">
        <v>44249</v>
      </c>
      <c r="T228" s="527" t="s">
        <v>34</v>
      </c>
      <c r="U228" s="528" t="s">
        <v>34</v>
      </c>
      <c r="V228" s="527" t="s">
        <v>34</v>
      </c>
      <c r="W228" s="528" t="s">
        <v>34</v>
      </c>
      <c r="X228" s="527" t="s">
        <v>34</v>
      </c>
      <c r="Y228" s="528" t="s">
        <v>34</v>
      </c>
      <c r="Z228" s="527" t="s">
        <v>34</v>
      </c>
      <c r="AA228" s="528" t="s">
        <v>34</v>
      </c>
      <c r="AB228" s="527" t="s">
        <v>34</v>
      </c>
      <c r="AC228" s="529" t="s">
        <v>34</v>
      </c>
      <c r="AD228" s="155" t="s">
        <v>34</v>
      </c>
    </row>
    <row r="229" spans="1:30">
      <c r="E229" s="523" t="s">
        <v>4997</v>
      </c>
      <c r="F229" s="154" t="s">
        <v>1338</v>
      </c>
      <c r="G229" s="154" t="s">
        <v>34</v>
      </c>
      <c r="H229" s="154" t="s">
        <v>1320</v>
      </c>
      <c r="I229" s="524" t="s">
        <v>34</v>
      </c>
      <c r="J229" s="154" t="s">
        <v>672</v>
      </c>
      <c r="K229" s="154" t="s">
        <v>611</v>
      </c>
      <c r="L229" s="154" t="s">
        <v>49</v>
      </c>
      <c r="M229" s="154">
        <v>2</v>
      </c>
      <c r="N229" s="524">
        <v>4.0000000000000001E-3</v>
      </c>
      <c r="O229" s="524">
        <v>2.5000000000000001E-3</v>
      </c>
      <c r="P229" s="525" t="s">
        <v>34</v>
      </c>
      <c r="Q229" s="525" t="s">
        <v>1418</v>
      </c>
      <c r="R229" s="525">
        <v>216140000</v>
      </c>
      <c r="S229" s="526">
        <v>44413</v>
      </c>
      <c r="T229" s="527" t="s">
        <v>34</v>
      </c>
      <c r="U229" s="528" t="s">
        <v>34</v>
      </c>
      <c r="V229" s="527" t="s">
        <v>34</v>
      </c>
      <c r="W229" s="528" t="s">
        <v>34</v>
      </c>
      <c r="X229" s="527" t="s">
        <v>34</v>
      </c>
      <c r="Y229" s="528" t="s">
        <v>34</v>
      </c>
      <c r="Z229" s="527" t="s">
        <v>34</v>
      </c>
      <c r="AA229" s="528" t="s">
        <v>34</v>
      </c>
      <c r="AB229" s="527" t="s">
        <v>34</v>
      </c>
      <c r="AC229" s="529" t="s">
        <v>34</v>
      </c>
      <c r="AD229" s="155" t="s">
        <v>34</v>
      </c>
    </row>
    <row r="230" spans="1:30">
      <c r="E230" s="523" t="s">
        <v>4998</v>
      </c>
      <c r="F230" s="154" t="s">
        <v>1338</v>
      </c>
      <c r="G230" s="154" t="s">
        <v>34</v>
      </c>
      <c r="H230" s="154" t="s">
        <v>1320</v>
      </c>
      <c r="I230" s="524" t="s">
        <v>34</v>
      </c>
      <c r="J230" s="154" t="s">
        <v>672</v>
      </c>
      <c r="K230" s="154" t="s">
        <v>611</v>
      </c>
      <c r="L230" s="154" t="s">
        <v>49</v>
      </c>
      <c r="M230" s="154">
        <v>2</v>
      </c>
      <c r="N230" s="524">
        <v>4.0000000000000001E-3</v>
      </c>
      <c r="O230" s="524">
        <v>2.5000000000000001E-3</v>
      </c>
      <c r="P230" s="525" t="s">
        <v>34</v>
      </c>
      <c r="Q230" s="525" t="s">
        <v>1418</v>
      </c>
      <c r="R230" s="525">
        <v>104400000</v>
      </c>
      <c r="S230" s="526">
        <v>44420</v>
      </c>
      <c r="T230" s="527" t="s">
        <v>34</v>
      </c>
      <c r="U230" s="528" t="s">
        <v>34</v>
      </c>
      <c r="V230" s="527" t="s">
        <v>34</v>
      </c>
      <c r="W230" s="528" t="s">
        <v>34</v>
      </c>
      <c r="X230" s="527" t="s">
        <v>34</v>
      </c>
      <c r="Y230" s="528" t="s">
        <v>34</v>
      </c>
      <c r="Z230" s="527" t="s">
        <v>34</v>
      </c>
      <c r="AA230" s="528" t="s">
        <v>34</v>
      </c>
      <c r="AB230" s="527" t="s">
        <v>34</v>
      </c>
      <c r="AC230" s="529" t="s">
        <v>34</v>
      </c>
      <c r="AD230" s="155" t="s">
        <v>34</v>
      </c>
    </row>
    <row r="231" spans="1:30" s="425" customFormat="1" ht="7.5" customHeight="1">
      <c r="B231" s="513"/>
      <c r="C231" s="513"/>
      <c r="D231" s="513"/>
      <c r="E231" s="514" t="s">
        <v>1390</v>
      </c>
      <c r="J231" s="515"/>
      <c r="P231" s="516"/>
      <c r="Q231" s="516"/>
      <c r="R231" s="516"/>
    </row>
    <row r="232" spans="1:30" s="505" customFormat="1" ht="21.75" customHeight="1">
      <c r="B232" s="532" t="s">
        <v>12</v>
      </c>
      <c r="C232" s="506"/>
      <c r="D232" s="506"/>
      <c r="E232" s="507" t="s">
        <v>1335</v>
      </c>
      <c r="F232" s="507"/>
      <c r="G232" s="507"/>
      <c r="H232" s="507"/>
      <c r="I232" s="507"/>
      <c r="J232" s="508"/>
      <c r="K232" s="507"/>
      <c r="L232" s="507"/>
      <c r="M232" s="507"/>
      <c r="N232" s="507"/>
      <c r="O232" s="507"/>
      <c r="P232" s="543"/>
      <c r="Q232" s="543"/>
      <c r="R232" s="543"/>
      <c r="S232" s="544"/>
      <c r="T232" s="507"/>
      <c r="U232" s="507"/>
      <c r="V232" s="507"/>
      <c r="W232" s="507"/>
      <c r="X232" s="507"/>
      <c r="Y232" s="507"/>
      <c r="Z232" s="507"/>
      <c r="AA232" s="507"/>
      <c r="AB232" s="507"/>
      <c r="AC232" s="507"/>
      <c r="AD232" s="507"/>
    </row>
    <row r="233" spans="1:30" s="56" customFormat="1" ht="5.25" customHeight="1">
      <c r="B233" s="27"/>
      <c r="C233" s="27"/>
      <c r="D233" s="27"/>
      <c r="J233" s="548"/>
      <c r="P233" s="546"/>
      <c r="Q233" s="546"/>
      <c r="R233" s="546"/>
    </row>
    <row r="234" spans="1:30" s="425" customFormat="1">
      <c r="A234" s="517"/>
      <c r="B234" s="532" t="s">
        <v>12</v>
      </c>
      <c r="C234" s="513"/>
      <c r="D234" s="513"/>
      <c r="E234" s="518" t="s">
        <v>608</v>
      </c>
      <c r="F234" s="518"/>
      <c r="G234" s="518"/>
      <c r="H234" s="518"/>
      <c r="I234" s="518"/>
      <c r="J234" s="519"/>
      <c r="K234" s="518"/>
      <c r="L234" s="518"/>
      <c r="M234" s="518"/>
      <c r="N234" s="518"/>
      <c r="O234" s="518"/>
      <c r="P234" s="520"/>
      <c r="Q234" s="520"/>
      <c r="R234" s="520"/>
      <c r="S234" s="521"/>
      <c r="T234" s="518"/>
      <c r="U234" s="518"/>
      <c r="V234" s="518"/>
      <c r="W234" s="518"/>
      <c r="X234" s="518"/>
      <c r="Y234" s="518"/>
      <c r="Z234" s="518"/>
      <c r="AA234" s="518"/>
      <c r="AB234" s="518"/>
      <c r="AC234" s="522"/>
      <c r="AD234" s="518"/>
    </row>
    <row r="235" spans="1:30" s="425" customFormat="1" ht="3" customHeight="1">
      <c r="B235" s="513"/>
      <c r="C235" s="513"/>
      <c r="D235" s="513"/>
      <c r="J235" s="533"/>
      <c r="P235" s="516"/>
      <c r="Q235" s="516"/>
      <c r="R235" s="516"/>
      <c r="S235" s="531"/>
      <c r="AC235" s="534"/>
    </row>
    <row r="236" spans="1:30" s="425" customFormat="1">
      <c r="A236" s="547"/>
      <c r="B236" s="513" t="s">
        <v>607</v>
      </c>
      <c r="C236" s="513" t="s">
        <v>608</v>
      </c>
      <c r="D236" s="513" t="str">
        <f>B236&amp;" "&amp;C236</f>
        <v>Long Only Brasil</v>
      </c>
      <c r="E236" s="535" t="s">
        <v>607</v>
      </c>
      <c r="F236" s="535"/>
      <c r="G236" s="535"/>
      <c r="H236" s="535"/>
      <c r="I236" s="535"/>
      <c r="J236" s="536"/>
      <c r="K236" s="535"/>
      <c r="L236" s="535"/>
      <c r="M236" s="535"/>
      <c r="N236" s="535"/>
      <c r="O236" s="535"/>
      <c r="P236" s="537"/>
      <c r="Q236" s="537"/>
      <c r="R236" s="537"/>
      <c r="S236" s="538"/>
      <c r="T236" s="535"/>
      <c r="U236" s="535"/>
      <c r="V236" s="535"/>
      <c r="W236" s="535"/>
      <c r="X236" s="535"/>
      <c r="Y236" s="535"/>
      <c r="Z236" s="535"/>
      <c r="AA236" s="535"/>
      <c r="AB236" s="535"/>
      <c r="AC236" s="539"/>
      <c r="AD236" s="535"/>
    </row>
    <row r="237" spans="1:30">
      <c r="E237" s="1060" t="s">
        <v>2602</v>
      </c>
      <c r="F237" s="154" t="s">
        <v>715</v>
      </c>
      <c r="G237" s="154" t="s">
        <v>34</v>
      </c>
      <c r="H237" s="154" t="s">
        <v>1320</v>
      </c>
      <c r="I237" s="524" t="s">
        <v>34</v>
      </c>
      <c r="J237" s="154" t="s">
        <v>34</v>
      </c>
      <c r="K237" s="154" t="s">
        <v>608</v>
      </c>
      <c r="L237" s="154" t="s">
        <v>48</v>
      </c>
      <c r="M237" s="154">
        <v>3</v>
      </c>
      <c r="N237" s="524">
        <v>0.03</v>
      </c>
      <c r="O237" s="524">
        <v>7.4999999999999997E-3</v>
      </c>
      <c r="P237" s="525">
        <v>5000</v>
      </c>
      <c r="Q237" s="525" t="s">
        <v>34</v>
      </c>
      <c r="R237" s="525">
        <v>384454804</v>
      </c>
      <c r="S237" s="526">
        <v>36330</v>
      </c>
      <c r="T237" s="527">
        <v>-6.9252810403528375E-2</v>
      </c>
      <c r="U237" s="528">
        <v>-3.4629210213449961</v>
      </c>
      <c r="V237" s="527">
        <v>-0.16228984856867346</v>
      </c>
      <c r="W237" s="528">
        <v>-1.2586080976212846</v>
      </c>
      <c r="X237" s="527">
        <v>-9.580080187253659E-2</v>
      </c>
      <c r="Y237" s="528">
        <v>-0.49615164170748594</v>
      </c>
      <c r="Z237" s="527">
        <v>-6.2140689508579094E-2</v>
      </c>
      <c r="AA237" s="528">
        <v>-0.28058242704491571</v>
      </c>
      <c r="AB237" s="527">
        <v>0.20911727680424883</v>
      </c>
      <c r="AC237" s="529">
        <v>-1.3926814774280025</v>
      </c>
      <c r="AD237" s="155">
        <v>3168062000103</v>
      </c>
    </row>
    <row r="238" spans="1:30">
      <c r="E238" s="1060" t="s">
        <v>2101</v>
      </c>
      <c r="F238" s="154" t="s">
        <v>715</v>
      </c>
      <c r="G238" s="154" t="s">
        <v>34</v>
      </c>
      <c r="H238" s="154" t="s">
        <v>1320</v>
      </c>
      <c r="I238" s="524" t="s">
        <v>34</v>
      </c>
      <c r="J238" s="154" t="s">
        <v>34</v>
      </c>
      <c r="K238" s="154" t="s">
        <v>608</v>
      </c>
      <c r="L238" s="154" t="s">
        <v>48</v>
      </c>
      <c r="M238" s="154">
        <v>29</v>
      </c>
      <c r="N238" s="524">
        <v>2.2000000000000002E-2</v>
      </c>
      <c r="O238" s="524">
        <v>5.3333333333333297E-3</v>
      </c>
      <c r="P238" s="525">
        <v>5000</v>
      </c>
      <c r="Q238" s="525" t="s">
        <v>34</v>
      </c>
      <c r="R238" s="525">
        <v>1296649109</v>
      </c>
      <c r="S238" s="526">
        <v>40951</v>
      </c>
      <c r="T238" s="527">
        <v>-1.6676777533729092E-2</v>
      </c>
      <c r="U238" s="528">
        <v>-0.83390642420631778</v>
      </c>
      <c r="V238" s="527">
        <v>-1.1492638300759195E-2</v>
      </c>
      <c r="W238" s="528">
        <v>-8.912897359841486E-2</v>
      </c>
      <c r="X238" s="527">
        <v>9.7492964956394701E-2</v>
      </c>
      <c r="Y238" s="528">
        <v>0.50491534175678254</v>
      </c>
      <c r="Z238" s="527">
        <v>5.6454798672230133E-2</v>
      </c>
      <c r="AA238" s="528">
        <v>0.25490905484078236</v>
      </c>
      <c r="AB238" s="527">
        <v>0.1915416873262159</v>
      </c>
      <c r="AC238" s="529">
        <v>-0.73319051172588423</v>
      </c>
      <c r="AD238" s="155">
        <v>10500884000105</v>
      </c>
    </row>
    <row r="239" spans="1:30">
      <c r="E239" s="1060" t="s">
        <v>2071</v>
      </c>
      <c r="F239" s="154" t="s">
        <v>715</v>
      </c>
      <c r="G239" s="154" t="s">
        <v>34</v>
      </c>
      <c r="H239" s="154" t="s">
        <v>1323</v>
      </c>
      <c r="I239" s="524" t="s">
        <v>34</v>
      </c>
      <c r="J239" s="154" t="s">
        <v>34</v>
      </c>
      <c r="K239" s="154" t="s">
        <v>608</v>
      </c>
      <c r="L239" s="154" t="s">
        <v>48</v>
      </c>
      <c r="M239" s="154">
        <v>32</v>
      </c>
      <c r="N239" s="524">
        <v>0.02</v>
      </c>
      <c r="O239" s="524">
        <v>5.3333333333333297E-3</v>
      </c>
      <c r="P239" s="525">
        <v>50</v>
      </c>
      <c r="Q239" s="525" t="s">
        <v>34</v>
      </c>
      <c r="R239" s="525">
        <v>209457656.60999998</v>
      </c>
      <c r="S239" s="526">
        <v>43211</v>
      </c>
      <c r="T239" s="527">
        <v>-9.2008572673779598E-3</v>
      </c>
      <c r="U239" s="528">
        <v>-0.46008013046607965</v>
      </c>
      <c r="V239" s="527">
        <v>0.12003776938631261</v>
      </c>
      <c r="W239" s="528">
        <v>0.93093012226257132</v>
      </c>
      <c r="X239" s="527">
        <v>0.42444839622411989</v>
      </c>
      <c r="Y239" s="528">
        <v>2.1982150930938822</v>
      </c>
      <c r="Z239" s="527">
        <v>0.65694668773742659</v>
      </c>
      <c r="AA239" s="528">
        <v>2.9662962793330028</v>
      </c>
      <c r="AB239" s="527">
        <v>0.20794424664945876</v>
      </c>
      <c r="AC239" s="529">
        <v>-4.2829461280980932E-2</v>
      </c>
      <c r="AD239" s="155">
        <v>29177013000112</v>
      </c>
    </row>
    <row r="240" spans="1:30">
      <c r="E240" s="1060" t="s">
        <v>2072</v>
      </c>
      <c r="F240" s="154" t="s">
        <v>715</v>
      </c>
      <c r="G240" s="154" t="s">
        <v>34</v>
      </c>
      <c r="H240" s="154" t="s">
        <v>1320</v>
      </c>
      <c r="I240" s="524" t="s">
        <v>34</v>
      </c>
      <c r="J240" s="154" t="s">
        <v>1316</v>
      </c>
      <c r="K240" s="154" t="s">
        <v>608</v>
      </c>
      <c r="L240" s="154" t="s">
        <v>48</v>
      </c>
      <c r="M240" s="154">
        <v>32</v>
      </c>
      <c r="N240" s="524">
        <v>0.02</v>
      </c>
      <c r="O240" s="524">
        <v>5.3333333333333297E-3</v>
      </c>
      <c r="P240" s="525">
        <v>50</v>
      </c>
      <c r="Q240" s="525" t="s">
        <v>34</v>
      </c>
      <c r="R240" s="525">
        <v>422992411.07999998</v>
      </c>
      <c r="S240" s="526">
        <v>43212</v>
      </c>
      <c r="T240" s="527">
        <v>8.5945405375384976E-3</v>
      </c>
      <c r="U240" s="528">
        <v>0.42976183815245456</v>
      </c>
      <c r="V240" s="527">
        <v>0.18889997875013065</v>
      </c>
      <c r="W240" s="528">
        <v>1.4649779083058168</v>
      </c>
      <c r="X240" s="527">
        <v>0.60336643537340606</v>
      </c>
      <c r="Y240" s="528">
        <v>3.1248302896254527</v>
      </c>
      <c r="Z240" s="527">
        <v>0.95678338575933908</v>
      </c>
      <c r="AA240" s="528">
        <v>4.3201420302158748</v>
      </c>
      <c r="AB240" s="527">
        <v>0.22000782409146938</v>
      </c>
      <c r="AC240" s="529">
        <v>0.27251789590180781</v>
      </c>
      <c r="AD240" s="155">
        <v>29177024000100</v>
      </c>
    </row>
    <row r="241" spans="5:30">
      <c r="E241" s="1060" t="s">
        <v>4798</v>
      </c>
      <c r="F241" s="154" t="s">
        <v>4803</v>
      </c>
      <c r="G241" s="154" t="s">
        <v>34</v>
      </c>
      <c r="H241" s="154" t="s">
        <v>1320</v>
      </c>
      <c r="I241" s="524" t="s">
        <v>4626</v>
      </c>
      <c r="J241" s="154" t="s">
        <v>34</v>
      </c>
      <c r="K241" s="154" t="s">
        <v>608</v>
      </c>
      <c r="L241" s="154" t="s">
        <v>48</v>
      </c>
      <c r="M241" s="154">
        <v>9</v>
      </c>
      <c r="N241" s="524">
        <v>1.9E-2</v>
      </c>
      <c r="O241" s="524">
        <v>0</v>
      </c>
      <c r="P241" s="525">
        <v>1000</v>
      </c>
      <c r="Q241" s="525" t="s">
        <v>34</v>
      </c>
      <c r="R241" s="525">
        <v>0</v>
      </c>
      <c r="S241" s="526">
        <v>43707</v>
      </c>
      <c r="T241" s="527" t="s">
        <v>34</v>
      </c>
      <c r="U241" s="528" t="s">
        <v>34</v>
      </c>
      <c r="V241" s="527" t="s">
        <v>34</v>
      </c>
      <c r="W241" s="528" t="s">
        <v>34</v>
      </c>
      <c r="X241" s="527" t="s">
        <v>34</v>
      </c>
      <c r="Y241" s="528" t="s">
        <v>34</v>
      </c>
      <c r="Z241" s="527" t="s">
        <v>34</v>
      </c>
      <c r="AA241" s="528" t="s">
        <v>34</v>
      </c>
      <c r="AB241" s="527" t="s">
        <v>34</v>
      </c>
      <c r="AC241" s="529" t="s">
        <v>34</v>
      </c>
      <c r="AD241" s="155">
        <v>33588607000193</v>
      </c>
    </row>
    <row r="242" spans="5:30">
      <c r="E242" s="1060" t="s">
        <v>4887</v>
      </c>
      <c r="F242" s="154" t="s">
        <v>4803</v>
      </c>
      <c r="G242" s="154" t="s">
        <v>34</v>
      </c>
      <c r="H242" s="154" t="s">
        <v>1320</v>
      </c>
      <c r="I242" s="524" t="s">
        <v>4626</v>
      </c>
      <c r="J242" s="154" t="s">
        <v>1316</v>
      </c>
      <c r="K242" s="154" t="s">
        <v>608</v>
      </c>
      <c r="L242" s="154" t="s">
        <v>48</v>
      </c>
      <c r="M242" s="154">
        <v>9</v>
      </c>
      <c r="N242" s="524">
        <v>0.02</v>
      </c>
      <c r="O242" s="524">
        <v>0</v>
      </c>
      <c r="P242" s="525">
        <v>1000</v>
      </c>
      <c r="Q242" s="525" t="s">
        <v>34</v>
      </c>
      <c r="R242" s="525">
        <v>268125954.54000002</v>
      </c>
      <c r="S242" s="526">
        <v>43712</v>
      </c>
      <c r="T242" s="527">
        <v>3.6153585855750014E-2</v>
      </c>
      <c r="U242" s="528">
        <v>1.8078257290551656</v>
      </c>
      <c r="V242" s="527">
        <v>0.1985640617143245</v>
      </c>
      <c r="W242" s="528">
        <v>1.5399258682804751</v>
      </c>
      <c r="X242" s="527">
        <v>0.3638028098977566</v>
      </c>
      <c r="Y242" s="528">
        <v>1.8841320517204674</v>
      </c>
      <c r="Z242" s="527">
        <v>0.54511761930334623</v>
      </c>
      <c r="AA242" s="528">
        <v>2.4613570570047036</v>
      </c>
      <c r="AB242" s="527">
        <v>0.17938224348859252</v>
      </c>
      <c r="AC242" s="529">
        <v>0.38811061180625445</v>
      </c>
      <c r="AD242" s="155">
        <v>33146130000196</v>
      </c>
    </row>
    <row r="243" spans="5:30">
      <c r="E243" s="1060" t="s">
        <v>4890</v>
      </c>
      <c r="F243" s="154" t="s">
        <v>4803</v>
      </c>
      <c r="G243" s="154" t="s">
        <v>34</v>
      </c>
      <c r="H243" s="154" t="s">
        <v>1320</v>
      </c>
      <c r="I243" s="524" t="s">
        <v>4623</v>
      </c>
      <c r="J243" s="154" t="s">
        <v>34</v>
      </c>
      <c r="K243" s="154" t="s">
        <v>608</v>
      </c>
      <c r="L243" s="154" t="s">
        <v>48</v>
      </c>
      <c r="M243" s="154">
        <v>22</v>
      </c>
      <c r="N243" s="524">
        <v>0</v>
      </c>
      <c r="O243" s="524">
        <v>0</v>
      </c>
      <c r="P243" s="525">
        <v>0</v>
      </c>
      <c r="Q243" s="525" t="s">
        <v>34</v>
      </c>
      <c r="R243" s="525">
        <v>39712072.509999998</v>
      </c>
      <c r="S243" s="526">
        <v>44377</v>
      </c>
      <c r="T243" s="527">
        <v>-8.5341768304114662E-3</v>
      </c>
      <c r="U243" s="528">
        <v>-0.42674340829930513</v>
      </c>
      <c r="V243" s="527">
        <v>-8.5341768304114662E-3</v>
      </c>
      <c r="W243" s="528">
        <v>-6.6185187551904417E-2</v>
      </c>
      <c r="X243" s="527" t="s">
        <v>34</v>
      </c>
      <c r="Y243" s="528" t="s">
        <v>34</v>
      </c>
      <c r="Z243" s="527" t="s">
        <v>34</v>
      </c>
      <c r="AA243" s="528" t="s">
        <v>34</v>
      </c>
      <c r="AB243" s="527">
        <v>9.5157584075587956E-2</v>
      </c>
      <c r="AC243" s="529">
        <v>-1.4447412427788706</v>
      </c>
      <c r="AD243" s="155">
        <v>40213012000119</v>
      </c>
    </row>
    <row r="244" spans="5:30">
      <c r="E244" s="1060" t="s">
        <v>4800</v>
      </c>
      <c r="F244" s="154" t="s">
        <v>4803</v>
      </c>
      <c r="G244" s="154" t="s">
        <v>34</v>
      </c>
      <c r="H244" s="154" t="s">
        <v>1320</v>
      </c>
      <c r="I244" s="524" t="s">
        <v>4623</v>
      </c>
      <c r="J244" s="154" t="s">
        <v>34</v>
      </c>
      <c r="K244" s="154" t="s">
        <v>608</v>
      </c>
      <c r="L244" s="154" t="s">
        <v>48</v>
      </c>
      <c r="M244" s="154">
        <v>32</v>
      </c>
      <c r="N244" s="524">
        <v>0.02</v>
      </c>
      <c r="O244" s="524">
        <v>0</v>
      </c>
      <c r="P244" s="525">
        <v>0</v>
      </c>
      <c r="Q244" s="525" t="s">
        <v>34</v>
      </c>
      <c r="R244" s="525">
        <v>0</v>
      </c>
      <c r="S244" s="526">
        <v>44026</v>
      </c>
      <c r="T244" s="527" t="s">
        <v>34</v>
      </c>
      <c r="U244" s="528" t="s">
        <v>34</v>
      </c>
      <c r="V244" s="527" t="s">
        <v>34</v>
      </c>
      <c r="W244" s="528" t="s">
        <v>34</v>
      </c>
      <c r="X244" s="527" t="s">
        <v>34</v>
      </c>
      <c r="Y244" s="528" t="s">
        <v>34</v>
      </c>
      <c r="Z244" s="527" t="s">
        <v>34</v>
      </c>
      <c r="AA244" s="528" t="s">
        <v>34</v>
      </c>
      <c r="AB244" s="527" t="s">
        <v>34</v>
      </c>
      <c r="AC244" s="529" t="s">
        <v>34</v>
      </c>
      <c r="AD244" s="155">
        <v>35610342000108</v>
      </c>
    </row>
    <row r="245" spans="5:30">
      <c r="E245" s="1060" t="s">
        <v>2103</v>
      </c>
      <c r="F245" s="154" t="s">
        <v>1338</v>
      </c>
      <c r="G245" s="154" t="s">
        <v>34</v>
      </c>
      <c r="H245" s="154" t="s">
        <v>1320</v>
      </c>
      <c r="I245" s="524" t="s">
        <v>34</v>
      </c>
      <c r="J245" s="154" t="s">
        <v>34</v>
      </c>
      <c r="K245" s="154" t="s">
        <v>608</v>
      </c>
      <c r="L245" s="154" t="s">
        <v>48</v>
      </c>
      <c r="M245" s="154">
        <v>17</v>
      </c>
      <c r="N245" s="524">
        <v>0</v>
      </c>
      <c r="O245" s="524">
        <v>4.6666666666666697E-3</v>
      </c>
      <c r="P245" s="525">
        <v>1</v>
      </c>
      <c r="Q245" s="525" t="s">
        <v>34</v>
      </c>
      <c r="R245" s="525">
        <v>305410887.31999999</v>
      </c>
      <c r="S245" s="526">
        <v>43821</v>
      </c>
      <c r="T245" s="527">
        <v>-2.6209254154943351E-2</v>
      </c>
      <c r="U245" s="528">
        <v>-1.3105688655532575</v>
      </c>
      <c r="V245" s="527">
        <v>-5.410565108461407E-2</v>
      </c>
      <c r="W245" s="528">
        <v>-0.41960610095308148</v>
      </c>
      <c r="X245" s="527">
        <v>-4.9780049010324734E-2</v>
      </c>
      <c r="Y245" s="528">
        <v>-0.25781050427545621</v>
      </c>
      <c r="Z245" s="527">
        <v>0.26466732790772163</v>
      </c>
      <c r="AA245" s="528">
        <v>1.1950463023682523</v>
      </c>
      <c r="AB245" s="527">
        <v>0.21356600809795592</v>
      </c>
      <c r="AC245" s="529">
        <v>-0.85710999686543476</v>
      </c>
      <c r="AD245" s="155">
        <v>35372675000146</v>
      </c>
    </row>
    <row r="246" spans="5:30">
      <c r="E246" s="1060" t="s">
        <v>2076</v>
      </c>
      <c r="F246" s="154" t="s">
        <v>1338</v>
      </c>
      <c r="G246" s="154" t="s">
        <v>34</v>
      </c>
      <c r="H246" s="154" t="s">
        <v>1320</v>
      </c>
      <c r="I246" s="524" t="s">
        <v>34</v>
      </c>
      <c r="J246" s="154" t="s">
        <v>689</v>
      </c>
      <c r="K246" s="154" t="s">
        <v>608</v>
      </c>
      <c r="L246" s="154" t="s">
        <v>48</v>
      </c>
      <c r="M246" s="154">
        <v>17</v>
      </c>
      <c r="N246" s="524">
        <v>2.8999999999999998E-2</v>
      </c>
      <c r="O246" s="524">
        <v>4.7499999999999999E-3</v>
      </c>
      <c r="P246" s="525">
        <v>1000</v>
      </c>
      <c r="Q246" s="525" t="s">
        <v>34</v>
      </c>
      <c r="R246" s="525">
        <v>231990627.31</v>
      </c>
      <c r="S246" s="526">
        <v>43463</v>
      </c>
      <c r="T246" s="527">
        <v>-6.0655795796729084E-3</v>
      </c>
      <c r="U246" s="528">
        <v>-0.30330354697085465</v>
      </c>
      <c r="V246" s="527">
        <v>-5.4425664185246858E-2</v>
      </c>
      <c r="W246" s="528">
        <v>-0.42208790177644528</v>
      </c>
      <c r="X246" s="527">
        <v>2.8262520960793847E-2</v>
      </c>
      <c r="Y246" s="528">
        <v>0.14637138624525395</v>
      </c>
      <c r="Z246" s="527">
        <v>6.4669322866965917E-2</v>
      </c>
      <c r="AA246" s="528">
        <v>0.29199990712783241</v>
      </c>
      <c r="AB246" s="527">
        <v>0.18549461615104115</v>
      </c>
      <c r="AC246" s="529">
        <v>-0.98854391268544639</v>
      </c>
      <c r="AD246" s="155">
        <v>30593403000152</v>
      </c>
    </row>
    <row r="247" spans="5:30">
      <c r="E247" s="1060" t="s">
        <v>4838</v>
      </c>
      <c r="F247" s="154" t="s">
        <v>1338</v>
      </c>
      <c r="G247" s="154" t="s">
        <v>1411</v>
      </c>
      <c r="H247" s="154" t="s">
        <v>1323</v>
      </c>
      <c r="I247" s="524" t="s">
        <v>34</v>
      </c>
      <c r="J247" s="154" t="s">
        <v>34</v>
      </c>
      <c r="K247" s="154" t="s">
        <v>608</v>
      </c>
      <c r="L247" s="154" t="s">
        <v>48</v>
      </c>
      <c r="M247" s="154">
        <v>29</v>
      </c>
      <c r="N247" s="524">
        <v>1.8000000000000002E-2</v>
      </c>
      <c r="O247" s="524">
        <v>2.16666666666667E-3</v>
      </c>
      <c r="P247" s="525">
        <v>100000</v>
      </c>
      <c r="Q247" s="525" t="s">
        <v>34</v>
      </c>
      <c r="R247" s="525">
        <v>41535350</v>
      </c>
      <c r="S247" s="526">
        <v>39325</v>
      </c>
      <c r="T247" s="527">
        <v>-3.3467829214051337E-2</v>
      </c>
      <c r="U247" s="528">
        <v>-1.6735270185976123</v>
      </c>
      <c r="V247" s="527">
        <v>-0.21802864157229551</v>
      </c>
      <c r="W247" s="528">
        <v>-1.6908797205522144</v>
      </c>
      <c r="X247" s="527">
        <v>-0.40356195562611008</v>
      </c>
      <c r="Y247" s="528">
        <v>-2.0900443722901434</v>
      </c>
      <c r="Z247" s="527">
        <v>-0.29549809676374228</v>
      </c>
      <c r="AA247" s="528">
        <v>-1.3342557643438677</v>
      </c>
      <c r="AB247" s="527">
        <v>0.24662775123268876</v>
      </c>
      <c r="AC247" s="529">
        <v>-1.4068674319287031</v>
      </c>
      <c r="AD247" s="155">
        <v>8940189000104</v>
      </c>
    </row>
    <row r="248" spans="5:30">
      <c r="E248" s="1060" t="s">
        <v>4852</v>
      </c>
      <c r="F248" s="154" t="s">
        <v>1338</v>
      </c>
      <c r="G248" s="154" t="s">
        <v>34</v>
      </c>
      <c r="H248" s="154" t="s">
        <v>1320</v>
      </c>
      <c r="I248" s="524" t="s">
        <v>34</v>
      </c>
      <c r="J248" s="154" t="s">
        <v>34</v>
      </c>
      <c r="K248" s="154" t="s">
        <v>608</v>
      </c>
      <c r="L248" s="154" t="s">
        <v>48</v>
      </c>
      <c r="M248" s="154">
        <v>32</v>
      </c>
      <c r="N248" s="524">
        <v>2.6000000000000002E-2</v>
      </c>
      <c r="O248" s="524">
        <v>5.1999999999999998E-3</v>
      </c>
      <c r="P248" s="525">
        <v>100000</v>
      </c>
      <c r="Q248" s="525" t="s">
        <v>34</v>
      </c>
      <c r="R248" s="525">
        <v>60076092</v>
      </c>
      <c r="S248" s="526">
        <v>40149</v>
      </c>
      <c r="T248" s="527">
        <v>-1.051601955672643E-2</v>
      </c>
      <c r="U248" s="528">
        <v>-0.5258435718589648</v>
      </c>
      <c r="V248" s="527">
        <v>-6.1118509071069083E-2</v>
      </c>
      <c r="W248" s="528">
        <v>-0.47399298914766524</v>
      </c>
      <c r="X248" s="527">
        <v>-0.17658292507098827</v>
      </c>
      <c r="Y248" s="528">
        <v>-0.91452165805510544</v>
      </c>
      <c r="Z248" s="527">
        <v>4.4530765058641286E-3</v>
      </c>
      <c r="AA248" s="528">
        <v>2.0106873993722765E-2</v>
      </c>
      <c r="AB248" s="527">
        <v>0.24946475685259578</v>
      </c>
      <c r="AC248" s="529">
        <v>-0.76188084006656653</v>
      </c>
      <c r="AD248" s="155">
        <v>11228311000129</v>
      </c>
    </row>
    <row r="249" spans="5:30">
      <c r="E249" s="1060" t="s">
        <v>2617</v>
      </c>
      <c r="F249" s="154" t="s">
        <v>1338</v>
      </c>
      <c r="G249" s="154" t="s">
        <v>1411</v>
      </c>
      <c r="H249" s="154" t="s">
        <v>1320</v>
      </c>
      <c r="I249" s="524" t="s">
        <v>34</v>
      </c>
      <c r="J249" s="154" t="s">
        <v>34</v>
      </c>
      <c r="K249" s="154" t="s">
        <v>608</v>
      </c>
      <c r="L249" s="154" t="s">
        <v>48</v>
      </c>
      <c r="M249" s="154">
        <v>32</v>
      </c>
      <c r="N249" s="524">
        <v>2.2000000000000002E-2</v>
      </c>
      <c r="O249" s="524">
        <v>3.16666E-3</v>
      </c>
      <c r="P249" s="525">
        <v>5000</v>
      </c>
      <c r="Q249" s="525" t="s">
        <v>34</v>
      </c>
      <c r="R249" s="525">
        <v>53871746</v>
      </c>
      <c r="S249" s="526">
        <v>41096</v>
      </c>
      <c r="T249" s="527">
        <v>-7.8298581669200562E-4</v>
      </c>
      <c r="U249" s="528">
        <v>-3.9152462235663744E-2</v>
      </c>
      <c r="V249" s="527">
        <v>2.3240854029445757E-2</v>
      </c>
      <c r="W249" s="528">
        <v>0.18024002939849304</v>
      </c>
      <c r="X249" s="527">
        <v>2.3544741345498776E-2</v>
      </c>
      <c r="Y249" s="528">
        <v>0.12193804064072426</v>
      </c>
      <c r="Z249" s="527">
        <v>6.9409432180405073E-2</v>
      </c>
      <c r="AA249" s="528">
        <v>0.31340281376019846</v>
      </c>
      <c r="AB249" s="527">
        <v>0.22652924021510765</v>
      </c>
      <c r="AC249" s="529">
        <v>-0.46661991766258998</v>
      </c>
      <c r="AD249" s="155">
        <v>15334585000153</v>
      </c>
    </row>
    <row r="250" spans="5:30">
      <c r="E250" s="1060" t="s">
        <v>4855</v>
      </c>
      <c r="F250" s="154" t="s">
        <v>1338</v>
      </c>
      <c r="G250" s="154" t="s">
        <v>34</v>
      </c>
      <c r="H250" s="154" t="s">
        <v>1320</v>
      </c>
      <c r="I250" s="524" t="s">
        <v>34</v>
      </c>
      <c r="J250" s="154" t="s">
        <v>1316</v>
      </c>
      <c r="K250" s="154" t="s">
        <v>608</v>
      </c>
      <c r="L250" s="154" t="s">
        <v>48</v>
      </c>
      <c r="M250" s="154">
        <v>32</v>
      </c>
      <c r="N250" s="524">
        <v>0.02</v>
      </c>
      <c r="O250" s="524">
        <v>5.3333333333333297E-3</v>
      </c>
      <c r="P250" s="525">
        <v>50</v>
      </c>
      <c r="Q250" s="525" t="s">
        <v>34</v>
      </c>
      <c r="R250" s="525">
        <v>219878168.38</v>
      </c>
      <c r="S250" s="526">
        <v>43300</v>
      </c>
      <c r="T250" s="527">
        <v>5.1772426943030858E-4</v>
      </c>
      <c r="U250" s="528">
        <v>2.5888310458796231E-2</v>
      </c>
      <c r="V250" s="527">
        <v>0.12584221425840014</v>
      </c>
      <c r="W250" s="528">
        <v>0.97594539205693775</v>
      </c>
      <c r="X250" s="527">
        <v>0.4150370969884285</v>
      </c>
      <c r="Y250" s="528">
        <v>2.149474044218306</v>
      </c>
      <c r="Z250" s="527">
        <v>0.75576264639364821</v>
      </c>
      <c r="AA250" s="528">
        <v>3.4124777061854501</v>
      </c>
      <c r="AB250" s="527">
        <v>0.20058214640706193</v>
      </c>
      <c r="AC250" s="529">
        <v>-1.5463465936263446E-2</v>
      </c>
      <c r="AD250" s="155">
        <v>8968733000126</v>
      </c>
    </row>
    <row r="251" spans="5:30">
      <c r="E251" s="1060" t="s">
        <v>2073</v>
      </c>
      <c r="F251" s="154" t="s">
        <v>1338</v>
      </c>
      <c r="G251" s="154" t="s">
        <v>1411</v>
      </c>
      <c r="H251" s="154" t="s">
        <v>1320</v>
      </c>
      <c r="I251" s="524" t="s">
        <v>34</v>
      </c>
      <c r="J251" s="154" t="s">
        <v>1316</v>
      </c>
      <c r="K251" s="154" t="s">
        <v>608</v>
      </c>
      <c r="L251" s="154" t="s">
        <v>48</v>
      </c>
      <c r="M251" s="154">
        <v>32</v>
      </c>
      <c r="N251" s="524">
        <v>0</v>
      </c>
      <c r="O251" s="524">
        <v>3.1666666666666701E-3</v>
      </c>
      <c r="P251" s="525">
        <v>5000</v>
      </c>
      <c r="Q251" s="525" t="s">
        <v>34</v>
      </c>
      <c r="R251" s="525">
        <v>472615730</v>
      </c>
      <c r="S251" s="526">
        <v>42890</v>
      </c>
      <c r="T251" s="527">
        <v>-2.3751174126314667E-2</v>
      </c>
      <c r="U251" s="528">
        <v>-1.187654907929194</v>
      </c>
      <c r="V251" s="527">
        <v>-0.12034659023871697</v>
      </c>
      <c r="W251" s="528">
        <v>-0.93332512373049104</v>
      </c>
      <c r="X251" s="527">
        <v>-0.2772496920974109</v>
      </c>
      <c r="Y251" s="528">
        <v>-1.4358740971714081</v>
      </c>
      <c r="Z251" s="527">
        <v>5.6202144560784095E-3</v>
      </c>
      <c r="AA251" s="528">
        <v>2.5376825153858178E-2</v>
      </c>
      <c r="AB251" s="527">
        <v>0.23784250158904474</v>
      </c>
      <c r="AC251" s="529">
        <v>-1.0481326845285246</v>
      </c>
      <c r="AD251" s="155">
        <v>26269603000187</v>
      </c>
    </row>
    <row r="252" spans="5:30">
      <c r="E252" s="1060" t="s">
        <v>2075</v>
      </c>
      <c r="F252" s="154" t="s">
        <v>1338</v>
      </c>
      <c r="G252" s="154" t="s">
        <v>34</v>
      </c>
      <c r="H252" s="154" t="s">
        <v>1323</v>
      </c>
      <c r="I252" s="524" t="s">
        <v>34</v>
      </c>
      <c r="J252" s="154" t="s">
        <v>34</v>
      </c>
      <c r="K252" s="154" t="s">
        <v>608</v>
      </c>
      <c r="L252" s="154" t="s">
        <v>48</v>
      </c>
      <c r="M252" s="154">
        <v>33</v>
      </c>
      <c r="N252" s="524">
        <v>1.4999999999999999E-2</v>
      </c>
      <c r="O252" s="524">
        <v>3.7499999999999999E-3</v>
      </c>
      <c r="P252" s="525">
        <v>1000</v>
      </c>
      <c r="Q252" s="525" t="s">
        <v>34</v>
      </c>
      <c r="R252" s="525">
        <v>357929712</v>
      </c>
      <c r="S252" s="526">
        <v>42222</v>
      </c>
      <c r="T252" s="527">
        <v>-9.2529647596879538E-3</v>
      </c>
      <c r="U252" s="528">
        <v>-0.46268571613745418</v>
      </c>
      <c r="V252" s="527">
        <v>6.5626482907353623E-2</v>
      </c>
      <c r="W252" s="528">
        <v>0.50895372405655104</v>
      </c>
      <c r="X252" s="527">
        <v>0.30449633217524674</v>
      </c>
      <c r="Y252" s="528">
        <v>1.5769842438653534</v>
      </c>
      <c r="Z252" s="527">
        <v>0.60564258277167249</v>
      </c>
      <c r="AA252" s="528">
        <v>2.7346440333972537</v>
      </c>
      <c r="AB252" s="527">
        <v>0.22775878952001902</v>
      </c>
      <c r="AC252" s="529">
        <v>-0.27800212089671911</v>
      </c>
      <c r="AD252" s="155">
        <v>22232927000190</v>
      </c>
    </row>
    <row r="253" spans="5:30">
      <c r="E253" s="1060" t="s">
        <v>4860</v>
      </c>
      <c r="F253" s="154" t="s">
        <v>1338</v>
      </c>
      <c r="G253" s="154" t="s">
        <v>34</v>
      </c>
      <c r="H253" s="154" t="s">
        <v>1320</v>
      </c>
      <c r="I253" s="524" t="s">
        <v>34</v>
      </c>
      <c r="J253" s="154" t="s">
        <v>1316</v>
      </c>
      <c r="K253" s="154" t="s">
        <v>608</v>
      </c>
      <c r="L253" s="154" t="s">
        <v>48</v>
      </c>
      <c r="M253" s="154">
        <v>33</v>
      </c>
      <c r="N253" s="524">
        <v>0.02</v>
      </c>
      <c r="O253" s="524">
        <v>5.3340000000000002E-3</v>
      </c>
      <c r="P253" s="525">
        <v>500</v>
      </c>
      <c r="Q253" s="525" t="s">
        <v>34</v>
      </c>
      <c r="R253" s="525">
        <v>19054779</v>
      </c>
      <c r="S253" s="526">
        <v>41511</v>
      </c>
      <c r="T253" s="527">
        <v>-5.0086216393426697E-2</v>
      </c>
      <c r="U253" s="528">
        <v>-2.5045136885823016</v>
      </c>
      <c r="V253" s="527">
        <v>-0.21355130831077329</v>
      </c>
      <c r="W253" s="528">
        <v>-1.6561566128014764</v>
      </c>
      <c r="X253" s="527">
        <v>-0.34195153683791268</v>
      </c>
      <c r="Y253" s="528">
        <v>-1.7709644707594556</v>
      </c>
      <c r="Z253" s="527">
        <v>-0.21477665405727642</v>
      </c>
      <c r="AA253" s="528">
        <v>-0.96977608945998361</v>
      </c>
      <c r="AB253" s="527">
        <v>0.25623647053462895</v>
      </c>
      <c r="AC253" s="529">
        <v>-1.336637275103566</v>
      </c>
      <c r="AD253" s="155">
        <v>11741429000156</v>
      </c>
    </row>
    <row r="254" spans="5:30">
      <c r="E254" s="1060" t="s">
        <v>4866</v>
      </c>
      <c r="F254" s="154" t="s">
        <v>1338</v>
      </c>
      <c r="G254" s="154" t="s">
        <v>34</v>
      </c>
      <c r="H254" s="154" t="s">
        <v>1320</v>
      </c>
      <c r="I254" s="524" t="s">
        <v>34</v>
      </c>
      <c r="J254" s="154" t="s">
        <v>1316</v>
      </c>
      <c r="K254" s="154" t="s">
        <v>608</v>
      </c>
      <c r="L254" s="154" t="s">
        <v>48</v>
      </c>
      <c r="M254" s="154">
        <v>47</v>
      </c>
      <c r="N254" s="524">
        <v>0</v>
      </c>
      <c r="O254" s="524">
        <v>4.4999999999999997E-3</v>
      </c>
      <c r="P254" s="525">
        <v>300000</v>
      </c>
      <c r="Q254" s="525" t="s">
        <v>34</v>
      </c>
      <c r="R254" s="525">
        <v>35097844.100000001</v>
      </c>
      <c r="S254" s="526">
        <v>44349</v>
      </c>
      <c r="T254" s="527">
        <v>-9.8295135331334382E-3</v>
      </c>
      <c r="U254" s="528">
        <v>-0.49151549005942802</v>
      </c>
      <c r="V254" s="527">
        <v>-0.14465047915360785</v>
      </c>
      <c r="W254" s="528">
        <v>-1.1218093182858022</v>
      </c>
      <c r="X254" s="527" t="s">
        <v>34</v>
      </c>
      <c r="Y254" s="528" t="s">
        <v>34</v>
      </c>
      <c r="Z254" s="527" t="s">
        <v>34</v>
      </c>
      <c r="AA254" s="528" t="s">
        <v>34</v>
      </c>
      <c r="AB254" s="527">
        <v>0.22857300285784385</v>
      </c>
      <c r="AC254" s="529">
        <v>-1.1969672060114311</v>
      </c>
      <c r="AD254" s="155">
        <v>41681126000156</v>
      </c>
    </row>
    <row r="255" spans="5:30">
      <c r="E255" s="1060" t="s">
        <v>4869</v>
      </c>
      <c r="F255" s="154" t="s">
        <v>1338</v>
      </c>
      <c r="G255" s="154" t="s">
        <v>1411</v>
      </c>
      <c r="H255" s="154" t="s">
        <v>1320</v>
      </c>
      <c r="I255" s="524" t="s">
        <v>34</v>
      </c>
      <c r="J255" s="154" t="s">
        <v>1316</v>
      </c>
      <c r="K255" s="154" t="s">
        <v>608</v>
      </c>
      <c r="L255" s="154" t="s">
        <v>48</v>
      </c>
      <c r="M255" s="154">
        <v>62</v>
      </c>
      <c r="N255" s="524">
        <v>0</v>
      </c>
      <c r="O255" s="524">
        <v>2.28395061728395E-3</v>
      </c>
      <c r="P255" s="525">
        <v>10000</v>
      </c>
      <c r="Q255" s="525" t="s">
        <v>34</v>
      </c>
      <c r="R255" s="525">
        <v>279073059.56</v>
      </c>
      <c r="S255" s="526">
        <v>43727</v>
      </c>
      <c r="T255" s="527">
        <v>8.6485903217825566E-3</v>
      </c>
      <c r="U255" s="528">
        <v>0.43246454628757997</v>
      </c>
      <c r="V255" s="527">
        <v>-0.15837774821400874</v>
      </c>
      <c r="W255" s="528">
        <v>-1.2282685463276335</v>
      </c>
      <c r="X255" s="527">
        <v>-0.37372695010429136</v>
      </c>
      <c r="Y255" s="528">
        <v>-1.9355291001768959</v>
      </c>
      <c r="Z255" s="527">
        <v>-6.7231343603570415E-2</v>
      </c>
      <c r="AA255" s="528">
        <v>-0.30356814047221214</v>
      </c>
      <c r="AB255" s="527">
        <v>0.26435878642374666</v>
      </c>
      <c r="AC255" s="529">
        <v>-1.0868625232688227</v>
      </c>
      <c r="AD255" s="155">
        <v>34581406000127</v>
      </c>
    </row>
    <row r="256" spans="5:30">
      <c r="E256" s="1060" t="s">
        <v>4870</v>
      </c>
      <c r="F256" s="154" t="s">
        <v>1338</v>
      </c>
      <c r="G256" s="154" t="s">
        <v>34</v>
      </c>
      <c r="H256" s="154" t="s">
        <v>1320</v>
      </c>
      <c r="I256" s="524" t="s">
        <v>34</v>
      </c>
      <c r="J256" s="154" t="s">
        <v>1316</v>
      </c>
      <c r="K256" s="154" t="s">
        <v>608</v>
      </c>
      <c r="L256" s="154" t="s">
        <v>48</v>
      </c>
      <c r="M256" s="154">
        <v>62</v>
      </c>
      <c r="N256" s="524">
        <v>0</v>
      </c>
      <c r="O256" s="524">
        <v>5.3333333333333297E-3</v>
      </c>
      <c r="P256" s="525">
        <v>5000</v>
      </c>
      <c r="Q256" s="525" t="s">
        <v>34</v>
      </c>
      <c r="R256" s="525">
        <v>55377531.329999998</v>
      </c>
      <c r="S256" s="526">
        <v>42960</v>
      </c>
      <c r="T256" s="527">
        <v>-2.8741330519777453E-2</v>
      </c>
      <c r="U256" s="528">
        <v>-1.4371829397019087</v>
      </c>
      <c r="V256" s="527">
        <v>-0.16673779762650909</v>
      </c>
      <c r="W256" s="528">
        <v>-1.2931033217611356</v>
      </c>
      <c r="X256" s="527">
        <v>-0.38595420503595268</v>
      </c>
      <c r="Y256" s="528">
        <v>-1.9988539626972675</v>
      </c>
      <c r="Z256" s="527">
        <v>-0.2617379475778131</v>
      </c>
      <c r="AA256" s="528">
        <v>-1.1818193386959246</v>
      </c>
      <c r="AB256" s="527">
        <v>0.25822288035851443</v>
      </c>
      <c r="AC256" s="529">
        <v>-1.145063933384894</v>
      </c>
      <c r="AD256" s="155">
        <v>27717327000135</v>
      </c>
    </row>
    <row r="257" spans="1:30">
      <c r="E257" s="1060" t="s">
        <v>4466</v>
      </c>
      <c r="F257" s="154" t="s">
        <v>1338</v>
      </c>
      <c r="G257" s="154" t="s">
        <v>1411</v>
      </c>
      <c r="H257" s="154" t="s">
        <v>1320</v>
      </c>
      <c r="I257" s="524" t="s">
        <v>34</v>
      </c>
      <c r="J257" s="154" t="s">
        <v>672</v>
      </c>
      <c r="K257" s="154" t="s">
        <v>608</v>
      </c>
      <c r="L257" s="154" t="s">
        <v>48</v>
      </c>
      <c r="M257" s="154">
        <v>2</v>
      </c>
      <c r="N257" s="524">
        <v>3.0000000000000001E-3</v>
      </c>
      <c r="O257" s="524">
        <v>2.5000000000000001E-3</v>
      </c>
      <c r="P257" s="525" t="s">
        <v>34</v>
      </c>
      <c r="Q257" s="525" t="s">
        <v>1418</v>
      </c>
      <c r="R257" s="525">
        <v>15220000000</v>
      </c>
      <c r="S257" s="526">
        <v>39784</v>
      </c>
      <c r="T257" s="527" t="s">
        <v>34</v>
      </c>
      <c r="U257" s="528" t="s">
        <v>34</v>
      </c>
      <c r="V257" s="527" t="s">
        <v>34</v>
      </c>
      <c r="W257" s="528" t="s">
        <v>34</v>
      </c>
      <c r="X257" s="527" t="s">
        <v>34</v>
      </c>
      <c r="Y257" s="528" t="s">
        <v>34</v>
      </c>
      <c r="Z257" s="527" t="s">
        <v>34</v>
      </c>
      <c r="AA257" s="528" t="s">
        <v>34</v>
      </c>
      <c r="AB257" s="527" t="s">
        <v>34</v>
      </c>
      <c r="AC257" s="529" t="s">
        <v>34</v>
      </c>
      <c r="AD257" s="155" t="s">
        <v>34</v>
      </c>
    </row>
    <row r="258" spans="1:30">
      <c r="E258" s="1060" t="s">
        <v>4618</v>
      </c>
      <c r="F258" s="154" t="s">
        <v>715</v>
      </c>
      <c r="G258" s="154" t="s">
        <v>34</v>
      </c>
      <c r="H258" s="154" t="s">
        <v>1320</v>
      </c>
      <c r="I258" s="524" t="s">
        <v>34</v>
      </c>
      <c r="J258" s="154" t="s">
        <v>34</v>
      </c>
      <c r="K258" s="154" t="s">
        <v>608</v>
      </c>
      <c r="L258" s="154" t="s">
        <v>48</v>
      </c>
      <c r="M258" s="154">
        <v>2</v>
      </c>
      <c r="N258" s="524" t="s">
        <v>34</v>
      </c>
      <c r="O258" s="524">
        <v>7.0000000000000001E-3</v>
      </c>
      <c r="P258" s="525" t="s">
        <v>34</v>
      </c>
      <c r="Q258" s="525" t="s">
        <v>1418</v>
      </c>
      <c r="R258" s="525" t="s">
        <v>34</v>
      </c>
      <c r="S258" s="526" t="s">
        <v>34</v>
      </c>
      <c r="T258" s="527" t="s">
        <v>34</v>
      </c>
      <c r="U258" s="528" t="s">
        <v>34</v>
      </c>
      <c r="V258" s="527" t="s">
        <v>34</v>
      </c>
      <c r="W258" s="528" t="s">
        <v>34</v>
      </c>
      <c r="X258" s="527" t="s">
        <v>34</v>
      </c>
      <c r="Y258" s="528" t="s">
        <v>34</v>
      </c>
      <c r="Z258" s="527" t="s">
        <v>34</v>
      </c>
      <c r="AA258" s="528" t="s">
        <v>34</v>
      </c>
      <c r="AB258" s="527" t="s">
        <v>34</v>
      </c>
      <c r="AC258" s="529" t="s">
        <v>34</v>
      </c>
      <c r="AD258" s="155" t="s">
        <v>34</v>
      </c>
    </row>
    <row r="259" spans="1:30" ht="5.25" customHeight="1">
      <c r="E259" s="530" t="s">
        <v>1390</v>
      </c>
      <c r="P259" s="540"/>
      <c r="Q259" s="540"/>
      <c r="R259" s="540"/>
      <c r="S259" s="541"/>
      <c r="AC259" s="542"/>
    </row>
    <row r="260" spans="1:30" s="425" customFormat="1">
      <c r="A260" s="547"/>
      <c r="B260" s="513" t="s">
        <v>614</v>
      </c>
      <c r="C260" s="513" t="s">
        <v>34</v>
      </c>
      <c r="D260" s="513" t="str">
        <f>B260&amp;" "&amp;C260</f>
        <v>Long Bias -</v>
      </c>
      <c r="E260" s="535" t="s">
        <v>614</v>
      </c>
      <c r="F260" s="535"/>
      <c r="G260" s="535"/>
      <c r="H260" s="535"/>
      <c r="I260" s="535"/>
      <c r="J260" s="536"/>
      <c r="K260" s="535"/>
      <c r="L260" s="535"/>
      <c r="M260" s="535"/>
      <c r="N260" s="535"/>
      <c r="O260" s="535"/>
      <c r="P260" s="537"/>
      <c r="Q260" s="537"/>
      <c r="R260" s="537"/>
      <c r="S260" s="538"/>
      <c r="T260" s="535"/>
      <c r="U260" s="535"/>
      <c r="V260" s="535"/>
      <c r="W260" s="535"/>
      <c r="X260" s="535"/>
      <c r="Y260" s="535"/>
      <c r="Z260" s="535"/>
      <c r="AA260" s="535"/>
      <c r="AB260" s="535"/>
      <c r="AC260" s="539"/>
      <c r="AD260" s="535"/>
    </row>
    <row r="261" spans="1:30">
      <c r="E261" s="523" t="s">
        <v>4806</v>
      </c>
      <c r="F261" s="154" t="s">
        <v>715</v>
      </c>
      <c r="G261" s="154" t="s">
        <v>34</v>
      </c>
      <c r="H261" s="154" t="s">
        <v>1320</v>
      </c>
      <c r="I261" s="524" t="s">
        <v>34</v>
      </c>
      <c r="J261" s="154" t="s">
        <v>689</v>
      </c>
      <c r="K261" s="154" t="s">
        <v>608</v>
      </c>
      <c r="L261" s="154" t="s">
        <v>48</v>
      </c>
      <c r="M261" s="154">
        <v>10</v>
      </c>
      <c r="N261" s="524">
        <v>1.15E-2</v>
      </c>
      <c r="O261" s="524">
        <v>4.0000000000000001E-3</v>
      </c>
      <c r="P261" s="525">
        <v>1000</v>
      </c>
      <c r="Q261" s="525" t="s">
        <v>34</v>
      </c>
      <c r="R261" s="525">
        <v>29935059.349999998</v>
      </c>
      <c r="S261" s="526">
        <v>43005</v>
      </c>
      <c r="T261" s="527">
        <v>-2.4652592226194314E-2</v>
      </c>
      <c r="U261" s="528">
        <v>-1.2327294640216506</v>
      </c>
      <c r="V261" s="527">
        <v>-1.3591869873019413E-2</v>
      </c>
      <c r="W261" s="528">
        <v>-0.10540916535982965</v>
      </c>
      <c r="X261" s="527">
        <v>4.0975495239533366E-2</v>
      </c>
      <c r="Y261" s="528">
        <v>0.2122117856583392</v>
      </c>
      <c r="Z261" s="527">
        <v>0.28729805957906551</v>
      </c>
      <c r="AA261" s="528">
        <v>1.2972303249203558</v>
      </c>
      <c r="AB261" s="527">
        <v>0.11842337545276652</v>
      </c>
      <c r="AC261" s="529">
        <v>-1.203611861043925</v>
      </c>
      <c r="AD261" s="155">
        <v>28470590000135</v>
      </c>
    </row>
    <row r="262" spans="1:30">
      <c r="E262" s="523" t="s">
        <v>1718</v>
      </c>
      <c r="F262" s="154" t="s">
        <v>715</v>
      </c>
      <c r="G262" s="154" t="s">
        <v>34</v>
      </c>
      <c r="H262" s="154" t="s">
        <v>1320</v>
      </c>
      <c r="I262" s="524" t="s">
        <v>34</v>
      </c>
      <c r="J262" s="154" t="s">
        <v>34</v>
      </c>
      <c r="K262" s="154" t="s">
        <v>608</v>
      </c>
      <c r="L262" s="154" t="s">
        <v>48</v>
      </c>
      <c r="M262" s="154">
        <v>32</v>
      </c>
      <c r="N262" s="524">
        <v>0</v>
      </c>
      <c r="O262" s="524">
        <v>5.0673000000000003E-3</v>
      </c>
      <c r="P262" s="525">
        <v>25000</v>
      </c>
      <c r="Q262" s="525" t="s">
        <v>34</v>
      </c>
      <c r="R262" s="525">
        <v>32284672.609999999</v>
      </c>
      <c r="S262" s="526">
        <v>44318</v>
      </c>
      <c r="T262" s="527">
        <v>-4.2925712566731278E-2</v>
      </c>
      <c r="U262" s="528">
        <v>-2.1464594943857076</v>
      </c>
      <c r="V262" s="527">
        <v>7.7965470145649585E-2</v>
      </c>
      <c r="W262" s="528">
        <v>0.60464639609693094</v>
      </c>
      <c r="X262" s="527" t="s">
        <v>34</v>
      </c>
      <c r="Y262" s="528" t="s">
        <v>34</v>
      </c>
      <c r="Z262" s="527" t="s">
        <v>34</v>
      </c>
      <c r="AA262" s="528" t="s">
        <v>34</v>
      </c>
      <c r="AB262" s="527">
        <v>0.150458249379265</v>
      </c>
      <c r="AC262" s="529">
        <v>-0.33882116475139729</v>
      </c>
      <c r="AD262" s="155">
        <v>37495383000126</v>
      </c>
    </row>
    <row r="263" spans="1:30">
      <c r="E263" s="523" t="s">
        <v>2104</v>
      </c>
      <c r="F263" s="154" t="s">
        <v>715</v>
      </c>
      <c r="G263" s="154" t="s">
        <v>34</v>
      </c>
      <c r="H263" s="154" t="s">
        <v>1320</v>
      </c>
      <c r="I263" s="524" t="s">
        <v>34</v>
      </c>
      <c r="J263" s="154" t="s">
        <v>689</v>
      </c>
      <c r="K263" s="154" t="s">
        <v>608</v>
      </c>
      <c r="L263" s="154" t="s">
        <v>48</v>
      </c>
      <c r="M263" s="154">
        <v>32</v>
      </c>
      <c r="N263" s="524">
        <v>1.9E-2</v>
      </c>
      <c r="O263" s="524">
        <v>4.7499999999999999E-3</v>
      </c>
      <c r="P263" s="525">
        <v>50000</v>
      </c>
      <c r="Q263" s="525" t="s">
        <v>34</v>
      </c>
      <c r="R263" s="525">
        <v>817836641.86000001</v>
      </c>
      <c r="S263" s="526">
        <v>43463</v>
      </c>
      <c r="T263" s="527">
        <v>-2.1893079742439148E-2</v>
      </c>
      <c r="U263" s="528">
        <v>-1.0947426627210519</v>
      </c>
      <c r="V263" s="527">
        <v>7.4376809141065703E-2</v>
      </c>
      <c r="W263" s="528">
        <v>0.5768152172535066</v>
      </c>
      <c r="X263" s="527">
        <v>0.27304463427534476</v>
      </c>
      <c r="Y263" s="528">
        <v>1.4140961339277505</v>
      </c>
      <c r="Z263" s="527">
        <v>0.41851000716042064</v>
      </c>
      <c r="AA263" s="528">
        <v>1.8896886159501669</v>
      </c>
      <c r="AB263" s="527">
        <v>0.14983627492398699</v>
      </c>
      <c r="AC263" s="529">
        <v>-0.36417816936122394</v>
      </c>
      <c r="AD263" s="155">
        <v>32073525000143</v>
      </c>
    </row>
    <row r="264" spans="1:30">
      <c r="E264" s="523" t="s">
        <v>4815</v>
      </c>
      <c r="F264" s="154" t="s">
        <v>715</v>
      </c>
      <c r="G264" s="154" t="s">
        <v>34</v>
      </c>
      <c r="H264" s="154" t="s">
        <v>1320</v>
      </c>
      <c r="I264" s="524" t="s">
        <v>34</v>
      </c>
      <c r="J264" s="154" t="s">
        <v>689</v>
      </c>
      <c r="K264" s="154" t="s">
        <v>608</v>
      </c>
      <c r="L264" s="154" t="s">
        <v>48</v>
      </c>
      <c r="M264" s="154">
        <v>32</v>
      </c>
      <c r="N264" s="524">
        <v>0</v>
      </c>
      <c r="O264" s="524">
        <v>4.0000000000000001E-3</v>
      </c>
      <c r="P264" s="525">
        <v>5000</v>
      </c>
      <c r="Q264" s="525" t="s">
        <v>34</v>
      </c>
      <c r="R264" s="525">
        <v>386299872.75</v>
      </c>
      <c r="S264" s="526">
        <v>44351</v>
      </c>
      <c r="T264" s="527">
        <v>4.8467102563757303E-2</v>
      </c>
      <c r="U264" s="528">
        <v>2.4235514390498714</v>
      </c>
      <c r="V264" s="527">
        <v>6.2955561689407968E-2</v>
      </c>
      <c r="W264" s="528">
        <v>0.48823990182636751</v>
      </c>
      <c r="X264" s="527" t="s">
        <v>34</v>
      </c>
      <c r="Y264" s="528" t="s">
        <v>34</v>
      </c>
      <c r="Z264" s="527" t="s">
        <v>34</v>
      </c>
      <c r="AA264" s="528" t="s">
        <v>34</v>
      </c>
      <c r="AB264" s="527">
        <v>0.12624671303335716</v>
      </c>
      <c r="AC264" s="529">
        <v>-0.52269359076259525</v>
      </c>
      <c r="AD264" s="155">
        <v>41907541000185</v>
      </c>
    </row>
    <row r="265" spans="1:30">
      <c r="E265" s="523" t="s">
        <v>1717</v>
      </c>
      <c r="F265" s="154" t="s">
        <v>715</v>
      </c>
      <c r="G265" s="154" t="s">
        <v>1411</v>
      </c>
      <c r="H265" s="154" t="s">
        <v>1320</v>
      </c>
      <c r="I265" s="524" t="s">
        <v>34</v>
      </c>
      <c r="J265" s="154" t="s">
        <v>689</v>
      </c>
      <c r="K265" s="154" t="s">
        <v>608</v>
      </c>
      <c r="L265" s="154" t="s">
        <v>48</v>
      </c>
      <c r="M265" s="154">
        <v>32</v>
      </c>
      <c r="N265" s="524">
        <v>0</v>
      </c>
      <c r="O265" s="524">
        <v>3.5999999999999999E-3</v>
      </c>
      <c r="P265" s="525">
        <v>0</v>
      </c>
      <c r="Q265" s="525" t="s">
        <v>34</v>
      </c>
      <c r="R265" s="525">
        <v>463602274.5</v>
      </c>
      <c r="S265" s="526">
        <v>44227</v>
      </c>
      <c r="T265" s="527">
        <v>-1.420579947578049E-3</v>
      </c>
      <c r="U265" s="528">
        <v>-7.1034751287415779E-2</v>
      </c>
      <c r="V265" s="527">
        <v>0.22458003083821465</v>
      </c>
      <c r="W265" s="528">
        <v>1.7416877757292812</v>
      </c>
      <c r="X265" s="527">
        <v>0.23286256157268315</v>
      </c>
      <c r="Y265" s="528">
        <v>1.2059934776977892</v>
      </c>
      <c r="Z265" s="527" t="s">
        <v>34</v>
      </c>
      <c r="AA265" s="528" t="s">
        <v>34</v>
      </c>
      <c r="AB265" s="527">
        <v>0.1720803587381261</v>
      </c>
      <c r="AC265" s="529">
        <v>0.55576430740109317</v>
      </c>
      <c r="AD265" s="155">
        <v>37467515000106</v>
      </c>
    </row>
    <row r="266" spans="1:30">
      <c r="E266" s="523" t="s">
        <v>1720</v>
      </c>
      <c r="F266" s="154" t="s">
        <v>715</v>
      </c>
      <c r="G266" s="154" t="s">
        <v>34</v>
      </c>
      <c r="H266" s="154" t="s">
        <v>1320</v>
      </c>
      <c r="I266" s="524" t="s">
        <v>34</v>
      </c>
      <c r="J266" s="154" t="s">
        <v>689</v>
      </c>
      <c r="K266" s="154" t="s">
        <v>608</v>
      </c>
      <c r="L266" s="154" t="s">
        <v>48</v>
      </c>
      <c r="M266" s="154">
        <v>33</v>
      </c>
      <c r="N266" s="524">
        <v>0</v>
      </c>
      <c r="O266" s="524">
        <v>4.7499999999999999E-3</v>
      </c>
      <c r="P266" s="525">
        <v>1000</v>
      </c>
      <c r="Q266" s="525" t="s">
        <v>34</v>
      </c>
      <c r="R266" s="525">
        <v>46327852.559999995</v>
      </c>
      <c r="S266" s="526">
        <v>43190</v>
      </c>
      <c r="T266" s="527">
        <v>-2.7852945686364983E-2</v>
      </c>
      <c r="U266" s="528">
        <v>-1.3927600997226757</v>
      </c>
      <c r="V266" s="527">
        <v>-1.81885808581983E-3</v>
      </c>
      <c r="W266" s="528">
        <v>-1.4105808437353323E-2</v>
      </c>
      <c r="X266" s="527">
        <v>5.4218067551673244E-2</v>
      </c>
      <c r="Y266" s="528">
        <v>0.28079496935486131</v>
      </c>
      <c r="Z266" s="527">
        <v>0.1894563251400887</v>
      </c>
      <c r="AA266" s="528">
        <v>0.85544779028365636</v>
      </c>
      <c r="AB266" s="527">
        <v>0.10681093494234549</v>
      </c>
      <c r="AC266" s="529">
        <v>-1.2242451356051836</v>
      </c>
      <c r="AD266" s="155">
        <v>28581159000166</v>
      </c>
    </row>
    <row r="267" spans="1:30">
      <c r="E267" s="523" t="s">
        <v>2102</v>
      </c>
      <c r="F267" s="154" t="s">
        <v>715</v>
      </c>
      <c r="G267" s="154" t="s">
        <v>34</v>
      </c>
      <c r="H267" s="154" t="s">
        <v>1320</v>
      </c>
      <c r="I267" s="524" t="s">
        <v>34</v>
      </c>
      <c r="J267" s="154" t="s">
        <v>34</v>
      </c>
      <c r="K267" s="154" t="s">
        <v>608</v>
      </c>
      <c r="L267" s="154" t="s">
        <v>48</v>
      </c>
      <c r="M267" s="154">
        <v>61</v>
      </c>
      <c r="N267" s="524">
        <v>0</v>
      </c>
      <c r="O267" s="524">
        <v>7.9333333333333304E-3</v>
      </c>
      <c r="P267" s="525">
        <v>500</v>
      </c>
      <c r="Q267" s="525" t="s">
        <v>34</v>
      </c>
      <c r="R267" s="525">
        <v>19281418.469999999</v>
      </c>
      <c r="S267" s="526">
        <v>43523</v>
      </c>
      <c r="T267" s="527">
        <v>-5.1987175660859197E-3</v>
      </c>
      <c r="U267" s="528">
        <v>-0.25995693515879609</v>
      </c>
      <c r="V267" s="527">
        <v>0.16114079164815909</v>
      </c>
      <c r="W267" s="528">
        <v>1.2496968049092503</v>
      </c>
      <c r="X267" s="527">
        <v>0.10111537415727412</v>
      </c>
      <c r="Y267" s="528">
        <v>0.52367577211668592</v>
      </c>
      <c r="Z267" s="527">
        <v>0.32990953698811842</v>
      </c>
      <c r="AA267" s="528">
        <v>1.489632949447897</v>
      </c>
      <c r="AB267" s="527">
        <v>0.18787019449253148</v>
      </c>
      <c r="AC267" s="529">
        <v>0.17137834071199984</v>
      </c>
      <c r="AD267" s="155">
        <v>32295829000155</v>
      </c>
    </row>
    <row r="268" spans="1:30">
      <c r="E268" s="523" t="s">
        <v>5020</v>
      </c>
      <c r="F268" s="154" t="s">
        <v>715</v>
      </c>
      <c r="G268" s="154" t="s">
        <v>34</v>
      </c>
      <c r="H268" s="154" t="s">
        <v>1320</v>
      </c>
      <c r="I268" s="524" t="s">
        <v>34</v>
      </c>
      <c r="J268" s="154" t="s">
        <v>34</v>
      </c>
      <c r="K268" s="154" t="s">
        <v>608</v>
      </c>
      <c r="L268" s="154" t="s">
        <v>48</v>
      </c>
      <c r="M268" s="154">
        <v>32</v>
      </c>
      <c r="N268" s="524">
        <v>1.9599999999999999E-2</v>
      </c>
      <c r="O268" s="524">
        <v>4.8937499999999997E-3</v>
      </c>
      <c r="P268" s="525">
        <v>1000</v>
      </c>
      <c r="Q268" s="525" t="s">
        <v>34</v>
      </c>
      <c r="R268" s="525">
        <v>234556670</v>
      </c>
      <c r="S268" s="526">
        <v>41416</v>
      </c>
      <c r="T268" s="527">
        <v>-4.6016155826492655E-3</v>
      </c>
      <c r="U268" s="528">
        <v>-0.23009941748866505</v>
      </c>
      <c r="V268" s="527">
        <v>0.15230346236886416</v>
      </c>
      <c r="W268" s="528">
        <v>1.1811605761163591</v>
      </c>
      <c r="X268" s="527">
        <v>0.34173215396177015</v>
      </c>
      <c r="Y268" s="528">
        <v>1.7698282884725323</v>
      </c>
      <c r="Z268" s="527">
        <v>0.23985204942701999</v>
      </c>
      <c r="AA268" s="528">
        <v>1.0829984458192923</v>
      </c>
      <c r="AB268" s="527">
        <v>0.13914532369402757</v>
      </c>
      <c r="AC268" s="529">
        <v>0.16787882123471215</v>
      </c>
      <c r="AD268" s="155">
        <v>17554200000199</v>
      </c>
    </row>
    <row r="269" spans="1:30">
      <c r="E269" s="523" t="s">
        <v>4836</v>
      </c>
      <c r="F269" s="154" t="s">
        <v>1338</v>
      </c>
      <c r="G269" s="154" t="s">
        <v>34</v>
      </c>
      <c r="H269" s="154" t="s">
        <v>1320</v>
      </c>
      <c r="I269" s="524" t="s">
        <v>34</v>
      </c>
      <c r="J269" s="154" t="s">
        <v>34</v>
      </c>
      <c r="K269" s="154" t="s">
        <v>608</v>
      </c>
      <c r="L269" s="154" t="s">
        <v>48</v>
      </c>
      <c r="M269" s="154">
        <v>23</v>
      </c>
      <c r="N269" s="524">
        <v>0</v>
      </c>
      <c r="O269" s="524">
        <v>4.6666666666666697E-3</v>
      </c>
      <c r="P269" s="525">
        <v>100</v>
      </c>
      <c r="Q269" s="525" t="s">
        <v>34</v>
      </c>
      <c r="R269" s="525">
        <v>28176565.289999999</v>
      </c>
      <c r="S269" s="526">
        <v>44044</v>
      </c>
      <c r="T269" s="527">
        <v>1.2455481481799202E-2</v>
      </c>
      <c r="U269" s="528">
        <v>0.62282452369757135</v>
      </c>
      <c r="V269" s="527">
        <v>0.11468391576115788</v>
      </c>
      <c r="W269" s="528">
        <v>0.88940932730510103</v>
      </c>
      <c r="X269" s="527">
        <v>0.20128530619048512</v>
      </c>
      <c r="Y269" s="528">
        <v>1.0424551064914682</v>
      </c>
      <c r="Z269" s="527" t="s">
        <v>34</v>
      </c>
      <c r="AA269" s="528" t="s">
        <v>34</v>
      </c>
      <c r="AB269" s="527">
        <v>3.239711736855428E-2</v>
      </c>
      <c r="AC269" s="529">
        <v>-0.440162423199778</v>
      </c>
      <c r="AD269" s="155">
        <v>37567202000120</v>
      </c>
    </row>
    <row r="270" spans="1:30">
      <c r="E270" s="523" t="s">
        <v>4842</v>
      </c>
      <c r="F270" s="154" t="s">
        <v>1338</v>
      </c>
      <c r="G270" s="154" t="s">
        <v>1411</v>
      </c>
      <c r="H270" s="154" t="s">
        <v>1320</v>
      </c>
      <c r="I270" s="524" t="s">
        <v>34</v>
      </c>
      <c r="J270" s="154" t="s">
        <v>689</v>
      </c>
      <c r="K270" s="154" t="s">
        <v>608</v>
      </c>
      <c r="L270" s="154" t="s">
        <v>48</v>
      </c>
      <c r="M270" s="154">
        <v>30</v>
      </c>
      <c r="N270" s="524">
        <v>0</v>
      </c>
      <c r="O270" s="524">
        <v>0</v>
      </c>
      <c r="P270" s="525">
        <v>1000</v>
      </c>
      <c r="Q270" s="525" t="s">
        <v>34</v>
      </c>
      <c r="R270" s="525">
        <v>56798299.649999999</v>
      </c>
      <c r="S270" s="526">
        <v>44602</v>
      </c>
      <c r="T270" s="527">
        <v>-2.4560238595033979E-2</v>
      </c>
      <c r="U270" s="528">
        <v>-1.2281114083950391</v>
      </c>
      <c r="V270" s="527">
        <v>5.1534500000001371E-2</v>
      </c>
      <c r="W270" s="528">
        <v>0.39966602704308618</v>
      </c>
      <c r="X270" s="527" t="s">
        <v>34</v>
      </c>
      <c r="Y270" s="528" t="s">
        <v>34</v>
      </c>
      <c r="Z270" s="527" t="s">
        <v>34</v>
      </c>
      <c r="AA270" s="528" t="s">
        <v>34</v>
      </c>
      <c r="AB270" s="527">
        <v>0.10336929303212347</v>
      </c>
      <c r="AC270" s="529">
        <v>-0.74886271518497194</v>
      </c>
      <c r="AD270" s="155">
        <v>45126753000186</v>
      </c>
    </row>
    <row r="271" spans="1:30">
      <c r="E271" s="523" t="s">
        <v>4850</v>
      </c>
      <c r="F271" s="154" t="s">
        <v>1338</v>
      </c>
      <c r="G271" s="154" t="s">
        <v>34</v>
      </c>
      <c r="H271" s="154" t="s">
        <v>1320</v>
      </c>
      <c r="I271" s="524" t="s">
        <v>34</v>
      </c>
      <c r="J271" s="154" t="s">
        <v>34</v>
      </c>
      <c r="K271" s="154" t="s">
        <v>608</v>
      </c>
      <c r="L271" s="154" t="s">
        <v>48</v>
      </c>
      <c r="M271" s="154">
        <v>32</v>
      </c>
      <c r="N271" s="524">
        <v>1.8500000000000003E-2</v>
      </c>
      <c r="O271" s="524">
        <v>4.9333333333333304E-3</v>
      </c>
      <c r="P271" s="525">
        <v>1000</v>
      </c>
      <c r="Q271" s="525" t="s">
        <v>34</v>
      </c>
      <c r="R271" s="525">
        <v>91007135.25</v>
      </c>
      <c r="S271" s="526">
        <v>44128</v>
      </c>
      <c r="T271" s="527">
        <v>-5.7115785813629971E-2</v>
      </c>
      <c r="U271" s="528">
        <v>-2.8560206321183523</v>
      </c>
      <c r="V271" s="527">
        <v>-7.9780965675407489E-2</v>
      </c>
      <c r="W271" s="528">
        <v>-0.61872612686938055</v>
      </c>
      <c r="X271" s="527">
        <v>-6.4376531726750841E-5</v>
      </c>
      <c r="Y271" s="528">
        <v>-3.3340557990483731E-4</v>
      </c>
      <c r="Z271" s="527" t="s">
        <v>34</v>
      </c>
      <c r="AA271" s="528" t="s">
        <v>34</v>
      </c>
      <c r="AB271" s="527">
        <v>0.22814100526834441</v>
      </c>
      <c r="AC271" s="529">
        <v>-0.91489416765166398</v>
      </c>
      <c r="AD271" s="155">
        <v>38954217000103</v>
      </c>
    </row>
    <row r="272" spans="1:30">
      <c r="E272" s="523" t="s">
        <v>4853</v>
      </c>
      <c r="F272" s="154" t="s">
        <v>1338</v>
      </c>
      <c r="G272" s="154" t="s">
        <v>34</v>
      </c>
      <c r="H272" s="154" t="s">
        <v>1323</v>
      </c>
      <c r="I272" s="524" t="s">
        <v>34</v>
      </c>
      <c r="J272" s="154" t="s">
        <v>34</v>
      </c>
      <c r="K272" s="154" t="s">
        <v>608</v>
      </c>
      <c r="L272" s="154" t="s">
        <v>48</v>
      </c>
      <c r="M272" s="154">
        <v>32</v>
      </c>
      <c r="N272" s="524">
        <v>0</v>
      </c>
      <c r="O272" s="524">
        <v>4.7499999999999999E-3</v>
      </c>
      <c r="P272" s="525">
        <v>5000</v>
      </c>
      <c r="Q272" s="525" t="s">
        <v>34</v>
      </c>
      <c r="R272" s="525">
        <v>199000739</v>
      </c>
      <c r="S272" s="526">
        <v>42895</v>
      </c>
      <c r="T272" s="527">
        <v>-6.907389825971666E-2</v>
      </c>
      <c r="U272" s="528">
        <v>-3.4539746894897343</v>
      </c>
      <c r="V272" s="527">
        <v>-9.6519912994019408E-2</v>
      </c>
      <c r="W272" s="528">
        <v>-0.74854185364878012</v>
      </c>
      <c r="X272" s="527">
        <v>-0.26372858481352435</v>
      </c>
      <c r="Y272" s="528">
        <v>-1.3658483829239523</v>
      </c>
      <c r="Z272" s="527">
        <v>0.12830189635682476</v>
      </c>
      <c r="AA272" s="528">
        <v>0.57931860362272125</v>
      </c>
      <c r="AB272" s="527">
        <v>0.22414275028660788</v>
      </c>
      <c r="AC272" s="529">
        <v>-1.0058938875003125</v>
      </c>
      <c r="AD272" s="155">
        <v>26210505000174</v>
      </c>
    </row>
    <row r="273" spans="1:30">
      <c r="E273" s="523" t="s">
        <v>2618</v>
      </c>
      <c r="F273" s="154" t="s">
        <v>1338</v>
      </c>
      <c r="G273" s="154" t="s">
        <v>34</v>
      </c>
      <c r="H273" s="154" t="s">
        <v>1320</v>
      </c>
      <c r="I273" s="524" t="s">
        <v>34</v>
      </c>
      <c r="J273" s="154" t="s">
        <v>34</v>
      </c>
      <c r="K273" s="154" t="s">
        <v>608</v>
      </c>
      <c r="L273" s="154" t="s">
        <v>48</v>
      </c>
      <c r="M273" s="154">
        <v>32</v>
      </c>
      <c r="N273" s="524">
        <v>0</v>
      </c>
      <c r="O273" s="524">
        <v>3.8E-3</v>
      </c>
      <c r="P273" s="525">
        <v>10000</v>
      </c>
      <c r="Q273" s="525" t="s">
        <v>34</v>
      </c>
      <c r="R273" s="525">
        <v>112030689.12</v>
      </c>
      <c r="S273" s="526">
        <v>44129</v>
      </c>
      <c r="T273" s="527">
        <v>-6.5790754405922414E-2</v>
      </c>
      <c r="U273" s="528">
        <v>-3.2898041987738158</v>
      </c>
      <c r="V273" s="527">
        <v>-9.5919357492372459E-2</v>
      </c>
      <c r="W273" s="528">
        <v>-0.74388435951645915</v>
      </c>
      <c r="X273" s="527">
        <v>-0.25957154437489827</v>
      </c>
      <c r="Y273" s="528">
        <v>-1.3443191013526672</v>
      </c>
      <c r="Z273" s="527" t="s">
        <v>34</v>
      </c>
      <c r="AA273" s="528" t="s">
        <v>34</v>
      </c>
      <c r="AB273" s="527">
        <v>0.2123956076501666</v>
      </c>
      <c r="AC273" s="529">
        <v>-1.058700174767877</v>
      </c>
      <c r="AD273" s="155">
        <v>38971881000160</v>
      </c>
    </row>
    <row r="274" spans="1:30">
      <c r="E274" s="523" t="s">
        <v>4854</v>
      </c>
      <c r="F274" s="154" t="s">
        <v>1338</v>
      </c>
      <c r="G274" s="154" t="s">
        <v>34</v>
      </c>
      <c r="H274" s="154" t="s">
        <v>1320</v>
      </c>
      <c r="I274" s="524" t="s">
        <v>34</v>
      </c>
      <c r="J274" s="154" t="s">
        <v>1316</v>
      </c>
      <c r="K274" s="154" t="s">
        <v>608</v>
      </c>
      <c r="L274" s="154" t="s">
        <v>48</v>
      </c>
      <c r="M274" s="154">
        <v>32</v>
      </c>
      <c r="N274" s="524">
        <v>1.8500000000000003E-2</v>
      </c>
      <c r="O274" s="524">
        <v>4.6249999999999998E-3</v>
      </c>
      <c r="P274" s="525">
        <v>500</v>
      </c>
      <c r="Q274" s="525" t="s">
        <v>34</v>
      </c>
      <c r="R274" s="525">
        <v>672427460.85000002</v>
      </c>
      <c r="S274" s="526">
        <v>43252</v>
      </c>
      <c r="T274" s="527">
        <v>-6.698124761606028E-5</v>
      </c>
      <c r="U274" s="528">
        <v>-3.3493336812472786E-3</v>
      </c>
      <c r="V274" s="527">
        <v>-1.3489220682197711E-2</v>
      </c>
      <c r="W274" s="528">
        <v>-0.10461308905609339</v>
      </c>
      <c r="X274" s="527">
        <v>-7.8970516884808051E-2</v>
      </c>
      <c r="Y274" s="528">
        <v>-0.40898772069796685</v>
      </c>
      <c r="Z274" s="527">
        <v>0.11779947944203006</v>
      </c>
      <c r="AA274" s="528">
        <v>0.53189728192361385</v>
      </c>
      <c r="AB274" s="527">
        <v>0.12925687327873264</v>
      </c>
      <c r="AC274" s="529">
        <v>-1.1019385392515246</v>
      </c>
      <c r="AD274" s="155">
        <v>30317454000151</v>
      </c>
    </row>
    <row r="275" spans="1:30">
      <c r="E275" s="523" t="s">
        <v>4859</v>
      </c>
      <c r="F275" s="154" t="s">
        <v>1338</v>
      </c>
      <c r="G275" s="154" t="s">
        <v>34</v>
      </c>
      <c r="H275" s="154" t="s">
        <v>1320</v>
      </c>
      <c r="I275" s="524" t="s">
        <v>34</v>
      </c>
      <c r="J275" s="154" t="s">
        <v>610</v>
      </c>
      <c r="K275" s="154" t="s">
        <v>608</v>
      </c>
      <c r="L275" s="154" t="s">
        <v>48</v>
      </c>
      <c r="M275" s="154">
        <v>32</v>
      </c>
      <c r="N275" s="524">
        <v>0.02</v>
      </c>
      <c r="O275" s="524">
        <v>4.0000000000000001E-3</v>
      </c>
      <c r="P275" s="525">
        <v>500</v>
      </c>
      <c r="Q275" s="525" t="s">
        <v>34</v>
      </c>
      <c r="R275" s="525">
        <v>111939962.35000001</v>
      </c>
      <c r="S275" s="526">
        <v>44279</v>
      </c>
      <c r="T275" s="527">
        <v>-2.1657662750283468E-2</v>
      </c>
      <c r="U275" s="528">
        <v>-1.0829708595816925</v>
      </c>
      <c r="V275" s="527">
        <v>7.467392345753554E-2</v>
      </c>
      <c r="W275" s="528">
        <v>0.57911943090535378</v>
      </c>
      <c r="X275" s="527" t="s">
        <v>34</v>
      </c>
      <c r="Y275" s="528" t="s">
        <v>34</v>
      </c>
      <c r="Z275" s="527" t="s">
        <v>34</v>
      </c>
      <c r="AA275" s="528" t="s">
        <v>34</v>
      </c>
      <c r="AB275" s="527">
        <v>0.1144444067001085</v>
      </c>
      <c r="AC275" s="529">
        <v>-0.47420391746590584</v>
      </c>
      <c r="AD275" s="155">
        <v>40920066000114</v>
      </c>
    </row>
    <row r="276" spans="1:30">
      <c r="E276" s="523" t="s">
        <v>2620</v>
      </c>
      <c r="F276" s="154" t="s">
        <v>1338</v>
      </c>
      <c r="G276" s="154" t="s">
        <v>1411</v>
      </c>
      <c r="H276" s="154" t="s">
        <v>1320</v>
      </c>
      <c r="I276" s="524" t="s">
        <v>34</v>
      </c>
      <c r="J276" s="154" t="s">
        <v>34</v>
      </c>
      <c r="K276" s="154" t="s">
        <v>608</v>
      </c>
      <c r="L276" s="154" t="s">
        <v>48</v>
      </c>
      <c r="M276" s="154">
        <v>62</v>
      </c>
      <c r="N276" s="524">
        <v>0</v>
      </c>
      <c r="O276" s="524">
        <v>3.3333333333333301E-3</v>
      </c>
      <c r="P276" s="525">
        <v>5000</v>
      </c>
      <c r="Q276" s="525" t="s">
        <v>34</v>
      </c>
      <c r="R276" s="525">
        <v>155645957</v>
      </c>
      <c r="S276" s="526">
        <v>41355</v>
      </c>
      <c r="T276" s="527">
        <v>4.7954599754009841E-3</v>
      </c>
      <c r="U276" s="528">
        <v>0.23979242227241868</v>
      </c>
      <c r="V276" s="527">
        <v>0.16805008846401837</v>
      </c>
      <c r="W276" s="528">
        <v>1.3032805441141684</v>
      </c>
      <c r="X276" s="527">
        <v>0.25938164179054857</v>
      </c>
      <c r="Y276" s="528">
        <v>1.343335597278088</v>
      </c>
      <c r="Z276" s="527">
        <v>0.32944632355609982</v>
      </c>
      <c r="AA276" s="528">
        <v>1.4875414124851853</v>
      </c>
      <c r="AB276" s="527">
        <v>0.16381396242304663</v>
      </c>
      <c r="AC276" s="529">
        <v>0.23872311272368227</v>
      </c>
      <c r="AD276" s="155">
        <v>17447468000121</v>
      </c>
    </row>
    <row r="277" spans="1:30">
      <c r="E277" s="523" t="s">
        <v>4875</v>
      </c>
      <c r="F277" s="154" t="s">
        <v>1338</v>
      </c>
      <c r="G277" s="154" t="s">
        <v>34</v>
      </c>
      <c r="H277" s="154" t="s">
        <v>1323</v>
      </c>
      <c r="I277" s="524" t="s">
        <v>34</v>
      </c>
      <c r="J277" s="154" t="s">
        <v>34</v>
      </c>
      <c r="K277" s="154" t="s">
        <v>608</v>
      </c>
      <c r="L277" s="154" t="s">
        <v>48</v>
      </c>
      <c r="M277" s="154">
        <v>92</v>
      </c>
      <c r="N277" s="524">
        <v>1.9450000000000002E-2</v>
      </c>
      <c r="O277" s="524">
        <v>3.8999999999999998E-3</v>
      </c>
      <c r="P277" s="525">
        <v>50000</v>
      </c>
      <c r="Q277" s="525" t="s">
        <v>34</v>
      </c>
      <c r="R277" s="525">
        <v>791033638.67999995</v>
      </c>
      <c r="S277" s="526">
        <v>43456</v>
      </c>
      <c r="T277" s="527">
        <v>-1.2725395034157927E-2</v>
      </c>
      <c r="U277" s="528">
        <v>-0.63632129457174391</v>
      </c>
      <c r="V277" s="527">
        <v>4.9829539103492193E-2</v>
      </c>
      <c r="W277" s="528">
        <v>0.38644352662547038</v>
      </c>
      <c r="X277" s="527">
        <v>6.334995720002512E-3</v>
      </c>
      <c r="Y277" s="528">
        <v>3.2808895805184146E-2</v>
      </c>
      <c r="Z277" s="527">
        <v>0.38447460343892126</v>
      </c>
      <c r="AA277" s="528">
        <v>1.7360093398244421</v>
      </c>
      <c r="AB277" s="527">
        <v>0.14963591992334299</v>
      </c>
      <c r="AC277" s="529">
        <v>-0.52871242669424345</v>
      </c>
      <c r="AD277" s="155">
        <v>32068007000131</v>
      </c>
    </row>
    <row r="278" spans="1:30" ht="5.25" customHeight="1">
      <c r="E278" s="530" t="s">
        <v>1390</v>
      </c>
      <c r="P278" s="540"/>
      <c r="Q278" s="540"/>
      <c r="R278" s="540"/>
      <c r="S278" s="541"/>
      <c r="AC278" s="542"/>
    </row>
    <row r="279" spans="1:30" s="425" customFormat="1">
      <c r="A279" s="547"/>
      <c r="B279" s="513" t="s">
        <v>15</v>
      </c>
      <c r="C279" s="513" t="s">
        <v>15</v>
      </c>
      <c r="D279" s="513" t="str">
        <f>B279&amp;" "&amp;C279</f>
        <v>Alternativos Alternativos</v>
      </c>
      <c r="E279" s="535" t="s">
        <v>15</v>
      </c>
      <c r="F279" s="535"/>
      <c r="G279" s="535"/>
      <c r="H279" s="535"/>
      <c r="I279" s="535"/>
      <c r="J279" s="536"/>
      <c r="K279" s="535"/>
      <c r="L279" s="535"/>
      <c r="M279" s="535"/>
      <c r="N279" s="535"/>
      <c r="O279" s="535"/>
      <c r="P279" s="537"/>
      <c r="Q279" s="537"/>
      <c r="R279" s="537"/>
      <c r="S279" s="538"/>
      <c r="T279" s="535"/>
      <c r="U279" s="535"/>
      <c r="V279" s="535"/>
      <c r="W279" s="535"/>
      <c r="X279" s="535"/>
      <c r="Y279" s="535"/>
      <c r="Z279" s="535"/>
      <c r="AA279" s="535"/>
      <c r="AB279" s="535"/>
      <c r="AC279" s="539"/>
      <c r="AD279" s="535"/>
    </row>
    <row r="280" spans="1:30">
      <c r="E280" s="523" t="s">
        <v>4619</v>
      </c>
      <c r="F280" s="154" t="s">
        <v>1338</v>
      </c>
      <c r="G280" s="578" t="s">
        <v>34</v>
      </c>
      <c r="H280" s="154" t="s">
        <v>1320</v>
      </c>
      <c r="I280" s="524" t="s">
        <v>34</v>
      </c>
      <c r="J280" s="154" t="s">
        <v>34</v>
      </c>
      <c r="K280" s="154" t="s">
        <v>608</v>
      </c>
      <c r="L280" s="154" t="s">
        <v>48</v>
      </c>
      <c r="M280" s="154">
        <v>2</v>
      </c>
      <c r="N280" s="524">
        <v>0.01</v>
      </c>
      <c r="O280" s="524">
        <v>2.5000000000000001E-3</v>
      </c>
      <c r="P280" s="525" t="s">
        <v>34</v>
      </c>
      <c r="Q280" s="525" t="s">
        <v>1418</v>
      </c>
      <c r="R280" s="525" t="s">
        <v>34</v>
      </c>
      <c r="S280" s="526" t="s">
        <v>34</v>
      </c>
      <c r="T280" s="527" t="s">
        <v>34</v>
      </c>
      <c r="U280" s="528" t="s">
        <v>34</v>
      </c>
      <c r="V280" s="527" t="s">
        <v>34</v>
      </c>
      <c r="W280" s="528" t="s">
        <v>34</v>
      </c>
      <c r="X280" s="527" t="s">
        <v>34</v>
      </c>
      <c r="Y280" s="528" t="s">
        <v>34</v>
      </c>
      <c r="Z280" s="527" t="s">
        <v>34</v>
      </c>
      <c r="AA280" s="528" t="s">
        <v>34</v>
      </c>
      <c r="AB280" s="527" t="s">
        <v>34</v>
      </c>
      <c r="AC280" s="529" t="s">
        <v>34</v>
      </c>
      <c r="AD280" s="155" t="s">
        <v>34</v>
      </c>
    </row>
    <row r="281" spans="1:30" s="425" customFormat="1" ht="7.5" customHeight="1">
      <c r="B281" s="513"/>
      <c r="C281" s="513"/>
      <c r="D281" s="513"/>
      <c r="E281" s="514" t="s">
        <v>1390</v>
      </c>
      <c r="J281" s="515"/>
      <c r="P281" s="516"/>
      <c r="Q281" s="516"/>
      <c r="R281" s="516"/>
      <c r="S281" s="531"/>
      <c r="AC281" s="534"/>
    </row>
    <row r="282" spans="1:30" s="425" customFormat="1">
      <c r="B282" s="532" t="s">
        <v>12</v>
      </c>
      <c r="C282" s="513"/>
      <c r="D282" s="513"/>
      <c r="E282" s="518" t="s">
        <v>628</v>
      </c>
      <c r="F282" s="518"/>
      <c r="G282" s="518"/>
      <c r="H282" s="518"/>
      <c r="I282" s="518"/>
      <c r="J282" s="519"/>
      <c r="K282" s="518"/>
      <c r="L282" s="518"/>
      <c r="M282" s="518"/>
      <c r="N282" s="518"/>
      <c r="O282" s="518"/>
      <c r="P282" s="520"/>
      <c r="Q282" s="520"/>
      <c r="R282" s="520"/>
      <c r="S282" s="521"/>
      <c r="T282" s="518"/>
      <c r="U282" s="518"/>
      <c r="V282" s="518"/>
      <c r="W282" s="518"/>
      <c r="X282" s="518"/>
      <c r="Y282" s="518"/>
      <c r="Z282" s="518"/>
      <c r="AA282" s="518"/>
      <c r="AB282" s="518"/>
      <c r="AC282" s="522"/>
      <c r="AD282" s="518"/>
    </row>
    <row r="283" spans="1:30" s="425" customFormat="1" ht="3" customHeight="1">
      <c r="B283" s="513"/>
      <c r="C283" s="513"/>
      <c r="D283" s="513"/>
      <c r="J283" s="533"/>
      <c r="P283" s="516"/>
      <c r="Q283" s="516"/>
      <c r="R283" s="516"/>
      <c r="S283" s="531"/>
      <c r="AC283" s="534"/>
    </row>
    <row r="284" spans="1:30" s="425" customFormat="1">
      <c r="A284" s="547"/>
      <c r="B284" s="513" t="s">
        <v>14</v>
      </c>
      <c r="C284" s="513" t="s">
        <v>690</v>
      </c>
      <c r="D284" s="513" t="str">
        <f>B284&amp;" "&amp;C284</f>
        <v>Renda Variável USA</v>
      </c>
      <c r="E284" s="535" t="s">
        <v>609</v>
      </c>
      <c r="F284" s="535"/>
      <c r="G284" s="535"/>
      <c r="H284" s="535"/>
      <c r="I284" s="535"/>
      <c r="J284" s="536"/>
      <c r="K284" s="535"/>
      <c r="L284" s="535"/>
      <c r="M284" s="535"/>
      <c r="N284" s="535"/>
      <c r="O284" s="535"/>
      <c r="P284" s="537"/>
      <c r="Q284" s="537"/>
      <c r="R284" s="537"/>
      <c r="S284" s="538"/>
      <c r="T284" s="535"/>
      <c r="U284" s="535"/>
      <c r="V284" s="535"/>
      <c r="W284" s="535"/>
      <c r="X284" s="535"/>
      <c r="Y284" s="535"/>
      <c r="Z284" s="535"/>
      <c r="AA284" s="535"/>
      <c r="AB284" s="535"/>
      <c r="AC284" s="539"/>
      <c r="AD284" s="535"/>
    </row>
    <row r="285" spans="1:30">
      <c r="E285" s="523" t="s">
        <v>2601</v>
      </c>
      <c r="F285" s="154" t="s">
        <v>715</v>
      </c>
      <c r="G285" s="154" t="s">
        <v>1411</v>
      </c>
      <c r="H285" s="154" t="s">
        <v>1320</v>
      </c>
      <c r="I285" s="524" t="s">
        <v>34</v>
      </c>
      <c r="J285" s="154" t="s">
        <v>672</v>
      </c>
      <c r="K285" s="154" t="s">
        <v>690</v>
      </c>
      <c r="L285" s="724" t="s">
        <v>48</v>
      </c>
      <c r="M285" s="154">
        <v>1</v>
      </c>
      <c r="N285" s="524">
        <v>0.01</v>
      </c>
      <c r="O285" s="524">
        <v>2.66666666666667E-3</v>
      </c>
      <c r="P285" s="525">
        <v>1000</v>
      </c>
      <c r="Q285" s="525" t="s">
        <v>34</v>
      </c>
      <c r="R285" s="525">
        <v>843260221</v>
      </c>
      <c r="S285" s="526">
        <v>41396</v>
      </c>
      <c r="T285" s="527">
        <v>4.688407599205946E-2</v>
      </c>
      <c r="U285" s="528">
        <v>2.3443936985836324</v>
      </c>
      <c r="V285" s="527">
        <v>-7.3175456943002093E-3</v>
      </c>
      <c r="W285" s="528">
        <v>-5.6749835844863705E-2</v>
      </c>
      <c r="X285" s="527">
        <v>0.19046177221742067</v>
      </c>
      <c r="Y285" s="528">
        <v>0.98640010439495507</v>
      </c>
      <c r="Z285" s="527">
        <v>0.47444092570790186</v>
      </c>
      <c r="AA285" s="528">
        <v>2.142232206904966</v>
      </c>
      <c r="AB285" s="527">
        <v>0.28211646326955314</v>
      </c>
      <c r="AC285" s="529">
        <v>-0.48299717627927002</v>
      </c>
      <c r="AD285" s="155">
        <v>17453850000148</v>
      </c>
    </row>
    <row r="286" spans="1:30">
      <c r="E286" s="523" t="s">
        <v>5001</v>
      </c>
      <c r="F286" s="154" t="s">
        <v>4803</v>
      </c>
      <c r="G286" s="154" t="s">
        <v>34</v>
      </c>
      <c r="H286" s="154" t="s">
        <v>1320</v>
      </c>
      <c r="I286" s="524" t="s">
        <v>4626</v>
      </c>
      <c r="J286" s="154" t="s">
        <v>34</v>
      </c>
      <c r="K286" s="154" t="s">
        <v>690</v>
      </c>
      <c r="L286" s="724" t="s">
        <v>49</v>
      </c>
      <c r="M286" s="154">
        <v>3</v>
      </c>
      <c r="N286" s="524">
        <v>6.0000000000000001E-3</v>
      </c>
      <c r="O286" s="524">
        <v>0</v>
      </c>
      <c r="P286" s="525">
        <v>0</v>
      </c>
      <c r="Q286" s="525" t="s">
        <v>34</v>
      </c>
      <c r="R286" s="525">
        <v>0</v>
      </c>
      <c r="S286" s="526">
        <v>44614</v>
      </c>
      <c r="T286" s="527" t="s">
        <v>34</v>
      </c>
      <c r="U286" s="528" t="s">
        <v>34</v>
      </c>
      <c r="V286" s="527" t="s">
        <v>34</v>
      </c>
      <c r="W286" s="528" t="s">
        <v>34</v>
      </c>
      <c r="X286" s="527" t="s">
        <v>34</v>
      </c>
      <c r="Y286" s="528" t="s">
        <v>34</v>
      </c>
      <c r="Z286" s="527" t="s">
        <v>34</v>
      </c>
      <c r="AA286" s="528" t="s">
        <v>34</v>
      </c>
      <c r="AB286" s="527" t="s">
        <v>34</v>
      </c>
      <c r="AC286" s="529" t="s">
        <v>34</v>
      </c>
      <c r="AD286" s="155">
        <v>44025397000141</v>
      </c>
    </row>
    <row r="287" spans="1:30">
      <c r="E287" s="523" t="s">
        <v>464</v>
      </c>
      <c r="F287" s="154" t="s">
        <v>1338</v>
      </c>
      <c r="G287" s="154" t="s">
        <v>1411</v>
      </c>
      <c r="H287" s="154" t="s">
        <v>1320</v>
      </c>
      <c r="I287" s="524" t="s">
        <v>34</v>
      </c>
      <c r="J287" s="154" t="s">
        <v>672</v>
      </c>
      <c r="K287" s="154" t="s">
        <v>609</v>
      </c>
      <c r="L287" s="724" t="s">
        <v>49</v>
      </c>
      <c r="M287" s="154">
        <v>2</v>
      </c>
      <c r="N287" s="524">
        <v>2.3999999999999998E-3</v>
      </c>
      <c r="O287" s="524">
        <v>2.5000000000000001E-3</v>
      </c>
      <c r="P287" s="525" t="s">
        <v>34</v>
      </c>
      <c r="Q287" s="525" t="s">
        <v>1418</v>
      </c>
      <c r="R287" s="525">
        <v>3010000000</v>
      </c>
      <c r="S287" s="526">
        <v>41758</v>
      </c>
      <c r="T287" s="527" t="s">
        <v>34</v>
      </c>
      <c r="U287" s="528" t="s">
        <v>34</v>
      </c>
      <c r="V287" s="527" t="s">
        <v>34</v>
      </c>
      <c r="W287" s="528" t="s">
        <v>34</v>
      </c>
      <c r="X287" s="527" t="s">
        <v>34</v>
      </c>
      <c r="Y287" s="528" t="s">
        <v>34</v>
      </c>
      <c r="Z287" s="527" t="s">
        <v>34</v>
      </c>
      <c r="AA287" s="528" t="s">
        <v>34</v>
      </c>
      <c r="AB287" s="527" t="s">
        <v>34</v>
      </c>
      <c r="AC287" s="529" t="s">
        <v>34</v>
      </c>
      <c r="AD287" s="155" t="s">
        <v>34</v>
      </c>
    </row>
    <row r="288" spans="1:30" ht="5.25" customHeight="1">
      <c r="E288" s="530" t="s">
        <v>1390</v>
      </c>
      <c r="P288" s="540"/>
      <c r="Q288" s="540"/>
      <c r="R288" s="540"/>
      <c r="S288" s="541"/>
      <c r="AC288" s="542"/>
    </row>
    <row r="289" spans="1:30" s="425" customFormat="1">
      <c r="A289" s="547"/>
      <c r="B289" s="513" t="s">
        <v>14</v>
      </c>
      <c r="C289" s="498" t="s">
        <v>612</v>
      </c>
      <c r="D289" s="513" t="str">
        <f>B289&amp;" "&amp;C289</f>
        <v>Renda Variável China</v>
      </c>
      <c r="E289" s="535" t="s">
        <v>612</v>
      </c>
      <c r="F289" s="535"/>
      <c r="G289" s="535"/>
      <c r="H289" s="535"/>
      <c r="I289" s="535"/>
      <c r="J289" s="536"/>
      <c r="K289" s="535"/>
      <c r="L289" s="535"/>
      <c r="M289" s="535"/>
      <c r="N289" s="535"/>
      <c r="O289" s="535"/>
      <c r="P289" s="537"/>
      <c r="Q289" s="537"/>
      <c r="R289" s="537"/>
      <c r="S289" s="538"/>
      <c r="T289" s="535"/>
      <c r="U289" s="535"/>
      <c r="V289" s="535"/>
      <c r="W289" s="535"/>
      <c r="X289" s="535"/>
      <c r="Y289" s="535"/>
      <c r="Z289" s="535"/>
      <c r="AA289" s="535"/>
      <c r="AB289" s="535"/>
      <c r="AC289" s="539"/>
      <c r="AD289" s="535"/>
    </row>
    <row r="290" spans="1:30">
      <c r="E290" s="523" t="s">
        <v>2609</v>
      </c>
      <c r="F290" s="154" t="s">
        <v>715</v>
      </c>
      <c r="G290" s="154" t="s">
        <v>1411</v>
      </c>
      <c r="H290" s="154" t="s">
        <v>1320</v>
      </c>
      <c r="I290" s="524" t="s">
        <v>34</v>
      </c>
      <c r="J290" s="154" t="s">
        <v>34</v>
      </c>
      <c r="K290" s="154" t="s">
        <v>612</v>
      </c>
      <c r="L290" s="154" t="s">
        <v>48</v>
      </c>
      <c r="M290" s="154">
        <v>212</v>
      </c>
      <c r="N290" s="524">
        <v>0</v>
      </c>
      <c r="O290" s="524">
        <v>0</v>
      </c>
      <c r="P290" s="525">
        <v>10000</v>
      </c>
      <c r="Q290" s="525" t="s">
        <v>34</v>
      </c>
      <c r="R290" s="525">
        <v>0</v>
      </c>
      <c r="S290" s="526">
        <v>44436</v>
      </c>
      <c r="T290" s="527" t="s">
        <v>34</v>
      </c>
      <c r="U290" s="528" t="s">
        <v>34</v>
      </c>
      <c r="V290" s="527">
        <v>-8.9108910891088966E-2</v>
      </c>
      <c r="W290" s="528">
        <v>-0.69106723437652395</v>
      </c>
      <c r="X290" s="527" t="s">
        <v>34</v>
      </c>
      <c r="Y290" s="528" t="s">
        <v>34</v>
      </c>
      <c r="Z290" s="527" t="s">
        <v>34</v>
      </c>
      <c r="AA290" s="528" t="s">
        <v>34</v>
      </c>
      <c r="AB290" s="527">
        <v>0.20143437512512383</v>
      </c>
      <c r="AC290" s="529">
        <v>-1.0825005424343819</v>
      </c>
      <c r="AD290" s="155">
        <v>43096273000194</v>
      </c>
    </row>
    <row r="291" spans="1:30">
      <c r="E291" s="523" t="s">
        <v>2084</v>
      </c>
      <c r="F291" s="154" t="s">
        <v>1338</v>
      </c>
      <c r="G291" s="154" t="s">
        <v>34</v>
      </c>
      <c r="H291" s="154" t="s">
        <v>1320</v>
      </c>
      <c r="I291" s="524" t="s">
        <v>34</v>
      </c>
      <c r="J291" s="154" t="s">
        <v>672</v>
      </c>
      <c r="K291" s="154" t="s">
        <v>612</v>
      </c>
      <c r="L291" s="154" t="s">
        <v>49</v>
      </c>
      <c r="M291" s="154">
        <v>5</v>
      </c>
      <c r="N291" s="524">
        <v>0.01</v>
      </c>
      <c r="O291" s="524">
        <v>8.0000000000000002E-3</v>
      </c>
      <c r="P291" s="525">
        <v>5000</v>
      </c>
      <c r="Q291" s="525" t="s">
        <v>34</v>
      </c>
      <c r="R291" s="525">
        <v>4042072.92</v>
      </c>
      <c r="S291" s="526">
        <v>44366</v>
      </c>
      <c r="T291" s="527">
        <v>1.2067749060122868E-3</v>
      </c>
      <c r="U291" s="528">
        <v>6.0343633214467562E-2</v>
      </c>
      <c r="V291" s="527">
        <v>-0.13412813707813498</v>
      </c>
      <c r="W291" s="528">
        <v>-1.0402052927787646</v>
      </c>
      <c r="X291" s="527" t="s">
        <v>34</v>
      </c>
      <c r="Y291" s="528" t="s">
        <v>34</v>
      </c>
      <c r="Z291" s="527" t="s">
        <v>34</v>
      </c>
      <c r="AA291" s="528" t="s">
        <v>34</v>
      </c>
      <c r="AB291" s="527">
        <v>0.31020187896316098</v>
      </c>
      <c r="AC291" s="529">
        <v>-0.84806722449339289</v>
      </c>
      <c r="AD291" s="155">
        <v>41063334000191</v>
      </c>
    </row>
    <row r="292" spans="1:30">
      <c r="E292" s="523" t="s">
        <v>1393</v>
      </c>
      <c r="F292" s="154" t="s">
        <v>1338</v>
      </c>
      <c r="G292" s="154" t="s">
        <v>34</v>
      </c>
      <c r="H292" s="154" t="s">
        <v>1320</v>
      </c>
      <c r="I292" s="524" t="s">
        <v>34</v>
      </c>
      <c r="J292" s="154" t="s">
        <v>672</v>
      </c>
      <c r="K292" s="154" t="s">
        <v>612</v>
      </c>
      <c r="L292" s="154" t="s">
        <v>48</v>
      </c>
      <c r="M292" s="154">
        <v>2</v>
      </c>
      <c r="N292" s="524">
        <v>8.8999999999999999E-3</v>
      </c>
      <c r="O292" s="524">
        <v>2.5000000000000001E-3</v>
      </c>
      <c r="P292" s="525" t="s">
        <v>34</v>
      </c>
      <c r="Q292" s="525" t="s">
        <v>1418</v>
      </c>
      <c r="R292" s="525">
        <v>484000000</v>
      </c>
      <c r="S292" s="526">
        <v>44186</v>
      </c>
      <c r="T292" s="527" t="s">
        <v>34</v>
      </c>
      <c r="U292" s="528" t="s">
        <v>34</v>
      </c>
      <c r="V292" s="527" t="s">
        <v>34</v>
      </c>
      <c r="W292" s="528" t="s">
        <v>34</v>
      </c>
      <c r="X292" s="527" t="s">
        <v>34</v>
      </c>
      <c r="Y292" s="528" t="s">
        <v>34</v>
      </c>
      <c r="Z292" s="527" t="s">
        <v>34</v>
      </c>
      <c r="AA292" s="528" t="s">
        <v>34</v>
      </c>
      <c r="AB292" s="527" t="s">
        <v>34</v>
      </c>
      <c r="AC292" s="529" t="s">
        <v>34</v>
      </c>
      <c r="AD292" s="155" t="s">
        <v>34</v>
      </c>
    </row>
    <row r="293" spans="1:30" ht="5.25" customHeight="1">
      <c r="E293" s="530" t="s">
        <v>1390</v>
      </c>
      <c r="P293" s="540"/>
      <c r="Q293" s="540"/>
      <c r="R293" s="540"/>
      <c r="S293" s="541"/>
      <c r="AC293" s="542"/>
    </row>
    <row r="294" spans="1:30" s="425" customFormat="1">
      <c r="A294" s="547"/>
      <c r="B294" s="513" t="s">
        <v>14</v>
      </c>
      <c r="C294" s="498" t="s">
        <v>613</v>
      </c>
      <c r="D294" s="513" t="str">
        <f>B294&amp;" "&amp;C294</f>
        <v>Renda Variável Europa</v>
      </c>
      <c r="E294" s="535" t="s">
        <v>613</v>
      </c>
      <c r="F294" s="535"/>
      <c r="G294" s="535"/>
      <c r="H294" s="535"/>
      <c r="I294" s="535"/>
      <c r="J294" s="536"/>
      <c r="K294" s="535"/>
      <c r="L294" s="535"/>
      <c r="M294" s="535"/>
      <c r="N294" s="535"/>
      <c r="O294" s="535"/>
      <c r="P294" s="537"/>
      <c r="Q294" s="537"/>
      <c r="R294" s="537"/>
      <c r="S294" s="538"/>
      <c r="T294" s="535"/>
      <c r="U294" s="535"/>
      <c r="V294" s="535"/>
      <c r="W294" s="535"/>
      <c r="X294" s="535"/>
      <c r="Y294" s="535"/>
      <c r="Z294" s="535"/>
      <c r="AA294" s="535"/>
      <c r="AB294" s="535"/>
      <c r="AC294" s="539"/>
      <c r="AD294" s="535"/>
    </row>
    <row r="295" spans="1:30">
      <c r="E295" s="523" t="s">
        <v>1394</v>
      </c>
      <c r="F295" s="154" t="s">
        <v>1338</v>
      </c>
      <c r="G295" s="578" t="s">
        <v>34</v>
      </c>
      <c r="H295" s="578" t="s">
        <v>1320</v>
      </c>
      <c r="I295" s="524" t="s">
        <v>34</v>
      </c>
      <c r="J295" s="154" t="s">
        <v>672</v>
      </c>
      <c r="K295" s="154" t="s">
        <v>613</v>
      </c>
      <c r="L295" s="154" t="s">
        <v>48</v>
      </c>
      <c r="M295" s="154">
        <v>2</v>
      </c>
      <c r="N295" s="524">
        <v>3.8999999999999998E-3</v>
      </c>
      <c r="O295" s="524">
        <v>2.5000000000000001E-3</v>
      </c>
      <c r="P295" s="525" t="s">
        <v>34</v>
      </c>
      <c r="Q295" s="525" t="s">
        <v>1418</v>
      </c>
      <c r="R295" s="525">
        <v>45310000</v>
      </c>
      <c r="S295" s="526">
        <v>44215</v>
      </c>
      <c r="T295" s="527" t="s">
        <v>34</v>
      </c>
      <c r="U295" s="528" t="s">
        <v>34</v>
      </c>
      <c r="V295" s="527" t="s">
        <v>34</v>
      </c>
      <c r="W295" s="528" t="s">
        <v>34</v>
      </c>
      <c r="X295" s="527" t="s">
        <v>34</v>
      </c>
      <c r="Y295" s="528" t="s">
        <v>34</v>
      </c>
      <c r="Z295" s="527" t="s">
        <v>34</v>
      </c>
      <c r="AA295" s="528" t="s">
        <v>34</v>
      </c>
      <c r="AB295" s="527" t="s">
        <v>34</v>
      </c>
      <c r="AC295" s="529" t="s">
        <v>34</v>
      </c>
      <c r="AD295" s="155" t="s">
        <v>34</v>
      </c>
    </row>
    <row r="296" spans="1:30" s="425" customFormat="1" ht="5.25" customHeight="1">
      <c r="B296" s="513"/>
      <c r="C296" s="513"/>
      <c r="D296" s="513"/>
      <c r="E296" s="530" t="s">
        <v>1390</v>
      </c>
      <c r="J296" s="533"/>
      <c r="P296" s="516"/>
      <c r="Q296" s="516"/>
      <c r="R296" s="516"/>
      <c r="S296" s="531"/>
      <c r="AC296" s="534"/>
    </row>
    <row r="297" spans="1:30" s="425" customFormat="1">
      <c r="A297" s="547"/>
      <c r="B297" s="513" t="s">
        <v>14</v>
      </c>
      <c r="C297" s="513" t="s">
        <v>611</v>
      </c>
      <c r="D297" s="513" t="str">
        <f>B297&amp;" "&amp;C297</f>
        <v>Renda Variável Global</v>
      </c>
      <c r="E297" s="535" t="s">
        <v>611</v>
      </c>
      <c r="F297" s="535"/>
      <c r="G297" s="535"/>
      <c r="H297" s="535"/>
      <c r="I297" s="535"/>
      <c r="J297" s="536"/>
      <c r="K297" s="535"/>
      <c r="L297" s="535"/>
      <c r="M297" s="535"/>
      <c r="N297" s="535"/>
      <c r="O297" s="535"/>
      <c r="P297" s="537"/>
      <c r="Q297" s="537"/>
      <c r="R297" s="537"/>
      <c r="S297" s="538"/>
      <c r="T297" s="535"/>
      <c r="U297" s="535"/>
      <c r="V297" s="535"/>
      <c r="W297" s="535"/>
      <c r="X297" s="535"/>
      <c r="Y297" s="535"/>
      <c r="Z297" s="535"/>
      <c r="AA297" s="535"/>
      <c r="AB297" s="535"/>
      <c r="AC297" s="539"/>
      <c r="AD297" s="535"/>
    </row>
    <row r="298" spans="1:30">
      <c r="E298" s="523" t="s">
        <v>4805</v>
      </c>
      <c r="F298" s="154" t="s">
        <v>715</v>
      </c>
      <c r="G298" s="154" t="s">
        <v>34</v>
      </c>
      <c r="H298" s="154" t="s">
        <v>1320</v>
      </c>
      <c r="I298" s="524" t="s">
        <v>34</v>
      </c>
      <c r="J298" s="154" t="s">
        <v>34</v>
      </c>
      <c r="K298" s="154" t="s">
        <v>611</v>
      </c>
      <c r="L298" s="154" t="s">
        <v>49</v>
      </c>
      <c r="M298" s="154">
        <v>4</v>
      </c>
      <c r="N298" s="524">
        <v>1.4999999999999999E-2</v>
      </c>
      <c r="O298" s="524">
        <v>4.0000000000000001E-3</v>
      </c>
      <c r="P298" s="525">
        <v>1000</v>
      </c>
      <c r="Q298" s="525" t="s">
        <v>34</v>
      </c>
      <c r="R298" s="525">
        <v>1429443521</v>
      </c>
      <c r="S298" s="526">
        <v>41767</v>
      </c>
      <c r="T298" s="527">
        <v>7.255984580305852E-2</v>
      </c>
      <c r="U298" s="528">
        <v>3.628286186117883</v>
      </c>
      <c r="V298" s="527">
        <v>-0.14347807826534975</v>
      </c>
      <c r="W298" s="528">
        <v>-1.1127169858655421</v>
      </c>
      <c r="X298" s="527">
        <v>-0.17411910580509982</v>
      </c>
      <c r="Y298" s="528">
        <v>-0.90176155636756905</v>
      </c>
      <c r="Z298" s="527">
        <v>0.36737870255081662</v>
      </c>
      <c r="AA298" s="528">
        <v>1.6588166114907552</v>
      </c>
      <c r="AB298" s="527">
        <v>0.29931777311870794</v>
      </c>
      <c r="AC298" s="529">
        <v>-0.91014303919766537</v>
      </c>
      <c r="AD298" s="155">
        <v>19831126000136</v>
      </c>
    </row>
    <row r="299" spans="1:30">
      <c r="E299" s="523" t="s">
        <v>2603</v>
      </c>
      <c r="F299" s="154" t="s">
        <v>715</v>
      </c>
      <c r="G299" s="154" t="s">
        <v>1411</v>
      </c>
      <c r="H299" s="154" t="s">
        <v>1320</v>
      </c>
      <c r="I299" s="524" t="s">
        <v>34</v>
      </c>
      <c r="J299" s="154" t="s">
        <v>34</v>
      </c>
      <c r="K299" s="154" t="s">
        <v>611</v>
      </c>
      <c r="L299" s="154" t="s">
        <v>49</v>
      </c>
      <c r="M299" s="154">
        <v>10</v>
      </c>
      <c r="N299" s="524">
        <v>0</v>
      </c>
      <c r="O299" s="524">
        <v>5.0000000000000001E-4</v>
      </c>
      <c r="P299" s="525">
        <v>1000</v>
      </c>
      <c r="Q299" s="525" t="s">
        <v>34</v>
      </c>
      <c r="R299" s="525">
        <v>4878814.3</v>
      </c>
      <c r="S299" s="526">
        <v>44181</v>
      </c>
      <c r="T299" s="527">
        <v>4.859091233718571E-2</v>
      </c>
      <c r="U299" s="528">
        <v>2.4297424291996568</v>
      </c>
      <c r="V299" s="527">
        <v>-0.22558096336564371</v>
      </c>
      <c r="W299" s="528">
        <v>-1.7494503178433165</v>
      </c>
      <c r="X299" s="527">
        <v>-0.35354113701838041</v>
      </c>
      <c r="Y299" s="528">
        <v>-1.8309869240571128</v>
      </c>
      <c r="Z299" s="527" t="s">
        <v>34</v>
      </c>
      <c r="AA299" s="528" t="s">
        <v>34</v>
      </c>
      <c r="AB299" s="527">
        <v>0.34770393705816333</v>
      </c>
      <c r="AC299" s="529">
        <v>-1.0196170794382686</v>
      </c>
      <c r="AD299" s="155">
        <v>37994000000164</v>
      </c>
    </row>
    <row r="300" spans="1:30">
      <c r="E300" s="523" t="s">
        <v>2612</v>
      </c>
      <c r="F300" s="154" t="s">
        <v>1338</v>
      </c>
      <c r="G300" s="154" t="s">
        <v>1411</v>
      </c>
      <c r="H300" s="154" t="s">
        <v>1320</v>
      </c>
      <c r="I300" s="524" t="s">
        <v>34</v>
      </c>
      <c r="J300" s="154" t="s">
        <v>699</v>
      </c>
      <c r="K300" s="154" t="s">
        <v>611</v>
      </c>
      <c r="L300" s="154" t="s">
        <v>49</v>
      </c>
      <c r="M300" s="154">
        <v>6</v>
      </c>
      <c r="N300" s="524">
        <v>9.0000000000000011E-3</v>
      </c>
      <c r="O300" s="524">
        <v>2.9997000000000001E-3</v>
      </c>
      <c r="P300" s="525">
        <v>1000</v>
      </c>
      <c r="Q300" s="525" t="s">
        <v>34</v>
      </c>
      <c r="R300" s="525">
        <v>28148546.73</v>
      </c>
      <c r="S300" s="526">
        <v>44315</v>
      </c>
      <c r="T300" s="527">
        <v>0.17705001596128622</v>
      </c>
      <c r="U300" s="528">
        <v>8.8532179203887971</v>
      </c>
      <c r="V300" s="527">
        <v>3.4633782274858582E-2</v>
      </c>
      <c r="W300" s="528">
        <v>0.26859572060013431</v>
      </c>
      <c r="X300" s="527" t="s">
        <v>34</v>
      </c>
      <c r="Y300" s="528" t="s">
        <v>34</v>
      </c>
      <c r="Z300" s="527" t="s">
        <v>34</v>
      </c>
      <c r="AA300" s="528" t="s">
        <v>34</v>
      </c>
      <c r="AB300" s="527">
        <v>0.54469836981917774</v>
      </c>
      <c r="AC300" s="529">
        <v>-0.17314193028196079</v>
      </c>
      <c r="AD300" s="155">
        <v>41373608000149</v>
      </c>
    </row>
    <row r="301" spans="1:30">
      <c r="E301" s="523" t="s">
        <v>2613</v>
      </c>
      <c r="F301" s="154" t="s">
        <v>1338</v>
      </c>
      <c r="G301" s="154" t="s">
        <v>1411</v>
      </c>
      <c r="H301" s="154" t="s">
        <v>1320</v>
      </c>
      <c r="I301" s="524" t="s">
        <v>34</v>
      </c>
      <c r="J301" s="154" t="s">
        <v>699</v>
      </c>
      <c r="K301" s="154" t="s">
        <v>611</v>
      </c>
      <c r="L301" s="154" t="s">
        <v>48</v>
      </c>
      <c r="M301" s="154">
        <v>6</v>
      </c>
      <c r="N301" s="524">
        <v>2.5000000000000001E-3</v>
      </c>
      <c r="O301" s="524">
        <v>8.3325000000000001E-4</v>
      </c>
      <c r="P301" s="525">
        <v>0</v>
      </c>
      <c r="Q301" s="525" t="s">
        <v>34</v>
      </c>
      <c r="R301" s="525">
        <v>51915524.740000002</v>
      </c>
      <c r="S301" s="526">
        <v>44227</v>
      </c>
      <c r="T301" s="527">
        <v>4.2595499386411717E-2</v>
      </c>
      <c r="U301" s="528">
        <v>2.1299474978762416</v>
      </c>
      <c r="V301" s="527">
        <v>-9.7817409035205527E-2</v>
      </c>
      <c r="W301" s="528">
        <v>-0.75860433776883518</v>
      </c>
      <c r="X301" s="527">
        <v>0.12448734111527116</v>
      </c>
      <c r="Y301" s="528">
        <v>0.64471901548715305</v>
      </c>
      <c r="Z301" s="527" t="s">
        <v>34</v>
      </c>
      <c r="AA301" s="528" t="s">
        <v>34</v>
      </c>
      <c r="AB301" s="527">
        <v>0.46793830586505353</v>
      </c>
      <c r="AC301" s="529">
        <v>-0.48459661378393004</v>
      </c>
      <c r="AD301" s="155">
        <v>40503169000189</v>
      </c>
    </row>
    <row r="302" spans="1:30">
      <c r="E302" s="523" t="s">
        <v>4828</v>
      </c>
      <c r="F302" s="154" t="s">
        <v>1338</v>
      </c>
      <c r="G302" s="154" t="s">
        <v>1411</v>
      </c>
      <c r="H302" s="154" t="s">
        <v>1320</v>
      </c>
      <c r="I302" s="524" t="s">
        <v>34</v>
      </c>
      <c r="J302" s="154" t="s">
        <v>34</v>
      </c>
      <c r="K302" s="154" t="s">
        <v>611</v>
      </c>
      <c r="L302" s="154" t="s">
        <v>49</v>
      </c>
      <c r="M302" s="154">
        <v>14</v>
      </c>
      <c r="N302" s="524">
        <v>1.4999999999999999E-2</v>
      </c>
      <c r="O302" s="524">
        <v>2.5000000000000001E-3</v>
      </c>
      <c r="P302" s="525">
        <v>20000</v>
      </c>
      <c r="Q302" s="525" t="s">
        <v>34</v>
      </c>
      <c r="R302" s="525">
        <v>69202491.109999999</v>
      </c>
      <c r="S302" s="526">
        <v>43919</v>
      </c>
      <c r="T302" s="527">
        <v>1.3634501459697024E-2</v>
      </c>
      <c r="U302" s="528">
        <v>0.68178029808792107</v>
      </c>
      <c r="V302" s="527">
        <v>-0.21347773498202238</v>
      </c>
      <c r="W302" s="528">
        <v>-1.6555860288237876</v>
      </c>
      <c r="X302" s="527">
        <v>-0.2348406540559369</v>
      </c>
      <c r="Y302" s="528">
        <v>-1.2162380039839198</v>
      </c>
      <c r="Z302" s="527" t="s">
        <v>34</v>
      </c>
      <c r="AA302" s="528" t="s">
        <v>34</v>
      </c>
      <c r="AB302" s="527">
        <v>0.27683126460118823</v>
      </c>
      <c r="AC302" s="529">
        <v>-1.2369327031110957</v>
      </c>
      <c r="AD302" s="155">
        <v>35939847000110</v>
      </c>
    </row>
    <row r="303" spans="1:30">
      <c r="E303" s="523" t="s">
        <v>4851</v>
      </c>
      <c r="F303" s="154" t="s">
        <v>1338</v>
      </c>
      <c r="G303" s="154" t="s">
        <v>1411</v>
      </c>
      <c r="H303" s="154" t="s">
        <v>1320</v>
      </c>
      <c r="I303" s="524" t="s">
        <v>34</v>
      </c>
      <c r="J303" s="154" t="s">
        <v>34</v>
      </c>
      <c r="K303" s="154" t="s">
        <v>611</v>
      </c>
      <c r="L303" s="154" t="s">
        <v>48</v>
      </c>
      <c r="M303" s="154">
        <v>32</v>
      </c>
      <c r="N303" s="524">
        <v>2.5000000000000001E-2</v>
      </c>
      <c r="O303" s="524">
        <v>3.3340000000000002E-3</v>
      </c>
      <c r="P303" s="525">
        <v>20000</v>
      </c>
      <c r="Q303" s="525" t="s">
        <v>34</v>
      </c>
      <c r="R303" s="525">
        <v>378074963</v>
      </c>
      <c r="S303" s="526">
        <v>33059</v>
      </c>
      <c r="T303" s="527">
        <v>-4.5535538259613428E-3</v>
      </c>
      <c r="U303" s="528">
        <v>-0.22769613498521743</v>
      </c>
      <c r="V303" s="527">
        <v>-0.20467753869836158</v>
      </c>
      <c r="W303" s="528">
        <v>-1.5873377779260402</v>
      </c>
      <c r="X303" s="527">
        <v>-0.19354537133260852</v>
      </c>
      <c r="Y303" s="528">
        <v>-1.0023700413209924</v>
      </c>
      <c r="Z303" s="527">
        <v>5.8406071634637957E-2</v>
      </c>
      <c r="AA303" s="528">
        <v>0.26371959279826546</v>
      </c>
      <c r="AB303" s="527">
        <v>0.22752119105768573</v>
      </c>
      <c r="AC303" s="529">
        <v>-1.4663313188289504</v>
      </c>
      <c r="AD303" s="155">
        <v>29544764000120</v>
      </c>
    </row>
    <row r="304" spans="1:30">
      <c r="E304" s="523" t="s">
        <v>1395</v>
      </c>
      <c r="F304" s="154" t="s">
        <v>1338</v>
      </c>
      <c r="G304" s="154" t="s">
        <v>34</v>
      </c>
      <c r="H304" s="154" t="s">
        <v>1320</v>
      </c>
      <c r="I304" s="524" t="s">
        <v>34</v>
      </c>
      <c r="J304" s="154" t="s">
        <v>672</v>
      </c>
      <c r="K304" s="154" t="s">
        <v>611</v>
      </c>
      <c r="L304" s="154" t="s">
        <v>48</v>
      </c>
      <c r="M304" s="154">
        <v>2</v>
      </c>
      <c r="N304" s="524">
        <v>3.8E-3</v>
      </c>
      <c r="O304" s="524">
        <v>2.5000000000000001E-3</v>
      </c>
      <c r="P304" s="525" t="s">
        <v>34</v>
      </c>
      <c r="Q304" s="525" t="s">
        <v>1418</v>
      </c>
      <c r="R304" s="525">
        <v>50720000</v>
      </c>
      <c r="S304" s="526">
        <v>44489</v>
      </c>
      <c r="T304" s="527" t="s">
        <v>34</v>
      </c>
      <c r="U304" s="528" t="s">
        <v>34</v>
      </c>
      <c r="V304" s="527" t="s">
        <v>34</v>
      </c>
      <c r="W304" s="528" t="s">
        <v>34</v>
      </c>
      <c r="X304" s="527" t="s">
        <v>34</v>
      </c>
      <c r="Y304" s="528" t="s">
        <v>34</v>
      </c>
      <c r="Z304" s="527" t="s">
        <v>34</v>
      </c>
      <c r="AA304" s="528" t="s">
        <v>34</v>
      </c>
      <c r="AB304" s="527" t="s">
        <v>34</v>
      </c>
      <c r="AC304" s="529" t="s">
        <v>34</v>
      </c>
      <c r="AD304" s="155" t="s">
        <v>34</v>
      </c>
    </row>
    <row r="305" spans="1:30" ht="5.25" customHeight="1">
      <c r="E305" s="530" t="s">
        <v>1390</v>
      </c>
      <c r="P305" s="540"/>
      <c r="Q305" s="540"/>
      <c r="R305" s="540"/>
      <c r="S305" s="541"/>
      <c r="AC305" s="542"/>
    </row>
    <row r="306" spans="1:30" s="425" customFormat="1">
      <c r="A306" s="547"/>
      <c r="B306" s="513" t="s">
        <v>14</v>
      </c>
      <c r="C306" s="498" t="s">
        <v>696</v>
      </c>
      <c r="D306" s="513" t="str">
        <f>B306&amp;" "&amp;C306</f>
        <v>Renda Variável EM</v>
      </c>
      <c r="E306" s="535" t="s">
        <v>696</v>
      </c>
      <c r="F306" s="535"/>
      <c r="G306" s="535"/>
      <c r="H306" s="535"/>
      <c r="I306" s="535"/>
      <c r="J306" s="536"/>
      <c r="K306" s="535"/>
      <c r="L306" s="535"/>
      <c r="M306" s="535"/>
      <c r="N306" s="535"/>
      <c r="O306" s="535"/>
      <c r="P306" s="537"/>
      <c r="Q306" s="537"/>
      <c r="R306" s="537"/>
      <c r="S306" s="538"/>
      <c r="T306" s="535"/>
      <c r="U306" s="535"/>
      <c r="V306" s="535"/>
      <c r="W306" s="535"/>
      <c r="X306" s="535"/>
      <c r="Y306" s="535"/>
      <c r="Z306" s="535"/>
      <c r="AA306" s="535"/>
      <c r="AB306" s="535"/>
      <c r="AC306" s="539"/>
      <c r="AD306" s="535"/>
    </row>
    <row r="307" spans="1:30">
      <c r="E307" s="523" t="s">
        <v>2610</v>
      </c>
      <c r="F307" s="154" t="s">
        <v>1338</v>
      </c>
      <c r="G307" s="154" t="s">
        <v>34</v>
      </c>
      <c r="H307" s="154" t="s">
        <v>1320</v>
      </c>
      <c r="I307" s="524" t="s">
        <v>34</v>
      </c>
      <c r="J307" s="154" t="s">
        <v>1316</v>
      </c>
      <c r="K307" s="154" t="s">
        <v>696</v>
      </c>
      <c r="L307" s="154" t="s">
        <v>34</v>
      </c>
      <c r="M307" s="154">
        <v>5</v>
      </c>
      <c r="N307" s="524">
        <v>0.01</v>
      </c>
      <c r="O307" s="524">
        <v>4.0000000000000001E-3</v>
      </c>
      <c r="P307" s="525">
        <v>5000</v>
      </c>
      <c r="Q307" s="525" t="s">
        <v>34</v>
      </c>
      <c r="R307" s="525">
        <v>46458007.690000005</v>
      </c>
      <c r="S307" s="526">
        <v>43447</v>
      </c>
      <c r="T307" s="527">
        <v>1.2462345122398855E-2</v>
      </c>
      <c r="U307" s="528">
        <v>0.62316773352800281</v>
      </c>
      <c r="V307" s="527">
        <v>-0.16289022140216336</v>
      </c>
      <c r="W307" s="528">
        <v>-1.2632641751054068</v>
      </c>
      <c r="X307" s="527">
        <v>-0.12301006259354041</v>
      </c>
      <c r="Y307" s="528">
        <v>-0.63706820098988903</v>
      </c>
      <c r="Z307" s="527">
        <v>0.37607338922508426</v>
      </c>
      <c r="AA307" s="528">
        <v>1.6980755303851827</v>
      </c>
      <c r="AB307" s="527">
        <v>0.25879279733675858</v>
      </c>
      <c r="AC307" s="529">
        <v>-1.1276748574621167</v>
      </c>
      <c r="AD307" s="155">
        <v>31964074000171</v>
      </c>
    </row>
    <row r="308" spans="1:30">
      <c r="E308" s="523" t="s">
        <v>1397</v>
      </c>
      <c r="F308" s="154" t="s">
        <v>1338</v>
      </c>
      <c r="G308" s="154" t="s">
        <v>34</v>
      </c>
      <c r="H308" s="154" t="s">
        <v>1320</v>
      </c>
      <c r="I308" s="524" t="s">
        <v>34</v>
      </c>
      <c r="J308" s="154" t="s">
        <v>672</v>
      </c>
      <c r="K308" s="154" t="s">
        <v>696</v>
      </c>
      <c r="L308" s="154" t="s">
        <v>48</v>
      </c>
      <c r="M308" s="154">
        <v>2</v>
      </c>
      <c r="N308" s="524">
        <v>0.01</v>
      </c>
      <c r="O308" s="524">
        <v>2.5000000000000001E-3</v>
      </c>
      <c r="P308" s="525" t="s">
        <v>34</v>
      </c>
      <c r="Q308" s="525" t="s">
        <v>1418</v>
      </c>
      <c r="R308" s="525">
        <v>13540000</v>
      </c>
      <c r="S308" s="526">
        <v>44375</v>
      </c>
      <c r="T308" s="527" t="s">
        <v>34</v>
      </c>
      <c r="U308" s="528" t="s">
        <v>34</v>
      </c>
      <c r="V308" s="527" t="s">
        <v>34</v>
      </c>
      <c r="W308" s="528" t="s">
        <v>34</v>
      </c>
      <c r="X308" s="527" t="s">
        <v>34</v>
      </c>
      <c r="Y308" s="528" t="s">
        <v>34</v>
      </c>
      <c r="Z308" s="527" t="s">
        <v>34</v>
      </c>
      <c r="AA308" s="528" t="s">
        <v>34</v>
      </c>
      <c r="AB308" s="527" t="s">
        <v>34</v>
      </c>
      <c r="AC308" s="529" t="s">
        <v>34</v>
      </c>
      <c r="AD308" s="155" t="s">
        <v>34</v>
      </c>
    </row>
    <row r="309" spans="1:30" s="517" customFormat="1" ht="9" customHeight="1">
      <c r="B309" s="513"/>
      <c r="C309" s="513"/>
      <c r="D309" s="513"/>
      <c r="E309" s="530" t="s">
        <v>1390</v>
      </c>
      <c r="J309" s="549"/>
      <c r="P309" s="550"/>
      <c r="Q309" s="550"/>
      <c r="R309" s="550"/>
      <c r="S309" s="551"/>
      <c r="AC309" s="552"/>
    </row>
    <row r="310" spans="1:30" s="517" customFormat="1">
      <c r="A310" s="547"/>
      <c r="B310" s="532" t="s">
        <v>1342</v>
      </c>
      <c r="C310" s="513"/>
      <c r="D310" s="513"/>
      <c r="J310" s="549"/>
    </row>
    <row r="311" spans="1:30" s="517" customFormat="1">
      <c r="B311" s="513"/>
      <c r="C311" s="513"/>
      <c r="D311" s="513"/>
      <c r="J311" s="549"/>
    </row>
    <row r="312" spans="1:30" ht="21.75" hidden="1" customHeight="1">
      <c r="E312" s="553" t="s">
        <v>444</v>
      </c>
      <c r="J312" s="554"/>
    </row>
    <row r="313" spans="1:30" ht="18.75" hidden="1" customHeight="1">
      <c r="E313" s="555" t="s">
        <v>445</v>
      </c>
      <c r="J313" s="554"/>
    </row>
    <row r="314" spans="1:30" ht="18.75" hidden="1" customHeight="1">
      <c r="E314" s="555" t="s">
        <v>446</v>
      </c>
      <c r="J314" s="554"/>
    </row>
    <row r="315" spans="1:30" ht="18.75" hidden="1" customHeight="1">
      <c r="E315" s="555" t="s">
        <v>447</v>
      </c>
      <c r="J315" s="554"/>
    </row>
    <row r="316" spans="1:30" ht="18.75" hidden="1" customHeight="1">
      <c r="E316" s="555" t="s">
        <v>448</v>
      </c>
      <c r="J316" s="554"/>
    </row>
    <row r="317" spans="1:30" ht="18.75" hidden="1" customHeight="1">
      <c r="E317" s="555" t="s">
        <v>449</v>
      </c>
      <c r="J317" s="554"/>
    </row>
    <row r="318" spans="1:30" ht="18.75" hidden="1" customHeight="1">
      <c r="E318" s="556" t="s">
        <v>450</v>
      </c>
      <c r="J318" s="554"/>
    </row>
    <row r="319" spans="1:30" ht="18.75" hidden="1" customHeight="1">
      <c r="E319" s="557" t="s">
        <v>451</v>
      </c>
      <c r="J319" s="554"/>
    </row>
    <row r="320" spans="1:30" ht="18.75" hidden="1" customHeight="1">
      <c r="E320" s="557" t="s">
        <v>452</v>
      </c>
      <c r="J320" s="554"/>
    </row>
    <row r="321" spans="5:10" ht="18.75" hidden="1" customHeight="1">
      <c r="E321" s="557" t="s">
        <v>453</v>
      </c>
      <c r="J321" s="554"/>
    </row>
    <row r="322" spans="5:10" ht="19.5" hidden="1" customHeight="1">
      <c r="E322" s="558" t="s">
        <v>454</v>
      </c>
      <c r="J322" s="554"/>
    </row>
    <row r="323" spans="5:10" ht="18.75" hidden="1" customHeight="1">
      <c r="E323" s="559" t="s">
        <v>455</v>
      </c>
      <c r="J323" s="554"/>
    </row>
    <row r="324" spans="5:10" ht="18.75" hidden="1" customHeight="1">
      <c r="E324" s="559" t="s">
        <v>456</v>
      </c>
      <c r="J324" s="554"/>
    </row>
    <row r="325" spans="5:10" ht="18.75" hidden="1" customHeight="1">
      <c r="E325" s="559" t="s">
        <v>457</v>
      </c>
      <c r="J325" s="554"/>
    </row>
    <row r="326" spans="5:10" ht="19.5" hidden="1" customHeight="1">
      <c r="E326" s="560" t="s">
        <v>458</v>
      </c>
      <c r="J326" s="554"/>
    </row>
    <row r="327" spans="5:10" ht="18.75" hidden="1" customHeight="1">
      <c r="E327" s="561" t="s">
        <v>459</v>
      </c>
      <c r="J327" s="554"/>
    </row>
    <row r="328" spans="5:10" ht="18.75" hidden="1" customHeight="1">
      <c r="E328" s="562" t="s">
        <v>460</v>
      </c>
      <c r="J328" s="554"/>
    </row>
    <row r="329" spans="5:10" ht="18.75" hidden="1" customHeight="1">
      <c r="J329" s="554"/>
    </row>
    <row r="330" spans="5:10" ht="18.75" hidden="1" customHeight="1"/>
    <row r="331" spans="5:10" ht="21.75" hidden="1" customHeight="1">
      <c r="E331" s="553" t="s">
        <v>444</v>
      </c>
    </row>
    <row r="332" spans="5:10" ht="18.75" hidden="1" customHeight="1">
      <c r="E332" s="555" t="s">
        <v>445</v>
      </c>
    </row>
    <row r="333" spans="5:10" ht="18.75" hidden="1" customHeight="1">
      <c r="E333" s="555" t="s">
        <v>446</v>
      </c>
    </row>
    <row r="334" spans="5:10" ht="19.5" hidden="1" customHeight="1">
      <c r="E334" s="563" t="s">
        <v>447</v>
      </c>
    </row>
    <row r="335" spans="5:10" ht="18.75" hidden="1" customHeight="1">
      <c r="E335" s="557" t="s">
        <v>452</v>
      </c>
    </row>
    <row r="336" spans="5:10" ht="18.75" hidden="1" customHeight="1">
      <c r="E336" s="557" t="s">
        <v>453</v>
      </c>
    </row>
    <row r="337" spans="5:5" ht="19.5" hidden="1" customHeight="1">
      <c r="E337" s="558" t="s">
        <v>454</v>
      </c>
    </row>
    <row r="338" spans="5:5" ht="18.75" hidden="1" customHeight="1"/>
    <row r="339" spans="5:5" ht="18.75" hidden="1" customHeight="1"/>
    <row r="340" spans="5:5" ht="21.75" hidden="1" customHeight="1">
      <c r="E340" s="553" t="s">
        <v>444</v>
      </c>
    </row>
    <row r="341" spans="5:5" ht="18.75" hidden="1" customHeight="1">
      <c r="E341" s="555" t="s">
        <v>445</v>
      </c>
    </row>
    <row r="342" spans="5:5" ht="18.75" hidden="1" customHeight="1">
      <c r="E342" s="555" t="s">
        <v>446</v>
      </c>
    </row>
    <row r="343" spans="5:5" ht="19.5" hidden="1" customHeight="1">
      <c r="E343" s="563" t="s">
        <v>447</v>
      </c>
    </row>
    <row r="344" spans="5:5" ht="18.75" hidden="1" customHeight="1">
      <c r="E344" s="557" t="s">
        <v>452</v>
      </c>
    </row>
    <row r="345" spans="5:5" ht="18.75" hidden="1" customHeight="1">
      <c r="E345" s="557" t="s">
        <v>453</v>
      </c>
    </row>
    <row r="346" spans="5:5" ht="19.5" hidden="1" customHeight="1">
      <c r="E346" s="558" t="s">
        <v>454</v>
      </c>
    </row>
    <row r="347" spans="5:5" ht="18.75" hidden="1" customHeight="1"/>
    <row r="348" spans="5:5" ht="18.75" hidden="1" customHeight="1"/>
    <row r="349" spans="5:5" ht="21.75" hidden="1" customHeight="1">
      <c r="E349" s="553" t="s">
        <v>444</v>
      </c>
    </row>
    <row r="350" spans="5:5" ht="18.75" hidden="1" customHeight="1">
      <c r="E350" s="555" t="s">
        <v>445</v>
      </c>
    </row>
    <row r="351" spans="5:5" ht="18.75" hidden="1" customHeight="1">
      <c r="E351" s="555" t="s">
        <v>446</v>
      </c>
    </row>
    <row r="352" spans="5:5" ht="19.5" hidden="1" customHeight="1">
      <c r="E352" s="563" t="s">
        <v>447</v>
      </c>
    </row>
    <row r="353" spans="5:10" ht="18.75" hidden="1" customHeight="1">
      <c r="E353" s="557" t="s">
        <v>452</v>
      </c>
    </row>
    <row r="354" spans="5:10" ht="18.75" hidden="1" customHeight="1">
      <c r="E354" s="557" t="s">
        <v>453</v>
      </c>
    </row>
    <row r="355" spans="5:10" ht="19.5" hidden="1" customHeight="1">
      <c r="E355" s="558" t="s">
        <v>454</v>
      </c>
    </row>
    <row r="356" spans="5:10">
      <c r="J356" s="554"/>
    </row>
  </sheetData>
  <mergeCells count="2">
    <mergeCell ref="E2:E3"/>
    <mergeCell ref="K3:L3"/>
  </mergeCells>
  <conditionalFormatting sqref="I85:J85 I285:J288 E296:E305 I298:J305">
    <cfRule type="expression" dxfId="1254" priority="167">
      <formula>AND(E85&lt;&gt;"",#REF!="",OR(COLUMN(E85)=COLUMN(#REF!),COLUMN(E85)=COLUMN(#REF!)))</formula>
    </cfRule>
  </conditionalFormatting>
  <conditionalFormatting sqref="I100:J100">
    <cfRule type="expression" dxfId="1253" priority="166">
      <formula>AND(I100&lt;&gt;"",#REF!="",OR(COLUMN(I100)=COLUMN(#REF!),COLUMN(I100)=COLUMN(#REF!)))</formula>
    </cfRule>
  </conditionalFormatting>
  <conditionalFormatting sqref="I129:J129">
    <cfRule type="expression" dxfId="1252" priority="165">
      <formula>AND(I129&lt;&gt;"",#REF!="",OR(COLUMN(I129)=COLUMN(#REF!),COLUMN(I129)=COLUMN(#REF!)))</formula>
    </cfRule>
  </conditionalFormatting>
  <conditionalFormatting sqref="E309 I295:J295 I280:J280 I139:J139 I202:J207 I209:J216 I155:J198 E11:E69 I11:J69 I74:J84 I87:J99 E87:E99 I102:J115 I120:J128 I131:J137 E142:E150 I142:J150 I218:J230 E237:E258 I237:J259 I290:J293 I307:J308 I261:J278">
    <cfRule type="expression" dxfId="1251" priority="164">
      <formula>AND(E11&lt;&gt;"",#REF!="",OR(COLUMN(E11)=COLUMN(#REF!),COLUMN(E11)=COLUMN(#REF!)))</formula>
    </cfRule>
  </conditionalFormatting>
  <conditionalFormatting sqref="E198">
    <cfRule type="expression" dxfId="1250" priority="163">
      <formula>AND(E198&lt;&gt;"",#REF!="",OR(COLUMN(E198)=COLUMN(#REF!),COLUMN(E198)=COLUMN(#REF!)))</formula>
    </cfRule>
  </conditionalFormatting>
  <conditionalFormatting sqref="E295 E280 E202:E206 E285:E287 E298:E304">
    <cfRule type="expression" dxfId="1249" priority="161">
      <formula>AND(E202&lt;&gt;"",#REF!="",OR(COLUMN(E202)=COLUMN(#REF!),COLUMN(E202)=COLUMN(#REF!)))</formula>
    </cfRule>
  </conditionalFormatting>
  <conditionalFormatting sqref="E155:E197 E307:E308">
    <cfRule type="expression" dxfId="1248" priority="133">
      <formula>AND(E155&lt;&gt;"",#REF!="",OR(COLUMN(E155)=COLUMN(#REF!),COLUMN(E155)=COLUMN(#REF!)))</formula>
    </cfRule>
  </conditionalFormatting>
  <conditionalFormatting sqref="E218:E230">
    <cfRule type="expression" dxfId="1247" priority="31">
      <formula>AND(E218&lt;&gt;"",#REF!="",OR(COLUMN(E218)=COLUMN(#REF!),COLUMN(E218)=COLUMN(#REF!)))</formula>
    </cfRule>
  </conditionalFormatting>
  <conditionalFormatting sqref="E209:E215">
    <cfRule type="expression" dxfId="1246" priority="30">
      <formula>AND(E209&lt;&gt;"",#REF!="",OR(COLUMN(E209)=COLUMN(#REF!),COLUMN(E209)=COLUMN(#REF!)))</formula>
    </cfRule>
  </conditionalFormatting>
  <conditionalFormatting sqref="E102:E115">
    <cfRule type="expression" dxfId="1245" priority="28">
      <formula>AND(E102&lt;&gt;"",#REF!="",OR(COLUMN(E102)=COLUMN(#REF!),COLUMN(E102)=COLUMN(#REF!)))</formula>
    </cfRule>
  </conditionalFormatting>
  <conditionalFormatting sqref="E131:E136">
    <cfRule type="expression" dxfId="1244" priority="26">
      <formula>AND(E131&lt;&gt;"",#REF!="",OR(COLUMN(E131)=COLUMN(#REF!),COLUMN(E131)=COLUMN(#REF!)))</formula>
    </cfRule>
  </conditionalFormatting>
  <conditionalFormatting sqref="E290:E292">
    <cfRule type="expression" dxfId="1243" priority="25">
      <formula>AND(E290&lt;&gt;"",#REF!="",OR(COLUMN(E290)=COLUMN(#REF!),COLUMN(E290)=COLUMN(#REF!)))</formula>
    </cfRule>
  </conditionalFormatting>
  <conditionalFormatting sqref="E74:E84">
    <cfRule type="expression" dxfId="1242" priority="22">
      <formula>AND(E74&lt;&gt;"",#REF!="",OR(COLUMN(E74)=COLUMN(#REF!),COLUMN(E74)=COLUMN(#REF!)))</formula>
    </cfRule>
  </conditionalFormatting>
  <conditionalFormatting sqref="E261:E277">
    <cfRule type="expression" dxfId="1241" priority="20">
      <formula>AND(E261&lt;&gt;"",#REF!="",OR(COLUMN(E261)=COLUMN(#REF!),COLUMN(E261)=COLUMN(#REF!)))</formula>
    </cfRule>
  </conditionalFormatting>
  <conditionalFormatting sqref="E293 E288 E278 E259 E216 E207 E70 E85 E100 E116 E129 E137">
    <cfRule type="expression" dxfId="1240" priority="13">
      <formula>AND(E70&lt;&gt;"",#REF!="",OR(COLUMN(E70)=COLUMN(#REF!),COLUMN(E70)=COLUMN(#REF!)))</formula>
    </cfRule>
  </conditionalFormatting>
  <conditionalFormatting sqref="E120:E128">
    <cfRule type="expression" dxfId="1239" priority="7">
      <formula>AND(E120&lt;&gt;"",#REF!="",OR(COLUMN(E120)=COLUMN(#REF!),COLUMN(E120)=COLUMN(#REF!)))</formula>
    </cfRule>
  </conditionalFormatting>
  <conditionalFormatting sqref="E139">
    <cfRule type="expression" dxfId="1238" priority="2">
      <formula>AND(E139&lt;&gt;"",#REF!="",OR(COLUMN(E139)=COLUMN(#REF!),COLUMN(E139)=COLUMN(#REF!)))</formula>
    </cfRule>
  </conditionalFormatting>
  <conditionalFormatting sqref="E140">
    <cfRule type="expression" dxfId="1237" priority="1">
      <formula>AND(E140&lt;&gt;"",#REF!="",OR(COLUMN(E140)=COLUMN(#REF!),COLUMN(E140)=COLUMN(#REF!)))</formula>
    </cfRule>
  </conditionalFormatting>
  <dataValidations count="1">
    <dataValidation type="list" allowBlank="1" showInputMessage="1" showErrorMessage="1" sqref="K3:L3" xr:uid="{CF5086CC-FCD9-4D86-8574-46AB39E570C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10"/>
  <sheetViews>
    <sheetView showGridLines="0" zoomScale="80" zoomScaleNormal="80" workbookViewId="0">
      <selection activeCell="L27" activeCellId="2" sqref="L12:L17 L20:L25 L27:L29"/>
    </sheetView>
  </sheetViews>
  <sheetFormatPr defaultColWidth="10.69921875" defaultRowHeight="24.75"/>
  <cols>
    <col min="1" max="1" width="2.59765625" style="255" customWidth="1"/>
    <col min="2" max="4" width="2.59765625" style="254" hidden="1" customWidth="1"/>
    <col min="5" max="5" width="54.59765625" style="255" customWidth="1"/>
    <col min="6" max="6" width="11.59765625" style="881" bestFit="1" customWidth="1"/>
    <col min="7" max="7" width="5.8984375" style="257" customWidth="1"/>
    <col min="8" max="8" width="6" style="257" customWidth="1"/>
    <col min="9" max="9" width="10.19921875" style="257" customWidth="1"/>
    <col min="10" max="10" width="6.296875" style="257" customWidth="1"/>
    <col min="11" max="11" width="6.59765625" style="257" customWidth="1"/>
    <col min="12" max="12" width="8.69921875" style="776" customWidth="1"/>
    <col min="13" max="13" width="7.3984375" style="255" customWidth="1"/>
    <col min="14" max="14" width="8.69921875" style="776" customWidth="1"/>
    <col min="15" max="15" width="7.3984375" style="255" customWidth="1"/>
    <col min="16" max="16" width="8.69921875" style="776" customWidth="1"/>
    <col min="17" max="17" width="7.3984375" style="255" customWidth="1"/>
    <col min="18" max="18" width="8.69921875" style="776" customWidth="1"/>
    <col min="19" max="19" width="7.3984375" style="255" customWidth="1"/>
    <col min="20" max="20" width="8.69921875" style="776" customWidth="1"/>
    <col min="21" max="21" width="7.3984375" style="256" customWidth="1"/>
    <col min="22" max="22" width="2.09765625" style="257" customWidth="1"/>
    <col min="23" max="23" width="9.69921875" style="976" customWidth="1"/>
    <col min="24" max="24" width="10.69921875" style="973" customWidth="1"/>
    <col min="25" max="25" width="10.69921875" style="974"/>
    <col min="26" max="16384" width="10.69921875" style="255"/>
  </cols>
  <sheetData>
    <row r="1" spans="2:25" s="11" customFormat="1" ht="5.0999999999999996" customHeight="1">
      <c r="B1" s="217"/>
      <c r="C1" s="217"/>
      <c r="D1" s="217"/>
      <c r="F1" s="882"/>
      <c r="G1" s="29"/>
      <c r="H1" s="29"/>
      <c r="I1" s="29"/>
      <c r="J1" s="29"/>
      <c r="K1" s="29"/>
      <c r="L1" s="768"/>
      <c r="N1" s="768"/>
      <c r="P1" s="768"/>
      <c r="R1" s="768"/>
      <c r="T1" s="768"/>
      <c r="U1" s="12"/>
      <c r="V1" s="29"/>
      <c r="W1" s="925"/>
      <c r="X1" s="926"/>
      <c r="Y1" s="927"/>
    </row>
    <row r="2" spans="2:25" s="11" customFormat="1" ht="30.75">
      <c r="B2" s="217"/>
      <c r="C2" s="217"/>
      <c r="D2" s="217"/>
      <c r="F2" s="882"/>
      <c r="G2" s="29"/>
      <c r="H2" s="29"/>
      <c r="I2" s="29"/>
      <c r="J2" s="29"/>
      <c r="K2" s="29"/>
      <c r="L2" s="768"/>
      <c r="N2" s="768"/>
      <c r="P2" s="768"/>
      <c r="R2" s="768"/>
      <c r="T2" s="768"/>
      <c r="U2" s="12"/>
      <c r="V2" s="29"/>
      <c r="W2" s="925"/>
      <c r="X2" s="926"/>
      <c r="Y2" s="927"/>
    </row>
    <row r="3" spans="2:25" s="15" customFormat="1" ht="27.75">
      <c r="B3" s="218"/>
      <c r="C3" s="218"/>
      <c r="D3" s="218"/>
      <c r="E3" s="321" t="s">
        <v>652</v>
      </c>
      <c r="F3" s="883"/>
      <c r="G3" s="575"/>
      <c r="H3" s="575"/>
      <c r="I3" s="575"/>
      <c r="J3" s="575"/>
      <c r="K3" s="575"/>
      <c r="L3" s="769"/>
      <c r="N3" s="769"/>
      <c r="P3" s="769"/>
      <c r="R3" s="769"/>
      <c r="T3" s="769"/>
      <c r="U3" s="14"/>
      <c r="V3" s="13"/>
      <c r="W3" s="928"/>
      <c r="X3" s="929"/>
      <c r="Y3" s="930"/>
    </row>
    <row r="4" spans="2:25" s="15" customFormat="1" ht="5.25" customHeight="1">
      <c r="B4" s="218"/>
      <c r="C4" s="218"/>
      <c r="D4" s="218"/>
      <c r="F4" s="884"/>
      <c r="G4" s="324"/>
      <c r="H4" s="324"/>
      <c r="I4" s="324"/>
      <c r="J4" s="324"/>
      <c r="K4" s="324"/>
      <c r="L4" s="770"/>
      <c r="M4" s="17"/>
      <c r="N4" s="770"/>
      <c r="O4" s="17"/>
      <c r="P4" s="770"/>
      <c r="Q4" s="17"/>
      <c r="R4" s="770"/>
      <c r="S4" s="17"/>
      <c r="T4" s="770"/>
      <c r="U4" s="16"/>
      <c r="V4" s="13"/>
      <c r="W4" s="928"/>
      <c r="X4" s="931"/>
      <c r="Y4" s="932"/>
    </row>
    <row r="5" spans="2:25" s="212" customFormat="1" ht="33" customHeight="1">
      <c r="B5" s="219"/>
      <c r="C5" s="219"/>
      <c r="D5" s="219"/>
      <c r="E5" s="322"/>
      <c r="F5" s="885"/>
      <c r="G5" s="576"/>
      <c r="H5" s="576"/>
      <c r="I5" s="576"/>
      <c r="J5" s="576"/>
      <c r="K5" s="576"/>
      <c r="L5" s="1164" t="s">
        <v>639</v>
      </c>
      <c r="M5" s="1165"/>
      <c r="N5" s="1166" t="s">
        <v>643</v>
      </c>
      <c r="O5" s="1166"/>
      <c r="P5" s="1164" t="s">
        <v>640</v>
      </c>
      <c r="Q5" s="1165"/>
      <c r="R5" s="1166" t="s">
        <v>641</v>
      </c>
      <c r="S5" s="1166"/>
      <c r="T5" s="1164" t="s">
        <v>642</v>
      </c>
      <c r="U5" s="1166"/>
      <c r="V5" s="214"/>
      <c r="W5" s="1162" t="s">
        <v>1350</v>
      </c>
      <c r="X5" s="1163"/>
      <c r="Y5" s="1163"/>
    </row>
    <row r="6" spans="2:25" s="212" customFormat="1" ht="5.25" customHeight="1">
      <c r="B6" s="219"/>
      <c r="C6" s="219"/>
      <c r="D6" s="219"/>
      <c r="E6" s="216"/>
      <c r="F6" s="867"/>
      <c r="G6" s="325"/>
      <c r="H6" s="325"/>
      <c r="I6" s="325"/>
      <c r="J6" s="325"/>
      <c r="K6" s="325"/>
      <c r="L6" s="771"/>
      <c r="M6" s="263"/>
      <c r="N6" s="778"/>
      <c r="O6" s="213"/>
      <c r="P6" s="771"/>
      <c r="Q6" s="263"/>
      <c r="R6" s="778"/>
      <c r="S6" s="213"/>
      <c r="T6" s="771"/>
      <c r="U6" s="213"/>
      <c r="V6" s="214"/>
      <c r="W6" s="933"/>
      <c r="X6" s="934"/>
      <c r="Y6" s="935"/>
    </row>
    <row r="7" spans="2:25" s="268" customFormat="1" ht="19.5" customHeight="1">
      <c r="B7" s="264"/>
      <c r="C7" s="264"/>
      <c r="D7" s="264"/>
      <c r="E7" s="329" t="s">
        <v>1333</v>
      </c>
      <c r="F7" s="329" t="s">
        <v>2705</v>
      </c>
      <c r="G7" s="329" t="s">
        <v>1410</v>
      </c>
      <c r="H7" s="329" t="s">
        <v>1432</v>
      </c>
      <c r="I7" s="329" t="s">
        <v>1405</v>
      </c>
      <c r="J7" s="329" t="s">
        <v>8</v>
      </c>
      <c r="K7" s="320" t="s">
        <v>1406</v>
      </c>
      <c r="L7" s="265" t="s">
        <v>629</v>
      </c>
      <c r="M7" s="266" t="s">
        <v>9</v>
      </c>
      <c r="N7" s="265" t="s">
        <v>629</v>
      </c>
      <c r="O7" s="266" t="s">
        <v>9</v>
      </c>
      <c r="P7" s="265" t="s">
        <v>629</v>
      </c>
      <c r="Q7" s="266" t="s">
        <v>9</v>
      </c>
      <c r="R7" s="265" t="s">
        <v>629</v>
      </c>
      <c r="S7" s="266" t="s">
        <v>9</v>
      </c>
      <c r="T7" s="265" t="s">
        <v>629</v>
      </c>
      <c r="U7" s="267" t="s">
        <v>9</v>
      </c>
      <c r="V7" s="269"/>
      <c r="W7" s="265" t="s">
        <v>654</v>
      </c>
      <c r="X7" s="936" t="s">
        <v>1351</v>
      </c>
      <c r="Y7" s="271" t="s">
        <v>1352</v>
      </c>
    </row>
    <row r="8" spans="2:25" s="212" customFormat="1" ht="5.25" customHeight="1">
      <c r="B8" s="219"/>
      <c r="C8" s="219"/>
      <c r="D8" s="219"/>
      <c r="F8" s="867"/>
      <c r="G8" s="325"/>
      <c r="H8" s="325"/>
      <c r="I8" s="325"/>
      <c r="J8" s="325"/>
      <c r="K8" s="325"/>
      <c r="L8" s="772"/>
      <c r="M8" s="215"/>
      <c r="N8" s="779"/>
      <c r="P8" s="772"/>
      <c r="Q8" s="215"/>
      <c r="R8" s="779"/>
      <c r="T8" s="772"/>
      <c r="V8" s="214"/>
      <c r="W8" s="937"/>
      <c r="X8" s="934"/>
      <c r="Y8" s="935"/>
    </row>
    <row r="9" spans="2:25" s="108" customFormat="1" ht="15.75">
      <c r="B9" s="270"/>
      <c r="C9" s="270"/>
      <c r="D9" s="270" t="s">
        <v>1391</v>
      </c>
      <c r="E9" s="323" t="s">
        <v>11</v>
      </c>
      <c r="F9" s="868"/>
      <c r="G9" s="564"/>
      <c r="H9" s="564"/>
      <c r="I9" s="564"/>
      <c r="J9" s="564"/>
      <c r="K9" s="564"/>
      <c r="L9" s="265">
        <f ca="1">OFFSET('Asset Allocation Tatico'!$B$9, MATCH($E9,OFFSET('Asset Allocation Tatico'!$B$9,,,COUNTA('Asset Allocation Tatico'!$B:$B)-COUNTA('Asset Allocation Tatico'!$B$1:$B$9)),0)-1, MATCH(L$5,'Asset Allocation Tatico'!$D$5:$M$5,0)+2)</f>
        <v>1</v>
      </c>
      <c r="M9" s="271">
        <f ca="1">M11+M34+M53+M68</f>
        <v>1.0000000000000002</v>
      </c>
      <c r="N9" s="265">
        <f ca="1">OFFSET('Asset Allocation Tatico'!$B$9, MATCH($E9,OFFSET('Asset Allocation Tatico'!$B$9,,,COUNTA('Asset Allocation Tatico'!$B:$B)-COUNTA('Asset Allocation Tatico'!$B$1:$B$9)),0)-1, MATCH(N$5,'Asset Allocation Tatico'!$D$5:$M$5,0)+2)</f>
        <v>0.87000000000000011</v>
      </c>
      <c r="O9" s="271">
        <f ca="1">O11+O34+O53+O68</f>
        <v>0.87000000000000022</v>
      </c>
      <c r="P9" s="265">
        <f ca="1">OFFSET('Asset Allocation Tatico'!$B$9, MATCH($E9,OFFSET('Asset Allocation Tatico'!$B$9,,,COUNTA('Asset Allocation Tatico'!$B:$B)-COUNTA('Asset Allocation Tatico'!$B$1:$B$9)),0)-1, MATCH(P$5,'Asset Allocation Tatico'!$D$5:$M$5,0)+2)</f>
        <v>0.72499999999999998</v>
      </c>
      <c r="Q9" s="271">
        <f ca="1">Q11+Q34+Q53+Q68</f>
        <v>0.7250000000000002</v>
      </c>
      <c r="R9" s="265">
        <f ca="1">OFFSET('Asset Allocation Tatico'!$B$9, MATCH($E9,OFFSET('Asset Allocation Tatico'!$B$9,,,COUNTA('Asset Allocation Tatico'!$B:$B)-COUNTA('Asset Allocation Tatico'!$B$1:$B$9)),0)-1, MATCH(R$5,'Asset Allocation Tatico'!$D$5:$M$5,0)+2)</f>
        <v>0.53</v>
      </c>
      <c r="S9" s="271">
        <f ca="1">S11+S34+S53+S68</f>
        <v>0.53</v>
      </c>
      <c r="T9" s="265">
        <f ca="1">OFFSET('Asset Allocation Tatico'!$B$9, MATCH($E9,OFFSET('Asset Allocation Tatico'!$B$9,,,COUNTA('Asset Allocation Tatico'!$B:$B)-COUNTA('Asset Allocation Tatico'!$B$1:$B$9)),0)-1, MATCH(T$5,'Asset Allocation Tatico'!$D$5:$M$5,0)+2)</f>
        <v>0.35500000000000004</v>
      </c>
      <c r="U9" s="271">
        <f ca="1">U11+U34+U53+U68</f>
        <v>0.35500000000000004</v>
      </c>
      <c r="V9" s="272"/>
      <c r="W9" s="938"/>
      <c r="X9" s="939"/>
      <c r="Y9" s="940"/>
    </row>
    <row r="10" spans="2:25" s="147" customFormat="1" ht="7.5" customHeight="1">
      <c r="B10" s="223"/>
      <c r="C10" s="223"/>
      <c r="D10" s="223"/>
      <c r="E10" s="146"/>
      <c r="F10" s="869"/>
      <c r="G10" s="182"/>
      <c r="H10" s="182"/>
      <c r="I10" s="182"/>
      <c r="J10" s="182"/>
      <c r="K10" s="182"/>
      <c r="L10" s="773"/>
      <c r="M10" s="247"/>
      <c r="N10" s="773"/>
      <c r="O10" s="247"/>
      <c r="P10" s="773"/>
      <c r="Q10" s="247"/>
      <c r="R10" s="773"/>
      <c r="S10" s="247"/>
      <c r="T10" s="773"/>
      <c r="U10" s="247"/>
      <c r="V10" s="233"/>
      <c r="W10" s="941"/>
      <c r="X10" s="942"/>
      <c r="Y10" s="943"/>
    </row>
    <row r="11" spans="2:25" s="147" customFormat="1" ht="15">
      <c r="B11" s="223"/>
      <c r="C11" s="223" t="s">
        <v>12</v>
      </c>
      <c r="D11" s="223" t="s">
        <v>12</v>
      </c>
      <c r="E11" s="149" t="s">
        <v>620</v>
      </c>
      <c r="F11" s="870"/>
      <c r="G11" s="150"/>
      <c r="H11" s="150"/>
      <c r="I11" s="150"/>
      <c r="J11" s="150"/>
      <c r="K11" s="150"/>
      <c r="L11" s="225">
        <f ca="1">OFFSET('Asset Allocation Tatico'!$B$9, MATCH($E11,OFFSET('Asset Allocation Tatico'!$B$9,,,COUNTA('Asset Allocation Tatico'!$B:$B)-COUNTA('Asset Allocation Tatico'!$B$1:$B$9)),0)-1, MATCH(L$5,'Asset Allocation Tatico'!$D$5:$M$5,0)+2)</f>
        <v>0.82499999999999996</v>
      </c>
      <c r="M11" s="234">
        <f ca="1">SUM(M12:M33)</f>
        <v>0.82500000000000029</v>
      </c>
      <c r="N11" s="225">
        <f ca="1">OFFSET('Asset Allocation Tatico'!$B$9, MATCH($E11,OFFSET('Asset Allocation Tatico'!$B$9,,,COUNTA('Asset Allocation Tatico'!$B:$B)-COUNTA('Asset Allocation Tatico'!$B$1:$B$9)),0)-1, MATCH(N$5,'Asset Allocation Tatico'!$D$5:$M$5,0)+2)</f>
        <v>0.67</v>
      </c>
      <c r="O11" s="234">
        <f ca="1">SUM(O12:O33)</f>
        <v>0.67000000000000015</v>
      </c>
      <c r="P11" s="225">
        <f ca="1">OFFSET('Asset Allocation Tatico'!$B$9, MATCH($E11,OFFSET('Asset Allocation Tatico'!$B$9,,,COUNTA('Asset Allocation Tatico'!$B:$B)-COUNTA('Asset Allocation Tatico'!$B$1:$B$9)),0)-1, MATCH(P$5,'Asset Allocation Tatico'!$D$5:$M$5,0)+2)</f>
        <v>0.56499999999999995</v>
      </c>
      <c r="Q11" s="234">
        <f ca="1">SUM(Q12:Q33)</f>
        <v>0.56500000000000017</v>
      </c>
      <c r="R11" s="225">
        <f ca="1">OFFSET('Asset Allocation Tatico'!$B$9, MATCH($E11,OFFSET('Asset Allocation Tatico'!$B$9,,,COUNTA('Asset Allocation Tatico'!$B:$B)-COUNTA('Asset Allocation Tatico'!$B$1:$B$9)),0)-1, MATCH(R$5,'Asset Allocation Tatico'!$D$5:$M$5,0)+2)</f>
        <v>0.26500000000000001</v>
      </c>
      <c r="S11" s="234">
        <f ca="1">SUM(S12:S33)</f>
        <v>0.26500000000000001</v>
      </c>
      <c r="T11" s="225">
        <f ca="1">OFFSET('Asset Allocation Tatico'!$B$9, MATCH($E11,OFFSET('Asset Allocation Tatico'!$B$9,,,COUNTA('Asset Allocation Tatico'!$B:$B)-COUNTA('Asset Allocation Tatico'!$B$1:$B$9)),0)-1, MATCH(T$5,'Asset Allocation Tatico'!$D$5:$M$5,0)+2)</f>
        <v>0.13500000000000001</v>
      </c>
      <c r="U11" s="235">
        <f ca="1">SUM(U12:U33)</f>
        <v>0.13500000000000001</v>
      </c>
      <c r="W11" s="261"/>
      <c r="X11" s="944"/>
      <c r="Y11" s="945"/>
    </row>
    <row r="12" spans="2:25" s="237" customFormat="1" ht="15">
      <c r="B12" s="220"/>
      <c r="C12" s="220"/>
      <c r="D12" s="220"/>
      <c r="E12" s="226" t="s">
        <v>2068</v>
      </c>
      <c r="F12" s="221" t="s">
        <v>4214</v>
      </c>
      <c r="G12" s="565" t="str">
        <f>IFERROR(INDEX('Produtos Selecionados'!$G:$G,MATCH($E12,'Produtos Selecionados'!$E:$E,0)),"-")</f>
        <v>MFO</v>
      </c>
      <c r="H12" s="565" t="str">
        <f>IFERROR(INDEX('Produtos Selecionados'!$H:$H,MATCH($E12,'Produtos Selecionados'!$E:$E,0)),"-")</f>
        <v>Sim</v>
      </c>
      <c r="I12" s="565">
        <f>IFERROR(INDEX('Produtos Selecionados'!$O:$O,MATCH($E12,'Produtos Selecionados'!$E:$E,0)),"-")</f>
        <v>0</v>
      </c>
      <c r="J12" s="566" t="str">
        <f>IFERROR(INDEX('Produtos Selecionados'!$L:$L,MATCH($E12,'Produtos Selecionados'!$E:$E,0)),"-")</f>
        <v>BRL</v>
      </c>
      <c r="K12" s="566">
        <f>IFERROR(INDEX('Produtos Selecionados'!$M:$M,MATCH($E12,'Produtos Selecionados'!$E:$E,0)),"-")</f>
        <v>0</v>
      </c>
      <c r="L12" s="747">
        <f ca="1">7%/L$11</f>
        <v>8.4848484848484867E-2</v>
      </c>
      <c r="M12" s="236">
        <f t="shared" ref="M12:M16" ca="1" si="0">IF(L12="","", L12*L$11)</f>
        <v>7.0000000000000007E-2</v>
      </c>
      <c r="N12" s="747">
        <f ca="1">7%/N$11</f>
        <v>0.10447761194029852</v>
      </c>
      <c r="O12" s="236">
        <f t="shared" ref="O12:O16" ca="1" si="1">IF(N12="","", N12*N$11)</f>
        <v>7.0000000000000007E-2</v>
      </c>
      <c r="P12" s="747">
        <f ca="1">6.5%/P$11</f>
        <v>0.11504424778761063</v>
      </c>
      <c r="Q12" s="236">
        <f t="shared" ref="Q12:Q16" ca="1" si="2">IF(P12="","", P12*P$11)</f>
        <v>6.5000000000000002E-2</v>
      </c>
      <c r="R12" s="747">
        <f ca="1">4%/R$11</f>
        <v>0.15094339622641509</v>
      </c>
      <c r="S12" s="236">
        <f t="shared" ref="S12:S33" ca="1" si="3">IF(R12="","", R12*R$11)</f>
        <v>0.04</v>
      </c>
      <c r="T12" s="747">
        <f>3.5/8</f>
        <v>0.4375</v>
      </c>
      <c r="U12" s="236">
        <f t="shared" ref="U12:U33" ca="1" si="4">IF(T12="","", T12*T$11)</f>
        <v>5.9062500000000004E-2</v>
      </c>
      <c r="W12" s="747"/>
      <c r="X12" s="222"/>
      <c r="Y12" s="221"/>
    </row>
    <row r="13" spans="2:25" s="237" customFormat="1" ht="15">
      <c r="B13" s="220"/>
      <c r="C13" s="220"/>
      <c r="D13" s="220"/>
      <c r="E13" s="226" t="str">
        <f>'RF &amp; RV Guide'!E16</f>
        <v>Títulos Privados - 1 ano (111.5% CDI)</v>
      </c>
      <c r="F13" s="221" t="s">
        <v>2707</v>
      </c>
      <c r="G13" s="565" t="str">
        <f>IFERROR(INDEX('Produtos Selecionados'!$G:$G,MATCH($E13,'Produtos Selecionados'!$E:$E,0)),"-")</f>
        <v>-</v>
      </c>
      <c r="H13" s="565" t="str">
        <f>IFERROR(INDEX('Produtos Selecionados'!$H:$H,MATCH($E13,'Produtos Selecionados'!$E:$E,0)),"-")</f>
        <v>Sim</v>
      </c>
      <c r="I13" s="565">
        <f>IFERROR(INDEX('Produtos Selecionados'!$O:$O,MATCH($E13,'Produtos Selecionados'!$E:$E,0)),"-")</f>
        <v>0</v>
      </c>
      <c r="J13" s="566" t="str">
        <f>IFERROR(INDEX('Produtos Selecionados'!$L:$L,MATCH($E13,'Produtos Selecionados'!$E:$E,0)),"-")</f>
        <v>BRL</v>
      </c>
      <c r="K13" s="566">
        <f>IFERROR(INDEX('Produtos Selecionados'!$M:$M,MATCH($E13,'Produtos Selecionados'!$E:$E,0)),"-")</f>
        <v>365</v>
      </c>
      <c r="L13" s="747">
        <f ca="1">7.5%/L$11</f>
        <v>9.0909090909090912E-2</v>
      </c>
      <c r="M13" s="236">
        <f t="shared" ca="1" si="0"/>
        <v>7.4999999999999997E-2</v>
      </c>
      <c r="N13" s="747">
        <f ca="1">6.25%/N$11</f>
        <v>9.3283582089552231E-2</v>
      </c>
      <c r="O13" s="236">
        <f t="shared" ca="1" si="1"/>
        <v>6.25E-2</v>
      </c>
      <c r="P13" s="747">
        <f ca="1">4.75%/P$11</f>
        <v>8.4070796460176997E-2</v>
      </c>
      <c r="Q13" s="236">
        <f t="shared" ca="1" si="2"/>
        <v>4.7500000000000001E-2</v>
      </c>
      <c r="R13" s="747"/>
      <c r="S13" s="236" t="str">
        <f t="shared" si="3"/>
        <v/>
      </c>
      <c r="T13" s="747"/>
      <c r="U13" s="236" t="str">
        <f t="shared" si="4"/>
        <v/>
      </c>
      <c r="W13" s="747"/>
      <c r="X13" s="222"/>
      <c r="Y13" s="221"/>
    </row>
    <row r="14" spans="2:25" s="237" customFormat="1" ht="15">
      <c r="B14" s="220"/>
      <c r="C14" s="220"/>
      <c r="D14" s="220"/>
      <c r="E14" s="226" t="str">
        <f>'RF &amp; RV Guide'!E17</f>
        <v>Títulos Privados - 2 anos (115.0% CDI)</v>
      </c>
      <c r="F14" s="221" t="s">
        <v>2707</v>
      </c>
      <c r="G14" s="565" t="str">
        <f>IFERROR(INDEX('Produtos Selecionados'!$G:$G,MATCH($E14,'Produtos Selecionados'!$E:$E,0)),"-")</f>
        <v>-</v>
      </c>
      <c r="H14" s="565" t="str">
        <f>IFERROR(INDEX('Produtos Selecionados'!$H:$H,MATCH($E14,'Produtos Selecionados'!$E:$E,0)),"-")</f>
        <v>Sim</v>
      </c>
      <c r="I14" s="565">
        <f>IFERROR(INDEX('Produtos Selecionados'!$O:$O,MATCH($E14,'Produtos Selecionados'!$E:$E,0)),"-")</f>
        <v>0</v>
      </c>
      <c r="J14" s="566" t="str">
        <f>IFERROR(INDEX('Produtos Selecionados'!$L:$L,MATCH($E14,'Produtos Selecionados'!$E:$E,0)),"-")</f>
        <v>BRL</v>
      </c>
      <c r="K14" s="566">
        <f>IFERROR(INDEX('Produtos Selecionados'!$M:$M,MATCH($E14,'Produtos Selecionados'!$E:$E,0)),"-")</f>
        <v>730</v>
      </c>
      <c r="L14" s="747">
        <f t="shared" ref="L14:L16" ca="1" si="5">7.5%/L$11</f>
        <v>9.0909090909090912E-2</v>
      </c>
      <c r="M14" s="236">
        <f ca="1">IF(L14="","", L14*L$11)</f>
        <v>7.4999999999999997E-2</v>
      </c>
      <c r="N14" s="747">
        <f t="shared" ref="N14:N16" ca="1" si="6">6.25%/N$11</f>
        <v>9.3283582089552231E-2</v>
      </c>
      <c r="O14" s="236">
        <f ca="1">IF(N14="","", N14*N$11)</f>
        <v>6.25E-2</v>
      </c>
      <c r="P14" s="747">
        <f t="shared" ref="P14:P16" ca="1" si="7">4.75%/P$11</f>
        <v>8.4070796460176997E-2</v>
      </c>
      <c r="Q14" s="236">
        <f ca="1">IF(P14="","", P14*P$11)</f>
        <v>4.7500000000000001E-2</v>
      </c>
      <c r="R14" s="747"/>
      <c r="S14" s="236" t="str">
        <f>IF(R14="","", R14*R$11)</f>
        <v/>
      </c>
      <c r="T14" s="747"/>
      <c r="U14" s="236" t="str">
        <f>IF(T14="","", T14*T$11)</f>
        <v/>
      </c>
      <c r="W14" s="747"/>
      <c r="X14" s="222"/>
      <c r="Y14" s="221"/>
    </row>
    <row r="15" spans="2:25" s="237" customFormat="1" ht="15">
      <c r="B15" s="220"/>
      <c r="C15" s="220"/>
      <c r="D15" s="220"/>
      <c r="E15" s="226" t="str">
        <f>'RF &amp; RV Guide'!E19</f>
        <v>Títulos Privados - 2 anos (CDI+1.60%)</v>
      </c>
      <c r="F15" s="221" t="s">
        <v>2707</v>
      </c>
      <c r="G15" s="565" t="str">
        <f>IFERROR(INDEX('Produtos Selecionados'!$G:$G,MATCH($E15,'Produtos Selecionados'!$E:$E,0)),"-")</f>
        <v>-</v>
      </c>
      <c r="H15" s="565" t="str">
        <f>IFERROR(INDEX('Produtos Selecionados'!$H:$H,MATCH($E15,'Produtos Selecionados'!$E:$E,0)),"-")</f>
        <v>Sim</v>
      </c>
      <c r="I15" s="565">
        <f>IFERROR(INDEX('Produtos Selecionados'!$O:$O,MATCH($E15,'Produtos Selecionados'!$E:$E,0)),"-")</f>
        <v>0</v>
      </c>
      <c r="J15" s="566" t="str">
        <f>IFERROR(INDEX('Produtos Selecionados'!$L:$L,MATCH($E15,'Produtos Selecionados'!$E:$E,0)),"-")</f>
        <v>BRL</v>
      </c>
      <c r="K15" s="566">
        <f>IFERROR(INDEX('Produtos Selecionados'!$M:$M,MATCH($E15,'Produtos Selecionados'!$E:$E,0)),"-")</f>
        <v>730</v>
      </c>
      <c r="L15" s="747">
        <f t="shared" ca="1" si="5"/>
        <v>9.0909090909090912E-2</v>
      </c>
      <c r="M15" s="236">
        <f t="shared" ca="1" si="0"/>
        <v>7.4999999999999997E-2</v>
      </c>
      <c r="N15" s="747">
        <f t="shared" ca="1" si="6"/>
        <v>9.3283582089552231E-2</v>
      </c>
      <c r="O15" s="236">
        <f t="shared" ca="1" si="1"/>
        <v>6.25E-2</v>
      </c>
      <c r="P15" s="747">
        <f t="shared" ca="1" si="7"/>
        <v>8.4070796460176997E-2</v>
      </c>
      <c r="Q15" s="236">
        <f t="shared" ca="1" si="2"/>
        <v>4.7500000000000001E-2</v>
      </c>
      <c r="R15" s="747"/>
      <c r="S15" s="236" t="str">
        <f t="shared" si="3"/>
        <v/>
      </c>
      <c r="T15" s="747"/>
      <c r="U15" s="236" t="str">
        <f t="shared" si="4"/>
        <v/>
      </c>
      <c r="W15" s="747"/>
      <c r="X15" s="222"/>
      <c r="Y15" s="221"/>
    </row>
    <row r="16" spans="2:25" s="237" customFormat="1" ht="15">
      <c r="B16" s="220"/>
      <c r="C16" s="220"/>
      <c r="D16" s="220"/>
      <c r="E16" s="226" t="str">
        <f>'RF &amp; RV Guide'!E20</f>
        <v>Títulos Privados - 3 anos (CDI+1.95%)</v>
      </c>
      <c r="F16" s="221" t="s">
        <v>2707</v>
      </c>
      <c r="G16" s="565" t="str">
        <f>IFERROR(INDEX('Produtos Selecionados'!$G:$G,MATCH($E16,'Produtos Selecionados'!$E:$E,0)),"-")</f>
        <v>-</v>
      </c>
      <c r="H16" s="565" t="str">
        <f>IFERROR(INDEX('Produtos Selecionados'!$H:$H,MATCH($E16,'Produtos Selecionados'!$E:$E,0)),"-")</f>
        <v>Sim</v>
      </c>
      <c r="I16" s="565">
        <f>IFERROR(INDEX('Produtos Selecionados'!$O:$O,MATCH($E16,'Produtos Selecionados'!$E:$E,0)),"-")</f>
        <v>0</v>
      </c>
      <c r="J16" s="566" t="str">
        <f>IFERROR(INDEX('Produtos Selecionados'!$L:$L,MATCH($E16,'Produtos Selecionados'!$E:$E,0)),"-")</f>
        <v>BRL</v>
      </c>
      <c r="K16" s="566">
        <f>IFERROR(INDEX('Produtos Selecionados'!$M:$M,MATCH($E16,'Produtos Selecionados'!$E:$E,0)),"-")</f>
        <v>1095</v>
      </c>
      <c r="L16" s="747">
        <f t="shared" ca="1" si="5"/>
        <v>9.0909090909090912E-2</v>
      </c>
      <c r="M16" s="236">
        <f t="shared" ca="1" si="0"/>
        <v>7.4999999999999997E-2</v>
      </c>
      <c r="N16" s="747">
        <f t="shared" ca="1" si="6"/>
        <v>9.3283582089552231E-2</v>
      </c>
      <c r="O16" s="236">
        <f t="shared" ca="1" si="1"/>
        <v>6.25E-2</v>
      </c>
      <c r="P16" s="747">
        <f t="shared" ca="1" si="7"/>
        <v>8.4070796460176997E-2</v>
      </c>
      <c r="Q16" s="236">
        <f t="shared" ca="1" si="2"/>
        <v>4.7500000000000001E-2</v>
      </c>
      <c r="R16" s="747"/>
      <c r="S16" s="236" t="str">
        <f t="shared" si="3"/>
        <v/>
      </c>
      <c r="T16" s="747"/>
      <c r="U16" s="236" t="str">
        <f t="shared" si="4"/>
        <v/>
      </c>
      <c r="W16" s="747"/>
      <c r="X16" s="222"/>
      <c r="Y16" s="221"/>
    </row>
    <row r="17" spans="2:25" s="237" customFormat="1" ht="15">
      <c r="B17" s="220"/>
      <c r="C17" s="220"/>
      <c r="D17" s="220"/>
      <c r="E17" s="226" t="s">
        <v>4617</v>
      </c>
      <c r="F17" s="221" t="s">
        <v>4214</v>
      </c>
      <c r="G17" s="565" t="str">
        <f>IFERROR(INDEX('Produtos Selecionados'!$G:$G,MATCH($E17,'Produtos Selecionados'!$E:$E,0)),"-")</f>
        <v>-</v>
      </c>
      <c r="H17" s="565" t="str">
        <f>IFERROR(INDEX('Produtos Selecionados'!$H:$H,MATCH($E17,'Produtos Selecionados'!$E:$E,0)),"-")</f>
        <v>Sim</v>
      </c>
      <c r="I17" s="565">
        <f>IFERROR(INDEX('Produtos Selecionados'!$O:$O,MATCH($E17,'Produtos Selecionados'!$E:$E,0)),"-")</f>
        <v>1.0499999999999999E-3</v>
      </c>
      <c r="J17" s="566" t="str">
        <f>IFERROR(INDEX('Produtos Selecionados'!$L:$L,MATCH($E17,'Produtos Selecionados'!$E:$E,0)),"-")</f>
        <v>BRL</v>
      </c>
      <c r="K17" s="566">
        <f>IFERROR(INDEX('Produtos Selecionados'!$M:$M,MATCH($E17,'Produtos Selecionados'!$E:$E,0)),"-")</f>
        <v>0</v>
      </c>
      <c r="L17" s="747">
        <f ca="1">8%/L$11</f>
        <v>9.6969696969696983E-2</v>
      </c>
      <c r="M17" s="236">
        <f ca="1">IF(L17="","", L17*L$11)</f>
        <v>0.08</v>
      </c>
      <c r="N17" s="747">
        <f ca="1">5%/N$11</f>
        <v>7.4626865671641784E-2</v>
      </c>
      <c r="O17" s="236">
        <f ca="1">IF(N17="","", N17*N$11)</f>
        <v>4.9999999999999996E-2</v>
      </c>
      <c r="P17" s="747">
        <f ca="1">5%/P$11</f>
        <v>8.8495575221238951E-2</v>
      </c>
      <c r="Q17" s="236">
        <f ca="1">IF(P17="","", P17*P$11)</f>
        <v>0.05</v>
      </c>
      <c r="R17" s="747">
        <f ca="1">5%/R$11</f>
        <v>0.18867924528301888</v>
      </c>
      <c r="S17" s="236">
        <f ca="1">IF(R17="","", R17*R$11)</f>
        <v>0.05</v>
      </c>
      <c r="T17" s="747"/>
      <c r="U17" s="236" t="str">
        <f>IF(T17="","", T17*T$11)</f>
        <v/>
      </c>
      <c r="W17" s="747" t="s">
        <v>64</v>
      </c>
      <c r="X17" s="222"/>
      <c r="Y17" s="221"/>
    </row>
    <row r="18" spans="2:25" s="237" customFormat="1" ht="15">
      <c r="B18" s="220"/>
      <c r="C18" s="220"/>
      <c r="D18" s="220"/>
      <c r="E18" s="226" t="s">
        <v>2078</v>
      </c>
      <c r="F18" s="221" t="s">
        <v>4214</v>
      </c>
      <c r="G18" s="565" t="str">
        <f>IFERROR(INDEX('Produtos Selecionados'!$G:$G,MATCH($E18,'Produtos Selecionados'!$E:$E,0)),"-")</f>
        <v>-</v>
      </c>
      <c r="H18" s="565" t="str">
        <f>IFERROR(INDEX('Produtos Selecionados'!$H:$H,MATCH($E18,'Produtos Selecionados'!$E:$E,0)),"-")</f>
        <v>Sim</v>
      </c>
      <c r="I18" s="565">
        <f>IFERROR(INDEX('Produtos Selecionados'!$O:$O,MATCH($E18,'Produtos Selecionados'!$E:$E,0)),"-")</f>
        <v>1.1199999999999999E-3</v>
      </c>
      <c r="J18" s="566" t="str">
        <f>IFERROR(INDEX('Produtos Selecionados'!$L:$L,MATCH($E18,'Produtos Selecionados'!$E:$E,0)),"-")</f>
        <v>BRL</v>
      </c>
      <c r="K18" s="566">
        <f>IFERROR(INDEX('Produtos Selecionados'!$M:$M,MATCH($E18,'Produtos Selecionados'!$E:$E,0)),"-")</f>
        <v>1</v>
      </c>
      <c r="L18" s="747"/>
      <c r="M18" s="236" t="str">
        <f>IF(L18="","", L18*L$11)</f>
        <v/>
      </c>
      <c r="N18" s="747"/>
      <c r="O18" s="236" t="str">
        <f>IF(N18="","", N18*N$11)</f>
        <v/>
      </c>
      <c r="P18" s="747"/>
      <c r="Q18" s="236" t="str">
        <f>IF(P18="","", P18*P$11)</f>
        <v/>
      </c>
      <c r="R18" s="747"/>
      <c r="S18" s="236" t="str">
        <f>IF(R18="","", R18*R$11)</f>
        <v/>
      </c>
      <c r="T18" s="747"/>
      <c r="U18" s="236" t="str">
        <f>IF(T18="","", T18*T$11)</f>
        <v/>
      </c>
      <c r="W18" s="747" t="s">
        <v>64</v>
      </c>
      <c r="X18" s="222"/>
      <c r="Y18" s="221"/>
    </row>
    <row r="19" spans="2:25" s="237" customFormat="1" ht="15">
      <c r="B19" s="220"/>
      <c r="C19" s="220"/>
      <c r="D19" s="220"/>
      <c r="E19" s="226" t="s">
        <v>2074</v>
      </c>
      <c r="F19" s="221" t="s">
        <v>4214</v>
      </c>
      <c r="G19" s="565" t="str">
        <f>IFERROR(INDEX('Produtos Selecionados'!$G:$G,MATCH($E19,'Produtos Selecionados'!$E:$E,0)),"-")</f>
        <v>-</v>
      </c>
      <c r="H19" s="565" t="str">
        <f>IFERROR(INDEX('Produtos Selecionados'!$H:$H,MATCH($E19,'Produtos Selecionados'!$E:$E,0)),"-")</f>
        <v>Sim</v>
      </c>
      <c r="I19" s="565">
        <f>IFERROR(INDEX('Produtos Selecionados'!$O:$O,MATCH($E19,'Produtos Selecionados'!$E:$E,0)),"-")</f>
        <v>1E-3</v>
      </c>
      <c r="J19" s="566" t="str">
        <f>IFERROR(INDEX('Produtos Selecionados'!$L:$L,MATCH($E19,'Produtos Selecionados'!$E:$E,0)),"-")</f>
        <v>BRL</v>
      </c>
      <c r="K19" s="566">
        <f>IFERROR(INDEX('Produtos Selecionados'!$M:$M,MATCH($E19,'Produtos Selecionados'!$E:$E,0)),"-")</f>
        <v>1</v>
      </c>
      <c r="L19" s="747"/>
      <c r="M19" s="236" t="str">
        <f>IF(L19="","", L19*L$11)</f>
        <v/>
      </c>
      <c r="N19" s="747"/>
      <c r="O19" s="236" t="str">
        <f>IF(N19="","", N19*N$11)</f>
        <v/>
      </c>
      <c r="P19" s="747"/>
      <c r="Q19" s="236" t="str">
        <f>IF(P19="","", P19*P$11)</f>
        <v/>
      </c>
      <c r="R19" s="747"/>
      <c r="S19" s="236" t="str">
        <f>IF(R19="","", R19*R$11)</f>
        <v/>
      </c>
      <c r="T19" s="747"/>
      <c r="U19" s="236" t="str">
        <f>IF(T19="","", T19*T$11)</f>
        <v/>
      </c>
      <c r="W19" s="747" t="s">
        <v>64</v>
      </c>
      <c r="X19" s="222"/>
      <c r="Y19" s="221"/>
    </row>
    <row r="20" spans="2:25" s="237" customFormat="1" ht="15">
      <c r="B20" s="220"/>
      <c r="C20" s="220"/>
      <c r="D20" s="220"/>
      <c r="E20" s="226" t="s">
        <v>2573</v>
      </c>
      <c r="F20" s="221" t="s">
        <v>4214</v>
      </c>
      <c r="G20" s="565" t="str">
        <f>IFERROR(INDEX('Produtos Selecionados'!$G:$G,MATCH($E20,'Produtos Selecionados'!$E:$E,0)),"-")</f>
        <v>-</v>
      </c>
      <c r="H20" s="565" t="str">
        <f>IFERROR(INDEX('Produtos Selecionados'!$H:$H,MATCH($E20,'Produtos Selecionados'!$E:$E,0)),"-")</f>
        <v>Sim</v>
      </c>
      <c r="I20" s="565">
        <f>IFERROR(INDEX('Produtos Selecionados'!$O:$O,MATCH($E20,'Produtos Selecionados'!$E:$E,0)),"-")</f>
        <v>1.6000000000000001E-3</v>
      </c>
      <c r="J20" s="566" t="str">
        <f>IFERROR(INDEX('Produtos Selecionados'!$L:$L,MATCH($E20,'Produtos Selecionados'!$E:$E,0)),"-")</f>
        <v>BRL</v>
      </c>
      <c r="K20" s="566">
        <f>IFERROR(INDEX('Produtos Selecionados'!$M:$M,MATCH($E20,'Produtos Selecionados'!$E:$E,0)),"-")</f>
        <v>2</v>
      </c>
      <c r="L20" s="747">
        <f ca="1">6%/L$11</f>
        <v>7.2727272727272724E-2</v>
      </c>
      <c r="M20" s="236">
        <f ca="1">IF(L20="","", L20*L$11)</f>
        <v>5.9999999999999991E-2</v>
      </c>
      <c r="N20" s="747">
        <f ca="1">4%/N$11</f>
        <v>5.9701492537313432E-2</v>
      </c>
      <c r="O20" s="236">
        <f ca="1">IF(N20="","", N20*N$11)</f>
        <v>0.04</v>
      </c>
      <c r="P20" s="747">
        <f ca="1">4%/P$11</f>
        <v>7.0796460176991163E-2</v>
      </c>
      <c r="Q20" s="236">
        <f ca="1">IF(P20="","", P20*P$11)</f>
        <v>0.04</v>
      </c>
      <c r="R20" s="747">
        <f ca="1">4%/R$11</f>
        <v>0.15094339622641509</v>
      </c>
      <c r="S20" s="236">
        <f ca="1">IF(R20="","", R20*R$11)</f>
        <v>0.04</v>
      </c>
      <c r="T20" s="747"/>
      <c r="U20" s="236" t="str">
        <f>IF(T20="","", T20*T$11)</f>
        <v/>
      </c>
      <c r="W20" s="747" t="s">
        <v>64</v>
      </c>
      <c r="X20" s="222"/>
      <c r="Y20" s="221"/>
    </row>
    <row r="21" spans="2:25" s="237" customFormat="1" ht="15">
      <c r="B21" s="220"/>
      <c r="C21" s="220"/>
      <c r="D21" s="220"/>
      <c r="E21" s="226" t="s">
        <v>2077</v>
      </c>
      <c r="F21" s="221" t="s">
        <v>4214</v>
      </c>
      <c r="G21" s="565" t="str">
        <f>IFERROR(INDEX('Produtos Selecionados'!$G:$G,MATCH($E21,'Produtos Selecionados'!$E:$E,0)),"-")</f>
        <v>-</v>
      </c>
      <c r="H21" s="565" t="str">
        <f>IFERROR(INDEX('Produtos Selecionados'!$H:$H,MATCH($E21,'Produtos Selecionados'!$E:$E,0)),"-")</f>
        <v>Sim</v>
      </c>
      <c r="I21" s="565">
        <f>IFERROR(INDEX('Produtos Selecionados'!$O:$O,MATCH($E21,'Produtos Selecionados'!$E:$E,0)),"-")</f>
        <v>4.1999999999999997E-3</v>
      </c>
      <c r="J21" s="566" t="str">
        <f>IFERROR(INDEX('Produtos Selecionados'!$L:$L,MATCH($E21,'Produtos Selecionados'!$E:$E,0)),"-")</f>
        <v>BRL</v>
      </c>
      <c r="K21" s="566">
        <f>IFERROR(INDEX('Produtos Selecionados'!$M:$M,MATCH($E21,'Produtos Selecionados'!$E:$E,0)),"-")</f>
        <v>4</v>
      </c>
      <c r="L21" s="747">
        <f ca="1">5%/L$11</f>
        <v>6.0606060606060615E-2</v>
      </c>
      <c r="M21" s="236">
        <f t="shared" ref="M21:M33" ca="1" si="8">IF(L21="","", L21*L$11)</f>
        <v>0.05</v>
      </c>
      <c r="N21" s="747"/>
      <c r="O21" s="236" t="str">
        <f>IF(N21="","", N21*N$11)</f>
        <v/>
      </c>
      <c r="P21" s="747"/>
      <c r="Q21" s="236" t="str">
        <f t="shared" ref="Q21:Q33" si="9">IF(P21="","", P21*P$11)</f>
        <v/>
      </c>
      <c r="R21" s="747"/>
      <c r="S21" s="236" t="str">
        <f t="shared" si="3"/>
        <v/>
      </c>
      <c r="T21" s="747"/>
      <c r="U21" s="236" t="str">
        <f t="shared" si="4"/>
        <v/>
      </c>
      <c r="W21" s="747" t="s">
        <v>64</v>
      </c>
      <c r="X21" s="222"/>
      <c r="Y21" s="221"/>
    </row>
    <row r="22" spans="2:25" s="237" customFormat="1" ht="15">
      <c r="B22" s="220"/>
      <c r="C22" s="220"/>
      <c r="D22" s="220"/>
      <c r="E22" s="226" t="s">
        <v>2606</v>
      </c>
      <c r="F22" s="221" t="s">
        <v>4214</v>
      </c>
      <c r="G22" s="565" t="str">
        <f>IFERROR(INDEX('Produtos Selecionados'!$G:$G,MATCH($E22,'Produtos Selecionados'!$E:$E,0)),"-")</f>
        <v>-</v>
      </c>
      <c r="H22" s="565" t="str">
        <f>IFERROR(INDEX('Produtos Selecionados'!$H:$H,MATCH($E22,'Produtos Selecionados'!$E:$E,0)),"-")</f>
        <v>Sim</v>
      </c>
      <c r="I22" s="565">
        <f>IFERROR(INDEX('Produtos Selecionados'!$O:$O,MATCH($E22,'Produtos Selecionados'!$E:$E,0)),"-")</f>
        <v>1.8666666666666699E-3</v>
      </c>
      <c r="J22" s="566" t="str">
        <f>IFERROR(INDEX('Produtos Selecionados'!$L:$L,MATCH($E22,'Produtos Selecionados'!$E:$E,0)),"-")</f>
        <v>BRL</v>
      </c>
      <c r="K22" s="566">
        <f>IFERROR(INDEX('Produtos Selecionados'!$M:$M,MATCH($E22,'Produtos Selecionados'!$E:$E,0)),"-")</f>
        <v>61</v>
      </c>
      <c r="L22" s="747">
        <f ca="1">3%/L$11</f>
        <v>3.6363636363636362E-2</v>
      </c>
      <c r="M22" s="236">
        <f t="shared" ca="1" si="8"/>
        <v>2.9999999999999995E-2</v>
      </c>
      <c r="N22" s="747">
        <f ca="1">3%/N$11</f>
        <v>4.4776119402985072E-2</v>
      </c>
      <c r="O22" s="236">
        <f t="shared" ref="O22:O33" ca="1" si="10">IF(N22="","", N22*N$11)</f>
        <v>0.03</v>
      </c>
      <c r="P22" s="747">
        <f ca="1">3.5%/P$11</f>
        <v>6.194690265486727E-2</v>
      </c>
      <c r="Q22" s="236">
        <f t="shared" ca="1" si="9"/>
        <v>3.5000000000000003E-2</v>
      </c>
      <c r="R22" s="747">
        <f ca="1">3%/R$11</f>
        <v>0.11320754716981131</v>
      </c>
      <c r="S22" s="236">
        <f t="shared" ca="1" si="3"/>
        <v>0.03</v>
      </c>
      <c r="T22" s="747">
        <f>2.25/8</f>
        <v>0.28125</v>
      </c>
      <c r="U22" s="236">
        <f t="shared" ca="1" si="4"/>
        <v>3.7968750000000002E-2</v>
      </c>
      <c r="W22" s="747" t="s">
        <v>64</v>
      </c>
      <c r="X22" s="222"/>
      <c r="Y22" s="221">
        <v>1.4999999999999999E-2</v>
      </c>
    </row>
    <row r="23" spans="2:25" s="237" customFormat="1" ht="15">
      <c r="B23" s="220"/>
      <c r="C23" s="220"/>
      <c r="D23" s="220"/>
      <c r="E23" s="226" t="s">
        <v>2621</v>
      </c>
      <c r="F23" s="221" t="s">
        <v>4214</v>
      </c>
      <c r="G23" s="565" t="str">
        <f>IFERROR(INDEX('Produtos Selecionados'!$G:$G,MATCH($E23,'Produtos Selecionados'!$E:$E,0)),"-")</f>
        <v>-</v>
      </c>
      <c r="H23" s="565" t="str">
        <f>IFERROR(INDEX('Produtos Selecionados'!$H:$H,MATCH($E23,'Produtos Selecionados'!$E:$E,0)),"-")</f>
        <v>Sim</v>
      </c>
      <c r="I23" s="565">
        <f>IFERROR(INDEX('Produtos Selecionados'!$O:$O,MATCH($E23,'Produtos Selecionados'!$E:$E,0)),"-")</f>
        <v>1E-3</v>
      </c>
      <c r="J23" s="566" t="str">
        <f>IFERROR(INDEX('Produtos Selecionados'!$L:$L,MATCH($E23,'Produtos Selecionados'!$E:$E,0)),"-")</f>
        <v>BRL</v>
      </c>
      <c r="K23" s="566">
        <f>IFERROR(INDEX('Produtos Selecionados'!$M:$M,MATCH($E23,'Produtos Selecionados'!$E:$E,0)),"-")</f>
        <v>76</v>
      </c>
      <c r="L23" s="747">
        <f ca="1">2.5%/L$11</f>
        <v>3.0303030303030307E-2</v>
      </c>
      <c r="M23" s="236">
        <f t="shared" ca="1" si="8"/>
        <v>2.5000000000000001E-2</v>
      </c>
      <c r="N23" s="747">
        <f ca="1">2.5%/N$11</f>
        <v>3.7313432835820892E-2</v>
      </c>
      <c r="O23" s="236">
        <f t="shared" ca="1" si="10"/>
        <v>2.4999999999999998E-2</v>
      </c>
      <c r="P23" s="747">
        <f ca="1">3.5%/P$11</f>
        <v>6.194690265486727E-2</v>
      </c>
      <c r="Q23" s="236">
        <f t="shared" ca="1" si="9"/>
        <v>3.5000000000000003E-2</v>
      </c>
      <c r="R23" s="747">
        <f ca="1">3%/R$11</f>
        <v>0.11320754716981131</v>
      </c>
      <c r="S23" s="236">
        <f t="shared" ca="1" si="3"/>
        <v>0.03</v>
      </c>
      <c r="T23" s="747"/>
      <c r="U23" s="236" t="str">
        <f t="shared" si="4"/>
        <v/>
      </c>
      <c r="W23" s="747" t="s">
        <v>64</v>
      </c>
      <c r="X23" s="222"/>
      <c r="Y23" s="221">
        <v>1.4999999999999999E-2</v>
      </c>
    </row>
    <row r="24" spans="2:25" s="237" customFormat="1" ht="15">
      <c r="B24" s="220"/>
      <c r="C24" s="220"/>
      <c r="D24" s="220"/>
      <c r="E24" s="226" t="s">
        <v>2569</v>
      </c>
      <c r="F24" s="221" t="s">
        <v>4214</v>
      </c>
      <c r="G24" s="565" t="str">
        <f>IFERROR(INDEX('Produtos Selecionados'!$G:$G,MATCH($E24,'Produtos Selecionados'!$E:$E,0)),"-")</f>
        <v>-</v>
      </c>
      <c r="H24" s="565" t="str">
        <f>IFERROR(INDEX('Produtos Selecionados'!$H:$H,MATCH($E24,'Produtos Selecionados'!$E:$E,0)),"-")</f>
        <v>Não</v>
      </c>
      <c r="I24" s="565">
        <f>IFERROR(INDEX('Produtos Selecionados'!$O:$O,MATCH($E24,'Produtos Selecionados'!$E:$E,0)),"-")</f>
        <v>1.5983333333333301E-3</v>
      </c>
      <c r="J24" s="566" t="str">
        <f>IFERROR(INDEX('Produtos Selecionados'!$L:$L,MATCH($E24,'Produtos Selecionados'!$E:$E,0)),"-")</f>
        <v>BRL</v>
      </c>
      <c r="K24" s="566">
        <f>IFERROR(INDEX('Produtos Selecionados'!$M:$M,MATCH($E24,'Produtos Selecionados'!$E:$E,0)),"-")</f>
        <v>31</v>
      </c>
      <c r="L24" s="747">
        <f t="shared" ref="L24:P25" ca="1" si="11">2.5%/L$11</f>
        <v>3.0303030303030307E-2</v>
      </c>
      <c r="M24" s="236">
        <f ca="1">IF(L24="","", L24*L$11)</f>
        <v>2.5000000000000001E-2</v>
      </c>
      <c r="N24" s="747">
        <f t="shared" ca="1" si="11"/>
        <v>3.7313432835820892E-2</v>
      </c>
      <c r="O24" s="236">
        <f ca="1">IF(N24="","", N24*N$11)</f>
        <v>2.4999999999999998E-2</v>
      </c>
      <c r="P24" s="747">
        <f t="shared" ca="1" si="11"/>
        <v>4.4247787610619475E-2</v>
      </c>
      <c r="Q24" s="236">
        <f ca="1">IF(P24="","", P24*P$11)</f>
        <v>2.5000000000000001E-2</v>
      </c>
      <c r="R24" s="747"/>
      <c r="S24" s="236" t="str">
        <f>IF(R24="","", R24*R$11)</f>
        <v/>
      </c>
      <c r="T24" s="747"/>
      <c r="U24" s="236" t="str">
        <f>IF(T24="","", T24*T$11)</f>
        <v/>
      </c>
      <c r="W24" s="747" t="s">
        <v>64</v>
      </c>
      <c r="X24" s="222"/>
      <c r="Y24" s="221">
        <v>1.4999999999999999E-2</v>
      </c>
    </row>
    <row r="25" spans="2:25" s="237" customFormat="1" ht="15">
      <c r="B25" s="220"/>
      <c r="C25" s="220"/>
      <c r="D25" s="220"/>
      <c r="E25" s="226" t="s">
        <v>2619</v>
      </c>
      <c r="F25" s="221" t="s">
        <v>4214</v>
      </c>
      <c r="G25" s="565" t="str">
        <f>IFERROR(INDEX('Produtos Selecionados'!$G:$G,MATCH($E25,'Produtos Selecionados'!$E:$E,0)),"-")</f>
        <v>-</v>
      </c>
      <c r="H25" s="565" t="str">
        <f>IFERROR(INDEX('Produtos Selecionados'!$H:$H,MATCH($E25,'Produtos Selecionados'!$E:$E,0)),"-")</f>
        <v>Sim</v>
      </c>
      <c r="I25" s="565">
        <f>IFERROR(INDEX('Produtos Selecionados'!$O:$O,MATCH($E25,'Produtos Selecionados'!$E:$E,0)),"-")</f>
        <v>1.3998000000000001E-3</v>
      </c>
      <c r="J25" s="566" t="str">
        <f>IFERROR(INDEX('Produtos Selecionados'!$L:$L,MATCH($E25,'Produtos Selecionados'!$E:$E,0)),"-")</f>
        <v>BRL</v>
      </c>
      <c r="K25" s="566">
        <f>IFERROR(INDEX('Produtos Selecionados'!$M:$M,MATCH($E25,'Produtos Selecionados'!$E:$E,0)),"-")</f>
        <v>46</v>
      </c>
      <c r="L25" s="747">
        <f t="shared" ca="1" si="11"/>
        <v>3.0303030303030307E-2</v>
      </c>
      <c r="M25" s="236">
        <f ca="1">IF(L25="","", L25*L$11)</f>
        <v>2.5000000000000001E-2</v>
      </c>
      <c r="N25" s="747">
        <f t="shared" ca="1" si="11"/>
        <v>3.7313432835820892E-2</v>
      </c>
      <c r="O25" s="236">
        <f ca="1">IF(N25="","", N25*N$11)</f>
        <v>2.4999999999999998E-2</v>
      </c>
      <c r="P25" s="747"/>
      <c r="Q25" s="236" t="str">
        <f>IF(P25="","", P25*P$11)</f>
        <v/>
      </c>
      <c r="R25" s="747"/>
      <c r="S25" s="236" t="str">
        <f>IF(R25="","", R25*R$11)</f>
        <v/>
      </c>
      <c r="T25" s="747"/>
      <c r="U25" s="236" t="str">
        <f>IF(T25="","", T25*T$11)</f>
        <v/>
      </c>
      <c r="W25" s="747" t="s">
        <v>64</v>
      </c>
      <c r="X25" s="222"/>
      <c r="Y25" s="221">
        <v>1.4999999999999999E-2</v>
      </c>
    </row>
    <row r="26" spans="2:25" s="237" customFormat="1" ht="15">
      <c r="B26" s="220"/>
      <c r="C26" s="220"/>
      <c r="D26" s="220"/>
      <c r="E26" s="226" t="s">
        <v>2693</v>
      </c>
      <c r="F26" s="221" t="s">
        <v>4214</v>
      </c>
      <c r="G26" s="565" t="str">
        <f>IFERROR(INDEX('Produtos Selecionados'!$G:$G,MATCH($E26,'Produtos Selecionados'!$E:$E,0)),"-")</f>
        <v>-</v>
      </c>
      <c r="H26" s="565" t="str">
        <f>IFERROR(INDEX('Produtos Selecionados'!$H:$H,MATCH($E26,'Produtos Selecionados'!$E:$E,0)),"-")</f>
        <v>Sim</v>
      </c>
      <c r="I26" s="565">
        <f>IFERROR(INDEX('Produtos Selecionados'!$O:$O,MATCH($E26,'Produtos Selecionados'!$E:$E,0)),"-")</f>
        <v>3.3333333333333301E-3</v>
      </c>
      <c r="J26" s="566" t="str">
        <f>IFERROR(INDEX('Produtos Selecionados'!$L:$L,MATCH($E26,'Produtos Selecionados'!$E:$E,0)),"-")</f>
        <v>BRL</v>
      </c>
      <c r="K26" s="566">
        <f>IFERROR(INDEX('Produtos Selecionados'!$M:$M,MATCH($E26,'Produtos Selecionados'!$E:$E,0)),"-")</f>
        <v>32</v>
      </c>
      <c r="L26" s="747"/>
      <c r="M26" s="236" t="str">
        <f t="shared" si="8"/>
        <v/>
      </c>
      <c r="N26" s="747"/>
      <c r="O26" s="236" t="str">
        <f t="shared" si="10"/>
        <v/>
      </c>
      <c r="P26" s="747"/>
      <c r="Q26" s="236" t="str">
        <f t="shared" si="9"/>
        <v/>
      </c>
      <c r="R26" s="747"/>
      <c r="S26" s="236" t="str">
        <f t="shared" si="3"/>
        <v/>
      </c>
      <c r="T26" s="747"/>
      <c r="U26" s="236" t="str">
        <f t="shared" si="4"/>
        <v/>
      </c>
      <c r="W26" s="747" t="s">
        <v>64</v>
      </c>
      <c r="X26" s="222"/>
      <c r="Y26" s="221">
        <v>1.4999999999999999E-2</v>
      </c>
    </row>
    <row r="27" spans="2:25" s="237" customFormat="1" ht="15">
      <c r="B27" s="220"/>
      <c r="C27" s="220"/>
      <c r="D27" s="220"/>
      <c r="E27" s="226" t="s">
        <v>2692</v>
      </c>
      <c r="F27" s="221" t="s">
        <v>4214</v>
      </c>
      <c r="G27" s="565" t="str">
        <f>IFERROR(INDEX('Produtos Selecionados'!$G:$G,MATCH($E27,'Produtos Selecionados'!$E:$E,0)),"-")</f>
        <v>-</v>
      </c>
      <c r="H27" s="565" t="str">
        <f>IFERROR(INDEX('Produtos Selecionados'!$H:$H,MATCH($E27,'Produtos Selecionados'!$E:$E,0)),"-")</f>
        <v>Sim</v>
      </c>
      <c r="I27" s="565">
        <f>IFERROR(INDEX('Produtos Selecionados'!$O:$O,MATCH($E27,'Produtos Selecionados'!$E:$E,0)),"-")</f>
        <v>3.0000000000000001E-3</v>
      </c>
      <c r="J27" s="566" t="str">
        <f>IFERROR(INDEX('Produtos Selecionados'!$L:$L,MATCH($E27,'Produtos Selecionados'!$E:$E,0)),"-")</f>
        <v>BRL</v>
      </c>
      <c r="K27" s="566">
        <f>IFERROR(INDEX('Produtos Selecionados'!$M:$M,MATCH($E27,'Produtos Selecionados'!$E:$E,0)),"-")</f>
        <v>61</v>
      </c>
      <c r="L27" s="747">
        <f ca="1">3.5%/L$11</f>
        <v>4.2424242424242434E-2</v>
      </c>
      <c r="M27" s="236">
        <f t="shared" ca="1" si="8"/>
        <v>3.5000000000000003E-2</v>
      </c>
      <c r="N27" s="747">
        <f ca="1">3.5%/N$11</f>
        <v>5.2238805970149259E-2</v>
      </c>
      <c r="O27" s="236">
        <f t="shared" ca="1" si="10"/>
        <v>3.5000000000000003E-2</v>
      </c>
      <c r="P27" s="747">
        <f ca="1">3.5%/P$11</f>
        <v>6.194690265486727E-2</v>
      </c>
      <c r="Q27" s="236">
        <f t="shared" ca="1" si="9"/>
        <v>3.5000000000000003E-2</v>
      </c>
      <c r="R27" s="747"/>
      <c r="S27" s="236" t="str">
        <f t="shared" si="3"/>
        <v/>
      </c>
      <c r="T27" s="747"/>
      <c r="U27" s="236" t="str">
        <f t="shared" si="4"/>
        <v/>
      </c>
      <c r="W27" s="747" t="s">
        <v>64</v>
      </c>
      <c r="X27" s="222"/>
      <c r="Y27" s="221">
        <v>2.5000000000000001E-2</v>
      </c>
    </row>
    <row r="28" spans="2:25" s="237" customFormat="1" ht="15">
      <c r="B28" s="220"/>
      <c r="C28" s="220"/>
      <c r="D28" s="220"/>
      <c r="E28" s="226" t="s">
        <v>2691</v>
      </c>
      <c r="F28" s="221" t="s">
        <v>4214</v>
      </c>
      <c r="G28" s="565" t="str">
        <f>IFERROR(INDEX('Produtos Selecionados'!$G:$G,MATCH($E28,'Produtos Selecionados'!$E:$E,0)),"-")</f>
        <v>-</v>
      </c>
      <c r="H28" s="565" t="str">
        <f>IFERROR(INDEX('Produtos Selecionados'!$H:$H,MATCH($E28,'Produtos Selecionados'!$E:$E,0)),"-")</f>
        <v>Sim</v>
      </c>
      <c r="I28" s="565">
        <f>IFERROR(INDEX('Produtos Selecionados'!$O:$O,MATCH($E28,'Produtos Selecionados'!$E:$E,0)),"-")</f>
        <v>3.2333333333333298E-3</v>
      </c>
      <c r="J28" s="566" t="str">
        <f>IFERROR(INDEX('Produtos Selecionados'!$L:$L,MATCH($E28,'Produtos Selecionados'!$E:$E,0)),"-")</f>
        <v>BRL</v>
      </c>
      <c r="K28" s="566">
        <f>IFERROR(INDEX('Produtos Selecionados'!$M:$M,MATCH($E28,'Produtos Selecionados'!$E:$E,0)),"-")</f>
        <v>91</v>
      </c>
      <c r="L28" s="747">
        <f ca="1">3%/L$11</f>
        <v>3.6363636363636362E-2</v>
      </c>
      <c r="M28" s="236">
        <f t="shared" ca="1" si="8"/>
        <v>2.9999999999999995E-2</v>
      </c>
      <c r="N28" s="747">
        <f ca="1">3%/N$11</f>
        <v>4.4776119402985072E-2</v>
      </c>
      <c r="O28" s="236">
        <f t="shared" ca="1" si="10"/>
        <v>0.03</v>
      </c>
      <c r="P28" s="747">
        <f ca="1">3%/P$11</f>
        <v>5.3097345132743369E-2</v>
      </c>
      <c r="Q28" s="236">
        <f t="shared" ca="1" si="9"/>
        <v>3.0000000000000002E-2</v>
      </c>
      <c r="R28" s="747">
        <f ca="1">2.5%/R$11</f>
        <v>9.4339622641509441E-2</v>
      </c>
      <c r="S28" s="236">
        <f t="shared" ca="1" si="3"/>
        <v>2.5000000000000001E-2</v>
      </c>
      <c r="T28" s="747"/>
      <c r="U28" s="236" t="str">
        <f t="shared" si="4"/>
        <v/>
      </c>
      <c r="W28" s="747" t="s">
        <v>64</v>
      </c>
      <c r="X28" s="222"/>
      <c r="Y28" s="221">
        <v>2.5000000000000001E-2</v>
      </c>
    </row>
    <row r="29" spans="2:25" s="237" customFormat="1" ht="15">
      <c r="B29" s="220"/>
      <c r="C29" s="220"/>
      <c r="D29" s="220"/>
      <c r="E29" s="226" t="s">
        <v>2069</v>
      </c>
      <c r="F29" s="221" t="s">
        <v>4214</v>
      </c>
      <c r="G29" s="565" t="str">
        <f>IFERROR(INDEX('Produtos Selecionados'!$G:$G,MATCH($E29,'Produtos Selecionados'!$E:$E,0)),"-")</f>
        <v>-</v>
      </c>
      <c r="H29" s="565" t="str">
        <f>IFERROR(INDEX('Produtos Selecionados'!$H:$H,MATCH($E29,'Produtos Selecionados'!$E:$E,0)),"-")</f>
        <v>Sim</v>
      </c>
      <c r="I29" s="565">
        <f>IFERROR(INDEX('Produtos Selecionados'!$O:$O,MATCH($E29,'Produtos Selecionados'!$E:$E,0)),"-")</f>
        <v>3.33333333333333E-4</v>
      </c>
      <c r="J29" s="566" t="str">
        <f>IFERROR(INDEX('Produtos Selecionados'!$L:$L,MATCH($E29,'Produtos Selecionados'!$E:$E,0)),"-")</f>
        <v>BRL</v>
      </c>
      <c r="K29" s="566">
        <f>IFERROR(INDEX('Produtos Selecionados'!$M:$M,MATCH($E29,'Produtos Selecionados'!$E:$E,0)),"-")</f>
        <v>91</v>
      </c>
      <c r="L29" s="747">
        <f ca="1">3.5%/L$11</f>
        <v>4.2424242424242434E-2</v>
      </c>
      <c r="M29" s="236">
        <f t="shared" ca="1" si="8"/>
        <v>3.5000000000000003E-2</v>
      </c>
      <c r="N29" s="747">
        <f ca="1">3.5%/N$11</f>
        <v>5.2238805970149259E-2</v>
      </c>
      <c r="O29" s="236">
        <f t="shared" ca="1" si="10"/>
        <v>3.5000000000000003E-2</v>
      </c>
      <c r="P29" s="747">
        <f ca="1">3.5%/P$11</f>
        <v>6.194690265486727E-2</v>
      </c>
      <c r="Q29" s="236">
        <f t="shared" ca="1" si="9"/>
        <v>3.5000000000000003E-2</v>
      </c>
      <c r="R29" s="747">
        <f ca="1">2.5%/R$11</f>
        <v>9.4339622641509441E-2</v>
      </c>
      <c r="S29" s="236">
        <f t="shared" ca="1" si="3"/>
        <v>2.5000000000000001E-2</v>
      </c>
      <c r="T29" s="747">
        <f>2.25/8</f>
        <v>0.28125</v>
      </c>
      <c r="U29" s="236">
        <f t="shared" ca="1" si="4"/>
        <v>3.7968750000000002E-2</v>
      </c>
      <c r="W29" s="747" t="s">
        <v>64</v>
      </c>
      <c r="X29" s="222"/>
      <c r="Y29" s="221">
        <v>2.5000000000000001E-2</v>
      </c>
    </row>
    <row r="30" spans="2:25" s="237" customFormat="1" ht="15">
      <c r="B30" s="220"/>
      <c r="C30" s="220"/>
      <c r="D30" s="220"/>
      <c r="E30" s="226" t="s">
        <v>2623</v>
      </c>
      <c r="F30" s="221" t="s">
        <v>4214</v>
      </c>
      <c r="G30" s="565" t="str">
        <f>IFERROR(INDEX('Produtos Selecionados'!$G:$G,MATCH($E30,'Produtos Selecionados'!$E:$E,0)),"-")</f>
        <v>-</v>
      </c>
      <c r="H30" s="565" t="str">
        <f>IFERROR(INDEX('Produtos Selecionados'!$H:$H,MATCH($E30,'Produtos Selecionados'!$E:$E,0)),"-")</f>
        <v>Sim</v>
      </c>
      <c r="I30" s="565">
        <f>IFERROR(INDEX('Produtos Selecionados'!$O:$O,MATCH($E30,'Produtos Selecionados'!$E:$E,0)),"-")</f>
        <v>1.83333333333333E-3</v>
      </c>
      <c r="J30" s="566" t="str">
        <f>IFERROR(INDEX('Produtos Selecionados'!$L:$L,MATCH($E30,'Produtos Selecionados'!$E:$E,0)),"-")</f>
        <v>BRL</v>
      </c>
      <c r="K30" s="566">
        <f>IFERROR(INDEX('Produtos Selecionados'!$M:$M,MATCH($E30,'Produtos Selecionados'!$E:$E,0)),"-")</f>
        <v>179</v>
      </c>
      <c r="L30" s="747">
        <f ca="1">3%/L$11</f>
        <v>3.6363636363636362E-2</v>
      </c>
      <c r="M30" s="236">
        <f ca="1">IF(L30="","", L30*L$11)</f>
        <v>2.9999999999999995E-2</v>
      </c>
      <c r="N30" s="747">
        <f ca="1">2.5%/N$11</f>
        <v>3.7313432835820892E-2</v>
      </c>
      <c r="O30" s="236">
        <f ca="1">IF(N30="","", N30*N$11)</f>
        <v>2.4999999999999998E-2</v>
      </c>
      <c r="P30" s="747"/>
      <c r="Q30" s="236" t="str">
        <f>IF(P30="","", P30*P$11)</f>
        <v/>
      </c>
      <c r="R30" s="747"/>
      <c r="S30" s="236" t="str">
        <f>IF(R30="","", R30*R$11)</f>
        <v/>
      </c>
      <c r="T30" s="747"/>
      <c r="U30" s="236" t="str">
        <f>IF(T30="","", T30*T$11)</f>
        <v/>
      </c>
      <c r="W30" s="747" t="s">
        <v>64</v>
      </c>
      <c r="X30" s="222"/>
      <c r="Y30" s="221">
        <v>2.5000000000000001E-2</v>
      </c>
    </row>
    <row r="31" spans="2:25" s="237" customFormat="1" ht="15">
      <c r="B31" s="220"/>
      <c r="C31" s="220"/>
      <c r="D31" s="220"/>
      <c r="E31" s="226" t="s">
        <v>4876</v>
      </c>
      <c r="F31" s="221" t="s">
        <v>4214</v>
      </c>
      <c r="G31" s="565" t="str">
        <f>IFERROR(INDEX('Produtos Selecionados'!$G:$G,MATCH($E31,'Produtos Selecionados'!$E:$E,0)),"-")</f>
        <v>-</v>
      </c>
      <c r="H31" s="565" t="str">
        <f>IFERROR(INDEX('Produtos Selecionados'!$H:$H,MATCH($E31,'Produtos Selecionados'!$E:$E,0)),"-")</f>
        <v>Sim</v>
      </c>
      <c r="I31" s="565">
        <f>IFERROR(INDEX('Produtos Selecionados'!$O:$O,MATCH($E31,'Produtos Selecionados'!$E:$E,0)),"-")</f>
        <v>4.0000000000000001E-3</v>
      </c>
      <c r="J31" s="566" t="str">
        <f>IFERROR(INDEX('Produtos Selecionados'!$L:$L,MATCH($E31,'Produtos Selecionados'!$E:$E,0)),"-")</f>
        <v>BRL</v>
      </c>
      <c r="K31" s="566">
        <f>IFERROR(INDEX('Produtos Selecionados'!$M:$M,MATCH($E31,'Produtos Selecionados'!$E:$E,0)),"-")</f>
        <v>181</v>
      </c>
      <c r="L31" s="747"/>
      <c r="M31" s="236" t="str">
        <f>IF(L31="","", L31*L$11)</f>
        <v/>
      </c>
      <c r="N31" s="747"/>
      <c r="O31" s="236" t="str">
        <f>IF(N31="","", N31*N$11)</f>
        <v/>
      </c>
      <c r="P31" s="747"/>
      <c r="Q31" s="236" t="str">
        <f>IF(P31="","", P31*P$11)</f>
        <v/>
      </c>
      <c r="R31" s="747">
        <f ca="1">2.5%/R$11</f>
        <v>9.4339622641509441E-2</v>
      </c>
      <c r="S31" s="236">
        <f ca="1">IF(R31="","", R31*R$11)</f>
        <v>2.5000000000000001E-2</v>
      </c>
      <c r="T31" s="747"/>
      <c r="U31" s="236" t="str">
        <f>IF(T31="","", T31*T$11)</f>
        <v/>
      </c>
      <c r="W31" s="747" t="s">
        <v>64</v>
      </c>
      <c r="X31" s="222"/>
      <c r="Y31" s="221">
        <v>2.5000000000000001E-2</v>
      </c>
    </row>
    <row r="32" spans="2:25" s="237" customFormat="1" ht="15">
      <c r="B32" s="220"/>
      <c r="C32" s="220"/>
      <c r="D32" s="220"/>
      <c r="E32" s="226" t="s">
        <v>2080</v>
      </c>
      <c r="F32" s="221" t="s">
        <v>4214</v>
      </c>
      <c r="G32" s="565" t="str">
        <f>IFERROR(INDEX('Produtos Selecionados'!$G:$G,MATCH($E32,'Produtos Selecionados'!$E:$E,0)),"-")</f>
        <v>-</v>
      </c>
      <c r="H32" s="565" t="str">
        <f>IFERROR(INDEX('Produtos Selecionados'!$H:$H,MATCH($E32,'Produtos Selecionados'!$E:$E,0)),"-")</f>
        <v>Sim</v>
      </c>
      <c r="I32" s="565">
        <f>IFERROR(INDEX('Produtos Selecionados'!$O:$O,MATCH($E32,'Produtos Selecionados'!$E:$E,0)),"-")</f>
        <v>6.6666666666666697E-3</v>
      </c>
      <c r="J32" s="566" t="str">
        <f>IFERROR(INDEX('Produtos Selecionados'!$L:$L,MATCH($E32,'Produtos Selecionados'!$E:$E,0)),"-")</f>
        <v>BRL</v>
      </c>
      <c r="K32" s="566">
        <f>IFERROR(INDEX('Produtos Selecionados'!$M:$M,MATCH($E32,'Produtos Selecionados'!$E:$E,0)),"-")</f>
        <v>271</v>
      </c>
      <c r="L32" s="747">
        <f ca="1">3%/L$11</f>
        <v>3.6363636363636362E-2</v>
      </c>
      <c r="M32" s="236">
        <f t="shared" ref="M32" ca="1" si="12">IF(L32="","", L32*L$11)</f>
        <v>2.9999999999999995E-2</v>
      </c>
      <c r="N32" s="747">
        <f ca="1">3%/N$11</f>
        <v>4.4776119402985072E-2</v>
      </c>
      <c r="O32" s="236">
        <f t="shared" ref="O32" ca="1" si="13">IF(N32="","", N32*N$11)</f>
        <v>0.03</v>
      </c>
      <c r="P32" s="747">
        <f ca="1">2.5%/P$11</f>
        <v>4.4247787610619475E-2</v>
      </c>
      <c r="Q32" s="236">
        <f t="shared" ref="Q32" ca="1" si="14">IF(P32="","", P32*P$11)</f>
        <v>2.5000000000000001E-2</v>
      </c>
      <c r="R32" s="747"/>
      <c r="S32" s="236" t="str">
        <f t="shared" ref="S32" si="15">IF(R32="","", R32*R$11)</f>
        <v/>
      </c>
      <c r="T32" s="747"/>
      <c r="U32" s="236" t="str">
        <f t="shared" ref="U32" si="16">IF(T32="","", T32*T$11)</f>
        <v/>
      </c>
      <c r="W32" s="747" t="s">
        <v>64</v>
      </c>
      <c r="X32" s="222"/>
      <c r="Y32" s="221">
        <v>2.5000000000000001E-2</v>
      </c>
    </row>
    <row r="33" spans="2:25" s="147" customFormat="1" ht="8.25" customHeight="1">
      <c r="B33" s="223"/>
      <c r="C33" s="223"/>
      <c r="D33" s="223"/>
      <c r="E33" s="168"/>
      <c r="F33" s="869"/>
      <c r="G33" s="182"/>
      <c r="H33" s="182"/>
      <c r="I33" s="182"/>
      <c r="J33" s="182"/>
      <c r="K33" s="182"/>
      <c r="L33" s="748"/>
      <c r="M33" s="238" t="str">
        <f t="shared" si="8"/>
        <v/>
      </c>
      <c r="N33" s="748"/>
      <c r="O33" s="238" t="str">
        <f t="shared" si="10"/>
        <v/>
      </c>
      <c r="P33" s="748"/>
      <c r="Q33" s="238" t="str">
        <f t="shared" si="9"/>
        <v/>
      </c>
      <c r="R33" s="748"/>
      <c r="S33" s="238" t="str">
        <f t="shared" si="3"/>
        <v/>
      </c>
      <c r="T33" s="748"/>
      <c r="U33" s="238" t="str">
        <f t="shared" si="4"/>
        <v/>
      </c>
      <c r="V33" s="233"/>
      <c r="W33" s="747"/>
      <c r="X33" s="942"/>
      <c r="Y33" s="943"/>
    </row>
    <row r="34" spans="2:25" s="147" customFormat="1" ht="15">
      <c r="B34" s="223"/>
      <c r="C34" s="223" t="s">
        <v>1391</v>
      </c>
      <c r="D34" s="223" t="s">
        <v>12</v>
      </c>
      <c r="E34" s="149" t="s">
        <v>621</v>
      </c>
      <c r="F34" s="870"/>
      <c r="G34" s="150"/>
      <c r="H34" s="150"/>
      <c r="I34" s="150"/>
      <c r="J34" s="150"/>
      <c r="K34" s="150"/>
      <c r="L34" s="225">
        <f ca="1">OFFSET('Asset Allocation Tatico'!$B$9, MATCH($E34,OFFSET('Asset Allocation Tatico'!$B$9,,,COUNTA('Asset Allocation Tatico'!$B:$B)-COUNTA('Asset Allocation Tatico'!$B$1:$B$9)),0)-1, MATCH(L$5,'Asset Allocation Tatico'!$D$5:$M$5,0)+2)</f>
        <v>0.16</v>
      </c>
      <c r="M34" s="234">
        <f ca="1">M36+M42+M49</f>
        <v>0.16</v>
      </c>
      <c r="N34" s="225">
        <f ca="1">OFFSET('Asset Allocation Tatico'!$B$9, MATCH($E34,OFFSET('Asset Allocation Tatico'!$B$9,,,COUNTA('Asset Allocation Tatico'!$B:$B)-COUNTA('Asset Allocation Tatico'!$B$1:$B$9)),0)-1, MATCH(N$5,'Asset Allocation Tatico'!$D$5:$M$5,0)+2)</f>
        <v>0.16</v>
      </c>
      <c r="O34" s="234">
        <f ca="1">O36+O42+O49</f>
        <v>0.16</v>
      </c>
      <c r="P34" s="225">
        <f ca="1">OFFSET('Asset Allocation Tatico'!$B$9, MATCH($E34,OFFSET('Asset Allocation Tatico'!$B$9,,,COUNTA('Asset Allocation Tatico'!$B:$B)-COUNTA('Asset Allocation Tatico'!$B$1:$B$9)),0)-1, MATCH(P$5,'Asset Allocation Tatico'!$D$5:$M$5,0)+2)</f>
        <v>0.11</v>
      </c>
      <c r="Q34" s="234">
        <f ca="1">Q36+Q42+Q49</f>
        <v>0.11</v>
      </c>
      <c r="R34" s="225">
        <f ca="1">OFFSET('Asset Allocation Tatico'!$B$9, MATCH($E34,OFFSET('Asset Allocation Tatico'!$B$9,,,COUNTA('Asset Allocation Tatico'!$B:$B)-COUNTA('Asset Allocation Tatico'!$B$1:$B$9)),0)-1, MATCH(R$5,'Asset Allocation Tatico'!$D$5:$M$5,0)+2)</f>
        <v>0.21</v>
      </c>
      <c r="S34" s="234">
        <f ca="1">S36+S42+S49</f>
        <v>0.21</v>
      </c>
      <c r="T34" s="225">
        <f ca="1">OFFSET('Asset Allocation Tatico'!$B$9, MATCH($E34,OFFSET('Asset Allocation Tatico'!$B$9,,,COUNTA('Asset Allocation Tatico'!$B:$B)-COUNTA('Asset Allocation Tatico'!$B$1:$B$9)),0)-1, MATCH(T$5,'Asset Allocation Tatico'!$D$5:$M$5,0)+2)</f>
        <v>0.16</v>
      </c>
      <c r="U34" s="235">
        <f ca="1">U36+U42+U49</f>
        <v>0.16</v>
      </c>
      <c r="V34" s="151"/>
      <c r="W34" s="261"/>
      <c r="X34" s="944"/>
      <c r="Y34" s="945"/>
    </row>
    <row r="35" spans="2:25" s="147" customFormat="1" ht="3" customHeight="1">
      <c r="B35" s="223"/>
      <c r="C35" s="223"/>
      <c r="D35" s="223"/>
      <c r="F35" s="869"/>
      <c r="G35" s="182"/>
      <c r="H35" s="182"/>
      <c r="I35" s="182"/>
      <c r="J35" s="182"/>
      <c r="K35" s="182"/>
      <c r="L35" s="231"/>
      <c r="M35" s="232"/>
      <c r="N35" s="231"/>
      <c r="O35" s="232"/>
      <c r="P35" s="231"/>
      <c r="Q35" s="232"/>
      <c r="R35" s="231"/>
      <c r="S35" s="232"/>
      <c r="T35" s="231"/>
      <c r="U35" s="232"/>
      <c r="V35" s="151"/>
      <c r="W35" s="946"/>
      <c r="X35" s="942"/>
      <c r="Y35" s="943"/>
    </row>
    <row r="36" spans="2:25" s="147" customFormat="1" ht="15">
      <c r="B36" s="223"/>
      <c r="C36" s="223"/>
      <c r="D36" s="223" t="s">
        <v>12</v>
      </c>
      <c r="E36" s="152" t="s">
        <v>2719</v>
      </c>
      <c r="F36" s="871"/>
      <c r="G36" s="153"/>
      <c r="H36" s="153"/>
      <c r="I36" s="153"/>
      <c r="J36" s="153"/>
      <c r="K36" s="153"/>
      <c r="L36" s="224">
        <f ca="1">OFFSET('Asset Allocation Tatico'!$B$9, MATCH($E36,OFFSET('Asset Allocation Tatico'!$B$9,,,COUNTA('Asset Allocation Tatico'!$B:$B)-COUNTA('Asset Allocation Tatico'!$B$1:$B$9)),0)-1, MATCH(L$5,'Asset Allocation Tatico'!$D$5:$M$5,0)+2)</f>
        <v>0</v>
      </c>
      <c r="M36" s="199">
        <f>SUM(M37:M41)</f>
        <v>0</v>
      </c>
      <c r="N36" s="224">
        <f ca="1">OFFSET('Asset Allocation Tatico'!$B$9, MATCH($E36,OFFSET('Asset Allocation Tatico'!$B$9,,,COUNTA('Asset Allocation Tatico'!$B:$B)-COUNTA('Asset Allocation Tatico'!$B$1:$B$9)),0)-1, MATCH(N$5,'Asset Allocation Tatico'!$D$5:$M$5,0)+2)</f>
        <v>0</v>
      </c>
      <c r="O36" s="199">
        <f>SUM(O37:O41)</f>
        <v>0</v>
      </c>
      <c r="P36" s="224">
        <f ca="1">OFFSET('Asset Allocation Tatico'!$B$9, MATCH($E36,OFFSET('Asset Allocation Tatico'!$B$9,,,COUNTA('Asset Allocation Tatico'!$B:$B)-COUNTA('Asset Allocation Tatico'!$B$1:$B$9)),0)-1, MATCH(P$5,'Asset Allocation Tatico'!$D$5:$M$5,0)+2)</f>
        <v>0</v>
      </c>
      <c r="Q36" s="199">
        <f>SUM(Q37:Q41)</f>
        <v>0</v>
      </c>
      <c r="R36" s="224">
        <f ca="1">OFFSET('Asset Allocation Tatico'!$B$9, MATCH($E36,OFFSET('Asset Allocation Tatico'!$B$9,,,COUNTA('Asset Allocation Tatico'!$B:$B)-COUNTA('Asset Allocation Tatico'!$B$1:$B$9)),0)-1, MATCH(R$5,'Asset Allocation Tatico'!$D$5:$M$5,0)+2)</f>
        <v>0</v>
      </c>
      <c r="S36" s="199">
        <f>SUM(S37:S41)</f>
        <v>0</v>
      </c>
      <c r="T36" s="224">
        <f ca="1">OFFSET('Asset Allocation Tatico'!$B$9, MATCH($E36,OFFSET('Asset Allocation Tatico'!$B$9,,,COUNTA('Asset Allocation Tatico'!$B:$B)-COUNTA('Asset Allocation Tatico'!$B$1:$B$9)),0)-1, MATCH(T$5,'Asset Allocation Tatico'!$D$5:$M$5,0)+2)</f>
        <v>0</v>
      </c>
      <c r="U36" s="199">
        <f>SUM(U37:U41)</f>
        <v>0</v>
      </c>
      <c r="V36" s="151"/>
      <c r="W36" s="227"/>
      <c r="X36" s="947"/>
      <c r="Y36" s="948"/>
    </row>
    <row r="37" spans="2:25" s="237" customFormat="1" ht="15">
      <c r="B37" s="220"/>
      <c r="C37" s="220"/>
      <c r="D37" s="220"/>
      <c r="E37" s="226" t="str">
        <f>'RF &amp; RV Guide'!E28</f>
        <v>NTN-B 2024 (IPCA+6.00%)</v>
      </c>
      <c r="F37" s="221" t="s">
        <v>4214</v>
      </c>
      <c r="G37" s="565" t="str">
        <f>IFERROR(INDEX('Produtos Selecionados'!$G:$G,MATCH($E37,'Produtos Selecionados'!$E:$E,0)),"-")</f>
        <v>MFO</v>
      </c>
      <c r="H37" s="565" t="str">
        <f>IFERROR(INDEX('Produtos Selecionados'!$H:$H,MATCH($E37,'Produtos Selecionados'!$E:$E,0)),"-")</f>
        <v>Sim</v>
      </c>
      <c r="I37" s="565" t="str">
        <f>IFERROR(INDEX('Produtos Selecionados'!$O:$O,MATCH($E37,'Produtos Selecionados'!$E:$E,0)),"-")</f>
        <v>-</v>
      </c>
      <c r="J37" s="566" t="str">
        <f>IFERROR(INDEX('Produtos Selecionados'!$L:$L,MATCH($E37,'Produtos Selecionados'!$E:$E,0)),"-")</f>
        <v>BRL</v>
      </c>
      <c r="K37" s="566">
        <f>IFERROR(INDEX('Produtos Selecionados'!$M:$M,MATCH($E37,'Produtos Selecionados'!$E:$E,0)),"-")</f>
        <v>361</v>
      </c>
      <c r="L37" s="747"/>
      <c r="M37" s="236" t="str">
        <f t="shared" ref="M37:O40" si="17">IF(L37="","", L37*L$36)</f>
        <v/>
      </c>
      <c r="N37" s="747"/>
      <c r="O37" s="236" t="str">
        <f t="shared" si="17"/>
        <v/>
      </c>
      <c r="P37" s="747"/>
      <c r="Q37" s="236" t="str">
        <f>IF(P37="","", P37*P$36)</f>
        <v/>
      </c>
      <c r="R37" s="747"/>
      <c r="S37" s="236" t="str">
        <f>IF(R37="","", R37*R$36)</f>
        <v/>
      </c>
      <c r="T37" s="747"/>
      <c r="U37" s="236" t="str">
        <f>IF(T37="","", T37*T$36)</f>
        <v/>
      </c>
      <c r="W37" s="747"/>
      <c r="X37" s="222"/>
      <c r="Y37" s="221"/>
    </row>
    <row r="38" spans="2:25" s="237" customFormat="1" ht="15">
      <c r="B38" s="220"/>
      <c r="C38" s="220"/>
      <c r="D38" s="220"/>
      <c r="E38" s="226" t="str">
        <f>'RF &amp; RV Guide'!E31</f>
        <v>NTN-B 2027 (IPCA+5.70%)</v>
      </c>
      <c r="F38" s="221" t="s">
        <v>4214</v>
      </c>
      <c r="G38" s="565" t="str">
        <f>IFERROR(INDEX('Produtos Selecionados'!$G:$G,MATCH($E38,'Produtos Selecionados'!$E:$E,0)),"-")</f>
        <v>MFO</v>
      </c>
      <c r="H38" s="565" t="str">
        <f>IFERROR(INDEX('Produtos Selecionados'!$H:$H,MATCH($E38,'Produtos Selecionados'!$E:$E,0)),"-")</f>
        <v>Sim</v>
      </c>
      <c r="I38" s="565" t="str">
        <f>IFERROR(INDEX('Produtos Selecionados'!$O:$O,MATCH($E38,'Produtos Selecionados'!$E:$E,0)),"-")</f>
        <v>-</v>
      </c>
      <c r="J38" s="566" t="str">
        <f>IFERROR(INDEX('Produtos Selecionados'!$L:$L,MATCH($E38,'Produtos Selecionados'!$E:$E,0)),"-")</f>
        <v>BRL</v>
      </c>
      <c r="K38" s="566">
        <f>IFERROR(INDEX('Produtos Selecionados'!$M:$M,MATCH($E38,'Produtos Selecionados'!$E:$E,0)),"-")</f>
        <v>1077</v>
      </c>
      <c r="L38" s="747"/>
      <c r="M38" s="236" t="str">
        <f t="shared" si="17"/>
        <v/>
      </c>
      <c r="N38" s="747"/>
      <c r="O38" s="236" t="str">
        <f t="shared" si="17"/>
        <v/>
      </c>
      <c r="P38" s="747"/>
      <c r="Q38" s="236" t="str">
        <f>IF(P38="","", P38*P$36)</f>
        <v/>
      </c>
      <c r="R38" s="747"/>
      <c r="S38" s="236" t="str">
        <f>IF(R38="","", R38*R$36)</f>
        <v/>
      </c>
      <c r="T38" s="747"/>
      <c r="U38" s="236" t="str">
        <f>IF(T38="","", T38*T$36)</f>
        <v/>
      </c>
      <c r="W38" s="747"/>
      <c r="X38" s="222"/>
      <c r="Y38" s="221"/>
    </row>
    <row r="39" spans="2:25" s="237" customFormat="1" ht="15">
      <c r="B39" s="220"/>
      <c r="C39" s="220"/>
      <c r="D39" s="220"/>
      <c r="E39" s="226" t="s">
        <v>2081</v>
      </c>
      <c r="F39" s="221" t="s">
        <v>2707</v>
      </c>
      <c r="G39" s="565" t="str">
        <f>IFERROR(INDEX('Produtos Selecionados'!$G:$G,MATCH($E39,'Produtos Selecionados'!$E:$E,0)),"-")</f>
        <v>-</v>
      </c>
      <c r="H39" s="565" t="str">
        <f>IFERROR(INDEX('Produtos Selecionados'!$H:$H,MATCH($E39,'Produtos Selecionados'!$E:$E,0)),"-")</f>
        <v>Sim</v>
      </c>
      <c r="I39" s="565">
        <f>IFERROR(INDEX('Produtos Selecionados'!$O:$O,MATCH($E39,'Produtos Selecionados'!$E:$E,0)),"-")</f>
        <v>1.9599999999999999E-3</v>
      </c>
      <c r="J39" s="566" t="str">
        <f>IFERROR(INDEX('Produtos Selecionados'!$L:$L,MATCH($E39,'Produtos Selecionados'!$E:$E,0)),"-")</f>
        <v>BRL</v>
      </c>
      <c r="K39" s="566">
        <f>IFERROR(INDEX('Produtos Selecionados'!$M:$M,MATCH($E39,'Produtos Selecionados'!$E:$E,0)),"-")</f>
        <v>31</v>
      </c>
      <c r="L39" s="747"/>
      <c r="M39" s="236" t="str">
        <f t="shared" si="17"/>
        <v/>
      </c>
      <c r="N39" s="747"/>
      <c r="O39" s="236" t="str">
        <f t="shared" si="17"/>
        <v/>
      </c>
      <c r="P39" s="747"/>
      <c r="Q39" s="236" t="str">
        <f>IF(P39="","", P39*P$36)</f>
        <v/>
      </c>
      <c r="R39" s="747"/>
      <c r="S39" s="236" t="str">
        <f>IF(R39="","", R39*R$36)</f>
        <v/>
      </c>
      <c r="T39" s="747"/>
      <c r="U39" s="236" t="str">
        <f>IF(T39="","", T39*T$36)</f>
        <v/>
      </c>
      <c r="W39" s="747"/>
      <c r="X39" s="222"/>
      <c r="Y39" s="221"/>
    </row>
    <row r="40" spans="2:25" s="237" customFormat="1" ht="15">
      <c r="B40" s="220"/>
      <c r="C40" s="220"/>
      <c r="D40" s="220"/>
      <c r="E40" s="226" t="s">
        <v>1711</v>
      </c>
      <c r="F40" s="221" t="s">
        <v>2707</v>
      </c>
      <c r="G40" s="565" t="str">
        <f>IFERROR(INDEX('Produtos Selecionados'!$G:$G,MATCH($E40,'Produtos Selecionados'!$E:$E,0)),"-")</f>
        <v>-</v>
      </c>
      <c r="H40" s="565" t="str">
        <f>IFERROR(INDEX('Produtos Selecionados'!$H:$H,MATCH($E40,'Produtos Selecionados'!$E:$E,0)),"-")</f>
        <v>Sim</v>
      </c>
      <c r="I40" s="565">
        <f>IFERROR(INDEX('Produtos Selecionados'!$O:$O,MATCH($E40,'Produtos Selecionados'!$E:$E,0)),"-")</f>
        <v>2.8800000000000002E-3</v>
      </c>
      <c r="J40" s="566" t="str">
        <f>IFERROR(INDEX('Produtos Selecionados'!$L:$L,MATCH($E40,'Produtos Selecionados'!$E:$E,0)),"-")</f>
        <v>BRL</v>
      </c>
      <c r="K40" s="566">
        <f>IFERROR(INDEX('Produtos Selecionados'!$M:$M,MATCH($E40,'Produtos Selecionados'!$E:$E,0)),"-")</f>
        <v>2</v>
      </c>
      <c r="L40" s="747"/>
      <c r="M40" s="236" t="str">
        <f t="shared" si="17"/>
        <v/>
      </c>
      <c r="N40" s="747"/>
      <c r="O40" s="236" t="str">
        <f t="shared" si="17"/>
        <v/>
      </c>
      <c r="P40" s="747"/>
      <c r="Q40" s="236" t="str">
        <f>IF(P40="","", P40*P$36)</f>
        <v/>
      </c>
      <c r="R40" s="747"/>
      <c r="S40" s="236" t="str">
        <f>IF(R40="","", R40*R$36)</f>
        <v/>
      </c>
      <c r="T40" s="747"/>
      <c r="U40" s="236" t="str">
        <f>IF(T40="","", T40*T$36)</f>
        <v/>
      </c>
      <c r="W40" s="747"/>
      <c r="X40" s="222"/>
      <c r="Y40" s="221"/>
    </row>
    <row r="41" spans="2:25" s="147" customFormat="1" ht="8.25" customHeight="1">
      <c r="B41" s="223"/>
      <c r="C41" s="223"/>
      <c r="D41" s="223"/>
      <c r="E41" s="168"/>
      <c r="F41" s="869"/>
      <c r="G41" s="182"/>
      <c r="H41" s="182"/>
      <c r="I41" s="182"/>
      <c r="J41" s="182"/>
      <c r="K41" s="182"/>
      <c r="L41" s="748"/>
      <c r="M41" s="238" t="str">
        <f>IF(L41="","", L41*L$11)</f>
        <v/>
      </c>
      <c r="N41" s="780"/>
      <c r="O41" s="238" t="str">
        <f>IF(N41="","", N41*N$11)</f>
        <v/>
      </c>
      <c r="P41" s="748"/>
      <c r="Q41" s="238" t="str">
        <f>IF(P41="","", P41*P$11)</f>
        <v/>
      </c>
      <c r="R41" s="748"/>
      <c r="S41" s="238" t="str">
        <f>IF(R41="","", R41*R$11)</f>
        <v/>
      </c>
      <c r="T41" s="748"/>
      <c r="U41" s="238" t="str">
        <f>IF(T41="","", T41*T$11)</f>
        <v/>
      </c>
      <c r="V41" s="233"/>
      <c r="W41" s="780"/>
      <c r="X41" s="942"/>
      <c r="Y41" s="943"/>
    </row>
    <row r="42" spans="2:25" s="147" customFormat="1" ht="15">
      <c r="B42" s="223"/>
      <c r="C42" s="223"/>
      <c r="D42" s="223" t="s">
        <v>12</v>
      </c>
      <c r="E42" s="152" t="s">
        <v>2720</v>
      </c>
      <c r="F42" s="871"/>
      <c r="G42" s="153"/>
      <c r="H42" s="153"/>
      <c r="I42" s="153"/>
      <c r="J42" s="153"/>
      <c r="K42" s="153"/>
      <c r="L42" s="224">
        <f ca="1">OFFSET('Asset Allocation Tatico'!$B$9, MATCH($E42,OFFSET('Asset Allocation Tatico'!$B$9,,,COUNTA('Asset Allocation Tatico'!$B:$B)-COUNTA('Asset Allocation Tatico'!$B$1:$B$9)),0)-1, MATCH(L$5,'Asset Allocation Tatico'!$D$5:$M$5,0)+2)</f>
        <v>0.16</v>
      </c>
      <c r="M42" s="199">
        <f ca="1">SUM(M43:M48)</f>
        <v>0.16</v>
      </c>
      <c r="N42" s="224">
        <f ca="1">OFFSET('Asset Allocation Tatico'!$B$9, MATCH($E42,OFFSET('Asset Allocation Tatico'!$B$9,,,COUNTA('Asset Allocation Tatico'!$B:$B)-COUNTA('Asset Allocation Tatico'!$B$1:$B$9)),0)-1, MATCH(N$5,'Asset Allocation Tatico'!$D$5:$M$5,0)+2)</f>
        <v>0.16</v>
      </c>
      <c r="O42" s="199">
        <f ca="1">SUM(O43:O48)</f>
        <v>0.16</v>
      </c>
      <c r="P42" s="224">
        <f ca="1">OFFSET('Asset Allocation Tatico'!$B$9, MATCH($E42,OFFSET('Asset Allocation Tatico'!$B$9,,,COUNTA('Asset Allocation Tatico'!$B:$B)-COUNTA('Asset Allocation Tatico'!$B$1:$B$9)),0)-1, MATCH(P$5,'Asset Allocation Tatico'!$D$5:$M$5,0)+2)</f>
        <v>0.11</v>
      </c>
      <c r="Q42" s="199">
        <f ca="1">SUM(Q43:Q48)</f>
        <v>0.11</v>
      </c>
      <c r="R42" s="224">
        <f ca="1">OFFSET('Asset Allocation Tatico'!$B$9, MATCH($E42,OFFSET('Asset Allocation Tatico'!$B$9,,,COUNTA('Asset Allocation Tatico'!$B:$B)-COUNTA('Asset Allocation Tatico'!$B$1:$B$9)),0)-1, MATCH(R$5,'Asset Allocation Tatico'!$D$5:$M$5,0)+2)</f>
        <v>0.21</v>
      </c>
      <c r="S42" s="199">
        <f ca="1">SUM(S43:S48)</f>
        <v>0.21</v>
      </c>
      <c r="T42" s="224">
        <f ca="1">OFFSET('Asset Allocation Tatico'!$B$9, MATCH($E42,OFFSET('Asset Allocation Tatico'!$B$9,,,COUNTA('Asset Allocation Tatico'!$B:$B)-COUNTA('Asset Allocation Tatico'!$B$1:$B$9)),0)-1, MATCH(T$5,'Asset Allocation Tatico'!$D$5:$M$5,0)+2)</f>
        <v>0.16</v>
      </c>
      <c r="U42" s="199">
        <f ca="1">SUM(U43:U48)</f>
        <v>0.16</v>
      </c>
      <c r="V42" s="151"/>
      <c r="W42" s="227"/>
      <c r="X42" s="947"/>
      <c r="Y42" s="948"/>
    </row>
    <row r="43" spans="2:25" s="237" customFormat="1" ht="15">
      <c r="B43" s="220"/>
      <c r="C43" s="220"/>
      <c r="D43" s="220"/>
      <c r="E43" s="226" t="str">
        <f>'RF &amp; RV Guide'!E37</f>
        <v>NTN-B 2028 (IPCA+5.95%)</v>
      </c>
      <c r="F43" s="221" t="s">
        <v>4214</v>
      </c>
      <c r="G43" s="565" t="str">
        <f>IFERROR(INDEX('Produtos Selecionados'!$G:$G,MATCH($E43,'Produtos Selecionados'!$E:$E,0)),"-")</f>
        <v>MFO</v>
      </c>
      <c r="H43" s="565" t="str">
        <f>IFERROR(INDEX('Produtos Selecionados'!$H:$H,MATCH($E43,'Produtos Selecionados'!$E:$E,0)),"-")</f>
        <v>Sim</v>
      </c>
      <c r="I43" s="565" t="str">
        <f>IFERROR(INDEX('Produtos Selecionados'!$O:$O,MATCH($E43,'Produtos Selecionados'!$E:$E,0)),"-")</f>
        <v>-</v>
      </c>
      <c r="J43" s="566" t="str">
        <f>IFERROR(INDEX('Produtos Selecionados'!$L:$L,MATCH($E43,'Produtos Selecionados'!$E:$E,0)),"-")</f>
        <v>BRL</v>
      </c>
      <c r="K43" s="566">
        <f>IFERROR(INDEX('Produtos Selecionados'!$M:$M,MATCH($E43,'Produtos Selecionados'!$E:$E,0)),"-")</f>
        <v>1404</v>
      </c>
      <c r="L43" s="747">
        <v>0.5</v>
      </c>
      <c r="M43" s="236">
        <f ca="1">IF(L43="","", L43*L$42)</f>
        <v>0.08</v>
      </c>
      <c r="N43" s="747">
        <v>0.5</v>
      </c>
      <c r="O43" s="236">
        <f ca="1">IF(N43="","", N43*N$42)</f>
        <v>0.08</v>
      </c>
      <c r="P43" s="747">
        <v>0.5</v>
      </c>
      <c r="Q43" s="236">
        <f ca="1">IF(P43="","", P43*P$42)</f>
        <v>5.5E-2</v>
      </c>
      <c r="R43" s="747">
        <v>0.5</v>
      </c>
      <c r="S43" s="236">
        <f ca="1">IF(R43="","", R43*R$42)</f>
        <v>0.105</v>
      </c>
      <c r="T43" s="747">
        <v>0.5</v>
      </c>
      <c r="U43" s="236">
        <f ca="1">IF(T43="","", T43*T$42)</f>
        <v>0.08</v>
      </c>
      <c r="W43" s="747"/>
      <c r="X43" s="222"/>
      <c r="Y43" s="221"/>
    </row>
    <row r="44" spans="2:25" s="237" customFormat="1" ht="15">
      <c r="B44" s="220"/>
      <c r="C44" s="220"/>
      <c r="D44" s="220"/>
      <c r="E44" s="226" t="str">
        <f>'RF &amp; RV Guide'!E38</f>
        <v>NTN-B 2030 (IPCA+6.00%)</v>
      </c>
      <c r="F44" s="221" t="s">
        <v>4214</v>
      </c>
      <c r="G44" s="565" t="str">
        <f>IFERROR(INDEX('Produtos Selecionados'!$G:$G,MATCH($E44,'Produtos Selecionados'!$E:$E,0)),"-")</f>
        <v>MFO</v>
      </c>
      <c r="H44" s="565" t="str">
        <f>IFERROR(INDEX('Produtos Selecionados'!$H:$H,MATCH($E44,'Produtos Selecionados'!$E:$E,0)),"-")</f>
        <v>Sim</v>
      </c>
      <c r="I44" s="565" t="str">
        <f>IFERROR(INDEX('Produtos Selecionados'!$O:$O,MATCH($E44,'Produtos Selecionados'!$E:$E,0)),"-")</f>
        <v>-</v>
      </c>
      <c r="J44" s="566" t="str">
        <f>IFERROR(INDEX('Produtos Selecionados'!$L:$L,MATCH($E44,'Produtos Selecionados'!$E:$E,0)),"-")</f>
        <v>BRL</v>
      </c>
      <c r="K44" s="566">
        <f>IFERROR(INDEX('Produtos Selecionados'!$M:$M,MATCH($E44,'Produtos Selecionados'!$E:$E,0)),"-")</f>
        <v>1926</v>
      </c>
      <c r="L44" s="747"/>
      <c r="M44" s="236" t="str">
        <f>IF(L44="","", L44*L$42)</f>
        <v/>
      </c>
      <c r="N44" s="747"/>
      <c r="O44" s="236" t="str">
        <f>IF(N44="","", N44*N$42)</f>
        <v/>
      </c>
      <c r="P44" s="747"/>
      <c r="Q44" s="236" t="str">
        <f>IF(P44="","", P44*P$42)</f>
        <v/>
      </c>
      <c r="R44" s="747"/>
      <c r="S44" s="236" t="str">
        <f>IF(R44="","", R44*R$42)</f>
        <v/>
      </c>
      <c r="T44" s="747"/>
      <c r="U44" s="236" t="str">
        <f>IF(T44="","", T44*T$42)</f>
        <v/>
      </c>
      <c r="W44" s="747"/>
      <c r="X44" s="222"/>
      <c r="Y44" s="221"/>
    </row>
    <row r="45" spans="2:25" s="237" customFormat="1" ht="15">
      <c r="B45" s="220"/>
      <c r="C45" s="220"/>
      <c r="D45" s="220"/>
      <c r="E45" s="226" t="str">
        <f>'RF &amp; RV Guide'!E39</f>
        <v>Títulos Privados - 4 anos (IPCA+8.20%)</v>
      </c>
      <c r="F45" s="221" t="s">
        <v>2707</v>
      </c>
      <c r="G45" s="565" t="str">
        <f>IFERROR(INDEX('Produtos Selecionados'!$G:$G,MATCH($E45,'Produtos Selecionados'!$E:$E,0)),"-")</f>
        <v>-</v>
      </c>
      <c r="H45" s="565" t="str">
        <f>IFERROR(INDEX('Produtos Selecionados'!$H:$H,MATCH($E45,'Produtos Selecionados'!$E:$E,0)),"-")</f>
        <v>Sim</v>
      </c>
      <c r="I45" s="565">
        <f>IFERROR(INDEX('Produtos Selecionados'!$O:$O,MATCH($E45,'Produtos Selecionados'!$E:$E,0)),"-")</f>
        <v>2E-3</v>
      </c>
      <c r="J45" s="566" t="str">
        <f>IFERROR(INDEX('Produtos Selecionados'!$L:$L,MATCH($E45,'Produtos Selecionados'!$E:$E,0)),"-")</f>
        <v>BRL</v>
      </c>
      <c r="K45" s="566">
        <f>IFERROR(INDEX('Produtos Selecionados'!$M:$M,MATCH($E45,'Produtos Selecionados'!$E:$E,0)),"-")</f>
        <v>1460</v>
      </c>
      <c r="L45" s="747">
        <v>0.25</v>
      </c>
      <c r="M45" s="236">
        <f ca="1">IF(L45="","", L45*L$42)</f>
        <v>0.04</v>
      </c>
      <c r="N45" s="747">
        <v>0.25</v>
      </c>
      <c r="O45" s="236">
        <f ca="1">IF(N45="","", N45*N$42)</f>
        <v>0.04</v>
      </c>
      <c r="P45" s="747">
        <v>0.25</v>
      </c>
      <c r="Q45" s="236">
        <f ca="1">IF(P45="","", P45*P$42)</f>
        <v>2.75E-2</v>
      </c>
      <c r="R45" s="747">
        <v>0.25</v>
      </c>
      <c r="S45" s="236">
        <f ca="1">IF(R45="","", R45*R$42)</f>
        <v>5.2499999999999998E-2</v>
      </c>
      <c r="T45" s="747">
        <v>0.25</v>
      </c>
      <c r="U45" s="236">
        <f ca="1">IF(T45="","", T45*T$42)</f>
        <v>0.04</v>
      </c>
      <c r="W45" s="747"/>
      <c r="X45" s="222"/>
      <c r="Y45" s="221"/>
    </row>
    <row r="46" spans="2:25" s="237" customFormat="1" ht="15">
      <c r="B46" s="220"/>
      <c r="C46" s="220"/>
      <c r="D46" s="220"/>
      <c r="E46" s="226" t="str">
        <f>'RF &amp; RV Guide'!E40</f>
        <v>Títulos Privados - 5 anos (IPCA+8.80%)</v>
      </c>
      <c r="F46" s="221" t="s">
        <v>2707</v>
      </c>
      <c r="G46" s="565" t="str">
        <f>IFERROR(INDEX('Produtos Selecionados'!$G:$G,MATCH($E46,'Produtos Selecionados'!$E:$E,0)),"-")</f>
        <v>-</v>
      </c>
      <c r="H46" s="565" t="str">
        <f>IFERROR(INDEX('Produtos Selecionados'!$H:$H,MATCH($E46,'Produtos Selecionados'!$E:$E,0)),"-")</f>
        <v>Sim</v>
      </c>
      <c r="I46" s="565">
        <f>IFERROR(INDEX('Produtos Selecionados'!$O:$O,MATCH($E46,'Produtos Selecionados'!$E:$E,0)),"-")</f>
        <v>2E-3</v>
      </c>
      <c r="J46" s="566" t="str">
        <f>IFERROR(INDEX('Produtos Selecionados'!$L:$L,MATCH($E46,'Produtos Selecionados'!$E:$E,0)),"-")</f>
        <v>BRL</v>
      </c>
      <c r="K46" s="566">
        <f>IFERROR(INDEX('Produtos Selecionados'!$M:$M,MATCH($E46,'Produtos Selecionados'!$E:$E,0)),"-")</f>
        <v>1825</v>
      </c>
      <c r="L46" s="747">
        <v>0.25</v>
      </c>
      <c r="M46" s="236">
        <f ca="1">IF(L46="","", L46*L$42)</f>
        <v>0.04</v>
      </c>
      <c r="N46" s="747">
        <v>0.25</v>
      </c>
      <c r="O46" s="236">
        <f ca="1">IF(N46="","", N46*N$42)</f>
        <v>0.04</v>
      </c>
      <c r="P46" s="747">
        <v>0.25</v>
      </c>
      <c r="Q46" s="236">
        <f ca="1">IF(P46="","", P46*P$42)</f>
        <v>2.75E-2</v>
      </c>
      <c r="R46" s="747">
        <v>0.25</v>
      </c>
      <c r="S46" s="236">
        <f ca="1">IF(R46="","", R46*R$42)</f>
        <v>5.2499999999999998E-2</v>
      </c>
      <c r="T46" s="747">
        <v>0.25</v>
      </c>
      <c r="U46" s="236">
        <f ca="1">IF(T46="","", T46*T$42)</f>
        <v>0.04</v>
      </c>
      <c r="W46" s="747"/>
      <c r="X46" s="222"/>
      <c r="Y46" s="221"/>
    </row>
    <row r="47" spans="2:25" s="237" customFormat="1" ht="15">
      <c r="B47" s="220"/>
      <c r="C47" s="220"/>
      <c r="D47" s="220"/>
      <c r="E47" s="226" t="str">
        <f>'RF &amp; RV Guide'!E41</f>
        <v>Títulos Privados - 6 anos (IPCA+9.00%)</v>
      </c>
      <c r="F47" s="221" t="s">
        <v>2707</v>
      </c>
      <c r="G47" s="565" t="str">
        <f>IFERROR(INDEX('Produtos Selecionados'!$G:$G,MATCH($E47,'Produtos Selecionados'!$E:$E,0)),"-")</f>
        <v>-</v>
      </c>
      <c r="H47" s="565" t="str">
        <f>IFERROR(INDEX('Produtos Selecionados'!$H:$H,MATCH($E47,'Produtos Selecionados'!$E:$E,0)),"-")</f>
        <v>Sim</v>
      </c>
      <c r="I47" s="565">
        <f>IFERROR(INDEX('Produtos Selecionados'!$O:$O,MATCH($E47,'Produtos Selecionados'!$E:$E,0)),"-")</f>
        <v>2E-3</v>
      </c>
      <c r="J47" s="566" t="str">
        <f>IFERROR(INDEX('Produtos Selecionados'!$L:$L,MATCH($E47,'Produtos Selecionados'!$E:$E,0)),"-")</f>
        <v>BRL</v>
      </c>
      <c r="K47" s="566">
        <f>IFERROR(INDEX('Produtos Selecionados'!$M:$M,MATCH($E47,'Produtos Selecionados'!$E:$E,0)),"-")</f>
        <v>2190</v>
      </c>
      <c r="L47" s="747"/>
      <c r="M47" s="236" t="str">
        <f>IF(L47="","", L47*L$42)</f>
        <v/>
      </c>
      <c r="N47" s="747"/>
      <c r="O47" s="236" t="str">
        <f>IF(N47="","", N47*N$42)</f>
        <v/>
      </c>
      <c r="P47" s="747"/>
      <c r="Q47" s="236" t="str">
        <f>IF(P47="","", P47*P$42)</f>
        <v/>
      </c>
      <c r="R47" s="747"/>
      <c r="S47" s="236" t="str">
        <f>IF(R47="","", R47*R$42)</f>
        <v/>
      </c>
      <c r="T47" s="747"/>
      <c r="U47" s="236" t="str">
        <f>IF(T47="","", T47*T$42)</f>
        <v/>
      </c>
      <c r="W47" s="747"/>
      <c r="X47" s="222"/>
      <c r="Y47" s="221"/>
    </row>
    <row r="48" spans="2:25" s="147" customFormat="1" ht="8.25" customHeight="1">
      <c r="B48" s="223"/>
      <c r="C48" s="223"/>
      <c r="D48" s="223"/>
      <c r="E48" s="168"/>
      <c r="F48" s="869"/>
      <c r="G48" s="182"/>
      <c r="H48" s="182"/>
      <c r="I48" s="182"/>
      <c r="J48" s="182"/>
      <c r="K48" s="182"/>
      <c r="L48" s="748"/>
      <c r="M48" s="238" t="str">
        <f>IF(L48="","", L48*L$11)</f>
        <v/>
      </c>
      <c r="N48" s="780"/>
      <c r="O48" s="238" t="str">
        <f>IF(N48="","", N48*N$11)</f>
        <v/>
      </c>
      <c r="P48" s="748"/>
      <c r="Q48" s="238" t="str">
        <f>IF(P48="","", P48*P$11)</f>
        <v/>
      </c>
      <c r="R48" s="748"/>
      <c r="S48" s="238" t="str">
        <f>IF(R48="","", R48*R$11)</f>
        <v/>
      </c>
      <c r="T48" s="748"/>
      <c r="U48" s="238" t="str">
        <f>IF(T48="","", T48*T$11)</f>
        <v/>
      </c>
      <c r="V48" s="233"/>
      <c r="W48" s="780"/>
      <c r="X48" s="942"/>
      <c r="Y48" s="943"/>
    </row>
    <row r="49" spans="2:25" s="147" customFormat="1" ht="15">
      <c r="B49" s="223"/>
      <c r="C49" s="223"/>
      <c r="D49" s="223" t="s">
        <v>12</v>
      </c>
      <c r="E49" s="152" t="s">
        <v>1366</v>
      </c>
      <c r="F49" s="871"/>
      <c r="G49" s="153"/>
      <c r="H49" s="153"/>
      <c r="I49" s="153"/>
      <c r="J49" s="153"/>
      <c r="K49" s="153"/>
      <c r="L49" s="224">
        <f ca="1">OFFSET('Asset Allocation Tatico'!$B$9, MATCH($E49,OFFSET('Asset Allocation Tatico'!$B$9,,,COUNTA('Asset Allocation Tatico'!$B:$B)-COUNTA('Asset Allocation Tatico'!$B$1:$B$9)),0)-1, MATCH(L$5,'Asset Allocation Tatico'!$D$5:$M$5,0)+2)</f>
        <v>0</v>
      </c>
      <c r="M49" s="199">
        <f>SUM(M50:M52)</f>
        <v>0</v>
      </c>
      <c r="N49" s="224">
        <f ca="1">OFFSET('Asset Allocation Tatico'!$B$9, MATCH($E49,OFFSET('Asset Allocation Tatico'!$B$9,,,COUNTA('Asset Allocation Tatico'!$B:$B)-COUNTA('Asset Allocation Tatico'!$B$1:$B$9)),0)-1, MATCH(N$5,'Asset Allocation Tatico'!$D$5:$M$5,0)+2)</f>
        <v>0</v>
      </c>
      <c r="O49" s="199">
        <f>SUM(O50:O52)</f>
        <v>0</v>
      </c>
      <c r="P49" s="224">
        <f ca="1">OFFSET('Asset Allocation Tatico'!$B$9, MATCH($E49,OFFSET('Asset Allocation Tatico'!$B$9,,,COUNTA('Asset Allocation Tatico'!$B:$B)-COUNTA('Asset Allocation Tatico'!$B$1:$B$9)),0)-1, MATCH(P$5,'Asset Allocation Tatico'!$D$5:$M$5,0)+2)</f>
        <v>0</v>
      </c>
      <c r="Q49" s="199">
        <f>SUM(Q50:Q52)</f>
        <v>0</v>
      </c>
      <c r="R49" s="224">
        <f ca="1">OFFSET('Asset Allocation Tatico'!$B$9, MATCH($E49,OFFSET('Asset Allocation Tatico'!$B$9,,,COUNTA('Asset Allocation Tatico'!$B:$B)-COUNTA('Asset Allocation Tatico'!$B$1:$B$9)),0)-1, MATCH(R$5,'Asset Allocation Tatico'!$D$5:$M$5,0)+2)</f>
        <v>0</v>
      </c>
      <c r="S49" s="199">
        <f>SUM(S50:S52)</f>
        <v>0</v>
      </c>
      <c r="T49" s="224">
        <f ca="1">OFFSET('Asset Allocation Tatico'!$B$9, MATCH($E49,OFFSET('Asset Allocation Tatico'!$B$9,,,COUNTA('Asset Allocation Tatico'!$B:$B)-COUNTA('Asset Allocation Tatico'!$B$1:$B$9)),0)-1, MATCH(T$5,'Asset Allocation Tatico'!$D$5:$M$5,0)+2)</f>
        <v>0</v>
      </c>
      <c r="U49" s="199">
        <f>SUM(U50:U52)</f>
        <v>0</v>
      </c>
      <c r="V49" s="151"/>
      <c r="W49" s="227"/>
      <c r="X49" s="947"/>
      <c r="Y49" s="948"/>
    </row>
    <row r="50" spans="2:25" s="237" customFormat="1" ht="15">
      <c r="B50" s="220"/>
      <c r="C50" s="220"/>
      <c r="D50" s="220"/>
      <c r="E50" s="226" t="str">
        <f>'RF &amp; RV Guide'!E52</f>
        <v>Títulos Privados - 8 anos (IPCA+9.10%)</v>
      </c>
      <c r="F50" s="221" t="s">
        <v>2707</v>
      </c>
      <c r="G50" s="565" t="str">
        <f>IFERROR(INDEX('Produtos Selecionados'!$G:$G,MATCH($E50,'Produtos Selecionados'!$E:$E,0)),"-")</f>
        <v>-</v>
      </c>
      <c r="H50" s="565" t="str">
        <f>IFERROR(INDEX('Produtos Selecionados'!$H:$H,MATCH($E50,'Produtos Selecionados'!$E:$E,0)),"-")</f>
        <v>Sim</v>
      </c>
      <c r="I50" s="565">
        <f>IFERROR(INDEX('Produtos Selecionados'!$O:$O,MATCH($E50,'Produtos Selecionados'!$E:$E,0)),"-")</f>
        <v>2E-3</v>
      </c>
      <c r="J50" s="566" t="str">
        <f>IFERROR(INDEX('Produtos Selecionados'!$L:$L,MATCH($E50,'Produtos Selecionados'!$E:$E,0)),"-")</f>
        <v>BRL</v>
      </c>
      <c r="K50" s="566">
        <f>IFERROR(INDEX('Produtos Selecionados'!$M:$M,MATCH($E50,'Produtos Selecionados'!$E:$E,0)),"-")</f>
        <v>2920</v>
      </c>
      <c r="L50" s="747"/>
      <c r="M50" s="236" t="str">
        <f>IF(L50="","", L50*L$49)</f>
        <v/>
      </c>
      <c r="N50" s="747"/>
      <c r="O50" s="236" t="str">
        <f>IF(N50="","", N50*N$49)</f>
        <v/>
      </c>
      <c r="P50" s="747"/>
      <c r="Q50" s="236" t="str">
        <f>IF(P50="","", P50*P$49)</f>
        <v/>
      </c>
      <c r="R50" s="747"/>
      <c r="S50" s="236" t="str">
        <f>IF(R50="","", R50*R$49)</f>
        <v/>
      </c>
      <c r="T50" s="747"/>
      <c r="U50" s="236" t="str">
        <f>IF(T50="","", T50*T$49)</f>
        <v/>
      </c>
      <c r="W50" s="747"/>
      <c r="X50" s="222"/>
      <c r="Y50" s="221"/>
    </row>
    <row r="51" spans="2:25" s="237" customFormat="1" ht="15">
      <c r="B51" s="220"/>
      <c r="C51" s="220"/>
      <c r="D51" s="220"/>
      <c r="E51" s="226" t="str">
        <f>'RF &amp; RV Guide'!E53</f>
        <v>Títulos Privados - 9 anos (IPCA+9.10%)</v>
      </c>
      <c r="F51" s="221" t="s">
        <v>2707</v>
      </c>
      <c r="G51" s="565" t="str">
        <f>IFERROR(INDEX('Produtos Selecionados'!$G:$G,MATCH($E51,'Produtos Selecionados'!$E:$E,0)),"-")</f>
        <v>-</v>
      </c>
      <c r="H51" s="565" t="str">
        <f>IFERROR(INDEX('Produtos Selecionados'!$H:$H,MATCH($E51,'Produtos Selecionados'!$E:$E,0)),"-")</f>
        <v>Sim</v>
      </c>
      <c r="I51" s="565">
        <f>IFERROR(INDEX('Produtos Selecionados'!$O:$O,MATCH($E51,'Produtos Selecionados'!$E:$E,0)),"-")</f>
        <v>2E-3</v>
      </c>
      <c r="J51" s="566" t="str">
        <f>IFERROR(INDEX('Produtos Selecionados'!$L:$L,MATCH($E51,'Produtos Selecionados'!$E:$E,0)),"-")</f>
        <v>BRL</v>
      </c>
      <c r="K51" s="566">
        <f>IFERROR(INDEX('Produtos Selecionados'!$M:$M,MATCH($E51,'Produtos Selecionados'!$E:$E,0)),"-")</f>
        <v>3285</v>
      </c>
      <c r="L51" s="747"/>
      <c r="M51" s="236" t="str">
        <f>IF(L51="","", L51*L$49)</f>
        <v/>
      </c>
      <c r="N51" s="747"/>
      <c r="O51" s="236" t="str">
        <f>IF(N51="","", N51*N$49)</f>
        <v/>
      </c>
      <c r="P51" s="747"/>
      <c r="Q51" s="236" t="str">
        <f>IF(P51="","", P51*P$49)</f>
        <v/>
      </c>
      <c r="R51" s="747"/>
      <c r="S51" s="236" t="str">
        <f>IF(R51="","", R51*R$49)</f>
        <v/>
      </c>
      <c r="T51" s="747"/>
      <c r="U51" s="236" t="str">
        <f>IF(T51="","", T51*T$49)</f>
        <v/>
      </c>
      <c r="W51" s="747"/>
      <c r="X51" s="222"/>
      <c r="Y51" s="221"/>
    </row>
    <row r="52" spans="2:25" s="147" customFormat="1" ht="8.25" customHeight="1">
      <c r="B52" s="223"/>
      <c r="C52" s="223"/>
      <c r="D52" s="223"/>
      <c r="E52" s="168"/>
      <c r="F52" s="869"/>
      <c r="G52" s="182"/>
      <c r="H52" s="182"/>
      <c r="I52" s="182"/>
      <c r="J52" s="182"/>
      <c r="K52" s="182"/>
      <c r="L52" s="748"/>
      <c r="M52" s="238" t="str">
        <f>IF(L52="","", L52*L$11)</f>
        <v/>
      </c>
      <c r="N52" s="747"/>
      <c r="O52" s="238" t="str">
        <f>IF(N52="","", N52*N$11)</f>
        <v/>
      </c>
      <c r="P52" s="748"/>
      <c r="Q52" s="238" t="str">
        <f>IF(P52="","", P52*P$11)</f>
        <v/>
      </c>
      <c r="R52" s="748"/>
      <c r="S52" s="238" t="str">
        <f>IF(R52="","", R52*R$11)</f>
        <v/>
      </c>
      <c r="T52" s="748"/>
      <c r="U52" s="238" t="str">
        <f>IF(T52="","", T52*T$11)</f>
        <v/>
      </c>
      <c r="V52" s="233"/>
      <c r="W52" s="747"/>
      <c r="X52" s="942"/>
      <c r="Y52" s="943"/>
    </row>
    <row r="53" spans="2:25" s="147" customFormat="1" ht="15">
      <c r="B53" s="223"/>
      <c r="C53" s="223" t="s">
        <v>1391</v>
      </c>
      <c r="D53" s="223" t="s">
        <v>12</v>
      </c>
      <c r="E53" s="149" t="s">
        <v>661</v>
      </c>
      <c r="F53" s="870"/>
      <c r="G53" s="150"/>
      <c r="H53" s="150"/>
      <c r="I53" s="150"/>
      <c r="J53" s="150"/>
      <c r="K53" s="150"/>
      <c r="L53" s="225">
        <f ca="1">OFFSET('Asset Allocation Tatico'!$B$9, MATCH($E53,OFFSET('Asset Allocation Tatico'!$B$9,,,COUNTA('Asset Allocation Tatico'!$B:$B)-COUNTA('Asset Allocation Tatico'!$B$1:$B$9)),0)-1, MATCH(L$5,'Asset Allocation Tatico'!$D$5:$M$5,0)+2)</f>
        <v>0.01</v>
      </c>
      <c r="M53" s="234">
        <f ca="1">M55+M60+M64</f>
        <v>9.9999999999999985E-3</v>
      </c>
      <c r="N53" s="225">
        <f ca="1">OFFSET('Asset Allocation Tatico'!$B$9, MATCH($E53,OFFSET('Asset Allocation Tatico'!$B$9,,,COUNTA('Asset Allocation Tatico'!$B:$B)-COUNTA('Asset Allocation Tatico'!$B$1:$B$9)),0)-1, MATCH(N$5,'Asset Allocation Tatico'!$D$5:$M$5,0)+2)</f>
        <v>0.03</v>
      </c>
      <c r="O53" s="234">
        <f ca="1">O55+O60+O64</f>
        <v>2.9999999999999995E-2</v>
      </c>
      <c r="P53" s="225">
        <f ca="1">OFFSET('Asset Allocation Tatico'!$B$9, MATCH($E53,OFFSET('Asset Allocation Tatico'!$B$9,,,COUNTA('Asset Allocation Tatico'!$B:$B)-COUNTA('Asset Allocation Tatico'!$B$1:$B$9)),0)-1, MATCH(P$5,'Asset Allocation Tatico'!$D$5:$M$5,0)+2)</f>
        <v>3.5000000000000003E-2</v>
      </c>
      <c r="Q53" s="234">
        <f ca="1">Q55+Q60+Q64</f>
        <v>3.5000000000000003E-2</v>
      </c>
      <c r="R53" s="225">
        <f ca="1">OFFSET('Asset Allocation Tatico'!$B$9, MATCH($E53,OFFSET('Asset Allocation Tatico'!$B$9,,,COUNTA('Asset Allocation Tatico'!$B:$B)-COUNTA('Asset Allocation Tatico'!$B$1:$B$9)),0)-1, MATCH(R$5,'Asset Allocation Tatico'!$D$5:$M$5,0)+2)</f>
        <v>0.04</v>
      </c>
      <c r="S53" s="234">
        <f ca="1">S55+S60+S64</f>
        <v>3.9999999999999994E-2</v>
      </c>
      <c r="T53" s="225">
        <f ca="1">OFFSET('Asset Allocation Tatico'!$B$9, MATCH($E53,OFFSET('Asset Allocation Tatico'!$B$9,,,COUNTA('Asset Allocation Tatico'!$B:$B)-COUNTA('Asset Allocation Tatico'!$B$1:$B$9)),0)-1, MATCH(T$5,'Asset Allocation Tatico'!$D$5:$M$5,0)+2)</f>
        <v>0.05</v>
      </c>
      <c r="U53" s="235">
        <f ca="1">U55+U60+U64</f>
        <v>0.05</v>
      </c>
      <c r="V53" s="151"/>
      <c r="W53" s="261"/>
      <c r="X53" s="944"/>
      <c r="Y53" s="945"/>
    </row>
    <row r="54" spans="2:25" s="147" customFormat="1" ht="3" customHeight="1">
      <c r="B54" s="223"/>
      <c r="C54" s="223"/>
      <c r="D54" s="223"/>
      <c r="F54" s="869"/>
      <c r="G54" s="182"/>
      <c r="H54" s="182"/>
      <c r="I54" s="182"/>
      <c r="J54" s="182"/>
      <c r="K54" s="182"/>
      <c r="L54" s="231"/>
      <c r="M54" s="232"/>
      <c r="N54" s="231"/>
      <c r="O54" s="232"/>
      <c r="P54" s="231"/>
      <c r="Q54" s="232"/>
      <c r="R54" s="231"/>
      <c r="S54" s="232"/>
      <c r="T54" s="231"/>
      <c r="U54" s="232"/>
      <c r="V54" s="151"/>
      <c r="W54" s="946"/>
      <c r="X54" s="942"/>
      <c r="Y54" s="943"/>
    </row>
    <row r="55" spans="2:25" s="147" customFormat="1" ht="15">
      <c r="B55" s="223"/>
      <c r="C55" s="223"/>
      <c r="D55" s="223" t="s">
        <v>12</v>
      </c>
      <c r="E55" s="152" t="s">
        <v>1369</v>
      </c>
      <c r="F55" s="871"/>
      <c r="G55" s="153"/>
      <c r="H55" s="153"/>
      <c r="I55" s="153"/>
      <c r="J55" s="153"/>
      <c r="K55" s="153"/>
      <c r="L55" s="224">
        <f ca="1">OFFSET('Asset Allocation Tatico'!$B$9, MATCH($E55,OFFSET('Asset Allocation Tatico'!$B$9,,,COUNTA('Asset Allocation Tatico'!$B:$B)-COUNTA('Asset Allocation Tatico'!$B$1:$B$9)),0)-1, MATCH(L$5,'Asset Allocation Tatico'!$D$5:$M$5,0)+2)</f>
        <v>0.01</v>
      </c>
      <c r="M55" s="199">
        <f ca="1">SUM(M56:M59)</f>
        <v>9.9999999999999985E-3</v>
      </c>
      <c r="N55" s="224">
        <f ca="1">OFFSET('Asset Allocation Tatico'!$B$9, MATCH($E55,OFFSET('Asset Allocation Tatico'!$B$9,,,COUNTA('Asset Allocation Tatico'!$B:$B)-COUNTA('Asset Allocation Tatico'!$B$1:$B$9)),0)-1, MATCH(N$5,'Asset Allocation Tatico'!$D$5:$M$5,0)+2)</f>
        <v>0.03</v>
      </c>
      <c r="O55" s="199">
        <f ca="1">SUM(O56:O59)</f>
        <v>2.9999999999999995E-2</v>
      </c>
      <c r="P55" s="224">
        <f ca="1">OFFSET('Asset Allocation Tatico'!$B$9, MATCH($E55,OFFSET('Asset Allocation Tatico'!$B$9,,,COUNTA('Asset Allocation Tatico'!$B:$B)-COUNTA('Asset Allocation Tatico'!$B$1:$B$9)),0)-1, MATCH(P$5,'Asset Allocation Tatico'!$D$5:$M$5,0)+2)</f>
        <v>3.5000000000000003E-2</v>
      </c>
      <c r="Q55" s="199">
        <f ca="1">SUM(Q56:Q59)</f>
        <v>3.5000000000000003E-2</v>
      </c>
      <c r="R55" s="224">
        <f ca="1">OFFSET('Asset Allocation Tatico'!$B$9, MATCH($E55,OFFSET('Asset Allocation Tatico'!$B$9,,,COUNTA('Asset Allocation Tatico'!$B:$B)-COUNTA('Asset Allocation Tatico'!$B$1:$B$9)),0)-1, MATCH(R$5,'Asset Allocation Tatico'!$D$5:$M$5,0)+2)</f>
        <v>0.04</v>
      </c>
      <c r="S55" s="199">
        <f ca="1">SUM(S56:S59)</f>
        <v>3.9999999999999994E-2</v>
      </c>
      <c r="T55" s="224">
        <f ca="1">OFFSET('Asset Allocation Tatico'!$B$9, MATCH($E55,OFFSET('Asset Allocation Tatico'!$B$9,,,COUNTA('Asset Allocation Tatico'!$B:$B)-COUNTA('Asset Allocation Tatico'!$B$1:$B$9)),0)-1, MATCH(T$5,'Asset Allocation Tatico'!$D$5:$M$5,0)+2)</f>
        <v>0.05</v>
      </c>
      <c r="U55" s="199">
        <f ca="1">SUM(U56:U59)</f>
        <v>0.05</v>
      </c>
      <c r="V55" s="151"/>
      <c r="W55" s="227"/>
      <c r="X55" s="947"/>
      <c r="Y55" s="948"/>
    </row>
    <row r="56" spans="2:25" s="237" customFormat="1" ht="15">
      <c r="B56" s="220"/>
      <c r="C56" s="220"/>
      <c r="D56" s="220"/>
      <c r="E56" s="226" t="str">
        <f>'RF &amp; RV Guide'!E65</f>
        <v>Títulos Privados - 1 ano (14.60%)</v>
      </c>
      <c r="F56" s="221" t="s">
        <v>2707</v>
      </c>
      <c r="G56" s="565" t="str">
        <f>IFERROR(INDEX('Produtos Selecionados'!$G:$G,MATCH($E56,'Produtos Selecionados'!$E:$E,0)),"-")</f>
        <v>-</v>
      </c>
      <c r="H56" s="565" t="str">
        <f>IFERROR(INDEX('Produtos Selecionados'!$H:$H,MATCH($E56,'Produtos Selecionados'!$E:$E,0)),"-")</f>
        <v>Sim</v>
      </c>
      <c r="I56" s="565">
        <f>IFERROR(INDEX('Produtos Selecionados'!$O:$O,MATCH($E56,'Produtos Selecionados'!$E:$E,0)),"-")</f>
        <v>2E-3</v>
      </c>
      <c r="J56" s="566" t="str">
        <f>IFERROR(INDEX('Produtos Selecionados'!$L:$L,MATCH($E56,'Produtos Selecionados'!$E:$E,0)),"-")</f>
        <v>BRL</v>
      </c>
      <c r="K56" s="566">
        <f>IFERROR(INDEX('Produtos Selecionados'!$M:$M,MATCH($E56,'Produtos Selecionados'!$E:$E,0)),"-")</f>
        <v>365</v>
      </c>
      <c r="L56" s="747">
        <v>0.3</v>
      </c>
      <c r="M56" s="236">
        <f ca="1">IF(L56="","", L56*L$55)</f>
        <v>3.0000000000000001E-3</v>
      </c>
      <c r="N56" s="747">
        <v>0.3</v>
      </c>
      <c r="O56" s="236">
        <f ca="1">IF(N56="","", N56*N$55)</f>
        <v>8.9999999999999993E-3</v>
      </c>
      <c r="P56" s="747">
        <v>0.3</v>
      </c>
      <c r="Q56" s="236">
        <f ca="1">IF(P56="","", P56*P$55)</f>
        <v>1.0500000000000001E-2</v>
      </c>
      <c r="R56" s="747">
        <v>0.3</v>
      </c>
      <c r="S56" s="236">
        <f ca="1">IF(R56="","", R56*R$55)</f>
        <v>1.2E-2</v>
      </c>
      <c r="T56" s="747">
        <v>0.3</v>
      </c>
      <c r="U56" s="236">
        <f ca="1">IF(T56="","", T56*T$55)</f>
        <v>1.4999999999999999E-2</v>
      </c>
      <c r="W56" s="747"/>
      <c r="X56" s="222"/>
      <c r="Y56" s="221"/>
    </row>
    <row r="57" spans="2:25" s="237" customFormat="1" ht="15">
      <c r="B57" s="220"/>
      <c r="C57" s="220"/>
      <c r="D57" s="220"/>
      <c r="E57" s="226" t="str">
        <f>'RF &amp; RV Guide'!E66</f>
        <v>Títulos Privados - 2 anos (13.70%)</v>
      </c>
      <c r="F57" s="221" t="s">
        <v>2707</v>
      </c>
      <c r="G57" s="565" t="str">
        <f>IFERROR(INDEX('Produtos Selecionados'!$G:$G,MATCH($E57,'Produtos Selecionados'!$E:$E,0)),"-")</f>
        <v>-</v>
      </c>
      <c r="H57" s="565" t="str">
        <f>IFERROR(INDEX('Produtos Selecionados'!$H:$H,MATCH($E57,'Produtos Selecionados'!$E:$E,0)),"-")</f>
        <v>Sim</v>
      </c>
      <c r="I57" s="565">
        <f>IFERROR(INDEX('Produtos Selecionados'!$O:$O,MATCH($E57,'Produtos Selecionados'!$E:$E,0)),"-")</f>
        <v>2E-3</v>
      </c>
      <c r="J57" s="566" t="str">
        <f>IFERROR(INDEX('Produtos Selecionados'!$L:$L,MATCH($E57,'Produtos Selecionados'!$E:$E,0)),"-")</f>
        <v>BRL</v>
      </c>
      <c r="K57" s="566">
        <f>IFERROR(INDEX('Produtos Selecionados'!$M:$M,MATCH($E57,'Produtos Selecionados'!$E:$E,0)),"-")</f>
        <v>730</v>
      </c>
      <c r="L57" s="747">
        <v>0.35</v>
      </c>
      <c r="M57" s="236">
        <f ca="1">IF(L57="","", L57*L$55)</f>
        <v>3.4999999999999996E-3</v>
      </c>
      <c r="N57" s="747">
        <v>0.35</v>
      </c>
      <c r="O57" s="236">
        <f ca="1">IF(N57="","", N57*N$55)</f>
        <v>1.0499999999999999E-2</v>
      </c>
      <c r="P57" s="747">
        <v>0.35</v>
      </c>
      <c r="Q57" s="236">
        <f ca="1">IF(P57="","", P57*P$55)</f>
        <v>1.225E-2</v>
      </c>
      <c r="R57" s="747">
        <v>0.35</v>
      </c>
      <c r="S57" s="236">
        <f ca="1">IF(R57="","", R57*R$55)</f>
        <v>1.3999999999999999E-2</v>
      </c>
      <c r="T57" s="747">
        <v>0.35</v>
      </c>
      <c r="U57" s="236">
        <f ca="1">IF(T57="","", T57*T$55)</f>
        <v>1.7499999999999998E-2</v>
      </c>
      <c r="W57" s="747"/>
      <c r="X57" s="222"/>
      <c r="Y57" s="221"/>
    </row>
    <row r="58" spans="2:25" s="237" customFormat="1" ht="15">
      <c r="B58" s="220"/>
      <c r="C58" s="220"/>
      <c r="D58" s="220"/>
      <c r="E58" s="226" t="str">
        <f>'RF &amp; RV Guide'!E67</f>
        <v>Títulos Privados - 3 anos (14.30%)</v>
      </c>
      <c r="F58" s="221" t="s">
        <v>2707</v>
      </c>
      <c r="G58" s="565" t="str">
        <f>IFERROR(INDEX('Produtos Selecionados'!$G:$G,MATCH($E58,'Produtos Selecionados'!$E:$E,0)),"-")</f>
        <v>-</v>
      </c>
      <c r="H58" s="565" t="str">
        <f>IFERROR(INDEX('Produtos Selecionados'!$H:$H,MATCH($E58,'Produtos Selecionados'!$E:$E,0)),"-")</f>
        <v>Sim</v>
      </c>
      <c r="I58" s="565">
        <f>IFERROR(INDEX('Produtos Selecionados'!$O:$O,MATCH($E58,'Produtos Selecionados'!$E:$E,0)),"-")</f>
        <v>2E-3</v>
      </c>
      <c r="J58" s="566" t="str">
        <f>IFERROR(INDEX('Produtos Selecionados'!$L:$L,MATCH($E58,'Produtos Selecionados'!$E:$E,0)),"-")</f>
        <v>BRL</v>
      </c>
      <c r="K58" s="566">
        <f>IFERROR(INDEX('Produtos Selecionados'!$M:$M,MATCH($E58,'Produtos Selecionados'!$E:$E,0)),"-")</f>
        <v>1095</v>
      </c>
      <c r="L58" s="747">
        <v>0.35</v>
      </c>
      <c r="M58" s="236">
        <f t="shared" ref="M58:O59" ca="1" si="18">IF(L58="","", L58*L$55)</f>
        <v>3.4999999999999996E-3</v>
      </c>
      <c r="N58" s="747">
        <v>0.35</v>
      </c>
      <c r="O58" s="236">
        <f t="shared" ca="1" si="18"/>
        <v>1.0499999999999999E-2</v>
      </c>
      <c r="P58" s="747">
        <v>0.35</v>
      </c>
      <c r="Q58" s="236">
        <f ca="1">IF(P58="","", P58*P$55)</f>
        <v>1.225E-2</v>
      </c>
      <c r="R58" s="747">
        <v>0.35</v>
      </c>
      <c r="S58" s="236">
        <f ca="1">IF(R58="","", R58*R$55)</f>
        <v>1.3999999999999999E-2</v>
      </c>
      <c r="T58" s="747">
        <v>0.35</v>
      </c>
      <c r="U58" s="236">
        <f ca="1">IF(T58="","", T58*T$55)</f>
        <v>1.7499999999999998E-2</v>
      </c>
      <c r="W58" s="747"/>
      <c r="X58" s="222"/>
      <c r="Y58" s="221"/>
    </row>
    <row r="59" spans="2:25" s="237" customFormat="1" ht="5.25" customHeight="1">
      <c r="B59" s="220"/>
      <c r="C59" s="220"/>
      <c r="D59" s="220"/>
      <c r="E59" s="158"/>
      <c r="F59" s="872" t="str">
        <f>IFERROR(INDEX('Produtos Selecionados'!$M:$M,MATCH(#REF!,'Produtos Selecionados'!$E:$E,0)),"-")</f>
        <v>-</v>
      </c>
      <c r="G59" s="567" t="str">
        <f>IFERROR(INDEX('Produtos Selecionados'!$M:$M,MATCH(A59,'Produtos Selecionados'!$E:$E,0)),"-")</f>
        <v>-</v>
      </c>
      <c r="H59" s="567" t="str">
        <f>IFERROR(INDEX('Produtos Selecionados'!$M:$M,MATCH(B59,'Produtos Selecionados'!$E:$E,0)),"-")</f>
        <v>-</v>
      </c>
      <c r="I59" s="567" t="str">
        <f>IFERROR(INDEX('Produtos Selecionados'!$M:$M,MATCH(C59,'Produtos Selecionados'!$E:$E,0)),"-")</f>
        <v>-</v>
      </c>
      <c r="J59" s="567" t="str">
        <f>IFERROR(INDEX('Produtos Selecionados'!$M:$M,MATCH(D59,'Produtos Selecionados'!$E:$E,0)),"-")</f>
        <v>-</v>
      </c>
      <c r="K59" s="567" t="str">
        <f>IFERROR(INDEX('Produtos Selecionados'!$M:$M,MATCH(E59,'Produtos Selecionados'!$E:$E,0)),"-")</f>
        <v>-</v>
      </c>
      <c r="L59" s="748"/>
      <c r="M59" s="238" t="str">
        <f t="shared" si="18"/>
        <v/>
      </c>
      <c r="N59" s="748"/>
      <c r="O59" s="238" t="str">
        <f t="shared" si="18"/>
        <v/>
      </c>
      <c r="P59" s="748"/>
      <c r="Q59" s="238" t="str">
        <f>IF(P59="","", P59*P$55)</f>
        <v/>
      </c>
      <c r="R59" s="748"/>
      <c r="S59" s="238" t="str">
        <f>IF(R59="","", R59*R$55)</f>
        <v/>
      </c>
      <c r="T59" s="748"/>
      <c r="U59" s="238" t="str">
        <f>IF(T59="","", T59*T$55)</f>
        <v/>
      </c>
      <c r="W59" s="780"/>
      <c r="X59" s="949"/>
      <c r="Y59" s="950"/>
    </row>
    <row r="60" spans="2:25" s="147" customFormat="1" ht="15">
      <c r="B60" s="223"/>
      <c r="C60" s="223"/>
      <c r="D60" s="223" t="s">
        <v>12</v>
      </c>
      <c r="E60" s="152" t="s">
        <v>2721</v>
      </c>
      <c r="F60" s="871"/>
      <c r="G60" s="153"/>
      <c r="H60" s="153"/>
      <c r="I60" s="153"/>
      <c r="J60" s="153"/>
      <c r="K60" s="153"/>
      <c r="L60" s="224">
        <f ca="1">OFFSET('Asset Allocation Tatico'!$B$9, MATCH($E60,OFFSET('Asset Allocation Tatico'!$B$9,,,COUNTA('Asset Allocation Tatico'!$B:$B)-COUNTA('Asset Allocation Tatico'!$B$1:$B$9)),0)-1, MATCH(L$5,'Asset Allocation Tatico'!$D$5:$M$5,0)+2)</f>
        <v>0</v>
      </c>
      <c r="M60" s="199">
        <f>SUM(M61:M63)</f>
        <v>0</v>
      </c>
      <c r="N60" s="224">
        <f ca="1">OFFSET('Asset Allocation Tatico'!$B$9, MATCH($E60,OFFSET('Asset Allocation Tatico'!$B$9,,,COUNTA('Asset Allocation Tatico'!$B:$B)-COUNTA('Asset Allocation Tatico'!$B$1:$B$9)),0)-1, MATCH(N$5,'Asset Allocation Tatico'!$D$5:$M$5,0)+2)</f>
        <v>0</v>
      </c>
      <c r="O60" s="199">
        <f>SUM(O61:O63)</f>
        <v>0</v>
      </c>
      <c r="P60" s="224">
        <f ca="1">OFFSET('Asset Allocation Tatico'!$B$9, MATCH($E60,OFFSET('Asset Allocation Tatico'!$B$9,,,COUNTA('Asset Allocation Tatico'!$B:$B)-COUNTA('Asset Allocation Tatico'!$B$1:$B$9)),0)-1, MATCH(P$5,'Asset Allocation Tatico'!$D$5:$M$5,0)+2)</f>
        <v>0</v>
      </c>
      <c r="Q60" s="199">
        <f>SUM(Q61:Q63)</f>
        <v>0</v>
      </c>
      <c r="R60" s="224">
        <f ca="1">OFFSET('Asset Allocation Tatico'!$B$9, MATCH($E60,OFFSET('Asset Allocation Tatico'!$B$9,,,COUNTA('Asset Allocation Tatico'!$B:$B)-COUNTA('Asset Allocation Tatico'!$B$1:$B$9)),0)-1, MATCH(R$5,'Asset Allocation Tatico'!$D$5:$M$5,0)+2)</f>
        <v>0</v>
      </c>
      <c r="S60" s="199">
        <f>SUM(S61:S63)</f>
        <v>0</v>
      </c>
      <c r="T60" s="224">
        <f ca="1">OFFSET('Asset Allocation Tatico'!$B$9, MATCH($E60,OFFSET('Asset Allocation Tatico'!$B$9,,,COUNTA('Asset Allocation Tatico'!$B:$B)-COUNTA('Asset Allocation Tatico'!$B$1:$B$9)),0)-1, MATCH(T$5,'Asset Allocation Tatico'!$D$5:$M$5,0)+2)</f>
        <v>0</v>
      </c>
      <c r="U60" s="199">
        <f>SUM(U61:U63)</f>
        <v>0</v>
      </c>
      <c r="V60" s="151"/>
      <c r="W60" s="227"/>
      <c r="X60" s="947"/>
      <c r="Y60" s="948"/>
    </row>
    <row r="61" spans="2:25" s="237" customFormat="1" ht="15">
      <c r="B61" s="220"/>
      <c r="C61" s="220"/>
      <c r="D61" s="220"/>
      <c r="E61" s="226" t="str">
        <f>'RF &amp; RV Guide'!E74</f>
        <v>Títulos Privados - 4 anos (14.65%)</v>
      </c>
      <c r="F61" s="221" t="s">
        <v>2707</v>
      </c>
      <c r="G61" s="565" t="str">
        <f>IFERROR(INDEX('Produtos Selecionados'!$G:$G,MATCH($E61,'Produtos Selecionados'!$E:$E,0)),"-")</f>
        <v>AAI</v>
      </c>
      <c r="H61" s="565" t="str">
        <f>IFERROR(INDEX('Produtos Selecionados'!$H:$H,MATCH($E61,'Produtos Selecionados'!$E:$E,0)),"-")</f>
        <v>Sim</v>
      </c>
      <c r="I61" s="565">
        <f>IFERROR(INDEX('Produtos Selecionados'!$O:$O,MATCH($E61,'Produtos Selecionados'!$E:$E,0)),"-")</f>
        <v>2E-3</v>
      </c>
      <c r="J61" s="566" t="str">
        <f>IFERROR(INDEX('Produtos Selecionados'!$L:$L,MATCH($E61,'Produtos Selecionados'!$E:$E,0)),"-")</f>
        <v>BRL</v>
      </c>
      <c r="K61" s="566">
        <f>IFERROR(INDEX('Produtos Selecionados'!$M:$M,MATCH($E61,'Produtos Selecionados'!$E:$E,0)),"-")</f>
        <v>1460</v>
      </c>
      <c r="L61" s="747"/>
      <c r="M61" s="236" t="str">
        <f>IF(L61="","", L61*L$60)</f>
        <v/>
      </c>
      <c r="N61" s="747"/>
      <c r="O61" s="236" t="str">
        <f>IF(N61="","", N61*N$60)</f>
        <v/>
      </c>
      <c r="P61" s="747"/>
      <c r="Q61" s="236" t="str">
        <f>IF(P61="","", P61*P$60)</f>
        <v/>
      </c>
      <c r="R61" s="747"/>
      <c r="S61" s="236" t="str">
        <f>IF(R61="","", R61*R$60)</f>
        <v/>
      </c>
      <c r="T61" s="747"/>
      <c r="U61" s="236" t="str">
        <f>IF(T61="","", T61*T$60)</f>
        <v/>
      </c>
      <c r="W61" s="747"/>
      <c r="X61" s="222"/>
      <c r="Y61" s="221"/>
    </row>
    <row r="62" spans="2:25" s="237" customFormat="1" ht="15">
      <c r="B62" s="220"/>
      <c r="C62" s="220"/>
      <c r="D62" s="220"/>
      <c r="E62" s="226" t="str">
        <f>'RF &amp; RV Guide'!E75</f>
        <v>Títulos Privados - 5 anos (14.40%)</v>
      </c>
      <c r="F62" s="221" t="s">
        <v>2707</v>
      </c>
      <c r="G62" s="565" t="str">
        <f>IFERROR(INDEX('Produtos Selecionados'!$G:$G,MATCH($E62,'Produtos Selecionados'!$E:$E,0)),"-")</f>
        <v>AAI</v>
      </c>
      <c r="H62" s="565" t="str">
        <f>IFERROR(INDEX('Produtos Selecionados'!$H:$H,MATCH($E62,'Produtos Selecionados'!$E:$E,0)),"-")</f>
        <v>Sim</v>
      </c>
      <c r="I62" s="565">
        <f>IFERROR(INDEX('Produtos Selecionados'!$O:$O,MATCH($E62,'Produtos Selecionados'!$E:$E,0)),"-")</f>
        <v>2E-3</v>
      </c>
      <c r="J62" s="566" t="str">
        <f>IFERROR(INDEX('Produtos Selecionados'!$L:$L,MATCH($E62,'Produtos Selecionados'!$E:$E,0)),"-")</f>
        <v>BRL</v>
      </c>
      <c r="K62" s="566">
        <f>IFERROR(INDEX('Produtos Selecionados'!$M:$M,MATCH($E62,'Produtos Selecionados'!$E:$E,0)),"-")</f>
        <v>1825</v>
      </c>
      <c r="L62" s="747"/>
      <c r="M62" s="236" t="str">
        <f t="shared" ref="M62:O63" si="19">IF(L62="","", L62*L$60)</f>
        <v/>
      </c>
      <c r="N62" s="747"/>
      <c r="O62" s="262" t="str">
        <f t="shared" si="19"/>
        <v/>
      </c>
      <c r="P62" s="747"/>
      <c r="Q62" s="262" t="str">
        <f>IF(P62="","", P62*P$60)</f>
        <v/>
      </c>
      <c r="R62" s="747"/>
      <c r="S62" s="262" t="str">
        <f>IF(R62="","", R62*R$60)</f>
        <v/>
      </c>
      <c r="T62" s="747"/>
      <c r="U62" s="236" t="str">
        <f>IF(T62="","", T62*T$60)</f>
        <v/>
      </c>
      <c r="W62" s="747"/>
      <c r="X62" s="222"/>
      <c r="Y62" s="221"/>
    </row>
    <row r="63" spans="2:25" s="237" customFormat="1" ht="5.25" customHeight="1">
      <c r="B63" s="220"/>
      <c r="C63" s="220"/>
      <c r="D63" s="220"/>
      <c r="E63" s="158"/>
      <c r="F63" s="872" t="str">
        <f>IFERROR(INDEX('Produtos Selecionados'!$M:$M,MATCH(#REF!,'Produtos Selecionados'!$E:$E,0)),"-")</f>
        <v>-</v>
      </c>
      <c r="G63" s="567" t="str">
        <f>IFERROR(INDEX('Produtos Selecionados'!$M:$M,MATCH(A63,'Produtos Selecionados'!$E:$E,0)),"-")</f>
        <v>-</v>
      </c>
      <c r="H63" s="567" t="str">
        <f>IFERROR(INDEX('Produtos Selecionados'!$M:$M,MATCH(B63,'Produtos Selecionados'!$E:$E,0)),"-")</f>
        <v>-</v>
      </c>
      <c r="I63" s="567" t="str">
        <f>IFERROR(INDEX('Produtos Selecionados'!$M:$M,MATCH(C63,'Produtos Selecionados'!$E:$E,0)),"-")</f>
        <v>-</v>
      </c>
      <c r="J63" s="567" t="str">
        <f>IFERROR(INDEX('Produtos Selecionados'!$M:$M,MATCH(D63,'Produtos Selecionados'!$E:$E,0)),"-")</f>
        <v>-</v>
      </c>
      <c r="K63" s="567" t="str">
        <f>IFERROR(INDEX('Produtos Selecionados'!$M:$M,MATCH(E63,'Produtos Selecionados'!$E:$E,0)),"-")</f>
        <v>-</v>
      </c>
      <c r="L63" s="748"/>
      <c r="M63" s="238" t="str">
        <f t="shared" si="19"/>
        <v/>
      </c>
      <c r="N63" s="748"/>
      <c r="O63" s="238" t="str">
        <f t="shared" si="19"/>
        <v/>
      </c>
      <c r="P63" s="748"/>
      <c r="Q63" s="238" t="str">
        <f>IF(P63="","", P63*P$60)</f>
        <v/>
      </c>
      <c r="R63" s="748"/>
      <c r="S63" s="238" t="str">
        <f>IF(R63="","", R63*R$60)</f>
        <v/>
      </c>
      <c r="T63" s="748"/>
      <c r="U63" s="238" t="str">
        <f>IF(T63="","", T63*T$60)</f>
        <v/>
      </c>
      <c r="W63" s="780"/>
      <c r="X63" s="949"/>
      <c r="Y63" s="950"/>
    </row>
    <row r="64" spans="2:25" s="147" customFormat="1" ht="15">
      <c r="B64" s="223"/>
      <c r="C64" s="223"/>
      <c r="D64" s="223" t="s">
        <v>12</v>
      </c>
      <c r="E64" s="152" t="s">
        <v>1367</v>
      </c>
      <c r="F64" s="871"/>
      <c r="G64" s="153"/>
      <c r="H64" s="153"/>
      <c r="I64" s="153"/>
      <c r="J64" s="153"/>
      <c r="K64" s="153"/>
      <c r="L64" s="224">
        <f ca="1">OFFSET('Asset Allocation Tatico'!$B$9, MATCH($E64,OFFSET('Asset Allocation Tatico'!$B$9,,,COUNTA('Asset Allocation Tatico'!$B:$B)-COUNTA('Asset Allocation Tatico'!$B$1:$B$9)),0)-1, MATCH(L$5,'Asset Allocation Tatico'!$D$5:$M$5,0)+2)</f>
        <v>0</v>
      </c>
      <c r="M64" s="199">
        <f>SUM(M65:M67)</f>
        <v>0</v>
      </c>
      <c r="N64" s="224">
        <f ca="1">OFFSET('Asset Allocation Tatico'!$B$9, MATCH($E64,OFFSET('Asset Allocation Tatico'!$B$9,,,COUNTA('Asset Allocation Tatico'!$B:$B)-COUNTA('Asset Allocation Tatico'!$B$1:$B$9)),0)-1, MATCH(N$5,'Asset Allocation Tatico'!$D$5:$M$5,0)+2)</f>
        <v>0</v>
      </c>
      <c r="O64" s="199">
        <f>SUM(O65:O67)</f>
        <v>0</v>
      </c>
      <c r="P64" s="224">
        <f ca="1">OFFSET('Asset Allocation Tatico'!$B$9, MATCH($E64,OFFSET('Asset Allocation Tatico'!$B$9,,,COUNTA('Asset Allocation Tatico'!$B:$B)-COUNTA('Asset Allocation Tatico'!$B$1:$B$9)),0)-1, MATCH(P$5,'Asset Allocation Tatico'!$D$5:$M$5,0)+2)</f>
        <v>0</v>
      </c>
      <c r="Q64" s="199">
        <f>SUM(Q65:Q67)</f>
        <v>0</v>
      </c>
      <c r="R64" s="224">
        <f ca="1">OFFSET('Asset Allocation Tatico'!$B$9, MATCH($E64,OFFSET('Asset Allocation Tatico'!$B$9,,,COUNTA('Asset Allocation Tatico'!$B:$B)-COUNTA('Asset Allocation Tatico'!$B$1:$B$9)),0)-1, MATCH(R$5,'Asset Allocation Tatico'!$D$5:$M$5,0)+2)</f>
        <v>0</v>
      </c>
      <c r="S64" s="199">
        <f>SUM(S65:S67)</f>
        <v>0</v>
      </c>
      <c r="T64" s="224">
        <f ca="1">OFFSET('Asset Allocation Tatico'!$B$9, MATCH($E64,OFFSET('Asset Allocation Tatico'!$B$9,,,COUNTA('Asset Allocation Tatico'!$B:$B)-COUNTA('Asset Allocation Tatico'!$B$1:$B$9)),0)-1, MATCH(T$5,'Asset Allocation Tatico'!$D$5:$M$5,0)+2)</f>
        <v>0</v>
      </c>
      <c r="U64" s="199">
        <f>SUM(U65:U67)</f>
        <v>0</v>
      </c>
      <c r="V64" s="151"/>
      <c r="W64" s="227"/>
      <c r="X64" s="947"/>
      <c r="Y64" s="948"/>
    </row>
    <row r="65" spans="2:25" s="237" customFormat="1" ht="15">
      <c r="B65" s="220"/>
      <c r="C65" s="220"/>
      <c r="D65" s="220"/>
      <c r="E65" s="226" t="str">
        <f>'RF &amp; RV Guide'!E78</f>
        <v>Títulos Privados - 6 anos (14.60%)</v>
      </c>
      <c r="F65" s="221" t="s">
        <v>2707</v>
      </c>
      <c r="G65" s="565" t="str">
        <f>IFERROR(INDEX('Produtos Selecionados'!$G:$G,MATCH($E65,'Produtos Selecionados'!$E:$E,0)),"-")</f>
        <v>AAI</v>
      </c>
      <c r="H65" s="565" t="str">
        <f>IFERROR(INDEX('Produtos Selecionados'!$H:$H,MATCH($E65,'Produtos Selecionados'!$E:$E,0)),"-")</f>
        <v>Sim</v>
      </c>
      <c r="I65" s="565">
        <f>IFERROR(INDEX('Produtos Selecionados'!$O:$O,MATCH($E65,'Produtos Selecionados'!$E:$E,0)),"-")</f>
        <v>2E-3</v>
      </c>
      <c r="J65" s="566" t="str">
        <f>IFERROR(INDEX('Produtos Selecionados'!$L:$L,MATCH($E65,'Produtos Selecionados'!$E:$E,0)),"-")</f>
        <v>BRL</v>
      </c>
      <c r="K65" s="566">
        <f>IFERROR(INDEX('Produtos Selecionados'!$M:$M,MATCH($E65,'Produtos Selecionados'!$E:$E,0)),"-")</f>
        <v>2190</v>
      </c>
      <c r="L65" s="747"/>
      <c r="M65" s="236" t="str">
        <f>IF(L65="","", L65*L$64)</f>
        <v/>
      </c>
      <c r="N65" s="747"/>
      <c r="O65" s="236" t="str">
        <f>IF(N65="","", N65*N$64)</f>
        <v/>
      </c>
      <c r="P65" s="747"/>
      <c r="Q65" s="236" t="str">
        <f>IF(P65="","", P65*P$64)</f>
        <v/>
      </c>
      <c r="R65" s="747"/>
      <c r="S65" s="236" t="str">
        <f>IF(R65="","", R65*R$64)</f>
        <v/>
      </c>
      <c r="T65" s="747"/>
      <c r="U65" s="236" t="str">
        <f>IF(T65="","", T65*T$64)</f>
        <v/>
      </c>
      <c r="W65" s="747"/>
      <c r="X65" s="222"/>
      <c r="Y65" s="221"/>
    </row>
    <row r="66" spans="2:25" s="237" customFormat="1" ht="15">
      <c r="B66" s="220"/>
      <c r="C66" s="220"/>
      <c r="D66" s="220"/>
      <c r="E66" s="226"/>
      <c r="F66" s="221"/>
      <c r="G66" s="565" t="str">
        <f>IFERROR(INDEX('Produtos Selecionados'!$G:$G,MATCH($E66,'Produtos Selecionados'!$E:$E,0)),"-")</f>
        <v>-</v>
      </c>
      <c r="H66" s="565" t="str">
        <f>IFERROR(INDEX('Produtos Selecionados'!$H:$H,MATCH($E66,'Produtos Selecionados'!$E:$E,0)),"-")</f>
        <v>-</v>
      </c>
      <c r="I66" s="565" t="str">
        <f>IFERROR(INDEX('Produtos Selecionados'!$O:$O,MATCH($E66,'Produtos Selecionados'!$E:$E,0)),"-")</f>
        <v>-</v>
      </c>
      <c r="J66" s="566" t="str">
        <f>IFERROR(INDEX('Produtos Selecionados'!$L:$L,MATCH($E66,'Produtos Selecionados'!$E:$E,0)),"-")</f>
        <v>-</v>
      </c>
      <c r="K66" s="566" t="str">
        <f>IFERROR(INDEX('Produtos Selecionados'!$M:$M,MATCH($E66,'Produtos Selecionados'!$E:$E,0)),"-")</f>
        <v>-</v>
      </c>
      <c r="L66" s="747"/>
      <c r="M66" s="236" t="str">
        <f>IF(L66="","", L66*L$64)</f>
        <v/>
      </c>
      <c r="N66" s="747"/>
      <c r="O66" s="236" t="str">
        <f>IF(N66="","", N66*N$64)</f>
        <v/>
      </c>
      <c r="P66" s="747"/>
      <c r="Q66" s="236" t="str">
        <f>IF(P66="","", P66*P$64)</f>
        <v/>
      </c>
      <c r="R66" s="747"/>
      <c r="S66" s="236" t="str">
        <f>IF(R66="","", R66*R$64)</f>
        <v/>
      </c>
      <c r="T66" s="747"/>
      <c r="U66" s="236" t="str">
        <f>IF(T66="","", T66*T$64)</f>
        <v/>
      </c>
      <c r="W66" s="747"/>
      <c r="X66" s="222"/>
      <c r="Y66" s="221"/>
    </row>
    <row r="67" spans="2:25" s="147" customFormat="1" ht="7.5" customHeight="1">
      <c r="B67" s="223"/>
      <c r="C67" s="223"/>
      <c r="D67" s="223"/>
      <c r="E67" s="146"/>
      <c r="F67" s="869"/>
      <c r="G67" s="182"/>
      <c r="H67" s="182"/>
      <c r="I67" s="182"/>
      <c r="J67" s="182"/>
      <c r="K67" s="182"/>
      <c r="L67" s="773"/>
      <c r="M67" s="247"/>
      <c r="N67" s="773"/>
      <c r="O67" s="247"/>
      <c r="P67" s="773"/>
      <c r="Q67" s="247"/>
      <c r="R67" s="773"/>
      <c r="S67" s="247"/>
      <c r="T67" s="773"/>
      <c r="U67" s="247"/>
      <c r="V67" s="233"/>
      <c r="W67" s="941"/>
      <c r="X67" s="942"/>
      <c r="Y67" s="943"/>
    </row>
    <row r="68" spans="2:25" s="147" customFormat="1" ht="15">
      <c r="B68" s="223"/>
      <c r="C68" s="223" t="s">
        <v>12</v>
      </c>
      <c r="D68" s="223" t="s">
        <v>12</v>
      </c>
      <c r="E68" s="149" t="s">
        <v>628</v>
      </c>
      <c r="F68" s="870"/>
      <c r="G68" s="150"/>
      <c r="H68" s="150"/>
      <c r="I68" s="150"/>
      <c r="J68" s="150"/>
      <c r="K68" s="150"/>
      <c r="L68" s="225">
        <f ca="1">OFFSET('Asset Allocation Tatico'!$B$9, MATCH($E68,OFFSET('Asset Allocation Tatico'!$B$9,,,COUNTA('Asset Allocation Tatico'!$B:$B)-COUNTA('Asset Allocation Tatico'!$B$1:$B$9)),0)-1, MATCH(L$5,'Asset Allocation Tatico'!$D$5:$M$5,0)+2)</f>
        <v>5.0000000000000001E-3</v>
      </c>
      <c r="M68" s="234">
        <f ca="1">SUM(M69:M71)</f>
        <v>5.0000000000000001E-3</v>
      </c>
      <c r="N68" s="225">
        <f ca="1">OFFSET('Asset Allocation Tatico'!$B$9, MATCH($E68,OFFSET('Asset Allocation Tatico'!$B$9,,,COUNTA('Asset Allocation Tatico'!$B:$B)-COUNTA('Asset Allocation Tatico'!$B$1:$B$9)),0)-1, MATCH(N$5,'Asset Allocation Tatico'!$D$5:$M$5,0)+2)</f>
        <v>0.01</v>
      </c>
      <c r="O68" s="234">
        <f ca="1">SUM(O69:O71)</f>
        <v>0.01</v>
      </c>
      <c r="P68" s="225">
        <f ca="1">OFFSET('Asset Allocation Tatico'!$B$9, MATCH($E68,OFFSET('Asset Allocation Tatico'!$B$9,,,COUNTA('Asset Allocation Tatico'!$B:$B)-COUNTA('Asset Allocation Tatico'!$B$1:$B$9)),0)-1, MATCH(P$5,'Asset Allocation Tatico'!$D$5:$M$5,0)+2)</f>
        <v>1.4999999999999999E-2</v>
      </c>
      <c r="Q68" s="234">
        <f ca="1">SUM(Q69:Q71)</f>
        <v>1.4999999999999999E-2</v>
      </c>
      <c r="R68" s="225">
        <f ca="1">OFFSET('Asset Allocation Tatico'!$B$9, MATCH($E68,OFFSET('Asset Allocation Tatico'!$B$9,,,COUNTA('Asset Allocation Tatico'!$B:$B)-COUNTA('Asset Allocation Tatico'!$B$1:$B$9)),0)-1, MATCH(R$5,'Asset Allocation Tatico'!$D$5:$M$5,0)+2)</f>
        <v>1.4999999999999999E-2</v>
      </c>
      <c r="S68" s="234">
        <f ca="1">SUM(S69:S71)</f>
        <v>1.4999999999999999E-2</v>
      </c>
      <c r="T68" s="225">
        <f ca="1">OFFSET('Asset Allocation Tatico'!$B$9, MATCH($E68,OFFSET('Asset Allocation Tatico'!$B$9,,,COUNTA('Asset Allocation Tatico'!$B:$B)-COUNTA('Asset Allocation Tatico'!$B$1:$B$9)),0)-1, MATCH(T$5,'Asset Allocation Tatico'!$D$5:$M$5,0)+2)</f>
        <v>0.01</v>
      </c>
      <c r="U68" s="235">
        <f ca="1">SUM(U69:U71)</f>
        <v>0.01</v>
      </c>
      <c r="W68" s="261"/>
      <c r="X68" s="944"/>
      <c r="Y68" s="945"/>
    </row>
    <row r="69" spans="2:25" s="237" customFormat="1" ht="15">
      <c r="B69" s="220"/>
      <c r="C69" s="220"/>
      <c r="D69" s="220"/>
      <c r="E69" s="226" t="s">
        <v>2611</v>
      </c>
      <c r="F69" s="221" t="s">
        <v>4214</v>
      </c>
      <c r="G69" s="565" t="str">
        <f>IFERROR(INDEX('Produtos Selecionados'!$G:$G,MATCH($E69,'Produtos Selecionados'!$E:$E,0)),"-")</f>
        <v>-</v>
      </c>
      <c r="H69" s="565" t="str">
        <f>IFERROR(INDEX('Produtos Selecionados'!$H:$H,MATCH($E69,'Produtos Selecionados'!$E:$E,0)),"-")</f>
        <v>Sim</v>
      </c>
      <c r="I69" s="565">
        <f>IFERROR(INDEX('Produtos Selecionados'!$O:$O,MATCH($E69,'Produtos Selecionados'!$E:$E,0)),"-")</f>
        <v>4.3499200000000002E-3</v>
      </c>
      <c r="J69" s="566" t="str">
        <f>IFERROR(INDEX('Produtos Selecionados'!$L:$L,MATCH($E69,'Produtos Selecionados'!$E:$E,0)),"-")</f>
        <v>BRL</v>
      </c>
      <c r="K69" s="566">
        <f>IFERROR(INDEX('Produtos Selecionados'!$M:$M,MATCH($E69,'Produtos Selecionados'!$E:$E,0)),"-")</f>
        <v>6</v>
      </c>
      <c r="L69" s="747">
        <v>1</v>
      </c>
      <c r="M69" s="236">
        <f ca="1">IF(L69="","", L69*L$68)</f>
        <v>5.0000000000000001E-3</v>
      </c>
      <c r="N69" s="747">
        <v>1</v>
      </c>
      <c r="O69" s="236">
        <f ca="1">IF(N69="","", N69*N$68)</f>
        <v>0.01</v>
      </c>
      <c r="P69" s="747">
        <v>1</v>
      </c>
      <c r="Q69" s="236">
        <f ca="1">IF(P69="","", P69*P$68)</f>
        <v>1.4999999999999999E-2</v>
      </c>
      <c r="R69" s="747">
        <v>1</v>
      </c>
      <c r="S69" s="236">
        <f ca="1">IF(R69="","", R69*R$68)</f>
        <v>1.4999999999999999E-2</v>
      </c>
      <c r="T69" s="747">
        <v>1</v>
      </c>
      <c r="U69" s="236">
        <f ca="1">IF(T69="","", T69*T$68)</f>
        <v>0.01</v>
      </c>
      <c r="W69" s="747"/>
      <c r="X69" s="222"/>
      <c r="Y69" s="221"/>
    </row>
    <row r="70" spans="2:25" s="237" customFormat="1" ht="15">
      <c r="B70" s="220"/>
      <c r="C70" s="220"/>
      <c r="D70" s="220"/>
      <c r="E70" s="226"/>
      <c r="F70" s="221"/>
      <c r="G70" s="565" t="str">
        <f>IFERROR(INDEX('Produtos Selecionados'!$G:$G,MATCH($E70,'Produtos Selecionados'!$E:$E,0)),"-")</f>
        <v>-</v>
      </c>
      <c r="H70" s="565" t="str">
        <f>IFERROR(INDEX('Produtos Selecionados'!$H:$H,MATCH($E70,'Produtos Selecionados'!$E:$E,0)),"-")</f>
        <v>-</v>
      </c>
      <c r="I70" s="565" t="str">
        <f>IFERROR(INDEX('Produtos Selecionados'!$O:$O,MATCH($E70,'Produtos Selecionados'!$E:$E,0)),"-")</f>
        <v>-</v>
      </c>
      <c r="J70" s="566" t="str">
        <f>IFERROR(INDEX('Produtos Selecionados'!$L:$L,MATCH($E70,'Produtos Selecionados'!$E:$E,0)),"-")</f>
        <v>-</v>
      </c>
      <c r="K70" s="566" t="str">
        <f>IFERROR(INDEX('Produtos Selecionados'!$M:$M,MATCH($E70,'Produtos Selecionados'!$E:$E,0)),"-")</f>
        <v>-</v>
      </c>
      <c r="L70" s="747"/>
      <c r="M70" s="236" t="str">
        <f>IF(L70="","", L70*L$68)</f>
        <v/>
      </c>
      <c r="N70" s="747"/>
      <c r="O70" s="236" t="str">
        <f>IF(N70="","", N70*N$68)</f>
        <v/>
      </c>
      <c r="P70" s="747"/>
      <c r="Q70" s="236" t="str">
        <f>IF(P70="","", P70*P$68)</f>
        <v/>
      </c>
      <c r="R70" s="747"/>
      <c r="S70" s="236" t="str">
        <f>IF(R70="","", R70*R$68)</f>
        <v/>
      </c>
      <c r="T70" s="747"/>
      <c r="U70" s="236" t="str">
        <f>IF(T70="","", T70*T$68)</f>
        <v/>
      </c>
      <c r="W70" s="747"/>
      <c r="X70" s="222"/>
      <c r="Y70" s="221"/>
    </row>
    <row r="71" spans="2:25" s="147" customFormat="1" ht="9" customHeight="1">
      <c r="B71" s="223"/>
      <c r="C71" s="223"/>
      <c r="D71" s="223"/>
      <c r="E71" s="273"/>
      <c r="F71" s="873"/>
      <c r="G71" s="568"/>
      <c r="H71" s="568"/>
      <c r="I71" s="568"/>
      <c r="J71" s="568"/>
      <c r="K71" s="568"/>
      <c r="L71" s="748"/>
      <c r="M71" s="238" t="str">
        <f>IF(L71="","", L71*L$11)</f>
        <v/>
      </c>
      <c r="N71" s="780"/>
      <c r="O71" s="238" t="str">
        <f>IF(N71="","", N71*N$11)</f>
        <v/>
      </c>
      <c r="P71" s="748"/>
      <c r="Q71" s="238" t="str">
        <f>IF(P71="","", P71*P$11)</f>
        <v/>
      </c>
      <c r="R71" s="748"/>
      <c r="S71" s="238" t="str">
        <f>IF(R71="","", R71*R$11)</f>
        <v/>
      </c>
      <c r="T71" s="748"/>
      <c r="U71" s="238" t="str">
        <f>IF(T71="","", T71*T$11)</f>
        <v/>
      </c>
      <c r="V71" s="233"/>
      <c r="W71" s="780"/>
      <c r="X71" s="951"/>
      <c r="Y71" s="952"/>
    </row>
    <row r="72" spans="2:25" s="108" customFormat="1" ht="15.75">
      <c r="B72" s="270"/>
      <c r="C72" s="270"/>
      <c r="D72" s="223" t="s">
        <v>1391</v>
      </c>
      <c r="E72" s="323" t="s">
        <v>13</v>
      </c>
      <c r="F72" s="868"/>
      <c r="G72" s="564"/>
      <c r="H72" s="564"/>
      <c r="I72" s="564"/>
      <c r="J72" s="564"/>
      <c r="K72" s="564"/>
      <c r="L72" s="265">
        <f ca="1">OFFSET('Asset Allocation Tatico'!$B$9, MATCH($E72,OFFSET('Asset Allocation Tatico'!$B$9,,,COUNTA('Asset Allocation Tatico'!$B:$B)-COUNTA('Asset Allocation Tatico'!$B$1:$B$9)),0)-1, MATCH(L$5,'Asset Allocation Tatico'!$D$5:$M$5,0)+2)</f>
        <v>0</v>
      </c>
      <c r="M72" s="271">
        <f>M74+M87</f>
        <v>0</v>
      </c>
      <c r="N72" s="265">
        <f ca="1">OFFSET('Asset Allocation Tatico'!$B$9, MATCH($E72,OFFSET('Asset Allocation Tatico'!$B$9,,,COUNTA('Asset Allocation Tatico'!$B:$B)-COUNTA('Asset Allocation Tatico'!$B$1:$B$9)),0)-1, MATCH(N$5,'Asset Allocation Tatico'!$D$5:$M$5,0)+2)</f>
        <v>0.1</v>
      </c>
      <c r="O72" s="271">
        <f>O74+O87</f>
        <v>9.9999999999999978E-2</v>
      </c>
      <c r="P72" s="265">
        <f ca="1">OFFSET('Asset Allocation Tatico'!$B$9, MATCH($E72,OFFSET('Asset Allocation Tatico'!$B$9,,,COUNTA('Asset Allocation Tatico'!$B:$B)-COUNTA('Asset Allocation Tatico'!$B$1:$B$9)),0)-1, MATCH(P$5,'Asset Allocation Tatico'!$D$5:$M$5,0)+2)</f>
        <v>0.2</v>
      </c>
      <c r="Q72" s="271">
        <f>Q74+Q87</f>
        <v>0.2</v>
      </c>
      <c r="R72" s="265">
        <f ca="1">OFFSET('Asset Allocation Tatico'!$B$9, MATCH($E72,OFFSET('Asset Allocation Tatico'!$B$9,,,COUNTA('Asset Allocation Tatico'!$B:$B)-COUNTA('Asset Allocation Tatico'!$B$1:$B$9)),0)-1, MATCH(R$5,'Asset Allocation Tatico'!$D$5:$M$5,0)+2)</f>
        <v>0.3</v>
      </c>
      <c r="S72" s="271">
        <f>S74+S87</f>
        <v>0.30000000000000004</v>
      </c>
      <c r="T72" s="265">
        <f ca="1">OFFSET('Asset Allocation Tatico'!$B$9, MATCH($E72,OFFSET('Asset Allocation Tatico'!$B$9,,,COUNTA('Asset Allocation Tatico'!$B:$B)-COUNTA('Asset Allocation Tatico'!$B$1:$B$9)),0)-1, MATCH(T$5,'Asset Allocation Tatico'!$D$5:$M$5,0)+2)</f>
        <v>0.35</v>
      </c>
      <c r="U72" s="271">
        <f>U74+U87</f>
        <v>0.34999999999999992</v>
      </c>
      <c r="V72" s="272"/>
      <c r="W72" s="938"/>
      <c r="X72" s="939"/>
      <c r="Y72" s="940"/>
    </row>
    <row r="73" spans="2:25" s="147" customFormat="1" ht="5.25" customHeight="1">
      <c r="B73" s="223"/>
      <c r="C73" s="223"/>
      <c r="D73" s="223"/>
      <c r="F73" s="869"/>
      <c r="G73" s="182"/>
      <c r="H73" s="182"/>
      <c r="I73" s="182"/>
      <c r="J73" s="182"/>
      <c r="K73" s="182"/>
      <c r="L73" s="258"/>
      <c r="M73" s="259"/>
      <c r="N73" s="258"/>
      <c r="O73" s="259"/>
      <c r="P73" s="258"/>
      <c r="Q73" s="259"/>
      <c r="R73" s="258"/>
      <c r="S73" s="259"/>
      <c r="T73" s="258"/>
      <c r="U73" s="259"/>
      <c r="V73" s="260"/>
      <c r="W73" s="953"/>
      <c r="X73" s="942"/>
      <c r="Y73" s="943"/>
    </row>
    <row r="74" spans="2:25" s="147" customFormat="1" ht="15">
      <c r="B74" s="223"/>
      <c r="C74" s="223" t="s">
        <v>12</v>
      </c>
      <c r="D74" s="223" t="s">
        <v>12</v>
      </c>
      <c r="E74" s="149" t="s">
        <v>615</v>
      </c>
      <c r="F74" s="870"/>
      <c r="G74" s="150"/>
      <c r="H74" s="150"/>
      <c r="I74" s="150"/>
      <c r="J74" s="150"/>
      <c r="K74" s="150"/>
      <c r="L74" s="261">
        <v>0</v>
      </c>
      <c r="M74" s="234">
        <f>SUM(M75:M86)</f>
        <v>0</v>
      </c>
      <c r="N74" s="261">
        <v>0.1</v>
      </c>
      <c r="O74" s="234">
        <f>SUM(O75:O86)</f>
        <v>9.9999999999999978E-2</v>
      </c>
      <c r="P74" s="261">
        <v>0.18</v>
      </c>
      <c r="Q74" s="234">
        <f>SUM(Q75:Q86)</f>
        <v>0.18000000000000002</v>
      </c>
      <c r="R74" s="261">
        <v>0.26500000000000001</v>
      </c>
      <c r="S74" s="234">
        <f>SUM(S75:S86)</f>
        <v>0.26500000000000001</v>
      </c>
      <c r="T74" s="261">
        <v>0.30499999999999999</v>
      </c>
      <c r="U74" s="235">
        <f>SUM(U75:U86)</f>
        <v>0.30499999999999994</v>
      </c>
      <c r="V74" s="151"/>
      <c r="W74" s="261"/>
      <c r="X74" s="944"/>
      <c r="Y74" s="945"/>
    </row>
    <row r="75" spans="2:25" s="237" customFormat="1" ht="15">
      <c r="B75" s="220"/>
      <c r="C75" s="220"/>
      <c r="D75" s="220"/>
      <c r="E75" s="226" t="s">
        <v>1715</v>
      </c>
      <c r="F75" s="221" t="s">
        <v>4214</v>
      </c>
      <c r="G75" s="565" t="str">
        <f>IFERROR(INDEX('Produtos Selecionados'!$G:$G,MATCH($E75,'Produtos Selecionados'!$E:$E,0)),"-")</f>
        <v>-</v>
      </c>
      <c r="H75" s="565" t="str">
        <f>IFERROR(INDEX('Produtos Selecionados'!$H:$H,MATCH($E75,'Produtos Selecionados'!$E:$E,0)),"-")</f>
        <v>Sim</v>
      </c>
      <c r="I75" s="565">
        <f>IFERROR(INDEX('Produtos Selecionados'!$O:$O,MATCH($E75,'Produtos Selecionados'!$E:$E,0)),"-")</f>
        <v>4.0000000000000001E-3</v>
      </c>
      <c r="J75" s="566" t="str">
        <f>IFERROR(INDEX('Produtos Selecionados'!$L:$L,MATCH($E75,'Produtos Selecionados'!$E:$E,0)),"-")</f>
        <v>BRL</v>
      </c>
      <c r="K75" s="566">
        <f>IFERROR(INDEX('Produtos Selecionados'!$M:$M,MATCH($E75,'Produtos Selecionados'!$E:$E,0)),"-")</f>
        <v>31</v>
      </c>
      <c r="L75" s="747"/>
      <c r="M75" s="236" t="str">
        <f t="shared" ref="M75:M83" si="20">IF(L75="","", L75*L$74)</f>
        <v/>
      </c>
      <c r="N75" s="747"/>
      <c r="O75" s="236" t="str">
        <f t="shared" ref="O75:O83" si="21">IF(N75="","", N75*N$74)</f>
        <v/>
      </c>
      <c r="P75" s="747"/>
      <c r="Q75" s="236" t="str">
        <f t="shared" ref="Q75:Q83" si="22">IF(P75="","", P75*P$74)</f>
        <v/>
      </c>
      <c r="R75" s="747"/>
      <c r="S75" s="236" t="str">
        <f t="shared" ref="S75:S83" si="23">IF(R75="","", R75*R$74)</f>
        <v/>
      </c>
      <c r="T75" s="747"/>
      <c r="U75" s="236" t="str">
        <f t="shared" ref="U75:U83" si="24">IF(T75="","", T75*T$74)</f>
        <v/>
      </c>
      <c r="W75" s="747" t="s">
        <v>630</v>
      </c>
      <c r="X75" s="222"/>
      <c r="Y75" s="221"/>
    </row>
    <row r="76" spans="2:25" s="237" customFormat="1" ht="15">
      <c r="B76" s="220"/>
      <c r="C76" s="220"/>
      <c r="D76" s="220"/>
      <c r="E76" s="226" t="s">
        <v>1714</v>
      </c>
      <c r="F76" s="221" t="s">
        <v>4214</v>
      </c>
      <c r="G76" s="565" t="str">
        <f>IFERROR(INDEX('Produtos Selecionados'!$G:$G,MATCH($E76,'Produtos Selecionados'!$E:$E,0)),"-")</f>
        <v>-</v>
      </c>
      <c r="H76" s="565" t="str">
        <f>IFERROR(INDEX('Produtos Selecionados'!$H:$H,MATCH($E76,'Produtos Selecionados'!$E:$E,0)),"-")</f>
        <v>Não</v>
      </c>
      <c r="I76" s="565">
        <f>IFERROR(INDEX('Produtos Selecionados'!$O:$O,MATCH($E76,'Produtos Selecionados'!$E:$E,0)),"-")</f>
        <v>4.8937499999999997E-3</v>
      </c>
      <c r="J76" s="566" t="str">
        <f>IFERROR(INDEX('Produtos Selecionados'!$L:$L,MATCH($E76,'Produtos Selecionados'!$E:$E,0)),"-")</f>
        <v>BRL</v>
      </c>
      <c r="K76" s="566">
        <f>IFERROR(INDEX('Produtos Selecionados'!$M:$M,MATCH($E76,'Produtos Selecionados'!$E:$E,0)),"-")</f>
        <v>31</v>
      </c>
      <c r="L76" s="747"/>
      <c r="M76" s="236" t="str">
        <f t="shared" si="20"/>
        <v/>
      </c>
      <c r="N76" s="747"/>
      <c r="O76" s="236" t="str">
        <f t="shared" si="21"/>
        <v/>
      </c>
      <c r="P76" s="747"/>
      <c r="Q76" s="236" t="str">
        <f t="shared" si="22"/>
        <v/>
      </c>
      <c r="R76" s="747"/>
      <c r="S76" s="236" t="str">
        <f t="shared" si="23"/>
        <v/>
      </c>
      <c r="T76" s="747"/>
      <c r="U76" s="236" t="str">
        <f t="shared" si="24"/>
        <v/>
      </c>
      <c r="W76" s="747" t="s">
        <v>630</v>
      </c>
      <c r="X76" s="222"/>
      <c r="Y76" s="221"/>
    </row>
    <row r="77" spans="2:25" s="237" customFormat="1" ht="15">
      <c r="B77" s="220"/>
      <c r="C77" s="220"/>
      <c r="D77" s="220"/>
      <c r="E77" s="226" t="s">
        <v>1713</v>
      </c>
      <c r="F77" s="221" t="s">
        <v>4214</v>
      </c>
      <c r="G77" s="565" t="str">
        <f>IFERROR(INDEX('Produtos Selecionados'!$G:$G,MATCH($E77,'Produtos Selecionados'!$E:$E,0)),"-")</f>
        <v>-</v>
      </c>
      <c r="H77" s="565" t="str">
        <f>IFERROR(INDEX('Produtos Selecionados'!$H:$H,MATCH($E77,'Produtos Selecionados'!$E:$E,0)),"-")</f>
        <v>Sim</v>
      </c>
      <c r="I77" s="565">
        <f>IFERROR(INDEX('Produtos Selecionados'!$O:$O,MATCH($E77,'Produtos Selecionados'!$E:$E,0)),"-")</f>
        <v>5.0673000000000003E-3</v>
      </c>
      <c r="J77" s="566" t="str">
        <f>IFERROR(INDEX('Produtos Selecionados'!$L:$L,MATCH($E77,'Produtos Selecionados'!$E:$E,0)),"-")</f>
        <v>BRL</v>
      </c>
      <c r="K77" s="566">
        <f>IFERROR(INDEX('Produtos Selecionados'!$M:$M,MATCH($E77,'Produtos Selecionados'!$E:$E,0)),"-")</f>
        <v>31</v>
      </c>
      <c r="L77" s="747"/>
      <c r="M77" s="236" t="str">
        <f>IF(L77="","", L77*L$74)</f>
        <v/>
      </c>
      <c r="N77" s="747"/>
      <c r="O77" s="236" t="str">
        <f>IF(N77="","", N77*N$74)</f>
        <v/>
      </c>
      <c r="P77" s="747"/>
      <c r="Q77" s="236" t="str">
        <f>IF(P77="","", P77*P$74)</f>
        <v/>
      </c>
      <c r="R77" s="747"/>
      <c r="S77" s="236" t="str">
        <f>IF(R77="","", R77*R$74)</f>
        <v/>
      </c>
      <c r="T77" s="747"/>
      <c r="U77" s="236" t="str">
        <f>IF(T77="","", T77*T$74)</f>
        <v/>
      </c>
      <c r="W77" s="747" t="s">
        <v>630</v>
      </c>
      <c r="X77" s="222"/>
      <c r="Y77" s="221"/>
    </row>
    <row r="78" spans="2:25" s="237" customFormat="1" ht="15">
      <c r="B78" s="220"/>
      <c r="C78" s="220"/>
      <c r="D78" s="220"/>
      <c r="E78" s="226" t="s">
        <v>2607</v>
      </c>
      <c r="F78" s="221" t="s">
        <v>4214</v>
      </c>
      <c r="G78" s="565" t="str">
        <f>IFERROR(INDEX('Produtos Selecionados'!$G:$G,MATCH($E78,'Produtos Selecionados'!$E:$E,0)),"-")</f>
        <v>MFO</v>
      </c>
      <c r="H78" s="565" t="str">
        <f>IFERROR(INDEX('Produtos Selecionados'!$H:$H,MATCH($E78,'Produtos Selecionados'!$E:$E,0)),"-")</f>
        <v>Sim</v>
      </c>
      <c r="I78" s="565">
        <f>IFERROR(INDEX('Produtos Selecionados'!$O:$O,MATCH($E78,'Produtos Selecionados'!$E:$E,0)),"-")</f>
        <v>3.16666E-3</v>
      </c>
      <c r="J78" s="566" t="str">
        <f>IFERROR(INDEX('Produtos Selecionados'!$L:$L,MATCH($E78,'Produtos Selecionados'!$E:$E,0)),"-")</f>
        <v>BRL</v>
      </c>
      <c r="K78" s="566">
        <f>IFERROR(INDEX('Produtos Selecionados'!$M:$M,MATCH($E78,'Produtos Selecionados'!$E:$E,0)),"-")</f>
        <v>61</v>
      </c>
      <c r="L78" s="747"/>
      <c r="M78" s="236" t="str">
        <f>IF(L78="","", L78*L$74)</f>
        <v/>
      </c>
      <c r="N78" s="747">
        <f>2.75%/N$74</f>
        <v>0.27499999999999997</v>
      </c>
      <c r="O78" s="236">
        <f>IF(N78="","", N78*N$74)</f>
        <v>2.7499999999999997E-2</v>
      </c>
      <c r="P78" s="747">
        <f>5%/P$74</f>
        <v>0.27777777777777779</v>
      </c>
      <c r="Q78" s="236">
        <f>IF(P78="","", P78*P$74)</f>
        <v>0.05</v>
      </c>
      <c r="R78" s="747">
        <f>5.25%/R$74</f>
        <v>0.1981132075471698</v>
      </c>
      <c r="S78" s="236">
        <f>IF(R78="","", R78*R$74)</f>
        <v>5.2499999999999998E-2</v>
      </c>
      <c r="T78" s="747">
        <f>5.6%/T$74</f>
        <v>0.18360655737704917</v>
      </c>
      <c r="U78" s="236">
        <f>IF(T78="","", T78*T$74)</f>
        <v>5.5999999999999994E-2</v>
      </c>
      <c r="W78" s="747" t="s">
        <v>630</v>
      </c>
      <c r="X78" s="222"/>
      <c r="Y78" s="221"/>
    </row>
    <row r="79" spans="2:25" s="237" customFormat="1" ht="15">
      <c r="B79" s="220"/>
      <c r="C79" s="220"/>
      <c r="D79" s="220"/>
      <c r="E79" s="226" t="s">
        <v>2082</v>
      </c>
      <c r="F79" s="221" t="s">
        <v>4214</v>
      </c>
      <c r="G79" s="565" t="str">
        <f>IFERROR(INDEX('Produtos Selecionados'!$G:$G,MATCH($E79,'Produtos Selecionados'!$E:$E,0)),"-")</f>
        <v>-</v>
      </c>
      <c r="H79" s="565" t="str">
        <f>IFERROR(INDEX('Produtos Selecionados'!$H:$H,MATCH($E79,'Produtos Selecionados'!$E:$E,0)),"-")</f>
        <v>Sim</v>
      </c>
      <c r="I79" s="565">
        <f>IFERROR(INDEX('Produtos Selecionados'!$O:$O,MATCH($E79,'Produtos Selecionados'!$E:$E,0)),"-")</f>
        <v>3.9500000000000004E-3</v>
      </c>
      <c r="J79" s="566" t="str">
        <f>IFERROR(INDEX('Produtos Selecionados'!$L:$L,MATCH($E79,'Produtos Selecionados'!$E:$E,0)),"-")</f>
        <v>BRL</v>
      </c>
      <c r="K79" s="566">
        <f>IFERROR(INDEX('Produtos Selecionados'!$M:$M,MATCH($E79,'Produtos Selecionados'!$E:$E,0)),"-")</f>
        <v>90</v>
      </c>
      <c r="L79" s="747"/>
      <c r="M79" s="236" t="str">
        <f>IF(L79="","", L79*L$74)</f>
        <v/>
      </c>
      <c r="N79" s="747">
        <f>2.75%/N$74</f>
        <v>0.27499999999999997</v>
      </c>
      <c r="O79" s="236">
        <f>IF(N79="","", N79*N$74)</f>
        <v>2.7499999999999997E-2</v>
      </c>
      <c r="P79" s="747">
        <f>5%/P$74</f>
        <v>0.27777777777777779</v>
      </c>
      <c r="Q79" s="236">
        <f>IF(P79="","", P79*P$74)</f>
        <v>0.05</v>
      </c>
      <c r="R79" s="747">
        <f>5.25%/R$74</f>
        <v>0.1981132075471698</v>
      </c>
      <c r="S79" s="236">
        <f>IF(R79="","", R79*R$74)</f>
        <v>5.2499999999999998E-2</v>
      </c>
      <c r="T79" s="747">
        <f>5.6%/T$74</f>
        <v>0.18360655737704917</v>
      </c>
      <c r="U79" s="236">
        <f>IF(T79="","", T79*T$74)</f>
        <v>5.5999999999999994E-2</v>
      </c>
      <c r="W79" s="747" t="s">
        <v>630</v>
      </c>
      <c r="X79" s="222"/>
      <c r="Y79" s="221"/>
    </row>
    <row r="80" spans="2:25" s="237" customFormat="1" ht="15">
      <c r="B80" s="220"/>
      <c r="C80" s="220"/>
      <c r="D80" s="220"/>
      <c r="E80" s="226" t="s">
        <v>2070</v>
      </c>
      <c r="F80" s="221" t="s">
        <v>4214</v>
      </c>
      <c r="G80" s="565" t="str">
        <f>IFERROR(INDEX('Produtos Selecionados'!$G:$G,MATCH($E80,'Produtos Selecionados'!$E:$E,0)),"-")</f>
        <v>-</v>
      </c>
      <c r="H80" s="565" t="str">
        <f>IFERROR(INDEX('Produtos Selecionados'!$H:$H,MATCH($E80,'Produtos Selecionados'!$E:$E,0)),"-")</f>
        <v>Sim</v>
      </c>
      <c r="I80" s="565">
        <f>IFERROR(INDEX('Produtos Selecionados'!$O:$O,MATCH($E80,'Produtos Selecionados'!$E:$E,0)),"-")</f>
        <v>4.7499999999999999E-3</v>
      </c>
      <c r="J80" s="566" t="str">
        <f>IFERROR(INDEX('Produtos Selecionados'!$L:$L,MATCH($E80,'Produtos Selecionados'!$E:$E,0)),"-")</f>
        <v>BRL</v>
      </c>
      <c r="K80" s="566">
        <f>IFERROR(INDEX('Produtos Selecionados'!$M:$M,MATCH($E80,'Produtos Selecionados'!$E:$E,0)),"-")</f>
        <v>31</v>
      </c>
      <c r="L80" s="747"/>
      <c r="M80" s="236" t="str">
        <f t="shared" si="20"/>
        <v/>
      </c>
      <c r="N80" s="747">
        <f>2.25%/N$74</f>
        <v>0.22499999999999998</v>
      </c>
      <c r="O80" s="236">
        <f t="shared" si="21"/>
        <v>2.2499999999999999E-2</v>
      </c>
      <c r="P80" s="747">
        <f>4%/P$74</f>
        <v>0.22222222222222224</v>
      </c>
      <c r="Q80" s="236">
        <f t="shared" si="22"/>
        <v>0.04</v>
      </c>
      <c r="R80" s="747">
        <f>4.25%/R$74</f>
        <v>0.16037735849056603</v>
      </c>
      <c r="S80" s="236">
        <f t="shared" si="23"/>
        <v>4.2500000000000003E-2</v>
      </c>
      <c r="T80" s="747">
        <f>5%/T$74</f>
        <v>0.16393442622950821</v>
      </c>
      <c r="U80" s="236">
        <f t="shared" si="24"/>
        <v>0.05</v>
      </c>
      <c r="W80" s="747" t="s">
        <v>630</v>
      </c>
      <c r="X80" s="222"/>
      <c r="Y80" s="221"/>
    </row>
    <row r="81" spans="2:25" s="237" customFormat="1" ht="15">
      <c r="B81" s="220"/>
      <c r="C81" s="220"/>
      <c r="D81" s="220"/>
      <c r="E81" s="226" t="s">
        <v>4799</v>
      </c>
      <c r="F81" s="221" t="s">
        <v>4214</v>
      </c>
      <c r="G81" s="565" t="str">
        <f>IFERROR(INDEX('Produtos Selecionados'!$G:$G,MATCH($E81,'Produtos Selecionados'!$E:$E,0)),"-")</f>
        <v>-</v>
      </c>
      <c r="H81" s="565" t="str">
        <f>IFERROR(INDEX('Produtos Selecionados'!$H:$H,MATCH($E81,'Produtos Selecionados'!$E:$E,0)),"-")</f>
        <v>Sim</v>
      </c>
      <c r="I81" s="565">
        <f>IFERROR(INDEX('Produtos Selecionados'!$O:$O,MATCH($E81,'Produtos Selecionados'!$E:$E,0)),"-")</f>
        <v>3.8E-3</v>
      </c>
      <c r="J81" s="566" t="str">
        <f>IFERROR(INDEX('Produtos Selecionados'!$L:$L,MATCH($E81,'Produtos Selecionados'!$E:$E,0)),"-")</f>
        <v>BRL</v>
      </c>
      <c r="K81" s="566">
        <f>IFERROR(INDEX('Produtos Selecionados'!$M:$M,MATCH($E81,'Produtos Selecionados'!$E:$E,0)),"-")</f>
        <v>30</v>
      </c>
      <c r="L81" s="747"/>
      <c r="M81" s="236" t="str">
        <f>IF(L81="","", L81*L$74)</f>
        <v/>
      </c>
      <c r="N81" s="747">
        <f>2.25%/N$74</f>
        <v>0.22499999999999998</v>
      </c>
      <c r="O81" s="236">
        <f>IF(N81="","", N81*N$74)</f>
        <v>2.2499999999999999E-2</v>
      </c>
      <c r="P81" s="747">
        <f>4%/P$74</f>
        <v>0.22222222222222224</v>
      </c>
      <c r="Q81" s="236">
        <f>IF(P81="","", P81*P$74)</f>
        <v>0.04</v>
      </c>
      <c r="R81" s="747">
        <f>4.25%/R$74</f>
        <v>0.16037735849056603</v>
      </c>
      <c r="S81" s="236">
        <f>IF(R81="","", R81*R$74)</f>
        <v>4.2500000000000003E-2</v>
      </c>
      <c r="T81" s="747">
        <f>5%/T$74</f>
        <v>0.16393442622950821</v>
      </c>
      <c r="U81" s="236">
        <f>IF(T81="","", T81*T$74)</f>
        <v>0.05</v>
      </c>
      <c r="W81" s="747" t="s">
        <v>630</v>
      </c>
      <c r="X81" s="222"/>
      <c r="Y81" s="221"/>
    </row>
    <row r="82" spans="2:25" s="237" customFormat="1" ht="15">
      <c r="B82" s="220"/>
      <c r="C82" s="220"/>
      <c r="D82" s="220"/>
      <c r="E82" s="226" t="s">
        <v>1716</v>
      </c>
      <c r="F82" s="221" t="s">
        <v>4214</v>
      </c>
      <c r="G82" s="565" t="str">
        <f>IFERROR(INDEX('Produtos Selecionados'!$G:$G,MATCH($E82,'Produtos Selecionados'!$E:$E,0)),"-")</f>
        <v>-</v>
      </c>
      <c r="H82" s="565" t="str">
        <f>IFERROR(INDEX('Produtos Selecionados'!$H:$H,MATCH($E82,'Produtos Selecionados'!$E:$E,0)),"-")</f>
        <v>Sim</v>
      </c>
      <c r="I82" s="565">
        <f>IFERROR(INDEX('Produtos Selecionados'!$O:$O,MATCH($E82,'Produtos Selecionados'!$E:$E,0)),"-")</f>
        <v>4.7499999999999999E-3</v>
      </c>
      <c r="J82" s="566" t="str">
        <f>IFERROR(INDEX('Produtos Selecionados'!$L:$L,MATCH($E82,'Produtos Selecionados'!$E:$E,0)),"-")</f>
        <v>BRL</v>
      </c>
      <c r="K82" s="566">
        <f>IFERROR(INDEX('Produtos Selecionados'!$M:$M,MATCH($E82,'Produtos Selecionados'!$E:$E,0)),"-")</f>
        <v>31</v>
      </c>
      <c r="L82" s="747"/>
      <c r="M82" s="236" t="str">
        <f t="shared" si="20"/>
        <v/>
      </c>
      <c r="N82" s="747"/>
      <c r="O82" s="236" t="str">
        <f t="shared" si="21"/>
        <v/>
      </c>
      <c r="P82" s="747"/>
      <c r="Q82" s="236" t="str">
        <f t="shared" si="22"/>
        <v/>
      </c>
      <c r="R82" s="747">
        <f>4.25%/R$74</f>
        <v>0.16037735849056603</v>
      </c>
      <c r="S82" s="236">
        <f t="shared" si="23"/>
        <v>4.2500000000000003E-2</v>
      </c>
      <c r="T82" s="747">
        <f>5%/T$74</f>
        <v>0.16393442622950821</v>
      </c>
      <c r="U82" s="236">
        <f t="shared" si="24"/>
        <v>0.05</v>
      </c>
      <c r="W82" s="747" t="s">
        <v>630</v>
      </c>
      <c r="X82" s="222"/>
      <c r="Y82" s="221"/>
    </row>
    <row r="83" spans="2:25" s="237" customFormat="1" ht="15">
      <c r="B83" s="220"/>
      <c r="C83" s="220"/>
      <c r="D83" s="220"/>
      <c r="E83" s="226" t="s">
        <v>1723</v>
      </c>
      <c r="F83" s="221" t="s">
        <v>4214</v>
      </c>
      <c r="G83" s="565" t="str">
        <f>IFERROR(INDEX('Produtos Selecionados'!$G:$G,MATCH($E83,'Produtos Selecionados'!$E:$E,0)),"-")</f>
        <v>-</v>
      </c>
      <c r="H83" s="565" t="str">
        <f>IFERROR(INDEX('Produtos Selecionados'!$H:$H,MATCH($E83,'Produtos Selecionados'!$E:$E,0)),"-")</f>
        <v>Não</v>
      </c>
      <c r="I83" s="565">
        <f>IFERROR(INDEX('Produtos Selecionados'!$O:$O,MATCH($E83,'Produtos Selecionados'!$E:$E,0)),"-")</f>
        <v>4.0000000000000001E-3</v>
      </c>
      <c r="J83" s="566" t="str">
        <f>IFERROR(INDEX('Produtos Selecionados'!$L:$L,MATCH($E83,'Produtos Selecionados'!$E:$E,0)),"-")</f>
        <v>BRL</v>
      </c>
      <c r="K83" s="566">
        <f>IFERROR(INDEX('Produtos Selecionados'!$M:$M,MATCH($E83,'Produtos Selecionados'!$E:$E,0)),"-")</f>
        <v>31</v>
      </c>
      <c r="L83" s="747"/>
      <c r="M83" s="236" t="str">
        <f t="shared" si="20"/>
        <v/>
      </c>
      <c r="N83" s="747"/>
      <c r="O83" s="236" t="str">
        <f t="shared" si="21"/>
        <v/>
      </c>
      <c r="P83" s="747"/>
      <c r="Q83" s="236" t="str">
        <f t="shared" si="22"/>
        <v/>
      </c>
      <c r="R83" s="747"/>
      <c r="S83" s="236" t="str">
        <f t="shared" si="23"/>
        <v/>
      </c>
      <c r="T83" s="747"/>
      <c r="U83" s="236" t="str">
        <f t="shared" si="24"/>
        <v/>
      </c>
      <c r="W83" s="747" t="s">
        <v>630</v>
      </c>
      <c r="X83" s="222"/>
      <c r="Y83" s="221"/>
    </row>
    <row r="84" spans="2:25" s="237" customFormat="1" ht="15">
      <c r="B84" s="220"/>
      <c r="C84" s="220"/>
      <c r="D84" s="220"/>
      <c r="E84" s="226" t="s">
        <v>1722</v>
      </c>
      <c r="F84" s="221" t="s">
        <v>4214</v>
      </c>
      <c r="G84" s="565" t="str">
        <f>IFERROR(INDEX('Produtos Selecionados'!$G:$G,MATCH($E84,'Produtos Selecionados'!$E:$E,0)),"-")</f>
        <v>-</v>
      </c>
      <c r="H84" s="565" t="str">
        <f>IFERROR(INDEX('Produtos Selecionados'!$H:$H,MATCH($E84,'Produtos Selecionados'!$E:$E,0)),"-")</f>
        <v>Sim</v>
      </c>
      <c r="I84" s="565">
        <f>IFERROR(INDEX('Produtos Selecionados'!$O:$O,MATCH($E84,'Produtos Selecionados'!$E:$E,0)),"-")</f>
        <v>4.7999999999999996E-3</v>
      </c>
      <c r="J84" s="566" t="str">
        <f>IFERROR(INDEX('Produtos Selecionados'!$L:$L,MATCH($E84,'Produtos Selecionados'!$E:$E,0)),"-")</f>
        <v>BRL</v>
      </c>
      <c r="K84" s="566">
        <f>IFERROR(INDEX('Produtos Selecionados'!$M:$M,MATCH($E84,'Produtos Selecionados'!$E:$E,0)),"-")</f>
        <v>31</v>
      </c>
      <c r="L84" s="747"/>
      <c r="M84" s="236" t="str">
        <f>IF(L84="","", L84*L$74)</f>
        <v/>
      </c>
      <c r="N84" s="747"/>
      <c r="O84" s="236" t="str">
        <f>IF(N84="","", N84*N$74)</f>
        <v/>
      </c>
      <c r="P84" s="747"/>
      <c r="Q84" s="236" t="str">
        <f>IF(P84="","", P84*P$74)</f>
        <v/>
      </c>
      <c r="R84" s="747">
        <f>3.25%/R$74</f>
        <v>0.12264150943396226</v>
      </c>
      <c r="S84" s="236">
        <f>IF(R84="","", R84*R$74)</f>
        <v>3.2500000000000001E-2</v>
      </c>
      <c r="T84" s="747">
        <f>4.3%/T$74</f>
        <v>0.14098360655737704</v>
      </c>
      <c r="U84" s="236">
        <f>IF(T84="","", T84*T$74)</f>
        <v>4.2999999999999997E-2</v>
      </c>
      <c r="W84" s="747" t="s">
        <v>630</v>
      </c>
      <c r="X84" s="222"/>
      <c r="Y84" s="221"/>
    </row>
    <row r="85" spans="2:25" s="237" customFormat="1" ht="15">
      <c r="B85" s="220"/>
      <c r="C85" s="220"/>
      <c r="D85" s="220"/>
      <c r="E85" s="226" t="s">
        <v>2614</v>
      </c>
      <c r="F85" s="221" t="s">
        <v>4214</v>
      </c>
      <c r="G85" s="565" t="str">
        <f>IFERROR(INDEX('Produtos Selecionados'!$G:$G,MATCH($E85,'Produtos Selecionados'!$E:$E,0)),"-")</f>
        <v>-</v>
      </c>
      <c r="H85" s="565" t="str">
        <f>IFERROR(INDEX('Produtos Selecionados'!$H:$H,MATCH($E85,'Produtos Selecionados'!$E:$E,0)),"-")</f>
        <v>Sim</v>
      </c>
      <c r="I85" s="565">
        <f>IFERROR(INDEX('Produtos Selecionados'!$O:$O,MATCH($E85,'Produtos Selecionados'!$E:$E,0)),"-")</f>
        <v>5.0666666666666698E-3</v>
      </c>
      <c r="J85" s="566" t="str">
        <f>IFERROR(INDEX('Produtos Selecionados'!$L:$L,MATCH($E85,'Produtos Selecionados'!$E:$E,0)),"-")</f>
        <v>BRL</v>
      </c>
      <c r="K85" s="566">
        <f>IFERROR(INDEX('Produtos Selecionados'!$M:$M,MATCH($E85,'Produtos Selecionados'!$E:$E,0)),"-")</f>
        <v>30</v>
      </c>
      <c r="L85" s="747"/>
      <c r="M85" s="236" t="str">
        <f>IF(L85="","", L85*L$74)</f>
        <v/>
      </c>
      <c r="N85" s="747"/>
      <c r="O85" s="236" t="str">
        <f>IF(N85="","", N85*N$74)</f>
        <v/>
      </c>
      <c r="P85" s="747"/>
      <c r="Q85" s="236" t="str">
        <f>IF(P85="","", P85*P$74)</f>
        <v/>
      </c>
      <c r="R85" s="747"/>
      <c r="S85" s="236" t="str">
        <f>IF(R85="","", R85*R$74)</f>
        <v/>
      </c>
      <c r="T85" s="747"/>
      <c r="U85" s="236" t="str">
        <f>IF(T85="","", T85*T$74)</f>
        <v/>
      </c>
      <c r="W85" s="747" t="s">
        <v>630</v>
      </c>
      <c r="X85" s="222"/>
      <c r="Y85" s="221"/>
    </row>
    <row r="86" spans="2:25" s="147" customFormat="1" ht="8.25" customHeight="1">
      <c r="B86" s="223"/>
      <c r="C86" s="223"/>
      <c r="D86" s="223"/>
      <c r="E86" s="168"/>
      <c r="F86" s="869"/>
      <c r="G86" s="182"/>
      <c r="H86" s="182"/>
      <c r="I86" s="182"/>
      <c r="J86" s="182"/>
      <c r="K86" s="182"/>
      <c r="L86" s="748"/>
      <c r="M86" s="238" t="str">
        <f>IF(L86="","", L86*L$11)</f>
        <v/>
      </c>
      <c r="N86" s="747"/>
      <c r="O86" s="238" t="str">
        <f>IF(N86="","", N86*N$11)</f>
        <v/>
      </c>
      <c r="P86" s="748"/>
      <c r="Q86" s="238" t="str">
        <f>IF(P86="","", P86*P$11)</f>
        <v/>
      </c>
      <c r="R86" s="748"/>
      <c r="S86" s="238" t="str">
        <f>IF(R86="","", R86*R$11)</f>
        <v/>
      </c>
      <c r="T86" s="748"/>
      <c r="U86" s="238" t="str">
        <f>IF(T86="","", T86*T$11)</f>
        <v/>
      </c>
      <c r="V86" s="233"/>
      <c r="W86" s="747"/>
      <c r="X86" s="942"/>
      <c r="Y86" s="943"/>
    </row>
    <row r="87" spans="2:25" s="147" customFormat="1" ht="15">
      <c r="B87" s="223"/>
      <c r="C87" s="223" t="s">
        <v>1391</v>
      </c>
      <c r="D87" s="223" t="s">
        <v>12</v>
      </c>
      <c r="E87" s="149" t="s">
        <v>616</v>
      </c>
      <c r="F87" s="870"/>
      <c r="G87" s="150"/>
      <c r="H87" s="150"/>
      <c r="I87" s="150"/>
      <c r="J87" s="150"/>
      <c r="K87" s="150"/>
      <c r="L87" s="225">
        <f t="shared" ref="L87:U87" si="25">L89+L93+L98</f>
        <v>0</v>
      </c>
      <c r="M87" s="234">
        <f t="shared" si="25"/>
        <v>0</v>
      </c>
      <c r="N87" s="225">
        <f t="shared" si="25"/>
        <v>0</v>
      </c>
      <c r="O87" s="234">
        <f t="shared" si="25"/>
        <v>0</v>
      </c>
      <c r="P87" s="225">
        <f t="shared" si="25"/>
        <v>0.02</v>
      </c>
      <c r="Q87" s="234">
        <f t="shared" si="25"/>
        <v>0.02</v>
      </c>
      <c r="R87" s="225">
        <f t="shared" si="25"/>
        <v>3.5000000000000003E-2</v>
      </c>
      <c r="S87" s="234">
        <f t="shared" si="25"/>
        <v>3.5000000000000003E-2</v>
      </c>
      <c r="T87" s="225">
        <f t="shared" si="25"/>
        <v>4.4999999999999998E-2</v>
      </c>
      <c r="U87" s="235">
        <f t="shared" si="25"/>
        <v>4.4999999999999998E-2</v>
      </c>
      <c r="V87" s="151"/>
      <c r="W87" s="261"/>
      <c r="X87" s="944"/>
      <c r="Y87" s="945"/>
    </row>
    <row r="88" spans="2:25" s="147" customFormat="1" ht="3" customHeight="1">
      <c r="B88" s="223"/>
      <c r="C88" s="223"/>
      <c r="D88" s="223"/>
      <c r="F88" s="869"/>
      <c r="G88" s="182"/>
      <c r="H88" s="182"/>
      <c r="I88" s="182"/>
      <c r="J88" s="182"/>
      <c r="K88" s="182"/>
      <c r="L88" s="231"/>
      <c r="M88" s="232"/>
      <c r="N88" s="231"/>
      <c r="O88" s="232"/>
      <c r="P88" s="231"/>
      <c r="Q88" s="232"/>
      <c r="R88" s="231"/>
      <c r="S88" s="232"/>
      <c r="T88" s="231"/>
      <c r="U88" s="232"/>
      <c r="V88" s="151"/>
      <c r="W88" s="946"/>
      <c r="X88" s="942"/>
      <c r="Y88" s="943"/>
    </row>
    <row r="89" spans="2:25" s="147" customFormat="1" ht="15">
      <c r="B89" s="223"/>
      <c r="C89" s="223"/>
      <c r="D89" s="223" t="s">
        <v>12</v>
      </c>
      <c r="E89" s="152" t="s">
        <v>610</v>
      </c>
      <c r="F89" s="871"/>
      <c r="G89" s="153"/>
      <c r="H89" s="153"/>
      <c r="I89" s="153"/>
      <c r="J89" s="153"/>
      <c r="K89" s="153"/>
      <c r="L89" s="227">
        <v>0</v>
      </c>
      <c r="M89" s="199">
        <f>SUM(M90:M92)</f>
        <v>0</v>
      </c>
      <c r="N89" s="227">
        <v>0</v>
      </c>
      <c r="O89" s="199">
        <f>SUM(O90:O92)</f>
        <v>0</v>
      </c>
      <c r="P89" s="227">
        <v>0</v>
      </c>
      <c r="Q89" s="199">
        <f>SUM(Q90:Q92)</f>
        <v>0</v>
      </c>
      <c r="R89" s="227">
        <v>1.4999999999999999E-2</v>
      </c>
      <c r="S89" s="199">
        <f>SUM(S90:S92)</f>
        <v>1.4999999999999999E-2</v>
      </c>
      <c r="T89" s="227">
        <v>0.02</v>
      </c>
      <c r="U89" s="199">
        <f>SUM(U90:U92)</f>
        <v>0.02</v>
      </c>
      <c r="V89" s="151"/>
      <c r="W89" s="227"/>
      <c r="X89" s="947"/>
      <c r="Y89" s="948"/>
    </row>
    <row r="90" spans="2:25" s="237" customFormat="1" ht="15">
      <c r="B90" s="220"/>
      <c r="C90" s="220"/>
      <c r="D90" s="220"/>
      <c r="E90" s="226" t="s">
        <v>1719</v>
      </c>
      <c r="F90" s="221" t="s">
        <v>4214</v>
      </c>
      <c r="G90" s="565" t="str">
        <f>IFERROR(INDEX('Produtos Selecionados'!$G:$G,MATCH($E90,'Produtos Selecionados'!$E:$E,0)),"-")</f>
        <v>MFO</v>
      </c>
      <c r="H90" s="565" t="str">
        <f>IFERROR(INDEX('Produtos Selecionados'!$H:$H,MATCH($E90,'Produtos Selecionados'!$E:$E,0)),"-")</f>
        <v>Sim</v>
      </c>
      <c r="I90" s="565">
        <f>IFERROR(INDEX('Produtos Selecionados'!$O:$O,MATCH($E90,'Produtos Selecionados'!$E:$E,0)),"-")</f>
        <v>1.9E-3</v>
      </c>
      <c r="J90" s="566" t="str">
        <f>IFERROR(INDEX('Produtos Selecionados'!$L:$L,MATCH($E90,'Produtos Selecionados'!$E:$E,0)),"-")</f>
        <v>BRL</v>
      </c>
      <c r="K90" s="566">
        <f>IFERROR(INDEX('Produtos Selecionados'!$M:$M,MATCH($E90,'Produtos Selecionados'!$E:$E,0)),"-")</f>
        <v>33</v>
      </c>
      <c r="L90" s="747"/>
      <c r="M90" s="236" t="str">
        <f>IF(L90="","", L90*L$89)</f>
        <v/>
      </c>
      <c r="N90" s="747"/>
      <c r="O90" s="236" t="str">
        <f>IF(N90="","", N90*N$89)</f>
        <v/>
      </c>
      <c r="P90" s="747"/>
      <c r="Q90" s="236" t="str">
        <f>IF(P90="","", P90*P$89)</f>
        <v/>
      </c>
      <c r="R90" s="747">
        <v>1</v>
      </c>
      <c r="S90" s="236">
        <f>IF(R90="","", R90*R$89)</f>
        <v>1.4999999999999999E-2</v>
      </c>
      <c r="T90" s="747">
        <v>1</v>
      </c>
      <c r="U90" s="236">
        <f>IF(T90="","", T90*T$89)</f>
        <v>0.02</v>
      </c>
      <c r="W90" s="747" t="s">
        <v>630</v>
      </c>
      <c r="X90" s="222"/>
      <c r="Y90" s="221"/>
    </row>
    <row r="91" spans="2:25" s="237" customFormat="1" ht="15">
      <c r="B91" s="220"/>
      <c r="C91" s="220"/>
      <c r="D91" s="220"/>
      <c r="E91" s="226" t="s">
        <v>1712</v>
      </c>
      <c r="F91" s="221" t="s">
        <v>4214</v>
      </c>
      <c r="G91" s="565" t="str">
        <f>IFERROR(INDEX('Produtos Selecionados'!$G:$G,MATCH($E91,'Produtos Selecionados'!$E:$E,0)),"-")</f>
        <v>-</v>
      </c>
      <c r="H91" s="565" t="str">
        <f>IFERROR(INDEX('Produtos Selecionados'!$H:$H,MATCH($E91,'Produtos Selecionados'!$E:$E,0)),"-")</f>
        <v>Sim</v>
      </c>
      <c r="I91" s="565">
        <f>IFERROR(INDEX('Produtos Selecionados'!$O:$O,MATCH($E91,'Produtos Selecionados'!$E:$E,0)),"-")</f>
        <v>4.0000000000000001E-3</v>
      </c>
      <c r="J91" s="566" t="str">
        <f>IFERROR(INDEX('Produtos Selecionados'!$L:$L,MATCH($E91,'Produtos Selecionados'!$E:$E,0)),"-")</f>
        <v>BRL</v>
      </c>
      <c r="K91" s="566">
        <f>IFERROR(INDEX('Produtos Selecionados'!$M:$M,MATCH($E91,'Produtos Selecionados'!$E:$E,0)),"-")</f>
        <v>18</v>
      </c>
      <c r="L91" s="747"/>
      <c r="M91" s="236" t="str">
        <f>IF(L91="","", L91*L$89)</f>
        <v/>
      </c>
      <c r="N91" s="747"/>
      <c r="O91" s="236" t="str">
        <f>IF(N91="","", N91*N$89)</f>
        <v/>
      </c>
      <c r="P91" s="747"/>
      <c r="Q91" s="236" t="str">
        <f>IF(P91="","", P91*P$89)</f>
        <v/>
      </c>
      <c r="R91" s="747"/>
      <c r="S91" s="236" t="str">
        <f>IF(R91="","", R91*R$89)</f>
        <v/>
      </c>
      <c r="T91" s="747"/>
      <c r="U91" s="236" t="str">
        <f>IF(T91="","", T91*T$89)</f>
        <v/>
      </c>
      <c r="W91" s="747" t="s">
        <v>630</v>
      </c>
      <c r="X91" s="222"/>
      <c r="Y91" s="221"/>
    </row>
    <row r="92" spans="2:25" s="237" customFormat="1" ht="5.25" customHeight="1">
      <c r="B92" s="220"/>
      <c r="C92" s="220"/>
      <c r="D92" s="220"/>
      <c r="E92" s="158"/>
      <c r="F92" s="872" t="str">
        <f>IFERROR(INDEX('Produtos Selecionados'!$M:$M,MATCH(#REF!,'Produtos Selecionados'!$E:$E,0)),"-")</f>
        <v>-</v>
      </c>
      <c r="G92" s="567" t="str">
        <f>IFERROR(INDEX('Produtos Selecionados'!$M:$M,MATCH(A92,'Produtos Selecionados'!$E:$E,0)),"-")</f>
        <v>-</v>
      </c>
      <c r="H92" s="567" t="str">
        <f>IFERROR(INDEX('Produtos Selecionados'!$M:$M,MATCH(B92,'Produtos Selecionados'!$E:$E,0)),"-")</f>
        <v>-</v>
      </c>
      <c r="I92" s="567" t="str">
        <f>IFERROR(INDEX('Produtos Selecionados'!$M:$M,MATCH(C92,'Produtos Selecionados'!$E:$E,0)),"-")</f>
        <v>-</v>
      </c>
      <c r="J92" s="567" t="str">
        <f>IFERROR(INDEX('Produtos Selecionados'!$M:$M,MATCH(D92,'Produtos Selecionados'!$E:$E,0)),"-")</f>
        <v>-</v>
      </c>
      <c r="K92" s="567" t="str">
        <f>IFERROR(INDEX('Produtos Selecionados'!$M:$M,MATCH(E92,'Produtos Selecionados'!$E:$E,0)),"-")</f>
        <v>-</v>
      </c>
      <c r="L92" s="748"/>
      <c r="M92" s="238" t="str">
        <f>IF(L92="","", L92*L$89)</f>
        <v/>
      </c>
      <c r="N92" s="748"/>
      <c r="O92" s="238" t="str">
        <f>IF(N92="","", N92*N$89)</f>
        <v/>
      </c>
      <c r="P92" s="748"/>
      <c r="Q92" s="238" t="str">
        <f>IF(P92="","", P92*P$89)</f>
        <v/>
      </c>
      <c r="R92" s="748"/>
      <c r="S92" s="238" t="str">
        <f>IF(R92="","", R92*R$89)</f>
        <v/>
      </c>
      <c r="T92" s="748"/>
      <c r="U92" s="238" t="str">
        <f>IF(T92="","", T92*T$89)</f>
        <v/>
      </c>
      <c r="W92" s="780"/>
      <c r="X92" s="949"/>
      <c r="Y92" s="950"/>
    </row>
    <row r="93" spans="2:25" s="147" customFormat="1" ht="15">
      <c r="B93" s="223"/>
      <c r="C93" s="223"/>
      <c r="D93" s="223" t="s">
        <v>12</v>
      </c>
      <c r="E93" s="152" t="s">
        <v>617</v>
      </c>
      <c r="F93" s="871"/>
      <c r="G93" s="153"/>
      <c r="H93" s="153"/>
      <c r="I93" s="153"/>
      <c r="J93" s="153"/>
      <c r="K93" s="153"/>
      <c r="L93" s="227">
        <v>0</v>
      </c>
      <c r="M93" s="199">
        <f>SUM(M94:M97)</f>
        <v>0</v>
      </c>
      <c r="N93" s="227">
        <v>0</v>
      </c>
      <c r="O93" s="199">
        <f>SUM(O94:O97)</f>
        <v>0</v>
      </c>
      <c r="P93" s="227">
        <v>0.02</v>
      </c>
      <c r="Q93" s="199">
        <f>SUM(Q94:Q97)</f>
        <v>0.02</v>
      </c>
      <c r="R93" s="227">
        <v>0.02</v>
      </c>
      <c r="S93" s="199">
        <f>SUM(S94:S97)</f>
        <v>0.02</v>
      </c>
      <c r="T93" s="227">
        <v>2.5000000000000001E-2</v>
      </c>
      <c r="U93" s="199">
        <f>SUM(U94:U97)</f>
        <v>2.5000000000000001E-2</v>
      </c>
      <c r="V93" s="151"/>
      <c r="W93" s="227"/>
      <c r="X93" s="947"/>
      <c r="Y93" s="948"/>
    </row>
    <row r="94" spans="2:25" s="237" customFormat="1" ht="15">
      <c r="B94" s="220"/>
      <c r="C94" s="220"/>
      <c r="D94" s="220"/>
      <c r="E94" s="226" t="s">
        <v>2083</v>
      </c>
      <c r="F94" s="221" t="s">
        <v>4214</v>
      </c>
      <c r="G94" s="565" t="str">
        <f>IFERROR(INDEX('Produtos Selecionados'!$G:$G,MATCH($E94,'Produtos Selecionados'!$E:$E,0)),"-")</f>
        <v>-</v>
      </c>
      <c r="H94" s="565" t="str">
        <f>IFERROR(INDEX('Produtos Selecionados'!$H:$H,MATCH($E94,'Produtos Selecionados'!$E:$E,0)),"-")</f>
        <v>Sim</v>
      </c>
      <c r="I94" s="565">
        <f>IFERROR(INDEX('Produtos Selecionados'!$O:$O,MATCH($E94,'Produtos Selecionados'!$E:$E,0)),"-")</f>
        <v>4.6249999999999998E-3</v>
      </c>
      <c r="J94" s="566" t="str">
        <f>IFERROR(INDEX('Produtos Selecionados'!$L:$L,MATCH($E94,'Produtos Selecionados'!$E:$E,0)),"-")</f>
        <v>BRL</v>
      </c>
      <c r="K94" s="566">
        <f>IFERROR(INDEX('Produtos Selecionados'!$M:$M,MATCH($E94,'Produtos Selecionados'!$E:$E,0)),"-")</f>
        <v>15</v>
      </c>
      <c r="L94" s="747"/>
      <c r="M94" s="236" t="str">
        <f>IF(L94="","", L94*L$93)</f>
        <v/>
      </c>
      <c r="N94" s="747"/>
      <c r="O94" s="236" t="str">
        <f>IF(N94="","", N94*N$93)</f>
        <v/>
      </c>
      <c r="P94" s="747">
        <v>1</v>
      </c>
      <c r="Q94" s="236">
        <f>IF(P94="","", P94*P$93)</f>
        <v>0.02</v>
      </c>
      <c r="R94" s="747">
        <v>1</v>
      </c>
      <c r="S94" s="236">
        <f>IF(R94="","", R94*R$93)</f>
        <v>0.02</v>
      </c>
      <c r="T94" s="747">
        <v>1</v>
      </c>
      <c r="U94" s="236">
        <f>IF(T94="","", T94*T$93)</f>
        <v>2.5000000000000001E-2</v>
      </c>
      <c r="W94" s="747" t="s">
        <v>630</v>
      </c>
      <c r="X94" s="222"/>
      <c r="Y94" s="221"/>
    </row>
    <row r="95" spans="2:25" s="237" customFormat="1" ht="15">
      <c r="B95" s="220"/>
      <c r="C95" s="220"/>
      <c r="D95" s="220"/>
      <c r="E95" s="226" t="s">
        <v>2665</v>
      </c>
      <c r="F95" s="221" t="s">
        <v>4214</v>
      </c>
      <c r="G95" s="565" t="str">
        <f>IFERROR(INDEX('Produtos Selecionados'!$G:$G,MATCH($E95,'Produtos Selecionados'!$E:$E,0)),"-")</f>
        <v>-</v>
      </c>
      <c r="H95" s="565" t="str">
        <f>IFERROR(INDEX('Produtos Selecionados'!$H:$H,MATCH($E95,'Produtos Selecionados'!$E:$E,0)),"-")</f>
        <v>Sim</v>
      </c>
      <c r="I95" s="565">
        <f>IFERROR(INDEX('Produtos Selecionados'!$O:$O,MATCH($E95,'Produtos Selecionados'!$E:$E,0)),"-")</f>
        <v>5.3333333333333297E-3</v>
      </c>
      <c r="J95" s="566" t="str">
        <f>IFERROR(INDEX('Produtos Selecionados'!$L:$L,MATCH($E95,'Produtos Selecionados'!$E:$E,0)),"-")</f>
        <v>BRL</v>
      </c>
      <c r="K95" s="566">
        <f>IFERROR(INDEX('Produtos Selecionados'!$M:$M,MATCH($E95,'Produtos Selecionados'!$E:$E,0)),"-")</f>
        <v>32</v>
      </c>
      <c r="L95" s="747"/>
      <c r="M95" s="236" t="str">
        <f>IF(L95="","", L95*L$93)</f>
        <v/>
      </c>
      <c r="N95" s="747"/>
      <c r="O95" s="236" t="str">
        <f>IF(N95="","", N95*N$93)</f>
        <v/>
      </c>
      <c r="P95" s="747"/>
      <c r="Q95" s="236" t="str">
        <f>IF(P95="","", P95*P$93)</f>
        <v/>
      </c>
      <c r="R95" s="747"/>
      <c r="S95" s="236" t="str">
        <f>IF(R95="","", R95*R$93)</f>
        <v/>
      </c>
      <c r="T95" s="747"/>
      <c r="U95" s="236" t="str">
        <f>IF(T95="","", T95*T$93)</f>
        <v/>
      </c>
      <c r="W95" s="747" t="s">
        <v>630</v>
      </c>
      <c r="X95" s="222"/>
      <c r="Y95" s="221"/>
    </row>
    <row r="96" spans="2:25" s="237" customFormat="1" ht="15">
      <c r="B96" s="220"/>
      <c r="C96" s="220"/>
      <c r="D96" s="220"/>
      <c r="E96" s="226" t="s">
        <v>2570</v>
      </c>
      <c r="F96" s="221" t="s">
        <v>4214</v>
      </c>
      <c r="G96" s="565" t="str">
        <f>IFERROR(INDEX('Produtos Selecionados'!$G:$G,MATCH($E96,'Produtos Selecionados'!$E:$E,0)),"-")</f>
        <v>-</v>
      </c>
      <c r="H96" s="565" t="str">
        <f>IFERROR(INDEX('Produtos Selecionados'!$H:$H,MATCH($E96,'Produtos Selecionados'!$E:$E,0)),"-")</f>
        <v>-</v>
      </c>
      <c r="I96" s="565" t="str">
        <f>IFERROR(INDEX('Produtos Selecionados'!$O:$O,MATCH($E96,'Produtos Selecionados'!$E:$E,0)),"-")</f>
        <v>-</v>
      </c>
      <c r="J96" s="566" t="str">
        <f>IFERROR(INDEX('Produtos Selecionados'!$L:$L,MATCH($E96,'Produtos Selecionados'!$E:$E,0)),"-")</f>
        <v>-</v>
      </c>
      <c r="K96" s="566" t="str">
        <f>IFERROR(INDEX('Produtos Selecionados'!$M:$M,MATCH($E96,'Produtos Selecionados'!$E:$E,0)),"-")</f>
        <v>-</v>
      </c>
      <c r="L96" s="747"/>
      <c r="M96" s="236" t="str">
        <f>IF(L96="","", L96*L$93)</f>
        <v/>
      </c>
      <c r="N96" s="747"/>
      <c r="O96" s="236" t="str">
        <f>IF(N96="","", N96*N$93)</f>
        <v/>
      </c>
      <c r="P96" s="747"/>
      <c r="Q96" s="236" t="str">
        <f>IF(P96="","", P96*P$93)</f>
        <v/>
      </c>
      <c r="R96" s="747"/>
      <c r="S96" s="236" t="str">
        <f>IF(R96="","", R96*R$93)</f>
        <v/>
      </c>
      <c r="T96" s="747"/>
      <c r="U96" s="236" t="str">
        <f>IF(T96="","", T96*T$93)</f>
        <v/>
      </c>
      <c r="W96" s="747" t="s">
        <v>630</v>
      </c>
      <c r="X96" s="222"/>
      <c r="Y96" s="221"/>
    </row>
    <row r="97" spans="2:25" s="237" customFormat="1" ht="5.25" customHeight="1">
      <c r="B97" s="220"/>
      <c r="C97" s="220"/>
      <c r="D97" s="220"/>
      <c r="E97" s="158"/>
      <c r="F97" s="872" t="str">
        <f>IFERROR(INDEX('Produtos Selecionados'!$M:$M,MATCH(#REF!,'Produtos Selecionados'!$E:$E,0)),"-")</f>
        <v>-</v>
      </c>
      <c r="G97" s="567" t="str">
        <f>IFERROR(INDEX('Produtos Selecionados'!$M:$M,MATCH(A97,'Produtos Selecionados'!$E:$E,0)),"-")</f>
        <v>-</v>
      </c>
      <c r="H97" s="567" t="str">
        <f>IFERROR(INDEX('Produtos Selecionados'!$M:$M,MATCH(B97,'Produtos Selecionados'!$E:$E,0)),"-")</f>
        <v>-</v>
      </c>
      <c r="I97" s="567" t="str">
        <f>IFERROR(INDEX('Produtos Selecionados'!$M:$M,MATCH(C97,'Produtos Selecionados'!$E:$E,0)),"-")</f>
        <v>-</v>
      </c>
      <c r="J97" s="567" t="str">
        <f>IFERROR(INDEX('Produtos Selecionados'!$M:$M,MATCH(D97,'Produtos Selecionados'!$E:$E,0)),"-")</f>
        <v>-</v>
      </c>
      <c r="K97" s="567" t="str">
        <f>IFERROR(INDEX('Produtos Selecionados'!$M:$M,MATCH(E97,'Produtos Selecionados'!$E:$E,0)),"-")</f>
        <v>-</v>
      </c>
      <c r="L97" s="748"/>
      <c r="M97" s="238" t="str">
        <f>IF(L97="","", L97*L$93)</f>
        <v/>
      </c>
      <c r="N97" s="748"/>
      <c r="O97" s="238" t="str">
        <f>IF(N97="","", N97*N$93)</f>
        <v/>
      </c>
      <c r="P97" s="748"/>
      <c r="Q97" s="238" t="str">
        <f>IF(P97="","", P97*P$93)</f>
        <v/>
      </c>
      <c r="R97" s="748"/>
      <c r="S97" s="238" t="str">
        <f>IF(R97="","", R97*R$93)</f>
        <v/>
      </c>
      <c r="T97" s="748"/>
      <c r="U97" s="238" t="str">
        <f>IF(T97="","", T97*T$93)</f>
        <v/>
      </c>
      <c r="W97" s="780"/>
      <c r="X97" s="949"/>
      <c r="Y97" s="950"/>
    </row>
    <row r="98" spans="2:25" s="147" customFormat="1" ht="15">
      <c r="B98" s="223"/>
      <c r="C98" s="223"/>
      <c r="D98" s="223" t="s">
        <v>12</v>
      </c>
      <c r="E98" s="152" t="s">
        <v>619</v>
      </c>
      <c r="F98" s="871"/>
      <c r="G98" s="153"/>
      <c r="H98" s="153"/>
      <c r="I98" s="153"/>
      <c r="J98" s="153"/>
      <c r="K98" s="153"/>
      <c r="L98" s="227">
        <v>0</v>
      </c>
      <c r="M98" s="199">
        <f>SUM(M99:M102)</f>
        <v>0</v>
      </c>
      <c r="N98" s="227">
        <v>0</v>
      </c>
      <c r="O98" s="199">
        <f>SUM(O99:O102)</f>
        <v>0</v>
      </c>
      <c r="P98" s="227">
        <v>0</v>
      </c>
      <c r="Q98" s="199">
        <f>SUM(Q99:Q102)</f>
        <v>0</v>
      </c>
      <c r="R98" s="227">
        <v>0</v>
      </c>
      <c r="S98" s="199">
        <f>SUM(S99:S102)</f>
        <v>0</v>
      </c>
      <c r="T98" s="227">
        <v>0</v>
      </c>
      <c r="U98" s="199">
        <f>SUM(U99:U102)</f>
        <v>0</v>
      </c>
      <c r="V98" s="151"/>
      <c r="W98" s="227"/>
      <c r="X98" s="947"/>
      <c r="Y98" s="948"/>
    </row>
    <row r="99" spans="2:25" s="237" customFormat="1" ht="15">
      <c r="B99" s="220"/>
      <c r="C99" s="220"/>
      <c r="D99" s="220"/>
      <c r="E99" s="226" t="s">
        <v>2694</v>
      </c>
      <c r="F99" s="221" t="s">
        <v>4214</v>
      </c>
      <c r="G99" s="565" t="str">
        <f>IFERROR(INDEX('Produtos Selecionados'!$G:$G,MATCH($E99,'Produtos Selecionados'!$E:$E,0)),"-")</f>
        <v>MFO</v>
      </c>
      <c r="H99" s="565" t="str">
        <f>IFERROR(INDEX('Produtos Selecionados'!$H:$H,MATCH($E99,'Produtos Selecionados'!$E:$E,0)),"-")</f>
        <v>Sim</v>
      </c>
      <c r="I99" s="565">
        <f>IFERROR(INDEX('Produtos Selecionados'!$O:$O,MATCH($E99,'Produtos Selecionados'!$E:$E,0)),"-")</f>
        <v>3.5E-4</v>
      </c>
      <c r="J99" s="566" t="str">
        <f>IFERROR(INDEX('Produtos Selecionados'!$L:$L,MATCH($E99,'Produtos Selecionados'!$E:$E,0)),"-")</f>
        <v>USD</v>
      </c>
      <c r="K99" s="566">
        <f>IFERROR(INDEX('Produtos Selecionados'!$M:$M,MATCH($E99,'Produtos Selecionados'!$E:$E,0)),"-")</f>
        <v>1</v>
      </c>
      <c r="L99" s="747"/>
      <c r="M99" s="236" t="str">
        <f>IF(L99="","", L99*L$98)</f>
        <v/>
      </c>
      <c r="N99" s="747"/>
      <c r="O99" s="236" t="str">
        <f>IF(N99="","", N99*N$98)</f>
        <v/>
      </c>
      <c r="P99" s="747"/>
      <c r="Q99" s="236" t="str">
        <f>IF(P99="","", P99*P$98)</f>
        <v/>
      </c>
      <c r="R99" s="747"/>
      <c r="S99" s="236" t="str">
        <f>IF(R99="","", R99*R$98)</f>
        <v/>
      </c>
      <c r="T99" s="747"/>
      <c r="U99" s="236" t="str">
        <f>IF(T99="","", T99*T$98)</f>
        <v/>
      </c>
      <c r="W99" s="747" t="s">
        <v>4467</v>
      </c>
      <c r="X99" s="222"/>
      <c r="Y99" s="221"/>
    </row>
    <row r="100" spans="2:25" s="237" customFormat="1" ht="15">
      <c r="B100" s="220"/>
      <c r="C100" s="220"/>
      <c r="D100" s="220"/>
      <c r="E100" s="226" t="s">
        <v>2695</v>
      </c>
      <c r="F100" s="221" t="s">
        <v>4214</v>
      </c>
      <c r="G100" s="565" t="str">
        <f>IFERROR(INDEX('Produtos Selecionados'!$G:$G,MATCH($E100,'Produtos Selecionados'!$E:$E,0)),"-")</f>
        <v>MFO</v>
      </c>
      <c r="H100" s="565" t="str">
        <f>IFERROR(INDEX('Produtos Selecionados'!$H:$H,MATCH($E100,'Produtos Selecionados'!$E:$E,0)),"-")</f>
        <v>Sim</v>
      </c>
      <c r="I100" s="565">
        <f>IFERROR(INDEX('Produtos Selecionados'!$O:$O,MATCH($E100,'Produtos Selecionados'!$E:$E,0)),"-")</f>
        <v>3.5E-4</v>
      </c>
      <c r="J100" s="566" t="str">
        <f>IFERROR(INDEX('Produtos Selecionados'!$L:$L,MATCH($E100,'Produtos Selecionados'!$E:$E,0)),"-")</f>
        <v>USD</v>
      </c>
      <c r="K100" s="566">
        <f>IFERROR(INDEX('Produtos Selecionados'!$M:$M,MATCH($E100,'Produtos Selecionados'!$E:$E,0)),"-")</f>
        <v>5</v>
      </c>
      <c r="L100" s="747"/>
      <c r="M100" s="236" t="str">
        <f>IF(L100="","", L100*L$98)</f>
        <v/>
      </c>
      <c r="N100" s="747"/>
      <c r="O100" s="236" t="str">
        <f>IF(N100="","", N100*N$98)</f>
        <v/>
      </c>
      <c r="P100" s="747"/>
      <c r="Q100" s="236" t="str">
        <f>IF(P100="","", P100*P$98)</f>
        <v/>
      </c>
      <c r="R100" s="747"/>
      <c r="S100" s="236" t="str">
        <f>IF(R100="","", R100*R$98)</f>
        <v/>
      </c>
      <c r="T100" s="747"/>
      <c r="U100" s="236" t="str">
        <f>IF(T100="","", T100*T$98)</f>
        <v/>
      </c>
      <c r="W100" s="747" t="s">
        <v>2347</v>
      </c>
      <c r="X100" s="222"/>
      <c r="Y100" s="221"/>
    </row>
    <row r="101" spans="2:25" s="237" customFormat="1" ht="15">
      <c r="B101" s="220"/>
      <c r="C101" s="220"/>
      <c r="D101" s="220"/>
      <c r="E101" s="226" t="s">
        <v>2696</v>
      </c>
      <c r="F101" s="221" t="s">
        <v>4214</v>
      </c>
      <c r="G101" s="565" t="str">
        <f>IFERROR(INDEX('Produtos Selecionados'!$G:$G,MATCH($E101,'Produtos Selecionados'!$E:$E,0)),"-")</f>
        <v>MFO</v>
      </c>
      <c r="H101" s="565" t="str">
        <f>IFERROR(INDEX('Produtos Selecionados'!$H:$H,MATCH($E101,'Produtos Selecionados'!$E:$E,0)),"-")</f>
        <v>Sim</v>
      </c>
      <c r="I101" s="565">
        <f>IFERROR(INDEX('Produtos Selecionados'!$O:$O,MATCH($E101,'Produtos Selecionados'!$E:$E,0)),"-")</f>
        <v>3.5E-4</v>
      </c>
      <c r="J101" s="566" t="str">
        <f>IFERROR(INDEX('Produtos Selecionados'!$L:$L,MATCH($E101,'Produtos Selecionados'!$E:$E,0)),"-")</f>
        <v>BRL</v>
      </c>
      <c r="K101" s="566">
        <f>IFERROR(INDEX('Produtos Selecionados'!$M:$M,MATCH($E101,'Produtos Selecionados'!$E:$E,0)),"-")</f>
        <v>8</v>
      </c>
      <c r="L101" s="747"/>
      <c r="M101" s="236" t="str">
        <f>IF(L101="","", L101*L$98)</f>
        <v/>
      </c>
      <c r="N101" s="747"/>
      <c r="O101" s="236" t="str">
        <f>IF(N101="","", N101*N$98)</f>
        <v/>
      </c>
      <c r="P101" s="747"/>
      <c r="Q101" s="236" t="str">
        <f>IF(P101="","", P101*P$98)</f>
        <v/>
      </c>
      <c r="R101" s="747"/>
      <c r="S101" s="236" t="str">
        <f>IF(R101="","", R101*R$98)</f>
        <v/>
      </c>
      <c r="T101" s="747"/>
      <c r="U101" s="236" t="str">
        <f>IF(T101="","", T101*T$98)</f>
        <v/>
      </c>
      <c r="W101" s="747" t="s">
        <v>2347</v>
      </c>
      <c r="X101" s="222"/>
      <c r="Y101" s="221"/>
    </row>
    <row r="102" spans="2:25" s="237" customFormat="1" ht="15">
      <c r="B102" s="220"/>
      <c r="C102" s="220"/>
      <c r="D102" s="220"/>
      <c r="E102" s="226" t="s">
        <v>1721</v>
      </c>
      <c r="F102" s="221" t="s">
        <v>4214</v>
      </c>
      <c r="G102" s="565" t="str">
        <f>IFERROR(INDEX('Produtos Selecionados'!$G:$G,MATCH($E102,'Produtos Selecionados'!$E:$E,0)),"-")</f>
        <v>-</v>
      </c>
      <c r="H102" s="565" t="str">
        <f>IFERROR(INDEX('Produtos Selecionados'!$H:$H,MATCH($E102,'Produtos Selecionados'!$E:$E,0)),"-")</f>
        <v>Sim</v>
      </c>
      <c r="I102" s="565">
        <f>IFERROR(INDEX('Produtos Selecionados'!$O:$O,MATCH($E102,'Produtos Selecionados'!$E:$E,0)),"-")</f>
        <v>3.8E-3</v>
      </c>
      <c r="J102" s="566" t="str">
        <f>IFERROR(INDEX('Produtos Selecionados'!$L:$L,MATCH($E102,'Produtos Selecionados'!$E:$E,0)),"-")</f>
        <v>BRL</v>
      </c>
      <c r="K102" s="566">
        <f>IFERROR(INDEX('Produtos Selecionados'!$M:$M,MATCH($E102,'Produtos Selecionados'!$E:$E,0)),"-")</f>
        <v>18</v>
      </c>
      <c r="L102" s="747"/>
      <c r="M102" s="236" t="str">
        <f>IF(L102="","", L102*#REF!)</f>
        <v/>
      </c>
      <c r="N102" s="747"/>
      <c r="O102" s="236" t="str">
        <f>IF(N102="","", N102*#REF!)</f>
        <v/>
      </c>
      <c r="P102" s="747"/>
      <c r="Q102" s="236" t="str">
        <f>IF(P102="","", P102*#REF!)</f>
        <v/>
      </c>
      <c r="R102" s="747"/>
      <c r="S102" s="236" t="str">
        <f>IF(R102="","", R102*R$98)</f>
        <v/>
      </c>
      <c r="T102" s="747"/>
      <c r="U102" s="236" t="str">
        <f>IF(T102="","", T102*T$98)</f>
        <v/>
      </c>
      <c r="W102" s="747" t="s">
        <v>630</v>
      </c>
      <c r="X102" s="222"/>
      <c r="Y102" s="221"/>
    </row>
    <row r="103" spans="2:25" s="147" customFormat="1" ht="9" customHeight="1">
      <c r="B103" s="223"/>
      <c r="C103" s="223"/>
      <c r="D103" s="223"/>
      <c r="E103" s="168"/>
      <c r="F103" s="869"/>
      <c r="G103" s="182"/>
      <c r="H103" s="182"/>
      <c r="I103" s="182"/>
      <c r="J103" s="182"/>
      <c r="K103" s="182"/>
      <c r="L103" s="748"/>
      <c r="M103" s="238" t="str">
        <f>IF(L103="","", L103*L$11)</f>
        <v/>
      </c>
      <c r="N103" s="781"/>
      <c r="O103" s="238" t="str">
        <f>IF(N103="","", N103*N$11)</f>
        <v/>
      </c>
      <c r="P103" s="748"/>
      <c r="Q103" s="238" t="str">
        <f>IF(P103="","", P103*P$11)</f>
        <v/>
      </c>
      <c r="R103" s="748"/>
      <c r="S103" s="238" t="str">
        <f>IF(R103="","", R103*R$11)</f>
        <v/>
      </c>
      <c r="T103" s="748"/>
      <c r="U103" s="238" t="str">
        <f>IF(T103="","", T103*T$11)</f>
        <v/>
      </c>
      <c r="V103" s="233"/>
      <c r="W103" s="781"/>
      <c r="X103" s="942"/>
      <c r="Y103" s="943"/>
    </row>
    <row r="104" spans="2:25" s="108" customFormat="1" ht="15.75">
      <c r="B104" s="270"/>
      <c r="C104" s="270"/>
      <c r="D104" s="223" t="s">
        <v>1391</v>
      </c>
      <c r="E104" s="323" t="s">
        <v>14</v>
      </c>
      <c r="F104" s="868"/>
      <c r="G104" s="564"/>
      <c r="H104" s="564"/>
      <c r="I104" s="564"/>
      <c r="J104" s="564"/>
      <c r="K104" s="564"/>
      <c r="L104" s="265">
        <f ca="1">OFFSET('Asset Allocation Tatico'!$B$9, MATCH($E104,OFFSET('Asset Allocation Tatico'!$B$9,,,COUNTA('Asset Allocation Tatico'!$B:$B)-COUNTA('Asset Allocation Tatico'!$B$1:$B$9)),0)-1, MATCH(L$5,'Asset Allocation Tatico'!$D$5:$M$5,0)+2)</f>
        <v>0</v>
      </c>
      <c r="M104" s="271">
        <f>M106+M132</f>
        <v>0</v>
      </c>
      <c r="N104" s="265">
        <f ca="1">OFFSET('Asset Allocation Tatico'!$B$9, MATCH($E104,OFFSET('Asset Allocation Tatico'!$B$9,,,COUNTA('Asset Allocation Tatico'!$B:$B)-COUNTA('Asset Allocation Tatico'!$B$1:$B$9)),0)-1, MATCH(N$5,'Asset Allocation Tatico'!$D$5:$M$5,0)+2)</f>
        <v>0.03</v>
      </c>
      <c r="O104" s="271">
        <f ca="1">O106+O132</f>
        <v>0.03</v>
      </c>
      <c r="P104" s="265">
        <f ca="1">OFFSET('Asset Allocation Tatico'!$B$9, MATCH($E104,OFFSET('Asset Allocation Tatico'!$B$9,,,COUNTA('Asset Allocation Tatico'!$B:$B)-COUNTA('Asset Allocation Tatico'!$B$1:$B$9)),0)-1, MATCH(P$5,'Asset Allocation Tatico'!$D$5:$M$5,0)+2)</f>
        <v>7.4999999999999997E-2</v>
      </c>
      <c r="Q104" s="271">
        <f ca="1">Q106+Q132</f>
        <v>7.4999999999999997E-2</v>
      </c>
      <c r="R104" s="265">
        <f ca="1">OFFSET('Asset Allocation Tatico'!$B$9, MATCH($E104,OFFSET('Asset Allocation Tatico'!$B$9,,,COUNTA('Asset Allocation Tatico'!$B:$B)-COUNTA('Asset Allocation Tatico'!$B$1:$B$9)),0)-1, MATCH(R$5,'Asset Allocation Tatico'!$D$5:$M$5,0)+2)</f>
        <v>0.17</v>
      </c>
      <c r="S104" s="271">
        <f ca="1">S106+S132</f>
        <v>0.17</v>
      </c>
      <c r="T104" s="265">
        <f ca="1">OFFSET('Asset Allocation Tatico'!$B$9, MATCH($E104,OFFSET('Asset Allocation Tatico'!$B$9,,,COUNTA('Asset Allocation Tatico'!$B:$B)-COUNTA('Asset Allocation Tatico'!$B$1:$B$9)),0)-1, MATCH(T$5,'Asset Allocation Tatico'!$D$5:$M$5,0)+2)</f>
        <v>0.29499999999999998</v>
      </c>
      <c r="U104" s="271">
        <f ca="1">U106+U132</f>
        <v>0.29499999999999998</v>
      </c>
      <c r="V104" s="272"/>
      <c r="W104" s="938"/>
      <c r="X104" s="939"/>
      <c r="Y104" s="940"/>
    </row>
    <row r="105" spans="2:25" s="147" customFormat="1" ht="5.25" customHeight="1">
      <c r="B105" s="223"/>
      <c r="C105" s="223"/>
      <c r="D105" s="223"/>
      <c r="F105" s="869"/>
      <c r="G105" s="182"/>
      <c r="H105" s="182"/>
      <c r="I105" s="182"/>
      <c r="J105" s="182"/>
      <c r="K105" s="182"/>
      <c r="L105" s="231"/>
      <c r="M105" s="232"/>
      <c r="N105" s="231"/>
      <c r="O105" s="232"/>
      <c r="P105" s="231"/>
      <c r="Q105" s="232"/>
      <c r="R105" s="231"/>
      <c r="S105" s="232"/>
      <c r="T105" s="231"/>
      <c r="U105" s="232"/>
      <c r="V105" s="233"/>
      <c r="W105" s="946"/>
      <c r="X105" s="942"/>
      <c r="Y105" s="943"/>
    </row>
    <row r="106" spans="2:25" s="147" customFormat="1" ht="15">
      <c r="B106" s="223"/>
      <c r="C106" s="223" t="s">
        <v>1391</v>
      </c>
      <c r="D106" s="223" t="s">
        <v>12</v>
      </c>
      <c r="E106" s="149" t="s">
        <v>608</v>
      </c>
      <c r="F106" s="870"/>
      <c r="G106" s="150"/>
      <c r="H106" s="150"/>
      <c r="I106" s="150"/>
      <c r="J106" s="150"/>
      <c r="K106" s="150"/>
      <c r="L106" s="225">
        <f ca="1">OFFSET('Asset Allocation Tatico'!$B$9, MATCH($E106,OFFSET('Asset Allocation Tatico'!$B$9,,,COUNTA('Asset Allocation Tatico'!$B:$B)-COUNTA('Asset Allocation Tatico'!$B$1:$B$9)),0)-1, MATCH(L$5,'Asset Allocation Tatico'!$D$5:$M$5,0)+2)</f>
        <v>0</v>
      </c>
      <c r="M106" s="234">
        <f>M108+M120+M129</f>
        <v>0</v>
      </c>
      <c r="N106" s="225">
        <f ca="1">OFFSET('Asset Allocation Tatico'!$B$9, MATCH($E106,OFFSET('Asset Allocation Tatico'!$B$9,,,COUNTA('Asset Allocation Tatico'!$B:$B)-COUNTA('Asset Allocation Tatico'!$B$1:$B$9)),0)-1, MATCH(N$5,'Asset Allocation Tatico'!$D$5:$M$5,0)+2)</f>
        <v>0.02</v>
      </c>
      <c r="O106" s="234">
        <f>O108+O120+O129</f>
        <v>0.02</v>
      </c>
      <c r="P106" s="225">
        <f ca="1">OFFSET('Asset Allocation Tatico'!$B$9, MATCH($E106,OFFSET('Asset Allocation Tatico'!$B$9,,,COUNTA('Asset Allocation Tatico'!$B:$B)-COUNTA('Asset Allocation Tatico'!$B$1:$B$9)),0)-1, MATCH(P$5,'Asset Allocation Tatico'!$D$5:$M$5,0)+2)</f>
        <v>5.5E-2</v>
      </c>
      <c r="Q106" s="234">
        <f>Q108+Q120+Q129</f>
        <v>5.5E-2</v>
      </c>
      <c r="R106" s="225">
        <f ca="1">OFFSET('Asset Allocation Tatico'!$B$9, MATCH($E106,OFFSET('Asset Allocation Tatico'!$B$9,,,COUNTA('Asset Allocation Tatico'!$B:$B)-COUNTA('Asset Allocation Tatico'!$B$1:$B$9)),0)-1, MATCH(R$5,'Asset Allocation Tatico'!$D$5:$M$5,0)+2)</f>
        <v>0.14000000000000001</v>
      </c>
      <c r="S106" s="234">
        <f>S108+S120+S129</f>
        <v>0.14000000000000001</v>
      </c>
      <c r="T106" s="225">
        <f ca="1">OFFSET('Asset Allocation Tatico'!$B$9, MATCH($E106,OFFSET('Asset Allocation Tatico'!$B$9,,,COUNTA('Asset Allocation Tatico'!$B:$B)-COUNTA('Asset Allocation Tatico'!$B$1:$B$9)),0)-1, MATCH(T$5,'Asset Allocation Tatico'!$D$5:$M$5,0)+2)</f>
        <v>0.24</v>
      </c>
      <c r="U106" s="235">
        <f>U108+U120+U129</f>
        <v>0.24</v>
      </c>
      <c r="V106" s="151"/>
      <c r="W106" s="261"/>
      <c r="X106" s="944"/>
      <c r="Y106" s="945"/>
    </row>
    <row r="107" spans="2:25" s="147" customFormat="1" ht="3" customHeight="1">
      <c r="B107" s="223"/>
      <c r="C107" s="223"/>
      <c r="D107" s="223"/>
      <c r="F107" s="869"/>
      <c r="G107" s="182"/>
      <c r="H107" s="182"/>
      <c r="I107" s="182"/>
      <c r="J107" s="182"/>
      <c r="K107" s="182"/>
      <c r="L107" s="231"/>
      <c r="M107" s="232"/>
      <c r="N107" s="231"/>
      <c r="O107" s="232"/>
      <c r="P107" s="231"/>
      <c r="Q107" s="232"/>
      <c r="R107" s="231"/>
      <c r="S107" s="232"/>
      <c r="T107" s="231"/>
      <c r="U107" s="232"/>
      <c r="V107" s="151"/>
      <c r="W107" s="946"/>
      <c r="X107" s="942"/>
      <c r="Y107" s="943"/>
    </row>
    <row r="108" spans="2:25" s="147" customFormat="1" ht="15">
      <c r="B108" s="223"/>
      <c r="C108" s="223"/>
      <c r="D108" s="223" t="s">
        <v>12</v>
      </c>
      <c r="E108" s="152" t="s">
        <v>607</v>
      </c>
      <c r="F108" s="871"/>
      <c r="G108" s="153"/>
      <c r="H108" s="153"/>
      <c r="I108" s="153"/>
      <c r="J108" s="153"/>
      <c r="K108" s="153"/>
      <c r="L108" s="227">
        <v>0</v>
      </c>
      <c r="M108" s="199">
        <f>SUM(M109:M119)</f>
        <v>0</v>
      </c>
      <c r="N108" s="227">
        <v>0</v>
      </c>
      <c r="O108" s="199">
        <f>SUM(O109:O119)</f>
        <v>0</v>
      </c>
      <c r="P108" s="227">
        <v>1.4999999999999999E-2</v>
      </c>
      <c r="Q108" s="199">
        <f>SUM(Q109:Q119)</f>
        <v>1.4999999999999999E-2</v>
      </c>
      <c r="R108" s="227">
        <v>0.04</v>
      </c>
      <c r="S108" s="199">
        <f>SUM(S109:S119)</f>
        <v>0.04</v>
      </c>
      <c r="T108" s="227">
        <v>0.06</v>
      </c>
      <c r="U108" s="199">
        <f>SUM(U109:U119)</f>
        <v>0.06</v>
      </c>
      <c r="V108" s="151"/>
      <c r="W108" s="227"/>
      <c r="X108" s="947"/>
      <c r="Y108" s="948"/>
    </row>
    <row r="109" spans="2:25" s="237" customFormat="1" ht="15">
      <c r="B109" s="220"/>
      <c r="C109" s="220"/>
      <c r="D109" s="220"/>
      <c r="E109" s="226" t="s">
        <v>4466</v>
      </c>
      <c r="F109" s="221" t="s">
        <v>4214</v>
      </c>
      <c r="G109" s="565" t="str">
        <f>IFERROR(INDEX('Produtos Selecionados'!$G:$G,MATCH($E109,'Produtos Selecionados'!$E:$E,0)),"-")</f>
        <v>MFO</v>
      </c>
      <c r="H109" s="565" t="str">
        <f>IFERROR(INDEX('Produtos Selecionados'!$H:$H,MATCH($E109,'Produtos Selecionados'!$E:$E,0)),"-")</f>
        <v>Sim</v>
      </c>
      <c r="I109" s="565">
        <f>IFERROR(INDEX('Produtos Selecionados'!$O:$O,MATCH($E109,'Produtos Selecionados'!$E:$E,0)),"-")</f>
        <v>2.5000000000000001E-3</v>
      </c>
      <c r="J109" s="566" t="str">
        <f>IFERROR(INDEX('Produtos Selecionados'!$L:$L,MATCH($E109,'Produtos Selecionados'!$E:$E,0)),"-")</f>
        <v>BRL</v>
      </c>
      <c r="K109" s="566">
        <f>IFERROR(INDEX('Produtos Selecionados'!$M:$M,MATCH($E109,'Produtos Selecionados'!$E:$E,0)),"-")</f>
        <v>2</v>
      </c>
      <c r="L109" s="747"/>
      <c r="M109" s="236" t="str">
        <f>IF(L109="","", L109*L$108)</f>
        <v/>
      </c>
      <c r="N109" s="747"/>
      <c r="O109" s="236" t="str">
        <f>IF(N109="","", N109*N$108)</f>
        <v/>
      </c>
      <c r="P109" s="747">
        <v>1</v>
      </c>
      <c r="Q109" s="236">
        <f>IF(P109="","", P109*P$108)</f>
        <v>1.4999999999999999E-2</v>
      </c>
      <c r="R109" s="747">
        <f>1-SUM(R110:R118)</f>
        <v>0.25</v>
      </c>
      <c r="S109" s="236">
        <f>IF(R109="","", R109*R$108)</f>
        <v>0.01</v>
      </c>
      <c r="T109" s="747">
        <f>1-SUM(T110:T118)</f>
        <v>0.19999999999999996</v>
      </c>
      <c r="U109" s="236">
        <f>IF(T109="","", T109*T$108)</f>
        <v>1.1999999999999997E-2</v>
      </c>
      <c r="W109" s="747" t="s">
        <v>666</v>
      </c>
      <c r="X109" s="222"/>
      <c r="Y109" s="221"/>
    </row>
    <row r="110" spans="2:25" s="237" customFormat="1" ht="15">
      <c r="B110" s="220"/>
      <c r="C110" s="220"/>
      <c r="D110" s="220"/>
      <c r="E110" s="226" t="s">
        <v>2103</v>
      </c>
      <c r="F110" s="221" t="s">
        <v>4214</v>
      </c>
      <c r="G110" s="565" t="str">
        <f>IFERROR(INDEX('Produtos Selecionados'!$G:$G,MATCH($E110,'Produtos Selecionados'!$E:$E,0)),"-")</f>
        <v>-</v>
      </c>
      <c r="H110" s="565" t="str">
        <f>IFERROR(INDEX('Produtos Selecionados'!$H:$H,MATCH($E110,'Produtos Selecionados'!$E:$E,0)),"-")</f>
        <v>Sim</v>
      </c>
      <c r="I110" s="565">
        <f>IFERROR(INDEX('Produtos Selecionados'!$O:$O,MATCH($E110,'Produtos Selecionados'!$E:$E,0)),"-")</f>
        <v>4.6666666666666697E-3</v>
      </c>
      <c r="J110" s="566" t="str">
        <f>IFERROR(INDEX('Produtos Selecionados'!$L:$L,MATCH($E110,'Produtos Selecionados'!$E:$E,0)),"-")</f>
        <v>BRL</v>
      </c>
      <c r="K110" s="566">
        <f>IFERROR(INDEX('Produtos Selecionados'!$M:$M,MATCH($E110,'Produtos Selecionados'!$E:$E,0)),"-")</f>
        <v>17</v>
      </c>
      <c r="L110" s="747"/>
      <c r="M110" s="236" t="str">
        <f>IF(L110="","", L110*L$108)</f>
        <v/>
      </c>
      <c r="N110" s="747"/>
      <c r="O110" s="236" t="str">
        <f>IF(N110="","", N110*N$108)</f>
        <v/>
      </c>
      <c r="P110" s="747"/>
      <c r="Q110" s="236" t="str">
        <f>IF(P110="","", P110*P$108)</f>
        <v/>
      </c>
      <c r="R110" s="747">
        <f>3%/R$108</f>
        <v>0.75</v>
      </c>
      <c r="S110" s="236">
        <f>IF(R110="","", R110*R$108)</f>
        <v>0.03</v>
      </c>
      <c r="T110" s="747">
        <v>0.4</v>
      </c>
      <c r="U110" s="236">
        <f>IF(T110="","", T110*T$108)</f>
        <v>2.4E-2</v>
      </c>
      <c r="W110" s="747" t="s">
        <v>666</v>
      </c>
      <c r="X110" s="222"/>
      <c r="Y110" s="221"/>
    </row>
    <row r="111" spans="2:25" s="237" customFormat="1" ht="15">
      <c r="B111" s="220"/>
      <c r="C111" s="220"/>
      <c r="D111" s="220"/>
      <c r="E111" s="226" t="s">
        <v>2071</v>
      </c>
      <c r="F111" s="221" t="s">
        <v>4214</v>
      </c>
      <c r="G111" s="565" t="str">
        <f>IFERROR(INDEX('Produtos Selecionados'!$G:$G,MATCH($E111,'Produtos Selecionados'!$E:$E,0)),"-")</f>
        <v>-</v>
      </c>
      <c r="H111" s="565" t="str">
        <f>IFERROR(INDEX('Produtos Selecionados'!$H:$H,MATCH($E111,'Produtos Selecionados'!$E:$E,0)),"-")</f>
        <v>Não</v>
      </c>
      <c r="I111" s="565">
        <f>IFERROR(INDEX('Produtos Selecionados'!$O:$O,MATCH($E111,'Produtos Selecionados'!$E:$E,0)),"-")</f>
        <v>5.3333333333333297E-3</v>
      </c>
      <c r="J111" s="566" t="str">
        <f>IFERROR(INDEX('Produtos Selecionados'!$L:$L,MATCH($E111,'Produtos Selecionados'!$E:$E,0)),"-")</f>
        <v>BRL</v>
      </c>
      <c r="K111" s="566">
        <f>IFERROR(INDEX('Produtos Selecionados'!$M:$M,MATCH($E111,'Produtos Selecionados'!$E:$E,0)),"-")</f>
        <v>32</v>
      </c>
      <c r="L111" s="747"/>
      <c r="M111" s="236" t="str">
        <f>IF(L111="","", L111*L$108)</f>
        <v/>
      </c>
      <c r="N111" s="747"/>
      <c r="O111" s="236" t="str">
        <f>IF(N111="","", N111*N$108)</f>
        <v/>
      </c>
      <c r="P111" s="747"/>
      <c r="Q111" s="236" t="str">
        <f>IF(P111="","", P111*P$108)</f>
        <v/>
      </c>
      <c r="R111" s="747"/>
      <c r="S111" s="236" t="str">
        <f>IF(R111="","", R111*R$108)</f>
        <v/>
      </c>
      <c r="T111" s="747">
        <v>0.4</v>
      </c>
      <c r="U111" s="236">
        <f>IF(T111="","", T111*T$108)</f>
        <v>2.4E-2</v>
      </c>
      <c r="W111" s="747" t="s">
        <v>666</v>
      </c>
      <c r="X111" s="222"/>
      <c r="Y111" s="221"/>
    </row>
    <row r="112" spans="2:25" s="237" customFormat="1" ht="15">
      <c r="B112" s="220"/>
      <c r="C112" s="220"/>
      <c r="D112" s="220"/>
      <c r="E112" s="226" t="s">
        <v>2617</v>
      </c>
      <c r="F112" s="221" t="s">
        <v>4214</v>
      </c>
      <c r="G112" s="565" t="str">
        <f>IFERROR(INDEX('Produtos Selecionados'!$G:$G,MATCH($E112,'Produtos Selecionados'!$E:$E,0)),"-")</f>
        <v>MFO</v>
      </c>
      <c r="H112" s="565" t="str">
        <f>IFERROR(INDEX('Produtos Selecionados'!$H:$H,MATCH($E112,'Produtos Selecionados'!$E:$E,0)),"-")</f>
        <v>Sim</v>
      </c>
      <c r="I112" s="565">
        <f>IFERROR(INDEX('Produtos Selecionados'!$O:$O,MATCH($E112,'Produtos Selecionados'!$E:$E,0)),"-")</f>
        <v>3.16666E-3</v>
      </c>
      <c r="J112" s="566" t="str">
        <f>IFERROR(INDEX('Produtos Selecionados'!$L:$L,MATCH($E112,'Produtos Selecionados'!$E:$E,0)),"-")</f>
        <v>BRL</v>
      </c>
      <c r="K112" s="566">
        <f>IFERROR(INDEX('Produtos Selecionados'!$M:$M,MATCH($E112,'Produtos Selecionados'!$E:$E,0)),"-")</f>
        <v>32</v>
      </c>
      <c r="L112" s="747"/>
      <c r="M112" s="236" t="str">
        <f t="shared" ref="M112:M119" si="26">IF(L112="","", L112*L$108)</f>
        <v/>
      </c>
      <c r="N112" s="747"/>
      <c r="O112" s="236" t="str">
        <f t="shared" ref="O112:O119" si="27">IF(N112="","", N112*N$108)</f>
        <v/>
      </c>
      <c r="P112" s="747"/>
      <c r="Q112" s="236" t="str">
        <f t="shared" ref="Q112:Q119" si="28">IF(P112="","", P112*P$108)</f>
        <v/>
      </c>
      <c r="R112" s="747"/>
      <c r="S112" s="236" t="str">
        <f t="shared" ref="S112" si="29">IF(R112="","", R112*R$108)</f>
        <v/>
      </c>
      <c r="T112" s="747"/>
      <c r="U112" s="236" t="str">
        <f t="shared" ref="U112:U119" si="30">IF(T112="","", T112*T$108)</f>
        <v/>
      </c>
      <c r="W112" s="747" t="s">
        <v>666</v>
      </c>
      <c r="X112" s="222"/>
      <c r="Y112" s="221"/>
    </row>
    <row r="113" spans="2:25" s="237" customFormat="1" ht="15">
      <c r="B113" s="220"/>
      <c r="C113" s="220"/>
      <c r="D113" s="220"/>
      <c r="E113" s="226" t="s">
        <v>2076</v>
      </c>
      <c r="F113" s="221" t="s">
        <v>4214</v>
      </c>
      <c r="G113" s="565" t="str">
        <f>IFERROR(INDEX('Produtos Selecionados'!$G:$G,MATCH($E113,'Produtos Selecionados'!$E:$E,0)),"-")</f>
        <v>-</v>
      </c>
      <c r="H113" s="565" t="str">
        <f>IFERROR(INDEX('Produtos Selecionados'!$H:$H,MATCH($E113,'Produtos Selecionados'!$E:$E,0)),"-")</f>
        <v>Sim</v>
      </c>
      <c r="I113" s="565">
        <f>IFERROR(INDEX('Produtos Selecionados'!$O:$O,MATCH($E113,'Produtos Selecionados'!$E:$E,0)),"-")</f>
        <v>4.7499999999999999E-3</v>
      </c>
      <c r="J113" s="566" t="str">
        <f>IFERROR(INDEX('Produtos Selecionados'!$L:$L,MATCH($E113,'Produtos Selecionados'!$E:$E,0)),"-")</f>
        <v>BRL</v>
      </c>
      <c r="K113" s="566">
        <f>IFERROR(INDEX('Produtos Selecionados'!$M:$M,MATCH($E113,'Produtos Selecionados'!$E:$E,0)),"-")</f>
        <v>17</v>
      </c>
      <c r="L113" s="747"/>
      <c r="M113" s="236" t="str">
        <f t="shared" si="26"/>
        <v/>
      </c>
      <c r="N113" s="747"/>
      <c r="O113" s="236" t="str">
        <f t="shared" si="27"/>
        <v/>
      </c>
      <c r="P113" s="747"/>
      <c r="Q113" s="236" t="str">
        <f t="shared" si="28"/>
        <v/>
      </c>
      <c r="R113" s="747"/>
      <c r="S113" s="236" t="str">
        <f t="shared" ref="S113:S119" si="31">IF(R113="","", R113*R$108)</f>
        <v/>
      </c>
      <c r="T113" s="747"/>
      <c r="U113" s="236" t="str">
        <f t="shared" si="30"/>
        <v/>
      </c>
      <c r="W113" s="747" t="s">
        <v>666</v>
      </c>
      <c r="X113" s="222"/>
      <c r="Y113" s="221"/>
    </row>
    <row r="114" spans="2:25" s="237" customFormat="1" ht="15">
      <c r="B114" s="220"/>
      <c r="C114" s="220"/>
      <c r="D114" s="220"/>
      <c r="E114" s="226" t="s">
        <v>2073</v>
      </c>
      <c r="F114" s="221" t="s">
        <v>4214</v>
      </c>
      <c r="G114" s="565" t="str">
        <f>IFERROR(INDEX('Produtos Selecionados'!$G:$G,MATCH($E114,'Produtos Selecionados'!$E:$E,0)),"-")</f>
        <v>MFO</v>
      </c>
      <c r="H114" s="565" t="str">
        <f>IFERROR(INDEX('Produtos Selecionados'!$H:$H,MATCH($E114,'Produtos Selecionados'!$E:$E,0)),"-")</f>
        <v>Sim</v>
      </c>
      <c r="I114" s="565">
        <f>IFERROR(INDEX('Produtos Selecionados'!$O:$O,MATCH($E114,'Produtos Selecionados'!$E:$E,0)),"-")</f>
        <v>3.1666666666666701E-3</v>
      </c>
      <c r="J114" s="566" t="str">
        <f>IFERROR(INDEX('Produtos Selecionados'!$L:$L,MATCH($E114,'Produtos Selecionados'!$E:$E,0)),"-")</f>
        <v>BRL</v>
      </c>
      <c r="K114" s="566">
        <f>IFERROR(INDEX('Produtos Selecionados'!$M:$M,MATCH($E114,'Produtos Selecionados'!$E:$E,0)),"-")</f>
        <v>32</v>
      </c>
      <c r="L114" s="747"/>
      <c r="M114" s="236" t="str">
        <f t="shared" si="26"/>
        <v/>
      </c>
      <c r="N114" s="747"/>
      <c r="O114" s="236" t="str">
        <f t="shared" si="27"/>
        <v/>
      </c>
      <c r="P114" s="747"/>
      <c r="Q114" s="236" t="str">
        <f t="shared" si="28"/>
        <v/>
      </c>
      <c r="R114" s="747"/>
      <c r="S114" s="236" t="str">
        <f t="shared" si="31"/>
        <v/>
      </c>
      <c r="T114" s="747"/>
      <c r="U114" s="236" t="str">
        <f t="shared" si="30"/>
        <v/>
      </c>
      <c r="W114" s="747" t="s">
        <v>666</v>
      </c>
      <c r="X114" s="222"/>
      <c r="Y114" s="221"/>
    </row>
    <row r="115" spans="2:25" s="237" customFormat="1" ht="15">
      <c r="B115" s="220"/>
      <c r="C115" s="220"/>
      <c r="D115" s="220"/>
      <c r="E115" s="226" t="s">
        <v>2101</v>
      </c>
      <c r="F115" s="221" t="s">
        <v>4214</v>
      </c>
      <c r="G115" s="565" t="str">
        <f>IFERROR(INDEX('Produtos Selecionados'!$G:$G,MATCH($E115,'Produtos Selecionados'!$E:$E,0)),"-")</f>
        <v>-</v>
      </c>
      <c r="H115" s="565" t="str">
        <f>IFERROR(INDEX('Produtos Selecionados'!$H:$H,MATCH($E115,'Produtos Selecionados'!$E:$E,0)),"-")</f>
        <v>Sim</v>
      </c>
      <c r="I115" s="565">
        <f>IFERROR(INDEX('Produtos Selecionados'!$O:$O,MATCH($E115,'Produtos Selecionados'!$E:$E,0)),"-")</f>
        <v>5.3333333333333297E-3</v>
      </c>
      <c r="J115" s="566" t="str">
        <f>IFERROR(INDEX('Produtos Selecionados'!$L:$L,MATCH($E115,'Produtos Selecionados'!$E:$E,0)),"-")</f>
        <v>BRL</v>
      </c>
      <c r="K115" s="566">
        <f>IFERROR(INDEX('Produtos Selecionados'!$M:$M,MATCH($E115,'Produtos Selecionados'!$E:$E,0)),"-")</f>
        <v>29</v>
      </c>
      <c r="L115" s="747"/>
      <c r="M115" s="236" t="str">
        <f t="shared" si="26"/>
        <v/>
      </c>
      <c r="N115" s="747"/>
      <c r="O115" s="236" t="str">
        <f t="shared" si="27"/>
        <v/>
      </c>
      <c r="P115" s="747"/>
      <c r="Q115" s="236" t="str">
        <f t="shared" si="28"/>
        <v/>
      </c>
      <c r="R115" s="747"/>
      <c r="S115" s="236" t="str">
        <f t="shared" si="31"/>
        <v/>
      </c>
      <c r="T115" s="747"/>
      <c r="U115" s="236" t="str">
        <f t="shared" si="30"/>
        <v/>
      </c>
      <c r="W115" s="747" t="s">
        <v>666</v>
      </c>
      <c r="X115" s="222"/>
      <c r="Y115" s="221"/>
    </row>
    <row r="116" spans="2:25" s="237" customFormat="1" ht="15">
      <c r="B116" s="220"/>
      <c r="C116" s="220"/>
      <c r="D116" s="220"/>
      <c r="E116" s="226" t="s">
        <v>2072</v>
      </c>
      <c r="F116" s="221" t="s">
        <v>4214</v>
      </c>
      <c r="G116" s="565" t="str">
        <f>IFERROR(INDEX('Produtos Selecionados'!$G:$G,MATCH($E116,'Produtos Selecionados'!$E:$E,0)),"-")</f>
        <v>-</v>
      </c>
      <c r="H116" s="565" t="str">
        <f>IFERROR(INDEX('Produtos Selecionados'!$H:$H,MATCH($E116,'Produtos Selecionados'!$E:$E,0)),"-")</f>
        <v>Sim</v>
      </c>
      <c r="I116" s="565">
        <f>IFERROR(INDEX('Produtos Selecionados'!$O:$O,MATCH($E116,'Produtos Selecionados'!$E:$E,0)),"-")</f>
        <v>5.3333333333333297E-3</v>
      </c>
      <c r="J116" s="566" t="str">
        <f>IFERROR(INDEX('Produtos Selecionados'!$L:$L,MATCH($E116,'Produtos Selecionados'!$E:$E,0)),"-")</f>
        <v>BRL</v>
      </c>
      <c r="K116" s="566">
        <f>IFERROR(INDEX('Produtos Selecionados'!$M:$M,MATCH($E116,'Produtos Selecionados'!$E:$E,0)),"-")</f>
        <v>32</v>
      </c>
      <c r="L116" s="747"/>
      <c r="M116" s="236" t="str">
        <f t="shared" si="26"/>
        <v/>
      </c>
      <c r="N116" s="747"/>
      <c r="O116" s="236" t="str">
        <f t="shared" si="27"/>
        <v/>
      </c>
      <c r="P116" s="747"/>
      <c r="Q116" s="236" t="str">
        <f t="shared" si="28"/>
        <v/>
      </c>
      <c r="R116" s="747"/>
      <c r="S116" s="236" t="str">
        <f t="shared" si="31"/>
        <v/>
      </c>
      <c r="T116" s="747"/>
      <c r="U116" s="236" t="str">
        <f t="shared" si="30"/>
        <v/>
      </c>
      <c r="W116" s="747" t="s">
        <v>666</v>
      </c>
      <c r="X116" s="222"/>
      <c r="Y116" s="221"/>
    </row>
    <row r="117" spans="2:25" s="237" customFormat="1" ht="15">
      <c r="B117" s="220"/>
      <c r="C117" s="220"/>
      <c r="D117" s="220"/>
      <c r="E117" s="226" t="s">
        <v>2075</v>
      </c>
      <c r="F117" s="221" t="s">
        <v>4214</v>
      </c>
      <c r="G117" s="565" t="str">
        <f>IFERROR(INDEX('Produtos Selecionados'!$G:$G,MATCH($E117,'Produtos Selecionados'!$E:$E,0)),"-")</f>
        <v>-</v>
      </c>
      <c r="H117" s="565" t="str">
        <f>IFERROR(INDEX('Produtos Selecionados'!$H:$H,MATCH($E117,'Produtos Selecionados'!$E:$E,0)),"-")</f>
        <v>Não</v>
      </c>
      <c r="I117" s="565">
        <f>IFERROR(INDEX('Produtos Selecionados'!$O:$O,MATCH($E117,'Produtos Selecionados'!$E:$E,0)),"-")</f>
        <v>3.7499999999999999E-3</v>
      </c>
      <c r="J117" s="566" t="str">
        <f>IFERROR(INDEX('Produtos Selecionados'!$L:$L,MATCH($E117,'Produtos Selecionados'!$E:$E,0)),"-")</f>
        <v>BRL</v>
      </c>
      <c r="K117" s="566">
        <f>IFERROR(INDEX('Produtos Selecionados'!$M:$M,MATCH($E117,'Produtos Selecionados'!$E:$E,0)),"-")</f>
        <v>33</v>
      </c>
      <c r="L117" s="747"/>
      <c r="M117" s="236" t="str">
        <f t="shared" si="26"/>
        <v/>
      </c>
      <c r="N117" s="747"/>
      <c r="O117" s="236" t="str">
        <f t="shared" si="27"/>
        <v/>
      </c>
      <c r="P117" s="747"/>
      <c r="Q117" s="236" t="str">
        <f t="shared" si="28"/>
        <v/>
      </c>
      <c r="R117" s="747"/>
      <c r="S117" s="236" t="str">
        <f t="shared" si="31"/>
        <v/>
      </c>
      <c r="T117" s="747"/>
      <c r="U117" s="236" t="str">
        <f t="shared" si="30"/>
        <v/>
      </c>
      <c r="W117" s="747" t="s">
        <v>666</v>
      </c>
      <c r="X117" s="222"/>
      <c r="Y117" s="221"/>
    </row>
    <row r="118" spans="2:25" s="237" customFormat="1" ht="15">
      <c r="B118" s="220"/>
      <c r="C118" s="220"/>
      <c r="D118" s="220"/>
      <c r="E118" s="226" t="s">
        <v>4618</v>
      </c>
      <c r="F118" s="221" t="s">
        <v>4214</v>
      </c>
      <c r="G118" s="565" t="str">
        <f>IFERROR(INDEX('Produtos Selecionados'!$G:$G,MATCH($E118,'Produtos Selecionados'!$E:$E,0)),"-")</f>
        <v>-</v>
      </c>
      <c r="H118" s="565" t="str">
        <f>IFERROR(INDEX('Produtos Selecionados'!$H:$H,MATCH($E118,'Produtos Selecionados'!$E:$E,0)),"-")</f>
        <v>Sim</v>
      </c>
      <c r="I118" s="565">
        <f>IFERROR(INDEX('Produtos Selecionados'!$O:$O,MATCH($E118,'Produtos Selecionados'!$E:$E,0)),"-")</f>
        <v>7.0000000000000001E-3</v>
      </c>
      <c r="J118" s="566" t="str">
        <f>IFERROR(INDEX('Produtos Selecionados'!$L:$L,MATCH($E118,'Produtos Selecionados'!$E:$E,0)),"-")</f>
        <v>BRL</v>
      </c>
      <c r="K118" s="566">
        <f>IFERROR(INDEX('Produtos Selecionados'!$M:$M,MATCH($E118,'Produtos Selecionados'!$E:$E,0)),"-")</f>
        <v>2</v>
      </c>
      <c r="L118" s="747"/>
      <c r="M118" s="236" t="str">
        <f t="shared" si="26"/>
        <v/>
      </c>
      <c r="N118" s="747"/>
      <c r="O118" s="236" t="str">
        <f t="shared" si="27"/>
        <v/>
      </c>
      <c r="P118" s="747"/>
      <c r="Q118" s="236" t="str">
        <f t="shared" si="28"/>
        <v/>
      </c>
      <c r="R118" s="747"/>
      <c r="S118" s="236" t="str">
        <f t="shared" si="31"/>
        <v/>
      </c>
      <c r="T118" s="747"/>
      <c r="U118" s="236" t="str">
        <f t="shared" si="30"/>
        <v/>
      </c>
      <c r="W118" s="747" t="s">
        <v>666</v>
      </c>
      <c r="X118" s="222"/>
      <c r="Y118" s="221"/>
    </row>
    <row r="119" spans="2:25" s="237" customFormat="1" ht="5.25" customHeight="1">
      <c r="B119" s="220"/>
      <c r="C119" s="220"/>
      <c r="D119" s="220"/>
      <c r="E119" s="158"/>
      <c r="F119" s="872" t="str">
        <f>IFERROR(INDEX('Produtos Selecionados'!$M:$M,MATCH(#REF!,'Produtos Selecionados'!$E:$E,0)),"-")</f>
        <v>-</v>
      </c>
      <c r="G119" s="567" t="str">
        <f>IFERROR(INDEX('Produtos Selecionados'!$M:$M,MATCH(A119,'Produtos Selecionados'!$E:$E,0)),"-")</f>
        <v>-</v>
      </c>
      <c r="H119" s="567" t="str">
        <f>IFERROR(INDEX('Produtos Selecionados'!$M:$M,MATCH(B119,'Produtos Selecionados'!$E:$E,0)),"-")</f>
        <v>-</v>
      </c>
      <c r="I119" s="567" t="str">
        <f>IFERROR(INDEX('Produtos Selecionados'!$M:$M,MATCH(C119,'Produtos Selecionados'!$E:$E,0)),"-")</f>
        <v>-</v>
      </c>
      <c r="J119" s="567" t="str">
        <f>IFERROR(INDEX('Produtos Selecionados'!$M:$M,MATCH(D119,'Produtos Selecionados'!$E:$E,0)),"-")</f>
        <v>-</v>
      </c>
      <c r="K119" s="567" t="str">
        <f>IFERROR(INDEX('Produtos Selecionados'!$M:$M,MATCH(E119,'Produtos Selecionados'!$E:$E,0)),"-")</f>
        <v>-</v>
      </c>
      <c r="L119" s="748"/>
      <c r="M119" s="238" t="str">
        <f t="shared" si="26"/>
        <v/>
      </c>
      <c r="N119" s="748"/>
      <c r="O119" s="238" t="str">
        <f t="shared" si="27"/>
        <v/>
      </c>
      <c r="P119" s="748"/>
      <c r="Q119" s="238" t="str">
        <f t="shared" si="28"/>
        <v/>
      </c>
      <c r="R119" s="748"/>
      <c r="S119" s="238" t="str">
        <f t="shared" si="31"/>
        <v/>
      </c>
      <c r="T119" s="748"/>
      <c r="U119" s="238" t="str">
        <f t="shared" si="30"/>
        <v/>
      </c>
      <c r="W119" s="780"/>
      <c r="X119" s="949"/>
      <c r="Y119" s="950"/>
    </row>
    <row r="120" spans="2:25" s="147" customFormat="1" ht="15">
      <c r="B120" s="223"/>
      <c r="C120" s="223"/>
      <c r="D120" s="223" t="s">
        <v>12</v>
      </c>
      <c r="E120" s="152" t="s">
        <v>614</v>
      </c>
      <c r="F120" s="871"/>
      <c r="G120" s="153"/>
      <c r="H120" s="153"/>
      <c r="I120" s="153"/>
      <c r="J120" s="153"/>
      <c r="K120" s="153"/>
      <c r="L120" s="227">
        <v>0</v>
      </c>
      <c r="M120" s="199">
        <f>SUM(M121:M128)</f>
        <v>0</v>
      </c>
      <c r="N120" s="227">
        <v>0.02</v>
      </c>
      <c r="O120" s="199">
        <f>SUM(O121:O128)</f>
        <v>0.02</v>
      </c>
      <c r="P120" s="227">
        <v>0.04</v>
      </c>
      <c r="Q120" s="199">
        <f>SUM(Q121:Q128)</f>
        <v>0.04</v>
      </c>
      <c r="R120" s="227">
        <v>0.1</v>
      </c>
      <c r="S120" s="199">
        <f>SUM(S121:S128)</f>
        <v>0.1</v>
      </c>
      <c r="T120" s="227">
        <v>0.18</v>
      </c>
      <c r="U120" s="199">
        <f>SUM(U121:U128)</f>
        <v>0.18</v>
      </c>
      <c r="V120" s="237"/>
      <c r="W120" s="227"/>
      <c r="X120" s="947"/>
      <c r="Y120" s="948"/>
    </row>
    <row r="121" spans="2:25" s="237" customFormat="1" ht="15">
      <c r="B121" s="220"/>
      <c r="C121" s="220"/>
      <c r="D121" s="220"/>
      <c r="E121" s="226" t="s">
        <v>1717</v>
      </c>
      <c r="F121" s="221" t="s">
        <v>4214</v>
      </c>
      <c r="G121" s="565" t="str">
        <f>IFERROR(INDEX('Produtos Selecionados'!$G:$G,MATCH($E121,'Produtos Selecionados'!$E:$E,0)),"-")</f>
        <v>MFO</v>
      </c>
      <c r="H121" s="565" t="str">
        <f>IFERROR(INDEX('Produtos Selecionados'!$H:$H,MATCH($E121,'Produtos Selecionados'!$E:$E,0)),"-")</f>
        <v>Sim</v>
      </c>
      <c r="I121" s="565">
        <f>IFERROR(INDEX('Produtos Selecionados'!$O:$O,MATCH($E121,'Produtos Selecionados'!$E:$E,0)),"-")</f>
        <v>3.5999999999999999E-3</v>
      </c>
      <c r="J121" s="566" t="str">
        <f>IFERROR(INDEX('Produtos Selecionados'!$L:$L,MATCH($E121,'Produtos Selecionados'!$E:$E,0)),"-")</f>
        <v>BRL</v>
      </c>
      <c r="K121" s="566">
        <f>IFERROR(INDEX('Produtos Selecionados'!$M:$M,MATCH($E121,'Produtos Selecionados'!$E:$E,0)),"-")</f>
        <v>32</v>
      </c>
      <c r="L121" s="747"/>
      <c r="M121" s="236" t="str">
        <f t="shared" ref="M121:M128" si="32">IF(L121="","", L121*L$120)</f>
        <v/>
      </c>
      <c r="N121" s="747">
        <v>0.5</v>
      </c>
      <c r="O121" s="236">
        <f t="shared" ref="O121:O128" si="33">IF(N121="","", N121*N$120)</f>
        <v>0.01</v>
      </c>
      <c r="P121" s="747">
        <v>0.5</v>
      </c>
      <c r="Q121" s="236">
        <f t="shared" ref="Q121:Q128" si="34">IF(P121="","", P121*P$120)</f>
        <v>0.02</v>
      </c>
      <c r="R121" s="747">
        <v>0.3</v>
      </c>
      <c r="S121" s="236">
        <f t="shared" ref="S121:S128" si="35">IF(R121="","", R121*R$120)</f>
        <v>0.03</v>
      </c>
      <c r="T121" s="747">
        <f>4%/T$120</f>
        <v>0.22222222222222224</v>
      </c>
      <c r="U121" s="236">
        <f t="shared" ref="U121:U128" si="36">IF(T121="","", T121*T$120)</f>
        <v>0.04</v>
      </c>
      <c r="W121" s="747" t="s">
        <v>666</v>
      </c>
      <c r="X121" s="222">
        <v>0.7</v>
      </c>
      <c r="Y121" s="221"/>
    </row>
    <row r="122" spans="2:25" s="237" customFormat="1" ht="15">
      <c r="B122" s="220"/>
      <c r="C122" s="220"/>
      <c r="D122" s="220"/>
      <c r="E122" s="226" t="s">
        <v>2104</v>
      </c>
      <c r="F122" s="221" t="s">
        <v>4214</v>
      </c>
      <c r="G122" s="565" t="str">
        <f>IFERROR(INDEX('Produtos Selecionados'!$G:$G,MATCH($E122,'Produtos Selecionados'!$E:$E,0)),"-")</f>
        <v>-</v>
      </c>
      <c r="H122" s="565" t="str">
        <f>IFERROR(INDEX('Produtos Selecionados'!$H:$H,MATCH($E122,'Produtos Selecionados'!$E:$E,0)),"-")</f>
        <v>Sim</v>
      </c>
      <c r="I122" s="565">
        <f>IFERROR(INDEX('Produtos Selecionados'!$O:$O,MATCH($E122,'Produtos Selecionados'!$E:$E,0)),"-")</f>
        <v>4.7499999999999999E-3</v>
      </c>
      <c r="J122" s="566" t="str">
        <f>IFERROR(INDEX('Produtos Selecionados'!$L:$L,MATCH($E122,'Produtos Selecionados'!$E:$E,0)),"-")</f>
        <v>BRL</v>
      </c>
      <c r="K122" s="566">
        <f>IFERROR(INDEX('Produtos Selecionados'!$M:$M,MATCH($E122,'Produtos Selecionados'!$E:$E,0)),"-")</f>
        <v>32</v>
      </c>
      <c r="L122" s="747"/>
      <c r="M122" s="236" t="str">
        <f t="shared" ref="M122" si="37">IF(L122="","", L122*L$120)</f>
        <v/>
      </c>
      <c r="N122" s="747">
        <v>0.5</v>
      </c>
      <c r="O122" s="236">
        <f t="shared" ref="O122" si="38">IF(N122="","", N122*N$120)</f>
        <v>0.01</v>
      </c>
      <c r="P122" s="747">
        <v>0.5</v>
      </c>
      <c r="Q122" s="236">
        <f t="shared" ref="Q122" si="39">IF(P122="","", P122*P$120)</f>
        <v>0.02</v>
      </c>
      <c r="R122" s="747">
        <v>0.3</v>
      </c>
      <c r="S122" s="236">
        <f t="shared" ref="S122" si="40">IF(R122="","", R122*R$120)</f>
        <v>0.03</v>
      </c>
      <c r="T122" s="747">
        <f>4%/T$120</f>
        <v>0.22222222222222224</v>
      </c>
      <c r="U122" s="236">
        <f t="shared" ref="U122" si="41">IF(T122="","", T122*T$120)</f>
        <v>0.04</v>
      </c>
      <c r="W122" s="747" t="s">
        <v>666</v>
      </c>
      <c r="X122" s="222">
        <v>0.7</v>
      </c>
      <c r="Y122" s="221"/>
    </row>
    <row r="123" spans="2:25" s="237" customFormat="1" ht="15">
      <c r="B123" s="220"/>
      <c r="C123" s="220"/>
      <c r="D123" s="220"/>
      <c r="E123" s="226" t="s">
        <v>2620</v>
      </c>
      <c r="F123" s="221" t="s">
        <v>4214</v>
      </c>
      <c r="G123" s="565" t="str">
        <f>IFERROR(INDEX('Produtos Selecionados'!$G:$G,MATCH($E123,'Produtos Selecionados'!$E:$E,0)),"-")</f>
        <v>MFO</v>
      </c>
      <c r="H123" s="565" t="str">
        <f>IFERROR(INDEX('Produtos Selecionados'!$H:$H,MATCH($E123,'Produtos Selecionados'!$E:$E,0)),"-")</f>
        <v>Sim</v>
      </c>
      <c r="I123" s="565">
        <f>IFERROR(INDEX('Produtos Selecionados'!$O:$O,MATCH($E123,'Produtos Selecionados'!$E:$E,0)),"-")</f>
        <v>3.3333333333333301E-3</v>
      </c>
      <c r="J123" s="566" t="str">
        <f>IFERROR(INDEX('Produtos Selecionados'!$L:$L,MATCH($E123,'Produtos Selecionados'!$E:$E,0)),"-")</f>
        <v>BRL</v>
      </c>
      <c r="K123" s="566">
        <f>IFERROR(INDEX('Produtos Selecionados'!$M:$M,MATCH($E123,'Produtos Selecionados'!$E:$E,0)),"-")</f>
        <v>62</v>
      </c>
      <c r="L123" s="747"/>
      <c r="M123" s="236" t="str">
        <f>IF(L123="","", L123*L$120)</f>
        <v/>
      </c>
      <c r="N123" s="747"/>
      <c r="O123" s="236" t="str">
        <f>IF(N123="","", N123*N$120)</f>
        <v/>
      </c>
      <c r="P123" s="747"/>
      <c r="Q123" s="236" t="str">
        <f>IF(P123="","", P123*P$120)</f>
        <v/>
      </c>
      <c r="R123" s="747">
        <v>0.2</v>
      </c>
      <c r="S123" s="236">
        <f>IF(R123="","", R123*R$120)</f>
        <v>2.0000000000000004E-2</v>
      </c>
      <c r="T123" s="747">
        <f>3%/T$120</f>
        <v>0.16666666666666666</v>
      </c>
      <c r="U123" s="236">
        <f>IF(T123="","", T123*T$120)</f>
        <v>0.03</v>
      </c>
      <c r="W123" s="747" t="s">
        <v>666</v>
      </c>
      <c r="X123" s="222">
        <v>0.7</v>
      </c>
      <c r="Y123" s="221"/>
    </row>
    <row r="124" spans="2:25" s="237" customFormat="1" ht="15">
      <c r="B124" s="220"/>
      <c r="C124" s="220"/>
      <c r="D124" s="220"/>
      <c r="E124" s="226" t="s">
        <v>5020</v>
      </c>
      <c r="F124" s="221" t="s">
        <v>4214</v>
      </c>
      <c r="G124" s="565" t="str">
        <f>IFERROR(INDEX('Produtos Selecionados'!$G:$G,MATCH($E124,'Produtos Selecionados'!$E:$E,0)),"-")</f>
        <v>-</v>
      </c>
      <c r="H124" s="565" t="str">
        <f>IFERROR(INDEX('Produtos Selecionados'!$H:$H,MATCH($E124,'Produtos Selecionados'!$E:$E,0)),"-")</f>
        <v>Sim</v>
      </c>
      <c r="I124" s="565">
        <f>IFERROR(INDEX('Produtos Selecionados'!$O:$O,MATCH($E124,'Produtos Selecionados'!$E:$E,0)),"-")</f>
        <v>4.8937499999999997E-3</v>
      </c>
      <c r="J124" s="566" t="str">
        <f>IFERROR(INDEX('Produtos Selecionados'!$L:$L,MATCH($E124,'Produtos Selecionados'!$E:$E,0)),"-")</f>
        <v>BRL</v>
      </c>
      <c r="K124" s="566">
        <f>IFERROR(INDEX('Produtos Selecionados'!$M:$M,MATCH($E124,'Produtos Selecionados'!$E:$E,0)),"-")</f>
        <v>32</v>
      </c>
      <c r="L124" s="747"/>
      <c r="M124" s="236" t="str">
        <f>IF(L124="","", L124*L$120)</f>
        <v/>
      </c>
      <c r="N124" s="747"/>
      <c r="O124" s="236" t="str">
        <f>IF(N124="","", N124*N$120)</f>
        <v/>
      </c>
      <c r="P124" s="747"/>
      <c r="Q124" s="236" t="str">
        <f>IF(P124="","", P124*P$120)</f>
        <v/>
      </c>
      <c r="R124" s="747">
        <v>0.2</v>
      </c>
      <c r="S124" s="236">
        <f>IF(R124="","", R124*R$120)</f>
        <v>2.0000000000000004E-2</v>
      </c>
      <c r="T124" s="747">
        <f>3%/T$120</f>
        <v>0.16666666666666666</v>
      </c>
      <c r="U124" s="236">
        <f>IF(T124="","", T124*T$120)</f>
        <v>0.03</v>
      </c>
      <c r="W124" s="747" t="s">
        <v>666</v>
      </c>
      <c r="X124" s="222">
        <v>0.7</v>
      </c>
      <c r="Y124" s="221"/>
    </row>
    <row r="125" spans="2:25" s="237" customFormat="1" ht="15">
      <c r="B125" s="220"/>
      <c r="C125" s="220"/>
      <c r="D125" s="220"/>
      <c r="E125" s="226" t="s">
        <v>2102</v>
      </c>
      <c r="F125" s="221" t="s">
        <v>4214</v>
      </c>
      <c r="G125" s="565" t="str">
        <f>IFERROR(INDEX('Produtos Selecionados'!$G:$G,MATCH($E125,'Produtos Selecionados'!$E:$E,0)),"-")</f>
        <v>-</v>
      </c>
      <c r="H125" s="565" t="str">
        <f>IFERROR(INDEX('Produtos Selecionados'!$H:$H,MATCH($E125,'Produtos Selecionados'!$E:$E,0)),"-")</f>
        <v>Sim</v>
      </c>
      <c r="I125" s="565">
        <f>IFERROR(INDEX('Produtos Selecionados'!$O:$O,MATCH($E125,'Produtos Selecionados'!$E:$E,0)),"-")</f>
        <v>7.9333333333333304E-3</v>
      </c>
      <c r="J125" s="566" t="str">
        <f>IFERROR(INDEX('Produtos Selecionados'!$L:$L,MATCH($E125,'Produtos Selecionados'!$E:$E,0)),"-")</f>
        <v>BRL</v>
      </c>
      <c r="K125" s="566">
        <f>IFERROR(INDEX('Produtos Selecionados'!$M:$M,MATCH($E125,'Produtos Selecionados'!$E:$E,0)),"-")</f>
        <v>61</v>
      </c>
      <c r="L125" s="747"/>
      <c r="M125" s="236" t="str">
        <f>IF(L125="","", L125*L$120)</f>
        <v/>
      </c>
      <c r="N125" s="747"/>
      <c r="O125" s="236" t="str">
        <f>IF(N125="","", N125*N$120)</f>
        <v/>
      </c>
      <c r="P125" s="747"/>
      <c r="Q125" s="236" t="str">
        <f>IF(P125="","", P125*P$120)</f>
        <v/>
      </c>
      <c r="R125" s="747"/>
      <c r="S125" s="236" t="str">
        <f>IF(R125="","", R125*R$120)</f>
        <v/>
      </c>
      <c r="T125" s="747">
        <f>2%/T$120</f>
        <v>0.11111111111111112</v>
      </c>
      <c r="U125" s="236">
        <f>IF(T125="","", T125*T$120)</f>
        <v>0.02</v>
      </c>
      <c r="W125" s="747" t="s">
        <v>666</v>
      </c>
      <c r="X125" s="222">
        <v>0.7</v>
      </c>
      <c r="Y125" s="221"/>
    </row>
    <row r="126" spans="2:25" s="237" customFormat="1" ht="15">
      <c r="B126" s="220"/>
      <c r="C126" s="220"/>
      <c r="D126" s="220"/>
      <c r="E126" s="226" t="s">
        <v>1720</v>
      </c>
      <c r="F126" s="221" t="s">
        <v>4214</v>
      </c>
      <c r="G126" s="565" t="str">
        <f>IFERROR(INDEX('Produtos Selecionados'!$G:$G,MATCH($E126,'Produtos Selecionados'!$E:$E,0)),"-")</f>
        <v>-</v>
      </c>
      <c r="H126" s="565" t="str">
        <f>IFERROR(INDEX('Produtos Selecionados'!$H:$H,MATCH($E126,'Produtos Selecionados'!$E:$E,0)),"-")</f>
        <v>Sim</v>
      </c>
      <c r="I126" s="565">
        <f>IFERROR(INDEX('Produtos Selecionados'!$O:$O,MATCH($E126,'Produtos Selecionados'!$E:$E,0)),"-")</f>
        <v>4.7499999999999999E-3</v>
      </c>
      <c r="J126" s="566" t="str">
        <f>IFERROR(INDEX('Produtos Selecionados'!$L:$L,MATCH($E126,'Produtos Selecionados'!$E:$E,0)),"-")</f>
        <v>BRL</v>
      </c>
      <c r="K126" s="566">
        <f>IFERROR(INDEX('Produtos Selecionados'!$M:$M,MATCH($E126,'Produtos Selecionados'!$E:$E,0)),"-")</f>
        <v>33</v>
      </c>
      <c r="L126" s="747"/>
      <c r="M126" s="236" t="str">
        <f>IF(L126="","", L126*L$120)</f>
        <v/>
      </c>
      <c r="N126" s="747"/>
      <c r="O126" s="236" t="str">
        <f>IF(N126="","", N126*N$120)</f>
        <v/>
      </c>
      <c r="P126" s="747"/>
      <c r="Q126" s="236" t="str">
        <f>IF(P126="","", P126*P$120)</f>
        <v/>
      </c>
      <c r="R126" s="747"/>
      <c r="S126" s="236" t="str">
        <f>IF(R126="","", R126*R$120)</f>
        <v/>
      </c>
      <c r="T126" s="747">
        <f>2%/T$120</f>
        <v>0.11111111111111112</v>
      </c>
      <c r="U126" s="236">
        <f>IF(T126="","", T126*T$120)</f>
        <v>0.02</v>
      </c>
      <c r="W126" s="747" t="s">
        <v>666</v>
      </c>
      <c r="X126" s="222">
        <v>0.7</v>
      </c>
      <c r="Y126" s="221"/>
    </row>
    <row r="127" spans="2:25" s="237" customFormat="1" ht="15">
      <c r="B127" s="220"/>
      <c r="C127" s="220"/>
      <c r="D127" s="220"/>
      <c r="E127" s="226" t="s">
        <v>1718</v>
      </c>
      <c r="F127" s="221" t="s">
        <v>4214</v>
      </c>
      <c r="G127" s="565" t="str">
        <f>IFERROR(INDEX('Produtos Selecionados'!$G:$G,MATCH($E127,'Produtos Selecionados'!$E:$E,0)),"-")</f>
        <v>-</v>
      </c>
      <c r="H127" s="565" t="str">
        <f>IFERROR(INDEX('Produtos Selecionados'!$H:$H,MATCH($E127,'Produtos Selecionados'!$E:$E,0)),"-")</f>
        <v>Sim</v>
      </c>
      <c r="I127" s="565">
        <f>IFERROR(INDEX('Produtos Selecionados'!$O:$O,MATCH($E127,'Produtos Selecionados'!$E:$E,0)),"-")</f>
        <v>5.0673000000000003E-3</v>
      </c>
      <c r="J127" s="566" t="str">
        <f>IFERROR(INDEX('Produtos Selecionados'!$L:$L,MATCH($E127,'Produtos Selecionados'!$E:$E,0)),"-")</f>
        <v>BRL</v>
      </c>
      <c r="K127" s="566">
        <f>IFERROR(INDEX('Produtos Selecionados'!$M:$M,MATCH($E127,'Produtos Selecionados'!$E:$E,0)),"-")</f>
        <v>32</v>
      </c>
      <c r="L127" s="747"/>
      <c r="M127" s="236" t="str">
        <f t="shared" si="32"/>
        <v/>
      </c>
      <c r="N127" s="747"/>
      <c r="O127" s="236" t="str">
        <f t="shared" si="33"/>
        <v/>
      </c>
      <c r="P127" s="747"/>
      <c r="Q127" s="236" t="str">
        <f t="shared" si="34"/>
        <v/>
      </c>
      <c r="R127" s="747"/>
      <c r="S127" s="236" t="str">
        <f t="shared" si="35"/>
        <v/>
      </c>
      <c r="T127" s="747"/>
      <c r="U127" s="236" t="str">
        <f t="shared" si="36"/>
        <v/>
      </c>
      <c r="W127" s="747" t="s">
        <v>666</v>
      </c>
      <c r="X127" s="222">
        <v>0.7</v>
      </c>
      <c r="Y127" s="221"/>
    </row>
    <row r="128" spans="2:25" s="237" customFormat="1" ht="5.25" customHeight="1">
      <c r="B128" s="220"/>
      <c r="C128" s="220"/>
      <c r="D128" s="220"/>
      <c r="E128" s="158"/>
      <c r="F128" s="872" t="str">
        <f>IFERROR(INDEX('Produtos Selecionados'!$M:$M,MATCH(#REF!,'Produtos Selecionados'!$E:$E,0)),"-")</f>
        <v>-</v>
      </c>
      <c r="G128" s="567" t="str">
        <f>IFERROR(INDEX('Produtos Selecionados'!$M:$M,MATCH(A128,'Produtos Selecionados'!$E:$E,0)),"-")</f>
        <v>-</v>
      </c>
      <c r="H128" s="567" t="str">
        <f>IFERROR(INDEX('Produtos Selecionados'!$M:$M,MATCH(B128,'Produtos Selecionados'!$E:$E,0)),"-")</f>
        <v>-</v>
      </c>
      <c r="I128" s="567" t="str">
        <f>IFERROR(INDEX('Produtos Selecionados'!$M:$M,MATCH(C128,'Produtos Selecionados'!$E:$E,0)),"-")</f>
        <v>-</v>
      </c>
      <c r="J128" s="567" t="str">
        <f>IFERROR(INDEX('Produtos Selecionados'!$M:$M,MATCH(D128,'Produtos Selecionados'!$E:$E,0)),"-")</f>
        <v>-</v>
      </c>
      <c r="K128" s="567" t="str">
        <f>IFERROR(INDEX('Produtos Selecionados'!$M:$M,MATCH(E128,'Produtos Selecionados'!$E:$E,0)),"-")</f>
        <v>-</v>
      </c>
      <c r="L128" s="748"/>
      <c r="M128" s="238" t="str">
        <f t="shared" si="32"/>
        <v/>
      </c>
      <c r="N128" s="748"/>
      <c r="O128" s="238" t="str">
        <f t="shared" si="33"/>
        <v/>
      </c>
      <c r="P128" s="748"/>
      <c r="Q128" s="238" t="str">
        <f t="shared" si="34"/>
        <v/>
      </c>
      <c r="R128" s="748"/>
      <c r="S128" s="238" t="str">
        <f t="shared" si="35"/>
        <v/>
      </c>
      <c r="T128" s="748"/>
      <c r="U128" s="238" t="str">
        <f t="shared" si="36"/>
        <v/>
      </c>
      <c r="W128" s="780"/>
      <c r="X128" s="949"/>
      <c r="Y128" s="950"/>
    </row>
    <row r="129" spans="2:25" s="147" customFormat="1" ht="15">
      <c r="B129" s="223"/>
      <c r="C129" s="223"/>
      <c r="D129" s="223" t="s">
        <v>12</v>
      </c>
      <c r="E129" s="152" t="s">
        <v>15</v>
      </c>
      <c r="F129" s="871"/>
      <c r="G129" s="153"/>
      <c r="H129" s="153"/>
      <c r="I129" s="153"/>
      <c r="J129" s="153"/>
      <c r="K129" s="153"/>
      <c r="L129" s="227">
        <v>0</v>
      </c>
      <c r="M129" s="199">
        <f>SUM(M130:M131)</f>
        <v>0</v>
      </c>
      <c r="N129" s="227">
        <v>0</v>
      </c>
      <c r="O129" s="199">
        <f>SUM(O130:O131)</f>
        <v>0</v>
      </c>
      <c r="P129" s="227">
        <v>0</v>
      </c>
      <c r="Q129" s="199">
        <f>SUM(Q130:Q131)</f>
        <v>0</v>
      </c>
      <c r="R129" s="227">
        <v>0</v>
      </c>
      <c r="S129" s="199">
        <f>SUM(S130:S131)</f>
        <v>0</v>
      </c>
      <c r="T129" s="227">
        <v>0</v>
      </c>
      <c r="U129" s="199">
        <f>SUM(U130:U131)</f>
        <v>0</v>
      </c>
      <c r="V129" s="151"/>
      <c r="W129" s="227"/>
      <c r="X129" s="947"/>
      <c r="Y129" s="948"/>
    </row>
    <row r="130" spans="2:25" s="237" customFormat="1" ht="15">
      <c r="B130" s="220"/>
      <c r="C130" s="220"/>
      <c r="D130" s="220"/>
      <c r="E130" s="226"/>
      <c r="F130" s="221"/>
      <c r="G130" s="565" t="str">
        <f>IFERROR(INDEX('Produtos Selecionados'!$G:$G,MATCH($E130,'Produtos Selecionados'!$E:$E,0)),"-")</f>
        <v>-</v>
      </c>
      <c r="H130" s="565" t="str">
        <f>IFERROR(INDEX('Produtos Selecionados'!$H:$H,MATCH($E130,'Produtos Selecionados'!$E:$E,0)),"-")</f>
        <v>-</v>
      </c>
      <c r="I130" s="565" t="str">
        <f>IFERROR(INDEX('Produtos Selecionados'!$O:$O,MATCH($E130,'Produtos Selecionados'!$E:$E,0)),"-")</f>
        <v>-</v>
      </c>
      <c r="J130" s="566" t="str">
        <f>IFERROR(INDEX('Produtos Selecionados'!$L:$L,MATCH($E130,'Produtos Selecionados'!$E:$E,0)),"-")</f>
        <v>-</v>
      </c>
      <c r="K130" s="566" t="str">
        <f>IFERROR(INDEX('Produtos Selecionados'!$M:$M,MATCH($E130,'Produtos Selecionados'!$E:$E,0)),"-")</f>
        <v>-</v>
      </c>
      <c r="L130" s="747"/>
      <c r="M130" s="236" t="str">
        <f>IF(L130="","", L130*L$129)</f>
        <v/>
      </c>
      <c r="N130" s="747"/>
      <c r="O130" s="236" t="str">
        <f>IF(N130="","", N130*N$129)</f>
        <v/>
      </c>
      <c r="P130" s="747"/>
      <c r="Q130" s="236" t="str">
        <f>IF(P130="","", P130*P$129)</f>
        <v/>
      </c>
      <c r="R130" s="747"/>
      <c r="S130" s="236" t="str">
        <f>IF(R130="","", R130*R$129)</f>
        <v/>
      </c>
      <c r="T130" s="747"/>
      <c r="U130" s="236" t="str">
        <f>IF(T130="","", T130*T$129)</f>
        <v/>
      </c>
      <c r="W130" s="747"/>
      <c r="X130" s="222"/>
      <c r="Y130" s="221"/>
    </row>
    <row r="131" spans="2:25" s="147" customFormat="1" ht="8.25" customHeight="1">
      <c r="B131" s="223"/>
      <c r="C131" s="223"/>
      <c r="D131" s="223"/>
      <c r="E131" s="168"/>
      <c r="F131" s="869"/>
      <c r="G131" s="182"/>
      <c r="H131" s="182"/>
      <c r="I131" s="182"/>
      <c r="J131" s="182"/>
      <c r="K131" s="182"/>
      <c r="L131" s="748"/>
      <c r="M131" s="238" t="str">
        <f>IF(L131="","", L131*L$11)</f>
        <v/>
      </c>
      <c r="N131" s="747"/>
      <c r="O131" s="238" t="str">
        <f>IF(N131="","", N131*N$11)</f>
        <v/>
      </c>
      <c r="P131" s="748"/>
      <c r="Q131" s="238" t="str">
        <f>IF(P131="","", P131*P$11)</f>
        <v/>
      </c>
      <c r="R131" s="748"/>
      <c r="S131" s="238" t="str">
        <f>IF(R131="","", R131*R$11)</f>
        <v/>
      </c>
      <c r="T131" s="748"/>
      <c r="U131" s="238" t="str">
        <f>IF(T131="","", T131*T$11)</f>
        <v/>
      </c>
      <c r="V131" s="233"/>
      <c r="W131" s="747"/>
      <c r="X131" s="942"/>
      <c r="Y131" s="943"/>
    </row>
    <row r="132" spans="2:25" s="147" customFormat="1" ht="15">
      <c r="B132" s="223"/>
      <c r="C132" s="223" t="s">
        <v>1391</v>
      </c>
      <c r="D132" s="223" t="s">
        <v>12</v>
      </c>
      <c r="E132" s="149" t="s">
        <v>628</v>
      </c>
      <c r="F132" s="870"/>
      <c r="G132" s="150"/>
      <c r="H132" s="150"/>
      <c r="I132" s="150"/>
      <c r="J132" s="150"/>
      <c r="K132" s="150"/>
      <c r="L132" s="225">
        <f t="shared" ref="L132:U132" ca="1" si="42">L134+L138+L141+L144+L148</f>
        <v>0</v>
      </c>
      <c r="M132" s="234">
        <f t="shared" si="42"/>
        <v>0</v>
      </c>
      <c r="N132" s="225">
        <f t="shared" ca="1" si="42"/>
        <v>0.01</v>
      </c>
      <c r="O132" s="234">
        <f t="shared" ca="1" si="42"/>
        <v>0.01</v>
      </c>
      <c r="P132" s="225">
        <f t="shared" ca="1" si="42"/>
        <v>0.02</v>
      </c>
      <c r="Q132" s="234">
        <f t="shared" ca="1" si="42"/>
        <v>0.02</v>
      </c>
      <c r="R132" s="225">
        <f t="shared" ca="1" si="42"/>
        <v>3.0000000000000002E-2</v>
      </c>
      <c r="S132" s="234">
        <f t="shared" ca="1" si="42"/>
        <v>3.0000000000000002E-2</v>
      </c>
      <c r="T132" s="225">
        <f t="shared" ca="1" si="42"/>
        <v>5.5000000000000007E-2</v>
      </c>
      <c r="U132" s="235">
        <f t="shared" ca="1" si="42"/>
        <v>5.5000000000000007E-2</v>
      </c>
      <c r="V132" s="151"/>
      <c r="W132" s="261"/>
      <c r="X132" s="944"/>
      <c r="Y132" s="945"/>
    </row>
    <row r="133" spans="2:25" s="147" customFormat="1" ht="3" customHeight="1">
      <c r="B133" s="223"/>
      <c r="C133" s="223"/>
      <c r="D133" s="223"/>
      <c r="F133" s="869"/>
      <c r="G133" s="182"/>
      <c r="H133" s="182"/>
      <c r="I133" s="182"/>
      <c r="J133" s="182"/>
      <c r="K133" s="182"/>
      <c r="L133" s="231"/>
      <c r="M133" s="232"/>
      <c r="N133" s="231"/>
      <c r="O133" s="232"/>
      <c r="P133" s="231"/>
      <c r="Q133" s="232"/>
      <c r="R133" s="231"/>
      <c r="S133" s="232"/>
      <c r="T133" s="231"/>
      <c r="U133" s="232"/>
      <c r="V133" s="151"/>
      <c r="W133" s="946"/>
      <c r="X133" s="942"/>
      <c r="Y133" s="943"/>
    </row>
    <row r="134" spans="2:25" s="147" customFormat="1" ht="15">
      <c r="B134" s="223"/>
      <c r="C134" s="223"/>
      <c r="D134" s="223" t="s">
        <v>12</v>
      </c>
      <c r="E134" s="152" t="s">
        <v>609</v>
      </c>
      <c r="F134" s="871"/>
      <c r="G134" s="153"/>
      <c r="H134" s="153"/>
      <c r="I134" s="153"/>
      <c r="J134" s="153"/>
      <c r="K134" s="153"/>
      <c r="L134" s="224">
        <f ca="1">OFFSET('Asset Allocation Tatico'!$B$9, MATCH($E134,OFFSET('Asset Allocation Tatico'!$B$9,,,COUNTA('Asset Allocation Tatico'!$B:$B)-COUNTA('Asset Allocation Tatico'!$B$1:$B$9)),0)-1, MATCH(L$5,'Asset Allocation Tatico'!$D$5:$M$5,0)+2)</f>
        <v>0</v>
      </c>
      <c r="M134" s="199">
        <f>SUM(M135:M137)</f>
        <v>0</v>
      </c>
      <c r="N134" s="224">
        <f ca="1">OFFSET('Asset Allocation Tatico'!$B$9, MATCH($E134,OFFSET('Asset Allocation Tatico'!$B$9,,,COUNTA('Asset Allocation Tatico'!$B:$B)-COUNTA('Asset Allocation Tatico'!$B$1:$B$9)),0)-1, MATCH(N$5,'Asset Allocation Tatico'!$D$5:$M$5,0)+2)</f>
        <v>5.0000000000000001E-3</v>
      </c>
      <c r="O134" s="199">
        <f ca="1">SUM(O135:O137)</f>
        <v>5.0000000000000001E-3</v>
      </c>
      <c r="P134" s="224">
        <f ca="1">OFFSET('Asset Allocation Tatico'!$B$9, MATCH($E134,OFFSET('Asset Allocation Tatico'!$B$9,,,COUNTA('Asset Allocation Tatico'!$B:$B)-COUNTA('Asset Allocation Tatico'!$B$1:$B$9)),0)-1, MATCH(P$5,'Asset Allocation Tatico'!$D$5:$M$5,0)+2)</f>
        <v>0.01</v>
      </c>
      <c r="Q134" s="199">
        <f ca="1">SUM(Q135:Q137)</f>
        <v>0.01</v>
      </c>
      <c r="R134" s="224">
        <f ca="1">OFFSET('Asset Allocation Tatico'!$B$9, MATCH($E134,OFFSET('Asset Allocation Tatico'!$B$9,,,COUNTA('Asset Allocation Tatico'!$B:$B)-COUNTA('Asset Allocation Tatico'!$B$1:$B$9)),0)-1, MATCH(R$5,'Asset Allocation Tatico'!$D$5:$M$5,0)+2)</f>
        <v>1.4999999999999999E-2</v>
      </c>
      <c r="S134" s="199">
        <f ca="1">SUM(S135:S137)</f>
        <v>1.4999999999999999E-2</v>
      </c>
      <c r="T134" s="224">
        <f ca="1">OFFSET('Asset Allocation Tatico'!$B$9, MATCH($E134,OFFSET('Asset Allocation Tatico'!$B$9,,,COUNTA('Asset Allocation Tatico'!$B:$B)-COUNTA('Asset Allocation Tatico'!$B$1:$B$9)),0)-1, MATCH(T$5,'Asset Allocation Tatico'!$D$5:$M$5,0)+2)</f>
        <v>3.5000000000000003E-2</v>
      </c>
      <c r="U134" s="199">
        <f ca="1">SUM(U135:U137)</f>
        <v>3.5000000000000003E-2</v>
      </c>
      <c r="V134" s="151"/>
      <c r="W134" s="227"/>
      <c r="X134" s="947"/>
      <c r="Y134" s="948"/>
    </row>
    <row r="135" spans="2:25" s="237" customFormat="1" ht="15">
      <c r="B135" s="220"/>
      <c r="C135" s="220"/>
      <c r="D135" s="220"/>
      <c r="E135" s="226" t="s">
        <v>464</v>
      </c>
      <c r="F135" s="221" t="s">
        <v>4214</v>
      </c>
      <c r="G135" s="565" t="str">
        <f>IFERROR(INDEX('Produtos Selecionados'!$G:$G,MATCH($E135,'Produtos Selecionados'!$E:$E,0)),"-")</f>
        <v>MFO</v>
      </c>
      <c r="H135" s="565" t="str">
        <f>IFERROR(INDEX('Produtos Selecionados'!$H:$H,MATCH($E135,'Produtos Selecionados'!$E:$E,0)),"-")</f>
        <v>Sim</v>
      </c>
      <c r="I135" s="565">
        <f>IFERROR(INDEX('Produtos Selecionados'!$O:$O,MATCH($E135,'Produtos Selecionados'!$E:$E,0)),"-")</f>
        <v>2.5000000000000001E-3</v>
      </c>
      <c r="J135" s="566" t="str">
        <f>IFERROR(INDEX('Produtos Selecionados'!$L:$L,MATCH($E135,'Produtos Selecionados'!$E:$E,0)),"-")</f>
        <v>USD</v>
      </c>
      <c r="K135" s="566">
        <f>IFERROR(INDEX('Produtos Selecionados'!$M:$M,MATCH($E135,'Produtos Selecionados'!$E:$E,0)),"-")</f>
        <v>2</v>
      </c>
      <c r="L135" s="747"/>
      <c r="M135" s="236" t="str">
        <f>IF(L135="","", L135*L$134)</f>
        <v/>
      </c>
      <c r="N135" s="747">
        <v>1</v>
      </c>
      <c r="O135" s="236">
        <f ca="1">IF(N135="","", N135*N$134)</f>
        <v>5.0000000000000001E-3</v>
      </c>
      <c r="P135" s="747">
        <v>1</v>
      </c>
      <c r="Q135" s="236">
        <f ca="1">IF(P135="","", P135*P$134)</f>
        <v>0.01</v>
      </c>
      <c r="R135" s="747">
        <v>1</v>
      </c>
      <c r="S135" s="236">
        <f ca="1">IF(R135="","", R135*R$134)</f>
        <v>1.4999999999999999E-2</v>
      </c>
      <c r="T135" s="747">
        <v>1</v>
      </c>
      <c r="U135" s="236">
        <f ca="1">IF(T135="","", T135*T$134)</f>
        <v>3.5000000000000003E-2</v>
      </c>
      <c r="W135" s="747" t="s">
        <v>4468</v>
      </c>
      <c r="X135" s="222"/>
      <c r="Y135" s="221"/>
    </row>
    <row r="136" spans="2:25" s="237" customFormat="1" ht="15">
      <c r="B136" s="220"/>
      <c r="C136" s="220"/>
      <c r="D136" s="220"/>
      <c r="E136" s="226" t="s">
        <v>2601</v>
      </c>
      <c r="F136" s="221" t="s">
        <v>4214</v>
      </c>
      <c r="G136" s="565" t="str">
        <f>IFERROR(INDEX('Produtos Selecionados'!$G:$G,MATCH($E136,'Produtos Selecionados'!$E:$E,0)),"-")</f>
        <v>MFO</v>
      </c>
      <c r="H136" s="565" t="str">
        <f>IFERROR(INDEX('Produtos Selecionados'!$H:$H,MATCH($E136,'Produtos Selecionados'!$E:$E,0)),"-")</f>
        <v>Sim</v>
      </c>
      <c r="I136" s="565">
        <f>IFERROR(INDEX('Produtos Selecionados'!$O:$O,MATCH($E136,'Produtos Selecionados'!$E:$E,0)),"-")</f>
        <v>2.66666666666667E-3</v>
      </c>
      <c r="J136" s="566" t="str">
        <f>IFERROR(INDEX('Produtos Selecionados'!$L:$L,MATCH($E136,'Produtos Selecionados'!$E:$E,0)),"-")</f>
        <v>BRL</v>
      </c>
      <c r="K136" s="566">
        <f>IFERROR(INDEX('Produtos Selecionados'!$M:$M,MATCH($E136,'Produtos Selecionados'!$E:$E,0)),"-")</f>
        <v>1</v>
      </c>
      <c r="L136" s="747"/>
      <c r="M136" s="236" t="str">
        <f>IF(L136="","", L136*L$134)</f>
        <v/>
      </c>
      <c r="N136" s="747"/>
      <c r="O136" s="236" t="str">
        <f>IF(N136="","", N136*N$134)</f>
        <v/>
      </c>
      <c r="P136" s="747"/>
      <c r="Q136" s="236" t="str">
        <f>IF(P136="","", P136*P$134)</f>
        <v/>
      </c>
      <c r="R136" s="747"/>
      <c r="S136" s="236" t="str">
        <f>IF(R136="","", R136*R$134)</f>
        <v/>
      </c>
      <c r="T136" s="747"/>
      <c r="U136" s="236" t="str">
        <f>IF(T136="","", T136*T$134)</f>
        <v/>
      </c>
      <c r="W136" s="747" t="s">
        <v>4468</v>
      </c>
      <c r="X136" s="222"/>
      <c r="Y136" s="221"/>
    </row>
    <row r="137" spans="2:25" s="237" customFormat="1" ht="5.25" customHeight="1">
      <c r="B137" s="220"/>
      <c r="C137" s="220"/>
      <c r="D137" s="220"/>
      <c r="E137" s="158"/>
      <c r="F137" s="872" t="str">
        <f>IFERROR(INDEX('Produtos Selecionados'!$M:$M,MATCH(#REF!,'Produtos Selecionados'!$E:$E,0)),"-")</f>
        <v>-</v>
      </c>
      <c r="G137" s="567" t="str">
        <f>IFERROR(INDEX('Produtos Selecionados'!$M:$M,MATCH(A137,'Produtos Selecionados'!$E:$E,0)),"-")</f>
        <v>-</v>
      </c>
      <c r="H137" s="567" t="str">
        <f>IFERROR(INDEX('Produtos Selecionados'!$M:$M,MATCH(B137,'Produtos Selecionados'!$E:$E,0)),"-")</f>
        <v>-</v>
      </c>
      <c r="I137" s="567" t="str">
        <f>IFERROR(INDEX('Produtos Selecionados'!$M:$M,MATCH(C137,'Produtos Selecionados'!$E:$E,0)),"-")</f>
        <v>-</v>
      </c>
      <c r="J137" s="567" t="str">
        <f>IFERROR(INDEX('Produtos Selecionados'!$M:$M,MATCH(D137,'Produtos Selecionados'!$E:$E,0)),"-")</f>
        <v>-</v>
      </c>
      <c r="K137" s="567" t="str">
        <f>IFERROR(INDEX('Produtos Selecionados'!$M:$M,MATCH(E137,'Produtos Selecionados'!$E:$E,0)),"-")</f>
        <v>-</v>
      </c>
      <c r="L137" s="748"/>
      <c r="M137" s="238" t="str">
        <f>IF(L137="","", L137*L$134)</f>
        <v/>
      </c>
      <c r="N137" s="748"/>
      <c r="O137" s="238" t="str">
        <f>IF(N137="","", N137*N$134)</f>
        <v/>
      </c>
      <c r="P137" s="748"/>
      <c r="Q137" s="238" t="str">
        <f>IF(P137="","", P137*P$134)</f>
        <v/>
      </c>
      <c r="R137" s="748"/>
      <c r="S137" s="238" t="str">
        <f>IF(R137="","", R137*R$134)</f>
        <v/>
      </c>
      <c r="T137" s="748"/>
      <c r="U137" s="238" t="str">
        <f>IF(T137="","", T137*T$134)</f>
        <v/>
      </c>
      <c r="W137" s="780"/>
      <c r="X137" s="949"/>
      <c r="Y137" s="950"/>
    </row>
    <row r="138" spans="2:25" s="147" customFormat="1" ht="15">
      <c r="B138" s="223"/>
      <c r="C138" s="223"/>
      <c r="D138" s="223" t="s">
        <v>12</v>
      </c>
      <c r="E138" s="152" t="s">
        <v>612</v>
      </c>
      <c r="F138" s="871"/>
      <c r="G138" s="153"/>
      <c r="H138" s="153"/>
      <c r="I138" s="153"/>
      <c r="J138" s="153"/>
      <c r="K138" s="153"/>
      <c r="L138" s="224">
        <f ca="1">OFFSET('Asset Allocation Tatico'!$B$9, MATCH($E138,OFFSET('Asset Allocation Tatico'!$B$9,,,COUNTA('Asset Allocation Tatico'!$B:$B)-COUNTA('Asset Allocation Tatico'!$B$1:$B$9)),0)-1, MATCH(L$5,'Asset Allocation Tatico'!$D$5:$M$5,0)+2)</f>
        <v>0</v>
      </c>
      <c r="M138" s="199">
        <f>SUM(M139:M140)</f>
        <v>0</v>
      </c>
      <c r="N138" s="224">
        <f ca="1">OFFSET('Asset Allocation Tatico'!$B$9, MATCH($E138,OFFSET('Asset Allocation Tatico'!$B$9,,,COUNTA('Asset Allocation Tatico'!$B:$B)-COUNTA('Asset Allocation Tatico'!$B$1:$B$9)),0)-1, MATCH(N$5,'Asset Allocation Tatico'!$D$5:$M$5,0)+2)</f>
        <v>0</v>
      </c>
      <c r="O138" s="199">
        <f>SUM(O139:O140)</f>
        <v>0</v>
      </c>
      <c r="P138" s="224">
        <f ca="1">OFFSET('Asset Allocation Tatico'!$B$9, MATCH($E138,OFFSET('Asset Allocation Tatico'!$B$9,,,COUNTA('Asset Allocation Tatico'!$B:$B)-COUNTA('Asset Allocation Tatico'!$B$1:$B$9)),0)-1, MATCH(P$5,'Asset Allocation Tatico'!$D$5:$M$5,0)+2)</f>
        <v>5.0000000000000001E-3</v>
      </c>
      <c r="Q138" s="199">
        <f ca="1">SUM(Q139:Q140)</f>
        <v>5.0000000000000001E-3</v>
      </c>
      <c r="R138" s="224">
        <f ca="1">OFFSET('Asset Allocation Tatico'!$B$9, MATCH($E138,OFFSET('Asset Allocation Tatico'!$B$9,,,COUNTA('Asset Allocation Tatico'!$B:$B)-COUNTA('Asset Allocation Tatico'!$B$1:$B$9)),0)-1, MATCH(R$5,'Asset Allocation Tatico'!$D$5:$M$5,0)+2)</f>
        <v>0.01</v>
      </c>
      <c r="S138" s="199">
        <f ca="1">SUM(S139:S140)</f>
        <v>0.01</v>
      </c>
      <c r="T138" s="224">
        <f ca="1">OFFSET('Asset Allocation Tatico'!$B$9, MATCH($E138,OFFSET('Asset Allocation Tatico'!$B$9,,,COUNTA('Asset Allocation Tatico'!$B:$B)-COUNTA('Asset Allocation Tatico'!$B$1:$B$9)),0)-1, MATCH(T$5,'Asset Allocation Tatico'!$D$5:$M$5,0)+2)</f>
        <v>0.01</v>
      </c>
      <c r="U138" s="199">
        <f ca="1">SUM(U139:U140)</f>
        <v>0.01</v>
      </c>
      <c r="V138" s="151"/>
      <c r="W138" s="227"/>
      <c r="X138" s="947"/>
      <c r="Y138" s="948"/>
    </row>
    <row r="139" spans="2:25" s="237" customFormat="1" ht="15">
      <c r="B139" s="220"/>
      <c r="C139" s="220"/>
      <c r="D139" s="220"/>
      <c r="E139" s="226" t="s">
        <v>2084</v>
      </c>
      <c r="F139" s="221" t="s">
        <v>4214</v>
      </c>
      <c r="G139" s="565" t="str">
        <f>IFERROR(INDEX('Produtos Selecionados'!$G:$G,MATCH($E139,'Produtos Selecionados'!$E:$E,0)),"-")</f>
        <v>-</v>
      </c>
      <c r="H139" s="565" t="str">
        <f>IFERROR(INDEX('Produtos Selecionados'!$H:$H,MATCH($E139,'Produtos Selecionados'!$E:$E,0)),"-")</f>
        <v>Sim</v>
      </c>
      <c r="I139" s="565">
        <f>IFERROR(INDEX('Produtos Selecionados'!$O:$O,MATCH($E139,'Produtos Selecionados'!$E:$E,0)),"-")</f>
        <v>8.0000000000000002E-3</v>
      </c>
      <c r="J139" s="566" t="str">
        <f>IFERROR(INDEX('Produtos Selecionados'!$L:$L,MATCH($E139,'Produtos Selecionados'!$E:$E,0)),"-")</f>
        <v>USD</v>
      </c>
      <c r="K139" s="566">
        <f>IFERROR(INDEX('Produtos Selecionados'!$M:$M,MATCH($E139,'Produtos Selecionados'!$E:$E,0)),"-")</f>
        <v>5</v>
      </c>
      <c r="L139" s="747"/>
      <c r="M139" s="236" t="str">
        <f>IF(L139="","", L139*L$138)</f>
        <v/>
      </c>
      <c r="N139" s="747"/>
      <c r="O139" s="236" t="str">
        <f>IF(N139="","", N139*N$138)</f>
        <v/>
      </c>
      <c r="P139" s="747">
        <v>1</v>
      </c>
      <c r="Q139" s="236">
        <f ca="1">IF(P139="","", P139*P$138)</f>
        <v>5.0000000000000001E-3</v>
      </c>
      <c r="R139" s="747">
        <v>1</v>
      </c>
      <c r="S139" s="236">
        <f ca="1">IF(R139="","", R139*R$138)</f>
        <v>0.01</v>
      </c>
      <c r="T139" s="747">
        <v>1</v>
      </c>
      <c r="U139" s="236">
        <f ca="1">IF(T139="","", T139*T$138)</f>
        <v>0.01</v>
      </c>
      <c r="W139" s="747" t="s">
        <v>2685</v>
      </c>
      <c r="X139" s="222"/>
      <c r="Y139" s="221"/>
    </row>
    <row r="140" spans="2:25" s="237" customFormat="1" ht="5.25" customHeight="1">
      <c r="B140" s="220"/>
      <c r="C140" s="220"/>
      <c r="D140" s="220"/>
      <c r="E140" s="158"/>
      <c r="F140" s="872" t="str">
        <f>IFERROR(INDEX('Produtos Selecionados'!$M:$M,MATCH(#REF!,'Produtos Selecionados'!$E:$E,0)),"-")</f>
        <v>-</v>
      </c>
      <c r="G140" s="567" t="str">
        <f>IFERROR(INDEX('Produtos Selecionados'!$M:$M,MATCH(A140,'Produtos Selecionados'!$E:$E,0)),"-")</f>
        <v>-</v>
      </c>
      <c r="H140" s="567" t="str">
        <f>IFERROR(INDEX('Produtos Selecionados'!$M:$M,MATCH(B140,'Produtos Selecionados'!$E:$E,0)),"-")</f>
        <v>-</v>
      </c>
      <c r="I140" s="567" t="str">
        <f>IFERROR(INDEX('Produtos Selecionados'!$M:$M,MATCH(C140,'Produtos Selecionados'!$E:$E,0)),"-")</f>
        <v>-</v>
      </c>
      <c r="J140" s="567" t="str">
        <f>IFERROR(INDEX('Produtos Selecionados'!$M:$M,MATCH(D140,'Produtos Selecionados'!$E:$E,0)),"-")</f>
        <v>-</v>
      </c>
      <c r="K140" s="567" t="str">
        <f>IFERROR(INDEX('Produtos Selecionados'!$M:$M,MATCH(E140,'Produtos Selecionados'!$E:$E,0)),"-")</f>
        <v>-</v>
      </c>
      <c r="L140" s="748"/>
      <c r="M140" s="238" t="str">
        <f>IF(L140="","", L140*L$138)</f>
        <v/>
      </c>
      <c r="N140" s="748"/>
      <c r="O140" s="238" t="str">
        <f>IF(N140="","", N140*N$138)</f>
        <v/>
      </c>
      <c r="P140" s="748"/>
      <c r="Q140" s="238" t="str">
        <f>IF(P140="","", P140*P$138)</f>
        <v/>
      </c>
      <c r="R140" s="748"/>
      <c r="S140" s="238" t="str">
        <f>IF(R140="","", R140*R$138)</f>
        <v/>
      </c>
      <c r="T140" s="748"/>
      <c r="U140" s="238" t="str">
        <f>IF(T140="","", T140*T$138)</f>
        <v/>
      </c>
      <c r="W140" s="780"/>
      <c r="X140" s="949"/>
      <c r="Y140" s="950"/>
    </row>
    <row r="141" spans="2:25" s="147" customFormat="1" ht="15">
      <c r="B141" s="223"/>
      <c r="C141" s="223"/>
      <c r="D141" s="223" t="s">
        <v>12</v>
      </c>
      <c r="E141" s="152" t="s">
        <v>613</v>
      </c>
      <c r="F141" s="871"/>
      <c r="G141" s="153"/>
      <c r="H141" s="153"/>
      <c r="I141" s="153"/>
      <c r="J141" s="153"/>
      <c r="K141" s="153"/>
      <c r="L141" s="224">
        <f ca="1">OFFSET('Asset Allocation Tatico'!$B$9, MATCH($E141,OFFSET('Asset Allocation Tatico'!$B$9,,,COUNTA('Asset Allocation Tatico'!$B:$B)-COUNTA('Asset Allocation Tatico'!$B$1:$B$9)),0)-1, MATCH(L$5,'Asset Allocation Tatico'!$D$5:$M$5,0)+2)</f>
        <v>0</v>
      </c>
      <c r="M141" s="199">
        <f>SUM(M142:M143)</f>
        <v>0</v>
      </c>
      <c r="N141" s="224">
        <f ca="1">OFFSET('Asset Allocation Tatico'!$B$9, MATCH($E141,OFFSET('Asset Allocation Tatico'!$B$9,,,COUNTA('Asset Allocation Tatico'!$B:$B)-COUNTA('Asset Allocation Tatico'!$B$1:$B$9)),0)-1, MATCH(N$5,'Asset Allocation Tatico'!$D$5:$M$5,0)+2)</f>
        <v>0</v>
      </c>
      <c r="O141" s="199">
        <f>SUM(O142:O143)</f>
        <v>0</v>
      </c>
      <c r="P141" s="224">
        <f ca="1">OFFSET('Asset Allocation Tatico'!$B$9, MATCH($E141,OFFSET('Asset Allocation Tatico'!$B$9,,,COUNTA('Asset Allocation Tatico'!$B:$B)-COUNTA('Asset Allocation Tatico'!$B$1:$B$9)),0)-1, MATCH(P$5,'Asset Allocation Tatico'!$D$5:$M$5,0)+2)</f>
        <v>0</v>
      </c>
      <c r="Q141" s="199">
        <f>SUM(Q142:Q143)</f>
        <v>0</v>
      </c>
      <c r="R141" s="224">
        <f ca="1">OFFSET('Asset Allocation Tatico'!$B$9, MATCH($E141,OFFSET('Asset Allocation Tatico'!$B$9,,,COUNTA('Asset Allocation Tatico'!$B:$B)-COUNTA('Asset Allocation Tatico'!$B$1:$B$9)),0)-1, MATCH(R$5,'Asset Allocation Tatico'!$D$5:$M$5,0)+2)</f>
        <v>0</v>
      </c>
      <c r="S141" s="199">
        <f>SUM(S142:S143)</f>
        <v>0</v>
      </c>
      <c r="T141" s="224">
        <f ca="1">OFFSET('Asset Allocation Tatico'!$B$9, MATCH($E141,OFFSET('Asset Allocation Tatico'!$B$9,,,COUNTA('Asset Allocation Tatico'!$B:$B)-COUNTA('Asset Allocation Tatico'!$B$1:$B$9)),0)-1, MATCH(T$5,'Asset Allocation Tatico'!$D$5:$M$5,0)+2)</f>
        <v>0</v>
      </c>
      <c r="U141" s="199">
        <f>SUM(U142:U143)</f>
        <v>0</v>
      </c>
      <c r="V141" s="151"/>
      <c r="W141" s="227"/>
      <c r="X141" s="947"/>
      <c r="Y141" s="948"/>
    </row>
    <row r="142" spans="2:25" s="237" customFormat="1" ht="15">
      <c r="B142" s="220"/>
      <c r="C142" s="220"/>
      <c r="D142" s="220"/>
      <c r="E142" s="226"/>
      <c r="F142" s="221"/>
      <c r="G142" s="565" t="str">
        <f>IFERROR(INDEX('Produtos Selecionados'!$G:$G,MATCH($E142,'Produtos Selecionados'!$E:$E,0)),"-")</f>
        <v>-</v>
      </c>
      <c r="H142" s="565" t="str">
        <f>IFERROR(INDEX('Produtos Selecionados'!$H:$H,MATCH($E142,'Produtos Selecionados'!$E:$E,0)),"-")</f>
        <v>-</v>
      </c>
      <c r="I142" s="565" t="str">
        <f>IFERROR(INDEX('Produtos Selecionados'!$O:$O,MATCH($E142,'Produtos Selecionados'!$E:$E,0)),"-")</f>
        <v>-</v>
      </c>
      <c r="J142" s="566" t="str">
        <f>IFERROR(INDEX('Produtos Selecionados'!$L:$L,MATCH($E142,'Produtos Selecionados'!$E:$E,0)),"-")</f>
        <v>-</v>
      </c>
      <c r="K142" s="566" t="str">
        <f>IFERROR(INDEX('Produtos Selecionados'!$M:$M,MATCH($E142,'Produtos Selecionados'!$E:$E,0)),"-")</f>
        <v>-</v>
      </c>
      <c r="L142" s="747"/>
      <c r="M142" s="236" t="str">
        <f>IF(L142="","", L142*L$141)</f>
        <v/>
      </c>
      <c r="N142" s="747"/>
      <c r="O142" s="236" t="str">
        <f>IF(N142="","", N142*N$141)</f>
        <v/>
      </c>
      <c r="P142" s="747"/>
      <c r="Q142" s="236" t="str">
        <f>IF(P142="","", P142*P$141)</f>
        <v/>
      </c>
      <c r="R142" s="747"/>
      <c r="S142" s="236" t="str">
        <f>IF(R142="","", R142*R$141)</f>
        <v/>
      </c>
      <c r="T142" s="747"/>
      <c r="U142" s="236" t="str">
        <f>IF(T142="","", T142*T$141)</f>
        <v/>
      </c>
      <c r="W142" s="747"/>
      <c r="X142" s="222"/>
      <c r="Y142" s="221"/>
    </row>
    <row r="143" spans="2:25" s="237" customFormat="1" ht="5.25" customHeight="1">
      <c r="B143" s="220"/>
      <c r="C143" s="220"/>
      <c r="D143" s="220"/>
      <c r="E143" s="158"/>
      <c r="F143" s="872" t="str">
        <f>IFERROR(INDEX('Produtos Selecionados'!$M:$M,MATCH(#REF!,'Produtos Selecionados'!$E:$E,0)),"-")</f>
        <v>-</v>
      </c>
      <c r="G143" s="567" t="str">
        <f>IFERROR(INDEX('Produtos Selecionados'!$M:$M,MATCH(A143,'Produtos Selecionados'!$E:$E,0)),"-")</f>
        <v>-</v>
      </c>
      <c r="H143" s="567" t="str">
        <f>IFERROR(INDEX('Produtos Selecionados'!$M:$M,MATCH(B143,'Produtos Selecionados'!$E:$E,0)),"-")</f>
        <v>-</v>
      </c>
      <c r="I143" s="567" t="str">
        <f>IFERROR(INDEX('Produtos Selecionados'!$M:$M,MATCH(C143,'Produtos Selecionados'!$E:$E,0)),"-")</f>
        <v>-</v>
      </c>
      <c r="J143" s="567" t="str">
        <f>IFERROR(INDEX('Produtos Selecionados'!$M:$M,MATCH(D143,'Produtos Selecionados'!$E:$E,0)),"-")</f>
        <v>-</v>
      </c>
      <c r="K143" s="567" t="str">
        <f>IFERROR(INDEX('Produtos Selecionados'!$M:$M,MATCH(E143,'Produtos Selecionados'!$E:$E,0)),"-")</f>
        <v>-</v>
      </c>
      <c r="L143" s="748"/>
      <c r="M143" s="238" t="str">
        <f>IF(L143="","", L143*L$141)</f>
        <v/>
      </c>
      <c r="N143" s="748"/>
      <c r="O143" s="238" t="str">
        <f>IF(N143="","", N143*N$141)</f>
        <v/>
      </c>
      <c r="P143" s="748"/>
      <c r="Q143" s="238" t="str">
        <f>IF(P143="","", P143*P$141)</f>
        <v/>
      </c>
      <c r="R143" s="748"/>
      <c r="S143" s="238" t="str">
        <f>IF(R143="","", R143*R$141)</f>
        <v/>
      </c>
      <c r="T143" s="748"/>
      <c r="U143" s="238" t="str">
        <f>IF(T143="","", T143*T$141)</f>
        <v/>
      </c>
      <c r="W143" s="780"/>
      <c r="X143" s="949"/>
      <c r="Y143" s="950"/>
    </row>
    <row r="144" spans="2:25" s="147" customFormat="1" ht="15">
      <c r="B144" s="223"/>
      <c r="C144" s="223"/>
      <c r="D144" s="223" t="s">
        <v>12</v>
      </c>
      <c r="E144" s="152" t="s">
        <v>611</v>
      </c>
      <c r="F144" s="871"/>
      <c r="G144" s="153"/>
      <c r="H144" s="153"/>
      <c r="I144" s="153"/>
      <c r="J144" s="153"/>
      <c r="K144" s="153"/>
      <c r="L144" s="224">
        <f ca="1">OFFSET('Asset Allocation Tatico'!$B$9, MATCH($E144,OFFSET('Asset Allocation Tatico'!$B$9,,,COUNTA('Asset Allocation Tatico'!$B:$B)-COUNTA('Asset Allocation Tatico'!$B$1:$B$9)),0)-1, MATCH(L$5,'Asset Allocation Tatico'!$D$5:$M$5,0)+2)</f>
        <v>0</v>
      </c>
      <c r="M144" s="199">
        <f>SUM(M145:M147)</f>
        <v>0</v>
      </c>
      <c r="N144" s="224">
        <f ca="1">OFFSET('Asset Allocation Tatico'!$B$9, MATCH($E144,OFFSET('Asset Allocation Tatico'!$B$9,,,COUNTA('Asset Allocation Tatico'!$B:$B)-COUNTA('Asset Allocation Tatico'!$B$1:$B$9)),0)-1, MATCH(N$5,'Asset Allocation Tatico'!$D$5:$M$5,0)+2)</f>
        <v>0</v>
      </c>
      <c r="O144" s="199">
        <f>SUM(O145:O147)</f>
        <v>0</v>
      </c>
      <c r="P144" s="224">
        <f ca="1">OFFSET('Asset Allocation Tatico'!$B$9, MATCH($E144,OFFSET('Asset Allocation Tatico'!$B$9,,,COUNTA('Asset Allocation Tatico'!$B:$B)-COUNTA('Asset Allocation Tatico'!$B$1:$B$9)),0)-1, MATCH(P$5,'Asset Allocation Tatico'!$D$5:$M$5,0)+2)</f>
        <v>0</v>
      </c>
      <c r="Q144" s="199">
        <f>SUM(Q145:Q147)</f>
        <v>0</v>
      </c>
      <c r="R144" s="224">
        <f ca="1">OFFSET('Asset Allocation Tatico'!$B$9, MATCH($E144,OFFSET('Asset Allocation Tatico'!$B$9,,,COUNTA('Asset Allocation Tatico'!$B:$B)-COUNTA('Asset Allocation Tatico'!$B$1:$B$9)),0)-1, MATCH(R$5,'Asset Allocation Tatico'!$D$5:$M$5,0)+2)</f>
        <v>0</v>
      </c>
      <c r="S144" s="199">
        <f>SUM(S145:S147)</f>
        <v>0</v>
      </c>
      <c r="T144" s="224">
        <f ca="1">OFFSET('Asset Allocation Tatico'!$B$9, MATCH($E144,OFFSET('Asset Allocation Tatico'!$B$9,,,COUNTA('Asset Allocation Tatico'!$B:$B)-COUNTA('Asset Allocation Tatico'!$B$1:$B$9)),0)-1, MATCH(T$5,'Asset Allocation Tatico'!$D$5:$M$5,0)+2)</f>
        <v>0</v>
      </c>
      <c r="U144" s="199">
        <f>SUM(U145:U147)</f>
        <v>0</v>
      </c>
      <c r="V144" s="151"/>
      <c r="W144" s="227"/>
      <c r="X144" s="947"/>
      <c r="Y144" s="948"/>
    </row>
    <row r="145" spans="2:25" s="237" customFormat="1" ht="15">
      <c r="B145" s="220"/>
      <c r="C145" s="220"/>
      <c r="D145" s="220"/>
      <c r="E145" s="226" t="s">
        <v>2612</v>
      </c>
      <c r="F145" s="221" t="s">
        <v>4214</v>
      </c>
      <c r="G145" s="565" t="str">
        <f>IFERROR(INDEX('Produtos Selecionados'!$G:$G,MATCH($E145,'Produtos Selecionados'!$E:$E,0)),"-")</f>
        <v>MFO</v>
      </c>
      <c r="H145" s="565" t="str">
        <f>IFERROR(INDEX('Produtos Selecionados'!$H:$H,MATCH($E145,'Produtos Selecionados'!$E:$E,0)),"-")</f>
        <v>Sim</v>
      </c>
      <c r="I145" s="565">
        <f>IFERROR(INDEX('Produtos Selecionados'!$O:$O,MATCH($E145,'Produtos Selecionados'!$E:$E,0)),"-")</f>
        <v>2.9997000000000001E-3</v>
      </c>
      <c r="J145" s="566" t="str">
        <f>IFERROR(INDEX('Produtos Selecionados'!$L:$L,MATCH($E145,'Produtos Selecionados'!$E:$E,0)),"-")</f>
        <v>USD</v>
      </c>
      <c r="K145" s="566">
        <f>IFERROR(INDEX('Produtos Selecionados'!$M:$M,MATCH($E145,'Produtos Selecionados'!$E:$E,0)),"-")</f>
        <v>6</v>
      </c>
      <c r="L145" s="747"/>
      <c r="M145" s="236" t="str">
        <f>IF(L145="","", L145*L$144)</f>
        <v/>
      </c>
      <c r="N145" s="747"/>
      <c r="O145" s="236" t="str">
        <f>IF(N145="","", N145*N$144)</f>
        <v/>
      </c>
      <c r="P145" s="747"/>
      <c r="Q145" s="236" t="str">
        <f>IF(P145="","", P145*P$144)</f>
        <v/>
      </c>
      <c r="R145" s="747"/>
      <c r="S145" s="236" t="str">
        <f>IF(R145="","", R145*R$144)</f>
        <v/>
      </c>
      <c r="T145" s="747"/>
      <c r="U145" s="236" t="str">
        <f>IF(T145="","", T145*T$144)</f>
        <v/>
      </c>
      <c r="W145" s="747" t="s">
        <v>4468</v>
      </c>
      <c r="X145" s="222"/>
      <c r="Y145" s="221"/>
    </row>
    <row r="146" spans="2:25" s="237" customFormat="1" ht="15">
      <c r="B146" s="220"/>
      <c r="C146" s="220"/>
      <c r="D146" s="220"/>
      <c r="E146" s="226" t="s">
        <v>2613</v>
      </c>
      <c r="F146" s="221" t="s">
        <v>4214</v>
      </c>
      <c r="G146" s="565" t="str">
        <f>IFERROR(INDEX('Produtos Selecionados'!$G:$G,MATCH($E146,'Produtos Selecionados'!$E:$E,0)),"-")</f>
        <v>MFO</v>
      </c>
      <c r="H146" s="565" t="str">
        <f>IFERROR(INDEX('Produtos Selecionados'!$H:$H,MATCH($E146,'Produtos Selecionados'!$E:$E,0)),"-")</f>
        <v>Sim</v>
      </c>
      <c r="I146" s="565">
        <f>IFERROR(INDEX('Produtos Selecionados'!$O:$O,MATCH($E146,'Produtos Selecionados'!$E:$E,0)),"-")</f>
        <v>8.3325000000000001E-4</v>
      </c>
      <c r="J146" s="566" t="str">
        <f>IFERROR(INDEX('Produtos Selecionados'!$L:$L,MATCH($E146,'Produtos Selecionados'!$E:$E,0)),"-")</f>
        <v>BRL</v>
      </c>
      <c r="K146" s="566">
        <f>IFERROR(INDEX('Produtos Selecionados'!$M:$M,MATCH($E146,'Produtos Selecionados'!$E:$E,0)),"-")</f>
        <v>6</v>
      </c>
      <c r="L146" s="747"/>
      <c r="M146" s="236" t="str">
        <f>IF(L146="","", L146*L$144)</f>
        <v/>
      </c>
      <c r="N146" s="747"/>
      <c r="O146" s="236" t="str">
        <f>IF(N146="","", N146*N$144)</f>
        <v/>
      </c>
      <c r="P146" s="747"/>
      <c r="Q146" s="236" t="str">
        <f>IF(P146="","", P146*P$144)</f>
        <v/>
      </c>
      <c r="R146" s="747"/>
      <c r="S146" s="236" t="str">
        <f>IF(R146="","", R146*R$144)</f>
        <v/>
      </c>
      <c r="T146" s="747"/>
      <c r="U146" s="236" t="str">
        <f>IF(T146="","", T146*T$144)</f>
        <v/>
      </c>
      <c r="W146" s="747"/>
      <c r="X146" s="222"/>
      <c r="Y146" s="221"/>
    </row>
    <row r="147" spans="2:25" s="147" customFormat="1" ht="5.25" customHeight="1">
      <c r="B147" s="223"/>
      <c r="C147" s="223"/>
      <c r="D147" s="223"/>
      <c r="F147" s="869"/>
      <c r="G147" s="182"/>
      <c r="H147" s="182"/>
      <c r="I147" s="182"/>
      <c r="J147" s="182"/>
      <c r="K147" s="182"/>
      <c r="L147" s="748"/>
      <c r="M147" s="238" t="str">
        <f>IF(L147="","", L147*L$144)</f>
        <v/>
      </c>
      <c r="N147" s="748"/>
      <c r="O147" s="238" t="str">
        <f>IF(N147="","", N147*N$144)</f>
        <v/>
      </c>
      <c r="P147" s="748"/>
      <c r="Q147" s="238" t="str">
        <f>IF(P147="","", P147*P$144)</f>
        <v/>
      </c>
      <c r="R147" s="748"/>
      <c r="S147" s="238" t="str">
        <f>IF(R147="","", R147*R$144)</f>
        <v/>
      </c>
      <c r="T147" s="748"/>
      <c r="U147" s="238" t="str">
        <f>IF(T147="","", T147*T$144)</f>
        <v/>
      </c>
      <c r="V147" s="151"/>
      <c r="W147" s="780"/>
      <c r="X147" s="942"/>
      <c r="Y147" s="943"/>
    </row>
    <row r="148" spans="2:25" s="147" customFormat="1" ht="15">
      <c r="B148" s="223"/>
      <c r="C148" s="223"/>
      <c r="D148" s="223" t="s">
        <v>12</v>
      </c>
      <c r="E148" s="152" t="s">
        <v>696</v>
      </c>
      <c r="F148" s="871"/>
      <c r="G148" s="153"/>
      <c r="H148" s="153"/>
      <c r="I148" s="153"/>
      <c r="J148" s="153"/>
      <c r="K148" s="153"/>
      <c r="L148" s="224">
        <f ca="1">OFFSET('Asset Allocation Tatico'!$B$9, MATCH($E148,OFFSET('Asset Allocation Tatico'!$B$9,,,COUNTA('Asset Allocation Tatico'!$B:$B)-COUNTA('Asset Allocation Tatico'!$B$1:$B$9)),0)-1, MATCH(L$5,'Asset Allocation Tatico'!$D$5:$M$5,0)+2)</f>
        <v>0</v>
      </c>
      <c r="M148" s="199">
        <f>SUM(M149:M150)</f>
        <v>0</v>
      </c>
      <c r="N148" s="224">
        <f ca="1">OFFSET('Asset Allocation Tatico'!$B$9, MATCH($E148,OFFSET('Asset Allocation Tatico'!$B$9,,,COUNTA('Asset Allocation Tatico'!$B:$B)-COUNTA('Asset Allocation Tatico'!$B$1:$B$9)),0)-1, MATCH(N$5,'Asset Allocation Tatico'!$D$5:$M$5,0)+2)</f>
        <v>5.0000000000000001E-3</v>
      </c>
      <c r="O148" s="199">
        <f ca="1">SUM(O149:O150)</f>
        <v>5.0000000000000001E-3</v>
      </c>
      <c r="P148" s="224">
        <f ca="1">OFFSET('Asset Allocation Tatico'!$B$9, MATCH($E148,OFFSET('Asset Allocation Tatico'!$B$9,,,COUNTA('Asset Allocation Tatico'!$B:$B)-COUNTA('Asset Allocation Tatico'!$B$1:$B$9)),0)-1, MATCH(P$5,'Asset Allocation Tatico'!$D$5:$M$5,0)+2)</f>
        <v>5.0000000000000001E-3</v>
      </c>
      <c r="Q148" s="199">
        <f ca="1">SUM(Q149:Q150)</f>
        <v>5.0000000000000001E-3</v>
      </c>
      <c r="R148" s="224">
        <f ca="1">OFFSET('Asset Allocation Tatico'!$B$9, MATCH($E148,OFFSET('Asset Allocation Tatico'!$B$9,,,COUNTA('Asset Allocation Tatico'!$B:$B)-COUNTA('Asset Allocation Tatico'!$B$1:$B$9)),0)-1, MATCH(R$5,'Asset Allocation Tatico'!$D$5:$M$5,0)+2)</f>
        <v>5.0000000000000001E-3</v>
      </c>
      <c r="S148" s="199">
        <f ca="1">SUM(S149:S150)</f>
        <v>5.0000000000000001E-3</v>
      </c>
      <c r="T148" s="224">
        <f ca="1">OFFSET('Asset Allocation Tatico'!$B$9, MATCH($E148,OFFSET('Asset Allocation Tatico'!$B$9,,,COUNTA('Asset Allocation Tatico'!$B:$B)-COUNTA('Asset Allocation Tatico'!$B$1:$B$9)),0)-1, MATCH(T$5,'Asset Allocation Tatico'!$D$5:$M$5,0)+2)</f>
        <v>0.01</v>
      </c>
      <c r="U148" s="199">
        <f ca="1">SUM(U149:U150)</f>
        <v>0.01</v>
      </c>
      <c r="V148" s="151"/>
      <c r="W148" s="227"/>
      <c r="X148" s="947"/>
      <c r="Y148" s="948"/>
    </row>
    <row r="149" spans="2:25" s="237" customFormat="1" ht="15">
      <c r="B149" s="220"/>
      <c r="C149" s="220"/>
      <c r="D149" s="220"/>
      <c r="E149" s="226" t="s">
        <v>2610</v>
      </c>
      <c r="F149" s="221"/>
      <c r="G149" s="565" t="str">
        <f>IFERROR(INDEX('Produtos Selecionados'!$G:$G,MATCH($E149,'Produtos Selecionados'!$E:$E,0)),"-")</f>
        <v>-</v>
      </c>
      <c r="H149" s="565" t="str">
        <f>IFERROR(INDEX('Produtos Selecionados'!$H:$H,MATCH($E149,'Produtos Selecionados'!$E:$E,0)),"-")</f>
        <v>Sim</v>
      </c>
      <c r="I149" s="565">
        <f>IFERROR(INDEX('Produtos Selecionados'!$O:$O,MATCH($E149,'Produtos Selecionados'!$E:$E,0)),"-")</f>
        <v>4.0000000000000001E-3</v>
      </c>
      <c r="J149" s="566" t="str">
        <f>IFERROR(INDEX('Produtos Selecionados'!$L:$L,MATCH($E149,'Produtos Selecionados'!$E:$E,0)),"-")</f>
        <v>-</v>
      </c>
      <c r="K149" s="566">
        <f>IFERROR(INDEX('Produtos Selecionados'!$M:$M,MATCH($E149,'Produtos Selecionados'!$E:$E,0)),"-")</f>
        <v>5</v>
      </c>
      <c r="L149" s="747"/>
      <c r="M149" s="236" t="str">
        <f>IF(L149="","", L149*L$144)</f>
        <v/>
      </c>
      <c r="N149" s="747">
        <v>1</v>
      </c>
      <c r="O149" s="236">
        <f ca="1">IF(N149="","", N149*N$148)</f>
        <v>5.0000000000000001E-3</v>
      </c>
      <c r="P149" s="747">
        <v>1</v>
      </c>
      <c r="Q149" s="236">
        <f t="shared" ref="Q149" ca="1" si="43">IF(P149="","", P149*P$148)</f>
        <v>5.0000000000000001E-3</v>
      </c>
      <c r="R149" s="747">
        <v>1</v>
      </c>
      <c r="S149" s="236">
        <f t="shared" ref="S149" ca="1" si="44">IF(R149="","", R149*R$148)</f>
        <v>5.0000000000000001E-3</v>
      </c>
      <c r="T149" s="747">
        <v>1</v>
      </c>
      <c r="U149" s="236">
        <f t="shared" ref="U149" ca="1" si="45">IF(T149="","", T149*T$148)</f>
        <v>0.01</v>
      </c>
      <c r="W149" s="747" t="s">
        <v>2688</v>
      </c>
      <c r="X149" s="222"/>
      <c r="Y149" s="221"/>
    </row>
    <row r="150" spans="2:25" s="147" customFormat="1" ht="5.25" customHeight="1">
      <c r="B150" s="223"/>
      <c r="C150" s="223"/>
      <c r="D150" s="223"/>
      <c r="F150" s="869"/>
      <c r="G150" s="182"/>
      <c r="H150" s="182"/>
      <c r="I150" s="182"/>
      <c r="J150" s="182"/>
      <c r="K150" s="182"/>
      <c r="L150" s="748"/>
      <c r="M150" s="238" t="str">
        <f>IF(L150="","", L150*L$144)</f>
        <v/>
      </c>
      <c r="N150" s="748"/>
      <c r="O150" s="238" t="str">
        <f>IF(N150="","", N150*N$144)</f>
        <v/>
      </c>
      <c r="P150" s="748"/>
      <c r="Q150" s="238" t="str">
        <f>IF(P150="","", P150*P$144)</f>
        <v/>
      </c>
      <c r="R150" s="748"/>
      <c r="S150" s="238" t="str">
        <f>IF(R150="","", R150*R$144)</f>
        <v/>
      </c>
      <c r="T150" s="748"/>
      <c r="U150" s="238" t="str">
        <f>IF(T150="","", T150*T$144)</f>
        <v/>
      </c>
      <c r="V150" s="151"/>
      <c r="W150" s="780"/>
      <c r="X150" s="942"/>
      <c r="Y150" s="943"/>
    </row>
    <row r="151" spans="2:25" s="239" customFormat="1" ht="7.5" customHeight="1">
      <c r="B151" s="223" t="s">
        <v>1342</v>
      </c>
      <c r="C151" s="223" t="s">
        <v>1342</v>
      </c>
      <c r="D151" s="223" t="s">
        <v>1342</v>
      </c>
      <c r="F151" s="874"/>
      <c r="G151" s="569"/>
      <c r="H151" s="569"/>
      <c r="I151" s="569"/>
      <c r="J151" s="569"/>
      <c r="K151" s="569"/>
      <c r="L151" s="240"/>
      <c r="M151" s="241"/>
      <c r="N151" s="242"/>
      <c r="O151" s="243"/>
      <c r="P151" s="774"/>
      <c r="Q151" s="241"/>
      <c r="R151" s="782"/>
      <c r="S151" s="243"/>
      <c r="T151" s="774"/>
      <c r="U151" s="147"/>
      <c r="V151" s="244"/>
      <c r="W151" s="954"/>
      <c r="X151" s="955"/>
      <c r="Y151" s="956"/>
    </row>
    <row r="152" spans="2:25" s="108" customFormat="1" ht="15.75">
      <c r="B152" s="270"/>
      <c r="C152" s="270"/>
      <c r="D152" s="223"/>
      <c r="E152" s="328" t="s">
        <v>1404</v>
      </c>
      <c r="F152" s="875"/>
      <c r="G152" s="570"/>
      <c r="H152" s="570"/>
      <c r="I152" s="570"/>
      <c r="J152" s="570"/>
      <c r="K152" s="570"/>
      <c r="L152" s="326">
        <f ca="1">L104+L72+L9</f>
        <v>1</v>
      </c>
      <c r="M152" s="327">
        <f ca="1">M104+M72+M9</f>
        <v>1.0000000000000002</v>
      </c>
      <c r="N152" s="326">
        <f ca="1">N104+N72+N9</f>
        <v>1</v>
      </c>
      <c r="O152" s="327">
        <f ca="1">O104+O72+O9</f>
        <v>1.0000000000000002</v>
      </c>
      <c r="P152" s="326">
        <f ca="1">P104+P72+P9</f>
        <v>1</v>
      </c>
      <c r="Q152" s="327">
        <f ca="1">Q104+Q72+Q9</f>
        <v>1.0000000000000002</v>
      </c>
      <c r="R152" s="326">
        <f ca="1">R104+R72+R9</f>
        <v>1</v>
      </c>
      <c r="S152" s="327">
        <f ca="1">S104+S72+S9</f>
        <v>1</v>
      </c>
      <c r="T152" s="326">
        <f ca="1">T104+T72+T9</f>
        <v>1</v>
      </c>
      <c r="U152" s="327">
        <f ca="1">U104+U72+U9</f>
        <v>1</v>
      </c>
      <c r="V152" s="272"/>
      <c r="W152" s="957"/>
      <c r="X152" s="958"/>
      <c r="Y152" s="959"/>
    </row>
    <row r="153" spans="2:25" s="239" customFormat="1" ht="7.5" customHeight="1">
      <c r="B153" s="223"/>
      <c r="C153" s="223"/>
      <c r="D153" s="223"/>
      <c r="F153" s="874"/>
      <c r="G153" s="569"/>
      <c r="H153" s="569"/>
      <c r="I153" s="569"/>
      <c r="J153" s="569"/>
      <c r="K153" s="569"/>
      <c r="L153" s="240"/>
      <c r="M153" s="241"/>
      <c r="N153" s="242"/>
      <c r="O153" s="243"/>
      <c r="P153" s="774"/>
      <c r="Q153" s="241"/>
      <c r="R153" s="782"/>
      <c r="S153" s="243"/>
      <c r="T153" s="774"/>
      <c r="U153" s="147"/>
      <c r="V153" s="244"/>
      <c r="W153" s="954"/>
      <c r="X153" s="955"/>
      <c r="Y153" s="956"/>
    </row>
    <row r="154" spans="2:25" s="147" customFormat="1" ht="15">
      <c r="B154" s="223"/>
      <c r="C154" s="223"/>
      <c r="D154" s="223"/>
      <c r="E154" s="152" t="s">
        <v>1407</v>
      </c>
      <c r="F154" s="871"/>
      <c r="G154" s="153"/>
      <c r="H154" s="153"/>
      <c r="I154" s="153"/>
      <c r="J154" s="153"/>
      <c r="K154" s="153"/>
      <c r="L154" s="224"/>
      <c r="M154" s="199">
        <f ca="1">SUMPRODUCT($I$11:$I$151, M$11:M$151)</f>
        <v>1.2163695999999999E-3</v>
      </c>
      <c r="N154" s="224"/>
      <c r="O154" s="199">
        <f ca="1">SUMPRODUCT($I$11:$I$151, O$11:O$151)</f>
        <v>1.4995356833333333E-3</v>
      </c>
      <c r="P154" s="224"/>
      <c r="Q154" s="199">
        <f ca="1">SUMPRODUCT($I$11:$I$151, Q$11:Q$151)</f>
        <v>1.9622068000000005E-3</v>
      </c>
      <c r="R154" s="224"/>
      <c r="S154" s="199">
        <f ca="1">SUMPRODUCT($I$11:$I$151, S$11:S$151)</f>
        <v>2.6803317833333337E-3</v>
      </c>
      <c r="T154" s="224"/>
      <c r="U154" s="199">
        <f ca="1">SUMPRODUCT($I$11:$I$151, U$11:U$151)</f>
        <v>3.1225675766666672E-3</v>
      </c>
      <c r="V154" s="151"/>
      <c r="W154" s="227"/>
      <c r="X154" s="947"/>
      <c r="Y154" s="948"/>
    </row>
    <row r="155" spans="2:25" s="239" customFormat="1" ht="7.5" customHeight="1">
      <c r="B155" s="223"/>
      <c r="C155" s="223"/>
      <c r="D155" s="223"/>
      <c r="F155" s="874"/>
      <c r="G155" s="569"/>
      <c r="H155" s="569"/>
      <c r="I155" s="569"/>
      <c r="J155" s="569"/>
      <c r="K155" s="569"/>
      <c r="L155" s="240"/>
      <c r="M155" s="241"/>
      <c r="N155" s="242"/>
      <c r="O155" s="243"/>
      <c r="P155" s="774"/>
      <c r="Q155" s="241"/>
      <c r="R155" s="782"/>
      <c r="S155" s="243"/>
      <c r="T155" s="774"/>
      <c r="U155" s="147"/>
      <c r="V155" s="244"/>
      <c r="W155" s="954"/>
      <c r="X155" s="955"/>
      <c r="Y155" s="956"/>
    </row>
    <row r="156" spans="2:25" s="147" customFormat="1" ht="15">
      <c r="B156" s="223"/>
      <c r="C156" s="223"/>
      <c r="D156" s="223"/>
      <c r="E156" s="152" t="s">
        <v>443</v>
      </c>
      <c r="F156" s="871"/>
      <c r="G156" s="153"/>
      <c r="H156" s="153"/>
      <c r="I156" s="153"/>
      <c r="J156" s="153"/>
      <c r="K156" s="153"/>
      <c r="L156" s="790">
        <f ca="1">OFFSET('Asset Allocation Tatico'!$B$9, MATCH($E156,OFFSET('Asset Allocation Tatico'!$B$9,,,COUNTA('Asset Allocation Tatico'!$B:$B)-COUNTA('Asset Allocation Tatico'!$B$1:$B$9)),0)-1, MATCH(L$5,'Asset Allocation Tatico'!$D$5:$M$5,0)+2)</f>
        <v>0</v>
      </c>
      <c r="M156" s="199" cm="1">
        <f t="array" aca="1" ref="M156" ca="1">SUM(IF($J$11:$J$151="USD", M$11:M$151))</f>
        <v>0</v>
      </c>
      <c r="N156" s="790">
        <f ca="1">OFFSET('Asset Allocation Tatico'!$B$9, MATCH($E156,OFFSET('Asset Allocation Tatico'!$B$9,,,COUNTA('Asset Allocation Tatico'!$B:$B)-COUNTA('Asset Allocation Tatico'!$B$1:$B$9)),0)-1, MATCH(N$5,'Asset Allocation Tatico'!$D$5:$M$5,0)+2)</f>
        <v>5.0000000000000001E-3</v>
      </c>
      <c r="O156" s="199" cm="1">
        <f t="array" aca="1" ref="O156" ca="1">SUM(IF($J$11:$J$151="USD", O$11:O$151))</f>
        <v>5.0000000000000001E-3</v>
      </c>
      <c r="P156" s="790">
        <f ca="1">OFFSET('Asset Allocation Tatico'!$B$9, MATCH($E156,OFFSET('Asset Allocation Tatico'!$B$9,,,COUNTA('Asset Allocation Tatico'!$B:$B)-COUNTA('Asset Allocation Tatico'!$B$1:$B$9)),0)-1, MATCH(P$5,'Asset Allocation Tatico'!$D$5:$M$5,0)+2)</f>
        <v>1.4999999999999999E-2</v>
      </c>
      <c r="Q156" s="199" cm="1">
        <f t="array" aca="1" ref="Q156" ca="1">SUM(IF($J$11:$J$151="USD", Q$11:Q$151))</f>
        <v>1.4999999999999999E-2</v>
      </c>
      <c r="R156" s="790">
        <f ca="1">OFFSET('Asset Allocation Tatico'!$B$9, MATCH($E156,OFFSET('Asset Allocation Tatico'!$B$9,,,COUNTA('Asset Allocation Tatico'!$B:$B)-COUNTA('Asset Allocation Tatico'!$B$1:$B$9)),0)-1, MATCH(R$5,'Asset Allocation Tatico'!$D$5:$M$5,0)+2)</f>
        <v>0.03</v>
      </c>
      <c r="S156" s="199" cm="1">
        <f t="array" aca="1" ref="S156" ca="1">SUM(IF($J$11:$J$151="USD", S$11:S$151))</f>
        <v>2.5000000000000001E-2</v>
      </c>
      <c r="T156" s="790">
        <f ca="1">OFFSET('Asset Allocation Tatico'!$B$9, MATCH($E156,OFFSET('Asset Allocation Tatico'!$B$9,,,COUNTA('Asset Allocation Tatico'!$B:$B)-COUNTA('Asset Allocation Tatico'!$B$1:$B$9)),0)-1, MATCH(T$5,'Asset Allocation Tatico'!$D$5:$M$5,0)+2)</f>
        <v>4.4999999999999998E-2</v>
      </c>
      <c r="U156" s="199" cm="1">
        <f t="array" aca="1" ref="U156" ca="1">SUM(IF($J$11:$J$151="USD", U$11:U$151))</f>
        <v>4.5000000000000005E-2</v>
      </c>
      <c r="V156" s="151"/>
      <c r="W156" s="960"/>
      <c r="X156" s="947"/>
      <c r="Y156" s="948"/>
    </row>
    <row r="157" spans="2:25" s="239" customFormat="1" ht="15">
      <c r="B157" s="228"/>
      <c r="C157" s="228"/>
      <c r="D157" s="228"/>
      <c r="F157" s="874"/>
      <c r="G157" s="569"/>
      <c r="H157" s="569"/>
      <c r="I157" s="569"/>
      <c r="J157" s="569"/>
      <c r="K157" s="569"/>
      <c r="L157" s="774"/>
      <c r="M157" s="245"/>
      <c r="N157" s="782"/>
      <c r="P157" s="774"/>
      <c r="Q157" s="245"/>
      <c r="R157" s="782"/>
      <c r="T157" s="774"/>
      <c r="U157" s="147"/>
      <c r="V157" s="244"/>
      <c r="W157" s="961"/>
      <c r="X157" s="955"/>
      <c r="Y157" s="956"/>
    </row>
    <row r="158" spans="2:25" s="239" customFormat="1" ht="15">
      <c r="B158" s="228"/>
      <c r="C158" s="228"/>
      <c r="D158" s="228"/>
      <c r="F158" s="874"/>
      <c r="G158" s="569"/>
      <c r="H158" s="569"/>
      <c r="I158" s="569"/>
      <c r="J158" s="569"/>
      <c r="K158" s="569"/>
      <c r="L158" s="774"/>
      <c r="M158" s="245"/>
      <c r="N158" s="782"/>
      <c r="P158" s="774"/>
      <c r="Q158" s="245"/>
      <c r="R158" s="782"/>
      <c r="T158" s="774"/>
      <c r="U158" s="147"/>
      <c r="V158" s="244"/>
      <c r="W158" s="961"/>
      <c r="X158" s="955"/>
      <c r="Y158" s="956"/>
    </row>
    <row r="159" spans="2:25" s="237" customFormat="1" ht="21.75" hidden="1" customHeight="1">
      <c r="B159" s="220"/>
      <c r="C159" s="220"/>
      <c r="D159" s="220"/>
      <c r="E159" s="161" t="s">
        <v>444</v>
      </c>
      <c r="F159" s="876"/>
      <c r="G159" s="184"/>
      <c r="H159" s="184"/>
      <c r="I159" s="184"/>
      <c r="J159" s="184"/>
      <c r="K159" s="184"/>
      <c r="L159" s="773"/>
      <c r="M159" s="246"/>
      <c r="N159" s="773"/>
      <c r="O159" s="246"/>
      <c r="P159" s="773"/>
      <c r="Q159" s="246"/>
      <c r="R159" s="773"/>
      <c r="S159" s="246"/>
      <c r="T159" s="773"/>
      <c r="U159" s="247"/>
      <c r="V159" s="248"/>
      <c r="W159" s="941"/>
      <c r="X159" s="962"/>
      <c r="Y159" s="963"/>
    </row>
    <row r="160" spans="2:25" s="237" customFormat="1" ht="18.75" hidden="1" customHeight="1">
      <c r="B160" s="220"/>
      <c r="C160" s="220"/>
      <c r="D160" s="220"/>
      <c r="E160" s="162" t="s">
        <v>445</v>
      </c>
      <c r="F160" s="877"/>
      <c r="G160" s="571"/>
      <c r="H160" s="571"/>
      <c r="I160" s="571"/>
      <c r="J160" s="571"/>
      <c r="K160" s="571"/>
      <c r="L160" s="775">
        <f>L167</f>
        <v>0</v>
      </c>
      <c r="M160" s="249"/>
      <c r="N160" s="775">
        <f>N167</f>
        <v>0</v>
      </c>
      <c r="O160" s="249"/>
      <c r="P160" s="775">
        <f>P167</f>
        <v>0</v>
      </c>
      <c r="Q160" s="249"/>
      <c r="R160" s="775">
        <f>R167</f>
        <v>0</v>
      </c>
      <c r="S160" s="249"/>
      <c r="T160" s="775">
        <f>T167</f>
        <v>0</v>
      </c>
      <c r="U160" s="250"/>
      <c r="V160" s="248"/>
      <c r="W160" s="964"/>
      <c r="X160" s="965"/>
      <c r="Y160" s="966"/>
    </row>
    <row r="161" spans="2:25" s="237" customFormat="1" ht="18.75" hidden="1" customHeight="1">
      <c r="B161" s="220"/>
      <c r="C161" s="220"/>
      <c r="D161" s="220"/>
      <c r="E161" s="162" t="s">
        <v>446</v>
      </c>
      <c r="F161" s="877"/>
      <c r="G161" s="571"/>
      <c r="H161" s="571"/>
      <c r="I161" s="571"/>
      <c r="J161" s="571"/>
      <c r="K161" s="571"/>
      <c r="L161" s="773"/>
      <c r="M161" s="246"/>
      <c r="N161" s="773"/>
      <c r="O161" s="246"/>
      <c r="P161" s="773"/>
      <c r="Q161" s="246"/>
      <c r="R161" s="773"/>
      <c r="S161" s="246"/>
      <c r="T161" s="773"/>
      <c r="U161" s="247"/>
      <c r="V161" s="248"/>
      <c r="W161" s="941"/>
      <c r="X161" s="965"/>
      <c r="Y161" s="966"/>
    </row>
    <row r="162" spans="2:25" s="237" customFormat="1" ht="18.75" hidden="1" customHeight="1">
      <c r="B162" s="220"/>
      <c r="C162" s="220"/>
      <c r="D162" s="220"/>
      <c r="E162" s="162" t="s">
        <v>447</v>
      </c>
      <c r="F162" s="877"/>
      <c r="G162" s="571"/>
      <c r="H162" s="571"/>
      <c r="I162" s="571"/>
      <c r="J162" s="571"/>
      <c r="K162" s="571"/>
      <c r="L162" s="775">
        <f>L169</f>
        <v>0</v>
      </c>
      <c r="M162" s="249"/>
      <c r="N162" s="775">
        <f>N169</f>
        <v>0</v>
      </c>
      <c r="O162" s="249"/>
      <c r="P162" s="775">
        <f>P169</f>
        <v>0</v>
      </c>
      <c r="Q162" s="249"/>
      <c r="R162" s="775">
        <f>R169</f>
        <v>0</v>
      </c>
      <c r="S162" s="249"/>
      <c r="T162" s="775">
        <f>T169</f>
        <v>0</v>
      </c>
      <c r="U162" s="250"/>
      <c r="V162" s="248"/>
      <c r="W162" s="964"/>
      <c r="X162" s="965"/>
      <c r="Y162" s="966"/>
    </row>
    <row r="163" spans="2:25" s="237" customFormat="1" ht="18.75" hidden="1" customHeight="1">
      <c r="B163" s="220"/>
      <c r="C163" s="220"/>
      <c r="D163" s="220"/>
      <c r="E163" s="162" t="s">
        <v>448</v>
      </c>
      <c r="F163" s="877"/>
      <c r="G163" s="571"/>
      <c r="H163" s="571"/>
      <c r="I163" s="571"/>
      <c r="J163" s="571"/>
      <c r="K163" s="571"/>
      <c r="L163" s="773"/>
      <c r="M163" s="246"/>
      <c r="N163" s="773"/>
      <c r="O163" s="246"/>
      <c r="P163" s="773"/>
      <c r="Q163" s="246"/>
      <c r="R163" s="773"/>
      <c r="S163" s="246"/>
      <c r="T163" s="773"/>
      <c r="U163" s="247"/>
      <c r="V163" s="248"/>
      <c r="W163" s="941"/>
      <c r="X163" s="965"/>
      <c r="Y163" s="966"/>
    </row>
    <row r="164" spans="2:25" s="237" customFormat="1" ht="18.75" hidden="1" customHeight="1">
      <c r="B164" s="220"/>
      <c r="C164" s="220"/>
      <c r="D164" s="220"/>
      <c r="E164" s="162" t="s">
        <v>449</v>
      </c>
      <c r="F164" s="877"/>
      <c r="G164" s="571"/>
      <c r="H164" s="571"/>
      <c r="I164" s="571"/>
      <c r="J164" s="571"/>
      <c r="K164" s="571"/>
      <c r="L164" s="775">
        <f>L171</f>
        <v>0</v>
      </c>
      <c r="M164" s="249"/>
      <c r="N164" s="775">
        <f>N171</f>
        <v>0</v>
      </c>
      <c r="O164" s="249"/>
      <c r="P164" s="775">
        <f>P171</f>
        <v>0</v>
      </c>
      <c r="Q164" s="249"/>
      <c r="R164" s="775">
        <f>R171</f>
        <v>0</v>
      </c>
      <c r="S164" s="249"/>
      <c r="T164" s="775">
        <f>T171</f>
        <v>0</v>
      </c>
      <c r="U164" s="250"/>
      <c r="V164" s="248"/>
      <c r="W164" s="964"/>
      <c r="X164" s="965"/>
      <c r="Y164" s="966"/>
    </row>
    <row r="165" spans="2:25" s="237" customFormat="1" ht="18.75" hidden="1" customHeight="1">
      <c r="B165" s="220"/>
      <c r="C165" s="220"/>
      <c r="D165" s="220"/>
      <c r="E165" s="251" t="s">
        <v>450</v>
      </c>
      <c r="F165" s="878"/>
      <c r="G165" s="572"/>
      <c r="H165" s="572"/>
      <c r="I165" s="572"/>
      <c r="J165" s="572"/>
      <c r="K165" s="572"/>
      <c r="L165" s="773"/>
      <c r="M165" s="246"/>
      <c r="N165" s="773"/>
      <c r="O165" s="246"/>
      <c r="P165" s="773"/>
      <c r="Q165" s="246"/>
      <c r="R165" s="773"/>
      <c r="S165" s="246"/>
      <c r="T165" s="773"/>
      <c r="U165" s="247"/>
      <c r="V165" s="248"/>
      <c r="W165" s="941"/>
      <c r="X165" s="967"/>
      <c r="Y165" s="968"/>
    </row>
    <row r="166" spans="2:25" s="237" customFormat="1" ht="18.75" hidden="1" customHeight="1">
      <c r="B166" s="220"/>
      <c r="C166" s="220"/>
      <c r="D166" s="220"/>
      <c r="E166" s="252" t="s">
        <v>451</v>
      </c>
      <c r="F166" s="878"/>
      <c r="G166" s="572"/>
      <c r="H166" s="572"/>
      <c r="I166" s="572"/>
      <c r="J166" s="572"/>
      <c r="K166" s="572"/>
      <c r="L166" s="775">
        <f>L173</f>
        <v>0</v>
      </c>
      <c r="M166" s="249"/>
      <c r="N166" s="775">
        <f>N173</f>
        <v>0</v>
      </c>
      <c r="O166" s="249"/>
      <c r="P166" s="775">
        <f>P173</f>
        <v>0</v>
      </c>
      <c r="Q166" s="249"/>
      <c r="R166" s="775">
        <f>R173</f>
        <v>0</v>
      </c>
      <c r="S166" s="249"/>
      <c r="T166" s="775">
        <f>T173</f>
        <v>0</v>
      </c>
      <c r="U166" s="250"/>
      <c r="V166" s="248"/>
      <c r="W166" s="964"/>
      <c r="X166" s="967"/>
      <c r="Y166" s="968"/>
    </row>
    <row r="167" spans="2:25" s="237" customFormat="1" ht="18.75" hidden="1" customHeight="1">
      <c r="B167" s="220"/>
      <c r="C167" s="220"/>
      <c r="D167" s="220"/>
      <c r="E167" s="252" t="s">
        <v>452</v>
      </c>
      <c r="F167" s="878"/>
      <c r="G167" s="572"/>
      <c r="H167" s="572"/>
      <c r="I167" s="572"/>
      <c r="J167" s="572"/>
      <c r="K167" s="572"/>
      <c r="L167" s="773"/>
      <c r="M167" s="246"/>
      <c r="N167" s="773"/>
      <c r="O167" s="246"/>
      <c r="P167" s="773"/>
      <c r="Q167" s="246"/>
      <c r="R167" s="773"/>
      <c r="S167" s="246"/>
      <c r="T167" s="773"/>
      <c r="U167" s="247"/>
      <c r="V167" s="248"/>
      <c r="W167" s="941"/>
      <c r="X167" s="967"/>
      <c r="Y167" s="968"/>
    </row>
    <row r="168" spans="2:25" s="237" customFormat="1" ht="18.75" hidden="1" customHeight="1">
      <c r="B168" s="220"/>
      <c r="C168" s="220"/>
      <c r="D168" s="220"/>
      <c r="E168" s="252" t="s">
        <v>453</v>
      </c>
      <c r="F168" s="878"/>
      <c r="G168" s="572"/>
      <c r="H168" s="572"/>
      <c r="I168" s="572"/>
      <c r="J168" s="572"/>
      <c r="K168" s="572"/>
      <c r="L168" s="775">
        <f>L175</f>
        <v>0</v>
      </c>
      <c r="M168" s="249"/>
      <c r="N168" s="775">
        <f>N175</f>
        <v>0</v>
      </c>
      <c r="O168" s="249"/>
      <c r="P168" s="775">
        <f>P175</f>
        <v>0</v>
      </c>
      <c r="Q168" s="249"/>
      <c r="R168" s="775">
        <f>R175</f>
        <v>0</v>
      </c>
      <c r="S168" s="249"/>
      <c r="T168" s="775">
        <f>T175</f>
        <v>0</v>
      </c>
      <c r="U168" s="250"/>
      <c r="V168" s="248"/>
      <c r="W168" s="964"/>
      <c r="X168" s="967"/>
      <c r="Y168" s="968"/>
    </row>
    <row r="169" spans="2:25" s="237" customFormat="1" ht="19.5" hidden="1" customHeight="1">
      <c r="B169" s="220"/>
      <c r="C169" s="220"/>
      <c r="D169" s="220"/>
      <c r="E169" s="253" t="s">
        <v>454</v>
      </c>
      <c r="F169" s="878"/>
      <c r="G169" s="572"/>
      <c r="H169" s="572"/>
      <c r="I169" s="572"/>
      <c r="J169" s="572"/>
      <c r="K169" s="572"/>
      <c r="L169" s="773"/>
      <c r="M169" s="246"/>
      <c r="N169" s="773"/>
      <c r="O169" s="246"/>
      <c r="P169" s="773"/>
      <c r="Q169" s="246"/>
      <c r="R169" s="773"/>
      <c r="S169" s="246"/>
      <c r="T169" s="773"/>
      <c r="U169" s="247"/>
      <c r="V169" s="248"/>
      <c r="W169" s="941"/>
      <c r="X169" s="967"/>
      <c r="Y169" s="968"/>
    </row>
    <row r="170" spans="2:25" s="237" customFormat="1" ht="18.75" hidden="1" customHeight="1">
      <c r="B170" s="220"/>
      <c r="C170" s="220"/>
      <c r="D170" s="220"/>
      <c r="E170" s="163" t="s">
        <v>455</v>
      </c>
      <c r="F170" s="879"/>
      <c r="G170" s="573"/>
      <c r="H170" s="573"/>
      <c r="I170" s="573"/>
      <c r="J170" s="573"/>
      <c r="K170" s="573"/>
      <c r="L170" s="775">
        <f>L177</f>
        <v>0</v>
      </c>
      <c r="M170" s="249"/>
      <c r="N170" s="775">
        <f>N177</f>
        <v>0</v>
      </c>
      <c r="O170" s="249"/>
      <c r="P170" s="775">
        <f>P177</f>
        <v>0</v>
      </c>
      <c r="Q170" s="249"/>
      <c r="R170" s="775">
        <f>R177</f>
        <v>0</v>
      </c>
      <c r="S170" s="249"/>
      <c r="T170" s="775">
        <f>T177</f>
        <v>0</v>
      </c>
      <c r="U170" s="250"/>
      <c r="V170" s="248"/>
      <c r="W170" s="964"/>
      <c r="X170" s="969"/>
      <c r="Y170" s="970"/>
    </row>
    <row r="171" spans="2:25" s="237" customFormat="1" ht="18.75" hidden="1" customHeight="1">
      <c r="B171" s="220"/>
      <c r="C171" s="220"/>
      <c r="D171" s="220"/>
      <c r="E171" s="163" t="s">
        <v>456</v>
      </c>
      <c r="F171" s="879"/>
      <c r="G171" s="573"/>
      <c r="H171" s="573"/>
      <c r="I171" s="573"/>
      <c r="J171" s="573"/>
      <c r="K171" s="573"/>
      <c r="L171" s="773"/>
      <c r="M171" s="246"/>
      <c r="N171" s="773"/>
      <c r="O171" s="246"/>
      <c r="P171" s="773"/>
      <c r="Q171" s="246"/>
      <c r="R171" s="773"/>
      <c r="S171" s="246"/>
      <c r="T171" s="773"/>
      <c r="U171" s="247"/>
      <c r="V171" s="248"/>
      <c r="W171" s="941"/>
      <c r="X171" s="969"/>
      <c r="Y171" s="970"/>
    </row>
    <row r="172" spans="2:25" s="237" customFormat="1" ht="18.75" hidden="1" customHeight="1">
      <c r="B172" s="220"/>
      <c r="C172" s="220"/>
      <c r="D172" s="220"/>
      <c r="E172" s="163" t="s">
        <v>457</v>
      </c>
      <c r="F172" s="879"/>
      <c r="G172" s="573"/>
      <c r="H172" s="573"/>
      <c r="I172" s="573"/>
      <c r="J172" s="573"/>
      <c r="K172" s="573"/>
      <c r="L172" s="775">
        <f>L179</f>
        <v>0</v>
      </c>
      <c r="M172" s="249"/>
      <c r="N172" s="775">
        <f>N179</f>
        <v>0</v>
      </c>
      <c r="O172" s="249"/>
      <c r="P172" s="775">
        <f>P179</f>
        <v>0</v>
      </c>
      <c r="Q172" s="249"/>
      <c r="R172" s="775">
        <f>R179</f>
        <v>0</v>
      </c>
      <c r="S172" s="249"/>
      <c r="T172" s="775">
        <f>T179</f>
        <v>0</v>
      </c>
      <c r="U172" s="250"/>
      <c r="V172" s="248"/>
      <c r="W172" s="964"/>
      <c r="X172" s="969"/>
      <c r="Y172" s="970"/>
    </row>
    <row r="173" spans="2:25" s="237" customFormat="1" ht="19.5" hidden="1" customHeight="1">
      <c r="B173" s="220"/>
      <c r="C173" s="220"/>
      <c r="D173" s="220"/>
      <c r="E173" s="164" t="s">
        <v>458</v>
      </c>
      <c r="F173" s="879"/>
      <c r="G173" s="573"/>
      <c r="H173" s="573"/>
      <c r="I173" s="573"/>
      <c r="J173" s="573"/>
      <c r="K173" s="573"/>
      <c r="L173" s="773"/>
      <c r="M173" s="246"/>
      <c r="N173" s="773"/>
      <c r="O173" s="246"/>
      <c r="P173" s="773"/>
      <c r="Q173" s="246"/>
      <c r="R173" s="773"/>
      <c r="S173" s="246"/>
      <c r="T173" s="773"/>
      <c r="U173" s="247"/>
      <c r="V173" s="248"/>
      <c r="W173" s="941"/>
      <c r="X173" s="969"/>
      <c r="Y173" s="970"/>
    </row>
    <row r="174" spans="2:25" s="237" customFormat="1" ht="18.75" hidden="1" customHeight="1">
      <c r="B174" s="220"/>
      <c r="C174" s="220"/>
      <c r="D174" s="220"/>
      <c r="E174" s="165" t="s">
        <v>459</v>
      </c>
      <c r="F174" s="880"/>
      <c r="G174" s="574"/>
      <c r="H174" s="574"/>
      <c r="I174" s="574"/>
      <c r="J174" s="574"/>
      <c r="K174" s="574"/>
      <c r="L174" s="775">
        <f>L181</f>
        <v>0</v>
      </c>
      <c r="M174" s="249"/>
      <c r="N174" s="775">
        <f>N181</f>
        <v>0</v>
      </c>
      <c r="O174" s="249"/>
      <c r="P174" s="775">
        <f>P181</f>
        <v>0</v>
      </c>
      <c r="Q174" s="249"/>
      <c r="R174" s="775">
        <f>R181</f>
        <v>0</v>
      </c>
      <c r="S174" s="249"/>
      <c r="T174" s="775">
        <f>T181</f>
        <v>0</v>
      </c>
      <c r="U174" s="250"/>
      <c r="V174" s="248"/>
      <c r="W174" s="964"/>
      <c r="X174" s="971"/>
      <c r="Y174" s="972"/>
    </row>
    <row r="175" spans="2:25" s="237" customFormat="1" ht="18.75" hidden="1" customHeight="1">
      <c r="B175" s="220"/>
      <c r="C175" s="220"/>
      <c r="D175" s="220"/>
      <c r="E175" s="166" t="s">
        <v>460</v>
      </c>
      <c r="F175" s="880"/>
      <c r="G175" s="574"/>
      <c r="H175" s="574"/>
      <c r="I175" s="574"/>
      <c r="J175" s="574"/>
      <c r="K175" s="574"/>
      <c r="L175" s="773"/>
      <c r="M175" s="246"/>
      <c r="N175" s="773"/>
      <c r="O175" s="246"/>
      <c r="P175" s="773"/>
      <c r="Q175" s="246"/>
      <c r="R175" s="773"/>
      <c r="S175" s="246"/>
      <c r="T175" s="773"/>
      <c r="U175" s="247"/>
      <c r="V175" s="248"/>
      <c r="W175" s="941"/>
      <c r="X175" s="971"/>
      <c r="Y175" s="972"/>
    </row>
    <row r="176" spans="2:25" s="237" customFormat="1" ht="18.75" hidden="1" customHeight="1">
      <c r="B176" s="220"/>
      <c r="C176" s="220"/>
      <c r="D176" s="220"/>
      <c r="F176" s="878"/>
      <c r="G176" s="572"/>
      <c r="H176" s="572"/>
      <c r="I176" s="572"/>
      <c r="J176" s="572"/>
      <c r="K176" s="572"/>
      <c r="L176" s="775">
        <f>L183</f>
        <v>0</v>
      </c>
      <c r="M176" s="249"/>
      <c r="N176" s="775">
        <f>N183</f>
        <v>0</v>
      </c>
      <c r="O176" s="249"/>
      <c r="P176" s="775">
        <f>P183</f>
        <v>0</v>
      </c>
      <c r="Q176" s="249"/>
      <c r="R176" s="775">
        <f>R183</f>
        <v>0</v>
      </c>
      <c r="S176" s="249"/>
      <c r="T176" s="775">
        <f>T183</f>
        <v>0</v>
      </c>
      <c r="U176" s="250"/>
      <c r="V176" s="248"/>
      <c r="W176" s="964"/>
      <c r="X176" s="967"/>
      <c r="Y176" s="968"/>
    </row>
    <row r="177" spans="2:25" s="237" customFormat="1" ht="18.75" hidden="1" customHeight="1">
      <c r="B177" s="220"/>
      <c r="C177" s="220"/>
      <c r="D177" s="220"/>
      <c r="F177" s="878"/>
      <c r="G177" s="572"/>
      <c r="H177" s="572"/>
      <c r="I177" s="572"/>
      <c r="J177" s="572"/>
      <c r="K177" s="572"/>
      <c r="L177" s="773"/>
      <c r="M177" s="246"/>
      <c r="N177" s="773"/>
      <c r="O177" s="246"/>
      <c r="P177" s="773"/>
      <c r="Q177" s="246"/>
      <c r="R177" s="773"/>
      <c r="S177" s="246"/>
      <c r="T177" s="773"/>
      <c r="U177" s="247"/>
      <c r="W177" s="941"/>
      <c r="X177" s="967"/>
      <c r="Y177" s="968"/>
    </row>
    <row r="178" spans="2:25" s="237" customFormat="1" ht="21.75" hidden="1" customHeight="1">
      <c r="B178" s="220"/>
      <c r="C178" s="220"/>
      <c r="D178" s="220"/>
      <c r="E178" s="161" t="s">
        <v>444</v>
      </c>
      <c r="F178" s="876"/>
      <c r="G178" s="184"/>
      <c r="H178" s="184"/>
      <c r="I178" s="184"/>
      <c r="J178" s="184"/>
      <c r="K178" s="184"/>
      <c r="L178" s="775">
        <f>L185</f>
        <v>0</v>
      </c>
      <c r="M178" s="249"/>
      <c r="N178" s="775">
        <f>N185</f>
        <v>0</v>
      </c>
      <c r="O178" s="249"/>
      <c r="P178" s="775">
        <f>P185</f>
        <v>0</v>
      </c>
      <c r="Q178" s="249"/>
      <c r="R178" s="775">
        <f>R185</f>
        <v>0</v>
      </c>
      <c r="S178" s="249"/>
      <c r="T178" s="775">
        <f>T185</f>
        <v>0</v>
      </c>
      <c r="U178" s="250"/>
      <c r="W178" s="964"/>
      <c r="X178" s="962"/>
      <c r="Y178" s="963"/>
    </row>
    <row r="179" spans="2:25" s="237" customFormat="1" ht="18.75" hidden="1" customHeight="1">
      <c r="B179" s="220"/>
      <c r="C179" s="220"/>
      <c r="D179" s="220"/>
      <c r="E179" s="162" t="s">
        <v>445</v>
      </c>
      <c r="F179" s="877"/>
      <c r="G179" s="571"/>
      <c r="H179" s="571"/>
      <c r="I179" s="571"/>
      <c r="J179" s="571"/>
      <c r="K179" s="571"/>
      <c r="L179" s="773"/>
      <c r="M179" s="246"/>
      <c r="N179" s="773"/>
      <c r="O179" s="246"/>
      <c r="P179" s="773"/>
      <c r="Q179" s="246"/>
      <c r="R179" s="773"/>
      <c r="S179" s="246"/>
      <c r="T179" s="773"/>
      <c r="U179" s="247"/>
      <c r="W179" s="941"/>
      <c r="X179" s="965"/>
      <c r="Y179" s="966"/>
    </row>
    <row r="180" spans="2:25" s="237" customFormat="1" ht="18.75" hidden="1" customHeight="1">
      <c r="B180" s="220"/>
      <c r="C180" s="220"/>
      <c r="D180" s="220"/>
      <c r="E180" s="162" t="s">
        <v>446</v>
      </c>
      <c r="F180" s="877"/>
      <c r="G180" s="571"/>
      <c r="H180" s="571"/>
      <c r="I180" s="571"/>
      <c r="J180" s="571"/>
      <c r="K180" s="571"/>
      <c r="L180" s="775">
        <f>L187</f>
        <v>0</v>
      </c>
      <c r="M180" s="249"/>
      <c r="N180" s="775">
        <f>N187</f>
        <v>0</v>
      </c>
      <c r="O180" s="249"/>
      <c r="P180" s="775">
        <f>P187</f>
        <v>0</v>
      </c>
      <c r="Q180" s="249"/>
      <c r="R180" s="775">
        <f>R187</f>
        <v>0</v>
      </c>
      <c r="S180" s="249"/>
      <c r="T180" s="775">
        <f>T187</f>
        <v>0</v>
      </c>
      <c r="U180" s="250"/>
      <c r="W180" s="964"/>
      <c r="X180" s="965"/>
      <c r="Y180" s="966"/>
    </row>
    <row r="181" spans="2:25" s="237" customFormat="1" ht="19.5" hidden="1" customHeight="1">
      <c r="B181" s="220"/>
      <c r="C181" s="220"/>
      <c r="D181" s="220"/>
      <c r="E181" s="167" t="s">
        <v>447</v>
      </c>
      <c r="F181" s="877"/>
      <c r="G181" s="571"/>
      <c r="H181" s="571"/>
      <c r="I181" s="571"/>
      <c r="J181" s="571"/>
      <c r="K181" s="571"/>
      <c r="L181" s="773"/>
      <c r="M181" s="246"/>
      <c r="N181" s="773"/>
      <c r="O181" s="246"/>
      <c r="P181" s="773"/>
      <c r="Q181" s="246"/>
      <c r="R181" s="773"/>
      <c r="S181" s="246"/>
      <c r="T181" s="773"/>
      <c r="U181" s="247"/>
      <c r="W181" s="941"/>
      <c r="X181" s="965"/>
      <c r="Y181" s="966"/>
    </row>
    <row r="182" spans="2:25" s="237" customFormat="1" ht="18.75" hidden="1" customHeight="1">
      <c r="B182" s="220"/>
      <c r="C182" s="220"/>
      <c r="D182" s="220"/>
      <c r="E182" s="252" t="s">
        <v>452</v>
      </c>
      <c r="F182" s="878"/>
      <c r="G182" s="572"/>
      <c r="H182" s="572"/>
      <c r="I182" s="572"/>
      <c r="J182" s="572"/>
      <c r="K182" s="572"/>
      <c r="L182" s="775">
        <f>L189</f>
        <v>0</v>
      </c>
      <c r="M182" s="249"/>
      <c r="N182" s="775">
        <f>N189</f>
        <v>0</v>
      </c>
      <c r="O182" s="249"/>
      <c r="P182" s="775">
        <f>P189</f>
        <v>0</v>
      </c>
      <c r="Q182" s="249"/>
      <c r="R182" s="775">
        <f>R189</f>
        <v>0</v>
      </c>
      <c r="S182" s="249"/>
      <c r="T182" s="775">
        <f>T189</f>
        <v>0</v>
      </c>
      <c r="U182" s="250"/>
      <c r="W182" s="964"/>
      <c r="X182" s="967"/>
      <c r="Y182" s="968"/>
    </row>
    <row r="183" spans="2:25" s="237" customFormat="1" ht="18.75" hidden="1" customHeight="1">
      <c r="B183" s="220"/>
      <c r="C183" s="220"/>
      <c r="D183" s="220"/>
      <c r="E183" s="252" t="s">
        <v>453</v>
      </c>
      <c r="F183" s="878"/>
      <c r="G183" s="572"/>
      <c r="H183" s="572"/>
      <c r="I183" s="572"/>
      <c r="J183" s="572"/>
      <c r="K183" s="572"/>
      <c r="L183" s="773"/>
      <c r="M183" s="246"/>
      <c r="N183" s="773"/>
      <c r="O183" s="246"/>
      <c r="P183" s="773"/>
      <c r="Q183" s="246"/>
      <c r="R183" s="773"/>
      <c r="S183" s="246"/>
      <c r="T183" s="773"/>
      <c r="U183" s="247"/>
      <c r="W183" s="941"/>
      <c r="X183" s="967"/>
      <c r="Y183" s="968"/>
    </row>
    <row r="184" spans="2:25" s="237" customFormat="1" ht="19.5" hidden="1" customHeight="1">
      <c r="B184" s="220"/>
      <c r="C184" s="220"/>
      <c r="D184" s="220"/>
      <c r="E184" s="253" t="s">
        <v>454</v>
      </c>
      <c r="F184" s="878"/>
      <c r="G184" s="572"/>
      <c r="H184" s="572"/>
      <c r="I184" s="572"/>
      <c r="J184" s="572"/>
      <c r="K184" s="572"/>
      <c r="L184" s="775">
        <f>L191</f>
        <v>0</v>
      </c>
      <c r="M184" s="249"/>
      <c r="N184" s="775">
        <f>N191</f>
        <v>0</v>
      </c>
      <c r="O184" s="249"/>
      <c r="P184" s="775">
        <f>P191</f>
        <v>0</v>
      </c>
      <c r="Q184" s="249"/>
      <c r="R184" s="775">
        <f>R191</f>
        <v>0</v>
      </c>
      <c r="S184" s="249"/>
      <c r="T184" s="775">
        <f>T191</f>
        <v>0</v>
      </c>
      <c r="U184" s="250"/>
      <c r="W184" s="964"/>
      <c r="X184" s="967"/>
      <c r="Y184" s="968"/>
    </row>
    <row r="185" spans="2:25" s="237" customFormat="1" ht="18.75" hidden="1" customHeight="1">
      <c r="B185" s="220"/>
      <c r="C185" s="220"/>
      <c r="D185" s="220"/>
      <c r="F185" s="878"/>
      <c r="G185" s="572"/>
      <c r="H185" s="572"/>
      <c r="I185" s="572"/>
      <c r="J185" s="572"/>
      <c r="K185" s="572"/>
      <c r="L185" s="773"/>
      <c r="M185" s="246"/>
      <c r="N185" s="773"/>
      <c r="O185" s="246"/>
      <c r="P185" s="773"/>
      <c r="Q185" s="246"/>
      <c r="R185" s="773"/>
      <c r="S185" s="246"/>
      <c r="T185" s="773"/>
      <c r="U185" s="247"/>
      <c r="W185" s="941"/>
      <c r="X185" s="967"/>
      <c r="Y185" s="968"/>
    </row>
    <row r="186" spans="2:25" s="237" customFormat="1" ht="18.75" hidden="1" customHeight="1">
      <c r="B186" s="220"/>
      <c r="C186" s="220"/>
      <c r="D186" s="220"/>
      <c r="F186" s="878"/>
      <c r="G186" s="572"/>
      <c r="H186" s="572"/>
      <c r="I186" s="572"/>
      <c r="J186" s="572"/>
      <c r="K186" s="572"/>
      <c r="L186" s="775">
        <f>L193</f>
        <v>0</v>
      </c>
      <c r="M186" s="249"/>
      <c r="N186" s="775">
        <f>N193</f>
        <v>0</v>
      </c>
      <c r="O186" s="249"/>
      <c r="P186" s="775">
        <f>P193</f>
        <v>0</v>
      </c>
      <c r="Q186" s="249"/>
      <c r="R186" s="775">
        <f>R193</f>
        <v>0</v>
      </c>
      <c r="S186" s="249"/>
      <c r="T186" s="775">
        <f>T193</f>
        <v>0</v>
      </c>
      <c r="U186" s="250"/>
      <c r="W186" s="964"/>
      <c r="X186" s="967"/>
      <c r="Y186" s="968"/>
    </row>
    <row r="187" spans="2:25" s="237" customFormat="1" ht="21.75" hidden="1" customHeight="1">
      <c r="B187" s="220"/>
      <c r="C187" s="220"/>
      <c r="D187" s="220"/>
      <c r="E187" s="161" t="s">
        <v>444</v>
      </c>
      <c r="F187" s="876"/>
      <c r="G187" s="184"/>
      <c r="H187" s="184"/>
      <c r="I187" s="184"/>
      <c r="J187" s="184"/>
      <c r="K187" s="184"/>
      <c r="L187" s="773"/>
      <c r="M187" s="246"/>
      <c r="N187" s="773"/>
      <c r="O187" s="246"/>
      <c r="P187" s="773"/>
      <c r="Q187" s="246"/>
      <c r="R187" s="773"/>
      <c r="S187" s="246"/>
      <c r="T187" s="773"/>
      <c r="U187" s="247"/>
      <c r="W187" s="941"/>
      <c r="X187" s="962"/>
      <c r="Y187" s="963"/>
    </row>
    <row r="188" spans="2:25" s="237" customFormat="1" ht="18.75" hidden="1" customHeight="1">
      <c r="B188" s="220"/>
      <c r="C188" s="220"/>
      <c r="D188" s="220"/>
      <c r="E188" s="162" t="s">
        <v>445</v>
      </c>
      <c r="F188" s="877"/>
      <c r="G188" s="571"/>
      <c r="H188" s="571"/>
      <c r="I188" s="571"/>
      <c r="J188" s="571"/>
      <c r="K188" s="571"/>
      <c r="L188" s="775">
        <f>L195</f>
        <v>0</v>
      </c>
      <c r="M188" s="249"/>
      <c r="N188" s="775">
        <f>N195</f>
        <v>0</v>
      </c>
      <c r="O188" s="249"/>
      <c r="P188" s="775">
        <f>P195</f>
        <v>0</v>
      </c>
      <c r="Q188" s="249"/>
      <c r="R188" s="775">
        <f>R195</f>
        <v>0</v>
      </c>
      <c r="S188" s="249"/>
      <c r="T188" s="775">
        <f>T195</f>
        <v>0</v>
      </c>
      <c r="U188" s="250"/>
      <c r="W188" s="964"/>
      <c r="X188" s="965"/>
      <c r="Y188" s="966"/>
    </row>
    <row r="189" spans="2:25" s="237" customFormat="1" ht="18.75" hidden="1" customHeight="1">
      <c r="B189" s="220"/>
      <c r="C189" s="220"/>
      <c r="D189" s="220"/>
      <c r="E189" s="162" t="s">
        <v>446</v>
      </c>
      <c r="F189" s="877"/>
      <c r="G189" s="571"/>
      <c r="H189" s="571"/>
      <c r="I189" s="571"/>
      <c r="J189" s="571"/>
      <c r="K189" s="571"/>
      <c r="L189" s="773"/>
      <c r="M189" s="246"/>
      <c r="N189" s="773"/>
      <c r="O189" s="246"/>
      <c r="P189" s="773"/>
      <c r="Q189" s="246"/>
      <c r="R189" s="773"/>
      <c r="S189" s="246"/>
      <c r="T189" s="773"/>
      <c r="U189" s="247"/>
      <c r="W189" s="941"/>
      <c r="X189" s="965"/>
      <c r="Y189" s="966"/>
    </row>
    <row r="190" spans="2:25" s="237" customFormat="1" ht="19.5" hidden="1" customHeight="1">
      <c r="B190" s="220"/>
      <c r="C190" s="220"/>
      <c r="D190" s="220"/>
      <c r="E190" s="167" t="s">
        <v>447</v>
      </c>
      <c r="F190" s="877"/>
      <c r="G190" s="571"/>
      <c r="H190" s="571"/>
      <c r="I190" s="571"/>
      <c r="J190" s="571"/>
      <c r="K190" s="571"/>
      <c r="L190" s="775">
        <f>L197</f>
        <v>0</v>
      </c>
      <c r="M190" s="249"/>
      <c r="N190" s="775">
        <f>N197</f>
        <v>0</v>
      </c>
      <c r="O190" s="249"/>
      <c r="P190" s="775">
        <f>P197</f>
        <v>0</v>
      </c>
      <c r="Q190" s="249"/>
      <c r="R190" s="775">
        <f>R197</f>
        <v>0</v>
      </c>
      <c r="S190" s="249"/>
      <c r="T190" s="775">
        <f>T197</f>
        <v>0</v>
      </c>
      <c r="U190" s="250"/>
      <c r="W190" s="964"/>
      <c r="X190" s="965"/>
      <c r="Y190" s="966"/>
    </row>
    <row r="191" spans="2:25" s="237" customFormat="1" ht="18.75" hidden="1" customHeight="1">
      <c r="B191" s="220"/>
      <c r="C191" s="220"/>
      <c r="D191" s="220"/>
      <c r="E191" s="252" t="s">
        <v>452</v>
      </c>
      <c r="F191" s="878"/>
      <c r="G191" s="572"/>
      <c r="H191" s="572"/>
      <c r="I191" s="572"/>
      <c r="J191" s="572"/>
      <c r="K191" s="572"/>
      <c r="L191" s="773"/>
      <c r="M191" s="246"/>
      <c r="N191" s="773"/>
      <c r="O191" s="246"/>
      <c r="P191" s="773"/>
      <c r="Q191" s="246"/>
      <c r="R191" s="773"/>
      <c r="S191" s="246"/>
      <c r="T191" s="773"/>
      <c r="U191" s="247"/>
      <c r="W191" s="941"/>
      <c r="X191" s="967"/>
      <c r="Y191" s="968"/>
    </row>
    <row r="192" spans="2:25" s="237" customFormat="1" ht="18.75" hidden="1" customHeight="1">
      <c r="B192" s="220"/>
      <c r="C192" s="220"/>
      <c r="D192" s="220"/>
      <c r="E192" s="252" t="s">
        <v>453</v>
      </c>
      <c r="F192" s="878"/>
      <c r="G192" s="572"/>
      <c r="H192" s="572"/>
      <c r="I192" s="572"/>
      <c r="J192" s="572"/>
      <c r="K192" s="572"/>
      <c r="L192" s="775">
        <f>L199</f>
        <v>0</v>
      </c>
      <c r="M192" s="249"/>
      <c r="N192" s="775">
        <f>N199</f>
        <v>0</v>
      </c>
      <c r="O192" s="249"/>
      <c r="P192" s="775">
        <f>P199</f>
        <v>0</v>
      </c>
      <c r="Q192" s="249"/>
      <c r="R192" s="775">
        <f>R199</f>
        <v>0</v>
      </c>
      <c r="S192" s="249"/>
      <c r="T192" s="775">
        <f>T199</f>
        <v>0</v>
      </c>
      <c r="U192" s="250"/>
      <c r="W192" s="964"/>
      <c r="X192" s="967"/>
      <c r="Y192" s="968"/>
    </row>
    <row r="193" spans="2:25" s="237" customFormat="1" ht="19.5" hidden="1" customHeight="1">
      <c r="B193" s="220"/>
      <c r="C193" s="220"/>
      <c r="D193" s="220"/>
      <c r="E193" s="253" t="s">
        <v>454</v>
      </c>
      <c r="F193" s="878"/>
      <c r="G193" s="572"/>
      <c r="H193" s="572"/>
      <c r="I193" s="572"/>
      <c r="J193" s="572"/>
      <c r="K193" s="572"/>
      <c r="L193" s="773"/>
      <c r="M193" s="246"/>
      <c r="N193" s="773"/>
      <c r="O193" s="246"/>
      <c r="P193" s="773"/>
      <c r="Q193" s="246"/>
      <c r="R193" s="773"/>
      <c r="S193" s="246"/>
      <c r="T193" s="773"/>
      <c r="U193" s="247"/>
      <c r="W193" s="941"/>
      <c r="X193" s="967"/>
      <c r="Y193" s="968"/>
    </row>
    <row r="194" spans="2:25" s="237" customFormat="1" ht="18.75" hidden="1" customHeight="1">
      <c r="B194" s="220"/>
      <c r="C194" s="220"/>
      <c r="D194" s="220"/>
      <c r="F194" s="878"/>
      <c r="G194" s="572"/>
      <c r="H194" s="572"/>
      <c r="I194" s="572"/>
      <c r="J194" s="572"/>
      <c r="K194" s="572"/>
      <c r="L194" s="775">
        <f>L201</f>
        <v>0</v>
      </c>
      <c r="M194" s="249"/>
      <c r="N194" s="775">
        <f>N201</f>
        <v>0</v>
      </c>
      <c r="O194" s="249"/>
      <c r="P194" s="775">
        <f>P201</f>
        <v>0</v>
      </c>
      <c r="Q194" s="249"/>
      <c r="R194" s="775">
        <f>R201</f>
        <v>0</v>
      </c>
      <c r="S194" s="249"/>
      <c r="T194" s="775">
        <f>T201</f>
        <v>0</v>
      </c>
      <c r="U194" s="250"/>
      <c r="W194" s="964"/>
      <c r="X194" s="967"/>
      <c r="Y194" s="968"/>
    </row>
    <row r="195" spans="2:25" s="237" customFormat="1" ht="18.75" hidden="1" customHeight="1">
      <c r="B195" s="220"/>
      <c r="C195" s="220"/>
      <c r="D195" s="220"/>
      <c r="F195" s="878"/>
      <c r="G195" s="572"/>
      <c r="H195" s="572"/>
      <c r="I195" s="572"/>
      <c r="J195" s="572"/>
      <c r="K195" s="572"/>
      <c r="L195" s="773"/>
      <c r="M195" s="246"/>
      <c r="N195" s="773"/>
      <c r="O195" s="246"/>
      <c r="P195" s="773"/>
      <c r="Q195" s="246"/>
      <c r="R195" s="773"/>
      <c r="S195" s="246"/>
      <c r="T195" s="773"/>
      <c r="U195" s="247"/>
      <c r="W195" s="941"/>
      <c r="X195" s="967"/>
      <c r="Y195" s="968"/>
    </row>
    <row r="196" spans="2:25" s="237" customFormat="1" ht="21.75" hidden="1" customHeight="1">
      <c r="B196" s="220"/>
      <c r="C196" s="220"/>
      <c r="D196" s="220"/>
      <c r="E196" s="161" t="s">
        <v>444</v>
      </c>
      <c r="F196" s="876"/>
      <c r="G196" s="184"/>
      <c r="H196" s="184"/>
      <c r="I196" s="184"/>
      <c r="J196" s="184"/>
      <c r="K196" s="184"/>
      <c r="L196" s="775">
        <f>L203</f>
        <v>0</v>
      </c>
      <c r="M196" s="249"/>
      <c r="N196" s="775">
        <f>N203</f>
        <v>0</v>
      </c>
      <c r="O196" s="249"/>
      <c r="P196" s="775">
        <f>P203</f>
        <v>0</v>
      </c>
      <c r="Q196" s="249"/>
      <c r="R196" s="775">
        <f>R203</f>
        <v>0</v>
      </c>
      <c r="S196" s="249"/>
      <c r="T196" s="775">
        <f>T203</f>
        <v>0</v>
      </c>
      <c r="U196" s="250"/>
      <c r="W196" s="964"/>
      <c r="X196" s="962"/>
      <c r="Y196" s="963"/>
    </row>
    <row r="197" spans="2:25" s="237" customFormat="1" ht="18.75" hidden="1" customHeight="1">
      <c r="B197" s="220"/>
      <c r="C197" s="220"/>
      <c r="D197" s="220"/>
      <c r="E197" s="162" t="s">
        <v>445</v>
      </c>
      <c r="F197" s="877"/>
      <c r="G197" s="571"/>
      <c r="H197" s="571"/>
      <c r="I197" s="571"/>
      <c r="J197" s="571"/>
      <c r="K197" s="571"/>
      <c r="L197" s="773"/>
      <c r="M197" s="246"/>
      <c r="N197" s="773"/>
      <c r="O197" s="246"/>
      <c r="P197" s="773"/>
      <c r="Q197" s="246"/>
      <c r="R197" s="773"/>
      <c r="S197" s="246"/>
      <c r="T197" s="773"/>
      <c r="U197" s="247"/>
      <c r="W197" s="941"/>
      <c r="X197" s="965"/>
      <c r="Y197" s="966"/>
    </row>
    <row r="198" spans="2:25" s="237" customFormat="1" ht="18.75" hidden="1" customHeight="1">
      <c r="B198" s="220"/>
      <c r="C198" s="220"/>
      <c r="D198" s="220"/>
      <c r="E198" s="162" t="s">
        <v>446</v>
      </c>
      <c r="F198" s="877"/>
      <c r="G198" s="571"/>
      <c r="H198" s="571"/>
      <c r="I198" s="571"/>
      <c r="J198" s="571"/>
      <c r="K198" s="571"/>
      <c r="L198" s="775">
        <f>L205</f>
        <v>0</v>
      </c>
      <c r="M198" s="249"/>
      <c r="N198" s="775">
        <f>N205</f>
        <v>0</v>
      </c>
      <c r="O198" s="249"/>
      <c r="P198" s="775">
        <f>P205</f>
        <v>0</v>
      </c>
      <c r="Q198" s="249"/>
      <c r="R198" s="775">
        <f>R205</f>
        <v>0</v>
      </c>
      <c r="S198" s="249"/>
      <c r="T198" s="775">
        <f>T205</f>
        <v>0</v>
      </c>
      <c r="U198" s="250"/>
      <c r="W198" s="964"/>
      <c r="X198" s="965"/>
      <c r="Y198" s="966"/>
    </row>
    <row r="199" spans="2:25" s="237" customFormat="1" ht="19.5" hidden="1" customHeight="1">
      <c r="B199" s="220"/>
      <c r="C199" s="220"/>
      <c r="D199" s="220"/>
      <c r="E199" s="167" t="s">
        <v>447</v>
      </c>
      <c r="F199" s="877"/>
      <c r="G199" s="571"/>
      <c r="H199" s="571"/>
      <c r="I199" s="571"/>
      <c r="J199" s="571"/>
      <c r="K199" s="571"/>
      <c r="L199" s="773"/>
      <c r="M199" s="246"/>
      <c r="N199" s="773"/>
      <c r="O199" s="246"/>
      <c r="P199" s="773"/>
      <c r="Q199" s="246"/>
      <c r="R199" s="773"/>
      <c r="S199" s="246"/>
      <c r="T199" s="773"/>
      <c r="U199" s="247"/>
      <c r="W199" s="941"/>
      <c r="X199" s="965"/>
      <c r="Y199" s="966"/>
    </row>
    <row r="200" spans="2:25" s="237" customFormat="1" ht="18.75" hidden="1" customHeight="1">
      <c r="B200" s="220"/>
      <c r="C200" s="220"/>
      <c r="D200" s="220"/>
      <c r="E200" s="252" t="s">
        <v>452</v>
      </c>
      <c r="F200" s="878"/>
      <c r="G200" s="572"/>
      <c r="H200" s="572"/>
      <c r="I200" s="572"/>
      <c r="J200" s="572"/>
      <c r="K200" s="572"/>
      <c r="L200" s="775">
        <f>L207</f>
        <v>0</v>
      </c>
      <c r="M200" s="249"/>
      <c r="N200" s="775">
        <f>N207</f>
        <v>0</v>
      </c>
      <c r="O200" s="249"/>
      <c r="P200" s="775">
        <f>P207</f>
        <v>0</v>
      </c>
      <c r="Q200" s="249"/>
      <c r="R200" s="775">
        <f>R207</f>
        <v>0</v>
      </c>
      <c r="S200" s="249"/>
      <c r="T200" s="775">
        <f>T207</f>
        <v>0</v>
      </c>
      <c r="U200" s="250"/>
      <c r="W200" s="964"/>
      <c r="X200" s="967"/>
      <c r="Y200" s="968"/>
    </row>
    <row r="201" spans="2:25" s="237" customFormat="1" ht="18.75" hidden="1" customHeight="1">
      <c r="B201" s="220"/>
      <c r="C201" s="220"/>
      <c r="D201" s="220"/>
      <c r="E201" s="252" t="s">
        <v>453</v>
      </c>
      <c r="F201" s="878"/>
      <c r="G201" s="572"/>
      <c r="H201" s="572"/>
      <c r="I201" s="572"/>
      <c r="J201" s="572"/>
      <c r="K201" s="572"/>
      <c r="L201" s="773"/>
      <c r="M201" s="246"/>
      <c r="N201" s="773"/>
      <c r="O201" s="246"/>
      <c r="P201" s="773"/>
      <c r="Q201" s="246"/>
      <c r="R201" s="773"/>
      <c r="S201" s="246"/>
      <c r="T201" s="773"/>
      <c r="U201" s="247"/>
      <c r="W201" s="941"/>
      <c r="X201" s="967"/>
      <c r="Y201" s="968"/>
    </row>
    <row r="202" spans="2:25" s="237" customFormat="1" ht="19.5" hidden="1" customHeight="1">
      <c r="B202" s="220"/>
      <c r="C202" s="220"/>
      <c r="D202" s="220"/>
      <c r="E202" s="253" t="s">
        <v>454</v>
      </c>
      <c r="F202" s="878"/>
      <c r="G202" s="572"/>
      <c r="H202" s="572"/>
      <c r="I202" s="572"/>
      <c r="J202" s="572"/>
      <c r="K202" s="572"/>
      <c r="L202" s="775">
        <f>L209</f>
        <v>0</v>
      </c>
      <c r="M202" s="249"/>
      <c r="N202" s="775">
        <f>N209</f>
        <v>0</v>
      </c>
      <c r="O202" s="249"/>
      <c r="P202" s="775">
        <f>P209</f>
        <v>0</v>
      </c>
      <c r="Q202" s="249"/>
      <c r="R202" s="775">
        <f>R209</f>
        <v>0</v>
      </c>
      <c r="S202" s="249"/>
      <c r="T202" s="775">
        <f>T209</f>
        <v>0</v>
      </c>
      <c r="U202" s="250"/>
      <c r="W202" s="964"/>
      <c r="X202" s="967"/>
      <c r="Y202" s="968"/>
    </row>
    <row r="203" spans="2:25" s="237" customFormat="1">
      <c r="B203" s="220"/>
      <c r="C203" s="220"/>
      <c r="D203" s="220"/>
      <c r="F203" s="878"/>
      <c r="G203" s="572"/>
      <c r="H203" s="572"/>
      <c r="I203" s="572"/>
      <c r="J203" s="572"/>
      <c r="K203" s="572"/>
      <c r="L203" s="255"/>
      <c r="M203" s="255"/>
      <c r="N203" s="255"/>
      <c r="O203" s="255"/>
      <c r="P203" s="255"/>
      <c r="Q203" s="255"/>
      <c r="R203" s="255"/>
      <c r="S203" s="255"/>
      <c r="T203" s="255"/>
      <c r="U203" s="247"/>
      <c r="V203" s="248"/>
      <c r="W203" s="941"/>
      <c r="X203" s="967"/>
      <c r="Y203" s="968"/>
    </row>
    <row r="204" spans="2:25">
      <c r="N204" s="777"/>
      <c r="P204" s="777"/>
      <c r="W204" s="881"/>
    </row>
    <row r="205" spans="2:25">
      <c r="L205" s="777"/>
      <c r="N205" s="777"/>
      <c r="P205" s="777"/>
      <c r="R205" s="777"/>
      <c r="T205" s="777"/>
      <c r="W205" s="975"/>
    </row>
    <row r="206" spans="2:25">
      <c r="N206" s="777"/>
      <c r="P206" s="777"/>
      <c r="W206" s="975"/>
    </row>
    <row r="207" spans="2:25">
      <c r="L207" s="777"/>
      <c r="N207" s="777"/>
      <c r="P207" s="777"/>
      <c r="R207" s="777"/>
      <c r="T207" s="777"/>
      <c r="W207" s="975"/>
    </row>
    <row r="208" spans="2:25">
      <c r="N208" s="777"/>
      <c r="P208" s="777"/>
      <c r="W208" s="975"/>
    </row>
    <row r="209" spans="12:23">
      <c r="L209" s="777"/>
      <c r="N209" s="777"/>
      <c r="P209" s="777"/>
      <c r="R209" s="777"/>
      <c r="T209" s="777"/>
      <c r="W209" s="975"/>
    </row>
    <row r="210" spans="12:23">
      <c r="N210" s="777"/>
      <c r="P210" s="777"/>
      <c r="W210" s="975"/>
    </row>
  </sheetData>
  <mergeCells count="6">
    <mergeCell ref="W5:Y5"/>
    <mergeCell ref="L5:M5"/>
    <mergeCell ref="N5:O5"/>
    <mergeCell ref="P5:Q5"/>
    <mergeCell ref="R5:S5"/>
    <mergeCell ref="T5:U5"/>
  </mergeCells>
  <conditionalFormatting sqref="F59:K59">
    <cfRule type="expression" dxfId="1236" priority="129">
      <formula>AND(F59&lt;&gt;"",#REF!="",OR(COLUMN(F59)=COLUMN(#REF!),COLUMN(F59)=COLUMN(#REF!)))</formula>
    </cfRule>
  </conditionalFormatting>
  <conditionalFormatting sqref="E63:K63">
    <cfRule type="expression" dxfId="1235" priority="128">
      <formula>AND(E63&lt;&gt;"",#REF!="",OR(COLUMN(E63)=COLUMN(#REF!),COLUMN(E63)=COLUMN(#REF!)))</formula>
    </cfRule>
  </conditionalFormatting>
  <conditionalFormatting sqref="E92:K92">
    <cfRule type="expression" dxfId="1234" priority="127">
      <formula>AND(E92&lt;&gt;"",#REF!="",OR(COLUMN(E92)=COLUMN(#REF!),COLUMN(E92)=COLUMN(#REF!)))</formula>
    </cfRule>
  </conditionalFormatting>
  <conditionalFormatting sqref="E135:E136 E75:E85 E121:E127">
    <cfRule type="expression" dxfId="1233" priority="126">
      <formula>AND(E75&lt;&gt;"",#REF!="",OR(COLUMN(E75)=COLUMN(#REF!),COLUMN(E75)=COLUMN(#REF!)))</formula>
    </cfRule>
  </conditionalFormatting>
  <conditionalFormatting sqref="E119:K119">
    <cfRule type="expression" dxfId="1232" priority="125">
      <formula>AND(E119&lt;&gt;"",#REF!="",OR(COLUMN(E119)=COLUMN(#REF!),COLUMN(E119)=COLUMN(#REF!)))</formula>
    </cfRule>
  </conditionalFormatting>
  <conditionalFormatting sqref="E43:E44 E90:E91 E128:K128 G90:K91 E140:E147 G94:K96 E109:K118 F75:K85 E13:E32 F121:K127">
    <cfRule type="expression" dxfId="1231" priority="124">
      <formula>AND(E13&lt;&gt;"",#REF!="",OR(COLUMN(E13)=COLUMN(#REF!),COLUMN(E13)=COLUMN(#REF!)))</formula>
    </cfRule>
  </conditionalFormatting>
  <conditionalFormatting sqref="E137:K137 F140:K141 F143:K144 F147:K147">
    <cfRule type="expression" dxfId="1230" priority="123">
      <formula>AND(E137&lt;&gt;"",#REF!="",OR(COLUMN(E137)=COLUMN(#REF!),COLUMN(E137)=COLUMN(#REF!)))</formula>
    </cfRule>
  </conditionalFormatting>
  <conditionalFormatting sqref="E66">
    <cfRule type="expression" dxfId="1229" priority="122">
      <formula>AND(E66&lt;&gt;"",#REF!="",OR(COLUMN(E66)=COLUMN(#REF!),COLUMN(E66)=COLUMN(#REF!)))</formula>
    </cfRule>
  </conditionalFormatting>
  <conditionalFormatting sqref="E99:E101">
    <cfRule type="expression" dxfId="1228" priority="121">
      <formula>AND(E99&lt;&gt;"",#REF!="",OR(COLUMN(E99)=COLUMN(#REF!),COLUMN(E99)=COLUMN(#REF!)))</formula>
    </cfRule>
  </conditionalFormatting>
  <conditionalFormatting sqref="E139">
    <cfRule type="expression" dxfId="1227" priority="118">
      <formula>AND(E139&lt;&gt;"",#REF!="",OR(COLUMN(E139)=COLUMN(#REF!),COLUMN(E139)=COLUMN(#REF!)))</formula>
    </cfRule>
  </conditionalFormatting>
  <conditionalFormatting sqref="E142">
    <cfRule type="expression" dxfId="1226" priority="117">
      <formula>AND(E142&lt;&gt;"",#REF!="",OR(COLUMN(E142)=COLUMN(#REF!),COLUMN(E142)=COLUMN(#REF!)))</formula>
    </cfRule>
  </conditionalFormatting>
  <conditionalFormatting sqref="E145:E146">
    <cfRule type="expression" dxfId="1225" priority="116">
      <formula>AND(E145&lt;&gt;"",#REF!="",OR(COLUMN(E145)=COLUMN(#REF!),COLUMN(E145)=COLUMN(#REF!)))</formula>
    </cfRule>
  </conditionalFormatting>
  <conditionalFormatting sqref="M9 O9 Q9 S9 U9 U11 S11 Q11 O11 M11 M34 M36 O34 O36 Q34 Q36 S34 S36 U34 U36 M42 O42 Q42 S42 U42 M49 O49 Q49 S49 U49 U53 S53 Q53 O53 M53 M55 O55 Q55 S55 U55 U60 S60 Q60 O60 M60 M64 O64 Q64 S64 U64 U72 S72 Q72 O72 M72 M74 O74 Q74 S74 U74 U87 S87 Q87 O87 M87 M89 O89 Q89 S89 U89 U93 S93 Q93 O93 M93 M98 O98 Q98 S98 U98 M104 O104 Q104 S104 U104 U106 S106 Q106 O106 M106 M108 O108 Q108 S108 U108 U120 S120 Q120 O120 M120 M129 O129 Q129 S129 U129 U132 S132 Q132 O132 M132 M134 O134 Q134 S134 U134 U138 S138 Q138 O138 M138 M141 O141 Q141 S141 U141 U144 S144 Q144 O144 M144 M148 O148 Q148 S148 U148 U152 S152 Q152 O152 M152">
    <cfRule type="expression" dxfId="1224" priority="115">
      <formula>M9&lt;&gt;L9</formula>
    </cfRule>
  </conditionalFormatting>
  <conditionalFormatting sqref="E97:K97">
    <cfRule type="expression" dxfId="1223" priority="114">
      <formula>AND(E97&lt;&gt;"",#REF!="",OR(COLUMN(E97)=COLUMN(#REF!),COLUMN(E97)=COLUMN(#REF!)))</formula>
    </cfRule>
  </conditionalFormatting>
  <conditionalFormatting sqref="I43:K47 E94:E96">
    <cfRule type="expression" dxfId="1222" priority="113">
      <formula>AND(E43&lt;&gt;"",#REF!="",OR(COLUMN(E43)=COLUMN(#REF!),COLUMN(E43)=COLUMN(#REF!)))</formula>
    </cfRule>
  </conditionalFormatting>
  <conditionalFormatting sqref="G15:K16 F12:F16 F17:K32">
    <cfRule type="expression" dxfId="1221" priority="112">
      <formula>AND(F12&lt;&gt;"",#REF!="",OR(COLUMN(F12)=COLUMN(#REF!),COLUMN(F12)=COLUMN(#REF!)))</formula>
    </cfRule>
  </conditionalFormatting>
  <conditionalFormatting sqref="E149">
    <cfRule type="expression" dxfId="1220" priority="111">
      <formula>AND(E149&lt;&gt;"",#REF!="",OR(COLUMN(E149)=COLUMN(#REF!),COLUMN(E149)=COLUMN(#REF!)))</formula>
    </cfRule>
  </conditionalFormatting>
  <conditionalFormatting sqref="L148 N148 P148 R148 T148">
    <cfRule type="expression" dxfId="1219" priority="110">
      <formula>L148&lt;&gt;M148</formula>
    </cfRule>
  </conditionalFormatting>
  <conditionalFormatting sqref="I37:K40">
    <cfRule type="expression" dxfId="1218" priority="108">
      <formula>AND(I37&lt;&gt;"",#REF!="",OR(COLUMN(I37)=COLUMN(#REF!),COLUMN(I37)=COLUMN(#REF!)))</formula>
    </cfRule>
  </conditionalFormatting>
  <conditionalFormatting sqref="I50:K51">
    <cfRule type="expression" dxfId="1217" priority="107">
      <formula>AND(I50&lt;&gt;"",#REF!="",OR(COLUMN(I50)=COLUMN(#REF!),COLUMN(I50)=COLUMN(#REF!)))</formula>
    </cfRule>
  </conditionalFormatting>
  <conditionalFormatting sqref="I56:K58">
    <cfRule type="expression" dxfId="1216" priority="106">
      <formula>AND(I56&lt;&gt;"",#REF!="",OR(COLUMN(I56)=COLUMN(#REF!),COLUMN(I56)=COLUMN(#REF!)))</formula>
    </cfRule>
  </conditionalFormatting>
  <conditionalFormatting sqref="I61:K62">
    <cfRule type="expression" dxfId="1215" priority="105">
      <formula>AND(I61&lt;&gt;"",#REF!="",OR(COLUMN(I61)=COLUMN(#REF!),COLUMN(I61)=COLUMN(#REF!)))</formula>
    </cfRule>
  </conditionalFormatting>
  <conditionalFormatting sqref="I65:K66">
    <cfRule type="expression" dxfId="1214" priority="104">
      <formula>AND(I65&lt;&gt;"",#REF!="",OR(COLUMN(I65)=COLUMN(#REF!),COLUMN(I65)=COLUMN(#REF!)))</formula>
    </cfRule>
  </conditionalFormatting>
  <conditionalFormatting sqref="I99:K101">
    <cfRule type="expression" dxfId="1213" priority="103">
      <formula>AND(I99&lt;&gt;"",#REF!="",OR(COLUMN(I99)=COLUMN(#REF!),COLUMN(I99)=COLUMN(#REF!)))</formula>
    </cfRule>
  </conditionalFormatting>
  <conditionalFormatting sqref="I135:K136">
    <cfRule type="expression" dxfId="1212" priority="100">
      <formula>AND(I135&lt;&gt;"",#REF!="",OR(COLUMN(I135)=COLUMN(#REF!),COLUMN(I135)=COLUMN(#REF!)))</formula>
    </cfRule>
  </conditionalFormatting>
  <conditionalFormatting sqref="I139:K139">
    <cfRule type="expression" dxfId="1211" priority="99">
      <formula>AND(I139&lt;&gt;"",#REF!="",OR(COLUMN(I139)=COLUMN(#REF!),COLUMN(I139)=COLUMN(#REF!)))</formula>
    </cfRule>
  </conditionalFormatting>
  <conditionalFormatting sqref="I142:K142">
    <cfRule type="expression" dxfId="1210" priority="98">
      <formula>AND(I142&lt;&gt;"",#REF!="",OR(COLUMN(I142)=COLUMN(#REF!),COLUMN(I142)=COLUMN(#REF!)))</formula>
    </cfRule>
  </conditionalFormatting>
  <conditionalFormatting sqref="I145:K146">
    <cfRule type="expression" dxfId="1209" priority="97">
      <formula>AND(I145&lt;&gt;"",#REF!="",OR(COLUMN(I145)=COLUMN(#REF!),COLUMN(I145)=COLUMN(#REF!)))</formula>
    </cfRule>
  </conditionalFormatting>
  <conditionalFormatting sqref="I149:K149">
    <cfRule type="expression" dxfId="1208" priority="96">
      <formula>AND(I149&lt;&gt;"",#REF!="",OR(COLUMN(I149)=COLUMN(#REF!),COLUMN(I149)=COLUMN(#REF!)))</formula>
    </cfRule>
  </conditionalFormatting>
  <conditionalFormatting sqref="E59">
    <cfRule type="expression" dxfId="1207" priority="91">
      <formula>AND(E59&lt;&gt;"",#REF!="",OR(COLUMN(E59)=COLUMN(#REF!),COLUMN(E59)=COLUMN(#REF!)))</formula>
    </cfRule>
  </conditionalFormatting>
  <conditionalFormatting sqref="E37:E40">
    <cfRule type="expression" dxfId="1206" priority="90">
      <formula>AND(E37&lt;&gt;"",#REF!="",OR(COLUMN(E37)=COLUMN(#REF!),COLUMN(E37)=COLUMN(#REF!)))</formula>
    </cfRule>
  </conditionalFormatting>
  <conditionalFormatting sqref="E45:E47">
    <cfRule type="expression" dxfId="1205" priority="89">
      <formula>AND(E45&lt;&gt;"",#REF!="",OR(COLUMN(E45)=COLUMN(#REF!),COLUMN(E45)=COLUMN(#REF!)))</formula>
    </cfRule>
  </conditionalFormatting>
  <conditionalFormatting sqref="E50:E51">
    <cfRule type="expression" dxfId="1204" priority="88">
      <formula>AND(E50&lt;&gt;"",#REF!="",OR(COLUMN(E50)=COLUMN(#REF!),COLUMN(E50)=COLUMN(#REF!)))</formula>
    </cfRule>
  </conditionalFormatting>
  <conditionalFormatting sqref="E56:E58">
    <cfRule type="expression" dxfId="1203" priority="87">
      <formula>AND(E56&lt;&gt;"",#REF!="",OR(COLUMN(E56)=COLUMN(#REF!),COLUMN(E56)=COLUMN(#REF!)))</formula>
    </cfRule>
  </conditionalFormatting>
  <conditionalFormatting sqref="E61:E62">
    <cfRule type="expression" dxfId="1202" priority="86">
      <formula>AND(E61&lt;&gt;"",#REF!="",OR(COLUMN(E61)=COLUMN(#REF!),COLUMN(E61)=COLUMN(#REF!)))</formula>
    </cfRule>
  </conditionalFormatting>
  <conditionalFormatting sqref="H43:H47">
    <cfRule type="expression" dxfId="1201" priority="85">
      <formula>AND(H43&lt;&gt;"",#REF!="",OR(COLUMN(H43)=COLUMN(#REF!),COLUMN(H43)=COLUMN(#REF!)))</formula>
    </cfRule>
  </conditionalFormatting>
  <conditionalFormatting sqref="H37:H40">
    <cfRule type="expression" dxfId="1200" priority="84">
      <formula>AND(H37&lt;&gt;"",#REF!="",OR(COLUMN(H37)=COLUMN(#REF!),COLUMN(H37)=COLUMN(#REF!)))</formula>
    </cfRule>
  </conditionalFormatting>
  <conditionalFormatting sqref="H50:H51">
    <cfRule type="expression" dxfId="1199" priority="83">
      <formula>AND(H50&lt;&gt;"",#REF!="",OR(COLUMN(H50)=COLUMN(#REF!),COLUMN(H50)=COLUMN(#REF!)))</formula>
    </cfRule>
  </conditionalFormatting>
  <conditionalFormatting sqref="H56:H58">
    <cfRule type="expression" dxfId="1198" priority="82">
      <formula>AND(H56&lt;&gt;"",#REF!="",OR(COLUMN(H56)=COLUMN(#REF!),COLUMN(H56)=COLUMN(#REF!)))</formula>
    </cfRule>
  </conditionalFormatting>
  <conditionalFormatting sqref="H61:H62">
    <cfRule type="expression" dxfId="1197" priority="81">
      <formula>AND(H61&lt;&gt;"",#REF!="",OR(COLUMN(H61)=COLUMN(#REF!),COLUMN(H61)=COLUMN(#REF!)))</formula>
    </cfRule>
  </conditionalFormatting>
  <conditionalFormatting sqref="H65:H66">
    <cfRule type="expression" dxfId="1196" priority="80">
      <formula>AND(H65&lt;&gt;"",#REF!="",OR(COLUMN(H65)=COLUMN(#REF!),COLUMN(H65)=COLUMN(#REF!)))</formula>
    </cfRule>
  </conditionalFormatting>
  <conditionalFormatting sqref="H99:H101">
    <cfRule type="expression" dxfId="1195" priority="79">
      <formula>AND(H99&lt;&gt;"",#REF!="",OR(COLUMN(H99)=COLUMN(#REF!),COLUMN(H99)=COLUMN(#REF!)))</formula>
    </cfRule>
  </conditionalFormatting>
  <conditionalFormatting sqref="H135:H136">
    <cfRule type="expression" dxfId="1194" priority="76">
      <formula>AND(H135&lt;&gt;"",#REF!="",OR(COLUMN(H135)=COLUMN(#REF!),COLUMN(H135)=COLUMN(#REF!)))</formula>
    </cfRule>
  </conditionalFormatting>
  <conditionalFormatting sqref="H139">
    <cfRule type="expression" dxfId="1193" priority="75">
      <formula>AND(H139&lt;&gt;"",#REF!="",OR(COLUMN(H139)=COLUMN(#REF!),COLUMN(H139)=COLUMN(#REF!)))</formula>
    </cfRule>
  </conditionalFormatting>
  <conditionalFormatting sqref="H142">
    <cfRule type="expression" dxfId="1192" priority="74">
      <formula>AND(H142&lt;&gt;"",#REF!="",OR(COLUMN(H142)=COLUMN(#REF!),COLUMN(H142)=COLUMN(#REF!)))</formula>
    </cfRule>
  </conditionalFormatting>
  <conditionalFormatting sqref="H145:H146">
    <cfRule type="expression" dxfId="1191" priority="73">
      <formula>AND(H145&lt;&gt;"",#REF!="",OR(COLUMN(H145)=COLUMN(#REF!),COLUMN(H145)=COLUMN(#REF!)))</formula>
    </cfRule>
  </conditionalFormatting>
  <conditionalFormatting sqref="H149">
    <cfRule type="expression" dxfId="1190" priority="72">
      <formula>AND(H149&lt;&gt;"",#REF!="",OR(COLUMN(H149)=COLUMN(#REF!),COLUMN(H149)=COLUMN(#REF!)))</formula>
    </cfRule>
  </conditionalFormatting>
  <conditionalFormatting sqref="G43:G47">
    <cfRule type="expression" dxfId="1189" priority="71">
      <formula>AND(G43&lt;&gt;"",#REF!="",OR(COLUMN(G43)=COLUMN(#REF!),COLUMN(G43)=COLUMN(#REF!)))</formula>
    </cfRule>
  </conditionalFormatting>
  <conditionalFormatting sqref="G37:G40">
    <cfRule type="expression" dxfId="1188" priority="70">
      <formula>AND(G37&lt;&gt;"",#REF!="",OR(COLUMN(G37)=COLUMN(#REF!),COLUMN(G37)=COLUMN(#REF!)))</formula>
    </cfRule>
  </conditionalFormatting>
  <conditionalFormatting sqref="G50:G51">
    <cfRule type="expression" dxfId="1187" priority="69">
      <formula>AND(G50&lt;&gt;"",#REF!="",OR(COLUMN(G50)=COLUMN(#REF!),COLUMN(G50)=COLUMN(#REF!)))</formula>
    </cfRule>
  </conditionalFormatting>
  <conditionalFormatting sqref="G56:G58">
    <cfRule type="expression" dxfId="1186" priority="68">
      <formula>AND(G56&lt;&gt;"",#REF!="",OR(COLUMN(G56)=COLUMN(#REF!),COLUMN(G56)=COLUMN(#REF!)))</formula>
    </cfRule>
  </conditionalFormatting>
  <conditionalFormatting sqref="G61:G62">
    <cfRule type="expression" dxfId="1185" priority="67">
      <formula>AND(G61&lt;&gt;"",#REF!="",OR(COLUMN(G61)=COLUMN(#REF!),COLUMN(G61)=COLUMN(#REF!)))</formula>
    </cfRule>
  </conditionalFormatting>
  <conditionalFormatting sqref="G65:G66">
    <cfRule type="expression" dxfId="1184" priority="66">
      <formula>AND(G65&lt;&gt;"",#REF!="",OR(COLUMN(G65)=COLUMN(#REF!),COLUMN(G65)=COLUMN(#REF!)))</formula>
    </cfRule>
  </conditionalFormatting>
  <conditionalFormatting sqref="G99:G101">
    <cfRule type="expression" dxfId="1183" priority="65">
      <formula>AND(G99&lt;&gt;"",#REF!="",OR(COLUMN(G99)=COLUMN(#REF!),COLUMN(G99)=COLUMN(#REF!)))</formula>
    </cfRule>
  </conditionalFormatting>
  <conditionalFormatting sqref="G135:G136">
    <cfRule type="expression" dxfId="1182" priority="62">
      <formula>AND(G135&lt;&gt;"",#REF!="",OR(COLUMN(G135)=COLUMN(#REF!),COLUMN(G135)=COLUMN(#REF!)))</formula>
    </cfRule>
  </conditionalFormatting>
  <conditionalFormatting sqref="G139">
    <cfRule type="expression" dxfId="1181" priority="61">
      <formula>AND(G139&lt;&gt;"",#REF!="",OR(COLUMN(G139)=COLUMN(#REF!),COLUMN(G139)=COLUMN(#REF!)))</formula>
    </cfRule>
  </conditionalFormatting>
  <conditionalFormatting sqref="G142">
    <cfRule type="expression" dxfId="1180" priority="60">
      <formula>AND(G142&lt;&gt;"",#REF!="",OR(COLUMN(G142)=COLUMN(#REF!),COLUMN(G142)=COLUMN(#REF!)))</formula>
    </cfRule>
  </conditionalFormatting>
  <conditionalFormatting sqref="G145:G146">
    <cfRule type="expression" dxfId="1179" priority="59">
      <formula>AND(G145&lt;&gt;"",#REF!="",OR(COLUMN(G145)=COLUMN(#REF!),COLUMN(G145)=COLUMN(#REF!)))</formula>
    </cfRule>
  </conditionalFormatting>
  <conditionalFormatting sqref="G149">
    <cfRule type="expression" dxfId="1178" priority="58">
      <formula>AND(G149&lt;&gt;"",#REF!="",OR(COLUMN(G149)=COLUMN(#REF!),COLUMN(G149)=COLUMN(#REF!)))</formula>
    </cfRule>
  </conditionalFormatting>
  <conditionalFormatting sqref="E12">
    <cfRule type="expression" dxfId="1177" priority="56">
      <formula>AND(E12&lt;&gt;"",#REF!="",OR(COLUMN(E12)=COLUMN(#REF!),COLUMN(E12)=COLUMN(#REF!)))</formula>
    </cfRule>
  </conditionalFormatting>
  <conditionalFormatting sqref="G12:K12">
    <cfRule type="expression" dxfId="1176" priority="55">
      <formula>AND(G12&lt;&gt;"",#REF!="",OR(COLUMN(G12)=COLUMN(#REF!),COLUMN(G12)=COLUMN(#REF!)))</formula>
    </cfRule>
  </conditionalFormatting>
  <conditionalFormatting sqref="E130">
    <cfRule type="expression" dxfId="1175" priority="53">
      <formula>AND(E130&lt;&gt;"",#REF!="",OR(COLUMN(E130)=COLUMN(#REF!),COLUMN(E130)=COLUMN(#REF!)))</formula>
    </cfRule>
  </conditionalFormatting>
  <conditionalFormatting sqref="G130:K130">
    <cfRule type="expression" dxfId="1174" priority="52">
      <formula>AND(G130&lt;&gt;"",#REF!="",OR(COLUMN(G130)=COLUMN(#REF!),COLUMN(G130)=COLUMN(#REF!)))</formula>
    </cfRule>
  </conditionalFormatting>
  <conditionalFormatting sqref="F66">
    <cfRule type="expression" dxfId="1173" priority="45">
      <formula>AND(F66&lt;&gt;"",#REF!="",OR(COLUMN(F66)=COLUMN(#REF!),COLUMN(F66)=COLUMN(#REF!)))</formula>
    </cfRule>
  </conditionalFormatting>
  <conditionalFormatting sqref="F142">
    <cfRule type="expression" dxfId="1172" priority="40">
      <formula>AND(F142&lt;&gt;"",#REF!="",OR(COLUMN(F142)=COLUMN(#REF!),COLUMN(F142)=COLUMN(#REF!)))</formula>
    </cfRule>
  </conditionalFormatting>
  <conditionalFormatting sqref="F149">
    <cfRule type="expression" dxfId="1171" priority="38">
      <formula>AND(F149&lt;&gt;"",#REF!="",OR(COLUMN(F149)=COLUMN(#REF!),COLUMN(F149)=COLUMN(#REF!)))</formula>
    </cfRule>
  </conditionalFormatting>
  <conditionalFormatting sqref="G14:K14">
    <cfRule type="expression" dxfId="1170" priority="37">
      <formula>AND(G14&lt;&gt;"",#REF!="",OR(COLUMN(G14)=COLUMN(#REF!),COLUMN(G14)=COLUMN(#REF!)))</formula>
    </cfRule>
  </conditionalFormatting>
  <conditionalFormatting sqref="G13:K13">
    <cfRule type="expression" dxfId="1169" priority="36">
      <formula>AND(G13&lt;&gt;"",#REF!="",OR(COLUMN(G13)=COLUMN(#REF!),COLUMN(G13)=COLUMN(#REF!)))</formula>
    </cfRule>
  </conditionalFormatting>
  <conditionalFormatting sqref="F37:F38">
    <cfRule type="expression" dxfId="1168" priority="32">
      <formula>AND(F37&lt;&gt;"",#REF!="",OR(COLUMN(F37)=COLUMN(#REF!),COLUMN(F37)=COLUMN(#REF!)))</formula>
    </cfRule>
  </conditionalFormatting>
  <conditionalFormatting sqref="F39:F40">
    <cfRule type="expression" dxfId="1167" priority="31">
      <formula>AND(F39&lt;&gt;"",#REF!="",OR(COLUMN(F39)=COLUMN(#REF!),COLUMN(F39)=COLUMN(#REF!)))</formula>
    </cfRule>
  </conditionalFormatting>
  <conditionalFormatting sqref="F45:F47">
    <cfRule type="expression" dxfId="1166" priority="30">
      <formula>AND(F45&lt;&gt;"",#REF!="",OR(COLUMN(F45)=COLUMN(#REF!),COLUMN(F45)=COLUMN(#REF!)))</formula>
    </cfRule>
  </conditionalFormatting>
  <conditionalFormatting sqref="F43:F44">
    <cfRule type="expression" dxfId="1165" priority="29">
      <formula>AND(F43&lt;&gt;"",#REF!="",OR(COLUMN(F43)=COLUMN(#REF!),COLUMN(F43)=COLUMN(#REF!)))</formula>
    </cfRule>
  </conditionalFormatting>
  <conditionalFormatting sqref="F50:F51">
    <cfRule type="expression" dxfId="1164" priority="28">
      <formula>AND(F50&lt;&gt;"",#REF!="",OR(COLUMN(F50)=COLUMN(#REF!),COLUMN(F50)=COLUMN(#REF!)))</formula>
    </cfRule>
  </conditionalFormatting>
  <conditionalFormatting sqref="F56:F58">
    <cfRule type="expression" dxfId="1163" priority="27">
      <formula>AND(F56&lt;&gt;"",#REF!="",OR(COLUMN(F56)=COLUMN(#REF!),COLUMN(F56)=COLUMN(#REF!)))</formula>
    </cfRule>
  </conditionalFormatting>
  <conditionalFormatting sqref="F61:F62">
    <cfRule type="expression" dxfId="1162" priority="26">
      <formula>AND(F61&lt;&gt;"",#REF!="",OR(COLUMN(F61)=COLUMN(#REF!),COLUMN(F61)=COLUMN(#REF!)))</formula>
    </cfRule>
  </conditionalFormatting>
  <conditionalFormatting sqref="F90:F91">
    <cfRule type="expression" dxfId="1161" priority="24">
      <formula>AND(F90&lt;&gt;"",#REF!="",OR(COLUMN(F90)=COLUMN(#REF!),COLUMN(F90)=COLUMN(#REF!)))</formula>
    </cfRule>
  </conditionalFormatting>
  <conditionalFormatting sqref="F94:F96">
    <cfRule type="expression" dxfId="1160" priority="23">
      <formula>AND(F94&lt;&gt;"",#REF!="",OR(COLUMN(F94)=COLUMN(#REF!),COLUMN(F94)=COLUMN(#REF!)))</formula>
    </cfRule>
  </conditionalFormatting>
  <conditionalFormatting sqref="F99:F101">
    <cfRule type="expression" dxfId="1159" priority="22">
      <formula>AND(F99&lt;&gt;"",#REF!="",OR(COLUMN(F99)=COLUMN(#REF!),COLUMN(F99)=COLUMN(#REF!)))</formula>
    </cfRule>
  </conditionalFormatting>
  <conditionalFormatting sqref="F130">
    <cfRule type="expression" dxfId="1158" priority="18">
      <formula>AND(F130&lt;&gt;"",#REF!="",OR(COLUMN(F130)=COLUMN(#REF!),COLUMN(F130)=COLUMN(#REF!)))</formula>
    </cfRule>
  </conditionalFormatting>
  <conditionalFormatting sqref="F135:F136">
    <cfRule type="expression" dxfId="1157" priority="17">
      <formula>AND(F135&lt;&gt;"",#REF!="",OR(COLUMN(F135)=COLUMN(#REF!),COLUMN(F135)=COLUMN(#REF!)))</formula>
    </cfRule>
  </conditionalFormatting>
  <conditionalFormatting sqref="F139">
    <cfRule type="expression" dxfId="1156" priority="16">
      <formula>AND(F139&lt;&gt;"",#REF!="",OR(COLUMN(F139)=COLUMN(#REF!),COLUMN(F139)=COLUMN(#REF!)))</formula>
    </cfRule>
  </conditionalFormatting>
  <conditionalFormatting sqref="F145:F146">
    <cfRule type="expression" dxfId="1155" priority="15">
      <formula>AND(F145&lt;&gt;"",#REF!="",OR(COLUMN(F145)=COLUMN(#REF!),COLUMN(F145)=COLUMN(#REF!)))</formula>
    </cfRule>
  </conditionalFormatting>
  <conditionalFormatting sqref="E70">
    <cfRule type="expression" dxfId="1154" priority="14">
      <formula>AND(E70&lt;&gt;"",#REF!="",OR(COLUMN(E70)=COLUMN(#REF!),COLUMN(E70)=COLUMN(#REF!)))</formula>
    </cfRule>
  </conditionalFormatting>
  <conditionalFormatting sqref="U68 S68 Q68 O68 M68">
    <cfRule type="expression" dxfId="1153" priority="13">
      <formula>M68&lt;&gt;L68</formula>
    </cfRule>
  </conditionalFormatting>
  <conditionalFormatting sqref="F70">
    <cfRule type="expression" dxfId="1152" priority="12">
      <formula>AND(F70&lt;&gt;"",#REF!="",OR(COLUMN(F70)=COLUMN(#REF!),COLUMN(F70)=COLUMN(#REF!)))</formula>
    </cfRule>
  </conditionalFormatting>
  <conditionalFormatting sqref="E69">
    <cfRule type="expression" dxfId="1151" priority="11">
      <formula>AND(E69&lt;&gt;"",#REF!="",OR(COLUMN(E69)=COLUMN(#REF!),COLUMN(E69)=COLUMN(#REF!)))</formula>
    </cfRule>
  </conditionalFormatting>
  <conditionalFormatting sqref="G69:K69">
    <cfRule type="expression" dxfId="1150" priority="10">
      <formula>AND(G69&lt;&gt;"",#REF!="",OR(COLUMN(G69)=COLUMN(#REF!),COLUMN(G69)=COLUMN(#REF!)))</formula>
    </cfRule>
  </conditionalFormatting>
  <conditionalFormatting sqref="G70:K70">
    <cfRule type="expression" dxfId="1149" priority="9">
      <formula>AND(G70&lt;&gt;"",#REF!="",OR(COLUMN(G70)=COLUMN(#REF!),COLUMN(G70)=COLUMN(#REF!)))</formula>
    </cfRule>
  </conditionalFormatting>
  <conditionalFormatting sqref="E102">
    <cfRule type="expression" dxfId="1148" priority="8">
      <formula>AND(E102&lt;&gt;"",#REF!="",OR(COLUMN(E102)=COLUMN(#REF!),COLUMN(E102)=COLUMN(#REF!)))</formula>
    </cfRule>
  </conditionalFormatting>
  <conditionalFormatting sqref="I102:K102">
    <cfRule type="expression" dxfId="1147" priority="7">
      <formula>AND(I102&lt;&gt;"",#REF!="",OR(COLUMN(I102)=COLUMN(#REF!),COLUMN(I102)=COLUMN(#REF!)))</formula>
    </cfRule>
  </conditionalFormatting>
  <conditionalFormatting sqref="H102">
    <cfRule type="expression" dxfId="1146" priority="6">
      <formula>AND(H102&lt;&gt;"",#REF!="",OR(COLUMN(H102)=COLUMN(#REF!),COLUMN(H102)=COLUMN(#REF!)))</formula>
    </cfRule>
  </conditionalFormatting>
  <conditionalFormatting sqref="G102">
    <cfRule type="expression" dxfId="1145" priority="5">
      <formula>AND(G102&lt;&gt;"",#REF!="",OR(COLUMN(G102)=COLUMN(#REF!),COLUMN(G102)=COLUMN(#REF!)))</formula>
    </cfRule>
  </conditionalFormatting>
  <conditionalFormatting sqref="F102">
    <cfRule type="expression" dxfId="1144" priority="4">
      <formula>AND(F102&lt;&gt;"",#REF!="",OR(COLUMN(F102)=COLUMN(#REF!),COLUMN(F102)=COLUMN(#REF!)))</formula>
    </cfRule>
  </conditionalFormatting>
  <conditionalFormatting sqref="F69">
    <cfRule type="expression" dxfId="1143" priority="3">
      <formula>AND(F69&lt;&gt;"",#REF!="",OR(COLUMN(F69)=COLUMN(#REF!),COLUMN(F69)=COLUMN(#REF!)))</formula>
    </cfRule>
  </conditionalFormatting>
  <conditionalFormatting sqref="E65">
    <cfRule type="expression" dxfId="1142" priority="2">
      <formula>AND(E65&lt;&gt;"",#REF!="",OR(COLUMN(E65)=COLUMN(#REF!),COLUMN(E65)=COLUMN(#REF!)))</formula>
    </cfRule>
  </conditionalFormatting>
  <conditionalFormatting sqref="F65">
    <cfRule type="expression" dxfId="1141" priority="1">
      <formula>AND(F65&lt;&gt;"",#REF!="",OR(COLUMN(F65)=COLUMN(#REF!),COLUMN(F65)=COLUMN(#REF!)))</formula>
    </cfRule>
  </conditionalFormatting>
  <dataValidations count="20">
    <dataValidation type="list" allowBlank="1" showInputMessage="1" sqref="E94:E96" xr:uid="{493C6747-D917-46E5-BC23-371B7C14FC86}">
      <formula1>Long_Short</formula1>
    </dataValidation>
    <dataValidation type="list" allowBlank="1" showInputMessage="1" sqref="E43:E47" xr:uid="{68F3113A-BCE7-4A3E-B8FD-1CEE5DF10CD3}">
      <formula1>Inflação_Média</formula1>
    </dataValidation>
    <dataValidation type="list" allowBlank="1" showInputMessage="1" sqref="E37:E40" xr:uid="{71CF8706-53DB-4EA2-983A-90D6B9CBDD16}">
      <formula1>Inflação_Curta</formula1>
    </dataValidation>
    <dataValidation type="list" allowBlank="1" showInputMessage="1" sqref="E50:E51" xr:uid="{6DA16509-5317-458B-BE48-5949190315F1}">
      <formula1>Inflação_Longa</formula1>
    </dataValidation>
    <dataValidation type="list" allowBlank="1" showInputMessage="1" sqref="E56:E58" xr:uid="{B257B530-E0CE-4482-916A-33BE55C08AEA}">
      <formula1>Pré_Curta</formula1>
    </dataValidation>
    <dataValidation type="list" allowBlank="1" showInputMessage="1" sqref="E61:E62 E65" xr:uid="{2DBA45FF-08F6-4B15-8C49-2D35D7249500}">
      <formula1>Pré_Média</formula1>
    </dataValidation>
    <dataValidation type="list" allowBlank="1" showInputMessage="1" sqref="E99:E101" xr:uid="{A6D32BF0-D748-4341-8773-3530AC4B4F21}">
      <formula1>Multiestratégia</formula1>
    </dataValidation>
    <dataValidation type="list" allowBlank="1" showInputMessage="1" sqref="E102" xr:uid="{4772EBED-F45C-48B8-9068-B65FD949D05A}">
      <formula1>Arbitragem</formula1>
    </dataValidation>
    <dataValidation type="list" allowBlank="1" showInputMessage="1" sqref="E130" xr:uid="{E6398CAD-EA11-4010-8B7F-75826E2EDA07}">
      <formula1>Alternativos</formula1>
    </dataValidation>
    <dataValidation type="list" allowBlank="1" showInputMessage="1" sqref="E135:E136" xr:uid="{607B4B3C-A0E6-424E-8FE0-43901EF15BCE}">
      <formula1>EUA</formula1>
    </dataValidation>
    <dataValidation type="list" allowBlank="1" showInputMessage="1" sqref="E139" xr:uid="{BEEA6558-F754-4E62-A1DE-D52B807AA832}">
      <formula1>China</formula1>
    </dataValidation>
    <dataValidation type="list" allowBlank="1" showInputMessage="1" sqref="E142" xr:uid="{22C6423D-0127-45B9-9756-C4E4A1998AE6}">
      <formula1>Europa</formula1>
    </dataValidation>
    <dataValidation type="list" allowBlank="1" showInputMessage="1" sqref="E145:E146" xr:uid="{ABB74D75-E919-44BB-B3D3-228EEA30883D}">
      <formula1>Global</formula1>
    </dataValidation>
    <dataValidation type="list" allowBlank="1" showInputMessage="1" sqref="E149" xr:uid="{7E963949-47C1-412F-92F1-1EE068F1A56E}">
      <formula1>EM</formula1>
    </dataValidation>
    <dataValidation type="list" allowBlank="1" showInputMessage="1" sqref="E90:E91" xr:uid="{655F673F-23ED-4B60-A7B1-778565A9FA79}">
      <formula1>Quant</formula1>
    </dataValidation>
    <dataValidation type="list" allowBlank="1" showInputMessage="1" sqref="E69:E70 E66" xr:uid="{4681B151-A11C-4087-B6F0-951ADC05C3D0}">
      <formula1>Internacional</formula1>
    </dataValidation>
    <dataValidation type="list" allowBlank="1" showInputMessage="1" sqref="E109:E118" xr:uid="{022EF7E3-4D20-4C56-8A4E-ABFFE7BA7345}">
      <formula1>Long_Only</formula1>
    </dataValidation>
    <dataValidation type="list" allowBlank="1" showInputMessage="1" sqref="E75:E85" xr:uid="{FBFF4C8A-3476-4FC8-8961-AC10A77B5CA3}">
      <formula1>Macro</formula1>
    </dataValidation>
    <dataValidation type="list" allowBlank="1" showInputMessage="1" sqref="E12:E32" xr:uid="{69BC619F-F4FF-4202-92D1-C68B1AEBB9A9}">
      <formula1>Pós_fixado</formula1>
    </dataValidation>
    <dataValidation type="list" allowBlank="1" showInputMessage="1" sqref="E121:E127" xr:uid="{1D27BAD8-9549-422D-A81E-C0829CC65008}">
      <formula1>Long_Bias</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1315</v>
      </c>
      <c r="D3" s="98">
        <v>44847.849374999998</v>
      </c>
      <c r="M3" s="95"/>
      <c r="N3" s="96"/>
      <c r="O3" s="95"/>
      <c r="P3" s="95"/>
      <c r="Q3" s="92"/>
      <c r="R3" s="97"/>
      <c r="S3" s="96"/>
      <c r="T3" s="481"/>
      <c r="U3" s="481"/>
      <c r="V3" s="481"/>
      <c r="W3" s="481"/>
      <c r="X3" s="481"/>
      <c r="Y3" s="481" t="str">
        <f>"Dados de retorno até "&amp;TEXT(WORKDAY(EOMONTH(D3,-1)+1,-1),"dd/mm/yy")</f>
        <v>Dados de retorno até 30/09/22</v>
      </c>
      <c r="Z3" s="481"/>
      <c r="AA3" s="481"/>
      <c r="AB3" s="481"/>
      <c r="AC3" s="481"/>
      <c r="AD3" s="95"/>
      <c r="AE3" s="95"/>
      <c r="AF3" s="95"/>
      <c r="AG3" s="95"/>
      <c r="AH3" s="95"/>
      <c r="AI3" s="96"/>
      <c r="AJ3" s="96"/>
      <c r="AK3" s="10"/>
      <c r="AL3" s="97"/>
      <c r="AM3" s="97"/>
      <c r="AN3" s="97"/>
      <c r="AO3" s="95"/>
      <c r="AP3" s="95"/>
      <c r="AQ3" s="97"/>
      <c r="AR3" s="97"/>
      <c r="AS3" s="95"/>
      <c r="AT3" s="97"/>
      <c r="AW3" s="597" t="str">
        <f>IF($B3="", "-", IF(AND($D3="Renda Variável", $J3&lt;&gt;"Brasil"), "Renda Variável "&amp;$J3, $E3&amp;" "&amp;IF($E3="Pré-fixado", $G3, IF($E3="Inflação", $G3, IF($D3="Multimercado", IF(E3="Macro", "-", $F3), IF($E3="Long Only", $J3,  IF($E3="Alternativos", "Alternativos", "-")))))))</f>
        <v>-</v>
      </c>
      <c r="AX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98" t="str">
        <f>IF($B3="", "-", IF(L3="","-", L3))</f>
        <v>-</v>
      </c>
      <c r="AZ3" s="598" t="str">
        <f>IF($B3="", "-", IF(M3="","-", M3))</f>
        <v>-</v>
      </c>
      <c r="BA3" s="598" t="str">
        <f>IF($B3="", "-", IF(O3="","-", O3))</f>
        <v>-</v>
      </c>
      <c r="BB3" s="609" t="s">
        <v>34</v>
      </c>
      <c r="BC3" s="598" t="str">
        <f>IF($B3="", "-", IF(F3="","-", F3))</f>
        <v>-</v>
      </c>
      <c r="BD3" s="598" t="str">
        <f>IF($B3="", "-", IF(J3="","-", J3))</f>
        <v>-</v>
      </c>
      <c r="BE3" s="598" t="str">
        <f>IF($B3="", "-", IF(K3="","-", K3))</f>
        <v>-</v>
      </c>
      <c r="BF3" s="598" t="str">
        <f>IF($B3="", "-", S3)</f>
        <v>-</v>
      </c>
      <c r="BG3" s="610" t="str">
        <f>IF($B3="", "-", AL3)</f>
        <v>-</v>
      </c>
      <c r="BH3" s="599" t="str">
        <f>IF($B3="", "-", AR3)</f>
        <v>-</v>
      </c>
      <c r="BI3" s="600" t="str">
        <f>IF($B3="", "-", AI3)</f>
        <v>-</v>
      </c>
      <c r="BJ3" s="600" t="str">
        <f>IF($B3="", "-", IFERROR(IF(FIND("geral", $AH3), "IG"), IFERROR(IF(FIND("qualificado", $AH3), "IQ"), IFERROR(IF(FIND(" profission", $AH3), "IP"), "-"))))</f>
        <v>-</v>
      </c>
      <c r="BK3" s="600" t="str">
        <f>IF($B3="", "-", Q3)</f>
        <v>-</v>
      </c>
      <c r="BL3" s="210" t="str">
        <f>IF($B3="", "-", P3)</f>
        <v>-</v>
      </c>
      <c r="BM3" s="599" t="str">
        <f t="shared" ref="BM3:BR3" si="0">IF($B3="", "-", IF(T3="", "-", T3))</f>
        <v>-</v>
      </c>
      <c r="BN3" s="599" t="str">
        <f t="shared" si="0"/>
        <v>-</v>
      </c>
      <c r="BO3" s="599" t="str">
        <f t="shared" si="0"/>
        <v>-</v>
      </c>
      <c r="BP3" s="599" t="str">
        <f t="shared" si="0"/>
        <v>-</v>
      </c>
      <c r="BQ3" s="599" t="str">
        <f t="shared" si="0"/>
        <v>-</v>
      </c>
      <c r="BR3" s="599" t="str">
        <f t="shared" si="0"/>
        <v>-</v>
      </c>
      <c r="BS3" s="599" t="str">
        <f>IF($B3="", "-", IF(Z3="", "-", Z3))</f>
        <v>-</v>
      </c>
      <c r="BT3" s="599" t="str">
        <f>IF($B3="", "-", IF(AA3="", "-", AA3))</f>
        <v>-</v>
      </c>
      <c r="BU3" s="599" t="str">
        <f>IF($B3="", "-", IF(AB3="", "-", AB3))</f>
        <v>-</v>
      </c>
      <c r="BV3" s="601" t="str">
        <f>IF($B3="", "-", IF(AC3="", "-", AC3))</f>
        <v>-</v>
      </c>
      <c r="BW3" s="598"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W5" s="189" t="s">
        <v>655</v>
      </c>
      <c r="AX5" s="188" t="s">
        <v>1333</v>
      </c>
      <c r="AY5" s="189" t="s">
        <v>32</v>
      </c>
      <c r="AZ5" s="189" t="s">
        <v>1410</v>
      </c>
      <c r="BA5" s="189" t="s">
        <v>1412</v>
      </c>
      <c r="BB5" s="189" t="s">
        <v>1332</v>
      </c>
      <c r="BC5" s="189" t="s">
        <v>656</v>
      </c>
      <c r="BD5" s="189" t="s">
        <v>657</v>
      </c>
      <c r="BE5" s="189" t="s">
        <v>8</v>
      </c>
      <c r="BF5" s="189" t="s">
        <v>33</v>
      </c>
      <c r="BG5" s="189" t="s">
        <v>1330</v>
      </c>
      <c r="BH5" s="189" t="s">
        <v>1405</v>
      </c>
      <c r="BI5" s="189" t="s">
        <v>1415</v>
      </c>
      <c r="BJ5" s="189" t="s">
        <v>1417</v>
      </c>
      <c r="BK5" s="189" t="s">
        <v>707</v>
      </c>
      <c r="BL5" s="189" t="s">
        <v>706</v>
      </c>
      <c r="BM5" s="189" t="s">
        <v>708</v>
      </c>
      <c r="BN5" s="189" t="s">
        <v>709</v>
      </c>
      <c r="BO5" s="189" t="s">
        <v>710</v>
      </c>
      <c r="BP5" s="189" t="s">
        <v>711</v>
      </c>
      <c r="BQ5" s="189" t="s">
        <v>712</v>
      </c>
      <c r="BR5" s="189" t="s">
        <v>1328</v>
      </c>
      <c r="BS5" s="189" t="s">
        <v>1329</v>
      </c>
      <c r="BT5" s="189" t="s">
        <v>713</v>
      </c>
      <c r="BU5" s="189" t="s">
        <v>714</v>
      </c>
      <c r="BV5" s="189" t="s">
        <v>605</v>
      </c>
      <c r="BW5" s="189" t="s">
        <v>31</v>
      </c>
    </row>
    <row r="6" spans="2:75" ht="15.75" customHeight="1">
      <c r="B6" s="334" t="s">
        <v>1222</v>
      </c>
      <c r="C6" s="335">
        <v>29562673000117</v>
      </c>
      <c r="D6" s="336" t="s">
        <v>11</v>
      </c>
      <c r="E6" s="336" t="s">
        <v>620</v>
      </c>
      <c r="F6" s="336" t="s">
        <v>672</v>
      </c>
      <c r="G6" s="337" t="s">
        <v>738</v>
      </c>
      <c r="H6" s="337" t="s">
        <v>34</v>
      </c>
      <c r="I6" s="337" t="s">
        <v>1303</v>
      </c>
      <c r="J6" s="337" t="s">
        <v>608</v>
      </c>
      <c r="K6" s="338" t="s">
        <v>48</v>
      </c>
      <c r="L6" s="339" t="s">
        <v>715</v>
      </c>
      <c r="M6" s="339" t="s">
        <v>1411</v>
      </c>
      <c r="N6" s="338">
        <v>464716</v>
      </c>
      <c r="O6" s="338" t="s">
        <v>1320</v>
      </c>
      <c r="P6" s="342">
        <v>43228</v>
      </c>
      <c r="Q6" s="343">
        <v>3510398187.71</v>
      </c>
      <c r="R6" s="343">
        <v>2692805342.2180176</v>
      </c>
      <c r="S6" s="338">
        <v>0</v>
      </c>
      <c r="T6" s="340">
        <v>7.8279970082884676E-2</v>
      </c>
      <c r="U6" s="340">
        <v>1.0119404520530995</v>
      </c>
      <c r="V6" s="340">
        <v>0.10381404115898074</v>
      </c>
      <c r="W6" s="340">
        <v>1.0177247300313479</v>
      </c>
      <c r="X6" s="340">
        <v>0.12645859039307039</v>
      </c>
      <c r="Y6" s="340">
        <v>0.95895846348772307</v>
      </c>
      <c r="Z6" s="340">
        <v>0.16981308860694289</v>
      </c>
      <c r="AA6" s="340">
        <v>0.96527264705199589</v>
      </c>
      <c r="AB6" s="340">
        <v>1.5112940650837692E-3</v>
      </c>
      <c r="AC6" s="344">
        <v>1.0851079280844875</v>
      </c>
      <c r="AD6" s="482">
        <v>0</v>
      </c>
      <c r="AE6" s="341" t="s">
        <v>2141</v>
      </c>
      <c r="AF6" s="341" t="s">
        <v>2106</v>
      </c>
      <c r="AG6" s="345" t="s">
        <v>1427</v>
      </c>
      <c r="AH6" s="345" t="s">
        <v>2110</v>
      </c>
      <c r="AI6" s="345">
        <v>500</v>
      </c>
      <c r="AJ6" s="345">
        <v>100</v>
      </c>
      <c r="AK6" s="345">
        <v>500</v>
      </c>
      <c r="AL6" s="340">
        <v>0</v>
      </c>
      <c r="AM6" s="340" t="s">
        <v>34</v>
      </c>
      <c r="AN6" s="340" t="s">
        <v>64</v>
      </c>
      <c r="AO6" s="338" t="s">
        <v>1323</v>
      </c>
      <c r="AP6" s="341" t="s">
        <v>11</v>
      </c>
      <c r="AQ6" s="347" t="s">
        <v>684</v>
      </c>
      <c r="AR6" s="340" t="s">
        <v>34</v>
      </c>
      <c r="AS6" s="340" t="s">
        <v>34</v>
      </c>
      <c r="AT6" s="340"/>
      <c r="AW6" s="597"/>
      <c r="AX6" s="598"/>
      <c r="AY6" s="598"/>
      <c r="AZ6" s="598"/>
      <c r="BA6" s="598"/>
      <c r="BB6" s="609"/>
      <c r="BC6" s="598"/>
      <c r="BD6" s="598"/>
      <c r="BE6" s="598"/>
      <c r="BF6" s="598"/>
      <c r="BG6" s="610"/>
      <c r="BH6" s="599"/>
      <c r="BI6" s="600"/>
      <c r="BJ6" s="600"/>
      <c r="BK6" s="600"/>
      <c r="BL6" s="210"/>
      <c r="BM6" s="599"/>
      <c r="BN6" s="599"/>
      <c r="BO6" s="599"/>
      <c r="BP6" s="599"/>
      <c r="BQ6" s="599"/>
      <c r="BR6" s="599"/>
      <c r="BS6" s="599"/>
      <c r="BT6" s="599"/>
      <c r="BU6" s="599"/>
      <c r="BV6" s="601"/>
      <c r="BW6" s="598"/>
    </row>
    <row r="7" spans="2:75" ht="15.75" customHeight="1">
      <c r="B7" s="334" t="s">
        <v>1710</v>
      </c>
      <c r="C7" s="335">
        <v>45605070000101</v>
      </c>
      <c r="D7" s="336" t="s">
        <v>11</v>
      </c>
      <c r="E7" s="336" t="s">
        <v>620</v>
      </c>
      <c r="F7" s="336" t="s">
        <v>663</v>
      </c>
      <c r="G7" s="337" t="s">
        <v>738</v>
      </c>
      <c r="H7" s="337" t="s">
        <v>34</v>
      </c>
      <c r="I7" s="337" t="s">
        <v>1303</v>
      </c>
      <c r="J7" s="337" t="s">
        <v>608</v>
      </c>
      <c r="K7" s="338" t="s">
        <v>48</v>
      </c>
      <c r="L7" s="339" t="s">
        <v>715</v>
      </c>
      <c r="M7" s="339" t="s">
        <v>34</v>
      </c>
      <c r="N7" s="338">
        <v>670189</v>
      </c>
      <c r="O7" s="338" t="s">
        <v>1320</v>
      </c>
      <c r="P7" s="342">
        <v>44795</v>
      </c>
      <c r="Q7" s="343">
        <v>55766913.539999999</v>
      </c>
      <c r="R7" s="343" t="s">
        <v>1414</v>
      </c>
      <c r="S7" s="338">
        <v>1</v>
      </c>
      <c r="T7" s="340" t="s">
        <v>1414</v>
      </c>
      <c r="U7" s="340" t="s">
        <v>1414</v>
      </c>
      <c r="V7" s="340" t="s">
        <v>1414</v>
      </c>
      <c r="W7" s="340" t="s">
        <v>1414</v>
      </c>
      <c r="X7" s="340" t="s">
        <v>1414</v>
      </c>
      <c r="Y7" s="340" t="s">
        <v>1414</v>
      </c>
      <c r="Z7" s="340" t="s">
        <v>1414</v>
      </c>
      <c r="AA7" s="340" t="s">
        <v>1414</v>
      </c>
      <c r="AB7" s="340" t="s">
        <v>1414</v>
      </c>
      <c r="AC7" s="344" t="s">
        <v>1414</v>
      </c>
      <c r="AD7" s="482">
        <v>34474989000197</v>
      </c>
      <c r="AE7" s="341" t="s">
        <v>2149</v>
      </c>
      <c r="AF7" s="341" t="s">
        <v>2115</v>
      </c>
      <c r="AG7" s="345" t="s">
        <v>1428</v>
      </c>
      <c r="AH7" s="345" t="s">
        <v>2110</v>
      </c>
      <c r="AI7" s="345">
        <v>1000</v>
      </c>
      <c r="AJ7" s="345" t="s">
        <v>1422</v>
      </c>
      <c r="AK7" s="345">
        <v>1000</v>
      </c>
      <c r="AL7" s="608">
        <v>4.0000000000000001E-3</v>
      </c>
      <c r="AM7" s="608" t="s">
        <v>34</v>
      </c>
      <c r="AN7" s="340" t="s">
        <v>64</v>
      </c>
      <c r="AO7" s="338" t="s">
        <v>1323</v>
      </c>
      <c r="AP7" s="341" t="s">
        <v>11</v>
      </c>
      <c r="AQ7" s="347" t="s">
        <v>662</v>
      </c>
      <c r="AR7" s="340">
        <v>8.0000000000000004E-4</v>
      </c>
      <c r="AS7" s="340">
        <v>8.0000000000000004E-4</v>
      </c>
      <c r="AT7" s="340"/>
      <c r="AW7" s="597"/>
      <c r="AX7" s="598"/>
      <c r="AY7" s="598"/>
      <c r="AZ7" s="598"/>
      <c r="BA7" s="598"/>
      <c r="BB7" s="609"/>
      <c r="BC7" s="598"/>
      <c r="BD7" s="598"/>
      <c r="BE7" s="598"/>
      <c r="BF7" s="598"/>
      <c r="BG7" s="610"/>
      <c r="BH7" s="599"/>
      <c r="BI7" s="600"/>
      <c r="BJ7" s="600"/>
      <c r="BK7" s="600"/>
      <c r="BL7" s="210"/>
      <c r="BM7" s="599"/>
      <c r="BN7" s="599"/>
      <c r="BO7" s="599"/>
      <c r="BP7" s="599"/>
      <c r="BQ7" s="599"/>
      <c r="BR7" s="599"/>
      <c r="BS7" s="599"/>
      <c r="BT7" s="599"/>
      <c r="BU7" s="599"/>
      <c r="BV7" s="601"/>
      <c r="BW7" s="598"/>
    </row>
    <row r="8" spans="2:75" ht="15.75" customHeight="1">
      <c r="B8" s="334" t="s">
        <v>1595</v>
      </c>
      <c r="C8" s="335">
        <v>40498539000137</v>
      </c>
      <c r="D8" s="336" t="s">
        <v>11</v>
      </c>
      <c r="E8" s="336" t="s">
        <v>620</v>
      </c>
      <c r="F8" s="336" t="s">
        <v>663</v>
      </c>
      <c r="G8" s="337" t="s">
        <v>738</v>
      </c>
      <c r="H8" s="337" t="s">
        <v>34</v>
      </c>
      <c r="I8" s="337"/>
      <c r="J8" s="337"/>
      <c r="K8" s="338" t="s">
        <v>48</v>
      </c>
      <c r="L8" s="339" t="s">
        <v>715</v>
      </c>
      <c r="M8" s="339"/>
      <c r="N8" s="338">
        <v>581453</v>
      </c>
      <c r="O8" s="338" t="s">
        <v>1323</v>
      </c>
      <c r="P8" s="342">
        <v>44286</v>
      </c>
      <c r="Q8" s="343">
        <v>8282775559.2299995</v>
      </c>
      <c r="R8" s="343">
        <v>5816953377.5001192</v>
      </c>
      <c r="S8" s="338">
        <v>1</v>
      </c>
      <c r="T8" s="340">
        <v>0.12094538732365967</v>
      </c>
      <c r="U8" s="340">
        <v>1.360383257510738</v>
      </c>
      <c r="V8" s="340">
        <v>0.15473103508086083</v>
      </c>
      <c r="W8" s="340">
        <v>1.4200763222784143</v>
      </c>
      <c r="X8" s="340" t="s">
        <v>1414</v>
      </c>
      <c r="Y8" s="340" t="s">
        <v>1414</v>
      </c>
      <c r="Z8" s="340" t="s">
        <v>1414</v>
      </c>
      <c r="AA8" s="340" t="s">
        <v>1414</v>
      </c>
      <c r="AB8" s="340">
        <v>1.1810745226373482E-2</v>
      </c>
      <c r="AC8" s="344">
        <v>3.4319129899704208</v>
      </c>
      <c r="AD8" s="482">
        <v>40668849000152</v>
      </c>
      <c r="AE8" s="341" t="s">
        <v>2281</v>
      </c>
      <c r="AF8" s="341" t="s">
        <v>59</v>
      </c>
      <c r="AG8" s="345" t="s">
        <v>59</v>
      </c>
      <c r="AH8" s="345" t="s">
        <v>2110</v>
      </c>
      <c r="AI8" s="345">
        <v>1</v>
      </c>
      <c r="AJ8" s="345">
        <v>1</v>
      </c>
      <c r="AK8" s="345">
        <v>1</v>
      </c>
      <c r="AL8" s="340">
        <v>9.0000000000000011E-3</v>
      </c>
      <c r="AM8" s="340">
        <v>0.2</v>
      </c>
      <c r="AN8" s="340" t="s">
        <v>64</v>
      </c>
      <c r="AO8" s="338" t="s">
        <v>1323</v>
      </c>
      <c r="AP8" s="341" t="s">
        <v>11</v>
      </c>
      <c r="AQ8" s="347" t="s">
        <v>669</v>
      </c>
      <c r="AR8" s="340" t="s">
        <v>34</v>
      </c>
      <c r="AS8" s="340" t="s">
        <v>34</v>
      </c>
      <c r="AT8" s="340"/>
      <c r="AW8" s="597"/>
      <c r="AX8" s="598"/>
      <c r="AY8" s="598"/>
      <c r="AZ8" s="598"/>
      <c r="BA8" s="598"/>
      <c r="BB8" s="609"/>
      <c r="BC8" s="598"/>
      <c r="BD8" s="598"/>
      <c r="BE8" s="598"/>
      <c r="BF8" s="598"/>
      <c r="BG8" s="610"/>
      <c r="BH8" s="599"/>
      <c r="BI8" s="600"/>
      <c r="BJ8" s="600"/>
      <c r="BK8" s="600"/>
      <c r="BL8" s="210"/>
      <c r="BM8" s="599"/>
      <c r="BN8" s="599"/>
      <c r="BO8" s="599"/>
      <c r="BP8" s="599"/>
      <c r="BQ8" s="599"/>
      <c r="BR8" s="599"/>
      <c r="BS8" s="599"/>
      <c r="BT8" s="599"/>
      <c r="BU8" s="599"/>
      <c r="BV8" s="601"/>
      <c r="BW8" s="598"/>
    </row>
    <row r="9" spans="2:75" ht="15.75" customHeight="1">
      <c r="B9" s="334" t="s">
        <v>1376</v>
      </c>
      <c r="C9" s="335">
        <v>32892819000105</v>
      </c>
      <c r="D9" s="336" t="s">
        <v>11</v>
      </c>
      <c r="E9" s="336" t="s">
        <v>620</v>
      </c>
      <c r="F9" s="336" t="s">
        <v>663</v>
      </c>
      <c r="G9" s="337" t="s">
        <v>738</v>
      </c>
      <c r="H9" s="337" t="s">
        <v>34</v>
      </c>
      <c r="I9" s="337"/>
      <c r="J9" s="337"/>
      <c r="K9" s="338" t="s">
        <v>48</v>
      </c>
      <c r="L9" s="339" t="s">
        <v>715</v>
      </c>
      <c r="M9" s="339" t="s">
        <v>34</v>
      </c>
      <c r="N9" s="338">
        <v>627089</v>
      </c>
      <c r="O9" s="338" t="s">
        <v>1323</v>
      </c>
      <c r="P9" s="342">
        <v>44544</v>
      </c>
      <c r="Q9" s="343">
        <v>60904193.789999999</v>
      </c>
      <c r="R9" s="343" t="s">
        <v>1414</v>
      </c>
      <c r="S9" s="338">
        <v>1</v>
      </c>
      <c r="T9" s="340">
        <v>0.10478977227424879</v>
      </c>
      <c r="U9" s="340">
        <v>1.3546378392003209</v>
      </c>
      <c r="V9" s="340" t="s">
        <v>1414</v>
      </c>
      <c r="W9" s="340" t="s">
        <v>1414</v>
      </c>
      <c r="X9" s="340" t="s">
        <v>1414</v>
      </c>
      <c r="Y9" s="340" t="s">
        <v>1414</v>
      </c>
      <c r="Z9" s="340" t="s">
        <v>1414</v>
      </c>
      <c r="AA9" s="340" t="s">
        <v>1414</v>
      </c>
      <c r="AB9" s="340" t="s">
        <v>1414</v>
      </c>
      <c r="AC9" s="344" t="s">
        <v>1414</v>
      </c>
      <c r="AD9" s="482">
        <v>40668849000152</v>
      </c>
      <c r="AE9" s="341" t="s">
        <v>59</v>
      </c>
      <c r="AF9" s="341" t="s">
        <v>2109</v>
      </c>
      <c r="AG9" s="345" t="s">
        <v>59</v>
      </c>
      <c r="AH9" s="345" t="s">
        <v>2110</v>
      </c>
      <c r="AI9" s="345">
        <v>100</v>
      </c>
      <c r="AJ9" s="345">
        <v>1</v>
      </c>
      <c r="AK9" s="345">
        <v>100</v>
      </c>
      <c r="AL9" s="340">
        <v>9.0000000000000011E-3</v>
      </c>
      <c r="AM9" s="340">
        <v>0.2</v>
      </c>
      <c r="AN9" s="340" t="s">
        <v>64</v>
      </c>
      <c r="AO9" s="338" t="s">
        <v>1323</v>
      </c>
      <c r="AP9" s="341" t="s">
        <v>11</v>
      </c>
      <c r="AQ9" s="347" t="s">
        <v>669</v>
      </c>
      <c r="AR9" s="340">
        <v>2.0999999999999994E-3</v>
      </c>
      <c r="AS9" s="340">
        <v>2.0999999999999994E-3</v>
      </c>
      <c r="AT9" s="340"/>
      <c r="AW9" s="597"/>
      <c r="AX9" s="598"/>
      <c r="AY9" s="598"/>
      <c r="AZ9" s="598"/>
      <c r="BA9" s="598"/>
      <c r="BB9" s="609"/>
      <c r="BC9" s="598"/>
      <c r="BD9" s="598"/>
      <c r="BE9" s="598"/>
      <c r="BF9" s="598"/>
      <c r="BG9" s="610"/>
      <c r="BH9" s="599"/>
      <c r="BI9" s="600"/>
      <c r="BJ9" s="600"/>
      <c r="BK9" s="600"/>
      <c r="BL9" s="210"/>
      <c r="BM9" s="599"/>
      <c r="BN9" s="599"/>
      <c r="BO9" s="599"/>
      <c r="BP9" s="599"/>
      <c r="BQ9" s="599"/>
      <c r="BR9" s="599"/>
      <c r="BS9" s="599"/>
      <c r="BT9" s="599"/>
      <c r="BU9" s="599"/>
      <c r="BV9" s="601"/>
      <c r="BW9" s="598"/>
    </row>
    <row r="10" spans="2:75" ht="15.75" customHeight="1">
      <c r="B10" s="334" t="s">
        <v>1159</v>
      </c>
      <c r="C10" s="335">
        <v>36498670000127</v>
      </c>
      <c r="D10" s="336" t="s">
        <v>11</v>
      </c>
      <c r="E10" s="336" t="s">
        <v>620</v>
      </c>
      <c r="F10" s="336" t="s">
        <v>663</v>
      </c>
      <c r="G10" s="337" t="s">
        <v>738</v>
      </c>
      <c r="H10" s="337" t="s">
        <v>34</v>
      </c>
      <c r="I10" s="337"/>
      <c r="J10" s="337" t="s">
        <v>608</v>
      </c>
      <c r="K10" s="338" t="s">
        <v>48</v>
      </c>
      <c r="L10" s="339" t="s">
        <v>715</v>
      </c>
      <c r="M10" s="339" t="s">
        <v>1411</v>
      </c>
      <c r="N10" s="338">
        <v>531553</v>
      </c>
      <c r="O10" s="338" t="s">
        <v>1320</v>
      </c>
      <c r="P10" s="342">
        <v>43907</v>
      </c>
      <c r="Q10" s="343">
        <v>5709056649.3699999</v>
      </c>
      <c r="R10" s="343">
        <v>5507731555.9662313</v>
      </c>
      <c r="S10" s="338">
        <v>1</v>
      </c>
      <c r="T10" s="340">
        <v>8.7979298050510746E-2</v>
      </c>
      <c r="U10" s="340">
        <v>1.1373255578187031</v>
      </c>
      <c r="V10" s="340">
        <v>0.11759287150743969</v>
      </c>
      <c r="W10" s="340">
        <v>1.1528033402075784</v>
      </c>
      <c r="X10" s="340">
        <v>0.16955046761246106</v>
      </c>
      <c r="Y10" s="340">
        <v>1.2857319965364744</v>
      </c>
      <c r="Z10" s="340" t="s">
        <v>1414</v>
      </c>
      <c r="AA10" s="340" t="s">
        <v>1414</v>
      </c>
      <c r="AB10" s="340">
        <v>2.1216366482162208E-3</v>
      </c>
      <c r="AC10" s="344">
        <v>6.6231165394701339</v>
      </c>
      <c r="AD10" s="482">
        <v>0</v>
      </c>
      <c r="AE10" s="341" t="s">
        <v>2377</v>
      </c>
      <c r="AF10" s="341" t="s">
        <v>2106</v>
      </c>
      <c r="AG10" s="345" t="s">
        <v>1427</v>
      </c>
      <c r="AH10" s="345" t="s">
        <v>2110</v>
      </c>
      <c r="AI10" s="345">
        <v>500</v>
      </c>
      <c r="AJ10" s="345">
        <v>100</v>
      </c>
      <c r="AK10" s="345">
        <v>100</v>
      </c>
      <c r="AL10" s="340">
        <v>2.5000000000000001E-3</v>
      </c>
      <c r="AM10" s="340" t="s">
        <v>34</v>
      </c>
      <c r="AN10" s="340" t="s">
        <v>64</v>
      </c>
      <c r="AO10" s="338" t="s">
        <v>1323</v>
      </c>
      <c r="AP10" s="341" t="s">
        <v>11</v>
      </c>
      <c r="AQ10" s="347" t="s">
        <v>669</v>
      </c>
      <c r="AR10" s="340">
        <v>6.9999999999999999E-4</v>
      </c>
      <c r="AS10" s="340">
        <v>6.9999999999999999E-4</v>
      </c>
      <c r="AT10" s="340"/>
      <c r="AW10" s="597"/>
      <c r="AX10" s="598"/>
      <c r="AY10" s="598"/>
      <c r="AZ10" s="598"/>
      <c r="BA10" s="598"/>
      <c r="BB10" s="609"/>
      <c r="BC10" s="598"/>
      <c r="BD10" s="598"/>
      <c r="BE10" s="598"/>
      <c r="BF10" s="598"/>
      <c r="BG10" s="610"/>
      <c r="BH10" s="599"/>
      <c r="BI10" s="600"/>
      <c r="BJ10" s="600"/>
      <c r="BK10" s="600"/>
      <c r="BL10" s="210"/>
      <c r="BM10" s="599"/>
      <c r="BN10" s="599"/>
      <c r="BO10" s="599"/>
      <c r="BP10" s="599"/>
      <c r="BQ10" s="599"/>
      <c r="BR10" s="599"/>
      <c r="BS10" s="599"/>
      <c r="BT10" s="599"/>
      <c r="BU10" s="599"/>
      <c r="BV10" s="601"/>
      <c r="BW10" s="598"/>
    </row>
    <row r="11" spans="2:75" ht="15.75" customHeight="1">
      <c r="B11" s="334" t="s">
        <v>1191</v>
      </c>
      <c r="C11" s="335">
        <v>28206220000195</v>
      </c>
      <c r="D11" s="336" t="s">
        <v>11</v>
      </c>
      <c r="E11" s="336" t="s">
        <v>620</v>
      </c>
      <c r="F11" s="336" t="s">
        <v>663</v>
      </c>
      <c r="G11" s="337" t="s">
        <v>738</v>
      </c>
      <c r="H11" s="337" t="s">
        <v>34</v>
      </c>
      <c r="I11" s="337"/>
      <c r="J11" s="337" t="s">
        <v>608</v>
      </c>
      <c r="K11" s="338" t="s">
        <v>48</v>
      </c>
      <c r="L11" s="339" t="s">
        <v>715</v>
      </c>
      <c r="M11" s="339" t="s">
        <v>34</v>
      </c>
      <c r="N11" s="338">
        <v>476791</v>
      </c>
      <c r="O11" s="338" t="s">
        <v>1320</v>
      </c>
      <c r="P11" s="342">
        <v>43388</v>
      </c>
      <c r="Q11" s="343">
        <v>205608615.16</v>
      </c>
      <c r="R11" s="343">
        <v>157915582.55281752</v>
      </c>
      <c r="S11" s="338">
        <v>1</v>
      </c>
      <c r="T11" s="340">
        <v>8.512216587379573E-2</v>
      </c>
      <c r="U11" s="340">
        <v>1.1003908525113413</v>
      </c>
      <c r="V11" s="340">
        <v>0.1148217267458993</v>
      </c>
      <c r="W11" s="340">
        <v>1.1256368555699414</v>
      </c>
      <c r="X11" s="340">
        <v>0.17349807109485571</v>
      </c>
      <c r="Y11" s="340">
        <v>1.3156673908672925</v>
      </c>
      <c r="Z11" s="340">
        <v>0.1993403250823651</v>
      </c>
      <c r="AA11" s="340">
        <v>1.1331150315617828</v>
      </c>
      <c r="AB11" s="340">
        <v>1.972851274573893E-3</v>
      </c>
      <c r="AC11" s="344">
        <v>5.8635014634831348</v>
      </c>
      <c r="AD11" s="482">
        <v>0</v>
      </c>
      <c r="AE11" s="341" t="s">
        <v>2394</v>
      </c>
      <c r="AF11" s="341" t="s">
        <v>2112</v>
      </c>
      <c r="AG11" s="345" t="s">
        <v>719</v>
      </c>
      <c r="AH11" s="345" t="s">
        <v>2110</v>
      </c>
      <c r="AI11" s="345">
        <v>1000</v>
      </c>
      <c r="AJ11" s="345">
        <v>1000</v>
      </c>
      <c r="AK11" s="345">
        <v>1000</v>
      </c>
      <c r="AL11" s="340">
        <v>5.0000000000000001E-3</v>
      </c>
      <c r="AM11" s="340" t="s">
        <v>34</v>
      </c>
      <c r="AN11" s="340" t="s">
        <v>2119</v>
      </c>
      <c r="AO11" s="338" t="s">
        <v>1323</v>
      </c>
      <c r="AP11" s="341" t="s">
        <v>11</v>
      </c>
      <c r="AQ11" s="347" t="s">
        <v>669</v>
      </c>
      <c r="AR11" s="340">
        <v>1.3333333333333333E-3</v>
      </c>
      <c r="AS11" s="340">
        <v>1.3333333333333333E-3</v>
      </c>
      <c r="AT11" s="340"/>
      <c r="AW11" s="597"/>
      <c r="AX11" s="598"/>
      <c r="AY11" s="598"/>
      <c r="AZ11" s="598"/>
      <c r="BA11" s="598"/>
      <c r="BB11" s="609"/>
      <c r="BC11" s="598"/>
      <c r="BD11" s="598"/>
      <c r="BE11" s="598"/>
      <c r="BF11" s="598"/>
      <c r="BG11" s="610"/>
      <c r="BH11" s="599"/>
      <c r="BI11" s="600"/>
      <c r="BJ11" s="600"/>
      <c r="BK11" s="600"/>
      <c r="BL11" s="210"/>
      <c r="BM11" s="599"/>
      <c r="BN11" s="599"/>
      <c r="BO11" s="599"/>
      <c r="BP11" s="599"/>
      <c r="BQ11" s="599"/>
      <c r="BR11" s="599"/>
      <c r="BS11" s="599"/>
      <c r="BT11" s="599"/>
      <c r="BU11" s="599"/>
      <c r="BV11" s="601"/>
      <c r="BW11" s="598"/>
    </row>
    <row r="12" spans="2:75" ht="15.75" customHeight="1">
      <c r="B12" s="334" t="s">
        <v>774</v>
      </c>
      <c r="C12" s="335">
        <v>17414721000140</v>
      </c>
      <c r="D12" s="336" t="s">
        <v>13</v>
      </c>
      <c r="E12" s="336" t="s">
        <v>615</v>
      </c>
      <c r="F12" s="336" t="s">
        <v>619</v>
      </c>
      <c r="G12" s="337" t="s">
        <v>34</v>
      </c>
      <c r="H12" s="337" t="s">
        <v>1337</v>
      </c>
      <c r="I12" s="337" t="s">
        <v>34</v>
      </c>
      <c r="J12" s="337" t="s">
        <v>611</v>
      </c>
      <c r="K12" s="338" t="s">
        <v>48</v>
      </c>
      <c r="L12" s="339" t="s">
        <v>715</v>
      </c>
      <c r="M12" s="339" t="s">
        <v>34</v>
      </c>
      <c r="N12" s="338">
        <v>398322</v>
      </c>
      <c r="O12" s="338" t="s">
        <v>1320</v>
      </c>
      <c r="P12" s="342">
        <v>42185</v>
      </c>
      <c r="Q12" s="343">
        <v>661506968.36000001</v>
      </c>
      <c r="R12" s="343">
        <v>982584435.49500024</v>
      </c>
      <c r="S12" s="338">
        <v>1</v>
      </c>
      <c r="T12" s="340">
        <v>3.5109595557475393E-2</v>
      </c>
      <c r="U12" s="340">
        <v>0.45386859451037587</v>
      </c>
      <c r="V12" s="340">
        <v>7.3740490366955846E-2</v>
      </c>
      <c r="W12" s="340">
        <v>0.72290337427633344</v>
      </c>
      <c r="X12" s="340">
        <v>0.18585994972311592</v>
      </c>
      <c r="Y12" s="340">
        <v>1.4094097621710591</v>
      </c>
      <c r="Z12" s="340">
        <v>0.33675104481463358</v>
      </c>
      <c r="AA12" s="340">
        <v>1.9142021094624655</v>
      </c>
      <c r="AB12" s="340">
        <v>8.396656442219938E-2</v>
      </c>
      <c r="AC12" s="344">
        <v>-0.26775139930335162</v>
      </c>
      <c r="AD12" s="482">
        <v>19736757000176</v>
      </c>
      <c r="AE12" s="341" t="s">
        <v>2149</v>
      </c>
      <c r="AF12" s="341" t="s">
        <v>2115</v>
      </c>
      <c r="AG12" s="345" t="s">
        <v>1428</v>
      </c>
      <c r="AH12" s="345" t="s">
        <v>2110</v>
      </c>
      <c r="AI12" s="345">
        <v>1000</v>
      </c>
      <c r="AJ12" s="345">
        <v>1000</v>
      </c>
      <c r="AK12" s="345">
        <v>1000</v>
      </c>
      <c r="AL12" s="608">
        <v>0.02</v>
      </c>
      <c r="AM12" s="608">
        <v>0.2</v>
      </c>
      <c r="AN12" s="340" t="s">
        <v>64</v>
      </c>
      <c r="AO12" s="338" t="s">
        <v>1323</v>
      </c>
      <c r="AP12" s="341" t="s">
        <v>13</v>
      </c>
      <c r="AQ12" s="347" t="s">
        <v>664</v>
      </c>
      <c r="AR12" s="340">
        <v>4.6666666666666662E-3</v>
      </c>
      <c r="AS12" s="340">
        <v>4.6666666666666662E-3</v>
      </c>
      <c r="AT12" s="340"/>
      <c r="AW12" s="597"/>
      <c r="AX12" s="598"/>
      <c r="AY12" s="598"/>
      <c r="AZ12" s="598"/>
      <c r="BA12" s="598"/>
      <c r="BB12" s="609"/>
      <c r="BC12" s="598"/>
      <c r="BD12" s="598"/>
      <c r="BE12" s="598"/>
      <c r="BF12" s="598"/>
      <c r="BG12" s="610"/>
      <c r="BH12" s="599"/>
      <c r="BI12" s="600"/>
      <c r="BJ12" s="600"/>
      <c r="BK12" s="600"/>
      <c r="BL12" s="210"/>
      <c r="BM12" s="599"/>
      <c r="BN12" s="599"/>
      <c r="BO12" s="599"/>
      <c r="BP12" s="599"/>
      <c r="BQ12" s="599"/>
      <c r="BR12" s="599"/>
      <c r="BS12" s="599"/>
      <c r="BT12" s="599"/>
      <c r="BU12" s="599"/>
      <c r="BV12" s="601"/>
      <c r="BW12" s="598"/>
    </row>
    <row r="13" spans="2:75" ht="15.75" customHeight="1">
      <c r="B13" s="334" t="s">
        <v>1308</v>
      </c>
      <c r="C13" s="335">
        <v>34687428000176</v>
      </c>
      <c r="D13" s="336" t="s">
        <v>11</v>
      </c>
      <c r="E13" s="336" t="s">
        <v>620</v>
      </c>
      <c r="F13" s="336" t="s">
        <v>619</v>
      </c>
      <c r="G13" s="337" t="s">
        <v>738</v>
      </c>
      <c r="H13" s="337" t="s">
        <v>34</v>
      </c>
      <c r="I13" s="337"/>
      <c r="J13" s="337" t="s">
        <v>608</v>
      </c>
      <c r="K13" s="338" t="s">
        <v>48</v>
      </c>
      <c r="L13" s="339" t="s">
        <v>715</v>
      </c>
      <c r="M13" s="339" t="s">
        <v>34</v>
      </c>
      <c r="N13" s="338">
        <v>609811</v>
      </c>
      <c r="O13" s="338" t="s">
        <v>1320</v>
      </c>
      <c r="P13" s="342">
        <v>44418</v>
      </c>
      <c r="Q13" s="343">
        <v>22899214.379999999</v>
      </c>
      <c r="R13" s="343">
        <v>12978369.529087299</v>
      </c>
      <c r="S13" s="338">
        <v>1</v>
      </c>
      <c r="T13" s="340">
        <v>8.0268317306418036E-2</v>
      </c>
      <c r="U13" s="340">
        <v>1.0376442047000463</v>
      </c>
      <c r="V13" s="340">
        <v>0.11599491139294194</v>
      </c>
      <c r="W13" s="340">
        <v>1.1371379879298686</v>
      </c>
      <c r="X13" s="340" t="s">
        <v>1414</v>
      </c>
      <c r="Y13" s="340" t="s">
        <v>1414</v>
      </c>
      <c r="Z13" s="340" t="s">
        <v>1414</v>
      </c>
      <c r="AA13" s="340" t="s">
        <v>1414</v>
      </c>
      <c r="AB13" s="340">
        <v>6.4020570125582791E-3</v>
      </c>
      <c r="AC13" s="344">
        <v>1.9741355797715145</v>
      </c>
      <c r="AD13" s="482">
        <v>34687399000142</v>
      </c>
      <c r="AE13" s="341" t="s">
        <v>2431</v>
      </c>
      <c r="AF13" s="341" t="s">
        <v>2109</v>
      </c>
      <c r="AG13" s="345" t="s">
        <v>59</v>
      </c>
      <c r="AH13" s="345" t="s">
        <v>2110</v>
      </c>
      <c r="AI13" s="345">
        <v>1000</v>
      </c>
      <c r="AJ13" s="345">
        <v>1000</v>
      </c>
      <c r="AK13" s="345">
        <v>1000</v>
      </c>
      <c r="AL13" s="340">
        <v>8.0000000000000002E-3</v>
      </c>
      <c r="AM13" s="340">
        <v>0.2</v>
      </c>
      <c r="AN13" s="340" t="s">
        <v>64</v>
      </c>
      <c r="AO13" s="338" t="s">
        <v>1323</v>
      </c>
      <c r="AP13" s="341" t="s">
        <v>11</v>
      </c>
      <c r="AQ13" s="347" t="s">
        <v>675</v>
      </c>
      <c r="AR13" s="340">
        <v>1.6000000000000001E-3</v>
      </c>
      <c r="AS13" s="340">
        <v>1.6000000000000001E-3</v>
      </c>
      <c r="AT13" s="340"/>
      <c r="AW13" s="597"/>
      <c r="AX13" s="598"/>
      <c r="AY13" s="598"/>
      <c r="AZ13" s="598"/>
      <c r="BA13" s="598"/>
      <c r="BB13" s="609"/>
      <c r="BC13" s="598"/>
      <c r="BD13" s="598"/>
      <c r="BE13" s="598"/>
      <c r="BF13" s="598"/>
      <c r="BG13" s="610"/>
      <c r="BH13" s="599"/>
      <c r="BI13" s="600"/>
      <c r="BJ13" s="600"/>
      <c r="BK13" s="600"/>
      <c r="BL13" s="210"/>
      <c r="BM13" s="599"/>
      <c r="BN13" s="599"/>
      <c r="BO13" s="599"/>
      <c r="BP13" s="599"/>
      <c r="BQ13" s="599"/>
      <c r="BR13" s="599"/>
      <c r="BS13" s="599"/>
      <c r="BT13" s="599"/>
      <c r="BU13" s="599"/>
      <c r="BV13" s="601"/>
      <c r="BW13" s="598"/>
    </row>
    <row r="14" spans="2:75" ht="15.75" customHeight="1">
      <c r="B14" s="334" t="s">
        <v>439</v>
      </c>
      <c r="C14" s="335">
        <v>17453850000148</v>
      </c>
      <c r="D14" s="336" t="s">
        <v>14</v>
      </c>
      <c r="E14" s="336" t="s">
        <v>607</v>
      </c>
      <c r="F14" s="336" t="s">
        <v>672</v>
      </c>
      <c r="G14" s="337"/>
      <c r="H14" s="337" t="s">
        <v>34</v>
      </c>
      <c r="I14" s="337" t="s">
        <v>34</v>
      </c>
      <c r="J14" s="337" t="s">
        <v>690</v>
      </c>
      <c r="K14" s="338" t="s">
        <v>48</v>
      </c>
      <c r="L14" s="339" t="s">
        <v>715</v>
      </c>
      <c r="M14" s="339" t="s">
        <v>1411</v>
      </c>
      <c r="N14" s="338">
        <v>337031</v>
      </c>
      <c r="O14" s="338" t="s">
        <v>1320</v>
      </c>
      <c r="P14" s="342">
        <v>41394</v>
      </c>
      <c r="Q14" s="343">
        <v>1230075683.8699999</v>
      </c>
      <c r="R14" s="343">
        <v>1976958859.554683</v>
      </c>
      <c r="S14" s="338">
        <v>1</v>
      </c>
      <c r="T14" s="340">
        <v>-0.1219041501272069</v>
      </c>
      <c r="U14" s="340">
        <v>-1.5758787421131926</v>
      </c>
      <c r="V14" s="340">
        <v>-5.344639927797501E-2</v>
      </c>
      <c r="W14" s="340">
        <v>-0.52395342353570684</v>
      </c>
      <c r="X14" s="340">
        <v>0.22887896919053441</v>
      </c>
      <c r="Y14" s="340">
        <v>1.7356308016512261</v>
      </c>
      <c r="Z14" s="340">
        <v>0.45032697502697716</v>
      </c>
      <c r="AA14" s="340">
        <v>2.5598045167728953</v>
      </c>
      <c r="AB14" s="340">
        <v>0.21028798327972964</v>
      </c>
      <c r="AC14" s="344">
        <v>-0.61804971106699913</v>
      </c>
      <c r="AD14" s="482">
        <v>0</v>
      </c>
      <c r="AE14" s="341" t="s">
        <v>2303</v>
      </c>
      <c r="AF14" s="341" t="s">
        <v>728</v>
      </c>
      <c r="AG14" s="345" t="s">
        <v>728</v>
      </c>
      <c r="AH14" s="345" t="s">
        <v>2110</v>
      </c>
      <c r="AI14" s="345">
        <v>1000</v>
      </c>
      <c r="AJ14" s="345">
        <v>100</v>
      </c>
      <c r="AK14" s="345">
        <v>500</v>
      </c>
      <c r="AL14" s="340">
        <v>0.01</v>
      </c>
      <c r="AM14" s="340" t="s">
        <v>34</v>
      </c>
      <c r="AN14" s="340" t="s">
        <v>2119</v>
      </c>
      <c r="AO14" s="338" t="s">
        <v>1323</v>
      </c>
      <c r="AP14" s="341" t="s">
        <v>13</v>
      </c>
      <c r="AQ14" s="347" t="s">
        <v>671</v>
      </c>
      <c r="AR14" s="340">
        <v>2.6666666666666666E-3</v>
      </c>
      <c r="AS14" s="340">
        <v>2.6666666666666666E-3</v>
      </c>
      <c r="AT14" s="340"/>
      <c r="AW14" s="597"/>
      <c r="AX14" s="598"/>
      <c r="AY14" s="598"/>
      <c r="AZ14" s="598"/>
      <c r="BA14" s="598"/>
      <c r="BB14" s="609"/>
      <c r="BC14" s="598"/>
      <c r="BD14" s="598"/>
      <c r="BE14" s="598"/>
      <c r="BF14" s="598"/>
      <c r="BG14" s="610"/>
      <c r="BH14" s="599"/>
      <c r="BI14" s="600"/>
      <c r="BJ14" s="600"/>
      <c r="BK14" s="600"/>
      <c r="BL14" s="210"/>
      <c r="BM14" s="599"/>
      <c r="BN14" s="599"/>
      <c r="BO14" s="599"/>
      <c r="BP14" s="599"/>
      <c r="BQ14" s="599"/>
      <c r="BR14" s="599"/>
      <c r="BS14" s="599"/>
      <c r="BT14" s="599"/>
      <c r="BU14" s="599"/>
      <c r="BV14" s="601"/>
      <c r="BW14" s="598"/>
    </row>
    <row r="15" spans="2:75" ht="15.75" customHeight="1">
      <c r="B15" s="334" t="s">
        <v>37</v>
      </c>
      <c r="C15" s="335">
        <v>13396703000122</v>
      </c>
      <c r="D15" s="336" t="s">
        <v>11</v>
      </c>
      <c r="E15" s="336" t="s">
        <v>621</v>
      </c>
      <c r="F15" s="336" t="s">
        <v>672</v>
      </c>
      <c r="G15" s="337" t="s">
        <v>738</v>
      </c>
      <c r="H15" s="337" t="s">
        <v>34</v>
      </c>
      <c r="I15" s="337" t="s">
        <v>34</v>
      </c>
      <c r="J15" s="337" t="s">
        <v>608</v>
      </c>
      <c r="K15" s="338" t="s">
        <v>48</v>
      </c>
      <c r="L15" s="339" t="s">
        <v>715</v>
      </c>
      <c r="M15" s="339" t="s">
        <v>34</v>
      </c>
      <c r="N15" s="338">
        <v>311278</v>
      </c>
      <c r="O15" s="338" t="s">
        <v>1320</v>
      </c>
      <c r="P15" s="342">
        <v>41142</v>
      </c>
      <c r="Q15" s="343">
        <v>2023726070.8499999</v>
      </c>
      <c r="R15" s="343">
        <v>2483733210.6395621</v>
      </c>
      <c r="S15" s="338">
        <v>2</v>
      </c>
      <c r="T15" s="340">
        <v>7.4992616780038324E-2</v>
      </c>
      <c r="U15" s="340">
        <v>0.96944419427708983</v>
      </c>
      <c r="V15" s="340">
        <v>9.3539653710952519E-2</v>
      </c>
      <c r="W15" s="340">
        <v>0.91700137820874683</v>
      </c>
      <c r="X15" s="340">
        <v>0.13764839675328577</v>
      </c>
      <c r="Y15" s="340">
        <v>1.0438127978636129</v>
      </c>
      <c r="Z15" s="340">
        <v>0.24231147611932013</v>
      </c>
      <c r="AA15" s="340">
        <v>1.3773769847986244</v>
      </c>
      <c r="AB15" s="340">
        <v>2.0366033438050154E-2</v>
      </c>
      <c r="AC15" s="344">
        <v>-0.36874192426959679</v>
      </c>
      <c r="AD15" s="482">
        <v>0</v>
      </c>
      <c r="AE15" s="341" t="s">
        <v>2429</v>
      </c>
      <c r="AF15" s="341" t="s">
        <v>2112</v>
      </c>
      <c r="AG15" s="345" t="s">
        <v>719</v>
      </c>
      <c r="AH15" s="345" t="s">
        <v>2110</v>
      </c>
      <c r="AI15" s="345">
        <v>500</v>
      </c>
      <c r="AJ15" s="345">
        <v>0</v>
      </c>
      <c r="AK15" s="345">
        <v>500</v>
      </c>
      <c r="AL15" s="340">
        <v>9.5999999999999992E-3</v>
      </c>
      <c r="AM15" s="340">
        <v>0.2</v>
      </c>
      <c r="AN15" s="340" t="s">
        <v>635</v>
      </c>
      <c r="AO15" s="338" t="s">
        <v>1323</v>
      </c>
      <c r="AP15" s="341" t="s">
        <v>13</v>
      </c>
      <c r="AQ15" s="347" t="s">
        <v>688</v>
      </c>
      <c r="AR15" s="340">
        <v>2.8799999999999997E-3</v>
      </c>
      <c r="AS15" s="340">
        <v>2.8799999999999997E-3</v>
      </c>
      <c r="AT15" s="340"/>
      <c r="AW15" s="597"/>
      <c r="AX15" s="598"/>
      <c r="AY15" s="598"/>
      <c r="AZ15" s="598"/>
      <c r="BA15" s="598"/>
      <c r="BB15" s="609"/>
      <c r="BC15" s="598"/>
      <c r="BD15" s="598"/>
      <c r="BE15" s="598"/>
      <c r="BF15" s="598"/>
      <c r="BG15" s="610"/>
      <c r="BH15" s="599"/>
      <c r="BI15" s="600"/>
      <c r="BJ15" s="600"/>
      <c r="BK15" s="600"/>
      <c r="BL15" s="210"/>
      <c r="BM15" s="599"/>
      <c r="BN15" s="599"/>
      <c r="BO15" s="599"/>
      <c r="BP15" s="599"/>
      <c r="BQ15" s="599"/>
      <c r="BR15" s="599"/>
      <c r="BS15" s="599"/>
      <c r="BT15" s="599"/>
      <c r="BU15" s="599"/>
      <c r="BV15" s="601"/>
      <c r="BW15" s="598"/>
    </row>
    <row r="16" spans="2:75" ht="15.75" customHeight="1">
      <c r="B16" s="334" t="s">
        <v>93</v>
      </c>
      <c r="C16" s="335">
        <v>3168062000103</v>
      </c>
      <c r="D16" s="336" t="s">
        <v>14</v>
      </c>
      <c r="E16" s="336" t="s">
        <v>607</v>
      </c>
      <c r="F16" s="336"/>
      <c r="G16" s="337"/>
      <c r="H16" s="337" t="s">
        <v>34</v>
      </c>
      <c r="I16" s="337" t="s">
        <v>34</v>
      </c>
      <c r="J16" s="337" t="s">
        <v>608</v>
      </c>
      <c r="K16" s="338" t="s">
        <v>48</v>
      </c>
      <c r="L16" s="339" t="s">
        <v>715</v>
      </c>
      <c r="M16" s="339" t="s">
        <v>34</v>
      </c>
      <c r="N16" s="338">
        <v>67229</v>
      </c>
      <c r="O16" s="338" t="s">
        <v>1320</v>
      </c>
      <c r="P16" s="342">
        <v>36328</v>
      </c>
      <c r="Q16" s="343">
        <v>544835935.88</v>
      </c>
      <c r="R16" s="343">
        <v>597186873.72575402</v>
      </c>
      <c r="S16" s="338">
        <v>3</v>
      </c>
      <c r="T16" s="340">
        <v>3.4030528786184178E-3</v>
      </c>
      <c r="U16" s="340">
        <v>4.3991928774416572E-2</v>
      </c>
      <c r="V16" s="340">
        <v>-6.9944204029407042E-2</v>
      </c>
      <c r="W16" s="340">
        <v>-0.68568707439174581</v>
      </c>
      <c r="X16" s="340">
        <v>2.362322496287228E-2</v>
      </c>
      <c r="Y16" s="340">
        <v>0.17913920630149766</v>
      </c>
      <c r="Z16" s="340">
        <v>0.15108691691999154</v>
      </c>
      <c r="AA16" s="340">
        <v>0.85882701637830339</v>
      </c>
      <c r="AB16" s="340">
        <v>0.19728470930678341</v>
      </c>
      <c r="AC16" s="344">
        <v>-0.76136878695467058</v>
      </c>
      <c r="AD16" s="482">
        <v>36352662000178</v>
      </c>
      <c r="AE16" s="341" t="s">
        <v>2149</v>
      </c>
      <c r="AF16" s="341" t="s">
        <v>2115</v>
      </c>
      <c r="AG16" s="345" t="s">
        <v>1428</v>
      </c>
      <c r="AH16" s="345" t="s">
        <v>2110</v>
      </c>
      <c r="AI16" s="345">
        <v>5000</v>
      </c>
      <c r="AJ16" s="345">
        <v>1000</v>
      </c>
      <c r="AK16" s="345">
        <v>1000</v>
      </c>
      <c r="AL16" s="608">
        <v>2.9350000000000001E-2</v>
      </c>
      <c r="AM16" s="608" t="s">
        <v>34</v>
      </c>
      <c r="AN16" s="340" t="s">
        <v>2124</v>
      </c>
      <c r="AO16" s="338" t="s">
        <v>1323</v>
      </c>
      <c r="AP16" s="341" t="s">
        <v>716</v>
      </c>
      <c r="AQ16" s="347" t="s">
        <v>667</v>
      </c>
      <c r="AR16" s="340">
        <v>7.4999999999999997E-3</v>
      </c>
      <c r="AS16" s="340">
        <v>7.4999999999999997E-3</v>
      </c>
      <c r="AT16" s="340"/>
      <c r="AW16" s="597"/>
      <c r="AX16" s="598"/>
      <c r="AY16" s="598"/>
      <c r="AZ16" s="598"/>
      <c r="BA16" s="598"/>
      <c r="BB16" s="609"/>
      <c r="BC16" s="598"/>
      <c r="BD16" s="598"/>
      <c r="BE16" s="598"/>
      <c r="BF16" s="598"/>
      <c r="BG16" s="610"/>
      <c r="BH16" s="599"/>
      <c r="BI16" s="600"/>
      <c r="BJ16" s="600"/>
      <c r="BK16" s="600"/>
      <c r="BL16" s="210"/>
      <c r="BM16" s="599"/>
      <c r="BN16" s="599"/>
      <c r="BO16" s="599"/>
      <c r="BP16" s="599"/>
      <c r="BQ16" s="599"/>
      <c r="BR16" s="599"/>
      <c r="BS16" s="599"/>
      <c r="BT16" s="599"/>
      <c r="BU16" s="599"/>
      <c r="BV16" s="601"/>
      <c r="BW16" s="598"/>
    </row>
    <row r="17" spans="2:75" ht="15.75" customHeight="1">
      <c r="B17" s="334" t="s">
        <v>647</v>
      </c>
      <c r="C17" s="335">
        <v>28470590000135</v>
      </c>
      <c r="D17" s="336" t="s">
        <v>14</v>
      </c>
      <c r="E17" s="336" t="s">
        <v>614</v>
      </c>
      <c r="F17" s="336" t="s">
        <v>689</v>
      </c>
      <c r="G17" s="337"/>
      <c r="H17" s="337" t="s">
        <v>865</v>
      </c>
      <c r="I17" s="337" t="s">
        <v>34</v>
      </c>
      <c r="J17" s="337" t="s">
        <v>608</v>
      </c>
      <c r="K17" s="338" t="s">
        <v>48</v>
      </c>
      <c r="L17" s="339" t="s">
        <v>715</v>
      </c>
      <c r="M17" s="339" t="s">
        <v>34</v>
      </c>
      <c r="N17" s="338">
        <v>449822</v>
      </c>
      <c r="O17" s="338" t="s">
        <v>1320</v>
      </c>
      <c r="P17" s="342">
        <v>43003</v>
      </c>
      <c r="Q17" s="343">
        <v>54984706.829999998</v>
      </c>
      <c r="R17" s="343">
        <v>79846083.067063421</v>
      </c>
      <c r="S17" s="338">
        <v>10</v>
      </c>
      <c r="T17" s="340">
        <v>-2.124278245270228E-2</v>
      </c>
      <c r="U17" s="340">
        <v>-0.27460959496142201</v>
      </c>
      <c r="V17" s="340">
        <v>-2.625511244208889E-2</v>
      </c>
      <c r="W17" s="340">
        <v>-0.25738789207856649</v>
      </c>
      <c r="X17" s="340">
        <v>0.12199126537318827</v>
      </c>
      <c r="Y17" s="340">
        <v>0.92508192632523734</v>
      </c>
      <c r="Z17" s="340">
        <v>0.47862135858837784</v>
      </c>
      <c r="AA17" s="340">
        <v>2.7206389656429399</v>
      </c>
      <c r="AB17" s="340">
        <v>0.15989963080834707</v>
      </c>
      <c r="AC17" s="344">
        <v>-0.69406412793587258</v>
      </c>
      <c r="AD17" s="482">
        <v>0</v>
      </c>
      <c r="AE17" s="341" t="s">
        <v>2250</v>
      </c>
      <c r="AF17" s="341" t="s">
        <v>2106</v>
      </c>
      <c r="AG17" s="345" t="s">
        <v>1427</v>
      </c>
      <c r="AH17" s="345" t="s">
        <v>2110</v>
      </c>
      <c r="AI17" s="345">
        <v>1000</v>
      </c>
      <c r="AJ17" s="345">
        <v>300</v>
      </c>
      <c r="AK17" s="345">
        <v>1000</v>
      </c>
      <c r="AL17" s="340">
        <v>1.4999999999999999E-2</v>
      </c>
      <c r="AM17" s="340">
        <v>0.25</v>
      </c>
      <c r="AN17" s="340" t="s">
        <v>34</v>
      </c>
      <c r="AO17" s="338" t="s">
        <v>1323</v>
      </c>
      <c r="AP17" s="341" t="s">
        <v>13</v>
      </c>
      <c r="AQ17" s="347" t="s">
        <v>668</v>
      </c>
      <c r="AR17" s="340">
        <v>4.0000000000000001E-3</v>
      </c>
      <c r="AS17" s="340">
        <v>4.0000000000000001E-3</v>
      </c>
      <c r="AT17" s="340"/>
      <c r="AW17" s="597"/>
      <c r="AX17" s="598"/>
      <c r="AY17" s="598"/>
      <c r="AZ17" s="598"/>
      <c r="BA17" s="598"/>
      <c r="BB17" s="609"/>
      <c r="BC17" s="598"/>
      <c r="BD17" s="598"/>
      <c r="BE17" s="598"/>
      <c r="BF17" s="598"/>
      <c r="BG17" s="610"/>
      <c r="BH17" s="599"/>
      <c r="BI17" s="600"/>
      <c r="BJ17" s="600"/>
      <c r="BK17" s="600"/>
      <c r="BL17" s="210"/>
      <c r="BM17" s="599"/>
      <c r="BN17" s="599"/>
      <c r="BO17" s="599"/>
      <c r="BP17" s="599"/>
      <c r="BQ17" s="599"/>
      <c r="BR17" s="599"/>
      <c r="BS17" s="599"/>
      <c r="BT17" s="599"/>
      <c r="BU17" s="599"/>
      <c r="BV17" s="601"/>
      <c r="BW17" s="598"/>
    </row>
    <row r="18" spans="2:75" ht="15.75" customHeight="1">
      <c r="B18" s="334" t="s">
        <v>583</v>
      </c>
      <c r="C18" s="335">
        <v>37994000000164</v>
      </c>
      <c r="D18" s="336" t="s">
        <v>14</v>
      </c>
      <c r="E18" s="336" t="s">
        <v>607</v>
      </c>
      <c r="F18" s="336"/>
      <c r="G18" s="337" t="s">
        <v>866</v>
      </c>
      <c r="H18" s="337" t="s">
        <v>34</v>
      </c>
      <c r="I18" s="337" t="s">
        <v>34</v>
      </c>
      <c r="J18" s="337" t="s">
        <v>611</v>
      </c>
      <c r="K18" s="338" t="s">
        <v>49</v>
      </c>
      <c r="L18" s="339" t="s">
        <v>715</v>
      </c>
      <c r="M18" s="339" t="s">
        <v>1411</v>
      </c>
      <c r="N18" s="338">
        <v>570621</v>
      </c>
      <c r="O18" s="338" t="s">
        <v>1320</v>
      </c>
      <c r="P18" s="342">
        <v>44179</v>
      </c>
      <c r="Q18" s="343">
        <v>5884699.5</v>
      </c>
      <c r="R18" s="343">
        <v>7231722.379047622</v>
      </c>
      <c r="S18" s="338">
        <v>10</v>
      </c>
      <c r="T18" s="340">
        <v>-0.35489018015203577</v>
      </c>
      <c r="U18" s="340">
        <v>-4.5877346267762249</v>
      </c>
      <c r="V18" s="340">
        <v>-0.35167435532985059</v>
      </c>
      <c r="W18" s="340">
        <v>-3.4475845881861096</v>
      </c>
      <c r="X18" s="340" t="s">
        <v>1414</v>
      </c>
      <c r="Y18" s="340" t="s">
        <v>1414</v>
      </c>
      <c r="Z18" s="340" t="s">
        <v>1414</v>
      </c>
      <c r="AA18" s="340" t="s">
        <v>1414</v>
      </c>
      <c r="AB18" s="340">
        <v>0.33550422779727762</v>
      </c>
      <c r="AC18" s="344">
        <v>-1.4132226810707222</v>
      </c>
      <c r="AD18" s="482">
        <v>0</v>
      </c>
      <c r="AE18" s="341" t="s">
        <v>2335</v>
      </c>
      <c r="AF18" s="341" t="s">
        <v>741</v>
      </c>
      <c r="AG18" s="345" t="s">
        <v>741</v>
      </c>
      <c r="AH18" s="345" t="s">
        <v>2107</v>
      </c>
      <c r="AI18" s="345">
        <v>1000</v>
      </c>
      <c r="AJ18" s="345">
        <v>1000</v>
      </c>
      <c r="AK18" s="345">
        <v>1000</v>
      </c>
      <c r="AL18" s="340">
        <v>0.02</v>
      </c>
      <c r="AM18" s="340">
        <v>0.2</v>
      </c>
      <c r="AN18" s="340" t="s">
        <v>2119</v>
      </c>
      <c r="AO18" s="338" t="s">
        <v>1323</v>
      </c>
      <c r="AP18" s="341" t="s">
        <v>716</v>
      </c>
      <c r="AQ18" s="347" t="s">
        <v>687</v>
      </c>
      <c r="AR18" s="340">
        <v>5.0000000000000001E-4</v>
      </c>
      <c r="AS18" s="340">
        <v>5.0000000000000001E-4</v>
      </c>
      <c r="AT18" s="340"/>
      <c r="AW18" s="597"/>
      <c r="AX18" s="598"/>
      <c r="AY18" s="598"/>
      <c r="AZ18" s="598"/>
      <c r="BA18" s="598"/>
      <c r="BB18" s="609"/>
      <c r="BC18" s="598"/>
      <c r="BD18" s="598"/>
      <c r="BE18" s="598"/>
      <c r="BF18" s="598"/>
      <c r="BG18" s="610"/>
      <c r="BH18" s="599"/>
      <c r="BI18" s="600"/>
      <c r="BJ18" s="600"/>
      <c r="BK18" s="600"/>
      <c r="BL18" s="210"/>
      <c r="BM18" s="599"/>
      <c r="BN18" s="599"/>
      <c r="BO18" s="599"/>
      <c r="BP18" s="599"/>
      <c r="BQ18" s="599"/>
      <c r="BR18" s="599"/>
      <c r="BS18" s="599"/>
      <c r="BT18" s="599"/>
      <c r="BU18" s="599"/>
      <c r="BV18" s="601"/>
      <c r="BW18" s="598"/>
    </row>
    <row r="19" spans="2:75" ht="15.75" customHeight="1">
      <c r="B19" s="334" t="s">
        <v>650</v>
      </c>
      <c r="C19" s="335">
        <v>18772290000157</v>
      </c>
      <c r="D19" s="336" t="s">
        <v>13</v>
      </c>
      <c r="E19" s="336" t="s">
        <v>616</v>
      </c>
      <c r="F19" s="336" t="s">
        <v>617</v>
      </c>
      <c r="G19" s="337" t="s">
        <v>34</v>
      </c>
      <c r="H19" s="337" t="s">
        <v>1336</v>
      </c>
      <c r="I19" s="337" t="s">
        <v>34</v>
      </c>
      <c r="J19" s="337" t="s">
        <v>608</v>
      </c>
      <c r="K19" s="338" t="s">
        <v>48</v>
      </c>
      <c r="L19" s="339" t="s">
        <v>715</v>
      </c>
      <c r="M19" s="339" t="s">
        <v>34</v>
      </c>
      <c r="N19" s="338">
        <v>355208</v>
      </c>
      <c r="O19" s="338" t="s">
        <v>1320</v>
      </c>
      <c r="P19" s="342">
        <v>41577</v>
      </c>
      <c r="Q19" s="343">
        <v>488796415.63999999</v>
      </c>
      <c r="R19" s="343">
        <v>559371937.86714268</v>
      </c>
      <c r="S19" s="338">
        <v>15</v>
      </c>
      <c r="T19" s="340">
        <v>9.217874383893121E-2</v>
      </c>
      <c r="U19" s="340">
        <v>1.1916126131791884</v>
      </c>
      <c r="V19" s="340">
        <v>0.10320133650430896</v>
      </c>
      <c r="W19" s="340">
        <v>1.0117181756933864</v>
      </c>
      <c r="X19" s="340">
        <v>0.18088648159287013</v>
      </c>
      <c r="Y19" s="340">
        <v>1.3716950498564497</v>
      </c>
      <c r="Z19" s="340">
        <v>0.30731837553242713</v>
      </c>
      <c r="AA19" s="340">
        <v>1.7468972755364909</v>
      </c>
      <c r="AB19" s="340">
        <v>4.874684630137259E-2</v>
      </c>
      <c r="AC19" s="344">
        <v>4.6490018234214871E-2</v>
      </c>
      <c r="AD19" s="482">
        <v>18816393000171</v>
      </c>
      <c r="AE19" s="341" t="s">
        <v>2392</v>
      </c>
      <c r="AF19" s="341" t="s">
        <v>2112</v>
      </c>
      <c r="AG19" s="345" t="s">
        <v>719</v>
      </c>
      <c r="AH19" s="345" t="s">
        <v>2110</v>
      </c>
      <c r="AI19" s="345">
        <v>10000</v>
      </c>
      <c r="AJ19" s="345">
        <v>5000</v>
      </c>
      <c r="AK19" s="345">
        <v>10000</v>
      </c>
      <c r="AL19" s="340">
        <v>1.8500000000000003E-2</v>
      </c>
      <c r="AM19" s="340">
        <v>0.2</v>
      </c>
      <c r="AN19" s="340" t="s">
        <v>64</v>
      </c>
      <c r="AO19" s="338" t="s">
        <v>1323</v>
      </c>
      <c r="AP19" s="341" t="s">
        <v>13</v>
      </c>
      <c r="AQ19" s="347" t="s">
        <v>674</v>
      </c>
      <c r="AR19" s="340">
        <v>4.6249999999999998E-3</v>
      </c>
      <c r="AS19" s="340">
        <v>4.6249999999999998E-3</v>
      </c>
      <c r="AT19" s="340"/>
      <c r="AW19" s="597"/>
      <c r="AX19" s="598"/>
      <c r="AY19" s="598"/>
      <c r="AZ19" s="598"/>
      <c r="BA19" s="598"/>
      <c r="BB19" s="609"/>
      <c r="BC19" s="598"/>
      <c r="BD19" s="598"/>
      <c r="BE19" s="598"/>
      <c r="BF19" s="598"/>
      <c r="BG19" s="610"/>
      <c r="BH19" s="599"/>
      <c r="BI19" s="600"/>
      <c r="BJ19" s="600"/>
      <c r="BK19" s="600"/>
      <c r="BL19" s="210"/>
      <c r="BM19" s="599"/>
      <c r="BN19" s="599"/>
      <c r="BO19" s="599"/>
      <c r="BP19" s="599"/>
      <c r="BQ19" s="599"/>
      <c r="BR19" s="599"/>
      <c r="BS19" s="599"/>
      <c r="BT19" s="599"/>
      <c r="BU19" s="599"/>
      <c r="BV19" s="601"/>
      <c r="BW19" s="598"/>
    </row>
    <row r="20" spans="2:75" ht="15.75" customHeight="1">
      <c r="B20" s="334" t="s">
        <v>1145</v>
      </c>
      <c r="C20" s="335">
        <v>27928186000108</v>
      </c>
      <c r="D20" s="336" t="s">
        <v>13</v>
      </c>
      <c r="E20" s="336" t="s">
        <v>615</v>
      </c>
      <c r="F20" s="336" t="s">
        <v>619</v>
      </c>
      <c r="G20" s="337" t="s">
        <v>34</v>
      </c>
      <c r="H20" s="337" t="s">
        <v>1336</v>
      </c>
      <c r="I20" s="337" t="s">
        <v>34</v>
      </c>
      <c r="J20" s="337" t="s">
        <v>608</v>
      </c>
      <c r="K20" s="338" t="s">
        <v>48</v>
      </c>
      <c r="L20" s="339" t="s">
        <v>715</v>
      </c>
      <c r="M20" s="339" t="s">
        <v>34</v>
      </c>
      <c r="N20" s="338">
        <v>447511</v>
      </c>
      <c r="O20" s="338" t="s">
        <v>1320</v>
      </c>
      <c r="P20" s="342">
        <v>42963</v>
      </c>
      <c r="Q20" s="343">
        <v>292085640.13999999</v>
      </c>
      <c r="R20" s="343">
        <v>173111909.08785719</v>
      </c>
      <c r="S20" s="338">
        <v>15</v>
      </c>
      <c r="T20" s="340">
        <v>0.13086673661247539</v>
      </c>
      <c r="U20" s="340">
        <v>1.6917398469381495</v>
      </c>
      <c r="V20" s="340">
        <v>0.1445818034577242</v>
      </c>
      <c r="W20" s="340">
        <v>1.4173851171646503</v>
      </c>
      <c r="X20" s="340">
        <v>0.23661111741096308</v>
      </c>
      <c r="Y20" s="340">
        <v>1.7942650862330343</v>
      </c>
      <c r="Z20" s="340">
        <v>0.44224613648684175</v>
      </c>
      <c r="AA20" s="340">
        <v>2.5138704107977605</v>
      </c>
      <c r="AB20" s="340">
        <v>2.7304138096099176E-2</v>
      </c>
      <c r="AC20" s="344">
        <v>1.4025192410855862</v>
      </c>
      <c r="AD20" s="482">
        <v>0</v>
      </c>
      <c r="AE20" s="341" t="s">
        <v>2366</v>
      </c>
      <c r="AF20" s="341" t="s">
        <v>2109</v>
      </c>
      <c r="AG20" s="345" t="s">
        <v>59</v>
      </c>
      <c r="AH20" s="345" t="s">
        <v>2110</v>
      </c>
      <c r="AI20" s="345">
        <v>1000</v>
      </c>
      <c r="AJ20" s="345">
        <v>1000</v>
      </c>
      <c r="AK20" s="345">
        <v>1000</v>
      </c>
      <c r="AL20" s="340">
        <v>1.8000000000000002E-2</v>
      </c>
      <c r="AM20" s="340">
        <v>0.2</v>
      </c>
      <c r="AN20" s="340" t="s">
        <v>64</v>
      </c>
      <c r="AO20" s="338" t="s">
        <v>1323</v>
      </c>
      <c r="AP20" s="341" t="s">
        <v>13</v>
      </c>
      <c r="AQ20" s="347" t="s">
        <v>671</v>
      </c>
      <c r="AR20" s="340">
        <v>5.0003999999999995E-3</v>
      </c>
      <c r="AS20" s="340">
        <v>5.0003999999999995E-3</v>
      </c>
      <c r="AT20" s="340"/>
      <c r="AW20" s="597"/>
      <c r="AX20" s="598"/>
      <c r="AY20" s="598"/>
      <c r="AZ20" s="598"/>
      <c r="BA20" s="598"/>
      <c r="BB20" s="609"/>
      <c r="BC20" s="598"/>
      <c r="BD20" s="598"/>
      <c r="BE20" s="598"/>
      <c r="BF20" s="598"/>
      <c r="BG20" s="610"/>
      <c r="BH20" s="599"/>
      <c r="BI20" s="600"/>
      <c r="BJ20" s="600"/>
      <c r="BK20" s="600"/>
      <c r="BL20" s="210"/>
      <c r="BM20" s="599"/>
      <c r="BN20" s="599"/>
      <c r="BO20" s="599"/>
      <c r="BP20" s="599"/>
      <c r="BQ20" s="599"/>
      <c r="BR20" s="599"/>
      <c r="BS20" s="599"/>
      <c r="BT20" s="599"/>
      <c r="BU20" s="599"/>
      <c r="BV20" s="601"/>
      <c r="BW20" s="598"/>
    </row>
    <row r="21" spans="2:75" ht="15.75" customHeight="1">
      <c r="B21" s="334" t="s">
        <v>181</v>
      </c>
      <c r="C21" s="335">
        <v>34702572000134</v>
      </c>
      <c r="D21" s="336" t="s">
        <v>13</v>
      </c>
      <c r="E21" s="336" t="s">
        <v>616</v>
      </c>
      <c r="F21" s="336" t="s">
        <v>610</v>
      </c>
      <c r="G21" s="337" t="s">
        <v>34</v>
      </c>
      <c r="H21" s="337" t="s">
        <v>1337</v>
      </c>
      <c r="I21" s="337" t="s">
        <v>34</v>
      </c>
      <c r="J21" s="337" t="s">
        <v>611</v>
      </c>
      <c r="K21" s="338" t="s">
        <v>48</v>
      </c>
      <c r="L21" s="339" t="s">
        <v>715</v>
      </c>
      <c r="M21" s="339" t="s">
        <v>34</v>
      </c>
      <c r="N21" s="338">
        <v>530042</v>
      </c>
      <c r="O21" s="338" t="s">
        <v>1320</v>
      </c>
      <c r="P21" s="342">
        <v>43887</v>
      </c>
      <c r="Q21" s="343">
        <v>160338500.55000001</v>
      </c>
      <c r="R21" s="343">
        <v>110361540.92940481</v>
      </c>
      <c r="S21" s="338">
        <v>18</v>
      </c>
      <c r="T21" s="340">
        <v>9.2332971482482096E-2</v>
      </c>
      <c r="U21" s="340">
        <v>1.1936063440297333</v>
      </c>
      <c r="V21" s="340">
        <v>0.1816583617502463</v>
      </c>
      <c r="W21" s="340">
        <v>1.7808593626278741</v>
      </c>
      <c r="X21" s="340">
        <v>0.47422000030213551</v>
      </c>
      <c r="Y21" s="340">
        <v>3.5960964093571217</v>
      </c>
      <c r="Z21" s="340" t="s">
        <v>1414</v>
      </c>
      <c r="AA21" s="340" t="s">
        <v>1414</v>
      </c>
      <c r="AB21" s="340">
        <v>8.8774218113997064E-2</v>
      </c>
      <c r="AC21" s="344">
        <v>0.83069020759402035</v>
      </c>
      <c r="AD21" s="482">
        <v>41036284000153</v>
      </c>
      <c r="AE21" s="341" t="s">
        <v>2218</v>
      </c>
      <c r="AF21" s="341" t="s">
        <v>2115</v>
      </c>
      <c r="AG21" s="345" t="s">
        <v>1428</v>
      </c>
      <c r="AH21" s="345" t="s">
        <v>2107</v>
      </c>
      <c r="AI21" s="345">
        <v>10000</v>
      </c>
      <c r="AJ21" s="345">
        <v>1000</v>
      </c>
      <c r="AK21" s="345">
        <v>0</v>
      </c>
      <c r="AL21" s="340">
        <v>0.02</v>
      </c>
      <c r="AM21" s="340">
        <v>0.2</v>
      </c>
      <c r="AN21" s="340" t="s">
        <v>2124</v>
      </c>
      <c r="AO21" s="338" t="s">
        <v>1323</v>
      </c>
      <c r="AP21" s="341" t="s">
        <v>13</v>
      </c>
      <c r="AQ21" s="347" t="s">
        <v>668</v>
      </c>
      <c r="AR21" s="340">
        <v>4.0000000000000001E-3</v>
      </c>
      <c r="AS21" s="340">
        <v>4.0000000000000001E-3</v>
      </c>
      <c r="AT21" s="340"/>
      <c r="AW21" s="597"/>
      <c r="AX21" s="598"/>
      <c r="AY21" s="598"/>
      <c r="AZ21" s="598"/>
      <c r="BA21" s="598"/>
      <c r="BB21" s="609"/>
      <c r="BC21" s="598"/>
      <c r="BD21" s="598"/>
      <c r="BE21" s="598"/>
      <c r="BF21" s="598"/>
      <c r="BG21" s="610"/>
      <c r="BH21" s="599"/>
      <c r="BI21" s="600"/>
      <c r="BJ21" s="600"/>
      <c r="BK21" s="600"/>
      <c r="BL21" s="210"/>
      <c r="BM21" s="599"/>
      <c r="BN21" s="599"/>
      <c r="BO21" s="599"/>
      <c r="BP21" s="599"/>
      <c r="BQ21" s="599"/>
      <c r="BR21" s="599"/>
      <c r="BS21" s="599"/>
      <c r="BT21" s="599"/>
      <c r="BU21" s="599"/>
      <c r="BV21" s="601"/>
      <c r="BW21" s="598"/>
    </row>
    <row r="22" spans="2:75" ht="15.75" customHeight="1">
      <c r="B22" s="334" t="s">
        <v>1153</v>
      </c>
      <c r="C22" s="335">
        <v>10500884000105</v>
      </c>
      <c r="D22" s="336" t="s">
        <v>14</v>
      </c>
      <c r="E22" s="336" t="s">
        <v>607</v>
      </c>
      <c r="F22" s="336"/>
      <c r="G22" s="337"/>
      <c r="H22" s="337" t="s">
        <v>34</v>
      </c>
      <c r="I22" s="337" t="s">
        <v>34</v>
      </c>
      <c r="J22" s="337" t="s">
        <v>608</v>
      </c>
      <c r="K22" s="338" t="s">
        <v>48</v>
      </c>
      <c r="L22" s="339" t="s">
        <v>715</v>
      </c>
      <c r="M22" s="339" t="s">
        <v>34</v>
      </c>
      <c r="N22" s="338">
        <v>298761</v>
      </c>
      <c r="O22" s="338" t="s">
        <v>1320</v>
      </c>
      <c r="P22" s="342">
        <v>40949</v>
      </c>
      <c r="Q22" s="343">
        <v>1495688879.21</v>
      </c>
      <c r="R22" s="343">
        <v>1578962106.5321434</v>
      </c>
      <c r="S22" s="338">
        <v>29</v>
      </c>
      <c r="T22" s="340">
        <v>8.1465230817971301E-2</v>
      </c>
      <c r="U22" s="340">
        <v>1.053116939279112</v>
      </c>
      <c r="V22" s="340">
        <v>7.2723682335522621E-3</v>
      </c>
      <c r="W22" s="340">
        <v>7.1293525563138685E-2</v>
      </c>
      <c r="X22" s="340">
        <v>0.13115566943890888</v>
      </c>
      <c r="Y22" s="340">
        <v>0.9945772671662787</v>
      </c>
      <c r="Z22" s="340">
        <v>0.34129049214655716</v>
      </c>
      <c r="AA22" s="340">
        <v>1.9400057997326621</v>
      </c>
      <c r="AB22" s="340">
        <v>0.1976683044371278</v>
      </c>
      <c r="AC22" s="344">
        <v>-0.35617818763525028</v>
      </c>
      <c r="AD22" s="482">
        <v>36352539000157</v>
      </c>
      <c r="AE22" s="341" t="s">
        <v>2373</v>
      </c>
      <c r="AF22" s="341" t="s">
        <v>2115</v>
      </c>
      <c r="AG22" s="345" t="s">
        <v>1428</v>
      </c>
      <c r="AH22" s="345" t="s">
        <v>2110</v>
      </c>
      <c r="AI22" s="345">
        <v>5000</v>
      </c>
      <c r="AJ22" s="345">
        <v>1000</v>
      </c>
      <c r="AK22" s="345">
        <v>5000</v>
      </c>
      <c r="AL22" s="340">
        <v>1.8500000000000003E-2</v>
      </c>
      <c r="AM22" s="340">
        <v>0.15</v>
      </c>
      <c r="AN22" s="340" t="s">
        <v>666</v>
      </c>
      <c r="AO22" s="338" t="s">
        <v>1323</v>
      </c>
      <c r="AP22" s="341" t="s">
        <v>716</v>
      </c>
      <c r="AQ22" s="347" t="s">
        <v>659</v>
      </c>
      <c r="AR22" s="340">
        <v>5.3333333333333332E-3</v>
      </c>
      <c r="AS22" s="340">
        <v>5.3333333333333332E-3</v>
      </c>
      <c r="AT22" s="340"/>
      <c r="AW22" s="597"/>
      <c r="AX22" s="598"/>
      <c r="AY22" s="598"/>
      <c r="AZ22" s="598"/>
      <c r="BA22" s="598"/>
      <c r="BB22" s="609"/>
      <c r="BC22" s="598"/>
      <c r="BD22" s="598"/>
      <c r="BE22" s="598"/>
      <c r="BF22" s="598"/>
      <c r="BG22" s="610"/>
      <c r="BH22" s="599"/>
      <c r="BI22" s="600"/>
      <c r="BJ22" s="600"/>
      <c r="BK22" s="600"/>
      <c r="BL22" s="210"/>
      <c r="BM22" s="599"/>
      <c r="BN22" s="599"/>
      <c r="BO22" s="599"/>
      <c r="BP22" s="599"/>
      <c r="BQ22" s="599"/>
      <c r="BR22" s="599"/>
      <c r="BS22" s="599"/>
      <c r="BT22" s="599"/>
      <c r="BU22" s="599"/>
      <c r="BV22" s="601"/>
      <c r="BW22" s="598"/>
    </row>
    <row r="23" spans="2:75" ht="15.75" customHeight="1">
      <c r="B23" s="334" t="s">
        <v>67</v>
      </c>
      <c r="C23" s="335">
        <v>23565803000199</v>
      </c>
      <c r="D23" s="336" t="s">
        <v>13</v>
      </c>
      <c r="E23" s="336" t="s">
        <v>615</v>
      </c>
      <c r="F23" s="336" t="s">
        <v>619</v>
      </c>
      <c r="G23" s="337" t="s">
        <v>34</v>
      </c>
      <c r="H23" s="337" t="s">
        <v>1336</v>
      </c>
      <c r="I23" s="337" t="s">
        <v>34</v>
      </c>
      <c r="J23" s="337" t="s">
        <v>611</v>
      </c>
      <c r="K23" s="338" t="s">
        <v>48</v>
      </c>
      <c r="L23" s="339" t="s">
        <v>715</v>
      </c>
      <c r="M23" s="339" t="s">
        <v>34</v>
      </c>
      <c r="N23" s="338">
        <v>410901</v>
      </c>
      <c r="O23" s="338" t="s">
        <v>1320</v>
      </c>
      <c r="P23" s="342">
        <v>42366</v>
      </c>
      <c r="Q23" s="343">
        <v>3492097347.2800002</v>
      </c>
      <c r="R23" s="343">
        <v>3201378195.6021056</v>
      </c>
      <c r="S23" s="338">
        <v>30</v>
      </c>
      <c r="T23" s="340">
        <v>0.17784887802527871</v>
      </c>
      <c r="U23" s="340">
        <v>2.2990871590200914</v>
      </c>
      <c r="V23" s="340">
        <v>0.21711144540459482</v>
      </c>
      <c r="W23" s="340">
        <v>2.1284181281675516</v>
      </c>
      <c r="X23" s="340">
        <v>0.29528439773602377</v>
      </c>
      <c r="Y23" s="340">
        <v>2.2391952295583377</v>
      </c>
      <c r="Z23" s="340">
        <v>0.38901859935054017</v>
      </c>
      <c r="AA23" s="340">
        <v>2.2113078339722447</v>
      </c>
      <c r="AB23" s="340">
        <v>4.3191210905645046E-2</v>
      </c>
      <c r="AC23" s="344">
        <v>2.3230039996961387</v>
      </c>
      <c r="AD23" s="482">
        <v>21470947000136</v>
      </c>
      <c r="AE23" s="341" t="s">
        <v>2114</v>
      </c>
      <c r="AF23" s="341" t="s">
        <v>2115</v>
      </c>
      <c r="AG23" s="345" t="s">
        <v>1428</v>
      </c>
      <c r="AH23" s="345" t="s">
        <v>2110</v>
      </c>
      <c r="AI23" s="345">
        <v>100000</v>
      </c>
      <c r="AJ23" s="345">
        <v>10000</v>
      </c>
      <c r="AK23" s="345">
        <v>100000</v>
      </c>
      <c r="AL23" s="608">
        <v>1.9E-2</v>
      </c>
      <c r="AM23" s="608">
        <v>0.2</v>
      </c>
      <c r="AN23" s="340" t="s">
        <v>64</v>
      </c>
      <c r="AO23" s="338" t="s">
        <v>1323</v>
      </c>
      <c r="AP23" s="341" t="s">
        <v>13</v>
      </c>
      <c r="AQ23" s="347" t="s">
        <v>664</v>
      </c>
      <c r="AR23" s="340">
        <v>3.8E-3</v>
      </c>
      <c r="AS23" s="340">
        <v>3.8E-3</v>
      </c>
      <c r="AT23" s="340"/>
      <c r="AW23" s="597"/>
      <c r="AX23" s="598"/>
      <c r="AY23" s="598"/>
      <c r="AZ23" s="598"/>
      <c r="BA23" s="598"/>
      <c r="BB23" s="609"/>
      <c r="BC23" s="598"/>
      <c r="BD23" s="598"/>
      <c r="BE23" s="598"/>
      <c r="BF23" s="598"/>
      <c r="BG23" s="610"/>
      <c r="BH23" s="599"/>
      <c r="BI23" s="600"/>
      <c r="BJ23" s="600"/>
      <c r="BK23" s="600"/>
      <c r="BL23" s="210"/>
      <c r="BM23" s="599"/>
      <c r="BN23" s="599"/>
      <c r="BO23" s="599"/>
      <c r="BP23" s="599"/>
      <c r="BQ23" s="599"/>
      <c r="BR23" s="599"/>
      <c r="BS23" s="599"/>
      <c r="BT23" s="599"/>
      <c r="BU23" s="599"/>
      <c r="BV23" s="601"/>
      <c r="BW23" s="598"/>
    </row>
    <row r="24" spans="2:75" ht="15.75" customHeight="1">
      <c r="B24" s="334" t="s">
        <v>870</v>
      </c>
      <c r="C24" s="335">
        <v>17816013000136</v>
      </c>
      <c r="D24" s="336" t="s">
        <v>13</v>
      </c>
      <c r="E24" s="336" t="s">
        <v>615</v>
      </c>
      <c r="F24" s="336" t="s">
        <v>619</v>
      </c>
      <c r="G24" s="337" t="s">
        <v>34</v>
      </c>
      <c r="H24" s="337" t="s">
        <v>1336</v>
      </c>
      <c r="I24" s="337" t="s">
        <v>34</v>
      </c>
      <c r="J24" s="337" t="s">
        <v>611</v>
      </c>
      <c r="K24" s="338" t="s">
        <v>48</v>
      </c>
      <c r="L24" s="339" t="s">
        <v>715</v>
      </c>
      <c r="M24" s="339" t="s">
        <v>34</v>
      </c>
      <c r="N24" s="338">
        <v>336246</v>
      </c>
      <c r="O24" s="338" t="s">
        <v>1320</v>
      </c>
      <c r="P24" s="342">
        <v>41397</v>
      </c>
      <c r="Q24" s="343">
        <v>80507937.189999998</v>
      </c>
      <c r="R24" s="343">
        <v>94410669.394166589</v>
      </c>
      <c r="S24" s="338">
        <v>30</v>
      </c>
      <c r="T24" s="340">
        <v>0.14295555801973348</v>
      </c>
      <c r="U24" s="340">
        <v>1.8480144007824748</v>
      </c>
      <c r="V24" s="340">
        <v>0.15565903024030936</v>
      </c>
      <c r="W24" s="340">
        <v>1.5259789789481268</v>
      </c>
      <c r="X24" s="340">
        <v>0.23983674582406711</v>
      </c>
      <c r="Y24" s="340">
        <v>1.8187256124590334</v>
      </c>
      <c r="Z24" s="340">
        <v>0.35305200740386811</v>
      </c>
      <c r="AA24" s="340">
        <v>2.0068620654004121</v>
      </c>
      <c r="AB24" s="340">
        <v>4.0698197479481391E-2</v>
      </c>
      <c r="AC24" s="344">
        <v>1.1888797221737932</v>
      </c>
      <c r="AD24" s="482">
        <v>8893082000152</v>
      </c>
      <c r="AE24" s="341" t="s">
        <v>2120</v>
      </c>
      <c r="AF24" s="341" t="s">
        <v>2106</v>
      </c>
      <c r="AG24" s="345" t="s">
        <v>1427</v>
      </c>
      <c r="AH24" s="345" t="s">
        <v>2110</v>
      </c>
      <c r="AI24" s="345">
        <v>1000</v>
      </c>
      <c r="AJ24" s="345">
        <v>1000</v>
      </c>
      <c r="AK24" s="345">
        <v>1000</v>
      </c>
      <c r="AL24" s="340">
        <v>0</v>
      </c>
      <c r="AM24" s="340" t="s">
        <v>34</v>
      </c>
      <c r="AN24" s="340" t="s">
        <v>2124</v>
      </c>
      <c r="AO24" s="338" t="s">
        <v>1323</v>
      </c>
      <c r="AP24" s="341" t="s">
        <v>13</v>
      </c>
      <c r="AQ24" s="347" t="s">
        <v>668</v>
      </c>
      <c r="AR24" s="340">
        <v>3.96E-3</v>
      </c>
      <c r="AS24" s="340">
        <v>3.96E-3</v>
      </c>
      <c r="AT24" s="340"/>
      <c r="AW24" s="597"/>
      <c r="AX24" s="598"/>
      <c r="AY24" s="598"/>
      <c r="AZ24" s="598"/>
      <c r="BA24" s="598"/>
      <c r="BB24" s="609"/>
      <c r="BC24" s="598"/>
      <c r="BD24" s="598"/>
      <c r="BE24" s="598"/>
      <c r="BF24" s="598"/>
      <c r="BG24" s="610"/>
      <c r="BH24" s="599"/>
      <c r="BI24" s="600"/>
      <c r="BJ24" s="600"/>
      <c r="BK24" s="600"/>
      <c r="BL24" s="210"/>
      <c r="BM24" s="599"/>
      <c r="BN24" s="599"/>
      <c r="BO24" s="599"/>
      <c r="BP24" s="599"/>
      <c r="BQ24" s="599"/>
      <c r="BR24" s="599"/>
      <c r="BS24" s="599"/>
      <c r="BT24" s="599"/>
      <c r="BU24" s="599"/>
      <c r="BV24" s="601"/>
      <c r="BW24" s="598"/>
    </row>
    <row r="25" spans="2:75" ht="15.75" customHeight="1">
      <c r="B25" s="334" t="s">
        <v>21</v>
      </c>
      <c r="C25" s="335">
        <v>8893082000152</v>
      </c>
      <c r="D25" s="336" t="s">
        <v>13</v>
      </c>
      <c r="E25" s="336" t="s">
        <v>615</v>
      </c>
      <c r="F25" s="336" t="s">
        <v>619</v>
      </c>
      <c r="G25" s="337" t="s">
        <v>34</v>
      </c>
      <c r="H25" s="337" t="s">
        <v>1336</v>
      </c>
      <c r="I25" s="337" t="s">
        <v>34</v>
      </c>
      <c r="J25" s="337" t="s">
        <v>611</v>
      </c>
      <c r="K25" s="338" t="s">
        <v>48</v>
      </c>
      <c r="L25" s="339" t="s">
        <v>715</v>
      </c>
      <c r="M25" s="339" t="s">
        <v>34</v>
      </c>
      <c r="N25" s="338">
        <v>211788</v>
      </c>
      <c r="O25" s="338" t="s">
        <v>1320</v>
      </c>
      <c r="P25" s="342">
        <v>39629</v>
      </c>
      <c r="Q25" s="343">
        <v>1039042229.36</v>
      </c>
      <c r="R25" s="343">
        <v>1115275200.4820235</v>
      </c>
      <c r="S25" s="338">
        <v>30</v>
      </c>
      <c r="T25" s="340">
        <v>0.14334586431711482</v>
      </c>
      <c r="U25" s="340">
        <v>1.8530599664692404</v>
      </c>
      <c r="V25" s="340">
        <v>0.15603999884744879</v>
      </c>
      <c r="W25" s="340">
        <v>1.5297137451562706</v>
      </c>
      <c r="X25" s="340">
        <v>0.24164804189317612</v>
      </c>
      <c r="Y25" s="340">
        <v>1.832460999592127</v>
      </c>
      <c r="Z25" s="340">
        <v>0.35755975055731692</v>
      </c>
      <c r="AA25" s="340">
        <v>2.0324855388420358</v>
      </c>
      <c r="AB25" s="340">
        <v>4.0993004385194605E-2</v>
      </c>
      <c r="AC25" s="344">
        <v>1.1886673540567896</v>
      </c>
      <c r="AD25" s="482">
        <v>8875020000118</v>
      </c>
      <c r="AE25" s="341" t="s">
        <v>2252</v>
      </c>
      <c r="AF25" s="341" t="s">
        <v>2112</v>
      </c>
      <c r="AG25" s="345" t="s">
        <v>719</v>
      </c>
      <c r="AH25" s="345" t="s">
        <v>2110</v>
      </c>
      <c r="AI25" s="345">
        <v>50000</v>
      </c>
      <c r="AJ25" s="345">
        <v>25000</v>
      </c>
      <c r="AK25" s="345">
        <v>50000</v>
      </c>
      <c r="AL25" s="340">
        <v>1.975E-2</v>
      </c>
      <c r="AM25" s="340">
        <v>0.2</v>
      </c>
      <c r="AN25" s="340" t="s">
        <v>64</v>
      </c>
      <c r="AO25" s="338" t="s">
        <v>1323</v>
      </c>
      <c r="AP25" s="341" t="s">
        <v>13</v>
      </c>
      <c r="AQ25" s="347" t="s">
        <v>668</v>
      </c>
      <c r="AR25" s="340">
        <v>3.9499999999999995E-3</v>
      </c>
      <c r="AS25" s="340">
        <v>3.9499999999999995E-3</v>
      </c>
      <c r="AT25" s="340"/>
      <c r="AW25" s="597"/>
      <c r="AX25" s="598"/>
      <c r="AY25" s="598"/>
      <c r="AZ25" s="598"/>
      <c r="BA25" s="598"/>
      <c r="BB25" s="609"/>
      <c r="BC25" s="598"/>
      <c r="BD25" s="598"/>
      <c r="BE25" s="598"/>
      <c r="BF25" s="598"/>
      <c r="BG25" s="610"/>
      <c r="BH25" s="599"/>
      <c r="BI25" s="600"/>
      <c r="BJ25" s="600"/>
      <c r="BK25" s="600"/>
      <c r="BL25" s="210"/>
      <c r="BM25" s="599"/>
      <c r="BN25" s="599"/>
      <c r="BO25" s="599"/>
      <c r="BP25" s="599"/>
      <c r="BQ25" s="599"/>
      <c r="BR25" s="599"/>
      <c r="BS25" s="599"/>
      <c r="BT25" s="599"/>
      <c r="BU25" s="599"/>
      <c r="BV25" s="601"/>
      <c r="BW25" s="598"/>
    </row>
    <row r="26" spans="2:75" ht="15.75" customHeight="1">
      <c r="B26" s="334" t="s">
        <v>515</v>
      </c>
      <c r="C26" s="335">
        <v>9289134000149</v>
      </c>
      <c r="D26" s="336" t="s">
        <v>13</v>
      </c>
      <c r="E26" s="336" t="s">
        <v>615</v>
      </c>
      <c r="F26" s="336" t="s">
        <v>619</v>
      </c>
      <c r="G26" s="337" t="s">
        <v>34</v>
      </c>
      <c r="H26" s="337" t="s">
        <v>1336</v>
      </c>
      <c r="I26" s="337" t="s">
        <v>34</v>
      </c>
      <c r="J26" s="337" t="s">
        <v>611</v>
      </c>
      <c r="K26" s="338" t="s">
        <v>48</v>
      </c>
      <c r="L26" s="339" t="s">
        <v>715</v>
      </c>
      <c r="M26" s="339" t="s">
        <v>34</v>
      </c>
      <c r="N26" s="338">
        <v>211796</v>
      </c>
      <c r="O26" s="338" t="s">
        <v>1320</v>
      </c>
      <c r="P26" s="342">
        <v>39629</v>
      </c>
      <c r="Q26" s="343">
        <v>253849908.16</v>
      </c>
      <c r="R26" s="343">
        <v>241360687.21253973</v>
      </c>
      <c r="S26" s="338">
        <v>30</v>
      </c>
      <c r="T26" s="340">
        <v>0.14417275198155566</v>
      </c>
      <c r="U26" s="340">
        <v>1.8637493047005327</v>
      </c>
      <c r="V26" s="340">
        <v>0.15676840068528763</v>
      </c>
      <c r="W26" s="340">
        <v>1.5368545187500238</v>
      </c>
      <c r="X26" s="340">
        <v>0.24315884854620307</v>
      </c>
      <c r="Y26" s="340">
        <v>1.8439177208959976</v>
      </c>
      <c r="Z26" s="340">
        <v>0.3625755309329155</v>
      </c>
      <c r="AA26" s="340">
        <v>2.0609968605540625</v>
      </c>
      <c r="AB26" s="340">
        <v>4.1281109483702887E-2</v>
      </c>
      <c r="AC26" s="344">
        <v>1.1959251403768398</v>
      </c>
      <c r="AD26" s="482">
        <v>9289155000164</v>
      </c>
      <c r="AE26" s="341" t="s">
        <v>2252</v>
      </c>
      <c r="AF26" s="341" t="s">
        <v>2112</v>
      </c>
      <c r="AG26" s="345" t="s">
        <v>719</v>
      </c>
      <c r="AH26" s="345" t="s">
        <v>2107</v>
      </c>
      <c r="AI26" s="345">
        <v>100000</v>
      </c>
      <c r="AJ26" s="345">
        <v>50000</v>
      </c>
      <c r="AK26" s="345">
        <v>100000</v>
      </c>
      <c r="AL26" s="340">
        <v>1.975E-2</v>
      </c>
      <c r="AM26" s="340">
        <v>0.2</v>
      </c>
      <c r="AN26" s="340" t="s">
        <v>64</v>
      </c>
      <c r="AO26" s="338" t="s">
        <v>1323</v>
      </c>
      <c r="AP26" s="341" t="s">
        <v>13</v>
      </c>
      <c r="AQ26" s="347" t="s">
        <v>668</v>
      </c>
      <c r="AR26" s="340">
        <v>3.9499999999999995E-3</v>
      </c>
      <c r="AS26" s="340">
        <v>3.9499999999999995E-3</v>
      </c>
      <c r="AT26" s="340"/>
      <c r="AW26" s="597"/>
      <c r="AX26" s="598"/>
      <c r="AY26" s="598"/>
      <c r="AZ26" s="598"/>
      <c r="BA26" s="598"/>
      <c r="BB26" s="609"/>
      <c r="BC26" s="598"/>
      <c r="BD26" s="598"/>
      <c r="BE26" s="598"/>
      <c r="BF26" s="598"/>
      <c r="BG26" s="610"/>
      <c r="BH26" s="599"/>
      <c r="BI26" s="600"/>
      <c r="BJ26" s="600"/>
      <c r="BK26" s="600"/>
      <c r="BL26" s="210"/>
      <c r="BM26" s="599"/>
      <c r="BN26" s="599"/>
      <c r="BO26" s="599"/>
      <c r="BP26" s="599"/>
      <c r="BQ26" s="599"/>
      <c r="BR26" s="599"/>
      <c r="BS26" s="599"/>
      <c r="BT26" s="599"/>
      <c r="BU26" s="599"/>
      <c r="BV26" s="601"/>
      <c r="BW26" s="598"/>
    </row>
    <row r="27" spans="2:75" ht="15.75" customHeight="1">
      <c r="B27" s="334" t="s">
        <v>775</v>
      </c>
      <c r="C27" s="335">
        <v>30910553000142</v>
      </c>
      <c r="D27" s="336" t="s">
        <v>11</v>
      </c>
      <c r="E27" s="336" t="s">
        <v>620</v>
      </c>
      <c r="F27" s="336" t="s">
        <v>663</v>
      </c>
      <c r="G27" s="337" t="s">
        <v>738</v>
      </c>
      <c r="H27" s="337" t="s">
        <v>34</v>
      </c>
      <c r="I27" s="337"/>
      <c r="J27" s="337" t="s">
        <v>608</v>
      </c>
      <c r="K27" s="338" t="s">
        <v>48</v>
      </c>
      <c r="L27" s="339" t="s">
        <v>715</v>
      </c>
      <c r="M27" s="339" t="s">
        <v>34</v>
      </c>
      <c r="N27" s="338">
        <v>474843</v>
      </c>
      <c r="O27" s="338" t="s">
        <v>1323</v>
      </c>
      <c r="P27" s="342">
        <v>43336</v>
      </c>
      <c r="Q27" s="343">
        <v>1204437524.0599999</v>
      </c>
      <c r="R27" s="343">
        <v>1291801958.8776584</v>
      </c>
      <c r="S27" s="338">
        <v>31</v>
      </c>
      <c r="T27" s="340">
        <v>8.9764313442494581E-2</v>
      </c>
      <c r="U27" s="340">
        <v>1.1604008001926245</v>
      </c>
      <c r="V27" s="340">
        <v>0.12369096118195766</v>
      </c>
      <c r="W27" s="340">
        <v>1.2125850094155193</v>
      </c>
      <c r="X27" s="340">
        <v>0.20515526014753838</v>
      </c>
      <c r="Y27" s="340">
        <v>1.5557296063161568</v>
      </c>
      <c r="Z27" s="340">
        <v>0.22851824960889111</v>
      </c>
      <c r="AA27" s="340">
        <v>1.2989718137112103</v>
      </c>
      <c r="AB27" s="340">
        <v>2.1231223573375882E-3</v>
      </c>
      <c r="AC27" s="344">
        <v>9.1826682309965388</v>
      </c>
      <c r="AD27" s="482">
        <v>34474470000109</v>
      </c>
      <c r="AE27" s="341" t="s">
        <v>2149</v>
      </c>
      <c r="AF27" s="341" t="s">
        <v>2115</v>
      </c>
      <c r="AG27" s="345" t="s">
        <v>1428</v>
      </c>
      <c r="AH27" s="345" t="s">
        <v>2110</v>
      </c>
      <c r="AI27" s="345">
        <v>1000</v>
      </c>
      <c r="AJ27" s="345">
        <v>1000</v>
      </c>
      <c r="AK27" s="345">
        <v>1000</v>
      </c>
      <c r="AL27" s="608">
        <v>5.0000000000000001E-3</v>
      </c>
      <c r="AM27" s="608" t="s">
        <v>34</v>
      </c>
      <c r="AN27" s="340" t="s">
        <v>64</v>
      </c>
      <c r="AO27" s="338" t="s">
        <v>1323</v>
      </c>
      <c r="AP27" s="341" t="s">
        <v>11</v>
      </c>
      <c r="AQ27" s="347" t="s">
        <v>662</v>
      </c>
      <c r="AR27" s="340">
        <v>1.4000000000000002E-3</v>
      </c>
      <c r="AS27" s="340">
        <v>1.4000000000000002E-3</v>
      </c>
      <c r="AT27" s="340"/>
      <c r="AW27" s="597"/>
      <c r="AX27" s="598"/>
      <c r="AY27" s="598"/>
      <c r="AZ27" s="598"/>
      <c r="BA27" s="598"/>
      <c r="BB27" s="609"/>
      <c r="BC27" s="598"/>
      <c r="BD27" s="598"/>
      <c r="BE27" s="598"/>
      <c r="BF27" s="598"/>
      <c r="BG27" s="610"/>
      <c r="BH27" s="599"/>
      <c r="BI27" s="600"/>
      <c r="BJ27" s="600"/>
      <c r="BK27" s="600"/>
      <c r="BL27" s="210"/>
      <c r="BM27" s="599"/>
      <c r="BN27" s="599"/>
      <c r="BO27" s="599"/>
      <c r="BP27" s="599"/>
      <c r="BQ27" s="599"/>
      <c r="BR27" s="599"/>
      <c r="BS27" s="599"/>
      <c r="BT27" s="599"/>
      <c r="BU27" s="599"/>
      <c r="BV27" s="601"/>
      <c r="BW27" s="598"/>
    </row>
    <row r="28" spans="2:75" ht="15.75" customHeight="1">
      <c r="B28" s="334" t="s">
        <v>1194</v>
      </c>
      <c r="C28" s="335">
        <v>26773148000152</v>
      </c>
      <c r="D28" s="336" t="s">
        <v>11</v>
      </c>
      <c r="E28" s="336" t="s">
        <v>620</v>
      </c>
      <c r="F28" s="336" t="s">
        <v>663</v>
      </c>
      <c r="G28" s="337" t="s">
        <v>738</v>
      </c>
      <c r="H28" s="337" t="s">
        <v>34</v>
      </c>
      <c r="I28" s="337"/>
      <c r="J28" s="337" t="s">
        <v>608</v>
      </c>
      <c r="K28" s="338" t="s">
        <v>48</v>
      </c>
      <c r="L28" s="339" t="s">
        <v>715</v>
      </c>
      <c r="M28" s="339" t="s">
        <v>34</v>
      </c>
      <c r="N28" s="338">
        <v>439282</v>
      </c>
      <c r="O28" s="338" t="s">
        <v>1320</v>
      </c>
      <c r="P28" s="342">
        <v>42858</v>
      </c>
      <c r="Q28" s="343">
        <v>277087108.30000001</v>
      </c>
      <c r="R28" s="343">
        <v>142065743.89761916</v>
      </c>
      <c r="S28" s="338">
        <v>31</v>
      </c>
      <c r="T28" s="340">
        <v>9.2030674151289515E-2</v>
      </c>
      <c r="U28" s="340">
        <v>1.1896984874266001</v>
      </c>
      <c r="V28" s="340">
        <v>0.12399250525432159</v>
      </c>
      <c r="W28" s="340">
        <v>1.2155411496082431</v>
      </c>
      <c r="X28" s="340">
        <v>0.19703341521582263</v>
      </c>
      <c r="Y28" s="340">
        <v>1.4941401807801395</v>
      </c>
      <c r="Z28" s="340">
        <v>0.24210112650385995</v>
      </c>
      <c r="AA28" s="340">
        <v>1.3761812893914724</v>
      </c>
      <c r="AB28" s="340">
        <v>2.6188034227482538E-3</v>
      </c>
      <c r="AC28" s="344">
        <v>7.5475453784774391</v>
      </c>
      <c r="AD28" s="482">
        <v>24444154000130</v>
      </c>
      <c r="AE28" s="341" t="s">
        <v>2395</v>
      </c>
      <c r="AF28" s="341" t="s">
        <v>2115</v>
      </c>
      <c r="AG28" s="345" t="s">
        <v>1428</v>
      </c>
      <c r="AH28" s="345" t="s">
        <v>2107</v>
      </c>
      <c r="AI28" s="345">
        <v>1000</v>
      </c>
      <c r="AJ28" s="345">
        <v>100</v>
      </c>
      <c r="AK28" s="345">
        <v>100</v>
      </c>
      <c r="AL28" s="340">
        <v>3.4999999999999996E-3</v>
      </c>
      <c r="AM28" s="340">
        <v>0.2</v>
      </c>
      <c r="AN28" s="340" t="s">
        <v>64</v>
      </c>
      <c r="AO28" s="338" t="s">
        <v>1323</v>
      </c>
      <c r="AP28" s="341" t="s">
        <v>11</v>
      </c>
      <c r="AQ28" s="347" t="s">
        <v>1371</v>
      </c>
      <c r="AR28" s="340">
        <v>1.5983333333333333E-3</v>
      </c>
      <c r="AS28" s="340">
        <v>1.5983333333333333E-3</v>
      </c>
      <c r="AT28" s="340"/>
      <c r="AW28" s="597"/>
      <c r="AX28" s="598"/>
      <c r="AY28" s="598"/>
      <c r="AZ28" s="598"/>
      <c r="BA28" s="598"/>
      <c r="BB28" s="609"/>
      <c r="BC28" s="598"/>
      <c r="BD28" s="598"/>
      <c r="BE28" s="598"/>
      <c r="BF28" s="598"/>
      <c r="BG28" s="610"/>
      <c r="BH28" s="599"/>
      <c r="BI28" s="600"/>
      <c r="BJ28" s="600"/>
      <c r="BK28" s="600"/>
      <c r="BL28" s="210"/>
      <c r="BM28" s="599"/>
      <c r="BN28" s="599"/>
      <c r="BO28" s="599"/>
      <c r="BP28" s="599"/>
      <c r="BQ28" s="599"/>
      <c r="BR28" s="599"/>
      <c r="BS28" s="599"/>
      <c r="BT28" s="599"/>
      <c r="BU28" s="599"/>
      <c r="BV28" s="601"/>
      <c r="BW28" s="598"/>
    </row>
    <row r="29" spans="2:75" ht="15.75" customHeight="1">
      <c r="B29" s="334" t="s">
        <v>771</v>
      </c>
      <c r="C29" s="335">
        <v>30910199000156</v>
      </c>
      <c r="D29" s="336" t="s">
        <v>11</v>
      </c>
      <c r="E29" s="336" t="s">
        <v>621</v>
      </c>
      <c r="F29" s="336" t="s">
        <v>692</v>
      </c>
      <c r="G29" s="337" t="s">
        <v>738</v>
      </c>
      <c r="H29" s="337" t="s">
        <v>34</v>
      </c>
      <c r="I29" s="337" t="s">
        <v>34</v>
      </c>
      <c r="J29" s="337" t="s">
        <v>608</v>
      </c>
      <c r="K29" s="338" t="s">
        <v>48</v>
      </c>
      <c r="L29" s="339" t="s">
        <v>715</v>
      </c>
      <c r="M29" s="339" t="s">
        <v>34</v>
      </c>
      <c r="N29" s="338">
        <v>477664</v>
      </c>
      <c r="O29" s="338" t="s">
        <v>1320</v>
      </c>
      <c r="P29" s="342">
        <v>43336</v>
      </c>
      <c r="Q29" s="343">
        <v>643022955.78999996</v>
      </c>
      <c r="R29" s="343">
        <v>630687552.91484106</v>
      </c>
      <c r="S29" s="338">
        <v>31</v>
      </c>
      <c r="T29" s="340">
        <v>6.7007830327898699E-2</v>
      </c>
      <c r="U29" s="340">
        <v>0.86622330132873782</v>
      </c>
      <c r="V29" s="340">
        <v>0.10327491195265925</v>
      </c>
      <c r="W29" s="340">
        <v>1.0124394611040426</v>
      </c>
      <c r="X29" s="340">
        <v>0.2036328890212471</v>
      </c>
      <c r="Y29" s="340">
        <v>1.5441851895107139</v>
      </c>
      <c r="Z29" s="340">
        <v>0.29353267937500438</v>
      </c>
      <c r="AA29" s="340">
        <v>1.6685349094168165</v>
      </c>
      <c r="AB29" s="340">
        <v>3.6017926739333413E-2</v>
      </c>
      <c r="AC29" s="344">
        <v>4.9846334755788563E-2</v>
      </c>
      <c r="AD29" s="482">
        <v>32319373000116</v>
      </c>
      <c r="AE29" s="341" t="s">
        <v>2149</v>
      </c>
      <c r="AF29" s="341" t="s">
        <v>2115</v>
      </c>
      <c r="AG29" s="345" t="s">
        <v>1428</v>
      </c>
      <c r="AH29" s="345" t="s">
        <v>2110</v>
      </c>
      <c r="AI29" s="345">
        <v>500</v>
      </c>
      <c r="AJ29" s="345">
        <v>100</v>
      </c>
      <c r="AK29" s="345">
        <v>100</v>
      </c>
      <c r="AL29" s="608">
        <v>6.9999999999999993E-3</v>
      </c>
      <c r="AM29" s="608" t="s">
        <v>34</v>
      </c>
      <c r="AN29" s="340" t="s">
        <v>636</v>
      </c>
      <c r="AO29" s="338" t="s">
        <v>1323</v>
      </c>
      <c r="AP29" s="341" t="s">
        <v>11</v>
      </c>
      <c r="AQ29" s="347" t="s">
        <v>675</v>
      </c>
      <c r="AR29" s="340">
        <v>1.9600000000000004E-3</v>
      </c>
      <c r="AS29" s="340">
        <v>1.9600000000000004E-3</v>
      </c>
      <c r="AT29" s="340"/>
      <c r="AW29" s="597"/>
      <c r="AX29" s="598"/>
      <c r="AY29" s="598"/>
      <c r="AZ29" s="598"/>
      <c r="BA29" s="598"/>
      <c r="BB29" s="609"/>
      <c r="BC29" s="598"/>
      <c r="BD29" s="598"/>
      <c r="BE29" s="598"/>
      <c r="BF29" s="598"/>
      <c r="BG29" s="610"/>
      <c r="BH29" s="599"/>
      <c r="BI29" s="600"/>
      <c r="BJ29" s="600"/>
      <c r="BK29" s="600"/>
      <c r="BL29" s="210"/>
      <c r="BM29" s="599"/>
      <c r="BN29" s="599"/>
      <c r="BO29" s="599"/>
      <c r="BP29" s="599"/>
      <c r="BQ29" s="599"/>
      <c r="BR29" s="599"/>
      <c r="BS29" s="599"/>
      <c r="BT29" s="599"/>
      <c r="BU29" s="599"/>
      <c r="BV29" s="601"/>
      <c r="BW29" s="598"/>
    </row>
    <row r="30" spans="2:75" ht="15.75" customHeight="1">
      <c r="B30" s="334" t="s">
        <v>772</v>
      </c>
      <c r="C30" s="335">
        <v>37368116000198</v>
      </c>
      <c r="D30" s="336" t="s">
        <v>11</v>
      </c>
      <c r="E30" s="336" t="s">
        <v>621</v>
      </c>
      <c r="F30" s="336" t="s">
        <v>692</v>
      </c>
      <c r="G30" s="337" t="s">
        <v>866</v>
      </c>
      <c r="H30" s="337" t="s">
        <v>34</v>
      </c>
      <c r="I30" s="337"/>
      <c r="J30" s="337" t="s">
        <v>608</v>
      </c>
      <c r="K30" s="338" t="s">
        <v>48</v>
      </c>
      <c r="L30" s="339" t="s">
        <v>715</v>
      </c>
      <c r="M30" s="339" t="s">
        <v>34</v>
      </c>
      <c r="N30" s="338">
        <v>547263</v>
      </c>
      <c r="O30" s="338" t="s">
        <v>1320</v>
      </c>
      <c r="P30" s="342">
        <v>44041</v>
      </c>
      <c r="Q30" s="343">
        <v>39749749.409999996</v>
      </c>
      <c r="R30" s="343">
        <v>55493641.621388875</v>
      </c>
      <c r="S30" s="338">
        <v>31</v>
      </c>
      <c r="T30" s="340">
        <v>4.5558817931812268E-2</v>
      </c>
      <c r="U30" s="340">
        <v>0.58894773163694647</v>
      </c>
      <c r="V30" s="340">
        <v>6.2798709258773844E-2</v>
      </c>
      <c r="W30" s="340">
        <v>0.61563733299648971</v>
      </c>
      <c r="X30" s="340">
        <v>0.17306534251846273</v>
      </c>
      <c r="Y30" s="340">
        <v>1.3123859314627933</v>
      </c>
      <c r="Z30" s="340" t="s">
        <v>1414</v>
      </c>
      <c r="AA30" s="340" t="s">
        <v>1414</v>
      </c>
      <c r="AB30" s="340">
        <v>6.5377679878984518E-2</v>
      </c>
      <c r="AC30" s="344">
        <v>-0.52181275136622463</v>
      </c>
      <c r="AD30" s="482">
        <v>37368078000173</v>
      </c>
      <c r="AE30" s="341" t="s">
        <v>2149</v>
      </c>
      <c r="AF30" s="341" t="s">
        <v>2115</v>
      </c>
      <c r="AG30" s="345" t="s">
        <v>1428</v>
      </c>
      <c r="AH30" s="345" t="s">
        <v>2110</v>
      </c>
      <c r="AI30" s="345">
        <v>500</v>
      </c>
      <c r="AJ30" s="345">
        <v>100</v>
      </c>
      <c r="AK30" s="345">
        <v>100</v>
      </c>
      <c r="AL30" s="608">
        <v>6.9999999999999993E-3</v>
      </c>
      <c r="AM30" s="608" t="s">
        <v>34</v>
      </c>
      <c r="AN30" s="340" t="s">
        <v>636</v>
      </c>
      <c r="AO30" s="338" t="s">
        <v>1323</v>
      </c>
      <c r="AP30" s="341" t="s">
        <v>11</v>
      </c>
      <c r="AQ30" s="347" t="s">
        <v>675</v>
      </c>
      <c r="AR30" s="340">
        <v>1.8666666666666666E-3</v>
      </c>
      <c r="AS30" s="340">
        <v>1.8666666666666666E-3</v>
      </c>
      <c r="AT30" s="340"/>
      <c r="AW30" s="597"/>
      <c r="AX30" s="598"/>
      <c r="AY30" s="598"/>
      <c r="AZ30" s="598"/>
      <c r="BA30" s="598"/>
      <c r="BB30" s="609"/>
      <c r="BC30" s="598"/>
      <c r="BD30" s="598"/>
      <c r="BE30" s="598"/>
      <c r="BF30" s="598"/>
      <c r="BG30" s="610"/>
      <c r="BH30" s="599"/>
      <c r="BI30" s="600"/>
      <c r="BJ30" s="600"/>
      <c r="BK30" s="600"/>
      <c r="BL30" s="210"/>
      <c r="BM30" s="599"/>
      <c r="BN30" s="599"/>
      <c r="BO30" s="599"/>
      <c r="BP30" s="599"/>
      <c r="BQ30" s="599"/>
      <c r="BR30" s="599"/>
      <c r="BS30" s="599"/>
      <c r="BT30" s="599"/>
      <c r="BU30" s="599"/>
      <c r="BV30" s="601"/>
      <c r="BW30" s="598"/>
    </row>
    <row r="31" spans="2:75" ht="15.75" customHeight="1">
      <c r="B31" s="334" t="s">
        <v>292</v>
      </c>
      <c r="C31" s="335">
        <v>24140256000162</v>
      </c>
      <c r="D31" s="336" t="s">
        <v>13</v>
      </c>
      <c r="E31" s="336" t="s">
        <v>616</v>
      </c>
      <c r="F31" s="336" t="s">
        <v>617</v>
      </c>
      <c r="G31" s="337" t="s">
        <v>34</v>
      </c>
      <c r="H31" s="337" t="s">
        <v>865</v>
      </c>
      <c r="I31" s="337" t="s">
        <v>34</v>
      </c>
      <c r="J31" s="337" t="s">
        <v>608</v>
      </c>
      <c r="K31" s="338" t="s">
        <v>48</v>
      </c>
      <c r="L31" s="339" t="s">
        <v>715</v>
      </c>
      <c r="M31" s="339" t="s">
        <v>34</v>
      </c>
      <c r="N31" s="338">
        <v>427977</v>
      </c>
      <c r="O31" s="338" t="s">
        <v>1320</v>
      </c>
      <c r="P31" s="342">
        <v>42500</v>
      </c>
      <c r="Q31" s="343">
        <v>622151666.51999998</v>
      </c>
      <c r="R31" s="343">
        <v>538023822.02928579</v>
      </c>
      <c r="S31" s="338">
        <v>31</v>
      </c>
      <c r="T31" s="340">
        <v>0.1309293432338472</v>
      </c>
      <c r="U31" s="340">
        <v>1.6925491749522688</v>
      </c>
      <c r="V31" s="340">
        <v>0.22693557480227855</v>
      </c>
      <c r="W31" s="340">
        <v>2.2247274455530426</v>
      </c>
      <c r="X31" s="340">
        <v>0.20449431920362482</v>
      </c>
      <c r="Y31" s="340">
        <v>1.5507175710715648</v>
      </c>
      <c r="Z31" s="340">
        <v>0.43228124225074449</v>
      </c>
      <c r="AA31" s="340">
        <v>2.4572267214580359</v>
      </c>
      <c r="AB31" s="340">
        <v>5.6969561436926955E-2</v>
      </c>
      <c r="AC31" s="344">
        <v>1.9144414290086567</v>
      </c>
      <c r="AD31" s="482">
        <v>24119428000116</v>
      </c>
      <c r="AE31" s="341" t="s">
        <v>2323</v>
      </c>
      <c r="AF31" s="341" t="s">
        <v>2109</v>
      </c>
      <c r="AG31" s="345" t="s">
        <v>59</v>
      </c>
      <c r="AH31" s="345" t="s">
        <v>2110</v>
      </c>
      <c r="AI31" s="345">
        <v>1000</v>
      </c>
      <c r="AJ31" s="345">
        <v>500</v>
      </c>
      <c r="AK31" s="345">
        <v>1000</v>
      </c>
      <c r="AL31" s="340">
        <v>1.8500000000000003E-2</v>
      </c>
      <c r="AM31" s="340">
        <v>0.2</v>
      </c>
      <c r="AN31" s="340" t="s">
        <v>64</v>
      </c>
      <c r="AO31" s="338" t="s">
        <v>1323</v>
      </c>
      <c r="AP31" s="341" t="s">
        <v>13</v>
      </c>
      <c r="AQ31" s="347" t="s">
        <v>674</v>
      </c>
      <c r="AR31" s="340">
        <v>4.933333333333333E-3</v>
      </c>
      <c r="AS31" s="340">
        <v>4.933333333333333E-3</v>
      </c>
      <c r="AT31" s="340"/>
      <c r="AW31" s="597"/>
      <c r="AX31" s="598"/>
      <c r="AY31" s="598"/>
      <c r="AZ31" s="598"/>
      <c r="BA31" s="598"/>
      <c r="BB31" s="609"/>
      <c r="BC31" s="598"/>
      <c r="BD31" s="598"/>
      <c r="BE31" s="598"/>
      <c r="BF31" s="598"/>
      <c r="BG31" s="610"/>
      <c r="BH31" s="599"/>
      <c r="BI31" s="600"/>
      <c r="BJ31" s="600"/>
      <c r="BK31" s="600"/>
      <c r="BL31" s="210"/>
      <c r="BM31" s="599"/>
      <c r="BN31" s="599"/>
      <c r="BO31" s="599"/>
      <c r="BP31" s="599"/>
      <c r="BQ31" s="599"/>
      <c r="BR31" s="599"/>
      <c r="BS31" s="599"/>
      <c r="BT31" s="599"/>
      <c r="BU31" s="599"/>
      <c r="BV31" s="601"/>
      <c r="BW31" s="598"/>
    </row>
    <row r="32" spans="2:75" ht="15.75" customHeight="1">
      <c r="B32" s="334" t="s">
        <v>961</v>
      </c>
      <c r="C32" s="335">
        <v>37287419000186</v>
      </c>
      <c r="D32" s="336" t="s">
        <v>13</v>
      </c>
      <c r="E32" s="336" t="s">
        <v>615</v>
      </c>
      <c r="F32" s="336" t="s">
        <v>619</v>
      </c>
      <c r="G32" s="337" t="s">
        <v>34</v>
      </c>
      <c r="H32" s="337" t="s">
        <v>1336</v>
      </c>
      <c r="I32" s="337" t="s">
        <v>34</v>
      </c>
      <c r="J32" s="337" t="s">
        <v>611</v>
      </c>
      <c r="K32" s="338" t="s">
        <v>48</v>
      </c>
      <c r="L32" s="339" t="s">
        <v>715</v>
      </c>
      <c r="M32" s="339" t="s">
        <v>34</v>
      </c>
      <c r="N32" s="338">
        <v>541941</v>
      </c>
      <c r="O32" s="338" t="s">
        <v>1320</v>
      </c>
      <c r="P32" s="342">
        <v>44012</v>
      </c>
      <c r="Q32" s="343">
        <v>574911140.00999999</v>
      </c>
      <c r="R32" s="343">
        <v>469589631.78547621</v>
      </c>
      <c r="S32" s="338">
        <v>31</v>
      </c>
      <c r="T32" s="340">
        <v>0.15047570597265358</v>
      </c>
      <c r="U32" s="340">
        <v>1.9452288211626381</v>
      </c>
      <c r="V32" s="340">
        <v>0.21029275429321714</v>
      </c>
      <c r="W32" s="340">
        <v>2.0615721553779291</v>
      </c>
      <c r="X32" s="340">
        <v>0.29213301249842738</v>
      </c>
      <c r="Y32" s="340">
        <v>2.2152977028192691</v>
      </c>
      <c r="Z32" s="340" t="s">
        <v>1414</v>
      </c>
      <c r="AA32" s="340" t="s">
        <v>1414</v>
      </c>
      <c r="AB32" s="340">
        <v>3.784107190042664E-2</v>
      </c>
      <c r="AC32" s="344">
        <v>2.4971430328588626</v>
      </c>
      <c r="AD32" s="482">
        <v>36986798000130</v>
      </c>
      <c r="AE32" s="341" t="s">
        <v>2120</v>
      </c>
      <c r="AF32" s="341" t="s">
        <v>2106</v>
      </c>
      <c r="AG32" s="345" t="s">
        <v>1427</v>
      </c>
      <c r="AH32" s="345" t="s">
        <v>2110</v>
      </c>
      <c r="AI32" s="345">
        <v>500</v>
      </c>
      <c r="AJ32" s="345">
        <v>100</v>
      </c>
      <c r="AK32" s="345">
        <v>100</v>
      </c>
      <c r="AL32" s="340">
        <v>0</v>
      </c>
      <c r="AM32" s="340" t="s">
        <v>34</v>
      </c>
      <c r="AN32" s="340" t="s">
        <v>34</v>
      </c>
      <c r="AO32" s="338" t="s">
        <v>1323</v>
      </c>
      <c r="AP32" s="341" t="s">
        <v>13</v>
      </c>
      <c r="AQ32" s="347" t="s">
        <v>668</v>
      </c>
      <c r="AR32" s="340">
        <v>5.0666666666666664E-3</v>
      </c>
      <c r="AS32" s="340">
        <v>5.0666666666666664E-3</v>
      </c>
      <c r="AT32" s="340"/>
      <c r="AW32" s="597"/>
      <c r="AX32" s="598"/>
      <c r="AY32" s="598"/>
      <c r="AZ32" s="598"/>
      <c r="BA32" s="598"/>
      <c r="BB32" s="609"/>
      <c r="BC32" s="598"/>
      <c r="BD32" s="598"/>
      <c r="BE32" s="598"/>
      <c r="BF32" s="598"/>
      <c r="BG32" s="610"/>
      <c r="BH32" s="599"/>
      <c r="BI32" s="600"/>
      <c r="BJ32" s="600"/>
      <c r="BK32" s="600"/>
      <c r="BL32" s="210"/>
      <c r="BM32" s="599"/>
      <c r="BN32" s="599"/>
      <c r="BO32" s="599"/>
      <c r="BP32" s="599"/>
      <c r="BQ32" s="599"/>
      <c r="BR32" s="599"/>
      <c r="BS32" s="599"/>
      <c r="BT32" s="599"/>
      <c r="BU32" s="599"/>
      <c r="BV32" s="601"/>
      <c r="BW32" s="598"/>
    </row>
    <row r="33" spans="2:75" ht="15.75" customHeight="1">
      <c r="B33" s="334" t="s">
        <v>516</v>
      </c>
      <c r="C33" s="335">
        <v>35828684000107</v>
      </c>
      <c r="D33" s="336" t="s">
        <v>13</v>
      </c>
      <c r="E33" s="336" t="s">
        <v>615</v>
      </c>
      <c r="F33" s="336" t="s">
        <v>619</v>
      </c>
      <c r="G33" s="337" t="s">
        <v>34</v>
      </c>
      <c r="H33" s="337" t="s">
        <v>1336</v>
      </c>
      <c r="I33" s="337" t="s">
        <v>34</v>
      </c>
      <c r="J33" s="337" t="s">
        <v>611</v>
      </c>
      <c r="K33" s="338" t="s">
        <v>48</v>
      </c>
      <c r="L33" s="339" t="s">
        <v>715</v>
      </c>
      <c r="M33" s="339" t="s">
        <v>34</v>
      </c>
      <c r="N33" s="338">
        <v>541419</v>
      </c>
      <c r="O33" s="338" t="s">
        <v>1323</v>
      </c>
      <c r="P33" s="342">
        <v>44012</v>
      </c>
      <c r="Q33" s="343">
        <v>405751713.69</v>
      </c>
      <c r="R33" s="343">
        <v>353178947.3776589</v>
      </c>
      <c r="S33" s="338">
        <v>31</v>
      </c>
      <c r="T33" s="340">
        <v>0.15130426242004935</v>
      </c>
      <c r="U33" s="340">
        <v>1.9559397320769041</v>
      </c>
      <c r="V33" s="340">
        <v>0.21154282547948644</v>
      </c>
      <c r="W33" s="340">
        <v>2.0738270329105126</v>
      </c>
      <c r="X33" s="340">
        <v>0.29451305436663766</v>
      </c>
      <c r="Y33" s="340">
        <v>2.2333459926656221</v>
      </c>
      <c r="Z33" s="340" t="s">
        <v>1414</v>
      </c>
      <c r="AA33" s="340" t="s">
        <v>1414</v>
      </c>
      <c r="AB33" s="340">
        <v>3.8261336413319254E-2</v>
      </c>
      <c r="AC33" s="344">
        <v>2.497131049700041</v>
      </c>
      <c r="AD33" s="482">
        <v>35828652000101</v>
      </c>
      <c r="AE33" s="341" t="s">
        <v>2254</v>
      </c>
      <c r="AF33" s="341" t="s">
        <v>736</v>
      </c>
      <c r="AG33" s="345" t="s">
        <v>736</v>
      </c>
      <c r="AH33" s="345" t="s">
        <v>2110</v>
      </c>
      <c r="AI33" s="345">
        <v>500</v>
      </c>
      <c r="AJ33" s="345">
        <v>100</v>
      </c>
      <c r="AK33" s="345">
        <v>100</v>
      </c>
      <c r="AL33" s="340">
        <v>1.9E-2</v>
      </c>
      <c r="AM33" s="340">
        <v>0.2</v>
      </c>
      <c r="AN33" s="340" t="s">
        <v>64</v>
      </c>
      <c r="AO33" s="338" t="s">
        <v>1323</v>
      </c>
      <c r="AP33" s="341" t="s">
        <v>13</v>
      </c>
      <c r="AQ33" s="347" t="s">
        <v>668</v>
      </c>
      <c r="AR33" s="340">
        <v>5.0672999999999994E-3</v>
      </c>
      <c r="AS33" s="340">
        <v>5.0672999999999994E-3</v>
      </c>
      <c r="AT33" s="340"/>
      <c r="AW33" s="597"/>
      <c r="AX33" s="598"/>
      <c r="AY33" s="598"/>
      <c r="AZ33" s="598"/>
      <c r="BA33" s="598"/>
      <c r="BB33" s="609"/>
      <c r="BC33" s="598"/>
      <c r="BD33" s="598"/>
      <c r="BE33" s="598"/>
      <c r="BF33" s="598"/>
      <c r="BG33" s="610"/>
      <c r="BH33" s="599"/>
      <c r="BI33" s="600"/>
      <c r="BJ33" s="600"/>
      <c r="BK33" s="600"/>
      <c r="BL33" s="210"/>
      <c r="BM33" s="599"/>
      <c r="BN33" s="599"/>
      <c r="BO33" s="599"/>
      <c r="BP33" s="599"/>
      <c r="BQ33" s="599"/>
      <c r="BR33" s="599"/>
      <c r="BS33" s="599"/>
      <c r="BT33" s="599"/>
      <c r="BU33" s="599"/>
      <c r="BV33" s="601"/>
      <c r="BW33" s="598"/>
    </row>
    <row r="34" spans="2:75" ht="15.75" customHeight="1">
      <c r="B34" s="334" t="s">
        <v>41</v>
      </c>
      <c r="C34" s="335">
        <v>15799713000134</v>
      </c>
      <c r="D34" s="336" t="s">
        <v>13</v>
      </c>
      <c r="E34" s="336" t="s">
        <v>615</v>
      </c>
      <c r="F34" s="336" t="s">
        <v>619</v>
      </c>
      <c r="G34" s="337" t="s">
        <v>34</v>
      </c>
      <c r="H34" s="337" t="s">
        <v>865</v>
      </c>
      <c r="I34" s="337" t="s">
        <v>34</v>
      </c>
      <c r="J34" s="337" t="s">
        <v>611</v>
      </c>
      <c r="K34" s="338" t="s">
        <v>48</v>
      </c>
      <c r="L34" s="339" t="s">
        <v>715</v>
      </c>
      <c r="M34" s="339" t="s">
        <v>34</v>
      </c>
      <c r="N34" s="338">
        <v>320153</v>
      </c>
      <c r="O34" s="338" t="s">
        <v>1323</v>
      </c>
      <c r="P34" s="342">
        <v>41243</v>
      </c>
      <c r="Q34" s="343">
        <v>5291496714.5299997</v>
      </c>
      <c r="R34" s="343">
        <v>4797593551.9763498</v>
      </c>
      <c r="S34" s="338">
        <v>31</v>
      </c>
      <c r="T34" s="340">
        <v>0.15461213676850361</v>
      </c>
      <c r="U34" s="340">
        <v>1.9987012694148127</v>
      </c>
      <c r="V34" s="340">
        <v>0.23581554571592966</v>
      </c>
      <c r="W34" s="340">
        <v>2.3117808527789689</v>
      </c>
      <c r="X34" s="340">
        <v>0.28694003176797622</v>
      </c>
      <c r="Y34" s="340">
        <v>2.1759183865805229</v>
      </c>
      <c r="Z34" s="340">
        <v>0.54268822199224309</v>
      </c>
      <c r="AA34" s="340">
        <v>3.0848157869556361</v>
      </c>
      <c r="AB34" s="340">
        <v>6.3119575765374705E-2</v>
      </c>
      <c r="AC34" s="344">
        <v>1.8481729631444674</v>
      </c>
      <c r="AD34" s="482">
        <v>15487918000184</v>
      </c>
      <c r="AE34" s="341" t="s">
        <v>2271</v>
      </c>
      <c r="AF34" s="341" t="s">
        <v>2112</v>
      </c>
      <c r="AG34" s="345" t="s">
        <v>719</v>
      </c>
      <c r="AH34" s="345" t="s">
        <v>2110</v>
      </c>
      <c r="AI34" s="345">
        <v>5000</v>
      </c>
      <c r="AJ34" s="345">
        <v>1000</v>
      </c>
      <c r="AK34" s="345">
        <v>5000</v>
      </c>
      <c r="AL34" s="340">
        <v>1.9574999999999999E-2</v>
      </c>
      <c r="AM34" s="340">
        <v>0.2</v>
      </c>
      <c r="AN34" s="340" t="s">
        <v>64</v>
      </c>
      <c r="AO34" s="338" t="s">
        <v>1323</v>
      </c>
      <c r="AP34" s="341" t="s">
        <v>13</v>
      </c>
      <c r="AQ34" s="347" t="s">
        <v>664</v>
      </c>
      <c r="AR34" s="340">
        <v>4.8937499999999997E-3</v>
      </c>
      <c r="AS34" s="340">
        <v>4.8937499999999997E-3</v>
      </c>
      <c r="AT34" s="340"/>
      <c r="AW34" s="597"/>
      <c r="AX34" s="598"/>
      <c r="AY34" s="598"/>
      <c r="AZ34" s="598"/>
      <c r="BA34" s="598"/>
      <c r="BB34" s="609"/>
      <c r="BC34" s="598"/>
      <c r="BD34" s="598"/>
      <c r="BE34" s="598"/>
      <c r="BF34" s="598"/>
      <c r="BG34" s="610"/>
      <c r="BH34" s="599"/>
      <c r="BI34" s="600"/>
      <c r="BJ34" s="600"/>
      <c r="BK34" s="600"/>
      <c r="BL34" s="210"/>
      <c r="BM34" s="599"/>
      <c r="BN34" s="599"/>
      <c r="BO34" s="599"/>
      <c r="BP34" s="599"/>
      <c r="BQ34" s="599"/>
      <c r="BR34" s="599"/>
      <c r="BS34" s="599"/>
      <c r="BT34" s="599"/>
      <c r="BU34" s="599"/>
      <c r="BV34" s="601"/>
      <c r="BW34" s="598"/>
    </row>
    <row r="35" spans="2:75" ht="15.75" customHeight="1">
      <c r="B35" s="334" t="s">
        <v>254</v>
      </c>
      <c r="C35" s="335">
        <v>28558421000151</v>
      </c>
      <c r="D35" s="336" t="s">
        <v>13</v>
      </c>
      <c r="E35" s="336" t="s">
        <v>616</v>
      </c>
      <c r="F35" s="336" t="s">
        <v>619</v>
      </c>
      <c r="G35" s="337" t="s">
        <v>34</v>
      </c>
      <c r="H35" s="337" t="s">
        <v>865</v>
      </c>
      <c r="I35" s="337" t="s">
        <v>34</v>
      </c>
      <c r="J35" s="337" t="s">
        <v>611</v>
      </c>
      <c r="K35" s="338" t="s">
        <v>48</v>
      </c>
      <c r="L35" s="339" t="s">
        <v>715</v>
      </c>
      <c r="M35" s="339" t="s">
        <v>34</v>
      </c>
      <c r="N35" s="338">
        <v>452750</v>
      </c>
      <c r="O35" s="338" t="s">
        <v>1320</v>
      </c>
      <c r="P35" s="342">
        <v>43046</v>
      </c>
      <c r="Q35" s="343">
        <v>46255540.969999999</v>
      </c>
      <c r="R35" s="343">
        <v>28344445.303928573</v>
      </c>
      <c r="S35" s="338">
        <v>31</v>
      </c>
      <c r="T35" s="340">
        <v>0.21553637273549286</v>
      </c>
      <c r="U35" s="340">
        <v>2.7862807590358045</v>
      </c>
      <c r="V35" s="340">
        <v>0.29695507160657719</v>
      </c>
      <c r="W35" s="340">
        <v>2.9111526408978352</v>
      </c>
      <c r="X35" s="340">
        <v>0.37821993677668075</v>
      </c>
      <c r="Y35" s="340">
        <v>2.8681104882192678</v>
      </c>
      <c r="Z35" s="340">
        <v>0.42153506888747483</v>
      </c>
      <c r="AA35" s="340">
        <v>2.3961419882779409</v>
      </c>
      <c r="AB35" s="340">
        <v>5.4920380560658046E-2</v>
      </c>
      <c r="AC35" s="344">
        <v>2.9953216635933537</v>
      </c>
      <c r="AD35" s="482">
        <v>0</v>
      </c>
      <c r="AE35" s="341" t="s">
        <v>2291</v>
      </c>
      <c r="AF35" s="341" t="s">
        <v>2112</v>
      </c>
      <c r="AG35" s="345" t="s">
        <v>719</v>
      </c>
      <c r="AH35" s="345" t="s">
        <v>2107</v>
      </c>
      <c r="AI35" s="345">
        <v>50000</v>
      </c>
      <c r="AJ35" s="345">
        <v>10000</v>
      </c>
      <c r="AK35" s="345">
        <v>20000</v>
      </c>
      <c r="AL35" s="340">
        <v>0.02</v>
      </c>
      <c r="AM35" s="340">
        <v>0.2</v>
      </c>
      <c r="AN35" s="340" t="s">
        <v>64</v>
      </c>
      <c r="AO35" s="338" t="s">
        <v>1323</v>
      </c>
      <c r="AP35" s="341" t="s">
        <v>13</v>
      </c>
      <c r="AQ35" s="347" t="s">
        <v>664</v>
      </c>
      <c r="AR35" s="340">
        <v>4.0000000000000001E-3</v>
      </c>
      <c r="AS35" s="340">
        <v>4.0000000000000001E-3</v>
      </c>
      <c r="AT35" s="340"/>
      <c r="AW35" s="597"/>
      <c r="AX35" s="598"/>
      <c r="AY35" s="598"/>
      <c r="AZ35" s="598"/>
      <c r="BA35" s="598"/>
      <c r="BB35" s="609"/>
      <c r="BC35" s="598"/>
      <c r="BD35" s="598"/>
      <c r="BE35" s="598"/>
      <c r="BF35" s="598"/>
      <c r="BG35" s="610"/>
      <c r="BH35" s="599"/>
      <c r="BI35" s="600"/>
      <c r="BJ35" s="600"/>
      <c r="BK35" s="600"/>
      <c r="BL35" s="210"/>
      <c r="BM35" s="599"/>
      <c r="BN35" s="599"/>
      <c r="BO35" s="599"/>
      <c r="BP35" s="599"/>
      <c r="BQ35" s="599"/>
      <c r="BR35" s="599"/>
      <c r="BS35" s="599"/>
      <c r="BT35" s="599"/>
      <c r="BU35" s="599"/>
      <c r="BV35" s="601"/>
      <c r="BW35" s="598"/>
    </row>
    <row r="36" spans="2:75" ht="15.75" customHeight="1">
      <c r="B36" s="334" t="s">
        <v>256</v>
      </c>
      <c r="C36" s="335">
        <v>29726133000121</v>
      </c>
      <c r="D36" s="336" t="s">
        <v>13</v>
      </c>
      <c r="E36" s="336" t="s">
        <v>615</v>
      </c>
      <c r="F36" s="336" t="s">
        <v>619</v>
      </c>
      <c r="G36" s="337" t="s">
        <v>34</v>
      </c>
      <c r="H36" s="337" t="s">
        <v>865</v>
      </c>
      <c r="I36" s="337" t="s">
        <v>34</v>
      </c>
      <c r="J36" s="337" t="s">
        <v>611</v>
      </c>
      <c r="K36" s="338" t="s">
        <v>48</v>
      </c>
      <c r="L36" s="339" t="s">
        <v>715</v>
      </c>
      <c r="M36" s="339" t="s">
        <v>34</v>
      </c>
      <c r="N36" s="338">
        <v>465501</v>
      </c>
      <c r="O36" s="338" t="s">
        <v>1320</v>
      </c>
      <c r="P36" s="342">
        <v>43236</v>
      </c>
      <c r="Q36" s="343">
        <v>2342853462.77</v>
      </c>
      <c r="R36" s="343">
        <v>1738077384.6755545</v>
      </c>
      <c r="S36" s="338">
        <v>31</v>
      </c>
      <c r="T36" s="340">
        <v>0.16028525173603114</v>
      </c>
      <c r="U36" s="340">
        <v>2.0720387338863815</v>
      </c>
      <c r="V36" s="340">
        <v>0.23442702828583206</v>
      </c>
      <c r="W36" s="340">
        <v>2.2981687391292764</v>
      </c>
      <c r="X36" s="340">
        <v>0.40957397410747709</v>
      </c>
      <c r="Y36" s="340">
        <v>3.1058738490903597</v>
      </c>
      <c r="Z36" s="340">
        <v>0.60226310000038152</v>
      </c>
      <c r="AA36" s="340">
        <v>3.4234587070300804</v>
      </c>
      <c r="AB36" s="340">
        <v>5.2054524826844618E-2</v>
      </c>
      <c r="AC36" s="344">
        <v>2.2071467056216321</v>
      </c>
      <c r="AD36" s="482">
        <v>29726117000139</v>
      </c>
      <c r="AE36" s="341" t="s">
        <v>2291</v>
      </c>
      <c r="AF36" s="341" t="s">
        <v>2112</v>
      </c>
      <c r="AG36" s="345" t="s">
        <v>719</v>
      </c>
      <c r="AH36" s="345" t="s">
        <v>2110</v>
      </c>
      <c r="AI36" s="345">
        <v>50000</v>
      </c>
      <c r="AJ36" s="345">
        <v>10000</v>
      </c>
      <c r="AK36" s="345">
        <v>20000</v>
      </c>
      <c r="AL36" s="340">
        <v>0.02</v>
      </c>
      <c r="AM36" s="340">
        <v>0.2</v>
      </c>
      <c r="AN36" s="340" t="s">
        <v>64</v>
      </c>
      <c r="AO36" s="338" t="s">
        <v>1323</v>
      </c>
      <c r="AP36" s="341" t="s">
        <v>13</v>
      </c>
      <c r="AQ36" s="347" t="s">
        <v>664</v>
      </c>
      <c r="AR36" s="340">
        <v>4.0000000000000001E-3</v>
      </c>
      <c r="AS36" s="340">
        <v>4.0000000000000001E-3</v>
      </c>
      <c r="AT36" s="340"/>
      <c r="AW36" s="597"/>
      <c r="AX36" s="598"/>
      <c r="AY36" s="598"/>
      <c r="AZ36" s="598"/>
      <c r="BA36" s="598"/>
      <c r="BB36" s="609"/>
      <c r="BC36" s="598"/>
      <c r="BD36" s="598"/>
      <c r="BE36" s="598"/>
      <c r="BF36" s="598"/>
      <c r="BG36" s="610"/>
      <c r="BH36" s="599"/>
      <c r="BI36" s="600"/>
      <c r="BJ36" s="600"/>
      <c r="BK36" s="600"/>
      <c r="BL36" s="210"/>
      <c r="BM36" s="599"/>
      <c r="BN36" s="599"/>
      <c r="BO36" s="599"/>
      <c r="BP36" s="599"/>
      <c r="BQ36" s="599"/>
      <c r="BR36" s="599"/>
      <c r="BS36" s="599"/>
      <c r="BT36" s="599"/>
      <c r="BU36" s="599"/>
      <c r="BV36" s="601"/>
      <c r="BW36" s="598"/>
    </row>
    <row r="37" spans="2:75" ht="15.75" customHeight="1">
      <c r="B37" s="334" t="s">
        <v>1040</v>
      </c>
      <c r="C37" s="335">
        <v>30338679000194</v>
      </c>
      <c r="D37" s="336" t="s">
        <v>13</v>
      </c>
      <c r="E37" s="336" t="s">
        <v>615</v>
      </c>
      <c r="F37" s="336" t="s">
        <v>619</v>
      </c>
      <c r="G37" s="337" t="s">
        <v>34</v>
      </c>
      <c r="H37" s="337" t="s">
        <v>865</v>
      </c>
      <c r="I37" s="337" t="s">
        <v>34</v>
      </c>
      <c r="J37" s="337" t="s">
        <v>611</v>
      </c>
      <c r="K37" s="338" t="s">
        <v>48</v>
      </c>
      <c r="L37" s="339" t="s">
        <v>715</v>
      </c>
      <c r="M37" s="339" t="s">
        <v>34</v>
      </c>
      <c r="N37" s="338">
        <v>469025</v>
      </c>
      <c r="O37" s="338" t="s">
        <v>1320</v>
      </c>
      <c r="P37" s="342">
        <v>43280</v>
      </c>
      <c r="Q37" s="343">
        <v>1260691713.97</v>
      </c>
      <c r="R37" s="343">
        <v>1130030194.8769047</v>
      </c>
      <c r="S37" s="338">
        <v>31</v>
      </c>
      <c r="T37" s="340">
        <v>0.18671399883618767</v>
      </c>
      <c r="U37" s="340">
        <v>2.413688306049119</v>
      </c>
      <c r="V37" s="340">
        <v>0.22913671437342975</v>
      </c>
      <c r="W37" s="340">
        <v>2.2463059733783934</v>
      </c>
      <c r="X37" s="340">
        <v>0.28122751606601581</v>
      </c>
      <c r="Y37" s="340">
        <v>2.1325993422738132</v>
      </c>
      <c r="Z37" s="340">
        <v>0.41553003221724838</v>
      </c>
      <c r="AA37" s="340">
        <v>2.3620074130819697</v>
      </c>
      <c r="AB37" s="340">
        <v>5.6664441823476602E-2</v>
      </c>
      <c r="AC37" s="344">
        <v>1.9561194929519987</v>
      </c>
      <c r="AD37" s="482">
        <v>0</v>
      </c>
      <c r="AE37" s="341" t="s">
        <v>2120</v>
      </c>
      <c r="AF37" s="341" t="s">
        <v>2106</v>
      </c>
      <c r="AG37" s="345" t="s">
        <v>1427</v>
      </c>
      <c r="AH37" s="345" t="s">
        <v>2110</v>
      </c>
      <c r="AI37" s="345">
        <v>100</v>
      </c>
      <c r="AJ37" s="345">
        <v>100</v>
      </c>
      <c r="AK37" s="345">
        <v>100</v>
      </c>
      <c r="AL37" s="340">
        <v>0</v>
      </c>
      <c r="AM37" s="340" t="s">
        <v>34</v>
      </c>
      <c r="AN37" s="340" t="s">
        <v>34</v>
      </c>
      <c r="AO37" s="338" t="s">
        <v>1323</v>
      </c>
      <c r="AP37" s="341" t="s">
        <v>13</v>
      </c>
      <c r="AQ37" s="347" t="s">
        <v>664</v>
      </c>
      <c r="AR37" s="340">
        <v>4.7499999999999999E-3</v>
      </c>
      <c r="AS37" s="340">
        <v>4.7499999999999999E-3</v>
      </c>
      <c r="AT37" s="340"/>
      <c r="AW37" s="597"/>
      <c r="AX37" s="598"/>
      <c r="AY37" s="598"/>
      <c r="AZ37" s="598"/>
      <c r="BA37" s="598"/>
      <c r="BB37" s="609"/>
      <c r="BC37" s="598"/>
      <c r="BD37" s="598"/>
      <c r="BE37" s="598"/>
      <c r="BF37" s="598"/>
      <c r="BG37" s="610"/>
      <c r="BH37" s="599"/>
      <c r="BI37" s="600"/>
      <c r="BJ37" s="600"/>
      <c r="BK37" s="600"/>
      <c r="BL37" s="210"/>
      <c r="BM37" s="599"/>
      <c r="BN37" s="599"/>
      <c r="BO37" s="599"/>
      <c r="BP37" s="599"/>
      <c r="BQ37" s="599"/>
      <c r="BR37" s="599"/>
      <c r="BS37" s="599"/>
      <c r="BT37" s="599"/>
      <c r="BU37" s="599"/>
      <c r="BV37" s="601"/>
      <c r="BW37" s="598"/>
    </row>
    <row r="38" spans="2:75" ht="15.75" customHeight="1">
      <c r="B38" s="334" t="s">
        <v>1627</v>
      </c>
      <c r="C38" s="335">
        <v>36976786000124</v>
      </c>
      <c r="D38" s="336" t="s">
        <v>13</v>
      </c>
      <c r="E38" s="336" t="s">
        <v>615</v>
      </c>
      <c r="F38" s="336" t="s">
        <v>619</v>
      </c>
      <c r="G38" s="337" t="s">
        <v>34</v>
      </c>
      <c r="H38" s="337" t="s">
        <v>1336</v>
      </c>
      <c r="I38" s="337" t="s">
        <v>34</v>
      </c>
      <c r="J38" s="337" t="s">
        <v>611</v>
      </c>
      <c r="K38" s="338" t="s">
        <v>48</v>
      </c>
      <c r="L38" s="339" t="s">
        <v>715</v>
      </c>
      <c r="M38" s="339"/>
      <c r="N38" s="338">
        <v>544418</v>
      </c>
      <c r="O38" s="338" t="s">
        <v>1320</v>
      </c>
      <c r="P38" s="342">
        <v>44012</v>
      </c>
      <c r="Q38" s="343">
        <v>503736237.45999998</v>
      </c>
      <c r="R38" s="343">
        <v>312940794.8122223</v>
      </c>
      <c r="S38" s="338">
        <v>31</v>
      </c>
      <c r="T38" s="340">
        <v>0.17486024948469603</v>
      </c>
      <c r="U38" s="340">
        <v>1.9668129646528236</v>
      </c>
      <c r="V38" s="340">
        <v>0.2118446462093595</v>
      </c>
      <c r="W38" s="340">
        <v>1.9442483915792685</v>
      </c>
      <c r="X38" s="340">
        <v>0.33408814221729877</v>
      </c>
      <c r="Y38" s="340">
        <v>2.3492378075038687</v>
      </c>
      <c r="Z38" s="340" t="s">
        <v>1414</v>
      </c>
      <c r="AA38" s="340" t="s">
        <v>1414</v>
      </c>
      <c r="AB38" s="340">
        <v>3.7065143409596442E-2</v>
      </c>
      <c r="AC38" s="344">
        <v>2.4134697442257416</v>
      </c>
      <c r="AD38" s="482">
        <v>36017837000190</v>
      </c>
      <c r="AE38" s="341" t="s">
        <v>2315</v>
      </c>
      <c r="AF38" s="341" t="s">
        <v>2315</v>
      </c>
      <c r="AG38" s="345" t="s">
        <v>1431</v>
      </c>
      <c r="AH38" s="345" t="s">
        <v>2110</v>
      </c>
      <c r="AI38" s="345">
        <v>5000</v>
      </c>
      <c r="AJ38" s="345">
        <v>5000</v>
      </c>
      <c r="AK38" s="345">
        <v>5000</v>
      </c>
      <c r="AL38" s="340">
        <v>2.5000000000000001E-2</v>
      </c>
      <c r="AM38" s="340" t="s">
        <v>34</v>
      </c>
      <c r="AN38" s="340" t="s">
        <v>64</v>
      </c>
      <c r="AO38" s="338" t="s">
        <v>1323</v>
      </c>
      <c r="AP38" s="341" t="s">
        <v>13</v>
      </c>
      <c r="AQ38" s="347" t="s">
        <v>668</v>
      </c>
      <c r="AR38" s="340" t="s">
        <v>34</v>
      </c>
      <c r="AS38" s="340" t="s">
        <v>34</v>
      </c>
      <c r="AT38" s="340"/>
      <c r="AW38" s="597"/>
      <c r="AX38" s="598"/>
      <c r="AY38" s="598"/>
      <c r="AZ38" s="598"/>
      <c r="BA38" s="598"/>
      <c r="BB38" s="609"/>
      <c r="BC38" s="598"/>
      <c r="BD38" s="598"/>
      <c r="BE38" s="598"/>
      <c r="BF38" s="598"/>
      <c r="BG38" s="610"/>
      <c r="BH38" s="599"/>
      <c r="BI38" s="600"/>
      <c r="BJ38" s="600"/>
      <c r="BK38" s="600"/>
      <c r="BL38" s="210"/>
      <c r="BM38" s="599"/>
      <c r="BN38" s="599"/>
      <c r="BO38" s="599"/>
      <c r="BP38" s="599"/>
      <c r="BQ38" s="599"/>
      <c r="BR38" s="599"/>
      <c r="BS38" s="599"/>
      <c r="BT38" s="599"/>
      <c r="BU38" s="599"/>
      <c r="BV38" s="601"/>
      <c r="BW38" s="598"/>
    </row>
    <row r="39" spans="2:75" ht="15.75" customHeight="1">
      <c r="B39" s="334" t="s">
        <v>651</v>
      </c>
      <c r="C39" s="335">
        <v>29148660000104</v>
      </c>
      <c r="D39" s="336" t="s">
        <v>13</v>
      </c>
      <c r="E39" s="336" t="s">
        <v>615</v>
      </c>
      <c r="F39" s="336" t="s">
        <v>619</v>
      </c>
      <c r="G39" s="337" t="s">
        <v>34</v>
      </c>
      <c r="H39" s="337" t="s">
        <v>1336</v>
      </c>
      <c r="I39" s="337" t="s">
        <v>34</v>
      </c>
      <c r="J39" s="337" t="s">
        <v>611</v>
      </c>
      <c r="K39" s="338" t="s">
        <v>48</v>
      </c>
      <c r="L39" s="339" t="s">
        <v>715</v>
      </c>
      <c r="M39" s="339" t="s">
        <v>34</v>
      </c>
      <c r="N39" s="338">
        <v>462081</v>
      </c>
      <c r="O39" s="338" t="s">
        <v>1320</v>
      </c>
      <c r="P39" s="342">
        <v>43188</v>
      </c>
      <c r="Q39" s="343">
        <v>183498198.93000001</v>
      </c>
      <c r="R39" s="343">
        <v>118305909.12111111</v>
      </c>
      <c r="S39" s="338">
        <v>31</v>
      </c>
      <c r="T39" s="340">
        <v>0.15564417131751207</v>
      </c>
      <c r="U39" s="340">
        <v>2.0120425814637604</v>
      </c>
      <c r="V39" s="340">
        <v>0.22050798610305611</v>
      </c>
      <c r="W39" s="340">
        <v>2.16171558414548</v>
      </c>
      <c r="X39" s="340">
        <v>0.24881961627488081</v>
      </c>
      <c r="Y39" s="340">
        <v>1.8868443509207393</v>
      </c>
      <c r="Z39" s="340">
        <v>0.45341230173899305</v>
      </c>
      <c r="AA39" s="340">
        <v>2.5773425140306996</v>
      </c>
      <c r="AB39" s="340">
        <v>3.5775460751624202E-2</v>
      </c>
      <c r="AC39" s="344">
        <v>2.8743344636323154</v>
      </c>
      <c r="AD39" s="482">
        <v>28581119000114</v>
      </c>
      <c r="AE39" s="341" t="s">
        <v>2120</v>
      </c>
      <c r="AF39" s="341" t="s">
        <v>2106</v>
      </c>
      <c r="AG39" s="345" t="s">
        <v>1427</v>
      </c>
      <c r="AH39" s="345" t="s">
        <v>2107</v>
      </c>
      <c r="AI39" s="345">
        <v>10000</v>
      </c>
      <c r="AJ39" s="345">
        <v>10000</v>
      </c>
      <c r="AK39" s="345">
        <v>10000</v>
      </c>
      <c r="AL39" s="340">
        <v>0</v>
      </c>
      <c r="AM39" s="340" t="s">
        <v>34</v>
      </c>
      <c r="AN39" s="340" t="s">
        <v>34</v>
      </c>
      <c r="AO39" s="338" t="s">
        <v>1323</v>
      </c>
      <c r="AP39" s="341" t="s">
        <v>13</v>
      </c>
      <c r="AQ39" s="347" t="s">
        <v>664</v>
      </c>
      <c r="AR39" s="340">
        <v>4.7499999999999999E-3</v>
      </c>
      <c r="AS39" s="340">
        <v>4.7499999999999999E-3</v>
      </c>
      <c r="AT39" s="340"/>
      <c r="AW39" s="597"/>
      <c r="AX39" s="598"/>
      <c r="AY39" s="598"/>
      <c r="AZ39" s="598"/>
      <c r="BA39" s="598"/>
      <c r="BB39" s="609"/>
      <c r="BC39" s="598"/>
      <c r="BD39" s="598"/>
      <c r="BE39" s="598"/>
      <c r="BF39" s="598"/>
      <c r="BG39" s="610"/>
      <c r="BH39" s="599"/>
      <c r="BI39" s="600"/>
      <c r="BJ39" s="600"/>
      <c r="BK39" s="600"/>
      <c r="BL39" s="210"/>
      <c r="BM39" s="599"/>
      <c r="BN39" s="599"/>
      <c r="BO39" s="599"/>
      <c r="BP39" s="599"/>
      <c r="BQ39" s="599"/>
      <c r="BR39" s="599"/>
      <c r="BS39" s="599"/>
      <c r="BT39" s="599"/>
      <c r="BU39" s="599"/>
      <c r="BV39" s="601"/>
      <c r="BW39" s="598"/>
    </row>
    <row r="40" spans="2:75" ht="15.75" customHeight="1">
      <c r="B40" s="334" t="s">
        <v>1223</v>
      </c>
      <c r="C40" s="335">
        <v>29177024000100</v>
      </c>
      <c r="D40" s="336" t="s">
        <v>14</v>
      </c>
      <c r="E40" s="336" t="s">
        <v>607</v>
      </c>
      <c r="F40" s="336" t="s">
        <v>1316</v>
      </c>
      <c r="G40" s="337"/>
      <c r="H40" s="337" t="s">
        <v>34</v>
      </c>
      <c r="I40" s="337" t="s">
        <v>34</v>
      </c>
      <c r="J40" s="337" t="s">
        <v>608</v>
      </c>
      <c r="K40" s="338" t="s">
        <v>48</v>
      </c>
      <c r="L40" s="339" t="s">
        <v>715</v>
      </c>
      <c r="M40" s="339" t="s">
        <v>34</v>
      </c>
      <c r="N40" s="338">
        <v>463698</v>
      </c>
      <c r="O40" s="338" t="s">
        <v>1320</v>
      </c>
      <c r="P40" s="342">
        <v>43216</v>
      </c>
      <c r="Q40" s="343">
        <v>352375886.14999998</v>
      </c>
      <c r="R40" s="343">
        <v>334913597.54408753</v>
      </c>
      <c r="S40" s="338">
        <v>32</v>
      </c>
      <c r="T40" s="340">
        <v>0.10823270706921639</v>
      </c>
      <c r="U40" s="340">
        <v>1.3991453292915905</v>
      </c>
      <c r="V40" s="340">
        <v>2.9434782763952949E-2</v>
      </c>
      <c r="W40" s="340">
        <v>0.28855929320870971</v>
      </c>
      <c r="X40" s="340">
        <v>1.1491525403099243</v>
      </c>
      <c r="Y40" s="340">
        <v>8.714232468852547</v>
      </c>
      <c r="Z40" s="340">
        <v>1.8022416161822954</v>
      </c>
      <c r="AA40" s="340">
        <v>10.244525611958187</v>
      </c>
      <c r="AB40" s="340">
        <v>0.23719617549934152</v>
      </c>
      <c r="AC40" s="344">
        <v>-0.16909112836886009</v>
      </c>
      <c r="AD40" s="482">
        <v>29088410000118</v>
      </c>
      <c r="AE40" s="341" t="s">
        <v>2257</v>
      </c>
      <c r="AF40" s="341" t="s">
        <v>2106</v>
      </c>
      <c r="AG40" s="345" t="s">
        <v>1427</v>
      </c>
      <c r="AH40" s="345" t="s">
        <v>2110</v>
      </c>
      <c r="AI40" s="345">
        <v>50</v>
      </c>
      <c r="AJ40" s="345">
        <v>50</v>
      </c>
      <c r="AK40" s="345">
        <v>30</v>
      </c>
      <c r="AL40" s="340">
        <v>0.02</v>
      </c>
      <c r="AM40" s="340">
        <v>0.2</v>
      </c>
      <c r="AN40" s="340" t="s">
        <v>34</v>
      </c>
      <c r="AO40" s="338" t="s">
        <v>1323</v>
      </c>
      <c r="AP40" s="341" t="s">
        <v>716</v>
      </c>
      <c r="AQ40" s="347" t="s">
        <v>667</v>
      </c>
      <c r="AR40" s="340">
        <v>5.3333333333333332E-3</v>
      </c>
      <c r="AS40" s="340">
        <v>5.3333333333333332E-3</v>
      </c>
      <c r="AT40" s="340"/>
      <c r="AW40" s="597"/>
      <c r="AX40" s="598"/>
      <c r="AY40" s="598"/>
      <c r="AZ40" s="598"/>
      <c r="BA40" s="598"/>
      <c r="BB40" s="609"/>
      <c r="BC40" s="598"/>
      <c r="BD40" s="598"/>
      <c r="BE40" s="598"/>
      <c r="BF40" s="598"/>
      <c r="BG40" s="610"/>
      <c r="BH40" s="599"/>
      <c r="BI40" s="600"/>
      <c r="BJ40" s="600"/>
      <c r="BK40" s="600"/>
      <c r="BL40" s="210"/>
      <c r="BM40" s="599"/>
      <c r="BN40" s="599"/>
      <c r="BO40" s="599"/>
      <c r="BP40" s="599"/>
      <c r="BQ40" s="599"/>
      <c r="BR40" s="599"/>
      <c r="BS40" s="599"/>
      <c r="BT40" s="599"/>
      <c r="BU40" s="599"/>
      <c r="BV40" s="601"/>
      <c r="BW40" s="598"/>
    </row>
    <row r="41" spans="2:75" ht="15.75" customHeight="1">
      <c r="B41" s="334" t="s">
        <v>1087</v>
      </c>
      <c r="C41" s="335">
        <v>31922843000179</v>
      </c>
      <c r="D41" s="336" t="s">
        <v>13</v>
      </c>
      <c r="E41" s="336" t="s">
        <v>616</v>
      </c>
      <c r="F41" s="336" t="s">
        <v>617</v>
      </c>
      <c r="G41" s="337" t="s">
        <v>34</v>
      </c>
      <c r="H41" s="337" t="s">
        <v>865</v>
      </c>
      <c r="I41" s="337" t="s">
        <v>34</v>
      </c>
      <c r="J41" s="337" t="s">
        <v>608</v>
      </c>
      <c r="K41" s="338" t="s">
        <v>48</v>
      </c>
      <c r="L41" s="339" t="s">
        <v>715</v>
      </c>
      <c r="M41" s="339" t="s">
        <v>1411</v>
      </c>
      <c r="N41" s="338">
        <v>480819</v>
      </c>
      <c r="O41" s="338" t="s">
        <v>1320</v>
      </c>
      <c r="P41" s="342">
        <v>43434</v>
      </c>
      <c r="Q41" s="343">
        <v>26457639.690000001</v>
      </c>
      <c r="R41" s="343">
        <v>25512561.281349208</v>
      </c>
      <c r="S41" s="338">
        <v>32</v>
      </c>
      <c r="T41" s="340">
        <v>7.2641382127581755E-2</v>
      </c>
      <c r="U41" s="340">
        <v>0.93904932500758775</v>
      </c>
      <c r="V41" s="340">
        <v>8.4689408836585489E-2</v>
      </c>
      <c r="W41" s="340">
        <v>0.83023938556381149</v>
      </c>
      <c r="X41" s="340">
        <v>0.16575945401008063</v>
      </c>
      <c r="Y41" s="340">
        <v>1.2569840517120079</v>
      </c>
      <c r="Z41" s="340">
        <v>0.24822095835964064</v>
      </c>
      <c r="AA41" s="340">
        <v>1.4109683976373855</v>
      </c>
      <c r="AB41" s="340">
        <v>5.175116209043467E-2</v>
      </c>
      <c r="AC41" s="344">
        <v>-0.28039360315105061</v>
      </c>
      <c r="AD41" s="482">
        <v>30658578000109</v>
      </c>
      <c r="AE41" s="341" t="s">
        <v>2331</v>
      </c>
      <c r="AF41" s="341" t="s">
        <v>2109</v>
      </c>
      <c r="AG41" s="345" t="s">
        <v>59</v>
      </c>
      <c r="AH41" s="345" t="s">
        <v>2110</v>
      </c>
      <c r="AI41" s="345">
        <v>1000</v>
      </c>
      <c r="AJ41" s="345">
        <v>1000</v>
      </c>
      <c r="AK41" s="345">
        <v>1000</v>
      </c>
      <c r="AL41" s="340">
        <v>0.02</v>
      </c>
      <c r="AM41" s="340">
        <v>0.2</v>
      </c>
      <c r="AN41" s="340" t="s">
        <v>64</v>
      </c>
      <c r="AO41" s="338" t="s">
        <v>1323</v>
      </c>
      <c r="AP41" s="341" t="s">
        <v>13</v>
      </c>
      <c r="AQ41" s="347" t="s">
        <v>674</v>
      </c>
      <c r="AR41" s="340" t="s">
        <v>34</v>
      </c>
      <c r="AS41" s="340" t="s">
        <v>34</v>
      </c>
      <c r="AT41" s="340"/>
      <c r="AW41" s="597"/>
      <c r="AX41" s="598"/>
      <c r="AY41" s="598"/>
      <c r="AZ41" s="598"/>
      <c r="BA41" s="598"/>
      <c r="BB41" s="609"/>
      <c r="BC41" s="598"/>
      <c r="BD41" s="598"/>
      <c r="BE41" s="598"/>
      <c r="BF41" s="598"/>
      <c r="BG41" s="610"/>
      <c r="BH41" s="599"/>
      <c r="BI41" s="600"/>
      <c r="BJ41" s="600"/>
      <c r="BK41" s="600"/>
      <c r="BL41" s="210"/>
      <c r="BM41" s="599"/>
      <c r="BN41" s="599"/>
      <c r="BO41" s="599"/>
      <c r="BP41" s="599"/>
      <c r="BQ41" s="599"/>
      <c r="BR41" s="599"/>
      <c r="BS41" s="599"/>
      <c r="BT41" s="599"/>
      <c r="BU41" s="599"/>
      <c r="BV41" s="601"/>
      <c r="BW41" s="598"/>
    </row>
    <row r="42" spans="2:75" ht="15.75" customHeight="1">
      <c r="B42" s="334" t="s">
        <v>646</v>
      </c>
      <c r="C42" s="335">
        <v>32073525000143</v>
      </c>
      <c r="D42" s="336" t="s">
        <v>14</v>
      </c>
      <c r="E42" s="336" t="s">
        <v>614</v>
      </c>
      <c r="F42" s="336" t="s">
        <v>689</v>
      </c>
      <c r="G42" s="337"/>
      <c r="H42" s="337" t="s">
        <v>865</v>
      </c>
      <c r="I42" s="337" t="s">
        <v>34</v>
      </c>
      <c r="J42" s="337" t="s">
        <v>608</v>
      </c>
      <c r="K42" s="338" t="s">
        <v>48</v>
      </c>
      <c r="L42" s="339" t="s">
        <v>715</v>
      </c>
      <c r="M42" s="339" t="s">
        <v>34</v>
      </c>
      <c r="N42" s="338">
        <v>485675</v>
      </c>
      <c r="O42" s="338" t="s">
        <v>1320</v>
      </c>
      <c r="P42" s="342">
        <v>43461</v>
      </c>
      <c r="Q42" s="343">
        <v>743709167.04999995</v>
      </c>
      <c r="R42" s="343">
        <v>585249435.06793654</v>
      </c>
      <c r="S42" s="338">
        <v>32</v>
      </c>
      <c r="T42" s="340">
        <v>0.15924514614955787</v>
      </c>
      <c r="U42" s="340">
        <v>2.0585930859608101</v>
      </c>
      <c r="V42" s="340">
        <v>0.15461018483594602</v>
      </c>
      <c r="W42" s="340">
        <v>1.5156967869239706</v>
      </c>
      <c r="X42" s="340">
        <v>0.36953838329088629</v>
      </c>
      <c r="Y42" s="340">
        <v>2.8022766910407082</v>
      </c>
      <c r="Z42" s="340">
        <v>0.67756588679432128</v>
      </c>
      <c r="AA42" s="340">
        <v>3.8515041594464403</v>
      </c>
      <c r="AB42" s="340">
        <v>0.16461533049601917</v>
      </c>
      <c r="AC42" s="344">
        <v>0.36547124018733934</v>
      </c>
      <c r="AD42" s="482">
        <v>32071783000190</v>
      </c>
      <c r="AE42" s="341" t="s">
        <v>2114</v>
      </c>
      <c r="AF42" s="341" t="s">
        <v>2115</v>
      </c>
      <c r="AG42" s="345" t="s">
        <v>1428</v>
      </c>
      <c r="AH42" s="345" t="s">
        <v>2107</v>
      </c>
      <c r="AI42" s="345">
        <v>50000</v>
      </c>
      <c r="AJ42" s="345">
        <v>5000</v>
      </c>
      <c r="AK42" s="345">
        <v>25000</v>
      </c>
      <c r="AL42" s="608">
        <v>1.9E-2</v>
      </c>
      <c r="AM42" s="608">
        <v>0.2</v>
      </c>
      <c r="AN42" s="340" t="s">
        <v>34</v>
      </c>
      <c r="AO42" s="338" t="s">
        <v>1323</v>
      </c>
      <c r="AP42" s="341" t="s">
        <v>716</v>
      </c>
      <c r="AQ42" s="347" t="s">
        <v>659</v>
      </c>
      <c r="AR42" s="340">
        <v>4.7499999999999999E-3</v>
      </c>
      <c r="AS42" s="340">
        <v>4.7499999999999999E-3</v>
      </c>
      <c r="AT42" s="340"/>
      <c r="AW42" s="597"/>
      <c r="AX42" s="598"/>
      <c r="AY42" s="598"/>
      <c r="AZ42" s="598"/>
      <c r="BA42" s="598"/>
      <c r="BB42" s="609"/>
      <c r="BC42" s="598"/>
      <c r="BD42" s="598"/>
      <c r="BE42" s="598"/>
      <c r="BF42" s="598"/>
      <c r="BG42" s="610"/>
      <c r="BH42" s="599"/>
      <c r="BI42" s="600"/>
      <c r="BJ42" s="600"/>
      <c r="BK42" s="600"/>
      <c r="BL42" s="210"/>
      <c r="BM42" s="599"/>
      <c r="BN42" s="599"/>
      <c r="BO42" s="599"/>
      <c r="BP42" s="599"/>
      <c r="BQ42" s="599"/>
      <c r="BR42" s="599"/>
      <c r="BS42" s="599"/>
      <c r="BT42" s="599"/>
      <c r="BU42" s="599"/>
      <c r="BV42" s="601"/>
      <c r="BW42" s="598"/>
    </row>
    <row r="43" spans="2:75" ht="15.75" customHeight="1">
      <c r="B43" s="334" t="s">
        <v>176</v>
      </c>
      <c r="C43" s="335">
        <v>41907541000185</v>
      </c>
      <c r="D43" s="336" t="s">
        <v>14</v>
      </c>
      <c r="E43" s="336" t="s">
        <v>614</v>
      </c>
      <c r="F43" s="336" t="s">
        <v>689</v>
      </c>
      <c r="G43" s="337"/>
      <c r="H43" s="337" t="s">
        <v>865</v>
      </c>
      <c r="I43" s="337" t="s">
        <v>34</v>
      </c>
      <c r="J43" s="337" t="s">
        <v>608</v>
      </c>
      <c r="K43" s="338" t="s">
        <v>48</v>
      </c>
      <c r="L43" s="339" t="s">
        <v>715</v>
      </c>
      <c r="M43" s="339" t="s">
        <v>34</v>
      </c>
      <c r="N43" s="338">
        <v>594474</v>
      </c>
      <c r="O43" s="338" t="s">
        <v>1320</v>
      </c>
      <c r="P43" s="342">
        <v>44349</v>
      </c>
      <c r="Q43" s="343">
        <v>389845488.12</v>
      </c>
      <c r="R43" s="343">
        <v>322657898.43992072</v>
      </c>
      <c r="S43" s="338">
        <v>32</v>
      </c>
      <c r="T43" s="340">
        <v>5.4109452756681664E-2</v>
      </c>
      <c r="U43" s="340">
        <v>0.6994834569426357</v>
      </c>
      <c r="V43" s="340">
        <v>-1.0745578445324089E-2</v>
      </c>
      <c r="W43" s="340">
        <v>-0.10534259913406785</v>
      </c>
      <c r="X43" s="340" t="s">
        <v>1414</v>
      </c>
      <c r="Y43" s="340" t="s">
        <v>1414</v>
      </c>
      <c r="Z43" s="340" t="s">
        <v>1414</v>
      </c>
      <c r="AA43" s="340" t="s">
        <v>1414</v>
      </c>
      <c r="AB43" s="340">
        <v>0.11034693775672084</v>
      </c>
      <c r="AC43" s="344">
        <v>-0.9233229983727782</v>
      </c>
      <c r="AD43" s="482">
        <v>41907552000165</v>
      </c>
      <c r="AE43" s="341" t="s">
        <v>2120</v>
      </c>
      <c r="AF43" s="341" t="s">
        <v>2106</v>
      </c>
      <c r="AG43" s="345" t="s">
        <v>1427</v>
      </c>
      <c r="AH43" s="345" t="s">
        <v>2107</v>
      </c>
      <c r="AI43" s="345">
        <v>5000</v>
      </c>
      <c r="AJ43" s="345">
        <v>1000</v>
      </c>
      <c r="AK43" s="345">
        <v>1000</v>
      </c>
      <c r="AL43" s="340">
        <v>0</v>
      </c>
      <c r="AM43" s="340" t="s">
        <v>34</v>
      </c>
      <c r="AN43" s="340" t="s">
        <v>34</v>
      </c>
      <c r="AO43" s="338" t="s">
        <v>1323</v>
      </c>
      <c r="AP43" s="341" t="s">
        <v>13</v>
      </c>
      <c r="AQ43" s="347" t="s">
        <v>668</v>
      </c>
      <c r="AR43" s="340">
        <v>4.0000000000000001E-3</v>
      </c>
      <c r="AS43" s="340">
        <v>4.0000000000000001E-3</v>
      </c>
      <c r="AT43" s="340"/>
      <c r="AW43" s="597"/>
      <c r="AX43" s="598"/>
      <c r="AY43" s="598"/>
      <c r="AZ43" s="598"/>
      <c r="BA43" s="598"/>
      <c r="BB43" s="609"/>
      <c r="BC43" s="598"/>
      <c r="BD43" s="598"/>
      <c r="BE43" s="598"/>
      <c r="BF43" s="598"/>
      <c r="BG43" s="610"/>
      <c r="BH43" s="599"/>
      <c r="BI43" s="600"/>
      <c r="BJ43" s="600"/>
      <c r="BK43" s="600"/>
      <c r="BL43" s="210"/>
      <c r="BM43" s="599"/>
      <c r="BN43" s="599"/>
      <c r="BO43" s="599"/>
      <c r="BP43" s="599"/>
      <c r="BQ43" s="599"/>
      <c r="BR43" s="599"/>
      <c r="BS43" s="599"/>
      <c r="BT43" s="599"/>
      <c r="BU43" s="599"/>
      <c r="BV43" s="601"/>
      <c r="BW43" s="598"/>
    </row>
    <row r="44" spans="2:75" ht="15.75" customHeight="1">
      <c r="B44" s="334" t="s">
        <v>1093</v>
      </c>
      <c r="C44" s="335">
        <v>37467515000106</v>
      </c>
      <c r="D44" s="336" t="s">
        <v>14</v>
      </c>
      <c r="E44" s="336" t="s">
        <v>614</v>
      </c>
      <c r="F44" s="336" t="s">
        <v>689</v>
      </c>
      <c r="G44" s="337"/>
      <c r="H44" s="337" t="s">
        <v>865</v>
      </c>
      <c r="I44" s="337" t="s">
        <v>34</v>
      </c>
      <c r="J44" s="337" t="s">
        <v>608</v>
      </c>
      <c r="K44" s="338" t="s">
        <v>48</v>
      </c>
      <c r="L44" s="339" t="s">
        <v>715</v>
      </c>
      <c r="M44" s="339" t="s">
        <v>1411</v>
      </c>
      <c r="N44" s="338">
        <v>574759</v>
      </c>
      <c r="O44" s="338" t="s">
        <v>1320</v>
      </c>
      <c r="P44" s="342">
        <v>44225</v>
      </c>
      <c r="Q44" s="343">
        <v>337706043.41000003</v>
      </c>
      <c r="R44" s="343">
        <v>231342673.52904767</v>
      </c>
      <c r="S44" s="338">
        <v>32</v>
      </c>
      <c r="T44" s="340">
        <v>0.20053524105069087</v>
      </c>
      <c r="U44" s="340">
        <v>2.5923582018049651</v>
      </c>
      <c r="V44" s="340">
        <v>4.6820803872954064E-2</v>
      </c>
      <c r="W44" s="340">
        <v>0.45900043432930837</v>
      </c>
      <c r="X44" s="340" t="s">
        <v>1414</v>
      </c>
      <c r="Y44" s="340" t="s">
        <v>1414</v>
      </c>
      <c r="Z44" s="340" t="s">
        <v>1414</v>
      </c>
      <c r="AA44" s="340" t="s">
        <v>1414</v>
      </c>
      <c r="AB44" s="340">
        <v>0.16240664957611842</v>
      </c>
      <c r="AC44" s="344">
        <v>-0.23547296773281978</v>
      </c>
      <c r="AD44" s="482">
        <v>37467474000158</v>
      </c>
      <c r="AE44" s="341" t="s">
        <v>2337</v>
      </c>
      <c r="AF44" s="341" t="s">
        <v>736</v>
      </c>
      <c r="AG44" s="345" t="s">
        <v>736</v>
      </c>
      <c r="AH44" s="345" t="s">
        <v>2107</v>
      </c>
      <c r="AI44" s="345" t="s">
        <v>1422</v>
      </c>
      <c r="AJ44" s="345" t="s">
        <v>1422</v>
      </c>
      <c r="AK44" s="345" t="s">
        <v>1422</v>
      </c>
      <c r="AL44" s="340">
        <v>1.8000000000000002E-2</v>
      </c>
      <c r="AM44" s="340">
        <v>0.2</v>
      </c>
      <c r="AN44" s="340" t="s">
        <v>64</v>
      </c>
      <c r="AO44" s="338" t="s">
        <v>1323</v>
      </c>
      <c r="AP44" s="341" t="s">
        <v>13</v>
      </c>
      <c r="AQ44" s="347" t="s">
        <v>668</v>
      </c>
      <c r="AR44" s="340">
        <v>3.5999999999999995E-3</v>
      </c>
      <c r="AS44" s="340">
        <v>3.5999999999999995E-3</v>
      </c>
      <c r="AT44" s="340"/>
      <c r="AW44" s="597"/>
      <c r="AX44" s="598"/>
      <c r="AY44" s="598"/>
      <c r="AZ44" s="598"/>
      <c r="BA44" s="598"/>
      <c r="BB44" s="609"/>
      <c r="BC44" s="598"/>
      <c r="BD44" s="598"/>
      <c r="BE44" s="598"/>
      <c r="BF44" s="598"/>
      <c r="BG44" s="610"/>
      <c r="BH44" s="599"/>
      <c r="BI44" s="600"/>
      <c r="BJ44" s="600"/>
      <c r="BK44" s="600"/>
      <c r="BL44" s="210"/>
      <c r="BM44" s="599"/>
      <c r="BN44" s="599"/>
      <c r="BO44" s="599"/>
      <c r="BP44" s="599"/>
      <c r="BQ44" s="599"/>
      <c r="BR44" s="599"/>
      <c r="BS44" s="599"/>
      <c r="BT44" s="599"/>
      <c r="BU44" s="599"/>
      <c r="BV44" s="601"/>
      <c r="BW44" s="598"/>
    </row>
    <row r="45" spans="2:75" ht="15.75" customHeight="1">
      <c r="B45" s="334" t="s">
        <v>535</v>
      </c>
      <c r="C45" s="335">
        <v>37495383000126</v>
      </c>
      <c r="D45" s="336" t="s">
        <v>14</v>
      </c>
      <c r="E45" s="336" t="s">
        <v>614</v>
      </c>
      <c r="F45" s="336"/>
      <c r="G45" s="337"/>
      <c r="H45" s="337" t="s">
        <v>865</v>
      </c>
      <c r="I45" s="337" t="s">
        <v>34</v>
      </c>
      <c r="J45" s="337" t="s">
        <v>608</v>
      </c>
      <c r="K45" s="338" t="s">
        <v>48</v>
      </c>
      <c r="L45" s="339" t="s">
        <v>715</v>
      </c>
      <c r="M45" s="339" t="s">
        <v>34</v>
      </c>
      <c r="N45" s="338">
        <v>593559</v>
      </c>
      <c r="O45" s="338" t="s">
        <v>1320</v>
      </c>
      <c r="P45" s="342">
        <v>44316</v>
      </c>
      <c r="Q45" s="343">
        <v>50415599.880000003</v>
      </c>
      <c r="R45" s="343">
        <v>35254838.503492057</v>
      </c>
      <c r="S45" s="338">
        <v>32</v>
      </c>
      <c r="T45" s="340">
        <v>0.17188220886885985</v>
      </c>
      <c r="U45" s="340">
        <v>2.2219548622524163</v>
      </c>
      <c r="V45" s="340">
        <v>9.2075561739139999E-2</v>
      </c>
      <c r="W45" s="340">
        <v>0.90264838134898573</v>
      </c>
      <c r="X45" s="340" t="s">
        <v>1414</v>
      </c>
      <c r="Y45" s="340" t="s">
        <v>1414</v>
      </c>
      <c r="Z45" s="340" t="s">
        <v>1414</v>
      </c>
      <c r="AA45" s="340" t="s">
        <v>1414</v>
      </c>
      <c r="AB45" s="340">
        <v>0.15674486255354012</v>
      </c>
      <c r="AC45" s="344">
        <v>2.044670799141652E-2</v>
      </c>
      <c r="AD45" s="482">
        <v>37487877000169</v>
      </c>
      <c r="AE45" s="341" t="s">
        <v>2254</v>
      </c>
      <c r="AF45" s="341" t="s">
        <v>736</v>
      </c>
      <c r="AG45" s="345" t="s">
        <v>736</v>
      </c>
      <c r="AH45" s="345" t="s">
        <v>2107</v>
      </c>
      <c r="AI45" s="345">
        <v>25000</v>
      </c>
      <c r="AJ45" s="345">
        <v>5000</v>
      </c>
      <c r="AK45" s="345">
        <v>10000</v>
      </c>
      <c r="AL45" s="340">
        <v>1.9E-2</v>
      </c>
      <c r="AM45" s="340">
        <v>0.2</v>
      </c>
      <c r="AN45" s="340" t="s">
        <v>2119</v>
      </c>
      <c r="AO45" s="338" t="s">
        <v>1323</v>
      </c>
      <c r="AP45" s="341" t="s">
        <v>13</v>
      </c>
      <c r="AQ45" s="347" t="s">
        <v>668</v>
      </c>
      <c r="AR45" s="340">
        <v>5.0672999999999994E-3</v>
      </c>
      <c r="AS45" s="340">
        <v>5.0672999999999994E-3</v>
      </c>
      <c r="AT45" s="340"/>
      <c r="AW45" s="597"/>
      <c r="AX45" s="598"/>
      <c r="AY45" s="598"/>
      <c r="AZ45" s="598"/>
      <c r="BA45" s="598"/>
      <c r="BB45" s="609"/>
      <c r="BC45" s="598"/>
      <c r="BD45" s="598"/>
      <c r="BE45" s="598"/>
      <c r="BF45" s="598"/>
      <c r="BG45" s="610"/>
      <c r="BH45" s="599"/>
      <c r="BI45" s="600"/>
      <c r="BJ45" s="600"/>
      <c r="BK45" s="600"/>
      <c r="BL45" s="210"/>
      <c r="BM45" s="599"/>
      <c r="BN45" s="599"/>
      <c r="BO45" s="599"/>
      <c r="BP45" s="599"/>
      <c r="BQ45" s="599"/>
      <c r="BR45" s="599"/>
      <c r="BS45" s="599"/>
      <c r="BT45" s="599"/>
      <c r="BU45" s="599"/>
      <c r="BV45" s="601"/>
      <c r="BW45" s="598"/>
    </row>
    <row r="46" spans="2:75" ht="15.75" customHeight="1">
      <c r="B46" s="334" t="s">
        <v>1225</v>
      </c>
      <c r="C46" s="335">
        <v>29177013000112</v>
      </c>
      <c r="D46" s="336" t="s">
        <v>14</v>
      </c>
      <c r="E46" s="336" t="s">
        <v>607</v>
      </c>
      <c r="F46" s="336"/>
      <c r="G46" s="337"/>
      <c r="H46" s="337" t="s">
        <v>34</v>
      </c>
      <c r="I46" s="337" t="s">
        <v>34</v>
      </c>
      <c r="J46" s="337" t="s">
        <v>608</v>
      </c>
      <c r="K46" s="338" t="s">
        <v>48</v>
      </c>
      <c r="L46" s="339" t="s">
        <v>715</v>
      </c>
      <c r="M46" s="339" t="s">
        <v>34</v>
      </c>
      <c r="N46" s="338">
        <v>463396</v>
      </c>
      <c r="O46" s="338" t="s">
        <v>1320</v>
      </c>
      <c r="P46" s="342">
        <v>43214</v>
      </c>
      <c r="Q46" s="343">
        <v>166381883.96000001</v>
      </c>
      <c r="R46" s="343">
        <v>196252438.27472204</v>
      </c>
      <c r="S46" s="338">
        <v>32</v>
      </c>
      <c r="T46" s="340">
        <v>6.5893072764172E-2</v>
      </c>
      <c r="U46" s="340">
        <v>0.8518126127225365</v>
      </c>
      <c r="V46" s="340">
        <v>-4.1467529488986465E-2</v>
      </c>
      <c r="W46" s="340">
        <v>-0.4065204454339349</v>
      </c>
      <c r="X46" s="340">
        <v>0.78473043079327742</v>
      </c>
      <c r="Y46" s="340">
        <v>5.9507534112670033</v>
      </c>
      <c r="Z46" s="340">
        <v>1.3465565881379415</v>
      </c>
      <c r="AA46" s="340">
        <v>7.6542641848166255</v>
      </c>
      <c r="AB46" s="340">
        <v>0.25070727134656184</v>
      </c>
      <c r="AC46" s="344">
        <v>-0.43143746333503347</v>
      </c>
      <c r="AD46" s="482">
        <v>29088425000186</v>
      </c>
      <c r="AE46" s="341" t="s">
        <v>2257</v>
      </c>
      <c r="AF46" s="341" t="s">
        <v>2106</v>
      </c>
      <c r="AG46" s="345" t="s">
        <v>1427</v>
      </c>
      <c r="AH46" s="345" t="s">
        <v>2110</v>
      </c>
      <c r="AI46" s="345">
        <v>50</v>
      </c>
      <c r="AJ46" s="345">
        <v>50</v>
      </c>
      <c r="AK46" s="345">
        <v>30</v>
      </c>
      <c r="AL46" s="340">
        <v>0.02</v>
      </c>
      <c r="AM46" s="340">
        <v>0.2</v>
      </c>
      <c r="AN46" s="340" t="s">
        <v>34</v>
      </c>
      <c r="AO46" s="338" t="s">
        <v>1323</v>
      </c>
      <c r="AP46" s="341" t="s">
        <v>716</v>
      </c>
      <c r="AQ46" s="347" t="s">
        <v>681</v>
      </c>
      <c r="AR46" s="340">
        <v>5.3333333333333332E-3</v>
      </c>
      <c r="AS46" s="340">
        <v>5.3333333333333332E-3</v>
      </c>
      <c r="AT46" s="340"/>
      <c r="AW46" s="597"/>
      <c r="AX46" s="598"/>
      <c r="AY46" s="598"/>
      <c r="AZ46" s="598"/>
      <c r="BA46" s="598"/>
      <c r="BB46" s="609"/>
      <c r="BC46" s="598"/>
      <c r="BD46" s="598"/>
      <c r="BE46" s="598"/>
      <c r="BF46" s="598"/>
      <c r="BG46" s="610"/>
      <c r="BH46" s="599"/>
      <c r="BI46" s="600"/>
      <c r="BJ46" s="600"/>
      <c r="BK46" s="600"/>
      <c r="BL46" s="210"/>
      <c r="BM46" s="599"/>
      <c r="BN46" s="599"/>
      <c r="BO46" s="599"/>
      <c r="BP46" s="599"/>
      <c r="BQ46" s="599"/>
      <c r="BR46" s="599"/>
      <c r="BS46" s="599"/>
      <c r="BT46" s="599"/>
      <c r="BU46" s="599"/>
      <c r="BV46" s="601"/>
      <c r="BW46" s="598"/>
    </row>
    <row r="47" spans="2:75" ht="15.75" customHeight="1">
      <c r="B47" s="334" t="s">
        <v>212</v>
      </c>
      <c r="C47" s="335">
        <v>11052478000181</v>
      </c>
      <c r="D47" s="336" t="s">
        <v>13</v>
      </c>
      <c r="E47" s="336" t="s">
        <v>616</v>
      </c>
      <c r="F47" s="336" t="s">
        <v>610</v>
      </c>
      <c r="G47" s="337" t="s">
        <v>34</v>
      </c>
      <c r="H47" s="337" t="s">
        <v>865</v>
      </c>
      <c r="I47" s="337" t="s">
        <v>34</v>
      </c>
      <c r="J47" s="337" t="s">
        <v>611</v>
      </c>
      <c r="K47" s="338" t="s">
        <v>48</v>
      </c>
      <c r="L47" s="339" t="s">
        <v>715</v>
      </c>
      <c r="M47" s="339" t="s">
        <v>1411</v>
      </c>
      <c r="N47" s="338">
        <v>340091</v>
      </c>
      <c r="O47" s="338" t="s">
        <v>1320</v>
      </c>
      <c r="P47" s="342">
        <v>40975</v>
      </c>
      <c r="Q47" s="343">
        <v>633329530.24000001</v>
      </c>
      <c r="R47" s="343">
        <v>512346279.22865087</v>
      </c>
      <c r="S47" s="338">
        <v>33</v>
      </c>
      <c r="T47" s="340">
        <v>9.2843419953269501E-2</v>
      </c>
      <c r="U47" s="340">
        <v>1.2002050110416329</v>
      </c>
      <c r="V47" s="340">
        <v>0.14327015600675952</v>
      </c>
      <c r="W47" s="340">
        <v>1.4045265863433227</v>
      </c>
      <c r="X47" s="340">
        <v>0.17990275639709075</v>
      </c>
      <c r="Y47" s="340">
        <v>1.3642352829927946</v>
      </c>
      <c r="Z47" s="340">
        <v>0.3443555930592308</v>
      </c>
      <c r="AA47" s="340">
        <v>1.9574288269900382</v>
      </c>
      <c r="AB47" s="340">
        <v>5.7215161889134517E-2</v>
      </c>
      <c r="AC47" s="344">
        <v>0.67124855939197536</v>
      </c>
      <c r="AD47" s="482">
        <v>22099965000116</v>
      </c>
      <c r="AE47" s="341" t="s">
        <v>2256</v>
      </c>
      <c r="AF47" s="341" t="s">
        <v>2115</v>
      </c>
      <c r="AG47" s="345" t="s">
        <v>1428</v>
      </c>
      <c r="AH47" s="345" t="s">
        <v>2110</v>
      </c>
      <c r="AI47" s="345">
        <v>50000</v>
      </c>
      <c r="AJ47" s="345">
        <v>20000</v>
      </c>
      <c r="AK47" s="345">
        <v>20000</v>
      </c>
      <c r="AL47" s="340">
        <v>9.4999999999999998E-3</v>
      </c>
      <c r="AM47" s="340">
        <v>0.27500000000000002</v>
      </c>
      <c r="AN47" s="340" t="s">
        <v>64</v>
      </c>
      <c r="AO47" s="338" t="s">
        <v>1323</v>
      </c>
      <c r="AP47" s="341" t="s">
        <v>13</v>
      </c>
      <c r="AQ47" s="347" t="s">
        <v>668</v>
      </c>
      <c r="AR47" s="340">
        <v>1.9E-3</v>
      </c>
      <c r="AS47" s="340">
        <v>1.9E-3</v>
      </c>
      <c r="AT47" s="340"/>
      <c r="AW47" s="597"/>
      <c r="AX47" s="598"/>
      <c r="AY47" s="598"/>
      <c r="AZ47" s="598"/>
      <c r="BA47" s="598"/>
      <c r="BB47" s="609"/>
      <c r="BC47" s="598"/>
      <c r="BD47" s="598"/>
      <c r="BE47" s="598"/>
      <c r="BF47" s="598"/>
      <c r="BG47" s="610"/>
      <c r="BH47" s="599"/>
      <c r="BI47" s="600"/>
      <c r="BJ47" s="600"/>
      <c r="BK47" s="600"/>
      <c r="BL47" s="210"/>
      <c r="BM47" s="599"/>
      <c r="BN47" s="599"/>
      <c r="BO47" s="599"/>
      <c r="BP47" s="599"/>
      <c r="BQ47" s="599"/>
      <c r="BR47" s="599"/>
      <c r="BS47" s="599"/>
      <c r="BT47" s="599"/>
      <c r="BU47" s="599"/>
      <c r="BV47" s="601"/>
      <c r="BW47" s="598"/>
    </row>
    <row r="48" spans="2:75" ht="15.75" customHeight="1">
      <c r="B48" s="334" t="s">
        <v>26</v>
      </c>
      <c r="C48" s="335">
        <v>28581159000166</v>
      </c>
      <c r="D48" s="336" t="s">
        <v>14</v>
      </c>
      <c r="E48" s="336" t="s">
        <v>614</v>
      </c>
      <c r="F48" s="336" t="s">
        <v>689</v>
      </c>
      <c r="G48" s="337"/>
      <c r="H48" s="337" t="s">
        <v>865</v>
      </c>
      <c r="I48" s="337" t="s">
        <v>34</v>
      </c>
      <c r="J48" s="337" t="s">
        <v>608</v>
      </c>
      <c r="K48" s="338" t="s">
        <v>48</v>
      </c>
      <c r="L48" s="339" t="s">
        <v>715</v>
      </c>
      <c r="M48" s="339" t="s">
        <v>34</v>
      </c>
      <c r="N48" s="338">
        <v>464244</v>
      </c>
      <c r="O48" s="338" t="s">
        <v>1320</v>
      </c>
      <c r="P48" s="342">
        <v>43188</v>
      </c>
      <c r="Q48" s="343">
        <v>64636313.359999999</v>
      </c>
      <c r="R48" s="343">
        <v>72727350.863849178</v>
      </c>
      <c r="S48" s="338">
        <v>33</v>
      </c>
      <c r="T48" s="340">
        <v>0.12104194831063597</v>
      </c>
      <c r="U48" s="340">
        <v>1.5647328909446501</v>
      </c>
      <c r="V48" s="340">
        <v>1.5052931953757565E-2</v>
      </c>
      <c r="W48" s="340">
        <v>0.14756906616666166</v>
      </c>
      <c r="X48" s="340">
        <v>0.1897920727892275</v>
      </c>
      <c r="Y48" s="340">
        <v>1.4392277656930215</v>
      </c>
      <c r="Z48" s="340">
        <v>0.43481787180532061</v>
      </c>
      <c r="AA48" s="340">
        <v>2.4716457461917742</v>
      </c>
      <c r="AB48" s="340">
        <v>0.12572524380148822</v>
      </c>
      <c r="AC48" s="344">
        <v>-0.59118830637135467</v>
      </c>
      <c r="AD48" s="482">
        <v>28581136000151</v>
      </c>
      <c r="AE48" s="341" t="s">
        <v>2431</v>
      </c>
      <c r="AF48" s="341" t="s">
        <v>2109</v>
      </c>
      <c r="AG48" s="345" t="s">
        <v>59</v>
      </c>
      <c r="AH48" s="345" t="s">
        <v>2107</v>
      </c>
      <c r="AI48" s="345">
        <v>1000</v>
      </c>
      <c r="AJ48" s="345">
        <v>1000</v>
      </c>
      <c r="AK48" s="345">
        <v>1000</v>
      </c>
      <c r="AL48" s="340">
        <v>1.9E-2</v>
      </c>
      <c r="AM48" s="340">
        <v>0.2</v>
      </c>
      <c r="AN48" s="340" t="s">
        <v>2119</v>
      </c>
      <c r="AO48" s="338" t="s">
        <v>1323</v>
      </c>
      <c r="AP48" s="341" t="s">
        <v>13</v>
      </c>
      <c r="AQ48" s="347" t="s">
        <v>668</v>
      </c>
      <c r="AR48" s="340">
        <v>4.7499999999999999E-3</v>
      </c>
      <c r="AS48" s="340">
        <v>4.7499999999999999E-3</v>
      </c>
      <c r="AT48" s="340"/>
      <c r="AW48" s="597"/>
      <c r="AX48" s="598"/>
      <c r="AY48" s="598"/>
      <c r="AZ48" s="598"/>
      <c r="BA48" s="598"/>
      <c r="BB48" s="609"/>
      <c r="BC48" s="598"/>
      <c r="BD48" s="598"/>
      <c r="BE48" s="598"/>
      <c r="BF48" s="598"/>
      <c r="BG48" s="610"/>
      <c r="BH48" s="599"/>
      <c r="BI48" s="600"/>
      <c r="BJ48" s="600"/>
      <c r="BK48" s="600"/>
      <c r="BL48" s="210"/>
      <c r="BM48" s="599"/>
      <c r="BN48" s="599"/>
      <c r="BO48" s="599"/>
      <c r="BP48" s="599"/>
      <c r="BQ48" s="599"/>
      <c r="BR48" s="599"/>
      <c r="BS48" s="599"/>
      <c r="BT48" s="599"/>
      <c r="BU48" s="599"/>
      <c r="BV48" s="601"/>
      <c r="BW48" s="598"/>
    </row>
    <row r="49" spans="2:75" ht="15.75" customHeight="1">
      <c r="B49" s="334" t="s">
        <v>999</v>
      </c>
      <c r="C49" s="335">
        <v>29993583000180</v>
      </c>
      <c r="D49" s="336" t="s">
        <v>13</v>
      </c>
      <c r="E49" s="336" t="s">
        <v>615</v>
      </c>
      <c r="F49" s="336" t="s">
        <v>619</v>
      </c>
      <c r="G49" s="337" t="s">
        <v>34</v>
      </c>
      <c r="H49" s="337" t="s">
        <v>1336</v>
      </c>
      <c r="I49" s="337" t="s">
        <v>34</v>
      </c>
      <c r="J49" s="337" t="s">
        <v>611</v>
      </c>
      <c r="K49" s="338" t="s">
        <v>48</v>
      </c>
      <c r="L49" s="339" t="s">
        <v>715</v>
      </c>
      <c r="M49" s="339" t="s">
        <v>34</v>
      </c>
      <c r="N49" s="338">
        <v>469068</v>
      </c>
      <c r="O49" s="338" t="s">
        <v>1323</v>
      </c>
      <c r="P49" s="342">
        <v>43280</v>
      </c>
      <c r="Q49" s="343">
        <v>209514898.55000001</v>
      </c>
      <c r="R49" s="343">
        <v>226969790.20222238</v>
      </c>
      <c r="S49" s="338">
        <v>43</v>
      </c>
      <c r="T49" s="340">
        <v>9.9680976539747501E-2</v>
      </c>
      <c r="U49" s="340">
        <v>1.2885954395986825</v>
      </c>
      <c r="V49" s="340">
        <v>0.11982181140402681</v>
      </c>
      <c r="W49" s="340">
        <v>1.1746544041791305</v>
      </c>
      <c r="X49" s="340">
        <v>0.13795117316526961</v>
      </c>
      <c r="Y49" s="340">
        <v>1.046108806398216</v>
      </c>
      <c r="Z49" s="340">
        <v>0.42657817472667592</v>
      </c>
      <c r="AA49" s="340">
        <v>2.4248086367836792</v>
      </c>
      <c r="AB49" s="340">
        <v>4.5438564218148243E-2</v>
      </c>
      <c r="AC49" s="344">
        <v>0.37565087327515378</v>
      </c>
      <c r="AD49" s="482">
        <v>11419627000106</v>
      </c>
      <c r="AE49" s="341" t="s">
        <v>2281</v>
      </c>
      <c r="AF49" s="341" t="s">
        <v>2109</v>
      </c>
      <c r="AG49" s="345" t="s">
        <v>59</v>
      </c>
      <c r="AH49" s="345" t="s">
        <v>2110</v>
      </c>
      <c r="AI49" s="345">
        <v>10000</v>
      </c>
      <c r="AJ49" s="345">
        <v>0</v>
      </c>
      <c r="AK49" s="345">
        <v>10000</v>
      </c>
      <c r="AL49" s="340">
        <v>0.02</v>
      </c>
      <c r="AM49" s="340">
        <v>0.2</v>
      </c>
      <c r="AN49" s="340" t="s">
        <v>64</v>
      </c>
      <c r="AO49" s="338" t="s">
        <v>1323</v>
      </c>
      <c r="AP49" s="341" t="s">
        <v>13</v>
      </c>
      <c r="AQ49" s="347" t="s">
        <v>668</v>
      </c>
      <c r="AR49" s="340">
        <v>4.6666666666666662E-3</v>
      </c>
      <c r="AS49" s="340">
        <v>4.6666666666666662E-3</v>
      </c>
      <c r="AT49" s="340"/>
      <c r="AW49" s="597"/>
      <c r="AX49" s="598"/>
      <c r="AY49" s="598"/>
      <c r="AZ49" s="598"/>
      <c r="BA49" s="598"/>
      <c r="BB49" s="609"/>
      <c r="BC49" s="598"/>
      <c r="BD49" s="598"/>
      <c r="BE49" s="598"/>
      <c r="BF49" s="598"/>
      <c r="BG49" s="610"/>
      <c r="BH49" s="599"/>
      <c r="BI49" s="600"/>
      <c r="BJ49" s="600"/>
      <c r="BK49" s="600"/>
      <c r="BL49" s="210"/>
      <c r="BM49" s="599"/>
      <c r="BN49" s="599"/>
      <c r="BO49" s="599"/>
      <c r="BP49" s="599"/>
      <c r="BQ49" s="599"/>
      <c r="BR49" s="599"/>
      <c r="BS49" s="599"/>
      <c r="BT49" s="599"/>
      <c r="BU49" s="599"/>
      <c r="BV49" s="601"/>
      <c r="BW49" s="598"/>
    </row>
    <row r="50" spans="2:75" ht="15.75" customHeight="1">
      <c r="B50" s="334" t="s">
        <v>20</v>
      </c>
      <c r="C50" s="335">
        <v>33599991000120</v>
      </c>
      <c r="D50" s="336" t="s">
        <v>11</v>
      </c>
      <c r="E50" s="336" t="s">
        <v>620</v>
      </c>
      <c r="F50" s="336" t="s">
        <v>663</v>
      </c>
      <c r="G50" s="337" t="s">
        <v>738</v>
      </c>
      <c r="H50" s="337" t="s">
        <v>34</v>
      </c>
      <c r="I50" s="337"/>
      <c r="J50" s="337" t="s">
        <v>608</v>
      </c>
      <c r="K50" s="338" t="s">
        <v>48</v>
      </c>
      <c r="L50" s="339" t="s">
        <v>715</v>
      </c>
      <c r="M50" s="339" t="s">
        <v>34</v>
      </c>
      <c r="N50" s="338">
        <v>500399</v>
      </c>
      <c r="O50" s="338" t="s">
        <v>1320</v>
      </c>
      <c r="P50" s="342">
        <v>43644</v>
      </c>
      <c r="Q50" s="343">
        <v>185914080.28999999</v>
      </c>
      <c r="R50" s="343">
        <v>162490761.43448415</v>
      </c>
      <c r="S50" s="338">
        <v>60</v>
      </c>
      <c r="T50" s="340">
        <v>5.8093272429671883E-2</v>
      </c>
      <c r="U50" s="340">
        <v>0.75098307142275389</v>
      </c>
      <c r="V50" s="340">
        <v>9.4517077890315271E-2</v>
      </c>
      <c r="W50" s="340">
        <v>0.92658340341422663</v>
      </c>
      <c r="X50" s="340">
        <v>0.1817992835447082</v>
      </c>
      <c r="Y50" s="340">
        <v>1.3786169928773424</v>
      </c>
      <c r="Z50" s="340">
        <v>0.26310147253226446</v>
      </c>
      <c r="AA50" s="340">
        <v>1.4955540642826128</v>
      </c>
      <c r="AB50" s="340">
        <v>2.0537877681448012E-2</v>
      </c>
      <c r="AC50" s="344">
        <v>-0.32192309075952358</v>
      </c>
      <c r="AD50" s="482">
        <v>0</v>
      </c>
      <c r="AE50" s="341" t="s">
        <v>2141</v>
      </c>
      <c r="AF50" s="341" t="s">
        <v>2106</v>
      </c>
      <c r="AG50" s="345" t="s">
        <v>1427</v>
      </c>
      <c r="AH50" s="345" t="s">
        <v>2107</v>
      </c>
      <c r="AI50" s="345">
        <v>5000</v>
      </c>
      <c r="AJ50" s="345">
        <v>1000</v>
      </c>
      <c r="AK50" s="345">
        <v>1000</v>
      </c>
      <c r="AL50" s="340">
        <v>0.01</v>
      </c>
      <c r="AM50" s="340">
        <v>0.2</v>
      </c>
      <c r="AN50" s="340" t="s">
        <v>64</v>
      </c>
      <c r="AO50" s="338" t="s">
        <v>1323</v>
      </c>
      <c r="AP50" s="341" t="s">
        <v>13</v>
      </c>
      <c r="AQ50" s="347" t="s">
        <v>668</v>
      </c>
      <c r="AR50" s="340">
        <v>3.4999999999999996E-3</v>
      </c>
      <c r="AS50" s="340">
        <v>3.4999999999999996E-3</v>
      </c>
      <c r="AT50" s="340"/>
      <c r="AW50" s="597"/>
      <c r="AX50" s="598"/>
      <c r="AY50" s="598"/>
      <c r="AZ50" s="598"/>
      <c r="BA50" s="598"/>
      <c r="BB50" s="609"/>
      <c r="BC50" s="598"/>
      <c r="BD50" s="598"/>
      <c r="BE50" s="598"/>
      <c r="BF50" s="598"/>
      <c r="BG50" s="610"/>
      <c r="BH50" s="599"/>
      <c r="BI50" s="600"/>
      <c r="BJ50" s="600"/>
      <c r="BK50" s="600"/>
      <c r="BL50" s="210"/>
      <c r="BM50" s="599"/>
      <c r="BN50" s="599"/>
      <c r="BO50" s="599"/>
      <c r="BP50" s="599"/>
      <c r="BQ50" s="599"/>
      <c r="BR50" s="599"/>
      <c r="BS50" s="599"/>
      <c r="BT50" s="599"/>
      <c r="BU50" s="599"/>
      <c r="BV50" s="601"/>
      <c r="BW50" s="598"/>
    </row>
    <row r="51" spans="2:75" ht="15.75" customHeight="1">
      <c r="B51" s="334" t="s">
        <v>773</v>
      </c>
      <c r="C51" s="335">
        <v>32102131000176</v>
      </c>
      <c r="D51" s="336" t="s">
        <v>11</v>
      </c>
      <c r="E51" s="336" t="s">
        <v>620</v>
      </c>
      <c r="F51" s="336" t="s">
        <v>663</v>
      </c>
      <c r="G51" s="337" t="s">
        <v>738</v>
      </c>
      <c r="H51" s="337" t="s">
        <v>34</v>
      </c>
      <c r="I51" s="337"/>
      <c r="J51" s="337" t="s">
        <v>608</v>
      </c>
      <c r="K51" s="338" t="s">
        <v>48</v>
      </c>
      <c r="L51" s="339" t="s">
        <v>715</v>
      </c>
      <c r="M51" s="339" t="s">
        <v>34</v>
      </c>
      <c r="N51" s="338">
        <v>485357</v>
      </c>
      <c r="O51" s="338" t="s">
        <v>1323</v>
      </c>
      <c r="P51" s="342">
        <v>43447</v>
      </c>
      <c r="Q51" s="343">
        <v>462909875.31</v>
      </c>
      <c r="R51" s="343">
        <v>364741279.20591247</v>
      </c>
      <c r="S51" s="338">
        <v>61</v>
      </c>
      <c r="T51" s="340">
        <v>9.5616480493036837E-2</v>
      </c>
      <c r="U51" s="340">
        <v>1.2360529058889549</v>
      </c>
      <c r="V51" s="340">
        <v>0.13284031042805844</v>
      </c>
      <c r="W51" s="340">
        <v>1.3022792250292896</v>
      </c>
      <c r="X51" s="340">
        <v>0.2240674455912639</v>
      </c>
      <c r="Y51" s="340">
        <v>1.6991441441339348</v>
      </c>
      <c r="Z51" s="340">
        <v>0.26629863841196011</v>
      </c>
      <c r="AA51" s="340">
        <v>1.5137277916264542</v>
      </c>
      <c r="AB51" s="340">
        <v>2.7518193361133802E-3</v>
      </c>
      <c r="AC51" s="344">
        <v>10.03357930847856</v>
      </c>
      <c r="AD51" s="482">
        <v>34962302000162</v>
      </c>
      <c r="AE51" s="341" t="s">
        <v>2149</v>
      </c>
      <c r="AF51" s="341" t="s">
        <v>2115</v>
      </c>
      <c r="AG51" s="345" t="s">
        <v>1428</v>
      </c>
      <c r="AH51" s="345" t="s">
        <v>2107</v>
      </c>
      <c r="AI51" s="345">
        <v>1000</v>
      </c>
      <c r="AJ51" s="345">
        <v>1000</v>
      </c>
      <c r="AK51" s="345">
        <v>1000</v>
      </c>
      <c r="AL51" s="608">
        <v>6.9999999999999993E-3</v>
      </c>
      <c r="AM51" s="608" t="s">
        <v>34</v>
      </c>
      <c r="AN51" s="340" t="s">
        <v>64</v>
      </c>
      <c r="AO51" s="338" t="s">
        <v>1323</v>
      </c>
      <c r="AP51" s="341" t="s">
        <v>11</v>
      </c>
      <c r="AQ51" s="347" t="s">
        <v>669</v>
      </c>
      <c r="AR51" s="340">
        <v>1.8666666666666666E-3</v>
      </c>
      <c r="AS51" s="340">
        <v>1.8666666666666666E-3</v>
      </c>
      <c r="AT51" s="340"/>
      <c r="AW51" s="597"/>
      <c r="AX51" s="598"/>
      <c r="AY51" s="598"/>
      <c r="AZ51" s="598"/>
      <c r="BA51" s="598"/>
      <c r="BB51" s="609"/>
      <c r="BC51" s="598"/>
      <c r="BD51" s="598"/>
      <c r="BE51" s="598"/>
      <c r="BF51" s="598"/>
      <c r="BG51" s="610"/>
      <c r="BH51" s="599"/>
      <c r="BI51" s="600"/>
      <c r="BJ51" s="600"/>
      <c r="BK51" s="600"/>
      <c r="BL51" s="210"/>
      <c r="BM51" s="599"/>
      <c r="BN51" s="599"/>
      <c r="BO51" s="599"/>
      <c r="BP51" s="599"/>
      <c r="BQ51" s="599"/>
      <c r="BR51" s="599"/>
      <c r="BS51" s="599"/>
      <c r="BT51" s="599"/>
      <c r="BU51" s="599"/>
      <c r="BV51" s="601"/>
      <c r="BW51" s="598"/>
    </row>
    <row r="52" spans="2:75" ht="15.75" customHeight="1">
      <c r="B52" s="334" t="s">
        <v>538</v>
      </c>
      <c r="C52" s="335">
        <v>12831360000114</v>
      </c>
      <c r="D52" s="336" t="s">
        <v>13</v>
      </c>
      <c r="E52" s="336" t="s">
        <v>615</v>
      </c>
      <c r="F52" s="336" t="s">
        <v>619</v>
      </c>
      <c r="G52" s="337" t="s">
        <v>34</v>
      </c>
      <c r="H52" s="337" t="s">
        <v>1337</v>
      </c>
      <c r="I52" s="337" t="s">
        <v>34</v>
      </c>
      <c r="J52" s="337" t="s">
        <v>611</v>
      </c>
      <c r="K52" s="338" t="s">
        <v>48</v>
      </c>
      <c r="L52" s="339" t="s">
        <v>715</v>
      </c>
      <c r="M52" s="339" t="s">
        <v>1411</v>
      </c>
      <c r="N52" s="338">
        <v>262773</v>
      </c>
      <c r="O52" s="338" t="s">
        <v>1320</v>
      </c>
      <c r="P52" s="342">
        <v>40513</v>
      </c>
      <c r="Q52" s="343">
        <v>960549916.95000005</v>
      </c>
      <c r="R52" s="343">
        <v>964890758.05265939</v>
      </c>
      <c r="S52" s="338">
        <v>61</v>
      </c>
      <c r="T52" s="340">
        <v>0.227172807317084</v>
      </c>
      <c r="U52" s="340">
        <v>2.9367072200872535</v>
      </c>
      <c r="V52" s="340">
        <v>0.31489973188842435</v>
      </c>
      <c r="W52" s="340">
        <v>3.0870703138538431</v>
      </c>
      <c r="X52" s="340">
        <v>0.40001814506254951</v>
      </c>
      <c r="Y52" s="340">
        <v>3.0334102615255145</v>
      </c>
      <c r="Z52" s="340">
        <v>0.48918222850964632</v>
      </c>
      <c r="AA52" s="340">
        <v>2.7806703739854997</v>
      </c>
      <c r="AB52" s="340">
        <v>7.524015039199819E-2</v>
      </c>
      <c r="AC52" s="344">
        <v>2.3866578580963016</v>
      </c>
      <c r="AD52" s="482">
        <v>12798221000136</v>
      </c>
      <c r="AE52" s="341" t="s">
        <v>2396</v>
      </c>
      <c r="AF52" s="341" t="s">
        <v>2109</v>
      </c>
      <c r="AG52" s="345" t="s">
        <v>59</v>
      </c>
      <c r="AH52" s="345" t="s">
        <v>2107</v>
      </c>
      <c r="AI52" s="345">
        <v>50000</v>
      </c>
      <c r="AJ52" s="345">
        <v>10000</v>
      </c>
      <c r="AK52" s="345">
        <v>50000</v>
      </c>
      <c r="AL52" s="340">
        <v>6.9999999999999993E-3</v>
      </c>
      <c r="AM52" s="340">
        <v>0.2</v>
      </c>
      <c r="AN52" s="340" t="s">
        <v>64</v>
      </c>
      <c r="AO52" s="338" t="s">
        <v>1323</v>
      </c>
      <c r="AP52" s="341" t="s">
        <v>13</v>
      </c>
      <c r="AQ52" s="347" t="s">
        <v>664</v>
      </c>
      <c r="AR52" s="340">
        <v>3.16666E-3</v>
      </c>
      <c r="AS52" s="340">
        <v>3.16666E-3</v>
      </c>
      <c r="AT52" s="340"/>
      <c r="AW52" s="597"/>
      <c r="AX52" s="598"/>
      <c r="AY52" s="598"/>
      <c r="AZ52" s="598"/>
      <c r="BA52" s="598"/>
      <c r="BB52" s="609"/>
      <c r="BC52" s="598"/>
      <c r="BD52" s="598"/>
      <c r="BE52" s="598"/>
      <c r="BF52" s="598"/>
      <c r="BG52" s="610"/>
      <c r="BH52" s="599"/>
      <c r="BI52" s="600"/>
      <c r="BJ52" s="600"/>
      <c r="BK52" s="600"/>
      <c r="BL52" s="210"/>
      <c r="BM52" s="599"/>
      <c r="BN52" s="599"/>
      <c r="BO52" s="599"/>
      <c r="BP52" s="599"/>
      <c r="BQ52" s="599"/>
      <c r="BR52" s="599"/>
      <c r="BS52" s="599"/>
      <c r="BT52" s="599"/>
      <c r="BU52" s="599"/>
      <c r="BV52" s="601"/>
      <c r="BW52" s="598"/>
    </row>
    <row r="53" spans="2:75" ht="15.75" customHeight="1">
      <c r="B53" s="334" t="s">
        <v>434</v>
      </c>
      <c r="C53" s="335">
        <v>30593439000136</v>
      </c>
      <c r="D53" s="336" t="s">
        <v>13</v>
      </c>
      <c r="E53" s="336" t="s">
        <v>615</v>
      </c>
      <c r="F53" s="336" t="s">
        <v>619</v>
      </c>
      <c r="G53" s="337" t="s">
        <v>34</v>
      </c>
      <c r="H53" s="337" t="s">
        <v>1337</v>
      </c>
      <c r="I53" s="337" t="s">
        <v>34</v>
      </c>
      <c r="J53" s="337" t="s">
        <v>611</v>
      </c>
      <c r="K53" s="338" t="s">
        <v>48</v>
      </c>
      <c r="L53" s="339" t="s">
        <v>715</v>
      </c>
      <c r="M53" s="339" t="s">
        <v>1411</v>
      </c>
      <c r="N53" s="338">
        <v>486124</v>
      </c>
      <c r="O53" s="338" t="s">
        <v>1323</v>
      </c>
      <c r="P53" s="342">
        <v>43462</v>
      </c>
      <c r="Q53" s="343">
        <v>875689539.36000001</v>
      </c>
      <c r="R53" s="343">
        <v>556217467.59976196</v>
      </c>
      <c r="S53" s="338">
        <v>61</v>
      </c>
      <c r="T53" s="340">
        <v>0.2519168234883582</v>
      </c>
      <c r="U53" s="340">
        <v>3.2565779467042417</v>
      </c>
      <c r="V53" s="340">
        <v>0.375048652534407</v>
      </c>
      <c r="W53" s="340">
        <v>3.6767308582532756</v>
      </c>
      <c r="X53" s="340">
        <v>0.42599942575801797</v>
      </c>
      <c r="Y53" s="340">
        <v>3.2304310328129904</v>
      </c>
      <c r="Z53" s="340">
        <v>0.80963871554437294</v>
      </c>
      <c r="AA53" s="340">
        <v>4.6022489345226001</v>
      </c>
      <c r="AB53" s="340">
        <v>7.1626063474898416E-2</v>
      </c>
      <c r="AC53" s="344">
        <v>3.128593521717308</v>
      </c>
      <c r="AD53" s="482">
        <v>28692461000191</v>
      </c>
      <c r="AE53" s="341" t="s">
        <v>2431</v>
      </c>
      <c r="AF53" s="341" t="s">
        <v>2109</v>
      </c>
      <c r="AG53" s="345" t="s">
        <v>59</v>
      </c>
      <c r="AH53" s="345" t="s">
        <v>2107</v>
      </c>
      <c r="AI53" s="345">
        <v>1000</v>
      </c>
      <c r="AJ53" s="345">
        <v>1000</v>
      </c>
      <c r="AK53" s="345">
        <v>1000</v>
      </c>
      <c r="AL53" s="340">
        <v>1.9E-2</v>
      </c>
      <c r="AM53" s="340">
        <v>0.2</v>
      </c>
      <c r="AN53" s="340" t="s">
        <v>64</v>
      </c>
      <c r="AO53" s="338" t="s">
        <v>1323</v>
      </c>
      <c r="AP53" s="341" t="s">
        <v>13</v>
      </c>
      <c r="AQ53" s="347" t="s">
        <v>664</v>
      </c>
      <c r="AR53" s="340">
        <v>1.2666666666666666E-3</v>
      </c>
      <c r="AS53" s="340">
        <v>1.2666666666666666E-3</v>
      </c>
      <c r="AT53" s="340"/>
      <c r="AW53" s="597"/>
      <c r="AX53" s="598"/>
      <c r="AY53" s="598"/>
      <c r="AZ53" s="598"/>
      <c r="BA53" s="598"/>
      <c r="BB53" s="609"/>
      <c r="BC53" s="598"/>
      <c r="BD53" s="598"/>
      <c r="BE53" s="598"/>
      <c r="BF53" s="598"/>
      <c r="BG53" s="610"/>
      <c r="BH53" s="599"/>
      <c r="BI53" s="600"/>
      <c r="BJ53" s="600"/>
      <c r="BK53" s="600"/>
      <c r="BL53" s="210"/>
      <c r="BM53" s="599"/>
      <c r="BN53" s="599"/>
      <c r="BO53" s="599"/>
      <c r="BP53" s="599"/>
      <c r="BQ53" s="599"/>
      <c r="BR53" s="599"/>
      <c r="BS53" s="599"/>
      <c r="BT53" s="599"/>
      <c r="BU53" s="599"/>
      <c r="BV53" s="601"/>
      <c r="BW53" s="598"/>
    </row>
    <row r="54" spans="2:75" ht="15.75" customHeight="1">
      <c r="B54" s="334" t="s">
        <v>359</v>
      </c>
      <c r="C54" s="335">
        <v>32295829000155</v>
      </c>
      <c r="D54" s="336" t="s">
        <v>14</v>
      </c>
      <c r="E54" s="336" t="s">
        <v>614</v>
      </c>
      <c r="F54" s="336"/>
      <c r="G54" s="337"/>
      <c r="H54" s="337" t="s">
        <v>1337</v>
      </c>
      <c r="I54" s="337" t="s">
        <v>34</v>
      </c>
      <c r="J54" s="337" t="s">
        <v>608</v>
      </c>
      <c r="K54" s="338" t="s">
        <v>48</v>
      </c>
      <c r="L54" s="339" t="s">
        <v>715</v>
      </c>
      <c r="M54" s="339" t="s">
        <v>34</v>
      </c>
      <c r="N54" s="338">
        <v>488720</v>
      </c>
      <c r="O54" s="338" t="s">
        <v>1320</v>
      </c>
      <c r="P54" s="342">
        <v>43521</v>
      </c>
      <c r="Q54" s="343">
        <v>4517832.66</v>
      </c>
      <c r="R54" s="343">
        <v>5515215.5374603225</v>
      </c>
      <c r="S54" s="338">
        <v>61</v>
      </c>
      <c r="T54" s="340">
        <v>0.18456871064082048</v>
      </c>
      <c r="U54" s="340">
        <v>2.3859557468273227</v>
      </c>
      <c r="V54" s="340">
        <v>1.7598963029162862E-2</v>
      </c>
      <c r="W54" s="340">
        <v>0.17252868395959758</v>
      </c>
      <c r="X54" s="340">
        <v>0.23879729405501138</v>
      </c>
      <c r="Y54" s="340">
        <v>1.8108432608669038</v>
      </c>
      <c r="Z54" s="340">
        <v>0.35841106901100006</v>
      </c>
      <c r="AA54" s="340">
        <v>2.0373247089202211</v>
      </c>
      <c r="AB54" s="340">
        <v>0.18386063650394413</v>
      </c>
      <c r="AC54" s="344">
        <v>-0.34187791845850807</v>
      </c>
      <c r="AD54" s="482">
        <v>32041623000107</v>
      </c>
      <c r="AE54" s="341" t="s">
        <v>2120</v>
      </c>
      <c r="AF54" s="341" t="s">
        <v>2106</v>
      </c>
      <c r="AG54" s="345" t="s">
        <v>1427</v>
      </c>
      <c r="AH54" s="345" t="s">
        <v>2107</v>
      </c>
      <c r="AI54" s="345">
        <v>500</v>
      </c>
      <c r="AJ54" s="345">
        <v>100</v>
      </c>
      <c r="AK54" s="345">
        <v>100</v>
      </c>
      <c r="AL54" s="340">
        <v>0</v>
      </c>
      <c r="AM54" s="340" t="s">
        <v>34</v>
      </c>
      <c r="AN54" s="340" t="s">
        <v>34</v>
      </c>
      <c r="AO54" s="338" t="s">
        <v>1323</v>
      </c>
      <c r="AP54" s="341" t="s">
        <v>716</v>
      </c>
      <c r="AQ54" s="347" t="s">
        <v>659</v>
      </c>
      <c r="AR54" s="340">
        <v>7.9333333333333339E-3</v>
      </c>
      <c r="AS54" s="340">
        <v>7.9333333333333339E-3</v>
      </c>
      <c r="AT54" s="340"/>
      <c r="AW54" s="597"/>
      <c r="AX54" s="598"/>
      <c r="AY54" s="598"/>
      <c r="AZ54" s="598"/>
      <c r="BA54" s="598"/>
      <c r="BB54" s="609"/>
      <c r="BC54" s="598"/>
      <c r="BD54" s="598"/>
      <c r="BE54" s="598"/>
      <c r="BF54" s="598"/>
      <c r="BG54" s="610"/>
      <c r="BH54" s="599"/>
      <c r="BI54" s="600"/>
      <c r="BJ54" s="600"/>
      <c r="BK54" s="600"/>
      <c r="BL54" s="210"/>
      <c r="BM54" s="599"/>
      <c r="BN54" s="599"/>
      <c r="BO54" s="599"/>
      <c r="BP54" s="599"/>
      <c r="BQ54" s="599"/>
      <c r="BR54" s="599"/>
      <c r="BS54" s="599"/>
      <c r="BT54" s="599"/>
      <c r="BU54" s="599"/>
      <c r="BV54" s="601"/>
      <c r="BW54" s="598"/>
    </row>
    <row r="55" spans="2:75" ht="15.75" customHeight="1">
      <c r="B55" s="334" t="s">
        <v>648</v>
      </c>
      <c r="C55" s="335">
        <v>30556738000109</v>
      </c>
      <c r="D55" s="336" t="s">
        <v>13</v>
      </c>
      <c r="E55" s="336" t="s">
        <v>615</v>
      </c>
      <c r="F55" s="336" t="s">
        <v>619</v>
      </c>
      <c r="G55" s="337" t="s">
        <v>34</v>
      </c>
      <c r="H55" s="337" t="s">
        <v>865</v>
      </c>
      <c r="I55" s="337" t="s">
        <v>34</v>
      </c>
      <c r="J55" s="337" t="s">
        <v>611</v>
      </c>
      <c r="K55" s="338" t="s">
        <v>48</v>
      </c>
      <c r="L55" s="339" t="s">
        <v>715</v>
      </c>
      <c r="M55" s="339" t="s">
        <v>34</v>
      </c>
      <c r="N55" s="338">
        <v>476080</v>
      </c>
      <c r="O55" s="338" t="s">
        <v>1320</v>
      </c>
      <c r="P55" s="342">
        <v>43375</v>
      </c>
      <c r="Q55" s="343">
        <v>744112869.74000001</v>
      </c>
      <c r="R55" s="343">
        <v>558291905.47972214</v>
      </c>
      <c r="S55" s="338">
        <v>90</v>
      </c>
      <c r="T55" s="340">
        <v>0.18248392530443258</v>
      </c>
      <c r="U55" s="340">
        <v>2.3590053198725824</v>
      </c>
      <c r="V55" s="340">
        <v>0.19159215478208269</v>
      </c>
      <c r="W55" s="340">
        <v>1.8782437503142251</v>
      </c>
      <c r="X55" s="340">
        <v>0.32033237894196409</v>
      </c>
      <c r="Y55" s="340">
        <v>2.4291386212730228</v>
      </c>
      <c r="Z55" s="340">
        <v>0.48295213311651541</v>
      </c>
      <c r="AA55" s="340">
        <v>2.7452564920471429</v>
      </c>
      <c r="AB55" s="340">
        <v>6.0240923843302298E-2</v>
      </c>
      <c r="AC55" s="344">
        <v>1.3281179455378533</v>
      </c>
      <c r="AD55" s="482">
        <v>24300684000105</v>
      </c>
      <c r="AE55" s="341" t="s">
        <v>2252</v>
      </c>
      <c r="AF55" s="341" t="s">
        <v>2112</v>
      </c>
      <c r="AG55" s="345" t="s">
        <v>719</v>
      </c>
      <c r="AH55" s="345" t="s">
        <v>2107</v>
      </c>
      <c r="AI55" s="345">
        <v>50000</v>
      </c>
      <c r="AJ55" s="345">
        <v>25000</v>
      </c>
      <c r="AK55" s="345">
        <v>50000</v>
      </c>
      <c r="AL55" s="340">
        <v>1.975E-2</v>
      </c>
      <c r="AM55" s="340">
        <v>0.2</v>
      </c>
      <c r="AN55" s="340" t="s">
        <v>64</v>
      </c>
      <c r="AO55" s="338" t="s">
        <v>1323</v>
      </c>
      <c r="AP55" s="341" t="s">
        <v>13</v>
      </c>
      <c r="AQ55" s="347" t="s">
        <v>668</v>
      </c>
      <c r="AR55" s="340">
        <v>3.9500000000000004E-3</v>
      </c>
      <c r="AS55" s="340">
        <v>3.9500000000000004E-3</v>
      </c>
      <c r="AT55" s="340"/>
      <c r="AW55" s="597"/>
      <c r="AX55" s="598"/>
      <c r="AY55" s="598"/>
      <c r="AZ55" s="598"/>
      <c r="BA55" s="598"/>
      <c r="BB55" s="609"/>
      <c r="BC55" s="598"/>
      <c r="BD55" s="598"/>
      <c r="BE55" s="598"/>
      <c r="BF55" s="598"/>
      <c r="BG55" s="610"/>
      <c r="BH55" s="599"/>
      <c r="BI55" s="600"/>
      <c r="BJ55" s="600"/>
      <c r="BK55" s="600"/>
      <c r="BL55" s="210"/>
      <c r="BM55" s="599"/>
      <c r="BN55" s="599"/>
      <c r="BO55" s="599"/>
      <c r="BP55" s="599"/>
      <c r="BQ55" s="599"/>
      <c r="BR55" s="599"/>
      <c r="BS55" s="599"/>
      <c r="BT55" s="599"/>
      <c r="BU55" s="599"/>
      <c r="BV55" s="601"/>
      <c r="BW55" s="598"/>
    </row>
    <row r="56" spans="2:75" ht="15.75" customHeight="1">
      <c r="B56" s="334" t="s">
        <v>18</v>
      </c>
      <c r="C56" s="335">
        <v>37806055000101</v>
      </c>
      <c r="D56" s="336" t="s">
        <v>11</v>
      </c>
      <c r="E56" s="336" t="s">
        <v>620</v>
      </c>
      <c r="F56" s="336" t="s">
        <v>685</v>
      </c>
      <c r="G56" s="337" t="s">
        <v>738</v>
      </c>
      <c r="H56" s="337" t="s">
        <v>34</v>
      </c>
      <c r="I56" s="337" t="s">
        <v>1318</v>
      </c>
      <c r="J56" s="337" t="s">
        <v>608</v>
      </c>
      <c r="K56" s="338" t="s">
        <v>48</v>
      </c>
      <c r="L56" s="339" t="s">
        <v>715</v>
      </c>
      <c r="M56" s="339" t="s">
        <v>34</v>
      </c>
      <c r="N56" s="338">
        <v>551791</v>
      </c>
      <c r="O56" s="338" t="s">
        <v>1320</v>
      </c>
      <c r="P56" s="342">
        <v>44069</v>
      </c>
      <c r="Q56" s="343">
        <v>134838741.62</v>
      </c>
      <c r="R56" s="343">
        <v>104349584.08178571</v>
      </c>
      <c r="S56" s="338">
        <v>91</v>
      </c>
      <c r="T56" s="340">
        <v>9.9779881428285089E-2</v>
      </c>
      <c r="U56" s="340">
        <v>1.2898740023971993</v>
      </c>
      <c r="V56" s="340">
        <v>0.13875957348128964</v>
      </c>
      <c r="W56" s="340">
        <v>1.3603077953997353</v>
      </c>
      <c r="X56" s="340">
        <v>0.19455520917035862</v>
      </c>
      <c r="Y56" s="340">
        <v>1.475347494145113</v>
      </c>
      <c r="Z56" s="340" t="s">
        <v>1414</v>
      </c>
      <c r="AA56" s="340" t="s">
        <v>1414</v>
      </c>
      <c r="AB56" s="340">
        <v>1.402393455777768E-3</v>
      </c>
      <c r="AC56" s="344">
        <v>23.404266386728597</v>
      </c>
      <c r="AD56" s="482">
        <v>0</v>
      </c>
      <c r="AE56" s="341" t="s">
        <v>2232</v>
      </c>
      <c r="AF56" s="341" t="s">
        <v>2106</v>
      </c>
      <c r="AG56" s="345" t="s">
        <v>1427</v>
      </c>
      <c r="AH56" s="345" t="s">
        <v>2107</v>
      </c>
      <c r="AI56" s="345">
        <v>5000</v>
      </c>
      <c r="AJ56" s="345">
        <v>5000</v>
      </c>
      <c r="AK56" s="345">
        <v>5000</v>
      </c>
      <c r="AL56" s="340">
        <v>1.9799999999999998E-2</v>
      </c>
      <c r="AM56" s="340">
        <v>0.2</v>
      </c>
      <c r="AN56" s="340" t="s">
        <v>34</v>
      </c>
      <c r="AO56" s="338" t="s">
        <v>1323</v>
      </c>
      <c r="AP56" s="341" t="s">
        <v>13</v>
      </c>
      <c r="AQ56" s="347" t="s">
        <v>668</v>
      </c>
      <c r="AR56" s="340">
        <v>1.0500000000000001E-2</v>
      </c>
      <c r="AS56" s="340">
        <v>1.0500000000000001E-2</v>
      </c>
      <c r="AT56" s="340"/>
      <c r="AW56" s="597"/>
      <c r="AX56" s="598"/>
      <c r="AY56" s="598"/>
      <c r="AZ56" s="598"/>
      <c r="BA56" s="598"/>
      <c r="BB56" s="609"/>
      <c r="BC56" s="598"/>
      <c r="BD56" s="598"/>
      <c r="BE56" s="598"/>
      <c r="BF56" s="598"/>
      <c r="BG56" s="610"/>
      <c r="BH56" s="599"/>
      <c r="BI56" s="600"/>
      <c r="BJ56" s="600"/>
      <c r="BK56" s="600"/>
      <c r="BL56" s="210"/>
      <c r="BM56" s="599"/>
      <c r="BN56" s="599"/>
      <c r="BO56" s="599"/>
      <c r="BP56" s="599"/>
      <c r="BQ56" s="599"/>
      <c r="BR56" s="599"/>
      <c r="BS56" s="599"/>
      <c r="BT56" s="599"/>
      <c r="BU56" s="599"/>
      <c r="BV56" s="601"/>
      <c r="BW56" s="598"/>
    </row>
    <row r="57" spans="2:75" ht="15.75" customHeight="1">
      <c r="B57" s="334" t="s">
        <v>165</v>
      </c>
      <c r="C57" s="335">
        <v>35726908000161</v>
      </c>
      <c r="D57" s="336" t="s">
        <v>13</v>
      </c>
      <c r="E57" s="336" t="s">
        <v>615</v>
      </c>
      <c r="F57" s="336" t="s">
        <v>619</v>
      </c>
      <c r="G57" s="337" t="s">
        <v>34</v>
      </c>
      <c r="H57" s="337" t="s">
        <v>865</v>
      </c>
      <c r="I57" s="337" t="s">
        <v>34</v>
      </c>
      <c r="J57" s="337" t="s">
        <v>611</v>
      </c>
      <c r="K57" s="338" t="s">
        <v>48</v>
      </c>
      <c r="L57" s="339" t="s">
        <v>715</v>
      </c>
      <c r="M57" s="339" t="s">
        <v>1411</v>
      </c>
      <c r="N57" s="338">
        <v>532541</v>
      </c>
      <c r="O57" s="338" t="s">
        <v>1323</v>
      </c>
      <c r="P57" s="342">
        <v>43921</v>
      </c>
      <c r="Q57" s="343">
        <v>1069324942.87</v>
      </c>
      <c r="R57" s="343">
        <v>744462147.47615111</v>
      </c>
      <c r="S57" s="338">
        <v>91</v>
      </c>
      <c r="T57" s="340">
        <v>0.25325969098892909</v>
      </c>
      <c r="U57" s="340">
        <v>3.2739374569868374</v>
      </c>
      <c r="V57" s="340">
        <v>0.35323052176284642</v>
      </c>
      <c r="W57" s="340">
        <v>3.4628402226380928</v>
      </c>
      <c r="X57" s="340">
        <v>0.52037315659559091</v>
      </c>
      <c r="Y57" s="340">
        <v>3.9460841777381459</v>
      </c>
      <c r="Z57" s="340" t="s">
        <v>1414</v>
      </c>
      <c r="AA57" s="340" t="s">
        <v>1414</v>
      </c>
      <c r="AB57" s="340">
        <v>6.8136567763140907E-2</v>
      </c>
      <c r="AC57" s="344">
        <v>3.0502483702549879</v>
      </c>
      <c r="AD57" s="482">
        <v>35803288000117</v>
      </c>
      <c r="AE57" s="341" t="s">
        <v>2198</v>
      </c>
      <c r="AF57" s="341" t="s">
        <v>2106</v>
      </c>
      <c r="AG57" s="345" t="s">
        <v>1427</v>
      </c>
      <c r="AH57" s="345" t="s">
        <v>2107</v>
      </c>
      <c r="AI57" s="345">
        <v>50000</v>
      </c>
      <c r="AJ57" s="345">
        <v>10000</v>
      </c>
      <c r="AK57" s="345">
        <v>50000</v>
      </c>
      <c r="AL57" s="340">
        <v>1.9E-2</v>
      </c>
      <c r="AM57" s="340">
        <v>0.2</v>
      </c>
      <c r="AN57" s="340" t="s">
        <v>34</v>
      </c>
      <c r="AO57" s="338" t="s">
        <v>1323</v>
      </c>
      <c r="AP57" s="341" t="s">
        <v>13</v>
      </c>
      <c r="AQ57" s="347" t="s">
        <v>664</v>
      </c>
      <c r="AR57" s="340" t="s">
        <v>34</v>
      </c>
      <c r="AS57" s="340" t="s">
        <v>34</v>
      </c>
      <c r="AT57" s="340"/>
      <c r="AW57" s="597"/>
      <c r="AX57" s="598"/>
      <c r="AY57" s="598"/>
      <c r="AZ57" s="598"/>
      <c r="BA57" s="598"/>
      <c r="BB57" s="609"/>
      <c r="BC57" s="598"/>
      <c r="BD57" s="598"/>
      <c r="BE57" s="598"/>
      <c r="BF57" s="598"/>
      <c r="BG57" s="610"/>
      <c r="BH57" s="599"/>
      <c r="BI57" s="600"/>
      <c r="BJ57" s="600"/>
      <c r="BK57" s="600"/>
      <c r="BL57" s="210"/>
      <c r="BM57" s="599"/>
      <c r="BN57" s="599"/>
      <c r="BO57" s="599"/>
      <c r="BP57" s="599"/>
      <c r="BQ57" s="599"/>
      <c r="BR57" s="599"/>
      <c r="BS57" s="599"/>
      <c r="BT57" s="599"/>
      <c r="BU57" s="599"/>
      <c r="BV57" s="601"/>
      <c r="BW57" s="598"/>
    </row>
    <row r="58" spans="2:75" ht="15.75" customHeight="1">
      <c r="B58" s="334" t="s">
        <v>1285</v>
      </c>
      <c r="C58" s="335">
        <v>46329524000121</v>
      </c>
      <c r="D58" s="336" t="s">
        <v>14</v>
      </c>
      <c r="E58" s="336" t="s">
        <v>607</v>
      </c>
      <c r="F58" s="336" t="s">
        <v>1316</v>
      </c>
      <c r="G58" s="337"/>
      <c r="H58" s="337" t="s">
        <v>34</v>
      </c>
      <c r="I58" s="337" t="s">
        <v>34</v>
      </c>
      <c r="J58" s="337" t="s">
        <v>608</v>
      </c>
      <c r="K58" s="338" t="s">
        <v>48</v>
      </c>
      <c r="L58" s="339"/>
      <c r="M58" s="339" t="s">
        <v>1411</v>
      </c>
      <c r="N58" s="338">
        <v>659622</v>
      </c>
      <c r="O58" s="338" t="s">
        <v>1320</v>
      </c>
      <c r="P58" s="342">
        <v>44725</v>
      </c>
      <c r="Q58" s="343">
        <v>72542707.579999998</v>
      </c>
      <c r="R58" s="343" t="s">
        <v>1414</v>
      </c>
      <c r="S58" s="338">
        <v>122</v>
      </c>
      <c r="T58" s="340" t="s">
        <v>1414</v>
      </c>
      <c r="U58" s="340" t="s">
        <v>1414</v>
      </c>
      <c r="V58" s="340" t="s">
        <v>1414</v>
      </c>
      <c r="W58" s="340" t="s">
        <v>1414</v>
      </c>
      <c r="X58" s="340" t="s">
        <v>1414</v>
      </c>
      <c r="Y58" s="340" t="s">
        <v>1414</v>
      </c>
      <c r="Z58" s="340" t="s">
        <v>1414</v>
      </c>
      <c r="AA58" s="340" t="s">
        <v>1414</v>
      </c>
      <c r="AB58" s="340" t="s">
        <v>1414</v>
      </c>
      <c r="AC58" s="344" t="s">
        <v>1414</v>
      </c>
      <c r="AD58" s="482">
        <v>46465003000100</v>
      </c>
      <c r="AE58" s="341" t="s">
        <v>2120</v>
      </c>
      <c r="AF58" s="341" t="s">
        <v>2106</v>
      </c>
      <c r="AG58" s="345" t="s">
        <v>1427</v>
      </c>
      <c r="AH58" s="345" t="s">
        <v>2107</v>
      </c>
      <c r="AI58" s="345" t="s">
        <v>1422</v>
      </c>
      <c r="AJ58" s="345" t="s">
        <v>1422</v>
      </c>
      <c r="AK58" s="345" t="s">
        <v>1422</v>
      </c>
      <c r="AL58" s="608">
        <v>0</v>
      </c>
      <c r="AM58" s="608" t="s">
        <v>34</v>
      </c>
      <c r="AN58" s="340" t="s">
        <v>2124</v>
      </c>
      <c r="AO58" s="338" t="s">
        <v>1323</v>
      </c>
      <c r="AP58" s="341" t="s">
        <v>716</v>
      </c>
      <c r="AQ58" s="347" t="s">
        <v>659</v>
      </c>
      <c r="AR58" s="340" t="s">
        <v>34</v>
      </c>
      <c r="AS58" s="340" t="s">
        <v>34</v>
      </c>
      <c r="AT58" s="340"/>
      <c r="AW58" s="597"/>
      <c r="AX58" s="598"/>
      <c r="AY58" s="598"/>
      <c r="AZ58" s="598"/>
      <c r="BA58" s="598"/>
      <c r="BB58" s="609"/>
      <c r="BC58" s="598"/>
      <c r="BD58" s="598"/>
      <c r="BE58" s="598"/>
      <c r="BF58" s="598"/>
      <c r="BG58" s="610"/>
      <c r="BH58" s="599"/>
      <c r="BI58" s="600"/>
      <c r="BJ58" s="600"/>
      <c r="BK58" s="600"/>
      <c r="BL58" s="210"/>
      <c r="BM58" s="599"/>
      <c r="BN58" s="599"/>
      <c r="BO58" s="599"/>
      <c r="BP58" s="599"/>
      <c r="BQ58" s="599"/>
      <c r="BR58" s="599"/>
      <c r="BS58" s="599"/>
      <c r="BT58" s="599"/>
      <c r="BU58" s="599"/>
      <c r="BV58" s="601"/>
      <c r="BW58" s="598"/>
    </row>
    <row r="59" spans="2:75" ht="15.75" customHeight="1">
      <c r="B59" s="334" t="s">
        <v>100</v>
      </c>
      <c r="C59" s="335">
        <v>34218678000167</v>
      </c>
      <c r="D59" s="336" t="s">
        <v>11</v>
      </c>
      <c r="E59" s="336" t="s">
        <v>620</v>
      </c>
      <c r="F59" s="336" t="s">
        <v>685</v>
      </c>
      <c r="G59" s="337" t="s">
        <v>738</v>
      </c>
      <c r="H59" s="337" t="s">
        <v>34</v>
      </c>
      <c r="I59" s="337" t="s">
        <v>1318</v>
      </c>
      <c r="J59" s="337" t="s">
        <v>608</v>
      </c>
      <c r="K59" s="338" t="s">
        <v>48</v>
      </c>
      <c r="L59" s="339" t="s">
        <v>715</v>
      </c>
      <c r="M59" s="339" t="s">
        <v>34</v>
      </c>
      <c r="N59" s="338">
        <v>523496</v>
      </c>
      <c r="O59" s="338" t="s">
        <v>1320</v>
      </c>
      <c r="P59" s="342">
        <v>43826</v>
      </c>
      <c r="Q59" s="343">
        <v>322713730.58999997</v>
      </c>
      <c r="R59" s="343">
        <v>194749423.50555569</v>
      </c>
      <c r="S59" s="338">
        <v>180</v>
      </c>
      <c r="T59" s="340">
        <v>9.4913279683340956E-2</v>
      </c>
      <c r="U59" s="340">
        <v>1.2269624917703204</v>
      </c>
      <c r="V59" s="340">
        <v>0.13245547943943037</v>
      </c>
      <c r="W59" s="340">
        <v>1.2985065945677758</v>
      </c>
      <c r="X59" s="340">
        <v>0.21110927984115535</v>
      </c>
      <c r="Y59" s="340">
        <v>1.6008800192633459</v>
      </c>
      <c r="Z59" s="340" t="s">
        <v>1414</v>
      </c>
      <c r="AA59" s="340" t="s">
        <v>1414</v>
      </c>
      <c r="AB59" s="340">
        <v>3.1955944672346363E-3</v>
      </c>
      <c r="AC59" s="344">
        <v>8.5342432987347916</v>
      </c>
      <c r="AD59" s="482">
        <v>0</v>
      </c>
      <c r="AE59" s="341" t="s">
        <v>101</v>
      </c>
      <c r="AF59" s="341" t="s">
        <v>736</v>
      </c>
      <c r="AG59" s="345" t="s">
        <v>736</v>
      </c>
      <c r="AH59" s="345" t="s">
        <v>2107</v>
      </c>
      <c r="AI59" s="345">
        <v>5000</v>
      </c>
      <c r="AJ59" s="345" t="s">
        <v>1422</v>
      </c>
      <c r="AK59" s="345" t="s">
        <v>1422</v>
      </c>
      <c r="AL59" s="608">
        <v>1.1000000000000001E-2</v>
      </c>
      <c r="AM59" s="608">
        <v>0.2</v>
      </c>
      <c r="AN59" s="340" t="s">
        <v>64</v>
      </c>
      <c r="AO59" s="338" t="s">
        <v>1323</v>
      </c>
      <c r="AP59" s="341" t="s">
        <v>13</v>
      </c>
      <c r="AQ59" s="347" t="s">
        <v>671</v>
      </c>
      <c r="AR59" s="340">
        <v>2.7499999999999998E-3</v>
      </c>
      <c r="AS59" s="340">
        <v>2.7499999999999998E-3</v>
      </c>
      <c r="AT59" s="340"/>
      <c r="AW59" s="597"/>
      <c r="AX59" s="598"/>
      <c r="AY59" s="598"/>
      <c r="AZ59" s="598"/>
      <c r="BA59" s="598"/>
      <c r="BB59" s="609"/>
      <c r="BC59" s="598"/>
      <c r="BD59" s="598"/>
      <c r="BE59" s="598"/>
      <c r="BF59" s="598"/>
      <c r="BG59" s="610"/>
      <c r="BH59" s="599"/>
      <c r="BI59" s="600"/>
      <c r="BJ59" s="600"/>
      <c r="BK59" s="600"/>
      <c r="BL59" s="210"/>
      <c r="BM59" s="599"/>
      <c r="BN59" s="599"/>
      <c r="BO59" s="599"/>
      <c r="BP59" s="599"/>
      <c r="BQ59" s="599"/>
      <c r="BR59" s="599"/>
      <c r="BS59" s="599"/>
      <c r="BT59" s="599"/>
      <c r="BU59" s="599"/>
      <c r="BV59" s="601"/>
      <c r="BW59" s="598"/>
    </row>
    <row r="60" spans="2:75" ht="15.75" customHeight="1">
      <c r="B60" s="334" t="s">
        <v>576</v>
      </c>
      <c r="C60" s="335">
        <v>43096273000194</v>
      </c>
      <c r="D60" s="336" t="s">
        <v>14</v>
      </c>
      <c r="E60" s="336" t="s">
        <v>607</v>
      </c>
      <c r="F60" s="336"/>
      <c r="G60" s="337"/>
      <c r="H60" s="337" t="s">
        <v>34</v>
      </c>
      <c r="I60" s="337" t="s">
        <v>34</v>
      </c>
      <c r="J60" s="337" t="s">
        <v>612</v>
      </c>
      <c r="K60" s="338" t="s">
        <v>48</v>
      </c>
      <c r="L60" s="339" t="s">
        <v>715</v>
      </c>
      <c r="M60" s="339" t="s">
        <v>1411</v>
      </c>
      <c r="N60" s="338">
        <v>616370</v>
      </c>
      <c r="O60" s="338" t="s">
        <v>1320</v>
      </c>
      <c r="P60" s="342">
        <v>44434</v>
      </c>
      <c r="Q60" s="343">
        <v>30784967.670000002</v>
      </c>
      <c r="R60" s="343">
        <v>33315229.171349205</v>
      </c>
      <c r="S60" s="338">
        <v>212</v>
      </c>
      <c r="T60" s="340">
        <v>-0.10561329629961469</v>
      </c>
      <c r="U60" s="340">
        <v>-1.3652836950127718</v>
      </c>
      <c r="V60" s="340">
        <v>-3.6022114346546563E-2</v>
      </c>
      <c r="W60" s="340">
        <v>-0.35313716901122683</v>
      </c>
      <c r="X60" s="340" t="s">
        <v>1414</v>
      </c>
      <c r="Y60" s="340" t="s">
        <v>1414</v>
      </c>
      <c r="Z60" s="340" t="s">
        <v>1414</v>
      </c>
      <c r="AA60" s="340" t="s">
        <v>1414</v>
      </c>
      <c r="AB60" s="340">
        <v>0.16837839531087839</v>
      </c>
      <c r="AC60" s="344">
        <v>-0.71164983873214893</v>
      </c>
      <c r="AD60" s="482">
        <v>0</v>
      </c>
      <c r="AE60" s="341" t="s">
        <v>2120</v>
      </c>
      <c r="AF60" s="341" t="s">
        <v>2106</v>
      </c>
      <c r="AG60" s="345" t="s">
        <v>1427</v>
      </c>
      <c r="AH60" s="345" t="s">
        <v>726</v>
      </c>
      <c r="AI60" s="345">
        <v>10000</v>
      </c>
      <c r="AJ60" s="345">
        <v>10000</v>
      </c>
      <c r="AK60" s="345">
        <v>10000</v>
      </c>
      <c r="AL60" s="608">
        <v>7.4999999999999997E-3</v>
      </c>
      <c r="AM60" s="608" t="s">
        <v>34</v>
      </c>
      <c r="AN60" s="340" t="s">
        <v>2124</v>
      </c>
      <c r="AO60" s="338" t="s">
        <v>1323</v>
      </c>
      <c r="AP60" s="341" t="s">
        <v>716</v>
      </c>
      <c r="AQ60" s="347" t="s">
        <v>687</v>
      </c>
      <c r="AR60" s="340" t="s">
        <v>34</v>
      </c>
      <c r="AS60" s="340" t="s">
        <v>34</v>
      </c>
      <c r="AT60" s="340"/>
      <c r="AW60" s="597"/>
      <c r="AX60" s="598"/>
      <c r="AY60" s="598"/>
      <c r="AZ60" s="598"/>
      <c r="BA60" s="598"/>
      <c r="BB60" s="609"/>
      <c r="BC60" s="598"/>
      <c r="BD60" s="598"/>
      <c r="BE60" s="598"/>
      <c r="BF60" s="598"/>
      <c r="BG60" s="610"/>
      <c r="BH60" s="599"/>
      <c r="BI60" s="600"/>
      <c r="BJ60" s="600"/>
      <c r="BK60" s="600"/>
      <c r="BL60" s="210"/>
      <c r="BM60" s="599"/>
      <c r="BN60" s="599"/>
      <c r="BO60" s="599"/>
      <c r="BP60" s="599"/>
      <c r="BQ60" s="599"/>
      <c r="BR60" s="599"/>
      <c r="BS60" s="599"/>
      <c r="BT60" s="599"/>
      <c r="BU60" s="599"/>
      <c r="BV60" s="601"/>
      <c r="BW60" s="598"/>
    </row>
    <row r="61" spans="2:75" ht="15.75" customHeight="1">
      <c r="B61" s="334" t="s">
        <v>1049</v>
      </c>
      <c r="C61" s="335">
        <v>30877877000126</v>
      </c>
      <c r="D61" s="336" t="s">
        <v>11</v>
      </c>
      <c r="E61" s="336" t="s">
        <v>620</v>
      </c>
      <c r="F61" s="336" t="s">
        <v>685</v>
      </c>
      <c r="G61" s="337" t="s">
        <v>738</v>
      </c>
      <c r="H61" s="337" t="s">
        <v>34</v>
      </c>
      <c r="I61" s="337" t="s">
        <v>1318</v>
      </c>
      <c r="J61" s="337" t="s">
        <v>608</v>
      </c>
      <c r="K61" s="338" t="s">
        <v>48</v>
      </c>
      <c r="L61" s="339" t="s">
        <v>715</v>
      </c>
      <c r="M61" s="339" t="s">
        <v>34</v>
      </c>
      <c r="N61" s="338">
        <v>471331</v>
      </c>
      <c r="O61" s="338" t="s">
        <v>1320</v>
      </c>
      <c r="P61" s="342">
        <v>43311</v>
      </c>
      <c r="Q61" s="343">
        <v>58841348.590000004</v>
      </c>
      <c r="R61" s="343">
        <v>46958930.899285696</v>
      </c>
      <c r="S61" s="338">
        <v>271</v>
      </c>
      <c r="T61" s="340">
        <v>9.4116528873928962E-2</v>
      </c>
      <c r="U61" s="340">
        <v>1.2166627385461384</v>
      </c>
      <c r="V61" s="340">
        <v>0.14697581971801466</v>
      </c>
      <c r="W61" s="340">
        <v>1.4408544814721584</v>
      </c>
      <c r="X61" s="340">
        <v>0.23379409328674017</v>
      </c>
      <c r="Y61" s="340">
        <v>1.7729030805569004</v>
      </c>
      <c r="Z61" s="340">
        <v>0.30961810397509959</v>
      </c>
      <c r="AA61" s="340">
        <v>1.759969677549609</v>
      </c>
      <c r="AB61" s="340">
        <v>7.7530159421063741E-3</v>
      </c>
      <c r="AC61" s="344">
        <v>5.1649348942836273</v>
      </c>
      <c r="AD61" s="482">
        <v>22672424000135</v>
      </c>
      <c r="AE61" s="341" t="s">
        <v>2120</v>
      </c>
      <c r="AF61" s="341" t="s">
        <v>2106</v>
      </c>
      <c r="AG61" s="345" t="s">
        <v>1427</v>
      </c>
      <c r="AH61" s="345" t="s">
        <v>726</v>
      </c>
      <c r="AI61" s="345">
        <v>50000</v>
      </c>
      <c r="AJ61" s="345">
        <v>50000</v>
      </c>
      <c r="AK61" s="345">
        <v>0</v>
      </c>
      <c r="AL61" s="340">
        <v>0</v>
      </c>
      <c r="AM61" s="340" t="s">
        <v>34</v>
      </c>
      <c r="AN61" s="340" t="s">
        <v>34</v>
      </c>
      <c r="AO61" s="338" t="s">
        <v>1323</v>
      </c>
      <c r="AP61" s="341" t="s">
        <v>13</v>
      </c>
      <c r="AQ61" s="347" t="s">
        <v>679</v>
      </c>
      <c r="AR61" s="340">
        <v>6.6666666666666662E-3</v>
      </c>
      <c r="AS61" s="340">
        <v>6.6666666666666662E-3</v>
      </c>
      <c r="AT61" s="340"/>
      <c r="AW61" s="597"/>
      <c r="AX61" s="598"/>
      <c r="AY61" s="598"/>
      <c r="AZ61" s="598"/>
      <c r="BA61" s="598"/>
      <c r="BB61" s="609"/>
      <c r="BC61" s="598"/>
      <c r="BD61" s="598"/>
      <c r="BE61" s="598"/>
      <c r="BF61" s="598"/>
      <c r="BG61" s="610"/>
      <c r="BH61" s="599"/>
      <c r="BI61" s="600"/>
      <c r="BJ61" s="600"/>
      <c r="BK61" s="600"/>
      <c r="BL61" s="210"/>
      <c r="BM61" s="599"/>
      <c r="BN61" s="599"/>
      <c r="BO61" s="599"/>
      <c r="BP61" s="599"/>
      <c r="BQ61" s="599"/>
      <c r="BR61" s="599"/>
      <c r="BS61" s="599"/>
      <c r="BT61" s="599"/>
      <c r="BU61" s="599"/>
      <c r="BV61" s="601"/>
      <c r="BW61" s="598"/>
    </row>
    <row r="62" spans="2:75" ht="15.75" customHeight="1">
      <c r="B62" s="334" t="s">
        <v>1136</v>
      </c>
      <c r="C62" s="335">
        <v>18719154000101</v>
      </c>
      <c r="D62" s="336" t="s">
        <v>11</v>
      </c>
      <c r="E62" s="336" t="s">
        <v>620</v>
      </c>
      <c r="F62" s="336" t="s">
        <v>672</v>
      </c>
      <c r="G62" s="337" t="s">
        <v>738</v>
      </c>
      <c r="H62" s="337" t="s">
        <v>34</v>
      </c>
      <c r="I62" s="337"/>
      <c r="J62" s="337" t="s">
        <v>608</v>
      </c>
      <c r="K62" s="338" t="s">
        <v>48</v>
      </c>
      <c r="L62" s="339" t="s">
        <v>1338</v>
      </c>
      <c r="M62" s="339" t="s">
        <v>1411</v>
      </c>
      <c r="N62" s="338">
        <v>361445</v>
      </c>
      <c r="O62" s="338" t="s">
        <v>1320</v>
      </c>
      <c r="P62" s="342">
        <v>41698</v>
      </c>
      <c r="Q62" s="343">
        <v>4429327174.8400002</v>
      </c>
      <c r="R62" s="343">
        <v>3873838851.9058709</v>
      </c>
      <c r="S62" s="338">
        <v>0</v>
      </c>
      <c r="T62" s="340">
        <v>8.2563302071404943E-2</v>
      </c>
      <c r="U62" s="340">
        <v>1.0673119206952981</v>
      </c>
      <c r="V62" s="340">
        <v>0.11205540560532024</v>
      </c>
      <c r="W62" s="340">
        <v>1.098517658546637</v>
      </c>
      <c r="X62" s="340">
        <v>0.1748586393070557</v>
      </c>
      <c r="Y62" s="340">
        <v>1.3259848267819745</v>
      </c>
      <c r="Z62" s="340">
        <v>0.19375469987852179</v>
      </c>
      <c r="AA62" s="340">
        <v>1.1013645271090082</v>
      </c>
      <c r="AB62" s="340">
        <v>1.7793491481935841E-3</v>
      </c>
      <c r="AC62" s="344">
        <v>5.1040623518151262</v>
      </c>
      <c r="AD62" s="482">
        <v>0</v>
      </c>
      <c r="AE62" s="341" t="s">
        <v>2363</v>
      </c>
      <c r="AF62" s="341" t="s">
        <v>2109</v>
      </c>
      <c r="AG62" s="345" t="s">
        <v>59</v>
      </c>
      <c r="AH62" s="345" t="s">
        <v>2110</v>
      </c>
      <c r="AI62" s="345">
        <v>20000</v>
      </c>
      <c r="AJ62" s="345">
        <v>100</v>
      </c>
      <c r="AK62" s="345">
        <v>1000</v>
      </c>
      <c r="AL62" s="340">
        <v>4.0000000000000001E-3</v>
      </c>
      <c r="AM62" s="340" t="s">
        <v>34</v>
      </c>
      <c r="AN62" s="340" t="s">
        <v>64</v>
      </c>
      <c r="AO62" s="338" t="s">
        <v>1323</v>
      </c>
      <c r="AP62" s="341" t="s">
        <v>11</v>
      </c>
      <c r="AQ62" s="347" t="s">
        <v>677</v>
      </c>
      <c r="AR62" s="340">
        <v>6.6666666666666664E-4</v>
      </c>
      <c r="AS62" s="340">
        <v>6.6666666666666664E-4</v>
      </c>
      <c r="AT62" s="340"/>
      <c r="AW62" s="597"/>
      <c r="AX62" s="598"/>
      <c r="AY62" s="598"/>
      <c r="AZ62" s="598"/>
      <c r="BA62" s="598"/>
      <c r="BB62" s="609"/>
      <c r="BC62" s="598"/>
      <c r="BD62" s="598"/>
      <c r="BE62" s="598"/>
      <c r="BF62" s="598"/>
      <c r="BG62" s="610"/>
      <c r="BH62" s="599"/>
      <c r="BI62" s="600"/>
      <c r="BJ62" s="600"/>
      <c r="BK62" s="600"/>
      <c r="BL62" s="210"/>
      <c r="BM62" s="599"/>
      <c r="BN62" s="599"/>
      <c r="BO62" s="599"/>
      <c r="BP62" s="599"/>
      <c r="BQ62" s="599"/>
      <c r="BR62" s="599"/>
      <c r="BS62" s="599"/>
      <c r="BT62" s="599"/>
      <c r="BU62" s="599"/>
      <c r="BV62" s="601"/>
      <c r="BW62" s="598"/>
    </row>
    <row r="63" spans="2:75" ht="15.75" customHeight="1">
      <c r="B63" s="334" t="s">
        <v>770</v>
      </c>
      <c r="C63" s="335">
        <v>30921203000181</v>
      </c>
      <c r="D63" s="336" t="s">
        <v>11</v>
      </c>
      <c r="E63" s="336" t="s">
        <v>620</v>
      </c>
      <c r="F63" s="336" t="s">
        <v>663</v>
      </c>
      <c r="G63" s="337" t="s">
        <v>738</v>
      </c>
      <c r="H63" s="337" t="s">
        <v>34</v>
      </c>
      <c r="I63" s="337" t="s">
        <v>1303</v>
      </c>
      <c r="J63" s="337" t="s">
        <v>608</v>
      </c>
      <c r="K63" s="338" t="s">
        <v>48</v>
      </c>
      <c r="L63" s="339" t="s">
        <v>1338</v>
      </c>
      <c r="M63" s="339" t="s">
        <v>34</v>
      </c>
      <c r="N63" s="338">
        <v>474819</v>
      </c>
      <c r="O63" s="338" t="s">
        <v>1323</v>
      </c>
      <c r="P63" s="342">
        <v>43336</v>
      </c>
      <c r="Q63" s="343">
        <v>823565621.47000003</v>
      </c>
      <c r="R63" s="343">
        <v>717151610.39305556</v>
      </c>
      <c r="S63" s="338">
        <v>1</v>
      </c>
      <c r="T63" s="340">
        <v>8.5168234658835162E-2</v>
      </c>
      <c r="U63" s="340">
        <v>1.1009863926873147</v>
      </c>
      <c r="V63" s="340">
        <v>0.11639531226275257</v>
      </c>
      <c r="W63" s="340">
        <v>1.1410632552885327</v>
      </c>
      <c r="X63" s="340">
        <v>0.17673891419195664</v>
      </c>
      <c r="Y63" s="340">
        <v>1.340243292805948</v>
      </c>
      <c r="Z63" s="340">
        <v>0.20011456913455672</v>
      </c>
      <c r="AA63" s="340">
        <v>1.137516085755274</v>
      </c>
      <c r="AB63" s="340">
        <v>1.576882463940955E-3</v>
      </c>
      <c r="AC63" s="344">
        <v>8.2303198014544119</v>
      </c>
      <c r="AD63" s="482">
        <v>34474989000197</v>
      </c>
      <c r="AE63" s="341" t="s">
        <v>2149</v>
      </c>
      <c r="AF63" s="341" t="s">
        <v>2115</v>
      </c>
      <c r="AG63" s="345" t="s">
        <v>1428</v>
      </c>
      <c r="AH63" s="345" t="s">
        <v>2110</v>
      </c>
      <c r="AI63" s="345">
        <v>1000</v>
      </c>
      <c r="AJ63" s="345">
        <v>1000</v>
      </c>
      <c r="AK63" s="345">
        <v>1000</v>
      </c>
      <c r="AL63" s="608">
        <v>4.0000000000000001E-3</v>
      </c>
      <c r="AM63" s="608" t="s">
        <v>34</v>
      </c>
      <c r="AN63" s="340" t="s">
        <v>64</v>
      </c>
      <c r="AO63" s="338" t="s">
        <v>1323</v>
      </c>
      <c r="AP63" s="341" t="s">
        <v>11</v>
      </c>
      <c r="AQ63" s="347" t="s">
        <v>662</v>
      </c>
      <c r="AR63" s="340">
        <v>1.1200000000000001E-3</v>
      </c>
      <c r="AS63" s="340">
        <v>1.1200000000000001E-3</v>
      </c>
      <c r="AT63" s="340"/>
      <c r="AW63" s="597"/>
      <c r="AX63" s="598"/>
      <c r="AY63" s="598"/>
      <c r="AZ63" s="598"/>
      <c r="BA63" s="598"/>
      <c r="BB63" s="609"/>
      <c r="BC63" s="598"/>
      <c r="BD63" s="598"/>
      <c r="BE63" s="598"/>
      <c r="BF63" s="598"/>
      <c r="BG63" s="610"/>
      <c r="BH63" s="599"/>
      <c r="BI63" s="600"/>
      <c r="BJ63" s="600"/>
      <c r="BK63" s="600"/>
      <c r="BL63" s="210"/>
      <c r="BM63" s="599"/>
      <c r="BN63" s="599"/>
      <c r="BO63" s="599"/>
      <c r="BP63" s="599"/>
      <c r="BQ63" s="599"/>
      <c r="BR63" s="599"/>
      <c r="BS63" s="599"/>
      <c r="BT63" s="599"/>
      <c r="BU63" s="599"/>
      <c r="BV63" s="601"/>
      <c r="BW63" s="598"/>
    </row>
    <row r="64" spans="2:75" ht="15.75" customHeight="1">
      <c r="B64" s="334" t="s">
        <v>901</v>
      </c>
      <c r="C64" s="335">
        <v>13615411000133</v>
      </c>
      <c r="D64" s="336" t="s">
        <v>11</v>
      </c>
      <c r="E64" s="336" t="s">
        <v>620</v>
      </c>
      <c r="F64" s="336" t="s">
        <v>663</v>
      </c>
      <c r="G64" s="337" t="s">
        <v>738</v>
      </c>
      <c r="H64" s="337" t="s">
        <v>34</v>
      </c>
      <c r="I64" s="337"/>
      <c r="J64" s="337" t="s">
        <v>608</v>
      </c>
      <c r="K64" s="338" t="s">
        <v>48</v>
      </c>
      <c r="L64" s="339" t="s">
        <v>1338</v>
      </c>
      <c r="M64" s="339" t="s">
        <v>34</v>
      </c>
      <c r="N64" s="338">
        <v>284491</v>
      </c>
      <c r="O64" s="338" t="s">
        <v>1323</v>
      </c>
      <c r="P64" s="342">
        <v>40777</v>
      </c>
      <c r="Q64" s="343">
        <v>2868811532.25</v>
      </c>
      <c r="R64" s="343">
        <v>2217600029.0125008</v>
      </c>
      <c r="S64" s="338">
        <v>1</v>
      </c>
      <c r="T64" s="340">
        <v>8.5962432882894069E-2</v>
      </c>
      <c r="U64" s="340">
        <v>1.1112531481424199</v>
      </c>
      <c r="V64" s="340">
        <v>0.11462270025355958</v>
      </c>
      <c r="W64" s="340">
        <v>1.1236857304531054</v>
      </c>
      <c r="X64" s="340">
        <v>0.18748999356686258</v>
      </c>
      <c r="Y64" s="340">
        <v>1.421770680752851</v>
      </c>
      <c r="Z64" s="340">
        <v>0.20404746936468676</v>
      </c>
      <c r="AA64" s="340">
        <v>1.1598719656634251</v>
      </c>
      <c r="AB64" s="340">
        <v>5.3464317580742583E-3</v>
      </c>
      <c r="AC64" s="344">
        <v>2.1325415330459299</v>
      </c>
      <c r="AD64" s="482">
        <v>13106998000155</v>
      </c>
      <c r="AE64" s="341" t="s">
        <v>2196</v>
      </c>
      <c r="AF64" s="341" t="s">
        <v>2115</v>
      </c>
      <c r="AG64" s="345" t="s">
        <v>1428</v>
      </c>
      <c r="AH64" s="345" t="s">
        <v>2110</v>
      </c>
      <c r="AI64" s="345">
        <v>1000</v>
      </c>
      <c r="AJ64" s="345">
        <v>1000</v>
      </c>
      <c r="AK64" s="345">
        <v>1000</v>
      </c>
      <c r="AL64" s="340">
        <v>3.2000000000000002E-3</v>
      </c>
      <c r="AM64" s="340" t="s">
        <v>34</v>
      </c>
      <c r="AN64" s="340" t="s">
        <v>64</v>
      </c>
      <c r="AO64" s="338" t="s">
        <v>1323</v>
      </c>
      <c r="AP64" s="341" t="s">
        <v>11</v>
      </c>
      <c r="AQ64" s="347" t="s">
        <v>1371</v>
      </c>
      <c r="AR64" s="340">
        <v>9.6000000000000002E-4</v>
      </c>
      <c r="AS64" s="340">
        <v>9.6000000000000002E-4</v>
      </c>
      <c r="AT64" s="340"/>
      <c r="AW64" s="597"/>
      <c r="AX64" s="598"/>
      <c r="AY64" s="598"/>
      <c r="AZ64" s="598"/>
      <c r="BA64" s="598"/>
      <c r="BB64" s="609"/>
      <c r="BC64" s="598"/>
      <c r="BD64" s="598"/>
      <c r="BE64" s="598"/>
      <c r="BF64" s="598"/>
      <c r="BG64" s="610"/>
      <c r="BH64" s="599"/>
      <c r="BI64" s="600"/>
      <c r="BJ64" s="600"/>
      <c r="BK64" s="600"/>
      <c r="BL64" s="210"/>
      <c r="BM64" s="599"/>
      <c r="BN64" s="599"/>
      <c r="BO64" s="599"/>
      <c r="BP64" s="599"/>
      <c r="BQ64" s="599"/>
      <c r="BR64" s="599"/>
      <c r="BS64" s="599"/>
      <c r="BT64" s="599"/>
      <c r="BU64" s="599"/>
      <c r="BV64" s="601"/>
      <c r="BW64" s="598"/>
    </row>
    <row r="65" spans="2:75" ht="15.75" customHeight="1">
      <c r="B65" s="334" t="s">
        <v>978</v>
      </c>
      <c r="C65" s="335">
        <v>7900255000150</v>
      </c>
      <c r="D65" s="336" t="s">
        <v>11</v>
      </c>
      <c r="E65" s="336" t="s">
        <v>620</v>
      </c>
      <c r="F65" s="336" t="s">
        <v>663</v>
      </c>
      <c r="G65" s="337" t="s">
        <v>738</v>
      </c>
      <c r="H65" s="337" t="s">
        <v>34</v>
      </c>
      <c r="I65" s="337"/>
      <c r="J65" s="337" t="s">
        <v>608</v>
      </c>
      <c r="K65" s="338" t="s">
        <v>48</v>
      </c>
      <c r="L65" s="339" t="s">
        <v>1338</v>
      </c>
      <c r="M65" s="339" t="s">
        <v>1411</v>
      </c>
      <c r="N65" s="338">
        <v>157491</v>
      </c>
      <c r="O65" s="338" t="s">
        <v>1323</v>
      </c>
      <c r="P65" s="342">
        <v>38854</v>
      </c>
      <c r="Q65" s="343">
        <v>1037792907.62</v>
      </c>
      <c r="R65" s="343">
        <v>1183620477.5614674</v>
      </c>
      <c r="S65" s="338">
        <v>1</v>
      </c>
      <c r="T65" s="340">
        <v>8.4909727543412972E-2</v>
      </c>
      <c r="U65" s="340">
        <v>1.0976446207504795</v>
      </c>
      <c r="V65" s="340">
        <v>0.11423852942272417</v>
      </c>
      <c r="W65" s="340">
        <v>1.1199195717453527</v>
      </c>
      <c r="X65" s="340">
        <v>0.16299355719399977</v>
      </c>
      <c r="Y65" s="340">
        <v>1.2360097537013301</v>
      </c>
      <c r="Z65" s="340">
        <v>0.20874488370445654</v>
      </c>
      <c r="AA65" s="340">
        <v>1.1865735916172693</v>
      </c>
      <c r="AB65" s="340">
        <v>1.8117111119863283E-3</v>
      </c>
      <c r="AC65" s="344">
        <v>6.0959056980937669</v>
      </c>
      <c r="AD65" s="482">
        <v>0</v>
      </c>
      <c r="AE65" s="341" t="s">
        <v>2272</v>
      </c>
      <c r="AF65" s="341" t="s">
        <v>2112</v>
      </c>
      <c r="AG65" s="345" t="s">
        <v>719</v>
      </c>
      <c r="AH65" s="345" t="s">
        <v>2110</v>
      </c>
      <c r="AI65" s="345">
        <v>500</v>
      </c>
      <c r="AJ65" s="345">
        <v>500</v>
      </c>
      <c r="AK65" s="345">
        <v>500</v>
      </c>
      <c r="AL65" s="340">
        <v>3.4999999999999996E-3</v>
      </c>
      <c r="AM65" s="340">
        <v>0.2</v>
      </c>
      <c r="AN65" s="340" t="s">
        <v>64</v>
      </c>
      <c r="AO65" s="338" t="s">
        <v>1323</v>
      </c>
      <c r="AP65" s="341" t="s">
        <v>11</v>
      </c>
      <c r="AQ65" s="347" t="s">
        <v>677</v>
      </c>
      <c r="AR65" s="340">
        <v>8.7500000000000002E-4</v>
      </c>
      <c r="AS65" s="340">
        <v>8.7500000000000002E-4</v>
      </c>
      <c r="AT65" s="340"/>
      <c r="AW65" s="597"/>
      <c r="AX65" s="598"/>
      <c r="AY65" s="598"/>
      <c r="AZ65" s="598"/>
      <c r="BA65" s="598"/>
      <c r="BB65" s="609"/>
      <c r="BC65" s="598"/>
      <c r="BD65" s="598"/>
      <c r="BE65" s="598"/>
      <c r="BF65" s="598"/>
      <c r="BG65" s="610"/>
      <c r="BH65" s="599"/>
      <c r="BI65" s="600"/>
      <c r="BJ65" s="600"/>
      <c r="BK65" s="600"/>
      <c r="BL65" s="210"/>
      <c r="BM65" s="599"/>
      <c r="BN65" s="599"/>
      <c r="BO65" s="599"/>
      <c r="BP65" s="599"/>
      <c r="BQ65" s="599"/>
      <c r="BR65" s="599"/>
      <c r="BS65" s="599"/>
      <c r="BT65" s="599"/>
      <c r="BU65" s="599"/>
      <c r="BV65" s="601"/>
      <c r="BW65" s="598"/>
    </row>
    <row r="66" spans="2:75" ht="15.75" customHeight="1">
      <c r="B66" s="334" t="s">
        <v>1200</v>
      </c>
      <c r="C66" s="335">
        <v>4899128000190</v>
      </c>
      <c r="D66" s="336" t="s">
        <v>11</v>
      </c>
      <c r="E66" s="336" t="s">
        <v>620</v>
      </c>
      <c r="F66" s="336" t="s">
        <v>663</v>
      </c>
      <c r="G66" s="337" t="s">
        <v>738</v>
      </c>
      <c r="H66" s="337" t="s">
        <v>34</v>
      </c>
      <c r="I66" s="337"/>
      <c r="J66" s="337" t="s">
        <v>608</v>
      </c>
      <c r="K66" s="338" t="s">
        <v>48</v>
      </c>
      <c r="L66" s="339" t="s">
        <v>1338</v>
      </c>
      <c r="M66" s="339" t="s">
        <v>34</v>
      </c>
      <c r="N66" s="338">
        <v>109215</v>
      </c>
      <c r="O66" s="338" t="s">
        <v>1320</v>
      </c>
      <c r="P66" s="342">
        <v>37428</v>
      </c>
      <c r="Q66" s="343">
        <v>3520690411.8699999</v>
      </c>
      <c r="R66" s="343">
        <v>2178008680.0928173</v>
      </c>
      <c r="S66" s="338">
        <v>1</v>
      </c>
      <c r="T66" s="340">
        <v>8.5703242640660093E-2</v>
      </c>
      <c r="U66" s="340">
        <v>1.1079025452919553</v>
      </c>
      <c r="V66" s="340">
        <v>0.12042089039048776</v>
      </c>
      <c r="W66" s="340">
        <v>1.1805273814079982</v>
      </c>
      <c r="X66" s="340">
        <v>0.18232039581137105</v>
      </c>
      <c r="Y66" s="340">
        <v>1.3825686818609877</v>
      </c>
      <c r="Z66" s="340">
        <v>0.16809371745635571</v>
      </c>
      <c r="AA66" s="340">
        <v>0.95549918403211254</v>
      </c>
      <c r="AB66" s="340">
        <v>3.7050483216722854E-3</v>
      </c>
      <c r="AC66" s="344">
        <v>4.4762749372878279</v>
      </c>
      <c r="AD66" s="482">
        <v>0</v>
      </c>
      <c r="AE66" s="341" t="s">
        <v>2286</v>
      </c>
      <c r="AF66" s="341" t="s">
        <v>2286</v>
      </c>
      <c r="AG66" s="345" t="s">
        <v>719</v>
      </c>
      <c r="AH66" s="345" t="s">
        <v>2110</v>
      </c>
      <c r="AI66" s="345">
        <v>1000</v>
      </c>
      <c r="AJ66" s="345">
        <v>1000</v>
      </c>
      <c r="AK66" s="345">
        <v>1000</v>
      </c>
      <c r="AL66" s="340">
        <v>3.0000000000000001E-3</v>
      </c>
      <c r="AM66" s="340" t="s">
        <v>34</v>
      </c>
      <c r="AN66" s="340" t="s">
        <v>64</v>
      </c>
      <c r="AO66" s="338" t="s">
        <v>1323</v>
      </c>
      <c r="AP66" s="341" t="s">
        <v>11</v>
      </c>
      <c r="AQ66" s="347" t="s">
        <v>669</v>
      </c>
      <c r="AR66" s="340">
        <v>1E-3</v>
      </c>
      <c r="AS66" s="340">
        <v>1E-3</v>
      </c>
      <c r="AT66" s="340"/>
      <c r="AW66" s="597"/>
      <c r="AX66" s="598"/>
      <c r="AY66" s="598"/>
      <c r="AZ66" s="598"/>
      <c r="BA66" s="598"/>
      <c r="BB66" s="609"/>
      <c r="BC66" s="598"/>
      <c r="BD66" s="598"/>
      <c r="BE66" s="598"/>
      <c r="BF66" s="598"/>
      <c r="BG66" s="610"/>
      <c r="BH66" s="599"/>
      <c r="BI66" s="600"/>
      <c r="BJ66" s="600"/>
      <c r="BK66" s="600"/>
      <c r="BL66" s="210"/>
      <c r="BM66" s="599"/>
      <c r="BN66" s="599"/>
      <c r="BO66" s="599"/>
      <c r="BP66" s="599"/>
      <c r="BQ66" s="599"/>
      <c r="BR66" s="599"/>
      <c r="BS66" s="599"/>
      <c r="BT66" s="599"/>
      <c r="BU66" s="599"/>
      <c r="BV66" s="601"/>
      <c r="BW66" s="598"/>
    </row>
    <row r="67" spans="2:75" ht="15.75" customHeight="1">
      <c r="B67" s="334" t="s">
        <v>1378</v>
      </c>
      <c r="C67" s="335">
        <v>7539298000151</v>
      </c>
      <c r="D67" s="336" t="s">
        <v>11</v>
      </c>
      <c r="E67" s="336" t="s">
        <v>621</v>
      </c>
      <c r="F67" s="336" t="s">
        <v>672</v>
      </c>
      <c r="G67" s="337" t="s">
        <v>738</v>
      </c>
      <c r="H67" s="337" t="s">
        <v>34</v>
      </c>
      <c r="I67" s="337"/>
      <c r="J67" s="337" t="s">
        <v>608</v>
      </c>
      <c r="K67" s="338" t="s">
        <v>48</v>
      </c>
      <c r="L67" s="339" t="s">
        <v>1338</v>
      </c>
      <c r="M67" s="339" t="s">
        <v>1411</v>
      </c>
      <c r="N67" s="338">
        <v>152900</v>
      </c>
      <c r="O67" s="338" t="s">
        <v>1320</v>
      </c>
      <c r="P67" s="342">
        <v>38700</v>
      </c>
      <c r="Q67" s="343">
        <v>1011192185.6799999</v>
      </c>
      <c r="R67" s="343">
        <v>1263664629.2649205</v>
      </c>
      <c r="S67" s="338">
        <v>1</v>
      </c>
      <c r="T67" s="340">
        <v>6.5011731157941455E-2</v>
      </c>
      <c r="U67" s="340">
        <v>0.8404193377573338</v>
      </c>
      <c r="V67" s="340">
        <v>9.6735919131475612E-2</v>
      </c>
      <c r="W67" s="340">
        <v>0.94833546679536573</v>
      </c>
      <c r="X67" s="340">
        <v>0.14678707006783398</v>
      </c>
      <c r="Y67" s="340">
        <v>1.1131130177442516</v>
      </c>
      <c r="Z67" s="340">
        <v>0.25210894405714268</v>
      </c>
      <c r="AA67" s="340">
        <v>1.4330689687813147</v>
      </c>
      <c r="AB67" s="340">
        <v>2.6267317077180743E-2</v>
      </c>
      <c r="AC67" s="344">
        <v>-0.16953683241633821</v>
      </c>
      <c r="AD67" s="482">
        <v>0</v>
      </c>
      <c r="AE67" s="341" t="s">
        <v>2141</v>
      </c>
      <c r="AF67" s="341" t="s">
        <v>2106</v>
      </c>
      <c r="AG67" s="345" t="s">
        <v>1427</v>
      </c>
      <c r="AH67" s="345" t="s">
        <v>2110</v>
      </c>
      <c r="AI67" s="345">
        <v>3000</v>
      </c>
      <c r="AJ67" s="345">
        <v>1000</v>
      </c>
      <c r="AK67" s="345">
        <v>1000</v>
      </c>
      <c r="AL67" s="340">
        <v>2E-3</v>
      </c>
      <c r="AM67" s="340" t="s">
        <v>34</v>
      </c>
      <c r="AN67" s="340" t="s">
        <v>2119</v>
      </c>
      <c r="AO67" s="338" t="s">
        <v>1323</v>
      </c>
      <c r="AP67" s="341" t="s">
        <v>11</v>
      </c>
      <c r="AQ67" s="347" t="s">
        <v>676</v>
      </c>
      <c r="AR67" s="340">
        <v>6.9999999999999999E-4</v>
      </c>
      <c r="AS67" s="340">
        <v>6.9999999999999999E-4</v>
      </c>
      <c r="AT67" s="340"/>
      <c r="AW67" s="597"/>
      <c r="AX67" s="598"/>
      <c r="AY67" s="598"/>
      <c r="AZ67" s="598"/>
      <c r="BA67" s="598"/>
      <c r="BB67" s="609"/>
      <c r="BC67" s="598"/>
      <c r="BD67" s="598"/>
      <c r="BE67" s="598"/>
      <c r="BF67" s="598"/>
      <c r="BG67" s="610"/>
      <c r="BH67" s="599"/>
      <c r="BI67" s="600"/>
      <c r="BJ67" s="600"/>
      <c r="BK67" s="600"/>
      <c r="BL67" s="210"/>
      <c r="BM67" s="599"/>
      <c r="BN67" s="599"/>
      <c r="BO67" s="599"/>
      <c r="BP67" s="599"/>
      <c r="BQ67" s="599"/>
      <c r="BR67" s="599"/>
      <c r="BS67" s="599"/>
      <c r="BT67" s="599"/>
      <c r="BU67" s="599"/>
      <c r="BV67" s="601"/>
      <c r="BW67" s="598"/>
    </row>
    <row r="68" spans="2:75" ht="15.75" customHeight="1">
      <c r="B68" s="334" t="s">
        <v>2574</v>
      </c>
      <c r="C68" s="335">
        <v>17899612000160</v>
      </c>
      <c r="D68" s="336" t="s">
        <v>11</v>
      </c>
      <c r="E68" s="336" t="s">
        <v>620</v>
      </c>
      <c r="F68" s="336" t="s">
        <v>663</v>
      </c>
      <c r="G68" s="337" t="s">
        <v>738</v>
      </c>
      <c r="H68" s="337" t="s">
        <v>34</v>
      </c>
      <c r="I68" s="337" t="s">
        <v>1303</v>
      </c>
      <c r="J68" s="337" t="s">
        <v>608</v>
      </c>
      <c r="K68" s="338" t="s">
        <v>48</v>
      </c>
      <c r="L68" s="339" t="s">
        <v>1338</v>
      </c>
      <c r="M68" s="339" t="s">
        <v>34</v>
      </c>
      <c r="N68" s="338">
        <v>377856</v>
      </c>
      <c r="O68" s="338" t="s">
        <v>1320</v>
      </c>
      <c r="P68" s="342">
        <v>41913</v>
      </c>
      <c r="Q68" s="343">
        <v>352748757.50999999</v>
      </c>
      <c r="R68" s="343">
        <v>470779828.51638877</v>
      </c>
      <c r="S68" s="338">
        <v>2</v>
      </c>
      <c r="T68" s="340">
        <v>8.0625213607009361E-2</v>
      </c>
      <c r="U68" s="340">
        <v>1.0422578728372986</v>
      </c>
      <c r="V68" s="340">
        <v>0.10764357964557814</v>
      </c>
      <c r="W68" s="340">
        <v>1.0552670121629959</v>
      </c>
      <c r="X68" s="340">
        <v>0.14285405544009122</v>
      </c>
      <c r="Y68" s="340">
        <v>1.0832882533484782</v>
      </c>
      <c r="Z68" s="340">
        <v>0.19243057531043473</v>
      </c>
      <c r="AA68" s="340">
        <v>1.0938377737983582</v>
      </c>
      <c r="AB68" s="340">
        <v>1.9419512813983384E-3</v>
      </c>
      <c r="AC68" s="344">
        <v>2.629007038274811</v>
      </c>
      <c r="AD68" s="482">
        <v>0</v>
      </c>
      <c r="AE68" s="341" t="s">
        <v>2329</v>
      </c>
      <c r="AF68" s="341" t="s">
        <v>2106</v>
      </c>
      <c r="AG68" s="345" t="s">
        <v>1427</v>
      </c>
      <c r="AH68" s="345" t="s">
        <v>2110</v>
      </c>
      <c r="AI68" s="345">
        <v>100</v>
      </c>
      <c r="AJ68" s="345">
        <v>100</v>
      </c>
      <c r="AK68" s="345">
        <v>100</v>
      </c>
      <c r="AL68" s="340">
        <v>8.0000000000000002E-3</v>
      </c>
      <c r="AM68" s="340">
        <v>0.2</v>
      </c>
      <c r="AN68" s="340" t="s">
        <v>64</v>
      </c>
      <c r="AO68" s="338" t="s">
        <v>1323</v>
      </c>
      <c r="AP68" s="341" t="s">
        <v>13</v>
      </c>
      <c r="AQ68" s="347" t="s">
        <v>686</v>
      </c>
      <c r="AR68" s="340">
        <v>1.5999999999999999E-3</v>
      </c>
      <c r="AS68" s="340">
        <v>1.5999999999999999E-3</v>
      </c>
      <c r="AT68" s="340"/>
      <c r="AW68" s="597"/>
      <c r="AX68" s="598"/>
      <c r="AY68" s="598"/>
      <c r="AZ68" s="598"/>
      <c r="BA68" s="598"/>
      <c r="BB68" s="609"/>
      <c r="BC68" s="598"/>
      <c r="BD68" s="598"/>
      <c r="BE68" s="598"/>
      <c r="BF68" s="598"/>
      <c r="BG68" s="610"/>
      <c r="BH68" s="599"/>
      <c r="BI68" s="600"/>
      <c r="BJ68" s="600"/>
      <c r="BK68" s="600"/>
      <c r="BL68" s="210"/>
      <c r="BM68" s="599"/>
      <c r="BN68" s="599"/>
      <c r="BO68" s="599"/>
      <c r="BP68" s="599"/>
      <c r="BQ68" s="599"/>
      <c r="BR68" s="599"/>
      <c r="BS68" s="599"/>
      <c r="BT68" s="599"/>
      <c r="BU68" s="599"/>
      <c r="BV68" s="601"/>
      <c r="BW68" s="598"/>
    </row>
    <row r="69" spans="2:75" ht="15.75" customHeight="1">
      <c r="B69" s="334" t="s">
        <v>864</v>
      </c>
      <c r="C69" s="335">
        <v>9814233000100</v>
      </c>
      <c r="D69" s="336" t="s">
        <v>11</v>
      </c>
      <c r="E69" s="336" t="s">
        <v>621</v>
      </c>
      <c r="F69" s="336" t="s">
        <v>672</v>
      </c>
      <c r="G69" s="337" t="s">
        <v>865</v>
      </c>
      <c r="H69" s="337" t="s">
        <v>34</v>
      </c>
      <c r="I69" s="337"/>
      <c r="J69" s="337" t="s">
        <v>608</v>
      </c>
      <c r="K69" s="338" t="s">
        <v>48</v>
      </c>
      <c r="L69" s="339" t="s">
        <v>1338</v>
      </c>
      <c r="M69" s="339" t="s">
        <v>1411</v>
      </c>
      <c r="N69" s="338">
        <v>215163</v>
      </c>
      <c r="O69" s="338" t="s">
        <v>1320</v>
      </c>
      <c r="P69" s="342">
        <v>39652</v>
      </c>
      <c r="Q69" s="343">
        <v>370353898.31</v>
      </c>
      <c r="R69" s="343">
        <v>372223366.54285717</v>
      </c>
      <c r="S69" s="338">
        <v>2</v>
      </c>
      <c r="T69" s="340">
        <v>4.330950065638306E-2</v>
      </c>
      <c r="U69" s="340">
        <v>0.55987036819265013</v>
      </c>
      <c r="V69" s="340">
        <v>5.1985975994290889E-2</v>
      </c>
      <c r="W69" s="340">
        <v>0.50963639208672606</v>
      </c>
      <c r="X69" s="340">
        <v>7.897856119445068E-2</v>
      </c>
      <c r="Y69" s="340">
        <v>0.59890877682637633</v>
      </c>
      <c r="Z69" s="340">
        <v>0.15947117381542775</v>
      </c>
      <c r="AA69" s="340">
        <v>0.90648585064963738</v>
      </c>
      <c r="AB69" s="340">
        <v>5.4310404774508117E-2</v>
      </c>
      <c r="AC69" s="344">
        <v>-0.82860047814200777</v>
      </c>
      <c r="AD69" s="482">
        <v>0</v>
      </c>
      <c r="AE69" s="341" t="s">
        <v>2141</v>
      </c>
      <c r="AF69" s="341" t="s">
        <v>2106</v>
      </c>
      <c r="AG69" s="345" t="s">
        <v>1427</v>
      </c>
      <c r="AH69" s="345" t="s">
        <v>2110</v>
      </c>
      <c r="AI69" s="345">
        <v>3000</v>
      </c>
      <c r="AJ69" s="345">
        <v>1000</v>
      </c>
      <c r="AK69" s="345">
        <v>1000</v>
      </c>
      <c r="AL69" s="340">
        <v>2E-3</v>
      </c>
      <c r="AM69" s="340" t="s">
        <v>34</v>
      </c>
      <c r="AN69" s="340" t="s">
        <v>2119</v>
      </c>
      <c r="AO69" s="338" t="s">
        <v>1323</v>
      </c>
      <c r="AP69" s="341" t="s">
        <v>11</v>
      </c>
      <c r="AQ69" s="347" t="s">
        <v>680</v>
      </c>
      <c r="AR69" s="340">
        <v>6.9999999999999999E-4</v>
      </c>
      <c r="AS69" s="340">
        <v>6.9999999999999999E-4</v>
      </c>
      <c r="AT69" s="340"/>
      <c r="AW69" s="597"/>
      <c r="AX69" s="598"/>
      <c r="AY69" s="598"/>
      <c r="AZ69" s="598"/>
      <c r="BA69" s="598"/>
      <c r="BB69" s="609"/>
      <c r="BC69" s="598"/>
      <c r="BD69" s="598"/>
      <c r="BE69" s="598"/>
      <c r="BF69" s="598"/>
      <c r="BG69" s="610"/>
      <c r="BH69" s="599"/>
      <c r="BI69" s="600"/>
      <c r="BJ69" s="600"/>
      <c r="BK69" s="600"/>
      <c r="BL69" s="210"/>
      <c r="BM69" s="599"/>
      <c r="BN69" s="599"/>
      <c r="BO69" s="599"/>
      <c r="BP69" s="599"/>
      <c r="BQ69" s="599"/>
      <c r="BR69" s="599"/>
      <c r="BS69" s="599"/>
      <c r="BT69" s="599"/>
      <c r="BU69" s="599"/>
      <c r="BV69" s="601"/>
      <c r="BW69" s="598"/>
    </row>
    <row r="70" spans="2:75" ht="15.75" customHeight="1">
      <c r="B70" s="334" t="s">
        <v>1377</v>
      </c>
      <c r="C70" s="335">
        <v>20374752000120</v>
      </c>
      <c r="D70" s="336" t="s">
        <v>11</v>
      </c>
      <c r="E70" s="336" t="s">
        <v>621</v>
      </c>
      <c r="F70" s="336" t="s">
        <v>672</v>
      </c>
      <c r="G70" s="337" t="s">
        <v>866</v>
      </c>
      <c r="H70" s="337" t="s">
        <v>34</v>
      </c>
      <c r="I70" s="337"/>
      <c r="J70" s="337" t="s">
        <v>608</v>
      </c>
      <c r="K70" s="338" t="s">
        <v>48</v>
      </c>
      <c r="L70" s="339" t="s">
        <v>1338</v>
      </c>
      <c r="M70" s="339" t="s">
        <v>1411</v>
      </c>
      <c r="N70" s="338">
        <v>377546</v>
      </c>
      <c r="O70" s="338" t="s">
        <v>1320</v>
      </c>
      <c r="P70" s="342">
        <v>41865</v>
      </c>
      <c r="Q70" s="343">
        <v>273580988.24000001</v>
      </c>
      <c r="R70" s="343">
        <v>266877825.49579346</v>
      </c>
      <c r="S70" s="338">
        <v>2</v>
      </c>
      <c r="T70" s="340">
        <v>2.4593917272172527E-2</v>
      </c>
      <c r="U70" s="340">
        <v>0.31793036885179238</v>
      </c>
      <c r="V70" s="340">
        <v>1.137215122360602E-2</v>
      </c>
      <c r="W70" s="340">
        <v>0.11148510745474316</v>
      </c>
      <c r="X70" s="340">
        <v>1.8962644077506585E-2</v>
      </c>
      <c r="Y70" s="340">
        <v>0.14379717480408311</v>
      </c>
      <c r="Z70" s="340">
        <v>8.1984346909282468E-2</v>
      </c>
      <c r="AA70" s="340">
        <v>0.46602560619533212</v>
      </c>
      <c r="AB70" s="340">
        <v>8.8171142456182794E-2</v>
      </c>
      <c r="AC70" s="344">
        <v>-0.92988401373954022</v>
      </c>
      <c r="AD70" s="482">
        <v>0</v>
      </c>
      <c r="AE70" s="341" t="s">
        <v>2141</v>
      </c>
      <c r="AF70" s="341" t="s">
        <v>2106</v>
      </c>
      <c r="AG70" s="345" t="s">
        <v>1427</v>
      </c>
      <c r="AH70" s="345" t="s">
        <v>2110</v>
      </c>
      <c r="AI70" s="345">
        <v>3000</v>
      </c>
      <c r="AJ70" s="345">
        <v>1000</v>
      </c>
      <c r="AK70" s="345">
        <v>1000</v>
      </c>
      <c r="AL70" s="340">
        <v>2E-3</v>
      </c>
      <c r="AM70" s="340" t="s">
        <v>34</v>
      </c>
      <c r="AN70" s="340" t="s">
        <v>2119</v>
      </c>
      <c r="AO70" s="338" t="s">
        <v>1323</v>
      </c>
      <c r="AP70" s="341" t="s">
        <v>11</v>
      </c>
      <c r="AQ70" s="347" t="s">
        <v>680</v>
      </c>
      <c r="AR70" s="340">
        <v>6.9999999999999999E-4</v>
      </c>
      <c r="AS70" s="340">
        <v>6.9999999999999999E-4</v>
      </c>
      <c r="AT70" s="340"/>
      <c r="AW70" s="597"/>
      <c r="AX70" s="598"/>
      <c r="AY70" s="598"/>
      <c r="AZ70" s="598"/>
      <c r="BA70" s="598"/>
      <c r="BB70" s="609"/>
      <c r="BC70" s="598"/>
      <c r="BD70" s="598"/>
      <c r="BE70" s="598"/>
      <c r="BF70" s="598"/>
      <c r="BG70" s="610"/>
      <c r="BH70" s="599"/>
      <c r="BI70" s="600"/>
      <c r="BJ70" s="600"/>
      <c r="BK70" s="600"/>
      <c r="BL70" s="210"/>
      <c r="BM70" s="599"/>
      <c r="BN70" s="599"/>
      <c r="BO70" s="599"/>
      <c r="BP70" s="599"/>
      <c r="BQ70" s="599"/>
      <c r="BR70" s="599"/>
      <c r="BS70" s="599"/>
      <c r="BT70" s="599"/>
      <c r="BU70" s="599"/>
      <c r="BV70" s="601"/>
      <c r="BW70" s="598"/>
    </row>
    <row r="71" spans="2:75" ht="15.75" customHeight="1">
      <c r="B71" s="334" t="s">
        <v>752</v>
      </c>
      <c r="C71" s="335">
        <v>9620860000100</v>
      </c>
      <c r="D71" s="336" t="s">
        <v>11</v>
      </c>
      <c r="E71" s="336" t="s">
        <v>620</v>
      </c>
      <c r="F71" s="336" t="s">
        <v>663</v>
      </c>
      <c r="G71" s="337" t="s">
        <v>738</v>
      </c>
      <c r="H71" s="337" t="s">
        <v>34</v>
      </c>
      <c r="I71" s="337"/>
      <c r="J71" s="337" t="s">
        <v>608</v>
      </c>
      <c r="K71" s="338" t="s">
        <v>48</v>
      </c>
      <c r="L71" s="339" t="s">
        <v>1338</v>
      </c>
      <c r="M71" s="339" t="s">
        <v>34</v>
      </c>
      <c r="N71" s="338">
        <v>212660</v>
      </c>
      <c r="O71" s="338" t="s">
        <v>1320</v>
      </c>
      <c r="P71" s="342">
        <v>39632</v>
      </c>
      <c r="Q71" s="343">
        <v>230673790.72</v>
      </c>
      <c r="R71" s="343">
        <v>276058281.5906747</v>
      </c>
      <c r="S71" s="338">
        <v>4</v>
      </c>
      <c r="T71" s="340">
        <v>7.7183103630743988E-2</v>
      </c>
      <c r="U71" s="340">
        <v>0.99776104533838206</v>
      </c>
      <c r="V71" s="340">
        <v>0.10183836030139459</v>
      </c>
      <c r="W71" s="340">
        <v>0.99835645147319219</v>
      </c>
      <c r="X71" s="340">
        <v>0.13964990270518562</v>
      </c>
      <c r="Y71" s="340">
        <v>1.0589905810915414</v>
      </c>
      <c r="Z71" s="340">
        <v>0.19338826593910752</v>
      </c>
      <c r="AA71" s="340">
        <v>1.0992815978037953</v>
      </c>
      <c r="AB71" s="340">
        <v>2.7254623206598755E-3</v>
      </c>
      <c r="AC71" s="344">
        <v>-5.4922530418748998E-2</v>
      </c>
      <c r="AD71" s="482">
        <v>0</v>
      </c>
      <c r="AE71" s="341" t="s">
        <v>2139</v>
      </c>
      <c r="AF71" s="341" t="s">
        <v>2115</v>
      </c>
      <c r="AG71" s="345" t="s">
        <v>1428</v>
      </c>
      <c r="AH71" s="345" t="s">
        <v>2110</v>
      </c>
      <c r="AI71" s="345">
        <v>1000</v>
      </c>
      <c r="AJ71" s="345">
        <v>500</v>
      </c>
      <c r="AK71" s="345">
        <v>500</v>
      </c>
      <c r="AL71" s="608">
        <v>0.01</v>
      </c>
      <c r="AM71" s="608">
        <v>0.2</v>
      </c>
      <c r="AN71" s="340" t="s">
        <v>64</v>
      </c>
      <c r="AO71" s="338" t="s">
        <v>1323</v>
      </c>
      <c r="AP71" s="341" t="s">
        <v>13</v>
      </c>
      <c r="AQ71" s="347" t="s">
        <v>668</v>
      </c>
      <c r="AR71" s="340">
        <v>4.1999999999999997E-3</v>
      </c>
      <c r="AS71" s="340">
        <v>4.1999999999999997E-3</v>
      </c>
      <c r="AT71" s="340"/>
      <c r="AW71" s="597"/>
      <c r="AX71" s="598"/>
      <c r="AY71" s="598"/>
      <c r="AZ71" s="598"/>
      <c r="BA71" s="598"/>
      <c r="BB71" s="609"/>
      <c r="BC71" s="598"/>
      <c r="BD71" s="598"/>
      <c r="BE71" s="598"/>
      <c r="BF71" s="598"/>
      <c r="BG71" s="610"/>
      <c r="BH71" s="599"/>
      <c r="BI71" s="600"/>
      <c r="BJ71" s="600"/>
      <c r="BK71" s="600"/>
      <c r="BL71" s="210"/>
      <c r="BM71" s="599"/>
      <c r="BN71" s="599"/>
      <c r="BO71" s="599"/>
      <c r="BP71" s="599"/>
      <c r="BQ71" s="599"/>
      <c r="BR71" s="599"/>
      <c r="BS71" s="599"/>
      <c r="BT71" s="599"/>
      <c r="BU71" s="599"/>
      <c r="BV71" s="601"/>
      <c r="BW71" s="598"/>
    </row>
    <row r="72" spans="2:75" ht="15.75" customHeight="1">
      <c r="B72" s="334" t="s">
        <v>801</v>
      </c>
      <c r="C72" s="335">
        <v>33361657000133</v>
      </c>
      <c r="D72" s="336" t="s">
        <v>13</v>
      </c>
      <c r="E72" s="336" t="s">
        <v>616</v>
      </c>
      <c r="F72" s="336" t="s">
        <v>618</v>
      </c>
      <c r="G72" s="337" t="s">
        <v>34</v>
      </c>
      <c r="H72" s="337" t="s">
        <v>865</v>
      </c>
      <c r="I72" s="337" t="s">
        <v>34</v>
      </c>
      <c r="J72" s="337" t="s">
        <v>611</v>
      </c>
      <c r="K72" s="338"/>
      <c r="L72" s="339" t="s">
        <v>1338</v>
      </c>
      <c r="M72" s="339" t="s">
        <v>34</v>
      </c>
      <c r="N72" s="338">
        <v>501891</v>
      </c>
      <c r="O72" s="338" t="s">
        <v>1320</v>
      </c>
      <c r="P72" s="342">
        <v>43641</v>
      </c>
      <c r="Q72" s="343">
        <v>225407213.21000001</v>
      </c>
      <c r="R72" s="343">
        <v>359489157.90380937</v>
      </c>
      <c r="S72" s="338">
        <v>5</v>
      </c>
      <c r="T72" s="340">
        <v>5.3352737483266743E-2</v>
      </c>
      <c r="U72" s="340">
        <v>0.68970125090647871</v>
      </c>
      <c r="V72" s="340">
        <v>7.8102363236456585E-2</v>
      </c>
      <c r="W72" s="340">
        <v>0.76566431334569818</v>
      </c>
      <c r="X72" s="340">
        <v>0.14777289998078613</v>
      </c>
      <c r="Y72" s="340">
        <v>1.120588745060572</v>
      </c>
      <c r="Z72" s="340">
        <v>0.20187311581209388</v>
      </c>
      <c r="AA72" s="340">
        <v>1.1475122351705871</v>
      </c>
      <c r="AB72" s="340">
        <v>6.2414101723507379E-2</v>
      </c>
      <c r="AC72" s="344">
        <v>-0.32044295200289624</v>
      </c>
      <c r="AD72" s="482">
        <v>33361873000189</v>
      </c>
      <c r="AE72" s="341" t="s">
        <v>2169</v>
      </c>
      <c r="AF72" s="341" t="s">
        <v>728</v>
      </c>
      <c r="AG72" s="345" t="s">
        <v>728</v>
      </c>
      <c r="AH72" s="345" t="s">
        <v>2107</v>
      </c>
      <c r="AI72" s="345">
        <v>10000</v>
      </c>
      <c r="AJ72" s="345">
        <v>5000</v>
      </c>
      <c r="AK72" s="345">
        <v>5000</v>
      </c>
      <c r="AL72" s="340">
        <v>9.0000000000000011E-3</v>
      </c>
      <c r="AM72" s="340" t="s">
        <v>34</v>
      </c>
      <c r="AN72" s="340" t="s">
        <v>34</v>
      </c>
      <c r="AO72" s="338" t="s">
        <v>1323</v>
      </c>
      <c r="AP72" s="341" t="s">
        <v>13</v>
      </c>
      <c r="AQ72" s="347" t="s">
        <v>679</v>
      </c>
      <c r="AR72" s="340">
        <v>5.3333999999999994E-3</v>
      </c>
      <c r="AS72" s="340">
        <v>5.3333999999999994E-3</v>
      </c>
      <c r="AT72" s="340"/>
      <c r="AW72" s="597"/>
      <c r="AX72" s="598"/>
      <c r="AY72" s="598"/>
      <c r="AZ72" s="598"/>
      <c r="BA72" s="598"/>
      <c r="BB72" s="609"/>
      <c r="BC72" s="598"/>
      <c r="BD72" s="598"/>
      <c r="BE72" s="598"/>
      <c r="BF72" s="598"/>
      <c r="BG72" s="610"/>
      <c r="BH72" s="599"/>
      <c r="BI72" s="600"/>
      <c r="BJ72" s="600"/>
      <c r="BK72" s="600"/>
      <c r="BL72" s="210"/>
      <c r="BM72" s="599"/>
      <c r="BN72" s="599"/>
      <c r="BO72" s="599"/>
      <c r="BP72" s="599"/>
      <c r="BQ72" s="599"/>
      <c r="BR72" s="599"/>
      <c r="BS72" s="599"/>
      <c r="BT72" s="599"/>
      <c r="BU72" s="599"/>
      <c r="BV72" s="601"/>
      <c r="BW72" s="598"/>
    </row>
    <row r="73" spans="2:75" ht="15.75" customHeight="1">
      <c r="B73" s="334" t="s">
        <v>874</v>
      </c>
      <c r="C73" s="335">
        <v>31964074000171</v>
      </c>
      <c r="D73" s="336" t="s">
        <v>14</v>
      </c>
      <c r="E73" s="336" t="s">
        <v>607</v>
      </c>
      <c r="F73" s="336" t="s">
        <v>1316</v>
      </c>
      <c r="G73" s="337"/>
      <c r="H73" s="337" t="s">
        <v>34</v>
      </c>
      <c r="I73" s="337" t="s">
        <v>34</v>
      </c>
      <c r="J73" s="337" t="s">
        <v>696</v>
      </c>
      <c r="K73" s="338"/>
      <c r="L73" s="339" t="s">
        <v>1338</v>
      </c>
      <c r="M73" s="339" t="s">
        <v>34</v>
      </c>
      <c r="N73" s="338">
        <v>482315</v>
      </c>
      <c r="O73" s="338" t="s">
        <v>1320</v>
      </c>
      <c r="P73" s="342">
        <v>43445</v>
      </c>
      <c r="Q73" s="343">
        <v>59521808.43</v>
      </c>
      <c r="R73" s="343">
        <v>145617789.34313479</v>
      </c>
      <c r="S73" s="338">
        <v>5</v>
      </c>
      <c r="T73" s="340">
        <v>-0.31095399544322566</v>
      </c>
      <c r="U73" s="340">
        <v>-4.0197629915207997</v>
      </c>
      <c r="V73" s="340">
        <v>-0.24152402579943777</v>
      </c>
      <c r="W73" s="340">
        <v>-2.3677430452436732</v>
      </c>
      <c r="X73" s="340">
        <v>1.2916170403928895E-2</v>
      </c>
      <c r="Y73" s="340">
        <v>9.7945666531610978E-2</v>
      </c>
      <c r="Z73" s="340">
        <v>0.56198924506081416</v>
      </c>
      <c r="AA73" s="340">
        <v>3.1945290592425253</v>
      </c>
      <c r="AB73" s="340">
        <v>0.22610830401032037</v>
      </c>
      <c r="AC73" s="344">
        <v>-1.53894338910938</v>
      </c>
      <c r="AD73" s="482">
        <v>0</v>
      </c>
      <c r="AE73" s="341" t="s">
        <v>2141</v>
      </c>
      <c r="AF73" s="341" t="s">
        <v>2106</v>
      </c>
      <c r="AG73" s="345" t="s">
        <v>1427</v>
      </c>
      <c r="AH73" s="345" t="s">
        <v>2107</v>
      </c>
      <c r="AI73" s="345">
        <v>5000</v>
      </c>
      <c r="AJ73" s="345">
        <v>5000</v>
      </c>
      <c r="AK73" s="345">
        <v>5000</v>
      </c>
      <c r="AL73" s="340">
        <v>0.01</v>
      </c>
      <c r="AM73" s="340" t="s">
        <v>34</v>
      </c>
      <c r="AN73" s="340" t="s">
        <v>34</v>
      </c>
      <c r="AO73" s="338" t="s">
        <v>1323</v>
      </c>
      <c r="AP73" s="341" t="s">
        <v>13</v>
      </c>
      <c r="AQ73" s="347" t="s">
        <v>679</v>
      </c>
      <c r="AR73" s="340">
        <v>4.0000000000000001E-3</v>
      </c>
      <c r="AS73" s="340">
        <v>4.0000000000000001E-3</v>
      </c>
      <c r="AT73" s="340"/>
      <c r="AW73" s="597"/>
      <c r="AX73" s="598"/>
      <c r="AY73" s="598"/>
      <c r="AZ73" s="598"/>
      <c r="BA73" s="598"/>
      <c r="BB73" s="609"/>
      <c r="BC73" s="598"/>
      <c r="BD73" s="598"/>
      <c r="BE73" s="598"/>
      <c r="BF73" s="598"/>
      <c r="BG73" s="610"/>
      <c r="BH73" s="599"/>
      <c r="BI73" s="600"/>
      <c r="BJ73" s="600"/>
      <c r="BK73" s="600"/>
      <c r="BL73" s="210"/>
      <c r="BM73" s="599"/>
      <c r="BN73" s="599"/>
      <c r="BO73" s="599"/>
      <c r="BP73" s="599"/>
      <c r="BQ73" s="599"/>
      <c r="BR73" s="599"/>
      <c r="BS73" s="599"/>
      <c r="BT73" s="599"/>
      <c r="BU73" s="599"/>
      <c r="BV73" s="601"/>
      <c r="BW73" s="598"/>
    </row>
    <row r="74" spans="2:75" ht="15.75" customHeight="1">
      <c r="B74" s="334" t="s">
        <v>720</v>
      </c>
      <c r="C74" s="335">
        <v>18860059000115</v>
      </c>
      <c r="D74" s="336" t="s">
        <v>13</v>
      </c>
      <c r="E74" s="336" t="s">
        <v>615</v>
      </c>
      <c r="F74" s="336" t="s">
        <v>619</v>
      </c>
      <c r="G74" s="337" t="s">
        <v>34</v>
      </c>
      <c r="H74" s="337" t="s">
        <v>1336</v>
      </c>
      <c r="I74" s="337" t="s">
        <v>34</v>
      </c>
      <c r="J74" s="337" t="s">
        <v>608</v>
      </c>
      <c r="K74" s="338" t="s">
        <v>48</v>
      </c>
      <c r="L74" s="339" t="s">
        <v>1338</v>
      </c>
      <c r="M74" s="339" t="s">
        <v>34</v>
      </c>
      <c r="N74" s="338">
        <v>350273</v>
      </c>
      <c r="O74" s="338" t="s">
        <v>1320</v>
      </c>
      <c r="P74" s="342">
        <v>41547</v>
      </c>
      <c r="Q74" s="343">
        <v>939281092.88</v>
      </c>
      <c r="R74" s="343">
        <v>535640798.37011862</v>
      </c>
      <c r="S74" s="338">
        <v>5</v>
      </c>
      <c r="T74" s="340">
        <v>0.11979101757561228</v>
      </c>
      <c r="U74" s="340">
        <v>1.5485618651746267</v>
      </c>
      <c r="V74" s="340">
        <v>0.14892911113392082</v>
      </c>
      <c r="W74" s="340">
        <v>1.4600032686374838</v>
      </c>
      <c r="X74" s="340">
        <v>0.19416570005504563</v>
      </c>
      <c r="Y74" s="340">
        <v>1.4723937757652545</v>
      </c>
      <c r="Z74" s="340">
        <v>0.25143913460214828</v>
      </c>
      <c r="AA74" s="340">
        <v>1.4292615546947631</v>
      </c>
      <c r="AB74" s="340">
        <v>2.1839811476745085E-2</v>
      </c>
      <c r="AC74" s="344">
        <v>1.9209831210894246</v>
      </c>
      <c r="AD74" s="482">
        <v>18422264000107</v>
      </c>
      <c r="AE74" s="341" t="s">
        <v>2114</v>
      </c>
      <c r="AF74" s="341" t="s">
        <v>2115</v>
      </c>
      <c r="AG74" s="345" t="s">
        <v>1428</v>
      </c>
      <c r="AH74" s="345" t="s">
        <v>2110</v>
      </c>
      <c r="AI74" s="345">
        <v>50000</v>
      </c>
      <c r="AJ74" s="345">
        <v>5000</v>
      </c>
      <c r="AK74" s="345">
        <v>25000</v>
      </c>
      <c r="AL74" s="608">
        <v>1.9E-2</v>
      </c>
      <c r="AM74" s="608">
        <v>0.2</v>
      </c>
      <c r="AN74" s="340" t="s">
        <v>64</v>
      </c>
      <c r="AO74" s="338" t="s">
        <v>1323</v>
      </c>
      <c r="AP74" s="341" t="s">
        <v>13</v>
      </c>
      <c r="AQ74" s="347" t="s">
        <v>664</v>
      </c>
      <c r="AR74" s="340">
        <v>4.7499999999999999E-3</v>
      </c>
      <c r="AS74" s="340">
        <v>4.7499999999999999E-3</v>
      </c>
      <c r="AT74" s="340"/>
      <c r="AW74" s="597"/>
      <c r="AX74" s="598"/>
      <c r="AY74" s="598"/>
      <c r="AZ74" s="598"/>
      <c r="BA74" s="598"/>
      <c r="BB74" s="609"/>
      <c r="BC74" s="598"/>
      <c r="BD74" s="598"/>
      <c r="BE74" s="598"/>
      <c r="BF74" s="598"/>
      <c r="BG74" s="610"/>
      <c r="BH74" s="599"/>
      <c r="BI74" s="600"/>
      <c r="BJ74" s="600"/>
      <c r="BK74" s="600"/>
      <c r="BL74" s="210"/>
      <c r="BM74" s="599"/>
      <c r="BN74" s="599"/>
      <c r="BO74" s="599"/>
      <c r="BP74" s="599"/>
      <c r="BQ74" s="599"/>
      <c r="BR74" s="599"/>
      <c r="BS74" s="599"/>
      <c r="BT74" s="599"/>
      <c r="BU74" s="599"/>
      <c r="BV74" s="601"/>
      <c r="BW74" s="598"/>
    </row>
    <row r="75" spans="2:75" ht="15.75" customHeight="1">
      <c r="B75" s="334" t="s">
        <v>582</v>
      </c>
      <c r="C75" s="335">
        <v>41063334000191</v>
      </c>
      <c r="D75" s="336" t="s">
        <v>14</v>
      </c>
      <c r="E75" s="336" t="s">
        <v>607</v>
      </c>
      <c r="F75" s="336" t="s">
        <v>672</v>
      </c>
      <c r="G75" s="337"/>
      <c r="H75" s="337" t="s">
        <v>34</v>
      </c>
      <c r="I75" s="337" t="s">
        <v>34</v>
      </c>
      <c r="J75" s="337" t="s">
        <v>612</v>
      </c>
      <c r="K75" s="338" t="s">
        <v>49</v>
      </c>
      <c r="L75" s="339" t="s">
        <v>1338</v>
      </c>
      <c r="M75" s="339" t="s">
        <v>34</v>
      </c>
      <c r="N75" s="338">
        <v>596949</v>
      </c>
      <c r="O75" s="338" t="s">
        <v>1320</v>
      </c>
      <c r="P75" s="342">
        <v>44364</v>
      </c>
      <c r="Q75" s="343">
        <v>3844360.77</v>
      </c>
      <c r="R75" s="343">
        <v>5154163.9840476168</v>
      </c>
      <c r="S75" s="338">
        <v>5</v>
      </c>
      <c r="T75" s="340">
        <v>-0.28188919407933</v>
      </c>
      <c r="U75" s="340">
        <v>-3.6440366313820287</v>
      </c>
      <c r="V75" s="340">
        <v>-0.27701843912327317</v>
      </c>
      <c r="W75" s="340">
        <v>-2.7157069797397968</v>
      </c>
      <c r="X75" s="340" t="s">
        <v>1414</v>
      </c>
      <c r="Y75" s="340" t="s">
        <v>1414</v>
      </c>
      <c r="Z75" s="340" t="s">
        <v>1414</v>
      </c>
      <c r="AA75" s="340" t="s">
        <v>1414</v>
      </c>
      <c r="AB75" s="340">
        <v>0.26575314072592493</v>
      </c>
      <c r="AC75" s="344">
        <v>-1.4533319642242652</v>
      </c>
      <c r="AD75" s="482">
        <v>42115133000153</v>
      </c>
      <c r="AE75" s="341" t="s">
        <v>2141</v>
      </c>
      <c r="AF75" s="341" t="s">
        <v>2106</v>
      </c>
      <c r="AG75" s="345" t="s">
        <v>1427</v>
      </c>
      <c r="AH75" s="345" t="s">
        <v>2107</v>
      </c>
      <c r="AI75" s="345">
        <v>5000</v>
      </c>
      <c r="AJ75" s="345">
        <v>5000</v>
      </c>
      <c r="AK75" s="345">
        <v>5000</v>
      </c>
      <c r="AL75" s="340">
        <v>0.01</v>
      </c>
      <c r="AM75" s="340" t="s">
        <v>34</v>
      </c>
      <c r="AN75" s="340" t="s">
        <v>34</v>
      </c>
      <c r="AO75" s="338" t="s">
        <v>1323</v>
      </c>
      <c r="AP75" s="341" t="s">
        <v>716</v>
      </c>
      <c r="AQ75" s="347" t="s">
        <v>687</v>
      </c>
      <c r="AR75" s="340">
        <v>8.0000000000000002E-3</v>
      </c>
      <c r="AS75" s="340">
        <v>8.0000000000000002E-3</v>
      </c>
      <c r="AT75" s="340"/>
      <c r="AW75" s="597"/>
      <c r="AX75" s="598"/>
      <c r="AY75" s="598"/>
      <c r="AZ75" s="598"/>
      <c r="BA75" s="598"/>
      <c r="BB75" s="609"/>
      <c r="BC75" s="598"/>
      <c r="BD75" s="598"/>
      <c r="BE75" s="598"/>
      <c r="BF75" s="598"/>
      <c r="BG75" s="610"/>
      <c r="BH75" s="599"/>
      <c r="BI75" s="600"/>
      <c r="BJ75" s="600"/>
      <c r="BK75" s="600"/>
      <c r="BL75" s="210"/>
      <c r="BM75" s="599"/>
      <c r="BN75" s="599"/>
      <c r="BO75" s="599"/>
      <c r="BP75" s="599"/>
      <c r="BQ75" s="599"/>
      <c r="BR75" s="599"/>
      <c r="BS75" s="599"/>
      <c r="BT75" s="599"/>
      <c r="BU75" s="599"/>
      <c r="BV75" s="601"/>
      <c r="BW75" s="598"/>
    </row>
    <row r="76" spans="2:75" ht="15.75" customHeight="1">
      <c r="B76" s="334" t="s">
        <v>503</v>
      </c>
      <c r="C76" s="335">
        <v>41373608000149</v>
      </c>
      <c r="D76" s="336" t="s">
        <v>14</v>
      </c>
      <c r="E76" s="336" t="s">
        <v>15</v>
      </c>
      <c r="F76" s="336" t="s">
        <v>699</v>
      </c>
      <c r="G76" s="337"/>
      <c r="H76" s="337" t="s">
        <v>34</v>
      </c>
      <c r="I76" s="337" t="s">
        <v>34</v>
      </c>
      <c r="J76" s="337" t="s">
        <v>611</v>
      </c>
      <c r="K76" s="338" t="s">
        <v>49</v>
      </c>
      <c r="L76" s="339" t="s">
        <v>1338</v>
      </c>
      <c r="M76" s="339" t="s">
        <v>1411</v>
      </c>
      <c r="N76" s="338">
        <v>586511</v>
      </c>
      <c r="O76" s="338" t="s">
        <v>1320</v>
      </c>
      <c r="P76" s="342">
        <v>44313</v>
      </c>
      <c r="Q76" s="343">
        <v>30612961.23</v>
      </c>
      <c r="R76" s="343">
        <v>37371186.890277781</v>
      </c>
      <c r="S76" s="338">
        <v>6</v>
      </c>
      <c r="T76" s="340">
        <v>-0.16159617025368844</v>
      </c>
      <c r="U76" s="340">
        <v>-2.0889852334310071</v>
      </c>
      <c r="V76" s="340">
        <v>9.0976053026872172E-2</v>
      </c>
      <c r="W76" s="340">
        <v>0.89186951950267479</v>
      </c>
      <c r="X76" s="340" t="s">
        <v>1414</v>
      </c>
      <c r="Y76" s="340" t="s">
        <v>1414</v>
      </c>
      <c r="Z76" s="340" t="s">
        <v>1414</v>
      </c>
      <c r="AA76" s="340" t="s">
        <v>1414</v>
      </c>
      <c r="AB76" s="340">
        <v>0.49460922896876119</v>
      </c>
      <c r="AC76" s="344">
        <v>0.23072819926486496</v>
      </c>
      <c r="AD76" s="482">
        <v>0</v>
      </c>
      <c r="AE76" s="341" t="s">
        <v>2226</v>
      </c>
      <c r="AF76" s="341" t="s">
        <v>2106</v>
      </c>
      <c r="AG76" s="345" t="s">
        <v>1427</v>
      </c>
      <c r="AH76" s="345" t="s">
        <v>2110</v>
      </c>
      <c r="AI76" s="345">
        <v>1000</v>
      </c>
      <c r="AJ76" s="345">
        <v>100</v>
      </c>
      <c r="AK76" s="345">
        <v>100</v>
      </c>
      <c r="AL76" s="340">
        <v>9.0000000000000011E-3</v>
      </c>
      <c r="AM76" s="340">
        <v>0.1</v>
      </c>
      <c r="AN76" s="340" t="s">
        <v>34</v>
      </c>
      <c r="AO76" s="338" t="s">
        <v>1323</v>
      </c>
      <c r="AP76" s="341" t="s">
        <v>13</v>
      </c>
      <c r="AQ76" s="347" t="s">
        <v>668</v>
      </c>
      <c r="AR76" s="340">
        <v>2.9996999999999997E-3</v>
      </c>
      <c r="AS76" s="340">
        <v>2.9996999999999997E-3</v>
      </c>
      <c r="AT76" s="340"/>
      <c r="AW76" s="597"/>
      <c r="AX76" s="598"/>
      <c r="AY76" s="598"/>
      <c r="AZ76" s="598"/>
      <c r="BA76" s="598"/>
      <c r="BB76" s="609"/>
      <c r="BC76" s="598"/>
      <c r="BD76" s="598"/>
      <c r="BE76" s="598"/>
      <c r="BF76" s="598"/>
      <c r="BG76" s="610"/>
      <c r="BH76" s="599"/>
      <c r="BI76" s="600"/>
      <c r="BJ76" s="600"/>
      <c r="BK76" s="600"/>
      <c r="BL76" s="210"/>
      <c r="BM76" s="599"/>
      <c r="BN76" s="599"/>
      <c r="BO76" s="599"/>
      <c r="BP76" s="599"/>
      <c r="BQ76" s="599"/>
      <c r="BR76" s="599"/>
      <c r="BS76" s="599"/>
      <c r="BT76" s="599"/>
      <c r="BU76" s="599"/>
      <c r="BV76" s="601"/>
      <c r="BW76" s="598"/>
    </row>
    <row r="77" spans="2:75" ht="15.75" customHeight="1">
      <c r="B77" s="334" t="s">
        <v>510</v>
      </c>
      <c r="C77" s="335">
        <v>40503169000189</v>
      </c>
      <c r="D77" s="336" t="s">
        <v>14</v>
      </c>
      <c r="E77" s="336" t="s">
        <v>607</v>
      </c>
      <c r="F77" s="336" t="s">
        <v>699</v>
      </c>
      <c r="G77" s="337"/>
      <c r="H77" s="337" t="s">
        <v>34</v>
      </c>
      <c r="I77" s="337" t="s">
        <v>34</v>
      </c>
      <c r="J77" s="337" t="s">
        <v>611</v>
      </c>
      <c r="K77" s="338" t="s">
        <v>48</v>
      </c>
      <c r="L77" s="339" t="s">
        <v>1338</v>
      </c>
      <c r="M77" s="339" t="s">
        <v>1411</v>
      </c>
      <c r="N77" s="338">
        <v>572330</v>
      </c>
      <c r="O77" s="338" t="s">
        <v>1320</v>
      </c>
      <c r="P77" s="342">
        <v>44225</v>
      </c>
      <c r="Q77" s="343">
        <v>71812244.209999993</v>
      </c>
      <c r="R77" s="343">
        <v>81330603.293571383</v>
      </c>
      <c r="S77" s="338">
        <v>6</v>
      </c>
      <c r="T77" s="340">
        <v>-6.2152267073195877E-2</v>
      </c>
      <c r="U77" s="340">
        <v>-0.80345448741971592</v>
      </c>
      <c r="V77" s="340">
        <v>0.16950157177662684</v>
      </c>
      <c r="W77" s="340">
        <v>1.6616821717987185</v>
      </c>
      <c r="X77" s="340" t="s">
        <v>1414</v>
      </c>
      <c r="Y77" s="340" t="s">
        <v>1414</v>
      </c>
      <c r="Z77" s="340" t="s">
        <v>1414</v>
      </c>
      <c r="AA77" s="340" t="s">
        <v>1414</v>
      </c>
      <c r="AB77" s="340">
        <v>0.54991346845812916</v>
      </c>
      <c r="AC77" s="344">
        <v>0.37666630665322798</v>
      </c>
      <c r="AD77" s="482">
        <v>0</v>
      </c>
      <c r="AE77" s="341" t="s">
        <v>2226</v>
      </c>
      <c r="AF77" s="341" t="s">
        <v>2106</v>
      </c>
      <c r="AG77" s="345" t="s">
        <v>1427</v>
      </c>
      <c r="AH77" s="345" t="s">
        <v>2110</v>
      </c>
      <c r="AI77" s="345">
        <v>0</v>
      </c>
      <c r="AJ77" s="345">
        <v>0</v>
      </c>
      <c r="AK77" s="345">
        <v>0</v>
      </c>
      <c r="AL77" s="340">
        <v>2.5000000000000001E-3</v>
      </c>
      <c r="AM77" s="340" t="s">
        <v>34</v>
      </c>
      <c r="AN77" s="340" t="s">
        <v>34</v>
      </c>
      <c r="AO77" s="338" t="s">
        <v>1323</v>
      </c>
      <c r="AP77" s="341" t="s">
        <v>13</v>
      </c>
      <c r="AQ77" s="347" t="s">
        <v>668</v>
      </c>
      <c r="AR77" s="340">
        <v>8.3325000000000001E-4</v>
      </c>
      <c r="AS77" s="340">
        <v>8.3325000000000001E-4</v>
      </c>
      <c r="AT77" s="340"/>
      <c r="AW77" s="597"/>
      <c r="AX77" s="598"/>
      <c r="AY77" s="598"/>
      <c r="AZ77" s="598"/>
      <c r="BA77" s="598"/>
      <c r="BB77" s="609"/>
      <c r="BC77" s="598"/>
      <c r="BD77" s="598"/>
      <c r="BE77" s="598"/>
      <c r="BF77" s="598"/>
      <c r="BG77" s="610"/>
      <c r="BH77" s="599"/>
      <c r="BI77" s="600"/>
      <c r="BJ77" s="600"/>
      <c r="BK77" s="600"/>
      <c r="BL77" s="210"/>
      <c r="BM77" s="599"/>
      <c r="BN77" s="599"/>
      <c r="BO77" s="599"/>
      <c r="BP77" s="599"/>
      <c r="BQ77" s="599"/>
      <c r="BR77" s="599"/>
      <c r="BS77" s="599"/>
      <c r="BT77" s="599"/>
      <c r="BU77" s="599"/>
      <c r="BV77" s="601"/>
      <c r="BW77" s="598"/>
    </row>
    <row r="78" spans="2:75" ht="15.75" customHeight="1">
      <c r="B78" s="334" t="s">
        <v>1128</v>
      </c>
      <c r="C78" s="335">
        <v>32225478000106</v>
      </c>
      <c r="D78" s="336" t="s">
        <v>11</v>
      </c>
      <c r="E78" s="336" t="s">
        <v>661</v>
      </c>
      <c r="F78" s="336"/>
      <c r="G78" s="337" t="s">
        <v>738</v>
      </c>
      <c r="H78" s="337" t="s">
        <v>34</v>
      </c>
      <c r="I78" s="337" t="s">
        <v>34</v>
      </c>
      <c r="J78" s="337" t="s">
        <v>611</v>
      </c>
      <c r="K78" s="338" t="s">
        <v>49</v>
      </c>
      <c r="L78" s="339" t="s">
        <v>1338</v>
      </c>
      <c r="M78" s="339" t="s">
        <v>34</v>
      </c>
      <c r="N78" s="338">
        <v>488755</v>
      </c>
      <c r="O78" s="338" t="s">
        <v>1320</v>
      </c>
      <c r="P78" s="342">
        <v>43523</v>
      </c>
      <c r="Q78" s="343">
        <v>207532598.43000001</v>
      </c>
      <c r="R78" s="343">
        <v>246035411.49865085</v>
      </c>
      <c r="S78" s="338">
        <v>6</v>
      </c>
      <c r="T78" s="340">
        <v>-0.14752892435153564</v>
      </c>
      <c r="U78" s="340">
        <v>-1.9071351999895785</v>
      </c>
      <c r="V78" s="340">
        <v>-7.7718653003480354E-2</v>
      </c>
      <c r="W78" s="340">
        <v>-0.76190267003708279</v>
      </c>
      <c r="X78" s="340">
        <v>-7.0265991079427215E-2</v>
      </c>
      <c r="Y78" s="340">
        <v>-0.53283977491387524</v>
      </c>
      <c r="Z78" s="340">
        <v>0.24741982429753362</v>
      </c>
      <c r="AA78" s="340">
        <v>1.4064144919101096</v>
      </c>
      <c r="AB78" s="340">
        <v>0.1456646742344804</v>
      </c>
      <c r="AC78" s="344">
        <v>-1.1498304438814482</v>
      </c>
      <c r="AD78" s="482">
        <v>32225606000111</v>
      </c>
      <c r="AE78" s="341" t="s">
        <v>2361</v>
      </c>
      <c r="AF78" s="341" t="s">
        <v>2115</v>
      </c>
      <c r="AG78" s="345" t="s">
        <v>1428</v>
      </c>
      <c r="AH78" s="345" t="s">
        <v>2107</v>
      </c>
      <c r="AI78" s="345">
        <v>25000</v>
      </c>
      <c r="AJ78" s="345">
        <v>0</v>
      </c>
      <c r="AK78" s="345">
        <v>10000</v>
      </c>
      <c r="AL78" s="340">
        <v>9.300000000000001E-3</v>
      </c>
      <c r="AM78" s="340" t="s">
        <v>34</v>
      </c>
      <c r="AN78" s="340" t="s">
        <v>34</v>
      </c>
      <c r="AO78" s="338" t="s">
        <v>1323</v>
      </c>
      <c r="AP78" s="341" t="s">
        <v>13</v>
      </c>
      <c r="AQ78" s="347" t="s">
        <v>679</v>
      </c>
      <c r="AR78" s="340">
        <v>4.3499199999999993E-3</v>
      </c>
      <c r="AS78" s="340">
        <v>4.3499199999999993E-3</v>
      </c>
      <c r="AT78" s="340"/>
      <c r="AW78" s="597"/>
      <c r="AX78" s="598"/>
      <c r="AY78" s="598"/>
      <c r="AZ78" s="598"/>
      <c r="BA78" s="598"/>
      <c r="BB78" s="609"/>
      <c r="BC78" s="598"/>
      <c r="BD78" s="598"/>
      <c r="BE78" s="598"/>
      <c r="BF78" s="598"/>
      <c r="BG78" s="610"/>
      <c r="BH78" s="599"/>
      <c r="BI78" s="600"/>
      <c r="BJ78" s="600"/>
      <c r="BK78" s="600"/>
      <c r="BL78" s="210"/>
      <c r="BM78" s="599"/>
      <c r="BN78" s="599"/>
      <c r="BO78" s="599"/>
      <c r="BP78" s="599"/>
      <c r="BQ78" s="599"/>
      <c r="BR78" s="599"/>
      <c r="BS78" s="599"/>
      <c r="BT78" s="599"/>
      <c r="BU78" s="599"/>
      <c r="BV78" s="601"/>
      <c r="BW78" s="598"/>
    </row>
    <row r="79" spans="2:75" ht="15.75" customHeight="1">
      <c r="B79" s="334" t="s">
        <v>1129</v>
      </c>
      <c r="C79" s="335">
        <v>23729512000199</v>
      </c>
      <c r="D79" s="336" t="s">
        <v>11</v>
      </c>
      <c r="E79" s="336" t="s">
        <v>661</v>
      </c>
      <c r="F79" s="336"/>
      <c r="G79" s="337" t="s">
        <v>738</v>
      </c>
      <c r="H79" s="337" t="s">
        <v>34</v>
      </c>
      <c r="I79" s="337" t="s">
        <v>34</v>
      </c>
      <c r="J79" s="337" t="s">
        <v>611</v>
      </c>
      <c r="K79" s="338" t="s">
        <v>48</v>
      </c>
      <c r="L79" s="339" t="s">
        <v>1338</v>
      </c>
      <c r="M79" s="339" t="s">
        <v>34</v>
      </c>
      <c r="N79" s="338">
        <v>414069</v>
      </c>
      <c r="O79" s="338" t="s">
        <v>1320</v>
      </c>
      <c r="P79" s="342">
        <v>42403</v>
      </c>
      <c r="Q79" s="343">
        <v>421094517.43000001</v>
      </c>
      <c r="R79" s="343">
        <v>690370646.45186496</v>
      </c>
      <c r="S79" s="338">
        <v>6</v>
      </c>
      <c r="T79" s="340">
        <v>-2.6771431128282952E-2</v>
      </c>
      <c r="U79" s="340">
        <v>-0.34607951547986515</v>
      </c>
      <c r="V79" s="340">
        <v>-9.7883883548312012E-3</v>
      </c>
      <c r="W79" s="340">
        <v>-9.5958935656949809E-2</v>
      </c>
      <c r="X79" s="340">
        <v>7.1633133378304903E-2</v>
      </c>
      <c r="Y79" s="340">
        <v>0.54320706332208657</v>
      </c>
      <c r="Z79" s="340">
        <v>0.12694181686394868</v>
      </c>
      <c r="AA79" s="340">
        <v>0.72157844010172245</v>
      </c>
      <c r="AB79" s="340">
        <v>5.2889249895443094E-2</v>
      </c>
      <c r="AC79" s="344">
        <v>-1.9964479528408094</v>
      </c>
      <c r="AD79" s="482">
        <v>23720107000100</v>
      </c>
      <c r="AE79" s="341" t="s">
        <v>2361</v>
      </c>
      <c r="AF79" s="341" t="s">
        <v>2115</v>
      </c>
      <c r="AG79" s="345" t="s">
        <v>1428</v>
      </c>
      <c r="AH79" s="345" t="s">
        <v>2107</v>
      </c>
      <c r="AI79" s="345">
        <v>25000</v>
      </c>
      <c r="AJ79" s="345">
        <v>0</v>
      </c>
      <c r="AK79" s="345">
        <v>10000</v>
      </c>
      <c r="AL79" s="340">
        <v>9.300000000000001E-3</v>
      </c>
      <c r="AM79" s="340" t="s">
        <v>34</v>
      </c>
      <c r="AN79" s="340" t="s">
        <v>34</v>
      </c>
      <c r="AO79" s="338" t="s">
        <v>1323</v>
      </c>
      <c r="AP79" s="341" t="s">
        <v>13</v>
      </c>
      <c r="AQ79" s="347" t="s">
        <v>679</v>
      </c>
      <c r="AR79" s="340">
        <v>4.3499199999999993E-3</v>
      </c>
      <c r="AS79" s="340">
        <v>4.3499199999999993E-3</v>
      </c>
      <c r="AT79" s="340"/>
      <c r="AW79" s="597"/>
      <c r="AX79" s="598"/>
      <c r="AY79" s="598"/>
      <c r="AZ79" s="598"/>
      <c r="BA79" s="598"/>
      <c r="BB79" s="609"/>
      <c r="BC79" s="598"/>
      <c r="BD79" s="598"/>
      <c r="BE79" s="598"/>
      <c r="BF79" s="598"/>
      <c r="BG79" s="610"/>
      <c r="BH79" s="599"/>
      <c r="BI79" s="600"/>
      <c r="BJ79" s="600"/>
      <c r="BK79" s="600"/>
      <c r="BL79" s="210"/>
      <c r="BM79" s="599"/>
      <c r="BN79" s="599"/>
      <c r="BO79" s="599"/>
      <c r="BP79" s="599"/>
      <c r="BQ79" s="599"/>
      <c r="BR79" s="599"/>
      <c r="BS79" s="599"/>
      <c r="BT79" s="599"/>
      <c r="BU79" s="599"/>
      <c r="BV79" s="601"/>
      <c r="BW79" s="598"/>
    </row>
    <row r="80" spans="2:75" ht="15.75" customHeight="1">
      <c r="B80" s="334" t="s">
        <v>211</v>
      </c>
      <c r="C80" s="335">
        <v>29826089000121</v>
      </c>
      <c r="D80" s="336" t="s">
        <v>13</v>
      </c>
      <c r="E80" s="336" t="s">
        <v>616</v>
      </c>
      <c r="F80" s="336" t="s">
        <v>610</v>
      </c>
      <c r="G80" s="337" t="s">
        <v>34</v>
      </c>
      <c r="H80" s="337" t="s">
        <v>1337</v>
      </c>
      <c r="I80" s="337" t="s">
        <v>34</v>
      </c>
      <c r="J80" s="337" t="s">
        <v>611</v>
      </c>
      <c r="K80" s="338" t="s">
        <v>48</v>
      </c>
      <c r="L80" s="339" t="s">
        <v>1338</v>
      </c>
      <c r="M80" s="339" t="s">
        <v>1411</v>
      </c>
      <c r="N80" s="338">
        <v>481645</v>
      </c>
      <c r="O80" s="338" t="s">
        <v>1320</v>
      </c>
      <c r="P80" s="342">
        <v>43307</v>
      </c>
      <c r="Q80" s="343">
        <v>276979377.32999998</v>
      </c>
      <c r="R80" s="343">
        <v>391763662.88563514</v>
      </c>
      <c r="S80" s="338">
        <v>13</v>
      </c>
      <c r="T80" s="340">
        <v>6.7889531282496751E-3</v>
      </c>
      <c r="U80" s="340">
        <v>8.7762122166042539E-2</v>
      </c>
      <c r="V80" s="340">
        <v>6.3812993179759303E-3</v>
      </c>
      <c r="W80" s="340">
        <v>6.2558070691909093E-2</v>
      </c>
      <c r="X80" s="340">
        <v>4.8384491972385923E-2</v>
      </c>
      <c r="Y80" s="340">
        <v>0.36690839218002075</v>
      </c>
      <c r="Z80" s="340">
        <v>0.16909225199020983</v>
      </c>
      <c r="AA80" s="340">
        <v>0.96117517803571495</v>
      </c>
      <c r="AB80" s="340">
        <v>7.35465363429577E-2</v>
      </c>
      <c r="AC80" s="344">
        <v>-1.1978402640044912</v>
      </c>
      <c r="AD80" s="482">
        <v>26450646000164</v>
      </c>
      <c r="AE80" s="341" t="s">
        <v>2256</v>
      </c>
      <c r="AF80" s="341" t="s">
        <v>2115</v>
      </c>
      <c r="AG80" s="345" t="s">
        <v>1428</v>
      </c>
      <c r="AH80" s="345" t="s">
        <v>2110</v>
      </c>
      <c r="AI80" s="345">
        <v>25000</v>
      </c>
      <c r="AJ80" s="345">
        <v>10000</v>
      </c>
      <c r="AK80" s="345">
        <v>20000</v>
      </c>
      <c r="AL80" s="340">
        <v>1.4499999999999999E-2</v>
      </c>
      <c r="AM80" s="340">
        <v>0.2</v>
      </c>
      <c r="AN80" s="340" t="s">
        <v>64</v>
      </c>
      <c r="AO80" s="338" t="s">
        <v>1323</v>
      </c>
      <c r="AP80" s="341" t="s">
        <v>13</v>
      </c>
      <c r="AQ80" s="347" t="s">
        <v>668</v>
      </c>
      <c r="AR80" s="340">
        <v>2.8999999999999998E-3</v>
      </c>
      <c r="AS80" s="340">
        <v>2.8999999999999998E-3</v>
      </c>
      <c r="AT80" s="340"/>
      <c r="AW80" s="597"/>
      <c r="AX80" s="598"/>
      <c r="AY80" s="598"/>
      <c r="AZ80" s="598"/>
      <c r="BA80" s="598"/>
      <c r="BB80" s="609"/>
      <c r="BC80" s="598"/>
      <c r="BD80" s="598"/>
      <c r="BE80" s="598"/>
      <c r="BF80" s="598"/>
      <c r="BG80" s="610"/>
      <c r="BH80" s="599"/>
      <c r="BI80" s="600"/>
      <c r="BJ80" s="600"/>
      <c r="BK80" s="600"/>
      <c r="BL80" s="210"/>
      <c r="BM80" s="599"/>
      <c r="BN80" s="599"/>
      <c r="BO80" s="599"/>
      <c r="BP80" s="599"/>
      <c r="BQ80" s="599"/>
      <c r="BR80" s="599"/>
      <c r="BS80" s="599"/>
      <c r="BT80" s="599"/>
      <c r="BU80" s="599"/>
      <c r="BV80" s="601"/>
      <c r="BW80" s="598"/>
    </row>
    <row r="81" spans="2:75" ht="15.75" customHeight="1">
      <c r="B81" s="334" t="s">
        <v>990</v>
      </c>
      <c r="C81" s="335">
        <v>35939847000110</v>
      </c>
      <c r="D81" s="336" t="s">
        <v>14</v>
      </c>
      <c r="E81" s="336" t="s">
        <v>607</v>
      </c>
      <c r="F81" s="336"/>
      <c r="G81" s="337"/>
      <c r="H81" s="337" t="s">
        <v>34</v>
      </c>
      <c r="I81" s="337" t="s">
        <v>34</v>
      </c>
      <c r="J81" s="337" t="s">
        <v>611</v>
      </c>
      <c r="K81" s="338" t="s">
        <v>49</v>
      </c>
      <c r="L81" s="339" t="s">
        <v>1338</v>
      </c>
      <c r="M81" s="339" t="s">
        <v>1411</v>
      </c>
      <c r="N81" s="338">
        <v>532010</v>
      </c>
      <c r="O81" s="338" t="s">
        <v>1320</v>
      </c>
      <c r="P81" s="342">
        <v>43917</v>
      </c>
      <c r="Q81" s="343">
        <v>92386784.010000005</v>
      </c>
      <c r="R81" s="343">
        <v>124699445.48670623</v>
      </c>
      <c r="S81" s="338">
        <v>14</v>
      </c>
      <c r="T81" s="340">
        <v>-0.33888412531413825</v>
      </c>
      <c r="U81" s="340">
        <v>-4.3808212318030435</v>
      </c>
      <c r="V81" s="340">
        <v>-0.31483277922620223</v>
      </c>
      <c r="W81" s="340">
        <v>-3.0864139538920869</v>
      </c>
      <c r="X81" s="340">
        <v>-0.13765406222466225</v>
      </c>
      <c r="Y81" s="340">
        <v>-1.0438557601622536</v>
      </c>
      <c r="Z81" s="340" t="s">
        <v>1414</v>
      </c>
      <c r="AA81" s="340" t="s">
        <v>1414</v>
      </c>
      <c r="AB81" s="340">
        <v>0.27584177023310663</v>
      </c>
      <c r="AC81" s="344">
        <v>-1.5842089333781253</v>
      </c>
      <c r="AD81" s="482">
        <v>35916505000185</v>
      </c>
      <c r="AE81" s="341" t="s">
        <v>2279</v>
      </c>
      <c r="AF81" s="341" t="s">
        <v>2115</v>
      </c>
      <c r="AG81" s="345" t="s">
        <v>1428</v>
      </c>
      <c r="AH81" s="345" t="s">
        <v>2110</v>
      </c>
      <c r="AI81" s="345">
        <v>20000</v>
      </c>
      <c r="AJ81" s="345">
        <v>5000</v>
      </c>
      <c r="AK81" s="345">
        <v>0</v>
      </c>
      <c r="AL81" s="340">
        <v>1.4999999999999999E-2</v>
      </c>
      <c r="AM81" s="340">
        <v>0.15</v>
      </c>
      <c r="AN81" s="340" t="s">
        <v>34</v>
      </c>
      <c r="AO81" s="338" t="s">
        <v>1323</v>
      </c>
      <c r="AP81" s="341" t="s">
        <v>716</v>
      </c>
      <c r="AQ81" s="347" t="s">
        <v>659</v>
      </c>
      <c r="AR81" s="340">
        <v>2.4999999999999996E-3</v>
      </c>
      <c r="AS81" s="340">
        <v>2.4999999999999996E-3</v>
      </c>
      <c r="AT81" s="340"/>
      <c r="AW81" s="597"/>
      <c r="AX81" s="598"/>
      <c r="AY81" s="598"/>
      <c r="AZ81" s="598"/>
      <c r="BA81" s="598"/>
      <c r="BB81" s="609"/>
      <c r="BC81" s="598"/>
      <c r="BD81" s="598"/>
      <c r="BE81" s="598"/>
      <c r="BF81" s="598"/>
      <c r="BG81" s="610"/>
      <c r="BH81" s="599"/>
      <c r="BI81" s="600"/>
      <c r="BJ81" s="600"/>
      <c r="BK81" s="600"/>
      <c r="BL81" s="210"/>
      <c r="BM81" s="599"/>
      <c r="BN81" s="599"/>
      <c r="BO81" s="599"/>
      <c r="BP81" s="599"/>
      <c r="BQ81" s="599"/>
      <c r="BR81" s="599"/>
      <c r="BS81" s="599"/>
      <c r="BT81" s="599"/>
      <c r="BU81" s="599"/>
      <c r="BV81" s="601"/>
      <c r="BW81" s="598"/>
    </row>
    <row r="82" spans="2:75" ht="15.75" customHeight="1">
      <c r="B82" s="334" t="s">
        <v>1099</v>
      </c>
      <c r="C82" s="335">
        <v>31353372000125</v>
      </c>
      <c r="D82" s="336" t="s">
        <v>13</v>
      </c>
      <c r="E82" s="336" t="s">
        <v>616</v>
      </c>
      <c r="F82" s="336" t="s">
        <v>617</v>
      </c>
      <c r="G82" s="337" t="s">
        <v>34</v>
      </c>
      <c r="H82" s="337" t="s">
        <v>1336</v>
      </c>
      <c r="I82" s="337" t="s">
        <v>34</v>
      </c>
      <c r="J82" s="337" t="s">
        <v>608</v>
      </c>
      <c r="K82" s="338" t="s">
        <v>48</v>
      </c>
      <c r="L82" s="339" t="s">
        <v>1338</v>
      </c>
      <c r="M82" s="339" t="s">
        <v>34</v>
      </c>
      <c r="N82" s="338">
        <v>479561</v>
      </c>
      <c r="O82" s="338" t="s">
        <v>1320</v>
      </c>
      <c r="P82" s="342">
        <v>43425</v>
      </c>
      <c r="Q82" s="343">
        <v>52133950.600000001</v>
      </c>
      <c r="R82" s="343">
        <v>67637070.446825415</v>
      </c>
      <c r="S82" s="338">
        <v>15</v>
      </c>
      <c r="T82" s="340">
        <v>7.267258692767653E-2</v>
      </c>
      <c r="U82" s="340">
        <v>0.93945271554900844</v>
      </c>
      <c r="V82" s="340">
        <v>8.5038814841778887E-2</v>
      </c>
      <c r="W82" s="340">
        <v>0.83366473273589792</v>
      </c>
      <c r="X82" s="340">
        <v>0.10275812301771303</v>
      </c>
      <c r="Y82" s="340">
        <v>0.77923351394045193</v>
      </c>
      <c r="Z82" s="340">
        <v>0.1753012221069763</v>
      </c>
      <c r="AA82" s="340">
        <v>0.9964689770546491</v>
      </c>
      <c r="AB82" s="340">
        <v>2.101811062819248E-2</v>
      </c>
      <c r="AC82" s="344">
        <v>-0.72808915458781909</v>
      </c>
      <c r="AD82" s="482">
        <v>11403956000150</v>
      </c>
      <c r="AE82" s="341" t="s">
        <v>2120</v>
      </c>
      <c r="AF82" s="341" t="s">
        <v>2106</v>
      </c>
      <c r="AG82" s="345" t="s">
        <v>1427</v>
      </c>
      <c r="AH82" s="345" t="s">
        <v>2110</v>
      </c>
      <c r="AI82" s="345">
        <v>5000</v>
      </c>
      <c r="AJ82" s="345">
        <v>0</v>
      </c>
      <c r="AK82" s="345">
        <v>0</v>
      </c>
      <c r="AL82" s="340">
        <v>0</v>
      </c>
      <c r="AM82" s="340" t="s">
        <v>34</v>
      </c>
      <c r="AN82" s="340" t="s">
        <v>34</v>
      </c>
      <c r="AO82" s="338" t="s">
        <v>1323</v>
      </c>
      <c r="AP82" s="341" t="s">
        <v>13</v>
      </c>
      <c r="AQ82" s="347" t="s">
        <v>668</v>
      </c>
      <c r="AR82" s="340">
        <v>5.0000000000000001E-3</v>
      </c>
      <c r="AS82" s="340">
        <v>5.0000000000000001E-3</v>
      </c>
      <c r="AT82" s="340"/>
      <c r="AW82" s="597"/>
      <c r="AX82" s="598"/>
      <c r="AY82" s="598"/>
      <c r="AZ82" s="598"/>
      <c r="BA82" s="598"/>
      <c r="BB82" s="609"/>
      <c r="BC82" s="598"/>
      <c r="BD82" s="598"/>
      <c r="BE82" s="598"/>
      <c r="BF82" s="598"/>
      <c r="BG82" s="610"/>
      <c r="BH82" s="599"/>
      <c r="BI82" s="600"/>
      <c r="BJ82" s="600"/>
      <c r="BK82" s="600"/>
      <c r="BL82" s="210"/>
      <c r="BM82" s="599"/>
      <c r="BN82" s="599"/>
      <c r="BO82" s="599"/>
      <c r="BP82" s="599"/>
      <c r="BQ82" s="599"/>
      <c r="BR82" s="599"/>
      <c r="BS82" s="599"/>
      <c r="BT82" s="599"/>
      <c r="BU82" s="599"/>
      <c r="BV82" s="601"/>
      <c r="BW82" s="598"/>
    </row>
    <row r="83" spans="2:75" ht="15.75" customHeight="1">
      <c r="B83" s="334" t="s">
        <v>1144</v>
      </c>
      <c r="C83" s="335">
        <v>22918359000185</v>
      </c>
      <c r="D83" s="336" t="s">
        <v>13</v>
      </c>
      <c r="E83" s="336" t="s">
        <v>615</v>
      </c>
      <c r="F83" s="336" t="s">
        <v>619</v>
      </c>
      <c r="G83" s="337" t="s">
        <v>34</v>
      </c>
      <c r="H83" s="337" t="s">
        <v>1336</v>
      </c>
      <c r="I83" s="337" t="s">
        <v>34</v>
      </c>
      <c r="J83" s="337" t="s">
        <v>611</v>
      </c>
      <c r="K83" s="338" t="s">
        <v>48</v>
      </c>
      <c r="L83" s="339" t="s">
        <v>1338</v>
      </c>
      <c r="M83" s="339" t="s">
        <v>34</v>
      </c>
      <c r="N83" s="338">
        <v>413259</v>
      </c>
      <c r="O83" s="338" t="s">
        <v>1320</v>
      </c>
      <c r="P83" s="342">
        <v>42422</v>
      </c>
      <c r="Q83" s="343">
        <v>1231109559.74</v>
      </c>
      <c r="R83" s="343">
        <v>1325854215.8242068</v>
      </c>
      <c r="S83" s="338">
        <v>15</v>
      </c>
      <c r="T83" s="340">
        <v>0.11570476762256843</v>
      </c>
      <c r="U83" s="340">
        <v>1.495738114471773</v>
      </c>
      <c r="V83" s="340">
        <v>0.12751052252514117</v>
      </c>
      <c r="W83" s="340">
        <v>1.2500294821807849</v>
      </c>
      <c r="X83" s="340">
        <v>0.24494266794697461</v>
      </c>
      <c r="Y83" s="340">
        <v>1.8574447474616615</v>
      </c>
      <c r="Z83" s="340">
        <v>0.3818019286691996</v>
      </c>
      <c r="AA83" s="340">
        <v>2.1702859382595765</v>
      </c>
      <c r="AB83" s="340">
        <v>4.3889090734310958E-2</v>
      </c>
      <c r="AC83" s="344">
        <v>0.54337210555362181</v>
      </c>
      <c r="AD83" s="482">
        <v>22918378000101</v>
      </c>
      <c r="AE83" s="341" t="s">
        <v>2366</v>
      </c>
      <c r="AF83" s="341" t="s">
        <v>2109</v>
      </c>
      <c r="AG83" s="345" t="s">
        <v>59</v>
      </c>
      <c r="AH83" s="345" t="s">
        <v>2110</v>
      </c>
      <c r="AI83" s="345">
        <v>1000</v>
      </c>
      <c r="AJ83" s="345">
        <v>1000</v>
      </c>
      <c r="AK83" s="345">
        <v>1000</v>
      </c>
      <c r="AL83" s="340">
        <v>1.8000000000000002E-2</v>
      </c>
      <c r="AM83" s="340">
        <v>0.2</v>
      </c>
      <c r="AN83" s="340" t="s">
        <v>64</v>
      </c>
      <c r="AO83" s="338" t="s">
        <v>1323</v>
      </c>
      <c r="AP83" s="341" t="s">
        <v>13</v>
      </c>
      <c r="AQ83" s="347" t="s">
        <v>664</v>
      </c>
      <c r="AR83" s="340">
        <v>5.0003999999999995E-3</v>
      </c>
      <c r="AS83" s="340">
        <v>5.0003999999999995E-3</v>
      </c>
      <c r="AT83" s="340"/>
      <c r="AW83" s="597"/>
      <c r="AX83" s="598"/>
      <c r="AY83" s="598"/>
      <c r="AZ83" s="598"/>
      <c r="BA83" s="598"/>
      <c r="BB83" s="609"/>
      <c r="BC83" s="598"/>
      <c r="BD83" s="598"/>
      <c r="BE83" s="598"/>
      <c r="BF83" s="598"/>
      <c r="BG83" s="610"/>
      <c r="BH83" s="599"/>
      <c r="BI83" s="600"/>
      <c r="BJ83" s="600"/>
      <c r="BK83" s="600"/>
      <c r="BL83" s="210"/>
      <c r="BM83" s="599"/>
      <c r="BN83" s="599"/>
      <c r="BO83" s="599"/>
      <c r="BP83" s="599"/>
      <c r="BQ83" s="599"/>
      <c r="BR83" s="599"/>
      <c r="BS83" s="599"/>
      <c r="BT83" s="599"/>
      <c r="BU83" s="599"/>
      <c r="BV83" s="601"/>
      <c r="BW83" s="598"/>
    </row>
    <row r="84" spans="2:75" ht="15.75" customHeight="1">
      <c r="B84" s="334" t="s">
        <v>372</v>
      </c>
      <c r="C84" s="335">
        <v>7279819000189</v>
      </c>
      <c r="D84" s="336" t="s">
        <v>13</v>
      </c>
      <c r="E84" s="336" t="s">
        <v>616</v>
      </c>
      <c r="F84" s="336" t="s">
        <v>617</v>
      </c>
      <c r="G84" s="337" t="s">
        <v>34</v>
      </c>
      <c r="H84" s="337" t="s">
        <v>1336</v>
      </c>
      <c r="I84" s="337" t="s">
        <v>34</v>
      </c>
      <c r="J84" s="337" t="s">
        <v>608</v>
      </c>
      <c r="K84" s="338" t="s">
        <v>48</v>
      </c>
      <c r="L84" s="339" t="s">
        <v>1338</v>
      </c>
      <c r="M84" s="339" t="s">
        <v>34</v>
      </c>
      <c r="N84" s="338">
        <v>148040</v>
      </c>
      <c r="O84" s="338" t="s">
        <v>1323</v>
      </c>
      <c r="P84" s="342">
        <v>38468</v>
      </c>
      <c r="Q84" s="343">
        <v>147054931.06999999</v>
      </c>
      <c r="R84" s="343">
        <v>154132935.01992068</v>
      </c>
      <c r="S84" s="338">
        <v>16</v>
      </c>
      <c r="T84" s="340">
        <v>8.5231781633680059E-2</v>
      </c>
      <c r="U84" s="340">
        <v>1.10180787683432</v>
      </c>
      <c r="V84" s="340">
        <v>0.10592125235323113</v>
      </c>
      <c r="W84" s="340">
        <v>1.0383824456914417</v>
      </c>
      <c r="X84" s="340">
        <v>0.14388120773007662</v>
      </c>
      <c r="Y84" s="340">
        <v>1.0910773357564874</v>
      </c>
      <c r="Z84" s="340">
        <v>0.26496670461580418</v>
      </c>
      <c r="AA84" s="340">
        <v>1.5061566481318009</v>
      </c>
      <c r="AB84" s="340">
        <v>1.720412513690037E-2</v>
      </c>
      <c r="AC84" s="344">
        <v>0.21472041910839473</v>
      </c>
      <c r="AD84" s="482">
        <v>0</v>
      </c>
      <c r="AE84" s="341" t="s">
        <v>2388</v>
      </c>
      <c r="AF84" s="341" t="s">
        <v>2106</v>
      </c>
      <c r="AG84" s="345" t="s">
        <v>1427</v>
      </c>
      <c r="AH84" s="345" t="s">
        <v>2110</v>
      </c>
      <c r="AI84" s="345">
        <v>5000</v>
      </c>
      <c r="AJ84" s="345">
        <v>5000</v>
      </c>
      <c r="AK84" s="345">
        <v>5000</v>
      </c>
      <c r="AL84" s="340">
        <v>0.02</v>
      </c>
      <c r="AM84" s="340">
        <v>0.2</v>
      </c>
      <c r="AN84" s="340" t="s">
        <v>2124</v>
      </c>
      <c r="AO84" s="338" t="s">
        <v>1323</v>
      </c>
      <c r="AP84" s="341" t="s">
        <v>13</v>
      </c>
      <c r="AQ84" s="347" t="s">
        <v>664</v>
      </c>
      <c r="AR84" s="340">
        <v>4.0000000000000001E-3</v>
      </c>
      <c r="AS84" s="340">
        <v>4.0000000000000001E-3</v>
      </c>
      <c r="AT84" s="340"/>
      <c r="AW84" s="597"/>
      <c r="AX84" s="598"/>
      <c r="AY84" s="598"/>
      <c r="AZ84" s="598"/>
      <c r="BA84" s="598"/>
      <c r="BB84" s="609"/>
      <c r="BC84" s="598"/>
      <c r="BD84" s="598"/>
      <c r="BE84" s="598"/>
      <c r="BF84" s="598"/>
      <c r="BG84" s="610"/>
      <c r="BH84" s="599"/>
      <c r="BI84" s="600"/>
      <c r="BJ84" s="600"/>
      <c r="BK84" s="600"/>
      <c r="BL84" s="210"/>
      <c r="BM84" s="599"/>
      <c r="BN84" s="599"/>
      <c r="BO84" s="599"/>
      <c r="BP84" s="599"/>
      <c r="BQ84" s="599"/>
      <c r="BR84" s="599"/>
      <c r="BS84" s="599"/>
      <c r="BT84" s="599"/>
      <c r="BU84" s="599"/>
      <c r="BV84" s="601"/>
      <c r="BW84" s="598"/>
    </row>
    <row r="85" spans="2:75" ht="15.75" customHeight="1">
      <c r="B85" s="334" t="s">
        <v>173</v>
      </c>
      <c r="C85" s="335">
        <v>31416575000113</v>
      </c>
      <c r="D85" s="336" t="s">
        <v>13</v>
      </c>
      <c r="E85" s="336" t="s">
        <v>616</v>
      </c>
      <c r="F85" s="336" t="s">
        <v>610</v>
      </c>
      <c r="G85" s="337" t="s">
        <v>34</v>
      </c>
      <c r="H85" s="337" t="s">
        <v>865</v>
      </c>
      <c r="I85" s="337" t="s">
        <v>34</v>
      </c>
      <c r="J85" s="337"/>
      <c r="K85" s="338" t="s">
        <v>48</v>
      </c>
      <c r="L85" s="339" t="s">
        <v>1338</v>
      </c>
      <c r="M85" s="339" t="s">
        <v>34</v>
      </c>
      <c r="N85" s="338">
        <v>483311</v>
      </c>
      <c r="O85" s="338" t="s">
        <v>1320</v>
      </c>
      <c r="P85" s="342">
        <v>43446</v>
      </c>
      <c r="Q85" s="343">
        <v>162355140.34999999</v>
      </c>
      <c r="R85" s="343">
        <v>153779906.77289683</v>
      </c>
      <c r="S85" s="338">
        <v>17</v>
      </c>
      <c r="T85" s="340">
        <v>6.2186476181522954E-2</v>
      </c>
      <c r="U85" s="340">
        <v>0.80389671524004058</v>
      </c>
      <c r="V85" s="340">
        <v>0.12009087197004287</v>
      </c>
      <c r="W85" s="340">
        <v>1.1772920973933985</v>
      </c>
      <c r="X85" s="340">
        <v>0.2242190168088205</v>
      </c>
      <c r="Y85" s="340">
        <v>1.7002935362111773</v>
      </c>
      <c r="Z85" s="340">
        <v>0.27901613927644298</v>
      </c>
      <c r="AA85" s="340">
        <v>1.5860181894046825</v>
      </c>
      <c r="AB85" s="340">
        <v>6.0570489674205655E-2</v>
      </c>
      <c r="AC85" s="344">
        <v>0.29900291822285902</v>
      </c>
      <c r="AD85" s="482">
        <v>31392821000144</v>
      </c>
      <c r="AE85" s="341" t="s">
        <v>2206</v>
      </c>
      <c r="AF85" s="341" t="s">
        <v>2115</v>
      </c>
      <c r="AG85" s="345" t="s">
        <v>1428</v>
      </c>
      <c r="AH85" s="345" t="s">
        <v>2110</v>
      </c>
      <c r="AI85" s="345">
        <v>1000</v>
      </c>
      <c r="AJ85" s="345">
        <v>1</v>
      </c>
      <c r="AK85" s="345">
        <v>1000</v>
      </c>
      <c r="AL85" s="340">
        <v>1.4999999999999999E-2</v>
      </c>
      <c r="AM85" s="340">
        <v>0.2</v>
      </c>
      <c r="AN85" s="340" t="s">
        <v>64</v>
      </c>
      <c r="AO85" s="338" t="s">
        <v>1323</v>
      </c>
      <c r="AP85" s="341" t="s">
        <v>13</v>
      </c>
      <c r="AQ85" s="347" t="s">
        <v>668</v>
      </c>
      <c r="AR85" s="340">
        <v>4.9999999999999992E-3</v>
      </c>
      <c r="AS85" s="340">
        <v>4.9999999999999992E-3</v>
      </c>
      <c r="AT85" s="340"/>
      <c r="AW85" s="597"/>
      <c r="AX85" s="598"/>
      <c r="AY85" s="598"/>
      <c r="AZ85" s="598"/>
      <c r="BA85" s="598"/>
      <c r="BB85" s="609"/>
      <c r="BC85" s="598"/>
      <c r="BD85" s="598"/>
      <c r="BE85" s="598"/>
      <c r="BF85" s="598"/>
      <c r="BG85" s="610"/>
      <c r="BH85" s="599"/>
      <c r="BI85" s="600"/>
      <c r="BJ85" s="600"/>
      <c r="BK85" s="600"/>
      <c r="BL85" s="210"/>
      <c r="BM85" s="599"/>
      <c r="BN85" s="599"/>
      <c r="BO85" s="599"/>
      <c r="BP85" s="599"/>
      <c r="BQ85" s="599"/>
      <c r="BR85" s="599"/>
      <c r="BS85" s="599"/>
      <c r="BT85" s="599"/>
      <c r="BU85" s="599"/>
      <c r="BV85" s="601"/>
      <c r="BW85" s="598"/>
    </row>
    <row r="86" spans="2:75" ht="15.75" customHeight="1">
      <c r="B86" s="334" t="s">
        <v>433</v>
      </c>
      <c r="C86" s="335">
        <v>30593403000152</v>
      </c>
      <c r="D86" s="336" t="s">
        <v>14</v>
      </c>
      <c r="E86" s="336" t="s">
        <v>607</v>
      </c>
      <c r="F86" s="336" t="s">
        <v>689</v>
      </c>
      <c r="G86" s="337"/>
      <c r="H86" s="337" t="s">
        <v>34</v>
      </c>
      <c r="I86" s="337" t="s">
        <v>34</v>
      </c>
      <c r="J86" s="337" t="s">
        <v>608</v>
      </c>
      <c r="K86" s="338" t="s">
        <v>48</v>
      </c>
      <c r="L86" s="339" t="s">
        <v>1338</v>
      </c>
      <c r="M86" s="339" t="s">
        <v>34</v>
      </c>
      <c r="N86" s="338">
        <v>485691</v>
      </c>
      <c r="O86" s="338" t="s">
        <v>1320</v>
      </c>
      <c r="P86" s="342">
        <v>43461</v>
      </c>
      <c r="Q86" s="343">
        <v>182646736.66</v>
      </c>
      <c r="R86" s="343">
        <v>134242708.63924605</v>
      </c>
      <c r="S86" s="338">
        <v>17</v>
      </c>
      <c r="T86" s="340">
        <v>4.7265979266756242E-2</v>
      </c>
      <c r="U86" s="340">
        <v>0.6110165394198519</v>
      </c>
      <c r="V86" s="340">
        <v>-3.8525369377606977E-2</v>
      </c>
      <c r="W86" s="340">
        <v>-0.37767743853781371</v>
      </c>
      <c r="X86" s="340">
        <v>0.20267155100642187</v>
      </c>
      <c r="Y86" s="340">
        <v>1.5368951887071018</v>
      </c>
      <c r="Z86" s="340">
        <v>0.24966099363825456</v>
      </c>
      <c r="AA86" s="340">
        <v>1.4191540250035617</v>
      </c>
      <c r="AB86" s="340">
        <v>0.17869329127026584</v>
      </c>
      <c r="AC86" s="344">
        <v>-0.67421960039531925</v>
      </c>
      <c r="AD86" s="482">
        <v>30630170000110</v>
      </c>
      <c r="AE86" s="341" t="s">
        <v>2431</v>
      </c>
      <c r="AF86" s="341" t="s">
        <v>2109</v>
      </c>
      <c r="AG86" s="345" t="s">
        <v>59</v>
      </c>
      <c r="AH86" s="345" t="s">
        <v>2110</v>
      </c>
      <c r="AI86" s="345">
        <v>1000</v>
      </c>
      <c r="AJ86" s="345">
        <v>1000</v>
      </c>
      <c r="AK86" s="345">
        <v>1000</v>
      </c>
      <c r="AL86" s="340">
        <v>1.9E-2</v>
      </c>
      <c r="AM86" s="340">
        <v>0.2</v>
      </c>
      <c r="AN86" s="340" t="s">
        <v>666</v>
      </c>
      <c r="AO86" s="338" t="s">
        <v>1323</v>
      </c>
      <c r="AP86" s="341" t="s">
        <v>716</v>
      </c>
      <c r="AQ86" s="347" t="s">
        <v>659</v>
      </c>
      <c r="AR86" s="340">
        <v>4.7499999999999999E-3</v>
      </c>
      <c r="AS86" s="340">
        <v>4.7499999999999999E-3</v>
      </c>
      <c r="AT86" s="340"/>
      <c r="AW86" s="597"/>
      <c r="AX86" s="598"/>
      <c r="AY86" s="598"/>
      <c r="AZ86" s="598"/>
      <c r="BA86" s="598"/>
      <c r="BB86" s="609"/>
      <c r="BC86" s="598"/>
      <c r="BD86" s="598"/>
      <c r="BE86" s="598"/>
      <c r="BF86" s="598"/>
      <c r="BG86" s="610"/>
      <c r="BH86" s="599"/>
      <c r="BI86" s="600"/>
      <c r="BJ86" s="600"/>
      <c r="BK86" s="600"/>
      <c r="BL86" s="210"/>
      <c r="BM86" s="599"/>
      <c r="BN86" s="599"/>
      <c r="BO86" s="599"/>
      <c r="BP86" s="599"/>
      <c r="BQ86" s="599"/>
      <c r="BR86" s="599"/>
      <c r="BS86" s="599"/>
      <c r="BT86" s="599"/>
      <c r="BU86" s="599"/>
      <c r="BV86" s="601"/>
      <c r="BW86" s="598"/>
    </row>
    <row r="87" spans="2:75" ht="15.75" customHeight="1">
      <c r="B87" s="334" t="s">
        <v>1033</v>
      </c>
      <c r="C87" s="335">
        <v>35372675000146</v>
      </c>
      <c r="D87" s="336" t="s">
        <v>14</v>
      </c>
      <c r="E87" s="336" t="s">
        <v>607</v>
      </c>
      <c r="F87" s="336"/>
      <c r="G87" s="337"/>
      <c r="H87" s="337" t="s">
        <v>34</v>
      </c>
      <c r="I87" s="337" t="s">
        <v>34</v>
      </c>
      <c r="J87" s="337" t="s">
        <v>608</v>
      </c>
      <c r="K87" s="338" t="s">
        <v>48</v>
      </c>
      <c r="L87" s="339" t="s">
        <v>1338</v>
      </c>
      <c r="M87" s="339" t="s">
        <v>34</v>
      </c>
      <c r="N87" s="338">
        <v>523968</v>
      </c>
      <c r="O87" s="338" t="s">
        <v>1320</v>
      </c>
      <c r="P87" s="342">
        <v>43819</v>
      </c>
      <c r="Q87" s="343">
        <v>371662772.64999998</v>
      </c>
      <c r="R87" s="343">
        <v>406356602.49753946</v>
      </c>
      <c r="S87" s="338">
        <v>17</v>
      </c>
      <c r="T87" s="340">
        <v>7.4974283500874872E-2</v>
      </c>
      <c r="U87" s="340">
        <v>0.96920719639902941</v>
      </c>
      <c r="V87" s="340">
        <v>-7.5103513125582055E-2</v>
      </c>
      <c r="W87" s="340">
        <v>-0.73626555489817358</v>
      </c>
      <c r="X87" s="340">
        <v>0.19168700119111537</v>
      </c>
      <c r="Y87" s="340">
        <v>1.4535973519982728</v>
      </c>
      <c r="Z87" s="340" t="s">
        <v>1414</v>
      </c>
      <c r="AA87" s="340" t="s">
        <v>1414</v>
      </c>
      <c r="AB87" s="340">
        <v>0.20159621067675274</v>
      </c>
      <c r="AC87" s="344">
        <v>-0.76835601775838225</v>
      </c>
      <c r="AD87" s="482">
        <v>35372771000194</v>
      </c>
      <c r="AE87" s="341" t="s">
        <v>2292</v>
      </c>
      <c r="AF87" s="341" t="s">
        <v>2109</v>
      </c>
      <c r="AG87" s="345" t="s">
        <v>59</v>
      </c>
      <c r="AH87" s="345" t="s">
        <v>2110</v>
      </c>
      <c r="AI87" s="345">
        <v>1</v>
      </c>
      <c r="AJ87" s="345">
        <v>1</v>
      </c>
      <c r="AK87" s="345">
        <v>1</v>
      </c>
      <c r="AL87" s="340">
        <v>0.02</v>
      </c>
      <c r="AM87" s="340">
        <v>0.2</v>
      </c>
      <c r="AN87" s="340" t="s">
        <v>666</v>
      </c>
      <c r="AO87" s="338" t="s">
        <v>1323</v>
      </c>
      <c r="AP87" s="341" t="s">
        <v>716</v>
      </c>
      <c r="AQ87" s="347" t="s">
        <v>659</v>
      </c>
      <c r="AR87" s="340">
        <v>4.6666666666666662E-3</v>
      </c>
      <c r="AS87" s="340">
        <v>4.6666666666666662E-3</v>
      </c>
      <c r="AT87" s="340"/>
      <c r="AW87" s="597"/>
      <c r="AX87" s="598"/>
      <c r="AY87" s="598"/>
      <c r="AZ87" s="598"/>
      <c r="BA87" s="598"/>
      <c r="BB87" s="609"/>
      <c r="BC87" s="598"/>
      <c r="BD87" s="598"/>
      <c r="BE87" s="598"/>
      <c r="BF87" s="598"/>
      <c r="BG87" s="610"/>
      <c r="BH87" s="599"/>
      <c r="BI87" s="600"/>
      <c r="BJ87" s="600"/>
      <c r="BK87" s="600"/>
      <c r="BL87" s="210"/>
      <c r="BM87" s="599"/>
      <c r="BN87" s="599"/>
      <c r="BO87" s="599"/>
      <c r="BP87" s="599"/>
      <c r="BQ87" s="599"/>
      <c r="BR87" s="599"/>
      <c r="BS87" s="599"/>
      <c r="BT87" s="599"/>
      <c r="BU87" s="599"/>
      <c r="BV87" s="601"/>
      <c r="BW87" s="598"/>
    </row>
    <row r="88" spans="2:75" ht="15.75" customHeight="1">
      <c r="B88" s="334" t="s">
        <v>66</v>
      </c>
      <c r="C88" s="335">
        <v>35618055000144</v>
      </c>
      <c r="D88" s="336" t="s">
        <v>13</v>
      </c>
      <c r="E88" s="336" t="s">
        <v>616</v>
      </c>
      <c r="F88" s="336" t="s">
        <v>618</v>
      </c>
      <c r="G88" s="337" t="s">
        <v>34</v>
      </c>
      <c r="H88" s="337" t="s">
        <v>1337</v>
      </c>
      <c r="I88" s="337" t="s">
        <v>34</v>
      </c>
      <c r="J88" s="337" t="s">
        <v>611</v>
      </c>
      <c r="K88" s="338" t="s">
        <v>48</v>
      </c>
      <c r="L88" s="339" t="s">
        <v>1338</v>
      </c>
      <c r="M88" s="339" t="s">
        <v>34</v>
      </c>
      <c r="N88" s="338">
        <v>519790</v>
      </c>
      <c r="O88" s="338" t="s">
        <v>1320</v>
      </c>
      <c r="P88" s="342">
        <v>43826</v>
      </c>
      <c r="Q88" s="343">
        <v>478992348.19999999</v>
      </c>
      <c r="R88" s="343">
        <v>712390279.15127027</v>
      </c>
      <c r="S88" s="338">
        <v>18</v>
      </c>
      <c r="T88" s="340">
        <v>8.0481978291454759E-2</v>
      </c>
      <c r="U88" s="340">
        <v>1.0404062419562594</v>
      </c>
      <c r="V88" s="340">
        <v>0.11968384383946451</v>
      </c>
      <c r="W88" s="340">
        <v>1.173301860719405</v>
      </c>
      <c r="X88" s="340">
        <v>0.16466647534307266</v>
      </c>
      <c r="Y88" s="340">
        <v>1.2486957959289808</v>
      </c>
      <c r="Z88" s="340" t="s">
        <v>1414</v>
      </c>
      <c r="AA88" s="340" t="s">
        <v>1414</v>
      </c>
      <c r="AB88" s="340">
        <v>7.594161015106822E-2</v>
      </c>
      <c r="AC88" s="344">
        <v>0.24660405106227398</v>
      </c>
      <c r="AD88" s="482">
        <v>35618088000194</v>
      </c>
      <c r="AE88" s="341" t="s">
        <v>2114</v>
      </c>
      <c r="AF88" s="341" t="s">
        <v>2115</v>
      </c>
      <c r="AG88" s="345" t="s">
        <v>1428</v>
      </c>
      <c r="AH88" s="345" t="s">
        <v>2107</v>
      </c>
      <c r="AI88" s="345">
        <v>50000</v>
      </c>
      <c r="AJ88" s="345">
        <v>5000</v>
      </c>
      <c r="AK88" s="345">
        <v>25000</v>
      </c>
      <c r="AL88" s="608">
        <v>1.9E-2</v>
      </c>
      <c r="AM88" s="608">
        <v>0.2</v>
      </c>
      <c r="AN88" s="340" t="s">
        <v>64</v>
      </c>
      <c r="AO88" s="338" t="s">
        <v>1323</v>
      </c>
      <c r="AP88" s="341" t="s">
        <v>13</v>
      </c>
      <c r="AQ88" s="347" t="s">
        <v>671</v>
      </c>
      <c r="AR88" s="340">
        <v>3.7999999999999996E-3</v>
      </c>
      <c r="AS88" s="340">
        <v>3.7999999999999996E-3</v>
      </c>
      <c r="AT88" s="340"/>
      <c r="AW88" s="597"/>
      <c r="AX88" s="598"/>
      <c r="AY88" s="598"/>
      <c r="AZ88" s="598"/>
      <c r="BA88" s="598"/>
      <c r="BB88" s="609"/>
      <c r="BC88" s="598"/>
      <c r="BD88" s="598"/>
      <c r="BE88" s="598"/>
      <c r="BF88" s="598"/>
      <c r="BG88" s="610"/>
      <c r="BH88" s="599"/>
      <c r="BI88" s="600"/>
      <c r="BJ88" s="600"/>
      <c r="BK88" s="600"/>
      <c r="BL88" s="210"/>
      <c r="BM88" s="599"/>
      <c r="BN88" s="599"/>
      <c r="BO88" s="599"/>
      <c r="BP88" s="599"/>
      <c r="BQ88" s="599"/>
      <c r="BR88" s="599"/>
      <c r="BS88" s="599"/>
      <c r="BT88" s="599"/>
      <c r="BU88" s="599"/>
      <c r="BV88" s="601"/>
      <c r="BW88" s="598"/>
    </row>
    <row r="89" spans="2:75" ht="15.75" customHeight="1">
      <c r="B89" s="334" t="s">
        <v>65</v>
      </c>
      <c r="C89" s="335">
        <v>21983042000160</v>
      </c>
      <c r="D89" s="336" t="s">
        <v>13</v>
      </c>
      <c r="E89" s="336" t="s">
        <v>615</v>
      </c>
      <c r="F89" s="336" t="s">
        <v>619</v>
      </c>
      <c r="G89" s="337" t="s">
        <v>34</v>
      </c>
      <c r="H89" s="337" t="s">
        <v>1336</v>
      </c>
      <c r="I89" s="337" t="s">
        <v>34</v>
      </c>
      <c r="J89" s="337" t="s">
        <v>611</v>
      </c>
      <c r="K89" s="338" t="s">
        <v>48</v>
      </c>
      <c r="L89" s="339" t="s">
        <v>1338</v>
      </c>
      <c r="M89" s="339" t="s">
        <v>34</v>
      </c>
      <c r="N89" s="338">
        <v>396729</v>
      </c>
      <c r="O89" s="338" t="s">
        <v>1320</v>
      </c>
      <c r="P89" s="342">
        <v>42153</v>
      </c>
      <c r="Q89" s="343">
        <v>678603426.64999998</v>
      </c>
      <c r="R89" s="343">
        <v>727525671.39785659</v>
      </c>
      <c r="S89" s="338">
        <v>18</v>
      </c>
      <c r="T89" s="340">
        <v>7.1971349791794204E-2</v>
      </c>
      <c r="U89" s="340">
        <v>0.93038768622503421</v>
      </c>
      <c r="V89" s="340">
        <v>9.9269709489079094E-2</v>
      </c>
      <c r="W89" s="340">
        <v>0.97317508462412372</v>
      </c>
      <c r="X89" s="340">
        <v>0.12402252340096243</v>
      </c>
      <c r="Y89" s="340">
        <v>0.94048532494929904</v>
      </c>
      <c r="Z89" s="340">
        <v>0.17627075555948735</v>
      </c>
      <c r="AA89" s="340">
        <v>1.0019801195100873</v>
      </c>
      <c r="AB89" s="340">
        <v>2.3854553674504595E-2</v>
      </c>
      <c r="AC89" s="344">
        <v>-9.2507347236399418E-2</v>
      </c>
      <c r="AD89" s="482">
        <v>21983079000198</v>
      </c>
      <c r="AE89" s="341" t="s">
        <v>2114</v>
      </c>
      <c r="AF89" s="341" t="s">
        <v>2115</v>
      </c>
      <c r="AG89" s="345" t="s">
        <v>1428</v>
      </c>
      <c r="AH89" s="345" t="s">
        <v>2110</v>
      </c>
      <c r="AI89" s="345">
        <v>50000</v>
      </c>
      <c r="AJ89" s="345">
        <v>5000</v>
      </c>
      <c r="AK89" s="345">
        <v>25000</v>
      </c>
      <c r="AL89" s="608">
        <v>1.9E-2</v>
      </c>
      <c r="AM89" s="608">
        <v>0.2</v>
      </c>
      <c r="AN89" s="340" t="s">
        <v>64</v>
      </c>
      <c r="AO89" s="338" t="s">
        <v>1323</v>
      </c>
      <c r="AP89" s="341" t="s">
        <v>13</v>
      </c>
      <c r="AQ89" s="347" t="s">
        <v>671</v>
      </c>
      <c r="AR89" s="340">
        <v>3.7999999999999996E-3</v>
      </c>
      <c r="AS89" s="340">
        <v>3.7999999999999996E-3</v>
      </c>
      <c r="AT89" s="340"/>
      <c r="AW89" s="597"/>
      <c r="AX89" s="598"/>
      <c r="AY89" s="598"/>
      <c r="AZ89" s="598"/>
      <c r="BA89" s="598"/>
      <c r="BB89" s="609"/>
      <c r="BC89" s="598"/>
      <c r="BD89" s="598"/>
      <c r="BE89" s="598"/>
      <c r="BF89" s="598"/>
      <c r="BG89" s="610"/>
      <c r="BH89" s="599"/>
      <c r="BI89" s="600"/>
      <c r="BJ89" s="600"/>
      <c r="BK89" s="600"/>
      <c r="BL89" s="210"/>
      <c r="BM89" s="599"/>
      <c r="BN89" s="599"/>
      <c r="BO89" s="599"/>
      <c r="BP89" s="599"/>
      <c r="BQ89" s="599"/>
      <c r="BR89" s="599"/>
      <c r="BS89" s="599"/>
      <c r="BT89" s="599"/>
      <c r="BU89" s="599"/>
      <c r="BV89" s="601"/>
      <c r="BW89" s="598"/>
    </row>
    <row r="90" spans="2:75" ht="15.75" customHeight="1">
      <c r="B90" s="334" t="s">
        <v>1001</v>
      </c>
      <c r="C90" s="335">
        <v>29993579000112</v>
      </c>
      <c r="D90" s="336" t="s">
        <v>13</v>
      </c>
      <c r="E90" s="336" t="s">
        <v>615</v>
      </c>
      <c r="F90" s="336" t="s">
        <v>619</v>
      </c>
      <c r="G90" s="337" t="s">
        <v>34</v>
      </c>
      <c r="H90" s="337" t="s">
        <v>1336</v>
      </c>
      <c r="I90" s="337" t="s">
        <v>34</v>
      </c>
      <c r="J90" s="337" t="s">
        <v>611</v>
      </c>
      <c r="K90" s="338" t="s">
        <v>48</v>
      </c>
      <c r="L90" s="339" t="s">
        <v>1338</v>
      </c>
      <c r="M90" s="339" t="s">
        <v>34</v>
      </c>
      <c r="N90" s="338">
        <v>487465</v>
      </c>
      <c r="O90" s="338" t="s">
        <v>1320</v>
      </c>
      <c r="P90" s="342">
        <v>43481</v>
      </c>
      <c r="Q90" s="343">
        <v>7643670.0199999996</v>
      </c>
      <c r="R90" s="343">
        <v>10814859.958650792</v>
      </c>
      <c r="S90" s="338">
        <v>22</v>
      </c>
      <c r="T90" s="340">
        <v>0.11407616397026832</v>
      </c>
      <c r="U90" s="340">
        <v>1.4746848371854007</v>
      </c>
      <c r="V90" s="340">
        <v>0.13499091292802246</v>
      </c>
      <c r="W90" s="340">
        <v>1.3233623205744174</v>
      </c>
      <c r="X90" s="340">
        <v>0.17124819105218791</v>
      </c>
      <c r="Y90" s="340">
        <v>1.2986061417892967</v>
      </c>
      <c r="Z90" s="340">
        <v>0.24353837856651617</v>
      </c>
      <c r="AA90" s="340">
        <v>1.3843510960558592</v>
      </c>
      <c r="AB90" s="340">
        <v>2.369648151278422E-2</v>
      </c>
      <c r="AC90" s="344">
        <v>1.2568914080021292</v>
      </c>
      <c r="AD90" s="482">
        <v>35825021000120</v>
      </c>
      <c r="AE90" s="341" t="s">
        <v>59</v>
      </c>
      <c r="AF90" s="341" t="s">
        <v>2109</v>
      </c>
      <c r="AG90" s="345" t="s">
        <v>59</v>
      </c>
      <c r="AH90" s="345" t="s">
        <v>2110</v>
      </c>
      <c r="AI90" s="345">
        <v>500</v>
      </c>
      <c r="AJ90" s="345">
        <v>1</v>
      </c>
      <c r="AK90" s="345">
        <v>500</v>
      </c>
      <c r="AL90" s="340">
        <v>0.02</v>
      </c>
      <c r="AM90" s="340">
        <v>0.2</v>
      </c>
      <c r="AN90" s="340" t="s">
        <v>64</v>
      </c>
      <c r="AO90" s="338" t="s">
        <v>1323</v>
      </c>
      <c r="AP90" s="341" t="s">
        <v>13</v>
      </c>
      <c r="AQ90" s="347" t="s">
        <v>686</v>
      </c>
      <c r="AR90" s="340">
        <v>4.6666666666666662E-3</v>
      </c>
      <c r="AS90" s="340">
        <v>4.6666666666666662E-3</v>
      </c>
      <c r="AT90" s="340"/>
      <c r="AW90" s="597"/>
      <c r="AX90" s="598"/>
      <c r="AY90" s="598"/>
      <c r="AZ90" s="598"/>
      <c r="BA90" s="598"/>
      <c r="BB90" s="609"/>
      <c r="BC90" s="598"/>
      <c r="BD90" s="598"/>
      <c r="BE90" s="598"/>
      <c r="BF90" s="598"/>
      <c r="BG90" s="610"/>
      <c r="BH90" s="599"/>
      <c r="BI90" s="600"/>
      <c r="BJ90" s="600"/>
      <c r="BK90" s="600"/>
      <c r="BL90" s="210"/>
      <c r="BM90" s="599"/>
      <c r="BN90" s="599"/>
      <c r="BO90" s="599"/>
      <c r="BP90" s="599"/>
      <c r="BQ90" s="599"/>
      <c r="BR90" s="599"/>
      <c r="BS90" s="599"/>
      <c r="BT90" s="599"/>
      <c r="BU90" s="599"/>
      <c r="BV90" s="601"/>
      <c r="BW90" s="598"/>
    </row>
    <row r="91" spans="2:75" ht="15.75" customHeight="1">
      <c r="B91" s="334" t="s">
        <v>1002</v>
      </c>
      <c r="C91" s="335">
        <v>37567202000120</v>
      </c>
      <c r="D91" s="336" t="s">
        <v>14</v>
      </c>
      <c r="E91" s="336" t="s">
        <v>614</v>
      </c>
      <c r="F91" s="336"/>
      <c r="G91" s="337"/>
      <c r="H91" s="337" t="s">
        <v>1336</v>
      </c>
      <c r="I91" s="337" t="s">
        <v>34</v>
      </c>
      <c r="J91" s="337" t="s">
        <v>608</v>
      </c>
      <c r="K91" s="338" t="s">
        <v>48</v>
      </c>
      <c r="L91" s="339" t="s">
        <v>1338</v>
      </c>
      <c r="M91" s="339" t="s">
        <v>34</v>
      </c>
      <c r="N91" s="338">
        <v>548219</v>
      </c>
      <c r="O91" s="338" t="s">
        <v>1320</v>
      </c>
      <c r="P91" s="342">
        <v>44042</v>
      </c>
      <c r="Q91" s="343">
        <v>39792661.630000003</v>
      </c>
      <c r="R91" s="343">
        <v>28856545.302738119</v>
      </c>
      <c r="S91" s="338">
        <v>23</v>
      </c>
      <c r="T91" s="340">
        <v>7.657415390332889E-2</v>
      </c>
      <c r="U91" s="340">
        <v>0.98988903335644629</v>
      </c>
      <c r="V91" s="340">
        <v>7.2613047581924883E-2</v>
      </c>
      <c r="W91" s="340">
        <v>0.71185066511279882</v>
      </c>
      <c r="X91" s="340">
        <v>0.19853325805537159</v>
      </c>
      <c r="Y91" s="340">
        <v>1.5055137614947143</v>
      </c>
      <c r="Z91" s="340" t="s">
        <v>1414</v>
      </c>
      <c r="AA91" s="340" t="s">
        <v>1414</v>
      </c>
      <c r="AB91" s="340">
        <v>3.34358131005561E-2</v>
      </c>
      <c r="AC91" s="344">
        <v>-0.79218195587246043</v>
      </c>
      <c r="AD91" s="482">
        <v>37347996000116</v>
      </c>
      <c r="AE91" s="341" t="s">
        <v>59</v>
      </c>
      <c r="AF91" s="341" t="s">
        <v>2109</v>
      </c>
      <c r="AG91" s="345" t="s">
        <v>59</v>
      </c>
      <c r="AH91" s="345" t="s">
        <v>2107</v>
      </c>
      <c r="AI91" s="345">
        <v>100</v>
      </c>
      <c r="AJ91" s="345" t="s">
        <v>1422</v>
      </c>
      <c r="AK91" s="345" t="s">
        <v>1422</v>
      </c>
      <c r="AL91" s="340">
        <v>0.02</v>
      </c>
      <c r="AM91" s="340">
        <v>0.2</v>
      </c>
      <c r="AN91" s="340" t="s">
        <v>2119</v>
      </c>
      <c r="AO91" s="338" t="s">
        <v>1323</v>
      </c>
      <c r="AP91" s="341" t="s">
        <v>13</v>
      </c>
      <c r="AQ91" s="347" t="s">
        <v>668</v>
      </c>
      <c r="AR91" s="340">
        <v>4.6666666666666662E-3</v>
      </c>
      <c r="AS91" s="340">
        <v>4.6666666666666662E-3</v>
      </c>
      <c r="AT91" s="340"/>
      <c r="AW91" s="597"/>
      <c r="AX91" s="598"/>
      <c r="AY91" s="598"/>
      <c r="AZ91" s="598"/>
      <c r="BA91" s="598"/>
      <c r="BB91" s="609"/>
      <c r="BC91" s="598"/>
      <c r="BD91" s="598"/>
      <c r="BE91" s="598"/>
      <c r="BF91" s="598"/>
      <c r="BG91" s="610"/>
      <c r="BH91" s="599"/>
      <c r="BI91" s="600"/>
      <c r="BJ91" s="600"/>
      <c r="BK91" s="600"/>
      <c r="BL91" s="210"/>
      <c r="BM91" s="599"/>
      <c r="BN91" s="599"/>
      <c r="BO91" s="599"/>
      <c r="BP91" s="599"/>
      <c r="BQ91" s="599"/>
      <c r="BR91" s="599"/>
      <c r="BS91" s="599"/>
      <c r="BT91" s="599"/>
      <c r="BU91" s="599"/>
      <c r="BV91" s="601"/>
      <c r="BW91" s="598"/>
    </row>
    <row r="92" spans="2:75" ht="15.75" customHeight="1">
      <c r="B92" s="334" t="s">
        <v>1098</v>
      </c>
      <c r="C92" s="335">
        <v>30338686000196</v>
      </c>
      <c r="D92" s="336" t="s">
        <v>11</v>
      </c>
      <c r="E92" s="336" t="s">
        <v>661</v>
      </c>
      <c r="F92" s="336"/>
      <c r="G92" s="337" t="s">
        <v>738</v>
      </c>
      <c r="H92" s="337" t="s">
        <v>34</v>
      </c>
      <c r="I92" s="337" t="s">
        <v>1303</v>
      </c>
      <c r="J92" s="337" t="s">
        <v>611</v>
      </c>
      <c r="K92" s="338" t="s">
        <v>48</v>
      </c>
      <c r="L92" s="339" t="s">
        <v>1338</v>
      </c>
      <c r="M92" s="339" t="s">
        <v>34</v>
      </c>
      <c r="N92" s="338">
        <v>475572</v>
      </c>
      <c r="O92" s="338" t="s">
        <v>1320</v>
      </c>
      <c r="P92" s="342">
        <v>43311</v>
      </c>
      <c r="Q92" s="343">
        <v>26744568.780000001</v>
      </c>
      <c r="R92" s="343">
        <v>44526811.628293656</v>
      </c>
      <c r="S92" s="338">
        <v>26</v>
      </c>
      <c r="T92" s="340">
        <v>-1.0947801659480505E-2</v>
      </c>
      <c r="U92" s="340">
        <v>-0.14152436885900918</v>
      </c>
      <c r="V92" s="340">
        <v>9.2587314101715279E-3</v>
      </c>
      <c r="W92" s="340">
        <v>9.076652656666595E-2</v>
      </c>
      <c r="X92" s="340">
        <v>9.3832628571244081E-2</v>
      </c>
      <c r="Y92" s="340">
        <v>0.71154986814264864</v>
      </c>
      <c r="Z92" s="340">
        <v>0.12165905032046154</v>
      </c>
      <c r="AA92" s="340">
        <v>0.69154948245763503</v>
      </c>
      <c r="AB92" s="340">
        <v>5.0896500787649387E-2</v>
      </c>
      <c r="AC92" s="344">
        <v>-1.7024395841579958</v>
      </c>
      <c r="AD92" s="482">
        <v>29853005000149</v>
      </c>
      <c r="AE92" s="341" t="s">
        <v>2120</v>
      </c>
      <c r="AF92" s="341" t="s">
        <v>2106</v>
      </c>
      <c r="AG92" s="345" t="s">
        <v>1427</v>
      </c>
      <c r="AH92" s="345" t="s">
        <v>2107</v>
      </c>
      <c r="AI92" s="345">
        <v>5000</v>
      </c>
      <c r="AJ92" s="345">
        <v>1000</v>
      </c>
      <c r="AK92" s="345">
        <v>1000</v>
      </c>
      <c r="AL92" s="340">
        <v>0</v>
      </c>
      <c r="AM92" s="340" t="s">
        <v>34</v>
      </c>
      <c r="AN92" s="340" t="s">
        <v>34</v>
      </c>
      <c r="AO92" s="338" t="s">
        <v>1323</v>
      </c>
      <c r="AP92" s="341" t="s">
        <v>13</v>
      </c>
      <c r="AQ92" s="347" t="s">
        <v>679</v>
      </c>
      <c r="AR92" s="340">
        <v>5.6666666666666671E-3</v>
      </c>
      <c r="AS92" s="340">
        <v>5.6666666666666671E-3</v>
      </c>
      <c r="AT92" s="340"/>
      <c r="AW92" s="597"/>
      <c r="AX92" s="598"/>
      <c r="AY92" s="598"/>
      <c r="AZ92" s="598"/>
      <c r="BA92" s="598"/>
      <c r="BB92" s="609"/>
      <c r="BC92" s="598"/>
      <c r="BD92" s="598"/>
      <c r="BE92" s="598"/>
      <c r="BF92" s="598"/>
      <c r="BG92" s="610"/>
      <c r="BH92" s="599"/>
      <c r="BI92" s="600"/>
      <c r="BJ92" s="600"/>
      <c r="BK92" s="600"/>
      <c r="BL92" s="210"/>
      <c r="BM92" s="599"/>
      <c r="BN92" s="599"/>
      <c r="BO92" s="599"/>
      <c r="BP92" s="599"/>
      <c r="BQ92" s="599"/>
      <c r="BR92" s="599"/>
      <c r="BS92" s="599"/>
      <c r="BT92" s="599"/>
      <c r="BU92" s="599"/>
      <c r="BV92" s="601"/>
      <c r="BW92" s="598"/>
    </row>
    <row r="93" spans="2:75" ht="15.75" customHeight="1">
      <c r="B93" s="334" t="s">
        <v>600</v>
      </c>
      <c r="C93" s="335">
        <v>8940189000104</v>
      </c>
      <c r="D93" s="336" t="s">
        <v>14</v>
      </c>
      <c r="E93" s="336" t="s">
        <v>607</v>
      </c>
      <c r="F93" s="336"/>
      <c r="G93" s="337"/>
      <c r="H93" s="337" t="s">
        <v>34</v>
      </c>
      <c r="I93" s="337" t="s">
        <v>34</v>
      </c>
      <c r="J93" s="337" t="s">
        <v>608</v>
      </c>
      <c r="K93" s="338" t="s">
        <v>48</v>
      </c>
      <c r="L93" s="339" t="s">
        <v>1338</v>
      </c>
      <c r="M93" s="339" t="s">
        <v>1411</v>
      </c>
      <c r="N93" s="338">
        <v>195571</v>
      </c>
      <c r="O93" s="338" t="s">
        <v>1323</v>
      </c>
      <c r="P93" s="342">
        <v>39328</v>
      </c>
      <c r="Q93" s="343">
        <v>52673801.960000001</v>
      </c>
      <c r="R93" s="343">
        <v>91764360.546190515</v>
      </c>
      <c r="S93" s="338">
        <v>29</v>
      </c>
      <c r="T93" s="340">
        <v>-0.10915616076456736</v>
      </c>
      <c r="U93" s="340">
        <v>-1.4110829954523478</v>
      </c>
      <c r="V93" s="340">
        <v>-0.32057405668003724</v>
      </c>
      <c r="W93" s="340">
        <v>-3.1426976702517195</v>
      </c>
      <c r="X93" s="340">
        <v>-0.26253227238616084</v>
      </c>
      <c r="Y93" s="340">
        <v>-1.9908299132612257</v>
      </c>
      <c r="Z93" s="340">
        <v>-9.4646404712435794E-2</v>
      </c>
      <c r="AA93" s="340">
        <v>-0.5380008476389736</v>
      </c>
      <c r="AB93" s="340">
        <v>0.26248230993890287</v>
      </c>
      <c r="AC93" s="344">
        <v>-1.7106904428391854</v>
      </c>
      <c r="AD93" s="482">
        <v>8927452000125</v>
      </c>
      <c r="AE93" s="341" t="s">
        <v>2420</v>
      </c>
      <c r="AF93" s="341" t="s">
        <v>2106</v>
      </c>
      <c r="AG93" s="345" t="s">
        <v>1427</v>
      </c>
      <c r="AH93" s="345" t="s">
        <v>2107</v>
      </c>
      <c r="AI93" s="345">
        <v>100000</v>
      </c>
      <c r="AJ93" s="345">
        <v>10000</v>
      </c>
      <c r="AK93" s="345">
        <v>100000</v>
      </c>
      <c r="AL93" s="340">
        <v>1.3000000000000001E-2</v>
      </c>
      <c r="AM93" s="340">
        <v>0.2</v>
      </c>
      <c r="AN93" s="340" t="s">
        <v>2124</v>
      </c>
      <c r="AO93" s="338" t="s">
        <v>1323</v>
      </c>
      <c r="AP93" s="341" t="s">
        <v>716</v>
      </c>
      <c r="AQ93" s="347" t="s">
        <v>659</v>
      </c>
      <c r="AR93" s="340">
        <v>2.1666666666666666E-3</v>
      </c>
      <c r="AS93" s="340">
        <v>2.1666666666666666E-3</v>
      </c>
      <c r="AT93" s="340"/>
      <c r="AW93" s="597"/>
      <c r="AX93" s="598"/>
      <c r="AY93" s="598"/>
      <c r="AZ93" s="598"/>
      <c r="BA93" s="598"/>
      <c r="BB93" s="609"/>
      <c r="BC93" s="598"/>
      <c r="BD93" s="598"/>
      <c r="BE93" s="598"/>
      <c r="BF93" s="598"/>
      <c r="BG93" s="610"/>
      <c r="BH93" s="599"/>
      <c r="BI93" s="600"/>
      <c r="BJ93" s="600"/>
      <c r="BK93" s="600"/>
      <c r="BL93" s="210"/>
      <c r="BM93" s="599"/>
      <c r="BN93" s="599"/>
      <c r="BO93" s="599"/>
      <c r="BP93" s="599"/>
      <c r="BQ93" s="599"/>
      <c r="BR93" s="599"/>
      <c r="BS93" s="599"/>
      <c r="BT93" s="599"/>
      <c r="BU93" s="599"/>
      <c r="BV93" s="601"/>
      <c r="BW93" s="598"/>
    </row>
    <row r="94" spans="2:75" ht="15.75" customHeight="1">
      <c r="B94" s="334" t="s">
        <v>1137</v>
      </c>
      <c r="C94" s="335">
        <v>35378376000119</v>
      </c>
      <c r="D94" s="336" t="s">
        <v>11</v>
      </c>
      <c r="E94" s="336" t="s">
        <v>620</v>
      </c>
      <c r="F94" s="336" t="s">
        <v>663</v>
      </c>
      <c r="G94" s="337" t="s">
        <v>738</v>
      </c>
      <c r="H94" s="337" t="s">
        <v>34</v>
      </c>
      <c r="I94" s="337"/>
      <c r="J94" s="337" t="s">
        <v>608</v>
      </c>
      <c r="K94" s="338" t="s">
        <v>48</v>
      </c>
      <c r="L94" s="339" t="s">
        <v>1338</v>
      </c>
      <c r="M94" s="339" t="s">
        <v>34</v>
      </c>
      <c r="N94" s="338">
        <v>523666</v>
      </c>
      <c r="O94" s="338" t="s">
        <v>1320</v>
      </c>
      <c r="P94" s="342">
        <v>43798</v>
      </c>
      <c r="Q94" s="343">
        <v>188773205.41</v>
      </c>
      <c r="R94" s="343">
        <v>138799630.59543645</v>
      </c>
      <c r="S94" s="338">
        <v>30</v>
      </c>
      <c r="T94" s="340">
        <v>8.7585314670949765E-2</v>
      </c>
      <c r="U94" s="340">
        <v>1.1322324577729035</v>
      </c>
      <c r="V94" s="340">
        <v>0.12115508666049113</v>
      </c>
      <c r="W94" s="340">
        <v>1.1877249598120112</v>
      </c>
      <c r="X94" s="340">
        <v>0.19003941628852528</v>
      </c>
      <c r="Y94" s="340">
        <v>1.4411034163807528</v>
      </c>
      <c r="Z94" s="340" t="s">
        <v>1414</v>
      </c>
      <c r="AA94" s="340" t="s">
        <v>1414</v>
      </c>
      <c r="AB94" s="340">
        <v>3.1627820883810059E-3</v>
      </c>
      <c r="AC94" s="344">
        <v>5.450371173745272</v>
      </c>
      <c r="AD94" s="482">
        <v>35377796000180</v>
      </c>
      <c r="AE94" s="341" t="s">
        <v>2363</v>
      </c>
      <c r="AF94" s="341" t="s">
        <v>2109</v>
      </c>
      <c r="AG94" s="345" t="s">
        <v>59</v>
      </c>
      <c r="AH94" s="345" t="s">
        <v>2110</v>
      </c>
      <c r="AI94" s="345">
        <v>20000</v>
      </c>
      <c r="AJ94" s="345">
        <v>0</v>
      </c>
      <c r="AK94" s="345">
        <v>1000</v>
      </c>
      <c r="AL94" s="340">
        <v>5.0000000000000001E-3</v>
      </c>
      <c r="AM94" s="340">
        <v>0.2</v>
      </c>
      <c r="AN94" s="340" t="s">
        <v>64</v>
      </c>
      <c r="AO94" s="338" t="s">
        <v>1323</v>
      </c>
      <c r="AP94" s="341" t="s">
        <v>11</v>
      </c>
      <c r="AQ94" s="347" t="s">
        <v>675</v>
      </c>
      <c r="AR94" s="340">
        <v>1.3333333333333333E-3</v>
      </c>
      <c r="AS94" s="340">
        <v>1.3333333333333333E-3</v>
      </c>
      <c r="AT94" s="340"/>
      <c r="AW94" s="597"/>
      <c r="AX94" s="598"/>
      <c r="AY94" s="598"/>
      <c r="AZ94" s="598"/>
      <c r="BA94" s="598"/>
      <c r="BB94" s="609"/>
      <c r="BC94" s="598"/>
      <c r="BD94" s="598"/>
      <c r="BE94" s="598"/>
      <c r="BF94" s="598"/>
      <c r="BG94" s="610"/>
      <c r="BH94" s="599"/>
      <c r="BI94" s="600"/>
      <c r="BJ94" s="600"/>
      <c r="BK94" s="600"/>
      <c r="BL94" s="210"/>
      <c r="BM94" s="599"/>
      <c r="BN94" s="599"/>
      <c r="BO94" s="599"/>
      <c r="BP94" s="599"/>
      <c r="BQ94" s="599"/>
      <c r="BR94" s="599"/>
      <c r="BS94" s="599"/>
      <c r="BT94" s="599"/>
      <c r="BU94" s="599"/>
      <c r="BV94" s="601"/>
      <c r="BW94" s="598"/>
    </row>
    <row r="95" spans="2:75" ht="15.75" customHeight="1">
      <c r="B95" s="334" t="s">
        <v>24</v>
      </c>
      <c r="C95" s="335">
        <v>24592505000150</v>
      </c>
      <c r="D95" s="336" t="s">
        <v>13</v>
      </c>
      <c r="E95" s="336" t="s">
        <v>615</v>
      </c>
      <c r="F95" s="336" t="s">
        <v>619</v>
      </c>
      <c r="G95" s="337" t="s">
        <v>34</v>
      </c>
      <c r="H95" s="337" t="s">
        <v>1337</v>
      </c>
      <c r="I95" s="337" t="s">
        <v>34</v>
      </c>
      <c r="J95" s="337" t="s">
        <v>611</v>
      </c>
      <c r="K95" s="338" t="s">
        <v>48</v>
      </c>
      <c r="L95" s="339" t="s">
        <v>1338</v>
      </c>
      <c r="M95" s="339" t="s">
        <v>34</v>
      </c>
      <c r="N95" s="338">
        <v>425257</v>
      </c>
      <c r="O95" s="338" t="s">
        <v>1320</v>
      </c>
      <c r="P95" s="342">
        <v>42650</v>
      </c>
      <c r="Q95" s="343">
        <v>441076467.56999999</v>
      </c>
      <c r="R95" s="343">
        <v>605865048.05869031</v>
      </c>
      <c r="S95" s="338">
        <v>30</v>
      </c>
      <c r="T95" s="340">
        <v>9.2521197196588467E-2</v>
      </c>
      <c r="U95" s="340">
        <v>1.1960395745741386</v>
      </c>
      <c r="V95" s="340">
        <v>5.9114329736854376E-2</v>
      </c>
      <c r="W95" s="340">
        <v>0.57951809409183852</v>
      </c>
      <c r="X95" s="340">
        <v>6.8598796271975404E-2</v>
      </c>
      <c r="Y95" s="340">
        <v>0.52019713382544264</v>
      </c>
      <c r="Z95" s="340">
        <v>0.24306485797624955</v>
      </c>
      <c r="AA95" s="340">
        <v>1.3816594515109664</v>
      </c>
      <c r="AB95" s="340">
        <v>7.3824261677888178E-2</v>
      </c>
      <c r="AC95" s="344">
        <v>-0.50115200426537798</v>
      </c>
      <c r="AD95" s="482">
        <v>20216114000180</v>
      </c>
      <c r="AE95" s="341" t="s">
        <v>2251</v>
      </c>
      <c r="AF95" s="341" t="s">
        <v>2115</v>
      </c>
      <c r="AG95" s="345" t="s">
        <v>1428</v>
      </c>
      <c r="AH95" s="345" t="s">
        <v>2107</v>
      </c>
      <c r="AI95" s="345">
        <v>500</v>
      </c>
      <c r="AJ95" s="345">
        <v>100</v>
      </c>
      <c r="AK95" s="345">
        <v>500</v>
      </c>
      <c r="AL95" s="340">
        <v>1.95E-2</v>
      </c>
      <c r="AM95" s="340">
        <v>0.2</v>
      </c>
      <c r="AN95" s="340" t="s">
        <v>64</v>
      </c>
      <c r="AO95" s="338" t="s">
        <v>1323</v>
      </c>
      <c r="AP95" s="341" t="s">
        <v>13</v>
      </c>
      <c r="AQ95" s="347" t="s">
        <v>664</v>
      </c>
      <c r="AR95" s="340">
        <v>4.875E-3</v>
      </c>
      <c r="AS95" s="340">
        <v>4.875E-3</v>
      </c>
      <c r="AT95" s="340"/>
      <c r="AW95" s="597"/>
      <c r="AX95" s="598"/>
      <c r="AY95" s="598"/>
      <c r="AZ95" s="598"/>
      <c r="BA95" s="598"/>
      <c r="BB95" s="609"/>
      <c r="BC95" s="598"/>
      <c r="BD95" s="598"/>
      <c r="BE95" s="598"/>
      <c r="BF95" s="598"/>
      <c r="BG95" s="610"/>
      <c r="BH95" s="599"/>
      <c r="BI95" s="600"/>
      <c r="BJ95" s="600"/>
      <c r="BK95" s="600"/>
      <c r="BL95" s="210"/>
      <c r="BM95" s="599"/>
      <c r="BN95" s="599"/>
      <c r="BO95" s="599"/>
      <c r="BP95" s="599"/>
      <c r="BQ95" s="599"/>
      <c r="BR95" s="599"/>
      <c r="BS95" s="599"/>
      <c r="BT95" s="599"/>
      <c r="BU95" s="599"/>
      <c r="BV95" s="601"/>
      <c r="BW95" s="598"/>
    </row>
    <row r="96" spans="2:75" ht="15.75" customHeight="1">
      <c r="B96" s="334" t="s">
        <v>959</v>
      </c>
      <c r="C96" s="335">
        <v>18391171000154</v>
      </c>
      <c r="D96" s="336" t="s">
        <v>13</v>
      </c>
      <c r="E96" s="336" t="s">
        <v>615</v>
      </c>
      <c r="F96" s="336" t="s">
        <v>619</v>
      </c>
      <c r="G96" s="337" t="s">
        <v>34</v>
      </c>
      <c r="H96" s="337" t="s">
        <v>1337</v>
      </c>
      <c r="I96" s="337" t="s">
        <v>34</v>
      </c>
      <c r="J96" s="337" t="s">
        <v>611</v>
      </c>
      <c r="K96" s="338" t="s">
        <v>49</v>
      </c>
      <c r="L96" s="339" t="s">
        <v>1338</v>
      </c>
      <c r="M96" s="339" t="s">
        <v>34</v>
      </c>
      <c r="N96" s="338">
        <v>344095</v>
      </c>
      <c r="O96" s="338" t="s">
        <v>1323</v>
      </c>
      <c r="P96" s="342">
        <v>41500</v>
      </c>
      <c r="Q96" s="343">
        <v>32754456.870000001</v>
      </c>
      <c r="R96" s="343">
        <v>38433872.934285715</v>
      </c>
      <c r="S96" s="338">
        <v>30</v>
      </c>
      <c r="T96" s="340">
        <v>-3.2935195434817821E-3</v>
      </c>
      <c r="U96" s="340">
        <v>-4.2575969972239093E-2</v>
      </c>
      <c r="V96" s="340">
        <v>6.3692216065712293E-2</v>
      </c>
      <c r="W96" s="340">
        <v>0.62439668735473142</v>
      </c>
      <c r="X96" s="340">
        <v>7.013274067596087E-2</v>
      </c>
      <c r="Y96" s="340">
        <v>0.53182931289804847</v>
      </c>
      <c r="Z96" s="340">
        <v>0.4874490119175956</v>
      </c>
      <c r="AA96" s="340">
        <v>2.7708182089878077</v>
      </c>
      <c r="AB96" s="340">
        <v>0.18245391388482934</v>
      </c>
      <c r="AC96" s="344">
        <v>-0.10346198698967382</v>
      </c>
      <c r="AD96" s="482">
        <v>18391155000161</v>
      </c>
      <c r="AE96" s="341" t="s">
        <v>2252</v>
      </c>
      <c r="AF96" s="341" t="s">
        <v>2112</v>
      </c>
      <c r="AG96" s="345" t="s">
        <v>719</v>
      </c>
      <c r="AH96" s="345" t="s">
        <v>2107</v>
      </c>
      <c r="AI96" s="345">
        <v>50000</v>
      </c>
      <c r="AJ96" s="345">
        <v>25000</v>
      </c>
      <c r="AK96" s="345">
        <v>50000</v>
      </c>
      <c r="AL96" s="340">
        <v>1.975E-2</v>
      </c>
      <c r="AM96" s="340">
        <v>0.2</v>
      </c>
      <c r="AN96" s="340" t="s">
        <v>2119</v>
      </c>
      <c r="AO96" s="338" t="s">
        <v>1323</v>
      </c>
      <c r="AP96" s="341" t="s">
        <v>13</v>
      </c>
      <c r="AQ96" s="347" t="s">
        <v>668</v>
      </c>
      <c r="AR96" s="340">
        <v>3.9499999999999995E-3</v>
      </c>
      <c r="AS96" s="340">
        <v>3.9499999999999995E-3</v>
      </c>
      <c r="AT96" s="340"/>
      <c r="AW96" s="597"/>
      <c r="AX96" s="598"/>
      <c r="AY96" s="598"/>
      <c r="AZ96" s="598"/>
      <c r="BA96" s="598"/>
      <c r="BB96" s="609"/>
      <c r="BC96" s="598"/>
      <c r="BD96" s="598"/>
      <c r="BE96" s="598"/>
      <c r="BF96" s="598"/>
      <c r="BG96" s="610"/>
      <c r="BH96" s="599"/>
      <c r="BI96" s="600"/>
      <c r="BJ96" s="600"/>
      <c r="BK96" s="600"/>
      <c r="BL96" s="210"/>
      <c r="BM96" s="599"/>
      <c r="BN96" s="599"/>
      <c r="BO96" s="599"/>
      <c r="BP96" s="599"/>
      <c r="BQ96" s="599"/>
      <c r="BR96" s="599"/>
      <c r="BS96" s="599"/>
      <c r="BT96" s="599"/>
      <c r="BU96" s="599"/>
      <c r="BV96" s="601"/>
      <c r="BW96" s="598"/>
    </row>
    <row r="97" spans="2:75" ht="15.75" customHeight="1">
      <c r="B97" s="334" t="s">
        <v>1220</v>
      </c>
      <c r="C97" s="335">
        <v>45126795000117</v>
      </c>
      <c r="D97" s="336" t="s">
        <v>13</v>
      </c>
      <c r="E97" s="336" t="s">
        <v>615</v>
      </c>
      <c r="F97" s="336" t="s">
        <v>619</v>
      </c>
      <c r="G97" s="337" t="s">
        <v>34</v>
      </c>
      <c r="H97" s="337" t="s">
        <v>1337</v>
      </c>
      <c r="I97" s="337" t="s">
        <v>34</v>
      </c>
      <c r="J97" s="337" t="s">
        <v>611</v>
      </c>
      <c r="K97" s="338" t="s">
        <v>48</v>
      </c>
      <c r="L97" s="339" t="s">
        <v>1338</v>
      </c>
      <c r="M97" s="339" t="s">
        <v>34</v>
      </c>
      <c r="N97" s="338">
        <v>640506</v>
      </c>
      <c r="O97" s="338" t="s">
        <v>1320</v>
      </c>
      <c r="P97" s="342">
        <v>44617</v>
      </c>
      <c r="Q97" s="343">
        <v>150054238.72999999</v>
      </c>
      <c r="R97" s="343" t="s">
        <v>1414</v>
      </c>
      <c r="S97" s="338">
        <v>30</v>
      </c>
      <c r="T97" s="340" t="s">
        <v>1414</v>
      </c>
      <c r="U97" s="340" t="s">
        <v>1414</v>
      </c>
      <c r="V97" s="340" t="s">
        <v>1414</v>
      </c>
      <c r="W97" s="340" t="s">
        <v>1414</v>
      </c>
      <c r="X97" s="340" t="s">
        <v>1414</v>
      </c>
      <c r="Y97" s="340" t="s">
        <v>1414</v>
      </c>
      <c r="Z97" s="340" t="s">
        <v>1414</v>
      </c>
      <c r="AA97" s="340" t="s">
        <v>1414</v>
      </c>
      <c r="AB97" s="340" t="s">
        <v>1414</v>
      </c>
      <c r="AC97" s="344" t="s">
        <v>1414</v>
      </c>
      <c r="AD97" s="482">
        <v>45127361000131</v>
      </c>
      <c r="AE97" s="341" t="s">
        <v>2408</v>
      </c>
      <c r="AF97" s="341" t="s">
        <v>2106</v>
      </c>
      <c r="AG97" s="345" t="s">
        <v>1427</v>
      </c>
      <c r="AH97" s="345" t="s">
        <v>2110</v>
      </c>
      <c r="AI97" s="345">
        <v>1000</v>
      </c>
      <c r="AJ97" s="345">
        <v>1000</v>
      </c>
      <c r="AK97" s="345">
        <v>1000</v>
      </c>
      <c r="AL97" s="340">
        <v>1.9E-2</v>
      </c>
      <c r="AM97" s="340">
        <v>0.2</v>
      </c>
      <c r="AN97" s="340" t="s">
        <v>2124</v>
      </c>
      <c r="AO97" s="338" t="s">
        <v>1323</v>
      </c>
      <c r="AP97" s="341" t="s">
        <v>13</v>
      </c>
      <c r="AQ97" s="347" t="s">
        <v>664</v>
      </c>
      <c r="AR97" s="340">
        <v>5.0666666666666664E-3</v>
      </c>
      <c r="AS97" s="340">
        <v>5.0666666666666664E-3</v>
      </c>
      <c r="AT97" s="340"/>
      <c r="AW97" s="597"/>
      <c r="AX97" s="598"/>
      <c r="AY97" s="598"/>
      <c r="AZ97" s="598"/>
      <c r="BA97" s="598"/>
      <c r="BB97" s="609"/>
      <c r="BC97" s="598"/>
      <c r="BD97" s="598"/>
      <c r="BE97" s="598"/>
      <c r="BF97" s="598"/>
      <c r="BG97" s="610"/>
      <c r="BH97" s="599"/>
      <c r="BI97" s="600"/>
      <c r="BJ97" s="600"/>
      <c r="BK97" s="600"/>
      <c r="BL97" s="210"/>
      <c r="BM97" s="599"/>
      <c r="BN97" s="599"/>
      <c r="BO97" s="599"/>
      <c r="BP97" s="599"/>
      <c r="BQ97" s="599"/>
      <c r="BR97" s="599"/>
      <c r="BS97" s="599"/>
      <c r="BT97" s="599"/>
      <c r="BU97" s="599"/>
      <c r="BV97" s="601"/>
      <c r="BW97" s="598"/>
    </row>
    <row r="98" spans="2:75" ht="15.75" customHeight="1">
      <c r="B98" s="334" t="s">
        <v>1221</v>
      </c>
      <c r="C98" s="335">
        <v>45126753000186</v>
      </c>
      <c r="D98" s="336" t="s">
        <v>14</v>
      </c>
      <c r="E98" s="336" t="s">
        <v>614</v>
      </c>
      <c r="F98" s="336" t="s">
        <v>689</v>
      </c>
      <c r="G98" s="337"/>
      <c r="H98" s="337" t="s">
        <v>1337</v>
      </c>
      <c r="I98" s="337" t="s">
        <v>34</v>
      </c>
      <c r="J98" s="337" t="s">
        <v>608</v>
      </c>
      <c r="K98" s="338" t="s">
        <v>48</v>
      </c>
      <c r="L98" s="339" t="s">
        <v>1338</v>
      </c>
      <c r="M98" s="339" t="s">
        <v>1411</v>
      </c>
      <c r="N98" s="338">
        <v>640565</v>
      </c>
      <c r="O98" s="338" t="s">
        <v>1320</v>
      </c>
      <c r="P98" s="342">
        <v>44617</v>
      </c>
      <c r="Q98" s="343">
        <v>56166883.520000003</v>
      </c>
      <c r="R98" s="343" t="s">
        <v>1414</v>
      </c>
      <c r="S98" s="338">
        <v>30</v>
      </c>
      <c r="T98" s="340" t="s">
        <v>1414</v>
      </c>
      <c r="U98" s="340" t="s">
        <v>1414</v>
      </c>
      <c r="V98" s="340" t="s">
        <v>1414</v>
      </c>
      <c r="W98" s="340" t="s">
        <v>1414</v>
      </c>
      <c r="X98" s="340" t="s">
        <v>1414</v>
      </c>
      <c r="Y98" s="340" t="s">
        <v>1414</v>
      </c>
      <c r="Z98" s="340" t="s">
        <v>1414</v>
      </c>
      <c r="AA98" s="340" t="s">
        <v>1414</v>
      </c>
      <c r="AB98" s="340" t="s">
        <v>1414</v>
      </c>
      <c r="AC98" s="344" t="s">
        <v>1414</v>
      </c>
      <c r="AD98" s="482">
        <v>45127329000156</v>
      </c>
      <c r="AE98" s="341" t="s">
        <v>2408</v>
      </c>
      <c r="AF98" s="341" t="s">
        <v>2106</v>
      </c>
      <c r="AG98" s="345" t="s">
        <v>1427</v>
      </c>
      <c r="AH98" s="345" t="s">
        <v>2110</v>
      </c>
      <c r="AI98" s="345">
        <v>1000</v>
      </c>
      <c r="AJ98" s="345">
        <v>1000</v>
      </c>
      <c r="AK98" s="345">
        <v>1000</v>
      </c>
      <c r="AL98" s="340">
        <v>1.9E-2</v>
      </c>
      <c r="AM98" s="340">
        <v>0.2</v>
      </c>
      <c r="AN98" s="340" t="s">
        <v>2124</v>
      </c>
      <c r="AO98" s="338" t="s">
        <v>1323</v>
      </c>
      <c r="AP98" s="341" t="s">
        <v>13</v>
      </c>
      <c r="AQ98" s="347" t="s">
        <v>668</v>
      </c>
      <c r="AR98" s="340" t="s">
        <v>34</v>
      </c>
      <c r="AS98" s="340" t="s">
        <v>34</v>
      </c>
      <c r="AT98" s="340"/>
      <c r="AW98" s="597"/>
      <c r="AX98" s="598"/>
      <c r="AY98" s="598"/>
      <c r="AZ98" s="598"/>
      <c r="BA98" s="598"/>
      <c r="BB98" s="609"/>
      <c r="BC98" s="598"/>
      <c r="BD98" s="598"/>
      <c r="BE98" s="598"/>
      <c r="BF98" s="598"/>
      <c r="BG98" s="610"/>
      <c r="BH98" s="599"/>
      <c r="BI98" s="600"/>
      <c r="BJ98" s="600"/>
      <c r="BK98" s="600"/>
      <c r="BL98" s="210"/>
      <c r="BM98" s="599"/>
      <c r="BN98" s="599"/>
      <c r="BO98" s="599"/>
      <c r="BP98" s="599"/>
      <c r="BQ98" s="599"/>
      <c r="BR98" s="599"/>
      <c r="BS98" s="599"/>
      <c r="BT98" s="599"/>
      <c r="BU98" s="599"/>
      <c r="BV98" s="601"/>
      <c r="BW98" s="598"/>
    </row>
    <row r="99" spans="2:75" ht="15.75" customHeight="1">
      <c r="B99" s="334" t="s">
        <v>314</v>
      </c>
      <c r="C99" s="335">
        <v>26396708000105</v>
      </c>
      <c r="D99" s="336" t="s">
        <v>13</v>
      </c>
      <c r="E99" s="336" t="s">
        <v>616</v>
      </c>
      <c r="F99" s="336" t="s">
        <v>618</v>
      </c>
      <c r="G99" s="337" t="s">
        <v>34</v>
      </c>
      <c r="H99" s="337" t="s">
        <v>865</v>
      </c>
      <c r="I99" s="337" t="s">
        <v>34</v>
      </c>
      <c r="J99" s="337" t="s">
        <v>611</v>
      </c>
      <c r="K99" s="338" t="s">
        <v>48</v>
      </c>
      <c r="L99" s="339" t="s">
        <v>1338</v>
      </c>
      <c r="M99" s="339" t="s">
        <v>1411</v>
      </c>
      <c r="N99" s="338">
        <v>432091</v>
      </c>
      <c r="O99" s="338" t="s">
        <v>1320</v>
      </c>
      <c r="P99" s="342">
        <v>42718</v>
      </c>
      <c r="Q99" s="343">
        <v>301308877.18000001</v>
      </c>
      <c r="R99" s="343">
        <v>337360896.32988089</v>
      </c>
      <c r="S99" s="338">
        <v>31</v>
      </c>
      <c r="T99" s="340">
        <v>0.12812715574036515</v>
      </c>
      <c r="U99" s="340">
        <v>1.656324750289238</v>
      </c>
      <c r="V99" s="340">
        <v>0.17806259140469716</v>
      </c>
      <c r="W99" s="340">
        <v>1.7456087899372823</v>
      </c>
      <c r="X99" s="340">
        <v>0.22659457276152617</v>
      </c>
      <c r="Y99" s="340">
        <v>1.7183078085453449</v>
      </c>
      <c r="Z99" s="340">
        <v>0.18906502484902199</v>
      </c>
      <c r="AA99" s="340">
        <v>1.0747068939037321</v>
      </c>
      <c r="AB99" s="340">
        <v>6.5694086450085065E-2</v>
      </c>
      <c r="AC99" s="344">
        <v>1.0490651693764088</v>
      </c>
      <c r="AD99" s="482">
        <v>23648930000151</v>
      </c>
      <c r="AE99" s="341" t="s">
        <v>2339</v>
      </c>
      <c r="AF99" s="341" t="s">
        <v>2106</v>
      </c>
      <c r="AG99" s="345" t="s">
        <v>1427</v>
      </c>
      <c r="AH99" s="345" t="s">
        <v>726</v>
      </c>
      <c r="AI99" s="345">
        <v>10000</v>
      </c>
      <c r="AJ99" s="345">
        <v>10000</v>
      </c>
      <c r="AK99" s="345">
        <v>10000</v>
      </c>
      <c r="AL99" s="340">
        <v>0.02</v>
      </c>
      <c r="AM99" s="340">
        <v>0.2</v>
      </c>
      <c r="AN99" s="340" t="s">
        <v>34</v>
      </c>
      <c r="AO99" s="338" t="s">
        <v>1323</v>
      </c>
      <c r="AP99" s="341" t="s">
        <v>13</v>
      </c>
      <c r="AQ99" s="347" t="s">
        <v>668</v>
      </c>
      <c r="AR99" s="340" t="s">
        <v>34</v>
      </c>
      <c r="AS99" s="340" t="s">
        <v>34</v>
      </c>
      <c r="AT99" s="340"/>
      <c r="AW99" s="597"/>
      <c r="AX99" s="598"/>
      <c r="AY99" s="598"/>
      <c r="AZ99" s="598"/>
      <c r="BA99" s="598"/>
      <c r="BB99" s="609"/>
      <c r="BC99" s="598"/>
      <c r="BD99" s="598"/>
      <c r="BE99" s="598"/>
      <c r="BF99" s="598"/>
      <c r="BG99" s="610"/>
      <c r="BH99" s="599"/>
      <c r="BI99" s="600"/>
      <c r="BJ99" s="600"/>
      <c r="BK99" s="600"/>
      <c r="BL99" s="210"/>
      <c r="BM99" s="599"/>
      <c r="BN99" s="599"/>
      <c r="BO99" s="599"/>
      <c r="BP99" s="599"/>
      <c r="BQ99" s="599"/>
      <c r="BR99" s="599"/>
      <c r="BS99" s="599"/>
      <c r="BT99" s="599"/>
      <c r="BU99" s="599"/>
      <c r="BV99" s="601"/>
      <c r="BW99" s="598"/>
    </row>
    <row r="100" spans="2:75" ht="15.75" customHeight="1">
      <c r="B100" s="334" t="s">
        <v>19</v>
      </c>
      <c r="C100" s="335">
        <v>37310657000165</v>
      </c>
      <c r="D100" s="336" t="s">
        <v>11</v>
      </c>
      <c r="E100" s="336" t="s">
        <v>620</v>
      </c>
      <c r="F100" s="336" t="s">
        <v>663</v>
      </c>
      <c r="G100" s="337" t="s">
        <v>738</v>
      </c>
      <c r="H100" s="337" t="s">
        <v>34</v>
      </c>
      <c r="I100" s="337"/>
      <c r="J100" s="337" t="s">
        <v>608</v>
      </c>
      <c r="K100" s="338" t="s">
        <v>48</v>
      </c>
      <c r="L100" s="339" t="s">
        <v>1338</v>
      </c>
      <c r="M100" s="339" t="s">
        <v>34</v>
      </c>
      <c r="N100" s="338">
        <v>546887</v>
      </c>
      <c r="O100" s="338" t="s">
        <v>1320</v>
      </c>
      <c r="P100" s="342">
        <v>44043</v>
      </c>
      <c r="Q100" s="343">
        <v>1208126598.1800001</v>
      </c>
      <c r="R100" s="343">
        <v>958319360.59654725</v>
      </c>
      <c r="S100" s="338">
        <v>31</v>
      </c>
      <c r="T100" s="340">
        <v>8.418814540306796E-2</v>
      </c>
      <c r="U100" s="340">
        <v>1.0883165875828502</v>
      </c>
      <c r="V100" s="340">
        <v>0.11618289351949596</v>
      </c>
      <c r="W100" s="340">
        <v>1.138980841332569</v>
      </c>
      <c r="X100" s="340">
        <v>0.20154067573080225</v>
      </c>
      <c r="Y100" s="340">
        <v>1.5283195560566538</v>
      </c>
      <c r="Z100" s="340" t="s">
        <v>1414</v>
      </c>
      <c r="AA100" s="340" t="s">
        <v>1414</v>
      </c>
      <c r="AB100" s="340">
        <v>4.9303520050811653E-3</v>
      </c>
      <c r="AC100" s="344">
        <v>2.595906998936198</v>
      </c>
      <c r="AD100" s="482">
        <v>37322048000126</v>
      </c>
      <c r="AE100" s="341" t="s">
        <v>2271</v>
      </c>
      <c r="AF100" s="341" t="s">
        <v>2112</v>
      </c>
      <c r="AG100" s="345" t="s">
        <v>719</v>
      </c>
      <c r="AH100" s="345" t="s">
        <v>2110</v>
      </c>
      <c r="AI100" s="345">
        <v>1000</v>
      </c>
      <c r="AJ100" s="345">
        <v>100</v>
      </c>
      <c r="AK100" s="345">
        <v>1000</v>
      </c>
      <c r="AL100" s="340">
        <v>7.5749999999999993E-3</v>
      </c>
      <c r="AM100" s="340">
        <v>0.2</v>
      </c>
      <c r="AN100" s="340" t="s">
        <v>64</v>
      </c>
      <c r="AO100" s="338" t="s">
        <v>1323</v>
      </c>
      <c r="AP100" s="341" t="s">
        <v>13</v>
      </c>
      <c r="AQ100" s="347" t="s">
        <v>688</v>
      </c>
      <c r="AR100" s="340">
        <v>1.5529333333333332E-3</v>
      </c>
      <c r="AS100" s="340">
        <v>1.5529333333333332E-3</v>
      </c>
      <c r="AT100" s="340"/>
      <c r="AW100" s="597"/>
      <c r="AX100" s="598"/>
      <c r="AY100" s="598"/>
      <c r="AZ100" s="598"/>
      <c r="BA100" s="598"/>
      <c r="BB100" s="609"/>
      <c r="BC100" s="598"/>
      <c r="BD100" s="598"/>
      <c r="BE100" s="598"/>
      <c r="BF100" s="598"/>
      <c r="BG100" s="610"/>
      <c r="BH100" s="599"/>
      <c r="BI100" s="600"/>
      <c r="BJ100" s="600"/>
      <c r="BK100" s="600"/>
      <c r="BL100" s="210"/>
      <c r="BM100" s="599"/>
      <c r="BN100" s="599"/>
      <c r="BO100" s="599"/>
      <c r="BP100" s="599"/>
      <c r="BQ100" s="599"/>
      <c r="BR100" s="599"/>
      <c r="BS100" s="599"/>
      <c r="BT100" s="599"/>
      <c r="BU100" s="599"/>
      <c r="BV100" s="601"/>
      <c r="BW100" s="598"/>
    </row>
    <row r="101" spans="2:75" ht="15.75" customHeight="1">
      <c r="B101" s="334" t="s">
        <v>381</v>
      </c>
      <c r="C101" s="335">
        <v>14188162000100</v>
      </c>
      <c r="D101" s="336" t="s">
        <v>11</v>
      </c>
      <c r="E101" s="336" t="s">
        <v>620</v>
      </c>
      <c r="F101" s="336" t="s">
        <v>663</v>
      </c>
      <c r="G101" s="337" t="s">
        <v>738</v>
      </c>
      <c r="H101" s="337" t="s">
        <v>34</v>
      </c>
      <c r="I101" s="337"/>
      <c r="J101" s="337" t="s">
        <v>608</v>
      </c>
      <c r="K101" s="338" t="s">
        <v>48</v>
      </c>
      <c r="L101" s="339" t="s">
        <v>1338</v>
      </c>
      <c r="M101" s="339" t="s">
        <v>34</v>
      </c>
      <c r="N101" s="338">
        <v>296430</v>
      </c>
      <c r="O101" s="338" t="s">
        <v>1320</v>
      </c>
      <c r="P101" s="342">
        <v>40946</v>
      </c>
      <c r="Q101" s="343">
        <v>1951239064.27</v>
      </c>
      <c r="R101" s="343">
        <v>1614873428.3599997</v>
      </c>
      <c r="S101" s="338">
        <v>31</v>
      </c>
      <c r="T101" s="340">
        <v>8.8382998778722355E-2</v>
      </c>
      <c r="U101" s="340">
        <v>1.1425442759271551</v>
      </c>
      <c r="V101" s="340">
        <v>0.11991681146387312</v>
      </c>
      <c r="W101" s="340">
        <v>1.1755857224206774</v>
      </c>
      <c r="X101" s="340">
        <v>0.18813529101480819</v>
      </c>
      <c r="Y101" s="340">
        <v>1.4266640885257118</v>
      </c>
      <c r="Z101" s="340">
        <v>0.20483902159303802</v>
      </c>
      <c r="AA101" s="340">
        <v>1.1643714051413152</v>
      </c>
      <c r="AB101" s="340">
        <v>1.8697067738675803E-3</v>
      </c>
      <c r="AC101" s="344">
        <v>8.6267691688853656</v>
      </c>
      <c r="AD101" s="482">
        <v>14188164000107</v>
      </c>
      <c r="AE101" s="341" t="s">
        <v>2395</v>
      </c>
      <c r="AF101" s="341" t="s">
        <v>2115</v>
      </c>
      <c r="AG101" s="345" t="s">
        <v>1428</v>
      </c>
      <c r="AH101" s="345" t="s">
        <v>2110</v>
      </c>
      <c r="AI101" s="345">
        <v>1000</v>
      </c>
      <c r="AJ101" s="345">
        <v>100</v>
      </c>
      <c r="AK101" s="345">
        <v>100</v>
      </c>
      <c r="AL101" s="340">
        <v>3.0000000000000001E-3</v>
      </c>
      <c r="AM101" s="340">
        <v>0.2</v>
      </c>
      <c r="AN101" s="340" t="s">
        <v>64</v>
      </c>
      <c r="AO101" s="338" t="s">
        <v>1323</v>
      </c>
      <c r="AP101" s="341" t="s">
        <v>11</v>
      </c>
      <c r="AQ101" s="347" t="s">
        <v>1370</v>
      </c>
      <c r="AR101" s="340">
        <v>1.4E-3</v>
      </c>
      <c r="AS101" s="340">
        <v>1.4E-3</v>
      </c>
      <c r="AT101" s="340"/>
      <c r="AW101" s="597"/>
      <c r="AX101" s="598"/>
      <c r="AY101" s="598"/>
      <c r="AZ101" s="598"/>
      <c r="BA101" s="598"/>
      <c r="BB101" s="609"/>
      <c r="BC101" s="598"/>
      <c r="BD101" s="598"/>
      <c r="BE101" s="598"/>
      <c r="BF101" s="598"/>
      <c r="BG101" s="610"/>
      <c r="BH101" s="599"/>
      <c r="BI101" s="600"/>
      <c r="BJ101" s="600"/>
      <c r="BK101" s="600"/>
      <c r="BL101" s="210"/>
      <c r="BM101" s="599"/>
      <c r="BN101" s="599"/>
      <c r="BO101" s="599"/>
      <c r="BP101" s="599"/>
      <c r="BQ101" s="599"/>
      <c r="BR101" s="599"/>
      <c r="BS101" s="599"/>
      <c r="BT101" s="599"/>
      <c r="BU101" s="599"/>
      <c r="BV101" s="601"/>
      <c r="BW101" s="598"/>
    </row>
    <row r="102" spans="2:75" ht="15.75" customHeight="1">
      <c r="B102" s="334" t="s">
        <v>847</v>
      </c>
      <c r="C102" s="335">
        <v>30934757000113</v>
      </c>
      <c r="D102" s="336" t="s">
        <v>11</v>
      </c>
      <c r="E102" s="336" t="s">
        <v>620</v>
      </c>
      <c r="F102" s="336" t="s">
        <v>692</v>
      </c>
      <c r="G102" s="337" t="s">
        <v>738</v>
      </c>
      <c r="H102" s="337" t="s">
        <v>34</v>
      </c>
      <c r="I102" s="337"/>
      <c r="J102" s="337" t="s">
        <v>608</v>
      </c>
      <c r="K102" s="338" t="s">
        <v>48</v>
      </c>
      <c r="L102" s="339"/>
      <c r="M102" s="339" t="s">
        <v>34</v>
      </c>
      <c r="N102" s="338">
        <v>483400</v>
      </c>
      <c r="O102" s="338" t="s">
        <v>1320</v>
      </c>
      <c r="P102" s="342">
        <v>43437</v>
      </c>
      <c r="Q102" s="343">
        <v>446969789.81999999</v>
      </c>
      <c r="R102" s="343">
        <v>279328409.59051579</v>
      </c>
      <c r="S102" s="338">
        <v>31</v>
      </c>
      <c r="T102" s="340">
        <v>8.8221821405476186E-2</v>
      </c>
      <c r="U102" s="340">
        <v>1.1404607045643818</v>
      </c>
      <c r="V102" s="340">
        <v>0.12148376632693458</v>
      </c>
      <c r="W102" s="340">
        <v>1.1909471195609578</v>
      </c>
      <c r="X102" s="340">
        <v>0.22907325882411378</v>
      </c>
      <c r="Y102" s="340">
        <v>1.7371041352374199</v>
      </c>
      <c r="Z102" s="340">
        <v>0.21080751951568599</v>
      </c>
      <c r="AA102" s="340">
        <v>1.1982982822506172</v>
      </c>
      <c r="AB102" s="340">
        <v>4.9637686692548377E-3</v>
      </c>
      <c r="AC102" s="344">
        <v>3.5333791346232402</v>
      </c>
      <c r="AD102" s="482">
        <v>31094141000144</v>
      </c>
      <c r="AE102" s="341" t="s">
        <v>2141</v>
      </c>
      <c r="AF102" s="341" t="s">
        <v>2106</v>
      </c>
      <c r="AG102" s="345" t="s">
        <v>1427</v>
      </c>
      <c r="AH102" s="345" t="s">
        <v>2110</v>
      </c>
      <c r="AI102" s="345">
        <v>500</v>
      </c>
      <c r="AJ102" s="345">
        <v>100</v>
      </c>
      <c r="AK102" s="345">
        <v>100</v>
      </c>
      <c r="AL102" s="340">
        <v>8.0000000000000002E-3</v>
      </c>
      <c r="AM102" s="340">
        <v>0.2</v>
      </c>
      <c r="AN102" s="340" t="s">
        <v>34</v>
      </c>
      <c r="AO102" s="338" t="s">
        <v>1323</v>
      </c>
      <c r="AP102" s="341" t="s">
        <v>11</v>
      </c>
      <c r="AQ102" s="347" t="s">
        <v>675</v>
      </c>
      <c r="AR102" s="340">
        <v>2.8E-3</v>
      </c>
      <c r="AS102" s="340">
        <v>2.8E-3</v>
      </c>
      <c r="AT102" s="340"/>
      <c r="AW102" s="597"/>
      <c r="AX102" s="598"/>
      <c r="AY102" s="598"/>
      <c r="AZ102" s="598"/>
      <c r="BA102" s="598"/>
      <c r="BB102" s="609"/>
      <c r="BC102" s="598"/>
      <c r="BD102" s="598"/>
      <c r="BE102" s="598"/>
      <c r="BF102" s="598"/>
      <c r="BG102" s="610"/>
      <c r="BH102" s="599"/>
      <c r="BI102" s="600"/>
      <c r="BJ102" s="600"/>
      <c r="BK102" s="600"/>
      <c r="BL102" s="210"/>
      <c r="BM102" s="599"/>
      <c r="BN102" s="599"/>
      <c r="BO102" s="599"/>
      <c r="BP102" s="599"/>
      <c r="BQ102" s="599"/>
      <c r="BR102" s="599"/>
      <c r="BS102" s="599"/>
      <c r="BT102" s="599"/>
      <c r="BU102" s="599"/>
      <c r="BV102" s="601"/>
      <c r="BW102" s="598"/>
    </row>
    <row r="103" spans="2:75" ht="15.75" customHeight="1">
      <c r="B103" s="334" t="s">
        <v>848</v>
      </c>
      <c r="C103" s="335">
        <v>34096235000140</v>
      </c>
      <c r="D103" s="336" t="s">
        <v>11</v>
      </c>
      <c r="E103" s="336" t="s">
        <v>621</v>
      </c>
      <c r="F103" s="336" t="s">
        <v>692</v>
      </c>
      <c r="G103" s="337" t="s">
        <v>738</v>
      </c>
      <c r="H103" s="337" t="s">
        <v>34</v>
      </c>
      <c r="I103" s="337"/>
      <c r="J103" s="337" t="s">
        <v>608</v>
      </c>
      <c r="K103" s="338" t="s">
        <v>48</v>
      </c>
      <c r="L103" s="339" t="s">
        <v>1338</v>
      </c>
      <c r="M103" s="339" t="s">
        <v>34</v>
      </c>
      <c r="N103" s="338">
        <v>503681</v>
      </c>
      <c r="O103" s="338" t="s">
        <v>1320</v>
      </c>
      <c r="P103" s="342">
        <v>43677</v>
      </c>
      <c r="Q103" s="343">
        <v>153637670.16999999</v>
      </c>
      <c r="R103" s="343">
        <v>109211051.68134914</v>
      </c>
      <c r="S103" s="338">
        <v>31</v>
      </c>
      <c r="T103" s="340">
        <v>8.5578057284382503E-2</v>
      </c>
      <c r="U103" s="340">
        <v>1.1062842497575058</v>
      </c>
      <c r="V103" s="340">
        <v>0.12564868784647798</v>
      </c>
      <c r="W103" s="340">
        <v>1.2317772768475608</v>
      </c>
      <c r="X103" s="340">
        <v>0.22504935613338239</v>
      </c>
      <c r="Y103" s="340">
        <v>1.7065901501492284</v>
      </c>
      <c r="Z103" s="340">
        <v>0.2837587634690375</v>
      </c>
      <c r="AA103" s="340">
        <v>1.6129768028184861</v>
      </c>
      <c r="AB103" s="340">
        <v>2.9131244154841918E-2</v>
      </c>
      <c r="AC103" s="344">
        <v>0.7434374876931229</v>
      </c>
      <c r="AD103" s="482">
        <v>34172617000106</v>
      </c>
      <c r="AE103" s="341" t="s">
        <v>2141</v>
      </c>
      <c r="AF103" s="341" t="s">
        <v>2106</v>
      </c>
      <c r="AG103" s="345" t="s">
        <v>1427</v>
      </c>
      <c r="AH103" s="345" t="s">
        <v>2110</v>
      </c>
      <c r="AI103" s="345">
        <v>500</v>
      </c>
      <c r="AJ103" s="345">
        <v>100</v>
      </c>
      <c r="AK103" s="345">
        <v>100</v>
      </c>
      <c r="AL103" s="340">
        <v>8.0000000000000002E-3</v>
      </c>
      <c r="AM103" s="340">
        <v>0.2</v>
      </c>
      <c r="AN103" s="340" t="s">
        <v>34</v>
      </c>
      <c r="AO103" s="338" t="s">
        <v>1323</v>
      </c>
      <c r="AP103" s="341" t="s">
        <v>11</v>
      </c>
      <c r="AQ103" s="347" t="s">
        <v>675</v>
      </c>
      <c r="AR103" s="340">
        <v>2.8E-3</v>
      </c>
      <c r="AS103" s="340">
        <v>2.8E-3</v>
      </c>
      <c r="AT103" s="340"/>
      <c r="AW103" s="597"/>
      <c r="AX103" s="598"/>
      <c r="AY103" s="598"/>
      <c r="AZ103" s="598"/>
      <c r="BA103" s="598"/>
      <c r="BB103" s="609"/>
      <c r="BC103" s="598"/>
      <c r="BD103" s="598"/>
      <c r="BE103" s="598"/>
      <c r="BF103" s="598"/>
      <c r="BG103" s="610"/>
      <c r="BH103" s="599"/>
      <c r="BI103" s="600"/>
      <c r="BJ103" s="600"/>
      <c r="BK103" s="600"/>
      <c r="BL103" s="210"/>
      <c r="BM103" s="599"/>
      <c r="BN103" s="599"/>
      <c r="BO103" s="599"/>
      <c r="BP103" s="599"/>
      <c r="BQ103" s="599"/>
      <c r="BR103" s="599"/>
      <c r="BS103" s="599"/>
      <c r="BT103" s="599"/>
      <c r="BU103" s="599"/>
      <c r="BV103" s="601"/>
      <c r="BW103" s="598"/>
    </row>
    <row r="104" spans="2:75" ht="15.75" customHeight="1">
      <c r="B104" s="334" t="s">
        <v>1010</v>
      </c>
      <c r="C104" s="335">
        <v>41594333000173</v>
      </c>
      <c r="D104" s="336" t="s">
        <v>11</v>
      </c>
      <c r="E104" s="336" t="s">
        <v>621</v>
      </c>
      <c r="F104" s="336" t="s">
        <v>692</v>
      </c>
      <c r="G104" s="337" t="s">
        <v>738</v>
      </c>
      <c r="H104" s="337" t="s">
        <v>34</v>
      </c>
      <c r="I104" s="337"/>
      <c r="J104" s="337" t="s">
        <v>608</v>
      </c>
      <c r="K104" s="338" t="s">
        <v>48</v>
      </c>
      <c r="L104" s="339" t="s">
        <v>1338</v>
      </c>
      <c r="M104" s="339" t="s">
        <v>34</v>
      </c>
      <c r="N104" s="338">
        <v>602957</v>
      </c>
      <c r="O104" s="338" t="s">
        <v>1320</v>
      </c>
      <c r="P104" s="342">
        <v>44397</v>
      </c>
      <c r="Q104" s="343">
        <v>28813276.780000001</v>
      </c>
      <c r="R104" s="343">
        <v>10009424.587420633</v>
      </c>
      <c r="S104" s="338">
        <v>31</v>
      </c>
      <c r="T104" s="340">
        <v>8.5050741417316722E-2</v>
      </c>
      <c r="U104" s="340">
        <v>1.099467534621714</v>
      </c>
      <c r="V104" s="340">
        <v>0.12374967406443305</v>
      </c>
      <c r="W104" s="340">
        <v>1.2131605919841155</v>
      </c>
      <c r="X104" s="340" t="s">
        <v>1414</v>
      </c>
      <c r="Y104" s="340" t="s">
        <v>1414</v>
      </c>
      <c r="Z104" s="340" t="s">
        <v>1414</v>
      </c>
      <c r="AA104" s="340" t="s">
        <v>1414</v>
      </c>
      <c r="AB104" s="340">
        <v>2.8413242239103808E-2</v>
      </c>
      <c r="AC104" s="344">
        <v>0.70204697702281293</v>
      </c>
      <c r="AD104" s="482">
        <v>41594289000100</v>
      </c>
      <c r="AE104" s="341" t="s">
        <v>2285</v>
      </c>
      <c r="AF104" s="341" t="s">
        <v>2115</v>
      </c>
      <c r="AG104" s="345" t="s">
        <v>1428</v>
      </c>
      <c r="AH104" s="345" t="s">
        <v>2110</v>
      </c>
      <c r="AI104" s="345">
        <v>50000</v>
      </c>
      <c r="AJ104" s="345">
        <v>10000</v>
      </c>
      <c r="AK104" s="345">
        <v>50000</v>
      </c>
      <c r="AL104" s="340">
        <v>8.5000000000000006E-3</v>
      </c>
      <c r="AM104" s="340">
        <v>0.2</v>
      </c>
      <c r="AN104" s="340" t="s">
        <v>2215</v>
      </c>
      <c r="AO104" s="338" t="s">
        <v>1323</v>
      </c>
      <c r="AP104" s="341" t="s">
        <v>13</v>
      </c>
      <c r="AQ104" s="347" t="s">
        <v>668</v>
      </c>
      <c r="AR104" s="340">
        <v>2.2669500000000002E-3</v>
      </c>
      <c r="AS104" s="340">
        <v>2.2669500000000002E-3</v>
      </c>
      <c r="AT104" s="340"/>
      <c r="AW104" s="597"/>
      <c r="AX104" s="598"/>
      <c r="AY104" s="598"/>
      <c r="AZ104" s="598"/>
      <c r="BA104" s="598"/>
      <c r="BB104" s="609"/>
      <c r="BC104" s="598"/>
      <c r="BD104" s="598"/>
      <c r="BE104" s="598"/>
      <c r="BF104" s="598"/>
      <c r="BG104" s="610"/>
      <c r="BH104" s="599"/>
      <c r="BI104" s="600"/>
      <c r="BJ104" s="600"/>
      <c r="BK104" s="600"/>
      <c r="BL104" s="210"/>
      <c r="BM104" s="599"/>
      <c r="BN104" s="599"/>
      <c r="BO104" s="599"/>
      <c r="BP104" s="599"/>
      <c r="BQ104" s="599"/>
      <c r="BR104" s="599"/>
      <c r="BS104" s="599"/>
      <c r="BT104" s="599"/>
      <c r="BU104" s="599"/>
      <c r="BV104" s="601"/>
      <c r="BW104" s="598"/>
    </row>
    <row r="105" spans="2:75" ht="15.75" customHeight="1">
      <c r="B105" s="334" t="s">
        <v>72</v>
      </c>
      <c r="C105" s="335">
        <v>34774662000130</v>
      </c>
      <c r="D105" s="336" t="s">
        <v>13</v>
      </c>
      <c r="E105" s="336" t="s">
        <v>615</v>
      </c>
      <c r="F105" s="336" t="s">
        <v>619</v>
      </c>
      <c r="G105" s="337" t="s">
        <v>34</v>
      </c>
      <c r="H105" s="337" t="s">
        <v>1336</v>
      </c>
      <c r="I105" s="337" t="s">
        <v>34</v>
      </c>
      <c r="J105" s="337" t="s">
        <v>611</v>
      </c>
      <c r="K105" s="338" t="s">
        <v>48</v>
      </c>
      <c r="L105" s="339" t="s">
        <v>1338</v>
      </c>
      <c r="M105" s="339" t="s">
        <v>34</v>
      </c>
      <c r="N105" s="338">
        <v>509061</v>
      </c>
      <c r="O105" s="338" t="s">
        <v>1320</v>
      </c>
      <c r="P105" s="342">
        <v>43738</v>
      </c>
      <c r="Q105" s="343">
        <v>297525116.48000002</v>
      </c>
      <c r="R105" s="343">
        <v>278996192.13325381</v>
      </c>
      <c r="S105" s="338">
        <v>31</v>
      </c>
      <c r="T105" s="340">
        <v>9.2043617124130117E-2</v>
      </c>
      <c r="U105" s="340">
        <v>1.1898658037627377</v>
      </c>
      <c r="V105" s="340">
        <v>0.10658850223798488</v>
      </c>
      <c r="W105" s="340">
        <v>1.0449237256690174</v>
      </c>
      <c r="X105" s="340">
        <v>0.17506757427565112</v>
      </c>
      <c r="Y105" s="340">
        <v>1.3275692186040748</v>
      </c>
      <c r="Z105" s="340" t="s">
        <v>1414</v>
      </c>
      <c r="AA105" s="340" t="s">
        <v>1414</v>
      </c>
      <c r="AB105" s="340">
        <v>4.3561412888314256E-2</v>
      </c>
      <c r="AC105" s="344">
        <v>0.11696156896395893</v>
      </c>
      <c r="AD105" s="482">
        <v>34687549000118</v>
      </c>
      <c r="AE105" s="341" t="s">
        <v>2126</v>
      </c>
      <c r="AF105" s="341" t="s">
        <v>2109</v>
      </c>
      <c r="AG105" s="345" t="s">
        <v>59</v>
      </c>
      <c r="AH105" s="345" t="s">
        <v>2110</v>
      </c>
      <c r="AI105" s="345">
        <v>500</v>
      </c>
      <c r="AJ105" s="345">
        <v>100</v>
      </c>
      <c r="AK105" s="345">
        <v>100</v>
      </c>
      <c r="AL105" s="608">
        <v>1.9199999999999998E-2</v>
      </c>
      <c r="AM105" s="608">
        <v>0.2</v>
      </c>
      <c r="AN105" s="340" t="s">
        <v>64</v>
      </c>
      <c r="AO105" s="338" t="s">
        <v>1323</v>
      </c>
      <c r="AP105" s="341" t="s">
        <v>13</v>
      </c>
      <c r="AQ105" s="347" t="s">
        <v>664</v>
      </c>
      <c r="AR105" s="340">
        <v>4.7999999999999996E-3</v>
      </c>
      <c r="AS105" s="340">
        <v>4.7999999999999996E-3</v>
      </c>
      <c r="AT105" s="340"/>
      <c r="AW105" s="597"/>
      <c r="AX105" s="598"/>
      <c r="AY105" s="598"/>
      <c r="AZ105" s="598"/>
      <c r="BA105" s="598"/>
      <c r="BB105" s="609"/>
      <c r="BC105" s="598"/>
      <c r="BD105" s="598"/>
      <c r="BE105" s="598"/>
      <c r="BF105" s="598"/>
      <c r="BG105" s="610"/>
      <c r="BH105" s="599"/>
      <c r="BI105" s="600"/>
      <c r="BJ105" s="600"/>
      <c r="BK105" s="600"/>
      <c r="BL105" s="210"/>
      <c r="BM105" s="599"/>
      <c r="BN105" s="599"/>
      <c r="BO105" s="599"/>
      <c r="BP105" s="599"/>
      <c r="BQ105" s="599"/>
      <c r="BR105" s="599"/>
      <c r="BS105" s="599"/>
      <c r="BT105" s="599"/>
      <c r="BU105" s="599"/>
      <c r="BV105" s="601"/>
      <c r="BW105" s="598"/>
    </row>
    <row r="106" spans="2:75" ht="15.75" customHeight="1">
      <c r="B106" s="334" t="s">
        <v>461</v>
      </c>
      <c r="C106" s="335">
        <v>20226378000115</v>
      </c>
      <c r="D106" s="336" t="s">
        <v>13</v>
      </c>
      <c r="E106" s="336" t="s">
        <v>615</v>
      </c>
      <c r="F106" s="336" t="s">
        <v>619</v>
      </c>
      <c r="G106" s="337" t="s">
        <v>34</v>
      </c>
      <c r="H106" s="337" t="s">
        <v>1337</v>
      </c>
      <c r="I106" s="337" t="s">
        <v>34</v>
      </c>
      <c r="J106" s="337" t="s">
        <v>611</v>
      </c>
      <c r="K106" s="338" t="s">
        <v>48</v>
      </c>
      <c r="L106" s="339" t="s">
        <v>1338</v>
      </c>
      <c r="M106" s="339" t="s">
        <v>34</v>
      </c>
      <c r="N106" s="338">
        <v>376711</v>
      </c>
      <c r="O106" s="338" t="s">
        <v>1320</v>
      </c>
      <c r="P106" s="342">
        <v>41852</v>
      </c>
      <c r="Q106" s="343">
        <v>921265550.33000004</v>
      </c>
      <c r="R106" s="343">
        <v>736063910.41936529</v>
      </c>
      <c r="S106" s="338">
        <v>31</v>
      </c>
      <c r="T106" s="340">
        <v>0.10040071395560934</v>
      </c>
      <c r="U106" s="340">
        <v>1.2978996256528619</v>
      </c>
      <c r="V106" s="340">
        <v>0.11194539355140654</v>
      </c>
      <c r="W106" s="340">
        <v>1.0974391725670953</v>
      </c>
      <c r="X106" s="340">
        <v>0.27497991066672212</v>
      </c>
      <c r="Y106" s="340">
        <v>2.0852226155875369</v>
      </c>
      <c r="Z106" s="340">
        <v>0.27524182955472098</v>
      </c>
      <c r="AA106" s="340">
        <v>1.5645637893595041</v>
      </c>
      <c r="AB106" s="340">
        <v>7.7629725300409777E-2</v>
      </c>
      <c r="AC106" s="344">
        <v>0.1543120458199142</v>
      </c>
      <c r="AD106" s="482">
        <v>20226388000150</v>
      </c>
      <c r="AE106" s="341" t="s">
        <v>2120</v>
      </c>
      <c r="AF106" s="341" t="s">
        <v>2106</v>
      </c>
      <c r="AG106" s="345" t="s">
        <v>1427</v>
      </c>
      <c r="AH106" s="345" t="s">
        <v>2110</v>
      </c>
      <c r="AI106" s="345">
        <v>500</v>
      </c>
      <c r="AJ106" s="345">
        <v>100</v>
      </c>
      <c r="AK106" s="345">
        <v>100</v>
      </c>
      <c r="AL106" s="340">
        <v>0</v>
      </c>
      <c r="AM106" s="340" t="s">
        <v>34</v>
      </c>
      <c r="AN106" s="340" t="s">
        <v>34</v>
      </c>
      <c r="AO106" s="338" t="s">
        <v>1323</v>
      </c>
      <c r="AP106" s="341" t="s">
        <v>13</v>
      </c>
      <c r="AQ106" s="347" t="s">
        <v>664</v>
      </c>
      <c r="AR106" s="340">
        <v>4.0000000000000001E-3</v>
      </c>
      <c r="AS106" s="340">
        <v>4.0000000000000001E-3</v>
      </c>
      <c r="AT106" s="340"/>
      <c r="AW106" s="597"/>
      <c r="AX106" s="598"/>
      <c r="AY106" s="598"/>
      <c r="AZ106" s="598"/>
      <c r="BA106" s="598"/>
      <c r="BB106" s="609"/>
      <c r="BC106" s="598"/>
      <c r="BD106" s="598"/>
      <c r="BE106" s="598"/>
      <c r="BF106" s="598"/>
      <c r="BG106" s="610"/>
      <c r="BH106" s="599"/>
      <c r="BI106" s="600"/>
      <c r="BJ106" s="600"/>
      <c r="BK106" s="600"/>
      <c r="BL106" s="210"/>
      <c r="BM106" s="599"/>
      <c r="BN106" s="599"/>
      <c r="BO106" s="599"/>
      <c r="BP106" s="599"/>
      <c r="BQ106" s="599"/>
      <c r="BR106" s="599"/>
      <c r="BS106" s="599"/>
      <c r="BT106" s="599"/>
      <c r="BU106" s="599"/>
      <c r="BV106" s="601"/>
      <c r="BW106" s="598"/>
    </row>
    <row r="107" spans="2:75" ht="15.75" customHeight="1">
      <c r="B107" s="334" t="s">
        <v>1017</v>
      </c>
      <c r="C107" s="335">
        <v>32300350000160</v>
      </c>
      <c r="D107" s="336" t="s">
        <v>13</v>
      </c>
      <c r="E107" s="336" t="s">
        <v>615</v>
      </c>
      <c r="F107" s="336" t="s">
        <v>619</v>
      </c>
      <c r="G107" s="337" t="s">
        <v>34</v>
      </c>
      <c r="H107" s="337" t="s">
        <v>1336</v>
      </c>
      <c r="I107" s="337" t="s">
        <v>34</v>
      </c>
      <c r="J107" s="337"/>
      <c r="K107" s="338" t="s">
        <v>48</v>
      </c>
      <c r="L107" s="339" t="s">
        <v>1338</v>
      </c>
      <c r="M107" s="339" t="s">
        <v>1411</v>
      </c>
      <c r="N107" s="338">
        <v>487181</v>
      </c>
      <c r="O107" s="338" t="s">
        <v>1320</v>
      </c>
      <c r="P107" s="342">
        <v>43507</v>
      </c>
      <c r="Q107" s="343">
        <v>442774382.04000002</v>
      </c>
      <c r="R107" s="343">
        <v>531189169.50011903</v>
      </c>
      <c r="S107" s="338">
        <v>31</v>
      </c>
      <c r="T107" s="340">
        <v>0.11151668030511774</v>
      </c>
      <c r="U107" s="340">
        <v>1.4415978922824759</v>
      </c>
      <c r="V107" s="340">
        <v>0.13729620325482594</v>
      </c>
      <c r="W107" s="340">
        <v>1.3459618740577179</v>
      </c>
      <c r="X107" s="340">
        <v>0.13296055031130605</v>
      </c>
      <c r="Y107" s="340">
        <v>1.0082640066973183</v>
      </c>
      <c r="Z107" s="340">
        <v>0.25304832119480647</v>
      </c>
      <c r="AA107" s="340">
        <v>1.4384086929668376</v>
      </c>
      <c r="AB107" s="340">
        <v>2.1639840918209353E-2</v>
      </c>
      <c r="AC107" s="344">
        <v>1.4680139239131555</v>
      </c>
      <c r="AD107" s="482">
        <v>0</v>
      </c>
      <c r="AE107" s="341" t="s">
        <v>2120</v>
      </c>
      <c r="AF107" s="341" t="s">
        <v>2106</v>
      </c>
      <c r="AG107" s="345" t="s">
        <v>1427</v>
      </c>
      <c r="AH107" s="345" t="s">
        <v>2110</v>
      </c>
      <c r="AI107" s="345">
        <v>20000</v>
      </c>
      <c r="AJ107" s="345">
        <v>20000</v>
      </c>
      <c r="AK107" s="345">
        <v>20000</v>
      </c>
      <c r="AL107" s="340">
        <v>0</v>
      </c>
      <c r="AM107" s="340" t="s">
        <v>34</v>
      </c>
      <c r="AN107" s="340" t="s">
        <v>34</v>
      </c>
      <c r="AO107" s="338" t="s">
        <v>1323</v>
      </c>
      <c r="AP107" s="341" t="s">
        <v>13</v>
      </c>
      <c r="AQ107" s="347" t="s">
        <v>668</v>
      </c>
      <c r="AR107" s="340">
        <v>2.6666666666666666E-3</v>
      </c>
      <c r="AS107" s="340">
        <v>2.6666666666666666E-3</v>
      </c>
      <c r="AT107" s="340"/>
      <c r="AW107" s="597"/>
      <c r="AX107" s="598"/>
      <c r="AY107" s="598"/>
      <c r="AZ107" s="598"/>
      <c r="BA107" s="598"/>
      <c r="BB107" s="609"/>
      <c r="BC107" s="598"/>
      <c r="BD107" s="598"/>
      <c r="BE107" s="598"/>
      <c r="BF107" s="598"/>
      <c r="BG107" s="610"/>
      <c r="BH107" s="599"/>
      <c r="BI107" s="600"/>
      <c r="BJ107" s="600"/>
      <c r="BK107" s="600"/>
      <c r="BL107" s="210"/>
      <c r="BM107" s="599"/>
      <c r="BN107" s="599"/>
      <c r="BO107" s="599"/>
      <c r="BP107" s="599"/>
      <c r="BQ107" s="599"/>
      <c r="BR107" s="599"/>
      <c r="BS107" s="599"/>
      <c r="BT107" s="599"/>
      <c r="BU107" s="599"/>
      <c r="BV107" s="601"/>
      <c r="BW107" s="598"/>
    </row>
    <row r="108" spans="2:75" ht="15.75" customHeight="1">
      <c r="B108" s="334" t="s">
        <v>250</v>
      </c>
      <c r="C108" s="335">
        <v>13812165000100</v>
      </c>
      <c r="D108" s="336" t="s">
        <v>13</v>
      </c>
      <c r="E108" s="336" t="s">
        <v>615</v>
      </c>
      <c r="F108" s="336" t="s">
        <v>619</v>
      </c>
      <c r="G108" s="337" t="s">
        <v>34</v>
      </c>
      <c r="H108" s="337" t="s">
        <v>1336</v>
      </c>
      <c r="I108" s="337" t="s">
        <v>34</v>
      </c>
      <c r="J108" s="337" t="s">
        <v>611</v>
      </c>
      <c r="K108" s="338" t="s">
        <v>48</v>
      </c>
      <c r="L108" s="339" t="s">
        <v>1338</v>
      </c>
      <c r="M108" s="339" t="s">
        <v>1411</v>
      </c>
      <c r="N108" s="338">
        <v>285560</v>
      </c>
      <c r="O108" s="338" t="s">
        <v>1320</v>
      </c>
      <c r="P108" s="342">
        <v>40786</v>
      </c>
      <c r="Q108" s="343">
        <v>981840733.99000001</v>
      </c>
      <c r="R108" s="343">
        <v>1240869610.4779761</v>
      </c>
      <c r="S108" s="338">
        <v>31</v>
      </c>
      <c r="T108" s="340">
        <v>0.11349327743886461</v>
      </c>
      <c r="U108" s="340">
        <v>1.4671497492253542</v>
      </c>
      <c r="V108" s="340">
        <v>0.13939063471765878</v>
      </c>
      <c r="W108" s="340">
        <v>1.3664943056178809</v>
      </c>
      <c r="X108" s="340">
        <v>0.13500569158453679</v>
      </c>
      <c r="Y108" s="340">
        <v>1.0237726844937152</v>
      </c>
      <c r="Z108" s="340">
        <v>0.25652614711336552</v>
      </c>
      <c r="AA108" s="340">
        <v>1.4581777829582689</v>
      </c>
      <c r="AB108" s="340">
        <v>2.2534416247466101E-2</v>
      </c>
      <c r="AC108" s="344">
        <v>1.4922993140595402</v>
      </c>
      <c r="AD108" s="482">
        <v>97548167000123</v>
      </c>
      <c r="AE108" s="341" t="s">
        <v>2285</v>
      </c>
      <c r="AF108" s="341" t="s">
        <v>2115</v>
      </c>
      <c r="AG108" s="345" t="s">
        <v>1428</v>
      </c>
      <c r="AH108" s="345" t="s">
        <v>2110</v>
      </c>
      <c r="AI108" s="345">
        <v>100000</v>
      </c>
      <c r="AJ108" s="345">
        <v>50000</v>
      </c>
      <c r="AK108" s="345">
        <v>100000</v>
      </c>
      <c r="AL108" s="340">
        <v>1.8500000000000003E-2</v>
      </c>
      <c r="AM108" s="340">
        <v>0.2</v>
      </c>
      <c r="AN108" s="340" t="s">
        <v>64</v>
      </c>
      <c r="AO108" s="338" t="s">
        <v>1323</v>
      </c>
      <c r="AP108" s="341" t="s">
        <v>13</v>
      </c>
      <c r="AQ108" s="347" t="s">
        <v>668</v>
      </c>
      <c r="AR108" s="340">
        <v>2.4666666666666665E-3</v>
      </c>
      <c r="AS108" s="340">
        <v>2.4666666666666665E-3</v>
      </c>
      <c r="AT108" s="340"/>
      <c r="AW108" s="597"/>
      <c r="AX108" s="598"/>
      <c r="AY108" s="598"/>
      <c r="AZ108" s="598"/>
      <c r="BA108" s="598"/>
      <c r="BB108" s="609"/>
      <c r="BC108" s="598"/>
      <c r="BD108" s="598"/>
      <c r="BE108" s="598"/>
      <c r="BF108" s="598"/>
      <c r="BG108" s="610"/>
      <c r="BH108" s="599"/>
      <c r="BI108" s="600"/>
      <c r="BJ108" s="600"/>
      <c r="BK108" s="600"/>
      <c r="BL108" s="210"/>
      <c r="BM108" s="599"/>
      <c r="BN108" s="599"/>
      <c r="BO108" s="599"/>
      <c r="BP108" s="599"/>
      <c r="BQ108" s="599"/>
      <c r="BR108" s="599"/>
      <c r="BS108" s="599"/>
      <c r="BT108" s="599"/>
      <c r="BU108" s="599"/>
      <c r="BV108" s="601"/>
      <c r="BW108" s="598"/>
    </row>
    <row r="109" spans="2:75" ht="15.75" customHeight="1">
      <c r="B109" s="334" t="s">
        <v>1028</v>
      </c>
      <c r="C109" s="335">
        <v>17429959000140</v>
      </c>
      <c r="D109" s="336" t="s">
        <v>13</v>
      </c>
      <c r="E109" s="336" t="s">
        <v>615</v>
      </c>
      <c r="F109" s="336" t="s">
        <v>619</v>
      </c>
      <c r="G109" s="337" t="s">
        <v>34</v>
      </c>
      <c r="H109" s="337" t="s">
        <v>1336</v>
      </c>
      <c r="I109" s="337" t="s">
        <v>34</v>
      </c>
      <c r="J109" s="337" t="s">
        <v>611</v>
      </c>
      <c r="K109" s="338" t="s">
        <v>48</v>
      </c>
      <c r="L109" s="339" t="s">
        <v>1338</v>
      </c>
      <c r="M109" s="339" t="s">
        <v>34</v>
      </c>
      <c r="N109" s="338">
        <v>329118</v>
      </c>
      <c r="O109" s="338" t="s">
        <v>1323</v>
      </c>
      <c r="P109" s="342">
        <v>41332</v>
      </c>
      <c r="Q109" s="343">
        <v>87656429.439999998</v>
      </c>
      <c r="R109" s="343">
        <v>92912135.248412654</v>
      </c>
      <c r="S109" s="338">
        <v>31</v>
      </c>
      <c r="T109" s="340">
        <v>0.11764274862699198</v>
      </c>
      <c r="U109" s="340">
        <v>1.5207907731737398</v>
      </c>
      <c r="V109" s="340">
        <v>0.15547533717782858</v>
      </c>
      <c r="W109" s="340">
        <v>1.5241781727148391</v>
      </c>
      <c r="X109" s="340">
        <v>0.25215376200098016</v>
      </c>
      <c r="Y109" s="340">
        <v>1.9121277836444968</v>
      </c>
      <c r="Z109" s="340">
        <v>0.27538457028682162</v>
      </c>
      <c r="AA109" s="340">
        <v>1.5653751739556341</v>
      </c>
      <c r="AB109" s="340">
        <v>4.1619392075538532E-2</v>
      </c>
      <c r="AC109" s="344">
        <v>1.1596367188600887</v>
      </c>
      <c r="AD109" s="482">
        <v>0</v>
      </c>
      <c r="AE109" s="341" t="s">
        <v>2120</v>
      </c>
      <c r="AF109" s="341" t="s">
        <v>2106</v>
      </c>
      <c r="AG109" s="345" t="s">
        <v>1427</v>
      </c>
      <c r="AH109" s="345" t="s">
        <v>2110</v>
      </c>
      <c r="AI109" s="345">
        <v>10000</v>
      </c>
      <c r="AJ109" s="345">
        <v>10000</v>
      </c>
      <c r="AK109" s="345">
        <v>10000</v>
      </c>
      <c r="AL109" s="340">
        <v>0</v>
      </c>
      <c r="AM109" s="340" t="s">
        <v>34</v>
      </c>
      <c r="AN109" s="340" t="s">
        <v>2124</v>
      </c>
      <c r="AO109" s="338" t="s">
        <v>1323</v>
      </c>
      <c r="AP109" s="341" t="s">
        <v>13</v>
      </c>
      <c r="AQ109" s="347" t="s">
        <v>668</v>
      </c>
      <c r="AR109" s="340">
        <v>4.0000000000000001E-3</v>
      </c>
      <c r="AS109" s="340">
        <v>4.0000000000000001E-3</v>
      </c>
      <c r="AT109" s="340"/>
      <c r="AW109" s="597"/>
      <c r="AX109" s="598"/>
      <c r="AY109" s="598"/>
      <c r="AZ109" s="598"/>
      <c r="BA109" s="598"/>
      <c r="BB109" s="609"/>
      <c r="BC109" s="598"/>
      <c r="BD109" s="598"/>
      <c r="BE109" s="598"/>
      <c r="BF109" s="598"/>
      <c r="BG109" s="610"/>
      <c r="BH109" s="599"/>
      <c r="BI109" s="600"/>
      <c r="BJ109" s="600"/>
      <c r="BK109" s="600"/>
      <c r="BL109" s="210"/>
      <c r="BM109" s="599"/>
      <c r="BN109" s="599"/>
      <c r="BO109" s="599"/>
      <c r="BP109" s="599"/>
      <c r="BQ109" s="599"/>
      <c r="BR109" s="599"/>
      <c r="BS109" s="599"/>
      <c r="BT109" s="599"/>
      <c r="BU109" s="599"/>
      <c r="BV109" s="601"/>
      <c r="BW109" s="598"/>
    </row>
    <row r="110" spans="2:75" ht="15.75" customHeight="1">
      <c r="B110" s="334" t="s">
        <v>285</v>
      </c>
      <c r="C110" s="335">
        <v>32397723000162</v>
      </c>
      <c r="D110" s="336" t="s">
        <v>13</v>
      </c>
      <c r="E110" s="336" t="s">
        <v>615</v>
      </c>
      <c r="F110" s="336" t="s">
        <v>619</v>
      </c>
      <c r="G110" s="337" t="s">
        <v>34</v>
      </c>
      <c r="H110" s="337" t="s">
        <v>1337</v>
      </c>
      <c r="I110" s="337" t="s">
        <v>34</v>
      </c>
      <c r="J110" s="337" t="s">
        <v>611</v>
      </c>
      <c r="K110" s="338" t="s">
        <v>48</v>
      </c>
      <c r="L110" s="339" t="s">
        <v>1338</v>
      </c>
      <c r="M110" s="339" t="s">
        <v>1411</v>
      </c>
      <c r="N110" s="338">
        <v>486280</v>
      </c>
      <c r="O110" s="338" t="s">
        <v>1320</v>
      </c>
      <c r="P110" s="342">
        <v>43497</v>
      </c>
      <c r="Q110" s="343">
        <v>1048828353.51</v>
      </c>
      <c r="R110" s="343">
        <v>779886124.98400843</v>
      </c>
      <c r="S110" s="338">
        <v>31</v>
      </c>
      <c r="T110" s="340">
        <v>0.24111743375701944</v>
      </c>
      <c r="U110" s="340">
        <v>3.1169721278075642</v>
      </c>
      <c r="V110" s="340">
        <v>0.20983583819991947</v>
      </c>
      <c r="W110" s="340">
        <v>2.0570928498571446</v>
      </c>
      <c r="X110" s="340">
        <v>0.26659591757476298</v>
      </c>
      <c r="Y110" s="340">
        <v>2.0216452729304151</v>
      </c>
      <c r="Z110" s="340">
        <v>0.62768471634272949</v>
      </c>
      <c r="AA110" s="340">
        <v>3.5679634157096163</v>
      </c>
      <c r="AB110" s="340">
        <v>0.1268295866738699</v>
      </c>
      <c r="AC110" s="344">
        <v>0.79982215399249545</v>
      </c>
      <c r="AD110" s="482">
        <v>37098935000162</v>
      </c>
      <c r="AE110" s="341" t="s">
        <v>2318</v>
      </c>
      <c r="AF110" s="341" t="s">
        <v>2106</v>
      </c>
      <c r="AG110" s="345" t="s">
        <v>1427</v>
      </c>
      <c r="AH110" s="345" t="s">
        <v>2110</v>
      </c>
      <c r="AI110" s="345">
        <v>5000</v>
      </c>
      <c r="AJ110" s="345">
        <v>1000</v>
      </c>
      <c r="AK110" s="345">
        <v>1000</v>
      </c>
      <c r="AL110" s="340">
        <v>0.02</v>
      </c>
      <c r="AM110" s="340">
        <v>0.2</v>
      </c>
      <c r="AN110" s="340" t="s">
        <v>34</v>
      </c>
      <c r="AO110" s="338" t="s">
        <v>1323</v>
      </c>
      <c r="AP110" s="341" t="s">
        <v>13</v>
      </c>
      <c r="AQ110" s="347" t="s">
        <v>668</v>
      </c>
      <c r="AR110" s="340" t="s">
        <v>34</v>
      </c>
      <c r="AS110" s="340" t="s">
        <v>34</v>
      </c>
      <c r="AT110" s="340"/>
      <c r="AW110" s="597"/>
      <c r="AX110" s="598"/>
      <c r="AY110" s="598"/>
      <c r="AZ110" s="598"/>
      <c r="BA110" s="598"/>
      <c r="BB110" s="609"/>
      <c r="BC110" s="598"/>
      <c r="BD110" s="598"/>
      <c r="BE110" s="598"/>
      <c r="BF110" s="598"/>
      <c r="BG110" s="610"/>
      <c r="BH110" s="599"/>
      <c r="BI110" s="600"/>
      <c r="BJ110" s="600"/>
      <c r="BK110" s="600"/>
      <c r="BL110" s="210"/>
      <c r="BM110" s="599"/>
      <c r="BN110" s="599"/>
      <c r="BO110" s="599"/>
      <c r="BP110" s="599"/>
      <c r="BQ110" s="599"/>
      <c r="BR110" s="599"/>
      <c r="BS110" s="599"/>
      <c r="BT110" s="599"/>
      <c r="BU110" s="599"/>
      <c r="BV110" s="601"/>
      <c r="BW110" s="598"/>
    </row>
    <row r="111" spans="2:75" ht="15.75" customHeight="1">
      <c r="B111" s="334" t="s">
        <v>44</v>
      </c>
      <c r="C111" s="335">
        <v>30317454000151</v>
      </c>
      <c r="D111" s="336" t="s">
        <v>14</v>
      </c>
      <c r="E111" s="336" t="s">
        <v>614</v>
      </c>
      <c r="F111" s="336" t="s">
        <v>1316</v>
      </c>
      <c r="G111" s="337"/>
      <c r="H111" s="337" t="s">
        <v>865</v>
      </c>
      <c r="I111" s="337" t="s">
        <v>34</v>
      </c>
      <c r="J111" s="337" t="s">
        <v>608</v>
      </c>
      <c r="K111" s="338" t="s">
        <v>48</v>
      </c>
      <c r="L111" s="339" t="s">
        <v>1338</v>
      </c>
      <c r="M111" s="339" t="s">
        <v>34</v>
      </c>
      <c r="N111" s="338">
        <v>466999</v>
      </c>
      <c r="O111" s="338" t="s">
        <v>1320</v>
      </c>
      <c r="P111" s="342">
        <v>43250</v>
      </c>
      <c r="Q111" s="343">
        <v>919600065.28999996</v>
      </c>
      <c r="R111" s="343">
        <v>1280131051.1292856</v>
      </c>
      <c r="S111" s="338">
        <v>32</v>
      </c>
      <c r="T111" s="340">
        <v>2.224417102388565E-2</v>
      </c>
      <c r="U111" s="340">
        <v>0.28755474047350066</v>
      </c>
      <c r="V111" s="340">
        <v>-7.4490509258922311E-2</v>
      </c>
      <c r="W111" s="340">
        <v>-0.73025606728224435</v>
      </c>
      <c r="X111" s="340">
        <v>8.9518285016707555E-3</v>
      </c>
      <c r="Y111" s="340">
        <v>6.7883341722257559E-2</v>
      </c>
      <c r="Z111" s="340">
        <v>0.26898999762645048</v>
      </c>
      <c r="AA111" s="340">
        <v>1.5290263499086847</v>
      </c>
      <c r="AB111" s="340">
        <v>0.10942341614756879</v>
      </c>
      <c r="AC111" s="344">
        <v>-1.5405820092033824</v>
      </c>
      <c r="AD111" s="482">
        <v>30317436000170</v>
      </c>
      <c r="AE111" s="341" t="s">
        <v>2219</v>
      </c>
      <c r="AF111" s="341" t="s">
        <v>2115</v>
      </c>
      <c r="AG111" s="345" t="s">
        <v>1428</v>
      </c>
      <c r="AH111" s="345" t="s">
        <v>2110</v>
      </c>
      <c r="AI111" s="345">
        <v>500</v>
      </c>
      <c r="AJ111" s="345">
        <v>100</v>
      </c>
      <c r="AK111" s="345">
        <v>100</v>
      </c>
      <c r="AL111" s="340">
        <v>1.8500000000000003E-2</v>
      </c>
      <c r="AM111" s="340">
        <v>0.2</v>
      </c>
      <c r="AN111" s="340" t="s">
        <v>2138</v>
      </c>
      <c r="AO111" s="338" t="s">
        <v>1323</v>
      </c>
      <c r="AP111" s="341" t="s">
        <v>13</v>
      </c>
      <c r="AQ111" s="347" t="s">
        <v>668</v>
      </c>
      <c r="AR111" s="340">
        <v>4.6249999999999998E-3</v>
      </c>
      <c r="AS111" s="340">
        <v>4.6249999999999998E-3</v>
      </c>
      <c r="AT111" s="340"/>
      <c r="AW111" s="597"/>
      <c r="AX111" s="598"/>
      <c r="AY111" s="598"/>
      <c r="AZ111" s="598"/>
      <c r="BA111" s="598"/>
      <c r="BB111" s="609"/>
      <c r="BC111" s="598"/>
      <c r="BD111" s="598"/>
      <c r="BE111" s="598"/>
      <c r="BF111" s="598"/>
      <c r="BG111" s="610"/>
      <c r="BH111" s="599"/>
      <c r="BI111" s="600"/>
      <c r="BJ111" s="600"/>
      <c r="BK111" s="600"/>
      <c r="BL111" s="210"/>
      <c r="BM111" s="599"/>
      <c r="BN111" s="599"/>
      <c r="BO111" s="599"/>
      <c r="BP111" s="599"/>
      <c r="BQ111" s="599"/>
      <c r="BR111" s="599"/>
      <c r="BS111" s="599"/>
      <c r="BT111" s="599"/>
      <c r="BU111" s="599"/>
      <c r="BV111" s="601"/>
      <c r="BW111" s="598"/>
    </row>
    <row r="112" spans="2:75" ht="15.75" customHeight="1">
      <c r="B112" s="334" t="s">
        <v>1227</v>
      </c>
      <c r="C112" s="335">
        <v>8968733000126</v>
      </c>
      <c r="D112" s="336" t="s">
        <v>14</v>
      </c>
      <c r="E112" s="336" t="s">
        <v>607</v>
      </c>
      <c r="F112" s="336" t="s">
        <v>1316</v>
      </c>
      <c r="G112" s="337"/>
      <c r="H112" s="337" t="s">
        <v>34</v>
      </c>
      <c r="I112" s="337" t="s">
        <v>34</v>
      </c>
      <c r="J112" s="337" t="s">
        <v>608</v>
      </c>
      <c r="K112" s="338" t="s">
        <v>48</v>
      </c>
      <c r="L112" s="339" t="s">
        <v>1338</v>
      </c>
      <c r="M112" s="339" t="s">
        <v>34</v>
      </c>
      <c r="N112" s="338">
        <v>475823</v>
      </c>
      <c r="O112" s="338" t="s">
        <v>1320</v>
      </c>
      <c r="P112" s="342">
        <v>43298</v>
      </c>
      <c r="Q112" s="343">
        <v>252908691.58000001</v>
      </c>
      <c r="R112" s="343">
        <v>272855102.75111109</v>
      </c>
      <c r="S112" s="338">
        <v>32</v>
      </c>
      <c r="T112" s="340">
        <v>6.2686164008815215E-2</v>
      </c>
      <c r="U112" s="340">
        <v>0.81035627731320137</v>
      </c>
      <c r="V112" s="340">
        <v>-6.0534315190900023E-2</v>
      </c>
      <c r="W112" s="340">
        <v>-0.59343869959696416</v>
      </c>
      <c r="X112" s="340">
        <v>0.91773725006161389</v>
      </c>
      <c r="Y112" s="340">
        <v>6.9593682838707274</v>
      </c>
      <c r="Z112" s="340">
        <v>1.2319401624361705</v>
      </c>
      <c r="AA112" s="340">
        <v>7.0027472638278656</v>
      </c>
      <c r="AB112" s="340">
        <v>0.2314926452748359</v>
      </c>
      <c r="AC112" s="344">
        <v>-0.57399491205192155</v>
      </c>
      <c r="AD112" s="482">
        <v>42190558000127</v>
      </c>
      <c r="AE112" s="341" t="s">
        <v>2257</v>
      </c>
      <c r="AF112" s="341" t="s">
        <v>2106</v>
      </c>
      <c r="AG112" s="345" t="s">
        <v>1427</v>
      </c>
      <c r="AH112" s="345" t="s">
        <v>2110</v>
      </c>
      <c r="AI112" s="345">
        <v>50</v>
      </c>
      <c r="AJ112" s="345">
        <v>50</v>
      </c>
      <c r="AK112" s="345">
        <v>30</v>
      </c>
      <c r="AL112" s="340">
        <v>0.02</v>
      </c>
      <c r="AM112" s="340">
        <v>0.2</v>
      </c>
      <c r="AN112" s="340" t="s">
        <v>2124</v>
      </c>
      <c r="AO112" s="338" t="s">
        <v>1323</v>
      </c>
      <c r="AP112" s="341" t="s">
        <v>716</v>
      </c>
      <c r="AQ112" s="347" t="s">
        <v>659</v>
      </c>
      <c r="AR112" s="340">
        <v>5.3333333333333332E-3</v>
      </c>
      <c r="AS112" s="340">
        <v>5.3333333333333332E-3</v>
      </c>
      <c r="AT112" s="340"/>
      <c r="AW112" s="597"/>
      <c r="AX112" s="598"/>
      <c r="AY112" s="598"/>
      <c r="AZ112" s="598"/>
      <c r="BA112" s="598"/>
      <c r="BB112" s="609"/>
      <c r="BC112" s="598"/>
      <c r="BD112" s="598"/>
      <c r="BE112" s="598"/>
      <c r="BF112" s="598"/>
      <c r="BG112" s="610"/>
      <c r="BH112" s="599"/>
      <c r="BI112" s="600"/>
      <c r="BJ112" s="600"/>
      <c r="BK112" s="600"/>
      <c r="BL112" s="210"/>
      <c r="BM112" s="599"/>
      <c r="BN112" s="599"/>
      <c r="BO112" s="599"/>
      <c r="BP112" s="599"/>
      <c r="BQ112" s="599"/>
      <c r="BR112" s="599"/>
      <c r="BS112" s="599"/>
      <c r="BT112" s="599"/>
      <c r="BU112" s="599"/>
      <c r="BV112" s="601"/>
      <c r="BW112" s="598"/>
    </row>
    <row r="113" spans="2:75" ht="15.75" customHeight="1">
      <c r="B113" s="334" t="s">
        <v>29</v>
      </c>
      <c r="C113" s="335">
        <v>26269603000187</v>
      </c>
      <c r="D113" s="336" t="s">
        <v>14</v>
      </c>
      <c r="E113" s="336" t="s">
        <v>607</v>
      </c>
      <c r="F113" s="336" t="s">
        <v>1316</v>
      </c>
      <c r="G113" s="337"/>
      <c r="H113" s="337" t="s">
        <v>34</v>
      </c>
      <c r="I113" s="337" t="s">
        <v>34</v>
      </c>
      <c r="J113" s="337" t="s">
        <v>608</v>
      </c>
      <c r="K113" s="338" t="s">
        <v>48</v>
      </c>
      <c r="L113" s="339" t="s">
        <v>1338</v>
      </c>
      <c r="M113" s="339" t="s">
        <v>1411</v>
      </c>
      <c r="N113" s="338">
        <v>441449</v>
      </c>
      <c r="O113" s="338" t="s">
        <v>1320</v>
      </c>
      <c r="P113" s="342">
        <v>42888</v>
      </c>
      <c r="Q113" s="343">
        <v>567910066.63999999</v>
      </c>
      <c r="R113" s="343">
        <v>877725911.44996035</v>
      </c>
      <c r="S113" s="338">
        <v>32</v>
      </c>
      <c r="T113" s="340">
        <v>-5.0968458100829617E-3</v>
      </c>
      <c r="U113" s="340">
        <v>-6.5887920596280236E-2</v>
      </c>
      <c r="V113" s="340">
        <v>-0.2310007851061171</v>
      </c>
      <c r="W113" s="340">
        <v>-2.2645800995178273</v>
      </c>
      <c r="X113" s="340">
        <v>-0.12778272380462874</v>
      </c>
      <c r="Y113" s="340">
        <v>-0.96899960769037374</v>
      </c>
      <c r="Z113" s="340">
        <v>0.16887776287223843</v>
      </c>
      <c r="AA113" s="340">
        <v>0.95995595235431108</v>
      </c>
      <c r="AB113" s="340">
        <v>0.2465411218563105</v>
      </c>
      <c r="AC113" s="344">
        <v>-1.3358664000146074</v>
      </c>
      <c r="AD113" s="482">
        <v>26859564000178</v>
      </c>
      <c r="AE113" s="341" t="s">
        <v>2415</v>
      </c>
      <c r="AF113" s="341" t="s">
        <v>2109</v>
      </c>
      <c r="AG113" s="345" t="s">
        <v>59</v>
      </c>
      <c r="AH113" s="345" t="s">
        <v>2107</v>
      </c>
      <c r="AI113" s="345">
        <v>5000</v>
      </c>
      <c r="AJ113" s="345">
        <v>1000</v>
      </c>
      <c r="AK113" s="345">
        <v>5000</v>
      </c>
      <c r="AL113" s="340">
        <v>1.9E-2</v>
      </c>
      <c r="AM113" s="340">
        <v>0.2</v>
      </c>
      <c r="AN113" s="340" t="s">
        <v>2138</v>
      </c>
      <c r="AO113" s="338" t="s">
        <v>1323</v>
      </c>
      <c r="AP113" s="341" t="s">
        <v>716</v>
      </c>
      <c r="AQ113" s="347" t="s">
        <v>659</v>
      </c>
      <c r="AR113" s="340">
        <v>3.1666666666666666E-3</v>
      </c>
      <c r="AS113" s="340">
        <v>3.1666666666666666E-3</v>
      </c>
      <c r="AT113" s="340"/>
      <c r="AW113" s="597"/>
      <c r="AX113" s="598"/>
      <c r="AY113" s="598"/>
      <c r="AZ113" s="598"/>
      <c r="BA113" s="598"/>
      <c r="BB113" s="609"/>
      <c r="BC113" s="598"/>
      <c r="BD113" s="598"/>
      <c r="BE113" s="598"/>
      <c r="BF113" s="598"/>
      <c r="BG113" s="610"/>
      <c r="BH113" s="599"/>
      <c r="BI113" s="600"/>
      <c r="BJ113" s="600"/>
      <c r="BK113" s="600"/>
      <c r="BL113" s="210"/>
      <c r="BM113" s="599"/>
      <c r="BN113" s="599"/>
      <c r="BO113" s="599"/>
      <c r="BP113" s="599"/>
      <c r="BQ113" s="599"/>
      <c r="BR113" s="599"/>
      <c r="BS113" s="599"/>
      <c r="BT113" s="599"/>
      <c r="BU113" s="599"/>
      <c r="BV113" s="601"/>
      <c r="BW113" s="598"/>
    </row>
    <row r="114" spans="2:75" ht="15.75" customHeight="1">
      <c r="B114" s="334" t="s">
        <v>1233</v>
      </c>
      <c r="C114" s="335">
        <v>26831831000107</v>
      </c>
      <c r="D114" s="336" t="s">
        <v>13</v>
      </c>
      <c r="E114" s="336" t="s">
        <v>616</v>
      </c>
      <c r="F114" s="336" t="s">
        <v>617</v>
      </c>
      <c r="G114" s="337" t="s">
        <v>34</v>
      </c>
      <c r="H114" s="337" t="s">
        <v>1337</v>
      </c>
      <c r="I114" s="337" t="s">
        <v>34</v>
      </c>
      <c r="J114" s="337" t="s">
        <v>608</v>
      </c>
      <c r="K114" s="338" t="s">
        <v>48</v>
      </c>
      <c r="L114" s="339" t="s">
        <v>1338</v>
      </c>
      <c r="M114" s="339" t="s">
        <v>34</v>
      </c>
      <c r="N114" s="338">
        <v>441910</v>
      </c>
      <c r="O114" s="338" t="s">
        <v>1320</v>
      </c>
      <c r="P114" s="342">
        <v>42893</v>
      </c>
      <c r="Q114" s="343">
        <v>63957698.100000001</v>
      </c>
      <c r="R114" s="343">
        <v>75532302.811904743</v>
      </c>
      <c r="S114" s="338">
        <v>32</v>
      </c>
      <c r="T114" s="340">
        <v>6.6183773336040419E-2</v>
      </c>
      <c r="U114" s="340">
        <v>0.85557055575441487</v>
      </c>
      <c r="V114" s="340">
        <v>-3.7029445152347518E-2</v>
      </c>
      <c r="W114" s="340">
        <v>-0.36301237915564333</v>
      </c>
      <c r="X114" s="340">
        <v>-6.5127579573019956E-3</v>
      </c>
      <c r="Y114" s="340">
        <v>-4.9387426701412919E-2</v>
      </c>
      <c r="Z114" s="340">
        <v>0.14429017534658262</v>
      </c>
      <c r="AA114" s="340">
        <v>0.82019213385120615</v>
      </c>
      <c r="AB114" s="340">
        <v>8.2273851874342968E-2</v>
      </c>
      <c r="AC114" s="344">
        <v>-1.5984150454866048</v>
      </c>
      <c r="AD114" s="482">
        <v>39773766000144</v>
      </c>
      <c r="AE114" s="341" t="s">
        <v>2120</v>
      </c>
      <c r="AF114" s="341" t="s">
        <v>2106</v>
      </c>
      <c r="AG114" s="345" t="s">
        <v>1427</v>
      </c>
      <c r="AH114" s="345" t="s">
        <v>2110</v>
      </c>
      <c r="AI114" s="345">
        <v>20000</v>
      </c>
      <c r="AJ114" s="345">
        <v>5000</v>
      </c>
      <c r="AK114" s="345">
        <v>5000</v>
      </c>
      <c r="AL114" s="340">
        <v>0</v>
      </c>
      <c r="AM114" s="340" t="s">
        <v>34</v>
      </c>
      <c r="AN114" s="340" t="s">
        <v>34</v>
      </c>
      <c r="AO114" s="338" t="s">
        <v>1323</v>
      </c>
      <c r="AP114" s="341" t="s">
        <v>13</v>
      </c>
      <c r="AQ114" s="347" t="s">
        <v>674</v>
      </c>
      <c r="AR114" s="340">
        <v>3.8E-3</v>
      </c>
      <c r="AS114" s="340">
        <v>3.8E-3</v>
      </c>
      <c r="AT114" s="340"/>
      <c r="AW114" s="597"/>
      <c r="AX114" s="598"/>
      <c r="AY114" s="598"/>
      <c r="AZ114" s="598"/>
      <c r="BA114" s="598"/>
      <c r="BB114" s="609"/>
      <c r="BC114" s="598"/>
      <c r="BD114" s="598"/>
      <c r="BE114" s="598"/>
      <c r="BF114" s="598"/>
      <c r="BG114" s="610"/>
      <c r="BH114" s="599"/>
      <c r="BI114" s="600"/>
      <c r="BJ114" s="600"/>
      <c r="BK114" s="600"/>
      <c r="BL114" s="210"/>
      <c r="BM114" s="599"/>
      <c r="BN114" s="599"/>
      <c r="BO114" s="599"/>
      <c r="BP114" s="599"/>
      <c r="BQ114" s="599"/>
      <c r="BR114" s="599"/>
      <c r="BS114" s="599"/>
      <c r="BT114" s="599"/>
      <c r="BU114" s="599"/>
      <c r="BV114" s="601"/>
      <c r="BW114" s="598"/>
    </row>
    <row r="115" spans="2:75" ht="15.75" customHeight="1">
      <c r="B115" s="334" t="s">
        <v>42</v>
      </c>
      <c r="C115" s="335">
        <v>35432385000140</v>
      </c>
      <c r="D115" s="336" t="s">
        <v>13</v>
      </c>
      <c r="E115" s="336" t="s">
        <v>616</v>
      </c>
      <c r="F115" s="336" t="s">
        <v>619</v>
      </c>
      <c r="G115" s="337" t="s">
        <v>34</v>
      </c>
      <c r="H115" s="337" t="s">
        <v>865</v>
      </c>
      <c r="I115" s="337" t="s">
        <v>34</v>
      </c>
      <c r="J115" s="337" t="s">
        <v>611</v>
      </c>
      <c r="K115" s="338" t="s">
        <v>48</v>
      </c>
      <c r="L115" s="339" t="s">
        <v>1338</v>
      </c>
      <c r="M115" s="339" t="s">
        <v>1411</v>
      </c>
      <c r="N115" s="338">
        <v>518174</v>
      </c>
      <c r="O115" s="338" t="s">
        <v>1320</v>
      </c>
      <c r="P115" s="342">
        <v>43812</v>
      </c>
      <c r="Q115" s="343">
        <v>275704942.38</v>
      </c>
      <c r="R115" s="343">
        <v>509456336.94119078</v>
      </c>
      <c r="S115" s="338">
        <v>32</v>
      </c>
      <c r="T115" s="340">
        <v>-2.2602085514360826E-2</v>
      </c>
      <c r="U115" s="340">
        <v>-0.29218157095011316</v>
      </c>
      <c r="V115" s="340">
        <v>-1.7183388121116749E-2</v>
      </c>
      <c r="W115" s="340">
        <v>-0.16845466028825876</v>
      </c>
      <c r="X115" s="340">
        <v>6.2139612027473756E-2</v>
      </c>
      <c r="Y115" s="340">
        <v>0.47121596632042495</v>
      </c>
      <c r="Z115" s="340" t="s">
        <v>1414</v>
      </c>
      <c r="AA115" s="340" t="s">
        <v>1414</v>
      </c>
      <c r="AB115" s="340">
        <v>5.505618242627526E-2</v>
      </c>
      <c r="AC115" s="344">
        <v>-2.0519760939576344</v>
      </c>
      <c r="AD115" s="482">
        <v>32785900000188</v>
      </c>
      <c r="AE115" s="341" t="s">
        <v>2219</v>
      </c>
      <c r="AF115" s="341" t="s">
        <v>2115</v>
      </c>
      <c r="AG115" s="345" t="s">
        <v>1428</v>
      </c>
      <c r="AH115" s="345" t="s">
        <v>2107</v>
      </c>
      <c r="AI115" s="345">
        <v>500</v>
      </c>
      <c r="AJ115" s="345">
        <v>100</v>
      </c>
      <c r="AK115" s="345">
        <v>100</v>
      </c>
      <c r="AL115" s="340">
        <v>1.3500000000000002E-2</v>
      </c>
      <c r="AM115" s="340">
        <v>0.15</v>
      </c>
      <c r="AN115" s="340" t="s">
        <v>34</v>
      </c>
      <c r="AO115" s="338" t="s">
        <v>1323</v>
      </c>
      <c r="AP115" s="341" t="s">
        <v>13</v>
      </c>
      <c r="AQ115" s="347" t="s">
        <v>668</v>
      </c>
      <c r="AR115" s="340">
        <v>3.1499999999999996E-3</v>
      </c>
      <c r="AS115" s="340">
        <v>3.1499999999999996E-3</v>
      </c>
      <c r="AT115" s="340"/>
      <c r="AW115" s="597"/>
      <c r="AX115" s="598"/>
      <c r="AY115" s="598"/>
      <c r="AZ115" s="598"/>
      <c r="BA115" s="598"/>
      <c r="BB115" s="609"/>
      <c r="BC115" s="598"/>
      <c r="BD115" s="598"/>
      <c r="BE115" s="598"/>
      <c r="BF115" s="598"/>
      <c r="BG115" s="610"/>
      <c r="BH115" s="599"/>
      <c r="BI115" s="600"/>
      <c r="BJ115" s="600"/>
      <c r="BK115" s="600"/>
      <c r="BL115" s="210"/>
      <c r="BM115" s="599"/>
      <c r="BN115" s="599"/>
      <c r="BO115" s="599"/>
      <c r="BP115" s="599"/>
      <c r="BQ115" s="599"/>
      <c r="BR115" s="599"/>
      <c r="BS115" s="599"/>
      <c r="BT115" s="599"/>
      <c r="BU115" s="599"/>
      <c r="BV115" s="601"/>
      <c r="BW115" s="598"/>
    </row>
    <row r="116" spans="2:75" ht="15.75" customHeight="1">
      <c r="B116" s="334" t="s">
        <v>649</v>
      </c>
      <c r="C116" s="335">
        <v>17162002000180</v>
      </c>
      <c r="D116" s="336" t="s">
        <v>13</v>
      </c>
      <c r="E116" s="336" t="s">
        <v>615</v>
      </c>
      <c r="F116" s="336" t="s">
        <v>619</v>
      </c>
      <c r="G116" s="337" t="s">
        <v>34</v>
      </c>
      <c r="H116" s="337" t="s">
        <v>1336</v>
      </c>
      <c r="I116" s="337" t="s">
        <v>34</v>
      </c>
      <c r="J116" s="337" t="s">
        <v>611</v>
      </c>
      <c r="K116" s="338" t="s">
        <v>48</v>
      </c>
      <c r="L116" s="339" t="s">
        <v>1338</v>
      </c>
      <c r="M116" s="339" t="s">
        <v>34</v>
      </c>
      <c r="N116" s="338">
        <v>326860</v>
      </c>
      <c r="O116" s="338" t="s">
        <v>1320</v>
      </c>
      <c r="P116" s="342">
        <v>41284</v>
      </c>
      <c r="Q116" s="343">
        <v>1571070429.99</v>
      </c>
      <c r="R116" s="343">
        <v>1713894191.3927774</v>
      </c>
      <c r="S116" s="338">
        <v>32</v>
      </c>
      <c r="T116" s="340">
        <v>7.948046020993571E-2</v>
      </c>
      <c r="U116" s="340">
        <v>1.0274594222387934</v>
      </c>
      <c r="V116" s="340">
        <v>8.657037473191842E-2</v>
      </c>
      <c r="W116" s="340">
        <v>0.84867914079012341</v>
      </c>
      <c r="X116" s="340">
        <v>0.1113184730634984</v>
      </c>
      <c r="Y116" s="340">
        <v>0.84414820341553909</v>
      </c>
      <c r="Z116" s="340">
        <v>0.23752689770621971</v>
      </c>
      <c r="AA116" s="340">
        <v>1.3501798899943993</v>
      </c>
      <c r="AB116" s="340">
        <v>3.5259064666037732E-2</v>
      </c>
      <c r="AC116" s="344">
        <v>-0.38267250879237985</v>
      </c>
      <c r="AD116" s="482">
        <v>17248340000139</v>
      </c>
      <c r="AE116" s="341" t="s">
        <v>2341</v>
      </c>
      <c r="AF116" s="341" t="s">
        <v>2115</v>
      </c>
      <c r="AG116" s="345" t="s">
        <v>1428</v>
      </c>
      <c r="AH116" s="345" t="s">
        <v>2110</v>
      </c>
      <c r="AI116" s="345">
        <v>10000</v>
      </c>
      <c r="AJ116" s="345">
        <v>1000</v>
      </c>
      <c r="AK116" s="345">
        <v>0</v>
      </c>
      <c r="AL116" s="340">
        <v>0.02</v>
      </c>
      <c r="AM116" s="340">
        <v>0.2</v>
      </c>
      <c r="AN116" s="340" t="s">
        <v>64</v>
      </c>
      <c r="AO116" s="338" t="s">
        <v>1323</v>
      </c>
      <c r="AP116" s="341" t="s">
        <v>13</v>
      </c>
      <c r="AQ116" s="347" t="s">
        <v>668</v>
      </c>
      <c r="AR116" s="340">
        <v>5.0000000000000001E-3</v>
      </c>
      <c r="AS116" s="340">
        <v>5.0000000000000001E-3</v>
      </c>
      <c r="AT116" s="340"/>
      <c r="AW116" s="597"/>
      <c r="AX116" s="598"/>
      <c r="AY116" s="598"/>
      <c r="AZ116" s="598"/>
      <c r="BA116" s="598"/>
      <c r="BB116" s="609"/>
      <c r="BC116" s="598"/>
      <c r="BD116" s="598"/>
      <c r="BE116" s="598"/>
      <c r="BF116" s="598"/>
      <c r="BG116" s="610"/>
      <c r="BH116" s="599"/>
      <c r="BI116" s="600"/>
      <c r="BJ116" s="600"/>
      <c r="BK116" s="600"/>
      <c r="BL116" s="210"/>
      <c r="BM116" s="599"/>
      <c r="BN116" s="599"/>
      <c r="BO116" s="599"/>
      <c r="BP116" s="599"/>
      <c r="BQ116" s="599"/>
      <c r="BR116" s="599"/>
      <c r="BS116" s="599"/>
      <c r="BT116" s="599"/>
      <c r="BU116" s="599"/>
      <c r="BV116" s="601"/>
      <c r="BW116" s="598"/>
    </row>
    <row r="117" spans="2:75" ht="15.75" customHeight="1">
      <c r="B117" s="334" t="s">
        <v>183</v>
      </c>
      <c r="C117" s="335">
        <v>40920066000114</v>
      </c>
      <c r="D117" s="336" t="s">
        <v>14</v>
      </c>
      <c r="E117" s="336" t="s">
        <v>614</v>
      </c>
      <c r="F117" s="336" t="s">
        <v>610</v>
      </c>
      <c r="G117" s="337"/>
      <c r="H117" s="337" t="s">
        <v>865</v>
      </c>
      <c r="I117" s="337" t="s">
        <v>34</v>
      </c>
      <c r="J117" s="337" t="s">
        <v>608</v>
      </c>
      <c r="K117" s="338" t="s">
        <v>48</v>
      </c>
      <c r="L117" s="339" t="s">
        <v>1338</v>
      </c>
      <c r="M117" s="339" t="s">
        <v>34</v>
      </c>
      <c r="N117" s="338">
        <v>588849</v>
      </c>
      <c r="O117" s="338" t="s">
        <v>1320</v>
      </c>
      <c r="P117" s="342">
        <v>44277</v>
      </c>
      <c r="Q117" s="343">
        <v>110252563.78</v>
      </c>
      <c r="R117" s="343">
        <v>55398032.074920669</v>
      </c>
      <c r="S117" s="338">
        <v>32</v>
      </c>
      <c r="T117" s="340">
        <v>0.1008306491902784</v>
      </c>
      <c r="U117" s="340">
        <v>1.3034574823467759</v>
      </c>
      <c r="V117" s="340">
        <v>0.12992078833859289</v>
      </c>
      <c r="W117" s="340">
        <v>1.2736581464434777</v>
      </c>
      <c r="X117" s="340" t="s">
        <v>1414</v>
      </c>
      <c r="Y117" s="340" t="s">
        <v>1414</v>
      </c>
      <c r="Z117" s="340" t="s">
        <v>1414</v>
      </c>
      <c r="AA117" s="340" t="s">
        <v>1414</v>
      </c>
      <c r="AB117" s="340">
        <v>0.10230597832481304</v>
      </c>
      <c r="AC117" s="344">
        <v>0.29551165184830996</v>
      </c>
      <c r="AD117" s="482">
        <v>0</v>
      </c>
      <c r="AE117" s="341" t="s">
        <v>2220</v>
      </c>
      <c r="AF117" s="341" t="s">
        <v>2106</v>
      </c>
      <c r="AG117" s="345" t="s">
        <v>1427</v>
      </c>
      <c r="AH117" s="345" t="s">
        <v>2110</v>
      </c>
      <c r="AI117" s="345">
        <v>500</v>
      </c>
      <c r="AJ117" s="345">
        <v>500</v>
      </c>
      <c r="AK117" s="345">
        <v>500</v>
      </c>
      <c r="AL117" s="340">
        <v>1.8000000000000002E-2</v>
      </c>
      <c r="AM117" s="340">
        <v>0.2</v>
      </c>
      <c r="AN117" s="340" t="s">
        <v>34</v>
      </c>
      <c r="AO117" s="338" t="s">
        <v>1323</v>
      </c>
      <c r="AP117" s="341" t="s">
        <v>13</v>
      </c>
      <c r="AQ117" s="347" t="s">
        <v>674</v>
      </c>
      <c r="AR117" s="340">
        <v>4.0000000000000001E-3</v>
      </c>
      <c r="AS117" s="340">
        <v>4.0000000000000001E-3</v>
      </c>
      <c r="AT117" s="340"/>
      <c r="AW117" s="597"/>
      <c r="AX117" s="598"/>
      <c r="AY117" s="598"/>
      <c r="AZ117" s="598"/>
      <c r="BA117" s="598"/>
      <c r="BB117" s="609"/>
      <c r="BC117" s="598"/>
      <c r="BD117" s="598"/>
      <c r="BE117" s="598"/>
      <c r="BF117" s="598"/>
      <c r="BG117" s="610"/>
      <c r="BH117" s="599"/>
      <c r="BI117" s="600"/>
      <c r="BJ117" s="600"/>
      <c r="BK117" s="600"/>
      <c r="BL117" s="210"/>
      <c r="BM117" s="599"/>
      <c r="BN117" s="599"/>
      <c r="BO117" s="599"/>
      <c r="BP117" s="599"/>
      <c r="BQ117" s="599"/>
      <c r="BR117" s="599"/>
      <c r="BS117" s="599"/>
      <c r="BT117" s="599"/>
      <c r="BU117" s="599"/>
      <c r="BV117" s="601"/>
      <c r="BW117" s="598"/>
    </row>
    <row r="118" spans="2:75" ht="15.75" customHeight="1">
      <c r="B118" s="334" t="s">
        <v>204</v>
      </c>
      <c r="C118" s="335">
        <v>21917184000129</v>
      </c>
      <c r="D118" s="336" t="s">
        <v>14</v>
      </c>
      <c r="E118" s="336" t="s">
        <v>607</v>
      </c>
      <c r="F118" s="336" t="s">
        <v>689</v>
      </c>
      <c r="G118" s="337"/>
      <c r="H118" s="337" t="s">
        <v>34</v>
      </c>
      <c r="I118" s="337" t="s">
        <v>34</v>
      </c>
      <c r="J118" s="337" t="s">
        <v>608</v>
      </c>
      <c r="K118" s="338" t="s">
        <v>48</v>
      </c>
      <c r="L118" s="339"/>
      <c r="M118" s="339" t="s">
        <v>34</v>
      </c>
      <c r="N118" s="338">
        <v>394181</v>
      </c>
      <c r="O118" s="338" t="s">
        <v>1320</v>
      </c>
      <c r="P118" s="342">
        <v>42073</v>
      </c>
      <c r="Q118" s="343">
        <v>665684292.61000001</v>
      </c>
      <c r="R118" s="343">
        <v>677083891.94674587</v>
      </c>
      <c r="S118" s="338">
        <v>32</v>
      </c>
      <c r="T118" s="340">
        <v>0.21552859777821887</v>
      </c>
      <c r="U118" s="340">
        <v>2.7861802506455966</v>
      </c>
      <c r="V118" s="340">
        <v>-7.3503415709020525E-2</v>
      </c>
      <c r="W118" s="340">
        <v>-0.72057924991366651</v>
      </c>
      <c r="X118" s="340">
        <v>-8.4533412716444878E-2</v>
      </c>
      <c r="Y118" s="340">
        <v>-0.64103222501504042</v>
      </c>
      <c r="Z118" s="340">
        <v>0.34064458661005426</v>
      </c>
      <c r="AA118" s="340">
        <v>1.9363342632681859</v>
      </c>
      <c r="AB118" s="340">
        <v>0.27224075131937275</v>
      </c>
      <c r="AC118" s="344">
        <v>-0.50119303286451167</v>
      </c>
      <c r="AD118" s="482">
        <v>21917206000150</v>
      </c>
      <c r="AE118" s="341" t="s">
        <v>2243</v>
      </c>
      <c r="AF118" s="341" t="s">
        <v>2115</v>
      </c>
      <c r="AG118" s="345" t="s">
        <v>1428</v>
      </c>
      <c r="AH118" s="345" t="s">
        <v>2110</v>
      </c>
      <c r="AI118" s="345">
        <v>10000</v>
      </c>
      <c r="AJ118" s="345">
        <v>5000</v>
      </c>
      <c r="AK118" s="345">
        <v>5000</v>
      </c>
      <c r="AL118" s="340">
        <v>0.02</v>
      </c>
      <c r="AM118" s="340">
        <v>0.2</v>
      </c>
      <c r="AN118" s="340" t="s">
        <v>666</v>
      </c>
      <c r="AO118" s="338" t="s">
        <v>1323</v>
      </c>
      <c r="AP118" s="341" t="s">
        <v>716</v>
      </c>
      <c r="AQ118" s="347" t="s">
        <v>670</v>
      </c>
      <c r="AR118" s="340">
        <v>4.4999999999999997E-3</v>
      </c>
      <c r="AS118" s="340">
        <v>4.4999999999999997E-3</v>
      </c>
      <c r="AT118" s="340"/>
      <c r="AW118" s="597"/>
      <c r="AX118" s="598"/>
      <c r="AY118" s="598"/>
      <c r="AZ118" s="598"/>
      <c r="BA118" s="598"/>
      <c r="BB118" s="609"/>
      <c r="BC118" s="598"/>
      <c r="BD118" s="598"/>
      <c r="BE118" s="598"/>
      <c r="BF118" s="598"/>
      <c r="BG118" s="610"/>
      <c r="BH118" s="599"/>
      <c r="BI118" s="600"/>
      <c r="BJ118" s="600"/>
      <c r="BK118" s="600"/>
      <c r="BL118" s="210"/>
      <c r="BM118" s="599"/>
      <c r="BN118" s="599"/>
      <c r="BO118" s="599"/>
      <c r="BP118" s="599"/>
      <c r="BQ118" s="599"/>
      <c r="BR118" s="599"/>
      <c r="BS118" s="599"/>
      <c r="BT118" s="599"/>
      <c r="BU118" s="599"/>
      <c r="BV118" s="601"/>
      <c r="BW118" s="598"/>
    </row>
    <row r="119" spans="2:75" ht="15.75" customHeight="1">
      <c r="B119" s="334" t="s">
        <v>131</v>
      </c>
      <c r="C119" s="335">
        <v>8323402000139</v>
      </c>
      <c r="D119" s="336" t="s">
        <v>14</v>
      </c>
      <c r="E119" s="336" t="s">
        <v>607</v>
      </c>
      <c r="F119" s="336"/>
      <c r="G119" s="337"/>
      <c r="H119" s="337" t="s">
        <v>34</v>
      </c>
      <c r="I119" s="337" t="s">
        <v>34</v>
      </c>
      <c r="J119" s="337" t="s">
        <v>608</v>
      </c>
      <c r="K119" s="338" t="s">
        <v>48</v>
      </c>
      <c r="L119" s="339"/>
      <c r="M119" s="339" t="s">
        <v>1411</v>
      </c>
      <c r="N119" s="338">
        <v>212962</v>
      </c>
      <c r="O119" s="338" t="s">
        <v>1320</v>
      </c>
      <c r="P119" s="342">
        <v>39637</v>
      </c>
      <c r="Q119" s="343">
        <v>776566893.41999996</v>
      </c>
      <c r="R119" s="343">
        <v>1304257432.337023</v>
      </c>
      <c r="S119" s="338">
        <v>32</v>
      </c>
      <c r="T119" s="340">
        <v>-0.13040532884291178</v>
      </c>
      <c r="U119" s="340">
        <v>-1.685775138642801</v>
      </c>
      <c r="V119" s="340">
        <v>-0.35033315901940032</v>
      </c>
      <c r="W119" s="340">
        <v>-3.4344363797382589</v>
      </c>
      <c r="X119" s="340">
        <v>-0.20736963724060431</v>
      </c>
      <c r="Y119" s="340">
        <v>-1.572521630077836</v>
      </c>
      <c r="Z119" s="340">
        <v>-6.6470713024383121E-2</v>
      </c>
      <c r="AA119" s="340">
        <v>-0.37784108185555121</v>
      </c>
      <c r="AB119" s="340">
        <v>0.28344950058232576</v>
      </c>
      <c r="AC119" s="344">
        <v>-1.7217030490215228</v>
      </c>
      <c r="AD119" s="482">
        <v>15165493000197</v>
      </c>
      <c r="AE119" s="341" t="s">
        <v>2173</v>
      </c>
      <c r="AF119" s="341" t="s">
        <v>2115</v>
      </c>
      <c r="AG119" s="345" t="s">
        <v>1428</v>
      </c>
      <c r="AH119" s="345" t="s">
        <v>2110</v>
      </c>
      <c r="AI119" s="345">
        <v>150000</v>
      </c>
      <c r="AJ119" s="345">
        <v>10000</v>
      </c>
      <c r="AK119" s="345">
        <v>150000</v>
      </c>
      <c r="AL119" s="340">
        <v>1.8000000000000002E-2</v>
      </c>
      <c r="AM119" s="340">
        <v>0.2</v>
      </c>
      <c r="AN119" s="340" t="s">
        <v>666</v>
      </c>
      <c r="AO119" s="338" t="s">
        <v>1323</v>
      </c>
      <c r="AP119" s="341" t="s">
        <v>716</v>
      </c>
      <c r="AQ119" s="347" t="s">
        <v>665</v>
      </c>
      <c r="AR119" s="340" t="s">
        <v>34</v>
      </c>
      <c r="AS119" s="340" t="s">
        <v>34</v>
      </c>
      <c r="AT119" s="340"/>
      <c r="AW119" s="597"/>
      <c r="AX119" s="598"/>
      <c r="AY119" s="598"/>
      <c r="AZ119" s="598"/>
      <c r="BA119" s="598"/>
      <c r="BB119" s="609"/>
      <c r="BC119" s="598"/>
      <c r="BD119" s="598"/>
      <c r="BE119" s="598"/>
      <c r="BF119" s="598"/>
      <c r="BG119" s="610"/>
      <c r="BH119" s="599"/>
      <c r="BI119" s="600"/>
      <c r="BJ119" s="600"/>
      <c r="BK119" s="600"/>
      <c r="BL119" s="210"/>
      <c r="BM119" s="599"/>
      <c r="BN119" s="599"/>
      <c r="BO119" s="599"/>
      <c r="BP119" s="599"/>
      <c r="BQ119" s="599"/>
      <c r="BR119" s="599"/>
      <c r="BS119" s="599"/>
      <c r="BT119" s="599"/>
      <c r="BU119" s="599"/>
      <c r="BV119" s="601"/>
      <c r="BW119" s="598"/>
    </row>
    <row r="120" spans="2:75" ht="15.75" customHeight="1">
      <c r="B120" s="334" t="s">
        <v>25</v>
      </c>
      <c r="C120" s="335">
        <v>38954217000103</v>
      </c>
      <c r="D120" s="336" t="s">
        <v>14</v>
      </c>
      <c r="E120" s="336" t="s">
        <v>614</v>
      </c>
      <c r="F120" s="336"/>
      <c r="G120" s="337"/>
      <c r="H120" s="337" t="s">
        <v>1337</v>
      </c>
      <c r="I120" s="337" t="s">
        <v>34</v>
      </c>
      <c r="J120" s="337" t="s">
        <v>608</v>
      </c>
      <c r="K120" s="338" t="s">
        <v>48</v>
      </c>
      <c r="L120" s="339" t="s">
        <v>1338</v>
      </c>
      <c r="M120" s="339" t="s">
        <v>34</v>
      </c>
      <c r="N120" s="338">
        <v>558958</v>
      </c>
      <c r="O120" s="338" t="s">
        <v>1320</v>
      </c>
      <c r="P120" s="342">
        <v>44134</v>
      </c>
      <c r="Q120" s="343">
        <v>113915525.48999999</v>
      </c>
      <c r="R120" s="343">
        <v>131745544.59190477</v>
      </c>
      <c r="S120" s="338">
        <v>32</v>
      </c>
      <c r="T120" s="340">
        <v>9.9095753851614621E-2</v>
      </c>
      <c r="U120" s="340">
        <v>1.2810301516846239</v>
      </c>
      <c r="V120" s="340">
        <v>-7.4712548951456292E-2</v>
      </c>
      <c r="W120" s="340">
        <v>-0.73243279871103373</v>
      </c>
      <c r="X120" s="340" t="s">
        <v>1414</v>
      </c>
      <c r="Y120" s="340" t="s">
        <v>1414</v>
      </c>
      <c r="Z120" s="340" t="s">
        <v>1414</v>
      </c>
      <c r="AA120" s="340" t="s">
        <v>1414</v>
      </c>
      <c r="AB120" s="340">
        <v>0.20534153784388451</v>
      </c>
      <c r="AC120" s="344">
        <v>-0.74894530881111809</v>
      </c>
      <c r="AD120" s="482">
        <v>38948845000186</v>
      </c>
      <c r="AE120" s="341" t="s">
        <v>2266</v>
      </c>
      <c r="AF120" s="341" t="s">
        <v>2106</v>
      </c>
      <c r="AG120" s="345" t="s">
        <v>1427</v>
      </c>
      <c r="AH120" s="345" t="s">
        <v>2110</v>
      </c>
      <c r="AI120" s="345">
        <v>1000</v>
      </c>
      <c r="AJ120" s="345">
        <v>0</v>
      </c>
      <c r="AK120" s="345">
        <v>1000</v>
      </c>
      <c r="AL120" s="340">
        <v>1.8500000000000003E-2</v>
      </c>
      <c r="AM120" s="340">
        <v>0.2</v>
      </c>
      <c r="AN120" s="340" t="s">
        <v>34</v>
      </c>
      <c r="AO120" s="338" t="s">
        <v>1323</v>
      </c>
      <c r="AP120" s="341" t="s">
        <v>13</v>
      </c>
      <c r="AQ120" s="347" t="s">
        <v>668</v>
      </c>
      <c r="AR120" s="340">
        <v>4.933333333333333E-3</v>
      </c>
      <c r="AS120" s="340">
        <v>4.933333333333333E-3</v>
      </c>
      <c r="AT120" s="340"/>
      <c r="AW120" s="597"/>
      <c r="AX120" s="598"/>
      <c r="AY120" s="598"/>
      <c r="AZ120" s="598"/>
      <c r="BA120" s="598"/>
      <c r="BB120" s="609"/>
      <c r="BC120" s="598"/>
      <c r="BD120" s="598"/>
      <c r="BE120" s="598"/>
      <c r="BF120" s="598"/>
      <c r="BG120" s="610"/>
      <c r="BH120" s="599"/>
      <c r="BI120" s="600"/>
      <c r="BJ120" s="600"/>
      <c r="BK120" s="600"/>
      <c r="BL120" s="210"/>
      <c r="BM120" s="599"/>
      <c r="BN120" s="599"/>
      <c r="BO120" s="599"/>
      <c r="BP120" s="599"/>
      <c r="BQ120" s="599"/>
      <c r="BR120" s="599"/>
      <c r="BS120" s="599"/>
      <c r="BT120" s="599"/>
      <c r="BU120" s="599"/>
      <c r="BV120" s="601"/>
      <c r="BW120" s="598"/>
    </row>
    <row r="121" spans="2:75" ht="15.75" customHeight="1">
      <c r="B121" s="334" t="s">
        <v>991</v>
      </c>
      <c r="C121" s="335">
        <v>29544764000120</v>
      </c>
      <c r="D121" s="336" t="s">
        <v>14</v>
      </c>
      <c r="E121" s="336" t="s">
        <v>607</v>
      </c>
      <c r="F121" s="336"/>
      <c r="G121" s="337"/>
      <c r="H121" s="337" t="s">
        <v>34</v>
      </c>
      <c r="I121" s="337" t="s">
        <v>34</v>
      </c>
      <c r="J121" s="337" t="s">
        <v>611</v>
      </c>
      <c r="K121" s="338" t="s">
        <v>48</v>
      </c>
      <c r="L121" s="339" t="s">
        <v>1338</v>
      </c>
      <c r="M121" s="339" t="s">
        <v>1411</v>
      </c>
      <c r="N121" s="338">
        <v>5193</v>
      </c>
      <c r="O121" s="338" t="s">
        <v>1320</v>
      </c>
      <c r="P121" s="342">
        <v>33057</v>
      </c>
      <c r="Q121" s="343">
        <v>414737901.98000002</v>
      </c>
      <c r="R121" s="343">
        <v>520221268.86321473</v>
      </c>
      <c r="S121" s="338">
        <v>32</v>
      </c>
      <c r="T121" s="340">
        <v>-0.23184698250786928</v>
      </c>
      <c r="U121" s="340">
        <v>-2.9971311950904429</v>
      </c>
      <c r="V121" s="340">
        <v>-0.25899622175713122</v>
      </c>
      <c r="W121" s="340">
        <v>-2.5390289880273396</v>
      </c>
      <c r="X121" s="340">
        <v>-0.11999409528352445</v>
      </c>
      <c r="Y121" s="340">
        <v>-0.90993702272829979</v>
      </c>
      <c r="Z121" s="340">
        <v>0.18404449020464853</v>
      </c>
      <c r="AA121" s="340">
        <v>1.0461685473867106</v>
      </c>
      <c r="AB121" s="340">
        <v>0.23640248373527464</v>
      </c>
      <c r="AC121" s="344">
        <v>-1.5600155008449339</v>
      </c>
      <c r="AD121" s="482">
        <v>11435298000189</v>
      </c>
      <c r="AE121" s="341" t="s">
        <v>2279</v>
      </c>
      <c r="AF121" s="341" t="s">
        <v>2115</v>
      </c>
      <c r="AG121" s="345" t="s">
        <v>1428</v>
      </c>
      <c r="AH121" s="345" t="s">
        <v>2107</v>
      </c>
      <c r="AI121" s="345">
        <v>20000</v>
      </c>
      <c r="AJ121" s="345">
        <v>5000</v>
      </c>
      <c r="AK121" s="345">
        <v>0</v>
      </c>
      <c r="AL121" s="340">
        <v>0.02</v>
      </c>
      <c r="AM121" s="340">
        <v>0.2</v>
      </c>
      <c r="AN121" s="340" t="s">
        <v>2138</v>
      </c>
      <c r="AO121" s="338" t="s">
        <v>1323</v>
      </c>
      <c r="AP121" s="341" t="s">
        <v>716</v>
      </c>
      <c r="AQ121" s="347" t="s">
        <v>659</v>
      </c>
      <c r="AR121" s="340">
        <v>3.3339999999999997E-3</v>
      </c>
      <c r="AS121" s="340">
        <v>3.3339999999999997E-3</v>
      </c>
      <c r="AT121" s="340"/>
      <c r="AW121" s="597"/>
      <c r="AX121" s="598"/>
      <c r="AY121" s="598"/>
      <c r="AZ121" s="598"/>
      <c r="BA121" s="598"/>
      <c r="BB121" s="609"/>
      <c r="BC121" s="598"/>
      <c r="BD121" s="598"/>
      <c r="BE121" s="598"/>
      <c r="BF121" s="598"/>
      <c r="BG121" s="610"/>
      <c r="BH121" s="599"/>
      <c r="BI121" s="600"/>
      <c r="BJ121" s="600"/>
      <c r="BK121" s="600"/>
      <c r="BL121" s="210"/>
      <c r="BM121" s="599"/>
      <c r="BN121" s="599"/>
      <c r="BO121" s="599"/>
      <c r="BP121" s="599"/>
      <c r="BQ121" s="599"/>
      <c r="BR121" s="599"/>
      <c r="BS121" s="599"/>
      <c r="BT121" s="599"/>
      <c r="BU121" s="599"/>
      <c r="BV121" s="601"/>
      <c r="BW121" s="598"/>
    </row>
    <row r="122" spans="2:75" ht="15.75" customHeight="1">
      <c r="B122" s="334" t="s">
        <v>247</v>
      </c>
      <c r="C122" s="335">
        <v>11228311000129</v>
      </c>
      <c r="D122" s="336" t="s">
        <v>14</v>
      </c>
      <c r="E122" s="336" t="s">
        <v>607</v>
      </c>
      <c r="F122" s="336"/>
      <c r="G122" s="337"/>
      <c r="H122" s="337" t="s">
        <v>34</v>
      </c>
      <c r="I122" s="337" t="s">
        <v>34</v>
      </c>
      <c r="J122" s="337" t="s">
        <v>608</v>
      </c>
      <c r="K122" s="338" t="s">
        <v>48</v>
      </c>
      <c r="L122" s="339" t="s">
        <v>1338</v>
      </c>
      <c r="M122" s="339" t="s">
        <v>34</v>
      </c>
      <c r="N122" s="338">
        <v>241474</v>
      </c>
      <c r="O122" s="338" t="s">
        <v>1320</v>
      </c>
      <c r="P122" s="342">
        <v>40147</v>
      </c>
      <c r="Q122" s="343">
        <v>74540441.890000001</v>
      </c>
      <c r="R122" s="343">
        <v>93104303.508055508</v>
      </c>
      <c r="S122" s="338">
        <v>32</v>
      </c>
      <c r="T122" s="340">
        <v>-3.8411846663696125E-2</v>
      </c>
      <c r="U122" s="340">
        <v>-0.49655743909837974</v>
      </c>
      <c r="V122" s="340">
        <v>-0.19306201039753179</v>
      </c>
      <c r="W122" s="340">
        <v>-1.8926532501537232</v>
      </c>
      <c r="X122" s="340">
        <v>-7.5341292227378287E-2</v>
      </c>
      <c r="Y122" s="340">
        <v>-0.57132670550078568</v>
      </c>
      <c r="Z122" s="340">
        <v>0.10043324414943022</v>
      </c>
      <c r="AA122" s="340">
        <v>0.57089511902427192</v>
      </c>
      <c r="AB122" s="340">
        <v>0.24839376536553978</v>
      </c>
      <c r="AC122" s="344">
        <v>-1.1303733076942106</v>
      </c>
      <c r="AD122" s="482">
        <v>11228490000102</v>
      </c>
      <c r="AE122" s="341" t="s">
        <v>2285</v>
      </c>
      <c r="AF122" s="341" t="s">
        <v>2115</v>
      </c>
      <c r="AG122" s="345" t="s">
        <v>1428</v>
      </c>
      <c r="AH122" s="345" t="s">
        <v>2110</v>
      </c>
      <c r="AI122" s="345">
        <v>100000</v>
      </c>
      <c r="AJ122" s="345">
        <v>50000</v>
      </c>
      <c r="AK122" s="345">
        <v>100000</v>
      </c>
      <c r="AL122" s="340">
        <v>2.6000000000000002E-2</v>
      </c>
      <c r="AM122" s="340" t="s">
        <v>34</v>
      </c>
      <c r="AN122" s="340" t="s">
        <v>2124</v>
      </c>
      <c r="AO122" s="338" t="s">
        <v>1323</v>
      </c>
      <c r="AP122" s="341" t="s">
        <v>716</v>
      </c>
      <c r="AQ122" s="347" t="s">
        <v>659</v>
      </c>
      <c r="AR122" s="340">
        <v>5.1999999999999998E-3</v>
      </c>
      <c r="AS122" s="340">
        <v>5.1999999999999998E-3</v>
      </c>
      <c r="AT122" s="340"/>
      <c r="AW122" s="597"/>
      <c r="AX122" s="598"/>
      <c r="AY122" s="598"/>
      <c r="AZ122" s="598"/>
      <c r="BA122" s="598"/>
      <c r="BB122" s="609"/>
      <c r="BC122" s="598"/>
      <c r="BD122" s="598"/>
      <c r="BE122" s="598"/>
      <c r="BF122" s="598"/>
      <c r="BG122" s="610"/>
      <c r="BH122" s="599"/>
      <c r="BI122" s="600"/>
      <c r="BJ122" s="600"/>
      <c r="BK122" s="600"/>
      <c r="BL122" s="210"/>
      <c r="BM122" s="599"/>
      <c r="BN122" s="599"/>
      <c r="BO122" s="599"/>
      <c r="BP122" s="599"/>
      <c r="BQ122" s="599"/>
      <c r="BR122" s="599"/>
      <c r="BS122" s="599"/>
      <c r="BT122" s="599"/>
      <c r="BU122" s="599"/>
      <c r="BV122" s="601"/>
      <c r="BW122" s="598"/>
    </row>
    <row r="123" spans="2:75" ht="15.75" customHeight="1">
      <c r="B123" s="334" t="s">
        <v>294</v>
      </c>
      <c r="C123" s="335">
        <v>30995144000196</v>
      </c>
      <c r="D123" s="336" t="s">
        <v>14</v>
      </c>
      <c r="E123" s="336" t="s">
        <v>614</v>
      </c>
      <c r="F123" s="336"/>
      <c r="G123" s="337"/>
      <c r="H123" s="337" t="s">
        <v>865</v>
      </c>
      <c r="I123" s="337" t="s">
        <v>34</v>
      </c>
      <c r="J123" s="337" t="s">
        <v>608</v>
      </c>
      <c r="K123" s="338" t="s">
        <v>48</v>
      </c>
      <c r="L123" s="339" t="s">
        <v>1338</v>
      </c>
      <c r="M123" s="339" t="s">
        <v>34</v>
      </c>
      <c r="N123" s="338">
        <v>489719</v>
      </c>
      <c r="O123" s="338" t="s">
        <v>1320</v>
      </c>
      <c r="P123" s="342">
        <v>43510</v>
      </c>
      <c r="Q123" s="343">
        <v>108989077.92</v>
      </c>
      <c r="R123" s="343">
        <v>99473231.504523709</v>
      </c>
      <c r="S123" s="338">
        <v>32</v>
      </c>
      <c r="T123" s="340">
        <v>0.17462574269071296</v>
      </c>
      <c r="U123" s="340">
        <v>2.2574210594541961</v>
      </c>
      <c r="V123" s="340">
        <v>0.20878985687777551</v>
      </c>
      <c r="W123" s="340">
        <v>2.0468387354154713</v>
      </c>
      <c r="X123" s="340">
        <v>0.256426538722069</v>
      </c>
      <c r="Y123" s="340">
        <v>1.9445290257154821</v>
      </c>
      <c r="Z123" s="340">
        <v>0.56225577791541759</v>
      </c>
      <c r="AA123" s="340">
        <v>3.1960441183949144</v>
      </c>
      <c r="AB123" s="340">
        <v>0.14846749223179398</v>
      </c>
      <c r="AC123" s="344">
        <v>0.69734393400867145</v>
      </c>
      <c r="AD123" s="482">
        <v>30995158000100</v>
      </c>
      <c r="AE123" s="341" t="s">
        <v>2323</v>
      </c>
      <c r="AF123" s="341" t="s">
        <v>2109</v>
      </c>
      <c r="AG123" s="345" t="s">
        <v>59</v>
      </c>
      <c r="AH123" s="345" t="s">
        <v>2110</v>
      </c>
      <c r="AI123" s="345">
        <v>1000</v>
      </c>
      <c r="AJ123" s="345">
        <v>500</v>
      </c>
      <c r="AK123" s="345">
        <v>1000</v>
      </c>
      <c r="AL123" s="340">
        <v>0.02</v>
      </c>
      <c r="AM123" s="340">
        <v>0.2</v>
      </c>
      <c r="AN123" s="340" t="s">
        <v>64</v>
      </c>
      <c r="AO123" s="338" t="s">
        <v>1323</v>
      </c>
      <c r="AP123" s="341" t="s">
        <v>13</v>
      </c>
      <c r="AQ123" s="347" t="s">
        <v>668</v>
      </c>
      <c r="AR123" s="340">
        <v>5.3333333333333332E-3</v>
      </c>
      <c r="AS123" s="340">
        <v>5.3333333333333332E-3</v>
      </c>
      <c r="AT123" s="340"/>
      <c r="AW123" s="597"/>
      <c r="AX123" s="598"/>
      <c r="AY123" s="598"/>
      <c r="AZ123" s="598"/>
      <c r="BA123" s="598"/>
      <c r="BB123" s="609"/>
      <c r="BC123" s="598"/>
      <c r="BD123" s="598"/>
      <c r="BE123" s="598"/>
      <c r="BF123" s="598"/>
      <c r="BG123" s="610"/>
      <c r="BH123" s="599"/>
      <c r="BI123" s="600"/>
      <c r="BJ123" s="600"/>
      <c r="BK123" s="600"/>
      <c r="BL123" s="210"/>
      <c r="BM123" s="599"/>
      <c r="BN123" s="599"/>
      <c r="BO123" s="599"/>
      <c r="BP123" s="599"/>
      <c r="BQ123" s="599"/>
      <c r="BR123" s="599"/>
      <c r="BS123" s="599"/>
      <c r="BT123" s="599"/>
      <c r="BU123" s="599"/>
      <c r="BV123" s="601"/>
      <c r="BW123" s="598"/>
    </row>
    <row r="124" spans="2:75" ht="15.75" customHeight="1">
      <c r="B124" s="334" t="s">
        <v>1306</v>
      </c>
      <c r="C124" s="335">
        <v>15334585000153</v>
      </c>
      <c r="D124" s="336" t="s">
        <v>14</v>
      </c>
      <c r="E124" s="336" t="s">
        <v>607</v>
      </c>
      <c r="F124" s="336"/>
      <c r="G124" s="337"/>
      <c r="H124" s="337" t="s">
        <v>34</v>
      </c>
      <c r="I124" s="337" t="s">
        <v>34</v>
      </c>
      <c r="J124" s="337" t="s">
        <v>608</v>
      </c>
      <c r="K124" s="338" t="s">
        <v>48</v>
      </c>
      <c r="L124" s="339" t="s">
        <v>1338</v>
      </c>
      <c r="M124" s="339" t="s">
        <v>1411</v>
      </c>
      <c r="N124" s="338">
        <v>320021</v>
      </c>
      <c r="O124" s="338" t="s">
        <v>1320</v>
      </c>
      <c r="P124" s="342">
        <v>41096</v>
      </c>
      <c r="Q124" s="343">
        <v>54433241.340000004</v>
      </c>
      <c r="R124" s="343">
        <v>59053558.866269886</v>
      </c>
      <c r="S124" s="338">
        <v>32</v>
      </c>
      <c r="T124" s="340">
        <v>6.2562340585780696E-2</v>
      </c>
      <c r="U124" s="340">
        <v>0.80875558775560907</v>
      </c>
      <c r="V124" s="340">
        <v>-5.1579813106600647E-2</v>
      </c>
      <c r="W124" s="340">
        <v>-0.50565463768617935</v>
      </c>
      <c r="X124" s="340">
        <v>0.13137423262823833</v>
      </c>
      <c r="Y124" s="340">
        <v>0.99623467153527312</v>
      </c>
      <c r="Z124" s="340">
        <v>0.14444430236263184</v>
      </c>
      <c r="AA124" s="340">
        <v>0.82106824177659954</v>
      </c>
      <c r="AB124" s="340">
        <v>0.21827220199051484</v>
      </c>
      <c r="AC124" s="344">
        <v>-0.57868074454294172</v>
      </c>
      <c r="AD124" s="482">
        <v>15350712000108</v>
      </c>
      <c r="AE124" s="341" t="s">
        <v>2396</v>
      </c>
      <c r="AF124" s="341" t="s">
        <v>2109</v>
      </c>
      <c r="AG124" s="345" t="s">
        <v>59</v>
      </c>
      <c r="AH124" s="345" t="s">
        <v>2110</v>
      </c>
      <c r="AI124" s="345">
        <v>5000</v>
      </c>
      <c r="AJ124" s="345">
        <v>5000</v>
      </c>
      <c r="AK124" s="345">
        <v>5000</v>
      </c>
      <c r="AL124" s="340">
        <v>6.9999999999999993E-3</v>
      </c>
      <c r="AM124" s="340">
        <v>0.2</v>
      </c>
      <c r="AN124" s="340" t="s">
        <v>2157</v>
      </c>
      <c r="AO124" s="338" t="s">
        <v>1323</v>
      </c>
      <c r="AP124" s="341" t="s">
        <v>716</v>
      </c>
      <c r="AQ124" s="347" t="s">
        <v>659</v>
      </c>
      <c r="AR124" s="340">
        <v>3.16666E-3</v>
      </c>
      <c r="AS124" s="340">
        <v>3.16666E-3</v>
      </c>
      <c r="AT124" s="340"/>
      <c r="AW124" s="597"/>
      <c r="AX124" s="598"/>
      <c r="AY124" s="598"/>
      <c r="AZ124" s="598"/>
      <c r="BA124" s="598"/>
      <c r="BB124" s="609"/>
      <c r="BC124" s="598"/>
      <c r="BD124" s="598"/>
      <c r="BE124" s="598"/>
      <c r="BF124" s="598"/>
      <c r="BG124" s="610"/>
      <c r="BH124" s="599"/>
      <c r="BI124" s="600"/>
      <c r="BJ124" s="600"/>
      <c r="BK124" s="600"/>
      <c r="BL124" s="210"/>
      <c r="BM124" s="599"/>
      <c r="BN124" s="599"/>
      <c r="BO124" s="599"/>
      <c r="BP124" s="599"/>
      <c r="BQ124" s="599"/>
      <c r="BR124" s="599"/>
      <c r="BS124" s="599"/>
      <c r="BT124" s="599"/>
      <c r="BU124" s="599"/>
      <c r="BV124" s="601"/>
      <c r="BW124" s="598"/>
    </row>
    <row r="125" spans="2:75" ht="15.75" customHeight="1">
      <c r="B125" s="334" t="s">
        <v>411</v>
      </c>
      <c r="C125" s="335">
        <v>26210505000174</v>
      </c>
      <c r="D125" s="336" t="s">
        <v>14</v>
      </c>
      <c r="E125" s="336" t="s">
        <v>614</v>
      </c>
      <c r="F125" s="336"/>
      <c r="G125" s="337"/>
      <c r="H125" s="337" t="s">
        <v>1337</v>
      </c>
      <c r="I125" s="337" t="s">
        <v>34</v>
      </c>
      <c r="J125" s="337" t="s">
        <v>608</v>
      </c>
      <c r="K125" s="338" t="s">
        <v>48</v>
      </c>
      <c r="L125" s="339" t="s">
        <v>1338</v>
      </c>
      <c r="M125" s="339" t="s">
        <v>34</v>
      </c>
      <c r="N125" s="338">
        <v>444571</v>
      </c>
      <c r="O125" s="338" t="s">
        <v>1323</v>
      </c>
      <c r="P125" s="342">
        <v>42893</v>
      </c>
      <c r="Q125" s="343">
        <v>276216872.76999998</v>
      </c>
      <c r="R125" s="343">
        <v>333557004.99626994</v>
      </c>
      <c r="S125" s="338">
        <v>32</v>
      </c>
      <c r="T125" s="340">
        <v>0.18531720679426966</v>
      </c>
      <c r="U125" s="340">
        <v>2.3956317026954634</v>
      </c>
      <c r="V125" s="340">
        <v>-9.9083685548634115E-2</v>
      </c>
      <c r="W125" s="340">
        <v>-0.97135142799294794</v>
      </c>
      <c r="X125" s="340">
        <v>9.9902562120650629E-3</v>
      </c>
      <c r="Y125" s="340">
        <v>7.5757927691526492E-2</v>
      </c>
      <c r="Z125" s="340">
        <v>0.42672187683518614</v>
      </c>
      <c r="AA125" s="340">
        <v>2.425625486154988</v>
      </c>
      <c r="AB125" s="340">
        <v>0.21584835383249326</v>
      </c>
      <c r="AC125" s="344">
        <v>-0.82552734194847177</v>
      </c>
      <c r="AD125" s="482">
        <v>26859401000195</v>
      </c>
      <c r="AE125" s="341" t="s">
        <v>2415</v>
      </c>
      <c r="AF125" s="341" t="s">
        <v>2109</v>
      </c>
      <c r="AG125" s="345" t="s">
        <v>59</v>
      </c>
      <c r="AH125" s="345" t="s">
        <v>2107</v>
      </c>
      <c r="AI125" s="345">
        <v>5000</v>
      </c>
      <c r="AJ125" s="345">
        <v>1000</v>
      </c>
      <c r="AK125" s="345">
        <v>5000</v>
      </c>
      <c r="AL125" s="340">
        <v>1.9E-2</v>
      </c>
      <c r="AM125" s="340">
        <v>0.2</v>
      </c>
      <c r="AN125" s="340" t="s">
        <v>2138</v>
      </c>
      <c r="AO125" s="338" t="s">
        <v>1323</v>
      </c>
      <c r="AP125" s="341" t="s">
        <v>13</v>
      </c>
      <c r="AQ125" s="347" t="s">
        <v>668</v>
      </c>
      <c r="AR125" s="340">
        <v>4.7499999999999999E-3</v>
      </c>
      <c r="AS125" s="340">
        <v>4.7499999999999999E-3</v>
      </c>
      <c r="AT125" s="340"/>
      <c r="AW125" s="597"/>
      <c r="AX125" s="598"/>
      <c r="AY125" s="598"/>
      <c r="AZ125" s="598"/>
      <c r="BA125" s="598"/>
      <c r="BB125" s="609"/>
      <c r="BC125" s="598"/>
      <c r="BD125" s="598"/>
      <c r="BE125" s="598"/>
      <c r="BF125" s="598"/>
      <c r="BG125" s="610"/>
      <c r="BH125" s="599"/>
      <c r="BI125" s="600"/>
      <c r="BJ125" s="600"/>
      <c r="BK125" s="600"/>
      <c r="BL125" s="210"/>
      <c r="BM125" s="599"/>
      <c r="BN125" s="599"/>
      <c r="BO125" s="599"/>
      <c r="BP125" s="599"/>
      <c r="BQ125" s="599"/>
      <c r="BR125" s="599"/>
      <c r="BS125" s="599"/>
      <c r="BT125" s="599"/>
      <c r="BU125" s="599"/>
      <c r="BV125" s="601"/>
      <c r="BW125" s="598"/>
    </row>
    <row r="126" spans="2:75" ht="15.75" customHeight="1">
      <c r="B126" s="334" t="s">
        <v>1232</v>
      </c>
      <c r="C126" s="335">
        <v>38971881000160</v>
      </c>
      <c r="D126" s="336" t="s">
        <v>14</v>
      </c>
      <c r="E126" s="336" t="s">
        <v>614</v>
      </c>
      <c r="F126" s="336"/>
      <c r="G126" s="337"/>
      <c r="H126" s="337" t="s">
        <v>1337</v>
      </c>
      <c r="I126" s="337" t="s">
        <v>34</v>
      </c>
      <c r="J126" s="337" t="s">
        <v>608</v>
      </c>
      <c r="K126" s="338" t="s">
        <v>48</v>
      </c>
      <c r="L126" s="339" t="s">
        <v>1338</v>
      </c>
      <c r="M126" s="339" t="s">
        <v>34</v>
      </c>
      <c r="N126" s="338">
        <v>557927</v>
      </c>
      <c r="O126" s="338" t="s">
        <v>1320</v>
      </c>
      <c r="P126" s="342">
        <v>44127</v>
      </c>
      <c r="Q126" s="343">
        <v>129603858.73999999</v>
      </c>
      <c r="R126" s="343">
        <v>117491206.50579366</v>
      </c>
      <c r="S126" s="338">
        <v>32</v>
      </c>
      <c r="T126" s="340">
        <v>0.17847692967481499</v>
      </c>
      <c r="U126" s="340">
        <v>2.3072061052776269</v>
      </c>
      <c r="V126" s="340">
        <v>-9.7168341409837766E-2</v>
      </c>
      <c r="W126" s="340">
        <v>-0.95257465102894845</v>
      </c>
      <c r="X126" s="340" t="s">
        <v>1414</v>
      </c>
      <c r="Y126" s="340" t="s">
        <v>1414</v>
      </c>
      <c r="Z126" s="340" t="s">
        <v>1414</v>
      </c>
      <c r="AA126" s="340" t="s">
        <v>1414</v>
      </c>
      <c r="AB126" s="340">
        <v>0.20922356629411978</v>
      </c>
      <c r="AC126" s="344">
        <v>-0.84823798185190424</v>
      </c>
      <c r="AD126" s="482">
        <v>38452194000139</v>
      </c>
      <c r="AE126" s="341" t="s">
        <v>2120</v>
      </c>
      <c r="AF126" s="341" t="s">
        <v>2106</v>
      </c>
      <c r="AG126" s="345" t="s">
        <v>1427</v>
      </c>
      <c r="AH126" s="345" t="s">
        <v>2107</v>
      </c>
      <c r="AI126" s="345">
        <v>10000</v>
      </c>
      <c r="AJ126" s="345">
        <v>10000</v>
      </c>
      <c r="AK126" s="345">
        <v>10000</v>
      </c>
      <c r="AL126" s="340">
        <v>0</v>
      </c>
      <c r="AM126" s="340" t="s">
        <v>34</v>
      </c>
      <c r="AN126" s="340" t="s">
        <v>34</v>
      </c>
      <c r="AO126" s="338" t="s">
        <v>1323</v>
      </c>
      <c r="AP126" s="341" t="s">
        <v>716</v>
      </c>
      <c r="AQ126" s="347" t="s">
        <v>659</v>
      </c>
      <c r="AR126" s="340">
        <v>3.7999999999999996E-3</v>
      </c>
      <c r="AS126" s="340">
        <v>3.7999999999999996E-3</v>
      </c>
      <c r="AT126" s="340"/>
      <c r="AW126" s="597"/>
      <c r="AX126" s="598"/>
      <c r="AY126" s="598"/>
      <c r="AZ126" s="598"/>
      <c r="BA126" s="598"/>
      <c r="BB126" s="609"/>
      <c r="BC126" s="598"/>
      <c r="BD126" s="598"/>
      <c r="BE126" s="598"/>
      <c r="BF126" s="598"/>
      <c r="BG126" s="610"/>
      <c r="BH126" s="599"/>
      <c r="BI126" s="600"/>
      <c r="BJ126" s="600"/>
      <c r="BK126" s="600"/>
      <c r="BL126" s="210"/>
      <c r="BM126" s="599"/>
      <c r="BN126" s="599"/>
      <c r="BO126" s="599"/>
      <c r="BP126" s="599"/>
      <c r="BQ126" s="599"/>
      <c r="BR126" s="599"/>
      <c r="BS126" s="599"/>
      <c r="BT126" s="599"/>
      <c r="BU126" s="599"/>
      <c r="BV126" s="601"/>
      <c r="BW126" s="598"/>
    </row>
    <row r="127" spans="2:75" ht="15.75" customHeight="1">
      <c r="B127" s="334" t="s">
        <v>465</v>
      </c>
      <c r="C127" s="335">
        <v>11741429000156</v>
      </c>
      <c r="D127" s="336" t="s">
        <v>14</v>
      </c>
      <c r="E127" s="336" t="s">
        <v>607</v>
      </c>
      <c r="F127" s="336" t="s">
        <v>1316</v>
      </c>
      <c r="G127" s="337"/>
      <c r="H127" s="337" t="s">
        <v>34</v>
      </c>
      <c r="I127" s="337" t="s">
        <v>34</v>
      </c>
      <c r="J127" s="337" t="s">
        <v>608</v>
      </c>
      <c r="K127" s="338" t="s">
        <v>48</v>
      </c>
      <c r="L127" s="339" t="s">
        <v>1338</v>
      </c>
      <c r="M127" s="339" t="s">
        <v>34</v>
      </c>
      <c r="N127" s="338">
        <v>349836</v>
      </c>
      <c r="O127" s="338" t="s">
        <v>1320</v>
      </c>
      <c r="P127" s="342">
        <v>41556</v>
      </c>
      <c r="Q127" s="343">
        <v>25457492.18</v>
      </c>
      <c r="R127" s="343">
        <v>36923187.442460343</v>
      </c>
      <c r="S127" s="338">
        <v>33</v>
      </c>
      <c r="T127" s="340">
        <v>-4.7230542944467491E-2</v>
      </c>
      <c r="U127" s="340">
        <v>-0.61055844716511543</v>
      </c>
      <c r="V127" s="340">
        <v>-0.21794834665596818</v>
      </c>
      <c r="W127" s="340">
        <v>-2.1366225588072618</v>
      </c>
      <c r="X127" s="340">
        <v>-0.12212843640272719</v>
      </c>
      <c r="Y127" s="340">
        <v>-0.92612211916079556</v>
      </c>
      <c r="Z127" s="340">
        <v>-3.3098717842083403E-2</v>
      </c>
      <c r="AA127" s="340">
        <v>-0.18814384243022778</v>
      </c>
      <c r="AB127" s="340">
        <v>0.22846084709932138</v>
      </c>
      <c r="AC127" s="344">
        <v>-1.3865575459137727</v>
      </c>
      <c r="AD127" s="482">
        <v>0</v>
      </c>
      <c r="AE127" s="341" t="s">
        <v>2367</v>
      </c>
      <c r="AF127" s="341" t="s">
        <v>2106</v>
      </c>
      <c r="AG127" s="345" t="s">
        <v>1427</v>
      </c>
      <c r="AH127" s="345" t="s">
        <v>2110</v>
      </c>
      <c r="AI127" s="345">
        <v>500</v>
      </c>
      <c r="AJ127" s="345">
        <v>500</v>
      </c>
      <c r="AK127" s="345">
        <v>500</v>
      </c>
      <c r="AL127" s="340">
        <v>0.02</v>
      </c>
      <c r="AM127" s="340">
        <v>0.2</v>
      </c>
      <c r="AN127" s="340" t="s">
        <v>34</v>
      </c>
      <c r="AO127" s="338" t="s">
        <v>1323</v>
      </c>
      <c r="AP127" s="341" t="s">
        <v>716</v>
      </c>
      <c r="AQ127" s="347" t="s">
        <v>659</v>
      </c>
      <c r="AR127" s="340">
        <v>5.3340000000000002E-3</v>
      </c>
      <c r="AS127" s="340">
        <v>5.3340000000000002E-3</v>
      </c>
      <c r="AT127" s="340"/>
      <c r="AW127" s="597"/>
      <c r="AX127" s="598"/>
      <c r="AY127" s="598"/>
      <c r="AZ127" s="598"/>
      <c r="BA127" s="598"/>
      <c r="BB127" s="609"/>
      <c r="BC127" s="598"/>
      <c r="BD127" s="598"/>
      <c r="BE127" s="598"/>
      <c r="BF127" s="598"/>
      <c r="BG127" s="610"/>
      <c r="BH127" s="599"/>
      <c r="BI127" s="600"/>
      <c r="BJ127" s="600"/>
      <c r="BK127" s="600"/>
      <c r="BL127" s="210"/>
      <c r="BM127" s="599"/>
      <c r="BN127" s="599"/>
      <c r="BO127" s="599"/>
      <c r="BP127" s="599"/>
      <c r="BQ127" s="599"/>
      <c r="BR127" s="599"/>
      <c r="BS127" s="599"/>
      <c r="BT127" s="599"/>
      <c r="BU127" s="599"/>
      <c r="BV127" s="601"/>
      <c r="BW127" s="598"/>
    </row>
    <row r="128" spans="2:75" ht="15.75" customHeight="1">
      <c r="B128" s="334" t="s">
        <v>396</v>
      </c>
      <c r="C128" s="335">
        <v>22232927000190</v>
      </c>
      <c r="D128" s="336" t="s">
        <v>14</v>
      </c>
      <c r="E128" s="336" t="s">
        <v>607</v>
      </c>
      <c r="F128" s="336"/>
      <c r="G128" s="337"/>
      <c r="H128" s="337" t="s">
        <v>34</v>
      </c>
      <c r="I128" s="337" t="s">
        <v>34</v>
      </c>
      <c r="J128" s="337" t="s">
        <v>608</v>
      </c>
      <c r="K128" s="338" t="s">
        <v>48</v>
      </c>
      <c r="L128" s="339" t="s">
        <v>1338</v>
      </c>
      <c r="M128" s="339" t="s">
        <v>34</v>
      </c>
      <c r="N128" s="338">
        <v>401463</v>
      </c>
      <c r="O128" s="338" t="s">
        <v>1323</v>
      </c>
      <c r="P128" s="342">
        <v>42220</v>
      </c>
      <c r="Q128" s="343">
        <v>431962180.27999997</v>
      </c>
      <c r="R128" s="343">
        <v>464315243.55646813</v>
      </c>
      <c r="S128" s="338">
        <v>33</v>
      </c>
      <c r="T128" s="340">
        <v>0.16624084558967711</v>
      </c>
      <c r="U128" s="340">
        <v>2.1490278580534188</v>
      </c>
      <c r="V128" s="340">
        <v>0.16237851680962967</v>
      </c>
      <c r="W128" s="340">
        <v>1.5918524155118587</v>
      </c>
      <c r="X128" s="340">
        <v>0.48037917004023045</v>
      </c>
      <c r="Y128" s="340">
        <v>3.6428025123592573</v>
      </c>
      <c r="Z128" s="340">
        <v>0.85776693320908204</v>
      </c>
      <c r="AA128" s="340">
        <v>4.8758253263320652</v>
      </c>
      <c r="AB128" s="340">
        <v>0.19662273178272718</v>
      </c>
      <c r="AC128" s="344">
        <v>0.36922880351667298</v>
      </c>
      <c r="AD128" s="482">
        <v>27389566000103</v>
      </c>
      <c r="AE128" s="341" t="s">
        <v>2405</v>
      </c>
      <c r="AF128" s="341" t="s">
        <v>2106</v>
      </c>
      <c r="AG128" s="345" t="s">
        <v>1427</v>
      </c>
      <c r="AH128" s="345" t="s">
        <v>2110</v>
      </c>
      <c r="AI128" s="345">
        <v>1000</v>
      </c>
      <c r="AJ128" s="345">
        <v>1000</v>
      </c>
      <c r="AK128" s="345">
        <v>1000</v>
      </c>
      <c r="AL128" s="340">
        <v>0.02</v>
      </c>
      <c r="AM128" s="340">
        <v>0.2</v>
      </c>
      <c r="AN128" s="340" t="s">
        <v>34</v>
      </c>
      <c r="AO128" s="338" t="s">
        <v>1323</v>
      </c>
      <c r="AP128" s="341" t="s">
        <v>716</v>
      </c>
      <c r="AQ128" s="347" t="s">
        <v>659</v>
      </c>
      <c r="AR128" s="340">
        <v>3.7499999999999999E-3</v>
      </c>
      <c r="AS128" s="340">
        <v>3.7499999999999999E-3</v>
      </c>
      <c r="AT128" s="340"/>
      <c r="AW128" s="597"/>
      <c r="AX128" s="598"/>
      <c r="AY128" s="598"/>
      <c r="AZ128" s="598"/>
      <c r="BA128" s="598"/>
      <c r="BB128" s="609"/>
      <c r="BC128" s="598"/>
      <c r="BD128" s="598"/>
      <c r="BE128" s="598"/>
      <c r="BF128" s="598"/>
      <c r="BG128" s="610"/>
      <c r="BH128" s="599"/>
      <c r="BI128" s="600"/>
      <c r="BJ128" s="600"/>
      <c r="BK128" s="600"/>
      <c r="BL128" s="210"/>
      <c r="BM128" s="599"/>
      <c r="BN128" s="599"/>
      <c r="BO128" s="599"/>
      <c r="BP128" s="599"/>
      <c r="BQ128" s="599"/>
      <c r="BR128" s="599"/>
      <c r="BS128" s="599"/>
      <c r="BT128" s="599"/>
      <c r="BU128" s="599"/>
      <c r="BV128" s="601"/>
      <c r="BW128" s="598"/>
    </row>
    <row r="129" spans="2:75" ht="15.75" customHeight="1">
      <c r="B129" s="334" t="s">
        <v>644</v>
      </c>
      <c r="C129" s="335">
        <v>20146294000171</v>
      </c>
      <c r="D129" s="336" t="s">
        <v>11</v>
      </c>
      <c r="E129" s="336" t="s">
        <v>620</v>
      </c>
      <c r="F129" s="336" t="s">
        <v>663</v>
      </c>
      <c r="G129" s="337" t="s">
        <v>738</v>
      </c>
      <c r="H129" s="337" t="s">
        <v>34</v>
      </c>
      <c r="I129" s="337" t="s">
        <v>34</v>
      </c>
      <c r="J129" s="337" t="s">
        <v>608</v>
      </c>
      <c r="K129" s="338" t="s">
        <v>48</v>
      </c>
      <c r="L129" s="339" t="s">
        <v>1338</v>
      </c>
      <c r="M129" s="339" t="s">
        <v>34</v>
      </c>
      <c r="N129" s="338">
        <v>381934</v>
      </c>
      <c r="O129" s="338" t="s">
        <v>1320</v>
      </c>
      <c r="P129" s="342">
        <v>41949</v>
      </c>
      <c r="Q129" s="343">
        <v>1331921508.6600001</v>
      </c>
      <c r="R129" s="343">
        <v>975511294.13892841</v>
      </c>
      <c r="S129" s="338">
        <v>45</v>
      </c>
      <c r="T129" s="340">
        <v>9.1821324721498954E-2</v>
      </c>
      <c r="U129" s="340">
        <v>1.1869921864865893</v>
      </c>
      <c r="V129" s="340">
        <v>0.12198386307616826</v>
      </c>
      <c r="W129" s="340">
        <v>1.1958497398945982</v>
      </c>
      <c r="X129" s="340">
        <v>0.20738254328053496</v>
      </c>
      <c r="Y129" s="340">
        <v>1.5726194989231486</v>
      </c>
      <c r="Z129" s="340">
        <v>0.25090202378730875</v>
      </c>
      <c r="AA129" s="340">
        <v>1.4262084426981934</v>
      </c>
      <c r="AB129" s="340">
        <v>5.7699651418286037E-3</v>
      </c>
      <c r="AC129" s="344">
        <v>3.1177340564059275</v>
      </c>
      <c r="AD129" s="482">
        <v>20146318000192</v>
      </c>
      <c r="AE129" s="341" t="s">
        <v>2196</v>
      </c>
      <c r="AF129" s="341" t="s">
        <v>2115</v>
      </c>
      <c r="AG129" s="345" t="s">
        <v>1428</v>
      </c>
      <c r="AH129" s="345" t="s">
        <v>2110</v>
      </c>
      <c r="AI129" s="345">
        <v>1000</v>
      </c>
      <c r="AJ129" s="345">
        <v>1000</v>
      </c>
      <c r="AK129" s="345">
        <v>1000</v>
      </c>
      <c r="AL129" s="340">
        <v>5.5000000000000005E-3</v>
      </c>
      <c r="AM129" s="340">
        <v>0.15</v>
      </c>
      <c r="AN129" s="340" t="s">
        <v>64</v>
      </c>
      <c r="AO129" s="338" t="s">
        <v>1323</v>
      </c>
      <c r="AP129" s="341" t="s">
        <v>11</v>
      </c>
      <c r="AQ129" s="347" t="s">
        <v>1371</v>
      </c>
      <c r="AR129" s="340">
        <v>1.6499999999999998E-3</v>
      </c>
      <c r="AS129" s="340">
        <v>1.6499999999999998E-3</v>
      </c>
      <c r="AT129" s="340"/>
      <c r="AW129" s="597"/>
      <c r="AX129" s="598"/>
      <c r="AY129" s="598"/>
      <c r="AZ129" s="598"/>
      <c r="BA129" s="598"/>
      <c r="BB129" s="609"/>
      <c r="BC129" s="598"/>
      <c r="BD129" s="598"/>
      <c r="BE129" s="598"/>
      <c r="BF129" s="598"/>
      <c r="BG129" s="610"/>
      <c r="BH129" s="599"/>
      <c r="BI129" s="600"/>
      <c r="BJ129" s="600"/>
      <c r="BK129" s="600"/>
      <c r="BL129" s="210"/>
      <c r="BM129" s="599"/>
      <c r="BN129" s="599"/>
      <c r="BO129" s="599"/>
      <c r="BP129" s="599"/>
      <c r="BQ129" s="599"/>
      <c r="BR129" s="599"/>
      <c r="BS129" s="599"/>
      <c r="BT129" s="599"/>
      <c r="BU129" s="599"/>
      <c r="BV129" s="601"/>
      <c r="BW129" s="598"/>
    </row>
    <row r="130" spans="2:75" ht="15.75" customHeight="1">
      <c r="B130" s="334" t="s">
        <v>1007</v>
      </c>
      <c r="C130" s="335">
        <v>20824446000148</v>
      </c>
      <c r="D130" s="336" t="s">
        <v>11</v>
      </c>
      <c r="E130" s="336" t="s">
        <v>620</v>
      </c>
      <c r="F130" s="336" t="s">
        <v>663</v>
      </c>
      <c r="G130" s="337" t="s">
        <v>738</v>
      </c>
      <c r="H130" s="337" t="s">
        <v>34</v>
      </c>
      <c r="I130" s="337"/>
      <c r="J130" s="337" t="s">
        <v>608</v>
      </c>
      <c r="K130" s="338" t="s">
        <v>48</v>
      </c>
      <c r="L130" s="339" t="s">
        <v>1338</v>
      </c>
      <c r="M130" s="339" t="s">
        <v>1411</v>
      </c>
      <c r="N130" s="338">
        <v>391573</v>
      </c>
      <c r="O130" s="338" t="s">
        <v>1320</v>
      </c>
      <c r="P130" s="342">
        <v>41992</v>
      </c>
      <c r="Q130" s="343">
        <v>518922013.56</v>
      </c>
      <c r="R130" s="343">
        <v>412054359.66285706</v>
      </c>
      <c r="S130" s="338">
        <v>46</v>
      </c>
      <c r="T130" s="340">
        <v>8.9523050704364726E-2</v>
      </c>
      <c r="U130" s="340">
        <v>1.1572819496868285</v>
      </c>
      <c r="V130" s="340">
        <v>0.11934750908759062</v>
      </c>
      <c r="W130" s="340">
        <v>1.1700046555366608</v>
      </c>
      <c r="X130" s="340">
        <v>0.19846732306651016</v>
      </c>
      <c r="Y130" s="340">
        <v>1.5050137644963919</v>
      </c>
      <c r="Z130" s="340">
        <v>0.20845394106567805</v>
      </c>
      <c r="AA130" s="340">
        <v>1.1849197793382638</v>
      </c>
      <c r="AB130" s="340">
        <v>1.9747977527039308E-3</v>
      </c>
      <c r="AC130" s="344">
        <v>7.9101918840779772</v>
      </c>
      <c r="AD130" s="482">
        <v>20833920000106</v>
      </c>
      <c r="AE130" s="341" t="s">
        <v>2285</v>
      </c>
      <c r="AF130" s="341" t="s">
        <v>2115</v>
      </c>
      <c r="AG130" s="345" t="s">
        <v>1428</v>
      </c>
      <c r="AH130" s="345" t="s">
        <v>2110</v>
      </c>
      <c r="AI130" s="345">
        <v>100000</v>
      </c>
      <c r="AJ130" s="345">
        <v>50000</v>
      </c>
      <c r="AK130" s="345">
        <v>100000</v>
      </c>
      <c r="AL130" s="340">
        <v>6.0000000000000001E-3</v>
      </c>
      <c r="AM130" s="340">
        <v>0.2</v>
      </c>
      <c r="AN130" s="340" t="s">
        <v>2124</v>
      </c>
      <c r="AO130" s="338" t="s">
        <v>1323</v>
      </c>
      <c r="AP130" s="341" t="s">
        <v>11</v>
      </c>
      <c r="AQ130" s="347" t="s">
        <v>675</v>
      </c>
      <c r="AR130" s="340" t="s">
        <v>34</v>
      </c>
      <c r="AS130" s="340" t="s">
        <v>34</v>
      </c>
      <c r="AT130" s="340"/>
      <c r="AW130" s="597"/>
      <c r="AX130" s="598"/>
      <c r="AY130" s="598"/>
      <c r="AZ130" s="598"/>
      <c r="BA130" s="598"/>
      <c r="BB130" s="609"/>
      <c r="BC130" s="598"/>
      <c r="BD130" s="598"/>
      <c r="BE130" s="598"/>
      <c r="BF130" s="598"/>
      <c r="BG130" s="610"/>
      <c r="BH130" s="599"/>
      <c r="BI130" s="600"/>
      <c r="BJ130" s="600"/>
      <c r="BK130" s="600"/>
      <c r="BL130" s="210"/>
      <c r="BM130" s="599"/>
      <c r="BN130" s="599"/>
      <c r="BO130" s="599"/>
      <c r="BP130" s="599"/>
      <c r="BQ130" s="599"/>
      <c r="BR130" s="599"/>
      <c r="BS130" s="599"/>
      <c r="BT130" s="599"/>
      <c r="BU130" s="599"/>
      <c r="BV130" s="601"/>
      <c r="BW130" s="598"/>
    </row>
    <row r="131" spans="2:75" ht="15.75" customHeight="1">
      <c r="B131" s="334" t="s">
        <v>383</v>
      </c>
      <c r="C131" s="335">
        <v>35343590000130</v>
      </c>
      <c r="D131" s="336" t="s">
        <v>11</v>
      </c>
      <c r="E131" s="336" t="s">
        <v>620</v>
      </c>
      <c r="F131" s="336" t="s">
        <v>663</v>
      </c>
      <c r="G131" s="337" t="s">
        <v>738</v>
      </c>
      <c r="H131" s="337" t="s">
        <v>34</v>
      </c>
      <c r="I131" s="337"/>
      <c r="J131" s="337" t="s">
        <v>608</v>
      </c>
      <c r="K131" s="338" t="s">
        <v>48</v>
      </c>
      <c r="L131" s="339" t="s">
        <v>1338</v>
      </c>
      <c r="M131" s="339" t="s">
        <v>34</v>
      </c>
      <c r="N131" s="338">
        <v>519421</v>
      </c>
      <c r="O131" s="338" t="s">
        <v>1320</v>
      </c>
      <c r="P131" s="342">
        <v>43819</v>
      </c>
      <c r="Q131" s="343">
        <v>336951112.20999998</v>
      </c>
      <c r="R131" s="343">
        <v>211756594.31019837</v>
      </c>
      <c r="S131" s="338">
        <v>46</v>
      </c>
      <c r="T131" s="340">
        <v>8.7590871946483295E-2</v>
      </c>
      <c r="U131" s="340">
        <v>1.1323042977584019</v>
      </c>
      <c r="V131" s="340">
        <v>0.11726759377364049</v>
      </c>
      <c r="W131" s="340">
        <v>1.1496145307737078</v>
      </c>
      <c r="X131" s="340">
        <v>0.18845601082839525</v>
      </c>
      <c r="Y131" s="340">
        <v>1.4290961651342802</v>
      </c>
      <c r="Z131" s="340" t="s">
        <v>1414</v>
      </c>
      <c r="AA131" s="340" t="s">
        <v>1414</v>
      </c>
      <c r="AB131" s="340">
        <v>2.2269542501345972E-3</v>
      </c>
      <c r="AC131" s="344">
        <v>6.1792257396061698</v>
      </c>
      <c r="AD131" s="482">
        <v>35505971000178</v>
      </c>
      <c r="AE131" s="341" t="s">
        <v>2120</v>
      </c>
      <c r="AF131" s="341" t="s">
        <v>2106</v>
      </c>
      <c r="AG131" s="345" t="s">
        <v>1427</v>
      </c>
      <c r="AH131" s="345" t="s">
        <v>2110</v>
      </c>
      <c r="AI131" s="345">
        <v>1000</v>
      </c>
      <c r="AJ131" s="345">
        <v>500</v>
      </c>
      <c r="AK131" s="345">
        <v>1000</v>
      </c>
      <c r="AL131" s="340">
        <v>0</v>
      </c>
      <c r="AM131" s="340" t="s">
        <v>34</v>
      </c>
      <c r="AN131" s="340" t="s">
        <v>64</v>
      </c>
      <c r="AO131" s="338" t="s">
        <v>1323</v>
      </c>
      <c r="AP131" s="341" t="s">
        <v>11</v>
      </c>
      <c r="AQ131" s="347" t="s">
        <v>675</v>
      </c>
      <c r="AR131" s="340">
        <v>1.3998000000000001E-3</v>
      </c>
      <c r="AS131" s="340">
        <v>1.3998000000000001E-3</v>
      </c>
      <c r="AT131" s="340"/>
      <c r="AW131" s="597"/>
      <c r="AX131" s="598"/>
      <c r="AY131" s="598"/>
      <c r="AZ131" s="598"/>
      <c r="BA131" s="598"/>
      <c r="BB131" s="609"/>
      <c r="BC131" s="598"/>
      <c r="BD131" s="598"/>
      <c r="BE131" s="598"/>
      <c r="BF131" s="598"/>
      <c r="BG131" s="610"/>
      <c r="BH131" s="599"/>
      <c r="BI131" s="600"/>
      <c r="BJ131" s="600"/>
      <c r="BK131" s="600"/>
      <c r="BL131" s="210"/>
      <c r="BM131" s="599"/>
      <c r="BN131" s="599"/>
      <c r="BO131" s="599"/>
      <c r="BP131" s="599"/>
      <c r="BQ131" s="599"/>
      <c r="BR131" s="599"/>
      <c r="BS131" s="599"/>
      <c r="BT131" s="599"/>
      <c r="BU131" s="599"/>
      <c r="BV131" s="601"/>
      <c r="BW131" s="598"/>
    </row>
    <row r="132" spans="2:75" ht="15.75" customHeight="1">
      <c r="B132" s="334" t="s">
        <v>492</v>
      </c>
      <c r="C132" s="335">
        <v>34781162000126</v>
      </c>
      <c r="D132" s="336" t="s">
        <v>11</v>
      </c>
      <c r="E132" s="336" t="s">
        <v>620</v>
      </c>
      <c r="F132" s="336" t="s">
        <v>663</v>
      </c>
      <c r="G132" s="337" t="s">
        <v>738</v>
      </c>
      <c r="H132" s="337" t="s">
        <v>34</v>
      </c>
      <c r="I132" s="337"/>
      <c r="J132" s="337" t="s">
        <v>611</v>
      </c>
      <c r="K132" s="338" t="s">
        <v>48</v>
      </c>
      <c r="L132" s="339" t="s">
        <v>1338</v>
      </c>
      <c r="M132" s="339" t="s">
        <v>34</v>
      </c>
      <c r="N132" s="338">
        <v>599743</v>
      </c>
      <c r="O132" s="338" t="s">
        <v>1320</v>
      </c>
      <c r="P132" s="342">
        <v>44355</v>
      </c>
      <c r="Q132" s="343">
        <v>298516071.42000002</v>
      </c>
      <c r="R132" s="343">
        <v>255051702.32996023</v>
      </c>
      <c r="S132" s="338">
        <v>46</v>
      </c>
      <c r="T132" s="340">
        <v>7.6732469492545308E-2</v>
      </c>
      <c r="U132" s="340">
        <v>0.99193560987850016</v>
      </c>
      <c r="V132" s="340">
        <v>0.10339617297321935</v>
      </c>
      <c r="W132" s="340">
        <v>1.0136282245702855</v>
      </c>
      <c r="X132" s="340" t="s">
        <v>1414</v>
      </c>
      <c r="Y132" s="340" t="s">
        <v>1414</v>
      </c>
      <c r="Z132" s="340" t="s">
        <v>1414</v>
      </c>
      <c r="AA132" s="340" t="s">
        <v>1414</v>
      </c>
      <c r="AB132" s="340">
        <v>1.8491408492666995E-2</v>
      </c>
      <c r="AC132" s="344">
        <v>7.733514921731742E-2</v>
      </c>
      <c r="AD132" s="482">
        <v>35646238000173</v>
      </c>
      <c r="AE132" s="341" t="s">
        <v>2396</v>
      </c>
      <c r="AF132" s="341" t="s">
        <v>2109</v>
      </c>
      <c r="AG132" s="345" t="s">
        <v>59</v>
      </c>
      <c r="AH132" s="345" t="s">
        <v>2107</v>
      </c>
      <c r="AI132" s="345">
        <v>1000</v>
      </c>
      <c r="AJ132" s="345">
        <v>500</v>
      </c>
      <c r="AK132" s="345">
        <v>1000</v>
      </c>
      <c r="AL132" s="340">
        <v>4.0000000000000001E-3</v>
      </c>
      <c r="AM132" s="340">
        <v>0.2</v>
      </c>
      <c r="AN132" s="340" t="s">
        <v>64</v>
      </c>
      <c r="AO132" s="338" t="s">
        <v>1323</v>
      </c>
      <c r="AP132" s="341" t="s">
        <v>13</v>
      </c>
      <c r="AQ132" s="347" t="s">
        <v>668</v>
      </c>
      <c r="AR132" s="340">
        <v>1.3333333333333333E-3</v>
      </c>
      <c r="AS132" s="340">
        <v>1.3333333333333333E-3</v>
      </c>
      <c r="AT132" s="340"/>
      <c r="AW132" s="597"/>
      <c r="AX132" s="598"/>
      <c r="AY132" s="598"/>
      <c r="AZ132" s="598"/>
      <c r="BA132" s="598"/>
      <c r="BB132" s="609"/>
      <c r="BC132" s="598"/>
      <c r="BD132" s="598"/>
      <c r="BE132" s="598"/>
      <c r="BF132" s="598"/>
      <c r="BG132" s="610"/>
      <c r="BH132" s="599"/>
      <c r="BI132" s="600"/>
      <c r="BJ132" s="600"/>
      <c r="BK132" s="600"/>
      <c r="BL132" s="210"/>
      <c r="BM132" s="599"/>
      <c r="BN132" s="599"/>
      <c r="BO132" s="599"/>
      <c r="BP132" s="599"/>
      <c r="BQ132" s="599"/>
      <c r="BR132" s="599"/>
      <c r="BS132" s="599"/>
      <c r="BT132" s="599"/>
      <c r="BU132" s="599"/>
      <c r="BV132" s="601"/>
      <c r="BW132" s="598"/>
    </row>
    <row r="133" spans="2:75" ht="15.75" customHeight="1">
      <c r="B133" s="334" t="s">
        <v>1009</v>
      </c>
      <c r="C133" s="335">
        <v>32227355000104</v>
      </c>
      <c r="D133" s="336" t="s">
        <v>11</v>
      </c>
      <c r="E133" s="336" t="s">
        <v>620</v>
      </c>
      <c r="F133" s="336" t="s">
        <v>692</v>
      </c>
      <c r="G133" s="337" t="s">
        <v>738</v>
      </c>
      <c r="H133" s="337" t="s">
        <v>34</v>
      </c>
      <c r="I133" s="337"/>
      <c r="J133" s="337" t="s">
        <v>608</v>
      </c>
      <c r="K133" s="338" t="s">
        <v>48</v>
      </c>
      <c r="L133" s="339" t="s">
        <v>1338</v>
      </c>
      <c r="M133" s="339" t="s">
        <v>34</v>
      </c>
      <c r="N133" s="338">
        <v>491055</v>
      </c>
      <c r="O133" s="338" t="s">
        <v>1320</v>
      </c>
      <c r="P133" s="342">
        <v>43544</v>
      </c>
      <c r="Q133" s="343">
        <v>12841027.01</v>
      </c>
      <c r="R133" s="343">
        <v>17629264.52198413</v>
      </c>
      <c r="S133" s="338">
        <v>46</v>
      </c>
      <c r="T133" s="340">
        <v>8.1237216933496281E-2</v>
      </c>
      <c r="U133" s="340">
        <v>1.0501693592904415</v>
      </c>
      <c r="V133" s="340">
        <v>0.10375414827778906</v>
      </c>
      <c r="W133" s="340">
        <v>1.0171375795297286</v>
      </c>
      <c r="X133" s="340">
        <v>0.17685302435552219</v>
      </c>
      <c r="Y133" s="340">
        <v>1.3411086109055805</v>
      </c>
      <c r="Z133" s="340">
        <v>0.19147794303784749</v>
      </c>
      <c r="AA133" s="340">
        <v>1.0884227031287712</v>
      </c>
      <c r="AB133" s="340">
        <v>1.661501355203817E-2</v>
      </c>
      <c r="AC133" s="344">
        <v>0.10363574369455647</v>
      </c>
      <c r="AD133" s="482">
        <v>32227954000128</v>
      </c>
      <c r="AE133" s="341" t="s">
        <v>2285</v>
      </c>
      <c r="AF133" s="341" t="s">
        <v>2115</v>
      </c>
      <c r="AG133" s="345" t="s">
        <v>1428</v>
      </c>
      <c r="AH133" s="345" t="s">
        <v>2107</v>
      </c>
      <c r="AI133" s="345">
        <v>50000</v>
      </c>
      <c r="AJ133" s="345">
        <v>10000</v>
      </c>
      <c r="AK133" s="345">
        <v>50000</v>
      </c>
      <c r="AL133" s="340">
        <v>4.5000000000000005E-3</v>
      </c>
      <c r="AM133" s="340">
        <v>0.2</v>
      </c>
      <c r="AN133" s="340" t="s">
        <v>64</v>
      </c>
      <c r="AO133" s="338" t="s">
        <v>1323</v>
      </c>
      <c r="AP133" s="341" t="s">
        <v>11</v>
      </c>
      <c r="AQ133" s="347" t="s">
        <v>675</v>
      </c>
      <c r="AR133" s="340">
        <v>8.1809999999999988E-4</v>
      </c>
      <c r="AS133" s="340">
        <v>8.1809999999999988E-4</v>
      </c>
      <c r="AT133" s="340"/>
      <c r="AW133" s="597"/>
      <c r="AX133" s="598"/>
      <c r="AY133" s="598"/>
      <c r="AZ133" s="598"/>
      <c r="BA133" s="598"/>
      <c r="BB133" s="609"/>
      <c r="BC133" s="598"/>
      <c r="BD133" s="598"/>
      <c r="BE133" s="598"/>
      <c r="BF133" s="598"/>
      <c r="BG133" s="610"/>
      <c r="BH133" s="599"/>
      <c r="BI133" s="600"/>
      <c r="BJ133" s="600"/>
      <c r="BK133" s="600"/>
      <c r="BL133" s="210"/>
      <c r="BM133" s="599"/>
      <c r="BN133" s="599"/>
      <c r="BO133" s="599"/>
      <c r="BP133" s="599"/>
      <c r="BQ133" s="599"/>
      <c r="BR133" s="599"/>
      <c r="BS133" s="599"/>
      <c r="BT133" s="599"/>
      <c r="BU133" s="599"/>
      <c r="BV133" s="601"/>
      <c r="BW133" s="598"/>
    </row>
    <row r="134" spans="2:75" ht="15.75" customHeight="1">
      <c r="B134" s="334" t="s">
        <v>764</v>
      </c>
      <c r="C134" s="335">
        <v>44417227000102</v>
      </c>
      <c r="D134" s="336" t="s">
        <v>13</v>
      </c>
      <c r="E134" s="336" t="s">
        <v>615</v>
      </c>
      <c r="F134" s="336" t="s">
        <v>619</v>
      </c>
      <c r="G134" s="337" t="s">
        <v>34</v>
      </c>
      <c r="H134" s="337" t="s">
        <v>1337</v>
      </c>
      <c r="I134" s="337" t="s">
        <v>34</v>
      </c>
      <c r="J134" s="337" t="s">
        <v>611</v>
      </c>
      <c r="K134" s="338" t="s">
        <v>48</v>
      </c>
      <c r="L134" s="339" t="s">
        <v>1338</v>
      </c>
      <c r="M134" s="339" t="s">
        <v>34</v>
      </c>
      <c r="N134" s="338">
        <v>631108</v>
      </c>
      <c r="O134" s="338" t="s">
        <v>1320</v>
      </c>
      <c r="P134" s="342">
        <v>44552</v>
      </c>
      <c r="Q134" s="343">
        <v>18477637.350000001</v>
      </c>
      <c r="R134" s="343" t="s">
        <v>1414</v>
      </c>
      <c r="S134" s="338">
        <v>46</v>
      </c>
      <c r="T134" s="340">
        <v>0.10773355978723398</v>
      </c>
      <c r="U134" s="340">
        <v>1.3926927549531545</v>
      </c>
      <c r="V134" s="340" t="s">
        <v>1414</v>
      </c>
      <c r="W134" s="340" t="s">
        <v>1414</v>
      </c>
      <c r="X134" s="340" t="s">
        <v>1414</v>
      </c>
      <c r="Y134" s="340" t="s">
        <v>1414</v>
      </c>
      <c r="Z134" s="340" t="s">
        <v>1414</v>
      </c>
      <c r="AA134" s="340" t="s">
        <v>1414</v>
      </c>
      <c r="AB134" s="340" t="s">
        <v>1414</v>
      </c>
      <c r="AC134" s="344" t="s">
        <v>1414</v>
      </c>
      <c r="AD134" s="482">
        <v>0</v>
      </c>
      <c r="AE134" s="341" t="s">
        <v>2144</v>
      </c>
      <c r="AF134" s="341" t="s">
        <v>2106</v>
      </c>
      <c r="AG134" s="345" t="s">
        <v>1427</v>
      </c>
      <c r="AH134" s="345" t="s">
        <v>2110</v>
      </c>
      <c r="AI134" s="345">
        <v>0</v>
      </c>
      <c r="AJ134" s="345">
        <v>0</v>
      </c>
      <c r="AK134" s="345">
        <v>0</v>
      </c>
      <c r="AL134" s="608">
        <v>1.6E-2</v>
      </c>
      <c r="AM134" s="608" t="s">
        <v>34</v>
      </c>
      <c r="AN134" s="340" t="s">
        <v>64</v>
      </c>
      <c r="AO134" s="338" t="s">
        <v>1323</v>
      </c>
      <c r="AP134" s="341" t="s">
        <v>13</v>
      </c>
      <c r="AQ134" s="347" t="s">
        <v>664</v>
      </c>
      <c r="AR134" s="340">
        <v>5.4000000000000003E-3</v>
      </c>
      <c r="AS134" s="340">
        <v>5.4000000000000003E-3</v>
      </c>
      <c r="AT134" s="340"/>
      <c r="AW134" s="597"/>
      <c r="AX134" s="598"/>
      <c r="AY134" s="598"/>
      <c r="AZ134" s="598"/>
      <c r="BA134" s="598"/>
      <c r="BB134" s="609"/>
      <c r="BC134" s="598"/>
      <c r="BD134" s="598"/>
      <c r="BE134" s="598"/>
      <c r="BF134" s="598"/>
      <c r="BG134" s="610"/>
      <c r="BH134" s="599"/>
      <c r="BI134" s="600"/>
      <c r="BJ134" s="600"/>
      <c r="BK134" s="600"/>
      <c r="BL134" s="210"/>
      <c r="BM134" s="599"/>
      <c r="BN134" s="599"/>
      <c r="BO134" s="599"/>
      <c r="BP134" s="599"/>
      <c r="BQ134" s="599"/>
      <c r="BR134" s="599"/>
      <c r="BS134" s="599"/>
      <c r="BT134" s="599"/>
      <c r="BU134" s="599"/>
      <c r="BV134" s="601"/>
      <c r="BW134" s="598"/>
    </row>
    <row r="135" spans="2:75" ht="15.75" customHeight="1">
      <c r="B135" s="334" t="s">
        <v>1272</v>
      </c>
      <c r="C135" s="335">
        <v>41681126000156</v>
      </c>
      <c r="D135" s="336" t="s">
        <v>14</v>
      </c>
      <c r="E135" s="336" t="s">
        <v>607</v>
      </c>
      <c r="F135" s="336" t="s">
        <v>1316</v>
      </c>
      <c r="G135" s="337"/>
      <c r="H135" s="337" t="s">
        <v>34</v>
      </c>
      <c r="I135" s="337" t="s">
        <v>34</v>
      </c>
      <c r="J135" s="337" t="s">
        <v>608</v>
      </c>
      <c r="K135" s="338" t="s">
        <v>48</v>
      </c>
      <c r="L135" s="339" t="s">
        <v>1338</v>
      </c>
      <c r="M135" s="339" t="s">
        <v>34</v>
      </c>
      <c r="N135" s="338">
        <v>606715</v>
      </c>
      <c r="O135" s="338" t="s">
        <v>1320</v>
      </c>
      <c r="P135" s="342">
        <v>44375</v>
      </c>
      <c r="Q135" s="343">
        <v>40015932.350000001</v>
      </c>
      <c r="R135" s="343">
        <v>21570627.780952372</v>
      </c>
      <c r="S135" s="338">
        <v>47</v>
      </c>
      <c r="T135" s="340">
        <v>-9.1387952338244816E-2</v>
      </c>
      <c r="U135" s="340">
        <v>-1.1813898971020484</v>
      </c>
      <c r="V135" s="340">
        <v>-0.25749992953947098</v>
      </c>
      <c r="W135" s="340">
        <v>-2.5243603210891723</v>
      </c>
      <c r="X135" s="340" t="s">
        <v>1414</v>
      </c>
      <c r="Y135" s="340" t="s">
        <v>1414</v>
      </c>
      <c r="Z135" s="340" t="s">
        <v>1414</v>
      </c>
      <c r="AA135" s="340" t="s">
        <v>1414</v>
      </c>
      <c r="AB135" s="340">
        <v>0.23014981663002376</v>
      </c>
      <c r="AC135" s="344">
        <v>-1.6002365126511835</v>
      </c>
      <c r="AD135" s="482">
        <v>0</v>
      </c>
      <c r="AE135" s="341" t="s">
        <v>2435</v>
      </c>
      <c r="AF135" s="341" t="s">
        <v>2109</v>
      </c>
      <c r="AG135" s="345" t="s">
        <v>59</v>
      </c>
      <c r="AH135" s="345" t="s">
        <v>2107</v>
      </c>
      <c r="AI135" s="345">
        <v>300000</v>
      </c>
      <c r="AJ135" s="345">
        <v>1000</v>
      </c>
      <c r="AK135" s="345">
        <v>300000</v>
      </c>
      <c r="AL135" s="340">
        <v>0.01</v>
      </c>
      <c r="AM135" s="340">
        <v>0.1</v>
      </c>
      <c r="AN135" s="340" t="s">
        <v>666</v>
      </c>
      <c r="AO135" s="338" t="s">
        <v>1323</v>
      </c>
      <c r="AP135" s="341" t="s">
        <v>716</v>
      </c>
      <c r="AQ135" s="347" t="s">
        <v>659</v>
      </c>
      <c r="AR135" s="340">
        <v>4.5000000000000005E-3</v>
      </c>
      <c r="AS135" s="340">
        <v>4.5000000000000005E-3</v>
      </c>
      <c r="AT135" s="340"/>
      <c r="AW135" s="597"/>
      <c r="AX135" s="598"/>
      <c r="AY135" s="598"/>
      <c r="AZ135" s="598"/>
      <c r="BA135" s="598"/>
      <c r="BB135" s="609"/>
      <c r="BC135" s="598"/>
      <c r="BD135" s="598"/>
      <c r="BE135" s="598"/>
      <c r="BF135" s="598"/>
      <c r="BG135" s="610"/>
      <c r="BH135" s="599"/>
      <c r="BI135" s="600"/>
      <c r="BJ135" s="600"/>
      <c r="BK135" s="600"/>
      <c r="BL135" s="210"/>
      <c r="BM135" s="599"/>
      <c r="BN135" s="599"/>
      <c r="BO135" s="599"/>
      <c r="BP135" s="599"/>
      <c r="BQ135" s="599"/>
      <c r="BR135" s="599"/>
      <c r="BS135" s="599"/>
      <c r="BT135" s="599"/>
      <c r="BU135" s="599"/>
      <c r="BV135" s="601"/>
      <c r="BW135" s="598"/>
    </row>
    <row r="136" spans="2:75" ht="15.75" customHeight="1">
      <c r="B136" s="334" t="s">
        <v>438</v>
      </c>
      <c r="C136" s="335">
        <v>24140275000199</v>
      </c>
      <c r="D136" s="336" t="s">
        <v>13</v>
      </c>
      <c r="E136" s="336" t="s">
        <v>615</v>
      </c>
      <c r="F136" s="336" t="s">
        <v>619</v>
      </c>
      <c r="G136" s="337" t="s">
        <v>34</v>
      </c>
      <c r="H136" s="337" t="s">
        <v>865</v>
      </c>
      <c r="I136" s="337" t="s">
        <v>34</v>
      </c>
      <c r="J136" s="337" t="s">
        <v>611</v>
      </c>
      <c r="K136" s="338" t="s">
        <v>48</v>
      </c>
      <c r="L136" s="339" t="s">
        <v>1338</v>
      </c>
      <c r="M136" s="339" t="s">
        <v>1411</v>
      </c>
      <c r="N136" s="338">
        <v>420808</v>
      </c>
      <c r="O136" s="338" t="s">
        <v>1320</v>
      </c>
      <c r="P136" s="342">
        <v>42564</v>
      </c>
      <c r="Q136" s="343">
        <v>424907541.95999998</v>
      </c>
      <c r="R136" s="343">
        <v>423902290.92373037</v>
      </c>
      <c r="S136" s="338">
        <v>47</v>
      </c>
      <c r="T136" s="340">
        <v>0.11177775752764352</v>
      </c>
      <c r="U136" s="340">
        <v>1.444972888495476</v>
      </c>
      <c r="V136" s="340">
        <v>0.11044002663839891</v>
      </c>
      <c r="W136" s="340">
        <v>1.0826815432711445</v>
      </c>
      <c r="X136" s="340">
        <v>0.19322386131810143</v>
      </c>
      <c r="Y136" s="340">
        <v>1.4652516415280639</v>
      </c>
      <c r="Z136" s="340">
        <v>0.28922990977778507</v>
      </c>
      <c r="AA136" s="340">
        <v>1.6440765721188226</v>
      </c>
      <c r="AB136" s="340">
        <v>5.4785357468539145E-2</v>
      </c>
      <c r="AC136" s="344">
        <v>0.16649123685329231</v>
      </c>
      <c r="AD136" s="482">
        <v>0</v>
      </c>
      <c r="AE136" s="341" t="s">
        <v>2435</v>
      </c>
      <c r="AF136" s="341" t="s">
        <v>2109</v>
      </c>
      <c r="AG136" s="345" t="s">
        <v>59</v>
      </c>
      <c r="AH136" s="345" t="s">
        <v>2107</v>
      </c>
      <c r="AI136" s="345">
        <v>300000</v>
      </c>
      <c r="AJ136" s="345">
        <v>1000</v>
      </c>
      <c r="AK136" s="345">
        <v>300000</v>
      </c>
      <c r="AL136" s="340">
        <v>0.01</v>
      </c>
      <c r="AM136" s="340" t="s">
        <v>34</v>
      </c>
      <c r="AN136" s="340" t="s">
        <v>64</v>
      </c>
      <c r="AO136" s="338" t="s">
        <v>1323</v>
      </c>
      <c r="AP136" s="341" t="s">
        <v>13</v>
      </c>
      <c r="AQ136" s="347" t="s">
        <v>668</v>
      </c>
      <c r="AR136" s="340">
        <v>3.0000000000000001E-3</v>
      </c>
      <c r="AS136" s="340">
        <v>3.0000000000000001E-3</v>
      </c>
      <c r="AT136" s="340"/>
      <c r="AW136" s="597"/>
      <c r="AX136" s="598"/>
      <c r="AY136" s="598"/>
      <c r="AZ136" s="598"/>
      <c r="BA136" s="598"/>
      <c r="BB136" s="609"/>
      <c r="BC136" s="598"/>
      <c r="BD136" s="598"/>
      <c r="BE136" s="598"/>
      <c r="BF136" s="598"/>
      <c r="BG136" s="610"/>
      <c r="BH136" s="599"/>
      <c r="BI136" s="600"/>
      <c r="BJ136" s="600"/>
      <c r="BK136" s="600"/>
      <c r="BL136" s="210"/>
      <c r="BM136" s="599"/>
      <c r="BN136" s="599"/>
      <c r="BO136" s="599"/>
      <c r="BP136" s="599"/>
      <c r="BQ136" s="599"/>
      <c r="BR136" s="599"/>
      <c r="BS136" s="599"/>
      <c r="BT136" s="599"/>
      <c r="BU136" s="599"/>
      <c r="BV136" s="601"/>
      <c r="BW136" s="598"/>
    </row>
    <row r="137" spans="2:75" ht="15.75" customHeight="1">
      <c r="B137" s="334" t="s">
        <v>200</v>
      </c>
      <c r="C137" s="335">
        <v>601692000123</v>
      </c>
      <c r="D137" s="336" t="s">
        <v>14</v>
      </c>
      <c r="E137" s="336" t="s">
        <v>607</v>
      </c>
      <c r="F137" s="336"/>
      <c r="G137" s="337"/>
      <c r="H137" s="337" t="s">
        <v>34</v>
      </c>
      <c r="I137" s="337" t="s">
        <v>34</v>
      </c>
      <c r="J137" s="337" t="s">
        <v>608</v>
      </c>
      <c r="K137" s="338" t="s">
        <v>48</v>
      </c>
      <c r="L137" s="339"/>
      <c r="M137" s="339" t="s">
        <v>34</v>
      </c>
      <c r="N137" s="338">
        <v>24813</v>
      </c>
      <c r="O137" s="338" t="s">
        <v>1320</v>
      </c>
      <c r="P137" s="342">
        <v>34851</v>
      </c>
      <c r="Q137" s="343">
        <v>150791574.03999999</v>
      </c>
      <c r="R137" s="343">
        <v>183652025.50539693</v>
      </c>
      <c r="S137" s="338">
        <v>59</v>
      </c>
      <c r="T137" s="340">
        <v>-9.0972963308520227E-2</v>
      </c>
      <c r="U137" s="340">
        <v>-1.1760252529166721</v>
      </c>
      <c r="V137" s="340">
        <v>-0.25819083415360999</v>
      </c>
      <c r="W137" s="340">
        <v>-2.5311334965098773</v>
      </c>
      <c r="X137" s="340">
        <v>-0.22416757460262215</v>
      </c>
      <c r="Y137" s="340">
        <v>-1.6999034406165556</v>
      </c>
      <c r="Z137" s="340">
        <v>-0.14484386717636633</v>
      </c>
      <c r="AA137" s="340">
        <v>-0.82333949771208903</v>
      </c>
      <c r="AB137" s="340">
        <v>0.29138496106766826</v>
      </c>
      <c r="AC137" s="344">
        <v>-1.2127908638453431</v>
      </c>
      <c r="AD137" s="482">
        <v>9441424000166</v>
      </c>
      <c r="AE137" s="341" t="s">
        <v>2237</v>
      </c>
      <c r="AF137" s="341" t="s">
        <v>2115</v>
      </c>
      <c r="AG137" s="345" t="s">
        <v>1428</v>
      </c>
      <c r="AH137" s="345" t="s">
        <v>2110</v>
      </c>
      <c r="AI137" s="345">
        <v>300000</v>
      </c>
      <c r="AJ137" s="345">
        <v>30000</v>
      </c>
      <c r="AK137" s="345">
        <v>300000</v>
      </c>
      <c r="AL137" s="340">
        <v>0.02</v>
      </c>
      <c r="AM137" s="340">
        <v>0.2</v>
      </c>
      <c r="AN137" s="340" t="s">
        <v>34</v>
      </c>
      <c r="AO137" s="338" t="s">
        <v>1323</v>
      </c>
      <c r="AP137" s="341" t="s">
        <v>716</v>
      </c>
      <c r="AQ137" s="347" t="s">
        <v>665</v>
      </c>
      <c r="AR137" s="340">
        <v>5.0000000000000001E-3</v>
      </c>
      <c r="AS137" s="340">
        <v>5.0000000000000001E-3</v>
      </c>
      <c r="AT137" s="340"/>
      <c r="AW137" s="597"/>
      <c r="AX137" s="598"/>
      <c r="AY137" s="598"/>
      <c r="AZ137" s="598"/>
      <c r="BA137" s="598"/>
      <c r="BB137" s="609"/>
      <c r="BC137" s="598"/>
      <c r="BD137" s="598"/>
      <c r="BE137" s="598"/>
      <c r="BF137" s="598"/>
      <c r="BG137" s="610"/>
      <c r="BH137" s="599"/>
      <c r="BI137" s="600"/>
      <c r="BJ137" s="600"/>
      <c r="BK137" s="600"/>
      <c r="BL137" s="210"/>
      <c r="BM137" s="599"/>
      <c r="BN137" s="599"/>
      <c r="BO137" s="599"/>
      <c r="BP137" s="599"/>
      <c r="BQ137" s="599"/>
      <c r="BR137" s="599"/>
      <c r="BS137" s="599"/>
      <c r="BT137" s="599"/>
      <c r="BU137" s="599"/>
      <c r="BV137" s="601"/>
      <c r="BW137" s="598"/>
    </row>
    <row r="138" spans="2:75" ht="15.75" customHeight="1">
      <c r="B138" s="334" t="s">
        <v>258</v>
      </c>
      <c r="C138" s="335">
        <v>12105992000109</v>
      </c>
      <c r="D138" s="336" t="s">
        <v>13</v>
      </c>
      <c r="E138" s="336" t="s">
        <v>615</v>
      </c>
      <c r="F138" s="336" t="s">
        <v>619</v>
      </c>
      <c r="G138" s="337" t="s">
        <v>34</v>
      </c>
      <c r="H138" s="337" t="s">
        <v>1337</v>
      </c>
      <c r="I138" s="337" t="s">
        <v>34</v>
      </c>
      <c r="J138" s="337" t="s">
        <v>611</v>
      </c>
      <c r="K138" s="338" t="s">
        <v>48</v>
      </c>
      <c r="L138" s="339" t="s">
        <v>1338</v>
      </c>
      <c r="M138" s="339" t="s">
        <v>1411</v>
      </c>
      <c r="N138" s="338">
        <v>255343</v>
      </c>
      <c r="O138" s="338" t="s">
        <v>1323</v>
      </c>
      <c r="P138" s="342">
        <v>40422</v>
      </c>
      <c r="Q138" s="343">
        <v>2439103580.8200002</v>
      </c>
      <c r="R138" s="343">
        <v>2249387210.3833327</v>
      </c>
      <c r="S138" s="338">
        <v>61</v>
      </c>
      <c r="T138" s="340">
        <v>0.14858742165618377</v>
      </c>
      <c r="U138" s="340">
        <v>1.9208186012457169</v>
      </c>
      <c r="V138" s="340">
        <v>0.1988667507830435</v>
      </c>
      <c r="W138" s="340">
        <v>1.949559115447032</v>
      </c>
      <c r="X138" s="340">
        <v>0.3639277990633436</v>
      </c>
      <c r="Y138" s="340">
        <v>2.759730611621436</v>
      </c>
      <c r="Z138" s="340">
        <v>0.36272818723949052</v>
      </c>
      <c r="AA138" s="340">
        <v>2.0618646084900178</v>
      </c>
      <c r="AB138" s="340">
        <v>7.0854447009592855E-2</v>
      </c>
      <c r="AC138" s="344">
        <v>1.2249019945672033</v>
      </c>
      <c r="AD138" s="482">
        <v>12083748000184</v>
      </c>
      <c r="AE138" s="341" t="s">
        <v>2291</v>
      </c>
      <c r="AF138" s="341" t="s">
        <v>2112</v>
      </c>
      <c r="AG138" s="345" t="s">
        <v>719</v>
      </c>
      <c r="AH138" s="345" t="s">
        <v>2107</v>
      </c>
      <c r="AI138" s="345">
        <v>100000</v>
      </c>
      <c r="AJ138" s="345">
        <v>50000</v>
      </c>
      <c r="AK138" s="345">
        <v>100000</v>
      </c>
      <c r="AL138" s="340">
        <v>0.02</v>
      </c>
      <c r="AM138" s="340">
        <v>0.2</v>
      </c>
      <c r="AN138" s="340" t="s">
        <v>64</v>
      </c>
      <c r="AO138" s="338" t="s">
        <v>1323</v>
      </c>
      <c r="AP138" s="341" t="s">
        <v>13</v>
      </c>
      <c r="AQ138" s="347" t="s">
        <v>668</v>
      </c>
      <c r="AR138" s="340" t="s">
        <v>34</v>
      </c>
      <c r="AS138" s="340" t="s">
        <v>34</v>
      </c>
      <c r="AT138" s="340"/>
      <c r="AW138" s="597"/>
      <c r="AX138" s="598"/>
      <c r="AY138" s="598"/>
      <c r="AZ138" s="598"/>
      <c r="BA138" s="598"/>
      <c r="BB138" s="609"/>
      <c r="BC138" s="598"/>
      <c r="BD138" s="598"/>
      <c r="BE138" s="598"/>
      <c r="BF138" s="598"/>
      <c r="BG138" s="610"/>
      <c r="BH138" s="599"/>
      <c r="BI138" s="600"/>
      <c r="BJ138" s="600"/>
      <c r="BK138" s="600"/>
      <c r="BL138" s="210"/>
      <c r="BM138" s="599"/>
      <c r="BN138" s="599"/>
      <c r="BO138" s="599"/>
      <c r="BP138" s="599"/>
      <c r="BQ138" s="599"/>
      <c r="BR138" s="599"/>
      <c r="BS138" s="599"/>
      <c r="BT138" s="599"/>
      <c r="BU138" s="599"/>
      <c r="BV138" s="601"/>
      <c r="BW138" s="598"/>
    </row>
    <row r="139" spans="2:75" ht="15.75" customHeight="1">
      <c r="B139" s="334" t="s">
        <v>46</v>
      </c>
      <c r="C139" s="335">
        <v>34581406000127</v>
      </c>
      <c r="D139" s="336" t="s">
        <v>14</v>
      </c>
      <c r="E139" s="336" t="s">
        <v>607</v>
      </c>
      <c r="F139" s="336" t="s">
        <v>1316</v>
      </c>
      <c r="G139" s="337"/>
      <c r="H139" s="337" t="s">
        <v>34</v>
      </c>
      <c r="I139" s="337" t="s">
        <v>34</v>
      </c>
      <c r="J139" s="337" t="s">
        <v>608</v>
      </c>
      <c r="K139" s="338" t="s">
        <v>48</v>
      </c>
      <c r="L139" s="339" t="s">
        <v>1338</v>
      </c>
      <c r="M139" s="339" t="s">
        <v>1411</v>
      </c>
      <c r="N139" s="338">
        <v>507113</v>
      </c>
      <c r="O139" s="338" t="s">
        <v>1320</v>
      </c>
      <c r="P139" s="342">
        <v>43725</v>
      </c>
      <c r="Q139" s="343">
        <v>325036116.47000003</v>
      </c>
      <c r="R139" s="343">
        <v>372906796.45376998</v>
      </c>
      <c r="S139" s="338">
        <v>62</v>
      </c>
      <c r="T139" s="340">
        <v>-5.7841895190463344E-2</v>
      </c>
      <c r="U139" s="340">
        <v>-0.7477334687873517</v>
      </c>
      <c r="V139" s="340">
        <v>-0.27710168408410962</v>
      </c>
      <c r="W139" s="340">
        <v>-2.7165230587051075</v>
      </c>
      <c r="X139" s="340">
        <v>-0.21405088885937384</v>
      </c>
      <c r="Y139" s="340">
        <v>-1.6231867748228086</v>
      </c>
      <c r="Z139" s="340" t="s">
        <v>1414</v>
      </c>
      <c r="AA139" s="340" t="s">
        <v>1414</v>
      </c>
      <c r="AB139" s="340">
        <v>0.25424376767240997</v>
      </c>
      <c r="AC139" s="344">
        <v>-1.5307758206907245</v>
      </c>
      <c r="AD139" s="482">
        <v>34270949000123</v>
      </c>
      <c r="AE139" s="341" t="s">
        <v>2120</v>
      </c>
      <c r="AF139" s="341" t="s">
        <v>2106</v>
      </c>
      <c r="AG139" s="345" t="s">
        <v>1427</v>
      </c>
      <c r="AH139" s="345" t="s">
        <v>2107</v>
      </c>
      <c r="AI139" s="345">
        <v>10000</v>
      </c>
      <c r="AJ139" s="345">
        <v>10000</v>
      </c>
      <c r="AK139" s="345">
        <v>10000</v>
      </c>
      <c r="AL139" s="608">
        <v>0</v>
      </c>
      <c r="AM139" s="608" t="s">
        <v>34</v>
      </c>
      <c r="AN139" s="340" t="s">
        <v>34</v>
      </c>
      <c r="AO139" s="338" t="s">
        <v>1323</v>
      </c>
      <c r="AP139" s="341" t="s">
        <v>716</v>
      </c>
      <c r="AQ139" s="347" t="s">
        <v>659</v>
      </c>
      <c r="AR139" s="340">
        <v>2.2839506172839504E-3</v>
      </c>
      <c r="AS139" s="340">
        <v>2.2839506172839504E-3</v>
      </c>
      <c r="AT139" s="340"/>
      <c r="AW139" s="597"/>
      <c r="AX139" s="598"/>
      <c r="AY139" s="598"/>
      <c r="AZ139" s="598"/>
      <c r="BA139" s="598"/>
      <c r="BB139" s="609"/>
      <c r="BC139" s="598"/>
      <c r="BD139" s="598"/>
      <c r="BE139" s="598"/>
      <c r="BF139" s="598"/>
      <c r="BG139" s="610"/>
      <c r="BH139" s="599"/>
      <c r="BI139" s="600"/>
      <c r="BJ139" s="600"/>
      <c r="BK139" s="600"/>
      <c r="BL139" s="210"/>
      <c r="BM139" s="599"/>
      <c r="BN139" s="599"/>
      <c r="BO139" s="599"/>
      <c r="BP139" s="599"/>
      <c r="BQ139" s="599"/>
      <c r="BR139" s="599"/>
      <c r="BS139" s="599"/>
      <c r="BT139" s="599"/>
      <c r="BU139" s="599"/>
      <c r="BV139" s="601"/>
      <c r="BW139" s="598"/>
    </row>
    <row r="140" spans="2:75" ht="15.75" customHeight="1">
      <c r="B140" s="334" t="s">
        <v>913</v>
      </c>
      <c r="C140" s="335">
        <v>27717327000135</v>
      </c>
      <c r="D140" s="336" t="s">
        <v>14</v>
      </c>
      <c r="E140" s="336" t="s">
        <v>607</v>
      </c>
      <c r="F140" s="336" t="s">
        <v>1316</v>
      </c>
      <c r="G140" s="337"/>
      <c r="H140" s="337" t="s">
        <v>34</v>
      </c>
      <c r="I140" s="337" t="s">
        <v>34</v>
      </c>
      <c r="J140" s="337" t="s">
        <v>608</v>
      </c>
      <c r="K140" s="338" t="s">
        <v>48</v>
      </c>
      <c r="L140" s="339" t="s">
        <v>1338</v>
      </c>
      <c r="M140" s="339" t="s">
        <v>34</v>
      </c>
      <c r="N140" s="338">
        <v>449792</v>
      </c>
      <c r="O140" s="338" t="s">
        <v>1320</v>
      </c>
      <c r="P140" s="342">
        <v>42982</v>
      </c>
      <c r="Q140" s="343">
        <v>75416027.230000004</v>
      </c>
      <c r="R140" s="343">
        <v>152412291.53301585</v>
      </c>
      <c r="S140" s="338">
        <v>62</v>
      </c>
      <c r="T140" s="340">
        <v>-8.5951894053384437E-2</v>
      </c>
      <c r="U140" s="340">
        <v>-1.1111169106363656</v>
      </c>
      <c r="V140" s="340">
        <v>-0.3248826344876321</v>
      </c>
      <c r="W140" s="340">
        <v>-3.1849361395098272</v>
      </c>
      <c r="X140" s="340">
        <v>-0.27866411026554894</v>
      </c>
      <c r="Y140" s="340">
        <v>-2.1131605704191658</v>
      </c>
      <c r="Z140" s="340">
        <v>-9.6214559622065932E-2</v>
      </c>
      <c r="AA140" s="340">
        <v>-0.54691474852272659</v>
      </c>
      <c r="AB140" s="340">
        <v>0.26094978121617562</v>
      </c>
      <c r="AC140" s="344">
        <v>-1.7463940233891491</v>
      </c>
      <c r="AD140" s="482">
        <v>34473526000100</v>
      </c>
      <c r="AE140" s="341" t="s">
        <v>2120</v>
      </c>
      <c r="AF140" s="341" t="s">
        <v>2106</v>
      </c>
      <c r="AG140" s="345" t="s">
        <v>1427</v>
      </c>
      <c r="AH140" s="345" t="s">
        <v>2110</v>
      </c>
      <c r="AI140" s="345">
        <v>5000</v>
      </c>
      <c r="AJ140" s="345">
        <v>1000</v>
      </c>
      <c r="AK140" s="345">
        <v>5000</v>
      </c>
      <c r="AL140" s="340">
        <v>0</v>
      </c>
      <c r="AM140" s="340" t="s">
        <v>34</v>
      </c>
      <c r="AN140" s="340" t="s">
        <v>34</v>
      </c>
      <c r="AO140" s="338" t="s">
        <v>1323</v>
      </c>
      <c r="AP140" s="341" t="s">
        <v>716</v>
      </c>
      <c r="AQ140" s="347" t="s">
        <v>665</v>
      </c>
      <c r="AR140" s="340">
        <v>5.3333333333333332E-3</v>
      </c>
      <c r="AS140" s="340">
        <v>5.3333333333333332E-3</v>
      </c>
      <c r="AT140" s="340"/>
      <c r="AW140" s="597"/>
      <c r="AX140" s="598"/>
      <c r="AY140" s="598"/>
      <c r="AZ140" s="598"/>
      <c r="BA140" s="598"/>
      <c r="BB140" s="609"/>
      <c r="BC140" s="598"/>
      <c r="BD140" s="598"/>
      <c r="BE140" s="598"/>
      <c r="BF140" s="598"/>
      <c r="BG140" s="610"/>
      <c r="BH140" s="599"/>
      <c r="BI140" s="600"/>
      <c r="BJ140" s="600"/>
      <c r="BK140" s="600"/>
      <c r="BL140" s="210"/>
      <c r="BM140" s="599"/>
      <c r="BN140" s="599"/>
      <c r="BO140" s="599"/>
      <c r="BP140" s="599"/>
      <c r="BQ140" s="599"/>
      <c r="BR140" s="599"/>
      <c r="BS140" s="599"/>
      <c r="BT140" s="599"/>
      <c r="BU140" s="599"/>
      <c r="BV140" s="601"/>
      <c r="BW140" s="598"/>
    </row>
    <row r="141" spans="2:75" ht="15.75" customHeight="1">
      <c r="B141" s="334" t="s">
        <v>1197</v>
      </c>
      <c r="C141" s="335">
        <v>17447468000121</v>
      </c>
      <c r="D141" s="336" t="s">
        <v>14</v>
      </c>
      <c r="E141" s="336" t="s">
        <v>614</v>
      </c>
      <c r="F141" s="336"/>
      <c r="G141" s="337"/>
      <c r="H141" s="337" t="s">
        <v>865</v>
      </c>
      <c r="I141" s="337" t="s">
        <v>34</v>
      </c>
      <c r="J141" s="337" t="s">
        <v>608</v>
      </c>
      <c r="K141" s="338" t="s">
        <v>48</v>
      </c>
      <c r="L141" s="339" t="s">
        <v>1338</v>
      </c>
      <c r="M141" s="339" t="s">
        <v>1411</v>
      </c>
      <c r="N141" s="338">
        <v>331155</v>
      </c>
      <c r="O141" s="338" t="s">
        <v>1320</v>
      </c>
      <c r="P141" s="342">
        <v>41353</v>
      </c>
      <c r="Q141" s="343">
        <v>131139578.97</v>
      </c>
      <c r="R141" s="343">
        <v>119233983.18507934</v>
      </c>
      <c r="S141" s="338">
        <v>62</v>
      </c>
      <c r="T141" s="340">
        <v>0.13220060891469143</v>
      </c>
      <c r="U141" s="340">
        <v>1.7089830745359169</v>
      </c>
      <c r="V141" s="340">
        <v>7.9250181052307411E-2</v>
      </c>
      <c r="W141" s="340">
        <v>0.77691676593997716</v>
      </c>
      <c r="X141" s="340">
        <v>0.32849990848505062</v>
      </c>
      <c r="Y141" s="340">
        <v>2.4910744815161561</v>
      </c>
      <c r="Z141" s="340">
        <v>0.31632752035788703</v>
      </c>
      <c r="AA141" s="340">
        <v>1.7981081753834118</v>
      </c>
      <c r="AB141" s="340">
        <v>0.16198021772291463</v>
      </c>
      <c r="AC141" s="344">
        <v>-4.8131310812850804E-2</v>
      </c>
      <c r="AD141" s="482">
        <v>17735052000109</v>
      </c>
      <c r="AE141" s="341" t="s">
        <v>2120</v>
      </c>
      <c r="AF141" s="341" t="s">
        <v>2106</v>
      </c>
      <c r="AG141" s="345" t="s">
        <v>1427</v>
      </c>
      <c r="AH141" s="345" t="s">
        <v>2107</v>
      </c>
      <c r="AI141" s="345">
        <v>5000</v>
      </c>
      <c r="AJ141" s="345">
        <v>5000</v>
      </c>
      <c r="AK141" s="345">
        <v>5000</v>
      </c>
      <c r="AL141" s="340">
        <v>0</v>
      </c>
      <c r="AM141" s="340" t="s">
        <v>34</v>
      </c>
      <c r="AN141" s="340" t="s">
        <v>2124</v>
      </c>
      <c r="AO141" s="338" t="s">
        <v>1323</v>
      </c>
      <c r="AP141" s="341" t="s">
        <v>716</v>
      </c>
      <c r="AQ141" s="347" t="s">
        <v>659</v>
      </c>
      <c r="AR141" s="340">
        <v>3.3333333333333331E-3</v>
      </c>
      <c r="AS141" s="340">
        <v>3.3333333333333331E-3</v>
      </c>
      <c r="AT141" s="340"/>
      <c r="AW141" s="597"/>
      <c r="AX141" s="598"/>
      <c r="AY141" s="598"/>
      <c r="AZ141" s="598"/>
      <c r="BA141" s="598"/>
      <c r="BB141" s="609"/>
      <c r="BC141" s="598"/>
      <c r="BD141" s="598"/>
      <c r="BE141" s="598"/>
      <c r="BF141" s="598"/>
      <c r="BG141" s="610"/>
      <c r="BH141" s="599"/>
      <c r="BI141" s="600"/>
      <c r="BJ141" s="600"/>
      <c r="BK141" s="600"/>
      <c r="BL141" s="210"/>
      <c r="BM141" s="599"/>
      <c r="BN141" s="599"/>
      <c r="BO141" s="599"/>
      <c r="BP141" s="599"/>
      <c r="BQ141" s="599"/>
      <c r="BR141" s="599"/>
      <c r="BS141" s="599"/>
      <c r="BT141" s="599"/>
      <c r="BU141" s="599"/>
      <c r="BV141" s="601"/>
      <c r="BW141" s="598"/>
    </row>
    <row r="142" spans="2:75" ht="15.75" customHeight="1">
      <c r="B142" s="334" t="s">
        <v>243</v>
      </c>
      <c r="C142" s="335">
        <v>19488866000111</v>
      </c>
      <c r="D142" s="336" t="s">
        <v>11</v>
      </c>
      <c r="E142" s="336" t="s">
        <v>620</v>
      </c>
      <c r="F142" s="336" t="s">
        <v>663</v>
      </c>
      <c r="G142" s="337" t="s">
        <v>738</v>
      </c>
      <c r="H142" s="337" t="s">
        <v>34</v>
      </c>
      <c r="I142" s="337"/>
      <c r="J142" s="337" t="s">
        <v>608</v>
      </c>
      <c r="K142" s="338" t="s">
        <v>48</v>
      </c>
      <c r="L142" s="339" t="s">
        <v>1338</v>
      </c>
      <c r="M142" s="339" t="s">
        <v>34</v>
      </c>
      <c r="N142" s="338">
        <v>425338</v>
      </c>
      <c r="O142" s="338" t="s">
        <v>1320</v>
      </c>
      <c r="P142" s="342">
        <v>42551</v>
      </c>
      <c r="Q142" s="343">
        <v>576336343</v>
      </c>
      <c r="R142" s="343">
        <v>414029785.15519845</v>
      </c>
      <c r="S142" s="338">
        <v>76</v>
      </c>
      <c r="T142" s="340">
        <v>9.0146879912603062E-2</v>
      </c>
      <c r="U142" s="340">
        <v>1.1653463116215637</v>
      </c>
      <c r="V142" s="340">
        <v>0.1189423656208386</v>
      </c>
      <c r="W142" s="340">
        <v>1.1660328948699825</v>
      </c>
      <c r="X142" s="340">
        <v>0.21258817921009343</v>
      </c>
      <c r="Y142" s="340">
        <v>1.6120947818356759</v>
      </c>
      <c r="Z142" s="340">
        <v>0.19866145666730595</v>
      </c>
      <c r="AA142" s="340">
        <v>1.1292561234094147</v>
      </c>
      <c r="AB142" s="340">
        <v>2.8312156416509982E-3</v>
      </c>
      <c r="AC142" s="344">
        <v>5.3902304817843829</v>
      </c>
      <c r="AD142" s="482">
        <v>18990334000115</v>
      </c>
      <c r="AE142" s="341" t="s">
        <v>2285</v>
      </c>
      <c r="AF142" s="341" t="s">
        <v>2115</v>
      </c>
      <c r="AG142" s="345" t="s">
        <v>1428</v>
      </c>
      <c r="AH142" s="345" t="s">
        <v>2110</v>
      </c>
      <c r="AI142" s="345">
        <v>100000</v>
      </c>
      <c r="AJ142" s="345">
        <v>50000</v>
      </c>
      <c r="AK142" s="345">
        <v>100000</v>
      </c>
      <c r="AL142" s="340">
        <v>7.4999999999999997E-3</v>
      </c>
      <c r="AM142" s="340">
        <v>0.2</v>
      </c>
      <c r="AN142" s="340" t="s">
        <v>64</v>
      </c>
      <c r="AO142" s="338" t="s">
        <v>1323</v>
      </c>
      <c r="AP142" s="341" t="s">
        <v>13</v>
      </c>
      <c r="AQ142" s="347" t="s">
        <v>671</v>
      </c>
      <c r="AR142" s="340">
        <v>1E-3</v>
      </c>
      <c r="AS142" s="340">
        <v>1E-3</v>
      </c>
      <c r="AT142" s="340"/>
      <c r="AW142" s="597"/>
      <c r="AX142" s="598"/>
      <c r="AY142" s="598"/>
      <c r="AZ142" s="598"/>
      <c r="BA142" s="598"/>
      <c r="BB142" s="609"/>
      <c r="BC142" s="598"/>
      <c r="BD142" s="598"/>
      <c r="BE142" s="598"/>
      <c r="BF142" s="598"/>
      <c r="BG142" s="610"/>
      <c r="BH142" s="599"/>
      <c r="BI142" s="600"/>
      <c r="BJ142" s="600"/>
      <c r="BK142" s="600"/>
      <c r="BL142" s="210"/>
      <c r="BM142" s="599"/>
      <c r="BN142" s="599"/>
      <c r="BO142" s="599"/>
      <c r="BP142" s="599"/>
      <c r="BQ142" s="599"/>
      <c r="BR142" s="599"/>
      <c r="BS142" s="599"/>
      <c r="BT142" s="599"/>
      <c r="BU142" s="599"/>
      <c r="BV142" s="601"/>
      <c r="BW142" s="598"/>
    </row>
    <row r="143" spans="2:75" ht="15.75" customHeight="1">
      <c r="B143" s="334" t="s">
        <v>249</v>
      </c>
      <c r="C143" s="335">
        <v>21946695000179</v>
      </c>
      <c r="D143" s="336" t="s">
        <v>11</v>
      </c>
      <c r="E143" s="336" t="s">
        <v>620</v>
      </c>
      <c r="F143" s="336" t="s">
        <v>663</v>
      </c>
      <c r="G143" s="337" t="s">
        <v>738</v>
      </c>
      <c r="H143" s="337" t="s">
        <v>34</v>
      </c>
      <c r="I143" s="337"/>
      <c r="J143" s="337" t="s">
        <v>608</v>
      </c>
      <c r="K143" s="338" t="s">
        <v>48</v>
      </c>
      <c r="L143" s="339" t="s">
        <v>1338</v>
      </c>
      <c r="M143" s="339" t="s">
        <v>34</v>
      </c>
      <c r="N143" s="338">
        <v>393185</v>
      </c>
      <c r="O143" s="338" t="s">
        <v>1320</v>
      </c>
      <c r="P143" s="342">
        <v>42118</v>
      </c>
      <c r="Q143" s="343">
        <v>327919925.73000002</v>
      </c>
      <c r="R143" s="343">
        <v>342931780.14373022</v>
      </c>
      <c r="S143" s="338">
        <v>76</v>
      </c>
      <c r="T143" s="340">
        <v>8.7314327036811967E-2</v>
      </c>
      <c r="U143" s="340">
        <v>1.1287293477346669</v>
      </c>
      <c r="V143" s="340">
        <v>0.11049730768022203</v>
      </c>
      <c r="W143" s="340">
        <v>1.0832430890136524</v>
      </c>
      <c r="X143" s="340">
        <v>0.22309032086324643</v>
      </c>
      <c r="Y143" s="340">
        <v>1.6917344298163628</v>
      </c>
      <c r="Z143" s="340">
        <v>0.17917301327133872</v>
      </c>
      <c r="AA143" s="340">
        <v>1.0184774932221352</v>
      </c>
      <c r="AB143" s="340">
        <v>6.7166321318470647E-3</v>
      </c>
      <c r="AC143" s="344">
        <v>1.1464267141977618</v>
      </c>
      <c r="AD143" s="482">
        <v>21762085000115</v>
      </c>
      <c r="AE143" s="341" t="s">
        <v>2285</v>
      </c>
      <c r="AF143" s="341" t="s">
        <v>2115</v>
      </c>
      <c r="AG143" s="345" t="s">
        <v>1428</v>
      </c>
      <c r="AH143" s="345" t="s">
        <v>2110</v>
      </c>
      <c r="AI143" s="345">
        <v>100000</v>
      </c>
      <c r="AJ143" s="345">
        <v>50000</v>
      </c>
      <c r="AK143" s="345">
        <v>100000</v>
      </c>
      <c r="AL143" s="340">
        <v>8.5000000000000006E-3</v>
      </c>
      <c r="AM143" s="340">
        <v>0.2</v>
      </c>
      <c r="AN143" s="340" t="s">
        <v>64</v>
      </c>
      <c r="AO143" s="338" t="s">
        <v>1323</v>
      </c>
      <c r="AP143" s="341" t="s">
        <v>13</v>
      </c>
      <c r="AQ143" s="347" t="s">
        <v>671</v>
      </c>
      <c r="AR143" s="340">
        <v>1.6665666666666665E-3</v>
      </c>
      <c r="AS143" s="340">
        <v>1.6665666666666665E-3</v>
      </c>
      <c r="AT143" s="340"/>
      <c r="AW143" s="597"/>
      <c r="AX143" s="598"/>
      <c r="AY143" s="598"/>
      <c r="AZ143" s="598"/>
      <c r="BA143" s="598"/>
      <c r="BB143" s="609"/>
      <c r="BC143" s="598"/>
      <c r="BD143" s="598"/>
      <c r="BE143" s="598"/>
      <c r="BF143" s="598"/>
      <c r="BG143" s="610"/>
      <c r="BH143" s="599"/>
      <c r="BI143" s="600"/>
      <c r="BJ143" s="600"/>
      <c r="BK143" s="600"/>
      <c r="BL143" s="210"/>
      <c r="BM143" s="599"/>
      <c r="BN143" s="599"/>
      <c r="BO143" s="599"/>
      <c r="BP143" s="599"/>
      <c r="BQ143" s="599"/>
      <c r="BR143" s="599"/>
      <c r="BS143" s="599"/>
      <c r="BT143" s="599"/>
      <c r="BU143" s="599"/>
      <c r="BV143" s="601"/>
      <c r="BW143" s="598"/>
    </row>
    <row r="144" spans="2:75" ht="15.75" customHeight="1">
      <c r="B144" s="334" t="s">
        <v>1016</v>
      </c>
      <c r="C144" s="335">
        <v>26525450000191</v>
      </c>
      <c r="D144" s="336" t="s">
        <v>11</v>
      </c>
      <c r="E144" s="336" t="s">
        <v>620</v>
      </c>
      <c r="F144" s="336" t="s">
        <v>663</v>
      </c>
      <c r="G144" s="337" t="s">
        <v>738</v>
      </c>
      <c r="H144" s="337" t="s">
        <v>34</v>
      </c>
      <c r="I144" s="337"/>
      <c r="J144" s="337" t="s">
        <v>611</v>
      </c>
      <c r="K144" s="338" t="s">
        <v>48</v>
      </c>
      <c r="L144" s="339" t="s">
        <v>1338</v>
      </c>
      <c r="M144" s="339" t="s">
        <v>34</v>
      </c>
      <c r="N144" s="338">
        <v>444456</v>
      </c>
      <c r="O144" s="338" t="s">
        <v>1320</v>
      </c>
      <c r="P144" s="342">
        <v>42754</v>
      </c>
      <c r="Q144" s="343">
        <v>123214972.52</v>
      </c>
      <c r="R144" s="343">
        <v>140474322.83630961</v>
      </c>
      <c r="S144" s="338">
        <v>76</v>
      </c>
      <c r="T144" s="340">
        <v>8.1994216607156556E-2</v>
      </c>
      <c r="U144" s="340">
        <v>1.0599552418240799</v>
      </c>
      <c r="V144" s="340">
        <v>9.7303882433552813E-2</v>
      </c>
      <c r="W144" s="340">
        <v>0.95390340627466053</v>
      </c>
      <c r="X144" s="340">
        <v>0.23360340470767627</v>
      </c>
      <c r="Y144" s="340">
        <v>1.7714570544212667</v>
      </c>
      <c r="Z144" s="340">
        <v>0.14736897421939466</v>
      </c>
      <c r="AA144" s="340">
        <v>0.83769302475472673</v>
      </c>
      <c r="AB144" s="340">
        <v>1.3080325510591198E-2</v>
      </c>
      <c r="AC144" s="344">
        <v>-0.32060437788296559</v>
      </c>
      <c r="AD144" s="482">
        <v>0</v>
      </c>
      <c r="AE144" s="341" t="s">
        <v>2285</v>
      </c>
      <c r="AF144" s="341" t="s">
        <v>2115</v>
      </c>
      <c r="AG144" s="345" t="s">
        <v>1428</v>
      </c>
      <c r="AH144" s="345" t="s">
        <v>726</v>
      </c>
      <c r="AI144" s="345">
        <v>100000</v>
      </c>
      <c r="AJ144" s="345">
        <v>50000</v>
      </c>
      <c r="AK144" s="345">
        <v>100000</v>
      </c>
      <c r="AL144" s="340">
        <v>1.3000000000000001E-2</v>
      </c>
      <c r="AM144" s="340">
        <v>0.2</v>
      </c>
      <c r="AN144" s="340" t="s">
        <v>64</v>
      </c>
      <c r="AO144" s="338" t="s">
        <v>1323</v>
      </c>
      <c r="AP144" s="341" t="s">
        <v>13</v>
      </c>
      <c r="AQ144" s="347" t="s">
        <v>679</v>
      </c>
      <c r="AR144" s="340">
        <v>2.0002666666666664E-3</v>
      </c>
      <c r="AS144" s="340">
        <v>2.0002666666666664E-3</v>
      </c>
      <c r="AT144" s="340"/>
      <c r="AW144" s="597"/>
      <c r="AX144" s="598"/>
      <c r="AY144" s="598"/>
      <c r="AZ144" s="598"/>
      <c r="BA144" s="598"/>
      <c r="BB144" s="609"/>
      <c r="BC144" s="598"/>
      <c r="BD144" s="598"/>
      <c r="BE144" s="598"/>
      <c r="BF144" s="598"/>
      <c r="BG144" s="610"/>
      <c r="BH144" s="599"/>
      <c r="BI144" s="600"/>
      <c r="BJ144" s="600"/>
      <c r="BK144" s="600"/>
      <c r="BL144" s="210"/>
      <c r="BM144" s="599"/>
      <c r="BN144" s="599"/>
      <c r="BO144" s="599"/>
      <c r="BP144" s="599"/>
      <c r="BQ144" s="599"/>
      <c r="BR144" s="599"/>
      <c r="BS144" s="599"/>
      <c r="BT144" s="599"/>
      <c r="BU144" s="599"/>
      <c r="BV144" s="601"/>
      <c r="BW144" s="598"/>
    </row>
    <row r="145" spans="2:75" ht="15.75" customHeight="1">
      <c r="B145" s="334" t="s">
        <v>375</v>
      </c>
      <c r="C145" s="335">
        <v>25423215000146</v>
      </c>
      <c r="D145" s="336" t="s">
        <v>13</v>
      </c>
      <c r="E145" s="336" t="s">
        <v>616</v>
      </c>
      <c r="F145" s="336" t="s">
        <v>617</v>
      </c>
      <c r="G145" s="337" t="s">
        <v>34</v>
      </c>
      <c r="H145" s="337" t="s">
        <v>1337</v>
      </c>
      <c r="I145" s="337" t="s">
        <v>34</v>
      </c>
      <c r="J145" s="337" t="s">
        <v>608</v>
      </c>
      <c r="K145" s="338" t="s">
        <v>48</v>
      </c>
      <c r="L145" s="339" t="s">
        <v>1338</v>
      </c>
      <c r="M145" s="339" t="s">
        <v>1411</v>
      </c>
      <c r="N145" s="338">
        <v>428035</v>
      </c>
      <c r="O145" s="338" t="s">
        <v>1320</v>
      </c>
      <c r="P145" s="342">
        <v>42677</v>
      </c>
      <c r="Q145" s="343">
        <v>254165199.18000001</v>
      </c>
      <c r="R145" s="343">
        <v>277670602.60123003</v>
      </c>
      <c r="S145" s="338">
        <v>77</v>
      </c>
      <c r="T145" s="340">
        <v>0.11084835139601412</v>
      </c>
      <c r="U145" s="340">
        <v>1.4329582740291427</v>
      </c>
      <c r="V145" s="340">
        <v>9.3096863405803365E-2</v>
      </c>
      <c r="W145" s="340">
        <v>0.91266055264471435</v>
      </c>
      <c r="X145" s="340">
        <v>0.23928114709756376</v>
      </c>
      <c r="Y145" s="340">
        <v>1.8145124063855882</v>
      </c>
      <c r="Z145" s="340">
        <v>0.41164107467953692</v>
      </c>
      <c r="AA145" s="340">
        <v>2.3399013176832311</v>
      </c>
      <c r="AB145" s="340">
        <v>0.10238768640090619</v>
      </c>
      <c r="AC145" s="344">
        <v>-2.8278200454801703E-2</v>
      </c>
      <c r="AD145" s="482">
        <v>25423226000126</v>
      </c>
      <c r="AE145" s="341" t="s">
        <v>2392</v>
      </c>
      <c r="AF145" s="341" t="s">
        <v>2112</v>
      </c>
      <c r="AG145" s="345" t="s">
        <v>719</v>
      </c>
      <c r="AH145" s="345" t="s">
        <v>2107</v>
      </c>
      <c r="AI145" s="345">
        <v>100000</v>
      </c>
      <c r="AJ145" s="345">
        <v>50000</v>
      </c>
      <c r="AK145" s="345">
        <v>100000</v>
      </c>
      <c r="AL145" s="340">
        <v>1.8500000000000003E-2</v>
      </c>
      <c r="AM145" s="340">
        <v>0.2</v>
      </c>
      <c r="AN145" s="340" t="s">
        <v>64</v>
      </c>
      <c r="AO145" s="338" t="s">
        <v>1323</v>
      </c>
      <c r="AP145" s="341" t="s">
        <v>13</v>
      </c>
      <c r="AQ145" s="347" t="s">
        <v>668</v>
      </c>
      <c r="AR145" s="340">
        <v>3.6999999999999993E-3</v>
      </c>
      <c r="AS145" s="340">
        <v>3.6999999999999993E-3</v>
      </c>
      <c r="AT145" s="340"/>
      <c r="AW145" s="597"/>
      <c r="AX145" s="598"/>
      <c r="AY145" s="598"/>
      <c r="AZ145" s="598"/>
      <c r="BA145" s="598"/>
      <c r="BB145" s="609"/>
      <c r="BC145" s="598"/>
      <c r="BD145" s="598"/>
      <c r="BE145" s="598"/>
      <c r="BF145" s="598"/>
      <c r="BG145" s="610"/>
      <c r="BH145" s="599"/>
      <c r="BI145" s="600"/>
      <c r="BJ145" s="600"/>
      <c r="BK145" s="600"/>
      <c r="BL145" s="210"/>
      <c r="BM145" s="599"/>
      <c r="BN145" s="599"/>
      <c r="BO145" s="599"/>
      <c r="BP145" s="599"/>
      <c r="BQ145" s="599"/>
      <c r="BR145" s="599"/>
      <c r="BS145" s="599"/>
      <c r="BT145" s="599"/>
      <c r="BU145" s="599"/>
      <c r="BV145" s="601"/>
      <c r="BW145" s="598"/>
    </row>
    <row r="146" spans="2:75" ht="15.75" customHeight="1">
      <c r="B146" s="334" t="s">
        <v>1183</v>
      </c>
      <c r="C146" s="335">
        <v>19366052000104</v>
      </c>
      <c r="D146" s="336" t="s">
        <v>13</v>
      </c>
      <c r="E146" s="336" t="s">
        <v>616</v>
      </c>
      <c r="F146" s="336" t="s">
        <v>617</v>
      </c>
      <c r="G146" s="337" t="s">
        <v>34</v>
      </c>
      <c r="H146" s="337" t="s">
        <v>1336</v>
      </c>
      <c r="I146" s="337" t="s">
        <v>34</v>
      </c>
      <c r="J146" s="337" t="s">
        <v>608</v>
      </c>
      <c r="K146" s="338" t="s">
        <v>48</v>
      </c>
      <c r="L146" s="339" t="s">
        <v>1338</v>
      </c>
      <c r="M146" s="339" t="s">
        <v>34</v>
      </c>
      <c r="N146" s="338">
        <v>396941</v>
      </c>
      <c r="O146" s="338" t="s">
        <v>1323</v>
      </c>
      <c r="P146" s="342">
        <v>42163</v>
      </c>
      <c r="Q146" s="343">
        <v>1478017400.52</v>
      </c>
      <c r="R146" s="343">
        <v>1467760374.0115087</v>
      </c>
      <c r="S146" s="338">
        <v>91</v>
      </c>
      <c r="T146" s="340">
        <v>0.10238824671930824</v>
      </c>
      <c r="U146" s="340">
        <v>1.3235928496185614</v>
      </c>
      <c r="V146" s="340">
        <v>0.1276545029266849</v>
      </c>
      <c r="W146" s="340">
        <v>1.2514409715482635</v>
      </c>
      <c r="X146" s="340">
        <v>0.19398174520344869</v>
      </c>
      <c r="Y146" s="340">
        <v>1.4709988127082554</v>
      </c>
      <c r="Z146" s="340">
        <v>0.42957164056046571</v>
      </c>
      <c r="AA146" s="340">
        <v>2.4418244670294276</v>
      </c>
      <c r="AB146" s="340">
        <v>3.0040434172156533E-2</v>
      </c>
      <c r="AC146" s="344">
        <v>0.7811351680676718</v>
      </c>
      <c r="AD146" s="482">
        <v>32318967000102</v>
      </c>
      <c r="AE146" s="341" t="s">
        <v>2388</v>
      </c>
      <c r="AF146" s="341" t="s">
        <v>2115</v>
      </c>
      <c r="AG146" s="345" t="s">
        <v>1428</v>
      </c>
      <c r="AH146" s="345" t="s">
        <v>2110</v>
      </c>
      <c r="AI146" s="345">
        <v>50000</v>
      </c>
      <c r="AJ146" s="345">
        <v>5000</v>
      </c>
      <c r="AK146" s="345">
        <v>5000</v>
      </c>
      <c r="AL146" s="340">
        <v>1.9450000000000002E-2</v>
      </c>
      <c r="AM146" s="340">
        <v>0.2</v>
      </c>
      <c r="AN146" s="340" t="s">
        <v>64</v>
      </c>
      <c r="AO146" s="338" t="s">
        <v>1323</v>
      </c>
      <c r="AP146" s="341" t="s">
        <v>13</v>
      </c>
      <c r="AQ146" s="347" t="s">
        <v>668</v>
      </c>
      <c r="AR146" s="340">
        <v>3.8899999999999994E-3</v>
      </c>
      <c r="AS146" s="340">
        <v>3.8899999999999994E-3</v>
      </c>
      <c r="AT146" s="340"/>
      <c r="AW146" s="597"/>
      <c r="AX146" s="598"/>
      <c r="AY146" s="598"/>
      <c r="AZ146" s="598"/>
      <c r="BA146" s="598"/>
      <c r="BB146" s="609"/>
      <c r="BC146" s="598"/>
      <c r="BD146" s="598"/>
      <c r="BE146" s="598"/>
      <c r="BF146" s="598"/>
      <c r="BG146" s="610"/>
      <c r="BH146" s="599"/>
      <c r="BI146" s="600"/>
      <c r="BJ146" s="600"/>
      <c r="BK146" s="600"/>
      <c r="BL146" s="210"/>
      <c r="BM146" s="599"/>
      <c r="BN146" s="599"/>
      <c r="BO146" s="599"/>
      <c r="BP146" s="599"/>
      <c r="BQ146" s="599"/>
      <c r="BR146" s="599"/>
      <c r="BS146" s="599"/>
      <c r="BT146" s="599"/>
      <c r="BU146" s="599"/>
      <c r="BV146" s="601"/>
      <c r="BW146" s="598"/>
    </row>
    <row r="147" spans="2:75" ht="15.75" customHeight="1">
      <c r="B147" s="334" t="s">
        <v>43</v>
      </c>
      <c r="C147" s="335">
        <v>32068007000131</v>
      </c>
      <c r="D147" s="336" t="s">
        <v>14</v>
      </c>
      <c r="E147" s="336" t="s">
        <v>614</v>
      </c>
      <c r="F147" s="336"/>
      <c r="G147" s="337"/>
      <c r="H147" s="337" t="s">
        <v>865</v>
      </c>
      <c r="I147" s="337" t="s">
        <v>34</v>
      </c>
      <c r="J147" s="337" t="s">
        <v>608</v>
      </c>
      <c r="K147" s="338" t="s">
        <v>48</v>
      </c>
      <c r="L147" s="339" t="s">
        <v>1338</v>
      </c>
      <c r="M147" s="339" t="s">
        <v>34</v>
      </c>
      <c r="N147" s="338">
        <v>482544</v>
      </c>
      <c r="O147" s="338" t="s">
        <v>1323</v>
      </c>
      <c r="P147" s="342">
        <v>43454</v>
      </c>
      <c r="Q147" s="343">
        <v>884158128.36000001</v>
      </c>
      <c r="R147" s="343">
        <v>1062945874.6573014</v>
      </c>
      <c r="S147" s="338">
        <v>92</v>
      </c>
      <c r="T147" s="340">
        <v>9.0159993990920562E-2</v>
      </c>
      <c r="U147" s="340">
        <v>1.1655158398715977</v>
      </c>
      <c r="V147" s="340">
        <v>-1.8668492786545698E-2</v>
      </c>
      <c r="W147" s="340">
        <v>-0.1830136518063461</v>
      </c>
      <c r="X147" s="340">
        <v>0.11093781511009482</v>
      </c>
      <c r="Y147" s="340">
        <v>0.84126160500434655</v>
      </c>
      <c r="Z147" s="340">
        <v>0.52678239275015559</v>
      </c>
      <c r="AA147" s="340">
        <v>2.9944018970604662</v>
      </c>
      <c r="AB147" s="340">
        <v>0.16335882985711056</v>
      </c>
      <c r="AC147" s="344">
        <v>-0.62872409383284</v>
      </c>
      <c r="AD147" s="482">
        <v>32064571000186</v>
      </c>
      <c r="AE147" s="341" t="s">
        <v>2388</v>
      </c>
      <c r="AF147" s="341" t="s">
        <v>2106</v>
      </c>
      <c r="AG147" s="345" t="s">
        <v>1427</v>
      </c>
      <c r="AH147" s="345" t="s">
        <v>2107</v>
      </c>
      <c r="AI147" s="345">
        <v>50000</v>
      </c>
      <c r="AJ147" s="345">
        <v>5000</v>
      </c>
      <c r="AK147" s="345">
        <v>5000</v>
      </c>
      <c r="AL147" s="340">
        <v>1.9450000000000002E-2</v>
      </c>
      <c r="AM147" s="340">
        <v>0.2</v>
      </c>
      <c r="AN147" s="340" t="s">
        <v>2124</v>
      </c>
      <c r="AO147" s="338" t="s">
        <v>1323</v>
      </c>
      <c r="AP147" s="341" t="s">
        <v>716</v>
      </c>
      <c r="AQ147" s="347" t="s">
        <v>659</v>
      </c>
      <c r="AR147" s="340">
        <v>3.8999999999999998E-3</v>
      </c>
      <c r="AS147" s="340">
        <v>3.8999999999999998E-3</v>
      </c>
      <c r="AT147" s="340"/>
      <c r="AW147" s="597"/>
      <c r="AX147" s="598"/>
      <c r="AY147" s="598"/>
      <c r="AZ147" s="598"/>
      <c r="BA147" s="598"/>
      <c r="BB147" s="609"/>
      <c r="BC147" s="598"/>
      <c r="BD147" s="598"/>
      <c r="BE147" s="598"/>
      <c r="BF147" s="598"/>
      <c r="BG147" s="610"/>
      <c r="BH147" s="599"/>
      <c r="BI147" s="600"/>
      <c r="BJ147" s="600"/>
      <c r="BK147" s="600"/>
      <c r="BL147" s="210"/>
      <c r="BM147" s="599"/>
      <c r="BN147" s="599"/>
      <c r="BO147" s="599"/>
      <c r="BP147" s="599"/>
      <c r="BQ147" s="599"/>
      <c r="BR147" s="599"/>
      <c r="BS147" s="599"/>
      <c r="BT147" s="599"/>
      <c r="BU147" s="599"/>
      <c r="BV147" s="601"/>
      <c r="BW147" s="598"/>
    </row>
    <row r="148" spans="2:75" ht="15.75" customHeight="1">
      <c r="B148" s="334" t="s">
        <v>606</v>
      </c>
      <c r="C148" s="335">
        <v>41545099000194</v>
      </c>
      <c r="D148" s="336" t="s">
        <v>11</v>
      </c>
      <c r="E148" s="336" t="s">
        <v>620</v>
      </c>
      <c r="F148" s="336" t="s">
        <v>663</v>
      </c>
      <c r="G148" s="337" t="s">
        <v>738</v>
      </c>
      <c r="H148" s="337" t="s">
        <v>34</v>
      </c>
      <c r="I148" s="337"/>
      <c r="J148" s="337" t="s">
        <v>608</v>
      </c>
      <c r="K148" s="338" t="s">
        <v>48</v>
      </c>
      <c r="L148" s="339" t="s">
        <v>1338</v>
      </c>
      <c r="M148" s="339" t="s">
        <v>34</v>
      </c>
      <c r="N148" s="338">
        <v>591572</v>
      </c>
      <c r="O148" s="338" t="s">
        <v>1320</v>
      </c>
      <c r="P148" s="342">
        <v>44347</v>
      </c>
      <c r="Q148" s="343">
        <v>168603426</v>
      </c>
      <c r="R148" s="343">
        <v>116651389.36654758</v>
      </c>
      <c r="S148" s="338">
        <v>121</v>
      </c>
      <c r="T148" s="340">
        <v>8.4438975362377766E-2</v>
      </c>
      <c r="U148" s="340">
        <v>1.0915591154241826</v>
      </c>
      <c r="V148" s="340">
        <v>0.11973554738585568</v>
      </c>
      <c r="W148" s="340">
        <v>1.1738087283570113</v>
      </c>
      <c r="X148" s="340" t="s">
        <v>1414</v>
      </c>
      <c r="Y148" s="340" t="s">
        <v>1414</v>
      </c>
      <c r="Z148" s="340" t="s">
        <v>1414</v>
      </c>
      <c r="AA148" s="340" t="s">
        <v>1414</v>
      </c>
      <c r="AB148" s="340">
        <v>9.9404167330734653E-3</v>
      </c>
      <c r="AC148" s="344">
        <v>1.6111020365758408</v>
      </c>
      <c r="AD148" s="482">
        <v>41545043000130</v>
      </c>
      <c r="AE148" s="341" t="s">
        <v>2271</v>
      </c>
      <c r="AF148" s="341" t="s">
        <v>2112</v>
      </c>
      <c r="AG148" s="345" t="s">
        <v>719</v>
      </c>
      <c r="AH148" s="345" t="s">
        <v>2107</v>
      </c>
      <c r="AI148" s="345">
        <v>5000</v>
      </c>
      <c r="AJ148" s="345">
        <v>1000</v>
      </c>
      <c r="AK148" s="345">
        <v>5000</v>
      </c>
      <c r="AL148" s="340">
        <v>1.1575E-2</v>
      </c>
      <c r="AM148" s="340">
        <v>0.2</v>
      </c>
      <c r="AN148" s="340" t="s">
        <v>64</v>
      </c>
      <c r="AO148" s="338" t="s">
        <v>1323</v>
      </c>
      <c r="AP148" s="341" t="s">
        <v>13</v>
      </c>
      <c r="AQ148" s="347" t="s">
        <v>688</v>
      </c>
      <c r="AR148" s="340">
        <v>2.3702666666666661E-3</v>
      </c>
      <c r="AS148" s="340">
        <v>2.3702666666666661E-3</v>
      </c>
      <c r="AT148" s="340"/>
      <c r="AW148" s="597"/>
      <c r="AX148" s="598"/>
      <c r="AY148" s="598"/>
      <c r="AZ148" s="598"/>
      <c r="BA148" s="598"/>
      <c r="BB148" s="609"/>
      <c r="BC148" s="598"/>
      <c r="BD148" s="598"/>
      <c r="BE148" s="598"/>
      <c r="BF148" s="598"/>
      <c r="BG148" s="610"/>
      <c r="BH148" s="599"/>
      <c r="BI148" s="600"/>
      <c r="BJ148" s="600"/>
      <c r="BK148" s="600"/>
      <c r="BL148" s="210"/>
      <c r="BM148" s="599"/>
      <c r="BN148" s="599"/>
      <c r="BO148" s="599"/>
      <c r="BP148" s="599"/>
      <c r="BQ148" s="599"/>
      <c r="BR148" s="599"/>
      <c r="BS148" s="599"/>
      <c r="BT148" s="599"/>
      <c r="BU148" s="599"/>
      <c r="BV148" s="601"/>
      <c r="BW148" s="598"/>
    </row>
    <row r="149" spans="2:75" ht="15.75" customHeight="1">
      <c r="B149" s="334" t="s">
        <v>519</v>
      </c>
      <c r="C149" s="335">
        <v>39469191000170</v>
      </c>
      <c r="D149" s="336" t="s">
        <v>11</v>
      </c>
      <c r="E149" s="336" t="s">
        <v>620</v>
      </c>
      <c r="F149" s="336" t="s">
        <v>685</v>
      </c>
      <c r="G149" s="337" t="s">
        <v>738</v>
      </c>
      <c r="H149" s="337" t="s">
        <v>34</v>
      </c>
      <c r="I149" s="337" t="s">
        <v>1318</v>
      </c>
      <c r="J149" s="337" t="s">
        <v>608</v>
      </c>
      <c r="K149" s="338" t="s">
        <v>48</v>
      </c>
      <c r="L149" s="339" t="s">
        <v>1338</v>
      </c>
      <c r="M149" s="339" t="s">
        <v>34</v>
      </c>
      <c r="N149" s="338">
        <v>579610</v>
      </c>
      <c r="O149" s="338" t="s">
        <v>1320</v>
      </c>
      <c r="P149" s="342">
        <v>44252</v>
      </c>
      <c r="Q149" s="343">
        <v>49267296.009999998</v>
      </c>
      <c r="R149" s="343">
        <v>42848325.929126993</v>
      </c>
      <c r="S149" s="338">
        <v>151</v>
      </c>
      <c r="T149" s="340">
        <v>9.937898078414098E-2</v>
      </c>
      <c r="U149" s="340">
        <v>1.2846914815220123</v>
      </c>
      <c r="V149" s="340">
        <v>0.1381031590094588</v>
      </c>
      <c r="W149" s="340">
        <v>1.3538727386995566</v>
      </c>
      <c r="X149" s="340" t="s">
        <v>1414</v>
      </c>
      <c r="Y149" s="340" t="s">
        <v>1414</v>
      </c>
      <c r="Z149" s="340" t="s">
        <v>1414</v>
      </c>
      <c r="AA149" s="340" t="s">
        <v>1414</v>
      </c>
      <c r="AB149" s="340">
        <v>9.0952244771324176E-3</v>
      </c>
      <c r="AC149" s="344">
        <v>3.5496845160417316</v>
      </c>
      <c r="AD149" s="482">
        <v>0</v>
      </c>
      <c r="AE149" s="341" t="s">
        <v>2232</v>
      </c>
      <c r="AF149" s="341" t="s">
        <v>2106</v>
      </c>
      <c r="AG149" s="345" t="s">
        <v>1427</v>
      </c>
      <c r="AH149" s="345" t="s">
        <v>2107</v>
      </c>
      <c r="AI149" s="345">
        <v>5000</v>
      </c>
      <c r="AJ149" s="345">
        <v>5000</v>
      </c>
      <c r="AK149" s="345">
        <v>5000</v>
      </c>
      <c r="AL149" s="340">
        <v>1.95E-2</v>
      </c>
      <c r="AM149" s="340">
        <v>0.2</v>
      </c>
      <c r="AN149" s="340" t="s">
        <v>64</v>
      </c>
      <c r="AO149" s="338" t="s">
        <v>1323</v>
      </c>
      <c r="AP149" s="341" t="s">
        <v>13</v>
      </c>
      <c r="AQ149" s="347" t="s">
        <v>668</v>
      </c>
      <c r="AR149" s="340">
        <v>6.4999999999999997E-3</v>
      </c>
      <c r="AS149" s="340">
        <v>6.4999999999999997E-3</v>
      </c>
      <c r="AT149" s="340"/>
      <c r="AW149" s="597"/>
      <c r="AX149" s="598"/>
      <c r="AY149" s="598"/>
      <c r="AZ149" s="598"/>
      <c r="BA149" s="598"/>
      <c r="BB149" s="609"/>
      <c r="BC149" s="598"/>
      <c r="BD149" s="598"/>
      <c r="BE149" s="598"/>
      <c r="BF149" s="598"/>
      <c r="BG149" s="610"/>
      <c r="BH149" s="599"/>
      <c r="BI149" s="600"/>
      <c r="BJ149" s="600"/>
      <c r="BK149" s="600"/>
      <c r="BL149" s="210"/>
      <c r="BM149" s="599"/>
      <c r="BN149" s="599"/>
      <c r="BO149" s="599"/>
      <c r="BP149" s="599"/>
      <c r="BQ149" s="599"/>
      <c r="BR149" s="599"/>
      <c r="BS149" s="599"/>
      <c r="BT149" s="599"/>
      <c r="BU149" s="599"/>
      <c r="BV149" s="601"/>
      <c r="BW149" s="598"/>
    </row>
    <row r="150" spans="2:75" ht="15.75" customHeight="1">
      <c r="B150" s="334" t="s">
        <v>1048</v>
      </c>
      <c r="C150" s="335">
        <v>35420451000162</v>
      </c>
      <c r="D150" s="336" t="s">
        <v>11</v>
      </c>
      <c r="E150" s="336" t="s">
        <v>620</v>
      </c>
      <c r="F150" s="336" t="s">
        <v>685</v>
      </c>
      <c r="G150" s="337" t="s">
        <v>738</v>
      </c>
      <c r="H150" s="337" t="s">
        <v>34</v>
      </c>
      <c r="I150" s="337" t="s">
        <v>1318</v>
      </c>
      <c r="J150" s="337" t="s">
        <v>690</v>
      </c>
      <c r="K150" s="338" t="s">
        <v>48</v>
      </c>
      <c r="L150" s="339" t="s">
        <v>1338</v>
      </c>
      <c r="M150" s="339" t="s">
        <v>34</v>
      </c>
      <c r="N150" s="338">
        <v>535133</v>
      </c>
      <c r="O150" s="338" t="s">
        <v>1320</v>
      </c>
      <c r="P150" s="342">
        <v>43871</v>
      </c>
      <c r="Q150" s="343">
        <v>30553039.27</v>
      </c>
      <c r="R150" s="343">
        <v>21799312.630793668</v>
      </c>
      <c r="S150" s="338">
        <v>211</v>
      </c>
      <c r="T150" s="340">
        <v>0.10553165737850656</v>
      </c>
      <c r="U150" s="340">
        <v>1.3642283327452107</v>
      </c>
      <c r="V150" s="340">
        <v>0.18195143453248042</v>
      </c>
      <c r="W150" s="340">
        <v>1.7837324558515739</v>
      </c>
      <c r="X150" s="340">
        <v>0.28127756786304037</v>
      </c>
      <c r="Y150" s="340">
        <v>2.1329788941430876</v>
      </c>
      <c r="Z150" s="340" t="s">
        <v>1414</v>
      </c>
      <c r="AA150" s="340" t="s">
        <v>1414</v>
      </c>
      <c r="AB150" s="340">
        <v>1.250433545981448E-2</v>
      </c>
      <c r="AC150" s="344">
        <v>5.6098634865074795</v>
      </c>
      <c r="AD150" s="482">
        <v>22681938000157</v>
      </c>
      <c r="AE150" s="341" t="s">
        <v>2304</v>
      </c>
      <c r="AF150" s="341" t="s">
        <v>761</v>
      </c>
      <c r="AG150" s="345" t="s">
        <v>761</v>
      </c>
      <c r="AH150" s="345" t="s">
        <v>2107</v>
      </c>
      <c r="AI150" s="345">
        <v>50000</v>
      </c>
      <c r="AJ150" s="345">
        <v>10000</v>
      </c>
      <c r="AK150" s="345">
        <v>30000</v>
      </c>
      <c r="AL150" s="340">
        <v>0.02</v>
      </c>
      <c r="AM150" s="340">
        <v>0.2</v>
      </c>
      <c r="AN150" s="340" t="s">
        <v>64</v>
      </c>
      <c r="AO150" s="338" t="s">
        <v>1323</v>
      </c>
      <c r="AP150" s="341" t="s">
        <v>13</v>
      </c>
      <c r="AQ150" s="347" t="s">
        <v>679</v>
      </c>
      <c r="AR150" s="340">
        <v>5.3333333333333332E-3</v>
      </c>
      <c r="AS150" s="340">
        <v>5.3333333333333332E-3</v>
      </c>
      <c r="AT150" s="340"/>
      <c r="AW150" s="597"/>
      <c r="AX150" s="598"/>
      <c r="AY150" s="598"/>
      <c r="AZ150" s="598"/>
      <c r="BA150" s="598"/>
      <c r="BB150" s="609"/>
      <c r="BC150" s="598"/>
      <c r="BD150" s="598"/>
      <c r="BE150" s="598"/>
      <c r="BF150" s="598"/>
      <c r="BG150" s="610"/>
      <c r="BH150" s="599"/>
      <c r="BI150" s="600"/>
      <c r="BJ150" s="600"/>
      <c r="BK150" s="600"/>
      <c r="BL150" s="210"/>
      <c r="BM150" s="599"/>
      <c r="BN150" s="599"/>
      <c r="BO150" s="599"/>
      <c r="BP150" s="599"/>
      <c r="BQ150" s="599"/>
      <c r="BR150" s="599"/>
      <c r="BS150" s="599"/>
      <c r="BT150" s="599"/>
      <c r="BU150" s="599"/>
      <c r="BV150" s="601"/>
      <c r="BW150" s="598"/>
    </row>
    <row r="151" spans="2:75" ht="15.75" customHeight="1">
      <c r="B151" s="334" t="s">
        <v>1047</v>
      </c>
      <c r="C151" s="335">
        <v>34096240000153</v>
      </c>
      <c r="D151" s="336" t="s">
        <v>11</v>
      </c>
      <c r="E151" s="336" t="s">
        <v>620</v>
      </c>
      <c r="F151" s="336" t="s">
        <v>685</v>
      </c>
      <c r="G151" s="337" t="s">
        <v>738</v>
      </c>
      <c r="H151" s="337" t="s">
        <v>34</v>
      </c>
      <c r="I151" s="337" t="s">
        <v>1318</v>
      </c>
      <c r="J151" s="337" t="s">
        <v>608</v>
      </c>
      <c r="K151" s="338" t="s">
        <v>48</v>
      </c>
      <c r="L151" s="339" t="s">
        <v>1338</v>
      </c>
      <c r="M151" s="339" t="s">
        <v>34</v>
      </c>
      <c r="N151" s="338">
        <v>503843</v>
      </c>
      <c r="O151" s="338" t="s">
        <v>1320</v>
      </c>
      <c r="P151" s="342">
        <v>43682</v>
      </c>
      <c r="Q151" s="343">
        <v>62753784.649999999</v>
      </c>
      <c r="R151" s="343">
        <v>69979582.245873034</v>
      </c>
      <c r="S151" s="338">
        <v>271</v>
      </c>
      <c r="T151" s="340">
        <v>8.8183372652447911E-2</v>
      </c>
      <c r="U151" s="340">
        <v>1.1399636700295048</v>
      </c>
      <c r="V151" s="340">
        <v>0.12453491435592756</v>
      </c>
      <c r="W151" s="340">
        <v>1.2208585724764378</v>
      </c>
      <c r="X151" s="340">
        <v>0.22376752668622513</v>
      </c>
      <c r="Y151" s="340">
        <v>1.6968698045935926</v>
      </c>
      <c r="Z151" s="340">
        <v>0.33400955469299021</v>
      </c>
      <c r="AA151" s="340">
        <v>1.8986185908521256</v>
      </c>
      <c r="AB151" s="340">
        <v>5.491381739765485E-3</v>
      </c>
      <c r="AC151" s="344">
        <v>3.6893794898233097</v>
      </c>
      <c r="AD151" s="482">
        <v>0</v>
      </c>
      <c r="AE151" s="341" t="s">
        <v>2304</v>
      </c>
      <c r="AF151" s="341" t="s">
        <v>2106</v>
      </c>
      <c r="AG151" s="345" t="s">
        <v>1427</v>
      </c>
      <c r="AH151" s="345" t="s">
        <v>2107</v>
      </c>
      <c r="AI151" s="345">
        <v>5000</v>
      </c>
      <c r="AJ151" s="345">
        <v>5000</v>
      </c>
      <c r="AK151" s="345">
        <v>5000</v>
      </c>
      <c r="AL151" s="340">
        <v>0.02</v>
      </c>
      <c r="AM151" s="340">
        <v>0.2</v>
      </c>
      <c r="AN151" s="340" t="s">
        <v>34</v>
      </c>
      <c r="AO151" s="338" t="s">
        <v>1323</v>
      </c>
      <c r="AP151" s="341" t="s">
        <v>13</v>
      </c>
      <c r="AQ151" s="347" t="s">
        <v>668</v>
      </c>
      <c r="AR151" s="340">
        <v>3.3333333333333331E-3</v>
      </c>
      <c r="AS151" s="340">
        <v>3.3333333333333331E-3</v>
      </c>
      <c r="AT151" s="340"/>
      <c r="AW151" s="597"/>
      <c r="AX151" s="598"/>
      <c r="AY151" s="598"/>
      <c r="AZ151" s="598"/>
      <c r="BA151" s="598"/>
      <c r="BB151" s="609"/>
      <c r="BC151" s="598"/>
      <c r="BD151" s="598"/>
      <c r="BE151" s="598"/>
      <c r="BF151" s="598"/>
      <c r="BG151" s="610"/>
      <c r="BH151" s="599"/>
      <c r="BI151" s="600"/>
      <c r="BJ151" s="600"/>
      <c r="BK151" s="600"/>
      <c r="BL151" s="210"/>
      <c r="BM151" s="599"/>
      <c r="BN151" s="599"/>
      <c r="BO151" s="599"/>
      <c r="BP151" s="599"/>
      <c r="BQ151" s="599"/>
      <c r="BR151" s="599"/>
      <c r="BS151" s="599"/>
      <c r="BT151" s="599"/>
      <c r="BU151" s="599"/>
      <c r="BV151" s="601"/>
      <c r="BW151" s="598"/>
    </row>
    <row r="152" spans="2:75" ht="15.75" customHeight="1">
      <c r="B152" s="334" t="s">
        <v>473</v>
      </c>
      <c r="C152" s="335">
        <v>2733791000194</v>
      </c>
      <c r="D152" s="336" t="s">
        <v>11</v>
      </c>
      <c r="E152" s="336" t="s">
        <v>620</v>
      </c>
      <c r="F152" s="336" t="s">
        <v>663</v>
      </c>
      <c r="G152" s="337" t="s">
        <v>866</v>
      </c>
      <c r="H152" s="337" t="s">
        <v>34</v>
      </c>
      <c r="I152" s="337" t="s">
        <v>1303</v>
      </c>
      <c r="J152" s="337" t="s">
        <v>608</v>
      </c>
      <c r="K152" s="338" t="s">
        <v>48</v>
      </c>
      <c r="L152" s="339"/>
      <c r="M152" s="339" t="s">
        <v>34</v>
      </c>
      <c r="N152" s="338">
        <v>59447</v>
      </c>
      <c r="O152" s="338" t="s">
        <v>1320</v>
      </c>
      <c r="P152" s="342">
        <v>36059</v>
      </c>
      <c r="Q152" s="343">
        <v>138574701.36000001</v>
      </c>
      <c r="R152" s="343">
        <v>136012044.12579376</v>
      </c>
      <c r="S152" s="338">
        <v>0</v>
      </c>
      <c r="T152" s="340">
        <v>8.0935429742379883E-2</v>
      </c>
      <c r="U152" s="340">
        <v>1.046268097367643</v>
      </c>
      <c r="V152" s="340">
        <v>0.10535111951660237</v>
      </c>
      <c r="W152" s="340">
        <v>1.0327932375191922</v>
      </c>
      <c r="X152" s="340">
        <v>0.14490295139807752</v>
      </c>
      <c r="Y152" s="340">
        <v>1.0988254036014549</v>
      </c>
      <c r="Z152" s="340">
        <v>0.17303840998925235</v>
      </c>
      <c r="AA152" s="340">
        <v>0.98360641940037752</v>
      </c>
      <c r="AB152" s="340">
        <v>4.6532675934484891E-3</v>
      </c>
      <c r="AC152" s="344">
        <v>0.65366075677618429</v>
      </c>
      <c r="AD152" s="482">
        <v>0</v>
      </c>
      <c r="AE152" s="341" t="s">
        <v>2133</v>
      </c>
      <c r="AF152" s="341" t="s">
        <v>2133</v>
      </c>
      <c r="AG152" s="345" t="s">
        <v>719</v>
      </c>
      <c r="AH152" s="345" t="s">
        <v>2110</v>
      </c>
      <c r="AI152" s="345">
        <v>1000</v>
      </c>
      <c r="AJ152" s="345">
        <v>100</v>
      </c>
      <c r="AK152" s="345">
        <v>100</v>
      </c>
      <c r="AL152" s="608">
        <v>5.0000000000000001E-3</v>
      </c>
      <c r="AM152" s="608" t="s">
        <v>34</v>
      </c>
      <c r="AN152" s="340" t="s">
        <v>64</v>
      </c>
      <c r="AO152" s="338" t="s">
        <v>1323</v>
      </c>
      <c r="AP152" s="341" t="s">
        <v>11</v>
      </c>
      <c r="AQ152" s="347" t="s">
        <v>1370</v>
      </c>
      <c r="AR152" s="340">
        <v>1.3335E-3</v>
      </c>
      <c r="AS152" s="340">
        <v>1.3335E-3</v>
      </c>
      <c r="AT152" s="340"/>
      <c r="AW152" s="597"/>
      <c r="AX152" s="597"/>
      <c r="AY152" s="598"/>
      <c r="AZ152" s="598"/>
      <c r="BA152" s="598"/>
      <c r="BB152" s="599"/>
      <c r="BC152" s="598"/>
      <c r="BD152" s="598"/>
      <c r="BE152" s="598"/>
      <c r="BF152" s="598"/>
      <c r="BG152" s="599"/>
      <c r="BH152" s="599"/>
      <c r="BI152" s="600"/>
      <c r="BJ152" s="600"/>
      <c r="BK152" s="600"/>
      <c r="BL152" s="599"/>
      <c r="BM152" s="599"/>
      <c r="BN152" s="599"/>
      <c r="BO152" s="599"/>
      <c r="BP152" s="599"/>
      <c r="BQ152" s="599"/>
      <c r="BR152" s="599"/>
      <c r="BS152" s="599"/>
      <c r="BT152" s="602"/>
      <c r="BU152" s="603"/>
      <c r="BV152" s="601"/>
      <c r="BW152" s="604"/>
    </row>
    <row r="153" spans="2:75" ht="15.75" customHeight="1">
      <c r="B153" s="334" t="s">
        <v>474</v>
      </c>
      <c r="C153" s="335">
        <v>9636619000161</v>
      </c>
      <c r="D153" s="336" t="s">
        <v>11</v>
      </c>
      <c r="E153" s="336" t="s">
        <v>620</v>
      </c>
      <c r="F153" s="336" t="s">
        <v>663</v>
      </c>
      <c r="G153" s="337" t="s">
        <v>738</v>
      </c>
      <c r="H153" s="337" t="s">
        <v>34</v>
      </c>
      <c r="I153" s="337" t="s">
        <v>1303</v>
      </c>
      <c r="J153" s="337" t="s">
        <v>608</v>
      </c>
      <c r="K153" s="338" t="s">
        <v>48</v>
      </c>
      <c r="L153" s="339"/>
      <c r="M153" s="339" t="s">
        <v>1411</v>
      </c>
      <c r="N153" s="338">
        <v>218111</v>
      </c>
      <c r="O153" s="338" t="s">
        <v>1320</v>
      </c>
      <c r="P153" s="342">
        <v>39731</v>
      </c>
      <c r="Q153" s="343">
        <v>619122466.57000005</v>
      </c>
      <c r="R153" s="343">
        <v>642876560.52563477</v>
      </c>
      <c r="S153" s="338">
        <v>0</v>
      </c>
      <c r="T153" s="340">
        <v>7.6553259069936486E-2</v>
      </c>
      <c r="U153" s="340">
        <v>0.98961892176690047</v>
      </c>
      <c r="V153" s="340">
        <v>0.10104028852784919</v>
      </c>
      <c r="W153" s="340">
        <v>0.99053267955169166</v>
      </c>
      <c r="X153" s="340">
        <v>0.12656958193643697</v>
      </c>
      <c r="Y153" s="340">
        <v>0.95980013252385665</v>
      </c>
      <c r="Z153" s="340">
        <v>0.16637399569525924</v>
      </c>
      <c r="AA153" s="340">
        <v>0.94572372802843063</v>
      </c>
      <c r="AB153" s="340">
        <v>1.5422483499167787E-3</v>
      </c>
      <c r="AC153" s="344">
        <v>-0.56868435150045693</v>
      </c>
      <c r="AD153" s="482">
        <v>14167491000174</v>
      </c>
      <c r="AE153" s="341" t="s">
        <v>2125</v>
      </c>
      <c r="AF153" s="341" t="s">
        <v>728</v>
      </c>
      <c r="AG153" s="345" t="s">
        <v>728</v>
      </c>
      <c r="AH153" s="345" t="s">
        <v>2110</v>
      </c>
      <c r="AI153" s="345">
        <v>300</v>
      </c>
      <c r="AJ153" s="345">
        <v>100</v>
      </c>
      <c r="AK153" s="345">
        <v>0</v>
      </c>
      <c r="AL153" s="340">
        <v>2.2000000000000001E-3</v>
      </c>
      <c r="AM153" s="340" t="s">
        <v>34</v>
      </c>
      <c r="AN153" s="340" t="s">
        <v>64</v>
      </c>
      <c r="AO153" s="338" t="s">
        <v>1323</v>
      </c>
      <c r="AP153" s="341" t="s">
        <v>11</v>
      </c>
      <c r="AQ153" s="347" t="s">
        <v>684</v>
      </c>
      <c r="AR153" s="340">
        <v>5.8666666666666665E-4</v>
      </c>
      <c r="AS153" s="340">
        <v>5.8666666666666665E-4</v>
      </c>
      <c r="AT153" s="340"/>
      <c r="AW153" s="597"/>
      <c r="AX153" s="597"/>
      <c r="AY153" s="598"/>
      <c r="AZ153" s="598"/>
      <c r="BA153" s="598"/>
      <c r="BB153" s="599"/>
      <c r="BC153" s="598"/>
      <c r="BD153" s="598"/>
      <c r="BE153" s="598"/>
      <c r="BF153" s="598"/>
      <c r="BG153" s="599"/>
      <c r="BH153" s="599"/>
      <c r="BI153" s="600"/>
      <c r="BJ153" s="600"/>
      <c r="BK153" s="600"/>
      <c r="BL153" s="599"/>
      <c r="BM153" s="599"/>
      <c r="BN153" s="599"/>
      <c r="BO153" s="599"/>
      <c r="BP153" s="599"/>
      <c r="BQ153" s="599"/>
      <c r="BR153" s="599"/>
      <c r="BS153" s="599"/>
      <c r="BT153" s="602"/>
      <c r="BU153" s="603"/>
      <c r="BV153" s="601"/>
      <c r="BW153" s="604"/>
    </row>
    <row r="154" spans="2:75" ht="15.75" customHeight="1">
      <c r="B154" s="334" t="s">
        <v>148</v>
      </c>
      <c r="C154" s="335">
        <v>4501865000192</v>
      </c>
      <c r="D154" s="336" t="s">
        <v>11</v>
      </c>
      <c r="E154" s="336" t="s">
        <v>620</v>
      </c>
      <c r="F154" s="336" t="s">
        <v>663</v>
      </c>
      <c r="G154" s="337" t="s">
        <v>738</v>
      </c>
      <c r="H154" s="337" t="s">
        <v>34</v>
      </c>
      <c r="I154" s="337" t="s">
        <v>1303</v>
      </c>
      <c r="J154" s="337" t="s">
        <v>608</v>
      </c>
      <c r="K154" s="338" t="s">
        <v>48</v>
      </c>
      <c r="L154" s="339"/>
      <c r="M154" s="339" t="s">
        <v>1411</v>
      </c>
      <c r="N154" s="338">
        <v>91367</v>
      </c>
      <c r="O154" s="338" t="s">
        <v>1320</v>
      </c>
      <c r="P154" s="342">
        <v>37074</v>
      </c>
      <c r="Q154" s="343">
        <v>843308935.74000001</v>
      </c>
      <c r="R154" s="343">
        <v>839777846.7092067</v>
      </c>
      <c r="S154" s="338">
        <v>0</v>
      </c>
      <c r="T154" s="340">
        <v>8.0532938499925377E-2</v>
      </c>
      <c r="U154" s="340">
        <v>1.0410650145176423</v>
      </c>
      <c r="V154" s="340">
        <v>0.10656187370179304</v>
      </c>
      <c r="W154" s="340">
        <v>1.0446626769755611</v>
      </c>
      <c r="X154" s="340">
        <v>0.141542848120777</v>
      </c>
      <c r="Y154" s="340">
        <v>1.0733451300514758</v>
      </c>
      <c r="Z154" s="340">
        <v>0.13791178151583083</v>
      </c>
      <c r="AA154" s="340">
        <v>0.78393527551679998</v>
      </c>
      <c r="AB154" s="340">
        <v>1.5986467080750582E-3</v>
      </c>
      <c r="AC154" s="344">
        <v>2.5817736909739994</v>
      </c>
      <c r="AD154" s="482">
        <v>0</v>
      </c>
      <c r="AE154" s="341" t="s">
        <v>2141</v>
      </c>
      <c r="AF154" s="341" t="s">
        <v>2106</v>
      </c>
      <c r="AG154" s="345" t="s">
        <v>1427</v>
      </c>
      <c r="AH154" s="345" t="s">
        <v>2110</v>
      </c>
      <c r="AI154" s="345">
        <v>500</v>
      </c>
      <c r="AJ154" s="345">
        <v>100</v>
      </c>
      <c r="AK154" s="345">
        <v>100</v>
      </c>
      <c r="AL154" s="340">
        <v>2.5000000000000001E-3</v>
      </c>
      <c r="AM154" s="340" t="s">
        <v>34</v>
      </c>
      <c r="AN154" s="340" t="s">
        <v>2124</v>
      </c>
      <c r="AO154" s="338" t="s">
        <v>1323</v>
      </c>
      <c r="AP154" s="341" t="s">
        <v>11</v>
      </c>
      <c r="AQ154" s="347" t="s">
        <v>669</v>
      </c>
      <c r="AR154" s="340">
        <v>8.7499999999999991E-4</v>
      </c>
      <c r="AS154" s="340">
        <v>8.7499999999999991E-4</v>
      </c>
      <c r="AT154" s="340"/>
      <c r="AW154" s="597"/>
      <c r="AX154" s="597"/>
      <c r="AY154" s="598"/>
      <c r="AZ154" s="598"/>
      <c r="BA154" s="598"/>
      <c r="BB154" s="599"/>
      <c r="BC154" s="598"/>
      <c r="BD154" s="598"/>
      <c r="BE154" s="598"/>
      <c r="BF154" s="598"/>
      <c r="BG154" s="599"/>
      <c r="BH154" s="599"/>
      <c r="BI154" s="600"/>
      <c r="BJ154" s="600"/>
      <c r="BK154" s="600"/>
      <c r="BL154" s="599"/>
      <c r="BM154" s="599"/>
      <c r="BN154" s="599"/>
      <c r="BO154" s="599"/>
      <c r="BP154" s="599"/>
      <c r="BQ154" s="599"/>
      <c r="BR154" s="599"/>
      <c r="BS154" s="599"/>
      <c r="BT154" s="602"/>
      <c r="BU154" s="603"/>
      <c r="BV154" s="601"/>
      <c r="BW154" s="604"/>
    </row>
    <row r="155" spans="2:75" ht="15.75" customHeight="1">
      <c r="B155" s="334" t="s">
        <v>35</v>
      </c>
      <c r="C155" s="335">
        <v>27717359000130</v>
      </c>
      <c r="D155" s="336" t="s">
        <v>11</v>
      </c>
      <c r="E155" s="336" t="s">
        <v>620</v>
      </c>
      <c r="F155" s="336" t="s">
        <v>663</v>
      </c>
      <c r="G155" s="337" t="s">
        <v>738</v>
      </c>
      <c r="H155" s="337" t="s">
        <v>34</v>
      </c>
      <c r="I155" s="337" t="s">
        <v>1303</v>
      </c>
      <c r="J155" s="337" t="s">
        <v>608</v>
      </c>
      <c r="K155" s="338" t="s">
        <v>48</v>
      </c>
      <c r="L155" s="339"/>
      <c r="M155" s="339" t="s">
        <v>34</v>
      </c>
      <c r="N155" s="338">
        <v>453420</v>
      </c>
      <c r="O155" s="338" t="s">
        <v>1320</v>
      </c>
      <c r="P155" s="342">
        <v>43059</v>
      </c>
      <c r="Q155" s="343">
        <v>4715672196.3199997</v>
      </c>
      <c r="R155" s="343">
        <v>2279012140.0326982</v>
      </c>
      <c r="S155" s="338">
        <v>0</v>
      </c>
      <c r="T155" s="340">
        <v>8.085571250939716E-2</v>
      </c>
      <c r="U155" s="340">
        <v>1.0452375771375568</v>
      </c>
      <c r="V155" s="340">
        <v>0.1079139621002474</v>
      </c>
      <c r="W155" s="340">
        <v>1.057917664306111</v>
      </c>
      <c r="X155" s="340">
        <v>0.14338010413047675</v>
      </c>
      <c r="Y155" s="340">
        <v>1.0872773761299661</v>
      </c>
      <c r="Z155" s="340">
        <v>0.15942104915663924</v>
      </c>
      <c r="AA155" s="340">
        <v>0.90620092583925749</v>
      </c>
      <c r="AB155" s="340">
        <v>1.6107160272013509E-3</v>
      </c>
      <c r="AC155" s="344">
        <v>3.3208792440063455</v>
      </c>
      <c r="AD155" s="482">
        <v>0</v>
      </c>
      <c r="AE155" s="341" t="s">
        <v>2141</v>
      </c>
      <c r="AF155" s="341" t="s">
        <v>2106</v>
      </c>
      <c r="AG155" s="345" t="s">
        <v>1427</v>
      </c>
      <c r="AH155" s="345" t="s">
        <v>2110</v>
      </c>
      <c r="AI155" s="345">
        <v>500</v>
      </c>
      <c r="AJ155" s="345">
        <v>100</v>
      </c>
      <c r="AK155" s="345">
        <v>100</v>
      </c>
      <c r="AL155" s="340">
        <v>3.0000000000000001E-3</v>
      </c>
      <c r="AM155" s="340" t="s">
        <v>34</v>
      </c>
      <c r="AN155" s="340" t="s">
        <v>64</v>
      </c>
      <c r="AO155" s="338" t="s">
        <v>1323</v>
      </c>
      <c r="AP155" s="341" t="s">
        <v>11</v>
      </c>
      <c r="AQ155" s="347" t="s">
        <v>669</v>
      </c>
      <c r="AR155" s="340">
        <v>1.0499999999999999E-3</v>
      </c>
      <c r="AS155" s="340">
        <v>1.0499999999999999E-3</v>
      </c>
      <c r="AT155" s="340"/>
      <c r="AW155" s="597"/>
      <c r="AX155" s="597"/>
      <c r="AY155" s="598"/>
      <c r="AZ155" s="598"/>
      <c r="BA155" s="598"/>
      <c r="BB155" s="599"/>
      <c r="BC155" s="598"/>
      <c r="BD155" s="598"/>
      <c r="BE155" s="598"/>
      <c r="BF155" s="598"/>
      <c r="BG155" s="599"/>
      <c r="BH155" s="599"/>
      <c r="BI155" s="600"/>
      <c r="BJ155" s="600"/>
      <c r="BK155" s="600"/>
      <c r="BL155" s="599"/>
      <c r="BM155" s="599"/>
      <c r="BN155" s="599"/>
      <c r="BO155" s="599"/>
      <c r="BP155" s="599"/>
      <c r="BQ155" s="599"/>
      <c r="BR155" s="599"/>
      <c r="BS155" s="599"/>
      <c r="BT155" s="602"/>
      <c r="BU155" s="603"/>
      <c r="BV155" s="601"/>
      <c r="BW155" s="604"/>
    </row>
    <row r="156" spans="2:75" ht="15.75" customHeight="1">
      <c r="B156" s="334" t="s">
        <v>479</v>
      </c>
      <c r="C156" s="335">
        <v>6866051000187</v>
      </c>
      <c r="D156" s="336" t="s">
        <v>11</v>
      </c>
      <c r="E156" s="336" t="s">
        <v>620</v>
      </c>
      <c r="F156" s="336" t="s">
        <v>663</v>
      </c>
      <c r="G156" s="337" t="s">
        <v>738</v>
      </c>
      <c r="H156" s="337" t="s">
        <v>34</v>
      </c>
      <c r="I156" s="337"/>
      <c r="J156" s="337" t="s">
        <v>608</v>
      </c>
      <c r="K156" s="338" t="s">
        <v>48</v>
      </c>
      <c r="L156" s="339"/>
      <c r="M156" s="339" t="s">
        <v>1411</v>
      </c>
      <c r="N156" s="338">
        <v>142468</v>
      </c>
      <c r="O156" s="338" t="s">
        <v>1320</v>
      </c>
      <c r="P156" s="342">
        <v>38406</v>
      </c>
      <c r="Q156" s="343">
        <v>1370833927.29</v>
      </c>
      <c r="R156" s="343">
        <v>998494275.39563513</v>
      </c>
      <c r="S156" s="338">
        <v>0</v>
      </c>
      <c r="T156" s="340">
        <v>8.6420500465807182E-2</v>
      </c>
      <c r="U156" s="340">
        <v>1.1171746771929951</v>
      </c>
      <c r="V156" s="340">
        <v>0.11684516274258527</v>
      </c>
      <c r="W156" s="340">
        <v>1.1454732941718193</v>
      </c>
      <c r="X156" s="340">
        <v>0.16320293959468679</v>
      </c>
      <c r="Y156" s="340">
        <v>1.2375975384822619</v>
      </c>
      <c r="Z156" s="340">
        <v>0.19910730522903397</v>
      </c>
      <c r="AA156" s="340">
        <v>1.1317904711731475</v>
      </c>
      <c r="AB156" s="340">
        <v>1.6172802968333095E-3</v>
      </c>
      <c r="AC156" s="344">
        <v>8.2739866069530557</v>
      </c>
      <c r="AD156" s="482">
        <v>0</v>
      </c>
      <c r="AE156" s="341" t="s">
        <v>469</v>
      </c>
      <c r="AF156" s="341" t="s">
        <v>469</v>
      </c>
      <c r="AG156" s="345" t="s">
        <v>469</v>
      </c>
      <c r="AH156" s="345" t="s">
        <v>2110</v>
      </c>
      <c r="AI156" s="345">
        <v>1000</v>
      </c>
      <c r="AJ156" s="345">
        <v>1000</v>
      </c>
      <c r="AK156" s="345">
        <v>1000</v>
      </c>
      <c r="AL156" s="340">
        <v>2E-3</v>
      </c>
      <c r="AM156" s="340" t="s">
        <v>34</v>
      </c>
      <c r="AN156" s="340" t="s">
        <v>64</v>
      </c>
      <c r="AO156" s="338" t="s">
        <v>1323</v>
      </c>
      <c r="AP156" s="341" t="s">
        <v>11</v>
      </c>
      <c r="AQ156" s="347" t="s">
        <v>669</v>
      </c>
      <c r="AR156" s="340">
        <v>2.6660000000000003E-4</v>
      </c>
      <c r="AS156" s="340">
        <v>2.6660000000000003E-4</v>
      </c>
      <c r="AT156" s="340"/>
      <c r="AW156" s="597"/>
      <c r="AX156" s="597"/>
      <c r="AY156" s="598"/>
      <c r="AZ156" s="598"/>
      <c r="BA156" s="598"/>
      <c r="BB156" s="599"/>
      <c r="BC156" s="598"/>
      <c r="BD156" s="598"/>
      <c r="BE156" s="598"/>
      <c r="BF156" s="598"/>
      <c r="BG156" s="599"/>
      <c r="BH156" s="599"/>
      <c r="BI156" s="600"/>
      <c r="BJ156" s="600"/>
      <c r="BK156" s="600"/>
      <c r="BL156" s="599"/>
      <c r="BM156" s="599"/>
      <c r="BN156" s="599"/>
      <c r="BO156" s="599"/>
      <c r="BP156" s="599"/>
      <c r="BQ156" s="599"/>
      <c r="BR156" s="599"/>
      <c r="BS156" s="599"/>
      <c r="BT156" s="602"/>
      <c r="BU156" s="603"/>
      <c r="BV156" s="601"/>
      <c r="BW156" s="604"/>
    </row>
    <row r="157" spans="2:75" ht="15.75" customHeight="1">
      <c r="B157" s="334" t="s">
        <v>475</v>
      </c>
      <c r="C157" s="335">
        <v>9238487000110</v>
      </c>
      <c r="D157" s="336" t="s">
        <v>11</v>
      </c>
      <c r="E157" s="336" t="s">
        <v>620</v>
      </c>
      <c r="F157" s="336" t="s">
        <v>663</v>
      </c>
      <c r="G157" s="337" t="s">
        <v>738</v>
      </c>
      <c r="H157" s="337" t="s">
        <v>34</v>
      </c>
      <c r="I157" s="337" t="s">
        <v>1303</v>
      </c>
      <c r="J157" s="337" t="s">
        <v>608</v>
      </c>
      <c r="K157" s="338" t="s">
        <v>48</v>
      </c>
      <c r="L157" s="339"/>
      <c r="M157" s="339" t="s">
        <v>1411</v>
      </c>
      <c r="N157" s="338">
        <v>208401</v>
      </c>
      <c r="O157" s="338" t="s">
        <v>1320</v>
      </c>
      <c r="P157" s="342">
        <v>39568</v>
      </c>
      <c r="Q157" s="343">
        <v>2243421838.6100001</v>
      </c>
      <c r="R157" s="343">
        <v>2052611662.600157</v>
      </c>
      <c r="S157" s="338">
        <v>0</v>
      </c>
      <c r="T157" s="340">
        <v>7.7840758392161202E-2</v>
      </c>
      <c r="U157" s="340">
        <v>1.0062626768011784</v>
      </c>
      <c r="V157" s="340">
        <v>0.10311930577444528</v>
      </c>
      <c r="W157" s="340">
        <v>1.0109140002516757</v>
      </c>
      <c r="X157" s="340">
        <v>0.1262275582997141</v>
      </c>
      <c r="Y157" s="340">
        <v>0.95720650515438521</v>
      </c>
      <c r="Z157" s="340">
        <v>0.16767903712279342</v>
      </c>
      <c r="AA157" s="340">
        <v>0.95314200658164772</v>
      </c>
      <c r="AB157" s="340">
        <v>1.5727327152420035E-3</v>
      </c>
      <c r="AC157" s="344">
        <v>0.64230367343467054</v>
      </c>
      <c r="AD157" s="482">
        <v>0</v>
      </c>
      <c r="AE157" s="341" t="s">
        <v>469</v>
      </c>
      <c r="AF157" s="341" t="s">
        <v>469</v>
      </c>
      <c r="AG157" s="345" t="s">
        <v>469</v>
      </c>
      <c r="AH157" s="345" t="s">
        <v>2110</v>
      </c>
      <c r="AI157" s="345">
        <v>10000</v>
      </c>
      <c r="AJ157" s="345">
        <v>10000</v>
      </c>
      <c r="AK157" s="345">
        <v>10000</v>
      </c>
      <c r="AL157" s="340">
        <v>1.5E-3</v>
      </c>
      <c r="AM157" s="340" t="s">
        <v>34</v>
      </c>
      <c r="AN157" s="340" t="s">
        <v>64</v>
      </c>
      <c r="AO157" s="338" t="s">
        <v>1323</v>
      </c>
      <c r="AP157" s="341" t="s">
        <v>11</v>
      </c>
      <c r="AQ157" s="347" t="s">
        <v>680</v>
      </c>
      <c r="AR157" s="340">
        <v>1.9995000000000001E-4</v>
      </c>
      <c r="AS157" s="340">
        <v>1.9995000000000001E-4</v>
      </c>
      <c r="AT157" s="340"/>
      <c r="AW157" s="597"/>
      <c r="AX157" s="597"/>
      <c r="AY157" s="598"/>
      <c r="AZ157" s="598"/>
      <c r="BA157" s="598"/>
      <c r="BB157" s="599"/>
      <c r="BC157" s="598"/>
      <c r="BD157" s="598"/>
      <c r="BE157" s="598"/>
      <c r="BF157" s="598"/>
      <c r="BG157" s="599"/>
      <c r="BH157" s="599"/>
      <c r="BI157" s="600"/>
      <c r="BJ157" s="600"/>
      <c r="BK157" s="600"/>
      <c r="BL157" s="599"/>
      <c r="BM157" s="599"/>
      <c r="BN157" s="599"/>
      <c r="BO157" s="599"/>
      <c r="BP157" s="599"/>
      <c r="BQ157" s="599"/>
      <c r="BR157" s="599"/>
      <c r="BS157" s="599"/>
      <c r="BT157" s="602"/>
      <c r="BU157" s="603"/>
      <c r="BV157" s="601"/>
      <c r="BW157" s="604"/>
    </row>
    <row r="158" spans="2:75" ht="15.75" customHeight="1">
      <c r="B158" s="334" t="s">
        <v>476</v>
      </c>
      <c r="C158" s="335">
        <v>807777000162</v>
      </c>
      <c r="D158" s="336" t="s">
        <v>11</v>
      </c>
      <c r="E158" s="336" t="s">
        <v>620</v>
      </c>
      <c r="F158" s="336" t="s">
        <v>663</v>
      </c>
      <c r="G158" s="337" t="s">
        <v>738</v>
      </c>
      <c r="H158" s="337" t="s">
        <v>34</v>
      </c>
      <c r="I158" s="337" t="s">
        <v>1303</v>
      </c>
      <c r="J158" s="337" t="s">
        <v>608</v>
      </c>
      <c r="K158" s="338" t="s">
        <v>48</v>
      </c>
      <c r="L158" s="339"/>
      <c r="M158" s="339" t="s">
        <v>1411</v>
      </c>
      <c r="N158" s="338">
        <v>19119</v>
      </c>
      <c r="O158" s="338" t="s">
        <v>1320</v>
      </c>
      <c r="P158" s="342">
        <v>34974</v>
      </c>
      <c r="Q158" s="343">
        <v>508292963.69</v>
      </c>
      <c r="R158" s="343">
        <v>335332890.36464292</v>
      </c>
      <c r="S158" s="338">
        <v>0</v>
      </c>
      <c r="T158" s="340">
        <v>7.8443038330331394E-2</v>
      </c>
      <c r="U158" s="340">
        <v>1.0140484671157268</v>
      </c>
      <c r="V158" s="340">
        <v>0.10465733630486462</v>
      </c>
      <c r="W158" s="340">
        <v>1.0259918422167515</v>
      </c>
      <c r="X158" s="340">
        <v>0.13667399648355061</v>
      </c>
      <c r="Y158" s="340">
        <v>1.0364237436081225</v>
      </c>
      <c r="Z158" s="340">
        <v>0.17315194492776609</v>
      </c>
      <c r="AA158" s="340">
        <v>0.98425178879758413</v>
      </c>
      <c r="AB158" s="340">
        <v>1.5056997745612327E-3</v>
      </c>
      <c r="AC158" s="344">
        <v>1.596533821977534</v>
      </c>
      <c r="AD158" s="482">
        <v>0</v>
      </c>
      <c r="AE158" s="341" t="s">
        <v>2221</v>
      </c>
      <c r="AF158" s="341" t="s">
        <v>741</v>
      </c>
      <c r="AG158" s="345" t="s">
        <v>741</v>
      </c>
      <c r="AH158" s="345" t="s">
        <v>2110</v>
      </c>
      <c r="AI158" s="345">
        <v>1</v>
      </c>
      <c r="AJ158" s="345">
        <v>1</v>
      </c>
      <c r="AK158" s="345">
        <v>1</v>
      </c>
      <c r="AL158" s="340">
        <v>2.5000000000000001E-3</v>
      </c>
      <c r="AM158" s="340" t="s">
        <v>34</v>
      </c>
      <c r="AN158" s="340" t="s">
        <v>64</v>
      </c>
      <c r="AO158" s="338" t="s">
        <v>1323</v>
      </c>
      <c r="AP158" s="341" t="s">
        <v>11</v>
      </c>
      <c r="AQ158" s="347" t="s">
        <v>662</v>
      </c>
      <c r="AR158" s="340">
        <v>3.3333333333333332E-4</v>
      </c>
      <c r="AS158" s="340">
        <v>3.3333333333333332E-4</v>
      </c>
      <c r="AT158" s="340"/>
      <c r="AW158" s="597"/>
      <c r="AX158" s="597"/>
      <c r="AY158" s="598"/>
      <c r="AZ158" s="598"/>
      <c r="BA158" s="598"/>
      <c r="BB158" s="599"/>
      <c r="BC158" s="598"/>
      <c r="BD158" s="598"/>
      <c r="BE158" s="598"/>
      <c r="BF158" s="598"/>
      <c r="BG158" s="599"/>
      <c r="BH158" s="599"/>
      <c r="BI158" s="600"/>
      <c r="BJ158" s="600"/>
      <c r="BK158" s="600"/>
      <c r="BL158" s="599"/>
      <c r="BM158" s="599"/>
      <c r="BN158" s="599"/>
      <c r="BO158" s="599"/>
      <c r="BP158" s="599"/>
      <c r="BQ158" s="599"/>
      <c r="BR158" s="599"/>
      <c r="BS158" s="599"/>
      <c r="BT158" s="602"/>
      <c r="BU158" s="603"/>
      <c r="BV158" s="601"/>
      <c r="BW158" s="604"/>
    </row>
    <row r="159" spans="2:75" ht="15.75" customHeight="1">
      <c r="B159" s="334" t="s">
        <v>193</v>
      </c>
      <c r="C159" s="335">
        <v>40054275000122</v>
      </c>
      <c r="D159" s="336" t="s">
        <v>11</v>
      </c>
      <c r="E159" s="336" t="s">
        <v>620</v>
      </c>
      <c r="F159" s="336" t="s">
        <v>663</v>
      </c>
      <c r="G159" s="337" t="s">
        <v>738</v>
      </c>
      <c r="H159" s="337" t="s">
        <v>34</v>
      </c>
      <c r="I159" s="337" t="s">
        <v>1303</v>
      </c>
      <c r="J159" s="337" t="s">
        <v>608</v>
      </c>
      <c r="K159" s="338" t="s">
        <v>48</v>
      </c>
      <c r="L159" s="339"/>
      <c r="M159" s="339" t="s">
        <v>1411</v>
      </c>
      <c r="N159" s="338">
        <v>567833</v>
      </c>
      <c r="O159" s="338" t="s">
        <v>1320</v>
      </c>
      <c r="P159" s="342">
        <v>44193</v>
      </c>
      <c r="Q159" s="343">
        <v>553192688.89999998</v>
      </c>
      <c r="R159" s="343">
        <v>376973539.21698409</v>
      </c>
      <c r="S159" s="338">
        <v>0</v>
      </c>
      <c r="T159" s="340">
        <v>7.9475190460861045E-2</v>
      </c>
      <c r="U159" s="340">
        <v>1.0273912991639484</v>
      </c>
      <c r="V159" s="340">
        <v>0.10462741618316662</v>
      </c>
      <c r="W159" s="340">
        <v>1.0256985249791442</v>
      </c>
      <c r="X159" s="340" t="s">
        <v>1414</v>
      </c>
      <c r="Y159" s="340" t="s">
        <v>1414</v>
      </c>
      <c r="Z159" s="340" t="s">
        <v>1414</v>
      </c>
      <c r="AA159" s="340" t="s">
        <v>1414</v>
      </c>
      <c r="AB159" s="340">
        <v>1.6670566538005281E-3</v>
      </c>
      <c r="AC159" s="344">
        <v>1.4259017304930224</v>
      </c>
      <c r="AD159" s="482">
        <v>0</v>
      </c>
      <c r="AE159" s="341" t="s">
        <v>2211</v>
      </c>
      <c r="AF159" s="341" t="s">
        <v>2106</v>
      </c>
      <c r="AG159" s="345" t="s">
        <v>1427</v>
      </c>
      <c r="AH159" s="345" t="s">
        <v>2110</v>
      </c>
      <c r="AI159" s="345">
        <v>100</v>
      </c>
      <c r="AJ159" s="345">
        <v>100</v>
      </c>
      <c r="AK159" s="345">
        <v>100</v>
      </c>
      <c r="AL159" s="340">
        <v>2.5000000000000001E-3</v>
      </c>
      <c r="AM159" s="340" t="s">
        <v>34</v>
      </c>
      <c r="AN159" s="340" t="s">
        <v>34</v>
      </c>
      <c r="AO159" s="338" t="s">
        <v>1323</v>
      </c>
      <c r="AP159" s="341" t="s">
        <v>11</v>
      </c>
      <c r="AQ159" s="347" t="s">
        <v>669</v>
      </c>
      <c r="AR159" s="340">
        <v>3.3333333333333332E-4</v>
      </c>
      <c r="AS159" s="340">
        <v>3.3333333333333332E-4</v>
      </c>
      <c r="AT159" s="340"/>
      <c r="AW159" s="597"/>
      <c r="AX159" s="597"/>
      <c r="AY159" s="598"/>
      <c r="AZ159" s="598"/>
      <c r="BA159" s="598"/>
      <c r="BB159" s="599"/>
      <c r="BC159" s="598"/>
      <c r="BD159" s="598"/>
      <c r="BE159" s="598"/>
      <c r="BF159" s="598"/>
      <c r="BG159" s="599"/>
      <c r="BH159" s="599"/>
      <c r="BI159" s="600"/>
      <c r="BJ159" s="600"/>
      <c r="BK159" s="600"/>
      <c r="BL159" s="599"/>
      <c r="BM159" s="599"/>
      <c r="BN159" s="599"/>
      <c r="BO159" s="599"/>
      <c r="BP159" s="599"/>
      <c r="BQ159" s="599"/>
      <c r="BR159" s="599"/>
      <c r="BS159" s="599"/>
      <c r="BT159" s="602"/>
      <c r="BU159" s="603"/>
      <c r="BV159" s="601"/>
      <c r="BW159" s="604"/>
    </row>
    <row r="160" spans="2:75" ht="15.75" customHeight="1">
      <c r="B160" s="334" t="s">
        <v>1057</v>
      </c>
      <c r="C160" s="335">
        <v>26374829000148</v>
      </c>
      <c r="D160" s="336" t="s">
        <v>11</v>
      </c>
      <c r="E160" s="336" t="s">
        <v>620</v>
      </c>
      <c r="F160" s="336" t="s">
        <v>663</v>
      </c>
      <c r="G160" s="337" t="s">
        <v>738</v>
      </c>
      <c r="H160" s="337" t="s">
        <v>34</v>
      </c>
      <c r="I160" s="337" t="s">
        <v>1303</v>
      </c>
      <c r="J160" s="337" t="s">
        <v>608</v>
      </c>
      <c r="K160" s="338" t="s">
        <v>48</v>
      </c>
      <c r="L160" s="339"/>
      <c r="M160" s="339" t="s">
        <v>1411</v>
      </c>
      <c r="N160" s="338">
        <v>442984</v>
      </c>
      <c r="O160" s="338" t="s">
        <v>1320</v>
      </c>
      <c r="P160" s="342">
        <v>42832</v>
      </c>
      <c r="Q160" s="343">
        <v>305362937.57999998</v>
      </c>
      <c r="R160" s="343">
        <v>105743172.61587296</v>
      </c>
      <c r="S160" s="338">
        <v>0</v>
      </c>
      <c r="T160" s="340">
        <v>7.6499273807270063E-2</v>
      </c>
      <c r="U160" s="340">
        <v>0.98892104373949419</v>
      </c>
      <c r="V160" s="340">
        <v>0.1011493227918332</v>
      </c>
      <c r="W160" s="340">
        <v>0.99160157992045161</v>
      </c>
      <c r="X160" s="340">
        <v>0.11970395711930104</v>
      </c>
      <c r="Y160" s="340">
        <v>0.90773685232233525</v>
      </c>
      <c r="Z160" s="340">
        <v>0.15964493834154725</v>
      </c>
      <c r="AA160" s="340">
        <v>0.90747358454852045</v>
      </c>
      <c r="AB160" s="340">
        <v>1.7188295231151658E-3</v>
      </c>
      <c r="AC160" s="344">
        <v>-0.45246170166359617</v>
      </c>
      <c r="AD160" s="482">
        <v>0</v>
      </c>
      <c r="AE160" s="341" t="s">
        <v>2311</v>
      </c>
      <c r="AF160" s="341" t="s">
        <v>2106</v>
      </c>
      <c r="AG160" s="345" t="s">
        <v>1427</v>
      </c>
      <c r="AH160" s="345" t="s">
        <v>2107</v>
      </c>
      <c r="AI160" s="345">
        <v>0</v>
      </c>
      <c r="AJ160" s="345">
        <v>0</v>
      </c>
      <c r="AK160" s="345">
        <v>0</v>
      </c>
      <c r="AL160" s="340">
        <v>3.0000000000000001E-3</v>
      </c>
      <c r="AM160" s="340" t="s">
        <v>34</v>
      </c>
      <c r="AN160" s="340" t="s">
        <v>64</v>
      </c>
      <c r="AO160" s="338" t="s">
        <v>1323</v>
      </c>
      <c r="AP160" s="341" t="s">
        <v>11</v>
      </c>
      <c r="AQ160" s="347" t="s">
        <v>680</v>
      </c>
      <c r="AR160" s="340">
        <v>8.0009999999999999E-4</v>
      </c>
      <c r="AS160" s="340">
        <v>8.0009999999999999E-4</v>
      </c>
      <c r="AT160" s="340"/>
      <c r="AW160" s="597"/>
      <c r="AX160" s="597"/>
      <c r="AY160" s="598"/>
      <c r="AZ160" s="598"/>
      <c r="BA160" s="598"/>
      <c r="BB160" s="599"/>
      <c r="BC160" s="598"/>
      <c r="BD160" s="598"/>
      <c r="BE160" s="598"/>
      <c r="BF160" s="598"/>
      <c r="BG160" s="599"/>
      <c r="BH160" s="599"/>
      <c r="BI160" s="600"/>
      <c r="BJ160" s="600"/>
      <c r="BK160" s="600"/>
      <c r="BL160" s="599"/>
      <c r="BM160" s="599"/>
      <c r="BN160" s="599"/>
      <c r="BO160" s="599"/>
      <c r="BP160" s="599"/>
      <c r="BQ160" s="599"/>
      <c r="BR160" s="599"/>
      <c r="BS160" s="599"/>
      <c r="BT160" s="602"/>
      <c r="BU160" s="603"/>
      <c r="BV160" s="601"/>
      <c r="BW160" s="604"/>
    </row>
    <row r="161" spans="2:75" ht="15.75" customHeight="1">
      <c r="B161" s="334" t="s">
        <v>1058</v>
      </c>
      <c r="C161" s="335">
        <v>11435287000107</v>
      </c>
      <c r="D161" s="336" t="s">
        <v>11</v>
      </c>
      <c r="E161" s="336" t="s">
        <v>620</v>
      </c>
      <c r="F161" s="336" t="s">
        <v>663</v>
      </c>
      <c r="G161" s="337" t="s">
        <v>738</v>
      </c>
      <c r="H161" s="337" t="s">
        <v>34</v>
      </c>
      <c r="I161" s="337" t="s">
        <v>1303</v>
      </c>
      <c r="J161" s="337" t="s">
        <v>608</v>
      </c>
      <c r="K161" s="338" t="s">
        <v>48</v>
      </c>
      <c r="L161" s="339"/>
      <c r="M161" s="339" t="s">
        <v>34</v>
      </c>
      <c r="N161" s="338">
        <v>256765</v>
      </c>
      <c r="O161" s="338" t="s">
        <v>1320</v>
      </c>
      <c r="P161" s="342">
        <v>40422</v>
      </c>
      <c r="Q161" s="343">
        <v>672431455.71000004</v>
      </c>
      <c r="R161" s="343">
        <v>426302371.62353194</v>
      </c>
      <c r="S161" s="338">
        <v>0</v>
      </c>
      <c r="T161" s="340">
        <v>7.7858592171284435E-2</v>
      </c>
      <c r="U161" s="340">
        <v>1.0064932175447259</v>
      </c>
      <c r="V161" s="340">
        <v>0.10536835299665848</v>
      </c>
      <c r="W161" s="340">
        <v>1.0329621832479376</v>
      </c>
      <c r="X161" s="340">
        <v>0.14076270211285347</v>
      </c>
      <c r="Y161" s="340">
        <v>1.067429141151639</v>
      </c>
      <c r="Z161" s="340">
        <v>0.16944535994665499</v>
      </c>
      <c r="AA161" s="340">
        <v>0.96318235813360409</v>
      </c>
      <c r="AB161" s="340">
        <v>1.8751379563372791E-3</v>
      </c>
      <c r="AC161" s="344">
        <v>1.6255998009156321</v>
      </c>
      <c r="AD161" s="482">
        <v>0</v>
      </c>
      <c r="AE161" s="341" t="s">
        <v>2314</v>
      </c>
      <c r="AF161" s="341" t="s">
        <v>2112</v>
      </c>
      <c r="AG161" s="345" t="s">
        <v>719</v>
      </c>
      <c r="AH161" s="345" t="s">
        <v>2110</v>
      </c>
      <c r="AI161" s="345">
        <v>1000</v>
      </c>
      <c r="AJ161" s="345">
        <v>500</v>
      </c>
      <c r="AK161" s="345">
        <v>0</v>
      </c>
      <c r="AL161" s="340">
        <v>3.0000000000000001E-3</v>
      </c>
      <c r="AM161" s="340" t="s">
        <v>34</v>
      </c>
      <c r="AN161" s="340" t="s">
        <v>64</v>
      </c>
      <c r="AO161" s="338" t="s">
        <v>1323</v>
      </c>
      <c r="AP161" s="341" t="s">
        <v>11</v>
      </c>
      <c r="AQ161" s="347" t="s">
        <v>669</v>
      </c>
      <c r="AR161" s="340">
        <v>1.1999999999999999E-3</v>
      </c>
      <c r="AS161" s="340">
        <v>1.1999999999999999E-3</v>
      </c>
      <c r="AT161" s="340"/>
      <c r="AW161" s="597"/>
      <c r="AX161" s="597"/>
      <c r="AY161" s="598"/>
      <c r="AZ161" s="598"/>
      <c r="BA161" s="598"/>
      <c r="BB161" s="599"/>
      <c r="BC161" s="598"/>
      <c r="BD161" s="598"/>
      <c r="BE161" s="598"/>
      <c r="BF161" s="598"/>
      <c r="BG161" s="599"/>
      <c r="BH161" s="599"/>
      <c r="BI161" s="600"/>
      <c r="BJ161" s="600"/>
      <c r="BK161" s="600"/>
      <c r="BL161" s="599"/>
      <c r="BM161" s="599"/>
      <c r="BN161" s="599"/>
      <c r="BO161" s="599"/>
      <c r="BP161" s="599"/>
      <c r="BQ161" s="599"/>
      <c r="BR161" s="599"/>
      <c r="BS161" s="599"/>
      <c r="BT161" s="602"/>
      <c r="BU161" s="603"/>
      <c r="BV161" s="601"/>
      <c r="BW161" s="604"/>
    </row>
    <row r="162" spans="2:75" ht="15.75" customHeight="1">
      <c r="B162" s="334" t="s">
        <v>1067</v>
      </c>
      <c r="C162" s="335">
        <v>8610270000126</v>
      </c>
      <c r="D162" s="336" t="s">
        <v>11</v>
      </c>
      <c r="E162" s="336" t="s">
        <v>620</v>
      </c>
      <c r="F162" s="336" t="s">
        <v>663</v>
      </c>
      <c r="G162" s="337" t="s">
        <v>738</v>
      </c>
      <c r="H162" s="337" t="s">
        <v>34</v>
      </c>
      <c r="I162" s="337" t="s">
        <v>1303</v>
      </c>
      <c r="J162" s="337" t="s">
        <v>608</v>
      </c>
      <c r="K162" s="338" t="s">
        <v>48</v>
      </c>
      <c r="L162" s="339"/>
      <c r="M162" s="339" t="s">
        <v>34</v>
      </c>
      <c r="N162" s="338">
        <v>180203</v>
      </c>
      <c r="O162" s="338" t="s">
        <v>1320</v>
      </c>
      <c r="P162" s="342">
        <v>39160</v>
      </c>
      <c r="Q162" s="343">
        <v>106008271.56999999</v>
      </c>
      <c r="R162" s="343">
        <v>105933340.52686517</v>
      </c>
      <c r="S162" s="338">
        <v>0</v>
      </c>
      <c r="T162" s="340">
        <v>7.5610551302297546E-2</v>
      </c>
      <c r="U162" s="340">
        <v>0.97743235445564014</v>
      </c>
      <c r="V162" s="340">
        <v>0.10154275070472796</v>
      </c>
      <c r="W162" s="340">
        <v>0.99545848898561784</v>
      </c>
      <c r="X162" s="340">
        <v>0.12039623781237707</v>
      </c>
      <c r="Y162" s="340">
        <v>0.91298654257802214</v>
      </c>
      <c r="Z162" s="340">
        <v>0.15704579326790769</v>
      </c>
      <c r="AA162" s="340">
        <v>0.89269920133762792</v>
      </c>
      <c r="AB162" s="340">
        <v>6.1778892221894663E-3</v>
      </c>
      <c r="AC162" s="344">
        <v>-6.5203084842171369E-2</v>
      </c>
      <c r="AD162" s="482">
        <v>0</v>
      </c>
      <c r="AE162" s="341" t="s">
        <v>2317</v>
      </c>
      <c r="AF162" s="341" t="s">
        <v>2115</v>
      </c>
      <c r="AG162" s="345" t="s">
        <v>1428</v>
      </c>
      <c r="AH162" s="345" t="s">
        <v>2110</v>
      </c>
      <c r="AI162" s="345">
        <v>100</v>
      </c>
      <c r="AJ162" s="345">
        <v>0</v>
      </c>
      <c r="AK162" s="345">
        <v>0</v>
      </c>
      <c r="AL162" s="340">
        <v>4.5000000000000005E-3</v>
      </c>
      <c r="AM162" s="340" t="s">
        <v>34</v>
      </c>
      <c r="AN162" s="340" t="s">
        <v>34</v>
      </c>
      <c r="AO162" s="338" t="s">
        <v>1323</v>
      </c>
      <c r="AP162" s="341" t="s">
        <v>11</v>
      </c>
      <c r="AQ162" s="347" t="s">
        <v>675</v>
      </c>
      <c r="AR162" s="340">
        <v>1.4999999999999998E-3</v>
      </c>
      <c r="AS162" s="340">
        <v>1.4999999999999998E-3</v>
      </c>
      <c r="AT162" s="340"/>
      <c r="AW162" s="597"/>
      <c r="AX162" s="597"/>
      <c r="AY162" s="598"/>
      <c r="AZ162" s="598"/>
      <c r="BA162" s="598"/>
      <c r="BB162" s="599"/>
      <c r="BC162" s="598"/>
      <c r="BD162" s="598"/>
      <c r="BE162" s="598"/>
      <c r="BF162" s="598"/>
      <c r="BG162" s="599"/>
      <c r="BH162" s="599"/>
      <c r="BI162" s="600"/>
      <c r="BJ162" s="600"/>
      <c r="BK162" s="600"/>
      <c r="BL162" s="599"/>
      <c r="BM162" s="599"/>
      <c r="BN162" s="599"/>
      <c r="BO162" s="599"/>
      <c r="BP162" s="599"/>
      <c r="BQ162" s="599"/>
      <c r="BR162" s="599"/>
      <c r="BS162" s="599"/>
      <c r="BT162" s="602"/>
      <c r="BU162" s="603"/>
      <c r="BV162" s="601"/>
      <c r="BW162" s="604"/>
    </row>
    <row r="163" spans="2:75" ht="15.75" customHeight="1">
      <c r="B163" s="334" t="s">
        <v>310</v>
      </c>
      <c r="C163" s="335">
        <v>35726805000100</v>
      </c>
      <c r="D163" s="336" t="s">
        <v>11</v>
      </c>
      <c r="E163" s="336" t="s">
        <v>620</v>
      </c>
      <c r="F163" s="336" t="s">
        <v>663</v>
      </c>
      <c r="G163" s="337" t="s">
        <v>738</v>
      </c>
      <c r="H163" s="337" t="s">
        <v>34</v>
      </c>
      <c r="I163" s="337" t="s">
        <v>1303</v>
      </c>
      <c r="J163" s="337" t="s">
        <v>608</v>
      </c>
      <c r="K163" s="338" t="s">
        <v>48</v>
      </c>
      <c r="L163" s="339"/>
      <c r="M163" s="339" t="s">
        <v>1411</v>
      </c>
      <c r="N163" s="338">
        <v>522929</v>
      </c>
      <c r="O163" s="338" t="s">
        <v>1320</v>
      </c>
      <c r="P163" s="342">
        <v>43846</v>
      </c>
      <c r="Q163" s="343">
        <v>118316769.22</v>
      </c>
      <c r="R163" s="343">
        <v>83642551.898968339</v>
      </c>
      <c r="S163" s="338">
        <v>0</v>
      </c>
      <c r="T163" s="340">
        <v>7.8015913089023226E-2</v>
      </c>
      <c r="U163" s="340">
        <v>1.0085269357544471</v>
      </c>
      <c r="V163" s="340">
        <v>0.10281976112345159</v>
      </c>
      <c r="W163" s="340">
        <v>1.0079774610739161</v>
      </c>
      <c r="X163" s="340">
        <v>0.12969076537825019</v>
      </c>
      <c r="Y163" s="340">
        <v>0.98346863355902669</v>
      </c>
      <c r="Z163" s="340" t="s">
        <v>1414</v>
      </c>
      <c r="AA163" s="340" t="s">
        <v>1414</v>
      </c>
      <c r="AB163" s="340">
        <v>1.6446274430425211E-3</v>
      </c>
      <c r="AC163" s="344">
        <v>0.44909947221992907</v>
      </c>
      <c r="AD163" s="482">
        <v>0</v>
      </c>
      <c r="AE163" s="341" t="s">
        <v>2332</v>
      </c>
      <c r="AF163" s="341" t="s">
        <v>2106</v>
      </c>
      <c r="AG163" s="345" t="s">
        <v>1427</v>
      </c>
      <c r="AH163" s="345" t="s">
        <v>2110</v>
      </c>
      <c r="AI163" s="345">
        <v>30</v>
      </c>
      <c r="AJ163" s="345">
        <v>30</v>
      </c>
      <c r="AK163" s="345">
        <v>30</v>
      </c>
      <c r="AL163" s="340">
        <v>2.2000000000000001E-3</v>
      </c>
      <c r="AM163" s="340" t="s">
        <v>34</v>
      </c>
      <c r="AN163" s="340" t="s">
        <v>64</v>
      </c>
      <c r="AO163" s="338" t="s">
        <v>1323</v>
      </c>
      <c r="AP163" s="341" t="s">
        <v>11</v>
      </c>
      <c r="AQ163" s="347" t="s">
        <v>669</v>
      </c>
      <c r="AR163" s="340" t="s">
        <v>34</v>
      </c>
      <c r="AS163" s="340" t="s">
        <v>34</v>
      </c>
      <c r="AT163" s="340"/>
      <c r="AW163" s="597"/>
      <c r="AX163" s="597"/>
      <c r="AY163" s="598"/>
      <c r="AZ163" s="598"/>
      <c r="BA163" s="598"/>
      <c r="BB163" s="599"/>
      <c r="BC163" s="598"/>
      <c r="BD163" s="598"/>
      <c r="BE163" s="598"/>
      <c r="BF163" s="598"/>
      <c r="BG163" s="599"/>
      <c r="BH163" s="599"/>
      <c r="BI163" s="600"/>
      <c r="BJ163" s="600"/>
      <c r="BK163" s="600"/>
      <c r="BL163" s="599"/>
      <c r="BM163" s="599"/>
      <c r="BN163" s="599"/>
      <c r="BO163" s="599"/>
      <c r="BP163" s="599"/>
      <c r="BQ163" s="599"/>
      <c r="BR163" s="599"/>
      <c r="BS163" s="599"/>
      <c r="BT163" s="602"/>
      <c r="BU163" s="603"/>
      <c r="BV163" s="601"/>
      <c r="BW163" s="604"/>
    </row>
    <row r="164" spans="2:75" ht="15.75" customHeight="1">
      <c r="B164" s="334" t="s">
        <v>1195</v>
      </c>
      <c r="C164" s="335">
        <v>12923387000137</v>
      </c>
      <c r="D164" s="336" t="s">
        <v>11</v>
      </c>
      <c r="E164" s="336" t="s">
        <v>620</v>
      </c>
      <c r="F164" s="336" t="s">
        <v>663</v>
      </c>
      <c r="G164" s="337" t="s">
        <v>738</v>
      </c>
      <c r="H164" s="337" t="s">
        <v>34</v>
      </c>
      <c r="I164" s="337" t="s">
        <v>1303</v>
      </c>
      <c r="J164" s="337" t="s">
        <v>608</v>
      </c>
      <c r="K164" s="338" t="s">
        <v>48</v>
      </c>
      <c r="L164" s="339"/>
      <c r="M164" s="339" t="s">
        <v>1411</v>
      </c>
      <c r="N164" s="338">
        <v>389651</v>
      </c>
      <c r="O164" s="338" t="s">
        <v>1320</v>
      </c>
      <c r="P164" s="342">
        <v>40542</v>
      </c>
      <c r="Q164" s="343">
        <v>60755491.840000004</v>
      </c>
      <c r="R164" s="343">
        <v>64009500.657142885</v>
      </c>
      <c r="S164" s="338">
        <v>0</v>
      </c>
      <c r="T164" s="340">
        <v>7.7464009551649005E-2</v>
      </c>
      <c r="U164" s="340">
        <v>1.0013923710055233</v>
      </c>
      <c r="V164" s="340">
        <v>0.10185368381009718</v>
      </c>
      <c r="W164" s="340">
        <v>0.99850667309623453</v>
      </c>
      <c r="X164" s="340">
        <v>0.12455526465557942</v>
      </c>
      <c r="Y164" s="340">
        <v>0.94452519866112894</v>
      </c>
      <c r="Z164" s="340">
        <v>0.16191333076292791</v>
      </c>
      <c r="AA164" s="340">
        <v>0.92036786245784574</v>
      </c>
      <c r="AB164" s="340">
        <v>1.7033107613670067E-3</v>
      </c>
      <c r="AC164" s="344">
        <v>-8.1036438669811389E-2</v>
      </c>
      <c r="AD164" s="482">
        <v>0</v>
      </c>
      <c r="AE164" s="341" t="s">
        <v>2395</v>
      </c>
      <c r="AF164" s="341" t="s">
        <v>2115</v>
      </c>
      <c r="AG164" s="345" t="s">
        <v>1428</v>
      </c>
      <c r="AH164" s="345" t="s">
        <v>2110</v>
      </c>
      <c r="AI164" s="345">
        <v>500</v>
      </c>
      <c r="AJ164" s="345">
        <v>100</v>
      </c>
      <c r="AK164" s="345">
        <v>100</v>
      </c>
      <c r="AL164" s="340">
        <v>3.0000000000000001E-3</v>
      </c>
      <c r="AM164" s="340" t="s">
        <v>34</v>
      </c>
      <c r="AN164" s="340" t="s">
        <v>64</v>
      </c>
      <c r="AO164" s="338" t="s">
        <v>1323</v>
      </c>
      <c r="AP164" s="341" t="s">
        <v>11</v>
      </c>
      <c r="AQ164" s="347" t="s">
        <v>662</v>
      </c>
      <c r="AR164" s="340">
        <v>7.5000000000000002E-4</v>
      </c>
      <c r="AS164" s="340">
        <v>7.5000000000000002E-4</v>
      </c>
      <c r="AT164" s="340"/>
      <c r="AW164" s="597"/>
      <c r="AX164" s="597"/>
      <c r="AY164" s="598"/>
      <c r="AZ164" s="598"/>
      <c r="BA164" s="598"/>
      <c r="BB164" s="599"/>
      <c r="BC164" s="598"/>
      <c r="BD164" s="598"/>
      <c r="BE164" s="598"/>
      <c r="BF164" s="598"/>
      <c r="BG164" s="599"/>
      <c r="BH164" s="599"/>
      <c r="BI164" s="600"/>
      <c r="BJ164" s="600"/>
      <c r="BK164" s="600"/>
      <c r="BL164" s="599"/>
      <c r="BM164" s="599"/>
      <c r="BN164" s="599"/>
      <c r="BO164" s="599"/>
      <c r="BP164" s="599"/>
      <c r="BQ164" s="599"/>
      <c r="BR164" s="599"/>
      <c r="BS164" s="599"/>
      <c r="BT164" s="602"/>
      <c r="BU164" s="603"/>
      <c r="BV164" s="601"/>
      <c r="BW164" s="604"/>
    </row>
    <row r="165" spans="2:75" ht="15.75" customHeight="1">
      <c r="B165" s="334" t="s">
        <v>416</v>
      </c>
      <c r="C165" s="335">
        <v>30509221000150</v>
      </c>
      <c r="D165" s="336" t="s">
        <v>11</v>
      </c>
      <c r="E165" s="336" t="s">
        <v>620</v>
      </c>
      <c r="F165" s="336" t="s">
        <v>663</v>
      </c>
      <c r="G165" s="337" t="s">
        <v>738</v>
      </c>
      <c r="H165" s="337" t="s">
        <v>34</v>
      </c>
      <c r="I165" s="337" t="s">
        <v>1303</v>
      </c>
      <c r="J165" s="337" t="s">
        <v>608</v>
      </c>
      <c r="K165" s="338" t="s">
        <v>48</v>
      </c>
      <c r="L165" s="339"/>
      <c r="M165" s="339" t="s">
        <v>1411</v>
      </c>
      <c r="N165" s="338">
        <v>497606</v>
      </c>
      <c r="O165" s="338" t="s">
        <v>1320</v>
      </c>
      <c r="P165" s="342">
        <v>43616</v>
      </c>
      <c r="Q165" s="343">
        <v>1222062275.29</v>
      </c>
      <c r="R165" s="343">
        <v>572200123.36480129</v>
      </c>
      <c r="S165" s="338">
        <v>0</v>
      </c>
      <c r="T165" s="340">
        <v>7.9395604782524387E-2</v>
      </c>
      <c r="U165" s="340">
        <v>1.0263624795664488</v>
      </c>
      <c r="V165" s="340">
        <v>0.10522890259427564</v>
      </c>
      <c r="W165" s="340">
        <v>1.0315951030193538</v>
      </c>
      <c r="X165" s="340">
        <v>0.14245996969986674</v>
      </c>
      <c r="Y165" s="340">
        <v>1.0802998295905237</v>
      </c>
      <c r="Z165" s="340">
        <v>0.18900553746278881</v>
      </c>
      <c r="AA165" s="340">
        <v>1.0743687483152704</v>
      </c>
      <c r="AB165" s="340">
        <v>2.2579405910727016E-3</v>
      </c>
      <c r="AC165" s="344">
        <v>1.294452099195132</v>
      </c>
      <c r="AD165" s="482">
        <v>0</v>
      </c>
      <c r="AE165" s="341" t="s">
        <v>2418</v>
      </c>
      <c r="AF165" s="341" t="s">
        <v>736</v>
      </c>
      <c r="AG165" s="345" t="s">
        <v>736</v>
      </c>
      <c r="AH165" s="345" t="s">
        <v>2110</v>
      </c>
      <c r="AI165" s="345">
        <v>100</v>
      </c>
      <c r="AJ165" s="345">
        <v>100</v>
      </c>
      <c r="AK165" s="345">
        <v>100</v>
      </c>
      <c r="AL165" s="340">
        <v>4.0000000000000001E-3</v>
      </c>
      <c r="AM165" s="340" t="s">
        <v>34</v>
      </c>
      <c r="AN165" s="340" t="s">
        <v>64</v>
      </c>
      <c r="AO165" s="338" t="s">
        <v>1323</v>
      </c>
      <c r="AP165" s="341" t="s">
        <v>11</v>
      </c>
      <c r="AQ165" s="347" t="s">
        <v>675</v>
      </c>
      <c r="AR165" s="340">
        <v>7.9999999999999993E-4</v>
      </c>
      <c r="AS165" s="340">
        <v>7.9999999999999993E-4</v>
      </c>
      <c r="AT165" s="340"/>
      <c r="AW165" s="597"/>
      <c r="AX165" s="597"/>
      <c r="AY165" s="598"/>
      <c r="AZ165" s="598"/>
      <c r="BA165" s="598"/>
      <c r="BB165" s="598"/>
      <c r="BC165" s="598"/>
      <c r="BD165" s="598"/>
      <c r="BE165" s="598"/>
      <c r="BF165" s="598"/>
      <c r="BG165" s="599"/>
      <c r="BH165" s="599"/>
      <c r="BI165" s="600"/>
      <c r="BJ165" s="600"/>
      <c r="BK165" s="600"/>
      <c r="BL165" s="210"/>
      <c r="BM165" s="599"/>
      <c r="BN165" s="599"/>
      <c r="BO165" s="599"/>
      <c r="BP165" s="599"/>
      <c r="BQ165" s="599"/>
      <c r="BR165" s="599"/>
      <c r="BS165" s="599"/>
      <c r="BT165" s="599"/>
      <c r="BU165" s="599"/>
      <c r="BV165" s="601"/>
      <c r="BW165" s="598"/>
    </row>
    <row r="166" spans="2:75" ht="15.75" customHeight="1">
      <c r="B166" s="334" t="s">
        <v>1250</v>
      </c>
      <c r="C166" s="335">
        <v>44839845000140</v>
      </c>
      <c r="D166" s="336" t="s">
        <v>11</v>
      </c>
      <c r="E166" s="336" t="s">
        <v>620</v>
      </c>
      <c r="F166" s="336" t="s">
        <v>663</v>
      </c>
      <c r="G166" s="337" t="s">
        <v>738</v>
      </c>
      <c r="H166" s="337" t="s">
        <v>34</v>
      </c>
      <c r="I166" s="337"/>
      <c r="J166" s="337"/>
      <c r="K166" s="338" t="s">
        <v>48</v>
      </c>
      <c r="L166" s="339"/>
      <c r="M166" s="339" t="s">
        <v>1411</v>
      </c>
      <c r="N166" s="338">
        <v>640948</v>
      </c>
      <c r="O166" s="338" t="s">
        <v>1320</v>
      </c>
      <c r="P166" s="342">
        <v>44634</v>
      </c>
      <c r="Q166" s="343">
        <v>40436437.340000004</v>
      </c>
      <c r="R166" s="343" t="s">
        <v>1414</v>
      </c>
      <c r="S166" s="338">
        <v>0</v>
      </c>
      <c r="T166" s="340" t="s">
        <v>1414</v>
      </c>
      <c r="U166" s="340" t="s">
        <v>1414</v>
      </c>
      <c r="V166" s="340" t="s">
        <v>1414</v>
      </c>
      <c r="W166" s="340" t="s">
        <v>1414</v>
      </c>
      <c r="X166" s="340" t="s">
        <v>1414</v>
      </c>
      <c r="Y166" s="340" t="s">
        <v>1414</v>
      </c>
      <c r="Z166" s="340" t="s">
        <v>1414</v>
      </c>
      <c r="AA166" s="340" t="s">
        <v>1414</v>
      </c>
      <c r="AB166" s="340" t="s">
        <v>1414</v>
      </c>
      <c r="AC166" s="344" t="s">
        <v>1414</v>
      </c>
      <c r="AD166" s="482">
        <v>0</v>
      </c>
      <c r="AE166" s="341" t="s">
        <v>2424</v>
      </c>
      <c r="AF166" s="341" t="s">
        <v>2106</v>
      </c>
      <c r="AG166" s="345" t="s">
        <v>1427</v>
      </c>
      <c r="AH166" s="345" t="s">
        <v>2110</v>
      </c>
      <c r="AI166" s="345">
        <v>1000</v>
      </c>
      <c r="AJ166" s="345">
        <v>100</v>
      </c>
      <c r="AK166" s="345">
        <v>1000</v>
      </c>
      <c r="AL166" s="340">
        <v>1.4000000000000002E-3</v>
      </c>
      <c r="AM166" s="340" t="s">
        <v>34</v>
      </c>
      <c r="AN166" s="340" t="s">
        <v>2124</v>
      </c>
      <c r="AO166" s="338" t="s">
        <v>1323</v>
      </c>
      <c r="AP166" s="341" t="s">
        <v>11</v>
      </c>
      <c r="AQ166" s="347" t="s">
        <v>669</v>
      </c>
      <c r="AR166" s="340">
        <v>9.3333333333333072E-4</v>
      </c>
      <c r="AS166" s="340">
        <v>9.3333333333333072E-4</v>
      </c>
      <c r="AT166" s="340"/>
      <c r="AW166" s="597"/>
      <c r="AX166" s="597"/>
      <c r="AY166" s="598"/>
      <c r="AZ166" s="598"/>
      <c r="BA166" s="598"/>
      <c r="BB166" s="599"/>
      <c r="BC166" s="598"/>
      <c r="BD166" s="598"/>
      <c r="BE166" s="598"/>
      <c r="BF166" s="598"/>
      <c r="BG166" s="599"/>
      <c r="BH166" s="599"/>
      <c r="BI166" s="600"/>
      <c r="BJ166" s="600"/>
      <c r="BK166" s="600"/>
      <c r="BL166" s="599"/>
      <c r="BM166" s="599"/>
      <c r="BN166" s="599"/>
      <c r="BO166" s="599"/>
      <c r="BP166" s="599"/>
      <c r="BQ166" s="599"/>
      <c r="BR166" s="599"/>
      <c r="BS166" s="599"/>
      <c r="BT166" s="602"/>
      <c r="BU166" s="603"/>
      <c r="BV166" s="601"/>
      <c r="BW166" s="604"/>
    </row>
    <row r="167" spans="2:75" ht="15.75" customHeight="1">
      <c r="B167" s="334" t="s">
        <v>90</v>
      </c>
      <c r="C167" s="335">
        <v>24773832000109</v>
      </c>
      <c r="D167" s="336" t="s">
        <v>11</v>
      </c>
      <c r="E167" s="336" t="s">
        <v>620</v>
      </c>
      <c r="F167" s="336" t="s">
        <v>685</v>
      </c>
      <c r="G167" s="337" t="s">
        <v>738</v>
      </c>
      <c r="H167" s="337" t="s">
        <v>34</v>
      </c>
      <c r="I167" s="337" t="s">
        <v>1303</v>
      </c>
      <c r="J167" s="337" t="s">
        <v>608</v>
      </c>
      <c r="K167" s="338" t="s">
        <v>48</v>
      </c>
      <c r="L167" s="339"/>
      <c r="M167" s="339" t="s">
        <v>34</v>
      </c>
      <c r="N167" s="338">
        <v>420530</v>
      </c>
      <c r="O167" s="338" t="s">
        <v>1320</v>
      </c>
      <c r="P167" s="342">
        <v>42534</v>
      </c>
      <c r="Q167" s="343">
        <v>412741933.02999997</v>
      </c>
      <c r="R167" s="343">
        <v>242059182.6264683</v>
      </c>
      <c r="S167" s="338">
        <v>0</v>
      </c>
      <c r="T167" s="340">
        <v>7.8190244995797853E-2</v>
      </c>
      <c r="U167" s="340">
        <v>1.0107805583396627</v>
      </c>
      <c r="V167" s="340">
        <v>0.10480633139818241</v>
      </c>
      <c r="W167" s="340">
        <v>1.0274524923314179</v>
      </c>
      <c r="X167" s="340">
        <v>0.13880557472719568</v>
      </c>
      <c r="Y167" s="340">
        <v>1.0525878886533588</v>
      </c>
      <c r="Z167" s="340">
        <v>0.18455327083159601</v>
      </c>
      <c r="AA167" s="340">
        <v>1.0490606214109874</v>
      </c>
      <c r="AB167" s="340">
        <v>1.4190792661087223E-3</v>
      </c>
      <c r="AC167" s="344">
        <v>1.788975270732577</v>
      </c>
      <c r="AD167" s="482">
        <v>0</v>
      </c>
      <c r="AE167" s="341" t="s">
        <v>2147</v>
      </c>
      <c r="AF167" s="341" t="s">
        <v>761</v>
      </c>
      <c r="AG167" s="345" t="s">
        <v>1429</v>
      </c>
      <c r="AH167" s="345" t="s">
        <v>2110</v>
      </c>
      <c r="AI167" s="345">
        <v>1000</v>
      </c>
      <c r="AJ167" s="345">
        <v>1000</v>
      </c>
      <c r="AK167" s="345">
        <v>1000</v>
      </c>
      <c r="AL167" s="608">
        <v>5.0000000000000001E-3</v>
      </c>
      <c r="AM167" s="608" t="s">
        <v>34</v>
      </c>
      <c r="AN167" s="340" t="s">
        <v>64</v>
      </c>
      <c r="AO167" s="338" t="s">
        <v>1323</v>
      </c>
      <c r="AP167" s="341" t="s">
        <v>11</v>
      </c>
      <c r="AQ167" s="347" t="s">
        <v>669</v>
      </c>
      <c r="AR167" s="340">
        <v>1.3333333333333333E-3</v>
      </c>
      <c r="AS167" s="340">
        <v>1.3333333333333333E-3</v>
      </c>
      <c r="AT167" s="340"/>
      <c r="AW167" s="597"/>
      <c r="AX167" s="597"/>
      <c r="AY167" s="598"/>
      <c r="AZ167" s="598"/>
      <c r="BA167" s="598"/>
      <c r="BB167" s="599"/>
      <c r="BC167" s="598"/>
      <c r="BD167" s="598"/>
      <c r="BE167" s="598"/>
      <c r="BF167" s="598"/>
      <c r="BG167" s="599"/>
      <c r="BH167" s="599"/>
      <c r="BI167" s="600"/>
      <c r="BJ167" s="600"/>
      <c r="BK167" s="600"/>
      <c r="BL167" s="599"/>
      <c r="BM167" s="599"/>
      <c r="BN167" s="599"/>
      <c r="BO167" s="599"/>
      <c r="BP167" s="599"/>
      <c r="BQ167" s="599"/>
      <c r="BR167" s="599"/>
      <c r="BS167" s="599"/>
      <c r="BT167" s="602"/>
      <c r="BU167" s="603"/>
      <c r="BV167" s="601"/>
      <c r="BW167" s="604"/>
    </row>
    <row r="168" spans="2:75" ht="15.75" customHeight="1">
      <c r="B168" s="334" t="s">
        <v>487</v>
      </c>
      <c r="C168" s="335">
        <v>34867354000150</v>
      </c>
      <c r="D168" s="336" t="s">
        <v>11</v>
      </c>
      <c r="E168" s="336" t="s">
        <v>620</v>
      </c>
      <c r="F168" s="336" t="s">
        <v>685</v>
      </c>
      <c r="G168" s="337" t="s">
        <v>738</v>
      </c>
      <c r="H168" s="337" t="s">
        <v>34</v>
      </c>
      <c r="I168" s="337" t="s">
        <v>1318</v>
      </c>
      <c r="J168" s="337" t="s">
        <v>608</v>
      </c>
      <c r="K168" s="338" t="s">
        <v>48</v>
      </c>
      <c r="L168" s="339"/>
      <c r="M168" s="339" t="s">
        <v>34</v>
      </c>
      <c r="N168" s="338">
        <v>523453</v>
      </c>
      <c r="O168" s="338" t="s">
        <v>1320</v>
      </c>
      <c r="P168" s="342">
        <v>43844</v>
      </c>
      <c r="Q168" s="343">
        <v>339925921.83999997</v>
      </c>
      <c r="R168" s="343">
        <v>184075942.26718265</v>
      </c>
      <c r="S168" s="338">
        <v>0</v>
      </c>
      <c r="T168" s="340">
        <v>0.13496956904973101</v>
      </c>
      <c r="U168" s="340">
        <v>1.7447779626510007</v>
      </c>
      <c r="V168" s="340">
        <v>0.16500565453311955</v>
      </c>
      <c r="W168" s="340">
        <v>1.6176071496551854</v>
      </c>
      <c r="X168" s="340">
        <v>0.26727721280994565</v>
      </c>
      <c r="Y168" s="340">
        <v>2.0268116584632723</v>
      </c>
      <c r="Z168" s="340" t="s">
        <v>1414</v>
      </c>
      <c r="AA168" s="340" t="s">
        <v>1414</v>
      </c>
      <c r="AB168" s="340">
        <v>0.11555699566124844</v>
      </c>
      <c r="AC168" s="344">
        <v>0.53869449052346408</v>
      </c>
      <c r="AD168" s="482">
        <v>0</v>
      </c>
      <c r="AE168" s="341" t="s">
        <v>2269</v>
      </c>
      <c r="AF168" s="341" t="s">
        <v>976</v>
      </c>
      <c r="AG168" s="345" t="s">
        <v>976</v>
      </c>
      <c r="AH168" s="345" t="s">
        <v>726</v>
      </c>
      <c r="AI168" s="345">
        <v>1000</v>
      </c>
      <c r="AJ168" s="345">
        <v>1000</v>
      </c>
      <c r="AK168" s="345">
        <v>1000</v>
      </c>
      <c r="AL168" s="340">
        <v>3.0000000000000001E-5</v>
      </c>
      <c r="AM168" s="340">
        <v>0.3</v>
      </c>
      <c r="AN168" s="340" t="s">
        <v>64</v>
      </c>
      <c r="AO168" s="338" t="s">
        <v>1323</v>
      </c>
      <c r="AP168" s="341" t="s">
        <v>13</v>
      </c>
      <c r="AQ168" s="347" t="s">
        <v>679</v>
      </c>
      <c r="AR168" s="340">
        <v>2E-3</v>
      </c>
      <c r="AS168" s="340">
        <v>2E-3</v>
      </c>
      <c r="AT168" s="340"/>
      <c r="AW168" s="597"/>
      <c r="AX168" s="597"/>
      <c r="AY168" s="598"/>
      <c r="AZ168" s="598"/>
      <c r="BA168" s="598"/>
      <c r="BB168" s="599"/>
      <c r="BC168" s="598"/>
      <c r="BD168" s="598"/>
      <c r="BE168" s="598"/>
      <c r="BF168" s="598"/>
      <c r="BG168" s="599"/>
      <c r="BH168" s="599"/>
      <c r="BI168" s="600"/>
      <c r="BJ168" s="600"/>
      <c r="BK168" s="600"/>
      <c r="BL168" s="599"/>
      <c r="BM168" s="599"/>
      <c r="BN168" s="599"/>
      <c r="BO168" s="599"/>
      <c r="BP168" s="599"/>
      <c r="BQ168" s="599"/>
      <c r="BR168" s="599"/>
      <c r="BS168" s="599"/>
      <c r="BT168" s="602"/>
      <c r="BU168" s="603"/>
      <c r="BV168" s="601"/>
      <c r="BW168" s="604"/>
    </row>
    <row r="169" spans="2:75" ht="15.75" customHeight="1">
      <c r="B169" s="334" t="s">
        <v>1497</v>
      </c>
      <c r="C169" s="335">
        <v>25108905000100</v>
      </c>
      <c r="D169" s="336" t="s">
        <v>11</v>
      </c>
      <c r="E169" s="336" t="s">
        <v>621</v>
      </c>
      <c r="F169" s="336" t="s">
        <v>692</v>
      </c>
      <c r="G169" s="337" t="s">
        <v>738</v>
      </c>
      <c r="H169" s="337" t="s">
        <v>34</v>
      </c>
      <c r="I169" s="337"/>
      <c r="J169" s="337" t="s">
        <v>608</v>
      </c>
      <c r="K169" s="338" t="s">
        <v>48</v>
      </c>
      <c r="L169" s="339"/>
      <c r="M169" s="339"/>
      <c r="N169" s="338">
        <v>432016</v>
      </c>
      <c r="O169" s="338" t="s">
        <v>1320</v>
      </c>
      <c r="P169" s="342">
        <v>42733</v>
      </c>
      <c r="Q169" s="343">
        <v>500860645.56999999</v>
      </c>
      <c r="R169" s="343">
        <v>534864293.56289661</v>
      </c>
      <c r="S169" s="338">
        <v>0</v>
      </c>
      <c r="T169" s="340">
        <v>6.4380906075456323E-2</v>
      </c>
      <c r="U169" s="340">
        <v>0.72415086400975093</v>
      </c>
      <c r="V169" s="340">
        <v>9.2612220456388838E-2</v>
      </c>
      <c r="W169" s="340">
        <v>0.84996795474816844</v>
      </c>
      <c r="X169" s="340">
        <v>0.18749600665433719</v>
      </c>
      <c r="Y169" s="340">
        <v>1.3184326287817545</v>
      </c>
      <c r="Z169" s="340">
        <v>0.22481498078942042</v>
      </c>
      <c r="AA169" s="340">
        <v>1.2285157807432099</v>
      </c>
      <c r="AB169" s="340">
        <v>3.6642577227716959E-2</v>
      </c>
      <c r="AC169" s="344">
        <v>-0.38724720188376455</v>
      </c>
      <c r="AD169" s="482">
        <v>0</v>
      </c>
      <c r="AE169" s="341" t="s">
        <v>2125</v>
      </c>
      <c r="AF169" s="341" t="s">
        <v>728</v>
      </c>
      <c r="AG169" s="345" t="s">
        <v>728</v>
      </c>
      <c r="AH169" s="345" t="s">
        <v>2110</v>
      </c>
      <c r="AI169" s="345">
        <v>1000</v>
      </c>
      <c r="AJ169" s="345">
        <v>1000</v>
      </c>
      <c r="AK169" s="345">
        <v>1000</v>
      </c>
      <c r="AL169" s="340">
        <v>2.0000000000000001E-4</v>
      </c>
      <c r="AM169" s="340" t="s">
        <v>34</v>
      </c>
      <c r="AN169" s="340" t="s">
        <v>34</v>
      </c>
      <c r="AO169" s="338" t="s">
        <v>1323</v>
      </c>
      <c r="AP169" s="341" t="s">
        <v>11</v>
      </c>
      <c r="AQ169" s="347" t="s">
        <v>675</v>
      </c>
      <c r="AR169" s="340">
        <v>3.3000000000000004E-3</v>
      </c>
      <c r="AS169" s="340">
        <v>3.3000000000000004E-3</v>
      </c>
      <c r="AT169" s="340"/>
      <c r="AW169" s="597"/>
      <c r="AX169" s="597"/>
      <c r="AY169" s="598"/>
      <c r="AZ169" s="598"/>
      <c r="BA169" s="598"/>
      <c r="BB169" s="599"/>
      <c r="BC169" s="598"/>
      <c r="BD169" s="598"/>
      <c r="BE169" s="598"/>
      <c r="BF169" s="598"/>
      <c r="BG169" s="599"/>
      <c r="BH169" s="599"/>
      <c r="BI169" s="600"/>
      <c r="BJ169" s="600"/>
      <c r="BK169" s="600"/>
      <c r="BL169" s="599"/>
      <c r="BM169" s="599"/>
      <c r="BN169" s="599"/>
      <c r="BO169" s="599"/>
      <c r="BP169" s="599"/>
      <c r="BQ169" s="599"/>
      <c r="BR169" s="599"/>
      <c r="BS169" s="599"/>
      <c r="BT169" s="602"/>
      <c r="BU169" s="603"/>
      <c r="BV169" s="601"/>
      <c r="BW169" s="604"/>
    </row>
    <row r="170" spans="2:75" ht="15.75" customHeight="1">
      <c r="B170" s="334" t="s">
        <v>810</v>
      </c>
      <c r="C170" s="335">
        <v>9636393000107</v>
      </c>
      <c r="D170" s="336" t="s">
        <v>11</v>
      </c>
      <c r="E170" s="336" t="s">
        <v>620</v>
      </c>
      <c r="F170" s="336" t="s">
        <v>672</v>
      </c>
      <c r="G170" s="337" t="s">
        <v>738</v>
      </c>
      <c r="H170" s="337" t="s">
        <v>34</v>
      </c>
      <c r="I170" s="337"/>
      <c r="J170" s="337" t="s">
        <v>608</v>
      </c>
      <c r="K170" s="338" t="s">
        <v>48</v>
      </c>
      <c r="L170" s="339"/>
      <c r="M170" s="339" t="s">
        <v>34</v>
      </c>
      <c r="N170" s="338">
        <v>217018</v>
      </c>
      <c r="O170" s="338" t="s">
        <v>1320</v>
      </c>
      <c r="P170" s="342">
        <v>39706</v>
      </c>
      <c r="Q170" s="343">
        <v>2607300906.21</v>
      </c>
      <c r="R170" s="343">
        <v>1236068084.8405557</v>
      </c>
      <c r="S170" s="338">
        <v>0</v>
      </c>
      <c r="T170" s="340">
        <v>8.2870779758294821E-2</v>
      </c>
      <c r="U170" s="340">
        <v>1.0712867447676391</v>
      </c>
      <c r="V170" s="340">
        <v>0.11565162255560368</v>
      </c>
      <c r="W170" s="340">
        <v>1.1337726094569527</v>
      </c>
      <c r="X170" s="340">
        <v>0.14636187644631682</v>
      </c>
      <c r="Y170" s="340">
        <v>1.10988869727138</v>
      </c>
      <c r="Z170" s="340">
        <v>0.17613207773154027</v>
      </c>
      <c r="AA170" s="340">
        <v>1.001191829778312</v>
      </c>
      <c r="AB170" s="340">
        <v>1.7520036111370067E-3</v>
      </c>
      <c r="AC170" s="344">
        <v>7.0273098250547967</v>
      </c>
      <c r="AD170" s="482">
        <v>0</v>
      </c>
      <c r="AE170" s="341" t="s">
        <v>2125</v>
      </c>
      <c r="AF170" s="341" t="s">
        <v>728</v>
      </c>
      <c r="AG170" s="345" t="s">
        <v>728</v>
      </c>
      <c r="AH170" s="345" t="s">
        <v>2110</v>
      </c>
      <c r="AI170" s="345">
        <v>100</v>
      </c>
      <c r="AJ170" s="345">
        <v>100</v>
      </c>
      <c r="AK170" s="345">
        <v>100</v>
      </c>
      <c r="AL170" s="340">
        <v>3.4999999999999996E-3</v>
      </c>
      <c r="AM170" s="340" t="s">
        <v>34</v>
      </c>
      <c r="AN170" s="340" t="s">
        <v>64</v>
      </c>
      <c r="AO170" s="338" t="s">
        <v>1323</v>
      </c>
      <c r="AP170" s="341" t="s">
        <v>11</v>
      </c>
      <c r="AQ170" s="347" t="s">
        <v>662</v>
      </c>
      <c r="AR170" s="340">
        <v>1.1666666666666665E-3</v>
      </c>
      <c r="AS170" s="340">
        <v>1.1666666666666665E-3</v>
      </c>
      <c r="AT170" s="340"/>
      <c r="AW170" s="597"/>
      <c r="AX170" s="597"/>
      <c r="AY170" s="598"/>
      <c r="AZ170" s="598"/>
      <c r="BA170" s="598"/>
      <c r="BB170" s="599"/>
      <c r="BC170" s="598"/>
      <c r="BD170" s="598"/>
      <c r="BE170" s="598"/>
      <c r="BF170" s="598"/>
      <c r="BG170" s="599"/>
      <c r="BH170" s="599"/>
      <c r="BI170" s="600"/>
      <c r="BJ170" s="600"/>
      <c r="BK170" s="600"/>
      <c r="BL170" s="599"/>
      <c r="BM170" s="599"/>
      <c r="BN170" s="599"/>
      <c r="BO170" s="599"/>
      <c r="BP170" s="599"/>
      <c r="BQ170" s="599"/>
      <c r="BR170" s="599"/>
      <c r="BS170" s="599"/>
      <c r="BT170" s="602"/>
      <c r="BU170" s="603"/>
      <c r="BV170" s="601"/>
      <c r="BW170" s="604"/>
    </row>
    <row r="171" spans="2:75" ht="15.75" customHeight="1">
      <c r="B171" s="334" t="s">
        <v>1499</v>
      </c>
      <c r="C171" s="335">
        <v>17898543000170</v>
      </c>
      <c r="D171" s="336" t="s">
        <v>11</v>
      </c>
      <c r="E171" s="336" t="s">
        <v>620</v>
      </c>
      <c r="F171" s="336" t="s">
        <v>672</v>
      </c>
      <c r="G171" s="337" t="s">
        <v>738</v>
      </c>
      <c r="H171" s="337" t="s">
        <v>34</v>
      </c>
      <c r="I171" s="337"/>
      <c r="J171" s="337" t="s">
        <v>608</v>
      </c>
      <c r="K171" s="338" t="s">
        <v>48</v>
      </c>
      <c r="L171" s="339"/>
      <c r="M171" s="339"/>
      <c r="N171" s="338">
        <v>339423</v>
      </c>
      <c r="O171" s="338" t="s">
        <v>1320</v>
      </c>
      <c r="P171" s="342">
        <v>41442</v>
      </c>
      <c r="Q171" s="343">
        <v>2435344821.4400001</v>
      </c>
      <c r="R171" s="343">
        <v>2665371307.8814669</v>
      </c>
      <c r="S171" s="338">
        <v>0</v>
      </c>
      <c r="T171" s="340">
        <v>8.7725633454393437E-2</v>
      </c>
      <c r="U171" s="340">
        <v>0.98673033876451932</v>
      </c>
      <c r="V171" s="340">
        <v>0.10798148475731106</v>
      </c>
      <c r="W171" s="340">
        <v>0.99102258101091378</v>
      </c>
      <c r="X171" s="340">
        <v>0.13675574795211132</v>
      </c>
      <c r="Y171" s="340">
        <v>0.96163776226935627</v>
      </c>
      <c r="Z171" s="340">
        <v>0.16735449078931519</v>
      </c>
      <c r="AA171" s="340">
        <v>0.91451927354208207</v>
      </c>
      <c r="AB171" s="340">
        <v>1.36171402756506E-3</v>
      </c>
      <c r="AC171" s="344">
        <v>-0.64831763157318723</v>
      </c>
      <c r="AD171" s="482">
        <v>0</v>
      </c>
      <c r="AE171" s="341" t="s">
        <v>2149</v>
      </c>
      <c r="AF171" s="341" t="s">
        <v>2115</v>
      </c>
      <c r="AG171" s="345" t="s">
        <v>1428</v>
      </c>
      <c r="AH171" s="345" t="s">
        <v>2110</v>
      </c>
      <c r="AI171" s="345">
        <v>0</v>
      </c>
      <c r="AJ171" s="345">
        <v>0</v>
      </c>
      <c r="AK171" s="345">
        <v>0</v>
      </c>
      <c r="AL171" s="340">
        <v>2E-3</v>
      </c>
      <c r="AM171" s="340" t="s">
        <v>34</v>
      </c>
      <c r="AN171" s="340" t="s">
        <v>64</v>
      </c>
      <c r="AO171" s="338" t="s">
        <v>1323</v>
      </c>
      <c r="AP171" s="341" t="s">
        <v>11</v>
      </c>
      <c r="AQ171" s="347" t="s">
        <v>1500</v>
      </c>
      <c r="AR171" s="340" t="s">
        <v>34</v>
      </c>
      <c r="AS171" s="340" t="s">
        <v>34</v>
      </c>
      <c r="AT171" s="340"/>
      <c r="AW171" s="597"/>
      <c r="AX171" s="597"/>
      <c r="AY171" s="598"/>
      <c r="AZ171" s="598"/>
      <c r="BA171" s="598"/>
      <c r="BB171" s="599"/>
      <c r="BC171" s="598"/>
      <c r="BD171" s="598"/>
      <c r="BE171" s="598"/>
      <c r="BF171" s="598"/>
      <c r="BG171" s="599"/>
      <c r="BH171" s="599"/>
      <c r="BI171" s="600"/>
      <c r="BJ171" s="600"/>
      <c r="BK171" s="600"/>
      <c r="BL171" s="599"/>
      <c r="BM171" s="599"/>
      <c r="BN171" s="599"/>
      <c r="BO171" s="599"/>
      <c r="BP171" s="599"/>
      <c r="BQ171" s="599"/>
      <c r="BR171" s="599"/>
      <c r="BS171" s="599"/>
      <c r="BT171" s="602"/>
      <c r="BU171" s="603"/>
      <c r="BV171" s="601"/>
      <c r="BW171" s="604"/>
    </row>
    <row r="172" spans="2:75" ht="15.75" customHeight="1">
      <c r="B172" s="334" t="s">
        <v>815</v>
      </c>
      <c r="C172" s="335">
        <v>32158410000151</v>
      </c>
      <c r="D172" s="336" t="s">
        <v>11</v>
      </c>
      <c r="E172" s="336" t="s">
        <v>620</v>
      </c>
      <c r="F172" s="336" t="s">
        <v>672</v>
      </c>
      <c r="G172" s="337" t="s">
        <v>738</v>
      </c>
      <c r="H172" s="337" t="s">
        <v>34</v>
      </c>
      <c r="I172" s="337" t="s">
        <v>1303</v>
      </c>
      <c r="J172" s="337" t="s">
        <v>608</v>
      </c>
      <c r="K172" s="338" t="s">
        <v>48</v>
      </c>
      <c r="L172" s="339"/>
      <c r="M172" s="339" t="s">
        <v>1411</v>
      </c>
      <c r="N172" s="338">
        <v>484040</v>
      </c>
      <c r="O172" s="338" t="s">
        <v>1320</v>
      </c>
      <c r="P172" s="342">
        <v>43462</v>
      </c>
      <c r="Q172" s="343">
        <v>33329935.239999998</v>
      </c>
      <c r="R172" s="343">
        <v>33923472.502341285</v>
      </c>
      <c r="S172" s="338">
        <v>0</v>
      </c>
      <c r="T172" s="340">
        <v>7.6998152512314455E-2</v>
      </c>
      <c r="U172" s="340">
        <v>0.99537014613143115</v>
      </c>
      <c r="V172" s="340">
        <v>0.10157559032091346</v>
      </c>
      <c r="W172" s="340">
        <v>0.99578042703121938</v>
      </c>
      <c r="X172" s="340">
        <v>0.13016877924043468</v>
      </c>
      <c r="Y172" s="340">
        <v>0.9870934995122328</v>
      </c>
      <c r="Z172" s="340">
        <v>0.16693537380845469</v>
      </c>
      <c r="AA172" s="340">
        <v>0.94891478321602873</v>
      </c>
      <c r="AB172" s="340">
        <v>1.9172692974224537E-3</v>
      </c>
      <c r="AC172" s="344">
        <v>-0.20349795371401441</v>
      </c>
      <c r="AD172" s="482">
        <v>32312120000110</v>
      </c>
      <c r="AE172" s="341" t="s">
        <v>2176</v>
      </c>
      <c r="AF172" s="341" t="s">
        <v>2112</v>
      </c>
      <c r="AG172" s="345" t="s">
        <v>719</v>
      </c>
      <c r="AH172" s="345" t="s">
        <v>2110</v>
      </c>
      <c r="AI172" s="345">
        <v>30</v>
      </c>
      <c r="AJ172" s="345">
        <v>30</v>
      </c>
      <c r="AK172" s="345">
        <v>30</v>
      </c>
      <c r="AL172" s="340">
        <v>2.5000000000000001E-3</v>
      </c>
      <c r="AM172" s="340" t="s">
        <v>34</v>
      </c>
      <c r="AN172" s="340" t="s">
        <v>64</v>
      </c>
      <c r="AO172" s="338" t="s">
        <v>1323</v>
      </c>
      <c r="AP172" s="341" t="s">
        <v>11</v>
      </c>
      <c r="AQ172" s="347" t="s">
        <v>669</v>
      </c>
      <c r="AR172" s="340">
        <v>6.6666666666666664E-4</v>
      </c>
      <c r="AS172" s="340">
        <v>6.6666666666666664E-4</v>
      </c>
      <c r="AT172" s="340"/>
      <c r="AW172" s="597"/>
      <c r="AX172" s="597"/>
      <c r="AY172" s="598"/>
      <c r="AZ172" s="598"/>
      <c r="BA172" s="598"/>
      <c r="BB172" s="599"/>
      <c r="BC172" s="598"/>
      <c r="BD172" s="598"/>
      <c r="BE172" s="598"/>
      <c r="BF172" s="598"/>
      <c r="BG172" s="599"/>
      <c r="BH172" s="599"/>
      <c r="BI172" s="600"/>
      <c r="BJ172" s="600"/>
      <c r="BK172" s="600"/>
      <c r="BL172" s="599"/>
      <c r="BM172" s="599"/>
      <c r="BN172" s="599"/>
      <c r="BO172" s="599"/>
      <c r="BP172" s="599"/>
      <c r="BQ172" s="599"/>
      <c r="BR172" s="599"/>
      <c r="BS172" s="599"/>
      <c r="BT172" s="602"/>
      <c r="BU172" s="603"/>
      <c r="BV172" s="601"/>
      <c r="BW172" s="604"/>
    </row>
    <row r="173" spans="2:75" ht="15.75" customHeight="1">
      <c r="B173" s="334" t="s">
        <v>829</v>
      </c>
      <c r="C173" s="335">
        <v>11616354000181</v>
      </c>
      <c r="D173" s="336" t="s">
        <v>11</v>
      </c>
      <c r="E173" s="336" t="s">
        <v>620</v>
      </c>
      <c r="F173" s="336" t="s">
        <v>672</v>
      </c>
      <c r="G173" s="337" t="s">
        <v>738</v>
      </c>
      <c r="H173" s="337" t="s">
        <v>34</v>
      </c>
      <c r="I173" s="337" t="s">
        <v>1303</v>
      </c>
      <c r="J173" s="337" t="s">
        <v>608</v>
      </c>
      <c r="K173" s="338" t="s">
        <v>48</v>
      </c>
      <c r="L173" s="339"/>
      <c r="M173" s="339" t="s">
        <v>1411</v>
      </c>
      <c r="N173" s="338">
        <v>245062</v>
      </c>
      <c r="O173" s="338" t="s">
        <v>1320</v>
      </c>
      <c r="P173" s="342">
        <v>40259</v>
      </c>
      <c r="Q173" s="343">
        <v>258607948.81</v>
      </c>
      <c r="R173" s="343">
        <v>257356937.53869042</v>
      </c>
      <c r="S173" s="338">
        <v>0</v>
      </c>
      <c r="T173" s="340">
        <v>7.6741891951440877E-2</v>
      </c>
      <c r="U173" s="340">
        <v>0.99205741584373164</v>
      </c>
      <c r="V173" s="340">
        <v>0.10153239390433932</v>
      </c>
      <c r="W173" s="340">
        <v>0.99535695771141031</v>
      </c>
      <c r="X173" s="340">
        <v>0.12828076165436464</v>
      </c>
      <c r="Y173" s="340">
        <v>0.97277631917875074</v>
      </c>
      <c r="Z173" s="340">
        <v>0.16482917187977364</v>
      </c>
      <c r="AA173" s="340">
        <v>0.93694244864746201</v>
      </c>
      <c r="AB173" s="340">
        <v>1.5307394173028662E-3</v>
      </c>
      <c r="AC173" s="344">
        <v>-0.28094462930933778</v>
      </c>
      <c r="AD173" s="482">
        <v>0</v>
      </c>
      <c r="AE173" s="341" t="s">
        <v>2180</v>
      </c>
      <c r="AF173" s="341" t="s">
        <v>2115</v>
      </c>
      <c r="AG173" s="345" t="s">
        <v>1428</v>
      </c>
      <c r="AH173" s="345" t="s">
        <v>2110</v>
      </c>
      <c r="AI173" s="345">
        <v>3000</v>
      </c>
      <c r="AJ173" s="345">
        <v>0</v>
      </c>
      <c r="AK173" s="345">
        <v>0</v>
      </c>
      <c r="AL173" s="340">
        <v>1.5E-3</v>
      </c>
      <c r="AM173" s="340" t="s">
        <v>34</v>
      </c>
      <c r="AN173" s="340" t="s">
        <v>64</v>
      </c>
      <c r="AO173" s="338" t="s">
        <v>1323</v>
      </c>
      <c r="AP173" s="341" t="s">
        <v>11</v>
      </c>
      <c r="AQ173" s="347" t="s">
        <v>662</v>
      </c>
      <c r="AR173" s="340">
        <v>3.7500000000000001E-4</v>
      </c>
      <c r="AS173" s="340">
        <v>3.7500000000000001E-4</v>
      </c>
      <c r="AT173" s="340"/>
      <c r="AW173" s="597"/>
      <c r="AX173" s="597"/>
      <c r="AY173" s="598"/>
      <c r="AZ173" s="598"/>
      <c r="BA173" s="598"/>
      <c r="BB173" s="599"/>
      <c r="BC173" s="598"/>
      <c r="BD173" s="598"/>
      <c r="BE173" s="598"/>
      <c r="BF173" s="598"/>
      <c r="BG173" s="599"/>
      <c r="BH173" s="599"/>
      <c r="BI173" s="600"/>
      <c r="BJ173" s="600"/>
      <c r="BK173" s="600"/>
      <c r="BL173" s="599"/>
      <c r="BM173" s="599"/>
      <c r="BN173" s="599"/>
      <c r="BO173" s="599"/>
      <c r="BP173" s="599"/>
      <c r="BQ173" s="599"/>
      <c r="BR173" s="599"/>
      <c r="BS173" s="599"/>
      <c r="BT173" s="602"/>
      <c r="BU173" s="603"/>
      <c r="BV173" s="601"/>
      <c r="BW173" s="604"/>
    </row>
    <row r="174" spans="2:75" ht="15.75" customHeight="1">
      <c r="B174" s="334" t="s">
        <v>1517</v>
      </c>
      <c r="C174" s="335">
        <v>37953612000109</v>
      </c>
      <c r="D174" s="336" t="s">
        <v>11</v>
      </c>
      <c r="E174" s="336" t="s">
        <v>620</v>
      </c>
      <c r="F174" s="336" t="s">
        <v>672</v>
      </c>
      <c r="G174" s="337" t="s">
        <v>738</v>
      </c>
      <c r="H174" s="337" t="s">
        <v>34</v>
      </c>
      <c r="I174" s="337" t="s">
        <v>1303</v>
      </c>
      <c r="J174" s="337" t="s">
        <v>608</v>
      </c>
      <c r="K174" s="338" t="s">
        <v>48</v>
      </c>
      <c r="L174" s="339"/>
      <c r="M174" s="339"/>
      <c r="N174" s="338">
        <v>548065</v>
      </c>
      <c r="O174" s="338" t="s">
        <v>1320</v>
      </c>
      <c r="P174" s="342">
        <v>44055</v>
      </c>
      <c r="Q174" s="343">
        <v>96163540.150000006</v>
      </c>
      <c r="R174" s="343">
        <v>52910133.475357138</v>
      </c>
      <c r="S174" s="338">
        <v>0</v>
      </c>
      <c r="T174" s="340">
        <v>9.0757787967766124E-2</v>
      </c>
      <c r="U174" s="340">
        <v>1.0208357505165135</v>
      </c>
      <c r="V174" s="340">
        <v>0.11150719263726927</v>
      </c>
      <c r="W174" s="340">
        <v>1.0233804998795013</v>
      </c>
      <c r="X174" s="340">
        <v>0.14540895792048958</v>
      </c>
      <c r="Y174" s="340">
        <v>1.0224853214765355</v>
      </c>
      <c r="Z174" s="340" t="s">
        <v>1414</v>
      </c>
      <c r="AA174" s="340" t="s">
        <v>1414</v>
      </c>
      <c r="AB174" s="340">
        <v>1.3665615018689098E-3</v>
      </c>
      <c r="AC174" s="344">
        <v>1.6797957844900773</v>
      </c>
      <c r="AD174" s="482">
        <v>0</v>
      </c>
      <c r="AE174" s="341" t="s">
        <v>2141</v>
      </c>
      <c r="AF174" s="341" t="s">
        <v>2106</v>
      </c>
      <c r="AG174" s="345" t="s">
        <v>1427</v>
      </c>
      <c r="AH174" s="345" t="s">
        <v>2128</v>
      </c>
      <c r="AI174" s="345">
        <v>0</v>
      </c>
      <c r="AJ174" s="345">
        <v>50</v>
      </c>
      <c r="AK174" s="345">
        <v>1</v>
      </c>
      <c r="AL174" s="340">
        <v>0</v>
      </c>
      <c r="AM174" s="340" t="s">
        <v>34</v>
      </c>
      <c r="AN174" s="340" t="s">
        <v>64</v>
      </c>
      <c r="AO174" s="338" t="s">
        <v>1323</v>
      </c>
      <c r="AP174" s="341" t="s">
        <v>11</v>
      </c>
      <c r="AQ174" s="347" t="s">
        <v>684</v>
      </c>
      <c r="AR174" s="340" t="s">
        <v>34</v>
      </c>
      <c r="AS174" s="340" t="s">
        <v>34</v>
      </c>
      <c r="AT174" s="340"/>
      <c r="AW174" s="597"/>
      <c r="AX174" s="597"/>
      <c r="AY174" s="598"/>
      <c r="AZ174" s="598"/>
      <c r="BA174" s="598"/>
      <c r="BB174" s="599"/>
      <c r="BC174" s="598"/>
      <c r="BD174" s="598"/>
      <c r="BE174" s="598"/>
      <c r="BF174" s="598"/>
      <c r="BG174" s="599"/>
      <c r="BH174" s="599"/>
      <c r="BI174" s="600"/>
      <c r="BJ174" s="600"/>
      <c r="BK174" s="600"/>
      <c r="BL174" s="599"/>
      <c r="BM174" s="599"/>
      <c r="BN174" s="599"/>
      <c r="BO174" s="599"/>
      <c r="BP174" s="599"/>
      <c r="BQ174" s="599"/>
      <c r="BR174" s="599"/>
      <c r="BS174" s="599"/>
      <c r="BT174" s="602"/>
      <c r="BU174" s="603"/>
      <c r="BV174" s="601"/>
      <c r="BW174" s="604"/>
    </row>
    <row r="175" spans="2:75" ht="15.75" customHeight="1">
      <c r="B175" s="334" t="s">
        <v>1518</v>
      </c>
      <c r="C175" s="335">
        <v>11110904000196</v>
      </c>
      <c r="D175" s="336" t="s">
        <v>11</v>
      </c>
      <c r="E175" s="336" t="s">
        <v>620</v>
      </c>
      <c r="F175" s="336" t="s">
        <v>672</v>
      </c>
      <c r="G175" s="337" t="s">
        <v>738</v>
      </c>
      <c r="H175" s="337" t="s">
        <v>34</v>
      </c>
      <c r="I175" s="337" t="s">
        <v>1303</v>
      </c>
      <c r="J175" s="337" t="s">
        <v>608</v>
      </c>
      <c r="K175" s="338" t="s">
        <v>48</v>
      </c>
      <c r="L175" s="339"/>
      <c r="M175" s="339"/>
      <c r="N175" s="338">
        <v>236977</v>
      </c>
      <c r="O175" s="338" t="s">
        <v>1320</v>
      </c>
      <c r="P175" s="342">
        <v>40121</v>
      </c>
      <c r="Q175" s="343">
        <v>667299773.79999995</v>
      </c>
      <c r="R175" s="343">
        <v>487366108.29488117</v>
      </c>
      <c r="S175" s="338">
        <v>0</v>
      </c>
      <c r="T175" s="340">
        <v>8.556389629863026E-2</v>
      </c>
      <c r="U175" s="340">
        <v>0.96241530617903259</v>
      </c>
      <c r="V175" s="340">
        <v>0.10406254713189811</v>
      </c>
      <c r="W175" s="340">
        <v>0.95505571419956836</v>
      </c>
      <c r="X175" s="340">
        <v>0.13172305897127656</v>
      </c>
      <c r="Y175" s="340">
        <v>0.92624894796209734</v>
      </c>
      <c r="Z175" s="340">
        <v>0.16546544893459436</v>
      </c>
      <c r="AA175" s="340">
        <v>0.90419648401595731</v>
      </c>
      <c r="AB175" s="340">
        <v>1.4273532503102724E-3</v>
      </c>
      <c r="AC175" s="344">
        <v>-3.1018429526135143</v>
      </c>
      <c r="AD175" s="482">
        <v>0</v>
      </c>
      <c r="AE175" s="341" t="s">
        <v>2141</v>
      </c>
      <c r="AF175" s="341" t="s">
        <v>2106</v>
      </c>
      <c r="AG175" s="345" t="s">
        <v>1427</v>
      </c>
      <c r="AH175" s="345" t="s">
        <v>2189</v>
      </c>
      <c r="AI175" s="345">
        <v>3000</v>
      </c>
      <c r="AJ175" s="345">
        <v>1000</v>
      </c>
      <c r="AK175" s="345">
        <v>1000</v>
      </c>
      <c r="AL175" s="340">
        <v>5.0000000000000001E-3</v>
      </c>
      <c r="AM175" s="340" t="s">
        <v>34</v>
      </c>
      <c r="AN175" s="340" t="s">
        <v>64</v>
      </c>
      <c r="AO175" s="338" t="s">
        <v>1323</v>
      </c>
      <c r="AP175" s="341" t="s">
        <v>11</v>
      </c>
      <c r="AQ175" s="347" t="s">
        <v>669</v>
      </c>
      <c r="AR175" s="340">
        <v>1.7499999999999998E-3</v>
      </c>
      <c r="AS175" s="340">
        <v>1.7499999999999998E-3</v>
      </c>
      <c r="AT175" s="340"/>
      <c r="AW175" s="597"/>
      <c r="AX175" s="597"/>
      <c r="AY175" s="598"/>
      <c r="AZ175" s="598"/>
      <c r="BA175" s="598"/>
      <c r="BB175" s="598"/>
      <c r="BC175" s="598"/>
      <c r="BD175" s="598"/>
      <c r="BE175" s="598"/>
      <c r="BF175" s="598"/>
      <c r="BG175" s="599"/>
      <c r="BH175" s="599"/>
      <c r="BI175" s="600"/>
      <c r="BJ175" s="600"/>
      <c r="BK175" s="600"/>
      <c r="BL175" s="210"/>
      <c r="BM175" s="599"/>
      <c r="BN175" s="599"/>
      <c r="BO175" s="599"/>
      <c r="BP175" s="599"/>
      <c r="BQ175" s="599"/>
      <c r="BR175" s="599"/>
      <c r="BS175" s="599"/>
      <c r="BT175" s="599"/>
      <c r="BU175" s="599"/>
      <c r="BV175" s="601"/>
      <c r="BW175" s="598"/>
    </row>
    <row r="176" spans="2:75" ht="15.75" customHeight="1">
      <c r="B176" s="334" t="s">
        <v>1523</v>
      </c>
      <c r="C176" s="335">
        <v>9215250000113</v>
      </c>
      <c r="D176" s="336" t="s">
        <v>11</v>
      </c>
      <c r="E176" s="336" t="s">
        <v>620</v>
      </c>
      <c r="F176" s="336" t="s">
        <v>672</v>
      </c>
      <c r="G176" s="337" t="s">
        <v>738</v>
      </c>
      <c r="H176" s="337" t="s">
        <v>34</v>
      </c>
      <c r="I176" s="337" t="s">
        <v>1303</v>
      </c>
      <c r="J176" s="337" t="s">
        <v>608</v>
      </c>
      <c r="K176" s="338" t="s">
        <v>48</v>
      </c>
      <c r="L176" s="339"/>
      <c r="M176" s="339"/>
      <c r="N176" s="338">
        <v>204102</v>
      </c>
      <c r="O176" s="338" t="s">
        <v>1320</v>
      </c>
      <c r="P176" s="342">
        <v>39492</v>
      </c>
      <c r="Q176" s="343">
        <v>10698982404.83</v>
      </c>
      <c r="R176" s="343">
        <v>9127237641.6234856</v>
      </c>
      <c r="S176" s="338">
        <v>0</v>
      </c>
      <c r="T176" s="340">
        <v>8.8322811732032713E-2</v>
      </c>
      <c r="U176" s="340">
        <v>0.99344734838866933</v>
      </c>
      <c r="V176" s="340">
        <v>0.10842185449709252</v>
      </c>
      <c r="W176" s="340">
        <v>0.99506416607615134</v>
      </c>
      <c r="X176" s="340">
        <v>0.13713147620984656</v>
      </c>
      <c r="Y176" s="340">
        <v>0.96427980464344654</v>
      </c>
      <c r="Z176" s="340">
        <v>0.17112567314421123</v>
      </c>
      <c r="AA176" s="340">
        <v>0.93512713970287731</v>
      </c>
      <c r="AB176" s="340">
        <v>1.3447418186967397E-3</v>
      </c>
      <c r="AC176" s="344">
        <v>-0.36089510998525387</v>
      </c>
      <c r="AD176" s="482">
        <v>0</v>
      </c>
      <c r="AE176" s="341" t="s">
        <v>2141</v>
      </c>
      <c r="AF176" s="341" t="s">
        <v>2106</v>
      </c>
      <c r="AG176" s="345" t="s">
        <v>1427</v>
      </c>
      <c r="AH176" s="345" t="s">
        <v>2110</v>
      </c>
      <c r="AI176" s="345">
        <v>1000</v>
      </c>
      <c r="AJ176" s="345">
        <v>100</v>
      </c>
      <c r="AK176" s="345">
        <v>1000</v>
      </c>
      <c r="AL176" s="340">
        <v>2E-3</v>
      </c>
      <c r="AM176" s="340" t="s">
        <v>34</v>
      </c>
      <c r="AN176" s="340" t="s">
        <v>64</v>
      </c>
      <c r="AO176" s="338" t="s">
        <v>1323</v>
      </c>
      <c r="AP176" s="341" t="s">
        <v>11</v>
      </c>
      <c r="AQ176" s="347" t="s">
        <v>669</v>
      </c>
      <c r="AR176" s="340">
        <v>6.9999999999999999E-4</v>
      </c>
      <c r="AS176" s="340">
        <v>6.9999999999999999E-4</v>
      </c>
      <c r="AT176" s="340"/>
      <c r="AW176" s="597"/>
      <c r="AX176" s="597"/>
      <c r="AY176" s="598"/>
      <c r="AZ176" s="598"/>
      <c r="BA176" s="598"/>
      <c r="BB176" s="599"/>
      <c r="BC176" s="598"/>
      <c r="BD176" s="598"/>
      <c r="BE176" s="598"/>
      <c r="BF176" s="598"/>
      <c r="BG176" s="599"/>
      <c r="BH176" s="599"/>
      <c r="BI176" s="600"/>
      <c r="BJ176" s="600"/>
      <c r="BK176" s="600"/>
      <c r="BL176" s="599"/>
      <c r="BM176" s="599"/>
      <c r="BN176" s="599"/>
      <c r="BO176" s="599"/>
      <c r="BP176" s="599"/>
      <c r="BQ176" s="599"/>
      <c r="BR176" s="599"/>
      <c r="BS176" s="599"/>
      <c r="BT176" s="602"/>
      <c r="BU176" s="603"/>
      <c r="BV176" s="601"/>
      <c r="BW176" s="604"/>
    </row>
    <row r="177" spans="2:75" ht="15.75" customHeight="1">
      <c r="B177" s="334" t="s">
        <v>1524</v>
      </c>
      <c r="C177" s="335">
        <v>37927707000158</v>
      </c>
      <c r="D177" s="336" t="s">
        <v>11</v>
      </c>
      <c r="E177" s="336" t="s">
        <v>620</v>
      </c>
      <c r="F177" s="336" t="s">
        <v>672</v>
      </c>
      <c r="G177" s="337" t="s">
        <v>738</v>
      </c>
      <c r="H177" s="337" t="s">
        <v>34</v>
      </c>
      <c r="I177" s="337" t="s">
        <v>1303</v>
      </c>
      <c r="J177" s="337" t="s">
        <v>608</v>
      </c>
      <c r="K177" s="338" t="s">
        <v>48</v>
      </c>
      <c r="L177" s="339"/>
      <c r="M177" s="339"/>
      <c r="N177" s="338">
        <v>547999</v>
      </c>
      <c r="O177" s="338" t="s">
        <v>1320</v>
      </c>
      <c r="P177" s="342">
        <v>44054</v>
      </c>
      <c r="Q177" s="343">
        <v>487886575.26999998</v>
      </c>
      <c r="R177" s="343">
        <v>440246234.25857097</v>
      </c>
      <c r="S177" s="338">
        <v>0</v>
      </c>
      <c r="T177" s="340">
        <v>8.912339080948728E-2</v>
      </c>
      <c r="U177" s="340">
        <v>1.0024521926194632</v>
      </c>
      <c r="V177" s="340">
        <v>0.10949772736163266</v>
      </c>
      <c r="W177" s="340">
        <v>1.0049382135154183</v>
      </c>
      <c r="X177" s="340">
        <v>0.13409001627476314</v>
      </c>
      <c r="Y177" s="340">
        <v>0.94289289572149237</v>
      </c>
      <c r="Z177" s="340" t="s">
        <v>1414</v>
      </c>
      <c r="AA177" s="340" t="s">
        <v>1414</v>
      </c>
      <c r="AB177" s="340">
        <v>1.3451539031086E-3</v>
      </c>
      <c r="AC177" s="344">
        <v>0.36074096641673947</v>
      </c>
      <c r="AD177" s="482">
        <v>0</v>
      </c>
      <c r="AE177" s="341" t="s">
        <v>2141</v>
      </c>
      <c r="AF177" s="341" t="s">
        <v>2106</v>
      </c>
      <c r="AG177" s="345" t="s">
        <v>1427</v>
      </c>
      <c r="AH177" s="345" t="s">
        <v>2116</v>
      </c>
      <c r="AI177" s="345">
        <v>1000</v>
      </c>
      <c r="AJ177" s="345">
        <v>1000</v>
      </c>
      <c r="AK177" s="345">
        <v>1000</v>
      </c>
      <c r="AL177" s="340">
        <v>7.5000000000000002E-4</v>
      </c>
      <c r="AM177" s="340" t="s">
        <v>34</v>
      </c>
      <c r="AN177" s="340" t="s">
        <v>64</v>
      </c>
      <c r="AO177" s="338" t="s">
        <v>1320</v>
      </c>
      <c r="AP177" s="341" t="s">
        <v>11</v>
      </c>
      <c r="AQ177" s="347" t="s">
        <v>684</v>
      </c>
      <c r="AR177" s="340" t="s">
        <v>34</v>
      </c>
      <c r="AS177" s="340" t="s">
        <v>34</v>
      </c>
      <c r="AT177" s="340"/>
      <c r="AW177" s="597"/>
      <c r="AX177" s="597"/>
      <c r="AY177" s="598"/>
      <c r="AZ177" s="598"/>
      <c r="BA177" s="598"/>
      <c r="BB177" s="599"/>
      <c r="BC177" s="598"/>
      <c r="BD177" s="598"/>
      <c r="BE177" s="598"/>
      <c r="BF177" s="598"/>
      <c r="BG177" s="599"/>
      <c r="BH177" s="599"/>
      <c r="BI177" s="600"/>
      <c r="BJ177" s="600"/>
      <c r="BK177" s="600"/>
      <c r="BL177" s="599"/>
      <c r="BM177" s="599"/>
      <c r="BN177" s="599"/>
      <c r="BO177" s="599"/>
      <c r="BP177" s="599"/>
      <c r="BQ177" s="599"/>
      <c r="BR177" s="599"/>
      <c r="BS177" s="599"/>
      <c r="BT177" s="602"/>
      <c r="BU177" s="603"/>
      <c r="BV177" s="601"/>
      <c r="BW177" s="604"/>
    </row>
    <row r="178" spans="2:75" ht="15.75" customHeight="1">
      <c r="B178" s="334" t="s">
        <v>868</v>
      </c>
      <c r="C178" s="335">
        <v>840011000180</v>
      </c>
      <c r="D178" s="336" t="s">
        <v>11</v>
      </c>
      <c r="E178" s="336" t="s">
        <v>620</v>
      </c>
      <c r="F178" s="336" t="s">
        <v>672</v>
      </c>
      <c r="G178" s="337" t="s">
        <v>738</v>
      </c>
      <c r="H178" s="337" t="s">
        <v>34</v>
      </c>
      <c r="I178" s="337"/>
      <c r="J178" s="337" t="s">
        <v>608</v>
      </c>
      <c r="K178" s="338" t="s">
        <v>48</v>
      </c>
      <c r="L178" s="339"/>
      <c r="M178" s="339" t="s">
        <v>34</v>
      </c>
      <c r="N178" s="338">
        <v>108766</v>
      </c>
      <c r="O178" s="338" t="s">
        <v>1320</v>
      </c>
      <c r="P178" s="342">
        <v>34974</v>
      </c>
      <c r="Q178" s="343">
        <v>3445271758.04</v>
      </c>
      <c r="R178" s="343">
        <v>2869350722.3467894</v>
      </c>
      <c r="S178" s="338">
        <v>0</v>
      </c>
      <c r="T178" s="340">
        <v>8.1671761189475056E-2</v>
      </c>
      <c r="U178" s="340">
        <v>1.0557867977024216</v>
      </c>
      <c r="V178" s="340">
        <v>0.10843989897615569</v>
      </c>
      <c r="W178" s="340">
        <v>1.0630736042837061</v>
      </c>
      <c r="X178" s="340">
        <v>0.1455294411457102</v>
      </c>
      <c r="Y178" s="340">
        <v>1.1035761891662255</v>
      </c>
      <c r="Z178" s="340">
        <v>0.12575313737147353</v>
      </c>
      <c r="AA178" s="340">
        <v>0.71482160051055454</v>
      </c>
      <c r="AB178" s="340">
        <v>1.6810297823881372E-3</v>
      </c>
      <c r="AC178" s="344">
        <v>3.4644827019148838</v>
      </c>
      <c r="AD178" s="482">
        <v>0</v>
      </c>
      <c r="AE178" s="341" t="s">
        <v>2141</v>
      </c>
      <c r="AF178" s="341" t="s">
        <v>2106</v>
      </c>
      <c r="AG178" s="345" t="s">
        <v>1427</v>
      </c>
      <c r="AH178" s="345" t="s">
        <v>2110</v>
      </c>
      <c r="AI178" s="345">
        <v>500</v>
      </c>
      <c r="AJ178" s="345">
        <v>100</v>
      </c>
      <c r="AK178" s="345">
        <v>100</v>
      </c>
      <c r="AL178" s="340">
        <v>3.0000000000000001E-3</v>
      </c>
      <c r="AM178" s="340" t="s">
        <v>34</v>
      </c>
      <c r="AN178" s="340" t="s">
        <v>64</v>
      </c>
      <c r="AO178" s="338" t="s">
        <v>1323</v>
      </c>
      <c r="AP178" s="341" t="s">
        <v>11</v>
      </c>
      <c r="AQ178" s="347" t="s">
        <v>669</v>
      </c>
      <c r="AR178" s="340">
        <v>1.0499999999999999E-3</v>
      </c>
      <c r="AS178" s="340">
        <v>1.0499999999999999E-3</v>
      </c>
      <c r="AT178" s="340"/>
      <c r="AW178" s="597"/>
      <c r="AX178" s="597"/>
      <c r="AY178" s="598"/>
      <c r="AZ178" s="598"/>
      <c r="BA178" s="598"/>
      <c r="BB178" s="599"/>
      <c r="BC178" s="598"/>
      <c r="BD178" s="598"/>
      <c r="BE178" s="598"/>
      <c r="BF178" s="598"/>
      <c r="BG178" s="599"/>
      <c r="BH178" s="599"/>
      <c r="BI178" s="600"/>
      <c r="BJ178" s="600"/>
      <c r="BK178" s="600"/>
      <c r="BL178" s="599"/>
      <c r="BM178" s="599"/>
      <c r="BN178" s="599"/>
      <c r="BO178" s="599"/>
      <c r="BP178" s="599"/>
      <c r="BQ178" s="599"/>
      <c r="BR178" s="599"/>
      <c r="BS178" s="599"/>
      <c r="BT178" s="602"/>
      <c r="BU178" s="603"/>
      <c r="BV178" s="601"/>
      <c r="BW178" s="604"/>
    </row>
    <row r="179" spans="2:75" ht="15.75" customHeight="1">
      <c r="B179" s="334" t="s">
        <v>885</v>
      </c>
      <c r="C179" s="335">
        <v>8669394000187</v>
      </c>
      <c r="D179" s="336" t="s">
        <v>11</v>
      </c>
      <c r="E179" s="336" t="s">
        <v>620</v>
      </c>
      <c r="F179" s="336" t="s">
        <v>672</v>
      </c>
      <c r="G179" s="337" t="s">
        <v>738</v>
      </c>
      <c r="H179" s="337" t="s">
        <v>34</v>
      </c>
      <c r="I179" s="337" t="s">
        <v>1303</v>
      </c>
      <c r="J179" s="337" t="s">
        <v>608</v>
      </c>
      <c r="K179" s="338" t="s">
        <v>48</v>
      </c>
      <c r="L179" s="339"/>
      <c r="M179" s="339" t="s">
        <v>1411</v>
      </c>
      <c r="N179" s="338">
        <v>204285</v>
      </c>
      <c r="O179" s="338" t="s">
        <v>1320</v>
      </c>
      <c r="P179" s="342">
        <v>39338</v>
      </c>
      <c r="Q179" s="343">
        <v>422040478.97000003</v>
      </c>
      <c r="R179" s="343">
        <v>827828540.54765916</v>
      </c>
      <c r="S179" s="338">
        <v>0</v>
      </c>
      <c r="T179" s="340">
        <v>7.8029161170708461E-2</v>
      </c>
      <c r="U179" s="340">
        <v>1.0086981962921708</v>
      </c>
      <c r="V179" s="340">
        <v>0.10328593154423937</v>
      </c>
      <c r="W179" s="340">
        <v>1.012547489948125</v>
      </c>
      <c r="X179" s="340">
        <v>0.12541498010154029</v>
      </c>
      <c r="Y179" s="340">
        <v>0.95104457706423084</v>
      </c>
      <c r="Z179" s="340">
        <v>0.16585247475165366</v>
      </c>
      <c r="AA179" s="340">
        <v>0.94275923391400795</v>
      </c>
      <c r="AB179" s="340">
        <v>1.6432172019253098E-3</v>
      </c>
      <c r="AC179" s="344">
        <v>0.70677324164045519</v>
      </c>
      <c r="AD179" s="482">
        <v>10347582000130</v>
      </c>
      <c r="AE179" s="341" t="s">
        <v>469</v>
      </c>
      <c r="AF179" s="341" t="s">
        <v>469</v>
      </c>
      <c r="AG179" s="345" t="s">
        <v>469</v>
      </c>
      <c r="AH179" s="345" t="s">
        <v>2110</v>
      </c>
      <c r="AI179" s="345">
        <v>100</v>
      </c>
      <c r="AJ179" s="345">
        <v>100</v>
      </c>
      <c r="AK179" s="345">
        <v>100</v>
      </c>
      <c r="AL179" s="340">
        <v>5.0000000000000001E-4</v>
      </c>
      <c r="AM179" s="340" t="s">
        <v>34</v>
      </c>
      <c r="AN179" s="340" t="s">
        <v>64</v>
      </c>
      <c r="AO179" s="338" t="s">
        <v>1323</v>
      </c>
      <c r="AP179" s="341" t="s">
        <v>11</v>
      </c>
      <c r="AQ179" s="347" t="s">
        <v>662</v>
      </c>
      <c r="AR179" s="340">
        <v>1.4999999999999999E-4</v>
      </c>
      <c r="AS179" s="340">
        <v>1.4999999999999999E-4</v>
      </c>
      <c r="AT179" s="340"/>
      <c r="AW179" s="597"/>
      <c r="AX179" s="597"/>
      <c r="AY179" s="598"/>
      <c r="AZ179" s="598"/>
      <c r="BA179" s="598"/>
      <c r="BB179" s="599"/>
      <c r="BC179" s="598"/>
      <c r="BD179" s="598"/>
      <c r="BE179" s="598"/>
      <c r="BF179" s="598"/>
      <c r="BG179" s="599"/>
      <c r="BH179" s="599"/>
      <c r="BI179" s="600"/>
      <c r="BJ179" s="600"/>
      <c r="BK179" s="600"/>
      <c r="BL179" s="599"/>
      <c r="BM179" s="599"/>
      <c r="BN179" s="599"/>
      <c r="BO179" s="599"/>
      <c r="BP179" s="599"/>
      <c r="BQ179" s="599"/>
      <c r="BR179" s="599"/>
      <c r="BS179" s="599"/>
      <c r="BT179" s="602"/>
      <c r="BU179" s="603"/>
      <c r="BV179" s="601"/>
      <c r="BW179" s="604"/>
    </row>
    <row r="180" spans="2:75" ht="15.75" customHeight="1">
      <c r="B180" s="334" t="s">
        <v>890</v>
      </c>
      <c r="C180" s="335">
        <v>2546749000164</v>
      </c>
      <c r="D180" s="336" t="s">
        <v>11</v>
      </c>
      <c r="E180" s="336" t="s">
        <v>620</v>
      </c>
      <c r="F180" s="336" t="s">
        <v>672</v>
      </c>
      <c r="G180" s="337" t="s">
        <v>738</v>
      </c>
      <c r="H180" s="337" t="s">
        <v>34</v>
      </c>
      <c r="I180" s="337" t="s">
        <v>1303</v>
      </c>
      <c r="J180" s="337" t="s">
        <v>608</v>
      </c>
      <c r="K180" s="338" t="s">
        <v>48</v>
      </c>
      <c r="L180" s="339"/>
      <c r="M180" s="339" t="s">
        <v>1411</v>
      </c>
      <c r="N180" s="338">
        <v>62812</v>
      </c>
      <c r="O180" s="338" t="s">
        <v>1320</v>
      </c>
      <c r="P180" s="342">
        <v>36131</v>
      </c>
      <c r="Q180" s="343">
        <v>145394931.19999999</v>
      </c>
      <c r="R180" s="343">
        <v>46306555.997579381</v>
      </c>
      <c r="S180" s="338">
        <v>0</v>
      </c>
      <c r="T180" s="340">
        <v>8.3969510283433912E-2</v>
      </c>
      <c r="U180" s="340">
        <v>1.0854902487178391</v>
      </c>
      <c r="V180" s="340">
        <v>0.1169801406414126</v>
      </c>
      <c r="W180" s="340">
        <v>1.1467965289106912</v>
      </c>
      <c r="X180" s="340">
        <v>0.1461682127542403</v>
      </c>
      <c r="Y180" s="340">
        <v>1.1084201103133109</v>
      </c>
      <c r="Z180" s="340">
        <v>0.13745374979630354</v>
      </c>
      <c r="AA180" s="340">
        <v>0.7813316747344996</v>
      </c>
      <c r="AB180" s="340">
        <v>1.1691609583938696E-2</v>
      </c>
      <c r="AC180" s="344">
        <v>1.1605551576204307</v>
      </c>
      <c r="AD180" s="482">
        <v>2536364000116</v>
      </c>
      <c r="AE180" s="341" t="s">
        <v>2192</v>
      </c>
      <c r="AF180" s="341" t="s">
        <v>2192</v>
      </c>
      <c r="AG180" s="345" t="s">
        <v>719</v>
      </c>
      <c r="AH180" s="345" t="s">
        <v>2110</v>
      </c>
      <c r="AI180" s="345">
        <v>1000</v>
      </c>
      <c r="AJ180" s="345">
        <v>1000</v>
      </c>
      <c r="AK180" s="345">
        <v>1000</v>
      </c>
      <c r="AL180" s="340">
        <v>3.4999999999999996E-3</v>
      </c>
      <c r="AM180" s="340" t="s">
        <v>34</v>
      </c>
      <c r="AN180" s="340" t="s">
        <v>64</v>
      </c>
      <c r="AO180" s="338" t="s">
        <v>1323</v>
      </c>
      <c r="AP180" s="341" t="s">
        <v>11</v>
      </c>
      <c r="AQ180" s="347" t="s">
        <v>662</v>
      </c>
      <c r="AR180" s="340">
        <v>8.166666666666666E-4</v>
      </c>
      <c r="AS180" s="340">
        <v>8.166666666666666E-4</v>
      </c>
      <c r="AT180" s="340"/>
      <c r="AW180" s="597"/>
      <c r="AX180" s="597"/>
      <c r="AY180" s="598"/>
      <c r="AZ180" s="598"/>
      <c r="BA180" s="598"/>
      <c r="BB180" s="599"/>
      <c r="BC180" s="598"/>
      <c r="BD180" s="598"/>
      <c r="BE180" s="598"/>
      <c r="BF180" s="598"/>
      <c r="BG180" s="599"/>
      <c r="BH180" s="599"/>
      <c r="BI180" s="600"/>
      <c r="BJ180" s="600"/>
      <c r="BK180" s="600"/>
      <c r="BL180" s="599"/>
      <c r="BM180" s="599"/>
      <c r="BN180" s="599"/>
      <c r="BO180" s="599"/>
      <c r="BP180" s="599"/>
      <c r="BQ180" s="599"/>
      <c r="BR180" s="599"/>
      <c r="BS180" s="599"/>
      <c r="BT180" s="602"/>
      <c r="BU180" s="603"/>
      <c r="BV180" s="601"/>
      <c r="BW180" s="604"/>
    </row>
    <row r="181" spans="2:75" ht="15.75" customHeight="1">
      <c r="B181" s="334" t="s">
        <v>1568</v>
      </c>
      <c r="C181" s="335">
        <v>826901000137</v>
      </c>
      <c r="D181" s="336" t="s">
        <v>11</v>
      </c>
      <c r="E181" s="336" t="s">
        <v>620</v>
      </c>
      <c r="F181" s="336" t="s">
        <v>672</v>
      </c>
      <c r="G181" s="337" t="s">
        <v>738</v>
      </c>
      <c r="H181" s="337" t="s">
        <v>34</v>
      </c>
      <c r="I181" s="337" t="s">
        <v>1303</v>
      </c>
      <c r="J181" s="337" t="s">
        <v>608</v>
      </c>
      <c r="K181" s="338" t="s">
        <v>48</v>
      </c>
      <c r="L181" s="339"/>
      <c r="M181" s="339"/>
      <c r="N181" s="338">
        <v>7552</v>
      </c>
      <c r="O181" s="338" t="s">
        <v>1320</v>
      </c>
      <c r="P181" s="342">
        <v>34974</v>
      </c>
      <c r="Q181" s="343">
        <v>37729774.630000003</v>
      </c>
      <c r="R181" s="343">
        <v>34229158.554603167</v>
      </c>
      <c r="S181" s="338">
        <v>0</v>
      </c>
      <c r="T181" s="340">
        <v>8.5632419415489602E-2</v>
      </c>
      <c r="U181" s="340">
        <v>0.96318604827172971</v>
      </c>
      <c r="V181" s="340">
        <v>0.10435591187556525</v>
      </c>
      <c r="W181" s="340">
        <v>0.95774813027534322</v>
      </c>
      <c r="X181" s="340">
        <v>0.13084671853109753</v>
      </c>
      <c r="Y181" s="340">
        <v>0.92008670562494155</v>
      </c>
      <c r="Z181" s="340">
        <v>0.15088883774320871</v>
      </c>
      <c r="AA181" s="340">
        <v>0.82454166379225957</v>
      </c>
      <c r="AB181" s="340">
        <v>1.4390733720338771E-3</v>
      </c>
      <c r="AC181" s="344">
        <v>-2.8918788040225758</v>
      </c>
      <c r="AD181" s="482">
        <v>9329721000114</v>
      </c>
      <c r="AE181" s="341" t="s">
        <v>1542</v>
      </c>
      <c r="AF181" s="341" t="s">
        <v>2118</v>
      </c>
      <c r="AG181" s="345" t="s">
        <v>59</v>
      </c>
      <c r="AH181" s="345" t="s">
        <v>2110</v>
      </c>
      <c r="AI181" s="345">
        <v>1</v>
      </c>
      <c r="AJ181" s="345">
        <v>1</v>
      </c>
      <c r="AK181" s="345">
        <v>1</v>
      </c>
      <c r="AL181" s="340">
        <v>0.01</v>
      </c>
      <c r="AM181" s="340" t="s">
        <v>34</v>
      </c>
      <c r="AN181" s="340" t="s">
        <v>64</v>
      </c>
      <c r="AO181" s="338" t="s">
        <v>1323</v>
      </c>
      <c r="AP181" s="341" t="s">
        <v>11</v>
      </c>
      <c r="AQ181" s="347" t="s">
        <v>662</v>
      </c>
      <c r="AR181" s="340" t="s">
        <v>34</v>
      </c>
      <c r="AS181" s="340" t="s">
        <v>34</v>
      </c>
      <c r="AT181" s="340"/>
      <c r="AW181" s="597"/>
      <c r="AX181" s="597"/>
      <c r="AY181" s="598"/>
      <c r="AZ181" s="598"/>
      <c r="BA181" s="598"/>
      <c r="BB181" s="599"/>
      <c r="BC181" s="598"/>
      <c r="BD181" s="598"/>
      <c r="BE181" s="598"/>
      <c r="BF181" s="598"/>
      <c r="BG181" s="599"/>
      <c r="BH181" s="599"/>
      <c r="BI181" s="600"/>
      <c r="BJ181" s="600"/>
      <c r="BK181" s="600"/>
      <c r="BL181" s="599"/>
      <c r="BM181" s="599"/>
      <c r="BN181" s="599"/>
      <c r="BO181" s="599"/>
      <c r="BP181" s="599"/>
      <c r="BQ181" s="599"/>
      <c r="BR181" s="599"/>
      <c r="BS181" s="599"/>
      <c r="BT181" s="602"/>
      <c r="BU181" s="603"/>
      <c r="BV181" s="601"/>
      <c r="BW181" s="604"/>
    </row>
    <row r="182" spans="2:75" ht="15.75" customHeight="1">
      <c r="B182" s="334" t="s">
        <v>1575</v>
      </c>
      <c r="C182" s="335">
        <v>4299610000199</v>
      </c>
      <c r="D182" s="336" t="s">
        <v>11</v>
      </c>
      <c r="E182" s="336" t="s">
        <v>620</v>
      </c>
      <c r="F182" s="336" t="s">
        <v>672</v>
      </c>
      <c r="G182" s="337" t="s">
        <v>738</v>
      </c>
      <c r="H182" s="337" t="s">
        <v>34</v>
      </c>
      <c r="I182" s="337" t="s">
        <v>1303</v>
      </c>
      <c r="J182" s="337" t="s">
        <v>608</v>
      </c>
      <c r="K182" s="338" t="s">
        <v>48</v>
      </c>
      <c r="L182" s="339"/>
      <c r="M182" s="339"/>
      <c r="N182" s="338">
        <v>89796</v>
      </c>
      <c r="O182" s="338" t="s">
        <v>1320</v>
      </c>
      <c r="P182" s="342">
        <v>37020</v>
      </c>
      <c r="Q182" s="343">
        <v>3396887103.29</v>
      </c>
      <c r="R182" s="343">
        <v>3442186550.5433731</v>
      </c>
      <c r="S182" s="338">
        <v>0</v>
      </c>
      <c r="T182" s="340">
        <v>9.130696739638422E-2</v>
      </c>
      <c r="U182" s="340">
        <v>1.027012873237714</v>
      </c>
      <c r="V182" s="340">
        <v>0.1119738869254252</v>
      </c>
      <c r="W182" s="340">
        <v>1.0276636839738007</v>
      </c>
      <c r="X182" s="340">
        <v>0.14690496238248052</v>
      </c>
      <c r="Y182" s="340">
        <v>1.0330049113637387</v>
      </c>
      <c r="Z182" s="340">
        <v>0.17590148209281931</v>
      </c>
      <c r="AA182" s="340">
        <v>0.9612248518685772</v>
      </c>
      <c r="AB182" s="340">
        <v>1.4355995186401487E-3</v>
      </c>
      <c r="AC182" s="344">
        <v>1.8916167583514401</v>
      </c>
      <c r="AD182" s="482">
        <v>9329721000114</v>
      </c>
      <c r="AE182" s="341" t="s">
        <v>1542</v>
      </c>
      <c r="AF182" s="341" t="s">
        <v>2118</v>
      </c>
      <c r="AG182" s="345" t="s">
        <v>59</v>
      </c>
      <c r="AH182" s="345" t="s">
        <v>2110</v>
      </c>
      <c r="AI182" s="345">
        <v>1</v>
      </c>
      <c r="AJ182" s="345">
        <v>1</v>
      </c>
      <c r="AK182" s="345">
        <v>1</v>
      </c>
      <c r="AL182" s="340">
        <v>4.0000000000000001E-3</v>
      </c>
      <c r="AM182" s="340" t="s">
        <v>34</v>
      </c>
      <c r="AN182" s="340" t="s">
        <v>64</v>
      </c>
      <c r="AO182" s="338" t="s">
        <v>1323</v>
      </c>
      <c r="AP182" s="341" t="s">
        <v>11</v>
      </c>
      <c r="AQ182" s="347" t="s">
        <v>662</v>
      </c>
      <c r="AR182" s="340" t="s">
        <v>34</v>
      </c>
      <c r="AS182" s="340" t="s">
        <v>34</v>
      </c>
      <c r="AT182" s="340"/>
      <c r="AW182" s="597"/>
      <c r="AX182" s="597"/>
      <c r="AY182" s="598"/>
      <c r="AZ182" s="598"/>
      <c r="BA182" s="598"/>
      <c r="BB182" s="599"/>
      <c r="BC182" s="598"/>
      <c r="BD182" s="598"/>
      <c r="BE182" s="598"/>
      <c r="BF182" s="598"/>
      <c r="BG182" s="599"/>
      <c r="BH182" s="599"/>
      <c r="BI182" s="600"/>
      <c r="BJ182" s="600"/>
      <c r="BK182" s="600"/>
      <c r="BL182" s="599"/>
      <c r="BM182" s="599"/>
      <c r="BN182" s="599"/>
      <c r="BO182" s="599"/>
      <c r="BP182" s="599"/>
      <c r="BQ182" s="599"/>
      <c r="BR182" s="599"/>
      <c r="BS182" s="599"/>
      <c r="BT182" s="602"/>
      <c r="BU182" s="603"/>
      <c r="BV182" s="601"/>
      <c r="BW182" s="604"/>
    </row>
    <row r="183" spans="2:75" ht="15.75" customHeight="1">
      <c r="B183" s="334" t="s">
        <v>1577</v>
      </c>
      <c r="C183" s="335">
        <v>9639909000169</v>
      </c>
      <c r="D183" s="336" t="s">
        <v>11</v>
      </c>
      <c r="E183" s="336" t="s">
        <v>620</v>
      </c>
      <c r="F183" s="336" t="s">
        <v>672</v>
      </c>
      <c r="G183" s="337" t="s">
        <v>738</v>
      </c>
      <c r="H183" s="337" t="s">
        <v>34</v>
      </c>
      <c r="I183" s="337" t="s">
        <v>1303</v>
      </c>
      <c r="J183" s="337" t="s">
        <v>608</v>
      </c>
      <c r="K183" s="338" t="s">
        <v>48</v>
      </c>
      <c r="L183" s="339"/>
      <c r="M183" s="339"/>
      <c r="N183" s="338">
        <v>219746</v>
      </c>
      <c r="O183" s="338" t="s">
        <v>1320</v>
      </c>
      <c r="P183" s="342">
        <v>39759</v>
      </c>
      <c r="Q183" s="343">
        <v>256897225.63999999</v>
      </c>
      <c r="R183" s="343">
        <v>273494234.46579379</v>
      </c>
      <c r="S183" s="338">
        <v>0</v>
      </c>
      <c r="T183" s="340">
        <v>8.6881888201987501E-2</v>
      </c>
      <c r="U183" s="340">
        <v>0.97723996513079359</v>
      </c>
      <c r="V183" s="340">
        <v>0.10665343302731789</v>
      </c>
      <c r="W183" s="340">
        <v>0.97883410947681837</v>
      </c>
      <c r="X183" s="340">
        <v>0.13443556836468784</v>
      </c>
      <c r="Y183" s="340">
        <v>0.94532274560699081</v>
      </c>
      <c r="Z183" s="340">
        <v>0.16449031436985795</v>
      </c>
      <c r="AA183" s="340">
        <v>0.89886779908170489</v>
      </c>
      <c r="AB183" s="340">
        <v>1.4076253476562862E-3</v>
      </c>
      <c r="AC183" s="344">
        <v>-1.4795036003625739</v>
      </c>
      <c r="AD183" s="482">
        <v>9639924000107</v>
      </c>
      <c r="AE183" s="341" t="s">
        <v>1542</v>
      </c>
      <c r="AF183" s="341" t="s">
        <v>2118</v>
      </c>
      <c r="AG183" s="345" t="s">
        <v>59</v>
      </c>
      <c r="AH183" s="345" t="s">
        <v>2110</v>
      </c>
      <c r="AI183" s="345">
        <v>100</v>
      </c>
      <c r="AJ183" s="345">
        <v>1</v>
      </c>
      <c r="AK183" s="345">
        <v>100</v>
      </c>
      <c r="AL183" s="340">
        <v>4.0000000000000001E-3</v>
      </c>
      <c r="AM183" s="340" t="s">
        <v>34</v>
      </c>
      <c r="AN183" s="340" t="s">
        <v>64</v>
      </c>
      <c r="AO183" s="338" t="s">
        <v>1323</v>
      </c>
      <c r="AP183" s="341" t="s">
        <v>11</v>
      </c>
      <c r="AQ183" s="347" t="s">
        <v>662</v>
      </c>
      <c r="AR183" s="340" t="s">
        <v>34</v>
      </c>
      <c r="AS183" s="340" t="s">
        <v>34</v>
      </c>
      <c r="AT183" s="340"/>
      <c r="AW183" s="597"/>
      <c r="AX183" s="597"/>
      <c r="AY183" s="598"/>
      <c r="AZ183" s="598"/>
      <c r="BA183" s="598"/>
      <c r="BB183" s="599"/>
      <c r="BC183" s="598"/>
      <c r="BD183" s="598"/>
      <c r="BE183" s="598"/>
      <c r="BF183" s="598"/>
      <c r="BG183" s="599"/>
      <c r="BH183" s="599"/>
      <c r="BI183" s="600"/>
      <c r="BJ183" s="600"/>
      <c r="BK183" s="600"/>
      <c r="BL183" s="599"/>
      <c r="BM183" s="599"/>
      <c r="BN183" s="599"/>
      <c r="BO183" s="599"/>
      <c r="BP183" s="599"/>
      <c r="BQ183" s="599"/>
      <c r="BR183" s="599"/>
      <c r="BS183" s="599"/>
      <c r="BT183" s="602"/>
      <c r="BU183" s="603"/>
      <c r="BV183" s="601"/>
      <c r="BW183" s="604"/>
    </row>
    <row r="184" spans="2:75" ht="15.75" customHeight="1">
      <c r="B184" s="334" t="s">
        <v>918</v>
      </c>
      <c r="C184" s="335">
        <v>12265822000183</v>
      </c>
      <c r="D184" s="336" t="s">
        <v>11</v>
      </c>
      <c r="E184" s="336" t="s">
        <v>661</v>
      </c>
      <c r="F184" s="336" t="s">
        <v>672</v>
      </c>
      <c r="G184" s="337" t="s">
        <v>738</v>
      </c>
      <c r="H184" s="337" t="s">
        <v>34</v>
      </c>
      <c r="I184" s="337" t="s">
        <v>1303</v>
      </c>
      <c r="J184" s="337" t="s">
        <v>608</v>
      </c>
      <c r="K184" s="338" t="s">
        <v>48</v>
      </c>
      <c r="L184" s="339"/>
      <c r="M184" s="339" t="s">
        <v>1411</v>
      </c>
      <c r="N184" s="338">
        <v>259640</v>
      </c>
      <c r="O184" s="338" t="s">
        <v>1320</v>
      </c>
      <c r="P184" s="342">
        <v>40389</v>
      </c>
      <c r="Q184" s="343">
        <v>48950357.060000002</v>
      </c>
      <c r="R184" s="343">
        <v>36209903.546627</v>
      </c>
      <c r="S184" s="338">
        <v>0</v>
      </c>
      <c r="T184" s="340">
        <v>7.2821446844013815E-2</v>
      </c>
      <c r="U184" s="340">
        <v>0.94137705674218264</v>
      </c>
      <c r="V184" s="340">
        <v>8.8288698236010488E-2</v>
      </c>
      <c r="W184" s="340">
        <v>0.86552445674917122</v>
      </c>
      <c r="X184" s="340">
        <v>0.10771922105474707</v>
      </c>
      <c r="Y184" s="340">
        <v>0.81685442159107857</v>
      </c>
      <c r="Z184" s="340">
        <v>0.15821318215630908</v>
      </c>
      <c r="AA184" s="340">
        <v>0.89933501823307682</v>
      </c>
      <c r="AB184" s="340">
        <v>7.3207048868881904E-3</v>
      </c>
      <c r="AC184" s="344">
        <v>-1.7081290702242762</v>
      </c>
      <c r="AD184" s="482">
        <v>0</v>
      </c>
      <c r="AE184" s="341" t="s">
        <v>2221</v>
      </c>
      <c r="AF184" s="341" t="s">
        <v>741</v>
      </c>
      <c r="AG184" s="345" t="s">
        <v>741</v>
      </c>
      <c r="AH184" s="345" t="s">
        <v>2110</v>
      </c>
      <c r="AI184" s="345">
        <v>500</v>
      </c>
      <c r="AJ184" s="345">
        <v>500</v>
      </c>
      <c r="AK184" s="345">
        <v>500</v>
      </c>
      <c r="AL184" s="340">
        <v>2E-3</v>
      </c>
      <c r="AM184" s="340" t="s">
        <v>34</v>
      </c>
      <c r="AN184" s="340" t="s">
        <v>64</v>
      </c>
      <c r="AO184" s="338" t="s">
        <v>1323</v>
      </c>
      <c r="AP184" s="341" t="s">
        <v>11</v>
      </c>
      <c r="AQ184" s="347" t="s">
        <v>676</v>
      </c>
      <c r="AR184" s="340">
        <v>4.6666666666666666E-4</v>
      </c>
      <c r="AS184" s="340">
        <v>4.6666666666666666E-4</v>
      </c>
      <c r="AT184" s="340"/>
      <c r="AW184" s="597"/>
      <c r="AX184" s="597"/>
      <c r="AY184" s="598"/>
      <c r="AZ184" s="598"/>
      <c r="BA184" s="598"/>
      <c r="BB184" s="599"/>
      <c r="BC184" s="598"/>
      <c r="BD184" s="598"/>
      <c r="BE184" s="598"/>
      <c r="BF184" s="598"/>
      <c r="BG184" s="599"/>
      <c r="BH184" s="599"/>
      <c r="BI184" s="600"/>
      <c r="BJ184" s="600"/>
      <c r="BK184" s="600"/>
      <c r="BL184" s="599"/>
      <c r="BM184" s="599"/>
      <c r="BN184" s="599"/>
      <c r="BO184" s="599"/>
      <c r="BP184" s="599"/>
      <c r="BQ184" s="599"/>
      <c r="BR184" s="599"/>
      <c r="BS184" s="599"/>
      <c r="BT184" s="602"/>
      <c r="BU184" s="603"/>
      <c r="BV184" s="601"/>
      <c r="BW184" s="604"/>
    </row>
    <row r="185" spans="2:75" ht="15.75" customHeight="1">
      <c r="B185" s="334" t="s">
        <v>1004</v>
      </c>
      <c r="C185" s="335">
        <v>41745741000189</v>
      </c>
      <c r="D185" s="336" t="s">
        <v>11</v>
      </c>
      <c r="E185" s="336" t="s">
        <v>620</v>
      </c>
      <c r="F185" s="336" t="s">
        <v>672</v>
      </c>
      <c r="G185" s="337" t="s">
        <v>738</v>
      </c>
      <c r="H185" s="337" t="s">
        <v>34</v>
      </c>
      <c r="I185" s="337" t="s">
        <v>1303</v>
      </c>
      <c r="J185" s="337"/>
      <c r="K185" s="338" t="s">
        <v>48</v>
      </c>
      <c r="L185" s="339"/>
      <c r="M185" s="339" t="s">
        <v>1411</v>
      </c>
      <c r="N185" s="338">
        <v>627402</v>
      </c>
      <c r="O185" s="338" t="s">
        <v>1320</v>
      </c>
      <c r="P185" s="342">
        <v>44498</v>
      </c>
      <c r="Q185" s="343">
        <v>197533506.69</v>
      </c>
      <c r="R185" s="343" t="s">
        <v>1414</v>
      </c>
      <c r="S185" s="338">
        <v>0</v>
      </c>
      <c r="T185" s="340">
        <v>8.2304469324841145E-2</v>
      </c>
      <c r="U185" s="340">
        <v>1.0639659392611382</v>
      </c>
      <c r="V185" s="340" t="s">
        <v>1414</v>
      </c>
      <c r="W185" s="340" t="s">
        <v>1414</v>
      </c>
      <c r="X185" s="340" t="s">
        <v>1414</v>
      </c>
      <c r="Y185" s="340" t="s">
        <v>1414</v>
      </c>
      <c r="Z185" s="340" t="s">
        <v>1414</v>
      </c>
      <c r="AA185" s="340" t="s">
        <v>1414</v>
      </c>
      <c r="AB185" s="340" t="s">
        <v>1414</v>
      </c>
      <c r="AC185" s="344" t="s">
        <v>1414</v>
      </c>
      <c r="AD185" s="482">
        <v>0</v>
      </c>
      <c r="AE185" s="341" t="s">
        <v>2281</v>
      </c>
      <c r="AF185" s="341" t="s">
        <v>2109</v>
      </c>
      <c r="AG185" s="345" t="s">
        <v>59</v>
      </c>
      <c r="AH185" s="345" t="s">
        <v>2110</v>
      </c>
      <c r="AI185" s="345">
        <v>1</v>
      </c>
      <c r="AJ185" s="345">
        <v>1</v>
      </c>
      <c r="AK185" s="345">
        <v>1</v>
      </c>
      <c r="AL185" s="340">
        <v>3.0000000000000001E-3</v>
      </c>
      <c r="AM185" s="340" t="s">
        <v>34</v>
      </c>
      <c r="AN185" s="340" t="s">
        <v>64</v>
      </c>
      <c r="AO185" s="338" t="s">
        <v>1323</v>
      </c>
      <c r="AP185" s="341" t="s">
        <v>11</v>
      </c>
      <c r="AQ185" s="347" t="s">
        <v>662</v>
      </c>
      <c r="AR185" s="340">
        <v>6.9999999999999999E-4</v>
      </c>
      <c r="AS185" s="340">
        <v>6.9999999999999999E-4</v>
      </c>
      <c r="AT185" s="340"/>
      <c r="AW185" s="597"/>
      <c r="AX185" s="597"/>
      <c r="AY185" s="598"/>
      <c r="AZ185" s="598"/>
      <c r="BA185" s="598"/>
      <c r="BB185" s="599"/>
      <c r="BC185" s="598"/>
      <c r="BD185" s="598"/>
      <c r="BE185" s="598"/>
      <c r="BF185" s="598"/>
      <c r="BG185" s="599"/>
      <c r="BH185" s="599"/>
      <c r="BI185" s="600"/>
      <c r="BJ185" s="600"/>
      <c r="BK185" s="600"/>
      <c r="BL185" s="599"/>
      <c r="BM185" s="599"/>
      <c r="BN185" s="599"/>
      <c r="BO185" s="599"/>
      <c r="BP185" s="599"/>
      <c r="BQ185" s="599"/>
      <c r="BR185" s="599"/>
      <c r="BS185" s="599"/>
      <c r="BT185" s="602"/>
      <c r="BU185" s="603"/>
      <c r="BV185" s="601"/>
      <c r="BW185" s="604"/>
    </row>
    <row r="186" spans="2:75" ht="15.75" customHeight="1">
      <c r="B186" s="334" t="s">
        <v>1596</v>
      </c>
      <c r="C186" s="335">
        <v>10388050000141</v>
      </c>
      <c r="D186" s="336" t="s">
        <v>11</v>
      </c>
      <c r="E186" s="336" t="s">
        <v>620</v>
      </c>
      <c r="F186" s="336" t="s">
        <v>672</v>
      </c>
      <c r="G186" s="337" t="s">
        <v>738</v>
      </c>
      <c r="H186" s="337" t="s">
        <v>34</v>
      </c>
      <c r="I186" s="337" t="s">
        <v>1303</v>
      </c>
      <c r="J186" s="337" t="s">
        <v>608</v>
      </c>
      <c r="K186" s="338" t="s">
        <v>48</v>
      </c>
      <c r="L186" s="339"/>
      <c r="M186" s="339"/>
      <c r="N186" s="338">
        <v>222585</v>
      </c>
      <c r="O186" s="338" t="s">
        <v>1320</v>
      </c>
      <c r="P186" s="342">
        <v>39829</v>
      </c>
      <c r="Q186" s="343">
        <v>46039474.189999998</v>
      </c>
      <c r="R186" s="343">
        <v>54502906.735992044</v>
      </c>
      <c r="S186" s="338">
        <v>0</v>
      </c>
      <c r="T186" s="340">
        <v>8.7199914243692112E-2</v>
      </c>
      <c r="U186" s="340">
        <v>0.9808170945456558</v>
      </c>
      <c r="V186" s="340">
        <v>0.10688929658608259</v>
      </c>
      <c r="W186" s="340">
        <v>0.98099879644420696</v>
      </c>
      <c r="X186" s="340">
        <v>0.13733546812875153</v>
      </c>
      <c r="Y186" s="340">
        <v>0.96571423307043669</v>
      </c>
      <c r="Z186" s="340">
        <v>0.17302336155145626</v>
      </c>
      <c r="AA186" s="340">
        <v>0.94549717886595996</v>
      </c>
      <c r="AB186" s="340">
        <v>1.3792051714657028E-3</v>
      </c>
      <c r="AC186" s="344">
        <v>-1.355440704666939</v>
      </c>
      <c r="AD186" s="482">
        <v>35823433000121</v>
      </c>
      <c r="AE186" s="341" t="s">
        <v>59</v>
      </c>
      <c r="AF186" s="341" t="s">
        <v>59</v>
      </c>
      <c r="AG186" s="345" t="s">
        <v>59</v>
      </c>
      <c r="AH186" s="345" t="s">
        <v>2110</v>
      </c>
      <c r="AI186" s="345">
        <v>1000</v>
      </c>
      <c r="AJ186" s="345">
        <v>1000</v>
      </c>
      <c r="AK186" s="345">
        <v>1000</v>
      </c>
      <c r="AL186" s="340">
        <v>3.0000000000000001E-3</v>
      </c>
      <c r="AM186" s="340" t="s">
        <v>34</v>
      </c>
      <c r="AN186" s="340" t="s">
        <v>64</v>
      </c>
      <c r="AO186" s="338" t="s">
        <v>1323</v>
      </c>
      <c r="AP186" s="341" t="s">
        <v>11</v>
      </c>
      <c r="AQ186" s="347" t="s">
        <v>1500</v>
      </c>
      <c r="AR186" s="340" t="s">
        <v>34</v>
      </c>
      <c r="AS186" s="340" t="s">
        <v>34</v>
      </c>
      <c r="AT186" s="340"/>
      <c r="AW186" s="597"/>
      <c r="AX186" s="597"/>
      <c r="AY186" s="598"/>
      <c r="AZ186" s="598"/>
      <c r="BA186" s="598"/>
      <c r="BB186" s="599"/>
      <c r="BC186" s="598"/>
      <c r="BD186" s="598"/>
      <c r="BE186" s="598"/>
      <c r="BF186" s="598"/>
      <c r="BG186" s="599"/>
      <c r="BH186" s="599"/>
      <c r="BI186" s="600"/>
      <c r="BJ186" s="600"/>
      <c r="BK186" s="600"/>
      <c r="BL186" s="210"/>
      <c r="BM186" s="599"/>
      <c r="BN186" s="599"/>
      <c r="BO186" s="599"/>
      <c r="BP186" s="599"/>
      <c r="BQ186" s="599"/>
      <c r="BR186" s="599"/>
      <c r="BS186" s="599"/>
      <c r="BT186" s="602"/>
      <c r="BU186" s="603"/>
      <c r="BV186" s="601"/>
      <c r="BW186" s="604"/>
    </row>
    <row r="187" spans="2:75" ht="15.75" customHeight="1">
      <c r="B187" s="334" t="s">
        <v>1170</v>
      </c>
      <c r="C187" s="335">
        <v>3593195000119</v>
      </c>
      <c r="D187" s="336" t="s">
        <v>11</v>
      </c>
      <c r="E187" s="336" t="s">
        <v>620</v>
      </c>
      <c r="F187" s="336" t="s">
        <v>672</v>
      </c>
      <c r="G187" s="337" t="s">
        <v>738</v>
      </c>
      <c r="H187" s="337" t="s">
        <v>34</v>
      </c>
      <c r="I187" s="337" t="s">
        <v>1303</v>
      </c>
      <c r="J187" s="337" t="s">
        <v>608</v>
      </c>
      <c r="K187" s="338" t="s">
        <v>48</v>
      </c>
      <c r="L187" s="339"/>
      <c r="M187" s="339" t="s">
        <v>34</v>
      </c>
      <c r="N187" s="338">
        <v>137057</v>
      </c>
      <c r="O187" s="338" t="s">
        <v>1320</v>
      </c>
      <c r="P187" s="342">
        <v>36556</v>
      </c>
      <c r="Q187" s="343">
        <v>5671690865.6899996</v>
      </c>
      <c r="R187" s="343">
        <v>4631156914.236269</v>
      </c>
      <c r="S187" s="338">
        <v>0</v>
      </c>
      <c r="T187" s="340">
        <v>7.9744366097143526E-2</v>
      </c>
      <c r="U187" s="340">
        <v>1.0308709851522411</v>
      </c>
      <c r="V187" s="340">
        <v>0.10692414937719308</v>
      </c>
      <c r="W187" s="340">
        <v>1.0482141899484432</v>
      </c>
      <c r="X187" s="340">
        <v>0.15389790598607589</v>
      </c>
      <c r="Y187" s="340">
        <v>1.1670357782706433</v>
      </c>
      <c r="Z187" s="340">
        <v>0.17898730906955773</v>
      </c>
      <c r="AA187" s="340">
        <v>1.0174218903360894</v>
      </c>
      <c r="AB187" s="340">
        <v>1.7264723761913892E-3</v>
      </c>
      <c r="AC187" s="344">
        <v>2.5804191387296638</v>
      </c>
      <c r="AD187" s="482">
        <v>10347228000106</v>
      </c>
      <c r="AE187" s="341" t="s">
        <v>2315</v>
      </c>
      <c r="AF187" s="341" t="s">
        <v>2315</v>
      </c>
      <c r="AG187" s="345" t="s">
        <v>1431</v>
      </c>
      <c r="AH187" s="345" t="s">
        <v>2110</v>
      </c>
      <c r="AI187" s="345">
        <v>1000</v>
      </c>
      <c r="AJ187" s="345">
        <v>100</v>
      </c>
      <c r="AK187" s="345">
        <v>100</v>
      </c>
      <c r="AL187" s="340">
        <v>4.5000000000000005E-3</v>
      </c>
      <c r="AM187" s="340" t="s">
        <v>34</v>
      </c>
      <c r="AN187" s="340" t="s">
        <v>64</v>
      </c>
      <c r="AO187" s="338" t="s">
        <v>1323</v>
      </c>
      <c r="AP187" s="341" t="s">
        <v>11</v>
      </c>
      <c r="AQ187" s="347" t="s">
        <v>662</v>
      </c>
      <c r="AR187" s="340">
        <v>1.4999999999999998E-3</v>
      </c>
      <c r="AS187" s="340">
        <v>1.4999999999999998E-3</v>
      </c>
      <c r="AT187" s="340"/>
      <c r="AW187" s="597"/>
      <c r="AX187" s="597"/>
      <c r="AY187" s="598"/>
      <c r="AZ187" s="598"/>
      <c r="BA187" s="598"/>
      <c r="BB187" s="599"/>
      <c r="BC187" s="598"/>
      <c r="BD187" s="598"/>
      <c r="BE187" s="598"/>
      <c r="BF187" s="598"/>
      <c r="BG187" s="599"/>
      <c r="BH187" s="599"/>
      <c r="BI187" s="600"/>
      <c r="BJ187" s="600"/>
      <c r="BK187" s="600"/>
      <c r="BL187" s="599"/>
      <c r="BM187" s="599"/>
      <c r="BN187" s="599"/>
      <c r="BO187" s="599"/>
      <c r="BP187" s="599"/>
      <c r="BQ187" s="599"/>
      <c r="BR187" s="599"/>
      <c r="BS187" s="599"/>
      <c r="BT187" s="602"/>
      <c r="BU187" s="603"/>
      <c r="BV187" s="601"/>
      <c r="BW187" s="604"/>
    </row>
    <row r="188" spans="2:75" ht="15.75" customHeight="1">
      <c r="B188" s="334" t="s">
        <v>1693</v>
      </c>
      <c r="C188" s="335">
        <v>4839017000198</v>
      </c>
      <c r="D188" s="336" t="s">
        <v>11</v>
      </c>
      <c r="E188" s="336" t="s">
        <v>620</v>
      </c>
      <c r="F188" s="336" t="s">
        <v>672</v>
      </c>
      <c r="G188" s="337" t="s">
        <v>738</v>
      </c>
      <c r="H188" s="337" t="s">
        <v>34</v>
      </c>
      <c r="I188" s="337" t="s">
        <v>1303</v>
      </c>
      <c r="J188" s="337" t="s">
        <v>608</v>
      </c>
      <c r="K188" s="338" t="s">
        <v>48</v>
      </c>
      <c r="L188" s="339"/>
      <c r="M188" s="339"/>
      <c r="N188" s="338">
        <v>104019</v>
      </c>
      <c r="O188" s="338" t="s">
        <v>1320</v>
      </c>
      <c r="P188" s="342">
        <v>37293</v>
      </c>
      <c r="Q188" s="343">
        <v>1731770647.52</v>
      </c>
      <c r="R188" s="343">
        <v>1519679638.7103164</v>
      </c>
      <c r="S188" s="338">
        <v>0</v>
      </c>
      <c r="T188" s="340">
        <v>8.9524600706190727E-2</v>
      </c>
      <c r="U188" s="340">
        <v>1.0069649668417853</v>
      </c>
      <c r="V188" s="340">
        <v>0.11023447041755641</v>
      </c>
      <c r="W188" s="340">
        <v>1.0116998264573442</v>
      </c>
      <c r="X188" s="340">
        <v>0.14237464714398773</v>
      </c>
      <c r="Y188" s="340">
        <v>1.0011486839396122</v>
      </c>
      <c r="Z188" s="340">
        <v>0.17802510956598572</v>
      </c>
      <c r="AA188" s="340">
        <v>0.97282954944719846</v>
      </c>
      <c r="AB188" s="340">
        <v>1.4724043578255538E-3</v>
      </c>
      <c r="AC188" s="344">
        <v>0.78070797006381054</v>
      </c>
      <c r="AD188" s="482">
        <v>0</v>
      </c>
      <c r="AE188" s="341" t="s">
        <v>2286</v>
      </c>
      <c r="AF188" s="341" t="s">
        <v>2286</v>
      </c>
      <c r="AG188" s="345" t="s">
        <v>719</v>
      </c>
      <c r="AH188" s="345" t="s">
        <v>2110</v>
      </c>
      <c r="AI188" s="345">
        <v>1000</v>
      </c>
      <c r="AJ188" s="345">
        <v>1000</v>
      </c>
      <c r="AK188" s="345">
        <v>1000</v>
      </c>
      <c r="AL188" s="340">
        <v>1.5E-3</v>
      </c>
      <c r="AM188" s="340" t="s">
        <v>34</v>
      </c>
      <c r="AN188" s="340" t="s">
        <v>64</v>
      </c>
      <c r="AO188" s="338" t="s">
        <v>1323</v>
      </c>
      <c r="AP188" s="341" t="s">
        <v>11</v>
      </c>
      <c r="AQ188" s="347" t="s">
        <v>1500</v>
      </c>
      <c r="AR188" s="340" t="s">
        <v>34</v>
      </c>
      <c r="AS188" s="340" t="s">
        <v>34</v>
      </c>
      <c r="AT188" s="340"/>
      <c r="AW188" s="597"/>
      <c r="AX188" s="597"/>
      <c r="AY188" s="598"/>
      <c r="AZ188" s="598"/>
      <c r="BA188" s="598"/>
      <c r="BB188" s="599"/>
      <c r="BC188" s="598"/>
      <c r="BD188" s="598"/>
      <c r="BE188" s="598"/>
      <c r="BF188" s="598"/>
      <c r="BG188" s="599"/>
      <c r="BH188" s="599"/>
      <c r="BI188" s="600"/>
      <c r="BJ188" s="600"/>
      <c r="BK188" s="600"/>
      <c r="BL188" s="599"/>
      <c r="BM188" s="599"/>
      <c r="BN188" s="599"/>
      <c r="BO188" s="599"/>
      <c r="BP188" s="599"/>
      <c r="BQ188" s="599"/>
      <c r="BR188" s="599"/>
      <c r="BS188" s="599"/>
      <c r="BT188" s="602"/>
      <c r="BU188" s="603"/>
      <c r="BV188" s="601"/>
      <c r="BW188" s="604"/>
    </row>
    <row r="189" spans="2:75" ht="15.75" customHeight="1">
      <c r="B189" s="334" t="s">
        <v>1696</v>
      </c>
      <c r="C189" s="335">
        <v>27036105000157</v>
      </c>
      <c r="D189" s="336" t="s">
        <v>11</v>
      </c>
      <c r="E189" s="336" t="s">
        <v>620</v>
      </c>
      <c r="F189" s="336" t="s">
        <v>672</v>
      </c>
      <c r="G189" s="337" t="s">
        <v>738</v>
      </c>
      <c r="H189" s="337" t="s">
        <v>34</v>
      </c>
      <c r="I189" s="337" t="s">
        <v>1303</v>
      </c>
      <c r="J189" s="337" t="s">
        <v>608</v>
      </c>
      <c r="K189" s="338" t="s">
        <v>48</v>
      </c>
      <c r="L189" s="339"/>
      <c r="M189" s="339"/>
      <c r="N189" s="338">
        <v>436410</v>
      </c>
      <c r="O189" s="338" t="s">
        <v>1323</v>
      </c>
      <c r="P189" s="342">
        <v>42781</v>
      </c>
      <c r="Q189" s="343">
        <v>4959184.3899999997</v>
      </c>
      <c r="R189" s="343">
        <v>6843841.8969444437</v>
      </c>
      <c r="S189" s="338">
        <v>0</v>
      </c>
      <c r="T189" s="340">
        <v>8.8054927273747197E-2</v>
      </c>
      <c r="U189" s="340">
        <v>0.99043420716796515</v>
      </c>
      <c r="V189" s="340">
        <v>0.1079138108325477</v>
      </c>
      <c r="W189" s="340">
        <v>0.99040148946233153</v>
      </c>
      <c r="X189" s="340">
        <v>0.13417197025146677</v>
      </c>
      <c r="Y189" s="340">
        <v>0.94346917891211879</v>
      </c>
      <c r="Z189" s="340">
        <v>0.16761299167708765</v>
      </c>
      <c r="AA189" s="340">
        <v>0.91593186810695248</v>
      </c>
      <c r="AB189" s="340">
        <v>1.3533268112212863E-3</v>
      </c>
      <c r="AC189" s="344">
        <v>-0.69749584723158475</v>
      </c>
      <c r="AD189" s="482">
        <v>0</v>
      </c>
      <c r="AE189" s="341" t="s">
        <v>2141</v>
      </c>
      <c r="AF189" s="341" t="s">
        <v>2106</v>
      </c>
      <c r="AG189" s="345" t="s">
        <v>1427</v>
      </c>
      <c r="AH189" s="345" t="s">
        <v>2110</v>
      </c>
      <c r="AI189" s="345">
        <v>0</v>
      </c>
      <c r="AJ189" s="345">
        <v>0</v>
      </c>
      <c r="AK189" s="345">
        <v>0</v>
      </c>
      <c r="AL189" s="340">
        <v>0</v>
      </c>
      <c r="AM189" s="340" t="s">
        <v>34</v>
      </c>
      <c r="AN189" s="340" t="s">
        <v>34</v>
      </c>
      <c r="AO189" s="338" t="s">
        <v>1323</v>
      </c>
      <c r="AP189" s="341" t="s">
        <v>11</v>
      </c>
      <c r="AQ189" s="347" t="s">
        <v>684</v>
      </c>
      <c r="AR189" s="340" t="s">
        <v>34</v>
      </c>
      <c r="AS189" s="340" t="s">
        <v>34</v>
      </c>
      <c r="AT189" s="340"/>
      <c r="AW189" s="597"/>
      <c r="AX189" s="597"/>
      <c r="AY189" s="598"/>
      <c r="AZ189" s="598"/>
      <c r="BA189" s="598"/>
      <c r="BB189" s="599"/>
      <c r="BC189" s="598"/>
      <c r="BD189" s="598"/>
      <c r="BE189" s="598"/>
      <c r="BF189" s="598"/>
      <c r="BG189" s="599"/>
      <c r="BH189" s="599"/>
      <c r="BI189" s="600"/>
      <c r="BJ189" s="600"/>
      <c r="BK189" s="600"/>
      <c r="BL189" s="210"/>
      <c r="BM189" s="599"/>
      <c r="BN189" s="599"/>
      <c r="BO189" s="599"/>
      <c r="BP189" s="599"/>
      <c r="BQ189" s="599"/>
      <c r="BR189" s="599"/>
      <c r="BS189" s="599"/>
      <c r="BT189" s="602"/>
      <c r="BU189" s="603"/>
      <c r="BV189" s="601"/>
      <c r="BW189" s="604"/>
    </row>
    <row r="190" spans="2:75" ht="15.75" customHeight="1">
      <c r="B190" s="334" t="s">
        <v>1508</v>
      </c>
      <c r="C190" s="335">
        <v>16565016000181</v>
      </c>
      <c r="D190" s="336" t="s">
        <v>11</v>
      </c>
      <c r="E190" s="336"/>
      <c r="F190" s="336"/>
      <c r="G190" s="337"/>
      <c r="H190" s="337" t="s">
        <v>34</v>
      </c>
      <c r="I190" s="337"/>
      <c r="J190" s="337"/>
      <c r="K190" s="338"/>
      <c r="L190" s="339"/>
      <c r="M190" s="339"/>
      <c r="N190" s="338">
        <v>311715</v>
      </c>
      <c r="O190" s="338" t="s">
        <v>1320</v>
      </c>
      <c r="P190" s="342">
        <v>41138</v>
      </c>
      <c r="Q190" s="343">
        <v>2054424528.1800001</v>
      </c>
      <c r="R190" s="343">
        <v>2044275373.5107944</v>
      </c>
      <c r="S190" s="338">
        <v>0</v>
      </c>
      <c r="T190" s="340">
        <v>9.204103869757474E-2</v>
      </c>
      <c r="U190" s="340">
        <v>1.0352696437525442</v>
      </c>
      <c r="V190" s="340">
        <v>0.11239290349994224</v>
      </c>
      <c r="W190" s="340">
        <v>1.0315092959145655</v>
      </c>
      <c r="X190" s="340">
        <v>0.1473227422697545</v>
      </c>
      <c r="Y190" s="340">
        <v>1.0359426519847763</v>
      </c>
      <c r="Z190" s="340">
        <v>0.16683443775145324</v>
      </c>
      <c r="AA190" s="340">
        <v>0.91167741059507812</v>
      </c>
      <c r="AB190" s="340">
        <v>1.5624223823114385E-3</v>
      </c>
      <c r="AC190" s="344">
        <v>1.9794286667487915</v>
      </c>
      <c r="AD190" s="482">
        <v>16157572000119</v>
      </c>
      <c r="AE190" s="341" t="s">
        <v>2141</v>
      </c>
      <c r="AF190" s="341" t="s">
        <v>2106</v>
      </c>
      <c r="AG190" s="345" t="s">
        <v>1427</v>
      </c>
      <c r="AH190" s="345" t="s">
        <v>2110</v>
      </c>
      <c r="AI190" s="345">
        <v>500</v>
      </c>
      <c r="AJ190" s="345">
        <v>100</v>
      </c>
      <c r="AK190" s="345">
        <v>100</v>
      </c>
      <c r="AL190" s="340">
        <v>1.5E-3</v>
      </c>
      <c r="AM190" s="340" t="s">
        <v>34</v>
      </c>
      <c r="AN190" s="340" t="s">
        <v>2124</v>
      </c>
      <c r="AO190" s="338" t="s">
        <v>1323</v>
      </c>
      <c r="AP190" s="341" t="s">
        <v>11</v>
      </c>
      <c r="AQ190" s="347" t="s">
        <v>669</v>
      </c>
      <c r="AR190" s="340" t="s">
        <v>34</v>
      </c>
      <c r="AS190" s="340" t="s">
        <v>34</v>
      </c>
      <c r="AT190" s="340"/>
      <c r="AW190" s="597"/>
      <c r="AX190" s="597"/>
      <c r="AY190" s="598"/>
      <c r="AZ190" s="598"/>
      <c r="BA190" s="598"/>
      <c r="BB190" s="599"/>
      <c r="BC190" s="598"/>
      <c r="BD190" s="598"/>
      <c r="BE190" s="598"/>
      <c r="BF190" s="598"/>
      <c r="BG190" s="599"/>
      <c r="BH190" s="599"/>
      <c r="BI190" s="600"/>
      <c r="BJ190" s="600"/>
      <c r="BK190" s="600"/>
      <c r="BL190" s="599"/>
      <c r="BM190" s="599"/>
      <c r="BN190" s="599"/>
      <c r="BO190" s="599"/>
      <c r="BP190" s="599"/>
      <c r="BQ190" s="599"/>
      <c r="BR190" s="599"/>
      <c r="BS190" s="599"/>
      <c r="BT190" s="602"/>
      <c r="BU190" s="603"/>
      <c r="BV190" s="601"/>
      <c r="BW190" s="604"/>
    </row>
    <row r="191" spans="2:75" ht="15.75" customHeight="1">
      <c r="B191" s="334" t="s">
        <v>1567</v>
      </c>
      <c r="C191" s="335">
        <v>832453000184</v>
      </c>
      <c r="D191" s="336" t="s">
        <v>11</v>
      </c>
      <c r="E191" s="336"/>
      <c r="F191" s="336"/>
      <c r="G191" s="337"/>
      <c r="H191" s="337" t="s">
        <v>34</v>
      </c>
      <c r="I191" s="337"/>
      <c r="J191" s="337"/>
      <c r="K191" s="338"/>
      <c r="L191" s="339"/>
      <c r="M191" s="339"/>
      <c r="N191" s="338">
        <v>21369</v>
      </c>
      <c r="O191" s="338" t="s">
        <v>1320</v>
      </c>
      <c r="P191" s="342">
        <v>34974</v>
      </c>
      <c r="Q191" s="343">
        <v>4698254.1900000004</v>
      </c>
      <c r="R191" s="343">
        <v>4808821.4421031745</v>
      </c>
      <c r="S191" s="338">
        <v>0</v>
      </c>
      <c r="T191" s="340">
        <v>7.9233016615339658E-2</v>
      </c>
      <c r="U191" s="340">
        <v>0.89120611898270008</v>
      </c>
      <c r="V191" s="340">
        <v>9.6092213227597645E-2</v>
      </c>
      <c r="W191" s="340">
        <v>0.88190631367862549</v>
      </c>
      <c r="X191" s="340">
        <v>0.11554686229585887</v>
      </c>
      <c r="Y191" s="340">
        <v>0.81250132268184294</v>
      </c>
      <c r="Z191" s="340">
        <v>0.14249179405017265</v>
      </c>
      <c r="AA191" s="340">
        <v>0.77865548373316584</v>
      </c>
      <c r="AB191" s="340">
        <v>1.3818957624716422E-3</v>
      </c>
      <c r="AC191" s="344">
        <v>-8.4489092634864242</v>
      </c>
      <c r="AD191" s="482">
        <v>0</v>
      </c>
      <c r="AE191" s="341" t="s">
        <v>1542</v>
      </c>
      <c r="AF191" s="341" t="s">
        <v>2118</v>
      </c>
      <c r="AG191" s="345" t="s">
        <v>59</v>
      </c>
      <c r="AH191" s="345" t="s">
        <v>2110</v>
      </c>
      <c r="AI191" s="345">
        <v>1</v>
      </c>
      <c r="AJ191" s="345">
        <v>1</v>
      </c>
      <c r="AK191" s="345">
        <v>1</v>
      </c>
      <c r="AL191" s="340">
        <v>4.0000000000000001E-3</v>
      </c>
      <c r="AM191" s="340" t="s">
        <v>34</v>
      </c>
      <c r="AN191" s="340" t="s">
        <v>64</v>
      </c>
      <c r="AO191" s="338" t="s">
        <v>1323</v>
      </c>
      <c r="AP191" s="341" t="s">
        <v>11</v>
      </c>
      <c r="AQ191" s="347" t="s">
        <v>662</v>
      </c>
      <c r="AR191" s="340" t="s">
        <v>34</v>
      </c>
      <c r="AS191" s="340" t="s">
        <v>34</v>
      </c>
      <c r="AT191" s="340"/>
      <c r="AW191" s="597"/>
      <c r="AX191" s="597"/>
      <c r="AY191" s="598"/>
      <c r="AZ191" s="598"/>
      <c r="BA191" s="598"/>
      <c r="BB191" s="599"/>
      <c r="BC191" s="598"/>
      <c r="BD191" s="598"/>
      <c r="BE191" s="598"/>
      <c r="BF191" s="598"/>
      <c r="BG191" s="599"/>
      <c r="BH191" s="599"/>
      <c r="BI191" s="600"/>
      <c r="BJ191" s="600"/>
      <c r="BK191" s="600"/>
      <c r="BL191" s="599"/>
      <c r="BM191" s="599"/>
      <c r="BN191" s="599"/>
      <c r="BO191" s="599"/>
      <c r="BP191" s="599"/>
      <c r="BQ191" s="599"/>
      <c r="BR191" s="599"/>
      <c r="BS191" s="599"/>
      <c r="BT191" s="602"/>
      <c r="BU191" s="603"/>
      <c r="BV191" s="601"/>
      <c r="BW191" s="604"/>
    </row>
    <row r="192" spans="2:75" ht="15.75" customHeight="1">
      <c r="B192" s="334" t="s">
        <v>353</v>
      </c>
      <c r="C192" s="335">
        <v>7967080000106</v>
      </c>
      <c r="D192" s="336" t="s">
        <v>13</v>
      </c>
      <c r="E192" s="336" t="s">
        <v>616</v>
      </c>
      <c r="F192" s="336" t="s">
        <v>618</v>
      </c>
      <c r="G192" s="337" t="s">
        <v>34</v>
      </c>
      <c r="H192" s="337" t="s">
        <v>1336</v>
      </c>
      <c r="I192" s="337" t="s">
        <v>34</v>
      </c>
      <c r="J192" s="337"/>
      <c r="K192" s="338"/>
      <c r="L192" s="339"/>
      <c r="M192" s="339" t="s">
        <v>34</v>
      </c>
      <c r="N192" s="338">
        <v>159824</v>
      </c>
      <c r="O192" s="338" t="s">
        <v>1320</v>
      </c>
      <c r="P192" s="342">
        <v>38861</v>
      </c>
      <c r="Q192" s="343">
        <v>19163705.370000001</v>
      </c>
      <c r="R192" s="343">
        <v>23163294.013611112</v>
      </c>
      <c r="S192" s="338">
        <v>1</v>
      </c>
      <c r="T192" s="340">
        <v>3.6328325674927608E-2</v>
      </c>
      <c r="U192" s="340">
        <v>0.46962335661209226</v>
      </c>
      <c r="V192" s="340">
        <v>2.5229937513629341E-2</v>
      </c>
      <c r="W192" s="340">
        <v>0.2473377498660731</v>
      </c>
      <c r="X192" s="340">
        <v>6.5865095186278699E-2</v>
      </c>
      <c r="Y192" s="340">
        <v>0.49946698188696209</v>
      </c>
      <c r="Z192" s="340">
        <v>0.13407829411138827</v>
      </c>
      <c r="AA192" s="340">
        <v>0.76214449033832787</v>
      </c>
      <c r="AB192" s="340">
        <v>4.4189133890895897E-2</v>
      </c>
      <c r="AC192" s="344">
        <v>-1.6126532518055283</v>
      </c>
      <c r="AD192" s="482">
        <v>0</v>
      </c>
      <c r="AE192" s="341" t="s">
        <v>2374</v>
      </c>
      <c r="AF192" s="341" t="s">
        <v>2112</v>
      </c>
      <c r="AG192" s="345" t="s">
        <v>719</v>
      </c>
      <c r="AH192" s="345" t="s">
        <v>2110</v>
      </c>
      <c r="AI192" s="345">
        <v>10000</v>
      </c>
      <c r="AJ192" s="345">
        <v>1000</v>
      </c>
      <c r="AK192" s="345">
        <v>5000</v>
      </c>
      <c r="AL192" s="340">
        <v>1.8000000000000002E-2</v>
      </c>
      <c r="AM192" s="340">
        <v>0.2</v>
      </c>
      <c r="AN192" s="340" t="s">
        <v>64</v>
      </c>
      <c r="AO192" s="338" t="s">
        <v>1323</v>
      </c>
      <c r="AP192" s="341" t="s">
        <v>13</v>
      </c>
      <c r="AQ192" s="347" t="s">
        <v>678</v>
      </c>
      <c r="AR192" s="340">
        <v>5.3999999999999994E-3</v>
      </c>
      <c r="AS192" s="340">
        <v>5.3999999999999994E-3</v>
      </c>
      <c r="AT192" s="340"/>
      <c r="AW192" s="597"/>
      <c r="AX192" s="597"/>
      <c r="AY192" s="598"/>
      <c r="AZ192" s="598"/>
      <c r="BA192" s="598"/>
      <c r="BB192" s="599"/>
      <c r="BC192" s="598"/>
      <c r="BD192" s="598"/>
      <c r="BE192" s="598"/>
      <c r="BF192" s="598"/>
      <c r="BG192" s="599"/>
      <c r="BH192" s="599"/>
      <c r="BI192" s="600"/>
      <c r="BJ192" s="600"/>
      <c r="BK192" s="600"/>
      <c r="BL192" s="599"/>
      <c r="BM192" s="599"/>
      <c r="BN192" s="599"/>
      <c r="BO192" s="599"/>
      <c r="BP192" s="599"/>
      <c r="BQ192" s="599"/>
      <c r="BR192" s="599"/>
      <c r="BS192" s="599"/>
      <c r="BT192" s="602"/>
      <c r="BU192" s="603"/>
      <c r="BV192" s="601"/>
      <c r="BW192" s="604"/>
    </row>
    <row r="193" spans="2:75" ht="15.75" customHeight="1">
      <c r="B193" s="334" t="s">
        <v>849</v>
      </c>
      <c r="C193" s="335">
        <v>33144687000198</v>
      </c>
      <c r="D193" s="336" t="s">
        <v>14</v>
      </c>
      <c r="E193" s="336" t="s">
        <v>15</v>
      </c>
      <c r="F193" s="336" t="s">
        <v>17</v>
      </c>
      <c r="G193" s="337"/>
      <c r="H193" s="337" t="s">
        <v>34</v>
      </c>
      <c r="I193" s="337" t="s">
        <v>34</v>
      </c>
      <c r="J193" s="337" t="s">
        <v>611</v>
      </c>
      <c r="K193" s="338" t="s">
        <v>49</v>
      </c>
      <c r="L193" s="339"/>
      <c r="M193" s="339" t="s">
        <v>1411</v>
      </c>
      <c r="N193" s="338">
        <v>494828</v>
      </c>
      <c r="O193" s="338" t="s">
        <v>1320</v>
      </c>
      <c r="P193" s="342">
        <v>43592</v>
      </c>
      <c r="Q193" s="343">
        <v>261147854.91</v>
      </c>
      <c r="R193" s="343">
        <v>229187742.51460323</v>
      </c>
      <c r="S193" s="338">
        <v>1</v>
      </c>
      <c r="T193" s="340">
        <v>-5.9340498467779113E-2</v>
      </c>
      <c r="U193" s="340">
        <v>-0.76710620585265044</v>
      </c>
      <c r="V193" s="340">
        <v>1.5764509264952098E-2</v>
      </c>
      <c r="W193" s="340">
        <v>0.15454490314253724</v>
      </c>
      <c r="X193" s="340">
        <v>-3.206218760047741E-2</v>
      </c>
      <c r="Y193" s="340">
        <v>-0.24313339300905068</v>
      </c>
      <c r="Z193" s="340">
        <v>0.27976199630408272</v>
      </c>
      <c r="AA193" s="340">
        <v>1.5902578825478806</v>
      </c>
      <c r="AB193" s="340">
        <v>0.16741195332455844</v>
      </c>
      <c r="AC193" s="344">
        <v>-0.40369478589850699</v>
      </c>
      <c r="AD193" s="482">
        <v>0</v>
      </c>
      <c r="AE193" s="341" t="s">
        <v>2141</v>
      </c>
      <c r="AF193" s="341" t="s">
        <v>2106</v>
      </c>
      <c r="AG193" s="345" t="s">
        <v>1427</v>
      </c>
      <c r="AH193" s="345" t="s">
        <v>2110</v>
      </c>
      <c r="AI193" s="345">
        <v>500</v>
      </c>
      <c r="AJ193" s="345">
        <v>500</v>
      </c>
      <c r="AK193" s="345">
        <v>500</v>
      </c>
      <c r="AL193" s="340">
        <v>1.5E-3</v>
      </c>
      <c r="AM193" s="340" t="s">
        <v>34</v>
      </c>
      <c r="AN193" s="340" t="s">
        <v>34</v>
      </c>
      <c r="AO193" s="338" t="s">
        <v>1323</v>
      </c>
      <c r="AP193" s="341" t="s">
        <v>17</v>
      </c>
      <c r="AQ193" s="347" t="s">
        <v>17</v>
      </c>
      <c r="AR193" s="340">
        <v>3.5E-4</v>
      </c>
      <c r="AS193" s="340">
        <v>3.5E-4</v>
      </c>
      <c r="AT193" s="340"/>
      <c r="AW193" s="597"/>
      <c r="AX193" s="597"/>
      <c r="AY193" s="598"/>
      <c r="AZ193" s="598"/>
      <c r="BA193" s="598"/>
      <c r="BB193" s="599"/>
      <c r="BC193" s="598"/>
      <c r="BD193" s="598"/>
      <c r="BE193" s="598"/>
      <c r="BF193" s="598"/>
      <c r="BG193" s="599"/>
      <c r="BH193" s="599"/>
      <c r="BI193" s="600"/>
      <c r="BJ193" s="600"/>
      <c r="BK193" s="600"/>
      <c r="BL193" s="599"/>
      <c r="BM193" s="599"/>
      <c r="BN193" s="599"/>
      <c r="BO193" s="599"/>
      <c r="BP193" s="599"/>
      <c r="BQ193" s="599"/>
      <c r="BR193" s="599"/>
      <c r="BS193" s="599"/>
      <c r="BT193" s="602"/>
      <c r="BU193" s="603"/>
      <c r="BV193" s="601"/>
      <c r="BW193" s="604"/>
    </row>
    <row r="194" spans="2:75" ht="15.75" customHeight="1">
      <c r="B194" s="334" t="s">
        <v>883</v>
      </c>
      <c r="C194" s="335">
        <v>3319016000150</v>
      </c>
      <c r="D194" s="336" t="s">
        <v>14</v>
      </c>
      <c r="E194" s="336" t="s">
        <v>15</v>
      </c>
      <c r="F194" s="336" t="s">
        <v>17</v>
      </c>
      <c r="G194" s="337"/>
      <c r="H194" s="337" t="s">
        <v>34</v>
      </c>
      <c r="I194" s="337" t="s">
        <v>34</v>
      </c>
      <c r="J194" s="337" t="s">
        <v>611</v>
      </c>
      <c r="K194" s="338" t="s">
        <v>49</v>
      </c>
      <c r="L194" s="339"/>
      <c r="M194" s="339" t="s">
        <v>1411</v>
      </c>
      <c r="N194" s="338">
        <v>72176</v>
      </c>
      <c r="O194" s="338" t="s">
        <v>1320</v>
      </c>
      <c r="P194" s="342">
        <v>36409</v>
      </c>
      <c r="Q194" s="343">
        <v>214862217.80000001</v>
      </c>
      <c r="R194" s="343">
        <v>254404176.45079359</v>
      </c>
      <c r="S194" s="338">
        <v>1</v>
      </c>
      <c r="T194" s="340">
        <v>-6.5279656812986309E-2</v>
      </c>
      <c r="U194" s="340">
        <v>-0.84388286499419451</v>
      </c>
      <c r="V194" s="340">
        <v>7.170848420292586E-3</v>
      </c>
      <c r="W194" s="340">
        <v>7.0298291937811327E-2</v>
      </c>
      <c r="X194" s="340">
        <v>-4.1136665161876862E-2</v>
      </c>
      <c r="Y194" s="340">
        <v>-0.3119468048317266</v>
      </c>
      <c r="Z194" s="340">
        <v>0.254411932684945</v>
      </c>
      <c r="AA194" s="340">
        <v>1.4461599027436247</v>
      </c>
      <c r="AB194" s="340">
        <v>0.16758234877092398</v>
      </c>
      <c r="AC194" s="344">
        <v>-0.45382135818011821</v>
      </c>
      <c r="AD194" s="482">
        <v>9352825000140</v>
      </c>
      <c r="AE194" s="341" t="s">
        <v>469</v>
      </c>
      <c r="AF194" s="341" t="s">
        <v>469</v>
      </c>
      <c r="AG194" s="345" t="s">
        <v>469</v>
      </c>
      <c r="AH194" s="345" t="s">
        <v>2110</v>
      </c>
      <c r="AI194" s="345">
        <v>100</v>
      </c>
      <c r="AJ194" s="345">
        <v>100</v>
      </c>
      <c r="AK194" s="345">
        <v>100</v>
      </c>
      <c r="AL194" s="340">
        <v>8.5000000000000006E-3</v>
      </c>
      <c r="AM194" s="340" t="s">
        <v>34</v>
      </c>
      <c r="AN194" s="340" t="s">
        <v>2191</v>
      </c>
      <c r="AO194" s="338" t="s">
        <v>1323</v>
      </c>
      <c r="AP194" s="341" t="s">
        <v>17</v>
      </c>
      <c r="AQ194" s="347" t="s">
        <v>17</v>
      </c>
      <c r="AR194" s="340">
        <v>3.1166666666666673E-3</v>
      </c>
      <c r="AS194" s="340">
        <v>3.1166666666666673E-3</v>
      </c>
      <c r="AT194" s="340"/>
      <c r="AW194" s="597"/>
      <c r="AX194" s="597"/>
      <c r="AY194" s="598"/>
      <c r="AZ194" s="598"/>
      <c r="BA194" s="598"/>
      <c r="BB194" s="599"/>
      <c r="BC194" s="598"/>
      <c r="BD194" s="598"/>
      <c r="BE194" s="598"/>
      <c r="BF194" s="598"/>
      <c r="BG194" s="599"/>
      <c r="BH194" s="599"/>
      <c r="BI194" s="600"/>
      <c r="BJ194" s="600"/>
      <c r="BK194" s="600"/>
      <c r="BL194" s="599"/>
      <c r="BM194" s="599"/>
      <c r="BN194" s="599"/>
      <c r="BO194" s="599"/>
      <c r="BP194" s="599"/>
      <c r="BQ194" s="599"/>
      <c r="BR194" s="599"/>
      <c r="BS194" s="599"/>
      <c r="BT194" s="602"/>
      <c r="BU194" s="603"/>
      <c r="BV194" s="601"/>
      <c r="BW194" s="604"/>
    </row>
    <row r="195" spans="2:75" ht="15.75" customHeight="1">
      <c r="B195" s="334" t="s">
        <v>888</v>
      </c>
      <c r="C195" s="335">
        <v>32471624000183</v>
      </c>
      <c r="D195" s="336" t="s">
        <v>14</v>
      </c>
      <c r="E195" s="336" t="s">
        <v>15</v>
      </c>
      <c r="F195" s="336" t="s">
        <v>17</v>
      </c>
      <c r="G195" s="337"/>
      <c r="H195" s="337" t="s">
        <v>34</v>
      </c>
      <c r="I195" s="337" t="s">
        <v>34</v>
      </c>
      <c r="J195" s="337" t="s">
        <v>611</v>
      </c>
      <c r="K195" s="338" t="s">
        <v>49</v>
      </c>
      <c r="L195" s="339"/>
      <c r="M195" s="339" t="s">
        <v>1411</v>
      </c>
      <c r="N195" s="338">
        <v>551201</v>
      </c>
      <c r="O195" s="338" t="s">
        <v>1320</v>
      </c>
      <c r="P195" s="342">
        <v>44055</v>
      </c>
      <c r="Q195" s="343">
        <v>3772162.89</v>
      </c>
      <c r="R195" s="343">
        <v>5058033.1005952377</v>
      </c>
      <c r="S195" s="338">
        <v>1</v>
      </c>
      <c r="T195" s="340">
        <v>0.19352579451170882</v>
      </c>
      <c r="U195" s="340">
        <v>2.5017457182821796</v>
      </c>
      <c r="V195" s="340">
        <v>0.15377485786932255</v>
      </c>
      <c r="W195" s="340">
        <v>1.5075077895388009</v>
      </c>
      <c r="X195" s="340">
        <v>0.20370719902932533</v>
      </c>
      <c r="Y195" s="340">
        <v>1.544748695801168</v>
      </c>
      <c r="Z195" s="340" t="s">
        <v>1414</v>
      </c>
      <c r="AA195" s="340" t="s">
        <v>1414</v>
      </c>
      <c r="AB195" s="340">
        <v>0.16596396892498572</v>
      </c>
      <c r="AC195" s="344">
        <v>0.35953114426124377</v>
      </c>
      <c r="AD195" s="482">
        <v>32485602000172</v>
      </c>
      <c r="AE195" s="341" t="s">
        <v>469</v>
      </c>
      <c r="AF195" s="341" t="s">
        <v>469</v>
      </c>
      <c r="AG195" s="345" t="s">
        <v>469</v>
      </c>
      <c r="AH195" s="345" t="s">
        <v>2110</v>
      </c>
      <c r="AI195" s="345">
        <v>100</v>
      </c>
      <c r="AJ195" s="345">
        <v>100</v>
      </c>
      <c r="AK195" s="345">
        <v>100</v>
      </c>
      <c r="AL195" s="340">
        <v>8.5000000000000006E-3</v>
      </c>
      <c r="AM195" s="340" t="s">
        <v>34</v>
      </c>
      <c r="AN195" s="340" t="s">
        <v>2191</v>
      </c>
      <c r="AO195" s="338" t="s">
        <v>1323</v>
      </c>
      <c r="AP195" s="341" t="s">
        <v>17</v>
      </c>
      <c r="AQ195" s="347" t="s">
        <v>17</v>
      </c>
      <c r="AR195" s="340">
        <v>2.2666666666666668E-3</v>
      </c>
      <c r="AS195" s="340">
        <v>2.2666666666666668E-3</v>
      </c>
      <c r="AT195" s="340"/>
      <c r="AW195" s="597"/>
      <c r="AX195" s="597"/>
      <c r="AY195" s="598"/>
      <c r="AZ195" s="598"/>
      <c r="BA195" s="598"/>
      <c r="BB195" s="599"/>
      <c r="BC195" s="598"/>
      <c r="BD195" s="598"/>
      <c r="BE195" s="598"/>
      <c r="BF195" s="598"/>
      <c r="BG195" s="599"/>
      <c r="BH195" s="599"/>
      <c r="BI195" s="600"/>
      <c r="BJ195" s="600"/>
      <c r="BK195" s="600"/>
      <c r="BL195" s="599"/>
      <c r="BM195" s="599"/>
      <c r="BN195" s="599"/>
      <c r="BO195" s="599"/>
      <c r="BP195" s="599"/>
      <c r="BQ195" s="599"/>
      <c r="BR195" s="599"/>
      <c r="BS195" s="599"/>
      <c r="BT195" s="602"/>
      <c r="BU195" s="603"/>
      <c r="BV195" s="601"/>
      <c r="BW195" s="604"/>
    </row>
    <row r="196" spans="2:75" ht="15.75" customHeight="1">
      <c r="B196" s="334" t="s">
        <v>979</v>
      </c>
      <c r="C196" s="335">
        <v>32745560000161</v>
      </c>
      <c r="D196" s="336" t="s">
        <v>14</v>
      </c>
      <c r="E196" s="336" t="s">
        <v>15</v>
      </c>
      <c r="F196" s="336" t="s">
        <v>17</v>
      </c>
      <c r="G196" s="337"/>
      <c r="H196" s="337" t="s">
        <v>34</v>
      </c>
      <c r="I196" s="337" t="s">
        <v>34</v>
      </c>
      <c r="J196" s="337" t="s">
        <v>611</v>
      </c>
      <c r="K196" s="338" t="s">
        <v>49</v>
      </c>
      <c r="L196" s="339"/>
      <c r="M196" s="339" t="s">
        <v>1411</v>
      </c>
      <c r="N196" s="338">
        <v>494976</v>
      </c>
      <c r="O196" s="338" t="s">
        <v>1320</v>
      </c>
      <c r="P196" s="342">
        <v>43585</v>
      </c>
      <c r="Q196" s="343">
        <v>3162455.99</v>
      </c>
      <c r="R196" s="343">
        <v>9174557.1683730111</v>
      </c>
      <c r="S196" s="338">
        <v>1</v>
      </c>
      <c r="T196" s="340">
        <v>-5.7531137092417639E-2</v>
      </c>
      <c r="U196" s="340">
        <v>-0.74371623819972421</v>
      </c>
      <c r="V196" s="340">
        <v>1.4712810745604044E-2</v>
      </c>
      <c r="W196" s="340">
        <v>0.14423474105146955</v>
      </c>
      <c r="X196" s="340">
        <v>-1.8907305904531047E-2</v>
      </c>
      <c r="Y196" s="340">
        <v>-0.14337753538564665</v>
      </c>
      <c r="Z196" s="340">
        <v>0.27189320237731818</v>
      </c>
      <c r="AA196" s="340">
        <v>1.5455291068975203</v>
      </c>
      <c r="AB196" s="340">
        <v>0.1621114474147643</v>
      </c>
      <c r="AC196" s="344">
        <v>-0.42863312223261657</v>
      </c>
      <c r="AD196" s="482">
        <v>0</v>
      </c>
      <c r="AE196" s="341" t="s">
        <v>2272</v>
      </c>
      <c r="AF196" s="341" t="s">
        <v>2112</v>
      </c>
      <c r="AG196" s="345" t="s">
        <v>719</v>
      </c>
      <c r="AH196" s="345" t="s">
        <v>2110</v>
      </c>
      <c r="AI196" s="345">
        <v>500</v>
      </c>
      <c r="AJ196" s="345">
        <v>500</v>
      </c>
      <c r="AK196" s="345">
        <v>500</v>
      </c>
      <c r="AL196" s="340">
        <v>2.2300000000000002E-3</v>
      </c>
      <c r="AM196" s="340" t="s">
        <v>34</v>
      </c>
      <c r="AN196" s="340" t="s">
        <v>2191</v>
      </c>
      <c r="AO196" s="338" t="s">
        <v>1323</v>
      </c>
      <c r="AP196" s="341" t="s">
        <v>17</v>
      </c>
      <c r="AQ196" s="347" t="s">
        <v>17</v>
      </c>
      <c r="AR196" s="340">
        <v>1.4866666666666668E-4</v>
      </c>
      <c r="AS196" s="340">
        <v>1.4866666666666668E-4</v>
      </c>
      <c r="AT196" s="340"/>
      <c r="AW196" s="597"/>
      <c r="AX196" s="597"/>
      <c r="AY196" s="598"/>
      <c r="AZ196" s="598"/>
      <c r="BA196" s="598"/>
      <c r="BB196" s="599"/>
      <c r="BC196" s="598"/>
      <c r="BD196" s="598"/>
      <c r="BE196" s="598"/>
      <c r="BF196" s="598"/>
      <c r="BG196" s="599"/>
      <c r="BH196" s="599"/>
      <c r="BI196" s="600"/>
      <c r="BJ196" s="600"/>
      <c r="BK196" s="600"/>
      <c r="BL196" s="599"/>
      <c r="BM196" s="599"/>
      <c r="BN196" s="599"/>
      <c r="BO196" s="599"/>
      <c r="BP196" s="599"/>
      <c r="BQ196" s="599"/>
      <c r="BR196" s="599"/>
      <c r="BS196" s="599"/>
      <c r="BT196" s="602"/>
      <c r="BU196" s="603"/>
      <c r="BV196" s="601"/>
      <c r="BW196" s="604"/>
    </row>
    <row r="197" spans="2:75" ht="15.75" customHeight="1">
      <c r="B197" s="334" t="s">
        <v>693</v>
      </c>
      <c r="C197" s="335">
        <v>23711486000171</v>
      </c>
      <c r="D197" s="336" t="s">
        <v>14</v>
      </c>
      <c r="E197" s="336" t="s">
        <v>15</v>
      </c>
      <c r="F197" s="336" t="s">
        <v>17</v>
      </c>
      <c r="G197" s="337"/>
      <c r="H197" s="337" t="s">
        <v>34</v>
      </c>
      <c r="I197" s="337" t="s">
        <v>34</v>
      </c>
      <c r="J197" s="337" t="s">
        <v>611</v>
      </c>
      <c r="K197" s="338" t="s">
        <v>49</v>
      </c>
      <c r="L197" s="339"/>
      <c r="M197" s="339" t="s">
        <v>1411</v>
      </c>
      <c r="N197" s="338">
        <v>412831</v>
      </c>
      <c r="O197" s="338" t="s">
        <v>1320</v>
      </c>
      <c r="P197" s="342">
        <v>42415</v>
      </c>
      <c r="Q197" s="343">
        <v>69946576.950000003</v>
      </c>
      <c r="R197" s="343">
        <v>74545537.910714239</v>
      </c>
      <c r="S197" s="338">
        <v>1</v>
      </c>
      <c r="T197" s="340">
        <v>-6.2127869967336213E-2</v>
      </c>
      <c r="U197" s="340">
        <v>-0.80313910127040755</v>
      </c>
      <c r="V197" s="340">
        <v>1.0173125872655175E-2</v>
      </c>
      <c r="W197" s="340">
        <v>9.9730649792041673E-2</v>
      </c>
      <c r="X197" s="340">
        <v>-3.5777286241276962E-2</v>
      </c>
      <c r="Y197" s="340">
        <v>-0.27130566088909569</v>
      </c>
      <c r="Z197" s="340">
        <v>0.26487655727134896</v>
      </c>
      <c r="AA197" s="340">
        <v>1.5056442214012065</v>
      </c>
      <c r="AB197" s="340">
        <v>0.1657425958797292</v>
      </c>
      <c r="AC197" s="344">
        <v>-0.44272695079195812</v>
      </c>
      <c r="AD197" s="482">
        <v>0</v>
      </c>
      <c r="AE197" s="341" t="s">
        <v>2341</v>
      </c>
      <c r="AF197" s="341" t="s">
        <v>2115</v>
      </c>
      <c r="AG197" s="345" t="s">
        <v>1428</v>
      </c>
      <c r="AH197" s="345" t="s">
        <v>2110</v>
      </c>
      <c r="AI197" s="345">
        <v>5000</v>
      </c>
      <c r="AJ197" s="345">
        <v>0</v>
      </c>
      <c r="AK197" s="345">
        <v>0</v>
      </c>
      <c r="AL197" s="340">
        <v>7.4999999999999997E-3</v>
      </c>
      <c r="AM197" s="340" t="s">
        <v>34</v>
      </c>
      <c r="AN197" s="340" t="s">
        <v>34</v>
      </c>
      <c r="AO197" s="338" t="s">
        <v>1323</v>
      </c>
      <c r="AP197" s="341" t="s">
        <v>17</v>
      </c>
      <c r="AQ197" s="347" t="s">
        <v>17</v>
      </c>
      <c r="AR197" s="340">
        <v>1.7499999999999998E-3</v>
      </c>
      <c r="AS197" s="340">
        <v>1.7499999999999998E-3</v>
      </c>
      <c r="AT197" s="340"/>
      <c r="AW197" s="597"/>
      <c r="AX197" s="597"/>
      <c r="AY197" s="598"/>
      <c r="AZ197" s="598"/>
      <c r="BA197" s="598"/>
      <c r="BB197" s="599"/>
      <c r="BC197" s="598"/>
      <c r="BD197" s="598"/>
      <c r="BE197" s="598"/>
      <c r="BF197" s="598"/>
      <c r="BG197" s="599"/>
      <c r="BH197" s="599"/>
      <c r="BI197" s="600"/>
      <c r="BJ197" s="600"/>
      <c r="BK197" s="600"/>
      <c r="BL197" s="599"/>
      <c r="BM197" s="599"/>
      <c r="BN197" s="599"/>
      <c r="BO197" s="599"/>
      <c r="BP197" s="599"/>
      <c r="BQ197" s="599"/>
      <c r="BR197" s="599"/>
      <c r="BS197" s="599"/>
      <c r="BT197" s="602"/>
      <c r="BU197" s="603"/>
      <c r="BV197" s="601"/>
      <c r="BW197" s="604"/>
    </row>
    <row r="198" spans="2:75" ht="15.75" customHeight="1">
      <c r="B198" s="334" t="s">
        <v>1278</v>
      </c>
      <c r="C198" s="335">
        <v>819889000133</v>
      </c>
      <c r="D198" s="336" t="s">
        <v>14</v>
      </c>
      <c r="E198" s="336" t="s">
        <v>15</v>
      </c>
      <c r="F198" s="336" t="s">
        <v>17</v>
      </c>
      <c r="G198" s="337"/>
      <c r="H198" s="337" t="s">
        <v>34</v>
      </c>
      <c r="I198" s="337" t="s">
        <v>34</v>
      </c>
      <c r="J198" s="337" t="s">
        <v>611</v>
      </c>
      <c r="K198" s="338" t="s">
        <v>49</v>
      </c>
      <c r="L198" s="339"/>
      <c r="M198" s="339" t="s">
        <v>1411</v>
      </c>
      <c r="N198" s="338">
        <v>17973</v>
      </c>
      <c r="O198" s="338" t="s">
        <v>1320</v>
      </c>
      <c r="P198" s="342">
        <v>34974</v>
      </c>
      <c r="Q198" s="343">
        <v>82218910.109999999</v>
      </c>
      <c r="R198" s="343">
        <v>92783091.596666664</v>
      </c>
      <c r="S198" s="338">
        <v>1</v>
      </c>
      <c r="T198" s="340">
        <v>-5.9821658396485122E-2</v>
      </c>
      <c r="U198" s="340">
        <v>-0.77332625416448608</v>
      </c>
      <c r="V198" s="340">
        <v>1.2953168625424061E-2</v>
      </c>
      <c r="W198" s="340">
        <v>0.12698436449624534</v>
      </c>
      <c r="X198" s="340">
        <v>-3.808811421157865E-2</v>
      </c>
      <c r="Y198" s="340">
        <v>-0.28882908917417321</v>
      </c>
      <c r="Z198" s="340">
        <v>0.245667187873152</v>
      </c>
      <c r="AA198" s="340">
        <v>1.3964519382897673</v>
      </c>
      <c r="AB198" s="340">
        <v>0.16381413738617651</v>
      </c>
      <c r="AC198" s="344">
        <v>-0.4330833011790991</v>
      </c>
      <c r="AD198" s="482">
        <v>0</v>
      </c>
      <c r="AE198" s="341" t="s">
        <v>2303</v>
      </c>
      <c r="AF198" s="341" t="s">
        <v>728</v>
      </c>
      <c r="AG198" s="345" t="s">
        <v>728</v>
      </c>
      <c r="AH198" s="345" t="s">
        <v>2110</v>
      </c>
      <c r="AI198" s="345">
        <v>5000</v>
      </c>
      <c r="AJ198" s="345">
        <v>100</v>
      </c>
      <c r="AK198" s="345">
        <v>1000</v>
      </c>
      <c r="AL198" s="340">
        <v>0.01</v>
      </c>
      <c r="AM198" s="340" t="s">
        <v>34</v>
      </c>
      <c r="AN198" s="340" t="s">
        <v>2191</v>
      </c>
      <c r="AO198" s="338" t="s">
        <v>1323</v>
      </c>
      <c r="AP198" s="341" t="s">
        <v>17</v>
      </c>
      <c r="AQ198" s="347" t="s">
        <v>17</v>
      </c>
      <c r="AR198" s="340">
        <v>2.6666666666666666E-3</v>
      </c>
      <c r="AS198" s="340">
        <v>2.6666666666666666E-3</v>
      </c>
      <c r="AT198" s="340"/>
      <c r="AW198" s="597"/>
      <c r="AX198" s="597"/>
      <c r="AY198" s="598"/>
      <c r="AZ198" s="598"/>
      <c r="BA198" s="598"/>
      <c r="BB198" s="599"/>
      <c r="BC198" s="598"/>
      <c r="BD198" s="598"/>
      <c r="BE198" s="598"/>
      <c r="BF198" s="598"/>
      <c r="BG198" s="599"/>
      <c r="BH198" s="599"/>
      <c r="BI198" s="600"/>
      <c r="BJ198" s="600"/>
      <c r="BK198" s="600"/>
      <c r="BL198" s="599"/>
      <c r="BM198" s="599"/>
      <c r="BN198" s="599"/>
      <c r="BO198" s="599"/>
      <c r="BP198" s="599"/>
      <c r="BQ198" s="599"/>
      <c r="BR198" s="599"/>
      <c r="BS198" s="599"/>
      <c r="BT198" s="602"/>
      <c r="BU198" s="603"/>
      <c r="BV198" s="601"/>
      <c r="BW198" s="604"/>
    </row>
    <row r="199" spans="2:75" ht="15.75" customHeight="1">
      <c r="B199" s="334" t="s">
        <v>737</v>
      </c>
      <c r="C199" s="335">
        <v>9720734000110</v>
      </c>
      <c r="D199" s="336" t="s">
        <v>11</v>
      </c>
      <c r="E199" s="336" t="s">
        <v>620</v>
      </c>
      <c r="F199" s="336" t="s">
        <v>663</v>
      </c>
      <c r="G199" s="337" t="s">
        <v>738</v>
      </c>
      <c r="H199" s="337" t="s">
        <v>34</v>
      </c>
      <c r="I199" s="337"/>
      <c r="J199" s="337" t="s">
        <v>608</v>
      </c>
      <c r="K199" s="338" t="s">
        <v>48</v>
      </c>
      <c r="L199" s="339"/>
      <c r="M199" s="339" t="s">
        <v>34</v>
      </c>
      <c r="N199" s="338">
        <v>216658</v>
      </c>
      <c r="O199" s="338" t="s">
        <v>1320</v>
      </c>
      <c r="P199" s="342">
        <v>39702</v>
      </c>
      <c r="Q199" s="343">
        <v>684045534.51999998</v>
      </c>
      <c r="R199" s="343">
        <v>638612874.14674568</v>
      </c>
      <c r="S199" s="338">
        <v>1</v>
      </c>
      <c r="T199" s="340">
        <v>8.758739299185625E-2</v>
      </c>
      <c r="U199" s="340">
        <v>1.1322593246329111</v>
      </c>
      <c r="V199" s="340">
        <v>0.12052902420139477</v>
      </c>
      <c r="W199" s="340">
        <v>1.1815874543257268</v>
      </c>
      <c r="X199" s="340">
        <v>0.15658886288038509</v>
      </c>
      <c r="Y199" s="340">
        <v>1.1874417932408992</v>
      </c>
      <c r="Z199" s="340">
        <v>0.1535154078532377</v>
      </c>
      <c r="AA199" s="340">
        <v>0.87263134613113047</v>
      </c>
      <c r="AB199" s="340">
        <v>5.0418813438807093E-3</v>
      </c>
      <c r="AC199" s="344">
        <v>3.3097104473724785</v>
      </c>
      <c r="AD199" s="482">
        <v>0</v>
      </c>
      <c r="AE199" s="341" t="s">
        <v>2129</v>
      </c>
      <c r="AF199" s="341" t="s">
        <v>2106</v>
      </c>
      <c r="AG199" s="345" t="s">
        <v>1427</v>
      </c>
      <c r="AH199" s="345" t="s">
        <v>2110</v>
      </c>
      <c r="AI199" s="345">
        <v>1000</v>
      </c>
      <c r="AJ199" s="345">
        <v>1000</v>
      </c>
      <c r="AK199" s="345">
        <v>500</v>
      </c>
      <c r="AL199" s="608">
        <v>4.0000000000000001E-3</v>
      </c>
      <c r="AM199" s="608" t="s">
        <v>34</v>
      </c>
      <c r="AN199" s="340" t="s">
        <v>64</v>
      </c>
      <c r="AO199" s="338" t="s">
        <v>1323</v>
      </c>
      <c r="AP199" s="341" t="s">
        <v>11</v>
      </c>
      <c r="AQ199" s="347" t="s">
        <v>669</v>
      </c>
      <c r="AR199" s="340">
        <v>1.0666666666666667E-3</v>
      </c>
      <c r="AS199" s="340">
        <v>1.0666666666666667E-3</v>
      </c>
      <c r="AT199" s="340"/>
      <c r="AW199" s="597"/>
      <c r="AX199" s="597"/>
      <c r="AY199" s="598"/>
      <c r="AZ199" s="598"/>
      <c r="BA199" s="598"/>
      <c r="BB199" s="598"/>
      <c r="BC199" s="598"/>
      <c r="BD199" s="598"/>
      <c r="BE199" s="598"/>
      <c r="BF199" s="598"/>
      <c r="BG199" s="599"/>
      <c r="BH199" s="599"/>
      <c r="BI199" s="600"/>
      <c r="BJ199" s="600"/>
      <c r="BK199" s="600"/>
      <c r="BL199" s="210"/>
      <c r="BM199" s="599"/>
      <c r="BN199" s="599"/>
      <c r="BO199" s="599"/>
      <c r="BP199" s="599"/>
      <c r="BQ199" s="599"/>
      <c r="BR199" s="599"/>
      <c r="BS199" s="599"/>
      <c r="BT199" s="599"/>
      <c r="BU199" s="599"/>
      <c r="BV199" s="601"/>
      <c r="BW199" s="598"/>
    </row>
    <row r="200" spans="2:75" ht="15.75" customHeight="1">
      <c r="B200" s="334" t="s">
        <v>80</v>
      </c>
      <c r="C200" s="335">
        <v>28504521000103</v>
      </c>
      <c r="D200" s="336" t="s">
        <v>11</v>
      </c>
      <c r="E200" s="336" t="s">
        <v>620</v>
      </c>
      <c r="F200" s="336" t="s">
        <v>663</v>
      </c>
      <c r="G200" s="337" t="s">
        <v>738</v>
      </c>
      <c r="H200" s="337" t="s">
        <v>34</v>
      </c>
      <c r="I200" s="337"/>
      <c r="J200" s="337" t="s">
        <v>608</v>
      </c>
      <c r="K200" s="338" t="s">
        <v>48</v>
      </c>
      <c r="L200" s="339"/>
      <c r="M200" s="339" t="s">
        <v>1411</v>
      </c>
      <c r="N200" s="338">
        <v>475696</v>
      </c>
      <c r="O200" s="338" t="s">
        <v>1320</v>
      </c>
      <c r="P200" s="342">
        <v>43368</v>
      </c>
      <c r="Q200" s="343">
        <v>401346609.35000002</v>
      </c>
      <c r="R200" s="343">
        <v>272517833.13757938</v>
      </c>
      <c r="S200" s="338">
        <v>1</v>
      </c>
      <c r="T200" s="340">
        <v>8.6389021628113127E-2</v>
      </c>
      <c r="U200" s="340">
        <v>1.1167677441140416</v>
      </c>
      <c r="V200" s="340">
        <v>0.11704831136158411</v>
      </c>
      <c r="W200" s="340">
        <v>1.1474648299132149</v>
      </c>
      <c r="X200" s="340">
        <v>0.17028302854268929</v>
      </c>
      <c r="Y200" s="340">
        <v>1.2912871391478165</v>
      </c>
      <c r="Z200" s="340">
        <v>0.20077818381667956</v>
      </c>
      <c r="AA200" s="340">
        <v>1.1412882867445511</v>
      </c>
      <c r="AB200" s="340">
        <v>2.8075864808123447E-3</v>
      </c>
      <c r="AC200" s="344">
        <v>4.8318848611713205</v>
      </c>
      <c r="AD200" s="482">
        <v>0</v>
      </c>
      <c r="AE200" s="341" t="s">
        <v>2133</v>
      </c>
      <c r="AF200" s="341" t="s">
        <v>2133</v>
      </c>
      <c r="AG200" s="345" t="s">
        <v>719</v>
      </c>
      <c r="AH200" s="345" t="s">
        <v>2110</v>
      </c>
      <c r="AI200" s="345">
        <v>1000</v>
      </c>
      <c r="AJ200" s="345">
        <v>0</v>
      </c>
      <c r="AK200" s="345">
        <v>0</v>
      </c>
      <c r="AL200" s="608">
        <v>4.0000000000000001E-3</v>
      </c>
      <c r="AM200" s="608" t="s">
        <v>34</v>
      </c>
      <c r="AN200" s="340" t="s">
        <v>64</v>
      </c>
      <c r="AO200" s="338" t="s">
        <v>1323</v>
      </c>
      <c r="AP200" s="341" t="s">
        <v>11</v>
      </c>
      <c r="AQ200" s="347" t="s">
        <v>1370</v>
      </c>
      <c r="AR200" s="340">
        <v>7.9999999999999993E-4</v>
      </c>
      <c r="AS200" s="340">
        <v>7.9999999999999993E-4</v>
      </c>
      <c r="AT200" s="340"/>
      <c r="AW200" s="597"/>
      <c r="AX200" s="597"/>
      <c r="AY200" s="598"/>
      <c r="AZ200" s="598"/>
      <c r="BA200" s="598"/>
      <c r="BB200" s="598"/>
      <c r="BC200" s="598"/>
      <c r="BD200" s="598"/>
      <c r="BE200" s="598"/>
      <c r="BF200" s="598"/>
      <c r="BG200" s="599"/>
      <c r="BH200" s="599"/>
      <c r="BI200" s="600"/>
      <c r="BJ200" s="600"/>
      <c r="BK200" s="600"/>
      <c r="BL200" s="210"/>
      <c r="BM200" s="599"/>
      <c r="BN200" s="599"/>
      <c r="BO200" s="599"/>
      <c r="BP200" s="599"/>
      <c r="BQ200" s="599"/>
      <c r="BR200" s="599"/>
      <c r="BS200" s="599"/>
      <c r="BT200" s="599"/>
      <c r="BU200" s="599"/>
      <c r="BV200" s="601"/>
      <c r="BW200" s="598"/>
    </row>
    <row r="201" spans="2:75" ht="15.75" customHeight="1">
      <c r="B201" s="334" t="s">
        <v>760</v>
      </c>
      <c r="C201" s="335">
        <v>8815380000124</v>
      </c>
      <c r="D201" s="336" t="s">
        <v>11</v>
      </c>
      <c r="E201" s="336" t="s">
        <v>620</v>
      </c>
      <c r="F201" s="336" t="s">
        <v>663</v>
      </c>
      <c r="G201" s="337" t="s">
        <v>738</v>
      </c>
      <c r="H201" s="337" t="s">
        <v>34</v>
      </c>
      <c r="I201" s="337"/>
      <c r="J201" s="337" t="s">
        <v>608</v>
      </c>
      <c r="K201" s="338" t="s">
        <v>48</v>
      </c>
      <c r="L201" s="339"/>
      <c r="M201" s="339" t="s">
        <v>1411</v>
      </c>
      <c r="N201" s="338">
        <v>187941</v>
      </c>
      <c r="O201" s="338" t="s">
        <v>1320</v>
      </c>
      <c r="P201" s="342">
        <v>39265</v>
      </c>
      <c r="Q201" s="343">
        <v>6460762.4800000004</v>
      </c>
      <c r="R201" s="343">
        <v>6905246.0776190525</v>
      </c>
      <c r="S201" s="338">
        <v>1</v>
      </c>
      <c r="T201" s="340">
        <v>5.967927045362087E-2</v>
      </c>
      <c r="U201" s="340">
        <v>0.77148557743560642</v>
      </c>
      <c r="V201" s="340">
        <v>6.3764022242158491E-2</v>
      </c>
      <c r="W201" s="340">
        <v>0.62510062798475063</v>
      </c>
      <c r="X201" s="340">
        <v>9.8328936943589129E-2</v>
      </c>
      <c r="Y201" s="340">
        <v>0.7456461913319925</v>
      </c>
      <c r="Z201" s="340">
        <v>0.14438539981287146</v>
      </c>
      <c r="AA201" s="340">
        <v>0.82073342058824628</v>
      </c>
      <c r="AB201" s="340">
        <v>2.1498032751792788E-2</v>
      </c>
      <c r="AC201" s="344">
        <v>-1.6327408692923959</v>
      </c>
      <c r="AD201" s="482">
        <v>0</v>
      </c>
      <c r="AE201" s="341" t="s">
        <v>2142</v>
      </c>
      <c r="AF201" s="341" t="s">
        <v>761</v>
      </c>
      <c r="AG201" s="345" t="s">
        <v>761</v>
      </c>
      <c r="AH201" s="345" t="s">
        <v>2110</v>
      </c>
      <c r="AI201" s="345">
        <v>1000</v>
      </c>
      <c r="AJ201" s="345">
        <v>1000</v>
      </c>
      <c r="AK201" s="345">
        <v>1000</v>
      </c>
      <c r="AL201" s="608">
        <v>1.2500000000000001E-2</v>
      </c>
      <c r="AM201" s="608">
        <v>0.2</v>
      </c>
      <c r="AN201" s="340" t="s">
        <v>64</v>
      </c>
      <c r="AO201" s="338" t="s">
        <v>1323</v>
      </c>
      <c r="AP201" s="341" t="s">
        <v>13</v>
      </c>
      <c r="AQ201" s="347" t="s">
        <v>668</v>
      </c>
      <c r="AR201" s="340" t="s">
        <v>34</v>
      </c>
      <c r="AS201" s="340" t="s">
        <v>34</v>
      </c>
      <c r="AT201" s="340"/>
      <c r="AW201" s="597"/>
      <c r="AX201" s="597"/>
      <c r="AY201" s="598"/>
      <c r="AZ201" s="598"/>
      <c r="BA201" s="598"/>
      <c r="BB201" s="599"/>
      <c r="BC201" s="598"/>
      <c r="BD201" s="598"/>
      <c r="BE201" s="598"/>
      <c r="BF201" s="598"/>
      <c r="BG201" s="599"/>
      <c r="BH201" s="599"/>
      <c r="BI201" s="600"/>
      <c r="BJ201" s="600"/>
      <c r="BK201" s="600"/>
      <c r="BL201" s="599"/>
      <c r="BM201" s="599"/>
      <c r="BN201" s="599"/>
      <c r="BO201" s="599"/>
      <c r="BP201" s="599"/>
      <c r="BQ201" s="599"/>
      <c r="BR201" s="599"/>
      <c r="BS201" s="599"/>
      <c r="BT201" s="602"/>
      <c r="BU201" s="603"/>
      <c r="BV201" s="601"/>
      <c r="BW201" s="604"/>
    </row>
    <row r="202" spans="2:75" ht="15.75" customHeight="1">
      <c r="B202" s="334" t="s">
        <v>781</v>
      </c>
      <c r="C202" s="335">
        <v>17627210000107</v>
      </c>
      <c r="D202" s="336" t="s">
        <v>11</v>
      </c>
      <c r="E202" s="336" t="s">
        <v>620</v>
      </c>
      <c r="F202" s="336" t="s">
        <v>663</v>
      </c>
      <c r="G202" s="337" t="s">
        <v>738</v>
      </c>
      <c r="H202" s="337" t="s">
        <v>34</v>
      </c>
      <c r="I202" s="337"/>
      <c r="J202" s="337" t="s">
        <v>608</v>
      </c>
      <c r="K202" s="338" t="s">
        <v>48</v>
      </c>
      <c r="L202" s="339"/>
      <c r="M202" s="339" t="s">
        <v>1411</v>
      </c>
      <c r="N202" s="338">
        <v>375322</v>
      </c>
      <c r="O202" s="338" t="s">
        <v>1320</v>
      </c>
      <c r="P202" s="342">
        <v>41460</v>
      </c>
      <c r="Q202" s="343">
        <v>166153255.49000001</v>
      </c>
      <c r="R202" s="343">
        <v>173232125.05115083</v>
      </c>
      <c r="S202" s="338">
        <v>1</v>
      </c>
      <c r="T202" s="340">
        <v>8.2298965477876518E-2</v>
      </c>
      <c r="U202" s="340">
        <v>1.0638947899571782</v>
      </c>
      <c r="V202" s="340">
        <v>0.11011465859230785</v>
      </c>
      <c r="W202" s="340">
        <v>1.0794918484748333</v>
      </c>
      <c r="X202" s="340">
        <v>0.15111685549501574</v>
      </c>
      <c r="Y202" s="340">
        <v>1.1459465671897726</v>
      </c>
      <c r="Z202" s="340">
        <v>0.19365280596030665</v>
      </c>
      <c r="AA202" s="340">
        <v>1.1007853290450611</v>
      </c>
      <c r="AB202" s="340">
        <v>1.6564605559546131E-3</v>
      </c>
      <c r="AC202" s="344">
        <v>4.4276665221036069</v>
      </c>
      <c r="AD202" s="482">
        <v>23225882000199</v>
      </c>
      <c r="AE202" s="341" t="s">
        <v>2154</v>
      </c>
      <c r="AF202" s="341" t="s">
        <v>2106</v>
      </c>
      <c r="AG202" s="345" t="s">
        <v>1427</v>
      </c>
      <c r="AH202" s="345" t="s">
        <v>2107</v>
      </c>
      <c r="AI202" s="345">
        <v>1000</v>
      </c>
      <c r="AJ202" s="345">
        <v>1000</v>
      </c>
      <c r="AK202" s="345">
        <v>1000</v>
      </c>
      <c r="AL202" s="608">
        <v>5.0000000000000001E-3</v>
      </c>
      <c r="AM202" s="608">
        <v>0.15</v>
      </c>
      <c r="AN202" s="340" t="s">
        <v>34</v>
      </c>
      <c r="AO202" s="338" t="s">
        <v>1323</v>
      </c>
      <c r="AP202" s="341" t="s">
        <v>11</v>
      </c>
      <c r="AQ202" s="347" t="s">
        <v>675</v>
      </c>
      <c r="AR202" s="340" t="s">
        <v>34</v>
      </c>
      <c r="AS202" s="340" t="s">
        <v>34</v>
      </c>
      <c r="AT202" s="340"/>
      <c r="AW202" s="597"/>
      <c r="AX202" s="597"/>
      <c r="AY202" s="598"/>
      <c r="AZ202" s="598"/>
      <c r="BA202" s="598"/>
      <c r="BB202" s="599"/>
      <c r="BC202" s="598"/>
      <c r="BD202" s="598"/>
      <c r="BE202" s="598"/>
      <c r="BF202" s="598"/>
      <c r="BG202" s="599"/>
      <c r="BH202" s="599"/>
      <c r="BI202" s="600"/>
      <c r="BJ202" s="600"/>
      <c r="BK202" s="600"/>
      <c r="BL202" s="599"/>
      <c r="BM202" s="599"/>
      <c r="BN202" s="599"/>
      <c r="BO202" s="599"/>
      <c r="BP202" s="599"/>
      <c r="BQ202" s="599"/>
      <c r="BR202" s="599"/>
      <c r="BS202" s="599"/>
      <c r="BT202" s="602"/>
      <c r="BU202" s="603"/>
      <c r="BV202" s="601"/>
      <c r="BW202" s="604"/>
    </row>
    <row r="203" spans="2:75" ht="15.75" customHeight="1">
      <c r="B203" s="334" t="s">
        <v>787</v>
      </c>
      <c r="C203" s="335">
        <v>23556185000110</v>
      </c>
      <c r="D203" s="336" t="s">
        <v>11</v>
      </c>
      <c r="E203" s="336" t="s">
        <v>620</v>
      </c>
      <c r="F203" s="336" t="s">
        <v>663</v>
      </c>
      <c r="G203" s="337" t="s">
        <v>738</v>
      </c>
      <c r="H203" s="337" t="s">
        <v>34</v>
      </c>
      <c r="I203" s="337"/>
      <c r="J203" s="337" t="s">
        <v>608</v>
      </c>
      <c r="K203" s="338" t="s">
        <v>48</v>
      </c>
      <c r="L203" s="339"/>
      <c r="M203" s="339" t="s">
        <v>34</v>
      </c>
      <c r="N203" s="338">
        <v>412449</v>
      </c>
      <c r="O203" s="338" t="s">
        <v>1320</v>
      </c>
      <c r="P203" s="342">
        <v>42349</v>
      </c>
      <c r="Q203" s="343">
        <v>2945408411.1500001</v>
      </c>
      <c r="R203" s="343">
        <v>2559284001.9100413</v>
      </c>
      <c r="S203" s="338">
        <v>1</v>
      </c>
      <c r="T203" s="340">
        <v>8.4438826907685893E-2</v>
      </c>
      <c r="U203" s="340">
        <v>1.0915571963214052</v>
      </c>
      <c r="V203" s="340">
        <v>0.11345599280493701</v>
      </c>
      <c r="W203" s="340">
        <v>1.1122480962957315</v>
      </c>
      <c r="X203" s="340">
        <v>0.17237983815575442</v>
      </c>
      <c r="Y203" s="340">
        <v>1.3071876273512766</v>
      </c>
      <c r="Z203" s="340">
        <v>0.17156283109520931</v>
      </c>
      <c r="AA203" s="340">
        <v>0.97521875060127916</v>
      </c>
      <c r="AB203" s="340">
        <v>1.7446514852788449E-3</v>
      </c>
      <c r="AC203" s="344">
        <v>5.9272856670421392</v>
      </c>
      <c r="AD203" s="482">
        <v>23556204000109</v>
      </c>
      <c r="AE203" s="341" t="s">
        <v>2161</v>
      </c>
      <c r="AF203" s="341" t="s">
        <v>2115</v>
      </c>
      <c r="AG203" s="345" t="s">
        <v>1428</v>
      </c>
      <c r="AH203" s="345" t="s">
        <v>2110</v>
      </c>
      <c r="AI203" s="345">
        <v>5000</v>
      </c>
      <c r="AJ203" s="345">
        <v>2500</v>
      </c>
      <c r="AK203" s="345">
        <v>5000</v>
      </c>
      <c r="AL203" s="608">
        <v>4.0000000000000001E-3</v>
      </c>
      <c r="AM203" s="608" t="s">
        <v>34</v>
      </c>
      <c r="AN203" s="340" t="s">
        <v>64</v>
      </c>
      <c r="AO203" s="338" t="s">
        <v>1323</v>
      </c>
      <c r="AP203" s="341" t="s">
        <v>11</v>
      </c>
      <c r="AQ203" s="347" t="s">
        <v>669</v>
      </c>
      <c r="AR203" s="340">
        <v>1.08E-3</v>
      </c>
      <c r="AS203" s="340">
        <v>1.08E-3</v>
      </c>
      <c r="AT203" s="340"/>
      <c r="AW203" s="597"/>
      <c r="AX203" s="597"/>
      <c r="AY203" s="598"/>
      <c r="AZ203" s="598"/>
      <c r="BA203" s="598"/>
      <c r="BB203" s="599"/>
      <c r="BC203" s="598"/>
      <c r="BD203" s="598"/>
      <c r="BE203" s="598"/>
      <c r="BF203" s="598"/>
      <c r="BG203" s="599"/>
      <c r="BH203" s="599"/>
      <c r="BI203" s="600"/>
      <c r="BJ203" s="600"/>
      <c r="BK203" s="600"/>
      <c r="BL203" s="599"/>
      <c r="BM203" s="599"/>
      <c r="BN203" s="599"/>
      <c r="BO203" s="599"/>
      <c r="BP203" s="599"/>
      <c r="BQ203" s="599"/>
      <c r="BR203" s="599"/>
      <c r="BS203" s="599"/>
      <c r="BT203" s="602"/>
      <c r="BU203" s="603"/>
      <c r="BV203" s="601"/>
      <c r="BW203" s="604"/>
    </row>
    <row r="204" spans="2:75" ht="15.75" customHeight="1">
      <c r="B204" s="334" t="s">
        <v>1375</v>
      </c>
      <c r="C204" s="335">
        <v>16599968000116</v>
      </c>
      <c r="D204" s="336" t="s">
        <v>11</v>
      </c>
      <c r="E204" s="336" t="s">
        <v>620</v>
      </c>
      <c r="F204" s="336" t="s">
        <v>663</v>
      </c>
      <c r="G204" s="337" t="s">
        <v>738</v>
      </c>
      <c r="H204" s="337" t="s">
        <v>34</v>
      </c>
      <c r="I204" s="337"/>
      <c r="J204" s="337" t="s">
        <v>608</v>
      </c>
      <c r="K204" s="338" t="s">
        <v>48</v>
      </c>
      <c r="L204" s="339"/>
      <c r="M204" s="339" t="s">
        <v>34</v>
      </c>
      <c r="N204" s="338">
        <v>314331</v>
      </c>
      <c r="O204" s="338" t="s">
        <v>1320</v>
      </c>
      <c r="P204" s="342">
        <v>41172</v>
      </c>
      <c r="Q204" s="343">
        <v>29261872.57</v>
      </c>
      <c r="R204" s="343">
        <v>61767361.294523828</v>
      </c>
      <c r="S204" s="338">
        <v>1</v>
      </c>
      <c r="T204" s="340">
        <v>5.6608086839499805E-2</v>
      </c>
      <c r="U204" s="340">
        <v>0.73178378741804417</v>
      </c>
      <c r="V204" s="340">
        <v>7.0502911527797973E-2</v>
      </c>
      <c r="W204" s="340">
        <v>0.69116427604595776</v>
      </c>
      <c r="X204" s="340">
        <v>6.7193390385681173E-2</v>
      </c>
      <c r="Y204" s="340">
        <v>0.50953968568286745</v>
      </c>
      <c r="Z204" s="340">
        <v>0.12786458418514046</v>
      </c>
      <c r="AA204" s="340">
        <v>0.72682374870571109</v>
      </c>
      <c r="AB204" s="340">
        <v>1.4664445129234574E-2</v>
      </c>
      <c r="AC204" s="344">
        <v>-1.9712467031433543</v>
      </c>
      <c r="AD204" s="482">
        <v>16802143000157</v>
      </c>
      <c r="AE204" s="341" t="s">
        <v>2161</v>
      </c>
      <c r="AF204" s="341" t="s">
        <v>2112</v>
      </c>
      <c r="AG204" s="345" t="s">
        <v>719</v>
      </c>
      <c r="AH204" s="345" t="s">
        <v>2110</v>
      </c>
      <c r="AI204" s="345">
        <v>1000</v>
      </c>
      <c r="AJ204" s="345">
        <v>1000</v>
      </c>
      <c r="AK204" s="345">
        <v>1000</v>
      </c>
      <c r="AL204" s="340">
        <v>0.01</v>
      </c>
      <c r="AM204" s="340">
        <v>0.2</v>
      </c>
      <c r="AN204" s="340" t="s">
        <v>64</v>
      </c>
      <c r="AO204" s="338" t="s">
        <v>1323</v>
      </c>
      <c r="AP204" s="341" t="s">
        <v>11</v>
      </c>
      <c r="AQ204" s="347" t="s">
        <v>669</v>
      </c>
      <c r="AR204" s="340">
        <v>2.5000000000000001E-3</v>
      </c>
      <c r="AS204" s="340">
        <v>2.5000000000000001E-3</v>
      </c>
      <c r="AT204" s="340"/>
      <c r="AW204" s="597"/>
      <c r="AX204" s="597"/>
      <c r="AY204" s="598"/>
      <c r="AZ204" s="598"/>
      <c r="BA204" s="598"/>
      <c r="BB204" s="599"/>
      <c r="BC204" s="598"/>
      <c r="BD204" s="598"/>
      <c r="BE204" s="598"/>
      <c r="BF204" s="598"/>
      <c r="BG204" s="599"/>
      <c r="BH204" s="599"/>
      <c r="BI204" s="600"/>
      <c r="BJ204" s="600"/>
      <c r="BK204" s="600"/>
      <c r="BL204" s="210"/>
      <c r="BM204" s="599"/>
      <c r="BN204" s="599"/>
      <c r="BO204" s="599"/>
      <c r="BP204" s="599"/>
      <c r="BQ204" s="599"/>
      <c r="BR204" s="599"/>
      <c r="BS204" s="599"/>
      <c r="BT204" s="602"/>
      <c r="BU204" s="603"/>
      <c r="BV204" s="601"/>
      <c r="BW204" s="604"/>
    </row>
    <row r="205" spans="2:75" ht="15.75" customHeight="1">
      <c r="B205" s="334" t="s">
        <v>811</v>
      </c>
      <c r="C205" s="335">
        <v>2539921000152</v>
      </c>
      <c r="D205" s="336" t="s">
        <v>11</v>
      </c>
      <c r="E205" s="336" t="s">
        <v>620</v>
      </c>
      <c r="F205" s="336" t="s">
        <v>663</v>
      </c>
      <c r="G205" s="337" t="s">
        <v>738</v>
      </c>
      <c r="H205" s="337" t="s">
        <v>34</v>
      </c>
      <c r="I205" s="337" t="s">
        <v>1303</v>
      </c>
      <c r="J205" s="337" t="s">
        <v>608</v>
      </c>
      <c r="K205" s="338" t="s">
        <v>48</v>
      </c>
      <c r="L205" s="339"/>
      <c r="M205" s="339" t="s">
        <v>34</v>
      </c>
      <c r="N205" s="338">
        <v>56448</v>
      </c>
      <c r="O205" s="338" t="s">
        <v>1320</v>
      </c>
      <c r="P205" s="342">
        <v>35971</v>
      </c>
      <c r="Q205" s="343">
        <v>200613335.31</v>
      </c>
      <c r="R205" s="343">
        <v>245201934.37575376</v>
      </c>
      <c r="S205" s="338">
        <v>1</v>
      </c>
      <c r="T205" s="340">
        <v>7.9533301100455533E-2</v>
      </c>
      <c r="U205" s="340">
        <v>1.0281425067441006</v>
      </c>
      <c r="V205" s="340">
        <v>0.10325257352867023</v>
      </c>
      <c r="W205" s="340">
        <v>1.0122204698551733</v>
      </c>
      <c r="X205" s="340">
        <v>0.13257337687783255</v>
      </c>
      <c r="Y205" s="340">
        <v>1.0053280002171499</v>
      </c>
      <c r="Z205" s="340">
        <v>0.18292153592415095</v>
      </c>
      <c r="AA205" s="340">
        <v>1.0397853112077653</v>
      </c>
      <c r="AB205" s="340">
        <v>7.5372799731017182E-3</v>
      </c>
      <c r="AC205" s="344">
        <v>0.15364609590869749</v>
      </c>
      <c r="AD205" s="482">
        <v>0</v>
      </c>
      <c r="AE205" s="341" t="s">
        <v>2125</v>
      </c>
      <c r="AF205" s="341" t="s">
        <v>728</v>
      </c>
      <c r="AG205" s="345" t="s">
        <v>728</v>
      </c>
      <c r="AH205" s="345" t="s">
        <v>2110</v>
      </c>
      <c r="AI205" s="345">
        <v>300</v>
      </c>
      <c r="AJ205" s="345">
        <v>100</v>
      </c>
      <c r="AK205" s="345">
        <v>100</v>
      </c>
      <c r="AL205" s="340">
        <v>5.1999999999999998E-3</v>
      </c>
      <c r="AM205" s="340" t="s">
        <v>34</v>
      </c>
      <c r="AN205" s="340" t="s">
        <v>34</v>
      </c>
      <c r="AO205" s="338" t="s">
        <v>1323</v>
      </c>
      <c r="AP205" s="341" t="s">
        <v>11</v>
      </c>
      <c r="AQ205" s="347" t="s">
        <v>662</v>
      </c>
      <c r="AR205" s="340">
        <v>1.6639999999999999E-3</v>
      </c>
      <c r="AS205" s="340">
        <v>1.6639999999999999E-3</v>
      </c>
      <c r="AT205" s="340"/>
      <c r="AW205" s="597"/>
      <c r="AX205" s="597"/>
      <c r="AY205" s="598"/>
      <c r="AZ205" s="598"/>
      <c r="BA205" s="598"/>
      <c r="BB205" s="599"/>
      <c r="BC205" s="598"/>
      <c r="BD205" s="598"/>
      <c r="BE205" s="598"/>
      <c r="BF205" s="598"/>
      <c r="BG205" s="599"/>
      <c r="BH205" s="599"/>
      <c r="BI205" s="600"/>
      <c r="BJ205" s="600"/>
      <c r="BK205" s="600"/>
      <c r="BL205" s="210"/>
      <c r="BM205" s="599"/>
      <c r="BN205" s="599"/>
      <c r="BO205" s="599"/>
      <c r="BP205" s="599"/>
      <c r="BQ205" s="599"/>
      <c r="BR205" s="599"/>
      <c r="BS205" s="599"/>
      <c r="BT205" s="602"/>
      <c r="BU205" s="603"/>
      <c r="BV205" s="601"/>
      <c r="BW205" s="604"/>
    </row>
    <row r="206" spans="2:75" ht="15.75" customHeight="1">
      <c r="B206" s="334" t="s">
        <v>813</v>
      </c>
      <c r="C206" s="335">
        <v>5862906000139</v>
      </c>
      <c r="D206" s="336" t="s">
        <v>11</v>
      </c>
      <c r="E206" s="336" t="s">
        <v>620</v>
      </c>
      <c r="F206" s="336" t="s">
        <v>663</v>
      </c>
      <c r="G206" s="337" t="s">
        <v>738</v>
      </c>
      <c r="H206" s="337" t="s">
        <v>34</v>
      </c>
      <c r="I206" s="337"/>
      <c r="J206" s="337" t="s">
        <v>608</v>
      </c>
      <c r="K206" s="338" t="s">
        <v>48</v>
      </c>
      <c r="L206" s="339"/>
      <c r="M206" s="339" t="s">
        <v>34</v>
      </c>
      <c r="N206" s="338">
        <v>143529</v>
      </c>
      <c r="O206" s="338" t="s">
        <v>1320</v>
      </c>
      <c r="P206" s="342">
        <v>38502</v>
      </c>
      <c r="Q206" s="343">
        <v>408124332.89999998</v>
      </c>
      <c r="R206" s="343">
        <v>476743191.26055598</v>
      </c>
      <c r="S206" s="338">
        <v>1</v>
      </c>
      <c r="T206" s="340">
        <v>8.3387587799053753E-2</v>
      </c>
      <c r="U206" s="340">
        <v>1.0779676231818303</v>
      </c>
      <c r="V206" s="340">
        <v>0.11272098923649243</v>
      </c>
      <c r="W206" s="340">
        <v>1.1050426036676024</v>
      </c>
      <c r="X206" s="340">
        <v>0.15309574276991267</v>
      </c>
      <c r="Y206" s="340">
        <v>1.1609528288810667</v>
      </c>
      <c r="Z206" s="340">
        <v>0.18199696102350216</v>
      </c>
      <c r="AA206" s="340">
        <v>1.0345297277361472</v>
      </c>
      <c r="AB206" s="340">
        <v>1.6326311324063381E-3</v>
      </c>
      <c r="AC206" s="344">
        <v>5.9292331292113847</v>
      </c>
      <c r="AD206" s="482">
        <v>0</v>
      </c>
      <c r="AE206" s="341" t="s">
        <v>2125</v>
      </c>
      <c r="AF206" s="341" t="s">
        <v>728</v>
      </c>
      <c r="AG206" s="345" t="s">
        <v>728</v>
      </c>
      <c r="AH206" s="345" t="s">
        <v>2110</v>
      </c>
      <c r="AI206" s="345">
        <v>5000</v>
      </c>
      <c r="AJ206" s="345">
        <v>200</v>
      </c>
      <c r="AK206" s="345">
        <v>0</v>
      </c>
      <c r="AL206" s="340">
        <v>3.4000000000000002E-3</v>
      </c>
      <c r="AM206" s="340" t="s">
        <v>34</v>
      </c>
      <c r="AN206" s="340" t="s">
        <v>34</v>
      </c>
      <c r="AO206" s="338" t="s">
        <v>1323</v>
      </c>
      <c r="AP206" s="341" t="s">
        <v>11</v>
      </c>
      <c r="AQ206" s="347" t="s">
        <v>662</v>
      </c>
      <c r="AR206" s="340">
        <v>1.088E-3</v>
      </c>
      <c r="AS206" s="340">
        <v>1.088E-3</v>
      </c>
      <c r="AT206" s="340"/>
      <c r="AW206" s="597"/>
      <c r="AX206" s="597"/>
      <c r="AY206" s="598"/>
      <c r="AZ206" s="598"/>
      <c r="BA206" s="598"/>
      <c r="BB206" s="599"/>
      <c r="BC206" s="598"/>
      <c r="BD206" s="598"/>
      <c r="BE206" s="598"/>
      <c r="BF206" s="598"/>
      <c r="BG206" s="599"/>
      <c r="BH206" s="599"/>
      <c r="BI206" s="600"/>
      <c r="BJ206" s="600"/>
      <c r="BK206" s="600"/>
      <c r="BL206" s="210"/>
      <c r="BM206" s="599"/>
      <c r="BN206" s="599"/>
      <c r="BO206" s="599"/>
      <c r="BP206" s="599"/>
      <c r="BQ206" s="599"/>
      <c r="BR206" s="599"/>
      <c r="BS206" s="599"/>
      <c r="BT206" s="602"/>
      <c r="BU206" s="603"/>
      <c r="BV206" s="601"/>
      <c r="BW206" s="604"/>
    </row>
    <row r="207" spans="2:75" ht="15.75" customHeight="1">
      <c r="B207" s="334" t="s">
        <v>138</v>
      </c>
      <c r="C207" s="335">
        <v>15350679000116</v>
      </c>
      <c r="D207" s="336" t="s">
        <v>11</v>
      </c>
      <c r="E207" s="336" t="s">
        <v>620</v>
      </c>
      <c r="F207" s="336" t="s">
        <v>663</v>
      </c>
      <c r="G207" s="337" t="s">
        <v>738</v>
      </c>
      <c r="H207" s="337" t="s">
        <v>34</v>
      </c>
      <c r="I207" s="337" t="s">
        <v>1303</v>
      </c>
      <c r="J207" s="337" t="s">
        <v>608</v>
      </c>
      <c r="K207" s="338" t="s">
        <v>48</v>
      </c>
      <c r="L207" s="339"/>
      <c r="M207" s="339" t="s">
        <v>1411</v>
      </c>
      <c r="N207" s="338">
        <v>305121</v>
      </c>
      <c r="O207" s="338" t="s">
        <v>1320</v>
      </c>
      <c r="P207" s="342">
        <v>41058</v>
      </c>
      <c r="Q207" s="343">
        <v>250220906.84</v>
      </c>
      <c r="R207" s="343">
        <v>219649515.07746032</v>
      </c>
      <c r="S207" s="338">
        <v>1</v>
      </c>
      <c r="T207" s="340">
        <v>8.0638838689314873E-2</v>
      </c>
      <c r="U207" s="340">
        <v>1.0424340069356242</v>
      </c>
      <c r="V207" s="340">
        <v>0.10717533783403033</v>
      </c>
      <c r="W207" s="340">
        <v>1.0506766767331566</v>
      </c>
      <c r="X207" s="340">
        <v>0.14400042693018356</v>
      </c>
      <c r="Y207" s="340">
        <v>1.0919813966083238</v>
      </c>
      <c r="Z207" s="340">
        <v>0.16263068153856475</v>
      </c>
      <c r="AA207" s="340">
        <v>0.92444551682326703</v>
      </c>
      <c r="AB207" s="340">
        <v>1.564646651573355E-3</v>
      </c>
      <c r="AC207" s="344">
        <v>2.9922076980516374</v>
      </c>
      <c r="AD207" s="482">
        <v>0</v>
      </c>
      <c r="AE207" s="341" t="s">
        <v>2180</v>
      </c>
      <c r="AF207" s="341" t="s">
        <v>2115</v>
      </c>
      <c r="AG207" s="345" t="s">
        <v>1428</v>
      </c>
      <c r="AH207" s="345" t="s">
        <v>2110</v>
      </c>
      <c r="AI207" s="345">
        <v>3000</v>
      </c>
      <c r="AJ207" s="345">
        <v>100</v>
      </c>
      <c r="AK207" s="345">
        <v>100</v>
      </c>
      <c r="AL207" s="340">
        <v>2.5000000000000001E-3</v>
      </c>
      <c r="AM207" s="340" t="s">
        <v>34</v>
      </c>
      <c r="AN207" s="340" t="s">
        <v>64</v>
      </c>
      <c r="AO207" s="338" t="s">
        <v>1323</v>
      </c>
      <c r="AP207" s="341" t="s">
        <v>11</v>
      </c>
      <c r="AQ207" s="347" t="s">
        <v>669</v>
      </c>
      <c r="AR207" s="340">
        <v>6.2500000000000001E-4</v>
      </c>
      <c r="AS207" s="340">
        <v>6.2500000000000001E-4</v>
      </c>
      <c r="AT207" s="340"/>
      <c r="AW207" s="597"/>
      <c r="AX207" s="597"/>
      <c r="AY207" s="598"/>
      <c r="AZ207" s="598"/>
      <c r="BA207" s="598"/>
      <c r="BB207" s="599"/>
      <c r="BC207" s="598"/>
      <c r="BD207" s="598"/>
      <c r="BE207" s="598"/>
      <c r="BF207" s="598"/>
      <c r="BG207" s="599"/>
      <c r="BH207" s="599"/>
      <c r="BI207" s="600"/>
      <c r="BJ207" s="600"/>
      <c r="BK207" s="600"/>
      <c r="BL207" s="210"/>
      <c r="BM207" s="599"/>
      <c r="BN207" s="599"/>
      <c r="BO207" s="599"/>
      <c r="BP207" s="599"/>
      <c r="BQ207" s="599"/>
      <c r="BR207" s="599"/>
      <c r="BS207" s="599"/>
      <c r="BT207" s="602"/>
      <c r="BU207" s="603"/>
      <c r="BV207" s="601"/>
      <c r="BW207" s="604"/>
    </row>
    <row r="208" spans="2:75" ht="15.75" customHeight="1">
      <c r="B208" s="334" t="s">
        <v>881</v>
      </c>
      <c r="C208" s="335">
        <v>22344843000148</v>
      </c>
      <c r="D208" s="336" t="s">
        <v>11</v>
      </c>
      <c r="E208" s="336" t="s">
        <v>620</v>
      </c>
      <c r="F208" s="336" t="s">
        <v>663</v>
      </c>
      <c r="G208" s="337" t="s">
        <v>738</v>
      </c>
      <c r="H208" s="337" t="s">
        <v>34</v>
      </c>
      <c r="I208" s="337"/>
      <c r="J208" s="337" t="s">
        <v>608</v>
      </c>
      <c r="K208" s="338" t="s">
        <v>48</v>
      </c>
      <c r="L208" s="339"/>
      <c r="M208" s="339" t="s">
        <v>34</v>
      </c>
      <c r="N208" s="338">
        <v>412570</v>
      </c>
      <c r="O208" s="338" t="s">
        <v>1320</v>
      </c>
      <c r="P208" s="342">
        <v>42338</v>
      </c>
      <c r="Q208" s="343">
        <v>117397988.31</v>
      </c>
      <c r="R208" s="343">
        <v>104405714.34515879</v>
      </c>
      <c r="S208" s="338">
        <v>1</v>
      </c>
      <c r="T208" s="340">
        <v>8.9309748506498421E-2</v>
      </c>
      <c r="U208" s="340">
        <v>1.154524550542396</v>
      </c>
      <c r="V208" s="340">
        <v>0.12408449565726642</v>
      </c>
      <c r="W208" s="340">
        <v>1.2164429631486593</v>
      </c>
      <c r="X208" s="340">
        <v>0.1603520015519424</v>
      </c>
      <c r="Y208" s="340">
        <v>1.2159783574011587</v>
      </c>
      <c r="Z208" s="340">
        <v>0.16773865972328661</v>
      </c>
      <c r="AA208" s="340">
        <v>0.95348092077179825</v>
      </c>
      <c r="AB208" s="340">
        <v>5.9410408538221205E-3</v>
      </c>
      <c r="AC208" s="344">
        <v>3.343109521396245</v>
      </c>
      <c r="AD208" s="482">
        <v>23225888000166</v>
      </c>
      <c r="AE208" s="341" t="s">
        <v>2190</v>
      </c>
      <c r="AF208" s="341" t="s">
        <v>2106</v>
      </c>
      <c r="AG208" s="345" t="s">
        <v>1427</v>
      </c>
      <c r="AH208" s="345" t="s">
        <v>2110</v>
      </c>
      <c r="AI208" s="345">
        <v>100</v>
      </c>
      <c r="AJ208" s="345">
        <v>0</v>
      </c>
      <c r="AK208" s="345">
        <v>0</v>
      </c>
      <c r="AL208" s="340">
        <v>5.0000000000000001E-3</v>
      </c>
      <c r="AM208" s="340" t="s">
        <v>34</v>
      </c>
      <c r="AN208" s="340" t="s">
        <v>34</v>
      </c>
      <c r="AO208" s="338" t="s">
        <v>1323</v>
      </c>
      <c r="AP208" s="341" t="s">
        <v>11</v>
      </c>
      <c r="AQ208" s="347" t="s">
        <v>669</v>
      </c>
      <c r="AR208" s="340">
        <v>1.1666666666666665E-3</v>
      </c>
      <c r="AS208" s="340">
        <v>1.1666666666666665E-3</v>
      </c>
      <c r="AT208" s="340"/>
      <c r="AW208" s="597"/>
      <c r="AX208" s="597"/>
      <c r="AY208" s="598"/>
      <c r="AZ208" s="598"/>
      <c r="BA208" s="598"/>
      <c r="BB208" s="599"/>
      <c r="BC208" s="598"/>
      <c r="BD208" s="598"/>
      <c r="BE208" s="598"/>
      <c r="BF208" s="598"/>
      <c r="BG208" s="599"/>
      <c r="BH208" s="599"/>
      <c r="BI208" s="600"/>
      <c r="BJ208" s="600"/>
      <c r="BK208" s="600"/>
      <c r="BL208" s="210"/>
      <c r="BM208" s="599"/>
      <c r="BN208" s="599"/>
      <c r="BO208" s="599"/>
      <c r="BP208" s="599"/>
      <c r="BQ208" s="599"/>
      <c r="BR208" s="599"/>
      <c r="BS208" s="599"/>
      <c r="BT208" s="602"/>
      <c r="BU208" s="603"/>
      <c r="BV208" s="601"/>
      <c r="BW208" s="604"/>
    </row>
    <row r="209" spans="2:75" ht="15.75" customHeight="1">
      <c r="B209" s="334" t="s">
        <v>1386</v>
      </c>
      <c r="C209" s="335">
        <v>836263000135</v>
      </c>
      <c r="D209" s="336" t="s">
        <v>11</v>
      </c>
      <c r="E209" s="336" t="s">
        <v>620</v>
      </c>
      <c r="F209" s="336" t="s">
        <v>663</v>
      </c>
      <c r="G209" s="337" t="s">
        <v>738</v>
      </c>
      <c r="H209" s="337" t="s">
        <v>34</v>
      </c>
      <c r="I209" s="337" t="s">
        <v>1303</v>
      </c>
      <c r="J209" s="337" t="s">
        <v>608</v>
      </c>
      <c r="K209" s="338" t="s">
        <v>48</v>
      </c>
      <c r="L209" s="339"/>
      <c r="M209" s="339" t="s">
        <v>34</v>
      </c>
      <c r="N209" s="338">
        <v>180734</v>
      </c>
      <c r="O209" s="338" t="s">
        <v>1320</v>
      </c>
      <c r="P209" s="342">
        <v>34988</v>
      </c>
      <c r="Q209" s="343">
        <v>137396061.59999999</v>
      </c>
      <c r="R209" s="343">
        <v>173615102.74011922</v>
      </c>
      <c r="S209" s="338">
        <v>1</v>
      </c>
      <c r="T209" s="340">
        <v>7.4184519539845839E-2</v>
      </c>
      <c r="U209" s="340">
        <v>0.95899776352759669</v>
      </c>
      <c r="V209" s="340">
        <v>0.10251580226900314</v>
      </c>
      <c r="W209" s="340">
        <v>1.0049976479423721</v>
      </c>
      <c r="X209" s="340">
        <v>0.13423306747868868</v>
      </c>
      <c r="Y209" s="340">
        <v>1.0179137355437491</v>
      </c>
      <c r="Z209" s="340">
        <v>0.16750117797983766</v>
      </c>
      <c r="AA209" s="340">
        <v>0.95213099755324071</v>
      </c>
      <c r="AB209" s="340">
        <v>6.6447415356422658E-3</v>
      </c>
      <c r="AC209" s="344">
        <v>7.2760139471334986E-2</v>
      </c>
      <c r="AD209" s="482">
        <v>0</v>
      </c>
      <c r="AE209" s="341" t="s">
        <v>469</v>
      </c>
      <c r="AF209" s="341" t="s">
        <v>469</v>
      </c>
      <c r="AG209" s="345" t="s">
        <v>469</v>
      </c>
      <c r="AH209" s="345" t="s">
        <v>2110</v>
      </c>
      <c r="AI209" s="345">
        <v>1000</v>
      </c>
      <c r="AJ209" s="345">
        <v>1000</v>
      </c>
      <c r="AK209" s="345">
        <v>1000</v>
      </c>
      <c r="AL209" s="340">
        <v>5.0000000000000001E-3</v>
      </c>
      <c r="AM209" s="340">
        <v>0.2</v>
      </c>
      <c r="AN209" s="340" t="s">
        <v>64</v>
      </c>
      <c r="AO209" s="338" t="s">
        <v>1323</v>
      </c>
      <c r="AP209" s="341" t="s">
        <v>11</v>
      </c>
      <c r="AQ209" s="347" t="s">
        <v>669</v>
      </c>
      <c r="AR209" s="340">
        <v>1.5E-3</v>
      </c>
      <c r="AS209" s="340">
        <v>1.5E-3</v>
      </c>
      <c r="AT209" s="340"/>
      <c r="AW209" s="597"/>
      <c r="AX209" s="597"/>
      <c r="AY209" s="598"/>
      <c r="AZ209" s="598"/>
      <c r="BA209" s="598"/>
      <c r="BB209" s="599"/>
      <c r="BC209" s="598"/>
      <c r="BD209" s="598"/>
      <c r="BE209" s="598"/>
      <c r="BF209" s="598"/>
      <c r="BG209" s="599"/>
      <c r="BH209" s="599"/>
      <c r="BI209" s="600"/>
      <c r="BJ209" s="600"/>
      <c r="BK209" s="600"/>
      <c r="BL209" s="210"/>
      <c r="BM209" s="599"/>
      <c r="BN209" s="599"/>
      <c r="BO209" s="599"/>
      <c r="BP209" s="599"/>
      <c r="BQ209" s="599"/>
      <c r="BR209" s="599"/>
      <c r="BS209" s="599"/>
      <c r="BT209" s="602"/>
      <c r="BU209" s="603"/>
      <c r="BV209" s="601"/>
      <c r="BW209" s="604"/>
    </row>
    <row r="210" spans="2:75" ht="15.75" customHeight="1">
      <c r="B210" s="334" t="s">
        <v>904</v>
      </c>
      <c r="C210" s="335">
        <v>10705335000169</v>
      </c>
      <c r="D210" s="336" t="s">
        <v>11</v>
      </c>
      <c r="E210" s="336" t="s">
        <v>620</v>
      </c>
      <c r="F210" s="336" t="s">
        <v>663</v>
      </c>
      <c r="G210" s="337" t="s">
        <v>738</v>
      </c>
      <c r="H210" s="337" t="s">
        <v>34</v>
      </c>
      <c r="I210" s="337"/>
      <c r="J210" s="337" t="s">
        <v>608</v>
      </c>
      <c r="K210" s="338" t="s">
        <v>48</v>
      </c>
      <c r="L210" s="339"/>
      <c r="M210" s="339" t="s">
        <v>34</v>
      </c>
      <c r="N210" s="338">
        <v>230065</v>
      </c>
      <c r="O210" s="338" t="s">
        <v>1320</v>
      </c>
      <c r="P210" s="342">
        <v>39986</v>
      </c>
      <c r="Q210" s="343">
        <v>48331756.75</v>
      </c>
      <c r="R210" s="343">
        <v>675040036.81071401</v>
      </c>
      <c r="S210" s="338">
        <v>1</v>
      </c>
      <c r="T210" s="340">
        <v>7.6418381054490281E-2</v>
      </c>
      <c r="U210" s="340">
        <v>0.98787532733555183</v>
      </c>
      <c r="V210" s="340">
        <v>9.4704625850451807E-2</v>
      </c>
      <c r="W210" s="340">
        <v>0.92842200053429813</v>
      </c>
      <c r="X210" s="340">
        <v>0.11269755605703513</v>
      </c>
      <c r="Y210" s="340">
        <v>0.85460604028050302</v>
      </c>
      <c r="Z210" s="340">
        <v>0.1736651938672984</v>
      </c>
      <c r="AA210" s="340">
        <v>0.98716926215916767</v>
      </c>
      <c r="AB210" s="340">
        <v>7.2567744291637268E-3</v>
      </c>
      <c r="AC210" s="344">
        <v>-0.91294423840405625</v>
      </c>
      <c r="AD210" s="482">
        <v>41888721000167</v>
      </c>
      <c r="AE210" s="341" t="s">
        <v>2206</v>
      </c>
      <c r="AF210" s="341" t="s">
        <v>2115</v>
      </c>
      <c r="AG210" s="345" t="s">
        <v>1428</v>
      </c>
      <c r="AH210" s="345" t="s">
        <v>2110</v>
      </c>
      <c r="AI210" s="345">
        <v>1000</v>
      </c>
      <c r="AJ210" s="345">
        <v>1000</v>
      </c>
      <c r="AK210" s="345">
        <v>1000</v>
      </c>
      <c r="AL210" s="340">
        <v>9.7199999999999995E-3</v>
      </c>
      <c r="AM210" s="340">
        <v>0.2</v>
      </c>
      <c r="AN210" s="340" t="s">
        <v>64</v>
      </c>
      <c r="AO210" s="338" t="s">
        <v>1323</v>
      </c>
      <c r="AP210" s="341" t="s">
        <v>13</v>
      </c>
      <c r="AQ210" s="347" t="s">
        <v>668</v>
      </c>
      <c r="AR210" s="340">
        <v>3.3333333333333331E-3</v>
      </c>
      <c r="AS210" s="340">
        <v>3.3333333333333331E-3</v>
      </c>
      <c r="AT210" s="340"/>
      <c r="AW210" s="597"/>
      <c r="AX210" s="597"/>
      <c r="AY210" s="598"/>
      <c r="AZ210" s="598"/>
      <c r="BA210" s="598"/>
      <c r="BB210" s="599"/>
      <c r="BC210" s="598"/>
      <c r="BD210" s="598"/>
      <c r="BE210" s="598"/>
      <c r="BF210" s="598"/>
      <c r="BG210" s="599"/>
      <c r="BH210" s="599"/>
      <c r="BI210" s="600"/>
      <c r="BJ210" s="600"/>
      <c r="BK210" s="600"/>
      <c r="BL210" s="599"/>
      <c r="BM210" s="599"/>
      <c r="BN210" s="599"/>
      <c r="BO210" s="599"/>
      <c r="BP210" s="599"/>
      <c r="BQ210" s="599"/>
      <c r="BR210" s="599"/>
      <c r="BS210" s="599"/>
      <c r="BT210" s="602"/>
      <c r="BU210" s="603"/>
      <c r="BV210" s="601"/>
      <c r="BW210" s="604"/>
    </row>
    <row r="211" spans="2:75" ht="15.75" customHeight="1">
      <c r="B211" s="334" t="s">
        <v>906</v>
      </c>
      <c r="C211" s="335">
        <v>35408329000170</v>
      </c>
      <c r="D211" s="336" t="s">
        <v>11</v>
      </c>
      <c r="E211" s="336" t="s">
        <v>620</v>
      </c>
      <c r="F211" s="336" t="s">
        <v>663</v>
      </c>
      <c r="G211" s="337" t="s">
        <v>738</v>
      </c>
      <c r="H211" s="337" t="s">
        <v>34</v>
      </c>
      <c r="I211" s="337"/>
      <c r="J211" s="337" t="s">
        <v>608</v>
      </c>
      <c r="K211" s="338" t="s">
        <v>48</v>
      </c>
      <c r="L211" s="339"/>
      <c r="M211" s="339" t="s">
        <v>34</v>
      </c>
      <c r="N211" s="338">
        <v>520901</v>
      </c>
      <c r="O211" s="338" t="s">
        <v>1320</v>
      </c>
      <c r="P211" s="342">
        <v>43826</v>
      </c>
      <c r="Q211" s="343">
        <v>70129035.269999996</v>
      </c>
      <c r="R211" s="343">
        <v>54018571.656547643</v>
      </c>
      <c r="S211" s="338">
        <v>1</v>
      </c>
      <c r="T211" s="340">
        <v>8.5559962505823206E-2</v>
      </c>
      <c r="U211" s="340">
        <v>1.1060503350233062</v>
      </c>
      <c r="V211" s="340">
        <v>0.11215862733415038</v>
      </c>
      <c r="W211" s="340">
        <v>1.0995295766353099</v>
      </c>
      <c r="X211" s="340">
        <v>0.16324821715042548</v>
      </c>
      <c r="Y211" s="340">
        <v>1.237940886412574</v>
      </c>
      <c r="Z211" s="340" t="s">
        <v>1414</v>
      </c>
      <c r="AA211" s="340" t="s">
        <v>1414</v>
      </c>
      <c r="AB211" s="340">
        <v>2.32570085506914E-3</v>
      </c>
      <c r="AC211" s="344">
        <v>3.9454263156813729</v>
      </c>
      <c r="AD211" s="482">
        <v>35399404000184</v>
      </c>
      <c r="AE211" s="341" t="s">
        <v>2209</v>
      </c>
      <c r="AF211" s="341" t="s">
        <v>2115</v>
      </c>
      <c r="AG211" s="345" t="s">
        <v>1428</v>
      </c>
      <c r="AH211" s="345" t="s">
        <v>2110</v>
      </c>
      <c r="AI211" s="345">
        <v>500</v>
      </c>
      <c r="AJ211" s="345">
        <v>500</v>
      </c>
      <c r="AK211" s="345">
        <v>0</v>
      </c>
      <c r="AL211" s="340">
        <v>3.4999999999999996E-3</v>
      </c>
      <c r="AM211" s="340" t="s">
        <v>34</v>
      </c>
      <c r="AN211" s="340" t="s">
        <v>64</v>
      </c>
      <c r="AO211" s="338" t="s">
        <v>1323</v>
      </c>
      <c r="AP211" s="341" t="s">
        <v>11</v>
      </c>
      <c r="AQ211" s="347" t="s">
        <v>675</v>
      </c>
      <c r="AR211" s="340">
        <v>1.08E-3</v>
      </c>
      <c r="AS211" s="340">
        <v>1.08E-3</v>
      </c>
      <c r="AT211" s="340"/>
      <c r="AW211" s="597"/>
      <c r="AX211" s="597"/>
      <c r="AY211" s="598"/>
      <c r="AZ211" s="598"/>
      <c r="BA211" s="598"/>
      <c r="BB211" s="599"/>
      <c r="BC211" s="598"/>
      <c r="BD211" s="598"/>
      <c r="BE211" s="598"/>
      <c r="BF211" s="598"/>
      <c r="BG211" s="599"/>
      <c r="BH211" s="599"/>
      <c r="BI211" s="600"/>
      <c r="BJ211" s="600"/>
      <c r="BK211" s="600"/>
      <c r="BL211" s="599"/>
      <c r="BM211" s="599"/>
      <c r="BN211" s="599"/>
      <c r="BO211" s="599"/>
      <c r="BP211" s="599"/>
      <c r="BQ211" s="599"/>
      <c r="BR211" s="599"/>
      <c r="BS211" s="599"/>
      <c r="BT211" s="602"/>
      <c r="BU211" s="603"/>
      <c r="BV211" s="601"/>
      <c r="BW211" s="604"/>
    </row>
    <row r="212" spans="2:75" ht="15.75" customHeight="1">
      <c r="B212" s="334" t="s">
        <v>485</v>
      </c>
      <c r="C212" s="335">
        <v>42887856000170</v>
      </c>
      <c r="D212" s="336" t="s">
        <v>11</v>
      </c>
      <c r="E212" s="336" t="s">
        <v>620</v>
      </c>
      <c r="F212" s="336" t="s">
        <v>663</v>
      </c>
      <c r="G212" s="337" t="s">
        <v>738</v>
      </c>
      <c r="H212" s="337" t="s">
        <v>34</v>
      </c>
      <c r="I212" s="337"/>
      <c r="J212" s="337" t="s">
        <v>611</v>
      </c>
      <c r="K212" s="338" t="s">
        <v>48</v>
      </c>
      <c r="L212" s="339"/>
      <c r="M212" s="339" t="s">
        <v>34</v>
      </c>
      <c r="N212" s="338">
        <v>609323</v>
      </c>
      <c r="O212" s="338" t="s">
        <v>1320</v>
      </c>
      <c r="P212" s="342">
        <v>44432</v>
      </c>
      <c r="Q212" s="343">
        <v>366515201.44999999</v>
      </c>
      <c r="R212" s="343">
        <v>94753092.101031736</v>
      </c>
      <c r="S212" s="338">
        <v>1</v>
      </c>
      <c r="T212" s="340">
        <v>9.1237490775329277E-2</v>
      </c>
      <c r="U212" s="340">
        <v>1.1794448511109457</v>
      </c>
      <c r="V212" s="340">
        <v>0.12111576154133341</v>
      </c>
      <c r="W212" s="340">
        <v>1.1873394421514767</v>
      </c>
      <c r="X212" s="340" t="s">
        <v>1414</v>
      </c>
      <c r="Y212" s="340" t="s">
        <v>1414</v>
      </c>
      <c r="Z212" s="340" t="s">
        <v>1414</v>
      </c>
      <c r="AA212" s="340" t="s">
        <v>1414</v>
      </c>
      <c r="AB212" s="340">
        <v>2.88303029807155E-3</v>
      </c>
      <c r="AC212" s="344">
        <v>5.966780274780084</v>
      </c>
      <c r="AD212" s="482">
        <v>0</v>
      </c>
      <c r="AE212" s="341" t="s">
        <v>2175</v>
      </c>
      <c r="AF212" s="341" t="s">
        <v>2106</v>
      </c>
      <c r="AG212" s="345" t="s">
        <v>1427</v>
      </c>
      <c r="AH212" s="345" t="s">
        <v>2110</v>
      </c>
      <c r="AI212" s="345">
        <v>100</v>
      </c>
      <c r="AJ212" s="345">
        <v>100</v>
      </c>
      <c r="AK212" s="345">
        <v>100</v>
      </c>
      <c r="AL212" s="340">
        <v>3.0000000000000001E-3</v>
      </c>
      <c r="AM212" s="340" t="s">
        <v>34</v>
      </c>
      <c r="AN212" s="340" t="s">
        <v>34</v>
      </c>
      <c r="AO212" s="338" t="s">
        <v>1323</v>
      </c>
      <c r="AP212" s="341" t="s">
        <v>11</v>
      </c>
      <c r="AQ212" s="347" t="s">
        <v>675</v>
      </c>
      <c r="AR212" s="340">
        <v>9.9989999999999996E-4</v>
      </c>
      <c r="AS212" s="340">
        <v>9.9989999999999996E-4</v>
      </c>
      <c r="AT212" s="340"/>
      <c r="AW212" s="597"/>
      <c r="AX212" s="597"/>
      <c r="AY212" s="598"/>
      <c r="AZ212" s="598"/>
      <c r="BA212" s="598"/>
      <c r="BB212" s="599"/>
      <c r="BC212" s="598"/>
      <c r="BD212" s="598"/>
      <c r="BE212" s="598"/>
      <c r="BF212" s="598"/>
      <c r="BG212" s="599"/>
      <c r="BH212" s="599"/>
      <c r="BI212" s="600"/>
      <c r="BJ212" s="600"/>
      <c r="BK212" s="600"/>
      <c r="BL212" s="599"/>
      <c r="BM212" s="599"/>
      <c r="BN212" s="599"/>
      <c r="BO212" s="599"/>
      <c r="BP212" s="599"/>
      <c r="BQ212" s="599"/>
      <c r="BR212" s="599"/>
      <c r="BS212" s="599"/>
      <c r="BT212" s="602"/>
      <c r="BU212" s="603"/>
      <c r="BV212" s="601"/>
      <c r="BW212" s="604"/>
    </row>
    <row r="213" spans="2:75" ht="15.75" customHeight="1">
      <c r="B213" s="334" t="s">
        <v>958</v>
      </c>
      <c r="C213" s="335">
        <v>26434293000109</v>
      </c>
      <c r="D213" s="336" t="s">
        <v>11</v>
      </c>
      <c r="E213" s="336" t="s">
        <v>620</v>
      </c>
      <c r="F213" s="336" t="s">
        <v>663</v>
      </c>
      <c r="G213" s="337" t="s">
        <v>738</v>
      </c>
      <c r="H213" s="337" t="s">
        <v>34</v>
      </c>
      <c r="I213" s="337" t="s">
        <v>1303</v>
      </c>
      <c r="J213" s="337" t="s">
        <v>608</v>
      </c>
      <c r="K213" s="338" t="s">
        <v>48</v>
      </c>
      <c r="L213" s="339"/>
      <c r="M213" s="339" t="s">
        <v>34</v>
      </c>
      <c r="N213" s="338">
        <v>436070</v>
      </c>
      <c r="O213" s="338" t="s">
        <v>1320</v>
      </c>
      <c r="P213" s="342">
        <v>42759</v>
      </c>
      <c r="Q213" s="343">
        <v>43983168.060000002</v>
      </c>
      <c r="R213" s="343">
        <v>59792002.019007966</v>
      </c>
      <c r="S213" s="338">
        <v>1</v>
      </c>
      <c r="T213" s="340">
        <v>7.8365441617056053E-2</v>
      </c>
      <c r="U213" s="340">
        <v>1.0130453592577837</v>
      </c>
      <c r="V213" s="340">
        <v>9.4795925455467778E-2</v>
      </c>
      <c r="W213" s="340">
        <v>0.92931704194516618</v>
      </c>
      <c r="X213" s="340">
        <v>0.14232191978131881</v>
      </c>
      <c r="Y213" s="340">
        <v>1.0792529719799506</v>
      </c>
      <c r="Z213" s="340">
        <v>0.1207572753787709</v>
      </c>
      <c r="AA213" s="340">
        <v>0.68642350134421404</v>
      </c>
      <c r="AB213" s="340">
        <v>7.8661833997217597E-3</v>
      </c>
      <c r="AC213" s="344">
        <v>-0.83102509574193129</v>
      </c>
      <c r="AD213" s="482">
        <v>25682025000143</v>
      </c>
      <c r="AE213" s="341" t="s">
        <v>2251</v>
      </c>
      <c r="AF213" s="341" t="s">
        <v>2115</v>
      </c>
      <c r="AG213" s="345" t="s">
        <v>1428</v>
      </c>
      <c r="AH213" s="345" t="s">
        <v>2110</v>
      </c>
      <c r="AI213" s="345">
        <v>1000</v>
      </c>
      <c r="AJ213" s="345">
        <v>500</v>
      </c>
      <c r="AK213" s="345">
        <v>1000</v>
      </c>
      <c r="AL213" s="340">
        <v>4.5000000000000005E-3</v>
      </c>
      <c r="AM213" s="340" t="s">
        <v>34</v>
      </c>
      <c r="AN213" s="340" t="s">
        <v>64</v>
      </c>
      <c r="AO213" s="338" t="s">
        <v>1323</v>
      </c>
      <c r="AP213" s="341" t="s">
        <v>11</v>
      </c>
      <c r="AQ213" s="347" t="s">
        <v>669</v>
      </c>
      <c r="AR213" s="340">
        <v>1.3499999999999999E-3</v>
      </c>
      <c r="AS213" s="340">
        <v>1.3499999999999999E-3</v>
      </c>
      <c r="AT213" s="340"/>
      <c r="AW213" s="597"/>
      <c r="AX213" s="597"/>
      <c r="AY213" s="598"/>
      <c r="AZ213" s="598"/>
      <c r="BA213" s="598"/>
      <c r="BB213" s="599"/>
      <c r="BC213" s="598"/>
      <c r="BD213" s="598"/>
      <c r="BE213" s="598"/>
      <c r="BF213" s="598"/>
      <c r="BG213" s="599"/>
      <c r="BH213" s="599"/>
      <c r="BI213" s="600"/>
      <c r="BJ213" s="600"/>
      <c r="BK213" s="600"/>
      <c r="BL213" s="599"/>
      <c r="BM213" s="599"/>
      <c r="BN213" s="599"/>
      <c r="BO213" s="599"/>
      <c r="BP213" s="599"/>
      <c r="BQ213" s="599"/>
      <c r="BR213" s="599"/>
      <c r="BS213" s="599"/>
      <c r="BT213" s="602"/>
      <c r="BU213" s="603"/>
      <c r="BV213" s="601"/>
      <c r="BW213" s="604"/>
    </row>
    <row r="214" spans="2:75" ht="15.75" customHeight="1">
      <c r="B214" s="334" t="s">
        <v>985</v>
      </c>
      <c r="C214" s="335">
        <v>20879578000177</v>
      </c>
      <c r="D214" s="336" t="s">
        <v>11</v>
      </c>
      <c r="E214" s="336" t="s">
        <v>620</v>
      </c>
      <c r="F214" s="336" t="s">
        <v>663</v>
      </c>
      <c r="G214" s="337" t="s">
        <v>738</v>
      </c>
      <c r="H214" s="337" t="s">
        <v>34</v>
      </c>
      <c r="I214" s="337"/>
      <c r="J214" s="337" t="s">
        <v>608</v>
      </c>
      <c r="K214" s="338" t="s">
        <v>48</v>
      </c>
      <c r="L214" s="339"/>
      <c r="M214" s="339" t="s">
        <v>34</v>
      </c>
      <c r="N214" s="338">
        <v>387444</v>
      </c>
      <c r="O214" s="338" t="s">
        <v>1320</v>
      </c>
      <c r="P214" s="342">
        <v>42034</v>
      </c>
      <c r="Q214" s="343">
        <v>1197980249.77</v>
      </c>
      <c r="R214" s="343">
        <v>542667184.17476165</v>
      </c>
      <c r="S214" s="338">
        <v>1</v>
      </c>
      <c r="T214" s="340">
        <v>8.6943226516678518E-2</v>
      </c>
      <c r="U214" s="340">
        <v>1.1239320588789947</v>
      </c>
      <c r="V214" s="340">
        <v>0.12882364377044753</v>
      </c>
      <c r="W214" s="340">
        <v>1.2629024611146391</v>
      </c>
      <c r="X214" s="340">
        <v>0.16762286363087697</v>
      </c>
      <c r="Y214" s="340">
        <v>1.2711146253745229</v>
      </c>
      <c r="Z214" s="340">
        <v>0.15687408056775287</v>
      </c>
      <c r="AA214" s="340">
        <v>0.89172313068270614</v>
      </c>
      <c r="AB214" s="340">
        <v>7.1659042756956537E-3</v>
      </c>
      <c r="AC214" s="344">
        <v>3.3601643171341418</v>
      </c>
      <c r="AD214" s="482">
        <v>0</v>
      </c>
      <c r="AE214" s="341" t="s">
        <v>2276</v>
      </c>
      <c r="AF214" s="341" t="s">
        <v>2106</v>
      </c>
      <c r="AG214" s="345" t="s">
        <v>1427</v>
      </c>
      <c r="AH214" s="345" t="s">
        <v>2110</v>
      </c>
      <c r="AI214" s="345">
        <v>500</v>
      </c>
      <c r="AJ214" s="345">
        <v>100</v>
      </c>
      <c r="AK214" s="345">
        <v>500</v>
      </c>
      <c r="AL214" s="340">
        <v>5.0000000000000001E-3</v>
      </c>
      <c r="AM214" s="340" t="s">
        <v>34</v>
      </c>
      <c r="AN214" s="340" t="s">
        <v>64</v>
      </c>
      <c r="AO214" s="338" t="s">
        <v>1323</v>
      </c>
      <c r="AP214" s="341" t="s">
        <v>11</v>
      </c>
      <c r="AQ214" s="347" t="s">
        <v>675</v>
      </c>
      <c r="AR214" s="340">
        <v>1.5E-3</v>
      </c>
      <c r="AS214" s="340">
        <v>1.5E-3</v>
      </c>
      <c r="AT214" s="340"/>
      <c r="AW214" s="597"/>
      <c r="AX214" s="597"/>
      <c r="AY214" s="598"/>
      <c r="AZ214" s="598"/>
      <c r="BA214" s="598"/>
      <c r="BB214" s="599"/>
      <c r="BC214" s="598"/>
      <c r="BD214" s="598"/>
      <c r="BE214" s="598"/>
      <c r="BF214" s="598"/>
      <c r="BG214" s="599"/>
      <c r="BH214" s="599"/>
      <c r="BI214" s="600"/>
      <c r="BJ214" s="600"/>
      <c r="BK214" s="600"/>
      <c r="BL214" s="599"/>
      <c r="BM214" s="599"/>
      <c r="BN214" s="599"/>
      <c r="BO214" s="599"/>
      <c r="BP214" s="599"/>
      <c r="BQ214" s="599"/>
      <c r="BR214" s="599"/>
      <c r="BS214" s="599"/>
      <c r="BT214" s="602"/>
      <c r="BU214" s="603"/>
      <c r="BV214" s="601"/>
      <c r="BW214" s="604"/>
    </row>
    <row r="215" spans="2:75" ht="15.75" customHeight="1">
      <c r="B215" s="334" t="s">
        <v>986</v>
      </c>
      <c r="C215" s="335">
        <v>9720710000160</v>
      </c>
      <c r="D215" s="336" t="s">
        <v>11</v>
      </c>
      <c r="E215" s="336" t="s">
        <v>620</v>
      </c>
      <c r="F215" s="336" t="s">
        <v>663</v>
      </c>
      <c r="G215" s="337" t="s">
        <v>738</v>
      </c>
      <c r="H215" s="337" t="s">
        <v>34</v>
      </c>
      <c r="I215" s="337"/>
      <c r="J215" s="337" t="s">
        <v>608</v>
      </c>
      <c r="K215" s="338" t="s">
        <v>48</v>
      </c>
      <c r="L215" s="339"/>
      <c r="M215" s="339" t="s">
        <v>34</v>
      </c>
      <c r="N215" s="338">
        <v>217913</v>
      </c>
      <c r="O215" s="338" t="s">
        <v>1320</v>
      </c>
      <c r="P215" s="342">
        <v>39720</v>
      </c>
      <c r="Q215" s="343">
        <v>277370412.95999998</v>
      </c>
      <c r="R215" s="343">
        <v>193207404.05670646</v>
      </c>
      <c r="S215" s="338">
        <v>1</v>
      </c>
      <c r="T215" s="340">
        <v>8.390704599104315E-2</v>
      </c>
      <c r="U215" s="340">
        <v>1.0846827606182377</v>
      </c>
      <c r="V215" s="340">
        <v>0.11558738627840337</v>
      </c>
      <c r="W215" s="340">
        <v>1.1331428791512825</v>
      </c>
      <c r="X215" s="340">
        <v>0.15208771011383093</v>
      </c>
      <c r="Y215" s="340">
        <v>1.1533087341302322</v>
      </c>
      <c r="Z215" s="340">
        <v>0.16900110529935586</v>
      </c>
      <c r="AA215" s="340">
        <v>0.96065707069621364</v>
      </c>
      <c r="AB215" s="340">
        <v>3.1760000930810745E-3</v>
      </c>
      <c r="AC215" s="344">
        <v>3.8594958533754338</v>
      </c>
      <c r="AD215" s="482">
        <v>0</v>
      </c>
      <c r="AE215" s="341" t="s">
        <v>2276</v>
      </c>
      <c r="AF215" s="341" t="s">
        <v>2106</v>
      </c>
      <c r="AG215" s="345" t="s">
        <v>1427</v>
      </c>
      <c r="AH215" s="345" t="s">
        <v>2110</v>
      </c>
      <c r="AI215" s="345">
        <v>1</v>
      </c>
      <c r="AJ215" s="345">
        <v>1</v>
      </c>
      <c r="AK215" s="345">
        <v>1</v>
      </c>
      <c r="AL215" s="340">
        <v>8.0000000000000002E-3</v>
      </c>
      <c r="AM215" s="340">
        <v>0.2</v>
      </c>
      <c r="AN215" s="340" t="s">
        <v>64</v>
      </c>
      <c r="AO215" s="338" t="s">
        <v>1323</v>
      </c>
      <c r="AP215" s="341" t="s">
        <v>11</v>
      </c>
      <c r="AQ215" s="347" t="s">
        <v>675</v>
      </c>
      <c r="AR215" s="340">
        <v>2.3999999999999998E-3</v>
      </c>
      <c r="AS215" s="340">
        <v>2.3999999999999998E-3</v>
      </c>
      <c r="AT215" s="340"/>
      <c r="AW215" s="597"/>
      <c r="AX215" s="597"/>
      <c r="AY215" s="598"/>
      <c r="AZ215" s="598"/>
      <c r="BA215" s="598"/>
      <c r="BB215" s="599"/>
      <c r="BC215" s="598"/>
      <c r="BD215" s="598"/>
      <c r="BE215" s="598"/>
      <c r="BF215" s="598"/>
      <c r="BG215" s="599"/>
      <c r="BH215" s="599"/>
      <c r="BI215" s="600"/>
      <c r="BJ215" s="600"/>
      <c r="BK215" s="600"/>
      <c r="BL215" s="599"/>
      <c r="BM215" s="599"/>
      <c r="BN215" s="599"/>
      <c r="BO215" s="599"/>
      <c r="BP215" s="599"/>
      <c r="BQ215" s="599"/>
      <c r="BR215" s="599"/>
      <c r="BS215" s="599"/>
      <c r="BT215" s="602"/>
      <c r="BU215" s="603"/>
      <c r="BV215" s="601"/>
      <c r="BW215" s="604"/>
    </row>
    <row r="216" spans="2:75" ht="15.75" customHeight="1">
      <c r="B216" s="334" t="s">
        <v>239</v>
      </c>
      <c r="C216" s="335">
        <v>26978438000132</v>
      </c>
      <c r="D216" s="336" t="s">
        <v>11</v>
      </c>
      <c r="E216" s="336" t="s">
        <v>620</v>
      </c>
      <c r="F216" s="336" t="s">
        <v>663</v>
      </c>
      <c r="G216" s="337" t="s">
        <v>738</v>
      </c>
      <c r="H216" s="337" t="s">
        <v>34</v>
      </c>
      <c r="I216" s="337"/>
      <c r="J216" s="337" t="s">
        <v>608</v>
      </c>
      <c r="K216" s="338" t="s">
        <v>48</v>
      </c>
      <c r="L216" s="339"/>
      <c r="M216" s="339" t="s">
        <v>34</v>
      </c>
      <c r="N216" s="338">
        <v>456497</v>
      </c>
      <c r="O216" s="338" t="s">
        <v>1320</v>
      </c>
      <c r="P216" s="342">
        <v>43047</v>
      </c>
      <c r="Q216" s="343">
        <v>2217380204.5900002</v>
      </c>
      <c r="R216" s="343">
        <v>1134157373.3624208</v>
      </c>
      <c r="S216" s="338">
        <v>1</v>
      </c>
      <c r="T216" s="340">
        <v>8.7695265885642915E-2</v>
      </c>
      <c r="U216" s="340">
        <v>1.1336538185856702</v>
      </c>
      <c r="V216" s="340">
        <v>0.12169453943694153</v>
      </c>
      <c r="W216" s="340">
        <v>1.1930134008085127</v>
      </c>
      <c r="X216" s="340">
        <v>0.17312031243344728</v>
      </c>
      <c r="Y216" s="340">
        <v>1.3128027783139862</v>
      </c>
      <c r="Z216" s="340">
        <v>0.16992127553756675</v>
      </c>
      <c r="AA216" s="340">
        <v>0.96588761663859501</v>
      </c>
      <c r="AB216" s="340">
        <v>2.6340404169740684E-3</v>
      </c>
      <c r="AC216" s="344">
        <v>6.7265771468244688</v>
      </c>
      <c r="AD216" s="482">
        <v>0</v>
      </c>
      <c r="AE216" s="341" t="s">
        <v>2280</v>
      </c>
      <c r="AF216" s="341" t="s">
        <v>2115</v>
      </c>
      <c r="AG216" s="345" t="s">
        <v>1428</v>
      </c>
      <c r="AH216" s="345" t="s">
        <v>2110</v>
      </c>
      <c r="AI216" s="345">
        <v>500</v>
      </c>
      <c r="AJ216" s="345">
        <v>100</v>
      </c>
      <c r="AK216" s="345">
        <v>500</v>
      </c>
      <c r="AL216" s="340">
        <v>4.0000000000000001E-3</v>
      </c>
      <c r="AM216" s="340">
        <v>0.1</v>
      </c>
      <c r="AN216" s="340" t="s">
        <v>64</v>
      </c>
      <c r="AO216" s="338" t="s">
        <v>1323</v>
      </c>
      <c r="AP216" s="341" t="s">
        <v>11</v>
      </c>
      <c r="AQ216" s="347" t="s">
        <v>669</v>
      </c>
      <c r="AR216" s="340">
        <v>1.4E-3</v>
      </c>
      <c r="AS216" s="340">
        <v>1.4E-3</v>
      </c>
      <c r="AT216" s="340"/>
      <c r="AW216" s="597"/>
      <c r="AX216" s="597"/>
      <c r="AY216" s="598"/>
      <c r="AZ216" s="598"/>
      <c r="BA216" s="598"/>
      <c r="BB216" s="599"/>
      <c r="BC216" s="598"/>
      <c r="BD216" s="598"/>
      <c r="BE216" s="598"/>
      <c r="BF216" s="598"/>
      <c r="BG216" s="599"/>
      <c r="BH216" s="599"/>
      <c r="BI216" s="600"/>
      <c r="BJ216" s="600"/>
      <c r="BK216" s="600"/>
      <c r="BL216" s="599"/>
      <c r="BM216" s="599"/>
      <c r="BN216" s="599"/>
      <c r="BO216" s="599"/>
      <c r="BP216" s="599"/>
      <c r="BQ216" s="599"/>
      <c r="BR216" s="599"/>
      <c r="BS216" s="599"/>
      <c r="BT216" s="602"/>
      <c r="BU216" s="603"/>
      <c r="BV216" s="601"/>
      <c r="BW216" s="604"/>
    </row>
    <row r="217" spans="2:75" ht="15.75" customHeight="1">
      <c r="B217" s="334" t="s">
        <v>477</v>
      </c>
      <c r="C217" s="335">
        <v>41993440000174</v>
      </c>
      <c r="D217" s="336" t="s">
        <v>11</v>
      </c>
      <c r="E217" s="336" t="s">
        <v>620</v>
      </c>
      <c r="F217" s="336" t="s">
        <v>663</v>
      </c>
      <c r="G217" s="337" t="s">
        <v>738</v>
      </c>
      <c r="H217" s="337" t="s">
        <v>34</v>
      </c>
      <c r="I217" s="337"/>
      <c r="J217" s="337" t="s">
        <v>608</v>
      </c>
      <c r="K217" s="338" t="s">
        <v>48</v>
      </c>
      <c r="L217" s="339"/>
      <c r="M217" s="339" t="s">
        <v>34</v>
      </c>
      <c r="N217" s="338">
        <v>627372</v>
      </c>
      <c r="O217" s="338" t="s">
        <v>1320</v>
      </c>
      <c r="P217" s="342">
        <v>44439</v>
      </c>
      <c r="Q217" s="343">
        <v>99208994.569999993</v>
      </c>
      <c r="R217" s="343">
        <v>49569223.182182521</v>
      </c>
      <c r="S217" s="338">
        <v>1</v>
      </c>
      <c r="T217" s="340">
        <v>6.6557278197399317E-2</v>
      </c>
      <c r="U217" s="340">
        <v>0.86039892599839107</v>
      </c>
      <c r="V217" s="340">
        <v>0.10321338000000013</v>
      </c>
      <c r="W217" s="340">
        <v>1.0118362422214213</v>
      </c>
      <c r="X217" s="340" t="s">
        <v>1414</v>
      </c>
      <c r="Y217" s="340" t="s">
        <v>1414</v>
      </c>
      <c r="Z217" s="340" t="s">
        <v>1414</v>
      </c>
      <c r="AA217" s="340" t="s">
        <v>1414</v>
      </c>
      <c r="AB217" s="340">
        <v>2.0698908575775412E-2</v>
      </c>
      <c r="AC217" s="344">
        <v>6.316421023533926E-2</v>
      </c>
      <c r="AD217" s="482">
        <v>29197090000134</v>
      </c>
      <c r="AE217" s="341" t="s">
        <v>59</v>
      </c>
      <c r="AF217" s="341" t="s">
        <v>2109</v>
      </c>
      <c r="AG217" s="345" t="s">
        <v>59</v>
      </c>
      <c r="AH217" s="345" t="s">
        <v>2110</v>
      </c>
      <c r="AI217" s="345">
        <v>100</v>
      </c>
      <c r="AJ217" s="345">
        <v>1</v>
      </c>
      <c r="AK217" s="345">
        <v>100</v>
      </c>
      <c r="AL217" s="340">
        <v>9.0000000000000011E-3</v>
      </c>
      <c r="AM217" s="340">
        <v>0.2</v>
      </c>
      <c r="AN217" s="340" t="s">
        <v>64</v>
      </c>
      <c r="AO217" s="338" t="s">
        <v>1323</v>
      </c>
      <c r="AP217" s="341" t="s">
        <v>11</v>
      </c>
      <c r="AQ217" s="347" t="s">
        <v>669</v>
      </c>
      <c r="AR217" s="340">
        <v>2.0996999999999999E-3</v>
      </c>
      <c r="AS217" s="340">
        <v>2.0996999999999999E-3</v>
      </c>
      <c r="AT217" s="340"/>
      <c r="AW217" s="597"/>
      <c r="AX217" s="597"/>
      <c r="AY217" s="598"/>
      <c r="AZ217" s="598"/>
      <c r="BA217" s="598"/>
      <c r="BB217" s="599"/>
      <c r="BC217" s="598"/>
      <c r="BD217" s="598"/>
      <c r="BE217" s="598"/>
      <c r="BF217" s="598"/>
      <c r="BG217" s="599"/>
      <c r="BH217" s="599"/>
      <c r="BI217" s="600"/>
      <c r="BJ217" s="600"/>
      <c r="BK217" s="600"/>
      <c r="BL217" s="599"/>
      <c r="BM217" s="599"/>
      <c r="BN217" s="599"/>
      <c r="BO217" s="599"/>
      <c r="BP217" s="599"/>
      <c r="BQ217" s="599"/>
      <c r="BR217" s="599"/>
      <c r="BS217" s="599"/>
      <c r="BT217" s="602"/>
      <c r="BU217" s="603"/>
      <c r="BV217" s="601"/>
      <c r="BW217" s="604"/>
    </row>
    <row r="218" spans="2:75" ht="15.75" customHeight="1">
      <c r="B218" s="334" t="s">
        <v>1296</v>
      </c>
      <c r="C218" s="335">
        <v>38145457000167</v>
      </c>
      <c r="D218" s="336" t="s">
        <v>11</v>
      </c>
      <c r="E218" s="336" t="s">
        <v>621</v>
      </c>
      <c r="F218" s="336" t="s">
        <v>663</v>
      </c>
      <c r="G218" s="337" t="s">
        <v>738</v>
      </c>
      <c r="H218" s="337" t="s">
        <v>34</v>
      </c>
      <c r="I218" s="337"/>
      <c r="J218" s="337" t="s">
        <v>608</v>
      </c>
      <c r="K218" s="338" t="s">
        <v>48</v>
      </c>
      <c r="L218" s="339"/>
      <c r="M218" s="339" t="s">
        <v>34</v>
      </c>
      <c r="N218" s="338">
        <v>562335</v>
      </c>
      <c r="O218" s="338" t="s">
        <v>1320</v>
      </c>
      <c r="P218" s="342">
        <v>44165</v>
      </c>
      <c r="Q218" s="343">
        <v>1817864150.0999999</v>
      </c>
      <c r="R218" s="343">
        <v>1724007961.8055551</v>
      </c>
      <c r="S218" s="338">
        <v>1</v>
      </c>
      <c r="T218" s="340">
        <v>0.10137276045709909</v>
      </c>
      <c r="U218" s="340">
        <v>1.3104654605029857</v>
      </c>
      <c r="V218" s="340">
        <v>0.13828838952626099</v>
      </c>
      <c r="W218" s="340">
        <v>1.3556886171260345</v>
      </c>
      <c r="X218" s="340" t="s">
        <v>1414</v>
      </c>
      <c r="Y218" s="340" t="s">
        <v>1414</v>
      </c>
      <c r="Z218" s="340" t="s">
        <v>1414</v>
      </c>
      <c r="AA218" s="340" t="s">
        <v>1414</v>
      </c>
      <c r="AB218" s="340">
        <v>4.0383068350215191E-2</v>
      </c>
      <c r="AC218" s="344">
        <v>0.82259313423156255</v>
      </c>
      <c r="AD218" s="482">
        <v>39586858000115</v>
      </c>
      <c r="AE218" s="341" t="s">
        <v>2292</v>
      </c>
      <c r="AF218" s="341" t="s">
        <v>2109</v>
      </c>
      <c r="AG218" s="345" t="s">
        <v>59</v>
      </c>
      <c r="AH218" s="345" t="s">
        <v>2110</v>
      </c>
      <c r="AI218" s="345">
        <v>1</v>
      </c>
      <c r="AJ218" s="345">
        <v>1</v>
      </c>
      <c r="AK218" s="345">
        <v>1</v>
      </c>
      <c r="AL218" s="340">
        <v>9.1999999999999998E-3</v>
      </c>
      <c r="AM218" s="340" t="s">
        <v>34</v>
      </c>
      <c r="AN218" s="340" t="s">
        <v>2138</v>
      </c>
      <c r="AO218" s="338" t="s">
        <v>1323</v>
      </c>
      <c r="AP218" s="341" t="s">
        <v>11</v>
      </c>
      <c r="AQ218" s="347" t="s">
        <v>675</v>
      </c>
      <c r="AR218" s="340">
        <v>2.2147466666666664E-3</v>
      </c>
      <c r="AS218" s="340">
        <v>2.2147466666666664E-3</v>
      </c>
      <c r="AT218" s="340"/>
      <c r="AW218" s="597"/>
      <c r="AX218" s="597"/>
      <c r="AY218" s="598"/>
      <c r="AZ218" s="598"/>
      <c r="BA218" s="598"/>
      <c r="BB218" s="599"/>
      <c r="BC218" s="598"/>
      <c r="BD218" s="598"/>
      <c r="BE218" s="598"/>
      <c r="BF218" s="598"/>
      <c r="BG218" s="599"/>
      <c r="BH218" s="599"/>
      <c r="BI218" s="600"/>
      <c r="BJ218" s="600"/>
      <c r="BK218" s="600"/>
      <c r="BL218" s="210"/>
      <c r="BM218" s="599"/>
      <c r="BN218" s="599"/>
      <c r="BO218" s="599"/>
      <c r="BP218" s="599"/>
      <c r="BQ218" s="599"/>
      <c r="BR218" s="599"/>
      <c r="BS218" s="599"/>
      <c r="BT218" s="602"/>
      <c r="BU218" s="603"/>
      <c r="BV218" s="601"/>
      <c r="BW218" s="604"/>
    </row>
    <row r="219" spans="2:75" ht="15.75" customHeight="1">
      <c r="B219" s="334" t="s">
        <v>1034</v>
      </c>
      <c r="C219" s="335">
        <v>27945264000174</v>
      </c>
      <c r="D219" s="336" t="s">
        <v>11</v>
      </c>
      <c r="E219" s="336" t="s">
        <v>620</v>
      </c>
      <c r="F219" s="336" t="s">
        <v>663</v>
      </c>
      <c r="G219" s="337" t="s">
        <v>738</v>
      </c>
      <c r="H219" s="337" t="s">
        <v>34</v>
      </c>
      <c r="I219" s="337"/>
      <c r="J219" s="337" t="s">
        <v>608</v>
      </c>
      <c r="K219" s="338" t="s">
        <v>48</v>
      </c>
      <c r="L219" s="339"/>
      <c r="M219" s="339" t="s">
        <v>34</v>
      </c>
      <c r="N219" s="338">
        <v>467286</v>
      </c>
      <c r="O219" s="338" t="s">
        <v>1320</v>
      </c>
      <c r="P219" s="342">
        <v>43131</v>
      </c>
      <c r="Q219" s="343">
        <v>3845445724.0500002</v>
      </c>
      <c r="R219" s="343">
        <v>4335816542.0791273</v>
      </c>
      <c r="S219" s="338">
        <v>1</v>
      </c>
      <c r="T219" s="340">
        <v>8.5000320423177289E-2</v>
      </c>
      <c r="U219" s="340">
        <v>1.0988157325892349</v>
      </c>
      <c r="V219" s="340">
        <v>0.1099392143553255</v>
      </c>
      <c r="W219" s="340">
        <v>1.077771908313319</v>
      </c>
      <c r="X219" s="340">
        <v>0.13857701950606161</v>
      </c>
      <c r="Y219" s="340">
        <v>1.050854712892032</v>
      </c>
      <c r="Z219" s="340">
        <v>0.17488463541923505</v>
      </c>
      <c r="AA219" s="340">
        <v>0.99410096326901343</v>
      </c>
      <c r="AB219" s="340">
        <v>9.0139194576166187E-3</v>
      </c>
      <c r="AC219" s="344">
        <v>0.80045375065401336</v>
      </c>
      <c r="AD219" s="482">
        <v>0</v>
      </c>
      <c r="AE219" s="341" t="s">
        <v>2292</v>
      </c>
      <c r="AF219" s="341" t="s">
        <v>2109</v>
      </c>
      <c r="AG219" s="345" t="s">
        <v>59</v>
      </c>
      <c r="AH219" s="345" t="s">
        <v>2110</v>
      </c>
      <c r="AI219" s="345">
        <v>1</v>
      </c>
      <c r="AJ219" s="345">
        <v>1</v>
      </c>
      <c r="AK219" s="345">
        <v>1</v>
      </c>
      <c r="AL219" s="340">
        <v>8.0000000000000002E-3</v>
      </c>
      <c r="AM219" s="340">
        <v>0.2</v>
      </c>
      <c r="AN219" s="340" t="s">
        <v>64</v>
      </c>
      <c r="AO219" s="338" t="s">
        <v>1323</v>
      </c>
      <c r="AP219" s="341" t="s">
        <v>11</v>
      </c>
      <c r="AQ219" s="347" t="s">
        <v>675</v>
      </c>
      <c r="AR219" s="340">
        <v>1.9258666666666664E-3</v>
      </c>
      <c r="AS219" s="340">
        <v>1.9258666666666664E-3</v>
      </c>
      <c r="AT219" s="340"/>
      <c r="AW219" s="597"/>
      <c r="AX219" s="597"/>
      <c r="AY219" s="598"/>
      <c r="AZ219" s="598"/>
      <c r="BA219" s="598"/>
      <c r="BB219" s="599"/>
      <c r="BC219" s="598"/>
      <c r="BD219" s="598"/>
      <c r="BE219" s="598"/>
      <c r="BF219" s="598"/>
      <c r="BG219" s="599"/>
      <c r="BH219" s="599"/>
      <c r="BI219" s="600"/>
      <c r="BJ219" s="600"/>
      <c r="BK219" s="600"/>
      <c r="BL219" s="599"/>
      <c r="BM219" s="599"/>
      <c r="BN219" s="599"/>
      <c r="BO219" s="599"/>
      <c r="BP219" s="599"/>
      <c r="BQ219" s="599"/>
      <c r="BR219" s="599"/>
      <c r="BS219" s="599"/>
      <c r="BT219" s="602"/>
      <c r="BU219" s="603"/>
      <c r="BV219" s="601"/>
      <c r="BW219" s="604"/>
    </row>
    <row r="220" spans="2:75" ht="15.75" customHeight="1">
      <c r="B220" s="334" t="s">
        <v>1059</v>
      </c>
      <c r="C220" s="335">
        <v>19488768000184</v>
      </c>
      <c r="D220" s="336" t="s">
        <v>11</v>
      </c>
      <c r="E220" s="336" t="s">
        <v>620</v>
      </c>
      <c r="F220" s="336" t="s">
        <v>663</v>
      </c>
      <c r="G220" s="337" t="s">
        <v>738</v>
      </c>
      <c r="H220" s="337" t="s">
        <v>34</v>
      </c>
      <c r="I220" s="337"/>
      <c r="J220" s="337" t="s">
        <v>608</v>
      </c>
      <c r="K220" s="338" t="s">
        <v>48</v>
      </c>
      <c r="L220" s="339"/>
      <c r="M220" s="339" t="s">
        <v>34</v>
      </c>
      <c r="N220" s="338">
        <v>378615</v>
      </c>
      <c r="O220" s="338" t="s">
        <v>1320</v>
      </c>
      <c r="P220" s="342">
        <v>41912</v>
      </c>
      <c r="Q220" s="343">
        <v>1167245726.6500001</v>
      </c>
      <c r="R220" s="343">
        <v>812993112.68154812</v>
      </c>
      <c r="S220" s="338">
        <v>1</v>
      </c>
      <c r="T220" s="340">
        <v>8.4841218008667729E-2</v>
      </c>
      <c r="U220" s="340">
        <v>1.096758984623043</v>
      </c>
      <c r="V220" s="340">
        <v>0.11429609524201489</v>
      </c>
      <c r="W220" s="340">
        <v>1.1204839092592636</v>
      </c>
      <c r="X220" s="340">
        <v>0.17254769012368976</v>
      </c>
      <c r="Y220" s="340">
        <v>1.3084604793162111</v>
      </c>
      <c r="Z220" s="340">
        <v>0.16749901758243113</v>
      </c>
      <c r="AA220" s="340">
        <v>0.95211871715400653</v>
      </c>
      <c r="AB220" s="340">
        <v>1.7574770495408295E-3</v>
      </c>
      <c r="AC220" s="344">
        <v>6.3133731623673226</v>
      </c>
      <c r="AD220" s="482">
        <v>0</v>
      </c>
      <c r="AE220" s="341" t="s">
        <v>2314</v>
      </c>
      <c r="AF220" s="341" t="s">
        <v>2112</v>
      </c>
      <c r="AG220" s="345" t="s">
        <v>719</v>
      </c>
      <c r="AH220" s="345" t="s">
        <v>2110</v>
      </c>
      <c r="AI220" s="345">
        <v>1000</v>
      </c>
      <c r="AJ220" s="345">
        <v>0</v>
      </c>
      <c r="AK220" s="345">
        <v>0</v>
      </c>
      <c r="AL220" s="340">
        <v>4.5000000000000005E-3</v>
      </c>
      <c r="AM220" s="340" t="s">
        <v>34</v>
      </c>
      <c r="AN220" s="340" t="s">
        <v>64</v>
      </c>
      <c r="AO220" s="338" t="s">
        <v>1323</v>
      </c>
      <c r="AP220" s="341" t="s">
        <v>11</v>
      </c>
      <c r="AQ220" s="347" t="s">
        <v>669</v>
      </c>
      <c r="AR220" s="340">
        <v>1.6199999999999999E-3</v>
      </c>
      <c r="AS220" s="340">
        <v>1.6199999999999999E-3</v>
      </c>
      <c r="AT220" s="340"/>
      <c r="AW220" s="597"/>
      <c r="AX220" s="597"/>
      <c r="AY220" s="598"/>
      <c r="AZ220" s="598"/>
      <c r="BA220" s="598"/>
      <c r="BB220" s="599"/>
      <c r="BC220" s="598"/>
      <c r="BD220" s="598"/>
      <c r="BE220" s="598"/>
      <c r="BF220" s="598"/>
      <c r="BG220" s="599"/>
      <c r="BH220" s="599"/>
      <c r="BI220" s="600"/>
      <c r="BJ220" s="600"/>
      <c r="BK220" s="600"/>
      <c r="BL220" s="599"/>
      <c r="BM220" s="599"/>
      <c r="BN220" s="599"/>
      <c r="BO220" s="599"/>
      <c r="BP220" s="599"/>
      <c r="BQ220" s="599"/>
      <c r="BR220" s="599"/>
      <c r="BS220" s="599"/>
      <c r="BT220" s="602"/>
      <c r="BU220" s="603"/>
      <c r="BV220" s="601"/>
      <c r="BW220" s="604"/>
    </row>
    <row r="221" spans="2:75" ht="15.75" customHeight="1">
      <c r="B221" s="334" t="s">
        <v>1135</v>
      </c>
      <c r="C221" s="335">
        <v>2603461000184</v>
      </c>
      <c r="D221" s="336" t="s">
        <v>11</v>
      </c>
      <c r="E221" s="336" t="s">
        <v>620</v>
      </c>
      <c r="F221" s="336" t="s">
        <v>663</v>
      </c>
      <c r="G221" s="337" t="s">
        <v>738</v>
      </c>
      <c r="H221" s="337" t="s">
        <v>34</v>
      </c>
      <c r="I221" s="337"/>
      <c r="J221" s="337" t="s">
        <v>608</v>
      </c>
      <c r="K221" s="338" t="s">
        <v>48</v>
      </c>
      <c r="L221" s="339"/>
      <c r="M221" s="339" t="s">
        <v>34</v>
      </c>
      <c r="N221" s="338">
        <v>143367</v>
      </c>
      <c r="O221" s="338" t="s">
        <v>1320</v>
      </c>
      <c r="P221" s="342">
        <v>35979</v>
      </c>
      <c r="Q221" s="343">
        <v>500494478.97000003</v>
      </c>
      <c r="R221" s="343">
        <v>745060673.88750017</v>
      </c>
      <c r="S221" s="338">
        <v>1</v>
      </c>
      <c r="T221" s="340">
        <v>6.9787652752610008E-2</v>
      </c>
      <c r="U221" s="340">
        <v>0.9021586083825246</v>
      </c>
      <c r="V221" s="340">
        <v>9.0814147353874164E-2</v>
      </c>
      <c r="W221" s="340">
        <v>0.89028230253758145</v>
      </c>
      <c r="X221" s="340">
        <v>0.10740191880284589</v>
      </c>
      <c r="Y221" s="340">
        <v>0.81444826097361034</v>
      </c>
      <c r="Z221" s="340">
        <v>0.15691079665446228</v>
      </c>
      <c r="AA221" s="340">
        <v>0.89193183682248678</v>
      </c>
      <c r="AB221" s="340">
        <v>1.1901142833524076E-2</v>
      </c>
      <c r="AC221" s="344">
        <v>-0.85220205607998634</v>
      </c>
      <c r="AD221" s="482">
        <v>14284014000199</v>
      </c>
      <c r="AE221" s="341" t="s">
        <v>2363</v>
      </c>
      <c r="AF221" s="341" t="s">
        <v>2109</v>
      </c>
      <c r="AG221" s="345" t="s">
        <v>59</v>
      </c>
      <c r="AH221" s="345" t="s">
        <v>2110</v>
      </c>
      <c r="AI221" s="345">
        <v>20000</v>
      </c>
      <c r="AJ221" s="345">
        <v>100</v>
      </c>
      <c r="AK221" s="345">
        <v>1000</v>
      </c>
      <c r="AL221" s="340">
        <v>5.0000000000000001E-3</v>
      </c>
      <c r="AM221" s="340">
        <v>0.2</v>
      </c>
      <c r="AN221" s="340" t="s">
        <v>64</v>
      </c>
      <c r="AO221" s="338" t="s">
        <v>1323</v>
      </c>
      <c r="AP221" s="341" t="s">
        <v>11</v>
      </c>
      <c r="AQ221" s="347" t="s">
        <v>669</v>
      </c>
      <c r="AR221" s="340">
        <v>1.3333333333333333E-3</v>
      </c>
      <c r="AS221" s="340">
        <v>1.3333333333333333E-3</v>
      </c>
      <c r="AT221" s="340"/>
      <c r="AW221" s="597"/>
      <c r="AX221" s="597"/>
      <c r="AY221" s="598"/>
      <c r="AZ221" s="598"/>
      <c r="BA221" s="598"/>
      <c r="BB221" s="599"/>
      <c r="BC221" s="598"/>
      <c r="BD221" s="598"/>
      <c r="BE221" s="598"/>
      <c r="BF221" s="598"/>
      <c r="BG221" s="599"/>
      <c r="BH221" s="599"/>
      <c r="BI221" s="600"/>
      <c r="BJ221" s="600"/>
      <c r="BK221" s="600"/>
      <c r="BL221" s="599"/>
      <c r="BM221" s="599"/>
      <c r="BN221" s="599"/>
      <c r="BO221" s="599"/>
      <c r="BP221" s="599"/>
      <c r="BQ221" s="599"/>
      <c r="BR221" s="599"/>
      <c r="BS221" s="599"/>
      <c r="BT221" s="602"/>
      <c r="BU221" s="603"/>
      <c r="BV221" s="601"/>
      <c r="BW221" s="604"/>
    </row>
    <row r="222" spans="2:75" ht="15.75" customHeight="1">
      <c r="B222" s="334" t="s">
        <v>1138</v>
      </c>
      <c r="C222" s="335">
        <v>21625026000103</v>
      </c>
      <c r="D222" s="336" t="s">
        <v>11</v>
      </c>
      <c r="E222" s="336" t="s">
        <v>621</v>
      </c>
      <c r="F222" s="336" t="s">
        <v>663</v>
      </c>
      <c r="G222" s="337" t="s">
        <v>865</v>
      </c>
      <c r="H222" s="337" t="s">
        <v>34</v>
      </c>
      <c r="I222" s="337"/>
      <c r="J222" s="337" t="s">
        <v>608</v>
      </c>
      <c r="K222" s="338" t="s">
        <v>48</v>
      </c>
      <c r="L222" s="339"/>
      <c r="M222" s="339" t="s">
        <v>34</v>
      </c>
      <c r="N222" s="338">
        <v>392979</v>
      </c>
      <c r="O222" s="338" t="s">
        <v>1320</v>
      </c>
      <c r="P222" s="342">
        <v>42111</v>
      </c>
      <c r="Q222" s="343">
        <v>30297980.579999998</v>
      </c>
      <c r="R222" s="343">
        <v>58509984.523333259</v>
      </c>
      <c r="S222" s="338">
        <v>1</v>
      </c>
      <c r="T222" s="340">
        <v>4.4223853818012415E-2</v>
      </c>
      <c r="U222" s="340">
        <v>0.57169038997773369</v>
      </c>
      <c r="V222" s="340">
        <v>4.7547044760299473E-2</v>
      </c>
      <c r="W222" s="340">
        <v>0.46612002338257968</v>
      </c>
      <c r="X222" s="340">
        <v>7.5312127738699441E-2</v>
      </c>
      <c r="Y222" s="340">
        <v>0.57110554588509699</v>
      </c>
      <c r="Z222" s="340">
        <v>0.16191985678127674</v>
      </c>
      <c r="AA222" s="340">
        <v>0.92040495846179904</v>
      </c>
      <c r="AB222" s="340">
        <v>5.9012305256822425E-2</v>
      </c>
      <c r="AC222" s="344">
        <v>-0.82977160605293754</v>
      </c>
      <c r="AD222" s="482">
        <v>0</v>
      </c>
      <c r="AE222" s="341" t="s">
        <v>2363</v>
      </c>
      <c r="AF222" s="341" t="s">
        <v>2109</v>
      </c>
      <c r="AG222" s="345" t="s">
        <v>59</v>
      </c>
      <c r="AH222" s="345" t="s">
        <v>2110</v>
      </c>
      <c r="AI222" s="345">
        <v>20000</v>
      </c>
      <c r="AJ222" s="345">
        <v>100</v>
      </c>
      <c r="AK222" s="345">
        <v>1000</v>
      </c>
      <c r="AL222" s="340">
        <v>5.0000000000000001E-3</v>
      </c>
      <c r="AM222" s="340">
        <v>0.2</v>
      </c>
      <c r="AN222" s="340" t="s">
        <v>2215</v>
      </c>
      <c r="AO222" s="338" t="s">
        <v>1323</v>
      </c>
      <c r="AP222" s="341" t="s">
        <v>11</v>
      </c>
      <c r="AQ222" s="347" t="s">
        <v>669</v>
      </c>
      <c r="AR222" s="340">
        <v>1.3333333333333333E-3</v>
      </c>
      <c r="AS222" s="340">
        <v>1.3333333333333333E-3</v>
      </c>
      <c r="AT222" s="340"/>
      <c r="AW222" s="597"/>
      <c r="AX222" s="597"/>
      <c r="AY222" s="598"/>
      <c r="AZ222" s="598"/>
      <c r="BA222" s="598"/>
      <c r="BB222" s="599"/>
      <c r="BC222" s="598"/>
      <c r="BD222" s="598"/>
      <c r="BE222" s="598"/>
      <c r="BF222" s="598"/>
      <c r="BG222" s="599"/>
      <c r="BH222" s="599"/>
      <c r="BI222" s="600"/>
      <c r="BJ222" s="600"/>
      <c r="BK222" s="600"/>
      <c r="BL222" s="599"/>
      <c r="BM222" s="599"/>
      <c r="BN222" s="599"/>
      <c r="BO222" s="599"/>
      <c r="BP222" s="599"/>
      <c r="BQ222" s="599"/>
      <c r="BR222" s="599"/>
      <c r="BS222" s="599"/>
      <c r="BT222" s="602"/>
      <c r="BU222" s="603"/>
      <c r="BV222" s="601"/>
      <c r="BW222" s="604"/>
    </row>
    <row r="223" spans="2:75" ht="15.75" customHeight="1">
      <c r="B223" s="334" t="s">
        <v>346</v>
      </c>
      <c r="C223" s="335">
        <v>29206196000157</v>
      </c>
      <c r="D223" s="336" t="s">
        <v>11</v>
      </c>
      <c r="E223" s="336" t="s">
        <v>620</v>
      </c>
      <c r="F223" s="336" t="s">
        <v>663</v>
      </c>
      <c r="G223" s="337" t="s">
        <v>738</v>
      </c>
      <c r="H223" s="337" t="s">
        <v>34</v>
      </c>
      <c r="I223" s="337"/>
      <c r="J223" s="337" t="s">
        <v>608</v>
      </c>
      <c r="K223" s="338" t="s">
        <v>48</v>
      </c>
      <c r="L223" s="339"/>
      <c r="M223" s="339" t="s">
        <v>34</v>
      </c>
      <c r="N223" s="338">
        <v>471501</v>
      </c>
      <c r="O223" s="338" t="s">
        <v>1320</v>
      </c>
      <c r="P223" s="342">
        <v>43181</v>
      </c>
      <c r="Q223" s="343">
        <v>983913530.38</v>
      </c>
      <c r="R223" s="343">
        <v>1032256938.0063094</v>
      </c>
      <c r="S223" s="338">
        <v>1</v>
      </c>
      <c r="T223" s="340">
        <v>8.4250860256838811E-2</v>
      </c>
      <c r="U223" s="340">
        <v>1.0891273147383169</v>
      </c>
      <c r="V223" s="340">
        <v>0.11321491130263439</v>
      </c>
      <c r="W223" s="340">
        <v>1.1098846914604381</v>
      </c>
      <c r="X223" s="340">
        <v>0.16786394824696593</v>
      </c>
      <c r="Y223" s="340">
        <v>1.2729428138138894</v>
      </c>
      <c r="Z223" s="340">
        <v>0.15867839428008246</v>
      </c>
      <c r="AA223" s="340">
        <v>0.90197943476091469</v>
      </c>
      <c r="AB223" s="340">
        <v>1.7329252628448398E-3</v>
      </c>
      <c r="AC223" s="344">
        <v>5.8423727546508752</v>
      </c>
      <c r="AD223" s="482">
        <v>0</v>
      </c>
      <c r="AE223" s="341" t="s">
        <v>2367</v>
      </c>
      <c r="AF223" s="341" t="s">
        <v>2115</v>
      </c>
      <c r="AG223" s="345" t="s">
        <v>1428</v>
      </c>
      <c r="AH223" s="345" t="s">
        <v>2110</v>
      </c>
      <c r="AI223" s="345">
        <v>500</v>
      </c>
      <c r="AJ223" s="345">
        <v>100</v>
      </c>
      <c r="AK223" s="345">
        <v>100</v>
      </c>
      <c r="AL223" s="340">
        <v>4.0000000000000001E-3</v>
      </c>
      <c r="AM223" s="340" t="s">
        <v>34</v>
      </c>
      <c r="AN223" s="340" t="s">
        <v>64</v>
      </c>
      <c r="AO223" s="338" t="s">
        <v>1323</v>
      </c>
      <c r="AP223" s="341" t="s">
        <v>11</v>
      </c>
      <c r="AQ223" s="347" t="s">
        <v>662</v>
      </c>
      <c r="AR223" s="340">
        <v>1.1200000000000001E-3</v>
      </c>
      <c r="AS223" s="340">
        <v>1.1200000000000001E-3</v>
      </c>
      <c r="AT223" s="340"/>
      <c r="AW223" s="597"/>
      <c r="AX223" s="597"/>
      <c r="AY223" s="598"/>
      <c r="AZ223" s="598"/>
      <c r="BA223" s="598"/>
      <c r="BB223" s="599"/>
      <c r="BC223" s="598"/>
      <c r="BD223" s="598"/>
      <c r="BE223" s="598"/>
      <c r="BF223" s="598"/>
      <c r="BG223" s="599"/>
      <c r="BH223" s="599"/>
      <c r="BI223" s="600"/>
      <c r="BJ223" s="600"/>
      <c r="BK223" s="600"/>
      <c r="BL223" s="599"/>
      <c r="BM223" s="599"/>
      <c r="BN223" s="599"/>
      <c r="BO223" s="599"/>
      <c r="BP223" s="599"/>
      <c r="BQ223" s="599"/>
      <c r="BR223" s="599"/>
      <c r="BS223" s="599"/>
      <c r="BT223" s="602"/>
      <c r="BU223" s="603"/>
      <c r="BV223" s="601"/>
      <c r="BW223" s="604"/>
    </row>
    <row r="224" spans="2:75" ht="15.75" customHeight="1">
      <c r="B224" s="334" t="s">
        <v>1157</v>
      </c>
      <c r="C224" s="335">
        <v>9543255000175</v>
      </c>
      <c r="D224" s="336" t="s">
        <v>11</v>
      </c>
      <c r="E224" s="336" t="s">
        <v>620</v>
      </c>
      <c r="F224" s="336" t="s">
        <v>663</v>
      </c>
      <c r="G224" s="337" t="s">
        <v>738</v>
      </c>
      <c r="H224" s="337" t="s">
        <v>34</v>
      </c>
      <c r="I224" s="337"/>
      <c r="J224" s="337" t="s">
        <v>608</v>
      </c>
      <c r="K224" s="338" t="s">
        <v>48</v>
      </c>
      <c r="L224" s="339"/>
      <c r="M224" s="339" t="s">
        <v>34</v>
      </c>
      <c r="N224" s="338">
        <v>215740</v>
      </c>
      <c r="O224" s="338" t="s">
        <v>1320</v>
      </c>
      <c r="P224" s="342">
        <v>39674</v>
      </c>
      <c r="Q224" s="343">
        <v>287228059.02999997</v>
      </c>
      <c r="R224" s="343">
        <v>197590884.85452387</v>
      </c>
      <c r="S224" s="338">
        <v>1</v>
      </c>
      <c r="T224" s="340">
        <v>8.4782965863557935E-2</v>
      </c>
      <c r="U224" s="340">
        <v>1.0960059477734754</v>
      </c>
      <c r="V224" s="340">
        <v>0.1130948871637607</v>
      </c>
      <c r="W224" s="340">
        <v>1.1087080535705269</v>
      </c>
      <c r="X224" s="340">
        <v>0.1568490325327323</v>
      </c>
      <c r="Y224" s="340">
        <v>1.1894147069772101</v>
      </c>
      <c r="Z224" s="340">
        <v>0.16266521428665714</v>
      </c>
      <c r="AA224" s="340">
        <v>0.9246418121585358</v>
      </c>
      <c r="AB224" s="340">
        <v>2.2642982912659398E-3</v>
      </c>
      <c r="AC224" s="344">
        <v>4.4241449775988313</v>
      </c>
      <c r="AD224" s="482">
        <v>0</v>
      </c>
      <c r="AE224" s="341" t="s">
        <v>2375</v>
      </c>
      <c r="AF224" s="341" t="s">
        <v>2112</v>
      </c>
      <c r="AG224" s="345" t="s">
        <v>719</v>
      </c>
      <c r="AH224" s="345" t="s">
        <v>2110</v>
      </c>
      <c r="AI224" s="345">
        <v>1000</v>
      </c>
      <c r="AJ224" s="345">
        <v>100</v>
      </c>
      <c r="AK224" s="345">
        <v>1000</v>
      </c>
      <c r="AL224" s="340">
        <v>3.9000000000000003E-3</v>
      </c>
      <c r="AM224" s="340" t="s">
        <v>34</v>
      </c>
      <c r="AN224" s="340" t="s">
        <v>64</v>
      </c>
      <c r="AO224" s="338" t="s">
        <v>1323</v>
      </c>
      <c r="AP224" s="341" t="s">
        <v>11</v>
      </c>
      <c r="AQ224" s="347" t="s">
        <v>669</v>
      </c>
      <c r="AR224" s="340">
        <v>1.0399999999999999E-3</v>
      </c>
      <c r="AS224" s="340">
        <v>1.0399999999999999E-3</v>
      </c>
      <c r="AT224" s="340"/>
      <c r="AW224" s="597"/>
      <c r="AX224" s="597"/>
      <c r="AY224" s="598"/>
      <c r="AZ224" s="598"/>
      <c r="BA224" s="598"/>
      <c r="BB224" s="599"/>
      <c r="BC224" s="598"/>
      <c r="BD224" s="598"/>
      <c r="BE224" s="598"/>
      <c r="BF224" s="598"/>
      <c r="BG224" s="599"/>
      <c r="BH224" s="599"/>
      <c r="BI224" s="600"/>
      <c r="BJ224" s="600"/>
      <c r="BK224" s="600"/>
      <c r="BL224" s="599"/>
      <c r="BM224" s="599"/>
      <c r="BN224" s="599"/>
      <c r="BO224" s="599"/>
      <c r="BP224" s="599"/>
      <c r="BQ224" s="599"/>
      <c r="BR224" s="599"/>
      <c r="BS224" s="599"/>
      <c r="BT224" s="602"/>
      <c r="BU224" s="603"/>
      <c r="BV224" s="601"/>
      <c r="BW224" s="604"/>
    </row>
    <row r="225" spans="2:75" ht="15.75" customHeight="1">
      <c r="B225" s="334" t="s">
        <v>1161</v>
      </c>
      <c r="C225" s="335">
        <v>36248893000136</v>
      </c>
      <c r="D225" s="336" t="s">
        <v>11</v>
      </c>
      <c r="E225" s="336" t="s">
        <v>620</v>
      </c>
      <c r="F225" s="336" t="s">
        <v>663</v>
      </c>
      <c r="G225" s="337" t="s">
        <v>738</v>
      </c>
      <c r="H225" s="337" t="s">
        <v>34</v>
      </c>
      <c r="I225" s="337" t="s">
        <v>1303</v>
      </c>
      <c r="J225" s="337" t="s">
        <v>608</v>
      </c>
      <c r="K225" s="338" t="s">
        <v>48</v>
      </c>
      <c r="L225" s="339"/>
      <c r="M225" s="339" t="s">
        <v>34</v>
      </c>
      <c r="N225" s="338">
        <v>531154</v>
      </c>
      <c r="O225" s="338" t="s">
        <v>1320</v>
      </c>
      <c r="P225" s="342">
        <v>43899</v>
      </c>
      <c r="Q225" s="343">
        <v>2324522.77</v>
      </c>
      <c r="R225" s="343">
        <v>17114247.041547611</v>
      </c>
      <c r="S225" s="338">
        <v>1</v>
      </c>
      <c r="T225" s="340">
        <v>0.22494259920678639</v>
      </c>
      <c r="U225" s="340">
        <v>2.9078768845503666</v>
      </c>
      <c r="V225" s="340">
        <v>0.26044278482125471</v>
      </c>
      <c r="W225" s="340">
        <v>2.5532101429797209</v>
      </c>
      <c r="X225" s="340">
        <v>0.33208723888258773</v>
      </c>
      <c r="Y225" s="340">
        <v>2.5182778595970929</v>
      </c>
      <c r="Z225" s="340" t="s">
        <v>1414</v>
      </c>
      <c r="AA225" s="340" t="s">
        <v>1414</v>
      </c>
      <c r="AB225" s="340">
        <v>0.11364713310311063</v>
      </c>
      <c r="AC225" s="344">
        <v>1.2372879876940654</v>
      </c>
      <c r="AD225" s="482">
        <v>0</v>
      </c>
      <c r="AE225" s="341" t="s">
        <v>2377</v>
      </c>
      <c r="AF225" s="341" t="s">
        <v>2106</v>
      </c>
      <c r="AG225" s="345" t="s">
        <v>1427</v>
      </c>
      <c r="AH225" s="345" t="s">
        <v>2128</v>
      </c>
      <c r="AI225" s="345">
        <v>0</v>
      </c>
      <c r="AJ225" s="345">
        <v>0</v>
      </c>
      <c r="AK225" s="345">
        <v>0</v>
      </c>
      <c r="AL225" s="340">
        <v>9.300000000000001E-3</v>
      </c>
      <c r="AM225" s="340">
        <v>0.2</v>
      </c>
      <c r="AN225" s="340" t="s">
        <v>34</v>
      </c>
      <c r="AO225" s="338" t="s">
        <v>1323</v>
      </c>
      <c r="AP225" s="341" t="s">
        <v>13</v>
      </c>
      <c r="AQ225" s="347" t="s">
        <v>679</v>
      </c>
      <c r="AR225" s="340">
        <v>2.4799999999999996E-3</v>
      </c>
      <c r="AS225" s="340">
        <v>2.4799999999999996E-3</v>
      </c>
      <c r="AT225" s="340"/>
      <c r="AW225" s="597"/>
      <c r="AX225" s="597"/>
      <c r="AY225" s="598"/>
      <c r="AZ225" s="598"/>
      <c r="BA225" s="598"/>
      <c r="BB225" s="599"/>
      <c r="BC225" s="598"/>
      <c r="BD225" s="598"/>
      <c r="BE225" s="598"/>
      <c r="BF225" s="598"/>
      <c r="BG225" s="599"/>
      <c r="BH225" s="599"/>
      <c r="BI225" s="600"/>
      <c r="BJ225" s="600"/>
      <c r="BK225" s="600"/>
      <c r="BL225" s="599"/>
      <c r="BM225" s="599"/>
      <c r="BN225" s="599"/>
      <c r="BO225" s="599"/>
      <c r="BP225" s="599"/>
      <c r="BQ225" s="599"/>
      <c r="BR225" s="599"/>
      <c r="BS225" s="599"/>
      <c r="BT225" s="602"/>
      <c r="BU225" s="603"/>
      <c r="BV225" s="601"/>
      <c r="BW225" s="604"/>
    </row>
    <row r="226" spans="2:75" ht="15.75" customHeight="1">
      <c r="B226" s="334" t="s">
        <v>400</v>
      </c>
      <c r="C226" s="335">
        <v>24769058000162</v>
      </c>
      <c r="D226" s="336" t="s">
        <v>11</v>
      </c>
      <c r="E226" s="336" t="s">
        <v>620</v>
      </c>
      <c r="F226" s="336" t="s">
        <v>663</v>
      </c>
      <c r="G226" s="337" t="s">
        <v>738</v>
      </c>
      <c r="H226" s="337" t="s">
        <v>34</v>
      </c>
      <c r="I226" s="337"/>
      <c r="J226" s="337" t="s">
        <v>608</v>
      </c>
      <c r="K226" s="338" t="s">
        <v>48</v>
      </c>
      <c r="L226" s="339"/>
      <c r="M226" s="339" t="s">
        <v>1411</v>
      </c>
      <c r="N226" s="338">
        <v>427128</v>
      </c>
      <c r="O226" s="338" t="s">
        <v>1320</v>
      </c>
      <c r="P226" s="342">
        <v>42543</v>
      </c>
      <c r="Q226" s="343">
        <v>37675941.770000003</v>
      </c>
      <c r="R226" s="343">
        <v>48204590.673412688</v>
      </c>
      <c r="S226" s="338">
        <v>1</v>
      </c>
      <c r="T226" s="340">
        <v>8.2040700920181564E-2</v>
      </c>
      <c r="U226" s="340">
        <v>1.0605561536114259</v>
      </c>
      <c r="V226" s="340">
        <v>0.11093891369126463</v>
      </c>
      <c r="W226" s="340">
        <v>1.0875723045354746</v>
      </c>
      <c r="X226" s="340">
        <v>0.14233284951427105</v>
      </c>
      <c r="Y226" s="340">
        <v>1.079335854130429</v>
      </c>
      <c r="Z226" s="340">
        <v>0.19098101724486494</v>
      </c>
      <c r="AA226" s="340">
        <v>1.0855980158239491</v>
      </c>
      <c r="AB226" s="340">
        <v>2.1576632597109721E-3</v>
      </c>
      <c r="AC226" s="344">
        <v>3.7437421300989531</v>
      </c>
      <c r="AD226" s="482">
        <v>0</v>
      </c>
      <c r="AE226" s="341" t="s">
        <v>2409</v>
      </c>
      <c r="AF226" s="341" t="s">
        <v>2106</v>
      </c>
      <c r="AG226" s="345" t="s">
        <v>1427</v>
      </c>
      <c r="AH226" s="345" t="s">
        <v>2110</v>
      </c>
      <c r="AI226" s="345">
        <v>100</v>
      </c>
      <c r="AJ226" s="345">
        <v>0</v>
      </c>
      <c r="AK226" s="345">
        <v>100</v>
      </c>
      <c r="AL226" s="340">
        <v>3.4999999999999996E-3</v>
      </c>
      <c r="AM226" s="340" t="s">
        <v>34</v>
      </c>
      <c r="AN226" s="340" t="s">
        <v>64</v>
      </c>
      <c r="AO226" s="338" t="s">
        <v>1323</v>
      </c>
      <c r="AP226" s="341" t="s">
        <v>11</v>
      </c>
      <c r="AQ226" s="347" t="s">
        <v>676</v>
      </c>
      <c r="AR226" s="340">
        <v>8.166666666666666E-4</v>
      </c>
      <c r="AS226" s="340">
        <v>8.166666666666666E-4</v>
      </c>
      <c r="AT226" s="340"/>
      <c r="AW226" s="597"/>
      <c r="AX226" s="597"/>
      <c r="AY226" s="598"/>
      <c r="AZ226" s="598"/>
      <c r="BA226" s="598"/>
      <c r="BB226" s="599"/>
      <c r="BC226" s="598"/>
      <c r="BD226" s="598"/>
      <c r="BE226" s="598"/>
      <c r="BF226" s="598"/>
      <c r="BG226" s="599"/>
      <c r="BH226" s="599"/>
      <c r="BI226" s="600"/>
      <c r="BJ226" s="600"/>
      <c r="BK226" s="600"/>
      <c r="BL226" s="599"/>
      <c r="BM226" s="599"/>
      <c r="BN226" s="599"/>
      <c r="BO226" s="599"/>
      <c r="BP226" s="599"/>
      <c r="BQ226" s="599"/>
      <c r="BR226" s="599"/>
      <c r="BS226" s="599"/>
      <c r="BT226" s="602"/>
      <c r="BU226" s="603"/>
      <c r="BV226" s="601"/>
      <c r="BW226" s="604"/>
    </row>
    <row r="227" spans="2:75" ht="15.75" customHeight="1">
      <c r="B227" s="334" t="s">
        <v>421</v>
      </c>
      <c r="C227" s="335">
        <v>37240631000198</v>
      </c>
      <c r="D227" s="336" t="s">
        <v>11</v>
      </c>
      <c r="E227" s="336" t="s">
        <v>620</v>
      </c>
      <c r="F227" s="336" t="s">
        <v>663</v>
      </c>
      <c r="G227" s="337" t="s">
        <v>738</v>
      </c>
      <c r="H227" s="337" t="s">
        <v>34</v>
      </c>
      <c r="I227" s="337" t="s">
        <v>1303</v>
      </c>
      <c r="J227" s="337" t="s">
        <v>608</v>
      </c>
      <c r="K227" s="338" t="s">
        <v>48</v>
      </c>
      <c r="L227" s="339"/>
      <c r="M227" s="339" t="s">
        <v>1411</v>
      </c>
      <c r="N227" s="338">
        <v>539937</v>
      </c>
      <c r="O227" s="338" t="s">
        <v>1320</v>
      </c>
      <c r="P227" s="342">
        <v>43999</v>
      </c>
      <c r="Q227" s="343">
        <v>32686319.219999999</v>
      </c>
      <c r="R227" s="343">
        <v>19833793.904841267</v>
      </c>
      <c r="S227" s="338">
        <v>1</v>
      </c>
      <c r="T227" s="340">
        <v>7.1749767941888365E-2</v>
      </c>
      <c r="U227" s="340">
        <v>0.92752325440265282</v>
      </c>
      <c r="V227" s="340">
        <v>9.4580226869816153E-2</v>
      </c>
      <c r="W227" s="340">
        <v>0.92720247456680671</v>
      </c>
      <c r="X227" s="340">
        <v>0.1137872197313472</v>
      </c>
      <c r="Y227" s="340">
        <v>0.8628691578717137</v>
      </c>
      <c r="Z227" s="340" t="s">
        <v>1414</v>
      </c>
      <c r="AA227" s="340" t="s">
        <v>1414</v>
      </c>
      <c r="AB227" s="340">
        <v>6.6013961287267097E-3</v>
      </c>
      <c r="AC227" s="344">
        <v>-1.0214771716720683</v>
      </c>
      <c r="AD227" s="482">
        <v>0</v>
      </c>
      <c r="AE227" s="341" t="s">
        <v>2419</v>
      </c>
      <c r="AF227" s="341" t="s">
        <v>2106</v>
      </c>
      <c r="AG227" s="345" t="s">
        <v>1427</v>
      </c>
      <c r="AH227" s="345" t="s">
        <v>2110</v>
      </c>
      <c r="AI227" s="345">
        <v>1000</v>
      </c>
      <c r="AJ227" s="345">
        <v>100</v>
      </c>
      <c r="AK227" s="345">
        <v>500</v>
      </c>
      <c r="AL227" s="340">
        <v>5.5000000000000005E-3</v>
      </c>
      <c r="AM227" s="340" t="s">
        <v>34</v>
      </c>
      <c r="AN227" s="340" t="s">
        <v>64</v>
      </c>
      <c r="AO227" s="338" t="s">
        <v>1323</v>
      </c>
      <c r="AP227" s="341" t="s">
        <v>11</v>
      </c>
      <c r="AQ227" s="347" t="s">
        <v>675</v>
      </c>
      <c r="AR227" s="340">
        <v>7.3333333333333323E-4</v>
      </c>
      <c r="AS227" s="340">
        <v>7.3333333333333323E-4</v>
      </c>
      <c r="AT227" s="340"/>
      <c r="AW227" s="597"/>
      <c r="AX227" s="597"/>
      <c r="AY227" s="598"/>
      <c r="AZ227" s="598"/>
      <c r="BA227" s="598"/>
      <c r="BB227" s="599"/>
      <c r="BC227" s="598"/>
      <c r="BD227" s="598"/>
      <c r="BE227" s="598"/>
      <c r="BF227" s="598"/>
      <c r="BG227" s="599"/>
      <c r="BH227" s="599"/>
      <c r="BI227" s="600"/>
      <c r="BJ227" s="600"/>
      <c r="BK227" s="600"/>
      <c r="BL227" s="599"/>
      <c r="BM227" s="599"/>
      <c r="BN227" s="599"/>
      <c r="BO227" s="599"/>
      <c r="BP227" s="599"/>
      <c r="BQ227" s="599"/>
      <c r="BR227" s="599"/>
      <c r="BS227" s="599"/>
      <c r="BT227" s="602"/>
      <c r="BU227" s="603"/>
      <c r="BV227" s="601"/>
      <c r="BW227" s="604"/>
    </row>
    <row r="228" spans="2:75" ht="15.75" customHeight="1">
      <c r="B228" s="334" t="s">
        <v>1271</v>
      </c>
      <c r="C228" s="335">
        <v>14491665000150</v>
      </c>
      <c r="D228" s="336" t="s">
        <v>11</v>
      </c>
      <c r="E228" s="336" t="s">
        <v>620</v>
      </c>
      <c r="F228" s="336" t="s">
        <v>663</v>
      </c>
      <c r="G228" s="337" t="s">
        <v>738</v>
      </c>
      <c r="H228" s="337" t="s">
        <v>34</v>
      </c>
      <c r="I228" s="337"/>
      <c r="J228" s="337" t="s">
        <v>608</v>
      </c>
      <c r="K228" s="338" t="s">
        <v>48</v>
      </c>
      <c r="L228" s="339"/>
      <c r="M228" s="339" t="s">
        <v>34</v>
      </c>
      <c r="N228" s="338">
        <v>419958</v>
      </c>
      <c r="O228" s="338" t="s">
        <v>1320</v>
      </c>
      <c r="P228" s="342">
        <v>42499</v>
      </c>
      <c r="Q228" s="343">
        <v>375234052.83999997</v>
      </c>
      <c r="R228" s="343">
        <v>335271692.00452363</v>
      </c>
      <c r="S228" s="338">
        <v>1</v>
      </c>
      <c r="T228" s="340">
        <v>8.6329031897026232E-2</v>
      </c>
      <c r="U228" s="340">
        <v>1.1159922451514035</v>
      </c>
      <c r="V228" s="340">
        <v>0.11654996357929592</v>
      </c>
      <c r="W228" s="340">
        <v>1.1425793553037229</v>
      </c>
      <c r="X228" s="340">
        <v>0.15884609039945019</v>
      </c>
      <c r="Y228" s="340">
        <v>1.2045587595671621</v>
      </c>
      <c r="Z228" s="340">
        <v>0.18444626467390046</v>
      </c>
      <c r="AA228" s="340">
        <v>1.0484523637205057</v>
      </c>
      <c r="AB228" s="340">
        <v>1.6996459519897412E-3</v>
      </c>
      <c r="AC228" s="344">
        <v>7.7175046587445344</v>
      </c>
      <c r="AD228" s="482">
        <v>0</v>
      </c>
      <c r="AE228" s="341" t="s">
        <v>469</v>
      </c>
      <c r="AF228" s="341" t="s">
        <v>469</v>
      </c>
      <c r="AG228" s="345" t="s">
        <v>469</v>
      </c>
      <c r="AH228" s="345" t="s">
        <v>2107</v>
      </c>
      <c r="AI228" s="345">
        <v>500</v>
      </c>
      <c r="AJ228" s="345">
        <v>100</v>
      </c>
      <c r="AK228" s="345">
        <v>500</v>
      </c>
      <c r="AL228" s="340">
        <v>4.0000000000000001E-3</v>
      </c>
      <c r="AM228" s="340">
        <v>0.2</v>
      </c>
      <c r="AN228" s="340" t="s">
        <v>64</v>
      </c>
      <c r="AO228" s="338" t="s">
        <v>1323</v>
      </c>
      <c r="AP228" s="341" t="s">
        <v>11</v>
      </c>
      <c r="AQ228" s="347" t="s">
        <v>675</v>
      </c>
      <c r="AR228" s="340">
        <v>1.0666666666666667E-3</v>
      </c>
      <c r="AS228" s="340">
        <v>1.0666666666666667E-3</v>
      </c>
      <c r="AT228" s="340"/>
      <c r="AW228" s="597"/>
      <c r="AX228" s="597"/>
      <c r="AY228" s="598"/>
      <c r="AZ228" s="598"/>
      <c r="BA228" s="598"/>
      <c r="BB228" s="599"/>
      <c r="BC228" s="598"/>
      <c r="BD228" s="598"/>
      <c r="BE228" s="598"/>
      <c r="BF228" s="598"/>
      <c r="BG228" s="599"/>
      <c r="BH228" s="599"/>
      <c r="BI228" s="600"/>
      <c r="BJ228" s="600"/>
      <c r="BK228" s="600"/>
      <c r="BL228" s="599"/>
      <c r="BM228" s="599"/>
      <c r="BN228" s="599"/>
      <c r="BO228" s="599"/>
      <c r="BP228" s="599"/>
      <c r="BQ228" s="599"/>
      <c r="BR228" s="599"/>
      <c r="BS228" s="599"/>
      <c r="BT228" s="602"/>
      <c r="BU228" s="603"/>
      <c r="BV228" s="601"/>
      <c r="BW228" s="604"/>
    </row>
    <row r="229" spans="2:75" ht="15.75" customHeight="1">
      <c r="B229" s="334" t="s">
        <v>1273</v>
      </c>
      <c r="C229" s="335">
        <v>817677000117</v>
      </c>
      <c r="D229" s="336" t="s">
        <v>11</v>
      </c>
      <c r="E229" s="336" t="s">
        <v>620</v>
      </c>
      <c r="F229" s="336" t="s">
        <v>663</v>
      </c>
      <c r="G229" s="337" t="s">
        <v>738</v>
      </c>
      <c r="H229" s="337" t="s">
        <v>34</v>
      </c>
      <c r="I229" s="337"/>
      <c r="J229" s="337" t="s">
        <v>608</v>
      </c>
      <c r="K229" s="338" t="s">
        <v>48</v>
      </c>
      <c r="L229" s="339"/>
      <c r="M229" s="339" t="s">
        <v>34</v>
      </c>
      <c r="N229" s="338">
        <v>17949</v>
      </c>
      <c r="O229" s="338" t="s">
        <v>1320</v>
      </c>
      <c r="P229" s="342">
        <v>34974</v>
      </c>
      <c r="Q229" s="343">
        <v>418027767.66000003</v>
      </c>
      <c r="R229" s="343">
        <v>325044500.49884915</v>
      </c>
      <c r="S229" s="338">
        <v>1</v>
      </c>
      <c r="T229" s="340">
        <v>8.7767174395047221E-2</v>
      </c>
      <c r="U229" s="340">
        <v>1.134583393921941</v>
      </c>
      <c r="V229" s="340">
        <v>0.1201812092698411</v>
      </c>
      <c r="W229" s="340">
        <v>1.1781777049954387</v>
      </c>
      <c r="X229" s="340">
        <v>0.18405442729038723</v>
      </c>
      <c r="Y229" s="340">
        <v>1.3957181575714794</v>
      </c>
      <c r="Z229" s="340">
        <v>0.20225087311586232</v>
      </c>
      <c r="AA229" s="340">
        <v>1.1496595301496908</v>
      </c>
      <c r="AB229" s="340">
        <v>5.1987493772449288E-3</v>
      </c>
      <c r="AC229" s="344">
        <v>3.1502576362544565</v>
      </c>
      <c r="AD229" s="482">
        <v>0</v>
      </c>
      <c r="AE229" s="341" t="s">
        <v>2303</v>
      </c>
      <c r="AF229" s="341" t="s">
        <v>728</v>
      </c>
      <c r="AG229" s="345" t="s">
        <v>728</v>
      </c>
      <c r="AH229" s="345" t="s">
        <v>2110</v>
      </c>
      <c r="AI229" s="345">
        <v>0</v>
      </c>
      <c r="AJ229" s="345">
        <v>0</v>
      </c>
      <c r="AK229" s="345">
        <v>0</v>
      </c>
      <c r="AL229" s="340">
        <v>4.5000000000000005E-3</v>
      </c>
      <c r="AM229" s="340" t="s">
        <v>34</v>
      </c>
      <c r="AN229" s="340" t="s">
        <v>64</v>
      </c>
      <c r="AO229" s="338" t="s">
        <v>1323</v>
      </c>
      <c r="AP229" s="341" t="s">
        <v>11</v>
      </c>
      <c r="AQ229" s="347" t="s">
        <v>662</v>
      </c>
      <c r="AR229" s="340">
        <v>1.1999999999999999E-3</v>
      </c>
      <c r="AS229" s="340">
        <v>1.1999999999999999E-3</v>
      </c>
      <c r="AT229" s="340"/>
      <c r="AW229" s="597"/>
      <c r="AX229" s="597"/>
      <c r="AY229" s="598"/>
      <c r="AZ229" s="598"/>
      <c r="BA229" s="598"/>
      <c r="BB229" s="599"/>
      <c r="BC229" s="598"/>
      <c r="BD229" s="598"/>
      <c r="BE229" s="598"/>
      <c r="BF229" s="598"/>
      <c r="BG229" s="599"/>
      <c r="BH229" s="599"/>
      <c r="BI229" s="600"/>
      <c r="BJ229" s="600"/>
      <c r="BK229" s="600"/>
      <c r="BL229" s="599"/>
      <c r="BM229" s="599"/>
      <c r="BN229" s="599"/>
      <c r="BO229" s="599"/>
      <c r="BP229" s="599"/>
      <c r="BQ229" s="599"/>
      <c r="BR229" s="599"/>
      <c r="BS229" s="599"/>
      <c r="BT229" s="602"/>
      <c r="BU229" s="603"/>
      <c r="BV229" s="601"/>
      <c r="BW229" s="604"/>
    </row>
    <row r="230" spans="2:75" ht="15.75" customHeight="1">
      <c r="B230" s="334" t="s">
        <v>1274</v>
      </c>
      <c r="C230" s="335">
        <v>4192419000143</v>
      </c>
      <c r="D230" s="336" t="s">
        <v>11</v>
      </c>
      <c r="E230" s="336" t="s">
        <v>620</v>
      </c>
      <c r="F230" s="336" t="s">
        <v>663</v>
      </c>
      <c r="G230" s="337" t="s">
        <v>738</v>
      </c>
      <c r="H230" s="337" t="s">
        <v>34</v>
      </c>
      <c r="I230" s="337"/>
      <c r="J230" s="337" t="s">
        <v>608</v>
      </c>
      <c r="K230" s="338" t="s">
        <v>48</v>
      </c>
      <c r="L230" s="339"/>
      <c r="M230" s="339" t="s">
        <v>34</v>
      </c>
      <c r="N230" s="338">
        <v>184764</v>
      </c>
      <c r="O230" s="338" t="s">
        <v>1320</v>
      </c>
      <c r="P230" s="342">
        <v>38261</v>
      </c>
      <c r="Q230" s="343">
        <v>127929072.45</v>
      </c>
      <c r="R230" s="343">
        <v>233111460.6222617</v>
      </c>
      <c r="S230" s="338">
        <v>1</v>
      </c>
      <c r="T230" s="340">
        <v>4.7327930452094602E-2</v>
      </c>
      <c r="U230" s="340">
        <v>0.61181739448443806</v>
      </c>
      <c r="V230" s="340">
        <v>5.1814406365016108E-2</v>
      </c>
      <c r="W230" s="340">
        <v>0.50795443603640855</v>
      </c>
      <c r="X230" s="340">
        <v>1.2574998932561421E-2</v>
      </c>
      <c r="Y230" s="340">
        <v>9.5358501286834332E-2</v>
      </c>
      <c r="Z230" s="340">
        <v>0.12525474284600357</v>
      </c>
      <c r="AA230" s="340">
        <v>0.71198856445412806</v>
      </c>
      <c r="AB230" s="340">
        <v>2.3651164964613485E-2</v>
      </c>
      <c r="AC230" s="344">
        <v>-1.9598085343138136</v>
      </c>
      <c r="AD230" s="482">
        <v>0</v>
      </c>
      <c r="AE230" s="341" t="s">
        <v>2303</v>
      </c>
      <c r="AF230" s="341" t="s">
        <v>728</v>
      </c>
      <c r="AG230" s="345" t="s">
        <v>728</v>
      </c>
      <c r="AH230" s="345" t="s">
        <v>2110</v>
      </c>
      <c r="AI230" s="345">
        <v>1000</v>
      </c>
      <c r="AJ230" s="345">
        <v>100</v>
      </c>
      <c r="AK230" s="345">
        <v>500</v>
      </c>
      <c r="AL230" s="340">
        <v>8.0000000000000002E-3</v>
      </c>
      <c r="AM230" s="340" t="s">
        <v>34</v>
      </c>
      <c r="AN230" s="340" t="s">
        <v>34</v>
      </c>
      <c r="AO230" s="338" t="s">
        <v>1323</v>
      </c>
      <c r="AP230" s="341" t="s">
        <v>11</v>
      </c>
      <c r="AQ230" s="347" t="s">
        <v>680</v>
      </c>
      <c r="AR230" s="340">
        <v>2.1333333333333334E-3</v>
      </c>
      <c r="AS230" s="340">
        <v>2.1333333333333334E-3</v>
      </c>
      <c r="AT230" s="340"/>
      <c r="AW230" s="597"/>
      <c r="AX230" s="597"/>
      <c r="AY230" s="598"/>
      <c r="AZ230" s="598"/>
      <c r="BA230" s="598"/>
      <c r="BB230" s="599"/>
      <c r="BC230" s="598"/>
      <c r="BD230" s="598"/>
      <c r="BE230" s="598"/>
      <c r="BF230" s="598"/>
      <c r="BG230" s="599"/>
      <c r="BH230" s="599"/>
      <c r="BI230" s="600"/>
      <c r="BJ230" s="600"/>
      <c r="BK230" s="600"/>
      <c r="BL230" s="210"/>
      <c r="BM230" s="599"/>
      <c r="BN230" s="599"/>
      <c r="BO230" s="599"/>
      <c r="BP230" s="599"/>
      <c r="BQ230" s="599"/>
      <c r="BR230" s="599"/>
      <c r="BS230" s="599"/>
      <c r="BT230" s="602"/>
      <c r="BU230" s="603"/>
      <c r="BV230" s="601"/>
      <c r="BW230" s="604"/>
    </row>
    <row r="231" spans="2:75" ht="15.75" customHeight="1">
      <c r="B231" s="334" t="s">
        <v>1281</v>
      </c>
      <c r="C231" s="335">
        <v>3499367000190</v>
      </c>
      <c r="D231" s="336" t="s">
        <v>11</v>
      </c>
      <c r="E231" s="336" t="s">
        <v>620</v>
      </c>
      <c r="F231" s="336" t="s">
        <v>663</v>
      </c>
      <c r="G231" s="337" t="s">
        <v>738</v>
      </c>
      <c r="H231" s="337" t="s">
        <v>34</v>
      </c>
      <c r="I231" s="337" t="s">
        <v>1303</v>
      </c>
      <c r="J231" s="337" t="s">
        <v>608</v>
      </c>
      <c r="K231" s="338" t="s">
        <v>48</v>
      </c>
      <c r="L231" s="339"/>
      <c r="M231" s="339" t="s">
        <v>34</v>
      </c>
      <c r="N231" s="338">
        <v>75124</v>
      </c>
      <c r="O231" s="338" t="s">
        <v>1320</v>
      </c>
      <c r="P231" s="342">
        <v>36606</v>
      </c>
      <c r="Q231" s="343">
        <v>723507014.90999997</v>
      </c>
      <c r="R231" s="343">
        <v>942324645.49666655</v>
      </c>
      <c r="S231" s="338">
        <v>1</v>
      </c>
      <c r="T231" s="340">
        <v>7.6330697299257011E-2</v>
      </c>
      <c r="U231" s="340">
        <v>0.98674182231741603</v>
      </c>
      <c r="V231" s="340">
        <v>9.8654743086780794E-2</v>
      </c>
      <c r="W231" s="340">
        <v>0.96714635759673695</v>
      </c>
      <c r="X231" s="340">
        <v>0.11788167513139092</v>
      </c>
      <c r="Y231" s="340">
        <v>0.89391815697126475</v>
      </c>
      <c r="Z231" s="340">
        <v>0.18364044268339419</v>
      </c>
      <c r="AA231" s="340">
        <v>1.043871810288437</v>
      </c>
      <c r="AB231" s="340">
        <v>9.0630543921202209E-3</v>
      </c>
      <c r="AC231" s="344">
        <v>-0.33180220891450524</v>
      </c>
      <c r="AD231" s="482">
        <v>0</v>
      </c>
      <c r="AE231" s="341" t="s">
        <v>2303</v>
      </c>
      <c r="AF231" s="341" t="s">
        <v>728</v>
      </c>
      <c r="AG231" s="345" t="s">
        <v>728</v>
      </c>
      <c r="AH231" s="345" t="s">
        <v>2110</v>
      </c>
      <c r="AI231" s="345">
        <v>1000</v>
      </c>
      <c r="AJ231" s="345">
        <v>100</v>
      </c>
      <c r="AK231" s="345">
        <v>500</v>
      </c>
      <c r="AL231" s="340">
        <v>4.0000000000000001E-3</v>
      </c>
      <c r="AM231" s="340" t="s">
        <v>34</v>
      </c>
      <c r="AN231" s="340" t="s">
        <v>34</v>
      </c>
      <c r="AO231" s="338" t="s">
        <v>1323</v>
      </c>
      <c r="AP231" s="341" t="s">
        <v>11</v>
      </c>
      <c r="AQ231" s="347" t="s">
        <v>669</v>
      </c>
      <c r="AR231" s="340">
        <v>1.0666666666666667E-3</v>
      </c>
      <c r="AS231" s="340">
        <v>1.0666666666666667E-3</v>
      </c>
      <c r="AT231" s="340"/>
      <c r="AW231" s="597"/>
      <c r="AX231" s="597"/>
      <c r="AY231" s="598"/>
      <c r="AZ231" s="598"/>
      <c r="BA231" s="598"/>
      <c r="BB231" s="599"/>
      <c r="BC231" s="598"/>
      <c r="BD231" s="598"/>
      <c r="BE231" s="598"/>
      <c r="BF231" s="598"/>
      <c r="BG231" s="599"/>
      <c r="BH231" s="599"/>
      <c r="BI231" s="600"/>
      <c r="BJ231" s="600"/>
      <c r="BK231" s="600"/>
      <c r="BL231" s="599"/>
      <c r="BM231" s="599"/>
      <c r="BN231" s="599"/>
      <c r="BO231" s="599"/>
      <c r="BP231" s="599"/>
      <c r="BQ231" s="599"/>
      <c r="BR231" s="599"/>
      <c r="BS231" s="599"/>
      <c r="BT231" s="602"/>
      <c r="BU231" s="603"/>
      <c r="BV231" s="601"/>
      <c r="BW231" s="604"/>
    </row>
    <row r="232" spans="2:75" ht="15.75" customHeight="1">
      <c r="B232" s="334" t="s">
        <v>441</v>
      </c>
      <c r="C232" s="335">
        <v>21646712000152</v>
      </c>
      <c r="D232" s="336" t="s">
        <v>11</v>
      </c>
      <c r="E232" s="336" t="s">
        <v>620</v>
      </c>
      <c r="F232" s="336" t="s">
        <v>663</v>
      </c>
      <c r="G232" s="337" t="s">
        <v>738</v>
      </c>
      <c r="H232" s="337" t="s">
        <v>34</v>
      </c>
      <c r="I232" s="337" t="s">
        <v>34</v>
      </c>
      <c r="J232" s="337" t="s">
        <v>608</v>
      </c>
      <c r="K232" s="338" t="s">
        <v>48</v>
      </c>
      <c r="L232" s="339"/>
      <c r="M232" s="339" t="s">
        <v>1411</v>
      </c>
      <c r="N232" s="338">
        <v>388343</v>
      </c>
      <c r="O232" s="338" t="s">
        <v>1320</v>
      </c>
      <c r="P232" s="342">
        <v>42025</v>
      </c>
      <c r="Q232" s="343">
        <v>13425731.310000001</v>
      </c>
      <c r="R232" s="343">
        <v>15609694.365753962</v>
      </c>
      <c r="S232" s="338">
        <v>1</v>
      </c>
      <c r="T232" s="340">
        <v>7.7280167178874537E-2</v>
      </c>
      <c r="U232" s="340">
        <v>0.9990158047700618</v>
      </c>
      <c r="V232" s="340">
        <v>0.10214482481639253</v>
      </c>
      <c r="W232" s="340">
        <v>1.0013608284563869</v>
      </c>
      <c r="X232" s="340">
        <v>0.12693110531576424</v>
      </c>
      <c r="Y232" s="340">
        <v>0.96254162998383119</v>
      </c>
      <c r="Z232" s="340">
        <v>0.14960973931673793</v>
      </c>
      <c r="AA232" s="340">
        <v>0.85043025999776933</v>
      </c>
      <c r="AB232" s="340">
        <v>1.745957347202618E-3</v>
      </c>
      <c r="AC232" s="344">
        <v>7.2360444720658876E-2</v>
      </c>
      <c r="AD232" s="482">
        <v>0</v>
      </c>
      <c r="AE232" s="341" t="s">
        <v>2439</v>
      </c>
      <c r="AF232" s="341" t="s">
        <v>2106</v>
      </c>
      <c r="AG232" s="345" t="s">
        <v>1427</v>
      </c>
      <c r="AH232" s="345" t="s">
        <v>2110</v>
      </c>
      <c r="AI232" s="345">
        <v>1000</v>
      </c>
      <c r="AJ232" s="345">
        <v>1000</v>
      </c>
      <c r="AK232" s="345">
        <v>1000</v>
      </c>
      <c r="AL232" s="340">
        <v>5.0000000000000001E-3</v>
      </c>
      <c r="AM232" s="340" t="s">
        <v>34</v>
      </c>
      <c r="AN232" s="340" t="s">
        <v>64</v>
      </c>
      <c r="AO232" s="338" t="s">
        <v>1323</v>
      </c>
      <c r="AP232" s="341" t="s">
        <v>11</v>
      </c>
      <c r="AQ232" s="347" t="s">
        <v>675</v>
      </c>
      <c r="AR232" s="340" t="s">
        <v>34</v>
      </c>
      <c r="AS232" s="340" t="s">
        <v>34</v>
      </c>
      <c r="AT232" s="340"/>
      <c r="AW232" s="597"/>
      <c r="AX232" s="597"/>
      <c r="AY232" s="598"/>
      <c r="AZ232" s="598"/>
      <c r="BA232" s="598"/>
      <c r="BB232" s="599"/>
      <c r="BC232" s="598"/>
      <c r="BD232" s="598"/>
      <c r="BE232" s="598"/>
      <c r="BF232" s="598"/>
      <c r="BG232" s="599"/>
      <c r="BH232" s="599"/>
      <c r="BI232" s="600"/>
      <c r="BJ232" s="600"/>
      <c r="BK232" s="600"/>
      <c r="BL232" s="599"/>
      <c r="BM232" s="599"/>
      <c r="BN232" s="599"/>
      <c r="BO232" s="599"/>
      <c r="BP232" s="599"/>
      <c r="BQ232" s="599"/>
      <c r="BR232" s="599"/>
      <c r="BS232" s="599"/>
      <c r="BT232" s="602"/>
      <c r="BU232" s="603"/>
      <c r="BV232" s="601"/>
      <c r="BW232" s="604"/>
    </row>
    <row r="233" spans="2:75" ht="15.75" customHeight="1">
      <c r="B233" s="334" t="s">
        <v>1512</v>
      </c>
      <c r="C233" s="335">
        <v>31094141000144</v>
      </c>
      <c r="D233" s="336" t="s">
        <v>11</v>
      </c>
      <c r="E233" s="336" t="s">
        <v>621</v>
      </c>
      <c r="F233" s="336" t="s">
        <v>692</v>
      </c>
      <c r="G233" s="337" t="s">
        <v>738</v>
      </c>
      <c r="H233" s="337" t="s">
        <v>34</v>
      </c>
      <c r="I233" s="337"/>
      <c r="J233" s="337" t="s">
        <v>608</v>
      </c>
      <c r="K233" s="338" t="s">
        <v>48</v>
      </c>
      <c r="L233" s="339"/>
      <c r="M233" s="339"/>
      <c r="N233" s="338">
        <v>483397</v>
      </c>
      <c r="O233" s="338" t="s">
        <v>1320</v>
      </c>
      <c r="P233" s="342">
        <v>43437</v>
      </c>
      <c r="Q233" s="343">
        <v>455939987.19</v>
      </c>
      <c r="R233" s="343">
        <v>307048351.8189683</v>
      </c>
      <c r="S233" s="338">
        <v>1</v>
      </c>
      <c r="T233" s="340">
        <v>0.10413866731996868</v>
      </c>
      <c r="U233" s="340">
        <v>1.1713427243194452</v>
      </c>
      <c r="V233" s="340">
        <v>0.1341114632187419</v>
      </c>
      <c r="W233" s="340">
        <v>1.2308359041450307</v>
      </c>
      <c r="X233" s="340">
        <v>0.26247690632805543</v>
      </c>
      <c r="Y233" s="340">
        <v>1.8456826029504951</v>
      </c>
      <c r="Z233" s="340">
        <v>0.25921698148286754</v>
      </c>
      <c r="AA233" s="340">
        <v>1.4165077045582244</v>
      </c>
      <c r="AB233" s="340">
        <v>6.1871561964916373E-3</v>
      </c>
      <c r="AC233" s="344">
        <v>3.6293707395162902</v>
      </c>
      <c r="AD233" s="482">
        <v>0</v>
      </c>
      <c r="AE233" s="341" t="s">
        <v>2141</v>
      </c>
      <c r="AF233" s="341" t="s">
        <v>2106</v>
      </c>
      <c r="AG233" s="345" t="s">
        <v>1427</v>
      </c>
      <c r="AH233" s="345" t="s">
        <v>2167</v>
      </c>
      <c r="AI233" s="345">
        <v>1000</v>
      </c>
      <c r="AJ233" s="345">
        <v>1000</v>
      </c>
      <c r="AK233" s="345">
        <v>1000</v>
      </c>
      <c r="AL233" s="340">
        <v>0</v>
      </c>
      <c r="AM233" s="340" t="s">
        <v>34</v>
      </c>
      <c r="AN233" s="340" t="s">
        <v>34</v>
      </c>
      <c r="AO233" s="338" t="s">
        <v>1323</v>
      </c>
      <c r="AP233" s="341" t="s">
        <v>11</v>
      </c>
      <c r="AQ233" s="347" t="s">
        <v>675</v>
      </c>
      <c r="AR233" s="340" t="s">
        <v>34</v>
      </c>
      <c r="AS233" s="340" t="s">
        <v>34</v>
      </c>
      <c r="AT233" s="340"/>
      <c r="AW233" s="597"/>
      <c r="AX233" s="597"/>
      <c r="AY233" s="598"/>
      <c r="AZ233" s="598"/>
      <c r="BA233" s="598"/>
      <c r="BB233" s="599"/>
      <c r="BC233" s="598"/>
      <c r="BD233" s="598"/>
      <c r="BE233" s="598"/>
      <c r="BF233" s="598"/>
      <c r="BG233" s="599"/>
      <c r="BH233" s="599"/>
      <c r="BI233" s="600"/>
      <c r="BJ233" s="600"/>
      <c r="BK233" s="600"/>
      <c r="BL233" s="599"/>
      <c r="BM233" s="599"/>
      <c r="BN233" s="599"/>
      <c r="BO233" s="599"/>
      <c r="BP233" s="599"/>
      <c r="BQ233" s="599"/>
      <c r="BR233" s="599"/>
      <c r="BS233" s="599"/>
      <c r="BT233" s="602"/>
      <c r="BU233" s="603"/>
      <c r="BV233" s="601"/>
      <c r="BW233" s="604"/>
    </row>
    <row r="234" spans="2:75" ht="15.75" customHeight="1">
      <c r="B234" s="334" t="s">
        <v>151</v>
      </c>
      <c r="C234" s="335">
        <v>888897000131</v>
      </c>
      <c r="D234" s="336" t="s">
        <v>13</v>
      </c>
      <c r="E234" s="336" t="s">
        <v>616</v>
      </c>
      <c r="F234" s="336" t="s">
        <v>617</v>
      </c>
      <c r="G234" s="337" t="s">
        <v>34</v>
      </c>
      <c r="H234" s="337" t="s">
        <v>1336</v>
      </c>
      <c r="I234" s="337" t="s">
        <v>34</v>
      </c>
      <c r="J234" s="337" t="s">
        <v>608</v>
      </c>
      <c r="K234" s="338" t="s">
        <v>48</v>
      </c>
      <c r="L234" s="339"/>
      <c r="M234" s="339" t="s">
        <v>34</v>
      </c>
      <c r="N234" s="338">
        <v>22780</v>
      </c>
      <c r="O234" s="338" t="s">
        <v>1320</v>
      </c>
      <c r="P234" s="342">
        <v>35003</v>
      </c>
      <c r="Q234" s="343">
        <v>44507481.700000003</v>
      </c>
      <c r="R234" s="343">
        <v>34406624.464166664</v>
      </c>
      <c r="S234" s="338">
        <v>1</v>
      </c>
      <c r="T234" s="340">
        <v>0.11406879154823502</v>
      </c>
      <c r="U234" s="340">
        <v>1.4745895324468166</v>
      </c>
      <c r="V234" s="340">
        <v>0.12898379619745737</v>
      </c>
      <c r="W234" s="340">
        <v>1.264472490406658</v>
      </c>
      <c r="X234" s="340">
        <v>0.18860993118418667</v>
      </c>
      <c r="Y234" s="340">
        <v>1.4302633711535029</v>
      </c>
      <c r="Z234" s="340">
        <v>0.20485447799657486</v>
      </c>
      <c r="AA234" s="340">
        <v>1.1644592643498033</v>
      </c>
      <c r="AB234" s="340">
        <v>1.7124360348756799E-2</v>
      </c>
      <c r="AC234" s="344">
        <v>1.4214012585426599</v>
      </c>
      <c r="AD234" s="482">
        <v>0</v>
      </c>
      <c r="AE234" s="341" t="s">
        <v>2141</v>
      </c>
      <c r="AF234" s="341" t="s">
        <v>2106</v>
      </c>
      <c r="AG234" s="345" t="s">
        <v>1427</v>
      </c>
      <c r="AH234" s="345" t="s">
        <v>2110</v>
      </c>
      <c r="AI234" s="345">
        <v>1000</v>
      </c>
      <c r="AJ234" s="345">
        <v>1000</v>
      </c>
      <c r="AK234" s="345">
        <v>1000</v>
      </c>
      <c r="AL234" s="340">
        <v>1.4999999999999999E-2</v>
      </c>
      <c r="AM234" s="340">
        <v>0.2</v>
      </c>
      <c r="AN234" s="340" t="s">
        <v>2124</v>
      </c>
      <c r="AO234" s="338" t="s">
        <v>1323</v>
      </c>
      <c r="AP234" s="341" t="s">
        <v>13</v>
      </c>
      <c r="AQ234" s="347" t="s">
        <v>664</v>
      </c>
      <c r="AR234" s="340">
        <v>5.2499999999999995E-3</v>
      </c>
      <c r="AS234" s="340">
        <v>5.2499999999999995E-3</v>
      </c>
      <c r="AT234" s="340"/>
      <c r="AW234" s="597"/>
      <c r="AX234" s="597"/>
      <c r="AY234" s="598"/>
      <c r="AZ234" s="598"/>
      <c r="BA234" s="598"/>
      <c r="BB234" s="599"/>
      <c r="BC234" s="598"/>
      <c r="BD234" s="598"/>
      <c r="BE234" s="598"/>
      <c r="BF234" s="598"/>
      <c r="BG234" s="599"/>
      <c r="BH234" s="599"/>
      <c r="BI234" s="600"/>
      <c r="BJ234" s="600"/>
      <c r="BK234" s="600"/>
      <c r="BL234" s="599"/>
      <c r="BM234" s="599"/>
      <c r="BN234" s="599"/>
      <c r="BO234" s="599"/>
      <c r="BP234" s="599"/>
      <c r="BQ234" s="599"/>
      <c r="BR234" s="599"/>
      <c r="BS234" s="599"/>
      <c r="BT234" s="602"/>
      <c r="BU234" s="603"/>
      <c r="BV234" s="601"/>
      <c r="BW234" s="604"/>
    </row>
    <row r="235" spans="2:75" ht="15.75" customHeight="1">
      <c r="B235" s="334" t="s">
        <v>107</v>
      </c>
      <c r="C235" s="335">
        <v>10320188000109</v>
      </c>
      <c r="D235" s="336" t="s">
        <v>13</v>
      </c>
      <c r="E235" s="336" t="s">
        <v>615</v>
      </c>
      <c r="F235" s="336" t="s">
        <v>619</v>
      </c>
      <c r="G235" s="337" t="s">
        <v>34</v>
      </c>
      <c r="H235" s="337" t="s">
        <v>1336</v>
      </c>
      <c r="I235" s="337" t="s">
        <v>34</v>
      </c>
      <c r="J235" s="337"/>
      <c r="K235" s="338" t="s">
        <v>48</v>
      </c>
      <c r="L235" s="339"/>
      <c r="M235" s="339" t="s">
        <v>1411</v>
      </c>
      <c r="N235" s="338">
        <v>221260</v>
      </c>
      <c r="O235" s="338" t="s">
        <v>1320</v>
      </c>
      <c r="P235" s="342">
        <v>39780</v>
      </c>
      <c r="Q235" s="343">
        <v>329942442</v>
      </c>
      <c r="R235" s="343">
        <v>214361759.88587308</v>
      </c>
      <c r="S235" s="338">
        <v>1</v>
      </c>
      <c r="T235" s="340">
        <v>0.10020470134352322</v>
      </c>
      <c r="U235" s="340">
        <v>1.2953657323584147</v>
      </c>
      <c r="V235" s="340">
        <v>0.13322571253882454</v>
      </c>
      <c r="W235" s="340">
        <v>1.306057454397437</v>
      </c>
      <c r="X235" s="340">
        <v>0.1577419646636371</v>
      </c>
      <c r="Y235" s="340">
        <v>1.1961859735364031</v>
      </c>
      <c r="Z235" s="340">
        <v>0.18430891446767128</v>
      </c>
      <c r="AA235" s="340">
        <v>1.0476716206209742</v>
      </c>
      <c r="AB235" s="340">
        <v>1.4902040144529928E-2</v>
      </c>
      <c r="AC235" s="344">
        <v>1.8827917095473528</v>
      </c>
      <c r="AD235" s="482">
        <v>0</v>
      </c>
      <c r="AE235" s="341" t="s">
        <v>2161</v>
      </c>
      <c r="AF235" s="341" t="s">
        <v>2106</v>
      </c>
      <c r="AG235" s="345" t="s">
        <v>1427</v>
      </c>
      <c r="AH235" s="345" t="s">
        <v>2110</v>
      </c>
      <c r="AI235" s="345">
        <v>500</v>
      </c>
      <c r="AJ235" s="345">
        <v>300</v>
      </c>
      <c r="AK235" s="345">
        <v>300</v>
      </c>
      <c r="AL235" s="608">
        <v>8.5000000000000006E-3</v>
      </c>
      <c r="AM235" s="608">
        <v>0.2</v>
      </c>
      <c r="AN235" s="340" t="s">
        <v>34</v>
      </c>
      <c r="AO235" s="338" t="s">
        <v>1323</v>
      </c>
      <c r="AP235" s="341" t="s">
        <v>13</v>
      </c>
      <c r="AQ235" s="347" t="s">
        <v>686</v>
      </c>
      <c r="AR235" s="340">
        <v>2.5500000000000002E-3</v>
      </c>
      <c r="AS235" s="340">
        <v>2.5500000000000002E-3</v>
      </c>
      <c r="AT235" s="340"/>
      <c r="AW235" s="597"/>
      <c r="AX235" s="597"/>
      <c r="AY235" s="598"/>
      <c r="AZ235" s="598"/>
      <c r="BA235" s="598"/>
      <c r="BB235" s="599"/>
      <c r="BC235" s="598"/>
      <c r="BD235" s="598"/>
      <c r="BE235" s="598"/>
      <c r="BF235" s="598"/>
      <c r="BG235" s="599"/>
      <c r="BH235" s="599"/>
      <c r="BI235" s="600"/>
      <c r="BJ235" s="600"/>
      <c r="BK235" s="600"/>
      <c r="BL235" s="210"/>
      <c r="BM235" s="599"/>
      <c r="BN235" s="599"/>
      <c r="BO235" s="599"/>
      <c r="BP235" s="599"/>
      <c r="BQ235" s="599"/>
      <c r="BR235" s="599"/>
      <c r="BS235" s="599"/>
      <c r="BT235" s="602"/>
      <c r="BU235" s="603"/>
      <c r="BV235" s="601"/>
      <c r="BW235" s="604"/>
    </row>
    <row r="236" spans="2:75" ht="15.75" customHeight="1">
      <c r="B236" s="334" t="s">
        <v>108</v>
      </c>
      <c r="C236" s="335">
        <v>4455632000109</v>
      </c>
      <c r="D236" s="336" t="s">
        <v>13</v>
      </c>
      <c r="E236" s="336" t="s">
        <v>615</v>
      </c>
      <c r="F236" s="336" t="s">
        <v>619</v>
      </c>
      <c r="G236" s="337" t="s">
        <v>34</v>
      </c>
      <c r="H236" s="337" t="s">
        <v>1336</v>
      </c>
      <c r="I236" s="337" t="s">
        <v>34</v>
      </c>
      <c r="J236" s="337"/>
      <c r="K236" s="338" t="s">
        <v>48</v>
      </c>
      <c r="L236" s="339"/>
      <c r="M236" s="339" t="s">
        <v>34</v>
      </c>
      <c r="N236" s="338">
        <v>350631</v>
      </c>
      <c r="O236" s="338" t="s">
        <v>1320</v>
      </c>
      <c r="P236" s="342">
        <v>37039</v>
      </c>
      <c r="Q236" s="343">
        <v>177946135.25999999</v>
      </c>
      <c r="R236" s="343">
        <v>250700079.09988096</v>
      </c>
      <c r="S236" s="338">
        <v>1</v>
      </c>
      <c r="T236" s="340">
        <v>0.11833606208680658</v>
      </c>
      <c r="U236" s="340">
        <v>1.5297533715906326</v>
      </c>
      <c r="V236" s="340">
        <v>0.11535194712702213</v>
      </c>
      <c r="W236" s="340">
        <v>1.1308347882215464</v>
      </c>
      <c r="X236" s="340">
        <v>0.11957837794516624</v>
      </c>
      <c r="Y236" s="340">
        <v>0.90678456263208917</v>
      </c>
      <c r="Z236" s="340">
        <v>0.20637061691327419</v>
      </c>
      <c r="AA236" s="340">
        <v>1.1730774894667633</v>
      </c>
      <c r="AB236" s="340">
        <v>3.1724181902318842E-2</v>
      </c>
      <c r="AC236" s="344">
        <v>0.39536548207271061</v>
      </c>
      <c r="AD236" s="482">
        <v>0</v>
      </c>
      <c r="AE236" s="341" t="s">
        <v>2161</v>
      </c>
      <c r="AF236" s="341" t="s">
        <v>2115</v>
      </c>
      <c r="AG236" s="345" t="s">
        <v>1428</v>
      </c>
      <c r="AH236" s="345" t="s">
        <v>2110</v>
      </c>
      <c r="AI236" s="345">
        <v>1000</v>
      </c>
      <c r="AJ236" s="345">
        <v>500</v>
      </c>
      <c r="AK236" s="345">
        <v>500</v>
      </c>
      <c r="AL236" s="608">
        <v>1.4999999999999999E-2</v>
      </c>
      <c r="AM236" s="608">
        <v>0.2</v>
      </c>
      <c r="AN236" s="340" t="s">
        <v>64</v>
      </c>
      <c r="AO236" s="338" t="s">
        <v>1323</v>
      </c>
      <c r="AP236" s="341" t="s">
        <v>13</v>
      </c>
      <c r="AQ236" s="347" t="s">
        <v>664</v>
      </c>
      <c r="AR236" s="340">
        <v>4.0000000000000001E-3</v>
      </c>
      <c r="AS236" s="340">
        <v>4.0000000000000001E-3</v>
      </c>
      <c r="AT236" s="340"/>
      <c r="AW236" s="597"/>
      <c r="AX236" s="597"/>
      <c r="AY236" s="598"/>
      <c r="AZ236" s="598"/>
      <c r="BA236" s="598"/>
      <c r="BB236" s="599"/>
      <c r="BC236" s="598"/>
      <c r="BD236" s="598"/>
      <c r="BE236" s="598"/>
      <c r="BF236" s="598"/>
      <c r="BG236" s="599"/>
      <c r="BH236" s="599"/>
      <c r="BI236" s="600"/>
      <c r="BJ236" s="600"/>
      <c r="BK236" s="600"/>
      <c r="BL236" s="599"/>
      <c r="BM236" s="599"/>
      <c r="BN236" s="599"/>
      <c r="BO236" s="599"/>
      <c r="BP236" s="599"/>
      <c r="BQ236" s="599"/>
      <c r="BR236" s="599"/>
      <c r="BS236" s="599"/>
      <c r="BT236" s="602"/>
      <c r="BU236" s="603"/>
      <c r="BV236" s="601"/>
      <c r="BW236" s="604"/>
    </row>
    <row r="237" spans="2:75" ht="15.75" customHeight="1">
      <c r="B237" s="334" t="s">
        <v>1495</v>
      </c>
      <c r="C237" s="335">
        <v>6015368000100</v>
      </c>
      <c r="D237" s="336" t="s">
        <v>13</v>
      </c>
      <c r="E237" s="336" t="s">
        <v>615</v>
      </c>
      <c r="F237" s="336" t="s">
        <v>619</v>
      </c>
      <c r="G237" s="337" t="s">
        <v>34</v>
      </c>
      <c r="H237" s="337" t="s">
        <v>1336</v>
      </c>
      <c r="I237" s="337"/>
      <c r="J237" s="337" t="s">
        <v>608</v>
      </c>
      <c r="K237" s="338" t="s">
        <v>48</v>
      </c>
      <c r="L237" s="339"/>
      <c r="M237" s="339"/>
      <c r="N237" s="338">
        <v>158666</v>
      </c>
      <c r="O237" s="338" t="s">
        <v>1320</v>
      </c>
      <c r="P237" s="342">
        <v>38897</v>
      </c>
      <c r="Q237" s="343">
        <v>18582258987.48</v>
      </c>
      <c r="R237" s="343">
        <v>16582637115.111073</v>
      </c>
      <c r="S237" s="338">
        <v>1</v>
      </c>
      <c r="T237" s="340">
        <v>8.2759805332978775E-2</v>
      </c>
      <c r="U237" s="340">
        <v>0.93087513348934481</v>
      </c>
      <c r="V237" s="340">
        <v>0.10242625528549953</v>
      </c>
      <c r="W237" s="340">
        <v>0.94003830475618477</v>
      </c>
      <c r="X237" s="340">
        <v>0.14085672739394406</v>
      </c>
      <c r="Y237" s="340">
        <v>0.99047499033919695</v>
      </c>
      <c r="Z237" s="340">
        <v>0.19273966963985689</v>
      </c>
      <c r="AA237" s="340">
        <v>1.0532382001250513</v>
      </c>
      <c r="AB237" s="340">
        <v>4.6113378126949921E-3</v>
      </c>
      <c r="AC237" s="344">
        <v>-1.2798014097627102</v>
      </c>
      <c r="AD237" s="482">
        <v>12013309000103</v>
      </c>
      <c r="AE237" s="341" t="s">
        <v>2166</v>
      </c>
      <c r="AF237" s="341" t="s">
        <v>2166</v>
      </c>
      <c r="AG237" s="345" t="s">
        <v>1430</v>
      </c>
      <c r="AH237" s="345" t="s">
        <v>2110</v>
      </c>
      <c r="AI237" s="345">
        <v>0</v>
      </c>
      <c r="AJ237" s="345">
        <v>0</v>
      </c>
      <c r="AK237" s="345">
        <v>0</v>
      </c>
      <c r="AL237" s="340">
        <v>5.0000000000000001E-3</v>
      </c>
      <c r="AM237" s="340">
        <v>0.2</v>
      </c>
      <c r="AN237" s="340" t="s">
        <v>64</v>
      </c>
      <c r="AO237" s="338" t="s">
        <v>1323</v>
      </c>
      <c r="AP237" s="341" t="s">
        <v>13</v>
      </c>
      <c r="AQ237" s="347" t="s">
        <v>688</v>
      </c>
      <c r="AR237" s="340" t="s">
        <v>34</v>
      </c>
      <c r="AS237" s="340" t="s">
        <v>34</v>
      </c>
      <c r="AT237" s="340"/>
      <c r="AW237" s="597"/>
      <c r="AX237" s="597"/>
      <c r="AY237" s="598"/>
      <c r="AZ237" s="598"/>
      <c r="BA237" s="598"/>
      <c r="BB237" s="599"/>
      <c r="BC237" s="598"/>
      <c r="BD237" s="598"/>
      <c r="BE237" s="598"/>
      <c r="BF237" s="598"/>
      <c r="BG237" s="599"/>
      <c r="BH237" s="599"/>
      <c r="BI237" s="600"/>
      <c r="BJ237" s="600"/>
      <c r="BK237" s="600"/>
      <c r="BL237" s="599"/>
      <c r="BM237" s="599"/>
      <c r="BN237" s="599"/>
      <c r="BO237" s="599"/>
      <c r="BP237" s="599"/>
      <c r="BQ237" s="599"/>
      <c r="BR237" s="599"/>
      <c r="BS237" s="599"/>
      <c r="BT237" s="602"/>
      <c r="BU237" s="603"/>
      <c r="BV237" s="601"/>
      <c r="BW237" s="604"/>
    </row>
    <row r="238" spans="2:75" ht="15.75" customHeight="1">
      <c r="B238" s="334" t="s">
        <v>1496</v>
      </c>
      <c r="C238" s="335">
        <v>12013309000103</v>
      </c>
      <c r="D238" s="336" t="s">
        <v>13</v>
      </c>
      <c r="E238" s="336" t="s">
        <v>615</v>
      </c>
      <c r="F238" s="336" t="s">
        <v>619</v>
      </c>
      <c r="G238" s="337" t="s">
        <v>34</v>
      </c>
      <c r="H238" s="337" t="s">
        <v>1336</v>
      </c>
      <c r="I238" s="337"/>
      <c r="J238" s="337" t="s">
        <v>608</v>
      </c>
      <c r="K238" s="338" t="s">
        <v>48</v>
      </c>
      <c r="L238" s="339"/>
      <c r="M238" s="339"/>
      <c r="N238" s="338">
        <v>254843</v>
      </c>
      <c r="O238" s="338" t="s">
        <v>1320</v>
      </c>
      <c r="P238" s="342">
        <v>40417</v>
      </c>
      <c r="Q238" s="343">
        <v>18934320424.740002</v>
      </c>
      <c r="R238" s="343">
        <v>17357986246.126011</v>
      </c>
      <c r="S238" s="338">
        <v>1</v>
      </c>
      <c r="T238" s="340">
        <v>8.6854205957492381E-2</v>
      </c>
      <c r="U238" s="340">
        <v>0.9769285976386155</v>
      </c>
      <c r="V238" s="340">
        <v>0.10799844645810786</v>
      </c>
      <c r="W238" s="340">
        <v>0.99117825055500042</v>
      </c>
      <c r="X238" s="340">
        <v>0.15405757469676296</v>
      </c>
      <c r="Y238" s="340">
        <v>1.0833005823193418</v>
      </c>
      <c r="Z238" s="340">
        <v>0.21486499469739506</v>
      </c>
      <c r="AA238" s="340">
        <v>1.174143448039642</v>
      </c>
      <c r="AB238" s="340">
        <v>4.7036663184748138E-3</v>
      </c>
      <c r="AC238" s="344">
        <v>-0.18228721219379451</v>
      </c>
      <c r="AD238" s="482">
        <v>0</v>
      </c>
      <c r="AE238" s="341" t="s">
        <v>2166</v>
      </c>
      <c r="AF238" s="341" t="s">
        <v>2166</v>
      </c>
      <c r="AG238" s="345" t="s">
        <v>1430</v>
      </c>
      <c r="AH238" s="345" t="s">
        <v>2167</v>
      </c>
      <c r="AI238" s="345">
        <v>0</v>
      </c>
      <c r="AJ238" s="345">
        <v>0</v>
      </c>
      <c r="AK238" s="345">
        <v>0</v>
      </c>
      <c r="AL238" s="340">
        <v>5.0000000000000001E-3</v>
      </c>
      <c r="AM238" s="340" t="s">
        <v>34</v>
      </c>
      <c r="AN238" s="340" t="s">
        <v>64</v>
      </c>
      <c r="AO238" s="338" t="s">
        <v>1323</v>
      </c>
      <c r="AP238" s="341" t="s">
        <v>13</v>
      </c>
      <c r="AQ238" s="347" t="s">
        <v>688</v>
      </c>
      <c r="AR238" s="340" t="s">
        <v>34</v>
      </c>
      <c r="AS238" s="340" t="s">
        <v>34</v>
      </c>
      <c r="AT238" s="340"/>
      <c r="AW238" s="597"/>
      <c r="AX238" s="597"/>
      <c r="AY238" s="598"/>
      <c r="AZ238" s="598"/>
      <c r="BA238" s="598"/>
      <c r="BB238" s="599"/>
      <c r="BC238" s="598"/>
      <c r="BD238" s="598"/>
      <c r="BE238" s="598"/>
      <c r="BF238" s="598"/>
      <c r="BG238" s="599"/>
      <c r="BH238" s="599"/>
      <c r="BI238" s="600"/>
      <c r="BJ238" s="600"/>
      <c r="BK238" s="600"/>
      <c r="BL238" s="599"/>
      <c r="BM238" s="599"/>
      <c r="BN238" s="599"/>
      <c r="BO238" s="599"/>
      <c r="BP238" s="599"/>
      <c r="BQ238" s="599"/>
      <c r="BR238" s="599"/>
      <c r="BS238" s="599"/>
      <c r="BT238" s="602"/>
      <c r="BU238" s="603"/>
      <c r="BV238" s="601"/>
      <c r="BW238" s="604"/>
    </row>
    <row r="239" spans="2:75" ht="15.75" customHeight="1">
      <c r="B239" s="334" t="s">
        <v>1515</v>
      </c>
      <c r="C239" s="335">
        <v>33598974000178</v>
      </c>
      <c r="D239" s="336" t="s">
        <v>13</v>
      </c>
      <c r="E239" s="336" t="s">
        <v>615</v>
      </c>
      <c r="F239" s="336" t="s">
        <v>619</v>
      </c>
      <c r="G239" s="337"/>
      <c r="H239" s="337" t="s">
        <v>1336</v>
      </c>
      <c r="I239" s="337"/>
      <c r="J239" s="337" t="s">
        <v>611</v>
      </c>
      <c r="K239" s="338" t="s">
        <v>48</v>
      </c>
      <c r="L239" s="339"/>
      <c r="M239" s="339"/>
      <c r="N239" s="338">
        <v>503576</v>
      </c>
      <c r="O239" s="338" t="s">
        <v>1320</v>
      </c>
      <c r="P239" s="342">
        <v>43677</v>
      </c>
      <c r="Q239" s="343">
        <v>33157384.32</v>
      </c>
      <c r="R239" s="343">
        <v>56538228.269206367</v>
      </c>
      <c r="S239" s="338">
        <v>1</v>
      </c>
      <c r="T239" s="340">
        <v>0.17188820438883479</v>
      </c>
      <c r="U239" s="340">
        <v>1.9333836584308608</v>
      </c>
      <c r="V239" s="340">
        <v>0.15884091279882395</v>
      </c>
      <c r="W239" s="340">
        <v>1.4577955815833692</v>
      </c>
      <c r="X239" s="340">
        <v>0.18706892956235022</v>
      </c>
      <c r="Y239" s="340">
        <v>1.3154295121654154</v>
      </c>
      <c r="Z239" s="340">
        <v>0.19480049400561694</v>
      </c>
      <c r="AA239" s="340">
        <v>1.0644997061233894</v>
      </c>
      <c r="AB239" s="340">
        <v>3.6387801311359241E-2</v>
      </c>
      <c r="AC239" s="344">
        <v>1.2278470545135363</v>
      </c>
      <c r="AD239" s="482">
        <v>0</v>
      </c>
      <c r="AE239" s="341" t="s">
        <v>2141</v>
      </c>
      <c r="AF239" s="341" t="s">
        <v>2106</v>
      </c>
      <c r="AG239" s="345" t="s">
        <v>1427</v>
      </c>
      <c r="AH239" s="345" t="s">
        <v>2167</v>
      </c>
      <c r="AI239" s="345">
        <v>25000</v>
      </c>
      <c r="AJ239" s="345">
        <v>10000</v>
      </c>
      <c r="AK239" s="345">
        <v>25000</v>
      </c>
      <c r="AL239" s="340">
        <v>0</v>
      </c>
      <c r="AM239" s="340" t="s">
        <v>34</v>
      </c>
      <c r="AN239" s="340" t="s">
        <v>34</v>
      </c>
      <c r="AO239" s="338" t="s">
        <v>1323</v>
      </c>
      <c r="AP239" s="341" t="s">
        <v>13</v>
      </c>
      <c r="AQ239" s="347" t="s">
        <v>668</v>
      </c>
      <c r="AR239" s="340" t="s">
        <v>34</v>
      </c>
      <c r="AS239" s="340" t="s">
        <v>34</v>
      </c>
      <c r="AT239" s="340"/>
      <c r="AW239" s="597"/>
      <c r="AX239" s="597"/>
      <c r="AY239" s="598"/>
      <c r="AZ239" s="598"/>
      <c r="BA239" s="598"/>
      <c r="BB239" s="599"/>
      <c r="BC239" s="598"/>
      <c r="BD239" s="598"/>
      <c r="BE239" s="598"/>
      <c r="BF239" s="598"/>
      <c r="BG239" s="599"/>
      <c r="BH239" s="599"/>
      <c r="BI239" s="600"/>
      <c r="BJ239" s="600"/>
      <c r="BK239" s="600"/>
      <c r="BL239" s="599"/>
      <c r="BM239" s="599"/>
      <c r="BN239" s="599"/>
      <c r="BO239" s="599"/>
      <c r="BP239" s="599"/>
      <c r="BQ239" s="599"/>
      <c r="BR239" s="599"/>
      <c r="BS239" s="599"/>
      <c r="BT239" s="602"/>
      <c r="BU239" s="603"/>
      <c r="BV239" s="601"/>
      <c r="BW239" s="604"/>
    </row>
    <row r="240" spans="2:75" ht="15.75" customHeight="1">
      <c r="B240" s="334" t="s">
        <v>856</v>
      </c>
      <c r="C240" s="335">
        <v>9083998000100</v>
      </c>
      <c r="D240" s="336" t="s">
        <v>13</v>
      </c>
      <c r="E240" s="336" t="s">
        <v>615</v>
      </c>
      <c r="F240" s="336" t="s">
        <v>619</v>
      </c>
      <c r="G240" s="337" t="s">
        <v>34</v>
      </c>
      <c r="H240" s="337" t="s">
        <v>1336</v>
      </c>
      <c r="I240" s="337" t="s">
        <v>34</v>
      </c>
      <c r="J240" s="337" t="s">
        <v>608</v>
      </c>
      <c r="K240" s="338" t="s">
        <v>48</v>
      </c>
      <c r="L240" s="339"/>
      <c r="M240" s="339" t="s">
        <v>1411</v>
      </c>
      <c r="N240" s="338">
        <v>208728</v>
      </c>
      <c r="O240" s="338" t="s">
        <v>1320</v>
      </c>
      <c r="P240" s="342">
        <v>39567</v>
      </c>
      <c r="Q240" s="343">
        <v>3159947.32</v>
      </c>
      <c r="R240" s="343">
        <v>4049910.1230555563</v>
      </c>
      <c r="S240" s="338">
        <v>1</v>
      </c>
      <c r="T240" s="340">
        <v>8.7541084773088418E-2</v>
      </c>
      <c r="U240" s="340">
        <v>1.1316606892503978</v>
      </c>
      <c r="V240" s="340">
        <v>9.7241311281359932E-2</v>
      </c>
      <c r="W240" s="340">
        <v>0.9532899997618004</v>
      </c>
      <c r="X240" s="340">
        <v>7.6039440498939292E-2</v>
      </c>
      <c r="Y240" s="340">
        <v>0.57662089067003175</v>
      </c>
      <c r="Z240" s="340">
        <v>0.11067566099799042</v>
      </c>
      <c r="AA240" s="340">
        <v>0.62911633686280921</v>
      </c>
      <c r="AB240" s="340">
        <v>2.581795900447768E-2</v>
      </c>
      <c r="AC240" s="344">
        <v>-0.15508647963157407</v>
      </c>
      <c r="AD240" s="482">
        <v>0</v>
      </c>
      <c r="AE240" s="341" t="s">
        <v>2120</v>
      </c>
      <c r="AF240" s="341" t="s">
        <v>2106</v>
      </c>
      <c r="AG240" s="345" t="s">
        <v>1427</v>
      </c>
      <c r="AH240" s="345" t="s">
        <v>2107</v>
      </c>
      <c r="AI240" s="345">
        <v>0</v>
      </c>
      <c r="AJ240" s="345">
        <v>0</v>
      </c>
      <c r="AK240" s="345">
        <v>0</v>
      </c>
      <c r="AL240" s="340">
        <v>2E-3</v>
      </c>
      <c r="AM240" s="340" t="s">
        <v>34</v>
      </c>
      <c r="AN240" s="340" t="s">
        <v>34</v>
      </c>
      <c r="AO240" s="338" t="s">
        <v>1323</v>
      </c>
      <c r="AP240" s="341" t="s">
        <v>13</v>
      </c>
      <c r="AQ240" s="347" t="s">
        <v>668</v>
      </c>
      <c r="AR240" s="340">
        <v>1.6000000000000001E-3</v>
      </c>
      <c r="AS240" s="340">
        <v>1.6000000000000001E-3</v>
      </c>
      <c r="AT240" s="340"/>
      <c r="AW240" s="597"/>
      <c r="AX240" s="597"/>
      <c r="AY240" s="598"/>
      <c r="AZ240" s="598"/>
      <c r="BA240" s="598"/>
      <c r="BB240" s="599"/>
      <c r="BC240" s="598"/>
      <c r="BD240" s="598"/>
      <c r="BE240" s="598"/>
      <c r="BF240" s="598"/>
      <c r="BG240" s="599"/>
      <c r="BH240" s="599"/>
      <c r="BI240" s="600"/>
      <c r="BJ240" s="600"/>
      <c r="BK240" s="600"/>
      <c r="BL240" s="210"/>
      <c r="BM240" s="599"/>
      <c r="BN240" s="599"/>
      <c r="BO240" s="599"/>
      <c r="BP240" s="599"/>
      <c r="BQ240" s="599"/>
      <c r="BR240" s="599"/>
      <c r="BS240" s="599"/>
      <c r="BT240" s="602"/>
      <c r="BU240" s="603"/>
      <c r="BV240" s="601"/>
      <c r="BW240" s="604"/>
    </row>
    <row r="241" spans="2:75" ht="15.75" customHeight="1">
      <c r="B241" s="334" t="s">
        <v>1582</v>
      </c>
      <c r="C241" s="335">
        <v>1221890000124</v>
      </c>
      <c r="D241" s="336" t="s">
        <v>13</v>
      </c>
      <c r="E241" s="336" t="s">
        <v>615</v>
      </c>
      <c r="F241" s="336" t="s">
        <v>619</v>
      </c>
      <c r="G241" s="337" t="s">
        <v>34</v>
      </c>
      <c r="H241" s="337" t="s">
        <v>1337</v>
      </c>
      <c r="I241" s="337" t="s">
        <v>34</v>
      </c>
      <c r="J241" s="337" t="s">
        <v>611</v>
      </c>
      <c r="K241" s="338" t="s">
        <v>48</v>
      </c>
      <c r="L241" s="339"/>
      <c r="M241" s="339"/>
      <c r="N241" s="338">
        <v>40177</v>
      </c>
      <c r="O241" s="338" t="s">
        <v>1323</v>
      </c>
      <c r="P241" s="342">
        <v>35250</v>
      </c>
      <c r="Q241" s="343">
        <v>855185209.17999995</v>
      </c>
      <c r="R241" s="343">
        <v>901448903.33396745</v>
      </c>
      <c r="S241" s="338">
        <v>1</v>
      </c>
      <c r="T241" s="340">
        <v>0.11285342345145333</v>
      </c>
      <c r="U241" s="340">
        <v>1.2693655476523826</v>
      </c>
      <c r="V241" s="340">
        <v>8.415453978698717E-2</v>
      </c>
      <c r="W241" s="340">
        <v>0.77234582772153437</v>
      </c>
      <c r="X241" s="340">
        <v>0.16361372594527324</v>
      </c>
      <c r="Y241" s="340">
        <v>1.1504974353959885</v>
      </c>
      <c r="Z241" s="340">
        <v>0.17697236452909459</v>
      </c>
      <c r="AA241" s="340">
        <v>0.9670767571449308</v>
      </c>
      <c r="AB241" s="340">
        <v>8.2542842627447141E-2</v>
      </c>
      <c r="AC241" s="344">
        <v>-0.23309138069213739</v>
      </c>
      <c r="AD241" s="482">
        <v>7455507000189</v>
      </c>
      <c r="AE241" s="341" t="s">
        <v>2216</v>
      </c>
      <c r="AF241" s="341" t="s">
        <v>2118</v>
      </c>
      <c r="AG241" s="345" t="s">
        <v>59</v>
      </c>
      <c r="AH241" s="345" t="s">
        <v>2110</v>
      </c>
      <c r="AI241" s="345">
        <v>5000</v>
      </c>
      <c r="AJ241" s="345">
        <v>2000</v>
      </c>
      <c r="AK241" s="345">
        <v>5000</v>
      </c>
      <c r="AL241" s="340">
        <v>1.4999999999999999E-2</v>
      </c>
      <c r="AM241" s="340">
        <v>0.2</v>
      </c>
      <c r="AN241" s="340" t="s">
        <v>64</v>
      </c>
      <c r="AO241" s="338" t="s">
        <v>1323</v>
      </c>
      <c r="AP241" s="341" t="s">
        <v>13</v>
      </c>
      <c r="AQ241" s="347" t="s">
        <v>664</v>
      </c>
      <c r="AR241" s="340" t="s">
        <v>34</v>
      </c>
      <c r="AS241" s="340" t="s">
        <v>34</v>
      </c>
      <c r="AT241" s="340"/>
      <c r="AW241" s="597"/>
      <c r="AX241" s="597"/>
      <c r="AY241" s="598"/>
      <c r="AZ241" s="598"/>
      <c r="BA241" s="598"/>
      <c r="BB241" s="599"/>
      <c r="BC241" s="598"/>
      <c r="BD241" s="598"/>
      <c r="BE241" s="598"/>
      <c r="BF241" s="598"/>
      <c r="BG241" s="599"/>
      <c r="BH241" s="599"/>
      <c r="BI241" s="600"/>
      <c r="BJ241" s="600"/>
      <c r="BK241" s="600"/>
      <c r="BL241" s="599"/>
      <c r="BM241" s="599"/>
      <c r="BN241" s="599"/>
      <c r="BO241" s="599"/>
      <c r="BP241" s="599"/>
      <c r="BQ241" s="599"/>
      <c r="BR241" s="599"/>
      <c r="BS241" s="599"/>
      <c r="BT241" s="602"/>
      <c r="BU241" s="603"/>
      <c r="BV241" s="601"/>
      <c r="BW241" s="604"/>
    </row>
    <row r="242" spans="2:75" ht="15.75" customHeight="1">
      <c r="B242" s="334" t="s">
        <v>186</v>
      </c>
      <c r="C242" s="335">
        <v>9274058000106</v>
      </c>
      <c r="D242" s="336" t="s">
        <v>13</v>
      </c>
      <c r="E242" s="336" t="s">
        <v>615</v>
      </c>
      <c r="F242" s="336" t="s">
        <v>619</v>
      </c>
      <c r="G242" s="337" t="s">
        <v>34</v>
      </c>
      <c r="H242" s="337" t="s">
        <v>1336</v>
      </c>
      <c r="I242" s="337" t="s">
        <v>34</v>
      </c>
      <c r="J242" s="337"/>
      <c r="K242" s="338" t="s">
        <v>48</v>
      </c>
      <c r="L242" s="339"/>
      <c r="M242" s="339" t="s">
        <v>1411</v>
      </c>
      <c r="N242" s="338">
        <v>223131</v>
      </c>
      <c r="O242" s="338" t="s">
        <v>1320</v>
      </c>
      <c r="P242" s="342">
        <v>39538</v>
      </c>
      <c r="Q242" s="343">
        <v>98309678.540000007</v>
      </c>
      <c r="R242" s="343">
        <v>111702866.97519842</v>
      </c>
      <c r="S242" s="338">
        <v>1</v>
      </c>
      <c r="T242" s="340">
        <v>8.0357704701044863E-2</v>
      </c>
      <c r="U242" s="340">
        <v>1.0387997329971412</v>
      </c>
      <c r="V242" s="340">
        <v>9.5969984667467756E-2</v>
      </c>
      <c r="W242" s="340">
        <v>0.9408267479659892</v>
      </c>
      <c r="X242" s="340">
        <v>0.1011171678571543</v>
      </c>
      <c r="Y242" s="340">
        <v>0.76678985286111823</v>
      </c>
      <c r="Z242" s="340">
        <v>0.16535584554399052</v>
      </c>
      <c r="AA242" s="340">
        <v>0.93993623249629088</v>
      </c>
      <c r="AB242" s="340">
        <v>1.48270265165957E-2</v>
      </c>
      <c r="AC242" s="344">
        <v>-0.3632653823103138</v>
      </c>
      <c r="AD242" s="482">
        <v>0</v>
      </c>
      <c r="AE242" s="341" t="s">
        <v>2221</v>
      </c>
      <c r="AF242" s="341" t="s">
        <v>741</v>
      </c>
      <c r="AG242" s="345" t="s">
        <v>741</v>
      </c>
      <c r="AH242" s="345" t="s">
        <v>2110</v>
      </c>
      <c r="AI242" s="345">
        <v>500</v>
      </c>
      <c r="AJ242" s="345">
        <v>0</v>
      </c>
      <c r="AK242" s="345">
        <v>0</v>
      </c>
      <c r="AL242" s="340">
        <v>0.01</v>
      </c>
      <c r="AM242" s="340">
        <v>0.2</v>
      </c>
      <c r="AN242" s="340" t="s">
        <v>64</v>
      </c>
      <c r="AO242" s="338" t="s">
        <v>1323</v>
      </c>
      <c r="AP242" s="341" t="s">
        <v>13</v>
      </c>
      <c r="AQ242" s="347" t="s">
        <v>678</v>
      </c>
      <c r="AR242" s="340">
        <v>1.3333333333333333E-3</v>
      </c>
      <c r="AS242" s="340">
        <v>1.3333333333333333E-3</v>
      </c>
      <c r="AT242" s="340"/>
      <c r="AW242" s="597"/>
      <c r="AX242" s="597"/>
      <c r="AY242" s="598"/>
      <c r="AZ242" s="598"/>
      <c r="BA242" s="598"/>
      <c r="BB242" s="599"/>
      <c r="BC242" s="598"/>
      <c r="BD242" s="598"/>
      <c r="BE242" s="598"/>
      <c r="BF242" s="598"/>
      <c r="BG242" s="599"/>
      <c r="BH242" s="599"/>
      <c r="BI242" s="600"/>
      <c r="BJ242" s="600"/>
      <c r="BK242" s="600"/>
      <c r="BL242" s="599"/>
      <c r="BM242" s="599"/>
      <c r="BN242" s="599"/>
      <c r="BO242" s="599"/>
      <c r="BP242" s="599"/>
      <c r="BQ242" s="599"/>
      <c r="BR242" s="599"/>
      <c r="BS242" s="599"/>
      <c r="BT242" s="602"/>
      <c r="BU242" s="603"/>
      <c r="BV242" s="601"/>
      <c r="BW242" s="604"/>
    </row>
    <row r="243" spans="2:75" ht="15.75" customHeight="1">
      <c r="B243" s="334" t="s">
        <v>950</v>
      </c>
      <c r="C243" s="335">
        <v>3804917000137</v>
      </c>
      <c r="D243" s="336" t="s">
        <v>13</v>
      </c>
      <c r="E243" s="336" t="s">
        <v>615</v>
      </c>
      <c r="F243" s="336" t="s">
        <v>619</v>
      </c>
      <c r="G243" s="337" t="s">
        <v>34</v>
      </c>
      <c r="H243" s="337" t="s">
        <v>1337</v>
      </c>
      <c r="I243" s="337" t="s">
        <v>34</v>
      </c>
      <c r="J243" s="337"/>
      <c r="K243" s="338" t="s">
        <v>48</v>
      </c>
      <c r="L243" s="339"/>
      <c r="M243" s="339" t="s">
        <v>34</v>
      </c>
      <c r="N243" s="338">
        <v>99589</v>
      </c>
      <c r="O243" s="338" t="s">
        <v>1323</v>
      </c>
      <c r="P243" s="342">
        <v>36665</v>
      </c>
      <c r="Q243" s="343">
        <v>130473399.69</v>
      </c>
      <c r="R243" s="343">
        <v>131245356.98908728</v>
      </c>
      <c r="S243" s="338">
        <v>1</v>
      </c>
      <c r="T243" s="340">
        <v>0.15856606376345961</v>
      </c>
      <c r="U243" s="340">
        <v>2.049814455411489</v>
      </c>
      <c r="V243" s="340">
        <v>0.29357185727156265</v>
      </c>
      <c r="W243" s="340">
        <v>2.8779858278415165</v>
      </c>
      <c r="X243" s="340">
        <v>0.26659280566871613</v>
      </c>
      <c r="Y243" s="340">
        <v>2.0216216747815512</v>
      </c>
      <c r="Z243" s="340">
        <v>0.45277037910667772</v>
      </c>
      <c r="AA243" s="340">
        <v>2.5736936176848362</v>
      </c>
      <c r="AB243" s="340">
        <v>7.6036732896463927E-2</v>
      </c>
      <c r="AC243" s="344">
        <v>2.1471690657535096</v>
      </c>
      <c r="AD243" s="482">
        <v>17891926000117</v>
      </c>
      <c r="AE243" s="341" t="s">
        <v>2248</v>
      </c>
      <c r="AF243" s="341" t="s">
        <v>2106</v>
      </c>
      <c r="AG243" s="345" t="s">
        <v>1427</v>
      </c>
      <c r="AH243" s="345" t="s">
        <v>2110</v>
      </c>
      <c r="AI243" s="345">
        <v>5000</v>
      </c>
      <c r="AJ243" s="345">
        <v>1000</v>
      </c>
      <c r="AK243" s="345">
        <v>1000</v>
      </c>
      <c r="AL243" s="340">
        <v>1.95E-2</v>
      </c>
      <c r="AM243" s="340">
        <v>0.2</v>
      </c>
      <c r="AN243" s="340" t="s">
        <v>64</v>
      </c>
      <c r="AO243" s="338" t="s">
        <v>1323</v>
      </c>
      <c r="AP243" s="341" t="s">
        <v>13</v>
      </c>
      <c r="AQ243" s="347" t="s">
        <v>668</v>
      </c>
      <c r="AR243" s="340">
        <v>3.8999999999999998E-3</v>
      </c>
      <c r="AS243" s="340">
        <v>3.8999999999999998E-3</v>
      </c>
      <c r="AT243" s="340"/>
      <c r="AW243" s="597"/>
      <c r="AX243" s="597"/>
      <c r="AY243" s="598"/>
      <c r="AZ243" s="598"/>
      <c r="BA243" s="598"/>
      <c r="BB243" s="599"/>
      <c r="BC243" s="598"/>
      <c r="BD243" s="598"/>
      <c r="BE243" s="598"/>
      <c r="BF243" s="598"/>
      <c r="BG243" s="599"/>
      <c r="BH243" s="599"/>
      <c r="BI243" s="600"/>
      <c r="BJ243" s="600"/>
      <c r="BK243" s="600"/>
      <c r="BL243" s="599"/>
      <c r="BM243" s="599"/>
      <c r="BN243" s="599"/>
      <c r="BO243" s="599"/>
      <c r="BP243" s="599"/>
      <c r="BQ243" s="599"/>
      <c r="BR243" s="599"/>
      <c r="BS243" s="599"/>
      <c r="BT243" s="602"/>
      <c r="BU243" s="603"/>
      <c r="BV243" s="601"/>
      <c r="BW243" s="604"/>
    </row>
    <row r="244" spans="2:75" ht="15.75" customHeight="1">
      <c r="B244" s="334" t="s">
        <v>1294</v>
      </c>
      <c r="C244" s="335">
        <v>39773639000145</v>
      </c>
      <c r="D244" s="336" t="s">
        <v>11</v>
      </c>
      <c r="E244" s="336" t="s">
        <v>620</v>
      </c>
      <c r="F244" s="336" t="s">
        <v>619</v>
      </c>
      <c r="G244" s="337" t="s">
        <v>738</v>
      </c>
      <c r="H244" s="337" t="s">
        <v>34</v>
      </c>
      <c r="I244" s="337"/>
      <c r="J244" s="337" t="s">
        <v>608</v>
      </c>
      <c r="K244" s="338" t="s">
        <v>48</v>
      </c>
      <c r="L244" s="339"/>
      <c r="M244" s="339" t="s">
        <v>34</v>
      </c>
      <c r="N244" s="338">
        <v>657638</v>
      </c>
      <c r="O244" s="338" t="s">
        <v>1320</v>
      </c>
      <c r="P244" s="342">
        <v>44712</v>
      </c>
      <c r="Q244" s="343">
        <v>5199392.3899999997</v>
      </c>
      <c r="R244" s="343" t="s">
        <v>1414</v>
      </c>
      <c r="S244" s="338">
        <v>1</v>
      </c>
      <c r="T244" s="340" t="s">
        <v>1414</v>
      </c>
      <c r="U244" s="340" t="s">
        <v>1414</v>
      </c>
      <c r="V244" s="340" t="s">
        <v>1414</v>
      </c>
      <c r="W244" s="340" t="s">
        <v>1414</v>
      </c>
      <c r="X244" s="340" t="s">
        <v>1414</v>
      </c>
      <c r="Y244" s="340" t="s">
        <v>1414</v>
      </c>
      <c r="Z244" s="340" t="s">
        <v>1414</v>
      </c>
      <c r="AA244" s="340" t="s">
        <v>1414</v>
      </c>
      <c r="AB244" s="340" t="s">
        <v>1414</v>
      </c>
      <c r="AC244" s="344" t="s">
        <v>1414</v>
      </c>
      <c r="AD244" s="482">
        <v>0</v>
      </c>
      <c r="AE244" s="341" t="s">
        <v>59</v>
      </c>
      <c r="AF244" s="341" t="s">
        <v>2109</v>
      </c>
      <c r="AG244" s="345" t="s">
        <v>59</v>
      </c>
      <c r="AH244" s="345" t="s">
        <v>2110</v>
      </c>
      <c r="AI244" s="345">
        <v>100</v>
      </c>
      <c r="AJ244" s="345">
        <v>1</v>
      </c>
      <c r="AK244" s="345">
        <v>100</v>
      </c>
      <c r="AL244" s="340">
        <v>9.0000000000000011E-3</v>
      </c>
      <c r="AM244" s="340">
        <v>0.2</v>
      </c>
      <c r="AN244" s="340" t="s">
        <v>64</v>
      </c>
      <c r="AO244" s="338" t="s">
        <v>1323</v>
      </c>
      <c r="AP244" s="341" t="s">
        <v>11</v>
      </c>
      <c r="AQ244" s="347" t="s">
        <v>669</v>
      </c>
      <c r="AR244" s="340">
        <v>2.0999999999999994E-3</v>
      </c>
      <c r="AS244" s="340">
        <v>2.0999999999999994E-3</v>
      </c>
      <c r="AT244" s="340"/>
      <c r="AW244" s="597"/>
      <c r="AX244" s="597"/>
      <c r="AY244" s="598"/>
      <c r="AZ244" s="598"/>
      <c r="BA244" s="598"/>
      <c r="BB244" s="599"/>
      <c r="BC244" s="598"/>
      <c r="BD244" s="598"/>
      <c r="BE244" s="598"/>
      <c r="BF244" s="598"/>
      <c r="BG244" s="599"/>
      <c r="BH244" s="599"/>
      <c r="BI244" s="600"/>
      <c r="BJ244" s="600"/>
      <c r="BK244" s="600"/>
      <c r="BL244" s="599"/>
      <c r="BM244" s="599"/>
      <c r="BN244" s="599"/>
      <c r="BO244" s="599"/>
      <c r="BP244" s="599"/>
      <c r="BQ244" s="599"/>
      <c r="BR244" s="599"/>
      <c r="BS244" s="599"/>
      <c r="BT244" s="602"/>
      <c r="BU244" s="603"/>
      <c r="BV244" s="601"/>
      <c r="BW244" s="604"/>
    </row>
    <row r="245" spans="2:75" ht="15.75" customHeight="1">
      <c r="B245" s="334" t="s">
        <v>246</v>
      </c>
      <c r="C245" s="335">
        <v>3119883000141</v>
      </c>
      <c r="D245" s="336" t="s">
        <v>13</v>
      </c>
      <c r="E245" s="336" t="s">
        <v>615</v>
      </c>
      <c r="F245" s="336" t="s">
        <v>619</v>
      </c>
      <c r="G245" s="337" t="s">
        <v>34</v>
      </c>
      <c r="H245" s="337" t="s">
        <v>1336</v>
      </c>
      <c r="I245" s="337" t="s">
        <v>34</v>
      </c>
      <c r="J245" s="337" t="s">
        <v>611</v>
      </c>
      <c r="K245" s="338" t="s">
        <v>48</v>
      </c>
      <c r="L245" s="339"/>
      <c r="M245" s="339" t="s">
        <v>1411</v>
      </c>
      <c r="N245" s="338">
        <v>73652</v>
      </c>
      <c r="O245" s="338" t="s">
        <v>1320</v>
      </c>
      <c r="P245" s="342">
        <v>36342</v>
      </c>
      <c r="Q245" s="343">
        <v>55815222.079999998</v>
      </c>
      <c r="R245" s="343">
        <v>54770027.610555544</v>
      </c>
      <c r="S245" s="338">
        <v>1</v>
      </c>
      <c r="T245" s="340">
        <v>8.337735731448026E-2</v>
      </c>
      <c r="U245" s="340">
        <v>1.0778353717109488</v>
      </c>
      <c r="V245" s="340">
        <v>0.10499784679546553</v>
      </c>
      <c r="W245" s="340">
        <v>1.0293299836015855</v>
      </c>
      <c r="X245" s="340">
        <v>0.11691266623525998</v>
      </c>
      <c r="Y245" s="340">
        <v>0.88656998648121488</v>
      </c>
      <c r="Z245" s="340">
        <v>0.18331949790886282</v>
      </c>
      <c r="AA245" s="340">
        <v>1.0420474561434721</v>
      </c>
      <c r="AB245" s="340">
        <v>8.6988946298215981E-3</v>
      </c>
      <c r="AC245" s="344">
        <v>0.31599051597447658</v>
      </c>
      <c r="AD245" s="482">
        <v>10841389000151</v>
      </c>
      <c r="AE245" s="341" t="s">
        <v>2285</v>
      </c>
      <c r="AF245" s="341" t="s">
        <v>2115</v>
      </c>
      <c r="AG245" s="345" t="s">
        <v>1428</v>
      </c>
      <c r="AH245" s="345" t="s">
        <v>2110</v>
      </c>
      <c r="AI245" s="345">
        <v>50000</v>
      </c>
      <c r="AJ245" s="345">
        <v>10000</v>
      </c>
      <c r="AK245" s="345">
        <v>50000</v>
      </c>
      <c r="AL245" s="340">
        <v>1.3500000000000002E-2</v>
      </c>
      <c r="AM245" s="340">
        <v>0.2</v>
      </c>
      <c r="AN245" s="340" t="s">
        <v>64</v>
      </c>
      <c r="AO245" s="338" t="s">
        <v>1323</v>
      </c>
      <c r="AP245" s="341" t="s">
        <v>13</v>
      </c>
      <c r="AQ245" s="347" t="s">
        <v>668</v>
      </c>
      <c r="AR245" s="340">
        <v>2.6999999999999997E-3</v>
      </c>
      <c r="AS245" s="340">
        <v>2.6999999999999997E-3</v>
      </c>
      <c r="AT245" s="340"/>
      <c r="AW245" s="597"/>
      <c r="AX245" s="597"/>
      <c r="AY245" s="598"/>
      <c r="AZ245" s="598"/>
      <c r="BA245" s="598"/>
      <c r="BB245" s="599"/>
      <c r="BC245" s="598"/>
      <c r="BD245" s="598"/>
      <c r="BE245" s="598"/>
      <c r="BF245" s="598"/>
      <c r="BG245" s="599"/>
      <c r="BH245" s="599"/>
      <c r="BI245" s="600"/>
      <c r="BJ245" s="600"/>
      <c r="BK245" s="600"/>
      <c r="BL245" s="599"/>
      <c r="BM245" s="599"/>
      <c r="BN245" s="599"/>
      <c r="BO245" s="599"/>
      <c r="BP245" s="599"/>
      <c r="BQ245" s="599"/>
      <c r="BR245" s="599"/>
      <c r="BS245" s="599"/>
      <c r="BT245" s="602"/>
      <c r="BU245" s="603"/>
      <c r="BV245" s="601"/>
      <c r="BW245" s="604"/>
    </row>
    <row r="246" spans="2:75" ht="15.75" customHeight="1">
      <c r="B246" s="334" t="s">
        <v>520</v>
      </c>
      <c r="C246" s="335">
        <v>34687662000101</v>
      </c>
      <c r="D246" s="336" t="s">
        <v>13</v>
      </c>
      <c r="E246" s="336" t="s">
        <v>615</v>
      </c>
      <c r="F246" s="336" t="s">
        <v>619</v>
      </c>
      <c r="G246" s="337" t="s">
        <v>34</v>
      </c>
      <c r="H246" s="337" t="s">
        <v>1336</v>
      </c>
      <c r="I246" s="337" t="s">
        <v>34</v>
      </c>
      <c r="J246" s="337" t="s">
        <v>611</v>
      </c>
      <c r="K246" s="338" t="s">
        <v>48</v>
      </c>
      <c r="L246" s="339"/>
      <c r="M246" s="339" t="s">
        <v>1411</v>
      </c>
      <c r="N246" s="338">
        <v>523771</v>
      </c>
      <c r="O246" s="338" t="s">
        <v>1320</v>
      </c>
      <c r="P246" s="342">
        <v>43798</v>
      </c>
      <c r="Q246" s="343">
        <v>905203020.04999995</v>
      </c>
      <c r="R246" s="343">
        <v>720945093.73388875</v>
      </c>
      <c r="S246" s="338">
        <v>1</v>
      </c>
      <c r="T246" s="340">
        <v>8.5279639495282833E-2</v>
      </c>
      <c r="U246" s="340">
        <v>1.1024265447522219</v>
      </c>
      <c r="V246" s="340">
        <v>0.11141509986455689</v>
      </c>
      <c r="W246" s="340">
        <v>1.0922405212742523</v>
      </c>
      <c r="X246" s="340">
        <v>0.14897845683233091</v>
      </c>
      <c r="Y246" s="340">
        <v>1.1297307016679565</v>
      </c>
      <c r="Z246" s="340" t="s">
        <v>1414</v>
      </c>
      <c r="AA246" s="340" t="s">
        <v>1414</v>
      </c>
      <c r="AB246" s="340">
        <v>6.5459065006033762E-3</v>
      </c>
      <c r="AC246" s="344">
        <v>1.3024130472692117</v>
      </c>
      <c r="AD246" s="482">
        <v>34687633000131</v>
      </c>
      <c r="AE246" s="341" t="s">
        <v>2292</v>
      </c>
      <c r="AF246" s="341" t="s">
        <v>2109</v>
      </c>
      <c r="AG246" s="345" t="s">
        <v>59</v>
      </c>
      <c r="AH246" s="345" t="s">
        <v>2110</v>
      </c>
      <c r="AI246" s="345">
        <v>1</v>
      </c>
      <c r="AJ246" s="345">
        <v>1</v>
      </c>
      <c r="AK246" s="345">
        <v>1</v>
      </c>
      <c r="AL246" s="340">
        <v>8.3999999999999995E-3</v>
      </c>
      <c r="AM246" s="340">
        <v>0.25</v>
      </c>
      <c r="AN246" s="340" t="s">
        <v>64</v>
      </c>
      <c r="AO246" s="338" t="s">
        <v>1323</v>
      </c>
      <c r="AP246" s="341" t="s">
        <v>13</v>
      </c>
      <c r="AQ246" s="347" t="s">
        <v>664</v>
      </c>
      <c r="AR246" s="340">
        <v>2.1333333333333334E-3</v>
      </c>
      <c r="AS246" s="340">
        <v>2.1333333333333334E-3</v>
      </c>
      <c r="AT246" s="340"/>
      <c r="AW246" s="597"/>
      <c r="AX246" s="597"/>
      <c r="AY246" s="598"/>
      <c r="AZ246" s="598"/>
      <c r="BA246" s="598"/>
      <c r="BB246" s="599"/>
      <c r="BC246" s="598"/>
      <c r="BD246" s="598"/>
      <c r="BE246" s="598"/>
      <c r="BF246" s="598"/>
      <c r="BG246" s="599"/>
      <c r="BH246" s="599"/>
      <c r="BI246" s="600"/>
      <c r="BJ246" s="600"/>
      <c r="BK246" s="600"/>
      <c r="BL246" s="599"/>
      <c r="BM246" s="599"/>
      <c r="BN246" s="599"/>
      <c r="BO246" s="599"/>
      <c r="BP246" s="599"/>
      <c r="BQ246" s="599"/>
      <c r="BR246" s="599"/>
      <c r="BS246" s="599"/>
      <c r="BT246" s="602"/>
      <c r="BU246" s="603"/>
      <c r="BV246" s="601"/>
      <c r="BW246" s="604"/>
    </row>
    <row r="247" spans="2:75" ht="15.75" customHeight="1">
      <c r="B247" s="334" t="s">
        <v>1061</v>
      </c>
      <c r="C247" s="335">
        <v>18683208000118</v>
      </c>
      <c r="D247" s="336" t="s">
        <v>13</v>
      </c>
      <c r="E247" s="336" t="s">
        <v>615</v>
      </c>
      <c r="F247" s="336" t="s">
        <v>619</v>
      </c>
      <c r="G247" s="337" t="s">
        <v>34</v>
      </c>
      <c r="H247" s="337" t="s">
        <v>1336</v>
      </c>
      <c r="I247" s="337" t="s">
        <v>34</v>
      </c>
      <c r="J247" s="337"/>
      <c r="K247" s="338" t="s">
        <v>48</v>
      </c>
      <c r="L247" s="339"/>
      <c r="M247" s="339" t="s">
        <v>1411</v>
      </c>
      <c r="N247" s="338">
        <v>382485</v>
      </c>
      <c r="O247" s="338" t="s">
        <v>1320</v>
      </c>
      <c r="P247" s="342">
        <v>41961</v>
      </c>
      <c r="Q247" s="343">
        <v>94825003.349999994</v>
      </c>
      <c r="R247" s="343">
        <v>85286486.052103147</v>
      </c>
      <c r="S247" s="338">
        <v>1</v>
      </c>
      <c r="T247" s="340">
        <v>5.3864626941139804E-2</v>
      </c>
      <c r="U247" s="340">
        <v>0.69631854583968844</v>
      </c>
      <c r="V247" s="340">
        <v>6.6249838674594663E-2</v>
      </c>
      <c r="W247" s="340">
        <v>0.64946994093476218</v>
      </c>
      <c r="X247" s="340">
        <v>0.10093704941926318</v>
      </c>
      <c r="Y247" s="340">
        <v>0.76542398202617545</v>
      </c>
      <c r="Z247" s="340">
        <v>0.12515556083230139</v>
      </c>
      <c r="AA247" s="340">
        <v>0.71142478173460022</v>
      </c>
      <c r="AB247" s="340">
        <v>2.3868156463970586E-2</v>
      </c>
      <c r="AC247" s="344">
        <v>-1.3705568734296305</v>
      </c>
      <c r="AD247" s="482">
        <v>0</v>
      </c>
      <c r="AE247" s="341" t="s">
        <v>2314</v>
      </c>
      <c r="AF247" s="341" t="s">
        <v>2115</v>
      </c>
      <c r="AG247" s="345" t="s">
        <v>1428</v>
      </c>
      <c r="AH247" s="345" t="s">
        <v>2110</v>
      </c>
      <c r="AI247" s="345">
        <v>1000</v>
      </c>
      <c r="AJ247" s="345">
        <v>0</v>
      </c>
      <c r="AK247" s="345">
        <v>500</v>
      </c>
      <c r="AL247" s="340">
        <v>3.0000000000000001E-3</v>
      </c>
      <c r="AM247" s="340">
        <v>0.15</v>
      </c>
      <c r="AN247" s="340" t="s">
        <v>64</v>
      </c>
      <c r="AO247" s="338" t="s">
        <v>1323</v>
      </c>
      <c r="AP247" s="341" t="s">
        <v>13</v>
      </c>
      <c r="AQ247" s="347" t="s">
        <v>668</v>
      </c>
      <c r="AR247" s="340">
        <v>8.0009999999999999E-4</v>
      </c>
      <c r="AS247" s="340">
        <v>8.0009999999999999E-4</v>
      </c>
      <c r="AT247" s="340"/>
      <c r="AW247" s="597"/>
      <c r="AX247" s="597"/>
      <c r="AY247" s="598"/>
      <c r="AZ247" s="598"/>
      <c r="BA247" s="598"/>
      <c r="BB247" s="599"/>
      <c r="BC247" s="598"/>
      <c r="BD247" s="598"/>
      <c r="BE247" s="598"/>
      <c r="BF247" s="598"/>
      <c r="BG247" s="599"/>
      <c r="BH247" s="599"/>
      <c r="BI247" s="600"/>
      <c r="BJ247" s="600"/>
      <c r="BK247" s="600"/>
      <c r="BL247" s="599"/>
      <c r="BM247" s="599"/>
      <c r="BN247" s="599"/>
      <c r="BO247" s="599"/>
      <c r="BP247" s="599"/>
      <c r="BQ247" s="599"/>
      <c r="BR247" s="599"/>
      <c r="BS247" s="599"/>
      <c r="BT247" s="602"/>
      <c r="BU247" s="603"/>
      <c r="BV247" s="601"/>
      <c r="BW247" s="604"/>
    </row>
    <row r="248" spans="2:75" ht="15.75" customHeight="1">
      <c r="B248" s="334" t="s">
        <v>1095</v>
      </c>
      <c r="C248" s="335">
        <v>6301947000119</v>
      </c>
      <c r="D248" s="336" t="s">
        <v>13</v>
      </c>
      <c r="E248" s="336" t="s">
        <v>615</v>
      </c>
      <c r="F248" s="336" t="s">
        <v>619</v>
      </c>
      <c r="G248" s="337" t="s">
        <v>34</v>
      </c>
      <c r="H248" s="337" t="s">
        <v>1336</v>
      </c>
      <c r="I248" s="337" t="s">
        <v>34</v>
      </c>
      <c r="J248" s="337"/>
      <c r="K248" s="338" t="s">
        <v>48</v>
      </c>
      <c r="L248" s="339"/>
      <c r="M248" s="339" t="s">
        <v>1411</v>
      </c>
      <c r="N248" s="338">
        <v>133825</v>
      </c>
      <c r="O248" s="338" t="s">
        <v>1320</v>
      </c>
      <c r="P248" s="342">
        <v>38300</v>
      </c>
      <c r="Q248" s="343">
        <v>204682303.74000001</v>
      </c>
      <c r="R248" s="343">
        <v>310288564.72900802</v>
      </c>
      <c r="S248" s="338">
        <v>1</v>
      </c>
      <c r="T248" s="340">
        <v>0.11169346120844015</v>
      </c>
      <c r="U248" s="340">
        <v>1.4438831735240631</v>
      </c>
      <c r="V248" s="340">
        <v>0.12577843190598625</v>
      </c>
      <c r="W248" s="340">
        <v>1.2330492024605326</v>
      </c>
      <c r="X248" s="340">
        <v>0.15072158125065416</v>
      </c>
      <c r="Y248" s="340">
        <v>1.1429491307890423</v>
      </c>
      <c r="Z248" s="340">
        <v>0.21222125958134308</v>
      </c>
      <c r="AA248" s="340">
        <v>1.2063344391017474</v>
      </c>
      <c r="AB248" s="340">
        <v>1.6086052186708607E-2</v>
      </c>
      <c r="AC248" s="344">
        <v>1.3352745422943142</v>
      </c>
      <c r="AD248" s="482">
        <v>28087314000192</v>
      </c>
      <c r="AE248" s="341" t="s">
        <v>2338</v>
      </c>
      <c r="AF248" s="341" t="s">
        <v>2109</v>
      </c>
      <c r="AG248" s="345" t="s">
        <v>59</v>
      </c>
      <c r="AH248" s="345" t="s">
        <v>2110</v>
      </c>
      <c r="AI248" s="345">
        <v>1000</v>
      </c>
      <c r="AJ248" s="345">
        <v>1000</v>
      </c>
      <c r="AK248" s="345">
        <v>1000</v>
      </c>
      <c r="AL248" s="340">
        <v>9.0000000000000011E-3</v>
      </c>
      <c r="AM248" s="340">
        <v>0.2</v>
      </c>
      <c r="AN248" s="340" t="s">
        <v>64</v>
      </c>
      <c r="AO248" s="338" t="s">
        <v>1323</v>
      </c>
      <c r="AP248" s="341" t="s">
        <v>13</v>
      </c>
      <c r="AQ248" s="347" t="s">
        <v>664</v>
      </c>
      <c r="AR248" s="340">
        <v>1.9997999999999995E-3</v>
      </c>
      <c r="AS248" s="340">
        <v>1.9997999999999995E-3</v>
      </c>
      <c r="AT248" s="340"/>
      <c r="AW248" s="597"/>
      <c r="AX248" s="597"/>
      <c r="AY248" s="598"/>
      <c r="AZ248" s="598"/>
      <c r="BA248" s="598"/>
      <c r="BB248" s="599"/>
      <c r="BC248" s="598"/>
      <c r="BD248" s="598"/>
      <c r="BE248" s="598"/>
      <c r="BF248" s="598"/>
      <c r="BG248" s="599"/>
      <c r="BH248" s="599"/>
      <c r="BI248" s="600"/>
      <c r="BJ248" s="600"/>
      <c r="BK248" s="600"/>
      <c r="BL248" s="599"/>
      <c r="BM248" s="599"/>
      <c r="BN248" s="599"/>
      <c r="BO248" s="599"/>
      <c r="BP248" s="599"/>
      <c r="BQ248" s="599"/>
      <c r="BR248" s="599"/>
      <c r="BS248" s="599"/>
      <c r="BT248" s="602"/>
      <c r="BU248" s="603"/>
      <c r="BV248" s="601"/>
      <c r="BW248" s="604"/>
    </row>
    <row r="249" spans="2:75" ht="15.75" customHeight="1">
      <c r="B249" s="334" t="s">
        <v>1100</v>
      </c>
      <c r="C249" s="335">
        <v>15578417000103</v>
      </c>
      <c r="D249" s="336" t="s">
        <v>13</v>
      </c>
      <c r="E249" s="336" t="s">
        <v>615</v>
      </c>
      <c r="F249" s="336" t="s">
        <v>619</v>
      </c>
      <c r="G249" s="337" t="s">
        <v>34</v>
      </c>
      <c r="H249" s="337" t="s">
        <v>1336</v>
      </c>
      <c r="I249" s="337" t="s">
        <v>34</v>
      </c>
      <c r="J249" s="337" t="s">
        <v>611</v>
      </c>
      <c r="K249" s="338" t="s">
        <v>48</v>
      </c>
      <c r="L249" s="339"/>
      <c r="M249" s="339" t="s">
        <v>1411</v>
      </c>
      <c r="N249" s="338">
        <v>307998</v>
      </c>
      <c r="O249" s="338" t="s">
        <v>1320</v>
      </c>
      <c r="P249" s="342">
        <v>41096</v>
      </c>
      <c r="Q249" s="343">
        <v>576947751.51999998</v>
      </c>
      <c r="R249" s="343">
        <v>988752002.73424709</v>
      </c>
      <c r="S249" s="338">
        <v>1</v>
      </c>
      <c r="T249" s="340">
        <v>6.7267472651461269E-2</v>
      </c>
      <c r="U249" s="340">
        <v>0.86957974832277507</v>
      </c>
      <c r="V249" s="340">
        <v>8.5347667051419052E-2</v>
      </c>
      <c r="W249" s="340">
        <v>0.83669251711040526</v>
      </c>
      <c r="X249" s="340">
        <v>0.11192606170317254</v>
      </c>
      <c r="Y249" s="340">
        <v>0.84875565844507439</v>
      </c>
      <c r="Z249" s="340">
        <v>0.15965762161945318</v>
      </c>
      <c r="AA249" s="340">
        <v>0.90754568041190764</v>
      </c>
      <c r="AB249" s="340">
        <v>8.484496795630533E-3</v>
      </c>
      <c r="AC249" s="344">
        <v>-1.7918039878121488</v>
      </c>
      <c r="AD249" s="482">
        <v>11616552000145</v>
      </c>
      <c r="AE249" s="341" t="s">
        <v>2341</v>
      </c>
      <c r="AF249" s="341" t="s">
        <v>2115</v>
      </c>
      <c r="AG249" s="345" t="s">
        <v>1428</v>
      </c>
      <c r="AH249" s="345" t="s">
        <v>2110</v>
      </c>
      <c r="AI249" s="345">
        <v>1000</v>
      </c>
      <c r="AJ249" s="345">
        <v>0</v>
      </c>
      <c r="AK249" s="345">
        <v>0</v>
      </c>
      <c r="AL249" s="340">
        <v>0.01</v>
      </c>
      <c r="AM249" s="340">
        <v>0.2</v>
      </c>
      <c r="AN249" s="340" t="s">
        <v>64</v>
      </c>
      <c r="AO249" s="338" t="s">
        <v>1323</v>
      </c>
      <c r="AP249" s="341" t="s">
        <v>13</v>
      </c>
      <c r="AQ249" s="347" t="s">
        <v>668</v>
      </c>
      <c r="AR249" s="340">
        <v>2.5000000000000001E-3</v>
      </c>
      <c r="AS249" s="340">
        <v>2.5000000000000001E-3</v>
      </c>
      <c r="AT249" s="340"/>
      <c r="AW249" s="597"/>
      <c r="AX249" s="597"/>
      <c r="AY249" s="598"/>
      <c r="AZ249" s="598"/>
      <c r="BA249" s="598"/>
      <c r="BB249" s="599"/>
      <c r="BC249" s="598"/>
      <c r="BD249" s="598"/>
      <c r="BE249" s="598"/>
      <c r="BF249" s="598"/>
      <c r="BG249" s="599"/>
      <c r="BH249" s="599"/>
      <c r="BI249" s="600"/>
      <c r="BJ249" s="600"/>
      <c r="BK249" s="600"/>
      <c r="BL249" s="599"/>
      <c r="BM249" s="599"/>
      <c r="BN249" s="599"/>
      <c r="BO249" s="599"/>
      <c r="BP249" s="599"/>
      <c r="BQ249" s="599"/>
      <c r="BR249" s="599"/>
      <c r="BS249" s="599"/>
      <c r="BT249" s="602"/>
      <c r="BU249" s="603"/>
      <c r="BV249" s="601"/>
      <c r="BW249" s="604"/>
    </row>
    <row r="250" spans="2:75" ht="15.75" customHeight="1">
      <c r="B250" s="334" t="s">
        <v>1677</v>
      </c>
      <c r="C250" s="335">
        <v>11628865000113</v>
      </c>
      <c r="D250" s="336" t="s">
        <v>13</v>
      </c>
      <c r="E250" s="336" t="s">
        <v>615</v>
      </c>
      <c r="F250" s="336" t="s">
        <v>619</v>
      </c>
      <c r="G250" s="337" t="s">
        <v>34</v>
      </c>
      <c r="H250" s="337" t="s">
        <v>1337</v>
      </c>
      <c r="I250" s="337" t="s">
        <v>34</v>
      </c>
      <c r="J250" s="337" t="s">
        <v>611</v>
      </c>
      <c r="K250" s="338" t="s">
        <v>48</v>
      </c>
      <c r="L250" s="339"/>
      <c r="M250" s="339"/>
      <c r="N250" s="338">
        <v>246972</v>
      </c>
      <c r="O250" s="338" t="s">
        <v>1323</v>
      </c>
      <c r="P250" s="342">
        <v>40269</v>
      </c>
      <c r="Q250" s="343" t="s">
        <v>1390</v>
      </c>
      <c r="R250" s="343" t="s">
        <v>1414</v>
      </c>
      <c r="S250" s="338">
        <v>1</v>
      </c>
      <c r="T250" s="340" t="s">
        <v>1414</v>
      </c>
      <c r="U250" s="340" t="s">
        <v>1414</v>
      </c>
      <c r="V250" s="340" t="s">
        <v>1414</v>
      </c>
      <c r="W250" s="340" t="s">
        <v>1414</v>
      </c>
      <c r="X250" s="340" t="s">
        <v>1414</v>
      </c>
      <c r="Y250" s="340" t="s">
        <v>1414</v>
      </c>
      <c r="Z250" s="340" t="s">
        <v>1414</v>
      </c>
      <c r="AA250" s="340" t="s">
        <v>1414</v>
      </c>
      <c r="AB250" s="340" t="s">
        <v>1414</v>
      </c>
      <c r="AC250" s="344" t="s">
        <v>1414</v>
      </c>
      <c r="AD250" s="482">
        <v>11616552000145</v>
      </c>
      <c r="AE250" s="341" t="s">
        <v>2341</v>
      </c>
      <c r="AF250" s="341" t="s">
        <v>2115</v>
      </c>
      <c r="AG250" s="345" t="s">
        <v>1428</v>
      </c>
      <c r="AH250" s="345" t="s">
        <v>2110</v>
      </c>
      <c r="AI250" s="345">
        <v>30000</v>
      </c>
      <c r="AJ250" s="345">
        <v>0</v>
      </c>
      <c r="AK250" s="345">
        <v>0</v>
      </c>
      <c r="AL250" s="340">
        <v>7.4999999999999997E-3</v>
      </c>
      <c r="AM250" s="340">
        <v>0.2</v>
      </c>
      <c r="AN250" s="340" t="s">
        <v>64</v>
      </c>
      <c r="AO250" s="338" t="s">
        <v>1323</v>
      </c>
      <c r="AP250" s="341" t="s">
        <v>13</v>
      </c>
      <c r="AQ250" s="347" t="s">
        <v>668</v>
      </c>
      <c r="AR250" s="340">
        <v>1.8749999999999999E-3</v>
      </c>
      <c r="AS250" s="340">
        <v>1.8749999999999999E-3</v>
      </c>
      <c r="AT250" s="340"/>
      <c r="AW250" s="597"/>
      <c r="AX250" s="597"/>
      <c r="AY250" s="598"/>
      <c r="AZ250" s="598"/>
      <c r="BA250" s="598"/>
      <c r="BB250" s="599"/>
      <c r="BC250" s="598"/>
      <c r="BD250" s="598"/>
      <c r="BE250" s="598"/>
      <c r="BF250" s="598"/>
      <c r="BG250" s="599"/>
      <c r="BH250" s="599"/>
      <c r="BI250" s="600"/>
      <c r="BJ250" s="600"/>
      <c r="BK250" s="600"/>
      <c r="BL250" s="599"/>
      <c r="BM250" s="599"/>
      <c r="BN250" s="599"/>
      <c r="BO250" s="599"/>
      <c r="BP250" s="599"/>
      <c r="BQ250" s="599"/>
      <c r="BR250" s="599"/>
      <c r="BS250" s="599"/>
      <c r="BT250" s="602"/>
      <c r="BU250" s="603"/>
      <c r="BV250" s="601"/>
      <c r="BW250" s="604"/>
    </row>
    <row r="251" spans="2:75" ht="15.75" customHeight="1">
      <c r="B251" s="334" t="s">
        <v>320</v>
      </c>
      <c r="C251" s="335">
        <v>947958000194</v>
      </c>
      <c r="D251" s="336" t="s">
        <v>13</v>
      </c>
      <c r="E251" s="336" t="s">
        <v>615</v>
      </c>
      <c r="F251" s="336" t="s">
        <v>619</v>
      </c>
      <c r="G251" s="337" t="s">
        <v>34</v>
      </c>
      <c r="H251" s="337" t="s">
        <v>1336</v>
      </c>
      <c r="I251" s="337" t="s">
        <v>34</v>
      </c>
      <c r="J251" s="337" t="s">
        <v>611</v>
      </c>
      <c r="K251" s="338" t="s">
        <v>48</v>
      </c>
      <c r="L251" s="339"/>
      <c r="M251" s="339" t="s">
        <v>34</v>
      </c>
      <c r="N251" s="338">
        <v>42651</v>
      </c>
      <c r="O251" s="338" t="s">
        <v>1320</v>
      </c>
      <c r="P251" s="342">
        <v>35219</v>
      </c>
      <c r="Q251" s="343">
        <v>84673923.680000007</v>
      </c>
      <c r="R251" s="343">
        <v>119352736.53972222</v>
      </c>
      <c r="S251" s="338">
        <v>1</v>
      </c>
      <c r="T251" s="340">
        <v>8.0689130919262775E-2</v>
      </c>
      <c r="U251" s="340">
        <v>1.043084144408267</v>
      </c>
      <c r="V251" s="340">
        <v>0.10815397863830456</v>
      </c>
      <c r="W251" s="340">
        <v>1.0602706289308403</v>
      </c>
      <c r="X251" s="340">
        <v>0.13304353295330462</v>
      </c>
      <c r="Y251" s="340">
        <v>1.0088932791462657</v>
      </c>
      <c r="Z251" s="340">
        <v>0.17835700427749002</v>
      </c>
      <c r="AA251" s="340">
        <v>1.0138390335605614</v>
      </c>
      <c r="AB251" s="340">
        <v>1.1110510350468434E-2</v>
      </c>
      <c r="AC251" s="344">
        <v>0.50635326069462749</v>
      </c>
      <c r="AD251" s="482">
        <v>0</v>
      </c>
      <c r="AE251" s="341" t="s">
        <v>2345</v>
      </c>
      <c r="AF251" s="341" t="s">
        <v>2115</v>
      </c>
      <c r="AG251" s="345" t="s">
        <v>1428</v>
      </c>
      <c r="AH251" s="345" t="s">
        <v>2110</v>
      </c>
      <c r="AI251" s="345">
        <v>50000</v>
      </c>
      <c r="AJ251" s="345">
        <v>5000</v>
      </c>
      <c r="AK251" s="345">
        <v>25000</v>
      </c>
      <c r="AL251" s="340">
        <v>1.4999999999999999E-2</v>
      </c>
      <c r="AM251" s="340">
        <v>0.2</v>
      </c>
      <c r="AN251" s="340" t="s">
        <v>64</v>
      </c>
      <c r="AO251" s="338" t="s">
        <v>1323</v>
      </c>
      <c r="AP251" s="341" t="s">
        <v>13</v>
      </c>
      <c r="AQ251" s="347" t="s">
        <v>664</v>
      </c>
      <c r="AR251" s="340">
        <v>4.0000000000000001E-3</v>
      </c>
      <c r="AS251" s="340">
        <v>4.0000000000000001E-3</v>
      </c>
      <c r="AT251" s="340"/>
      <c r="AW251" s="597"/>
      <c r="AX251" s="597"/>
      <c r="AY251" s="598"/>
      <c r="AZ251" s="598"/>
      <c r="BA251" s="598"/>
      <c r="BB251" s="598"/>
      <c r="BC251" s="598"/>
      <c r="BD251" s="598"/>
      <c r="BE251" s="598"/>
      <c r="BF251" s="598"/>
      <c r="BG251" s="599"/>
      <c r="BH251" s="599"/>
      <c r="BI251" s="600"/>
      <c r="BJ251" s="600"/>
      <c r="BK251" s="600"/>
      <c r="BL251" s="210"/>
      <c r="BM251" s="599"/>
      <c r="BN251" s="599"/>
      <c r="BO251" s="599"/>
      <c r="BP251" s="599"/>
      <c r="BQ251" s="599"/>
      <c r="BR251" s="599"/>
      <c r="BS251" s="599"/>
      <c r="BT251" s="599"/>
      <c r="BU251" s="599"/>
      <c r="BV251" s="601"/>
      <c r="BW251" s="598"/>
    </row>
    <row r="252" spans="2:75" ht="15.75" customHeight="1">
      <c r="B252" s="334" t="s">
        <v>1199</v>
      </c>
      <c r="C252" s="335">
        <v>12839769000187</v>
      </c>
      <c r="D252" s="336" t="s">
        <v>13</v>
      </c>
      <c r="E252" s="336" t="s">
        <v>615</v>
      </c>
      <c r="F252" s="336" t="s">
        <v>619</v>
      </c>
      <c r="G252" s="337" t="s">
        <v>34</v>
      </c>
      <c r="H252" s="337" t="s">
        <v>1336</v>
      </c>
      <c r="I252" s="337" t="s">
        <v>34</v>
      </c>
      <c r="J252" s="337"/>
      <c r="K252" s="338" t="s">
        <v>48</v>
      </c>
      <c r="L252" s="339"/>
      <c r="M252" s="339" t="s">
        <v>1411</v>
      </c>
      <c r="N252" s="338">
        <v>268471</v>
      </c>
      <c r="O252" s="338" t="s">
        <v>1320</v>
      </c>
      <c r="P252" s="342">
        <v>40597</v>
      </c>
      <c r="Q252" s="343">
        <v>23046359.25</v>
      </c>
      <c r="R252" s="343">
        <v>26589581.039761908</v>
      </c>
      <c r="S252" s="338">
        <v>1</v>
      </c>
      <c r="T252" s="340">
        <v>8.0052408551531062E-2</v>
      </c>
      <c r="U252" s="340">
        <v>1.0348531100842564</v>
      </c>
      <c r="V252" s="340">
        <v>7.7384387829990686E-2</v>
      </c>
      <c r="W252" s="340">
        <v>0.7586257536426263</v>
      </c>
      <c r="X252" s="340">
        <v>8.9445961060032664E-2</v>
      </c>
      <c r="Y252" s="340">
        <v>0.67828497152070011</v>
      </c>
      <c r="Z252" s="340">
        <v>8.4621650556171435E-2</v>
      </c>
      <c r="AA252" s="340">
        <v>0.4810168951071358</v>
      </c>
      <c r="AB252" s="340">
        <v>1.6388735952675385E-2</v>
      </c>
      <c r="AC252" s="344">
        <v>-1.3711166063304177</v>
      </c>
      <c r="AD252" s="482">
        <v>0</v>
      </c>
      <c r="AE252" s="341" t="s">
        <v>2286</v>
      </c>
      <c r="AF252" s="341" t="s">
        <v>2112</v>
      </c>
      <c r="AG252" s="345" t="s">
        <v>719</v>
      </c>
      <c r="AH252" s="345" t="s">
        <v>2110</v>
      </c>
      <c r="AI252" s="345">
        <v>5000</v>
      </c>
      <c r="AJ252" s="345">
        <v>2500</v>
      </c>
      <c r="AK252" s="345">
        <v>2500</v>
      </c>
      <c r="AL252" s="340">
        <v>0.01</v>
      </c>
      <c r="AM252" s="340">
        <v>0.2</v>
      </c>
      <c r="AN252" s="340" t="s">
        <v>64</v>
      </c>
      <c r="AO252" s="338" t="s">
        <v>1323</v>
      </c>
      <c r="AP252" s="341" t="s">
        <v>13</v>
      </c>
      <c r="AQ252" s="347" t="s">
        <v>664</v>
      </c>
      <c r="AR252" s="340">
        <v>3.5999999999999999E-3</v>
      </c>
      <c r="AS252" s="340">
        <v>3.5999999999999999E-3</v>
      </c>
      <c r="AT252" s="340"/>
      <c r="AW252" s="597"/>
      <c r="AX252" s="597"/>
      <c r="AY252" s="598"/>
      <c r="AZ252" s="598"/>
      <c r="BA252" s="598"/>
      <c r="BB252" s="598"/>
      <c r="BC252" s="598"/>
      <c r="BD252" s="598"/>
      <c r="BE252" s="598"/>
      <c r="BF252" s="598"/>
      <c r="BG252" s="599"/>
      <c r="BH252" s="599"/>
      <c r="BI252" s="600"/>
      <c r="BJ252" s="600"/>
      <c r="BK252" s="600"/>
      <c r="BL252" s="210"/>
      <c r="BM252" s="599"/>
      <c r="BN252" s="599"/>
      <c r="BO252" s="599"/>
      <c r="BP252" s="599"/>
      <c r="BQ252" s="599"/>
      <c r="BR252" s="599"/>
      <c r="BS252" s="599"/>
      <c r="BT252" s="599"/>
      <c r="BU252" s="599"/>
      <c r="BV252" s="601"/>
      <c r="BW252" s="598"/>
    </row>
    <row r="253" spans="2:75" ht="15.75" customHeight="1">
      <c r="B253" s="334" t="s">
        <v>1203</v>
      </c>
      <c r="C253" s="335">
        <v>7381653000107</v>
      </c>
      <c r="D253" s="336" t="s">
        <v>11</v>
      </c>
      <c r="E253" s="336" t="s">
        <v>620</v>
      </c>
      <c r="F253" s="336" t="s">
        <v>619</v>
      </c>
      <c r="G253" s="337" t="s">
        <v>738</v>
      </c>
      <c r="H253" s="337" t="s">
        <v>34</v>
      </c>
      <c r="I253" s="337" t="s">
        <v>34</v>
      </c>
      <c r="J253" s="337" t="s">
        <v>608</v>
      </c>
      <c r="K253" s="338" t="s">
        <v>48</v>
      </c>
      <c r="L253" s="339"/>
      <c r="M253" s="339" t="s">
        <v>34</v>
      </c>
      <c r="N253" s="338">
        <v>284701</v>
      </c>
      <c r="O253" s="338" t="s">
        <v>1320</v>
      </c>
      <c r="P253" s="342">
        <v>38497</v>
      </c>
      <c r="Q253" s="343">
        <v>68323864.590000004</v>
      </c>
      <c r="R253" s="343">
        <v>93153587.096388921</v>
      </c>
      <c r="S253" s="338">
        <v>1</v>
      </c>
      <c r="T253" s="340">
        <v>7.8763403891368711E-2</v>
      </c>
      <c r="U253" s="340">
        <v>1.0181898952526447</v>
      </c>
      <c r="V253" s="340">
        <v>8.8046531107292658E-2</v>
      </c>
      <c r="W253" s="340">
        <v>0.86315040914496133</v>
      </c>
      <c r="X253" s="340">
        <v>8.4314696425530133E-2</v>
      </c>
      <c r="Y253" s="340">
        <v>0.63937365964891224</v>
      </c>
      <c r="Z253" s="340">
        <v>0.12192529132718044</v>
      </c>
      <c r="AA253" s="340">
        <v>0.69306288265203464</v>
      </c>
      <c r="AB253" s="340">
        <v>8.8750819842201359E-3</v>
      </c>
      <c r="AC253" s="344">
        <v>-1.4326358250379927</v>
      </c>
      <c r="AD253" s="482">
        <v>0</v>
      </c>
      <c r="AE253" s="341" t="s">
        <v>2286</v>
      </c>
      <c r="AF253" s="341" t="s">
        <v>2112</v>
      </c>
      <c r="AG253" s="345" t="s">
        <v>719</v>
      </c>
      <c r="AH253" s="345" t="s">
        <v>2110</v>
      </c>
      <c r="AI253" s="345">
        <v>500</v>
      </c>
      <c r="AJ253" s="345">
        <v>500</v>
      </c>
      <c r="AK253" s="345">
        <v>500</v>
      </c>
      <c r="AL253" s="340">
        <v>5.0000000000000001E-3</v>
      </c>
      <c r="AM253" s="340">
        <v>0.2</v>
      </c>
      <c r="AN253" s="340" t="s">
        <v>64</v>
      </c>
      <c r="AO253" s="338" t="s">
        <v>1323</v>
      </c>
      <c r="AP253" s="341" t="s">
        <v>11</v>
      </c>
      <c r="AQ253" s="347" t="s">
        <v>669</v>
      </c>
      <c r="AR253" s="340">
        <v>1.8E-3</v>
      </c>
      <c r="AS253" s="340">
        <v>1.8E-3</v>
      </c>
      <c r="AT253" s="340"/>
      <c r="AW253" s="597"/>
      <c r="AX253" s="597"/>
      <c r="AY253" s="598"/>
      <c r="AZ253" s="598"/>
      <c r="BA253" s="598"/>
      <c r="BB253" s="599"/>
      <c r="BC253" s="598"/>
      <c r="BD253" s="598"/>
      <c r="BE253" s="598"/>
      <c r="BF253" s="598"/>
      <c r="BG253" s="599"/>
      <c r="BH253" s="599"/>
      <c r="BI253" s="600"/>
      <c r="BJ253" s="600"/>
      <c r="BK253" s="600"/>
      <c r="BL253" s="599"/>
      <c r="BM253" s="599"/>
      <c r="BN253" s="599"/>
      <c r="BO253" s="599"/>
      <c r="BP253" s="599"/>
      <c r="BQ253" s="599"/>
      <c r="BR253" s="599"/>
      <c r="BS253" s="599"/>
      <c r="BT253" s="602"/>
      <c r="BU253" s="603"/>
      <c r="BV253" s="601"/>
      <c r="BW253" s="604"/>
    </row>
    <row r="254" spans="2:75" ht="15.75" customHeight="1">
      <c r="B254" s="334" t="s">
        <v>394</v>
      </c>
      <c r="C254" s="335">
        <v>12120451000141</v>
      </c>
      <c r="D254" s="336" t="s">
        <v>13</v>
      </c>
      <c r="E254" s="336" t="s">
        <v>615</v>
      </c>
      <c r="F254" s="336" t="s">
        <v>619</v>
      </c>
      <c r="G254" s="337" t="s">
        <v>34</v>
      </c>
      <c r="H254" s="337" t="s">
        <v>1336</v>
      </c>
      <c r="I254" s="337" t="s">
        <v>34</v>
      </c>
      <c r="J254" s="337"/>
      <c r="K254" s="338" t="s">
        <v>48</v>
      </c>
      <c r="L254" s="339"/>
      <c r="M254" s="339" t="s">
        <v>34</v>
      </c>
      <c r="N254" s="338">
        <v>406619</v>
      </c>
      <c r="O254" s="338" t="s">
        <v>1323</v>
      </c>
      <c r="P254" s="342">
        <v>40387</v>
      </c>
      <c r="Q254" s="343">
        <v>12481911.859999999</v>
      </c>
      <c r="R254" s="343">
        <v>27007980.686031755</v>
      </c>
      <c r="S254" s="338">
        <v>1</v>
      </c>
      <c r="T254" s="340">
        <v>6.930169594002944E-2</v>
      </c>
      <c r="U254" s="340">
        <v>0.89587654981658016</v>
      </c>
      <c r="V254" s="340">
        <v>8.5281334566218892E-2</v>
      </c>
      <c r="W254" s="340">
        <v>0.83604223695717184</v>
      </c>
      <c r="X254" s="340">
        <v>9.9257250657065477E-2</v>
      </c>
      <c r="Y254" s="340">
        <v>0.75268576285926336</v>
      </c>
      <c r="Z254" s="340">
        <v>0.17993464602664755</v>
      </c>
      <c r="AA254" s="340">
        <v>1.0228068607157101</v>
      </c>
      <c r="AB254" s="340">
        <v>2.1228138618860214E-2</v>
      </c>
      <c r="AC254" s="344">
        <v>-0.7101573339739703</v>
      </c>
      <c r="AD254" s="482">
        <v>0</v>
      </c>
      <c r="AE254" s="341" t="s">
        <v>2404</v>
      </c>
      <c r="AF254" s="341" t="s">
        <v>2106</v>
      </c>
      <c r="AG254" s="345" t="s">
        <v>1427</v>
      </c>
      <c r="AH254" s="345" t="s">
        <v>2110</v>
      </c>
      <c r="AI254" s="345">
        <v>1000</v>
      </c>
      <c r="AJ254" s="345">
        <v>1000</v>
      </c>
      <c r="AK254" s="345">
        <v>1000</v>
      </c>
      <c r="AL254" s="340">
        <v>0.02</v>
      </c>
      <c r="AM254" s="340">
        <v>0.2</v>
      </c>
      <c r="AN254" s="340" t="s">
        <v>64</v>
      </c>
      <c r="AO254" s="338" t="s">
        <v>1323</v>
      </c>
      <c r="AP254" s="341" t="s">
        <v>13</v>
      </c>
      <c r="AQ254" s="347" t="s">
        <v>668</v>
      </c>
      <c r="AR254" s="340">
        <v>4.0000000000000001E-3</v>
      </c>
      <c r="AS254" s="340">
        <v>4.0000000000000001E-3</v>
      </c>
      <c r="AT254" s="340"/>
      <c r="AW254" s="597"/>
      <c r="AX254" s="597"/>
      <c r="AY254" s="598"/>
      <c r="AZ254" s="598"/>
      <c r="BA254" s="598"/>
      <c r="BB254" s="599"/>
      <c r="BC254" s="598"/>
      <c r="BD254" s="598"/>
      <c r="BE254" s="598"/>
      <c r="BF254" s="598"/>
      <c r="BG254" s="599"/>
      <c r="BH254" s="599"/>
      <c r="BI254" s="600"/>
      <c r="BJ254" s="600"/>
      <c r="BK254" s="600"/>
      <c r="BL254" s="599"/>
      <c r="BM254" s="599"/>
      <c r="BN254" s="599"/>
      <c r="BO254" s="599"/>
      <c r="BP254" s="599"/>
      <c r="BQ254" s="599"/>
      <c r="BR254" s="599"/>
      <c r="BS254" s="599"/>
      <c r="BT254" s="602"/>
      <c r="BU254" s="603"/>
      <c r="BV254" s="601"/>
      <c r="BW254" s="604"/>
    </row>
    <row r="255" spans="2:75" ht="15.75" customHeight="1">
      <c r="B255" s="334" t="s">
        <v>543</v>
      </c>
      <c r="C255" s="335">
        <v>22187946000141</v>
      </c>
      <c r="D255" s="336" t="s">
        <v>13</v>
      </c>
      <c r="E255" s="336" t="s">
        <v>615</v>
      </c>
      <c r="F255" s="336" t="s">
        <v>619</v>
      </c>
      <c r="G255" s="337" t="s">
        <v>34</v>
      </c>
      <c r="H255" s="337" t="s">
        <v>1337</v>
      </c>
      <c r="I255" s="337" t="s">
        <v>34</v>
      </c>
      <c r="J255" s="337" t="s">
        <v>611</v>
      </c>
      <c r="K255" s="338" t="s">
        <v>48</v>
      </c>
      <c r="L255" s="339"/>
      <c r="M255" s="339" t="s">
        <v>1411</v>
      </c>
      <c r="N255" s="338">
        <v>396052</v>
      </c>
      <c r="O255" s="338" t="s">
        <v>1323</v>
      </c>
      <c r="P255" s="342">
        <v>42145</v>
      </c>
      <c r="Q255" s="343">
        <v>1299480853.3399999</v>
      </c>
      <c r="R255" s="343">
        <v>1310603260.9276984</v>
      </c>
      <c r="S255" s="338">
        <v>1</v>
      </c>
      <c r="T255" s="340">
        <v>0.11805272250332388</v>
      </c>
      <c r="U255" s="340">
        <v>1.5260905854923443</v>
      </c>
      <c r="V255" s="340">
        <v>8.7886517384448526E-2</v>
      </c>
      <c r="W255" s="340">
        <v>0.86158173961755646</v>
      </c>
      <c r="X255" s="340">
        <v>0.14542380385287079</v>
      </c>
      <c r="Y255" s="340">
        <v>1.1027751223844955</v>
      </c>
      <c r="Z255" s="340">
        <v>0.20230400101710111</v>
      </c>
      <c r="AA255" s="340">
        <v>1.1499615263637741</v>
      </c>
      <c r="AB255" s="340">
        <v>8.3422229132051287E-2</v>
      </c>
      <c r="AC255" s="344">
        <v>-0.11312474830463629</v>
      </c>
      <c r="AD255" s="482">
        <v>7455507000189</v>
      </c>
      <c r="AE255" s="341" t="s">
        <v>2216</v>
      </c>
      <c r="AF255" s="341" t="s">
        <v>2109</v>
      </c>
      <c r="AG255" s="345" t="s">
        <v>59</v>
      </c>
      <c r="AH255" s="345" t="s">
        <v>2110</v>
      </c>
      <c r="AI255" s="345">
        <v>5000</v>
      </c>
      <c r="AJ255" s="345">
        <v>2000</v>
      </c>
      <c r="AK255" s="345">
        <v>5000</v>
      </c>
      <c r="AL255" s="340">
        <v>1.4999999999999999E-2</v>
      </c>
      <c r="AM255" s="340">
        <v>0.2</v>
      </c>
      <c r="AN255" s="340" t="s">
        <v>64</v>
      </c>
      <c r="AO255" s="338" t="s">
        <v>1323</v>
      </c>
      <c r="AP255" s="341" t="s">
        <v>13</v>
      </c>
      <c r="AQ255" s="347" t="s">
        <v>664</v>
      </c>
      <c r="AR255" s="340" t="s">
        <v>34</v>
      </c>
      <c r="AS255" s="340" t="s">
        <v>34</v>
      </c>
      <c r="AT255" s="340"/>
      <c r="AW255" s="597"/>
      <c r="AX255" s="597"/>
      <c r="AY255" s="598"/>
      <c r="AZ255" s="598"/>
      <c r="BA255" s="598"/>
      <c r="BB255" s="599"/>
      <c r="BC255" s="598"/>
      <c r="BD255" s="598"/>
      <c r="BE255" s="598"/>
      <c r="BF255" s="598"/>
      <c r="BG255" s="599"/>
      <c r="BH255" s="599"/>
      <c r="BI255" s="600"/>
      <c r="BJ255" s="600"/>
      <c r="BK255" s="600"/>
      <c r="BL255" s="599"/>
      <c r="BM255" s="599"/>
      <c r="BN255" s="599"/>
      <c r="BO255" s="599"/>
      <c r="BP255" s="599"/>
      <c r="BQ255" s="599"/>
      <c r="BR255" s="599"/>
      <c r="BS255" s="599"/>
      <c r="BT255" s="602"/>
      <c r="BU255" s="603"/>
      <c r="BV255" s="601"/>
      <c r="BW255" s="604"/>
    </row>
    <row r="256" spans="2:75" ht="15.75" customHeight="1">
      <c r="B256" s="334" t="s">
        <v>429</v>
      </c>
      <c r="C256" s="335">
        <v>30887013000195</v>
      </c>
      <c r="D256" s="336" t="s">
        <v>13</v>
      </c>
      <c r="E256" s="336" t="s">
        <v>615</v>
      </c>
      <c r="F256" s="336" t="s">
        <v>619</v>
      </c>
      <c r="G256" s="337" t="s">
        <v>34</v>
      </c>
      <c r="H256" s="337" t="s">
        <v>1337</v>
      </c>
      <c r="I256" s="337" t="s">
        <v>34</v>
      </c>
      <c r="J256" s="337"/>
      <c r="K256" s="338" t="s">
        <v>48</v>
      </c>
      <c r="L256" s="339"/>
      <c r="M256" s="339" t="s">
        <v>1411</v>
      </c>
      <c r="N256" s="338">
        <v>473677</v>
      </c>
      <c r="O256" s="338" t="s">
        <v>1320</v>
      </c>
      <c r="P256" s="342">
        <v>43339</v>
      </c>
      <c r="Q256" s="343">
        <v>26166403.07</v>
      </c>
      <c r="R256" s="343">
        <v>33147273.613412682</v>
      </c>
      <c r="S256" s="338">
        <v>1</v>
      </c>
      <c r="T256" s="340">
        <v>-0.17761154159432524</v>
      </c>
      <c r="U256" s="340">
        <v>-2.2960190646535068</v>
      </c>
      <c r="V256" s="340">
        <v>-0.34707622111817937</v>
      </c>
      <c r="W256" s="340">
        <v>-3.4025074979680863</v>
      </c>
      <c r="X256" s="340">
        <v>-0.41764228004498472</v>
      </c>
      <c r="Y256" s="340">
        <v>-3.1670572787073734</v>
      </c>
      <c r="Z256" s="340">
        <v>-0.26126781112649766</v>
      </c>
      <c r="AA256" s="340">
        <v>-1.4851309384007294</v>
      </c>
      <c r="AB256" s="340">
        <v>0.53069549395058413</v>
      </c>
      <c r="AC256" s="344">
        <v>-0.71861888146074848</v>
      </c>
      <c r="AD256" s="482">
        <v>0</v>
      </c>
      <c r="AE256" s="341" t="s">
        <v>2425</v>
      </c>
      <c r="AF256" s="341" t="s">
        <v>2115</v>
      </c>
      <c r="AG256" s="345" t="s">
        <v>1428</v>
      </c>
      <c r="AH256" s="345" t="s">
        <v>2110</v>
      </c>
      <c r="AI256" s="345">
        <v>500</v>
      </c>
      <c r="AJ256" s="345">
        <v>100</v>
      </c>
      <c r="AK256" s="345">
        <v>500</v>
      </c>
      <c r="AL256" s="340">
        <v>0.01</v>
      </c>
      <c r="AM256" s="340">
        <v>0.15</v>
      </c>
      <c r="AN256" s="340" t="s">
        <v>64</v>
      </c>
      <c r="AO256" s="338" t="s">
        <v>1323</v>
      </c>
      <c r="AP256" s="341" t="s">
        <v>13</v>
      </c>
      <c r="AQ256" s="347" t="s">
        <v>664</v>
      </c>
      <c r="AR256" s="340">
        <v>2E-3</v>
      </c>
      <c r="AS256" s="340">
        <v>2E-3</v>
      </c>
      <c r="AT256" s="340"/>
      <c r="AW256" s="597"/>
      <c r="AX256" s="597"/>
      <c r="AY256" s="598"/>
      <c r="AZ256" s="598"/>
      <c r="BA256" s="598"/>
      <c r="BB256" s="599"/>
      <c r="BC256" s="598"/>
      <c r="BD256" s="598"/>
      <c r="BE256" s="598"/>
      <c r="BF256" s="598"/>
      <c r="BG256" s="599"/>
      <c r="BH256" s="599"/>
      <c r="BI256" s="600"/>
      <c r="BJ256" s="600"/>
      <c r="BK256" s="600"/>
      <c r="BL256" s="599"/>
      <c r="BM256" s="599"/>
      <c r="BN256" s="599"/>
      <c r="BO256" s="599"/>
      <c r="BP256" s="599"/>
      <c r="BQ256" s="599"/>
      <c r="BR256" s="599"/>
      <c r="BS256" s="599"/>
      <c r="BT256" s="602"/>
      <c r="BU256" s="603"/>
      <c r="BV256" s="601"/>
      <c r="BW256" s="604"/>
    </row>
    <row r="257" spans="2:75" ht="15.75" customHeight="1">
      <c r="B257" s="334" t="s">
        <v>432</v>
      </c>
      <c r="C257" s="335">
        <v>12440825000106</v>
      </c>
      <c r="D257" s="336" t="s">
        <v>13</v>
      </c>
      <c r="E257" s="336" t="s">
        <v>615</v>
      </c>
      <c r="F257" s="336" t="s">
        <v>619</v>
      </c>
      <c r="G257" s="337" t="s">
        <v>34</v>
      </c>
      <c r="H257" s="337" t="s">
        <v>1336</v>
      </c>
      <c r="I257" s="337" t="s">
        <v>34</v>
      </c>
      <c r="J257" s="337"/>
      <c r="K257" s="338" t="s">
        <v>48</v>
      </c>
      <c r="L257" s="339"/>
      <c r="M257" s="339" t="s">
        <v>1411</v>
      </c>
      <c r="N257" s="338">
        <v>270679</v>
      </c>
      <c r="O257" s="338" t="s">
        <v>1320</v>
      </c>
      <c r="P257" s="342">
        <v>40633</v>
      </c>
      <c r="Q257" s="343">
        <v>537499979.03999996</v>
      </c>
      <c r="R257" s="343">
        <v>624718872.79412746</v>
      </c>
      <c r="S257" s="338">
        <v>1</v>
      </c>
      <c r="T257" s="340">
        <v>7.9038718071579916E-2</v>
      </c>
      <c r="U257" s="340">
        <v>1.0217489353964333</v>
      </c>
      <c r="V257" s="340">
        <v>9.982194213206097E-2</v>
      </c>
      <c r="W257" s="340">
        <v>0.97858881104512441</v>
      </c>
      <c r="X257" s="340">
        <v>0.11113700442169128</v>
      </c>
      <c r="Y257" s="340">
        <v>0.8427720937390224</v>
      </c>
      <c r="Z257" s="340">
        <v>0.1703393443745711</v>
      </c>
      <c r="AA257" s="340">
        <v>0.96826405544113758</v>
      </c>
      <c r="AB257" s="340">
        <v>7.1246606607448431E-3</v>
      </c>
      <c r="AC257" s="344">
        <v>-0.27517761341299546</v>
      </c>
      <c r="AD257" s="482">
        <v>0</v>
      </c>
      <c r="AE257" s="341" t="s">
        <v>2429</v>
      </c>
      <c r="AF257" s="341" t="s">
        <v>2112</v>
      </c>
      <c r="AG257" s="345" t="s">
        <v>719</v>
      </c>
      <c r="AH257" s="345" t="s">
        <v>2110</v>
      </c>
      <c r="AI257" s="345">
        <v>500</v>
      </c>
      <c r="AJ257" s="345">
        <v>0</v>
      </c>
      <c r="AK257" s="345">
        <v>500</v>
      </c>
      <c r="AL257" s="340">
        <v>9.5999999999999992E-3</v>
      </c>
      <c r="AM257" s="340">
        <v>0.2</v>
      </c>
      <c r="AN257" s="340" t="s">
        <v>64</v>
      </c>
      <c r="AO257" s="338" t="s">
        <v>1323</v>
      </c>
      <c r="AP257" s="341" t="s">
        <v>13</v>
      </c>
      <c r="AQ257" s="347" t="s">
        <v>688</v>
      </c>
      <c r="AR257" s="340">
        <v>1.9199999999999996E-3</v>
      </c>
      <c r="AS257" s="340">
        <v>1.9199999999999996E-3</v>
      </c>
      <c r="AT257" s="340"/>
      <c r="AW257" s="597"/>
      <c r="AX257" s="597"/>
      <c r="AY257" s="598"/>
      <c r="AZ257" s="598"/>
      <c r="BA257" s="598"/>
      <c r="BB257" s="598"/>
      <c r="BC257" s="598"/>
      <c r="BD257" s="598"/>
      <c r="BE257" s="598"/>
      <c r="BF257" s="598"/>
      <c r="BG257" s="599"/>
      <c r="BH257" s="599"/>
      <c r="BI257" s="600"/>
      <c r="BJ257" s="600"/>
      <c r="BK257" s="600"/>
      <c r="BL257" s="210"/>
      <c r="BM257" s="599"/>
      <c r="BN257" s="599"/>
      <c r="BO257" s="599"/>
      <c r="BP257" s="599"/>
      <c r="BQ257" s="599"/>
      <c r="BR257" s="599"/>
      <c r="BS257" s="599"/>
      <c r="BT257" s="599"/>
      <c r="BU257" s="599"/>
      <c r="BV257" s="601"/>
      <c r="BW257" s="598"/>
    </row>
    <row r="258" spans="2:75" ht="15.75" customHeight="1">
      <c r="B258" s="334" t="s">
        <v>1280</v>
      </c>
      <c r="C258" s="335">
        <v>5024659000100</v>
      </c>
      <c r="D258" s="336" t="s">
        <v>13</v>
      </c>
      <c r="E258" s="336" t="s">
        <v>615</v>
      </c>
      <c r="F258" s="336" t="s">
        <v>619</v>
      </c>
      <c r="G258" s="337" t="s">
        <v>34</v>
      </c>
      <c r="H258" s="337" t="s">
        <v>1336</v>
      </c>
      <c r="I258" s="337" t="s">
        <v>34</v>
      </c>
      <c r="J258" s="337"/>
      <c r="K258" s="338" t="s">
        <v>48</v>
      </c>
      <c r="L258" s="339"/>
      <c r="M258" s="339" t="s">
        <v>1411</v>
      </c>
      <c r="N258" s="338">
        <v>122041</v>
      </c>
      <c r="O258" s="338" t="s">
        <v>1320</v>
      </c>
      <c r="P258" s="342">
        <v>37635</v>
      </c>
      <c r="Q258" s="343">
        <v>21049008.989999998</v>
      </c>
      <c r="R258" s="343">
        <v>27306552.103809524</v>
      </c>
      <c r="S258" s="338">
        <v>1</v>
      </c>
      <c r="T258" s="340">
        <v>1.9412158337067442E-2</v>
      </c>
      <c r="U258" s="340">
        <v>0.25094475971489122</v>
      </c>
      <c r="V258" s="340">
        <v>2.2708773505222268E-2</v>
      </c>
      <c r="W258" s="340">
        <v>0.22262191247860932</v>
      </c>
      <c r="X258" s="340">
        <v>3.4301213311415779E-2</v>
      </c>
      <c r="Y258" s="340">
        <v>0.26011233171773823</v>
      </c>
      <c r="Z258" s="340">
        <v>9.2964901559129398E-2</v>
      </c>
      <c r="AA258" s="340">
        <v>0.52844263859199447</v>
      </c>
      <c r="AB258" s="340">
        <v>3.3908516185498921E-2</v>
      </c>
      <c r="AC258" s="344">
        <v>-2.1859903352442154</v>
      </c>
      <c r="AD258" s="482">
        <v>0</v>
      </c>
      <c r="AE258" s="341" t="s">
        <v>2303</v>
      </c>
      <c r="AF258" s="341" t="s">
        <v>728</v>
      </c>
      <c r="AG258" s="345" t="s">
        <v>728</v>
      </c>
      <c r="AH258" s="345" t="s">
        <v>2110</v>
      </c>
      <c r="AI258" s="345">
        <v>5000</v>
      </c>
      <c r="AJ258" s="345">
        <v>100</v>
      </c>
      <c r="AK258" s="345">
        <v>1000</v>
      </c>
      <c r="AL258" s="340">
        <v>1.1000000000000001E-2</v>
      </c>
      <c r="AM258" s="340" t="s">
        <v>34</v>
      </c>
      <c r="AN258" s="340" t="s">
        <v>2124</v>
      </c>
      <c r="AO258" s="338" t="s">
        <v>1323</v>
      </c>
      <c r="AP258" s="341" t="s">
        <v>13</v>
      </c>
      <c r="AQ258" s="347" t="s">
        <v>664</v>
      </c>
      <c r="AR258" s="340">
        <v>2.9333333333333329E-3</v>
      </c>
      <c r="AS258" s="340">
        <v>2.9333333333333329E-3</v>
      </c>
      <c r="AT258" s="340"/>
      <c r="AW258" s="597"/>
      <c r="AX258" s="597"/>
      <c r="AY258" s="598"/>
      <c r="AZ258" s="598"/>
      <c r="BA258" s="598"/>
      <c r="BB258" s="599"/>
      <c r="BC258" s="598"/>
      <c r="BD258" s="598"/>
      <c r="BE258" s="598"/>
      <c r="BF258" s="598"/>
      <c r="BG258" s="599"/>
      <c r="BH258" s="599"/>
      <c r="BI258" s="600"/>
      <c r="BJ258" s="600"/>
      <c r="BK258" s="600"/>
      <c r="BL258" s="599"/>
      <c r="BM258" s="599"/>
      <c r="BN258" s="599"/>
      <c r="BO258" s="599"/>
      <c r="BP258" s="599"/>
      <c r="BQ258" s="599"/>
      <c r="BR258" s="599"/>
      <c r="BS258" s="599"/>
      <c r="BT258" s="602"/>
      <c r="BU258" s="603"/>
      <c r="BV258" s="601"/>
      <c r="BW258" s="604"/>
    </row>
    <row r="259" spans="2:75" ht="15.75" customHeight="1">
      <c r="B259" s="334" t="s">
        <v>1540</v>
      </c>
      <c r="C259" s="335">
        <v>36348364000104</v>
      </c>
      <c r="D259" s="336" t="s">
        <v>14</v>
      </c>
      <c r="E259" s="336" t="s">
        <v>15</v>
      </c>
      <c r="F259" s="336" t="s">
        <v>1325</v>
      </c>
      <c r="G259" s="337"/>
      <c r="H259" s="337" t="s">
        <v>34</v>
      </c>
      <c r="I259" s="337"/>
      <c r="J259" s="337" t="s">
        <v>608</v>
      </c>
      <c r="K259" s="338" t="s">
        <v>48</v>
      </c>
      <c r="L259" s="339"/>
      <c r="M259" s="339"/>
      <c r="N259" s="338">
        <v>549576</v>
      </c>
      <c r="O259" s="338" t="s">
        <v>1323</v>
      </c>
      <c r="P259" s="342">
        <v>44060</v>
      </c>
      <c r="Q259" s="343">
        <v>411575321.07999998</v>
      </c>
      <c r="R259" s="343">
        <v>363268630.5015083</v>
      </c>
      <c r="S259" s="338">
        <v>1</v>
      </c>
      <c r="T259" s="340">
        <v>0.18662290650908431</v>
      </c>
      <c r="U259" s="340">
        <v>2.0991183136530047</v>
      </c>
      <c r="V259" s="340">
        <v>0.23329712329121421</v>
      </c>
      <c r="W259" s="340">
        <v>2.1411329709543239</v>
      </c>
      <c r="X259" s="340">
        <v>0.23952157472820401</v>
      </c>
      <c r="Y259" s="340">
        <v>1.6842655214574218</v>
      </c>
      <c r="Z259" s="340" t="s">
        <v>1414</v>
      </c>
      <c r="AA259" s="340" t="s">
        <v>1414</v>
      </c>
      <c r="AB259" s="340">
        <v>0.1064612065339951</v>
      </c>
      <c r="AC259" s="344">
        <v>1.0495847054697702</v>
      </c>
      <c r="AD259" s="482">
        <v>0</v>
      </c>
      <c r="AE259" s="341" t="s">
        <v>2214</v>
      </c>
      <c r="AF259" s="341" t="s">
        <v>59</v>
      </c>
      <c r="AG259" s="345" t="s">
        <v>59</v>
      </c>
      <c r="AH259" s="345" t="s">
        <v>2110</v>
      </c>
      <c r="AI259" s="345" t="s">
        <v>1422</v>
      </c>
      <c r="AJ259" s="345" t="s">
        <v>1422</v>
      </c>
      <c r="AK259" s="345" t="s">
        <v>1422</v>
      </c>
      <c r="AL259" s="340">
        <v>6.0000000000000001E-3</v>
      </c>
      <c r="AM259" s="340" t="s">
        <v>34</v>
      </c>
      <c r="AN259" s="340" t="s">
        <v>2119</v>
      </c>
      <c r="AO259" s="338" t="s">
        <v>1323</v>
      </c>
      <c r="AP259" s="341" t="s">
        <v>13</v>
      </c>
      <c r="AQ259" s="347" t="s">
        <v>671</v>
      </c>
      <c r="AR259" s="340" t="s">
        <v>34</v>
      </c>
      <c r="AS259" s="340" t="s">
        <v>34</v>
      </c>
      <c r="AT259" s="340"/>
      <c r="AW259" s="597"/>
      <c r="AX259" s="597"/>
      <c r="AY259" s="598"/>
      <c r="AZ259" s="598"/>
      <c r="BA259" s="598"/>
      <c r="BB259" s="599"/>
      <c r="BC259" s="598"/>
      <c r="BD259" s="598"/>
      <c r="BE259" s="598"/>
      <c r="BF259" s="598"/>
      <c r="BG259" s="599"/>
      <c r="BH259" s="599"/>
      <c r="BI259" s="600"/>
      <c r="BJ259" s="600"/>
      <c r="BK259" s="600"/>
      <c r="BL259" s="210"/>
      <c r="BM259" s="599"/>
      <c r="BN259" s="599"/>
      <c r="BO259" s="599"/>
      <c r="BP259" s="599"/>
      <c r="BQ259" s="599"/>
      <c r="BR259" s="599"/>
      <c r="BS259" s="599"/>
      <c r="BT259" s="602"/>
      <c r="BU259" s="603"/>
      <c r="BV259" s="601"/>
      <c r="BW259" s="604"/>
    </row>
    <row r="260" spans="2:75" ht="15.75" customHeight="1">
      <c r="B260" s="334" t="s">
        <v>1024</v>
      </c>
      <c r="C260" s="335">
        <v>8773805000180</v>
      </c>
      <c r="D260" s="336" t="s">
        <v>13</v>
      </c>
      <c r="E260" s="336" t="s">
        <v>616</v>
      </c>
      <c r="F260" s="336" t="s">
        <v>610</v>
      </c>
      <c r="G260" s="337" t="s">
        <v>34</v>
      </c>
      <c r="H260" s="337" t="s">
        <v>1336</v>
      </c>
      <c r="I260" s="337" t="s">
        <v>34</v>
      </c>
      <c r="J260" s="337"/>
      <c r="K260" s="338" t="s">
        <v>48</v>
      </c>
      <c r="L260" s="339"/>
      <c r="M260" s="339" t="s">
        <v>34</v>
      </c>
      <c r="N260" s="338">
        <v>184519</v>
      </c>
      <c r="O260" s="338" t="s">
        <v>1323</v>
      </c>
      <c r="P260" s="342">
        <v>39213</v>
      </c>
      <c r="Q260" s="343">
        <v>26054413.399999999</v>
      </c>
      <c r="R260" s="343">
        <v>42539272.284285694</v>
      </c>
      <c r="S260" s="338">
        <v>1</v>
      </c>
      <c r="T260" s="340">
        <v>3.8066329617901351E-2</v>
      </c>
      <c r="U260" s="340">
        <v>0.49209087280890101</v>
      </c>
      <c r="V260" s="340">
        <v>6.0530094856687588E-2</v>
      </c>
      <c r="W260" s="340">
        <v>0.59339732621000185</v>
      </c>
      <c r="X260" s="340">
        <v>8.1645728023381769E-2</v>
      </c>
      <c r="Y260" s="340">
        <v>0.61913438740915361</v>
      </c>
      <c r="Z260" s="340">
        <v>0.16926719564738057</v>
      </c>
      <c r="AA260" s="340">
        <v>0.96216961449775362</v>
      </c>
      <c r="AB260" s="340">
        <v>3.4703023739013322E-2</v>
      </c>
      <c r="AC260" s="344">
        <v>-1.0885969659981016</v>
      </c>
      <c r="AD260" s="482">
        <v>9412694000149</v>
      </c>
      <c r="AE260" s="341" t="s">
        <v>2290</v>
      </c>
      <c r="AF260" s="341" t="s">
        <v>2115</v>
      </c>
      <c r="AG260" s="345" t="s">
        <v>1428</v>
      </c>
      <c r="AH260" s="345" t="s">
        <v>2110</v>
      </c>
      <c r="AI260" s="345">
        <v>50000</v>
      </c>
      <c r="AJ260" s="345">
        <v>5000</v>
      </c>
      <c r="AK260" s="345">
        <v>25000</v>
      </c>
      <c r="AL260" s="340">
        <v>0.02</v>
      </c>
      <c r="AM260" s="340">
        <v>0.2</v>
      </c>
      <c r="AN260" s="340" t="s">
        <v>64</v>
      </c>
      <c r="AO260" s="338" t="s">
        <v>1323</v>
      </c>
      <c r="AP260" s="341" t="s">
        <v>13</v>
      </c>
      <c r="AQ260" s="347" t="s">
        <v>668</v>
      </c>
      <c r="AR260" s="340">
        <v>5.3333333333333332E-3</v>
      </c>
      <c r="AS260" s="340">
        <v>5.3333333333333332E-3</v>
      </c>
      <c r="AT260" s="340"/>
      <c r="AW260" s="597"/>
      <c r="AX260" s="597"/>
      <c r="AY260" s="598"/>
      <c r="AZ260" s="598"/>
      <c r="BA260" s="598"/>
      <c r="BB260" s="599"/>
      <c r="BC260" s="598"/>
      <c r="BD260" s="598"/>
      <c r="BE260" s="598"/>
      <c r="BF260" s="598"/>
      <c r="BG260" s="599"/>
      <c r="BH260" s="599"/>
      <c r="BI260" s="600"/>
      <c r="BJ260" s="600"/>
      <c r="BK260" s="600"/>
      <c r="BL260" s="599"/>
      <c r="BM260" s="599"/>
      <c r="BN260" s="599"/>
      <c r="BO260" s="599"/>
      <c r="BP260" s="599"/>
      <c r="BQ260" s="599"/>
      <c r="BR260" s="599"/>
      <c r="BS260" s="599"/>
      <c r="BT260" s="602"/>
      <c r="BU260" s="603"/>
      <c r="BV260" s="601"/>
      <c r="BW260" s="604"/>
    </row>
    <row r="261" spans="2:75" ht="15.75" customHeight="1">
      <c r="B261" s="334" t="s">
        <v>854</v>
      </c>
      <c r="C261" s="335">
        <v>9518581000122</v>
      </c>
      <c r="D261" s="336" t="s">
        <v>11</v>
      </c>
      <c r="E261" s="336" t="s">
        <v>621</v>
      </c>
      <c r="F261" s="336" t="s">
        <v>672</v>
      </c>
      <c r="G261" s="337" t="s">
        <v>865</v>
      </c>
      <c r="H261" s="337" t="s">
        <v>34</v>
      </c>
      <c r="I261" s="337"/>
      <c r="J261" s="337" t="s">
        <v>608</v>
      </c>
      <c r="K261" s="338" t="s">
        <v>48</v>
      </c>
      <c r="L261" s="339"/>
      <c r="M261" s="339" t="s">
        <v>34</v>
      </c>
      <c r="N261" s="338">
        <v>212385</v>
      </c>
      <c r="O261" s="338" t="s">
        <v>1320</v>
      </c>
      <c r="P261" s="342">
        <v>39629</v>
      </c>
      <c r="Q261" s="343">
        <v>307231314.64999998</v>
      </c>
      <c r="R261" s="343">
        <v>317697486.5158729</v>
      </c>
      <c r="S261" s="338">
        <v>1</v>
      </c>
      <c r="T261" s="340">
        <v>4.1777914958938123E-2</v>
      </c>
      <c r="U261" s="340">
        <v>0.54007126094478775</v>
      </c>
      <c r="V261" s="340">
        <v>4.7647993163878022E-2</v>
      </c>
      <c r="W261" s="340">
        <v>0.46710965528238924</v>
      </c>
      <c r="X261" s="340">
        <v>6.3045282766193367E-2</v>
      </c>
      <c r="Y261" s="340">
        <v>0.47808383205678018</v>
      </c>
      <c r="Z261" s="340">
        <v>0.13538119909656343</v>
      </c>
      <c r="AA261" s="340">
        <v>0.76955062466056667</v>
      </c>
      <c r="AB261" s="340">
        <v>5.4828185248425712E-2</v>
      </c>
      <c r="AC261" s="344">
        <v>-0.89564411497097818</v>
      </c>
      <c r="AD261" s="482">
        <v>0</v>
      </c>
      <c r="AE261" s="341" t="s">
        <v>2120</v>
      </c>
      <c r="AF261" s="341" t="s">
        <v>2106</v>
      </c>
      <c r="AG261" s="345" t="s">
        <v>1427</v>
      </c>
      <c r="AH261" s="345" t="s">
        <v>2110</v>
      </c>
      <c r="AI261" s="345">
        <v>0</v>
      </c>
      <c r="AJ261" s="345">
        <v>0</v>
      </c>
      <c r="AK261" s="345">
        <v>0</v>
      </c>
      <c r="AL261" s="340">
        <v>4.0000000000000001E-3</v>
      </c>
      <c r="AM261" s="340" t="s">
        <v>34</v>
      </c>
      <c r="AN261" s="340" t="s">
        <v>2119</v>
      </c>
      <c r="AO261" s="338" t="s">
        <v>1323</v>
      </c>
      <c r="AP261" s="341" t="s">
        <v>11</v>
      </c>
      <c r="AQ261" s="347" t="s">
        <v>675</v>
      </c>
      <c r="AR261" s="340">
        <v>3.2000000000000002E-3</v>
      </c>
      <c r="AS261" s="340">
        <v>3.2000000000000002E-3</v>
      </c>
      <c r="AT261" s="340"/>
      <c r="AW261" s="597"/>
      <c r="AX261" s="597"/>
      <c r="AY261" s="598"/>
      <c r="AZ261" s="598"/>
      <c r="BA261" s="598"/>
      <c r="BB261" s="599"/>
      <c r="BC261" s="598"/>
      <c r="BD261" s="598"/>
      <c r="BE261" s="598"/>
      <c r="BF261" s="598"/>
      <c r="BG261" s="599"/>
      <c r="BH261" s="599"/>
      <c r="BI261" s="600"/>
      <c r="BJ261" s="600"/>
      <c r="BK261" s="600"/>
      <c r="BL261" s="599"/>
      <c r="BM261" s="599"/>
      <c r="BN261" s="599"/>
      <c r="BO261" s="599"/>
      <c r="BP261" s="599"/>
      <c r="BQ261" s="599"/>
      <c r="BR261" s="599"/>
      <c r="BS261" s="599"/>
      <c r="BT261" s="602"/>
      <c r="BU261" s="603"/>
      <c r="BV261" s="601"/>
      <c r="BW261" s="604"/>
    </row>
    <row r="262" spans="2:75" ht="15.75" customHeight="1">
      <c r="B262" s="334" t="s">
        <v>1516</v>
      </c>
      <c r="C262" s="335">
        <v>9290807000180</v>
      </c>
      <c r="D262" s="336" t="s">
        <v>14</v>
      </c>
      <c r="E262" s="336" t="s">
        <v>607</v>
      </c>
      <c r="F262" s="336" t="s">
        <v>672</v>
      </c>
      <c r="G262" s="337"/>
      <c r="H262" s="337" t="s">
        <v>34</v>
      </c>
      <c r="I262" s="337"/>
      <c r="J262" s="337" t="s">
        <v>608</v>
      </c>
      <c r="K262" s="338" t="s">
        <v>48</v>
      </c>
      <c r="L262" s="339"/>
      <c r="M262" s="339"/>
      <c r="N262" s="338">
        <v>204579</v>
      </c>
      <c r="O262" s="338" t="s">
        <v>1320</v>
      </c>
      <c r="P262" s="342">
        <v>39507</v>
      </c>
      <c r="Q262" s="343">
        <v>6184322.8200000003</v>
      </c>
      <c r="R262" s="343">
        <v>11592020.041904768</v>
      </c>
      <c r="S262" s="338">
        <v>1</v>
      </c>
      <c r="T262" s="340">
        <v>5.2521104612613501E-2</v>
      </c>
      <c r="U262" s="340">
        <v>0.59075284276668216</v>
      </c>
      <c r="V262" s="340">
        <v>-2.7333937559850252E-3</v>
      </c>
      <c r="W262" s="340">
        <v>-2.5086290867953529E-2</v>
      </c>
      <c r="X262" s="340">
        <v>0.17673692054285728</v>
      </c>
      <c r="Y262" s="340">
        <v>1.2427769898251388</v>
      </c>
      <c r="Z262" s="340">
        <v>4.140934718051037E-2</v>
      </c>
      <c r="AA262" s="340">
        <v>0.22628401498377962</v>
      </c>
      <c r="AB262" s="340">
        <v>0.20165746566515944</v>
      </c>
      <c r="AC262" s="344">
        <v>-0.42588350729708696</v>
      </c>
      <c r="AD262" s="482">
        <v>0</v>
      </c>
      <c r="AE262" s="341" t="s">
        <v>2141</v>
      </c>
      <c r="AF262" s="341" t="s">
        <v>2106</v>
      </c>
      <c r="AG262" s="345" t="s">
        <v>1427</v>
      </c>
      <c r="AH262" s="345" t="s">
        <v>2107</v>
      </c>
      <c r="AI262" s="345">
        <v>50000</v>
      </c>
      <c r="AJ262" s="345">
        <v>50000</v>
      </c>
      <c r="AK262" s="345">
        <v>50000</v>
      </c>
      <c r="AL262" s="340">
        <v>0.01</v>
      </c>
      <c r="AM262" s="340" t="s">
        <v>34</v>
      </c>
      <c r="AN262" s="340" t="s">
        <v>2124</v>
      </c>
      <c r="AO262" s="338" t="s">
        <v>1323</v>
      </c>
      <c r="AP262" s="341" t="s">
        <v>13</v>
      </c>
      <c r="AQ262" s="347" t="s">
        <v>671</v>
      </c>
      <c r="AR262" s="340">
        <v>3.4999999999999996E-3</v>
      </c>
      <c r="AS262" s="340">
        <v>3.4999999999999996E-3</v>
      </c>
      <c r="AT262" s="340"/>
      <c r="AW262" s="597"/>
      <c r="AX262" s="597"/>
      <c r="AY262" s="598"/>
      <c r="AZ262" s="598"/>
      <c r="BA262" s="598"/>
      <c r="BB262" s="599"/>
      <c r="BC262" s="598"/>
      <c r="BD262" s="598"/>
      <c r="BE262" s="598"/>
      <c r="BF262" s="598"/>
      <c r="BG262" s="599"/>
      <c r="BH262" s="599"/>
      <c r="BI262" s="600"/>
      <c r="BJ262" s="600"/>
      <c r="BK262" s="600"/>
      <c r="BL262" s="599"/>
      <c r="BM262" s="599"/>
      <c r="BN262" s="599"/>
      <c r="BO262" s="599"/>
      <c r="BP262" s="599"/>
      <c r="BQ262" s="599"/>
      <c r="BR262" s="599"/>
      <c r="BS262" s="599"/>
      <c r="BT262" s="602"/>
      <c r="BU262" s="603"/>
      <c r="BV262" s="601"/>
      <c r="BW262" s="604"/>
    </row>
    <row r="263" spans="2:75" ht="15.75" customHeight="1">
      <c r="B263" s="334" t="s">
        <v>1519</v>
      </c>
      <c r="C263" s="335">
        <v>20997959000150</v>
      </c>
      <c r="D263" s="336" t="s">
        <v>11</v>
      </c>
      <c r="E263" s="336" t="s">
        <v>620</v>
      </c>
      <c r="F263" s="336" t="s">
        <v>672</v>
      </c>
      <c r="G263" s="337" t="s">
        <v>738</v>
      </c>
      <c r="H263" s="337" t="s">
        <v>34</v>
      </c>
      <c r="I263" s="337" t="s">
        <v>1303</v>
      </c>
      <c r="J263" s="337" t="s">
        <v>608</v>
      </c>
      <c r="K263" s="338" t="s">
        <v>48</v>
      </c>
      <c r="L263" s="339"/>
      <c r="M263" s="339"/>
      <c r="N263" s="338">
        <v>387150</v>
      </c>
      <c r="O263" s="338" t="s">
        <v>1320</v>
      </c>
      <c r="P263" s="342">
        <v>42011</v>
      </c>
      <c r="Q263" s="343">
        <v>594136770.71000004</v>
      </c>
      <c r="R263" s="343">
        <v>394044188.78797609</v>
      </c>
      <c r="S263" s="338">
        <v>1</v>
      </c>
      <c r="T263" s="340">
        <v>9.4049711252349066E-2</v>
      </c>
      <c r="U263" s="340">
        <v>1.0578630189428169</v>
      </c>
      <c r="V263" s="340">
        <v>0.1151367310764404</v>
      </c>
      <c r="W263" s="340">
        <v>1.056691345344813</v>
      </c>
      <c r="X263" s="340">
        <v>0.17331245632543801</v>
      </c>
      <c r="Y263" s="340">
        <v>1.2186968750488028</v>
      </c>
      <c r="Z263" s="340">
        <v>0.16687137707957533</v>
      </c>
      <c r="AA263" s="340">
        <v>0.91187926790622653</v>
      </c>
      <c r="AB263" s="340">
        <v>2.1316795858937667E-3</v>
      </c>
      <c r="AC263" s="344">
        <v>2.6075056210322889</v>
      </c>
      <c r="AD263" s="482">
        <v>0</v>
      </c>
      <c r="AE263" s="341" t="s">
        <v>2141</v>
      </c>
      <c r="AF263" s="341" t="s">
        <v>2106</v>
      </c>
      <c r="AG263" s="345" t="s">
        <v>1427</v>
      </c>
      <c r="AH263" s="345" t="s">
        <v>2116</v>
      </c>
      <c r="AI263" s="345">
        <v>1000</v>
      </c>
      <c r="AJ263" s="345">
        <v>0</v>
      </c>
      <c r="AK263" s="345">
        <v>0</v>
      </c>
      <c r="AL263" s="340">
        <v>2.5000000000000001E-3</v>
      </c>
      <c r="AM263" s="340" t="s">
        <v>34</v>
      </c>
      <c r="AN263" s="340" t="s">
        <v>34</v>
      </c>
      <c r="AO263" s="338" t="s">
        <v>1320</v>
      </c>
      <c r="AP263" s="341" t="s">
        <v>13</v>
      </c>
      <c r="AQ263" s="347" t="s">
        <v>2174</v>
      </c>
      <c r="AR263" s="340" t="s">
        <v>34</v>
      </c>
      <c r="AS263" s="340" t="s">
        <v>34</v>
      </c>
      <c r="AT263" s="340"/>
      <c r="AW263" s="597"/>
      <c r="AX263" s="597"/>
      <c r="AY263" s="598"/>
      <c r="AZ263" s="598"/>
      <c r="BA263" s="598"/>
      <c r="BB263" s="598"/>
      <c r="BC263" s="598"/>
      <c r="BD263" s="598"/>
      <c r="BE263" s="598"/>
      <c r="BF263" s="598"/>
      <c r="BG263" s="599"/>
      <c r="BH263" s="599"/>
      <c r="BI263" s="600"/>
      <c r="BJ263" s="600"/>
      <c r="BK263" s="600"/>
      <c r="BL263" s="210"/>
      <c r="BM263" s="599"/>
      <c r="BN263" s="599"/>
      <c r="BO263" s="599"/>
      <c r="BP263" s="599"/>
      <c r="BQ263" s="599"/>
      <c r="BR263" s="599"/>
      <c r="BS263" s="599"/>
      <c r="BT263" s="599"/>
      <c r="BU263" s="599"/>
      <c r="BV263" s="601"/>
      <c r="BW263" s="598"/>
    </row>
    <row r="264" spans="2:75" ht="15.75" customHeight="1">
      <c r="B264" s="334" t="s">
        <v>886</v>
      </c>
      <c r="C264" s="335">
        <v>9344799000108</v>
      </c>
      <c r="D264" s="336" t="s">
        <v>11</v>
      </c>
      <c r="E264" s="336" t="s">
        <v>621</v>
      </c>
      <c r="F264" s="336" t="s">
        <v>672</v>
      </c>
      <c r="G264" s="337" t="s">
        <v>738</v>
      </c>
      <c r="H264" s="337" t="s">
        <v>34</v>
      </c>
      <c r="I264" s="337"/>
      <c r="J264" s="337" t="s">
        <v>608</v>
      </c>
      <c r="K264" s="338" t="s">
        <v>48</v>
      </c>
      <c r="L264" s="339"/>
      <c r="M264" s="339" t="s">
        <v>34</v>
      </c>
      <c r="N264" s="338">
        <v>213403</v>
      </c>
      <c r="O264" s="338" t="s">
        <v>1320</v>
      </c>
      <c r="P264" s="342">
        <v>39646</v>
      </c>
      <c r="Q264" s="343">
        <v>138583416.49000001</v>
      </c>
      <c r="R264" s="343">
        <v>177783700.04718265</v>
      </c>
      <c r="S264" s="338">
        <v>1</v>
      </c>
      <c r="T264" s="340">
        <v>6.1805355684444896E-2</v>
      </c>
      <c r="U264" s="340">
        <v>0.79896989618669256</v>
      </c>
      <c r="V264" s="340">
        <v>9.1106729404675235E-2</v>
      </c>
      <c r="W264" s="340">
        <v>0.89315058495236133</v>
      </c>
      <c r="X264" s="340">
        <v>0.1341677984950449</v>
      </c>
      <c r="Y264" s="340">
        <v>1.0174187889839788</v>
      </c>
      <c r="Z264" s="340">
        <v>0.2352672480266278</v>
      </c>
      <c r="AA264" s="340">
        <v>1.3373353086636957</v>
      </c>
      <c r="AB264" s="340">
        <v>2.7380061837949363E-2</v>
      </c>
      <c r="AC264" s="344">
        <v>-0.34957039962799541</v>
      </c>
      <c r="AD264" s="482">
        <v>10347453000142</v>
      </c>
      <c r="AE264" s="341" t="s">
        <v>469</v>
      </c>
      <c r="AF264" s="341" t="s">
        <v>469</v>
      </c>
      <c r="AG264" s="345" t="s">
        <v>469</v>
      </c>
      <c r="AH264" s="345" t="s">
        <v>2110</v>
      </c>
      <c r="AI264" s="345">
        <v>100</v>
      </c>
      <c r="AJ264" s="345">
        <v>100</v>
      </c>
      <c r="AK264" s="345">
        <v>100</v>
      </c>
      <c r="AL264" s="340">
        <v>3.4999999999999996E-3</v>
      </c>
      <c r="AM264" s="340" t="s">
        <v>34</v>
      </c>
      <c r="AN264" s="340" t="s">
        <v>2119</v>
      </c>
      <c r="AO264" s="338" t="s">
        <v>1323</v>
      </c>
      <c r="AP264" s="341" t="s">
        <v>11</v>
      </c>
      <c r="AQ264" s="347" t="s">
        <v>676</v>
      </c>
      <c r="AR264" s="340">
        <v>1.5166666666666668E-3</v>
      </c>
      <c r="AS264" s="340">
        <v>1.5166666666666668E-3</v>
      </c>
      <c r="AT264" s="340"/>
      <c r="AW264" s="597"/>
      <c r="AX264" s="597"/>
      <c r="AY264" s="598"/>
      <c r="AZ264" s="598"/>
      <c r="BA264" s="598"/>
      <c r="BB264" s="599"/>
      <c r="BC264" s="598"/>
      <c r="BD264" s="598"/>
      <c r="BE264" s="598"/>
      <c r="BF264" s="598"/>
      <c r="BG264" s="599"/>
      <c r="BH264" s="599"/>
      <c r="BI264" s="600"/>
      <c r="BJ264" s="600"/>
      <c r="BK264" s="600"/>
      <c r="BL264" s="599"/>
      <c r="BM264" s="599"/>
      <c r="BN264" s="599"/>
      <c r="BO264" s="599"/>
      <c r="BP264" s="599"/>
      <c r="BQ264" s="599"/>
      <c r="BR264" s="599"/>
      <c r="BS264" s="599"/>
      <c r="BT264" s="602"/>
      <c r="BU264" s="603"/>
      <c r="BV264" s="601"/>
      <c r="BW264" s="604"/>
    </row>
    <row r="265" spans="2:75" ht="15.75" customHeight="1">
      <c r="B265" s="334" t="s">
        <v>170</v>
      </c>
      <c r="C265" s="335">
        <v>13176277000111</v>
      </c>
      <c r="D265" s="336" t="s">
        <v>11</v>
      </c>
      <c r="E265" s="336" t="s">
        <v>621</v>
      </c>
      <c r="F265" s="336" t="s">
        <v>672</v>
      </c>
      <c r="G265" s="337" t="s">
        <v>738</v>
      </c>
      <c r="H265" s="337" t="s">
        <v>34</v>
      </c>
      <c r="I265" s="337"/>
      <c r="J265" s="337" t="s">
        <v>608</v>
      </c>
      <c r="K265" s="338" t="s">
        <v>48</v>
      </c>
      <c r="L265" s="339"/>
      <c r="M265" s="339" t="s">
        <v>34</v>
      </c>
      <c r="N265" s="338">
        <v>288561</v>
      </c>
      <c r="O265" s="338" t="s">
        <v>1320</v>
      </c>
      <c r="P265" s="342">
        <v>40821</v>
      </c>
      <c r="Q265" s="343">
        <v>42837509.689999998</v>
      </c>
      <c r="R265" s="343">
        <v>54328746.878928572</v>
      </c>
      <c r="S265" s="338">
        <v>1</v>
      </c>
      <c r="T265" s="340">
        <v>6.5559730091542923E-2</v>
      </c>
      <c r="U265" s="340">
        <v>0.84750342693118152</v>
      </c>
      <c r="V265" s="340">
        <v>9.1284642257154047E-2</v>
      </c>
      <c r="W265" s="340">
        <v>0.89489472580013751</v>
      </c>
      <c r="X265" s="340">
        <v>0.13200162192990006</v>
      </c>
      <c r="Y265" s="340">
        <v>1.0009922785816596</v>
      </c>
      <c r="Z265" s="340">
        <v>0.26165661891518477</v>
      </c>
      <c r="AA265" s="340">
        <v>1.4873410479185483</v>
      </c>
      <c r="AB265" s="340">
        <v>3.0730113482416433E-2</v>
      </c>
      <c r="AC265" s="344">
        <v>-0.30300371666214809</v>
      </c>
      <c r="AD265" s="482">
        <v>0</v>
      </c>
      <c r="AE265" s="341" t="s">
        <v>2206</v>
      </c>
      <c r="AF265" s="341" t="s">
        <v>2106</v>
      </c>
      <c r="AG265" s="345" t="s">
        <v>1427</v>
      </c>
      <c r="AH265" s="345" t="s">
        <v>2110</v>
      </c>
      <c r="AI265" s="345">
        <v>1000</v>
      </c>
      <c r="AJ265" s="345">
        <v>1</v>
      </c>
      <c r="AK265" s="345">
        <v>1000</v>
      </c>
      <c r="AL265" s="340">
        <v>0.01</v>
      </c>
      <c r="AM265" s="340">
        <v>0.2</v>
      </c>
      <c r="AN265" s="340" t="s">
        <v>636</v>
      </c>
      <c r="AO265" s="338" t="s">
        <v>1323</v>
      </c>
      <c r="AP265" s="341" t="s">
        <v>13</v>
      </c>
      <c r="AQ265" s="347" t="s">
        <v>664</v>
      </c>
      <c r="AR265" s="340">
        <v>3.3333333333333331E-3</v>
      </c>
      <c r="AS265" s="340">
        <v>3.3333333333333331E-3</v>
      </c>
      <c r="AT265" s="340"/>
      <c r="AW265" s="597"/>
      <c r="AX265" s="597"/>
      <c r="AY265" s="598"/>
      <c r="AZ265" s="598"/>
      <c r="BA265" s="598"/>
      <c r="BB265" s="599"/>
      <c r="BC265" s="598"/>
      <c r="BD265" s="598"/>
      <c r="BE265" s="598"/>
      <c r="BF265" s="598"/>
      <c r="BG265" s="599"/>
      <c r="BH265" s="599"/>
      <c r="BI265" s="600"/>
      <c r="BJ265" s="600"/>
      <c r="BK265" s="600"/>
      <c r="BL265" s="599"/>
      <c r="BM265" s="599"/>
      <c r="BN265" s="599"/>
      <c r="BO265" s="599"/>
      <c r="BP265" s="599"/>
      <c r="BQ265" s="599"/>
      <c r="BR265" s="599"/>
      <c r="BS265" s="599"/>
      <c r="BT265" s="602"/>
      <c r="BU265" s="603"/>
      <c r="BV265" s="601"/>
      <c r="BW265" s="604"/>
    </row>
    <row r="266" spans="2:75" ht="15.75" customHeight="1">
      <c r="B266" s="334" t="s">
        <v>1380</v>
      </c>
      <c r="C266" s="335">
        <v>12682783000110</v>
      </c>
      <c r="D266" s="336" t="s">
        <v>11</v>
      </c>
      <c r="E266" s="336" t="s">
        <v>621</v>
      </c>
      <c r="F266" s="336" t="s">
        <v>672</v>
      </c>
      <c r="G266" s="337" t="s">
        <v>738</v>
      </c>
      <c r="H266" s="337" t="s">
        <v>34</v>
      </c>
      <c r="I266" s="337"/>
      <c r="J266" s="337" t="s">
        <v>608</v>
      </c>
      <c r="K266" s="338" t="s">
        <v>48</v>
      </c>
      <c r="L266" s="339"/>
      <c r="M266" s="339" t="s">
        <v>34</v>
      </c>
      <c r="N266" s="338">
        <v>263109</v>
      </c>
      <c r="O266" s="338" t="s">
        <v>1320</v>
      </c>
      <c r="P266" s="342">
        <v>40514</v>
      </c>
      <c r="Q266" s="343">
        <v>189581655.38</v>
      </c>
      <c r="R266" s="343">
        <v>215810693.79575399</v>
      </c>
      <c r="S266" s="338">
        <v>1</v>
      </c>
      <c r="T266" s="340">
        <v>6.1221303584819475E-2</v>
      </c>
      <c r="U266" s="340">
        <v>0.79141974069874688</v>
      </c>
      <c r="V266" s="340">
        <v>9.0768855083891875E-2</v>
      </c>
      <c r="W266" s="340">
        <v>0.88983828684639332</v>
      </c>
      <c r="X266" s="340">
        <v>0.13094036261536068</v>
      </c>
      <c r="Y266" s="340">
        <v>0.99294455641055679</v>
      </c>
      <c r="Z266" s="340">
        <v>0.22757404252176383</v>
      </c>
      <c r="AA266" s="340">
        <v>1.2936046345271237</v>
      </c>
      <c r="AB266" s="340">
        <v>2.6443610123613383E-2</v>
      </c>
      <c r="AC266" s="344">
        <v>-0.37461555941825242</v>
      </c>
      <c r="AD266" s="482">
        <v>10922432000103</v>
      </c>
      <c r="AE266" s="341" t="s">
        <v>2272</v>
      </c>
      <c r="AF266" s="341" t="s">
        <v>2112</v>
      </c>
      <c r="AG266" s="345" t="s">
        <v>719</v>
      </c>
      <c r="AH266" s="345" t="s">
        <v>2110</v>
      </c>
      <c r="AI266" s="345">
        <v>500</v>
      </c>
      <c r="AJ266" s="345">
        <v>500</v>
      </c>
      <c r="AK266" s="345">
        <v>500</v>
      </c>
      <c r="AL266" s="340">
        <v>5.0000000000000001E-3</v>
      </c>
      <c r="AM266" s="340" t="s">
        <v>34</v>
      </c>
      <c r="AN266" s="340" t="s">
        <v>636</v>
      </c>
      <c r="AO266" s="338" t="s">
        <v>1323</v>
      </c>
      <c r="AP266" s="341" t="s">
        <v>11</v>
      </c>
      <c r="AQ266" s="347" t="s">
        <v>669</v>
      </c>
      <c r="AR266" s="340">
        <v>1.25E-3</v>
      </c>
      <c r="AS266" s="340">
        <v>1.25E-3</v>
      </c>
      <c r="AT266" s="340"/>
      <c r="AW266" s="597"/>
      <c r="AX266" s="597"/>
      <c r="AY266" s="598"/>
      <c r="AZ266" s="598"/>
      <c r="BA266" s="598"/>
      <c r="BB266" s="599"/>
      <c r="BC266" s="598"/>
      <c r="BD266" s="598"/>
      <c r="BE266" s="598"/>
      <c r="BF266" s="598"/>
      <c r="BG266" s="599"/>
      <c r="BH266" s="599"/>
      <c r="BI266" s="600"/>
      <c r="BJ266" s="600"/>
      <c r="BK266" s="600"/>
      <c r="BL266" s="599"/>
      <c r="BM266" s="599"/>
      <c r="BN266" s="599"/>
      <c r="BO266" s="599"/>
      <c r="BP266" s="599"/>
      <c r="BQ266" s="599"/>
      <c r="BR266" s="599"/>
      <c r="BS266" s="599"/>
      <c r="BT266" s="602"/>
      <c r="BU266" s="603"/>
      <c r="BV266" s="601"/>
      <c r="BW266" s="604"/>
    </row>
    <row r="267" spans="2:75" ht="15.75" customHeight="1">
      <c r="B267" s="334" t="s">
        <v>1381</v>
      </c>
      <c r="C267" s="335">
        <v>7400556000114</v>
      </c>
      <c r="D267" s="336" t="s">
        <v>11</v>
      </c>
      <c r="E267" s="336" t="s">
        <v>621</v>
      </c>
      <c r="F267" s="336" t="s">
        <v>672</v>
      </c>
      <c r="G267" s="337" t="s">
        <v>866</v>
      </c>
      <c r="H267" s="337" t="s">
        <v>34</v>
      </c>
      <c r="I267" s="337"/>
      <c r="J267" s="337" t="s">
        <v>608</v>
      </c>
      <c r="K267" s="338" t="s">
        <v>48</v>
      </c>
      <c r="L267" s="339"/>
      <c r="M267" s="339" t="s">
        <v>34</v>
      </c>
      <c r="N267" s="338">
        <v>148342</v>
      </c>
      <c r="O267" s="338" t="s">
        <v>1320</v>
      </c>
      <c r="P267" s="342">
        <v>38534</v>
      </c>
      <c r="Q267" s="343">
        <v>96685221.709999993</v>
      </c>
      <c r="R267" s="343">
        <v>153154707.12698421</v>
      </c>
      <c r="S267" s="338">
        <v>1</v>
      </c>
      <c r="T267" s="340">
        <v>2.1154608151037202E-2</v>
      </c>
      <c r="U267" s="340">
        <v>0.27346974855381673</v>
      </c>
      <c r="V267" s="340">
        <v>5.804290968479231E-3</v>
      </c>
      <c r="W267" s="340">
        <v>5.6901459503658845E-2</v>
      </c>
      <c r="X267" s="340">
        <v>6.7201111294035165E-3</v>
      </c>
      <c r="Y267" s="340">
        <v>5.095982347335002E-2</v>
      </c>
      <c r="Z267" s="340">
        <v>6.2975490566236303E-2</v>
      </c>
      <c r="AA267" s="340">
        <v>0.35797310429334916</v>
      </c>
      <c r="AB267" s="340">
        <v>8.8085616630768998E-2</v>
      </c>
      <c r="AC267" s="344">
        <v>-0.99354084505585483</v>
      </c>
      <c r="AD267" s="482">
        <v>10756541000106</v>
      </c>
      <c r="AE267" s="341" t="s">
        <v>2272</v>
      </c>
      <c r="AF267" s="341" t="s">
        <v>2112</v>
      </c>
      <c r="AG267" s="345" t="s">
        <v>719</v>
      </c>
      <c r="AH267" s="345" t="s">
        <v>2110</v>
      </c>
      <c r="AI267" s="345">
        <v>500</v>
      </c>
      <c r="AJ267" s="345">
        <v>500</v>
      </c>
      <c r="AK267" s="345">
        <v>500</v>
      </c>
      <c r="AL267" s="340">
        <v>5.0000000000000001E-3</v>
      </c>
      <c r="AM267" s="340" t="s">
        <v>34</v>
      </c>
      <c r="AN267" s="340" t="s">
        <v>635</v>
      </c>
      <c r="AO267" s="338" t="s">
        <v>1323</v>
      </c>
      <c r="AP267" s="341" t="s">
        <v>11</v>
      </c>
      <c r="AQ267" s="347" t="s">
        <v>1371</v>
      </c>
      <c r="AR267" s="340">
        <v>1.25E-3</v>
      </c>
      <c r="AS267" s="340">
        <v>1.25E-3</v>
      </c>
      <c r="AT267" s="340"/>
      <c r="AW267" s="597"/>
      <c r="AX267" s="597"/>
      <c r="AY267" s="598"/>
      <c r="AZ267" s="598"/>
      <c r="BA267" s="598"/>
      <c r="BB267" s="599"/>
      <c r="BC267" s="598"/>
      <c r="BD267" s="598"/>
      <c r="BE267" s="598"/>
      <c r="BF267" s="598"/>
      <c r="BG267" s="599"/>
      <c r="BH267" s="599"/>
      <c r="BI267" s="600"/>
      <c r="BJ267" s="600"/>
      <c r="BK267" s="600"/>
      <c r="BL267" s="599"/>
      <c r="BM267" s="599"/>
      <c r="BN267" s="599"/>
      <c r="BO267" s="599"/>
      <c r="BP267" s="599"/>
      <c r="BQ267" s="599"/>
      <c r="BR267" s="599"/>
      <c r="BS267" s="599"/>
      <c r="BT267" s="602"/>
      <c r="BU267" s="603"/>
      <c r="BV267" s="601"/>
      <c r="BW267" s="604"/>
    </row>
    <row r="268" spans="2:75" ht="15.75" customHeight="1">
      <c r="B268" s="334" t="s">
        <v>982</v>
      </c>
      <c r="C268" s="335">
        <v>19418031000195</v>
      </c>
      <c r="D268" s="336" t="s">
        <v>11</v>
      </c>
      <c r="E268" s="336" t="s">
        <v>661</v>
      </c>
      <c r="F268" s="336" t="s">
        <v>672</v>
      </c>
      <c r="G268" s="337" t="s">
        <v>866</v>
      </c>
      <c r="H268" s="337" t="s">
        <v>34</v>
      </c>
      <c r="I268" s="337"/>
      <c r="J268" s="337" t="s">
        <v>608</v>
      </c>
      <c r="K268" s="338" t="s">
        <v>48</v>
      </c>
      <c r="L268" s="339"/>
      <c r="M268" s="339" t="s">
        <v>1411</v>
      </c>
      <c r="N268" s="338">
        <v>366153</v>
      </c>
      <c r="O268" s="338" t="s">
        <v>1320</v>
      </c>
      <c r="P268" s="342">
        <v>41740</v>
      </c>
      <c r="Q268" s="343">
        <v>99989929.400000006</v>
      </c>
      <c r="R268" s="343">
        <v>149422745.09769836</v>
      </c>
      <c r="S268" s="338">
        <v>1</v>
      </c>
      <c r="T268" s="340">
        <v>3.3209013846595692E-2</v>
      </c>
      <c r="U268" s="340">
        <v>0.42929940377569564</v>
      </c>
      <c r="V268" s="340">
        <v>2.8030925226411485E-2</v>
      </c>
      <c r="W268" s="340">
        <v>0.2747967952128087</v>
      </c>
      <c r="X268" s="340">
        <v>-4.0333556376846214E-2</v>
      </c>
      <c r="Y268" s="340">
        <v>-0.30585668502165564</v>
      </c>
      <c r="Z268" s="340">
        <v>7.2983191248894741E-2</v>
      </c>
      <c r="AA268" s="340">
        <v>0.41486011935267492</v>
      </c>
      <c r="AB268" s="340">
        <v>8.658167804094867E-2</v>
      </c>
      <c r="AC268" s="344">
        <v>-0.75959654404466881</v>
      </c>
      <c r="AD268" s="482">
        <v>0</v>
      </c>
      <c r="AE268" s="341" t="s">
        <v>2272</v>
      </c>
      <c r="AF268" s="341" t="s">
        <v>2112</v>
      </c>
      <c r="AG268" s="345" t="s">
        <v>719</v>
      </c>
      <c r="AH268" s="345" t="s">
        <v>2110</v>
      </c>
      <c r="AI268" s="345">
        <v>500</v>
      </c>
      <c r="AJ268" s="345">
        <v>500</v>
      </c>
      <c r="AK268" s="345">
        <v>500</v>
      </c>
      <c r="AL268" s="340">
        <v>3.0000000000000001E-3</v>
      </c>
      <c r="AM268" s="340">
        <v>0.2</v>
      </c>
      <c r="AN268" s="340" t="s">
        <v>633</v>
      </c>
      <c r="AO268" s="338" t="s">
        <v>1323</v>
      </c>
      <c r="AP268" s="341" t="s">
        <v>11</v>
      </c>
      <c r="AQ268" s="347" t="s">
        <v>673</v>
      </c>
      <c r="AR268" s="340">
        <v>7.5000000000000002E-4</v>
      </c>
      <c r="AS268" s="340">
        <v>7.5000000000000002E-4</v>
      </c>
      <c r="AT268" s="340"/>
      <c r="AW268" s="597"/>
      <c r="AX268" s="597"/>
      <c r="AY268" s="598"/>
      <c r="AZ268" s="598"/>
      <c r="BA268" s="598"/>
      <c r="BB268" s="599"/>
      <c r="BC268" s="598"/>
      <c r="BD268" s="598"/>
      <c r="BE268" s="598"/>
      <c r="BF268" s="598"/>
      <c r="BG268" s="599"/>
      <c r="BH268" s="599"/>
      <c r="BI268" s="600"/>
      <c r="BJ268" s="600"/>
      <c r="BK268" s="600"/>
      <c r="BL268" s="599"/>
      <c r="BM268" s="599"/>
      <c r="BN268" s="599"/>
      <c r="BO268" s="599"/>
      <c r="BP268" s="599"/>
      <c r="BQ268" s="599"/>
      <c r="BR268" s="599"/>
      <c r="BS268" s="599"/>
      <c r="BT268" s="602"/>
      <c r="BU268" s="603"/>
      <c r="BV268" s="601"/>
      <c r="BW268" s="604"/>
    </row>
    <row r="269" spans="2:75" ht="15.75" customHeight="1">
      <c r="B269" s="334" t="s">
        <v>1074</v>
      </c>
      <c r="C269" s="335">
        <v>13554383000191</v>
      </c>
      <c r="D269" s="336" t="s">
        <v>11</v>
      </c>
      <c r="E269" s="336" t="s">
        <v>621</v>
      </c>
      <c r="F269" s="336" t="s">
        <v>672</v>
      </c>
      <c r="G269" s="337" t="s">
        <v>865</v>
      </c>
      <c r="H269" s="337" t="s">
        <v>34</v>
      </c>
      <c r="I269" s="337"/>
      <c r="J269" s="337" t="s">
        <v>608</v>
      </c>
      <c r="K269" s="338" t="s">
        <v>48</v>
      </c>
      <c r="L269" s="339"/>
      <c r="M269" s="339" t="s">
        <v>1411</v>
      </c>
      <c r="N269" s="338">
        <v>278912</v>
      </c>
      <c r="O269" s="338" t="s">
        <v>1320</v>
      </c>
      <c r="P269" s="342">
        <v>40724</v>
      </c>
      <c r="Q269" s="343">
        <v>17035067.870000001</v>
      </c>
      <c r="R269" s="343">
        <v>27102204.571309496</v>
      </c>
      <c r="S269" s="338">
        <v>1</v>
      </c>
      <c r="T269" s="340">
        <v>4.0696686414830596E-2</v>
      </c>
      <c r="U269" s="340">
        <v>0.52609400851944343</v>
      </c>
      <c r="V269" s="340">
        <v>4.2334860055813328E-2</v>
      </c>
      <c r="W269" s="340">
        <v>0.41502318511266523</v>
      </c>
      <c r="X269" s="340">
        <v>5.8423519601407792E-2</v>
      </c>
      <c r="Y269" s="340">
        <v>0.4430361623861731</v>
      </c>
      <c r="Z269" s="340">
        <v>0.13636489846746569</v>
      </c>
      <c r="AA269" s="340">
        <v>0.77514229078856489</v>
      </c>
      <c r="AB269" s="340">
        <v>5.6725029341261203E-2</v>
      </c>
      <c r="AC269" s="344">
        <v>-0.95349103975532989</v>
      </c>
      <c r="AD269" s="482">
        <v>0</v>
      </c>
      <c r="AE269" s="341" t="s">
        <v>2125</v>
      </c>
      <c r="AF269" s="341" t="s">
        <v>736</v>
      </c>
      <c r="AG269" s="345" t="s">
        <v>736</v>
      </c>
      <c r="AH269" s="345" t="s">
        <v>2110</v>
      </c>
      <c r="AI269" s="345">
        <v>5000</v>
      </c>
      <c r="AJ269" s="345">
        <v>100</v>
      </c>
      <c r="AK269" s="345">
        <v>1000</v>
      </c>
      <c r="AL269" s="340">
        <v>3.0000000000000001E-3</v>
      </c>
      <c r="AM269" s="340" t="s">
        <v>34</v>
      </c>
      <c r="AN269" s="340" t="s">
        <v>150</v>
      </c>
      <c r="AO269" s="338" t="s">
        <v>1323</v>
      </c>
      <c r="AP269" s="341" t="s">
        <v>11</v>
      </c>
      <c r="AQ269" s="347" t="s">
        <v>669</v>
      </c>
      <c r="AR269" s="340">
        <v>8.9999999999999998E-4</v>
      </c>
      <c r="AS269" s="340">
        <v>8.9999999999999998E-4</v>
      </c>
      <c r="AT269" s="340"/>
      <c r="AW269" s="597"/>
      <c r="AX269" s="597"/>
      <c r="AY269" s="598"/>
      <c r="AZ269" s="598"/>
      <c r="BA269" s="598"/>
      <c r="BB269" s="599"/>
      <c r="BC269" s="598"/>
      <c r="BD269" s="598"/>
      <c r="BE269" s="598"/>
      <c r="BF269" s="598"/>
      <c r="BG269" s="599"/>
      <c r="BH269" s="599"/>
      <c r="BI269" s="600"/>
      <c r="BJ269" s="600"/>
      <c r="BK269" s="600"/>
      <c r="BL269" s="599"/>
      <c r="BM269" s="599"/>
      <c r="BN269" s="599"/>
      <c r="BO269" s="599"/>
      <c r="BP269" s="599"/>
      <c r="BQ269" s="599"/>
      <c r="BR269" s="599"/>
      <c r="BS269" s="599"/>
      <c r="BT269" s="602"/>
      <c r="BU269" s="603"/>
      <c r="BV269" s="601"/>
      <c r="BW269" s="604"/>
    </row>
    <row r="270" spans="2:75" ht="15.75" customHeight="1">
      <c r="B270" s="334" t="s">
        <v>1383</v>
      </c>
      <c r="C270" s="335">
        <v>13966590000153</v>
      </c>
      <c r="D270" s="336" t="s">
        <v>11</v>
      </c>
      <c r="E270" s="336" t="s">
        <v>621</v>
      </c>
      <c r="F270" s="336" t="s">
        <v>672</v>
      </c>
      <c r="G270" s="337" t="s">
        <v>738</v>
      </c>
      <c r="H270" s="337" t="s">
        <v>34</v>
      </c>
      <c r="I270" s="337"/>
      <c r="J270" s="337" t="s">
        <v>608</v>
      </c>
      <c r="K270" s="338" t="s">
        <v>48</v>
      </c>
      <c r="L270" s="339"/>
      <c r="M270" s="339" t="s">
        <v>1411</v>
      </c>
      <c r="N270" s="338">
        <v>291854</v>
      </c>
      <c r="O270" s="338" t="s">
        <v>1320</v>
      </c>
      <c r="P270" s="342">
        <v>40877</v>
      </c>
      <c r="Q270" s="343">
        <v>35694060.799999997</v>
      </c>
      <c r="R270" s="343">
        <v>39282110.15285714</v>
      </c>
      <c r="S270" s="338">
        <v>1</v>
      </c>
      <c r="T270" s="340">
        <v>5.6269546034566353E-2</v>
      </c>
      <c r="U270" s="340">
        <v>0.72740740435581208</v>
      </c>
      <c r="V270" s="340">
        <v>8.8388933487363541E-2</v>
      </c>
      <c r="W270" s="340">
        <v>0.86650709737257869</v>
      </c>
      <c r="X270" s="340">
        <v>0.12377229779694221</v>
      </c>
      <c r="Y270" s="340">
        <v>0.93858781873789288</v>
      </c>
      <c r="Z270" s="340">
        <v>0.21851054526578828</v>
      </c>
      <c r="AA270" s="340">
        <v>1.2420847778447319</v>
      </c>
      <c r="AB270" s="340">
        <v>3.1491897606939566E-2</v>
      </c>
      <c r="AC270" s="344">
        <v>-0.37932983211980431</v>
      </c>
      <c r="AD270" s="482">
        <v>0</v>
      </c>
      <c r="AE270" s="341" t="s">
        <v>2346</v>
      </c>
      <c r="AF270" s="341" t="s">
        <v>2106</v>
      </c>
      <c r="AG270" s="345" t="s">
        <v>1427</v>
      </c>
      <c r="AH270" s="345" t="s">
        <v>2110</v>
      </c>
      <c r="AI270" s="345">
        <v>0</v>
      </c>
      <c r="AJ270" s="345">
        <v>0</v>
      </c>
      <c r="AK270" s="345">
        <v>0</v>
      </c>
      <c r="AL270" s="340">
        <v>2E-3</v>
      </c>
      <c r="AM270" s="340" t="s">
        <v>34</v>
      </c>
      <c r="AN270" s="340" t="s">
        <v>2138</v>
      </c>
      <c r="AO270" s="338" t="s">
        <v>1323</v>
      </c>
      <c r="AP270" s="341" t="s">
        <v>11</v>
      </c>
      <c r="AQ270" s="347" t="s">
        <v>676</v>
      </c>
      <c r="AR270" s="340">
        <v>3.9999999999999996E-4</v>
      </c>
      <c r="AS270" s="340">
        <v>3.9999999999999996E-4</v>
      </c>
      <c r="AT270" s="340"/>
      <c r="AW270" s="597"/>
      <c r="AX270" s="597"/>
      <c r="AY270" s="598"/>
      <c r="AZ270" s="598"/>
      <c r="BA270" s="598"/>
      <c r="BB270" s="599"/>
      <c r="BC270" s="598"/>
      <c r="BD270" s="598"/>
      <c r="BE270" s="598"/>
      <c r="BF270" s="598"/>
      <c r="BG270" s="599"/>
      <c r="BH270" s="599"/>
      <c r="BI270" s="600"/>
      <c r="BJ270" s="600"/>
      <c r="BK270" s="600"/>
      <c r="BL270" s="599"/>
      <c r="BM270" s="599"/>
      <c r="BN270" s="599"/>
      <c r="BO270" s="599"/>
      <c r="BP270" s="599"/>
      <c r="BQ270" s="599"/>
      <c r="BR270" s="599"/>
      <c r="BS270" s="599"/>
      <c r="BT270" s="602"/>
      <c r="BU270" s="603"/>
      <c r="BV270" s="601"/>
      <c r="BW270" s="604"/>
    </row>
    <row r="271" spans="2:75" ht="15.75" customHeight="1">
      <c r="B271" s="334" t="s">
        <v>341</v>
      </c>
      <c r="C271" s="335">
        <v>24011864000177</v>
      </c>
      <c r="D271" s="336" t="s">
        <v>11</v>
      </c>
      <c r="E271" s="336" t="s">
        <v>621</v>
      </c>
      <c r="F271" s="336" t="s">
        <v>672</v>
      </c>
      <c r="G271" s="337" t="s">
        <v>738</v>
      </c>
      <c r="H271" s="337" t="s">
        <v>34</v>
      </c>
      <c r="I271" s="337"/>
      <c r="J271" s="337" t="s">
        <v>608</v>
      </c>
      <c r="K271" s="338" t="s">
        <v>48</v>
      </c>
      <c r="L271" s="339"/>
      <c r="M271" s="339" t="s">
        <v>34</v>
      </c>
      <c r="N271" s="338">
        <v>427950</v>
      </c>
      <c r="O271" s="338" t="s">
        <v>1320</v>
      </c>
      <c r="P271" s="342">
        <v>42430</v>
      </c>
      <c r="Q271" s="343">
        <v>158468351.18000001</v>
      </c>
      <c r="R271" s="343">
        <v>148413348.54519832</v>
      </c>
      <c r="S271" s="338">
        <v>1</v>
      </c>
      <c r="T271" s="340">
        <v>6.3828928128547791E-2</v>
      </c>
      <c r="U271" s="340">
        <v>0.82512901213524859</v>
      </c>
      <c r="V271" s="340">
        <v>9.6139449187127024E-2</v>
      </c>
      <c r="W271" s="340">
        <v>0.94248806690314535</v>
      </c>
      <c r="X271" s="340">
        <v>0.15176412094705838</v>
      </c>
      <c r="Y271" s="340">
        <v>1.1508548986952098</v>
      </c>
      <c r="Z271" s="340">
        <v>0.26059608119039468</v>
      </c>
      <c r="AA271" s="340">
        <v>1.4813126076769592</v>
      </c>
      <c r="AB271" s="340">
        <v>2.7720212260054063E-2</v>
      </c>
      <c r="AC271" s="344">
        <v>-0.1788768158317717</v>
      </c>
      <c r="AD271" s="482">
        <v>21624772000174</v>
      </c>
      <c r="AE271" s="341" t="s">
        <v>2363</v>
      </c>
      <c r="AF271" s="341" t="s">
        <v>2109</v>
      </c>
      <c r="AG271" s="345" t="s">
        <v>59</v>
      </c>
      <c r="AH271" s="345" t="s">
        <v>2110</v>
      </c>
      <c r="AI271" s="345">
        <v>20000</v>
      </c>
      <c r="AJ271" s="345">
        <v>100</v>
      </c>
      <c r="AK271" s="345">
        <v>1000</v>
      </c>
      <c r="AL271" s="340">
        <v>5.0000000000000001E-3</v>
      </c>
      <c r="AM271" s="340">
        <v>0.2</v>
      </c>
      <c r="AN271" s="340" t="s">
        <v>636</v>
      </c>
      <c r="AO271" s="338" t="s">
        <v>1323</v>
      </c>
      <c r="AP271" s="341" t="s">
        <v>11</v>
      </c>
      <c r="AQ271" s="347" t="s">
        <v>1370</v>
      </c>
      <c r="AR271" s="340">
        <v>1.3333333333333333E-3</v>
      </c>
      <c r="AS271" s="340">
        <v>1.3333333333333333E-3</v>
      </c>
      <c r="AT271" s="340"/>
      <c r="AW271" s="597"/>
      <c r="AX271" s="597"/>
      <c r="AY271" s="598"/>
      <c r="AZ271" s="598"/>
      <c r="BA271" s="598"/>
      <c r="BB271" s="599"/>
      <c r="BC271" s="598"/>
      <c r="BD271" s="598"/>
      <c r="BE271" s="598"/>
      <c r="BF271" s="598"/>
      <c r="BG271" s="599"/>
      <c r="BH271" s="599"/>
      <c r="BI271" s="600"/>
      <c r="BJ271" s="600"/>
      <c r="BK271" s="600"/>
      <c r="BL271" s="599"/>
      <c r="BM271" s="599"/>
      <c r="BN271" s="599"/>
      <c r="BO271" s="599"/>
      <c r="BP271" s="599"/>
      <c r="BQ271" s="599"/>
      <c r="BR271" s="599"/>
      <c r="BS271" s="599"/>
      <c r="BT271" s="602"/>
      <c r="BU271" s="603"/>
      <c r="BV271" s="601"/>
      <c r="BW271" s="604"/>
    </row>
    <row r="272" spans="2:75" ht="15.75" customHeight="1">
      <c r="B272" s="334" t="s">
        <v>406</v>
      </c>
      <c r="C272" s="335">
        <v>40938273000104</v>
      </c>
      <c r="D272" s="336" t="s">
        <v>14</v>
      </c>
      <c r="E272" s="336" t="s">
        <v>607</v>
      </c>
      <c r="F272" s="336" t="s">
        <v>672</v>
      </c>
      <c r="G272" s="337"/>
      <c r="H272" s="337" t="s">
        <v>34</v>
      </c>
      <c r="I272" s="337" t="s">
        <v>34</v>
      </c>
      <c r="J272" s="337" t="s">
        <v>690</v>
      </c>
      <c r="K272" s="338"/>
      <c r="L272" s="339"/>
      <c r="M272" s="339" t="s">
        <v>1411</v>
      </c>
      <c r="N272" s="338">
        <v>582905</v>
      </c>
      <c r="O272" s="338" t="s">
        <v>1320</v>
      </c>
      <c r="P272" s="342">
        <v>44291</v>
      </c>
      <c r="Q272" s="343">
        <v>4398227.0199999996</v>
      </c>
      <c r="R272" s="343">
        <v>11456454.074166674</v>
      </c>
      <c r="S272" s="338">
        <v>1</v>
      </c>
      <c r="T272" s="340">
        <v>-0.11896107536884715</v>
      </c>
      <c r="U272" s="340">
        <v>-1.5378330402785185</v>
      </c>
      <c r="V272" s="340">
        <v>-4.8736066173839521E-2</v>
      </c>
      <c r="W272" s="340">
        <v>-0.47777640900813678</v>
      </c>
      <c r="X272" s="340" t="s">
        <v>1414</v>
      </c>
      <c r="Y272" s="340" t="s">
        <v>1414</v>
      </c>
      <c r="Z272" s="340" t="s">
        <v>1414</v>
      </c>
      <c r="AA272" s="340" t="s">
        <v>1414</v>
      </c>
      <c r="AB272" s="340">
        <v>0.2119907009368949</v>
      </c>
      <c r="AC272" s="344">
        <v>-0.58797683076994633</v>
      </c>
      <c r="AD272" s="482">
        <v>0</v>
      </c>
      <c r="AE272" s="341" t="s">
        <v>2211</v>
      </c>
      <c r="AF272" s="341" t="s">
        <v>2106</v>
      </c>
      <c r="AG272" s="345" t="s">
        <v>1427</v>
      </c>
      <c r="AH272" s="345" t="s">
        <v>2110</v>
      </c>
      <c r="AI272" s="345">
        <v>500</v>
      </c>
      <c r="AJ272" s="345">
        <v>100</v>
      </c>
      <c r="AK272" s="345">
        <v>100</v>
      </c>
      <c r="AL272" s="340">
        <v>5.0000000000000001E-3</v>
      </c>
      <c r="AM272" s="340" t="s">
        <v>34</v>
      </c>
      <c r="AN272" s="340" t="s">
        <v>34</v>
      </c>
      <c r="AO272" s="338" t="s">
        <v>1323</v>
      </c>
      <c r="AP272" s="341" t="s">
        <v>13</v>
      </c>
      <c r="AQ272" s="347" t="s">
        <v>668</v>
      </c>
      <c r="AR272" s="340">
        <v>6.6649999999999999E-4</v>
      </c>
      <c r="AS272" s="340">
        <v>6.6649999999999999E-4</v>
      </c>
      <c r="AT272" s="340"/>
      <c r="AW272" s="597"/>
      <c r="AX272" s="597"/>
      <c r="AY272" s="598"/>
      <c r="AZ272" s="598"/>
      <c r="BA272" s="598"/>
      <c r="BB272" s="599"/>
      <c r="BC272" s="598"/>
      <c r="BD272" s="598"/>
      <c r="BE272" s="598"/>
      <c r="BF272" s="598"/>
      <c r="BG272" s="599"/>
      <c r="BH272" s="599"/>
      <c r="BI272" s="600"/>
      <c r="BJ272" s="600"/>
      <c r="BK272" s="600"/>
      <c r="BL272" s="599"/>
      <c r="BM272" s="599"/>
      <c r="BN272" s="599"/>
      <c r="BO272" s="599"/>
      <c r="BP272" s="599"/>
      <c r="BQ272" s="599"/>
      <c r="BR272" s="599"/>
      <c r="BS272" s="599"/>
      <c r="BT272" s="602"/>
      <c r="BU272" s="603"/>
      <c r="BV272" s="601"/>
      <c r="BW272" s="604"/>
    </row>
    <row r="273" spans="2:75" ht="15.75" customHeight="1">
      <c r="B273" s="334" t="s">
        <v>1388</v>
      </c>
      <c r="C273" s="335">
        <v>41395002000104</v>
      </c>
      <c r="D273" s="336" t="s">
        <v>11</v>
      </c>
      <c r="E273" s="336" t="s">
        <v>621</v>
      </c>
      <c r="F273" s="336" t="s">
        <v>672</v>
      </c>
      <c r="G273" s="337" t="s">
        <v>738</v>
      </c>
      <c r="H273" s="337" t="s">
        <v>34</v>
      </c>
      <c r="I273" s="337"/>
      <c r="J273" s="337" t="s">
        <v>608</v>
      </c>
      <c r="K273" s="338" t="s">
        <v>48</v>
      </c>
      <c r="L273" s="339"/>
      <c r="M273" s="339" t="s">
        <v>1411</v>
      </c>
      <c r="N273" s="338">
        <v>599433</v>
      </c>
      <c r="O273" s="338" t="s">
        <v>1320</v>
      </c>
      <c r="P273" s="342">
        <v>44376</v>
      </c>
      <c r="Q273" s="343">
        <v>9094843.9299999997</v>
      </c>
      <c r="R273" s="343">
        <v>15481342.00214286</v>
      </c>
      <c r="S273" s="338">
        <v>1</v>
      </c>
      <c r="T273" s="340">
        <v>6.469202178893485E-2</v>
      </c>
      <c r="U273" s="340">
        <v>0.8362863923428735</v>
      </c>
      <c r="V273" s="340">
        <v>9.5830466599715614E-2</v>
      </c>
      <c r="W273" s="340">
        <v>0.93945900439053109</v>
      </c>
      <c r="X273" s="340" t="s">
        <v>1414</v>
      </c>
      <c r="Y273" s="340" t="s">
        <v>1414</v>
      </c>
      <c r="Z273" s="340" t="s">
        <v>1414</v>
      </c>
      <c r="AA273" s="340" t="s">
        <v>1414</v>
      </c>
      <c r="AB273" s="340">
        <v>2.6347378191441059E-2</v>
      </c>
      <c r="AC273" s="344">
        <v>-0.20030108769832553</v>
      </c>
      <c r="AD273" s="482">
        <v>0</v>
      </c>
      <c r="AE273" s="341" t="s">
        <v>2211</v>
      </c>
      <c r="AF273" s="341" t="s">
        <v>2106</v>
      </c>
      <c r="AG273" s="345" t="s">
        <v>1427</v>
      </c>
      <c r="AH273" s="345" t="s">
        <v>2110</v>
      </c>
      <c r="AI273" s="345">
        <v>0</v>
      </c>
      <c r="AJ273" s="345">
        <v>0</v>
      </c>
      <c r="AK273" s="345">
        <v>0</v>
      </c>
      <c r="AL273" s="340">
        <v>3.0000000000000001E-3</v>
      </c>
      <c r="AM273" s="340" t="s">
        <v>34</v>
      </c>
      <c r="AN273" s="340" t="s">
        <v>636</v>
      </c>
      <c r="AO273" s="338" t="s">
        <v>1323</v>
      </c>
      <c r="AP273" s="341" t="s">
        <v>11</v>
      </c>
      <c r="AQ273" s="347" t="s">
        <v>676</v>
      </c>
      <c r="AR273" s="340">
        <v>6.6649999999999999E-4</v>
      </c>
      <c r="AS273" s="340">
        <v>6.6649999999999999E-4</v>
      </c>
      <c r="AT273" s="340"/>
      <c r="AW273" s="597"/>
      <c r="AX273" s="597"/>
      <c r="AY273" s="598"/>
      <c r="AZ273" s="598"/>
      <c r="BA273" s="598"/>
      <c r="BB273" s="599"/>
      <c r="BC273" s="598"/>
      <c r="BD273" s="598"/>
      <c r="BE273" s="598"/>
      <c r="BF273" s="598"/>
      <c r="BG273" s="599"/>
      <c r="BH273" s="599"/>
      <c r="BI273" s="600"/>
      <c r="BJ273" s="600"/>
      <c r="BK273" s="600"/>
      <c r="BL273" s="599"/>
      <c r="BM273" s="599"/>
      <c r="BN273" s="599"/>
      <c r="BO273" s="599"/>
      <c r="BP273" s="599"/>
      <c r="BQ273" s="599"/>
      <c r="BR273" s="599"/>
      <c r="BS273" s="599"/>
      <c r="BT273" s="602"/>
      <c r="BU273" s="603"/>
      <c r="BV273" s="601"/>
      <c r="BW273" s="604"/>
    </row>
    <row r="274" spans="2:75" ht="15.75" customHeight="1">
      <c r="B274" s="334" t="s">
        <v>1270</v>
      </c>
      <c r="C274" s="335">
        <v>13060032000124</v>
      </c>
      <c r="D274" s="336" t="s">
        <v>11</v>
      </c>
      <c r="E274" s="336" t="s">
        <v>661</v>
      </c>
      <c r="F274" s="336" t="s">
        <v>672</v>
      </c>
      <c r="G274" s="337" t="s">
        <v>738</v>
      </c>
      <c r="H274" s="337" t="s">
        <v>34</v>
      </c>
      <c r="I274" s="337"/>
      <c r="J274" s="337" t="s">
        <v>608</v>
      </c>
      <c r="K274" s="338" t="s">
        <v>48</v>
      </c>
      <c r="L274" s="339"/>
      <c r="M274" s="339" t="s">
        <v>34</v>
      </c>
      <c r="N274" s="338">
        <v>270148</v>
      </c>
      <c r="O274" s="338" t="s">
        <v>1320</v>
      </c>
      <c r="P274" s="342">
        <v>40623</v>
      </c>
      <c r="Q274" s="343">
        <v>181796551.62</v>
      </c>
      <c r="R274" s="343">
        <v>164286295.81813493</v>
      </c>
      <c r="S274" s="338">
        <v>1</v>
      </c>
      <c r="T274" s="340">
        <v>4.1323857336578618E-2</v>
      </c>
      <c r="U274" s="340">
        <v>0.53420156943695851</v>
      </c>
      <c r="V274" s="340">
        <v>4.0287070152024373E-2</v>
      </c>
      <c r="W274" s="340">
        <v>0.39494799678815939</v>
      </c>
      <c r="X274" s="340">
        <v>-5.4148172437522568E-3</v>
      </c>
      <c r="Y274" s="340">
        <v>-4.1061542818051466E-2</v>
      </c>
      <c r="Z274" s="340">
        <v>9.4002993043255767E-2</v>
      </c>
      <c r="AA274" s="340">
        <v>0.53434348712484325</v>
      </c>
      <c r="AB274" s="340">
        <v>5.3665041207068588E-2</v>
      </c>
      <c r="AC274" s="344">
        <v>-1.0475510321848824</v>
      </c>
      <c r="AD274" s="482">
        <v>10342116000162</v>
      </c>
      <c r="AE274" s="341" t="s">
        <v>469</v>
      </c>
      <c r="AF274" s="341" t="s">
        <v>469</v>
      </c>
      <c r="AG274" s="345" t="s">
        <v>469</v>
      </c>
      <c r="AH274" s="345" t="s">
        <v>2110</v>
      </c>
      <c r="AI274" s="345">
        <v>100</v>
      </c>
      <c r="AJ274" s="345">
        <v>100</v>
      </c>
      <c r="AK274" s="345">
        <v>100</v>
      </c>
      <c r="AL274" s="340">
        <v>3.4999999999999996E-3</v>
      </c>
      <c r="AM274" s="340" t="s">
        <v>34</v>
      </c>
      <c r="AN274" s="340" t="s">
        <v>633</v>
      </c>
      <c r="AO274" s="338" t="s">
        <v>1323</v>
      </c>
      <c r="AP274" s="341" t="s">
        <v>11</v>
      </c>
      <c r="AQ274" s="347" t="s">
        <v>676</v>
      </c>
      <c r="AR274" s="340">
        <v>1.1666666666666665E-3</v>
      </c>
      <c r="AS274" s="340">
        <v>1.1666666666666665E-3</v>
      </c>
      <c r="AT274" s="340"/>
      <c r="AW274" s="597"/>
      <c r="AX274" s="597"/>
      <c r="AY274" s="598"/>
      <c r="AZ274" s="598"/>
      <c r="BA274" s="598"/>
      <c r="BB274" s="599"/>
      <c r="BC274" s="598"/>
      <c r="BD274" s="598"/>
      <c r="BE274" s="598"/>
      <c r="BF274" s="598"/>
      <c r="BG274" s="599"/>
      <c r="BH274" s="599"/>
      <c r="BI274" s="600"/>
      <c r="BJ274" s="600"/>
      <c r="BK274" s="600"/>
      <c r="BL274" s="599"/>
      <c r="BM274" s="599"/>
      <c r="BN274" s="599"/>
      <c r="BO274" s="599"/>
      <c r="BP274" s="599"/>
      <c r="BQ274" s="599"/>
      <c r="BR274" s="599"/>
      <c r="BS274" s="599"/>
      <c r="BT274" s="602"/>
      <c r="BU274" s="603"/>
      <c r="BV274" s="601"/>
      <c r="BW274" s="604"/>
    </row>
    <row r="275" spans="2:75" ht="15.75" customHeight="1">
      <c r="B275" s="334" t="s">
        <v>472</v>
      </c>
      <c r="C275" s="335">
        <v>9087301000179</v>
      </c>
      <c r="D275" s="336" t="s">
        <v>11</v>
      </c>
      <c r="E275" s="336" t="s">
        <v>621</v>
      </c>
      <c r="F275" s="336" t="s">
        <v>672</v>
      </c>
      <c r="G275" s="337" t="s">
        <v>865</v>
      </c>
      <c r="H275" s="337" t="s">
        <v>34</v>
      </c>
      <c r="I275" s="337"/>
      <c r="J275" s="337" t="s">
        <v>608</v>
      </c>
      <c r="K275" s="338" t="s">
        <v>48</v>
      </c>
      <c r="L275" s="339"/>
      <c r="M275" s="339" t="s">
        <v>34</v>
      </c>
      <c r="N275" s="338">
        <v>257079</v>
      </c>
      <c r="O275" s="338" t="s">
        <v>1320</v>
      </c>
      <c r="P275" s="342">
        <v>40445</v>
      </c>
      <c r="Q275" s="343">
        <v>296996283.04000002</v>
      </c>
      <c r="R275" s="343">
        <v>334164084.2443254</v>
      </c>
      <c r="S275" s="338">
        <v>1</v>
      </c>
      <c r="T275" s="340">
        <v>3.2415036022067634E-2</v>
      </c>
      <c r="U275" s="340">
        <v>0.41903549746834345</v>
      </c>
      <c r="V275" s="340">
        <v>3.1179102903225342E-2</v>
      </c>
      <c r="W275" s="340">
        <v>0.30565946311839121</v>
      </c>
      <c r="X275" s="340">
        <v>2.6791348680481164E-2</v>
      </c>
      <c r="Y275" s="340">
        <v>0.20316366397522251</v>
      </c>
      <c r="Z275" s="340">
        <v>0.13158663322810948</v>
      </c>
      <c r="AA275" s="340">
        <v>0.74798108211055891</v>
      </c>
      <c r="AB275" s="340">
        <v>6.141236738054507E-2</v>
      </c>
      <c r="AC275" s="344">
        <v>-1.0514652254120922</v>
      </c>
      <c r="AD275" s="482">
        <v>0</v>
      </c>
      <c r="AE275" s="341" t="s">
        <v>2303</v>
      </c>
      <c r="AF275" s="341" t="s">
        <v>728</v>
      </c>
      <c r="AG275" s="345" t="s">
        <v>728</v>
      </c>
      <c r="AH275" s="345" t="s">
        <v>2110</v>
      </c>
      <c r="AI275" s="345">
        <v>1000</v>
      </c>
      <c r="AJ275" s="345">
        <v>100</v>
      </c>
      <c r="AK275" s="345">
        <v>500</v>
      </c>
      <c r="AL275" s="340">
        <v>5.0000000000000001E-3</v>
      </c>
      <c r="AM275" s="340" t="s">
        <v>34</v>
      </c>
      <c r="AN275" s="340" t="s">
        <v>150</v>
      </c>
      <c r="AO275" s="338" t="s">
        <v>1323</v>
      </c>
      <c r="AP275" s="341" t="s">
        <v>11</v>
      </c>
      <c r="AQ275" s="347" t="s">
        <v>680</v>
      </c>
      <c r="AR275" s="340">
        <v>1.3333333333333333E-3</v>
      </c>
      <c r="AS275" s="340">
        <v>1.3333333333333333E-3</v>
      </c>
      <c r="AT275" s="340"/>
      <c r="AW275" s="597"/>
      <c r="AX275" s="597"/>
      <c r="AY275" s="598"/>
      <c r="AZ275" s="598"/>
      <c r="BA275" s="598"/>
      <c r="BB275" s="599"/>
      <c r="BC275" s="598"/>
      <c r="BD275" s="598"/>
      <c r="BE275" s="598"/>
      <c r="BF275" s="598"/>
      <c r="BG275" s="599"/>
      <c r="BH275" s="599"/>
      <c r="BI275" s="600"/>
      <c r="BJ275" s="600"/>
      <c r="BK275" s="600"/>
      <c r="BL275" s="599"/>
      <c r="BM275" s="599"/>
      <c r="BN275" s="599"/>
      <c r="BO275" s="599"/>
      <c r="BP275" s="599"/>
      <c r="BQ275" s="599"/>
      <c r="BR275" s="599"/>
      <c r="BS275" s="599"/>
      <c r="BT275" s="602"/>
      <c r="BU275" s="603"/>
      <c r="BV275" s="601"/>
      <c r="BW275" s="604"/>
    </row>
    <row r="276" spans="2:75" ht="15.75" customHeight="1">
      <c r="B276" s="334" t="s">
        <v>38</v>
      </c>
      <c r="C276" s="335">
        <v>17517577000178</v>
      </c>
      <c r="D276" s="336" t="s">
        <v>11</v>
      </c>
      <c r="E276" s="336" t="s">
        <v>621</v>
      </c>
      <c r="F276" s="336" t="s">
        <v>672</v>
      </c>
      <c r="G276" s="337" t="s">
        <v>738</v>
      </c>
      <c r="H276" s="337" t="s">
        <v>34</v>
      </c>
      <c r="I276" s="337"/>
      <c r="J276" s="337" t="s">
        <v>608</v>
      </c>
      <c r="K276" s="338" t="s">
        <v>48</v>
      </c>
      <c r="L276" s="339"/>
      <c r="M276" s="339" t="s">
        <v>34</v>
      </c>
      <c r="N276" s="338">
        <v>348430</v>
      </c>
      <c r="O276" s="338" t="s">
        <v>1320</v>
      </c>
      <c r="P276" s="342">
        <v>41513</v>
      </c>
      <c r="Q276" s="343">
        <v>469779600.69</v>
      </c>
      <c r="R276" s="343">
        <v>787295987.14412677</v>
      </c>
      <c r="S276" s="338">
        <v>1</v>
      </c>
      <c r="T276" s="340">
        <v>5.3084415074470037E-2</v>
      </c>
      <c r="U276" s="340">
        <v>0.68623259475642884</v>
      </c>
      <c r="V276" s="340">
        <v>7.5682586094880433E-2</v>
      </c>
      <c r="W276" s="340">
        <v>0.7419424062640223</v>
      </c>
      <c r="X276" s="340">
        <v>9.0412167132698285E-2</v>
      </c>
      <c r="Y276" s="340">
        <v>0.68561188769125003</v>
      </c>
      <c r="Z276" s="340">
        <v>0.22296000077318467</v>
      </c>
      <c r="AA276" s="340">
        <v>1.2673769254100227</v>
      </c>
      <c r="AB276" s="340">
        <v>3.3685203020445045E-2</v>
      </c>
      <c r="AC276" s="344">
        <v>-0.70123674446598405</v>
      </c>
      <c r="AD276" s="482">
        <v>0</v>
      </c>
      <c r="AE276" s="341" t="s">
        <v>2303</v>
      </c>
      <c r="AF276" s="341" t="s">
        <v>728</v>
      </c>
      <c r="AG276" s="345" t="s">
        <v>728</v>
      </c>
      <c r="AH276" s="345" t="s">
        <v>2110</v>
      </c>
      <c r="AI276" s="345">
        <v>1000</v>
      </c>
      <c r="AJ276" s="345">
        <v>100</v>
      </c>
      <c r="AK276" s="345">
        <v>500</v>
      </c>
      <c r="AL276" s="340">
        <v>4.0000000000000001E-3</v>
      </c>
      <c r="AM276" s="340" t="s">
        <v>34</v>
      </c>
      <c r="AN276" s="340" t="s">
        <v>636</v>
      </c>
      <c r="AO276" s="338" t="s">
        <v>1323</v>
      </c>
      <c r="AP276" s="341" t="s">
        <v>11</v>
      </c>
      <c r="AQ276" s="347" t="s">
        <v>680</v>
      </c>
      <c r="AR276" s="340">
        <v>1.0666666666666667E-3</v>
      </c>
      <c r="AS276" s="340">
        <v>1.0666666666666667E-3</v>
      </c>
      <c r="AT276" s="340"/>
      <c r="AW276" s="597"/>
      <c r="AX276" s="597"/>
      <c r="AY276" s="598"/>
      <c r="AZ276" s="598"/>
      <c r="BA276" s="598"/>
      <c r="BB276" s="599"/>
      <c r="BC276" s="598"/>
      <c r="BD276" s="598"/>
      <c r="BE276" s="598"/>
      <c r="BF276" s="598"/>
      <c r="BG276" s="599"/>
      <c r="BH276" s="599"/>
      <c r="BI276" s="600"/>
      <c r="BJ276" s="600"/>
      <c r="BK276" s="600"/>
      <c r="BL276" s="210"/>
      <c r="BM276" s="599"/>
      <c r="BN276" s="599"/>
      <c r="BO276" s="599"/>
      <c r="BP276" s="599"/>
      <c r="BQ276" s="599"/>
      <c r="BR276" s="599"/>
      <c r="BS276" s="599"/>
      <c r="BT276" s="602"/>
      <c r="BU276" s="603"/>
      <c r="BV276" s="601"/>
      <c r="BW276" s="604"/>
    </row>
    <row r="277" spans="2:75" ht="15.75" customHeight="1">
      <c r="B277" s="334" t="s">
        <v>1504</v>
      </c>
      <c r="C277" s="335">
        <v>42870660000173</v>
      </c>
      <c r="D277" s="336" t="s">
        <v>14</v>
      </c>
      <c r="E277" s="336" t="s">
        <v>607</v>
      </c>
      <c r="F277" s="336"/>
      <c r="G277" s="337"/>
      <c r="H277" s="337" t="s">
        <v>34</v>
      </c>
      <c r="I277" s="337" t="s">
        <v>34</v>
      </c>
      <c r="J277" s="337" t="s">
        <v>608</v>
      </c>
      <c r="K277" s="338" t="s">
        <v>48</v>
      </c>
      <c r="L277" s="339"/>
      <c r="M277" s="339"/>
      <c r="N277" s="338">
        <v>617539</v>
      </c>
      <c r="O277" s="338" t="s">
        <v>1320</v>
      </c>
      <c r="P277" s="342">
        <v>44487</v>
      </c>
      <c r="Q277" s="343">
        <v>344978460.38999999</v>
      </c>
      <c r="R277" s="343" t="s">
        <v>1414</v>
      </c>
      <c r="S277" s="338">
        <v>1</v>
      </c>
      <c r="T277" s="340">
        <v>-4.1329559972799079E-2</v>
      </c>
      <c r="U277" s="340">
        <v>-0.46487131647957536</v>
      </c>
      <c r="V277" s="340" t="s">
        <v>1414</v>
      </c>
      <c r="W277" s="340" t="s">
        <v>1414</v>
      </c>
      <c r="X277" s="340" t="s">
        <v>1414</v>
      </c>
      <c r="Y277" s="340" t="s">
        <v>1414</v>
      </c>
      <c r="Z277" s="340" t="s">
        <v>1414</v>
      </c>
      <c r="AA277" s="340" t="s">
        <v>1414</v>
      </c>
      <c r="AB277" s="340" t="s">
        <v>1414</v>
      </c>
      <c r="AC277" s="344" t="s">
        <v>1414</v>
      </c>
      <c r="AD277" s="482">
        <v>0</v>
      </c>
      <c r="AE277" s="341" t="s">
        <v>2177</v>
      </c>
      <c r="AF277" s="341" t="s">
        <v>2115</v>
      </c>
      <c r="AG277" s="345" t="s">
        <v>1428</v>
      </c>
      <c r="AH277" s="345" t="s">
        <v>2128</v>
      </c>
      <c r="AI277" s="345">
        <v>0</v>
      </c>
      <c r="AJ277" s="345">
        <v>0</v>
      </c>
      <c r="AK277" s="345">
        <v>0</v>
      </c>
      <c r="AL277" s="340">
        <v>2.9999999999999997E-4</v>
      </c>
      <c r="AM277" s="340" t="s">
        <v>34</v>
      </c>
      <c r="AN277" s="340" t="s">
        <v>2124</v>
      </c>
      <c r="AO277" s="338" t="s">
        <v>1323</v>
      </c>
      <c r="AP277" s="341" t="s">
        <v>716</v>
      </c>
      <c r="AQ277" s="347" t="s">
        <v>2178</v>
      </c>
      <c r="AR277" s="340" t="s">
        <v>34</v>
      </c>
      <c r="AS277" s="340" t="s">
        <v>34</v>
      </c>
      <c r="AT277" s="340"/>
      <c r="AW277" s="597"/>
      <c r="AX277" s="597"/>
      <c r="AY277" s="598"/>
      <c r="AZ277" s="598"/>
      <c r="BA277" s="598"/>
      <c r="BB277" s="599"/>
      <c r="BC277" s="598"/>
      <c r="BD277" s="598"/>
      <c r="BE277" s="598"/>
      <c r="BF277" s="598"/>
      <c r="BG277" s="599"/>
      <c r="BH277" s="599"/>
      <c r="BI277" s="600"/>
      <c r="BJ277" s="600"/>
      <c r="BK277" s="600"/>
      <c r="BL277" s="599"/>
      <c r="BM277" s="599"/>
      <c r="BN277" s="599"/>
      <c r="BO277" s="599"/>
      <c r="BP277" s="599"/>
      <c r="BQ277" s="599"/>
      <c r="BR277" s="599"/>
      <c r="BS277" s="599"/>
      <c r="BT277" s="602"/>
      <c r="BU277" s="603"/>
      <c r="BV277" s="601"/>
      <c r="BW277" s="604"/>
    </row>
    <row r="278" spans="2:75" ht="15.75" customHeight="1">
      <c r="B278" s="334" t="s">
        <v>1534</v>
      </c>
      <c r="C278" s="335">
        <v>19729259000104</v>
      </c>
      <c r="D278" s="336" t="s">
        <v>13</v>
      </c>
      <c r="E278" s="336"/>
      <c r="F278" s="336"/>
      <c r="G278" s="337"/>
      <c r="H278" s="337" t="s">
        <v>1337</v>
      </c>
      <c r="I278" s="337"/>
      <c r="J278" s="337"/>
      <c r="K278" s="338"/>
      <c r="L278" s="339"/>
      <c r="M278" s="339"/>
      <c r="N278" s="338">
        <v>367745</v>
      </c>
      <c r="O278" s="338" t="s">
        <v>1323</v>
      </c>
      <c r="P278" s="342">
        <v>41782</v>
      </c>
      <c r="Q278" s="343" t="s">
        <v>1390</v>
      </c>
      <c r="R278" s="343" t="s">
        <v>1414</v>
      </c>
      <c r="S278" s="338">
        <v>1</v>
      </c>
      <c r="T278" s="340" t="s">
        <v>1414</v>
      </c>
      <c r="U278" s="340" t="s">
        <v>1414</v>
      </c>
      <c r="V278" s="340" t="s">
        <v>1414</v>
      </c>
      <c r="W278" s="340" t="s">
        <v>1414</v>
      </c>
      <c r="X278" s="340" t="s">
        <v>1414</v>
      </c>
      <c r="Y278" s="340" t="s">
        <v>1414</v>
      </c>
      <c r="Z278" s="340" t="s">
        <v>1414</v>
      </c>
      <c r="AA278" s="340" t="s">
        <v>1414</v>
      </c>
      <c r="AB278" s="340" t="s">
        <v>1414</v>
      </c>
      <c r="AC278" s="344" t="s">
        <v>1414</v>
      </c>
      <c r="AD278" s="482">
        <v>0</v>
      </c>
      <c r="AE278" s="341" t="s">
        <v>2200</v>
      </c>
      <c r="AF278" s="341" t="s">
        <v>2106</v>
      </c>
      <c r="AG278" s="345" t="s">
        <v>1427</v>
      </c>
      <c r="AH278" s="345" t="s">
        <v>2128</v>
      </c>
      <c r="AI278" s="345">
        <v>1000000</v>
      </c>
      <c r="AJ278" s="345" t="s">
        <v>2201</v>
      </c>
      <c r="AK278" s="345">
        <v>1000000</v>
      </c>
      <c r="AL278" s="340">
        <v>3.0000000000000001E-3</v>
      </c>
      <c r="AM278" s="340">
        <v>0.1</v>
      </c>
      <c r="AN278" s="340" t="s">
        <v>64</v>
      </c>
      <c r="AO278" s="338" t="s">
        <v>1323</v>
      </c>
      <c r="AP278" s="341" t="s">
        <v>13</v>
      </c>
      <c r="AQ278" s="347" t="s">
        <v>679</v>
      </c>
      <c r="AR278" s="340" t="s">
        <v>34</v>
      </c>
      <c r="AS278" s="340" t="s">
        <v>34</v>
      </c>
      <c r="AT278" s="340"/>
      <c r="AW278" s="597"/>
      <c r="AX278" s="597"/>
      <c r="AY278" s="598"/>
      <c r="AZ278" s="598"/>
      <c r="BA278" s="598"/>
      <c r="BB278" s="599"/>
      <c r="BC278" s="598"/>
      <c r="BD278" s="598"/>
      <c r="BE278" s="598"/>
      <c r="BF278" s="598"/>
      <c r="BG278" s="599"/>
      <c r="BH278" s="599"/>
      <c r="BI278" s="600"/>
      <c r="BJ278" s="600"/>
      <c r="BK278" s="600"/>
      <c r="BL278" s="599"/>
      <c r="BM278" s="599"/>
      <c r="BN278" s="599"/>
      <c r="BO278" s="599"/>
      <c r="BP278" s="599"/>
      <c r="BQ278" s="599"/>
      <c r="BR278" s="599"/>
      <c r="BS278" s="599"/>
      <c r="BT278" s="602"/>
      <c r="BU278" s="603"/>
      <c r="BV278" s="601"/>
      <c r="BW278" s="604"/>
    </row>
    <row r="279" spans="2:75" ht="15.75" customHeight="1">
      <c r="B279" s="334" t="s">
        <v>1569</v>
      </c>
      <c r="C279" s="335">
        <v>13703754000150</v>
      </c>
      <c r="D279" s="336" t="s">
        <v>11</v>
      </c>
      <c r="E279" s="336"/>
      <c r="F279" s="336"/>
      <c r="G279" s="337"/>
      <c r="H279" s="337" t="s">
        <v>34</v>
      </c>
      <c r="I279" s="337"/>
      <c r="J279" s="337"/>
      <c r="K279" s="338"/>
      <c r="L279" s="339"/>
      <c r="M279" s="339"/>
      <c r="N279" s="338">
        <v>286109</v>
      </c>
      <c r="O279" s="338" t="s">
        <v>1320</v>
      </c>
      <c r="P279" s="342">
        <v>40801</v>
      </c>
      <c r="Q279" s="343">
        <v>184497618.53</v>
      </c>
      <c r="R279" s="343">
        <v>194571180.16908738</v>
      </c>
      <c r="S279" s="338">
        <v>1</v>
      </c>
      <c r="T279" s="340">
        <v>6.6743838243742415E-2</v>
      </c>
      <c r="U279" s="340">
        <v>0.7507289206971689</v>
      </c>
      <c r="V279" s="340">
        <v>8.5765208056240994E-2</v>
      </c>
      <c r="W279" s="340">
        <v>0.78712807144540786</v>
      </c>
      <c r="X279" s="340">
        <v>0.14925216947207831</v>
      </c>
      <c r="Y279" s="340">
        <v>1.0495099797577485</v>
      </c>
      <c r="Z279" s="340">
        <v>0.23012828625757398</v>
      </c>
      <c r="AA279" s="340">
        <v>1.2575506768725297</v>
      </c>
      <c r="AB279" s="340">
        <v>2.7527188296858483E-2</v>
      </c>
      <c r="AC279" s="344">
        <v>-0.75448458426624654</v>
      </c>
      <c r="AD279" s="482">
        <v>31552311000197</v>
      </c>
      <c r="AE279" s="341" t="s">
        <v>1542</v>
      </c>
      <c r="AF279" s="341" t="s">
        <v>2118</v>
      </c>
      <c r="AG279" s="345" t="s">
        <v>59</v>
      </c>
      <c r="AH279" s="345" t="s">
        <v>2107</v>
      </c>
      <c r="AI279" s="345">
        <v>100000</v>
      </c>
      <c r="AJ279" s="345">
        <v>50000</v>
      </c>
      <c r="AK279" s="345">
        <v>100000</v>
      </c>
      <c r="AL279" s="340">
        <v>4.0000000000000001E-3</v>
      </c>
      <c r="AM279" s="340" t="s">
        <v>34</v>
      </c>
      <c r="AN279" s="340" t="s">
        <v>636</v>
      </c>
      <c r="AO279" s="338" t="s">
        <v>1323</v>
      </c>
      <c r="AP279" s="341" t="s">
        <v>11</v>
      </c>
      <c r="AQ279" s="347" t="s">
        <v>662</v>
      </c>
      <c r="AR279" s="340" t="s">
        <v>34</v>
      </c>
      <c r="AS279" s="340" t="s">
        <v>34</v>
      </c>
      <c r="AT279" s="340"/>
      <c r="AW279" s="597"/>
      <c r="AX279" s="597"/>
      <c r="AY279" s="598"/>
      <c r="AZ279" s="598"/>
      <c r="BA279" s="598"/>
      <c r="BB279" s="599"/>
      <c r="BC279" s="598"/>
      <c r="BD279" s="598"/>
      <c r="BE279" s="598"/>
      <c r="BF279" s="598"/>
      <c r="BG279" s="599"/>
      <c r="BH279" s="599"/>
      <c r="BI279" s="600"/>
      <c r="BJ279" s="600"/>
      <c r="BK279" s="600"/>
      <c r="BL279" s="599"/>
      <c r="BM279" s="599"/>
      <c r="BN279" s="599"/>
      <c r="BO279" s="599"/>
      <c r="BP279" s="599"/>
      <c r="BQ279" s="599"/>
      <c r="BR279" s="599"/>
      <c r="BS279" s="599"/>
      <c r="BT279" s="602"/>
      <c r="BU279" s="603"/>
      <c r="BV279" s="601"/>
      <c r="BW279" s="604"/>
    </row>
    <row r="280" spans="2:75" ht="15.75" customHeight="1">
      <c r="B280" s="334" t="s">
        <v>1570</v>
      </c>
      <c r="C280" s="335">
        <v>9463987000155</v>
      </c>
      <c r="D280" s="336" t="s">
        <v>11</v>
      </c>
      <c r="E280" s="336"/>
      <c r="F280" s="336"/>
      <c r="G280" s="337"/>
      <c r="H280" s="337" t="s">
        <v>34</v>
      </c>
      <c r="I280" s="337"/>
      <c r="J280" s="337"/>
      <c r="K280" s="338"/>
      <c r="L280" s="339"/>
      <c r="M280" s="339"/>
      <c r="N280" s="338">
        <v>210587</v>
      </c>
      <c r="O280" s="338" t="s">
        <v>1320</v>
      </c>
      <c r="P280" s="342">
        <v>39595</v>
      </c>
      <c r="Q280" s="343">
        <v>89711787.989999995</v>
      </c>
      <c r="R280" s="343">
        <v>92751520.538849205</v>
      </c>
      <c r="S280" s="338">
        <v>1</v>
      </c>
      <c r="T280" s="340">
        <v>5.9087415063382887E-2</v>
      </c>
      <c r="U280" s="340">
        <v>0.66461013487605247</v>
      </c>
      <c r="V280" s="340">
        <v>6.6828167992638576E-2</v>
      </c>
      <c r="W280" s="340">
        <v>0.61332943955293717</v>
      </c>
      <c r="X280" s="340">
        <v>0.12126088274690106</v>
      </c>
      <c r="Y280" s="340">
        <v>0.85268111711377936</v>
      </c>
      <c r="Z280" s="340">
        <v>0.14460803091245689</v>
      </c>
      <c r="AA280" s="340">
        <v>0.79021979484792149</v>
      </c>
      <c r="AB280" s="340">
        <v>5.5088118432756419E-2</v>
      </c>
      <c r="AC280" s="344">
        <v>-0.67598062075117782</v>
      </c>
      <c r="AD280" s="482">
        <v>31552352000183</v>
      </c>
      <c r="AE280" s="341" t="s">
        <v>1542</v>
      </c>
      <c r="AF280" s="341" t="s">
        <v>2118</v>
      </c>
      <c r="AG280" s="345" t="s">
        <v>59</v>
      </c>
      <c r="AH280" s="345" t="s">
        <v>2107</v>
      </c>
      <c r="AI280" s="345">
        <v>100000</v>
      </c>
      <c r="AJ280" s="345">
        <v>50000</v>
      </c>
      <c r="AK280" s="345">
        <v>100000</v>
      </c>
      <c r="AL280" s="340">
        <v>4.0000000000000001E-3</v>
      </c>
      <c r="AM280" s="340" t="s">
        <v>34</v>
      </c>
      <c r="AN280" s="340" t="s">
        <v>150</v>
      </c>
      <c r="AO280" s="338" t="s">
        <v>1323</v>
      </c>
      <c r="AP280" s="341" t="s">
        <v>11</v>
      </c>
      <c r="AQ280" s="347" t="s">
        <v>662</v>
      </c>
      <c r="AR280" s="340" t="s">
        <v>34</v>
      </c>
      <c r="AS280" s="340" t="s">
        <v>34</v>
      </c>
      <c r="AT280" s="340"/>
      <c r="AW280" s="597"/>
      <c r="AX280" s="597"/>
      <c r="AY280" s="598"/>
      <c r="AZ280" s="598"/>
      <c r="BA280" s="598"/>
      <c r="BB280" s="599"/>
      <c r="BC280" s="598"/>
      <c r="BD280" s="598"/>
      <c r="BE280" s="598"/>
      <c r="BF280" s="598"/>
      <c r="BG280" s="599"/>
      <c r="BH280" s="599"/>
      <c r="BI280" s="600"/>
      <c r="BJ280" s="600"/>
      <c r="BK280" s="600"/>
      <c r="BL280" s="599"/>
      <c r="BM280" s="599"/>
      <c r="BN280" s="599"/>
      <c r="BO280" s="599"/>
      <c r="BP280" s="599"/>
      <c r="BQ280" s="599"/>
      <c r="BR280" s="599"/>
      <c r="BS280" s="599"/>
      <c r="BT280" s="602"/>
      <c r="BU280" s="603"/>
      <c r="BV280" s="601"/>
      <c r="BW280" s="604"/>
    </row>
    <row r="281" spans="2:75" ht="15.75" customHeight="1">
      <c r="B281" s="334" t="s">
        <v>1574</v>
      </c>
      <c r="C281" s="335">
        <v>25247292000192</v>
      </c>
      <c r="D281" s="336" t="s">
        <v>11</v>
      </c>
      <c r="E281" s="336"/>
      <c r="F281" s="336"/>
      <c r="G281" s="337"/>
      <c r="H281" s="337" t="s">
        <v>34</v>
      </c>
      <c r="I281" s="337"/>
      <c r="J281" s="337"/>
      <c r="K281" s="338"/>
      <c r="L281" s="339"/>
      <c r="M281" s="339"/>
      <c r="N281" s="338">
        <v>423637</v>
      </c>
      <c r="O281" s="338" t="s">
        <v>1320</v>
      </c>
      <c r="P281" s="342">
        <v>42622</v>
      </c>
      <c r="Q281" s="343">
        <v>4866315.41</v>
      </c>
      <c r="R281" s="343">
        <v>8320910.6443650797</v>
      </c>
      <c r="S281" s="338">
        <v>1</v>
      </c>
      <c r="T281" s="340">
        <v>4.2050940007343884E-2</v>
      </c>
      <c r="U281" s="340">
        <v>0.4729853367246889</v>
      </c>
      <c r="V281" s="340">
        <v>6.3168852784514451E-2</v>
      </c>
      <c r="W281" s="340">
        <v>0.57974531158471965</v>
      </c>
      <c r="X281" s="340">
        <v>1.3195261609360021E-2</v>
      </c>
      <c r="Y281" s="340">
        <v>9.2786314554230878E-2</v>
      </c>
      <c r="Z281" s="340">
        <v>9.449358966295085E-2</v>
      </c>
      <c r="AA281" s="340">
        <v>0.51636623890622646</v>
      </c>
      <c r="AB281" s="340">
        <v>7.0727118370564862E-2</v>
      </c>
      <c r="AC281" s="344">
        <v>-0.56115065559137922</v>
      </c>
      <c r="AD281" s="482">
        <v>31552347000170</v>
      </c>
      <c r="AE281" s="341" t="s">
        <v>1542</v>
      </c>
      <c r="AF281" s="341" t="s">
        <v>2118</v>
      </c>
      <c r="AG281" s="345" t="s">
        <v>59</v>
      </c>
      <c r="AH281" s="345" t="s">
        <v>2107</v>
      </c>
      <c r="AI281" s="345">
        <v>100000</v>
      </c>
      <c r="AJ281" s="345">
        <v>50000</v>
      </c>
      <c r="AK281" s="345">
        <v>100000</v>
      </c>
      <c r="AL281" s="340">
        <v>4.0000000000000001E-3</v>
      </c>
      <c r="AM281" s="340" t="s">
        <v>34</v>
      </c>
      <c r="AN281" s="340" t="s">
        <v>2119</v>
      </c>
      <c r="AO281" s="338" t="s">
        <v>1323</v>
      </c>
      <c r="AP281" s="341" t="s">
        <v>11</v>
      </c>
      <c r="AQ281" s="347" t="s">
        <v>675</v>
      </c>
      <c r="AR281" s="340" t="s">
        <v>34</v>
      </c>
      <c r="AS281" s="340" t="s">
        <v>34</v>
      </c>
      <c r="AT281" s="340"/>
      <c r="AW281" s="597"/>
      <c r="AX281" s="597"/>
      <c r="AY281" s="598"/>
      <c r="AZ281" s="598"/>
      <c r="BA281" s="598"/>
      <c r="BB281" s="599"/>
      <c r="BC281" s="598"/>
      <c r="BD281" s="598"/>
      <c r="BE281" s="598"/>
      <c r="BF281" s="598"/>
      <c r="BG281" s="599"/>
      <c r="BH281" s="599"/>
      <c r="BI281" s="600"/>
      <c r="BJ281" s="600"/>
      <c r="BK281" s="600"/>
      <c r="BL281" s="599"/>
      <c r="BM281" s="599"/>
      <c r="BN281" s="599"/>
      <c r="BO281" s="599"/>
      <c r="BP281" s="599"/>
      <c r="BQ281" s="599"/>
      <c r="BR281" s="599"/>
      <c r="BS281" s="599"/>
      <c r="BT281" s="602"/>
      <c r="BU281" s="603"/>
      <c r="BV281" s="601"/>
      <c r="BW281" s="604"/>
    </row>
    <row r="282" spans="2:75" ht="15.75" customHeight="1">
      <c r="B282" s="334" t="s">
        <v>1682</v>
      </c>
      <c r="C282" s="335">
        <v>31964487000156</v>
      </c>
      <c r="D282" s="336"/>
      <c r="E282" s="336"/>
      <c r="F282" s="336"/>
      <c r="G282" s="337"/>
      <c r="H282" s="337" t="s">
        <v>34</v>
      </c>
      <c r="I282" s="337"/>
      <c r="J282" s="337"/>
      <c r="K282" s="338"/>
      <c r="L282" s="339"/>
      <c r="M282" s="339"/>
      <c r="N282" s="338">
        <v>482765</v>
      </c>
      <c r="O282" s="338" t="s">
        <v>1320</v>
      </c>
      <c r="P282" s="342">
        <v>43461</v>
      </c>
      <c r="Q282" s="343">
        <v>143869716.03999999</v>
      </c>
      <c r="R282" s="343">
        <v>150517776.48051581</v>
      </c>
      <c r="S282" s="338">
        <v>1</v>
      </c>
      <c r="T282" s="340">
        <v>0.10662493105241033</v>
      </c>
      <c r="U282" s="340">
        <v>1.1993080037750274</v>
      </c>
      <c r="V282" s="340">
        <v>0.12869284381007007</v>
      </c>
      <c r="W282" s="340">
        <v>1.18110539521596</v>
      </c>
      <c r="X282" s="340">
        <v>0.59305771282189013</v>
      </c>
      <c r="Y282" s="340">
        <v>4.1702575606133436</v>
      </c>
      <c r="Z282" s="340">
        <v>0.14906051678849042</v>
      </c>
      <c r="AA282" s="340">
        <v>0.8145506874914461</v>
      </c>
      <c r="AB282" s="340">
        <v>9.2681953983241819E-2</v>
      </c>
      <c r="AC282" s="344">
        <v>0.23657779843308399</v>
      </c>
      <c r="AD282" s="482">
        <v>0</v>
      </c>
      <c r="AE282" s="341" t="s">
        <v>2120</v>
      </c>
      <c r="AF282" s="341" t="s">
        <v>2106</v>
      </c>
      <c r="AG282" s="345" t="s">
        <v>1427</v>
      </c>
      <c r="AH282" s="345" t="s">
        <v>2167</v>
      </c>
      <c r="AI282" s="345">
        <v>0</v>
      </c>
      <c r="AJ282" s="345">
        <v>0</v>
      </c>
      <c r="AK282" s="345">
        <v>0</v>
      </c>
      <c r="AL282" s="340">
        <v>1E-3</v>
      </c>
      <c r="AM282" s="340">
        <v>0.1</v>
      </c>
      <c r="AN282" s="340" t="s">
        <v>34</v>
      </c>
      <c r="AO282" s="338" t="s">
        <v>1323</v>
      </c>
      <c r="AP282" s="341" t="s">
        <v>13</v>
      </c>
      <c r="AQ282" s="347" t="s">
        <v>668</v>
      </c>
      <c r="AR282" s="340" t="s">
        <v>34</v>
      </c>
      <c r="AS282" s="340" t="s">
        <v>34</v>
      </c>
      <c r="AT282" s="340"/>
      <c r="AW282" s="597"/>
      <c r="AX282" s="597"/>
      <c r="AY282" s="598"/>
      <c r="AZ282" s="598"/>
      <c r="BA282" s="598"/>
      <c r="BB282" s="599"/>
      <c r="BC282" s="598"/>
      <c r="BD282" s="598"/>
      <c r="BE282" s="598"/>
      <c r="BF282" s="598"/>
      <c r="BG282" s="599"/>
      <c r="BH282" s="599"/>
      <c r="BI282" s="600"/>
      <c r="BJ282" s="600"/>
      <c r="BK282" s="600"/>
      <c r="BL282" s="599"/>
      <c r="BM282" s="599"/>
      <c r="BN282" s="599"/>
      <c r="BO282" s="599"/>
      <c r="BP282" s="599"/>
      <c r="BQ282" s="599"/>
      <c r="BR282" s="599"/>
      <c r="BS282" s="599"/>
      <c r="BT282" s="602"/>
      <c r="BU282" s="603"/>
      <c r="BV282" s="601"/>
      <c r="BW282" s="604"/>
    </row>
    <row r="283" spans="2:75" ht="15.75" customHeight="1">
      <c r="B283" s="334" t="s">
        <v>1683</v>
      </c>
      <c r="C283" s="335">
        <v>27249854000162</v>
      </c>
      <c r="D283" s="336" t="s">
        <v>13</v>
      </c>
      <c r="E283" s="336"/>
      <c r="F283" s="336"/>
      <c r="G283" s="337"/>
      <c r="H283" s="337" t="s">
        <v>1337</v>
      </c>
      <c r="I283" s="337"/>
      <c r="J283" s="337"/>
      <c r="K283" s="338"/>
      <c r="L283" s="339"/>
      <c r="M283" s="339"/>
      <c r="N283" s="338">
        <v>446750</v>
      </c>
      <c r="O283" s="338" t="s">
        <v>1320</v>
      </c>
      <c r="P283" s="342">
        <v>42961</v>
      </c>
      <c r="Q283" s="343" t="s">
        <v>1390</v>
      </c>
      <c r="R283" s="343" t="s">
        <v>1414</v>
      </c>
      <c r="S283" s="338">
        <v>1</v>
      </c>
      <c r="T283" s="340" t="s">
        <v>1414</v>
      </c>
      <c r="U283" s="340" t="s">
        <v>1414</v>
      </c>
      <c r="V283" s="340" t="s">
        <v>1414</v>
      </c>
      <c r="W283" s="340" t="s">
        <v>1414</v>
      </c>
      <c r="X283" s="340" t="s">
        <v>1414</v>
      </c>
      <c r="Y283" s="340" t="s">
        <v>1414</v>
      </c>
      <c r="Z283" s="340" t="s">
        <v>1414</v>
      </c>
      <c r="AA283" s="340" t="s">
        <v>1414</v>
      </c>
      <c r="AB283" s="340" t="s">
        <v>1414</v>
      </c>
      <c r="AC283" s="344" t="s">
        <v>1414</v>
      </c>
      <c r="AD283" s="482">
        <v>0</v>
      </c>
      <c r="AE283" s="341" t="s">
        <v>2200</v>
      </c>
      <c r="AF283" s="341" t="s">
        <v>2106</v>
      </c>
      <c r="AG283" s="345" t="s">
        <v>1427</v>
      </c>
      <c r="AH283" s="345" t="s">
        <v>2128</v>
      </c>
      <c r="AI283" s="345">
        <v>0</v>
      </c>
      <c r="AJ283" s="345">
        <v>0</v>
      </c>
      <c r="AK283" s="345">
        <v>0</v>
      </c>
      <c r="AL283" s="340">
        <v>5.5000000000000005E-3</v>
      </c>
      <c r="AM283" s="340">
        <v>0.15</v>
      </c>
      <c r="AN283" s="340" t="s">
        <v>2124</v>
      </c>
      <c r="AO283" s="338" t="s">
        <v>1323</v>
      </c>
      <c r="AP283" s="341" t="s">
        <v>13</v>
      </c>
      <c r="AQ283" s="347" t="s">
        <v>679</v>
      </c>
      <c r="AR283" s="340" t="s">
        <v>34</v>
      </c>
      <c r="AS283" s="340" t="s">
        <v>34</v>
      </c>
      <c r="AT283" s="340"/>
      <c r="AW283" s="597"/>
      <c r="AX283" s="597"/>
      <c r="AY283" s="598"/>
      <c r="AZ283" s="598"/>
      <c r="BA283" s="598"/>
      <c r="BB283" s="599"/>
      <c r="BC283" s="598"/>
      <c r="BD283" s="598"/>
      <c r="BE283" s="598"/>
      <c r="BF283" s="598"/>
      <c r="BG283" s="599"/>
      <c r="BH283" s="599"/>
      <c r="BI283" s="600"/>
      <c r="BJ283" s="600"/>
      <c r="BK283" s="600"/>
      <c r="BL283" s="599"/>
      <c r="BM283" s="599"/>
      <c r="BN283" s="599"/>
      <c r="BO283" s="599"/>
      <c r="BP283" s="599"/>
      <c r="BQ283" s="599"/>
      <c r="BR283" s="599"/>
      <c r="BS283" s="599"/>
      <c r="BT283" s="602"/>
      <c r="BU283" s="603"/>
      <c r="BV283" s="601"/>
      <c r="BW283" s="604"/>
    </row>
    <row r="284" spans="2:75" ht="15.75" customHeight="1">
      <c r="B284" s="334" t="s">
        <v>1202</v>
      </c>
      <c r="C284" s="335">
        <v>9326708000101</v>
      </c>
      <c r="D284" s="336" t="s">
        <v>11</v>
      </c>
      <c r="E284" s="336" t="s">
        <v>621</v>
      </c>
      <c r="F284" s="336" t="s">
        <v>663</v>
      </c>
      <c r="G284" s="337" t="s">
        <v>865</v>
      </c>
      <c r="H284" s="337" t="s">
        <v>34</v>
      </c>
      <c r="I284" s="337"/>
      <c r="J284" s="337" t="s">
        <v>608</v>
      </c>
      <c r="K284" s="338" t="s">
        <v>48</v>
      </c>
      <c r="L284" s="339"/>
      <c r="M284" s="339" t="s">
        <v>34</v>
      </c>
      <c r="N284" s="338">
        <v>212873</v>
      </c>
      <c r="O284" s="338" t="s">
        <v>1320</v>
      </c>
      <c r="P284" s="342">
        <v>39640</v>
      </c>
      <c r="Q284" s="343">
        <v>259420110.06999999</v>
      </c>
      <c r="R284" s="343">
        <v>493471879.89373028</v>
      </c>
      <c r="S284" s="338">
        <v>2</v>
      </c>
      <c r="T284" s="340">
        <v>5.0884823613504437E-2</v>
      </c>
      <c r="U284" s="340">
        <v>0.65779804662125607</v>
      </c>
      <c r="V284" s="340">
        <v>2.7417799889529526E-2</v>
      </c>
      <c r="W284" s="340">
        <v>0.2687861167825375</v>
      </c>
      <c r="X284" s="340">
        <v>4.3303380649352574E-2</v>
      </c>
      <c r="Y284" s="340">
        <v>0.32837740197998183</v>
      </c>
      <c r="Z284" s="340">
        <v>0.11020741186504779</v>
      </c>
      <c r="AA284" s="340">
        <v>0.62645465699029057</v>
      </c>
      <c r="AB284" s="340">
        <v>5.6562151058118987E-2</v>
      </c>
      <c r="AC284" s="344">
        <v>-1.2112413036403691</v>
      </c>
      <c r="AD284" s="482">
        <v>0</v>
      </c>
      <c r="AE284" s="341" t="s">
        <v>2286</v>
      </c>
      <c r="AF284" s="341" t="s">
        <v>2112</v>
      </c>
      <c r="AG284" s="345" t="s">
        <v>719</v>
      </c>
      <c r="AH284" s="345" t="s">
        <v>2110</v>
      </c>
      <c r="AI284" s="345">
        <v>5000</v>
      </c>
      <c r="AJ284" s="345">
        <v>2500</v>
      </c>
      <c r="AK284" s="345">
        <v>2500</v>
      </c>
      <c r="AL284" s="340">
        <v>4.0000000000000001E-3</v>
      </c>
      <c r="AM284" s="340">
        <v>0.2</v>
      </c>
      <c r="AN284" s="340" t="s">
        <v>2119</v>
      </c>
      <c r="AO284" s="338" t="s">
        <v>1323</v>
      </c>
      <c r="AP284" s="341" t="s">
        <v>11</v>
      </c>
      <c r="AQ284" s="347" t="s">
        <v>683</v>
      </c>
      <c r="AR284" s="340">
        <v>1.4399999999999999E-3</v>
      </c>
      <c r="AS284" s="340">
        <v>1.4399999999999999E-3</v>
      </c>
      <c r="AT284" s="340"/>
      <c r="AW284" s="597"/>
      <c r="AX284" s="597"/>
      <c r="AY284" s="598"/>
      <c r="AZ284" s="598"/>
      <c r="BA284" s="598"/>
      <c r="BB284" s="599"/>
      <c r="BC284" s="598"/>
      <c r="BD284" s="598"/>
      <c r="BE284" s="598"/>
      <c r="BF284" s="598"/>
      <c r="BG284" s="599"/>
      <c r="BH284" s="599"/>
      <c r="BI284" s="600"/>
      <c r="BJ284" s="600"/>
      <c r="BK284" s="600"/>
      <c r="BL284" s="599"/>
      <c r="BM284" s="599"/>
      <c r="BN284" s="599"/>
      <c r="BO284" s="599"/>
      <c r="BP284" s="599"/>
      <c r="BQ284" s="599"/>
      <c r="BR284" s="599"/>
      <c r="BS284" s="599"/>
      <c r="BT284" s="602"/>
      <c r="BU284" s="603"/>
      <c r="BV284" s="601"/>
      <c r="BW284" s="604"/>
    </row>
    <row r="285" spans="2:75" ht="15.75" customHeight="1">
      <c r="B285" s="334" t="s">
        <v>91</v>
      </c>
      <c r="C285" s="335">
        <v>9625909000100</v>
      </c>
      <c r="D285" s="336" t="s">
        <v>11</v>
      </c>
      <c r="E285" s="336" t="s">
        <v>620</v>
      </c>
      <c r="F285" s="336" t="s">
        <v>685</v>
      </c>
      <c r="G285" s="337" t="s">
        <v>738</v>
      </c>
      <c r="H285" s="337" t="s">
        <v>34</v>
      </c>
      <c r="I285" s="337" t="s">
        <v>1303</v>
      </c>
      <c r="J285" s="337" t="s">
        <v>608</v>
      </c>
      <c r="K285" s="338" t="s">
        <v>48</v>
      </c>
      <c r="L285" s="339"/>
      <c r="M285" s="339" t="s">
        <v>34</v>
      </c>
      <c r="N285" s="338">
        <v>221201</v>
      </c>
      <c r="O285" s="338" t="s">
        <v>1320</v>
      </c>
      <c r="P285" s="342">
        <v>39791</v>
      </c>
      <c r="Q285" s="343">
        <v>358640650.20999998</v>
      </c>
      <c r="R285" s="343">
        <v>368469655.09357131</v>
      </c>
      <c r="S285" s="338">
        <v>2</v>
      </c>
      <c r="T285" s="340">
        <v>7.5730387443456948E-2</v>
      </c>
      <c r="U285" s="340">
        <v>0.97898149964218972</v>
      </c>
      <c r="V285" s="340">
        <v>0.10089061528942267</v>
      </c>
      <c r="W285" s="340">
        <v>0.98906538134742206</v>
      </c>
      <c r="X285" s="340">
        <v>0.1442085179478485</v>
      </c>
      <c r="Y285" s="340">
        <v>1.0935593885972057</v>
      </c>
      <c r="Z285" s="340">
        <v>0.22535403241466812</v>
      </c>
      <c r="AA285" s="340">
        <v>1.2809853773771724</v>
      </c>
      <c r="AB285" s="340">
        <v>6.4658879218129168E-3</v>
      </c>
      <c r="AC285" s="344">
        <v>-0.15364088142132418</v>
      </c>
      <c r="AD285" s="482">
        <v>22099999000100</v>
      </c>
      <c r="AE285" s="341" t="s">
        <v>2147</v>
      </c>
      <c r="AF285" s="341" t="s">
        <v>2106</v>
      </c>
      <c r="AG285" s="345" t="s">
        <v>1427</v>
      </c>
      <c r="AH285" s="345" t="s">
        <v>2110</v>
      </c>
      <c r="AI285" s="345">
        <v>100</v>
      </c>
      <c r="AJ285" s="345">
        <v>100</v>
      </c>
      <c r="AK285" s="345">
        <v>100</v>
      </c>
      <c r="AL285" s="608">
        <v>0.02</v>
      </c>
      <c r="AM285" s="608">
        <v>0.2</v>
      </c>
      <c r="AN285" s="340" t="s">
        <v>64</v>
      </c>
      <c r="AO285" s="338" t="s">
        <v>1323</v>
      </c>
      <c r="AP285" s="341" t="s">
        <v>13</v>
      </c>
      <c r="AQ285" s="347" t="s">
        <v>668</v>
      </c>
      <c r="AR285" s="340">
        <v>6.6666666666666662E-3</v>
      </c>
      <c r="AS285" s="340">
        <v>6.6666666666666662E-3</v>
      </c>
      <c r="AT285" s="340"/>
      <c r="AW285" s="597"/>
      <c r="AX285" s="597"/>
      <c r="AY285" s="598"/>
      <c r="AZ285" s="598"/>
      <c r="BA285" s="598"/>
      <c r="BB285" s="598"/>
      <c r="BC285" s="598"/>
      <c r="BD285" s="598"/>
      <c r="BE285" s="598"/>
      <c r="BF285" s="598"/>
      <c r="BG285" s="599"/>
      <c r="BH285" s="599"/>
      <c r="BI285" s="600"/>
      <c r="BJ285" s="600"/>
      <c r="BK285" s="600"/>
      <c r="BL285" s="210"/>
      <c r="BM285" s="599"/>
      <c r="BN285" s="599"/>
      <c r="BO285" s="599"/>
      <c r="BP285" s="599"/>
      <c r="BQ285" s="599"/>
      <c r="BR285" s="599"/>
      <c r="BS285" s="599"/>
      <c r="BT285" s="599"/>
      <c r="BU285" s="599"/>
      <c r="BV285" s="601"/>
      <c r="BW285" s="598"/>
    </row>
    <row r="286" spans="2:75" ht="15.75" customHeight="1">
      <c r="B286" s="334" t="s">
        <v>1286</v>
      </c>
      <c r="C286" s="335">
        <v>44315932000107</v>
      </c>
      <c r="D286" s="336" t="s">
        <v>11</v>
      </c>
      <c r="E286" s="336" t="s">
        <v>620</v>
      </c>
      <c r="F286" s="336" t="s">
        <v>619</v>
      </c>
      <c r="G286" s="337" t="s">
        <v>738</v>
      </c>
      <c r="H286" s="337" t="s">
        <v>34</v>
      </c>
      <c r="I286" s="337"/>
      <c r="J286" s="337" t="s">
        <v>608</v>
      </c>
      <c r="K286" s="338" t="s">
        <v>48</v>
      </c>
      <c r="L286" s="339"/>
      <c r="M286" s="339" t="s">
        <v>34</v>
      </c>
      <c r="N286" s="338">
        <v>644498</v>
      </c>
      <c r="O286" s="338" t="s">
        <v>1320</v>
      </c>
      <c r="P286" s="342">
        <v>44651</v>
      </c>
      <c r="Q286" s="343">
        <v>5896445.3099999996</v>
      </c>
      <c r="R286" s="343" t="s">
        <v>1414</v>
      </c>
      <c r="S286" s="338">
        <v>2</v>
      </c>
      <c r="T286" s="340" t="s">
        <v>1414</v>
      </c>
      <c r="U286" s="340" t="s">
        <v>1414</v>
      </c>
      <c r="V286" s="340" t="s">
        <v>1414</v>
      </c>
      <c r="W286" s="340" t="s">
        <v>1414</v>
      </c>
      <c r="X286" s="340" t="s">
        <v>1414</v>
      </c>
      <c r="Y286" s="340" t="s">
        <v>1414</v>
      </c>
      <c r="Z286" s="340" t="s">
        <v>1414</v>
      </c>
      <c r="AA286" s="340" t="s">
        <v>1414</v>
      </c>
      <c r="AB286" s="340" t="s">
        <v>1414</v>
      </c>
      <c r="AC286" s="344" t="s">
        <v>1414</v>
      </c>
      <c r="AD286" s="482">
        <v>0</v>
      </c>
      <c r="AE286" s="341" t="s">
        <v>2166</v>
      </c>
      <c r="AF286" s="341" t="s">
        <v>2166</v>
      </c>
      <c r="AG286" s="345" t="s">
        <v>1430</v>
      </c>
      <c r="AH286" s="345" t="s">
        <v>2110</v>
      </c>
      <c r="AI286" s="345">
        <v>200</v>
      </c>
      <c r="AJ286" s="345">
        <v>200</v>
      </c>
      <c r="AK286" s="345">
        <v>200</v>
      </c>
      <c r="AL286" s="340">
        <v>9.0000000000000011E-3</v>
      </c>
      <c r="AM286" s="340">
        <v>0.2</v>
      </c>
      <c r="AN286" s="340" t="s">
        <v>64</v>
      </c>
      <c r="AO286" s="338" t="s">
        <v>1323</v>
      </c>
      <c r="AP286" s="341" t="s">
        <v>11</v>
      </c>
      <c r="AQ286" s="347" t="s">
        <v>669</v>
      </c>
      <c r="AR286" s="340">
        <v>2.9999999999999996E-3</v>
      </c>
      <c r="AS286" s="340">
        <v>2.9999999999999996E-3</v>
      </c>
      <c r="AT286" s="340"/>
      <c r="AW286" s="597"/>
      <c r="AX286" s="597"/>
      <c r="AY286" s="598"/>
      <c r="AZ286" s="598"/>
      <c r="BA286" s="598"/>
      <c r="BB286" s="599"/>
      <c r="BC286" s="598"/>
      <c r="BD286" s="598"/>
      <c r="BE286" s="598"/>
      <c r="BF286" s="598"/>
      <c r="BG286" s="599"/>
      <c r="BH286" s="599"/>
      <c r="BI286" s="600"/>
      <c r="BJ286" s="600"/>
      <c r="BK286" s="600"/>
      <c r="BL286" s="599"/>
      <c r="BM286" s="599"/>
      <c r="BN286" s="599"/>
      <c r="BO286" s="599"/>
      <c r="BP286" s="599"/>
      <c r="BQ286" s="599"/>
      <c r="BR286" s="599"/>
      <c r="BS286" s="599"/>
      <c r="BT286" s="602"/>
      <c r="BU286" s="603"/>
      <c r="BV286" s="601"/>
      <c r="BW286" s="604"/>
    </row>
    <row r="287" spans="2:75" ht="15.75" customHeight="1">
      <c r="B287" s="334" t="s">
        <v>819</v>
      </c>
      <c r="C287" s="335">
        <v>32158424000175</v>
      </c>
      <c r="D287" s="336" t="s">
        <v>13</v>
      </c>
      <c r="E287" s="336" t="s">
        <v>615</v>
      </c>
      <c r="F287" s="336" t="s">
        <v>619</v>
      </c>
      <c r="G287" s="337" t="s">
        <v>34</v>
      </c>
      <c r="H287" s="337" t="s">
        <v>1336</v>
      </c>
      <c r="I287" s="337" t="s">
        <v>34</v>
      </c>
      <c r="J287" s="337"/>
      <c r="K287" s="338" t="s">
        <v>48</v>
      </c>
      <c r="L287" s="339"/>
      <c r="M287" s="339" t="s">
        <v>1411</v>
      </c>
      <c r="N287" s="338">
        <v>483214</v>
      </c>
      <c r="O287" s="338" t="s">
        <v>1320</v>
      </c>
      <c r="P287" s="342">
        <v>43462</v>
      </c>
      <c r="Q287" s="343">
        <v>12171750.109999999</v>
      </c>
      <c r="R287" s="343">
        <v>12101828.656428577</v>
      </c>
      <c r="S287" s="338">
        <v>2</v>
      </c>
      <c r="T287" s="340">
        <v>5.9840502781523863E-2</v>
      </c>
      <c r="U287" s="340">
        <v>0.77356985920795485</v>
      </c>
      <c r="V287" s="340">
        <v>7.6146212742636665E-2</v>
      </c>
      <c r="W287" s="340">
        <v>0.74648749765681832</v>
      </c>
      <c r="X287" s="340">
        <v>7.4026455118536116E-2</v>
      </c>
      <c r="Y287" s="340">
        <v>0.56135605685040335</v>
      </c>
      <c r="Z287" s="340">
        <v>0.13821023763157902</v>
      </c>
      <c r="AA287" s="340">
        <v>0.78563179683468232</v>
      </c>
      <c r="AB287" s="340">
        <v>1.2985107802596645E-2</v>
      </c>
      <c r="AC287" s="344">
        <v>-1.822941936581683</v>
      </c>
      <c r="AD287" s="482">
        <v>0</v>
      </c>
      <c r="AE287" s="341" t="s">
        <v>2176</v>
      </c>
      <c r="AF287" s="341" t="s">
        <v>2112</v>
      </c>
      <c r="AG287" s="345" t="s">
        <v>719</v>
      </c>
      <c r="AH287" s="345" t="s">
        <v>2110</v>
      </c>
      <c r="AI287" s="345">
        <v>100</v>
      </c>
      <c r="AJ287" s="345">
        <v>100</v>
      </c>
      <c r="AK287" s="345">
        <v>100</v>
      </c>
      <c r="AL287" s="340">
        <v>0.01</v>
      </c>
      <c r="AM287" s="340">
        <v>0.2</v>
      </c>
      <c r="AN287" s="340" t="s">
        <v>64</v>
      </c>
      <c r="AO287" s="338" t="s">
        <v>1323</v>
      </c>
      <c r="AP287" s="341" t="s">
        <v>13</v>
      </c>
      <c r="AQ287" s="347" t="s">
        <v>668</v>
      </c>
      <c r="AR287" s="340">
        <v>2.6666666666666666E-3</v>
      </c>
      <c r="AS287" s="340">
        <v>2.6666666666666666E-3</v>
      </c>
      <c r="AT287" s="340"/>
      <c r="AW287" s="597"/>
      <c r="AX287" s="597"/>
      <c r="AY287" s="598"/>
      <c r="AZ287" s="598"/>
      <c r="BA287" s="598"/>
      <c r="BB287" s="599"/>
      <c r="BC287" s="598"/>
      <c r="BD287" s="598"/>
      <c r="BE287" s="598"/>
      <c r="BF287" s="598"/>
      <c r="BG287" s="599"/>
      <c r="BH287" s="599"/>
      <c r="BI287" s="600"/>
      <c r="BJ287" s="600"/>
      <c r="BK287" s="600"/>
      <c r="BL287" s="599"/>
      <c r="BM287" s="599"/>
      <c r="BN287" s="599"/>
      <c r="BO287" s="599"/>
      <c r="BP287" s="599"/>
      <c r="BQ287" s="599"/>
      <c r="BR287" s="599"/>
      <c r="BS287" s="599"/>
      <c r="BT287" s="602"/>
      <c r="BU287" s="603"/>
      <c r="BV287" s="601"/>
      <c r="BW287" s="604"/>
    </row>
    <row r="288" spans="2:75" ht="15.75" customHeight="1">
      <c r="B288" s="334" t="s">
        <v>924</v>
      </c>
      <c r="C288" s="335">
        <v>44489239000142</v>
      </c>
      <c r="D288" s="336" t="s">
        <v>13</v>
      </c>
      <c r="E288" s="336" t="s">
        <v>615</v>
      </c>
      <c r="F288" s="336" t="s">
        <v>619</v>
      </c>
      <c r="G288" s="337" t="s">
        <v>34</v>
      </c>
      <c r="H288" s="337" t="s">
        <v>1337</v>
      </c>
      <c r="I288" s="337" t="s">
        <v>34</v>
      </c>
      <c r="J288" s="337"/>
      <c r="K288" s="338" t="s">
        <v>48</v>
      </c>
      <c r="L288" s="339"/>
      <c r="M288" s="339" t="s">
        <v>1411</v>
      </c>
      <c r="N288" s="338">
        <v>644651</v>
      </c>
      <c r="O288" s="338" t="s">
        <v>1320</v>
      </c>
      <c r="P288" s="342">
        <v>44651</v>
      </c>
      <c r="Q288" s="343">
        <v>10435264.699999999</v>
      </c>
      <c r="R288" s="343" t="s">
        <v>1414</v>
      </c>
      <c r="S288" s="338">
        <v>2</v>
      </c>
      <c r="T288" s="340" t="s">
        <v>1414</v>
      </c>
      <c r="U288" s="340" t="s">
        <v>1414</v>
      </c>
      <c r="V288" s="340" t="s">
        <v>1414</v>
      </c>
      <c r="W288" s="340" t="s">
        <v>1414</v>
      </c>
      <c r="X288" s="340" t="s">
        <v>1414</v>
      </c>
      <c r="Y288" s="340" t="s">
        <v>1414</v>
      </c>
      <c r="Z288" s="340" t="s">
        <v>1414</v>
      </c>
      <c r="AA288" s="340" t="s">
        <v>1414</v>
      </c>
      <c r="AB288" s="340" t="s">
        <v>1414</v>
      </c>
      <c r="AC288" s="344" t="s">
        <v>1414</v>
      </c>
      <c r="AD288" s="482">
        <v>0</v>
      </c>
      <c r="AE288" s="341" t="s">
        <v>2229</v>
      </c>
      <c r="AF288" s="341" t="s">
        <v>2115</v>
      </c>
      <c r="AG288" s="345" t="s">
        <v>1428</v>
      </c>
      <c r="AH288" s="345" t="s">
        <v>2110</v>
      </c>
      <c r="AI288" s="345">
        <v>5000</v>
      </c>
      <c r="AJ288" s="345">
        <v>0</v>
      </c>
      <c r="AK288" s="345">
        <v>5000</v>
      </c>
      <c r="AL288" s="340">
        <v>0.02</v>
      </c>
      <c r="AM288" s="340">
        <v>0.2</v>
      </c>
      <c r="AN288" s="340" t="s">
        <v>64</v>
      </c>
      <c r="AO288" s="338" t="s">
        <v>1323</v>
      </c>
      <c r="AP288" s="341" t="s">
        <v>13</v>
      </c>
      <c r="AQ288" s="347" t="s">
        <v>668</v>
      </c>
      <c r="AR288" s="340">
        <v>3.3333333333333331E-3</v>
      </c>
      <c r="AS288" s="340">
        <v>3.3333333333333331E-3</v>
      </c>
      <c r="AT288" s="340"/>
      <c r="AW288" s="597"/>
      <c r="AX288" s="597"/>
      <c r="AY288" s="598"/>
      <c r="AZ288" s="598"/>
      <c r="BA288" s="598"/>
      <c r="BB288" s="599"/>
      <c r="BC288" s="598"/>
      <c r="BD288" s="598"/>
      <c r="BE288" s="598"/>
      <c r="BF288" s="598"/>
      <c r="BG288" s="599"/>
      <c r="BH288" s="599"/>
      <c r="BI288" s="600"/>
      <c r="BJ288" s="600"/>
      <c r="BK288" s="600"/>
      <c r="BL288" s="210"/>
      <c r="BM288" s="599"/>
      <c r="BN288" s="599"/>
      <c r="BO288" s="599"/>
      <c r="BP288" s="599"/>
      <c r="BQ288" s="599"/>
      <c r="BR288" s="599"/>
      <c r="BS288" s="599"/>
      <c r="BT288" s="602"/>
      <c r="BU288" s="603"/>
      <c r="BV288" s="601"/>
      <c r="BW288" s="604"/>
    </row>
    <row r="289" spans="2:75" ht="15.75" customHeight="1">
      <c r="B289" s="334" t="s">
        <v>981</v>
      </c>
      <c r="C289" s="335">
        <v>22504092000180</v>
      </c>
      <c r="D289" s="336" t="s">
        <v>13</v>
      </c>
      <c r="E289" s="336" t="s">
        <v>615</v>
      </c>
      <c r="F289" s="336" t="s">
        <v>619</v>
      </c>
      <c r="G289" s="337" t="s">
        <v>34</v>
      </c>
      <c r="H289" s="337" t="s">
        <v>1336</v>
      </c>
      <c r="I289" s="337" t="s">
        <v>34</v>
      </c>
      <c r="J289" s="337"/>
      <c r="K289" s="338" t="s">
        <v>48</v>
      </c>
      <c r="L289" s="339"/>
      <c r="M289" s="339" t="s">
        <v>1411</v>
      </c>
      <c r="N289" s="338">
        <v>402354</v>
      </c>
      <c r="O289" s="338" t="s">
        <v>1320</v>
      </c>
      <c r="P289" s="342">
        <v>42237</v>
      </c>
      <c r="Q289" s="343">
        <v>89777530.439999998</v>
      </c>
      <c r="R289" s="343">
        <v>113899150.89571418</v>
      </c>
      <c r="S289" s="338">
        <v>2</v>
      </c>
      <c r="T289" s="340">
        <v>8.5689926305503983E-2</v>
      </c>
      <c r="U289" s="340">
        <v>1.1077304024282917</v>
      </c>
      <c r="V289" s="340">
        <v>0.12512873229305388</v>
      </c>
      <c r="W289" s="340">
        <v>1.2266799738302698</v>
      </c>
      <c r="X289" s="340">
        <v>0.15087985010365013</v>
      </c>
      <c r="Y289" s="340">
        <v>1.1441493122525175</v>
      </c>
      <c r="Z289" s="340">
        <v>0.19463239011052447</v>
      </c>
      <c r="AA289" s="340">
        <v>1.1063536029245826</v>
      </c>
      <c r="AB289" s="340">
        <v>2.1639529309446223E-2</v>
      </c>
      <c r="AC289" s="344">
        <v>0.9707275082387633</v>
      </c>
      <c r="AD289" s="482">
        <v>0</v>
      </c>
      <c r="AE289" s="341" t="s">
        <v>2272</v>
      </c>
      <c r="AF289" s="341" t="s">
        <v>2112</v>
      </c>
      <c r="AG289" s="345" t="s">
        <v>719</v>
      </c>
      <c r="AH289" s="345" t="s">
        <v>2110</v>
      </c>
      <c r="AI289" s="345">
        <v>500</v>
      </c>
      <c r="AJ289" s="345">
        <v>500</v>
      </c>
      <c r="AK289" s="345">
        <v>500</v>
      </c>
      <c r="AL289" s="340">
        <v>1.4999999999999999E-2</v>
      </c>
      <c r="AM289" s="340">
        <v>0.2</v>
      </c>
      <c r="AN289" s="340" t="s">
        <v>64</v>
      </c>
      <c r="AO289" s="338" t="s">
        <v>1323</v>
      </c>
      <c r="AP289" s="341" t="s">
        <v>13</v>
      </c>
      <c r="AQ289" s="347" t="s">
        <v>664</v>
      </c>
      <c r="AR289" s="340">
        <v>2.9999999999999996E-3</v>
      </c>
      <c r="AS289" s="340">
        <v>2.9999999999999996E-3</v>
      </c>
      <c r="AT289" s="340"/>
      <c r="AW289" s="597"/>
      <c r="AX289" s="597"/>
      <c r="AY289" s="598"/>
      <c r="AZ289" s="598"/>
      <c r="BA289" s="598"/>
      <c r="BB289" s="599"/>
      <c r="BC289" s="598"/>
      <c r="BD289" s="598"/>
      <c r="BE289" s="598"/>
      <c r="BF289" s="598"/>
      <c r="BG289" s="599"/>
      <c r="BH289" s="599"/>
      <c r="BI289" s="600"/>
      <c r="BJ289" s="600"/>
      <c r="BK289" s="600"/>
      <c r="BL289" s="210"/>
      <c r="BM289" s="599"/>
      <c r="BN289" s="599"/>
      <c r="BO289" s="599"/>
      <c r="BP289" s="599"/>
      <c r="BQ289" s="599"/>
      <c r="BR289" s="599"/>
      <c r="BS289" s="599"/>
      <c r="BT289" s="602"/>
      <c r="BU289" s="603"/>
      <c r="BV289" s="601"/>
      <c r="BW289" s="604"/>
    </row>
    <row r="290" spans="2:75" ht="15.75" customHeight="1">
      <c r="B290" s="334" t="s">
        <v>1075</v>
      </c>
      <c r="C290" s="335">
        <v>18908578000106</v>
      </c>
      <c r="D290" s="336" t="s">
        <v>13</v>
      </c>
      <c r="E290" s="336" t="s">
        <v>615</v>
      </c>
      <c r="F290" s="336" t="s">
        <v>619</v>
      </c>
      <c r="G290" s="337" t="s">
        <v>34</v>
      </c>
      <c r="H290" s="337" t="s">
        <v>1336</v>
      </c>
      <c r="I290" s="337" t="s">
        <v>34</v>
      </c>
      <c r="J290" s="337"/>
      <c r="K290" s="338" t="s">
        <v>48</v>
      </c>
      <c r="L290" s="339"/>
      <c r="M290" s="339" t="s">
        <v>34</v>
      </c>
      <c r="N290" s="338">
        <v>354341</v>
      </c>
      <c r="O290" s="338" t="s">
        <v>1320</v>
      </c>
      <c r="P290" s="342">
        <v>41607</v>
      </c>
      <c r="Q290" s="343">
        <v>23131314.260000002</v>
      </c>
      <c r="R290" s="343">
        <v>42049778.428730175</v>
      </c>
      <c r="S290" s="338">
        <v>2</v>
      </c>
      <c r="T290" s="340">
        <v>1.5887572846261966E-2</v>
      </c>
      <c r="U290" s="340">
        <v>0.20538175514183105</v>
      </c>
      <c r="V290" s="340">
        <v>-2.203359333553101E-2</v>
      </c>
      <c r="W290" s="340">
        <v>-0.21600288919187244</v>
      </c>
      <c r="X290" s="340">
        <v>-4.4191237933379868E-2</v>
      </c>
      <c r="Y290" s="340">
        <v>-0.33511018505340323</v>
      </c>
      <c r="Z290" s="340">
        <v>-3.4977483648334751E-2</v>
      </c>
      <c r="AA290" s="340">
        <v>-0.19882335634678266</v>
      </c>
      <c r="AB290" s="340">
        <v>3.8629652801593251E-2</v>
      </c>
      <c r="AC290" s="344">
        <v>-3.0724369198713717</v>
      </c>
      <c r="AD290" s="482">
        <v>0</v>
      </c>
      <c r="AE290" s="341" t="s">
        <v>2125</v>
      </c>
      <c r="AF290" s="341" t="s">
        <v>736</v>
      </c>
      <c r="AG290" s="345" t="s">
        <v>736</v>
      </c>
      <c r="AH290" s="345" t="s">
        <v>2110</v>
      </c>
      <c r="AI290" s="345">
        <v>500</v>
      </c>
      <c r="AJ290" s="345">
        <v>100</v>
      </c>
      <c r="AK290" s="345">
        <v>100</v>
      </c>
      <c r="AL290" s="340">
        <v>1.4999999999999999E-2</v>
      </c>
      <c r="AM290" s="340">
        <v>0.2</v>
      </c>
      <c r="AN290" s="340" t="s">
        <v>64</v>
      </c>
      <c r="AO290" s="338" t="s">
        <v>1323</v>
      </c>
      <c r="AP290" s="341" t="s">
        <v>13</v>
      </c>
      <c r="AQ290" s="347" t="s">
        <v>664</v>
      </c>
      <c r="AR290" s="340">
        <v>5.2499999999999995E-3</v>
      </c>
      <c r="AS290" s="340">
        <v>5.2499999999999995E-3</v>
      </c>
      <c r="AT290" s="340"/>
      <c r="AW290" s="597"/>
      <c r="AX290" s="597"/>
      <c r="AY290" s="598"/>
      <c r="AZ290" s="598"/>
      <c r="BA290" s="598"/>
      <c r="BB290" s="599"/>
      <c r="BC290" s="598"/>
      <c r="BD290" s="598"/>
      <c r="BE290" s="598"/>
      <c r="BF290" s="598"/>
      <c r="BG290" s="599"/>
      <c r="BH290" s="599"/>
      <c r="BI290" s="600"/>
      <c r="BJ290" s="600"/>
      <c r="BK290" s="600"/>
      <c r="BL290" s="210"/>
      <c r="BM290" s="599"/>
      <c r="BN290" s="599"/>
      <c r="BO290" s="599"/>
      <c r="BP290" s="599"/>
      <c r="BQ290" s="599"/>
      <c r="BR290" s="599"/>
      <c r="BS290" s="599"/>
      <c r="BT290" s="602"/>
      <c r="BU290" s="603"/>
      <c r="BV290" s="601"/>
      <c r="BW290" s="604"/>
    </row>
    <row r="291" spans="2:75" ht="15.75" customHeight="1">
      <c r="B291" s="334" t="s">
        <v>863</v>
      </c>
      <c r="C291" s="335">
        <v>32743215000199</v>
      </c>
      <c r="D291" s="336" t="s">
        <v>14</v>
      </c>
      <c r="E291" s="336" t="s">
        <v>607</v>
      </c>
      <c r="F291" s="336" t="s">
        <v>672</v>
      </c>
      <c r="G291" s="337"/>
      <c r="H291" s="337" t="s">
        <v>34</v>
      </c>
      <c r="I291" s="337" t="s">
        <v>34</v>
      </c>
      <c r="J291" s="337" t="s">
        <v>608</v>
      </c>
      <c r="K291" s="338" t="s">
        <v>48</v>
      </c>
      <c r="L291" s="339"/>
      <c r="M291" s="339" t="s">
        <v>1411</v>
      </c>
      <c r="N291" s="338">
        <v>490164</v>
      </c>
      <c r="O291" s="338" t="s">
        <v>1320</v>
      </c>
      <c r="P291" s="342">
        <v>43539</v>
      </c>
      <c r="Q291" s="343">
        <v>83480351.019999996</v>
      </c>
      <c r="R291" s="343">
        <v>74340752.937341288</v>
      </c>
      <c r="S291" s="338">
        <v>2</v>
      </c>
      <c r="T291" s="340">
        <v>3.5936361578431164E-2</v>
      </c>
      <c r="U291" s="340">
        <v>0.46455636023259417</v>
      </c>
      <c r="V291" s="340">
        <v>-7.3502711981270674E-2</v>
      </c>
      <c r="W291" s="340">
        <v>-0.72057235102863859</v>
      </c>
      <c r="X291" s="340">
        <v>7.4403358341049941E-2</v>
      </c>
      <c r="Y291" s="340">
        <v>0.5642141824551723</v>
      </c>
      <c r="Z291" s="340">
        <v>9.0583606064500666E-2</v>
      </c>
      <c r="AA291" s="340">
        <v>0.51490658301247605</v>
      </c>
      <c r="AB291" s="340">
        <v>0.20197253627279324</v>
      </c>
      <c r="AC291" s="344">
        <v>-0.75799125467858008</v>
      </c>
      <c r="AD291" s="482">
        <v>42427783000134</v>
      </c>
      <c r="AE291" s="341" t="s">
        <v>2141</v>
      </c>
      <c r="AF291" s="341" t="s">
        <v>2106</v>
      </c>
      <c r="AG291" s="345" t="s">
        <v>1427</v>
      </c>
      <c r="AH291" s="345" t="s">
        <v>2110</v>
      </c>
      <c r="AI291" s="345">
        <v>500</v>
      </c>
      <c r="AJ291" s="345">
        <v>500</v>
      </c>
      <c r="AK291" s="345">
        <v>500</v>
      </c>
      <c r="AL291" s="340">
        <v>1E-3</v>
      </c>
      <c r="AM291" s="340" t="s">
        <v>34</v>
      </c>
      <c r="AN291" s="340" t="s">
        <v>666</v>
      </c>
      <c r="AO291" s="338" t="s">
        <v>1323</v>
      </c>
      <c r="AP291" s="341" t="s">
        <v>716</v>
      </c>
      <c r="AQ291" s="347" t="s">
        <v>697</v>
      </c>
      <c r="AR291" s="340">
        <v>3.5E-4</v>
      </c>
      <c r="AS291" s="340">
        <v>3.5E-4</v>
      </c>
      <c r="AT291" s="340"/>
      <c r="AW291" s="597"/>
      <c r="AX291" s="597"/>
      <c r="AY291" s="598"/>
      <c r="AZ291" s="598"/>
      <c r="BA291" s="598"/>
      <c r="BB291" s="599"/>
      <c r="BC291" s="598"/>
      <c r="BD291" s="598"/>
      <c r="BE291" s="598"/>
      <c r="BF291" s="598"/>
      <c r="BG291" s="599"/>
      <c r="BH291" s="599"/>
      <c r="BI291" s="600"/>
      <c r="BJ291" s="600"/>
      <c r="BK291" s="600"/>
      <c r="BL291" s="210"/>
      <c r="BM291" s="599"/>
      <c r="BN291" s="599"/>
      <c r="BO291" s="599"/>
      <c r="BP291" s="599"/>
      <c r="BQ291" s="599"/>
      <c r="BR291" s="599"/>
      <c r="BS291" s="599"/>
      <c r="BT291" s="602"/>
      <c r="BU291" s="603"/>
      <c r="BV291" s="601"/>
      <c r="BW291" s="604"/>
    </row>
    <row r="292" spans="2:75" ht="15.75" customHeight="1">
      <c r="B292" s="334" t="s">
        <v>154</v>
      </c>
      <c r="C292" s="335">
        <v>36499594000174</v>
      </c>
      <c r="D292" s="336" t="s">
        <v>14</v>
      </c>
      <c r="E292" s="336" t="s">
        <v>607</v>
      </c>
      <c r="F292" s="336" t="s">
        <v>672</v>
      </c>
      <c r="G292" s="337"/>
      <c r="H292" s="337" t="s">
        <v>34</v>
      </c>
      <c r="I292" s="337" t="s">
        <v>34</v>
      </c>
      <c r="J292" s="337" t="s">
        <v>611</v>
      </c>
      <c r="K292" s="338" t="s">
        <v>48</v>
      </c>
      <c r="L292" s="339"/>
      <c r="M292" s="339" t="s">
        <v>1411</v>
      </c>
      <c r="N292" s="338">
        <v>533718</v>
      </c>
      <c r="O292" s="338" t="s">
        <v>1320</v>
      </c>
      <c r="P292" s="342">
        <v>43923</v>
      </c>
      <c r="Q292" s="343">
        <v>415457333.77999997</v>
      </c>
      <c r="R292" s="343">
        <v>370490083.31404734</v>
      </c>
      <c r="S292" s="338">
        <v>2</v>
      </c>
      <c r="T292" s="340">
        <v>-0.11921526975553864</v>
      </c>
      <c r="U292" s="340">
        <v>-1.5411190607292877</v>
      </c>
      <c r="V292" s="340">
        <v>-4.9190664195650546E-2</v>
      </c>
      <c r="W292" s="340">
        <v>-0.48223298967733447</v>
      </c>
      <c r="X292" s="340">
        <v>0.25001472643557832</v>
      </c>
      <c r="Y292" s="340">
        <v>1.8959070883736775</v>
      </c>
      <c r="Z292" s="340" t="s">
        <v>1414</v>
      </c>
      <c r="AA292" s="340" t="s">
        <v>1414</v>
      </c>
      <c r="AB292" s="340">
        <v>0.211479762437913</v>
      </c>
      <c r="AC292" s="344">
        <v>-0.59216837657162114</v>
      </c>
      <c r="AD292" s="482">
        <v>0</v>
      </c>
      <c r="AE292" s="341" t="s">
        <v>2141</v>
      </c>
      <c r="AF292" s="341" t="s">
        <v>2106</v>
      </c>
      <c r="AG292" s="345" t="s">
        <v>1427</v>
      </c>
      <c r="AH292" s="345" t="s">
        <v>2110</v>
      </c>
      <c r="AI292" s="345">
        <v>500</v>
      </c>
      <c r="AJ292" s="345">
        <v>100</v>
      </c>
      <c r="AK292" s="345">
        <v>100</v>
      </c>
      <c r="AL292" s="340">
        <v>2E-3</v>
      </c>
      <c r="AM292" s="340" t="s">
        <v>34</v>
      </c>
      <c r="AN292" s="340" t="s">
        <v>2119</v>
      </c>
      <c r="AO292" s="338" t="s">
        <v>1323</v>
      </c>
      <c r="AP292" s="341" t="s">
        <v>13</v>
      </c>
      <c r="AQ292" s="347" t="s">
        <v>668</v>
      </c>
      <c r="AR292" s="340">
        <v>6.9999999999999999E-4</v>
      </c>
      <c r="AS292" s="340">
        <v>6.9999999999999999E-4</v>
      </c>
      <c r="AT292" s="340"/>
      <c r="AW292" s="597"/>
      <c r="AX292" s="597"/>
      <c r="AY292" s="598"/>
      <c r="AZ292" s="598"/>
      <c r="BA292" s="598"/>
      <c r="BB292" s="599"/>
      <c r="BC292" s="598"/>
      <c r="BD292" s="598"/>
      <c r="BE292" s="598"/>
      <c r="BF292" s="598"/>
      <c r="BG292" s="599"/>
      <c r="BH292" s="599"/>
      <c r="BI292" s="600"/>
      <c r="BJ292" s="600"/>
      <c r="BK292" s="600"/>
      <c r="BL292" s="210"/>
      <c r="BM292" s="599"/>
      <c r="BN292" s="599"/>
      <c r="BO292" s="599"/>
      <c r="BP292" s="599"/>
      <c r="BQ292" s="599"/>
      <c r="BR292" s="599"/>
      <c r="BS292" s="599"/>
      <c r="BT292" s="602"/>
      <c r="BU292" s="603"/>
      <c r="BV292" s="601"/>
      <c r="BW292" s="604"/>
    </row>
    <row r="293" spans="2:75" ht="15.75" customHeight="1">
      <c r="B293" s="334" t="s">
        <v>867</v>
      </c>
      <c r="C293" s="335">
        <v>43140671000160</v>
      </c>
      <c r="D293" s="336" t="s">
        <v>11</v>
      </c>
      <c r="E293" s="336" t="s">
        <v>661</v>
      </c>
      <c r="F293" s="336" t="s">
        <v>672</v>
      </c>
      <c r="G293" s="337" t="s">
        <v>865</v>
      </c>
      <c r="H293" s="337" t="s">
        <v>34</v>
      </c>
      <c r="I293" s="337"/>
      <c r="J293" s="337" t="s">
        <v>608</v>
      </c>
      <c r="K293" s="338" t="s">
        <v>48</v>
      </c>
      <c r="L293" s="339"/>
      <c r="M293" s="339" t="s">
        <v>1411</v>
      </c>
      <c r="N293" s="338">
        <v>631264</v>
      </c>
      <c r="O293" s="338" t="s">
        <v>1320</v>
      </c>
      <c r="P293" s="342">
        <v>44558</v>
      </c>
      <c r="Q293" s="343">
        <v>143180143.41</v>
      </c>
      <c r="R293" s="343" t="s">
        <v>1414</v>
      </c>
      <c r="S293" s="338">
        <v>2</v>
      </c>
      <c r="T293" s="340">
        <v>4.225253185511435E-2</v>
      </c>
      <c r="U293" s="340">
        <v>0.5462067261980329</v>
      </c>
      <c r="V293" s="340" t="s">
        <v>1414</v>
      </c>
      <c r="W293" s="340" t="s">
        <v>1414</v>
      </c>
      <c r="X293" s="340" t="s">
        <v>1414</v>
      </c>
      <c r="Y293" s="340" t="s">
        <v>1414</v>
      </c>
      <c r="Z293" s="340" t="s">
        <v>1414</v>
      </c>
      <c r="AA293" s="340" t="s">
        <v>1414</v>
      </c>
      <c r="AB293" s="340" t="s">
        <v>1414</v>
      </c>
      <c r="AC293" s="344" t="s">
        <v>1414</v>
      </c>
      <c r="AD293" s="482">
        <v>0</v>
      </c>
      <c r="AE293" s="341" t="s">
        <v>2141</v>
      </c>
      <c r="AF293" s="341" t="s">
        <v>2106</v>
      </c>
      <c r="AG293" s="345" t="s">
        <v>1427</v>
      </c>
      <c r="AH293" s="345" t="s">
        <v>2110</v>
      </c>
      <c r="AI293" s="345">
        <v>3000</v>
      </c>
      <c r="AJ293" s="345">
        <v>1000</v>
      </c>
      <c r="AK293" s="345">
        <v>1000</v>
      </c>
      <c r="AL293" s="340">
        <v>2E-3</v>
      </c>
      <c r="AM293" s="340" t="s">
        <v>34</v>
      </c>
      <c r="AN293" s="340" t="s">
        <v>633</v>
      </c>
      <c r="AO293" s="338" t="s">
        <v>1323</v>
      </c>
      <c r="AP293" s="341" t="s">
        <v>11</v>
      </c>
      <c r="AQ293" s="347" t="s">
        <v>680</v>
      </c>
      <c r="AR293" s="340">
        <v>6.9999999999999999E-4</v>
      </c>
      <c r="AS293" s="340">
        <v>6.9999999999999999E-4</v>
      </c>
      <c r="AT293" s="340"/>
      <c r="AW293" s="597"/>
      <c r="AX293" s="597"/>
      <c r="AY293" s="598"/>
      <c r="AZ293" s="598"/>
      <c r="BA293" s="598"/>
      <c r="BB293" s="599"/>
      <c r="BC293" s="598"/>
      <c r="BD293" s="598"/>
      <c r="BE293" s="598"/>
      <c r="BF293" s="598"/>
      <c r="BG293" s="599"/>
      <c r="BH293" s="599"/>
      <c r="BI293" s="600"/>
      <c r="BJ293" s="600"/>
      <c r="BK293" s="600"/>
      <c r="BL293" s="210"/>
      <c r="BM293" s="599"/>
      <c r="BN293" s="599"/>
      <c r="BO293" s="599"/>
      <c r="BP293" s="599"/>
      <c r="BQ293" s="599"/>
      <c r="BR293" s="599"/>
      <c r="BS293" s="599"/>
      <c r="BT293" s="602"/>
      <c r="BU293" s="603"/>
      <c r="BV293" s="601"/>
      <c r="BW293" s="604"/>
    </row>
    <row r="294" spans="2:75" ht="15.75" customHeight="1">
      <c r="B294" s="334" t="s">
        <v>1384</v>
      </c>
      <c r="C294" s="335">
        <v>16892116000112</v>
      </c>
      <c r="D294" s="336" t="s">
        <v>11</v>
      </c>
      <c r="E294" s="336" t="s">
        <v>621</v>
      </c>
      <c r="F294" s="336" t="s">
        <v>672</v>
      </c>
      <c r="G294" s="337" t="s">
        <v>738</v>
      </c>
      <c r="H294" s="337" t="s">
        <v>34</v>
      </c>
      <c r="I294" s="337"/>
      <c r="J294" s="337" t="s">
        <v>608</v>
      </c>
      <c r="K294" s="338" t="s">
        <v>48</v>
      </c>
      <c r="L294" s="339"/>
      <c r="M294" s="339" t="s">
        <v>1411</v>
      </c>
      <c r="N294" s="338">
        <v>329355</v>
      </c>
      <c r="O294" s="338" t="s">
        <v>1320</v>
      </c>
      <c r="P294" s="342">
        <v>41332</v>
      </c>
      <c r="Q294" s="343">
        <v>26422984.280000001</v>
      </c>
      <c r="R294" s="343">
        <v>96552052.144722253</v>
      </c>
      <c r="S294" s="338">
        <v>2</v>
      </c>
      <c r="T294" s="340">
        <v>7.1167943341137185E-2</v>
      </c>
      <c r="U294" s="340">
        <v>0.92000189422742074</v>
      </c>
      <c r="V294" s="340">
        <v>7.5889569585004368E-2</v>
      </c>
      <c r="W294" s="340">
        <v>0.74397153656523785</v>
      </c>
      <c r="X294" s="340">
        <v>8.9314119764022815E-2</v>
      </c>
      <c r="Y294" s="340">
        <v>0.67728519502269513</v>
      </c>
      <c r="Z294" s="340">
        <v>0.19082040097068731</v>
      </c>
      <c r="AA294" s="340">
        <v>1.0846850208516126</v>
      </c>
      <c r="AB294" s="340">
        <v>3.5488753975560609E-2</v>
      </c>
      <c r="AC294" s="344">
        <v>-0.65840858069880592</v>
      </c>
      <c r="AD294" s="482">
        <v>0</v>
      </c>
      <c r="AE294" s="341" t="s">
        <v>2286</v>
      </c>
      <c r="AF294" s="341" t="s">
        <v>2112</v>
      </c>
      <c r="AG294" s="345" t="s">
        <v>719</v>
      </c>
      <c r="AH294" s="345" t="s">
        <v>2110</v>
      </c>
      <c r="AI294" s="345">
        <v>5000</v>
      </c>
      <c r="AJ294" s="345">
        <v>2500</v>
      </c>
      <c r="AK294" s="345">
        <v>2500</v>
      </c>
      <c r="AL294" s="340">
        <v>2.5000000000000001E-3</v>
      </c>
      <c r="AM294" s="340">
        <v>0.2</v>
      </c>
      <c r="AN294" s="340" t="s">
        <v>636</v>
      </c>
      <c r="AO294" s="338" t="s">
        <v>1323</v>
      </c>
      <c r="AP294" s="341" t="s">
        <v>11</v>
      </c>
      <c r="AQ294" s="347" t="s">
        <v>680</v>
      </c>
      <c r="AR294" s="340">
        <v>8.3333333333333328E-4</v>
      </c>
      <c r="AS294" s="340">
        <v>8.3333333333333328E-4</v>
      </c>
      <c r="AT294" s="340"/>
      <c r="AW294" s="597"/>
      <c r="AX294" s="597"/>
      <c r="AY294" s="598"/>
      <c r="AZ294" s="598"/>
      <c r="BA294" s="598"/>
      <c r="BB294" s="599"/>
      <c r="BC294" s="598"/>
      <c r="BD294" s="598"/>
      <c r="BE294" s="598"/>
      <c r="BF294" s="598"/>
      <c r="BG294" s="599"/>
      <c r="BH294" s="599"/>
      <c r="BI294" s="600"/>
      <c r="BJ294" s="600"/>
      <c r="BK294" s="600"/>
      <c r="BL294" s="210"/>
      <c r="BM294" s="599"/>
      <c r="BN294" s="599"/>
      <c r="BO294" s="599"/>
      <c r="BP294" s="599"/>
      <c r="BQ294" s="599"/>
      <c r="BR294" s="599"/>
      <c r="BS294" s="599"/>
      <c r="BT294" s="602"/>
      <c r="BU294" s="603"/>
      <c r="BV294" s="601"/>
      <c r="BW294" s="604"/>
    </row>
    <row r="295" spans="2:75" ht="15.75" customHeight="1">
      <c r="B295" s="334" t="s">
        <v>1704</v>
      </c>
      <c r="C295" s="335">
        <v>33796273000143</v>
      </c>
      <c r="D295" s="336" t="s">
        <v>11</v>
      </c>
      <c r="E295" s="336" t="s">
        <v>621</v>
      </c>
      <c r="F295" s="336" t="s">
        <v>672</v>
      </c>
      <c r="G295" s="337" t="s">
        <v>738</v>
      </c>
      <c r="H295" s="337" t="s">
        <v>34</v>
      </c>
      <c r="I295" s="337" t="s">
        <v>34</v>
      </c>
      <c r="J295" s="337" t="s">
        <v>608</v>
      </c>
      <c r="K295" s="338" t="s">
        <v>48</v>
      </c>
      <c r="L295" s="339"/>
      <c r="M295" s="339"/>
      <c r="N295" s="338">
        <v>527971</v>
      </c>
      <c r="O295" s="338" t="s">
        <v>1320</v>
      </c>
      <c r="P295" s="342">
        <v>43889</v>
      </c>
      <c r="Q295" s="343">
        <v>208466102.31999999</v>
      </c>
      <c r="R295" s="343">
        <v>205754798.08218238</v>
      </c>
      <c r="S295" s="338">
        <v>2</v>
      </c>
      <c r="T295" s="340">
        <v>8.0472648666306323E-2</v>
      </c>
      <c r="U295" s="340">
        <v>0.90514939309116915</v>
      </c>
      <c r="V295" s="340">
        <v>8.4541275100216806E-2</v>
      </c>
      <c r="W295" s="340">
        <v>0.77589517165902777</v>
      </c>
      <c r="X295" s="340">
        <v>0.14738683336452318</v>
      </c>
      <c r="Y295" s="340">
        <v>1.0363933271328243</v>
      </c>
      <c r="Z295" s="340" t="s">
        <v>1414</v>
      </c>
      <c r="AA295" s="340" t="s">
        <v>1414</v>
      </c>
      <c r="AB295" s="340">
        <v>2.0140468910568286E-2</v>
      </c>
      <c r="AC295" s="344">
        <v>-1.0959173113838703</v>
      </c>
      <c r="AD295" s="482">
        <v>0</v>
      </c>
      <c r="AE295" s="341" t="s">
        <v>2429</v>
      </c>
      <c r="AF295" s="341" t="s">
        <v>2115</v>
      </c>
      <c r="AG295" s="345" t="s">
        <v>1428</v>
      </c>
      <c r="AH295" s="345" t="s">
        <v>2116</v>
      </c>
      <c r="AI295" s="345">
        <v>0</v>
      </c>
      <c r="AJ295" s="345">
        <v>0</v>
      </c>
      <c r="AK295" s="345">
        <v>0</v>
      </c>
      <c r="AL295" s="340">
        <v>0.01</v>
      </c>
      <c r="AM295" s="340">
        <v>0.2</v>
      </c>
      <c r="AN295" s="340" t="s">
        <v>635</v>
      </c>
      <c r="AO295" s="338" t="s">
        <v>1320</v>
      </c>
      <c r="AP295" s="341" t="s">
        <v>13</v>
      </c>
      <c r="AQ295" s="347" t="s">
        <v>2430</v>
      </c>
      <c r="AR295" s="340" t="s">
        <v>34</v>
      </c>
      <c r="AS295" s="340" t="s">
        <v>34</v>
      </c>
      <c r="AT295" s="340"/>
      <c r="AW295" s="597"/>
      <c r="AX295" s="597"/>
      <c r="AY295" s="598"/>
      <c r="AZ295" s="598"/>
      <c r="BA295" s="598"/>
      <c r="BB295" s="599"/>
      <c r="BC295" s="598"/>
      <c r="BD295" s="598"/>
      <c r="BE295" s="598"/>
      <c r="BF295" s="598"/>
      <c r="BG295" s="599"/>
      <c r="BH295" s="599"/>
      <c r="BI295" s="600"/>
      <c r="BJ295" s="600"/>
      <c r="BK295" s="600"/>
      <c r="BL295" s="210"/>
      <c r="BM295" s="599"/>
      <c r="BN295" s="599"/>
      <c r="BO295" s="599"/>
      <c r="BP295" s="599"/>
      <c r="BQ295" s="599"/>
      <c r="BR295" s="599"/>
      <c r="BS295" s="599"/>
      <c r="BT295" s="602"/>
      <c r="BU295" s="603"/>
      <c r="BV295" s="601"/>
      <c r="BW295" s="604"/>
    </row>
    <row r="296" spans="2:75" ht="15.75" customHeight="1">
      <c r="B296" s="334" t="s">
        <v>191</v>
      </c>
      <c r="C296" s="335">
        <v>37532896000160</v>
      </c>
      <c r="D296" s="336" t="s">
        <v>14</v>
      </c>
      <c r="E296" s="336" t="s">
        <v>607</v>
      </c>
      <c r="F296" s="336"/>
      <c r="G296" s="337"/>
      <c r="H296" s="337" t="s">
        <v>34</v>
      </c>
      <c r="I296" s="337" t="s">
        <v>34</v>
      </c>
      <c r="J296" s="337" t="s">
        <v>608</v>
      </c>
      <c r="K296" s="338" t="s">
        <v>48</v>
      </c>
      <c r="L296" s="339"/>
      <c r="M296" s="339" t="s">
        <v>1411</v>
      </c>
      <c r="N296" s="338">
        <v>547409</v>
      </c>
      <c r="O296" s="338" t="s">
        <v>1320</v>
      </c>
      <c r="P296" s="342">
        <v>44050</v>
      </c>
      <c r="Q296" s="343">
        <v>11024623.67</v>
      </c>
      <c r="R296" s="343">
        <v>12291953.680595241</v>
      </c>
      <c r="S296" s="338">
        <v>2</v>
      </c>
      <c r="T296" s="340">
        <v>-0.13886914437638875</v>
      </c>
      <c r="U296" s="340">
        <v>-1.7951885340231524</v>
      </c>
      <c r="V296" s="340">
        <v>-0.39544245286859059</v>
      </c>
      <c r="W296" s="340">
        <v>-3.8766582929982114</v>
      </c>
      <c r="X296" s="340">
        <v>-0.31127514236123033</v>
      </c>
      <c r="Y296" s="340">
        <v>-2.3604559509387411</v>
      </c>
      <c r="Z296" s="340" t="s">
        <v>1414</v>
      </c>
      <c r="AA296" s="340" t="s">
        <v>1414</v>
      </c>
      <c r="AB296" s="340">
        <v>0.28275589710498711</v>
      </c>
      <c r="AC296" s="344">
        <v>-1.9804122488114342</v>
      </c>
      <c r="AD296" s="482">
        <v>0</v>
      </c>
      <c r="AE296" s="341" t="s">
        <v>2229</v>
      </c>
      <c r="AF296" s="341" t="s">
        <v>2115</v>
      </c>
      <c r="AG296" s="345" t="s">
        <v>1428</v>
      </c>
      <c r="AH296" s="345" t="s">
        <v>2107</v>
      </c>
      <c r="AI296" s="345">
        <v>5000</v>
      </c>
      <c r="AJ296" s="345">
        <v>1000</v>
      </c>
      <c r="AK296" s="345">
        <v>5000</v>
      </c>
      <c r="AL296" s="340">
        <v>0.02</v>
      </c>
      <c r="AM296" s="340">
        <v>0.2</v>
      </c>
      <c r="AN296" s="340" t="s">
        <v>34</v>
      </c>
      <c r="AO296" s="338" t="s">
        <v>1323</v>
      </c>
      <c r="AP296" s="341" t="s">
        <v>716</v>
      </c>
      <c r="AQ296" s="347" t="s">
        <v>665</v>
      </c>
      <c r="AR296" s="340">
        <v>2.6666666666666666E-3</v>
      </c>
      <c r="AS296" s="340">
        <v>2.6666666666666666E-3</v>
      </c>
      <c r="AT296" s="340"/>
      <c r="AW296" s="597"/>
      <c r="AX296" s="597"/>
      <c r="AY296" s="598"/>
      <c r="AZ296" s="598"/>
      <c r="BA296" s="598"/>
      <c r="BB296" s="599"/>
      <c r="BC296" s="598"/>
      <c r="BD296" s="598"/>
      <c r="BE296" s="598"/>
      <c r="BF296" s="598"/>
      <c r="BG296" s="599"/>
      <c r="BH296" s="599"/>
      <c r="BI296" s="600"/>
      <c r="BJ296" s="600"/>
      <c r="BK296" s="600"/>
      <c r="BL296" s="210"/>
      <c r="BM296" s="599"/>
      <c r="BN296" s="599"/>
      <c r="BO296" s="599"/>
      <c r="BP296" s="599"/>
      <c r="BQ296" s="599"/>
      <c r="BR296" s="599"/>
      <c r="BS296" s="599"/>
      <c r="BT296" s="602"/>
      <c r="BU296" s="603"/>
      <c r="BV296" s="601"/>
      <c r="BW296" s="604"/>
    </row>
    <row r="297" spans="2:75" ht="15.75" customHeight="1">
      <c r="B297" s="334" t="s">
        <v>1186</v>
      </c>
      <c r="C297" s="335">
        <v>35726822000139</v>
      </c>
      <c r="D297" s="336" t="s">
        <v>14</v>
      </c>
      <c r="E297" s="336" t="s">
        <v>607</v>
      </c>
      <c r="F297" s="336"/>
      <c r="G297" s="337"/>
      <c r="H297" s="337" t="s">
        <v>34</v>
      </c>
      <c r="I297" s="337" t="s">
        <v>34</v>
      </c>
      <c r="J297" s="337" t="s">
        <v>608</v>
      </c>
      <c r="K297" s="338" t="s">
        <v>48</v>
      </c>
      <c r="L297" s="339"/>
      <c r="M297" s="339" t="s">
        <v>1411</v>
      </c>
      <c r="N297" s="338">
        <v>528854</v>
      </c>
      <c r="O297" s="338" t="s">
        <v>1320</v>
      </c>
      <c r="P297" s="342">
        <v>43892</v>
      </c>
      <c r="Q297" s="343">
        <v>8736896.9499999993</v>
      </c>
      <c r="R297" s="343">
        <v>10135274.986468244</v>
      </c>
      <c r="S297" s="338">
        <v>2</v>
      </c>
      <c r="T297" s="340">
        <v>5.0928716915881411E-2</v>
      </c>
      <c r="U297" s="340">
        <v>0.65836546390823802</v>
      </c>
      <c r="V297" s="340">
        <v>-7.2788039290268447E-2</v>
      </c>
      <c r="W297" s="340">
        <v>-0.71356616898051695</v>
      </c>
      <c r="X297" s="340">
        <v>0.10488864237626427</v>
      </c>
      <c r="Y297" s="340">
        <v>0.79538962926766421</v>
      </c>
      <c r="Z297" s="340" t="s">
        <v>1414</v>
      </c>
      <c r="AA297" s="340" t="s">
        <v>1414</v>
      </c>
      <c r="AB297" s="340">
        <v>0.19821249094598095</v>
      </c>
      <c r="AC297" s="344">
        <v>-0.77235929403745907</v>
      </c>
      <c r="AD297" s="482">
        <v>0</v>
      </c>
      <c r="AE297" s="341" t="s">
        <v>2391</v>
      </c>
      <c r="AF297" s="341" t="s">
        <v>2106</v>
      </c>
      <c r="AG297" s="345" t="s">
        <v>1427</v>
      </c>
      <c r="AH297" s="345" t="s">
        <v>2110</v>
      </c>
      <c r="AI297" s="345">
        <v>500</v>
      </c>
      <c r="AJ297" s="345">
        <v>100</v>
      </c>
      <c r="AK297" s="345">
        <v>100</v>
      </c>
      <c r="AL297" s="340">
        <v>1.4999999999999999E-2</v>
      </c>
      <c r="AM297" s="340">
        <v>0.2</v>
      </c>
      <c r="AN297" s="340" t="s">
        <v>2124</v>
      </c>
      <c r="AO297" s="338" t="s">
        <v>1323</v>
      </c>
      <c r="AP297" s="341" t="s">
        <v>716</v>
      </c>
      <c r="AQ297" s="347" t="s">
        <v>659</v>
      </c>
      <c r="AR297" s="340">
        <v>1E-3</v>
      </c>
      <c r="AS297" s="340">
        <v>1E-3</v>
      </c>
      <c r="AT297" s="340"/>
      <c r="AW297" s="597"/>
      <c r="AX297" s="597"/>
      <c r="AY297" s="598"/>
      <c r="AZ297" s="598"/>
      <c r="BA297" s="598"/>
      <c r="BB297" s="599"/>
      <c r="BC297" s="598"/>
      <c r="BD297" s="598"/>
      <c r="BE297" s="598"/>
      <c r="BF297" s="598"/>
      <c r="BG297" s="599"/>
      <c r="BH297" s="599"/>
      <c r="BI297" s="600"/>
      <c r="BJ297" s="600"/>
      <c r="BK297" s="600"/>
      <c r="BL297" s="599"/>
      <c r="BM297" s="599"/>
      <c r="BN297" s="599"/>
      <c r="BO297" s="599"/>
      <c r="BP297" s="599"/>
      <c r="BQ297" s="599"/>
      <c r="BR297" s="599"/>
      <c r="BS297" s="599"/>
      <c r="BT297" s="602"/>
      <c r="BU297" s="603"/>
      <c r="BV297" s="601"/>
      <c r="BW297" s="604"/>
    </row>
    <row r="298" spans="2:75" ht="15.75" customHeight="1">
      <c r="B298" s="334" t="s">
        <v>550</v>
      </c>
      <c r="C298" s="335">
        <v>20077065000142</v>
      </c>
      <c r="D298" s="336" t="s">
        <v>14</v>
      </c>
      <c r="E298" s="336" t="s">
        <v>15</v>
      </c>
      <c r="F298" s="336" t="s">
        <v>17</v>
      </c>
      <c r="G298" s="337"/>
      <c r="H298" s="337" t="s">
        <v>34</v>
      </c>
      <c r="I298" s="337" t="s">
        <v>34</v>
      </c>
      <c r="J298" s="337" t="s">
        <v>611</v>
      </c>
      <c r="K298" s="338" t="s">
        <v>49</v>
      </c>
      <c r="L298" s="339"/>
      <c r="M298" s="339" t="s">
        <v>1411</v>
      </c>
      <c r="N298" s="338">
        <v>367044</v>
      </c>
      <c r="O298" s="338" t="s">
        <v>1320</v>
      </c>
      <c r="P298" s="342">
        <v>41774</v>
      </c>
      <c r="Q298" s="343">
        <v>13904308.9</v>
      </c>
      <c r="R298" s="343">
        <v>13449171.167261917</v>
      </c>
      <c r="S298" s="338">
        <v>3</v>
      </c>
      <c r="T298" s="340">
        <v>-6.2457374740868876E-2</v>
      </c>
      <c r="U298" s="340">
        <v>-0.80739867379105668</v>
      </c>
      <c r="V298" s="340">
        <v>1.2268100672079729E-2</v>
      </c>
      <c r="W298" s="340">
        <v>0.12026840786757716</v>
      </c>
      <c r="X298" s="340">
        <v>-1.6195100056115463E-2</v>
      </c>
      <c r="Y298" s="340">
        <v>-0.12281038573630543</v>
      </c>
      <c r="Z298" s="340">
        <v>0.27653374264900554</v>
      </c>
      <c r="AA298" s="340">
        <v>1.5719074422104788</v>
      </c>
      <c r="AB298" s="340">
        <v>0.16026457612036854</v>
      </c>
      <c r="AC298" s="344">
        <v>-0.45045915356589594</v>
      </c>
      <c r="AD298" s="482">
        <v>0</v>
      </c>
      <c r="AE298" s="341" t="s">
        <v>2317</v>
      </c>
      <c r="AF298" s="341" t="s">
        <v>2115</v>
      </c>
      <c r="AG298" s="345" t="s">
        <v>1428</v>
      </c>
      <c r="AH298" s="345" t="s">
        <v>2110</v>
      </c>
      <c r="AI298" s="345">
        <v>500</v>
      </c>
      <c r="AJ298" s="345">
        <v>0</v>
      </c>
      <c r="AK298" s="345">
        <v>0</v>
      </c>
      <c r="AL298" s="340">
        <v>1.7000000000000001E-3</v>
      </c>
      <c r="AM298" s="340" t="s">
        <v>34</v>
      </c>
      <c r="AN298" s="340" t="s">
        <v>34</v>
      </c>
      <c r="AO298" s="338" t="s">
        <v>1323</v>
      </c>
      <c r="AP298" s="341" t="s">
        <v>17</v>
      </c>
      <c r="AQ298" s="347" t="s">
        <v>17</v>
      </c>
      <c r="AR298" s="340">
        <v>5.666666666666666E-4</v>
      </c>
      <c r="AS298" s="340">
        <v>5.666666666666666E-4</v>
      </c>
      <c r="AT298" s="340"/>
      <c r="AW298" s="597"/>
      <c r="AX298" s="597"/>
      <c r="AY298" s="598"/>
      <c r="AZ298" s="598"/>
      <c r="BA298" s="598"/>
      <c r="BB298" s="599"/>
      <c r="BC298" s="598"/>
      <c r="BD298" s="598"/>
      <c r="BE298" s="598"/>
      <c r="BF298" s="598"/>
      <c r="BG298" s="599"/>
      <c r="BH298" s="599"/>
      <c r="BI298" s="600"/>
      <c r="BJ298" s="600"/>
      <c r="BK298" s="600"/>
      <c r="BL298" s="599"/>
      <c r="BM298" s="599"/>
      <c r="BN298" s="599"/>
      <c r="BO298" s="599"/>
      <c r="BP298" s="599"/>
      <c r="BQ298" s="599"/>
      <c r="BR298" s="599"/>
      <c r="BS298" s="599"/>
      <c r="BT298" s="602"/>
      <c r="BU298" s="603"/>
      <c r="BV298" s="601"/>
      <c r="BW298" s="604"/>
    </row>
    <row r="299" spans="2:75" ht="15.75" customHeight="1">
      <c r="B299" s="334" t="s">
        <v>326</v>
      </c>
      <c r="C299" s="335">
        <v>23970201000117</v>
      </c>
      <c r="D299" s="336" t="s">
        <v>11</v>
      </c>
      <c r="E299" s="336" t="s">
        <v>620</v>
      </c>
      <c r="F299" s="336" t="s">
        <v>663</v>
      </c>
      <c r="G299" s="337" t="s">
        <v>738</v>
      </c>
      <c r="H299" s="337" t="s">
        <v>34</v>
      </c>
      <c r="I299" s="337"/>
      <c r="J299" s="337" t="s">
        <v>608</v>
      </c>
      <c r="K299" s="338" t="s">
        <v>48</v>
      </c>
      <c r="L299" s="339"/>
      <c r="M299" s="339" t="s">
        <v>1411</v>
      </c>
      <c r="N299" s="338">
        <v>422991</v>
      </c>
      <c r="O299" s="338" t="s">
        <v>1320</v>
      </c>
      <c r="P299" s="342">
        <v>42621</v>
      </c>
      <c r="Q299" s="343">
        <v>107710970.29000001</v>
      </c>
      <c r="R299" s="343">
        <v>106311071.86845236</v>
      </c>
      <c r="S299" s="338">
        <v>3</v>
      </c>
      <c r="T299" s="340">
        <v>8.2282258592376811E-2</v>
      </c>
      <c r="U299" s="340">
        <v>1.0636788167874507</v>
      </c>
      <c r="V299" s="340">
        <v>0.11119504632800381</v>
      </c>
      <c r="W299" s="340">
        <v>1.0900832608152558</v>
      </c>
      <c r="X299" s="340">
        <v>0.15032917711589899</v>
      </c>
      <c r="Y299" s="340">
        <v>1.1399734589508428</v>
      </c>
      <c r="Z299" s="340">
        <v>0.19923078433870889</v>
      </c>
      <c r="AA299" s="340">
        <v>1.1324923664630178</v>
      </c>
      <c r="AB299" s="340">
        <v>1.4340968569625033E-3</v>
      </c>
      <c r="AC299" s="344">
        <v>5.7925422335620631</v>
      </c>
      <c r="AD299" s="482">
        <v>0</v>
      </c>
      <c r="AE299" s="341" t="s">
        <v>2350</v>
      </c>
      <c r="AF299" s="341" t="s">
        <v>741</v>
      </c>
      <c r="AG299" s="345" t="s">
        <v>741</v>
      </c>
      <c r="AH299" s="345" t="s">
        <v>2110</v>
      </c>
      <c r="AI299" s="345">
        <v>0</v>
      </c>
      <c r="AJ299" s="345">
        <v>0</v>
      </c>
      <c r="AK299" s="345">
        <v>0</v>
      </c>
      <c r="AL299" s="340">
        <v>6.0000000000000001E-3</v>
      </c>
      <c r="AM299" s="340" t="s">
        <v>34</v>
      </c>
      <c r="AN299" s="340" t="s">
        <v>64</v>
      </c>
      <c r="AO299" s="338" t="s">
        <v>1323</v>
      </c>
      <c r="AP299" s="341" t="s">
        <v>11</v>
      </c>
      <c r="AQ299" s="347" t="s">
        <v>675</v>
      </c>
      <c r="AR299" s="340">
        <v>1.6000000000000001E-3</v>
      </c>
      <c r="AS299" s="340">
        <v>1.6000000000000001E-3</v>
      </c>
      <c r="AT299" s="340"/>
      <c r="AW299" s="597"/>
      <c r="AX299" s="597"/>
      <c r="AY299" s="598"/>
      <c r="AZ299" s="598"/>
      <c r="BA299" s="598"/>
      <c r="BB299" s="599"/>
      <c r="BC299" s="598"/>
      <c r="BD299" s="598"/>
      <c r="BE299" s="598"/>
      <c r="BF299" s="598"/>
      <c r="BG299" s="599"/>
      <c r="BH299" s="599"/>
      <c r="BI299" s="600"/>
      <c r="BJ299" s="600"/>
      <c r="BK299" s="600"/>
      <c r="BL299" s="599"/>
      <c r="BM299" s="599"/>
      <c r="BN299" s="599"/>
      <c r="BO299" s="599"/>
      <c r="BP299" s="599"/>
      <c r="BQ299" s="599"/>
      <c r="BR299" s="599"/>
      <c r="BS299" s="599"/>
      <c r="BT299" s="602"/>
      <c r="BU299" s="603"/>
      <c r="BV299" s="601"/>
      <c r="BW299" s="604"/>
    </row>
    <row r="300" spans="2:75" ht="15.75" customHeight="1">
      <c r="B300" s="334" t="s">
        <v>374</v>
      </c>
      <c r="C300" s="335">
        <v>28579477000192</v>
      </c>
      <c r="D300" s="336" t="s">
        <v>11</v>
      </c>
      <c r="E300" s="336" t="s">
        <v>620</v>
      </c>
      <c r="F300" s="336" t="s">
        <v>663</v>
      </c>
      <c r="G300" s="337" t="s">
        <v>738</v>
      </c>
      <c r="H300" s="337" t="s">
        <v>34</v>
      </c>
      <c r="I300" s="337"/>
      <c r="J300" s="337" t="s">
        <v>608</v>
      </c>
      <c r="K300" s="338" t="s">
        <v>48</v>
      </c>
      <c r="L300" s="339"/>
      <c r="M300" s="339" t="s">
        <v>1411</v>
      </c>
      <c r="N300" s="338">
        <v>453791</v>
      </c>
      <c r="O300" s="338" t="s">
        <v>1320</v>
      </c>
      <c r="P300" s="342">
        <v>43066</v>
      </c>
      <c r="Q300" s="343">
        <v>11385344.279999999</v>
      </c>
      <c r="R300" s="343">
        <v>10520212.859365087</v>
      </c>
      <c r="S300" s="338">
        <v>3</v>
      </c>
      <c r="T300" s="340">
        <v>5.8025511396484486E-2</v>
      </c>
      <c r="U300" s="340">
        <v>0.75010711132104924</v>
      </c>
      <c r="V300" s="340">
        <v>8.8492291301787152E-2</v>
      </c>
      <c r="W300" s="340">
        <v>0.86752034955510193</v>
      </c>
      <c r="X300" s="340">
        <v>0.13248156789937671</v>
      </c>
      <c r="Y300" s="340">
        <v>1.0046317960554496</v>
      </c>
      <c r="Z300" s="340">
        <v>0.23298028065453447</v>
      </c>
      <c r="AA300" s="340">
        <v>1.3243354447127387</v>
      </c>
      <c r="AB300" s="340">
        <v>2.7944343876041312E-2</v>
      </c>
      <c r="AC300" s="344">
        <v>-0.42783758090165858</v>
      </c>
      <c r="AD300" s="482">
        <v>0</v>
      </c>
      <c r="AE300" s="341" t="s">
        <v>2240</v>
      </c>
      <c r="AF300" s="341" t="s">
        <v>2106</v>
      </c>
      <c r="AG300" s="345" t="s">
        <v>1427</v>
      </c>
      <c r="AH300" s="345" t="s">
        <v>2110</v>
      </c>
      <c r="AI300" s="345">
        <v>25000</v>
      </c>
      <c r="AJ300" s="345">
        <v>1000</v>
      </c>
      <c r="AK300" s="345">
        <v>1000</v>
      </c>
      <c r="AL300" s="340">
        <v>8.0000000000000002E-3</v>
      </c>
      <c r="AM300" s="340" t="s">
        <v>34</v>
      </c>
      <c r="AN300" s="340" t="s">
        <v>34</v>
      </c>
      <c r="AO300" s="338" t="s">
        <v>1323</v>
      </c>
      <c r="AP300" s="341" t="s">
        <v>13</v>
      </c>
      <c r="AQ300" s="347" t="s">
        <v>668</v>
      </c>
      <c r="AR300" s="340">
        <v>1.5999999999999999E-3</v>
      </c>
      <c r="AS300" s="340">
        <v>1.5999999999999999E-3</v>
      </c>
      <c r="AT300" s="340"/>
      <c r="AW300" s="597"/>
      <c r="AX300" s="597"/>
      <c r="AY300" s="598"/>
      <c r="AZ300" s="598"/>
      <c r="BA300" s="598"/>
      <c r="BB300" s="599"/>
      <c r="BC300" s="598"/>
      <c r="BD300" s="598"/>
      <c r="BE300" s="598"/>
      <c r="BF300" s="598"/>
      <c r="BG300" s="599"/>
      <c r="BH300" s="599"/>
      <c r="BI300" s="600"/>
      <c r="BJ300" s="600"/>
      <c r="BK300" s="600"/>
      <c r="BL300" s="599"/>
      <c r="BM300" s="599"/>
      <c r="BN300" s="599"/>
      <c r="BO300" s="599"/>
      <c r="BP300" s="599"/>
      <c r="BQ300" s="599"/>
      <c r="BR300" s="599"/>
      <c r="BS300" s="599"/>
      <c r="BT300" s="602"/>
      <c r="BU300" s="603"/>
      <c r="BV300" s="601"/>
      <c r="BW300" s="604"/>
    </row>
    <row r="301" spans="2:75" ht="15.75" customHeight="1">
      <c r="B301" s="334" t="s">
        <v>861</v>
      </c>
      <c r="C301" s="335">
        <v>40916758000199</v>
      </c>
      <c r="D301" s="336" t="s">
        <v>14</v>
      </c>
      <c r="E301" s="336" t="s">
        <v>15</v>
      </c>
      <c r="F301" s="336" t="s">
        <v>701</v>
      </c>
      <c r="G301" s="337"/>
      <c r="H301" s="337" t="s">
        <v>34</v>
      </c>
      <c r="I301" s="337" t="s">
        <v>34</v>
      </c>
      <c r="J301" s="337" t="s">
        <v>611</v>
      </c>
      <c r="K301" s="338" t="s">
        <v>49</v>
      </c>
      <c r="L301" s="339"/>
      <c r="M301" s="339" t="s">
        <v>1411</v>
      </c>
      <c r="N301" s="338">
        <v>582425</v>
      </c>
      <c r="O301" s="338" t="s">
        <v>1320</v>
      </c>
      <c r="P301" s="342">
        <v>44287</v>
      </c>
      <c r="Q301" s="343">
        <v>10748833.039999999</v>
      </c>
      <c r="R301" s="343">
        <v>12684972.112976197</v>
      </c>
      <c r="S301" s="338">
        <v>3</v>
      </c>
      <c r="T301" s="340">
        <v>-8.8677969144826396E-2</v>
      </c>
      <c r="U301" s="340">
        <v>-1.1463574154225016</v>
      </c>
      <c r="V301" s="340">
        <v>-7.3024993247410075E-2</v>
      </c>
      <c r="W301" s="340">
        <v>-0.71588911007181422</v>
      </c>
      <c r="X301" s="340" t="s">
        <v>1414</v>
      </c>
      <c r="Y301" s="340" t="s">
        <v>1414</v>
      </c>
      <c r="Z301" s="340" t="s">
        <v>1414</v>
      </c>
      <c r="AA301" s="340" t="s">
        <v>1414</v>
      </c>
      <c r="AB301" s="340">
        <v>0.11345103820928543</v>
      </c>
      <c r="AC301" s="344">
        <v>-1.4680445513358578</v>
      </c>
      <c r="AD301" s="482">
        <v>0</v>
      </c>
      <c r="AE301" s="341" t="s">
        <v>2141</v>
      </c>
      <c r="AF301" s="341" t="s">
        <v>2106</v>
      </c>
      <c r="AG301" s="345" t="s">
        <v>1427</v>
      </c>
      <c r="AH301" s="345" t="s">
        <v>2110</v>
      </c>
      <c r="AI301" s="345">
        <v>1</v>
      </c>
      <c r="AJ301" s="345">
        <v>1</v>
      </c>
      <c r="AK301" s="345">
        <v>1</v>
      </c>
      <c r="AL301" s="340">
        <v>5.0000000000000001E-3</v>
      </c>
      <c r="AM301" s="340" t="s">
        <v>34</v>
      </c>
      <c r="AN301" s="340" t="s">
        <v>34</v>
      </c>
      <c r="AO301" s="338" t="s">
        <v>1323</v>
      </c>
      <c r="AP301" s="341" t="s">
        <v>13</v>
      </c>
      <c r="AQ301" s="347" t="s">
        <v>668</v>
      </c>
      <c r="AR301" s="340">
        <v>1.7499999999999998E-3</v>
      </c>
      <c r="AS301" s="340">
        <v>1.7499999999999998E-3</v>
      </c>
      <c r="AT301" s="340"/>
      <c r="AW301" s="597"/>
      <c r="AX301" s="597"/>
      <c r="AY301" s="598"/>
      <c r="AZ301" s="598"/>
      <c r="BA301" s="598"/>
      <c r="BB301" s="599"/>
      <c r="BC301" s="598"/>
      <c r="BD301" s="598"/>
      <c r="BE301" s="598"/>
      <c r="BF301" s="598"/>
      <c r="BG301" s="599"/>
      <c r="BH301" s="599"/>
      <c r="BI301" s="600"/>
      <c r="BJ301" s="600"/>
      <c r="BK301" s="600"/>
      <c r="BL301" s="599"/>
      <c r="BM301" s="599"/>
      <c r="BN301" s="599"/>
      <c r="BO301" s="599"/>
      <c r="BP301" s="599"/>
      <c r="BQ301" s="599"/>
      <c r="BR301" s="599"/>
      <c r="BS301" s="599"/>
      <c r="BT301" s="602"/>
      <c r="BU301" s="603"/>
      <c r="BV301" s="601"/>
      <c r="BW301" s="604"/>
    </row>
    <row r="302" spans="2:75" ht="15.75" customHeight="1">
      <c r="B302" s="334" t="s">
        <v>862</v>
      </c>
      <c r="C302" s="335">
        <v>44347311000105</v>
      </c>
      <c r="D302" s="336" t="s">
        <v>14</v>
      </c>
      <c r="E302" s="336" t="s">
        <v>15</v>
      </c>
      <c r="F302" s="336" t="s">
        <v>701</v>
      </c>
      <c r="G302" s="337"/>
      <c r="H302" s="337" t="s">
        <v>34</v>
      </c>
      <c r="I302" s="337" t="s">
        <v>34</v>
      </c>
      <c r="J302" s="337" t="s">
        <v>611</v>
      </c>
      <c r="K302" s="338" t="s">
        <v>49</v>
      </c>
      <c r="L302" s="339"/>
      <c r="M302" s="339" t="s">
        <v>1411</v>
      </c>
      <c r="N302" s="338">
        <v>626198</v>
      </c>
      <c r="O302" s="338" t="s">
        <v>1320</v>
      </c>
      <c r="P302" s="342">
        <v>44532</v>
      </c>
      <c r="Q302" s="343">
        <v>9915886.6899999995</v>
      </c>
      <c r="R302" s="343" t="s">
        <v>1414</v>
      </c>
      <c r="S302" s="338">
        <v>3</v>
      </c>
      <c r="T302" s="340">
        <v>-5.6220644845948575E-2</v>
      </c>
      <c r="U302" s="340">
        <v>-0.72677524914594915</v>
      </c>
      <c r="V302" s="340" t="s">
        <v>1414</v>
      </c>
      <c r="W302" s="340" t="s">
        <v>1414</v>
      </c>
      <c r="X302" s="340" t="s">
        <v>1414</v>
      </c>
      <c r="Y302" s="340" t="s">
        <v>1414</v>
      </c>
      <c r="Z302" s="340" t="s">
        <v>1414</v>
      </c>
      <c r="AA302" s="340" t="s">
        <v>1414</v>
      </c>
      <c r="AB302" s="340" t="s">
        <v>1414</v>
      </c>
      <c r="AC302" s="344" t="s">
        <v>1414</v>
      </c>
      <c r="AD302" s="482">
        <v>0</v>
      </c>
      <c r="AE302" s="341" t="s">
        <v>2141</v>
      </c>
      <c r="AF302" s="341" t="s">
        <v>2106</v>
      </c>
      <c r="AG302" s="345" t="s">
        <v>1427</v>
      </c>
      <c r="AH302" s="345" t="s">
        <v>2110</v>
      </c>
      <c r="AI302" s="345">
        <v>1</v>
      </c>
      <c r="AJ302" s="345">
        <v>1</v>
      </c>
      <c r="AK302" s="345">
        <v>1</v>
      </c>
      <c r="AL302" s="340">
        <v>5.0000000000000001E-3</v>
      </c>
      <c r="AM302" s="340" t="s">
        <v>34</v>
      </c>
      <c r="AN302" s="340" t="s">
        <v>2124</v>
      </c>
      <c r="AO302" s="338" t="s">
        <v>1323</v>
      </c>
      <c r="AP302" s="341" t="s">
        <v>13</v>
      </c>
      <c r="AQ302" s="347" t="s">
        <v>668</v>
      </c>
      <c r="AR302" s="340">
        <v>1.7499999999999998E-3</v>
      </c>
      <c r="AS302" s="340">
        <v>1.7499999999999998E-3</v>
      </c>
      <c r="AT302" s="340"/>
      <c r="AW302" s="597"/>
      <c r="AX302" s="597"/>
      <c r="AY302" s="598"/>
      <c r="AZ302" s="598"/>
      <c r="BA302" s="598"/>
      <c r="BB302" s="599"/>
      <c r="BC302" s="598"/>
      <c r="BD302" s="598"/>
      <c r="BE302" s="598"/>
      <c r="BF302" s="598"/>
      <c r="BG302" s="599"/>
      <c r="BH302" s="599"/>
      <c r="BI302" s="600"/>
      <c r="BJ302" s="600"/>
      <c r="BK302" s="600"/>
      <c r="BL302" s="599"/>
      <c r="BM302" s="599"/>
      <c r="BN302" s="599"/>
      <c r="BO302" s="599"/>
      <c r="BP302" s="599"/>
      <c r="BQ302" s="599"/>
      <c r="BR302" s="599"/>
      <c r="BS302" s="599"/>
      <c r="BT302" s="602"/>
      <c r="BU302" s="603"/>
      <c r="BV302" s="601"/>
      <c r="BW302" s="604"/>
    </row>
    <row r="303" spans="2:75" ht="15.75" customHeight="1">
      <c r="B303" s="334" t="s">
        <v>1387</v>
      </c>
      <c r="C303" s="335">
        <v>18956729000100</v>
      </c>
      <c r="D303" s="336" t="s">
        <v>13</v>
      </c>
      <c r="E303" s="336" t="s">
        <v>616</v>
      </c>
      <c r="F303" s="336" t="s">
        <v>617</v>
      </c>
      <c r="G303" s="337" t="s">
        <v>34</v>
      </c>
      <c r="H303" s="337" t="s">
        <v>1337</v>
      </c>
      <c r="I303" s="337" t="s">
        <v>34</v>
      </c>
      <c r="J303" s="337" t="s">
        <v>608</v>
      </c>
      <c r="K303" s="338" t="s">
        <v>48</v>
      </c>
      <c r="L303" s="339"/>
      <c r="M303" s="339" t="s">
        <v>1411</v>
      </c>
      <c r="N303" s="338">
        <v>352691</v>
      </c>
      <c r="O303" s="338" t="s">
        <v>1320</v>
      </c>
      <c r="P303" s="342">
        <v>41579</v>
      </c>
      <c r="Q303" s="343">
        <v>171472496.72999999</v>
      </c>
      <c r="R303" s="343">
        <v>223634643.09630981</v>
      </c>
      <c r="S303" s="338">
        <v>3</v>
      </c>
      <c r="T303" s="340">
        <v>0.12163598683071908</v>
      </c>
      <c r="U303" s="340">
        <v>1.5724121428390154</v>
      </c>
      <c r="V303" s="340">
        <v>0.10366133145380774</v>
      </c>
      <c r="W303" s="340">
        <v>1.0162276642998216</v>
      </c>
      <c r="X303" s="340">
        <v>0.23082748137724263</v>
      </c>
      <c r="Y303" s="340">
        <v>1.7504067235308296</v>
      </c>
      <c r="Z303" s="340">
        <v>0.39822312170356633</v>
      </c>
      <c r="AA303" s="340">
        <v>2.2636293230249538</v>
      </c>
      <c r="AB303" s="340">
        <v>0.10953873543332432</v>
      </c>
      <c r="AC303" s="344">
        <v>6.8234462814633343E-2</v>
      </c>
      <c r="AD303" s="482">
        <v>0</v>
      </c>
      <c r="AE303" s="341" t="s">
        <v>2217</v>
      </c>
      <c r="AF303" s="341" t="s">
        <v>741</v>
      </c>
      <c r="AG303" s="345" t="s">
        <v>741</v>
      </c>
      <c r="AH303" s="345" t="s">
        <v>2110</v>
      </c>
      <c r="AI303" s="345">
        <v>2000</v>
      </c>
      <c r="AJ303" s="345">
        <v>0</v>
      </c>
      <c r="AK303" s="345">
        <v>1000</v>
      </c>
      <c r="AL303" s="340">
        <v>1.3000000000000001E-2</v>
      </c>
      <c r="AM303" s="340">
        <v>0.2</v>
      </c>
      <c r="AN303" s="340" t="s">
        <v>2119</v>
      </c>
      <c r="AO303" s="338" t="s">
        <v>1323</v>
      </c>
      <c r="AP303" s="341" t="s">
        <v>13</v>
      </c>
      <c r="AQ303" s="347" t="s">
        <v>668</v>
      </c>
      <c r="AR303" s="340">
        <v>2.5999999999999999E-3</v>
      </c>
      <c r="AS303" s="340">
        <v>2.5999999999999999E-3</v>
      </c>
      <c r="AT303" s="340"/>
      <c r="AW303" s="597"/>
      <c r="AX303" s="597"/>
      <c r="AY303" s="598"/>
      <c r="AZ303" s="598"/>
      <c r="BA303" s="598"/>
      <c r="BB303" s="599"/>
      <c r="BC303" s="598"/>
      <c r="BD303" s="598"/>
      <c r="BE303" s="598"/>
      <c r="BF303" s="598"/>
      <c r="BG303" s="599"/>
      <c r="BH303" s="599"/>
      <c r="BI303" s="600"/>
      <c r="BJ303" s="600"/>
      <c r="BK303" s="600"/>
      <c r="BL303" s="599"/>
      <c r="BM303" s="599"/>
      <c r="BN303" s="599"/>
      <c r="BO303" s="599"/>
      <c r="BP303" s="599"/>
      <c r="BQ303" s="599"/>
      <c r="BR303" s="599"/>
      <c r="BS303" s="599"/>
      <c r="BT303" s="602"/>
      <c r="BU303" s="603"/>
      <c r="BV303" s="601"/>
      <c r="BW303" s="604"/>
    </row>
    <row r="304" spans="2:75" ht="15.75" customHeight="1">
      <c r="B304" s="334" t="s">
        <v>511</v>
      </c>
      <c r="C304" s="335">
        <v>38860877000125</v>
      </c>
      <c r="D304" s="336" t="s">
        <v>13</v>
      </c>
      <c r="E304" s="336" t="s">
        <v>616</v>
      </c>
      <c r="F304" s="336" t="s">
        <v>619</v>
      </c>
      <c r="G304" s="337"/>
      <c r="H304" s="337" t="s">
        <v>865</v>
      </c>
      <c r="I304" s="337" t="s">
        <v>34</v>
      </c>
      <c r="J304" s="337" t="s">
        <v>611</v>
      </c>
      <c r="K304" s="338"/>
      <c r="L304" s="339"/>
      <c r="M304" s="339" t="s">
        <v>1411</v>
      </c>
      <c r="N304" s="338">
        <v>563153</v>
      </c>
      <c r="O304" s="338" t="s">
        <v>1320</v>
      </c>
      <c r="P304" s="342">
        <v>44162</v>
      </c>
      <c r="Q304" s="343">
        <v>16149486.039999999</v>
      </c>
      <c r="R304" s="343">
        <v>17215751.785119049</v>
      </c>
      <c r="S304" s="338">
        <v>3</v>
      </c>
      <c r="T304" s="340">
        <v>-6.0440552461631381E-3</v>
      </c>
      <c r="U304" s="340">
        <v>-7.8132681854122213E-2</v>
      </c>
      <c r="V304" s="340">
        <v>-3.1576015385792466E-4</v>
      </c>
      <c r="W304" s="340">
        <v>-3.0955053261782525E-3</v>
      </c>
      <c r="X304" s="340" t="s">
        <v>1414</v>
      </c>
      <c r="Y304" s="340" t="s">
        <v>1414</v>
      </c>
      <c r="Z304" s="340" t="s">
        <v>1414</v>
      </c>
      <c r="AA304" s="340" t="s">
        <v>1414</v>
      </c>
      <c r="AB304" s="340">
        <v>5.4855327928405632E-2</v>
      </c>
      <c r="AC304" s="344">
        <v>-1.7495007690415298</v>
      </c>
      <c r="AD304" s="482">
        <v>0</v>
      </c>
      <c r="AE304" s="341" t="s">
        <v>2176</v>
      </c>
      <c r="AF304" s="341" t="s">
        <v>719</v>
      </c>
      <c r="AG304" s="345" t="s">
        <v>719</v>
      </c>
      <c r="AH304" s="345" t="s">
        <v>2110</v>
      </c>
      <c r="AI304" s="345">
        <v>100</v>
      </c>
      <c r="AJ304" s="345">
        <v>100</v>
      </c>
      <c r="AK304" s="345">
        <v>100</v>
      </c>
      <c r="AL304" s="340">
        <v>2.5000000000000001E-3</v>
      </c>
      <c r="AM304" s="340" t="s">
        <v>34</v>
      </c>
      <c r="AN304" s="340" t="s">
        <v>2119</v>
      </c>
      <c r="AO304" s="338" t="s">
        <v>1323</v>
      </c>
      <c r="AP304" s="341" t="s">
        <v>13</v>
      </c>
      <c r="AQ304" s="347" t="s">
        <v>668</v>
      </c>
      <c r="AR304" s="340" t="s">
        <v>34</v>
      </c>
      <c r="AS304" s="340" t="s">
        <v>34</v>
      </c>
      <c r="AT304" s="340"/>
      <c r="AW304" s="597"/>
      <c r="AX304" s="597"/>
      <c r="AY304" s="598"/>
      <c r="AZ304" s="598"/>
      <c r="BA304" s="598"/>
      <c r="BB304" s="599"/>
      <c r="BC304" s="598"/>
      <c r="BD304" s="598"/>
      <c r="BE304" s="598"/>
      <c r="BF304" s="598"/>
      <c r="BG304" s="599"/>
      <c r="BH304" s="599"/>
      <c r="BI304" s="600"/>
      <c r="BJ304" s="600"/>
      <c r="BK304" s="600"/>
      <c r="BL304" s="599"/>
      <c r="BM304" s="599"/>
      <c r="BN304" s="599"/>
      <c r="BO304" s="599"/>
      <c r="BP304" s="599"/>
      <c r="BQ304" s="599"/>
      <c r="BR304" s="599"/>
      <c r="BS304" s="599"/>
      <c r="BT304" s="602"/>
      <c r="BU304" s="603"/>
      <c r="BV304" s="601"/>
      <c r="BW304" s="604"/>
    </row>
    <row r="305" spans="2:75" ht="15.75" customHeight="1">
      <c r="B305" s="334" t="s">
        <v>825</v>
      </c>
      <c r="C305" s="335">
        <v>35847901000106</v>
      </c>
      <c r="D305" s="336" t="s">
        <v>13</v>
      </c>
      <c r="E305" s="336" t="s">
        <v>615</v>
      </c>
      <c r="F305" s="336" t="s">
        <v>619</v>
      </c>
      <c r="G305" s="337" t="s">
        <v>34</v>
      </c>
      <c r="H305" s="337" t="s">
        <v>1336</v>
      </c>
      <c r="I305" s="337" t="s">
        <v>34</v>
      </c>
      <c r="J305" s="337"/>
      <c r="K305" s="338" t="s">
        <v>48</v>
      </c>
      <c r="L305" s="339"/>
      <c r="M305" s="339" t="s">
        <v>1411</v>
      </c>
      <c r="N305" s="338">
        <v>531626</v>
      </c>
      <c r="O305" s="338" t="s">
        <v>1320</v>
      </c>
      <c r="P305" s="342">
        <v>43921</v>
      </c>
      <c r="Q305" s="343">
        <v>53500113.259999998</v>
      </c>
      <c r="R305" s="343">
        <v>68287806.664999977</v>
      </c>
      <c r="S305" s="338">
        <v>3</v>
      </c>
      <c r="T305" s="340">
        <v>7.331909331099884E-2</v>
      </c>
      <c r="U305" s="340">
        <v>0.94781022975221629</v>
      </c>
      <c r="V305" s="340">
        <v>7.4426912460505923E-2</v>
      </c>
      <c r="W305" s="340">
        <v>0.72963260600690438</v>
      </c>
      <c r="X305" s="340">
        <v>8.6990190768906572E-2</v>
      </c>
      <c r="Y305" s="340">
        <v>0.65966241928650948</v>
      </c>
      <c r="Z305" s="340" t="s">
        <v>1414</v>
      </c>
      <c r="AA305" s="340" t="s">
        <v>1414</v>
      </c>
      <c r="AB305" s="340">
        <v>2.1225580064202922E-2</v>
      </c>
      <c r="AC305" s="344">
        <v>-1.1839451413876576</v>
      </c>
      <c r="AD305" s="482">
        <v>0</v>
      </c>
      <c r="AE305" s="341" t="s">
        <v>2176</v>
      </c>
      <c r="AF305" s="341" t="s">
        <v>719</v>
      </c>
      <c r="AG305" s="345" t="s">
        <v>719</v>
      </c>
      <c r="AH305" s="345" t="s">
        <v>2110</v>
      </c>
      <c r="AI305" s="345">
        <v>100</v>
      </c>
      <c r="AJ305" s="345">
        <v>100</v>
      </c>
      <c r="AK305" s="345">
        <v>100</v>
      </c>
      <c r="AL305" s="340">
        <v>0.01</v>
      </c>
      <c r="AM305" s="340">
        <v>0.3</v>
      </c>
      <c r="AN305" s="340" t="s">
        <v>2119</v>
      </c>
      <c r="AO305" s="338" t="s">
        <v>1323</v>
      </c>
      <c r="AP305" s="341" t="s">
        <v>13</v>
      </c>
      <c r="AQ305" s="347" t="s">
        <v>668</v>
      </c>
      <c r="AR305" s="340">
        <v>2.6666666666666666E-3</v>
      </c>
      <c r="AS305" s="340">
        <v>2.6666666666666666E-3</v>
      </c>
      <c r="AT305" s="340"/>
      <c r="AW305" s="597"/>
      <c r="AX305" s="597"/>
      <c r="AY305" s="598"/>
      <c r="AZ305" s="598"/>
      <c r="BA305" s="598"/>
      <c r="BB305" s="599"/>
      <c r="BC305" s="598"/>
      <c r="BD305" s="598"/>
      <c r="BE305" s="598"/>
      <c r="BF305" s="598"/>
      <c r="BG305" s="599"/>
      <c r="BH305" s="599"/>
      <c r="BI305" s="600"/>
      <c r="BJ305" s="600"/>
      <c r="BK305" s="600"/>
      <c r="BL305" s="599"/>
      <c r="BM305" s="599"/>
      <c r="BN305" s="599"/>
      <c r="BO305" s="599"/>
      <c r="BP305" s="599"/>
      <c r="BQ305" s="599"/>
      <c r="BR305" s="599"/>
      <c r="BS305" s="599"/>
      <c r="BT305" s="602"/>
      <c r="BU305" s="603"/>
      <c r="BV305" s="601"/>
      <c r="BW305" s="604"/>
    </row>
    <row r="306" spans="2:75" ht="15.75" customHeight="1">
      <c r="B306" s="334" t="s">
        <v>852</v>
      </c>
      <c r="C306" s="335">
        <v>11952873000110</v>
      </c>
      <c r="D306" s="336" t="s">
        <v>13</v>
      </c>
      <c r="E306" s="336" t="s">
        <v>615</v>
      </c>
      <c r="F306" s="336" t="s">
        <v>619</v>
      </c>
      <c r="G306" s="337" t="s">
        <v>34</v>
      </c>
      <c r="H306" s="337" t="s">
        <v>1336</v>
      </c>
      <c r="I306" s="337" t="s">
        <v>34</v>
      </c>
      <c r="J306" s="337"/>
      <c r="K306" s="338" t="s">
        <v>48</v>
      </c>
      <c r="L306" s="339"/>
      <c r="M306" s="339" t="s">
        <v>34</v>
      </c>
      <c r="N306" s="338">
        <v>249378</v>
      </c>
      <c r="O306" s="338" t="s">
        <v>1320</v>
      </c>
      <c r="P306" s="342">
        <v>40330</v>
      </c>
      <c r="Q306" s="343">
        <v>139644007.13999999</v>
      </c>
      <c r="R306" s="343">
        <v>70034949.857698366</v>
      </c>
      <c r="S306" s="338">
        <v>3</v>
      </c>
      <c r="T306" s="340">
        <v>0.13176763749650244</v>
      </c>
      <c r="U306" s="340">
        <v>1.7033859685050343</v>
      </c>
      <c r="V306" s="340">
        <v>0.15190551570832422</v>
      </c>
      <c r="W306" s="340">
        <v>1.489181985775659</v>
      </c>
      <c r="X306" s="340">
        <v>0.21004412149872387</v>
      </c>
      <c r="Y306" s="340">
        <v>1.5928027300554377</v>
      </c>
      <c r="Z306" s="340">
        <v>0.24415698511675132</v>
      </c>
      <c r="AA306" s="340">
        <v>1.3878674562323785</v>
      </c>
      <c r="AB306" s="340">
        <v>3.2727123473399108E-2</v>
      </c>
      <c r="AC306" s="344">
        <v>1.3700852728707009</v>
      </c>
      <c r="AD306" s="482">
        <v>0</v>
      </c>
      <c r="AE306" s="341" t="s">
        <v>2141</v>
      </c>
      <c r="AF306" s="341" t="s">
        <v>2106</v>
      </c>
      <c r="AG306" s="345" t="s">
        <v>1427</v>
      </c>
      <c r="AH306" s="345" t="s">
        <v>2110</v>
      </c>
      <c r="AI306" s="345">
        <v>5000</v>
      </c>
      <c r="AJ306" s="345">
        <v>1000</v>
      </c>
      <c r="AK306" s="345">
        <v>1000</v>
      </c>
      <c r="AL306" s="340">
        <v>1.2500000000000001E-2</v>
      </c>
      <c r="AM306" s="340">
        <v>0.2</v>
      </c>
      <c r="AN306" s="340" t="s">
        <v>2124</v>
      </c>
      <c r="AO306" s="338" t="s">
        <v>1323</v>
      </c>
      <c r="AP306" s="341" t="s">
        <v>11</v>
      </c>
      <c r="AQ306" s="347" t="s">
        <v>688</v>
      </c>
      <c r="AR306" s="340">
        <v>4.3749999999999995E-3</v>
      </c>
      <c r="AS306" s="340">
        <v>4.3749999999999995E-3</v>
      </c>
      <c r="AT306" s="340"/>
      <c r="AW306" s="597"/>
      <c r="AX306" s="597"/>
      <c r="AY306" s="598"/>
      <c r="AZ306" s="598"/>
      <c r="BA306" s="598"/>
      <c r="BB306" s="599"/>
      <c r="BC306" s="598"/>
      <c r="BD306" s="598"/>
      <c r="BE306" s="598"/>
      <c r="BF306" s="598"/>
      <c r="BG306" s="599"/>
      <c r="BH306" s="599"/>
      <c r="BI306" s="600"/>
      <c r="BJ306" s="600"/>
      <c r="BK306" s="600"/>
      <c r="BL306" s="599"/>
      <c r="BM306" s="599"/>
      <c r="BN306" s="599"/>
      <c r="BO306" s="599"/>
      <c r="BP306" s="599"/>
      <c r="BQ306" s="599"/>
      <c r="BR306" s="599"/>
      <c r="BS306" s="599"/>
      <c r="BT306" s="602"/>
      <c r="BU306" s="603"/>
      <c r="BV306" s="601"/>
      <c r="BW306" s="604"/>
    </row>
    <row r="307" spans="2:75" ht="15.75" customHeight="1">
      <c r="B307" s="334" t="s">
        <v>512</v>
      </c>
      <c r="C307" s="335">
        <v>12672120000114</v>
      </c>
      <c r="D307" s="336" t="s">
        <v>13</v>
      </c>
      <c r="E307" s="336" t="s">
        <v>615</v>
      </c>
      <c r="F307" s="336" t="s">
        <v>619</v>
      </c>
      <c r="G307" s="337" t="s">
        <v>34</v>
      </c>
      <c r="H307" s="337" t="s">
        <v>1336</v>
      </c>
      <c r="I307" s="337" t="s">
        <v>34</v>
      </c>
      <c r="J307" s="337"/>
      <c r="K307" s="338" t="s">
        <v>48</v>
      </c>
      <c r="L307" s="339"/>
      <c r="M307" s="339" t="s">
        <v>1411</v>
      </c>
      <c r="N307" s="338">
        <v>403679</v>
      </c>
      <c r="O307" s="338" t="s">
        <v>1320</v>
      </c>
      <c r="P307" s="342">
        <v>42199</v>
      </c>
      <c r="Q307" s="343">
        <v>178351074.72999999</v>
      </c>
      <c r="R307" s="343">
        <v>145298474.96234128</v>
      </c>
      <c r="S307" s="338">
        <v>3</v>
      </c>
      <c r="T307" s="340">
        <v>6.167042060029515E-2</v>
      </c>
      <c r="U307" s="340">
        <v>0.79722556401707445</v>
      </c>
      <c r="V307" s="340">
        <v>9.0583148238009725E-2</v>
      </c>
      <c r="W307" s="340">
        <v>0.88801773880221357</v>
      </c>
      <c r="X307" s="340">
        <v>0.13216995250107821</v>
      </c>
      <c r="Y307" s="340">
        <v>1.0022687598819275</v>
      </c>
      <c r="Z307" s="340">
        <v>0.23054571466852281</v>
      </c>
      <c r="AA307" s="340">
        <v>1.3104965823905315</v>
      </c>
      <c r="AB307" s="340">
        <v>2.6975459011612673E-2</v>
      </c>
      <c r="AC307" s="344">
        <v>-0.37302063573785382</v>
      </c>
      <c r="AD307" s="482">
        <v>0</v>
      </c>
      <c r="AE307" s="341" t="s">
        <v>2221</v>
      </c>
      <c r="AF307" s="341" t="s">
        <v>741</v>
      </c>
      <c r="AG307" s="345" t="s">
        <v>741</v>
      </c>
      <c r="AH307" s="345" t="s">
        <v>2110</v>
      </c>
      <c r="AI307" s="345">
        <v>500</v>
      </c>
      <c r="AJ307" s="345">
        <v>500</v>
      </c>
      <c r="AK307" s="345">
        <v>500</v>
      </c>
      <c r="AL307" s="340">
        <v>5.0000000000000001E-3</v>
      </c>
      <c r="AM307" s="340" t="s">
        <v>34</v>
      </c>
      <c r="AN307" s="340" t="s">
        <v>636</v>
      </c>
      <c r="AO307" s="338" t="s">
        <v>1323</v>
      </c>
      <c r="AP307" s="341" t="s">
        <v>11</v>
      </c>
      <c r="AQ307" s="347" t="s">
        <v>676</v>
      </c>
      <c r="AR307" s="340">
        <v>6.6666666666666664E-4</v>
      </c>
      <c r="AS307" s="340">
        <v>6.6666666666666664E-4</v>
      </c>
      <c r="AT307" s="340"/>
      <c r="AW307" s="597"/>
      <c r="AX307" s="597"/>
      <c r="AY307" s="598"/>
      <c r="AZ307" s="598"/>
      <c r="BA307" s="598"/>
      <c r="BB307" s="599"/>
      <c r="BC307" s="598"/>
      <c r="BD307" s="598"/>
      <c r="BE307" s="598"/>
      <c r="BF307" s="598"/>
      <c r="BG307" s="599"/>
      <c r="BH307" s="599"/>
      <c r="BI307" s="600"/>
      <c r="BJ307" s="600"/>
      <c r="BK307" s="600"/>
      <c r="BL307" s="599"/>
      <c r="BM307" s="599"/>
      <c r="BN307" s="599"/>
      <c r="BO307" s="599"/>
      <c r="BP307" s="599"/>
      <c r="BQ307" s="599"/>
      <c r="BR307" s="599"/>
      <c r="BS307" s="599"/>
      <c r="BT307" s="602"/>
      <c r="BU307" s="603"/>
      <c r="BV307" s="601"/>
      <c r="BW307" s="604"/>
    </row>
    <row r="308" spans="2:75" ht="15.75" customHeight="1">
      <c r="B308" s="334" t="s">
        <v>1597</v>
      </c>
      <c r="C308" s="335">
        <v>38075290000105</v>
      </c>
      <c r="D308" s="336" t="s">
        <v>13</v>
      </c>
      <c r="E308" s="336" t="s">
        <v>615</v>
      </c>
      <c r="F308" s="336" t="s">
        <v>619</v>
      </c>
      <c r="G308" s="337" t="s">
        <v>34</v>
      </c>
      <c r="H308" s="337" t="s">
        <v>1336</v>
      </c>
      <c r="I308" s="337" t="s">
        <v>34</v>
      </c>
      <c r="J308" s="337" t="s">
        <v>611</v>
      </c>
      <c r="K308" s="338" t="s">
        <v>48</v>
      </c>
      <c r="L308" s="339"/>
      <c r="M308" s="339"/>
      <c r="N308" s="338">
        <v>564461</v>
      </c>
      <c r="O308" s="338" t="s">
        <v>1320</v>
      </c>
      <c r="P308" s="342">
        <v>44167</v>
      </c>
      <c r="Q308" s="343">
        <v>52332885.119999997</v>
      </c>
      <c r="R308" s="343">
        <v>67283887.010634959</v>
      </c>
      <c r="S308" s="338">
        <v>3</v>
      </c>
      <c r="T308" s="340">
        <v>0.11068492536294339</v>
      </c>
      <c r="U308" s="340">
        <v>1.2449744686800315</v>
      </c>
      <c r="V308" s="340">
        <v>0.10151266815900639</v>
      </c>
      <c r="W308" s="340">
        <v>0.93165366850015963</v>
      </c>
      <c r="X308" s="340" t="s">
        <v>1414</v>
      </c>
      <c r="Y308" s="340" t="s">
        <v>1414</v>
      </c>
      <c r="Z308" s="340" t="s">
        <v>1414</v>
      </c>
      <c r="AA308" s="340" t="s">
        <v>1414</v>
      </c>
      <c r="AB308" s="340">
        <v>3.1862115500958396E-2</v>
      </c>
      <c r="AC308" s="344">
        <v>-0.19571625690090483</v>
      </c>
      <c r="AD308" s="482">
        <v>36977246000165</v>
      </c>
      <c r="AE308" s="341" t="s">
        <v>2285</v>
      </c>
      <c r="AF308" s="341" t="s">
        <v>2286</v>
      </c>
      <c r="AG308" s="345" t="s">
        <v>719</v>
      </c>
      <c r="AH308" s="345" t="s">
        <v>2116</v>
      </c>
      <c r="AI308" s="345" t="s">
        <v>1422</v>
      </c>
      <c r="AJ308" s="345" t="s">
        <v>1422</v>
      </c>
      <c r="AK308" s="345" t="s">
        <v>1422</v>
      </c>
      <c r="AL308" s="340">
        <v>0.02</v>
      </c>
      <c r="AM308" s="340" t="s">
        <v>34</v>
      </c>
      <c r="AN308" s="340" t="s">
        <v>64</v>
      </c>
      <c r="AO308" s="338" t="s">
        <v>1320</v>
      </c>
      <c r="AP308" s="341" t="s">
        <v>13</v>
      </c>
      <c r="AQ308" s="347" t="s">
        <v>2174</v>
      </c>
      <c r="AR308" s="340" t="s">
        <v>34</v>
      </c>
      <c r="AS308" s="340" t="s">
        <v>34</v>
      </c>
      <c r="AT308" s="340"/>
      <c r="AW308" s="597"/>
      <c r="AX308" s="597"/>
      <c r="AY308" s="598"/>
      <c r="AZ308" s="598"/>
      <c r="BA308" s="598"/>
      <c r="BB308" s="599"/>
      <c r="BC308" s="598"/>
      <c r="BD308" s="598"/>
      <c r="BE308" s="598"/>
      <c r="BF308" s="598"/>
      <c r="BG308" s="599"/>
      <c r="BH308" s="599"/>
      <c r="BI308" s="600"/>
      <c r="BJ308" s="600"/>
      <c r="BK308" s="600"/>
      <c r="BL308" s="599"/>
      <c r="BM308" s="599"/>
      <c r="BN308" s="599"/>
      <c r="BO308" s="599"/>
      <c r="BP308" s="599"/>
      <c r="BQ308" s="599"/>
      <c r="BR308" s="599"/>
      <c r="BS308" s="599"/>
      <c r="BT308" s="602"/>
      <c r="BU308" s="603"/>
      <c r="BV308" s="601"/>
      <c r="BW308" s="604"/>
    </row>
    <row r="309" spans="2:75" ht="15.75" customHeight="1">
      <c r="B309" s="334" t="s">
        <v>323</v>
      </c>
      <c r="C309" s="335">
        <v>5448587000110</v>
      </c>
      <c r="D309" s="336" t="s">
        <v>13</v>
      </c>
      <c r="E309" s="336" t="s">
        <v>615</v>
      </c>
      <c r="F309" s="336" t="s">
        <v>619</v>
      </c>
      <c r="G309" s="337"/>
      <c r="H309" s="337" t="s">
        <v>1336</v>
      </c>
      <c r="I309" s="337" t="s">
        <v>34</v>
      </c>
      <c r="J309" s="337" t="s">
        <v>608</v>
      </c>
      <c r="K309" s="338" t="s">
        <v>48</v>
      </c>
      <c r="L309" s="339"/>
      <c r="M309" s="339" t="s">
        <v>34</v>
      </c>
      <c r="N309" s="338">
        <v>114995</v>
      </c>
      <c r="O309" s="338" t="s">
        <v>1320</v>
      </c>
      <c r="P309" s="342">
        <v>37749</v>
      </c>
      <c r="Q309" s="343">
        <v>1191347548.6099999</v>
      </c>
      <c r="R309" s="343">
        <v>1208367091.9415476</v>
      </c>
      <c r="S309" s="338">
        <v>3</v>
      </c>
      <c r="T309" s="340">
        <v>9.4882305109494247E-2</v>
      </c>
      <c r="U309" s="340">
        <v>1.2265620774085442</v>
      </c>
      <c r="V309" s="340">
        <v>0.13030037009250761</v>
      </c>
      <c r="W309" s="340">
        <v>1.2773793168527492</v>
      </c>
      <c r="X309" s="340">
        <v>0.17772589964366792</v>
      </c>
      <c r="Y309" s="340">
        <v>1.3477277827825944</v>
      </c>
      <c r="Z309" s="340">
        <v>0.24791678932336492</v>
      </c>
      <c r="AA309" s="340">
        <v>1.4092394022271628</v>
      </c>
      <c r="AB309" s="340">
        <v>2.5040911223186007E-2</v>
      </c>
      <c r="AC309" s="344">
        <v>1.0252463020922884</v>
      </c>
      <c r="AD309" s="482">
        <v>0</v>
      </c>
      <c r="AE309" s="341" t="s">
        <v>2345</v>
      </c>
      <c r="AF309" s="341" t="s">
        <v>2115</v>
      </c>
      <c r="AG309" s="345" t="s">
        <v>1428</v>
      </c>
      <c r="AH309" s="345" t="s">
        <v>2110</v>
      </c>
      <c r="AI309" s="345">
        <v>50000</v>
      </c>
      <c r="AJ309" s="345">
        <v>5000</v>
      </c>
      <c r="AK309" s="345">
        <v>25000</v>
      </c>
      <c r="AL309" s="340">
        <v>0.02</v>
      </c>
      <c r="AM309" s="340">
        <v>0.2</v>
      </c>
      <c r="AN309" s="340" t="s">
        <v>64</v>
      </c>
      <c r="AO309" s="338" t="s">
        <v>1323</v>
      </c>
      <c r="AP309" s="341" t="s">
        <v>13</v>
      </c>
      <c r="AQ309" s="347" t="s">
        <v>664</v>
      </c>
      <c r="AR309" s="340">
        <v>5.3333333333333332E-3</v>
      </c>
      <c r="AS309" s="340">
        <v>5.3333333333333332E-3</v>
      </c>
      <c r="AT309" s="340"/>
      <c r="AW309" s="597"/>
      <c r="AX309" s="597"/>
      <c r="AY309" s="598"/>
      <c r="AZ309" s="598"/>
      <c r="BA309" s="598"/>
      <c r="BB309" s="599"/>
      <c r="BC309" s="598"/>
      <c r="BD309" s="598"/>
      <c r="BE309" s="598"/>
      <c r="BF309" s="598"/>
      <c r="BG309" s="599"/>
      <c r="BH309" s="599"/>
      <c r="BI309" s="600"/>
      <c r="BJ309" s="600"/>
      <c r="BK309" s="600"/>
      <c r="BL309" s="599"/>
      <c r="BM309" s="599"/>
      <c r="BN309" s="599"/>
      <c r="BO309" s="599"/>
      <c r="BP309" s="599"/>
      <c r="BQ309" s="599"/>
      <c r="BR309" s="599"/>
      <c r="BS309" s="599"/>
      <c r="BT309" s="602"/>
      <c r="BU309" s="603"/>
      <c r="BV309" s="601"/>
      <c r="BW309" s="604"/>
    </row>
    <row r="310" spans="2:75" ht="15.75" customHeight="1">
      <c r="B310" s="334" t="s">
        <v>1680</v>
      </c>
      <c r="C310" s="335">
        <v>23339998000159</v>
      </c>
      <c r="D310" s="336" t="s">
        <v>13</v>
      </c>
      <c r="E310" s="336" t="s">
        <v>615</v>
      </c>
      <c r="F310" s="336" t="s">
        <v>619</v>
      </c>
      <c r="G310" s="337" t="s">
        <v>34</v>
      </c>
      <c r="H310" s="337" t="s">
        <v>1336</v>
      </c>
      <c r="I310" s="337"/>
      <c r="J310" s="337" t="s">
        <v>608</v>
      </c>
      <c r="K310" s="338" t="s">
        <v>48</v>
      </c>
      <c r="L310" s="339"/>
      <c r="M310" s="339"/>
      <c r="N310" s="338">
        <v>410349</v>
      </c>
      <c r="O310" s="338" t="s">
        <v>1320</v>
      </c>
      <c r="P310" s="342">
        <v>42359</v>
      </c>
      <c r="Q310" s="343">
        <v>24019429.440000001</v>
      </c>
      <c r="R310" s="343">
        <v>22425489.773809507</v>
      </c>
      <c r="S310" s="338">
        <v>3</v>
      </c>
      <c r="T310" s="340">
        <v>0.12446916647728501</v>
      </c>
      <c r="U310" s="340">
        <v>1.4000184207016164</v>
      </c>
      <c r="V310" s="340">
        <v>0.11397145132086339</v>
      </c>
      <c r="W310" s="340">
        <v>1.0459967475295751</v>
      </c>
      <c r="X310" s="340">
        <v>0.15224599217318757</v>
      </c>
      <c r="Y310" s="340">
        <v>1.0705619136328357</v>
      </c>
      <c r="Z310" s="340">
        <v>0.16818753943214348</v>
      </c>
      <c r="AA310" s="340">
        <v>0.91907152090677113</v>
      </c>
      <c r="AB310" s="340">
        <v>3.685027158611049E-2</v>
      </c>
      <c r="AC310" s="344">
        <v>0.14074673491976344</v>
      </c>
      <c r="AD310" s="482">
        <v>22918586000100</v>
      </c>
      <c r="AE310" s="341" t="s">
        <v>2251</v>
      </c>
      <c r="AF310" s="341" t="s">
        <v>2118</v>
      </c>
      <c r="AG310" s="345" t="s">
        <v>59</v>
      </c>
      <c r="AH310" s="345" t="s">
        <v>2110</v>
      </c>
      <c r="AI310" s="345">
        <v>50000</v>
      </c>
      <c r="AJ310" s="345">
        <v>50000</v>
      </c>
      <c r="AK310" s="345">
        <v>50000</v>
      </c>
      <c r="AL310" s="340">
        <v>4.5000000000000005E-3</v>
      </c>
      <c r="AM310" s="340">
        <v>0.2</v>
      </c>
      <c r="AN310" s="340" t="s">
        <v>64</v>
      </c>
      <c r="AO310" s="338" t="s">
        <v>1323</v>
      </c>
      <c r="AP310" s="341" t="s">
        <v>13</v>
      </c>
      <c r="AQ310" s="347" t="s">
        <v>664</v>
      </c>
      <c r="AR310" s="340" t="s">
        <v>34</v>
      </c>
      <c r="AS310" s="340" t="s">
        <v>34</v>
      </c>
      <c r="AT310" s="340"/>
      <c r="AW310" s="597"/>
      <c r="AX310" s="597"/>
      <c r="AY310" s="598"/>
      <c r="AZ310" s="598"/>
      <c r="BA310" s="598"/>
      <c r="BB310" s="599"/>
      <c r="BC310" s="598"/>
      <c r="BD310" s="598"/>
      <c r="BE310" s="598"/>
      <c r="BF310" s="598"/>
      <c r="BG310" s="599"/>
      <c r="BH310" s="599"/>
      <c r="BI310" s="600"/>
      <c r="BJ310" s="600"/>
      <c r="BK310" s="600"/>
      <c r="BL310" s="210"/>
      <c r="BM310" s="599"/>
      <c r="BN310" s="599"/>
      <c r="BO310" s="599"/>
      <c r="BP310" s="599"/>
      <c r="BQ310" s="599"/>
      <c r="BR310" s="599"/>
      <c r="BS310" s="599"/>
      <c r="BT310" s="602"/>
      <c r="BU310" s="603"/>
      <c r="BV310" s="601"/>
      <c r="BW310" s="604"/>
    </row>
    <row r="311" spans="2:75" ht="15.75" customHeight="1">
      <c r="B311" s="334" t="s">
        <v>537</v>
      </c>
      <c r="C311" s="335">
        <v>25108749000188</v>
      </c>
      <c r="D311" s="336" t="s">
        <v>13</v>
      </c>
      <c r="E311" s="336" t="s">
        <v>615</v>
      </c>
      <c r="F311" s="336" t="s">
        <v>619</v>
      </c>
      <c r="G311" s="337" t="s">
        <v>34</v>
      </c>
      <c r="H311" s="337" t="s">
        <v>1337</v>
      </c>
      <c r="I311" s="337" t="s">
        <v>34</v>
      </c>
      <c r="J311" s="337"/>
      <c r="K311" s="338" t="s">
        <v>48</v>
      </c>
      <c r="L311" s="339"/>
      <c r="M311" s="339" t="s">
        <v>1411</v>
      </c>
      <c r="N311" s="338">
        <v>422754</v>
      </c>
      <c r="O311" s="338" t="s">
        <v>1320</v>
      </c>
      <c r="P311" s="342">
        <v>42577</v>
      </c>
      <c r="Q311" s="343">
        <v>13471268.300000001</v>
      </c>
      <c r="R311" s="343">
        <v>15022467.452500008</v>
      </c>
      <c r="S311" s="338">
        <v>3</v>
      </c>
      <c r="T311" s="340">
        <v>0.10419342007650489</v>
      </c>
      <c r="U311" s="340">
        <v>1.3469286779432479</v>
      </c>
      <c r="V311" s="340">
        <v>6.380511705880143E-2</v>
      </c>
      <c r="W311" s="340">
        <v>0.62550349459804011</v>
      </c>
      <c r="X311" s="340">
        <v>7.8396175477246643E-2</v>
      </c>
      <c r="Y311" s="340">
        <v>0.59449244013630853</v>
      </c>
      <c r="Z311" s="340">
        <v>-1.1003118399311895E-2</v>
      </c>
      <c r="AA311" s="340">
        <v>-6.2545292063523938E-2</v>
      </c>
      <c r="AB311" s="340">
        <v>0.14581596671802108</v>
      </c>
      <c r="AC311" s="344">
        <v>-0.16964327828212664</v>
      </c>
      <c r="AD311" s="482">
        <v>0</v>
      </c>
      <c r="AE311" s="341" t="s">
        <v>2369</v>
      </c>
      <c r="AF311" s="341" t="s">
        <v>2106</v>
      </c>
      <c r="AG311" s="345" t="s">
        <v>741</v>
      </c>
      <c r="AH311" s="345" t="s">
        <v>2110</v>
      </c>
      <c r="AI311" s="345">
        <v>5000</v>
      </c>
      <c r="AJ311" s="345">
        <v>5000</v>
      </c>
      <c r="AK311" s="345">
        <v>5000</v>
      </c>
      <c r="AL311" s="340">
        <v>7.4999999999999997E-3</v>
      </c>
      <c r="AM311" s="340" t="s">
        <v>34</v>
      </c>
      <c r="AN311" s="340" t="s">
        <v>2124</v>
      </c>
      <c r="AO311" s="338" t="s">
        <v>1323</v>
      </c>
      <c r="AP311" s="341" t="s">
        <v>13</v>
      </c>
      <c r="AQ311" s="347" t="s">
        <v>668</v>
      </c>
      <c r="AR311" s="340" t="s">
        <v>34</v>
      </c>
      <c r="AS311" s="340" t="s">
        <v>34</v>
      </c>
      <c r="AT311" s="340"/>
      <c r="AW311" s="597"/>
      <c r="AX311" s="597"/>
      <c r="AY311" s="598"/>
      <c r="AZ311" s="598"/>
      <c r="BA311" s="598"/>
      <c r="BB311" s="598"/>
      <c r="BC311" s="598"/>
      <c r="BD311" s="598"/>
      <c r="BE311" s="598"/>
      <c r="BF311" s="598"/>
      <c r="BG311" s="599"/>
      <c r="BH311" s="599"/>
      <c r="BI311" s="600"/>
      <c r="BJ311" s="600"/>
      <c r="BK311" s="600"/>
      <c r="BL311" s="210"/>
      <c r="BM311" s="599"/>
      <c r="BN311" s="599"/>
      <c r="BO311" s="599"/>
      <c r="BP311" s="599"/>
      <c r="BQ311" s="599"/>
      <c r="BR311" s="599"/>
      <c r="BS311" s="599"/>
      <c r="BT311" s="599"/>
      <c r="BU311" s="599"/>
      <c r="BV311" s="601"/>
      <c r="BW311" s="598"/>
    </row>
    <row r="312" spans="2:75" ht="15.75" customHeight="1">
      <c r="B312" s="334" t="s">
        <v>1201</v>
      </c>
      <c r="C312" s="335">
        <v>4066545000151</v>
      </c>
      <c r="D312" s="336" t="s">
        <v>13</v>
      </c>
      <c r="E312" s="336" t="s">
        <v>615</v>
      </c>
      <c r="F312" s="336" t="s">
        <v>619</v>
      </c>
      <c r="G312" s="337" t="s">
        <v>34</v>
      </c>
      <c r="H312" s="337" t="s">
        <v>1336</v>
      </c>
      <c r="I312" s="337" t="s">
        <v>34</v>
      </c>
      <c r="J312" s="337"/>
      <c r="K312" s="338" t="s">
        <v>48</v>
      </c>
      <c r="L312" s="339"/>
      <c r="M312" s="339" t="s">
        <v>1411</v>
      </c>
      <c r="N312" s="338">
        <v>95141</v>
      </c>
      <c r="O312" s="338" t="s">
        <v>1320</v>
      </c>
      <c r="P312" s="342">
        <v>37043</v>
      </c>
      <c r="Q312" s="343">
        <v>38390969.270000003</v>
      </c>
      <c r="R312" s="343">
        <v>41798285.735158756</v>
      </c>
      <c r="S312" s="338">
        <v>3</v>
      </c>
      <c r="T312" s="340">
        <v>8.7471736481803397E-2</v>
      </c>
      <c r="U312" s="340">
        <v>1.1307642103534621</v>
      </c>
      <c r="V312" s="340">
        <v>9.8692711765663965E-2</v>
      </c>
      <c r="W312" s="340">
        <v>0.96751857760700366</v>
      </c>
      <c r="X312" s="340">
        <v>0.14316804421907592</v>
      </c>
      <c r="Y312" s="340">
        <v>1.0856692872988936</v>
      </c>
      <c r="Z312" s="340">
        <v>0.20412238402755256</v>
      </c>
      <c r="AA312" s="340">
        <v>1.1602978048936088</v>
      </c>
      <c r="AB312" s="340">
        <v>3.3929286987082516E-2</v>
      </c>
      <c r="AC312" s="344">
        <v>-7.191711930143746E-2</v>
      </c>
      <c r="AD312" s="482">
        <v>0</v>
      </c>
      <c r="AE312" s="341" t="s">
        <v>2401</v>
      </c>
      <c r="AF312" s="341" t="s">
        <v>2286</v>
      </c>
      <c r="AG312" s="345" t="s">
        <v>719</v>
      </c>
      <c r="AH312" s="345" t="s">
        <v>2110</v>
      </c>
      <c r="AI312" s="345">
        <v>1000</v>
      </c>
      <c r="AJ312" s="345">
        <v>1000</v>
      </c>
      <c r="AK312" s="345">
        <v>1000</v>
      </c>
      <c r="AL312" s="340">
        <v>5.0000000000000001E-3</v>
      </c>
      <c r="AM312" s="340" t="s">
        <v>34</v>
      </c>
      <c r="AN312" s="340" t="s">
        <v>64</v>
      </c>
      <c r="AO312" s="338" t="s">
        <v>1323</v>
      </c>
      <c r="AP312" s="341" t="s">
        <v>13</v>
      </c>
      <c r="AQ312" s="347" t="s">
        <v>668</v>
      </c>
      <c r="AR312" s="340">
        <v>1E-3</v>
      </c>
      <c r="AS312" s="340">
        <v>1E-3</v>
      </c>
      <c r="AT312" s="340"/>
      <c r="AW312" s="597"/>
      <c r="AX312" s="597"/>
      <c r="AY312" s="598"/>
      <c r="AZ312" s="598"/>
      <c r="BA312" s="598"/>
      <c r="BB312" s="598"/>
      <c r="BC312" s="598"/>
      <c r="BD312" s="598"/>
      <c r="BE312" s="598"/>
      <c r="BF312" s="598"/>
      <c r="BG312" s="599"/>
      <c r="BH312" s="599"/>
      <c r="BI312" s="600"/>
      <c r="BJ312" s="600"/>
      <c r="BK312" s="600"/>
      <c r="BL312" s="210"/>
      <c r="BM312" s="599"/>
      <c r="BN312" s="599"/>
      <c r="BO312" s="599"/>
      <c r="BP312" s="599"/>
      <c r="BQ312" s="599"/>
      <c r="BR312" s="599"/>
      <c r="BS312" s="599"/>
      <c r="BT312" s="599"/>
      <c r="BU312" s="599"/>
      <c r="BV312" s="601"/>
      <c r="BW312" s="598"/>
    </row>
    <row r="313" spans="2:75" ht="15.75" customHeight="1">
      <c r="B313" s="334" t="s">
        <v>409</v>
      </c>
      <c r="C313" s="335">
        <v>31951995000108</v>
      </c>
      <c r="D313" s="336" t="s">
        <v>13</v>
      </c>
      <c r="E313" s="336" t="s">
        <v>615</v>
      </c>
      <c r="F313" s="336" t="s">
        <v>619</v>
      </c>
      <c r="G313" s="337" t="s">
        <v>34</v>
      </c>
      <c r="H313" s="337" t="s">
        <v>1336</v>
      </c>
      <c r="I313" s="337" t="s">
        <v>34</v>
      </c>
      <c r="J313" s="337"/>
      <c r="K313" s="338" t="s">
        <v>48</v>
      </c>
      <c r="L313" s="339"/>
      <c r="M313" s="339" t="s">
        <v>1411</v>
      </c>
      <c r="N313" s="338">
        <v>481025</v>
      </c>
      <c r="O313" s="338" t="s">
        <v>1320</v>
      </c>
      <c r="P313" s="342">
        <v>43437</v>
      </c>
      <c r="Q313" s="343">
        <v>39912420.039999999</v>
      </c>
      <c r="R313" s="343">
        <v>39051353.127539657</v>
      </c>
      <c r="S313" s="338">
        <v>3</v>
      </c>
      <c r="T313" s="340">
        <v>3.7925411552397259E-2</v>
      </c>
      <c r="U313" s="340">
        <v>0.49026919747154885</v>
      </c>
      <c r="V313" s="340">
        <v>4.4456028160231531E-2</v>
      </c>
      <c r="W313" s="340">
        <v>0.43581772516061679</v>
      </c>
      <c r="X313" s="340">
        <v>6.2485999237017698E-2</v>
      </c>
      <c r="Y313" s="340">
        <v>0.47384268345528763</v>
      </c>
      <c r="Z313" s="340">
        <v>1.9121156896784841E-2</v>
      </c>
      <c r="AA313" s="340">
        <v>0.10869085465595496</v>
      </c>
      <c r="AB313" s="340">
        <v>3.6458545162737097E-2</v>
      </c>
      <c r="AC313" s="344">
        <v>-1.453429630443974</v>
      </c>
      <c r="AD313" s="482">
        <v>0</v>
      </c>
      <c r="AE313" s="341" t="s">
        <v>2413</v>
      </c>
      <c r="AF313" s="341" t="s">
        <v>2106</v>
      </c>
      <c r="AG313" s="345" t="s">
        <v>1427</v>
      </c>
      <c r="AH313" s="345" t="s">
        <v>2110</v>
      </c>
      <c r="AI313" s="345">
        <v>1000</v>
      </c>
      <c r="AJ313" s="345">
        <v>1000</v>
      </c>
      <c r="AK313" s="345">
        <v>1000</v>
      </c>
      <c r="AL313" s="340">
        <v>0.02</v>
      </c>
      <c r="AM313" s="340">
        <v>0.2</v>
      </c>
      <c r="AN313" s="340" t="s">
        <v>34</v>
      </c>
      <c r="AO313" s="338" t="s">
        <v>1323</v>
      </c>
      <c r="AP313" s="341" t="s">
        <v>13</v>
      </c>
      <c r="AQ313" s="347" t="s">
        <v>664</v>
      </c>
      <c r="AR313" s="340">
        <v>2.6666666666666666E-3</v>
      </c>
      <c r="AS313" s="340">
        <v>2.6666666666666666E-3</v>
      </c>
      <c r="AT313" s="340"/>
      <c r="AW313" s="597"/>
      <c r="AX313" s="597"/>
      <c r="AY313" s="598"/>
      <c r="AZ313" s="598"/>
      <c r="BA313" s="598"/>
      <c r="BB313" s="598"/>
      <c r="BC313" s="598"/>
      <c r="BD313" s="598"/>
      <c r="BE313" s="598"/>
      <c r="BF313" s="598"/>
      <c r="BG313" s="599"/>
      <c r="BH313" s="599"/>
      <c r="BI313" s="600"/>
      <c r="BJ313" s="600"/>
      <c r="BK313" s="600"/>
      <c r="BL313" s="210"/>
      <c r="BM313" s="599"/>
      <c r="BN313" s="599"/>
      <c r="BO313" s="599"/>
      <c r="BP313" s="599"/>
      <c r="BQ313" s="599"/>
      <c r="BR313" s="599"/>
      <c r="BS313" s="599"/>
      <c r="BT313" s="599"/>
      <c r="BU313" s="599"/>
      <c r="BV313" s="601"/>
      <c r="BW313" s="598"/>
    </row>
    <row r="314" spans="2:75" ht="15.75" customHeight="1">
      <c r="B314" s="334" t="s">
        <v>1229</v>
      </c>
      <c r="C314" s="335">
        <v>31533459000184</v>
      </c>
      <c r="D314" s="336" t="s">
        <v>13</v>
      </c>
      <c r="E314" s="336" t="s">
        <v>615</v>
      </c>
      <c r="F314" s="336" t="s">
        <v>619</v>
      </c>
      <c r="G314" s="337" t="s">
        <v>34</v>
      </c>
      <c r="H314" s="337" t="s">
        <v>1336</v>
      </c>
      <c r="I314" s="337" t="s">
        <v>34</v>
      </c>
      <c r="J314" s="337"/>
      <c r="K314" s="338" t="s">
        <v>48</v>
      </c>
      <c r="L314" s="339"/>
      <c r="M314" s="339" t="s">
        <v>34</v>
      </c>
      <c r="N314" s="338">
        <v>479764</v>
      </c>
      <c r="O314" s="338" t="s">
        <v>1320</v>
      </c>
      <c r="P314" s="342">
        <v>43426</v>
      </c>
      <c r="Q314" s="343">
        <v>81234912.439999998</v>
      </c>
      <c r="R314" s="343">
        <v>115204213.58142854</v>
      </c>
      <c r="S314" s="338">
        <v>3</v>
      </c>
      <c r="T314" s="340">
        <v>8.1445073996872175E-2</v>
      </c>
      <c r="U314" s="340">
        <v>1.0528563681185277</v>
      </c>
      <c r="V314" s="340">
        <v>0.10469041471263441</v>
      </c>
      <c r="W314" s="340">
        <v>1.0263161212183349</v>
      </c>
      <c r="X314" s="340">
        <v>0.14075513387422744</v>
      </c>
      <c r="Y314" s="340">
        <v>1.0673717498232875</v>
      </c>
      <c r="Z314" s="340">
        <v>0.20012493236218987</v>
      </c>
      <c r="AA314" s="340">
        <v>1.1375749937007775</v>
      </c>
      <c r="AB314" s="340">
        <v>9.9762763925005209E-3</v>
      </c>
      <c r="AC314" s="344">
        <v>0.24881689031205872</v>
      </c>
      <c r="AD314" s="482">
        <v>0</v>
      </c>
      <c r="AE314" s="341" t="s">
        <v>2414</v>
      </c>
      <c r="AF314" s="341" t="s">
        <v>2106</v>
      </c>
      <c r="AG314" s="345" t="s">
        <v>1427</v>
      </c>
      <c r="AH314" s="345" t="s">
        <v>2110</v>
      </c>
      <c r="AI314" s="345">
        <v>1000</v>
      </c>
      <c r="AJ314" s="345">
        <v>1000</v>
      </c>
      <c r="AK314" s="345">
        <v>1000</v>
      </c>
      <c r="AL314" s="340">
        <v>0.02</v>
      </c>
      <c r="AM314" s="340">
        <v>0.2</v>
      </c>
      <c r="AN314" s="340" t="s">
        <v>64</v>
      </c>
      <c r="AO314" s="338" t="s">
        <v>1323</v>
      </c>
      <c r="AP314" s="341" t="s">
        <v>13</v>
      </c>
      <c r="AQ314" s="347" t="s">
        <v>668</v>
      </c>
      <c r="AR314" s="340">
        <v>4.0000000000000001E-3</v>
      </c>
      <c r="AS314" s="340">
        <v>4.0000000000000001E-3</v>
      </c>
      <c r="AT314" s="340"/>
      <c r="AW314" s="597"/>
      <c r="AX314" s="597"/>
      <c r="AY314" s="598"/>
      <c r="AZ314" s="598"/>
      <c r="BA314" s="598"/>
      <c r="BB314" s="598"/>
      <c r="BC314" s="598"/>
      <c r="BD314" s="598"/>
      <c r="BE314" s="598"/>
      <c r="BF314" s="598"/>
      <c r="BG314" s="599"/>
      <c r="BH314" s="599"/>
      <c r="BI314" s="600"/>
      <c r="BJ314" s="600"/>
      <c r="BK314" s="600"/>
      <c r="BL314" s="210"/>
      <c r="BM314" s="599"/>
      <c r="BN314" s="599"/>
      <c r="BO314" s="599"/>
      <c r="BP314" s="599"/>
      <c r="BQ314" s="599"/>
      <c r="BR314" s="599"/>
      <c r="BS314" s="599"/>
      <c r="BT314" s="599"/>
      <c r="BU314" s="599"/>
      <c r="BV314" s="601"/>
      <c r="BW314" s="598"/>
    </row>
    <row r="315" spans="2:75" ht="15.75" customHeight="1">
      <c r="B315" s="334" t="s">
        <v>809</v>
      </c>
      <c r="C315" s="335">
        <v>5104498000156</v>
      </c>
      <c r="D315" s="336" t="s">
        <v>11</v>
      </c>
      <c r="E315" s="336" t="s">
        <v>621</v>
      </c>
      <c r="F315" s="336" t="s">
        <v>672</v>
      </c>
      <c r="G315" s="337" t="s">
        <v>865</v>
      </c>
      <c r="H315" s="337" t="s">
        <v>34</v>
      </c>
      <c r="I315" s="337"/>
      <c r="J315" s="337" t="s">
        <v>608</v>
      </c>
      <c r="K315" s="338" t="s">
        <v>48</v>
      </c>
      <c r="L315" s="339"/>
      <c r="M315" s="339" t="s">
        <v>1411</v>
      </c>
      <c r="N315" s="338">
        <v>107816</v>
      </c>
      <c r="O315" s="338" t="s">
        <v>1320</v>
      </c>
      <c r="P315" s="342">
        <v>37536</v>
      </c>
      <c r="Q315" s="343">
        <v>85348361.390000001</v>
      </c>
      <c r="R315" s="343">
        <v>122265005.12444444</v>
      </c>
      <c r="S315" s="338">
        <v>3</v>
      </c>
      <c r="T315" s="340">
        <v>4.1237345241207146E-2</v>
      </c>
      <c r="U315" s="340">
        <v>0.53308321069454245</v>
      </c>
      <c r="V315" s="340">
        <v>4.5247776064356593E-2</v>
      </c>
      <c r="W315" s="340">
        <v>0.44357950201645263</v>
      </c>
      <c r="X315" s="340">
        <v>6.0057765437360411E-2</v>
      </c>
      <c r="Y315" s="340">
        <v>0.45542894543819906</v>
      </c>
      <c r="Z315" s="340">
        <v>0.14131868160018191</v>
      </c>
      <c r="AA315" s="340">
        <v>0.80330120007327011</v>
      </c>
      <c r="AB315" s="340">
        <v>5.5799258341438888E-2</v>
      </c>
      <c r="AC315" s="344">
        <v>-0.92020955028450002</v>
      </c>
      <c r="AD315" s="482">
        <v>14951623000154</v>
      </c>
      <c r="AE315" s="341" t="s">
        <v>2125</v>
      </c>
      <c r="AF315" s="341" t="s">
        <v>728</v>
      </c>
      <c r="AG315" s="345" t="s">
        <v>728</v>
      </c>
      <c r="AH315" s="345" t="s">
        <v>2110</v>
      </c>
      <c r="AI315" s="345">
        <v>1000</v>
      </c>
      <c r="AJ315" s="345">
        <v>1000</v>
      </c>
      <c r="AK315" s="345">
        <v>1000</v>
      </c>
      <c r="AL315" s="340">
        <v>5.0000000000000001E-3</v>
      </c>
      <c r="AM315" s="340" t="s">
        <v>34</v>
      </c>
      <c r="AN315" s="340" t="s">
        <v>34</v>
      </c>
      <c r="AO315" s="338" t="s">
        <v>1323</v>
      </c>
      <c r="AP315" s="341" t="s">
        <v>11</v>
      </c>
      <c r="AQ315" s="347" t="s">
        <v>673</v>
      </c>
      <c r="AR315" s="340">
        <v>1.6000000000000001E-3</v>
      </c>
      <c r="AS315" s="340">
        <v>1.6000000000000001E-3</v>
      </c>
      <c r="AT315" s="340"/>
      <c r="AW315" s="597"/>
      <c r="AX315" s="597"/>
      <c r="AY315" s="598"/>
      <c r="AZ315" s="598"/>
      <c r="BA315" s="598"/>
      <c r="BB315" s="598"/>
      <c r="BC315" s="598"/>
      <c r="BD315" s="598"/>
      <c r="BE315" s="598"/>
      <c r="BF315" s="598"/>
      <c r="BG315" s="599"/>
      <c r="BH315" s="599"/>
      <c r="BI315" s="600"/>
      <c r="BJ315" s="600"/>
      <c r="BK315" s="600"/>
      <c r="BL315" s="210"/>
      <c r="BM315" s="599"/>
      <c r="BN315" s="599"/>
      <c r="BO315" s="599"/>
      <c r="BP315" s="599"/>
      <c r="BQ315" s="599"/>
      <c r="BR315" s="599"/>
      <c r="BS315" s="599"/>
      <c r="BT315" s="599"/>
      <c r="BU315" s="599"/>
      <c r="BV315" s="601"/>
      <c r="BW315" s="598"/>
    </row>
    <row r="316" spans="2:75" ht="15.75" customHeight="1">
      <c r="B316" s="334" t="s">
        <v>470</v>
      </c>
      <c r="C316" s="335">
        <v>14115118000170</v>
      </c>
      <c r="D316" s="336" t="s">
        <v>11</v>
      </c>
      <c r="E316" s="336" t="s">
        <v>621</v>
      </c>
      <c r="F316" s="336" t="s">
        <v>672</v>
      </c>
      <c r="G316" s="337" t="s">
        <v>865</v>
      </c>
      <c r="H316" s="337" t="s">
        <v>34</v>
      </c>
      <c r="I316" s="337"/>
      <c r="J316" s="337" t="s">
        <v>608</v>
      </c>
      <c r="K316" s="338" t="s">
        <v>48</v>
      </c>
      <c r="L316" s="339"/>
      <c r="M316" s="339" t="s">
        <v>1411</v>
      </c>
      <c r="N316" s="338">
        <v>293458</v>
      </c>
      <c r="O316" s="338" t="s">
        <v>1320</v>
      </c>
      <c r="P316" s="342">
        <v>40900</v>
      </c>
      <c r="Q316" s="343">
        <v>174324130.41</v>
      </c>
      <c r="R316" s="343">
        <v>213369642.53376982</v>
      </c>
      <c r="S316" s="338">
        <v>3</v>
      </c>
      <c r="T316" s="340">
        <v>4.428429559520719E-2</v>
      </c>
      <c r="U316" s="340">
        <v>0.57247173262863937</v>
      </c>
      <c r="V316" s="340">
        <v>5.2035360763265537E-2</v>
      </c>
      <c r="W316" s="340">
        <v>0.51012052795227247</v>
      </c>
      <c r="X316" s="340">
        <v>7.5098548524387576E-2</v>
      </c>
      <c r="Y316" s="340">
        <v>0.56948593590405261</v>
      </c>
      <c r="Z316" s="340">
        <v>0.16107496995511106</v>
      </c>
      <c r="AA316" s="340">
        <v>0.91560234783948113</v>
      </c>
      <c r="AB316" s="340">
        <v>5.6274208982945294E-2</v>
      </c>
      <c r="AC316" s="344">
        <v>-0.79693375435530056</v>
      </c>
      <c r="AD316" s="482">
        <v>0</v>
      </c>
      <c r="AE316" s="341" t="s">
        <v>2314</v>
      </c>
      <c r="AF316" s="341" t="s">
        <v>2112</v>
      </c>
      <c r="AG316" s="345" t="s">
        <v>719</v>
      </c>
      <c r="AH316" s="345" t="s">
        <v>2110</v>
      </c>
      <c r="AI316" s="345">
        <v>1000</v>
      </c>
      <c r="AJ316" s="345">
        <v>500</v>
      </c>
      <c r="AK316" s="345">
        <v>500</v>
      </c>
      <c r="AL316" s="340">
        <v>5.0000000000000001E-3</v>
      </c>
      <c r="AM316" s="340">
        <v>0.2</v>
      </c>
      <c r="AN316" s="340" t="s">
        <v>150</v>
      </c>
      <c r="AO316" s="338" t="s">
        <v>1323</v>
      </c>
      <c r="AP316" s="341" t="s">
        <v>11</v>
      </c>
      <c r="AQ316" s="347" t="s">
        <v>673</v>
      </c>
      <c r="AR316" s="340">
        <v>1.7333333333333335E-3</v>
      </c>
      <c r="AS316" s="340">
        <v>1.7333333333333335E-3</v>
      </c>
      <c r="AT316" s="340"/>
      <c r="AW316" s="597"/>
      <c r="AX316" s="597"/>
      <c r="AY316" s="598"/>
      <c r="AZ316" s="598"/>
      <c r="BA316" s="598"/>
      <c r="BB316" s="598"/>
      <c r="BC316" s="598"/>
      <c r="BD316" s="598"/>
      <c r="BE316" s="598"/>
      <c r="BF316" s="598"/>
      <c r="BG316" s="599"/>
      <c r="BH316" s="599"/>
      <c r="BI316" s="600"/>
      <c r="BJ316" s="600"/>
      <c r="BK316" s="600"/>
      <c r="BL316" s="210"/>
      <c r="BM316" s="599"/>
      <c r="BN316" s="599"/>
      <c r="BO316" s="599"/>
      <c r="BP316" s="599"/>
      <c r="BQ316" s="599"/>
      <c r="BR316" s="599"/>
      <c r="BS316" s="599"/>
      <c r="BT316" s="599"/>
      <c r="BU316" s="599"/>
      <c r="BV316" s="601"/>
      <c r="BW316" s="598"/>
    </row>
    <row r="317" spans="2:75" ht="15.75" customHeight="1">
      <c r="B317" s="334" t="s">
        <v>1242</v>
      </c>
      <c r="C317" s="335">
        <v>37240657000136</v>
      </c>
      <c r="D317" s="336" t="s">
        <v>11</v>
      </c>
      <c r="E317" s="336" t="s">
        <v>621</v>
      </c>
      <c r="F317" s="336" t="s">
        <v>672</v>
      </c>
      <c r="G317" s="337" t="s">
        <v>738</v>
      </c>
      <c r="H317" s="337" t="s">
        <v>34</v>
      </c>
      <c r="I317" s="337"/>
      <c r="J317" s="337" t="s">
        <v>608</v>
      </c>
      <c r="K317" s="338" t="s">
        <v>48</v>
      </c>
      <c r="L317" s="339"/>
      <c r="M317" s="339" t="s">
        <v>1411</v>
      </c>
      <c r="N317" s="338">
        <v>539929</v>
      </c>
      <c r="O317" s="338" t="s">
        <v>1320</v>
      </c>
      <c r="P317" s="342">
        <v>43999</v>
      </c>
      <c r="Q317" s="343">
        <v>28374047.5</v>
      </c>
      <c r="R317" s="343">
        <v>30941838.875436515</v>
      </c>
      <c r="S317" s="338">
        <v>3</v>
      </c>
      <c r="T317" s="340">
        <v>9.0102013342772791E-2</v>
      </c>
      <c r="U317" s="340">
        <v>1.1647663127162493</v>
      </c>
      <c r="V317" s="340">
        <v>1.1022363314028505E-2</v>
      </c>
      <c r="W317" s="340">
        <v>0.10805601634270519</v>
      </c>
      <c r="X317" s="340">
        <v>-1.0882319780688099E-2</v>
      </c>
      <c r="Y317" s="340">
        <v>-8.2522607785153398E-2</v>
      </c>
      <c r="Z317" s="340" t="s">
        <v>1414</v>
      </c>
      <c r="AA317" s="340" t="s">
        <v>1414</v>
      </c>
      <c r="AB317" s="340">
        <v>3.9621397574926706E-2</v>
      </c>
      <c r="AC317" s="344">
        <v>-2.1555544981859778</v>
      </c>
      <c r="AD317" s="482">
        <v>0</v>
      </c>
      <c r="AE317" s="341" t="s">
        <v>2419</v>
      </c>
      <c r="AF317" s="341" t="s">
        <v>2106</v>
      </c>
      <c r="AG317" s="345" t="s">
        <v>1427</v>
      </c>
      <c r="AH317" s="345" t="s">
        <v>2110</v>
      </c>
      <c r="AI317" s="345">
        <v>1000</v>
      </c>
      <c r="AJ317" s="345">
        <v>100</v>
      </c>
      <c r="AK317" s="345">
        <v>500</v>
      </c>
      <c r="AL317" s="340">
        <v>5.5000000000000005E-3</v>
      </c>
      <c r="AM317" s="340" t="s">
        <v>34</v>
      </c>
      <c r="AN317" s="340" t="s">
        <v>2215</v>
      </c>
      <c r="AO317" s="338" t="s">
        <v>1323</v>
      </c>
      <c r="AP317" s="341" t="s">
        <v>11</v>
      </c>
      <c r="AQ317" s="347" t="s">
        <v>676</v>
      </c>
      <c r="AR317" s="340">
        <v>7.3333333333333323E-4</v>
      </c>
      <c r="AS317" s="340">
        <v>7.3333333333333323E-4</v>
      </c>
      <c r="AT317" s="340"/>
      <c r="AW317" s="597"/>
      <c r="AX317" s="597"/>
      <c r="AY317" s="598"/>
      <c r="AZ317" s="598"/>
      <c r="BA317" s="598"/>
      <c r="BB317" s="598"/>
      <c r="BC317" s="598"/>
      <c r="BD317" s="598"/>
      <c r="BE317" s="598"/>
      <c r="BF317" s="598"/>
      <c r="BG317" s="599"/>
      <c r="BH317" s="599"/>
      <c r="BI317" s="600"/>
      <c r="BJ317" s="600"/>
      <c r="BK317" s="600"/>
      <c r="BL317" s="210"/>
      <c r="BM317" s="599"/>
      <c r="BN317" s="599"/>
      <c r="BO317" s="599"/>
      <c r="BP317" s="599"/>
      <c r="BQ317" s="599"/>
      <c r="BR317" s="599"/>
      <c r="BS317" s="599"/>
      <c r="BT317" s="599"/>
      <c r="BU317" s="599"/>
      <c r="BV317" s="601"/>
      <c r="BW317" s="598"/>
    </row>
    <row r="318" spans="2:75" ht="15.75" customHeight="1">
      <c r="B318" s="334" t="s">
        <v>793</v>
      </c>
      <c r="C318" s="335">
        <v>38110723000116</v>
      </c>
      <c r="D318" s="336" t="s">
        <v>14</v>
      </c>
      <c r="E318" s="336" t="s">
        <v>607</v>
      </c>
      <c r="F318" s="336" t="s">
        <v>860</v>
      </c>
      <c r="G318" s="337" t="s">
        <v>866</v>
      </c>
      <c r="H318" s="337" t="s">
        <v>34</v>
      </c>
      <c r="I318" s="337" t="s">
        <v>34</v>
      </c>
      <c r="J318" s="337" t="s">
        <v>690</v>
      </c>
      <c r="K318" s="338"/>
      <c r="L318" s="339"/>
      <c r="M318" s="339" t="s">
        <v>1411</v>
      </c>
      <c r="N318" s="338">
        <v>553875</v>
      </c>
      <c r="O318" s="338" t="s">
        <v>1320</v>
      </c>
      <c r="P318" s="342">
        <v>44105</v>
      </c>
      <c r="Q318" s="343">
        <v>1560426.28</v>
      </c>
      <c r="R318" s="343">
        <v>1937108.3844047626</v>
      </c>
      <c r="S318" s="338">
        <v>3</v>
      </c>
      <c r="T318" s="340">
        <v>-0.13996492757527546</v>
      </c>
      <c r="U318" s="340">
        <v>-1.8093539373116245</v>
      </c>
      <c r="V318" s="340">
        <v>-0.19192841427177731</v>
      </c>
      <c r="W318" s="340">
        <v>-1.8815402176759557</v>
      </c>
      <c r="X318" s="340" t="s">
        <v>1414</v>
      </c>
      <c r="Y318" s="340" t="s">
        <v>1414</v>
      </c>
      <c r="Z318" s="340" t="s">
        <v>1414</v>
      </c>
      <c r="AA318" s="340" t="s">
        <v>1414</v>
      </c>
      <c r="AB318" s="340">
        <v>0.21627228328266032</v>
      </c>
      <c r="AC318" s="344">
        <v>-1.3262785928980925</v>
      </c>
      <c r="AD318" s="482">
        <v>37174238000143</v>
      </c>
      <c r="AE318" s="341" t="s">
        <v>2166</v>
      </c>
      <c r="AF318" s="341" t="s">
        <v>2166</v>
      </c>
      <c r="AG318" s="345" t="s">
        <v>1430</v>
      </c>
      <c r="AH318" s="345" t="s">
        <v>2110</v>
      </c>
      <c r="AI318" s="345">
        <v>200</v>
      </c>
      <c r="AJ318" s="345">
        <v>200</v>
      </c>
      <c r="AK318" s="345">
        <v>200</v>
      </c>
      <c r="AL318" s="340">
        <v>0.01</v>
      </c>
      <c r="AM318" s="340">
        <v>0.2</v>
      </c>
      <c r="AN318" s="340" t="s">
        <v>2119</v>
      </c>
      <c r="AO318" s="338" t="s">
        <v>1323</v>
      </c>
      <c r="AP318" s="341" t="s">
        <v>716</v>
      </c>
      <c r="AQ318" s="347" t="s">
        <v>694</v>
      </c>
      <c r="AR318" s="340">
        <v>3.333E-3</v>
      </c>
      <c r="AS318" s="340">
        <v>3.333E-3</v>
      </c>
      <c r="AT318" s="340"/>
      <c r="AW318" s="597"/>
      <c r="AX318" s="597"/>
      <c r="AY318" s="598"/>
      <c r="AZ318" s="598"/>
      <c r="BA318" s="598"/>
      <c r="BB318" s="598"/>
      <c r="BC318" s="598"/>
      <c r="BD318" s="598"/>
      <c r="BE318" s="598"/>
      <c r="BF318" s="598"/>
      <c r="BG318" s="599"/>
      <c r="BH318" s="599"/>
      <c r="BI318" s="600"/>
      <c r="BJ318" s="600"/>
      <c r="BK318" s="600"/>
      <c r="BL318" s="210"/>
      <c r="BM318" s="599"/>
      <c r="BN318" s="599"/>
      <c r="BO318" s="599"/>
      <c r="BP318" s="599"/>
      <c r="BQ318" s="599"/>
      <c r="BR318" s="599"/>
      <c r="BS318" s="599"/>
      <c r="BT318" s="599"/>
      <c r="BU318" s="599"/>
      <c r="BV318" s="601"/>
      <c r="BW318" s="598"/>
    </row>
    <row r="319" spans="2:75" ht="15.75" customHeight="1">
      <c r="B319" s="334" t="s">
        <v>78</v>
      </c>
      <c r="C319" s="335">
        <v>575922000127</v>
      </c>
      <c r="D319" s="336" t="s">
        <v>14</v>
      </c>
      <c r="E319" s="336" t="s">
        <v>607</v>
      </c>
      <c r="F319" s="336"/>
      <c r="G319" s="337"/>
      <c r="H319" s="337" t="s">
        <v>34</v>
      </c>
      <c r="I319" s="337" t="s">
        <v>34</v>
      </c>
      <c r="J319" s="337" t="s">
        <v>608</v>
      </c>
      <c r="K319" s="338" t="s">
        <v>48</v>
      </c>
      <c r="L319" s="339"/>
      <c r="M319" s="339" t="s">
        <v>34</v>
      </c>
      <c r="N319" s="338">
        <v>190330</v>
      </c>
      <c r="O319" s="338" t="s">
        <v>1320</v>
      </c>
      <c r="P319" s="342">
        <v>34822</v>
      </c>
      <c r="Q319" s="343">
        <v>29382263.300000001</v>
      </c>
      <c r="R319" s="343">
        <v>43324546.131984122</v>
      </c>
      <c r="S319" s="338">
        <v>3</v>
      </c>
      <c r="T319" s="340">
        <v>-0.1623901019010181</v>
      </c>
      <c r="U319" s="340">
        <v>-2.0992485427967029</v>
      </c>
      <c r="V319" s="340">
        <v>-0.36176446697932829</v>
      </c>
      <c r="W319" s="340">
        <v>-3.5465014210134242</v>
      </c>
      <c r="X319" s="340">
        <v>-0.29386777600938208</v>
      </c>
      <c r="Y319" s="340">
        <v>-2.228452729660932</v>
      </c>
      <c r="Z319" s="340">
        <v>-0.28585359723106696</v>
      </c>
      <c r="AA319" s="340">
        <v>-1.6248845170423789</v>
      </c>
      <c r="AB319" s="340">
        <v>0.22716282683718511</v>
      </c>
      <c r="AC319" s="344">
        <v>-2.2888440407134332</v>
      </c>
      <c r="AD319" s="482">
        <v>0</v>
      </c>
      <c r="AE319" s="341" t="s">
        <v>2133</v>
      </c>
      <c r="AF319" s="341" t="s">
        <v>2133</v>
      </c>
      <c r="AG319" s="345" t="s">
        <v>719</v>
      </c>
      <c r="AH319" s="345" t="s">
        <v>2110</v>
      </c>
      <c r="AI319" s="345">
        <v>1000</v>
      </c>
      <c r="AJ319" s="345">
        <v>100</v>
      </c>
      <c r="AK319" s="345">
        <v>100</v>
      </c>
      <c r="AL319" s="608">
        <v>0.02</v>
      </c>
      <c r="AM319" s="608" t="s">
        <v>34</v>
      </c>
      <c r="AN319" s="340" t="s">
        <v>666</v>
      </c>
      <c r="AO319" s="338" t="s">
        <v>1323</v>
      </c>
      <c r="AP319" s="341" t="s">
        <v>716</v>
      </c>
      <c r="AQ319" s="347" t="s">
        <v>670</v>
      </c>
      <c r="AR319" s="340">
        <v>4.0000000000000001E-3</v>
      </c>
      <c r="AS319" s="340">
        <v>4.0000000000000001E-3</v>
      </c>
      <c r="AT319" s="340"/>
      <c r="AW319" s="597"/>
      <c r="AX319" s="597"/>
      <c r="AY319" s="598"/>
      <c r="AZ319" s="598"/>
      <c r="BA319" s="598"/>
      <c r="BB319" s="599"/>
      <c r="BC319" s="598"/>
      <c r="BD319" s="598"/>
      <c r="BE319" s="598"/>
      <c r="BF319" s="598"/>
      <c r="BG319" s="599"/>
      <c r="BH319" s="599"/>
      <c r="BI319" s="600"/>
      <c r="BJ319" s="600"/>
      <c r="BK319" s="600"/>
      <c r="BL319" s="599"/>
      <c r="BM319" s="599"/>
      <c r="BN319" s="599"/>
      <c r="BO319" s="599"/>
      <c r="BP319" s="599"/>
      <c r="BQ319" s="599"/>
      <c r="BR319" s="599"/>
      <c r="BS319" s="599"/>
      <c r="BT319" s="602"/>
      <c r="BU319" s="603"/>
      <c r="BV319" s="601"/>
      <c r="BW319" s="604"/>
    </row>
    <row r="320" spans="2:75" ht="15.75" customHeight="1">
      <c r="B320" s="334" t="s">
        <v>1490</v>
      </c>
      <c r="C320" s="335">
        <v>4515848000104</v>
      </c>
      <c r="D320" s="336" t="s">
        <v>14</v>
      </c>
      <c r="E320" s="336" t="s">
        <v>607</v>
      </c>
      <c r="F320" s="336"/>
      <c r="G320" s="337"/>
      <c r="H320" s="337" t="s">
        <v>34</v>
      </c>
      <c r="I320" s="337" t="s">
        <v>34</v>
      </c>
      <c r="J320" s="337" t="s">
        <v>608</v>
      </c>
      <c r="K320" s="338" t="s">
        <v>48</v>
      </c>
      <c r="L320" s="339"/>
      <c r="M320" s="339"/>
      <c r="N320" s="338">
        <v>93386</v>
      </c>
      <c r="O320" s="338" t="s">
        <v>1320</v>
      </c>
      <c r="P320" s="342">
        <v>37090</v>
      </c>
      <c r="Q320" s="343" t="s">
        <v>1390</v>
      </c>
      <c r="R320" s="343" t="s">
        <v>1414</v>
      </c>
      <c r="S320" s="338">
        <v>3</v>
      </c>
      <c r="T320" s="340" t="s">
        <v>1414</v>
      </c>
      <c r="U320" s="340" t="s">
        <v>1414</v>
      </c>
      <c r="V320" s="340" t="s">
        <v>1414</v>
      </c>
      <c r="W320" s="340" t="s">
        <v>1414</v>
      </c>
      <c r="X320" s="340" t="s">
        <v>1414</v>
      </c>
      <c r="Y320" s="340" t="s">
        <v>1414</v>
      </c>
      <c r="Z320" s="340" t="s">
        <v>1414</v>
      </c>
      <c r="AA320" s="340" t="s">
        <v>1414</v>
      </c>
      <c r="AB320" s="340" t="s">
        <v>1414</v>
      </c>
      <c r="AC320" s="344" t="s">
        <v>1414</v>
      </c>
      <c r="AD320" s="482">
        <v>0</v>
      </c>
      <c r="AE320" s="341" t="s">
        <v>2149</v>
      </c>
      <c r="AF320" s="341" t="s">
        <v>2115</v>
      </c>
      <c r="AG320" s="345" t="s">
        <v>1428</v>
      </c>
      <c r="AH320" s="345" t="s">
        <v>2110</v>
      </c>
      <c r="AI320" s="345">
        <v>500</v>
      </c>
      <c r="AJ320" s="345">
        <v>100</v>
      </c>
      <c r="AK320" s="345">
        <v>100</v>
      </c>
      <c r="AL320" s="608">
        <v>2.9350000000000001E-2</v>
      </c>
      <c r="AM320" s="608" t="s">
        <v>34</v>
      </c>
      <c r="AN320" s="340" t="s">
        <v>2124</v>
      </c>
      <c r="AO320" s="338" t="s">
        <v>1323</v>
      </c>
      <c r="AP320" s="341" t="s">
        <v>716</v>
      </c>
      <c r="AQ320" s="347" t="s">
        <v>670</v>
      </c>
      <c r="AR320" s="340">
        <v>3.4999999999999996E-3</v>
      </c>
      <c r="AS320" s="340">
        <v>3.4999999999999996E-3</v>
      </c>
      <c r="AT320" s="340"/>
      <c r="AW320" s="597"/>
      <c r="AX320" s="597"/>
      <c r="AY320" s="598"/>
      <c r="AZ320" s="598"/>
      <c r="BA320" s="598"/>
      <c r="BB320" s="599"/>
      <c r="BC320" s="598"/>
      <c r="BD320" s="598"/>
      <c r="BE320" s="598"/>
      <c r="BF320" s="598"/>
      <c r="BG320" s="599"/>
      <c r="BH320" s="599"/>
      <c r="BI320" s="600"/>
      <c r="BJ320" s="600"/>
      <c r="BK320" s="600"/>
      <c r="BL320" s="599"/>
      <c r="BM320" s="599"/>
      <c r="BN320" s="599"/>
      <c r="BO320" s="599"/>
      <c r="BP320" s="599"/>
      <c r="BQ320" s="599"/>
      <c r="BR320" s="599"/>
      <c r="BS320" s="599"/>
      <c r="BT320" s="602"/>
      <c r="BU320" s="603"/>
      <c r="BV320" s="601"/>
      <c r="BW320" s="604"/>
    </row>
    <row r="321" spans="2:75" ht="15.75" customHeight="1">
      <c r="B321" s="334" t="s">
        <v>784</v>
      </c>
      <c r="C321" s="335">
        <v>7279657000189</v>
      </c>
      <c r="D321" s="336" t="s">
        <v>14</v>
      </c>
      <c r="E321" s="336" t="s">
        <v>607</v>
      </c>
      <c r="F321" s="336"/>
      <c r="G321" s="337"/>
      <c r="H321" s="337" t="s">
        <v>34</v>
      </c>
      <c r="I321" s="337" t="s">
        <v>34</v>
      </c>
      <c r="J321" s="337" t="s">
        <v>608</v>
      </c>
      <c r="K321" s="338" t="s">
        <v>48</v>
      </c>
      <c r="L321" s="339"/>
      <c r="M321" s="339" t="s">
        <v>34</v>
      </c>
      <c r="N321" s="338">
        <v>145327</v>
      </c>
      <c r="O321" s="338" t="s">
        <v>1320</v>
      </c>
      <c r="P321" s="342">
        <v>38504</v>
      </c>
      <c r="Q321" s="343">
        <v>329231681.22000003</v>
      </c>
      <c r="R321" s="343">
        <v>402148181.60384899</v>
      </c>
      <c r="S321" s="338">
        <v>3</v>
      </c>
      <c r="T321" s="340">
        <v>3.4392679662710091E-2</v>
      </c>
      <c r="U321" s="340">
        <v>0.44460088281011972</v>
      </c>
      <c r="V321" s="340">
        <v>-0.1087990053952016</v>
      </c>
      <c r="W321" s="340">
        <v>-1.0665940479471634</v>
      </c>
      <c r="X321" s="340">
        <v>-7.6029557968020356E-2</v>
      </c>
      <c r="Y321" s="340">
        <v>-0.57654594964280748</v>
      </c>
      <c r="Z321" s="340">
        <v>-7.0313807565300701E-2</v>
      </c>
      <c r="AA321" s="340">
        <v>-0.39968647711226829</v>
      </c>
      <c r="AB321" s="340">
        <v>0.17759800112469787</v>
      </c>
      <c r="AC321" s="344">
        <v>-1.1068108056395125</v>
      </c>
      <c r="AD321" s="482">
        <v>11977607000142</v>
      </c>
      <c r="AE321" s="341" t="s">
        <v>2161</v>
      </c>
      <c r="AF321" s="341" t="s">
        <v>2112</v>
      </c>
      <c r="AG321" s="345" t="s">
        <v>719</v>
      </c>
      <c r="AH321" s="345" t="s">
        <v>2110</v>
      </c>
      <c r="AI321" s="345">
        <v>1000</v>
      </c>
      <c r="AJ321" s="345">
        <v>500</v>
      </c>
      <c r="AK321" s="345">
        <v>500</v>
      </c>
      <c r="AL321" s="608">
        <v>0.02</v>
      </c>
      <c r="AM321" s="608">
        <v>0.2</v>
      </c>
      <c r="AN321" s="340" t="s">
        <v>666</v>
      </c>
      <c r="AO321" s="338" t="s">
        <v>1323</v>
      </c>
      <c r="AP321" s="341" t="s">
        <v>716</v>
      </c>
      <c r="AQ321" s="347" t="s">
        <v>659</v>
      </c>
      <c r="AR321" s="340">
        <v>5.6000000000000008E-3</v>
      </c>
      <c r="AS321" s="340">
        <v>5.6000000000000008E-3</v>
      </c>
      <c r="AT321" s="340"/>
      <c r="AW321" s="597"/>
      <c r="AX321" s="597"/>
      <c r="AY321" s="598"/>
      <c r="AZ321" s="598"/>
      <c r="BA321" s="598"/>
      <c r="BB321" s="599"/>
      <c r="BC321" s="598"/>
      <c r="BD321" s="598"/>
      <c r="BE321" s="598"/>
      <c r="BF321" s="598"/>
      <c r="BG321" s="599"/>
      <c r="BH321" s="599"/>
      <c r="BI321" s="600"/>
      <c r="BJ321" s="600"/>
      <c r="BK321" s="600"/>
      <c r="BL321" s="599"/>
      <c r="BM321" s="599"/>
      <c r="BN321" s="599"/>
      <c r="BO321" s="599"/>
      <c r="BP321" s="599"/>
      <c r="BQ321" s="599"/>
      <c r="BR321" s="599"/>
      <c r="BS321" s="599"/>
      <c r="BT321" s="602"/>
      <c r="BU321" s="603"/>
      <c r="BV321" s="601"/>
      <c r="BW321" s="604"/>
    </row>
    <row r="322" spans="2:75" ht="15.75" customHeight="1">
      <c r="B322" s="334" t="s">
        <v>794</v>
      </c>
      <c r="C322" s="335">
        <v>33824951000134</v>
      </c>
      <c r="D322" s="336" t="s">
        <v>14</v>
      </c>
      <c r="E322" s="336" t="s">
        <v>607</v>
      </c>
      <c r="F322" s="336"/>
      <c r="G322" s="337"/>
      <c r="H322" s="337" t="s">
        <v>34</v>
      </c>
      <c r="I322" s="337" t="s">
        <v>34</v>
      </c>
      <c r="J322" s="337" t="s">
        <v>608</v>
      </c>
      <c r="K322" s="338" t="s">
        <v>48</v>
      </c>
      <c r="L322" s="339"/>
      <c r="M322" s="339" t="s">
        <v>34</v>
      </c>
      <c r="N322" s="338">
        <v>505341</v>
      </c>
      <c r="O322" s="338" t="s">
        <v>1320</v>
      </c>
      <c r="P322" s="342">
        <v>43699</v>
      </c>
      <c r="Q322" s="343">
        <v>2059092.65</v>
      </c>
      <c r="R322" s="343">
        <v>2336816.5617460329</v>
      </c>
      <c r="S322" s="338">
        <v>3</v>
      </c>
      <c r="T322" s="340">
        <v>-2.1703337147348845E-2</v>
      </c>
      <c r="U322" s="340">
        <v>-0.28056327539081349</v>
      </c>
      <c r="V322" s="340">
        <v>-0.16642456171843245</v>
      </c>
      <c r="W322" s="340">
        <v>-1.6315171845212848</v>
      </c>
      <c r="X322" s="340">
        <v>-6.0718734402128605E-2</v>
      </c>
      <c r="Y322" s="340">
        <v>-0.46044119317002191</v>
      </c>
      <c r="Z322" s="340">
        <v>-3.6573635439676955E-2</v>
      </c>
      <c r="AA322" s="340">
        <v>-0.20789640058244757</v>
      </c>
      <c r="AB322" s="340">
        <v>0.18542624431035282</v>
      </c>
      <c r="AC322" s="344">
        <v>-1.4125378230300758</v>
      </c>
      <c r="AD322" s="482">
        <v>30530788000109</v>
      </c>
      <c r="AE322" s="341" t="s">
        <v>2166</v>
      </c>
      <c r="AF322" s="341" t="s">
        <v>2166</v>
      </c>
      <c r="AG322" s="345" t="s">
        <v>1430</v>
      </c>
      <c r="AH322" s="345" t="s">
        <v>2110</v>
      </c>
      <c r="AI322" s="345">
        <v>200</v>
      </c>
      <c r="AJ322" s="345">
        <v>200</v>
      </c>
      <c r="AK322" s="345">
        <v>200</v>
      </c>
      <c r="AL322" s="340">
        <v>0.01</v>
      </c>
      <c r="AM322" s="340">
        <v>0.2</v>
      </c>
      <c r="AN322" s="340" t="s">
        <v>666</v>
      </c>
      <c r="AO322" s="338" t="s">
        <v>1323</v>
      </c>
      <c r="AP322" s="341" t="s">
        <v>716</v>
      </c>
      <c r="AQ322" s="347" t="s">
        <v>659</v>
      </c>
      <c r="AR322" s="340">
        <v>4.9994999999999996E-3</v>
      </c>
      <c r="AS322" s="340">
        <v>4.9994999999999996E-3</v>
      </c>
      <c r="AT322" s="340"/>
      <c r="AW322" s="597"/>
      <c r="AX322" s="597"/>
      <c r="AY322" s="598"/>
      <c r="AZ322" s="598"/>
      <c r="BA322" s="598"/>
      <c r="BB322" s="599"/>
      <c r="BC322" s="598"/>
      <c r="BD322" s="598"/>
      <c r="BE322" s="598"/>
      <c r="BF322" s="598"/>
      <c r="BG322" s="599"/>
      <c r="BH322" s="599"/>
      <c r="BI322" s="600"/>
      <c r="BJ322" s="600"/>
      <c r="BK322" s="600"/>
      <c r="BL322" s="599"/>
      <c r="BM322" s="599"/>
      <c r="BN322" s="599"/>
      <c r="BO322" s="599"/>
      <c r="BP322" s="599"/>
      <c r="BQ322" s="599"/>
      <c r="BR322" s="599"/>
      <c r="BS322" s="599"/>
      <c r="BT322" s="602"/>
      <c r="BU322" s="603"/>
      <c r="BV322" s="601"/>
      <c r="BW322" s="604"/>
    </row>
    <row r="323" spans="2:75" ht="15.75" customHeight="1">
      <c r="B323" s="334" t="s">
        <v>124</v>
      </c>
      <c r="C323" s="335">
        <v>37830181000193</v>
      </c>
      <c r="D323" s="336" t="s">
        <v>14</v>
      </c>
      <c r="E323" s="336" t="s">
        <v>607</v>
      </c>
      <c r="F323" s="336"/>
      <c r="G323" s="337"/>
      <c r="H323" s="337" t="s">
        <v>34</v>
      </c>
      <c r="I323" s="337" t="s">
        <v>34</v>
      </c>
      <c r="J323" s="337" t="s">
        <v>608</v>
      </c>
      <c r="K323" s="338" t="s">
        <v>48</v>
      </c>
      <c r="L323" s="339"/>
      <c r="M323" s="339" t="s">
        <v>34</v>
      </c>
      <c r="N323" s="338">
        <v>548936</v>
      </c>
      <c r="O323" s="338" t="s">
        <v>1320</v>
      </c>
      <c r="P323" s="342">
        <v>44061</v>
      </c>
      <c r="Q323" s="343">
        <v>7956940.3799999999</v>
      </c>
      <c r="R323" s="343">
        <v>6340732.0498412699</v>
      </c>
      <c r="S323" s="338">
        <v>3</v>
      </c>
      <c r="T323" s="340">
        <v>0.11463865279781582</v>
      </c>
      <c r="U323" s="340">
        <v>1.4819562400464459</v>
      </c>
      <c r="V323" s="340">
        <v>-6.2057420976768807E-4</v>
      </c>
      <c r="W323" s="340">
        <v>-6.0837022916104943E-3</v>
      </c>
      <c r="X323" s="340">
        <v>0.31578286521978205</v>
      </c>
      <c r="Y323" s="340">
        <v>2.3946388322505521</v>
      </c>
      <c r="Z323" s="340" t="s">
        <v>1414</v>
      </c>
      <c r="AA323" s="340" t="s">
        <v>1414</v>
      </c>
      <c r="AB323" s="340">
        <v>0.2230154368695946</v>
      </c>
      <c r="AC323" s="344">
        <v>-0.32688128448373122</v>
      </c>
      <c r="AD323" s="482">
        <v>37830134000140</v>
      </c>
      <c r="AE323" s="341" t="s">
        <v>2170</v>
      </c>
      <c r="AF323" s="341" t="s">
        <v>2112</v>
      </c>
      <c r="AG323" s="345" t="s">
        <v>719</v>
      </c>
      <c r="AH323" s="345" t="s">
        <v>2110</v>
      </c>
      <c r="AI323" s="345">
        <v>5000</v>
      </c>
      <c r="AJ323" s="345">
        <v>5000</v>
      </c>
      <c r="AK323" s="345">
        <v>5000</v>
      </c>
      <c r="AL323" s="340">
        <v>0.02</v>
      </c>
      <c r="AM323" s="340">
        <v>0.2</v>
      </c>
      <c r="AN323" s="340" t="s">
        <v>666</v>
      </c>
      <c r="AO323" s="338" t="s">
        <v>1323</v>
      </c>
      <c r="AP323" s="341" t="s">
        <v>716</v>
      </c>
      <c r="AQ323" s="347" t="s">
        <v>659</v>
      </c>
      <c r="AR323" s="340">
        <v>4.0000000000000001E-3</v>
      </c>
      <c r="AS323" s="340">
        <v>4.0000000000000001E-3</v>
      </c>
      <c r="AT323" s="340"/>
      <c r="AW323" s="597"/>
      <c r="AX323" s="597"/>
      <c r="AY323" s="598"/>
      <c r="AZ323" s="598"/>
      <c r="BA323" s="598"/>
      <c r="BB323" s="599"/>
      <c r="BC323" s="598"/>
      <c r="BD323" s="598"/>
      <c r="BE323" s="598"/>
      <c r="BF323" s="598"/>
      <c r="BG323" s="599"/>
      <c r="BH323" s="599"/>
      <c r="BI323" s="600"/>
      <c r="BJ323" s="600"/>
      <c r="BK323" s="600"/>
      <c r="BL323" s="210"/>
      <c r="BM323" s="599"/>
      <c r="BN323" s="599"/>
      <c r="BO323" s="599"/>
      <c r="BP323" s="599"/>
      <c r="BQ323" s="599"/>
      <c r="BR323" s="599"/>
      <c r="BS323" s="599"/>
      <c r="BT323" s="602"/>
      <c r="BU323" s="603"/>
      <c r="BV323" s="601"/>
      <c r="BW323" s="604"/>
    </row>
    <row r="324" spans="2:75" ht="15.75" customHeight="1">
      <c r="B324" s="334" t="s">
        <v>817</v>
      </c>
      <c r="C324" s="335">
        <v>32158441000102</v>
      </c>
      <c r="D324" s="336" t="s">
        <v>14</v>
      </c>
      <c r="E324" s="336" t="s">
        <v>607</v>
      </c>
      <c r="F324" s="336"/>
      <c r="G324" s="337"/>
      <c r="H324" s="337" t="s">
        <v>34</v>
      </c>
      <c r="I324" s="337" t="s">
        <v>34</v>
      </c>
      <c r="J324" s="337" t="s">
        <v>608</v>
      </c>
      <c r="K324" s="338" t="s">
        <v>48</v>
      </c>
      <c r="L324" s="339"/>
      <c r="M324" s="339" t="s">
        <v>34</v>
      </c>
      <c r="N324" s="338">
        <v>485683</v>
      </c>
      <c r="O324" s="338" t="s">
        <v>1320</v>
      </c>
      <c r="P324" s="342">
        <v>43462</v>
      </c>
      <c r="Q324" s="343">
        <v>11478421.640000001</v>
      </c>
      <c r="R324" s="343">
        <v>11189192.903134927</v>
      </c>
      <c r="S324" s="338">
        <v>3</v>
      </c>
      <c r="T324" s="340">
        <v>8.9488673898310722E-2</v>
      </c>
      <c r="U324" s="340">
        <v>1.1568375540052562</v>
      </c>
      <c r="V324" s="340">
        <v>-8.5149435428399034E-2</v>
      </c>
      <c r="W324" s="340">
        <v>-0.83474918437073498</v>
      </c>
      <c r="X324" s="340">
        <v>-2.1100967877544008E-2</v>
      </c>
      <c r="Y324" s="340">
        <v>-0.16001247262884424</v>
      </c>
      <c r="Z324" s="340">
        <v>-4.5260984990651343E-2</v>
      </c>
      <c r="AA324" s="340">
        <v>-0.25727811176694199</v>
      </c>
      <c r="AB324" s="340">
        <v>0.2077824557297426</v>
      </c>
      <c r="AC324" s="344">
        <v>-0.7919648560858974</v>
      </c>
      <c r="AD324" s="482">
        <v>24752576000173</v>
      </c>
      <c r="AE324" s="341" t="s">
        <v>2176</v>
      </c>
      <c r="AF324" s="341" t="s">
        <v>2112</v>
      </c>
      <c r="AG324" s="345" t="s">
        <v>719</v>
      </c>
      <c r="AH324" s="345" t="s">
        <v>2110</v>
      </c>
      <c r="AI324" s="345">
        <v>100</v>
      </c>
      <c r="AJ324" s="345">
        <v>100</v>
      </c>
      <c r="AK324" s="345">
        <v>100</v>
      </c>
      <c r="AL324" s="340">
        <v>1.4999999999999999E-2</v>
      </c>
      <c r="AM324" s="340">
        <v>0.2</v>
      </c>
      <c r="AN324" s="340" t="s">
        <v>666</v>
      </c>
      <c r="AO324" s="338" t="s">
        <v>1323</v>
      </c>
      <c r="AP324" s="341" t="s">
        <v>716</v>
      </c>
      <c r="AQ324" s="347" t="s">
        <v>670</v>
      </c>
      <c r="AR324" s="340">
        <v>4.0000000000000001E-3</v>
      </c>
      <c r="AS324" s="340">
        <v>4.0000000000000001E-3</v>
      </c>
      <c r="AT324" s="340"/>
      <c r="AW324" s="597"/>
      <c r="AX324" s="597"/>
      <c r="AY324" s="598"/>
      <c r="AZ324" s="598"/>
      <c r="BA324" s="598"/>
      <c r="BB324" s="599"/>
      <c r="BC324" s="598"/>
      <c r="BD324" s="598"/>
      <c r="BE324" s="598"/>
      <c r="BF324" s="598"/>
      <c r="BG324" s="599"/>
      <c r="BH324" s="599"/>
      <c r="BI324" s="600"/>
      <c r="BJ324" s="600"/>
      <c r="BK324" s="600"/>
      <c r="BL324" s="599"/>
      <c r="BM324" s="599"/>
      <c r="BN324" s="599"/>
      <c r="BO324" s="599"/>
      <c r="BP324" s="599"/>
      <c r="BQ324" s="599"/>
      <c r="BR324" s="599"/>
      <c r="BS324" s="599"/>
      <c r="BT324" s="602"/>
      <c r="BU324" s="603"/>
      <c r="BV324" s="601"/>
      <c r="BW324" s="604"/>
    </row>
    <row r="325" spans="2:75" ht="15.75" customHeight="1">
      <c r="B325" s="334" t="s">
        <v>134</v>
      </c>
      <c r="C325" s="335">
        <v>39345047000122</v>
      </c>
      <c r="D325" s="336" t="s">
        <v>14</v>
      </c>
      <c r="E325" s="336" t="s">
        <v>607</v>
      </c>
      <c r="F325" s="336"/>
      <c r="G325" s="337"/>
      <c r="H325" s="337" t="s">
        <v>34</v>
      </c>
      <c r="I325" s="337" t="s">
        <v>34</v>
      </c>
      <c r="J325" s="337" t="s">
        <v>611</v>
      </c>
      <c r="K325" s="338"/>
      <c r="L325" s="339"/>
      <c r="M325" s="339" t="s">
        <v>1411</v>
      </c>
      <c r="N325" s="338">
        <v>563188</v>
      </c>
      <c r="O325" s="338" t="s">
        <v>1320</v>
      </c>
      <c r="P325" s="342">
        <v>44162</v>
      </c>
      <c r="Q325" s="343">
        <v>12698892.49</v>
      </c>
      <c r="R325" s="343">
        <v>14407258.911944453</v>
      </c>
      <c r="S325" s="338">
        <v>3</v>
      </c>
      <c r="T325" s="340">
        <v>-6.3915519300079771E-2</v>
      </c>
      <c r="U325" s="340">
        <v>-0.82624839311062581</v>
      </c>
      <c r="V325" s="340">
        <v>-0.12869189437356632</v>
      </c>
      <c r="W325" s="340">
        <v>-1.2616108764900951</v>
      </c>
      <c r="X325" s="340" t="s">
        <v>1414</v>
      </c>
      <c r="Y325" s="340" t="s">
        <v>1414</v>
      </c>
      <c r="Z325" s="340" t="s">
        <v>1414</v>
      </c>
      <c r="AA325" s="340" t="s">
        <v>1414</v>
      </c>
      <c r="AB325" s="340">
        <v>0.18313471050863306</v>
      </c>
      <c r="AC325" s="344">
        <v>-1.1910667155789556</v>
      </c>
      <c r="AD325" s="482">
        <v>39152933000130</v>
      </c>
      <c r="AE325" s="341" t="s">
        <v>2176</v>
      </c>
      <c r="AF325" s="341" t="s">
        <v>2112</v>
      </c>
      <c r="AG325" s="345" t="s">
        <v>719</v>
      </c>
      <c r="AH325" s="345" t="s">
        <v>2110</v>
      </c>
      <c r="AI325" s="345">
        <v>100</v>
      </c>
      <c r="AJ325" s="345">
        <v>100</v>
      </c>
      <c r="AK325" s="345">
        <v>100</v>
      </c>
      <c r="AL325" s="340">
        <v>0.01</v>
      </c>
      <c r="AM325" s="340" t="s">
        <v>34</v>
      </c>
      <c r="AN325" s="340" t="s">
        <v>2119</v>
      </c>
      <c r="AO325" s="338" t="s">
        <v>1323</v>
      </c>
      <c r="AP325" s="341" t="s">
        <v>716</v>
      </c>
      <c r="AQ325" s="347" t="s">
        <v>659</v>
      </c>
      <c r="AR325" s="340" t="s">
        <v>34</v>
      </c>
      <c r="AS325" s="340" t="s">
        <v>34</v>
      </c>
      <c r="AT325" s="340"/>
      <c r="AW325" s="597"/>
      <c r="AX325" s="597"/>
      <c r="AY325" s="598"/>
      <c r="AZ325" s="598"/>
      <c r="BA325" s="598"/>
      <c r="BB325" s="599"/>
      <c r="BC325" s="598"/>
      <c r="BD325" s="598"/>
      <c r="BE325" s="598"/>
      <c r="BF325" s="598"/>
      <c r="BG325" s="599"/>
      <c r="BH325" s="599"/>
      <c r="BI325" s="600"/>
      <c r="BJ325" s="600"/>
      <c r="BK325" s="600"/>
      <c r="BL325" s="599"/>
      <c r="BM325" s="599"/>
      <c r="BN325" s="599"/>
      <c r="BO325" s="599"/>
      <c r="BP325" s="599"/>
      <c r="BQ325" s="599"/>
      <c r="BR325" s="599"/>
      <c r="BS325" s="599"/>
      <c r="BT325" s="602"/>
      <c r="BU325" s="603"/>
      <c r="BV325" s="601"/>
      <c r="BW325" s="604"/>
    </row>
    <row r="326" spans="2:75" ht="15.75" customHeight="1">
      <c r="B326" s="334" t="s">
        <v>826</v>
      </c>
      <c r="C326" s="335">
        <v>7187751000108</v>
      </c>
      <c r="D326" s="336" t="s">
        <v>14</v>
      </c>
      <c r="E326" s="336" t="s">
        <v>607</v>
      </c>
      <c r="F326" s="336"/>
      <c r="G326" s="337"/>
      <c r="H326" s="337" t="s">
        <v>34</v>
      </c>
      <c r="I326" s="337" t="s">
        <v>34</v>
      </c>
      <c r="J326" s="337" t="s">
        <v>608</v>
      </c>
      <c r="K326" s="338" t="s">
        <v>48</v>
      </c>
      <c r="L326" s="339"/>
      <c r="M326" s="339" t="s">
        <v>1411</v>
      </c>
      <c r="N326" s="338">
        <v>198935</v>
      </c>
      <c r="O326" s="338" t="s">
        <v>1320</v>
      </c>
      <c r="P326" s="342">
        <v>39416</v>
      </c>
      <c r="Q326" s="343">
        <v>22713828.02</v>
      </c>
      <c r="R326" s="343">
        <v>28997768.342976209</v>
      </c>
      <c r="S326" s="338">
        <v>3</v>
      </c>
      <c r="T326" s="340">
        <v>-2.0178376565090694E-2</v>
      </c>
      <c r="U326" s="340">
        <v>-0.26084981230006976</v>
      </c>
      <c r="V326" s="340">
        <v>-0.18742772480547321</v>
      </c>
      <c r="W326" s="340">
        <v>-1.8374184117919639</v>
      </c>
      <c r="X326" s="340">
        <v>-8.8392307125404135E-2</v>
      </c>
      <c r="Y326" s="340">
        <v>-0.67029492232705878</v>
      </c>
      <c r="Z326" s="340">
        <v>-3.5710471924777831E-2</v>
      </c>
      <c r="AA326" s="340">
        <v>-0.20298989933628087</v>
      </c>
      <c r="AB326" s="340">
        <v>0.2145393072789224</v>
      </c>
      <c r="AC326" s="344">
        <v>-1.3127646867881551</v>
      </c>
      <c r="AD326" s="482">
        <v>0</v>
      </c>
      <c r="AE326" s="341" t="s">
        <v>2176</v>
      </c>
      <c r="AF326" s="341" t="s">
        <v>2112</v>
      </c>
      <c r="AG326" s="345" t="s">
        <v>719</v>
      </c>
      <c r="AH326" s="345" t="s">
        <v>2110</v>
      </c>
      <c r="AI326" s="345">
        <v>1000</v>
      </c>
      <c r="AJ326" s="345">
        <v>100</v>
      </c>
      <c r="AK326" s="345">
        <v>100</v>
      </c>
      <c r="AL326" s="340">
        <v>0.01</v>
      </c>
      <c r="AM326" s="340" t="s">
        <v>34</v>
      </c>
      <c r="AN326" s="340" t="s">
        <v>2119</v>
      </c>
      <c r="AO326" s="338" t="s">
        <v>1323</v>
      </c>
      <c r="AP326" s="341" t="s">
        <v>716</v>
      </c>
      <c r="AQ326" s="347" t="s">
        <v>682</v>
      </c>
      <c r="AR326" s="340" t="s">
        <v>34</v>
      </c>
      <c r="AS326" s="340" t="s">
        <v>34</v>
      </c>
      <c r="AT326" s="340"/>
      <c r="AW326" s="597"/>
      <c r="AX326" s="597"/>
      <c r="AY326" s="598"/>
      <c r="AZ326" s="598"/>
      <c r="BA326" s="598"/>
      <c r="BB326" s="599"/>
      <c r="BC326" s="598"/>
      <c r="BD326" s="598"/>
      <c r="BE326" s="598"/>
      <c r="BF326" s="598"/>
      <c r="BG326" s="599"/>
      <c r="BH326" s="599"/>
      <c r="BI326" s="600"/>
      <c r="BJ326" s="600"/>
      <c r="BK326" s="600"/>
      <c r="BL326" s="599"/>
      <c r="BM326" s="599"/>
      <c r="BN326" s="599"/>
      <c r="BO326" s="599"/>
      <c r="BP326" s="599"/>
      <c r="BQ326" s="599"/>
      <c r="BR326" s="599"/>
      <c r="BS326" s="599"/>
      <c r="BT326" s="602"/>
      <c r="BU326" s="603"/>
      <c r="BV326" s="601"/>
      <c r="BW326" s="604"/>
    </row>
    <row r="327" spans="2:75" ht="15.75" customHeight="1">
      <c r="B327" s="334" t="s">
        <v>1506</v>
      </c>
      <c r="C327" s="335">
        <v>8621010000156</v>
      </c>
      <c r="D327" s="336" t="s">
        <v>14</v>
      </c>
      <c r="E327" s="336" t="s">
        <v>607</v>
      </c>
      <c r="F327" s="336"/>
      <c r="G327" s="337"/>
      <c r="H327" s="337" t="s">
        <v>34</v>
      </c>
      <c r="I327" s="337" t="s">
        <v>34</v>
      </c>
      <c r="J327" s="337" t="s">
        <v>608</v>
      </c>
      <c r="K327" s="338" t="s">
        <v>48</v>
      </c>
      <c r="L327" s="339"/>
      <c r="M327" s="339"/>
      <c r="N327" s="338">
        <v>180246</v>
      </c>
      <c r="O327" s="338" t="s">
        <v>1320</v>
      </c>
      <c r="P327" s="342">
        <v>39160</v>
      </c>
      <c r="Q327" s="343" t="s">
        <v>1390</v>
      </c>
      <c r="R327" s="343" t="s">
        <v>1414</v>
      </c>
      <c r="S327" s="338">
        <v>3</v>
      </c>
      <c r="T327" s="340" t="s">
        <v>1414</v>
      </c>
      <c r="U327" s="340" t="s">
        <v>1414</v>
      </c>
      <c r="V327" s="340" t="s">
        <v>1414</v>
      </c>
      <c r="W327" s="340" t="s">
        <v>1414</v>
      </c>
      <c r="X327" s="340" t="s">
        <v>1414</v>
      </c>
      <c r="Y327" s="340" t="s">
        <v>1414</v>
      </c>
      <c r="Z327" s="340" t="s">
        <v>1414</v>
      </c>
      <c r="AA327" s="340" t="s">
        <v>1414</v>
      </c>
      <c r="AB327" s="340" t="s">
        <v>1414</v>
      </c>
      <c r="AC327" s="344" t="s">
        <v>1414</v>
      </c>
      <c r="AD327" s="482">
        <v>9075535000104</v>
      </c>
      <c r="AE327" s="341" t="s">
        <v>2181</v>
      </c>
      <c r="AF327" s="341" t="s">
        <v>2112</v>
      </c>
      <c r="AG327" s="345" t="s">
        <v>719</v>
      </c>
      <c r="AH327" s="345" t="s">
        <v>2110</v>
      </c>
      <c r="AI327" s="345">
        <v>0</v>
      </c>
      <c r="AJ327" s="345">
        <v>0</v>
      </c>
      <c r="AK327" s="345">
        <v>0</v>
      </c>
      <c r="AL327" s="340">
        <v>1.975E-2</v>
      </c>
      <c r="AM327" s="340">
        <v>0.2</v>
      </c>
      <c r="AN327" s="340" t="s">
        <v>2157</v>
      </c>
      <c r="AO327" s="338" t="s">
        <v>1323</v>
      </c>
      <c r="AP327" s="341" t="s">
        <v>716</v>
      </c>
      <c r="AQ327" s="347" t="s">
        <v>659</v>
      </c>
      <c r="AR327" s="340">
        <v>3.9500000000000004E-3</v>
      </c>
      <c r="AS327" s="340">
        <v>3.9500000000000004E-3</v>
      </c>
      <c r="AT327" s="340"/>
      <c r="AW327" s="597"/>
      <c r="AX327" s="597"/>
      <c r="AY327" s="598"/>
      <c r="AZ327" s="598"/>
      <c r="BA327" s="598"/>
      <c r="BB327" s="599"/>
      <c r="BC327" s="598"/>
      <c r="BD327" s="598"/>
      <c r="BE327" s="598"/>
      <c r="BF327" s="598"/>
      <c r="BG327" s="599"/>
      <c r="BH327" s="599"/>
      <c r="BI327" s="600"/>
      <c r="BJ327" s="600"/>
      <c r="BK327" s="600"/>
      <c r="BL327" s="599"/>
      <c r="BM327" s="599"/>
      <c r="BN327" s="599"/>
      <c r="BO327" s="599"/>
      <c r="BP327" s="599"/>
      <c r="BQ327" s="599"/>
      <c r="BR327" s="599"/>
      <c r="BS327" s="599"/>
      <c r="BT327" s="602"/>
      <c r="BU327" s="603"/>
      <c r="BV327" s="601"/>
      <c r="BW327" s="604"/>
    </row>
    <row r="328" spans="2:75" ht="15.75" customHeight="1">
      <c r="B328" s="334" t="s">
        <v>841</v>
      </c>
      <c r="C328" s="335">
        <v>40428039000129</v>
      </c>
      <c r="D328" s="336" t="s">
        <v>14</v>
      </c>
      <c r="E328" s="336" t="s">
        <v>607</v>
      </c>
      <c r="F328" s="336"/>
      <c r="G328" s="337"/>
      <c r="H328" s="337" t="s">
        <v>34</v>
      </c>
      <c r="I328" s="337" t="s">
        <v>34</v>
      </c>
      <c r="J328" s="337" t="s">
        <v>608</v>
      </c>
      <c r="K328" s="338" t="s">
        <v>48</v>
      </c>
      <c r="L328" s="339"/>
      <c r="M328" s="339" t="s">
        <v>34</v>
      </c>
      <c r="N328" s="338">
        <v>108081</v>
      </c>
      <c r="O328" s="338" t="s">
        <v>1320</v>
      </c>
      <c r="P328" s="342">
        <v>33716</v>
      </c>
      <c r="Q328" s="343">
        <v>11438767.18</v>
      </c>
      <c r="R328" s="343">
        <v>27290522.227539673</v>
      </c>
      <c r="S328" s="338">
        <v>3</v>
      </c>
      <c r="T328" s="340">
        <v>4.9030402289939046E-2</v>
      </c>
      <c r="U328" s="340">
        <v>0.63382558022303548</v>
      </c>
      <c r="V328" s="340">
        <v>-0.14035798228728869</v>
      </c>
      <c r="W328" s="340">
        <v>-1.3759775463544632</v>
      </c>
      <c r="X328" s="340">
        <v>-4.383962358366833E-2</v>
      </c>
      <c r="Y328" s="340">
        <v>-0.33244382956508456</v>
      </c>
      <c r="Z328" s="340">
        <v>2.8949197293370865E-4</v>
      </c>
      <c r="AA328" s="340">
        <v>1.6455662240548914E-3</v>
      </c>
      <c r="AB328" s="340">
        <v>0.20486525524446708</v>
      </c>
      <c r="AC328" s="344">
        <v>-1.1098447121466479</v>
      </c>
      <c r="AD328" s="482">
        <v>0</v>
      </c>
      <c r="AE328" s="341" t="s">
        <v>2141</v>
      </c>
      <c r="AF328" s="341" t="s">
        <v>2106</v>
      </c>
      <c r="AG328" s="345" t="s">
        <v>1427</v>
      </c>
      <c r="AH328" s="345" t="s">
        <v>2110</v>
      </c>
      <c r="AI328" s="345">
        <v>1000</v>
      </c>
      <c r="AJ328" s="345">
        <v>1000</v>
      </c>
      <c r="AK328" s="345">
        <v>1000</v>
      </c>
      <c r="AL328" s="340">
        <v>1.4999999999999999E-2</v>
      </c>
      <c r="AM328" s="340" t="s">
        <v>34</v>
      </c>
      <c r="AN328" s="340" t="s">
        <v>2124</v>
      </c>
      <c r="AO328" s="338" t="s">
        <v>1323</v>
      </c>
      <c r="AP328" s="341" t="s">
        <v>716</v>
      </c>
      <c r="AQ328" s="347" t="s">
        <v>670</v>
      </c>
      <c r="AR328" s="340">
        <v>5.2499999999999995E-3</v>
      </c>
      <c r="AS328" s="340">
        <v>5.2499999999999995E-3</v>
      </c>
      <c r="AT328" s="340"/>
      <c r="AW328" s="597"/>
      <c r="AX328" s="597"/>
      <c r="AY328" s="598"/>
      <c r="AZ328" s="598"/>
      <c r="BA328" s="598"/>
      <c r="BB328" s="599"/>
      <c r="BC328" s="598"/>
      <c r="BD328" s="598"/>
      <c r="BE328" s="598"/>
      <c r="BF328" s="598"/>
      <c r="BG328" s="599"/>
      <c r="BH328" s="599"/>
      <c r="BI328" s="600"/>
      <c r="BJ328" s="600"/>
      <c r="BK328" s="600"/>
      <c r="BL328" s="599"/>
      <c r="BM328" s="599"/>
      <c r="BN328" s="599"/>
      <c r="BO328" s="599"/>
      <c r="BP328" s="599"/>
      <c r="BQ328" s="599"/>
      <c r="BR328" s="599"/>
      <c r="BS328" s="599"/>
      <c r="BT328" s="602"/>
      <c r="BU328" s="603"/>
      <c r="BV328" s="601"/>
      <c r="BW328" s="604"/>
    </row>
    <row r="329" spans="2:75" ht="15.75" customHeight="1">
      <c r="B329" s="334" t="s">
        <v>851</v>
      </c>
      <c r="C329" s="335">
        <v>9290813000138</v>
      </c>
      <c r="D329" s="336" t="s">
        <v>14</v>
      </c>
      <c r="E329" s="336" t="s">
        <v>607</v>
      </c>
      <c r="F329" s="336"/>
      <c r="G329" s="337"/>
      <c r="H329" s="337" t="s">
        <v>34</v>
      </c>
      <c r="I329" s="337" t="s">
        <v>34</v>
      </c>
      <c r="J329" s="337" t="s">
        <v>608</v>
      </c>
      <c r="K329" s="338" t="s">
        <v>48</v>
      </c>
      <c r="L329" s="339"/>
      <c r="M329" s="339" t="s">
        <v>34</v>
      </c>
      <c r="N329" s="338">
        <v>206032</v>
      </c>
      <c r="O329" s="338" t="s">
        <v>1320</v>
      </c>
      <c r="P329" s="342">
        <v>39517</v>
      </c>
      <c r="Q329" s="343">
        <v>50591954.619999997</v>
      </c>
      <c r="R329" s="343">
        <v>70547078.414285719</v>
      </c>
      <c r="S329" s="338">
        <v>3</v>
      </c>
      <c r="T329" s="340">
        <v>6.7627600996292614E-2</v>
      </c>
      <c r="U329" s="340">
        <v>0.87423519772675284</v>
      </c>
      <c r="V329" s="340">
        <v>-9.4619449361554087E-2</v>
      </c>
      <c r="W329" s="340">
        <v>-0.92758698613546842</v>
      </c>
      <c r="X329" s="340">
        <v>-6.477161327011649E-2</v>
      </c>
      <c r="Y329" s="340">
        <v>-0.49117490987417783</v>
      </c>
      <c r="Z329" s="340">
        <v>-3.6245434132032739E-2</v>
      </c>
      <c r="AA329" s="340">
        <v>-0.20603079795078619</v>
      </c>
      <c r="AB329" s="340">
        <v>0.18836319070278937</v>
      </c>
      <c r="AC329" s="344">
        <v>-0.94931645833373468</v>
      </c>
      <c r="AD329" s="482">
        <v>18969955000117</v>
      </c>
      <c r="AE329" s="341" t="s">
        <v>2141</v>
      </c>
      <c r="AF329" s="341" t="s">
        <v>2106</v>
      </c>
      <c r="AG329" s="345" t="s">
        <v>1427</v>
      </c>
      <c r="AH329" s="345" t="s">
        <v>2110</v>
      </c>
      <c r="AI329" s="345">
        <v>5000</v>
      </c>
      <c r="AJ329" s="345">
        <v>1000</v>
      </c>
      <c r="AK329" s="345">
        <v>1000</v>
      </c>
      <c r="AL329" s="340">
        <v>2.5000000000000001E-2</v>
      </c>
      <c r="AM329" s="340" t="s">
        <v>34</v>
      </c>
      <c r="AN329" s="340" t="s">
        <v>2124</v>
      </c>
      <c r="AO329" s="338" t="s">
        <v>1323</v>
      </c>
      <c r="AP329" s="341" t="s">
        <v>716</v>
      </c>
      <c r="AQ329" s="347" t="s">
        <v>667</v>
      </c>
      <c r="AR329" s="340">
        <v>8.7499999999999991E-3</v>
      </c>
      <c r="AS329" s="340">
        <v>8.7499999999999991E-3</v>
      </c>
      <c r="AT329" s="340"/>
      <c r="AW329" s="597"/>
      <c r="AX329" s="597"/>
      <c r="AY329" s="598"/>
      <c r="AZ329" s="598"/>
      <c r="BA329" s="598"/>
      <c r="BB329" s="599"/>
      <c r="BC329" s="598"/>
      <c r="BD329" s="598"/>
      <c r="BE329" s="598"/>
      <c r="BF329" s="598"/>
      <c r="BG329" s="599"/>
      <c r="BH329" s="599"/>
      <c r="BI329" s="600"/>
      <c r="BJ329" s="600"/>
      <c r="BK329" s="600"/>
      <c r="BL329" s="599"/>
      <c r="BM329" s="599"/>
      <c r="BN329" s="599"/>
      <c r="BO329" s="599"/>
      <c r="BP329" s="599"/>
      <c r="BQ329" s="599"/>
      <c r="BR329" s="599"/>
      <c r="BS329" s="599"/>
      <c r="BT329" s="602"/>
      <c r="BU329" s="603"/>
      <c r="BV329" s="601"/>
      <c r="BW329" s="604"/>
    </row>
    <row r="330" spans="2:75" ht="15.75" customHeight="1">
      <c r="B330" s="334" t="s">
        <v>575</v>
      </c>
      <c r="C330" s="335">
        <v>42730726000120</v>
      </c>
      <c r="D330" s="336" t="s">
        <v>14</v>
      </c>
      <c r="E330" s="336" t="s">
        <v>614</v>
      </c>
      <c r="F330" s="336"/>
      <c r="G330" s="337" t="s">
        <v>866</v>
      </c>
      <c r="H330" s="337" t="s">
        <v>1337</v>
      </c>
      <c r="I330" s="337" t="s">
        <v>34</v>
      </c>
      <c r="J330" s="337" t="s">
        <v>611</v>
      </c>
      <c r="K330" s="338" t="s">
        <v>48</v>
      </c>
      <c r="L330" s="339"/>
      <c r="M330" s="339" t="s">
        <v>1411</v>
      </c>
      <c r="N330" s="338">
        <v>606261</v>
      </c>
      <c r="O330" s="338" t="s">
        <v>1320</v>
      </c>
      <c r="P330" s="342">
        <v>44414</v>
      </c>
      <c r="Q330" s="343">
        <v>7532534.2400000002</v>
      </c>
      <c r="R330" s="343">
        <v>8930558.8485317472</v>
      </c>
      <c r="S330" s="338">
        <v>3</v>
      </c>
      <c r="T330" s="340">
        <v>-0.32657122263270522</v>
      </c>
      <c r="U330" s="340">
        <v>-4.2216499355909693</v>
      </c>
      <c r="V330" s="340">
        <v>-0.33004775323710156</v>
      </c>
      <c r="W330" s="340">
        <v>-3.2355715740444833</v>
      </c>
      <c r="X330" s="340" t="s">
        <v>1414</v>
      </c>
      <c r="Y330" s="340" t="s">
        <v>1414</v>
      </c>
      <c r="Z330" s="340" t="s">
        <v>1414</v>
      </c>
      <c r="AA330" s="340" t="s">
        <v>1414</v>
      </c>
      <c r="AB330" s="340">
        <v>0.31525434802157698</v>
      </c>
      <c r="AC330" s="344">
        <v>-1.4205737694676324</v>
      </c>
      <c r="AD330" s="482">
        <v>42134357000102</v>
      </c>
      <c r="AE330" s="341" t="s">
        <v>2141</v>
      </c>
      <c r="AF330" s="341" t="s">
        <v>2106</v>
      </c>
      <c r="AG330" s="345" t="s">
        <v>1427</v>
      </c>
      <c r="AH330" s="345" t="s">
        <v>2110</v>
      </c>
      <c r="AI330" s="345">
        <v>0</v>
      </c>
      <c r="AJ330" s="345">
        <v>0</v>
      </c>
      <c r="AK330" s="345">
        <v>0</v>
      </c>
      <c r="AL330" s="340">
        <v>0</v>
      </c>
      <c r="AM330" s="340" t="s">
        <v>34</v>
      </c>
      <c r="AN330" s="340" t="s">
        <v>34</v>
      </c>
      <c r="AO330" s="338" t="s">
        <v>1323</v>
      </c>
      <c r="AP330" s="341" t="s">
        <v>716</v>
      </c>
      <c r="AQ330" s="347" t="s">
        <v>659</v>
      </c>
      <c r="AR330" s="340">
        <v>0</v>
      </c>
      <c r="AS330" s="340">
        <v>0</v>
      </c>
      <c r="AT330" s="340"/>
      <c r="AW330" s="597"/>
      <c r="AX330" s="597"/>
      <c r="AY330" s="598"/>
      <c r="AZ330" s="598"/>
      <c r="BA330" s="598"/>
      <c r="BB330" s="599"/>
      <c r="BC330" s="598"/>
      <c r="BD330" s="598"/>
      <c r="BE330" s="598"/>
      <c r="BF330" s="598"/>
      <c r="BG330" s="599"/>
      <c r="BH330" s="599"/>
      <c r="BI330" s="600"/>
      <c r="BJ330" s="600"/>
      <c r="BK330" s="600"/>
      <c r="BL330" s="599"/>
      <c r="BM330" s="599"/>
      <c r="BN330" s="599"/>
      <c r="BO330" s="599"/>
      <c r="BP330" s="599"/>
      <c r="BQ330" s="599"/>
      <c r="BR330" s="599"/>
      <c r="BS330" s="599"/>
      <c r="BT330" s="602"/>
      <c r="BU330" s="603"/>
      <c r="BV330" s="601"/>
      <c r="BW330" s="604"/>
    </row>
    <row r="331" spans="2:75" ht="15.75" customHeight="1">
      <c r="B331" s="334" t="s">
        <v>876</v>
      </c>
      <c r="C331" s="335">
        <v>39958394000120</v>
      </c>
      <c r="D331" s="336" t="s">
        <v>14</v>
      </c>
      <c r="E331" s="336" t="s">
        <v>607</v>
      </c>
      <c r="F331" s="336"/>
      <c r="G331" s="337"/>
      <c r="H331" s="337" t="s">
        <v>34</v>
      </c>
      <c r="I331" s="337" t="s">
        <v>34</v>
      </c>
      <c r="J331" s="337" t="s">
        <v>608</v>
      </c>
      <c r="K331" s="338" t="s">
        <v>48</v>
      </c>
      <c r="L331" s="339"/>
      <c r="M331" s="339" t="s">
        <v>1411</v>
      </c>
      <c r="N331" s="338">
        <v>588857</v>
      </c>
      <c r="O331" s="338" t="s">
        <v>1320</v>
      </c>
      <c r="P331" s="342">
        <v>44174</v>
      </c>
      <c r="Q331" s="343">
        <v>3369878.49</v>
      </c>
      <c r="R331" s="343">
        <v>3433212.7842063466</v>
      </c>
      <c r="S331" s="338">
        <v>3</v>
      </c>
      <c r="T331" s="340">
        <v>-1.1786665928805617E-2</v>
      </c>
      <c r="U331" s="340">
        <v>-0.15236853099925057</v>
      </c>
      <c r="V331" s="340">
        <v>-0.11808786752261147</v>
      </c>
      <c r="W331" s="340">
        <v>-1.1576559562919078</v>
      </c>
      <c r="X331" s="340" t="s">
        <v>1414</v>
      </c>
      <c r="Y331" s="340" t="s">
        <v>1414</v>
      </c>
      <c r="Z331" s="340" t="s">
        <v>1414</v>
      </c>
      <c r="AA331" s="340" t="s">
        <v>1414</v>
      </c>
      <c r="AB331" s="340">
        <v>0.23102900143561372</v>
      </c>
      <c r="AC331" s="344">
        <v>-0.84920179282725605</v>
      </c>
      <c r="AD331" s="482">
        <v>37843293000189</v>
      </c>
      <c r="AE331" s="341" t="s">
        <v>2141</v>
      </c>
      <c r="AF331" s="341" t="s">
        <v>2106</v>
      </c>
      <c r="AG331" s="345" t="s">
        <v>1427</v>
      </c>
      <c r="AH331" s="345" t="s">
        <v>2110</v>
      </c>
      <c r="AI331" s="345">
        <v>1</v>
      </c>
      <c r="AJ331" s="345">
        <v>1</v>
      </c>
      <c r="AK331" s="345">
        <v>1</v>
      </c>
      <c r="AL331" s="340">
        <v>0</v>
      </c>
      <c r="AM331" s="340" t="s">
        <v>34</v>
      </c>
      <c r="AN331" s="340" t="s">
        <v>34</v>
      </c>
      <c r="AO331" s="338" t="s">
        <v>1323</v>
      </c>
      <c r="AP331" s="341" t="s">
        <v>716</v>
      </c>
      <c r="AQ331" s="347" t="s">
        <v>694</v>
      </c>
      <c r="AR331" s="340" t="s">
        <v>34</v>
      </c>
      <c r="AS331" s="340" t="s">
        <v>34</v>
      </c>
      <c r="AT331" s="340"/>
      <c r="AW331" s="597"/>
      <c r="AX331" s="597"/>
      <c r="AY331" s="598"/>
      <c r="AZ331" s="598"/>
      <c r="BA331" s="598"/>
      <c r="BB331" s="599"/>
      <c r="BC331" s="598"/>
      <c r="BD331" s="598"/>
      <c r="BE331" s="598"/>
      <c r="BF331" s="598"/>
      <c r="BG331" s="599"/>
      <c r="BH331" s="599"/>
      <c r="BI331" s="600"/>
      <c r="BJ331" s="600"/>
      <c r="BK331" s="600"/>
      <c r="BL331" s="599"/>
      <c r="BM331" s="599"/>
      <c r="BN331" s="599"/>
      <c r="BO331" s="599"/>
      <c r="BP331" s="599"/>
      <c r="BQ331" s="599"/>
      <c r="BR331" s="599"/>
      <c r="BS331" s="599"/>
      <c r="BT331" s="602"/>
      <c r="BU331" s="603"/>
      <c r="BV331" s="601"/>
      <c r="BW331" s="604"/>
    </row>
    <row r="332" spans="2:75" ht="15.75" customHeight="1">
      <c r="B332" s="334" t="s">
        <v>157</v>
      </c>
      <c r="C332" s="335">
        <v>22344837000190</v>
      </c>
      <c r="D332" s="336" t="s">
        <v>14</v>
      </c>
      <c r="E332" s="336" t="s">
        <v>607</v>
      </c>
      <c r="F332" s="336"/>
      <c r="G332" s="337"/>
      <c r="H332" s="337" t="s">
        <v>34</v>
      </c>
      <c r="I332" s="337" t="s">
        <v>34</v>
      </c>
      <c r="J332" s="337" t="s">
        <v>608</v>
      </c>
      <c r="K332" s="338" t="s">
        <v>48</v>
      </c>
      <c r="L332" s="339"/>
      <c r="M332" s="339" t="s">
        <v>34</v>
      </c>
      <c r="N332" s="338">
        <v>410802</v>
      </c>
      <c r="O332" s="338" t="s">
        <v>1320</v>
      </c>
      <c r="P332" s="342">
        <v>42307</v>
      </c>
      <c r="Q332" s="343">
        <v>78708435.469999999</v>
      </c>
      <c r="R332" s="343">
        <v>82807211.157063544</v>
      </c>
      <c r="S332" s="338">
        <v>3</v>
      </c>
      <c r="T332" s="340">
        <v>5.3301552388744566E-2</v>
      </c>
      <c r="U332" s="340">
        <v>0.68903957119921377</v>
      </c>
      <c r="V332" s="340">
        <v>-0.14156747844935025</v>
      </c>
      <c r="W332" s="340">
        <v>-1.3878346529776704</v>
      </c>
      <c r="X332" s="340">
        <v>-2.5903369137528887E-2</v>
      </c>
      <c r="Y332" s="340">
        <v>-0.19642995379016331</v>
      </c>
      <c r="Z332" s="340">
        <v>-5.3590803602338033E-3</v>
      </c>
      <c r="AA332" s="340">
        <v>-3.0462750118519118E-2</v>
      </c>
      <c r="AB332" s="340">
        <v>0.2411187093762644</v>
      </c>
      <c r="AC332" s="344">
        <v>-0.91530859467698766</v>
      </c>
      <c r="AD332" s="482">
        <v>22662147000180</v>
      </c>
      <c r="AE332" s="341" t="s">
        <v>2190</v>
      </c>
      <c r="AF332" s="341" t="s">
        <v>2106</v>
      </c>
      <c r="AG332" s="345" t="s">
        <v>1427</v>
      </c>
      <c r="AH332" s="345" t="s">
        <v>2110</v>
      </c>
      <c r="AI332" s="345">
        <v>100</v>
      </c>
      <c r="AJ332" s="345">
        <v>0</v>
      </c>
      <c r="AK332" s="345">
        <v>0</v>
      </c>
      <c r="AL332" s="340">
        <v>0.02</v>
      </c>
      <c r="AM332" s="340">
        <v>0.2</v>
      </c>
      <c r="AN332" s="340" t="s">
        <v>34</v>
      </c>
      <c r="AO332" s="338" t="s">
        <v>1323</v>
      </c>
      <c r="AP332" s="341" t="s">
        <v>716</v>
      </c>
      <c r="AQ332" s="347" t="s">
        <v>659</v>
      </c>
      <c r="AR332" s="340">
        <v>4.6666666666666662E-3</v>
      </c>
      <c r="AS332" s="340">
        <v>4.6666666666666662E-3</v>
      </c>
      <c r="AT332" s="340"/>
      <c r="AW332" s="597"/>
      <c r="AX332" s="597"/>
      <c r="AY332" s="598"/>
      <c r="AZ332" s="598"/>
      <c r="BA332" s="598"/>
      <c r="BB332" s="599"/>
      <c r="BC332" s="598"/>
      <c r="BD332" s="598"/>
      <c r="BE332" s="598"/>
      <c r="BF332" s="598"/>
      <c r="BG332" s="599"/>
      <c r="BH332" s="599"/>
      <c r="BI332" s="600"/>
      <c r="BJ332" s="600"/>
      <c r="BK332" s="600"/>
      <c r="BL332" s="599"/>
      <c r="BM332" s="599"/>
      <c r="BN332" s="599"/>
      <c r="BO332" s="599"/>
      <c r="BP332" s="599"/>
      <c r="BQ332" s="599"/>
      <c r="BR332" s="599"/>
      <c r="BS332" s="599"/>
      <c r="BT332" s="602"/>
      <c r="BU332" s="603"/>
      <c r="BV332" s="601"/>
      <c r="BW332" s="604"/>
    </row>
    <row r="333" spans="2:75" ht="15.75" customHeight="1">
      <c r="B333" s="334" t="s">
        <v>917</v>
      </c>
      <c r="C333" s="335">
        <v>34658753000100</v>
      </c>
      <c r="D333" s="336" t="s">
        <v>14</v>
      </c>
      <c r="E333" s="336" t="s">
        <v>607</v>
      </c>
      <c r="F333" s="336"/>
      <c r="G333" s="337"/>
      <c r="H333" s="337" t="s">
        <v>34</v>
      </c>
      <c r="I333" s="337" t="s">
        <v>34</v>
      </c>
      <c r="J333" s="337" t="s">
        <v>611</v>
      </c>
      <c r="K333" s="338"/>
      <c r="L333" s="339"/>
      <c r="M333" s="339" t="s">
        <v>1411</v>
      </c>
      <c r="N333" s="338">
        <v>524433</v>
      </c>
      <c r="O333" s="338" t="s">
        <v>1320</v>
      </c>
      <c r="P333" s="342">
        <v>43857</v>
      </c>
      <c r="Q333" s="343">
        <v>27683230.050000001</v>
      </c>
      <c r="R333" s="343">
        <v>36425219.33980158</v>
      </c>
      <c r="S333" s="338">
        <v>3</v>
      </c>
      <c r="T333" s="340">
        <v>-0.24655819513092592</v>
      </c>
      <c r="U333" s="340">
        <v>-3.1873059120233012</v>
      </c>
      <c r="V333" s="340">
        <v>-0.1540122950886984</v>
      </c>
      <c r="W333" s="340">
        <v>-1.5098354682158948</v>
      </c>
      <c r="X333" s="340">
        <v>-1.7840896806556872E-3</v>
      </c>
      <c r="Y333" s="340">
        <v>-1.3529076147124534E-2</v>
      </c>
      <c r="Z333" s="340" t="s">
        <v>1414</v>
      </c>
      <c r="AA333" s="340" t="s">
        <v>1414</v>
      </c>
      <c r="AB333" s="340">
        <v>0.21940203458076654</v>
      </c>
      <c r="AC333" s="344">
        <v>-1.0956156877714833</v>
      </c>
      <c r="AD333" s="482">
        <v>0</v>
      </c>
      <c r="AE333" s="341" t="s">
        <v>2221</v>
      </c>
      <c r="AF333" s="341" t="s">
        <v>741</v>
      </c>
      <c r="AG333" s="345" t="s">
        <v>741</v>
      </c>
      <c r="AH333" s="345" t="s">
        <v>2110</v>
      </c>
      <c r="AI333" s="345">
        <v>500</v>
      </c>
      <c r="AJ333" s="345">
        <v>0</v>
      </c>
      <c r="AK333" s="345">
        <v>500</v>
      </c>
      <c r="AL333" s="340">
        <v>0.01</v>
      </c>
      <c r="AM333" s="340" t="s">
        <v>34</v>
      </c>
      <c r="AN333" s="340" t="s">
        <v>2119</v>
      </c>
      <c r="AO333" s="338" t="s">
        <v>1323</v>
      </c>
      <c r="AP333" s="341" t="s">
        <v>716</v>
      </c>
      <c r="AQ333" s="347" t="s">
        <v>659</v>
      </c>
      <c r="AR333" s="340">
        <v>1.333E-3</v>
      </c>
      <c r="AS333" s="340">
        <v>1.333E-3</v>
      </c>
      <c r="AT333" s="340"/>
      <c r="AW333" s="597"/>
      <c r="AX333" s="597"/>
      <c r="AY333" s="598"/>
      <c r="AZ333" s="598"/>
      <c r="BA333" s="598"/>
      <c r="BB333" s="599"/>
      <c r="BC333" s="598"/>
      <c r="BD333" s="598"/>
      <c r="BE333" s="598"/>
      <c r="BF333" s="598"/>
      <c r="BG333" s="599"/>
      <c r="BH333" s="599"/>
      <c r="BI333" s="600"/>
      <c r="BJ333" s="600"/>
      <c r="BK333" s="600"/>
      <c r="BL333" s="210"/>
      <c r="BM333" s="599"/>
      <c r="BN333" s="599"/>
      <c r="BO333" s="599"/>
      <c r="BP333" s="599"/>
      <c r="BQ333" s="599"/>
      <c r="BR333" s="599"/>
      <c r="BS333" s="599"/>
      <c r="BT333" s="602"/>
      <c r="BU333" s="603"/>
      <c r="BV333" s="601"/>
      <c r="BW333" s="604"/>
    </row>
    <row r="334" spans="2:75" ht="15.75" customHeight="1">
      <c r="B334" s="334" t="s">
        <v>192</v>
      </c>
      <c r="C334" s="335">
        <v>40141528000103</v>
      </c>
      <c r="D334" s="336" t="s">
        <v>14</v>
      </c>
      <c r="E334" s="336" t="s">
        <v>607</v>
      </c>
      <c r="F334" s="336"/>
      <c r="G334" s="337"/>
      <c r="H334" s="337" t="s">
        <v>34</v>
      </c>
      <c r="I334" s="337" t="s">
        <v>34</v>
      </c>
      <c r="J334" s="337" t="s">
        <v>608</v>
      </c>
      <c r="K334" s="338" t="s">
        <v>48</v>
      </c>
      <c r="L334" s="339"/>
      <c r="M334" s="339" t="s">
        <v>34</v>
      </c>
      <c r="N334" s="338">
        <v>568872</v>
      </c>
      <c r="O334" s="338" t="s">
        <v>1320</v>
      </c>
      <c r="P334" s="342">
        <v>44195</v>
      </c>
      <c r="Q334" s="343">
        <v>2062802.71</v>
      </c>
      <c r="R334" s="343">
        <v>9278532.8414682504</v>
      </c>
      <c r="S334" s="338">
        <v>3</v>
      </c>
      <c r="T334" s="340">
        <v>-9.6536626423895822E-2</v>
      </c>
      <c r="U334" s="340">
        <v>-1.2479478119325107</v>
      </c>
      <c r="V334" s="340">
        <v>-0.25031289940524037</v>
      </c>
      <c r="W334" s="340">
        <v>-2.4539033942474004</v>
      </c>
      <c r="X334" s="340" t="s">
        <v>1414</v>
      </c>
      <c r="Y334" s="340" t="s">
        <v>1414</v>
      </c>
      <c r="Z334" s="340" t="s">
        <v>1414</v>
      </c>
      <c r="AA334" s="340" t="s">
        <v>1414</v>
      </c>
      <c r="AB334" s="340">
        <v>0.26730819183876314</v>
      </c>
      <c r="AC334" s="344">
        <v>-1.3072661054359751</v>
      </c>
      <c r="AD334" s="482">
        <v>40054213000110</v>
      </c>
      <c r="AE334" s="341" t="s">
        <v>2211</v>
      </c>
      <c r="AF334" s="341" t="s">
        <v>2106</v>
      </c>
      <c r="AG334" s="345" t="s">
        <v>1427</v>
      </c>
      <c r="AH334" s="345" t="s">
        <v>2110</v>
      </c>
      <c r="AI334" s="345">
        <v>500</v>
      </c>
      <c r="AJ334" s="345">
        <v>100</v>
      </c>
      <c r="AK334" s="345">
        <v>500</v>
      </c>
      <c r="AL334" s="340">
        <v>1.9199999999999998E-2</v>
      </c>
      <c r="AM334" s="340">
        <v>0.2</v>
      </c>
      <c r="AN334" s="340" t="s">
        <v>34</v>
      </c>
      <c r="AO334" s="338" t="s">
        <v>1323</v>
      </c>
      <c r="AP334" s="341" t="s">
        <v>716</v>
      </c>
      <c r="AQ334" s="347" t="s">
        <v>659</v>
      </c>
      <c r="AR334" s="340">
        <v>6.3999999999999994E-3</v>
      </c>
      <c r="AS334" s="340">
        <v>6.3999999999999994E-3</v>
      </c>
      <c r="AT334" s="340"/>
      <c r="AW334" s="597"/>
      <c r="AX334" s="597"/>
      <c r="AY334" s="598"/>
      <c r="AZ334" s="598"/>
      <c r="BA334" s="598"/>
      <c r="BB334" s="599"/>
      <c r="BC334" s="598"/>
      <c r="BD334" s="598"/>
      <c r="BE334" s="598"/>
      <c r="BF334" s="598"/>
      <c r="BG334" s="599"/>
      <c r="BH334" s="599"/>
      <c r="BI334" s="600"/>
      <c r="BJ334" s="600"/>
      <c r="BK334" s="600"/>
      <c r="BL334" s="599"/>
      <c r="BM334" s="599"/>
      <c r="BN334" s="599"/>
      <c r="BO334" s="599"/>
      <c r="BP334" s="599"/>
      <c r="BQ334" s="599"/>
      <c r="BR334" s="599"/>
      <c r="BS334" s="599"/>
      <c r="BT334" s="602"/>
      <c r="BU334" s="603"/>
      <c r="BV334" s="601"/>
      <c r="BW334" s="604"/>
    </row>
    <row r="335" spans="2:75" ht="15.75" customHeight="1">
      <c r="B335" s="334" t="s">
        <v>201</v>
      </c>
      <c r="C335" s="335">
        <v>11186674000149</v>
      </c>
      <c r="D335" s="336" t="s">
        <v>14</v>
      </c>
      <c r="E335" s="336" t="s">
        <v>607</v>
      </c>
      <c r="F335" s="336"/>
      <c r="G335" s="337"/>
      <c r="H335" s="337" t="s">
        <v>34</v>
      </c>
      <c r="I335" s="337" t="s">
        <v>34</v>
      </c>
      <c r="J335" s="337" t="s">
        <v>608</v>
      </c>
      <c r="K335" s="338" t="s">
        <v>48</v>
      </c>
      <c r="L335" s="339"/>
      <c r="M335" s="339" t="s">
        <v>34</v>
      </c>
      <c r="N335" s="338">
        <v>236357</v>
      </c>
      <c r="O335" s="338" t="s">
        <v>1320</v>
      </c>
      <c r="P335" s="342">
        <v>40113</v>
      </c>
      <c r="Q335" s="343">
        <v>71017168.349999994</v>
      </c>
      <c r="R335" s="343">
        <v>77773531.0565079</v>
      </c>
      <c r="S335" s="338">
        <v>3</v>
      </c>
      <c r="T335" s="340">
        <v>-1.315583945200649E-2</v>
      </c>
      <c r="U335" s="340">
        <v>-0.17006810437082959</v>
      </c>
      <c r="V335" s="340">
        <v>-0.14383528007732371</v>
      </c>
      <c r="W335" s="340">
        <v>-1.4100666918601514</v>
      </c>
      <c r="X335" s="340">
        <v>-3.4128824643743116E-2</v>
      </c>
      <c r="Y335" s="340">
        <v>-0.25880507713455625</v>
      </c>
      <c r="Z335" s="340">
        <v>0.13123704742046471</v>
      </c>
      <c r="AA335" s="340">
        <v>0.74599392304829049</v>
      </c>
      <c r="AB335" s="340">
        <v>0.23283207284716337</v>
      </c>
      <c r="AC335" s="344">
        <v>-0.96782811997768925</v>
      </c>
      <c r="AD335" s="482">
        <v>12698541000114</v>
      </c>
      <c r="AE335" s="341" t="s">
        <v>2238</v>
      </c>
      <c r="AF335" s="341" t="s">
        <v>2106</v>
      </c>
      <c r="AG335" s="345" t="s">
        <v>1427</v>
      </c>
      <c r="AH335" s="345" t="s">
        <v>2110</v>
      </c>
      <c r="AI335" s="345">
        <v>1000</v>
      </c>
      <c r="AJ335" s="345">
        <v>1000</v>
      </c>
      <c r="AK335" s="345">
        <v>1000</v>
      </c>
      <c r="AL335" s="340">
        <v>1.9E-2</v>
      </c>
      <c r="AM335" s="340">
        <v>0.2</v>
      </c>
      <c r="AN335" s="340" t="s">
        <v>2124</v>
      </c>
      <c r="AO335" s="338" t="s">
        <v>1323</v>
      </c>
      <c r="AP335" s="341" t="s">
        <v>716</v>
      </c>
      <c r="AQ335" s="347" t="s">
        <v>659</v>
      </c>
      <c r="AR335" s="340">
        <v>5.0666666666666664E-3</v>
      </c>
      <c r="AS335" s="340">
        <v>5.0666666666666664E-3</v>
      </c>
      <c r="AT335" s="340"/>
      <c r="AW335" s="597"/>
      <c r="AX335" s="597"/>
      <c r="AY335" s="598"/>
      <c r="AZ335" s="598"/>
      <c r="BA335" s="598"/>
      <c r="BB335" s="599"/>
      <c r="BC335" s="598"/>
      <c r="BD335" s="598"/>
      <c r="BE335" s="598"/>
      <c r="BF335" s="598"/>
      <c r="BG335" s="599"/>
      <c r="BH335" s="599"/>
      <c r="BI335" s="600"/>
      <c r="BJ335" s="600"/>
      <c r="BK335" s="600"/>
      <c r="BL335" s="599"/>
      <c r="BM335" s="599"/>
      <c r="BN335" s="599"/>
      <c r="BO335" s="599"/>
      <c r="BP335" s="599"/>
      <c r="BQ335" s="599"/>
      <c r="BR335" s="599"/>
      <c r="BS335" s="599"/>
      <c r="BT335" s="602"/>
      <c r="BU335" s="603"/>
      <c r="BV335" s="601"/>
      <c r="BW335" s="604"/>
    </row>
    <row r="336" spans="2:75" ht="15.75" customHeight="1">
      <c r="B336" s="334" t="s">
        <v>203</v>
      </c>
      <c r="C336" s="335">
        <v>5964067000160</v>
      </c>
      <c r="D336" s="336" t="s">
        <v>14</v>
      </c>
      <c r="E336" s="336" t="s">
        <v>607</v>
      </c>
      <c r="F336" s="336"/>
      <c r="G336" s="337"/>
      <c r="H336" s="337" t="s">
        <v>34</v>
      </c>
      <c r="I336" s="337" t="s">
        <v>34</v>
      </c>
      <c r="J336" s="337" t="s">
        <v>608</v>
      </c>
      <c r="K336" s="338" t="s">
        <v>48</v>
      </c>
      <c r="L336" s="339"/>
      <c r="M336" s="339" t="s">
        <v>34</v>
      </c>
      <c r="N336" s="338">
        <v>216178</v>
      </c>
      <c r="O336" s="338" t="s">
        <v>1320</v>
      </c>
      <c r="P336" s="342">
        <v>39692</v>
      </c>
      <c r="Q336" s="343">
        <v>202989591.13999999</v>
      </c>
      <c r="R336" s="343">
        <v>169431559.39833325</v>
      </c>
      <c r="S336" s="338">
        <v>3</v>
      </c>
      <c r="T336" s="340">
        <v>5.4772181129434605E-2</v>
      </c>
      <c r="U336" s="340">
        <v>0.70805067596944338</v>
      </c>
      <c r="V336" s="340">
        <v>-1.1911071882972912E-2</v>
      </c>
      <c r="W336" s="340">
        <v>-0.11676833192456759</v>
      </c>
      <c r="X336" s="340">
        <v>0.22332328942047175</v>
      </c>
      <c r="Y336" s="340">
        <v>1.6935010727069988</v>
      </c>
      <c r="Z336" s="340">
        <v>0.40651280956890035</v>
      </c>
      <c r="AA336" s="340">
        <v>2.3107505962710171</v>
      </c>
      <c r="AB336" s="340">
        <v>0.18857391700489909</v>
      </c>
      <c r="AC336" s="344">
        <v>-0.48460516058847347</v>
      </c>
      <c r="AD336" s="482">
        <v>0</v>
      </c>
      <c r="AE336" s="341" t="s">
        <v>2242</v>
      </c>
      <c r="AF336" s="341" t="s">
        <v>2112</v>
      </c>
      <c r="AG336" s="345" t="s">
        <v>719</v>
      </c>
      <c r="AH336" s="345" t="s">
        <v>2110</v>
      </c>
      <c r="AI336" s="345">
        <v>10000</v>
      </c>
      <c r="AJ336" s="345">
        <v>1000</v>
      </c>
      <c r="AK336" s="345">
        <v>1000</v>
      </c>
      <c r="AL336" s="340">
        <v>0.02</v>
      </c>
      <c r="AM336" s="340">
        <v>0.2</v>
      </c>
      <c r="AN336" s="340" t="s">
        <v>666</v>
      </c>
      <c r="AO336" s="338" t="s">
        <v>1323</v>
      </c>
      <c r="AP336" s="341" t="s">
        <v>716</v>
      </c>
      <c r="AQ336" s="347" t="s">
        <v>665</v>
      </c>
      <c r="AR336" s="340">
        <v>6.4840000000000002E-3</v>
      </c>
      <c r="AS336" s="340">
        <v>6.4840000000000002E-3</v>
      </c>
      <c r="AT336" s="340"/>
      <c r="AW336" s="597"/>
      <c r="AX336" s="597"/>
      <c r="AY336" s="598"/>
      <c r="AZ336" s="598"/>
      <c r="BA336" s="598"/>
      <c r="BB336" s="599"/>
      <c r="BC336" s="598"/>
      <c r="BD336" s="598"/>
      <c r="BE336" s="598"/>
      <c r="BF336" s="598"/>
      <c r="BG336" s="599"/>
      <c r="BH336" s="599"/>
      <c r="BI336" s="600"/>
      <c r="BJ336" s="600"/>
      <c r="BK336" s="600"/>
      <c r="BL336" s="599"/>
      <c r="BM336" s="599"/>
      <c r="BN336" s="599"/>
      <c r="BO336" s="599"/>
      <c r="BP336" s="599"/>
      <c r="BQ336" s="599"/>
      <c r="BR336" s="599"/>
      <c r="BS336" s="599"/>
      <c r="BT336" s="602"/>
      <c r="BU336" s="603"/>
      <c r="BV336" s="601"/>
      <c r="BW336" s="604"/>
    </row>
    <row r="337" spans="2:75" ht="15.75" customHeight="1">
      <c r="B337" s="334" t="s">
        <v>942</v>
      </c>
      <c r="C337" s="335">
        <v>2895694000106</v>
      </c>
      <c r="D337" s="336" t="s">
        <v>14</v>
      </c>
      <c r="E337" s="336" t="s">
        <v>607</v>
      </c>
      <c r="F337" s="336"/>
      <c r="G337" s="337"/>
      <c r="H337" s="337" t="s">
        <v>34</v>
      </c>
      <c r="I337" s="337" t="s">
        <v>34</v>
      </c>
      <c r="J337" s="337" t="s">
        <v>608</v>
      </c>
      <c r="K337" s="338" t="s">
        <v>48</v>
      </c>
      <c r="L337" s="339"/>
      <c r="M337" s="339" t="s">
        <v>34</v>
      </c>
      <c r="N337" s="338">
        <v>61311</v>
      </c>
      <c r="O337" s="338" t="s">
        <v>1320</v>
      </c>
      <c r="P337" s="342">
        <v>36152</v>
      </c>
      <c r="Q337" s="343">
        <v>115858391.14</v>
      </c>
      <c r="R337" s="343">
        <v>157387410.27265871</v>
      </c>
      <c r="S337" s="338">
        <v>3</v>
      </c>
      <c r="T337" s="340">
        <v>8.2636827923913136E-2</v>
      </c>
      <c r="U337" s="340">
        <v>1.068262403741548</v>
      </c>
      <c r="V337" s="340">
        <v>-9.943810335597747E-2</v>
      </c>
      <c r="W337" s="340">
        <v>-0.9748259075842437</v>
      </c>
      <c r="X337" s="340">
        <v>1.8894972954892619E-2</v>
      </c>
      <c r="Y337" s="340">
        <v>0.14328401238812805</v>
      </c>
      <c r="Z337" s="340">
        <v>-1.2710358559285151E-2</v>
      </c>
      <c r="AA337" s="340">
        <v>-7.224979860003293E-2</v>
      </c>
      <c r="AB337" s="340">
        <v>0.21922660445380465</v>
      </c>
      <c r="AC337" s="344">
        <v>-0.81134595621570305</v>
      </c>
      <c r="AD337" s="482">
        <v>30506097000170</v>
      </c>
      <c r="AE337" s="341" t="s">
        <v>2244</v>
      </c>
      <c r="AF337" s="341" t="s">
        <v>2115</v>
      </c>
      <c r="AG337" s="345" t="s">
        <v>1428</v>
      </c>
      <c r="AH337" s="345" t="s">
        <v>2110</v>
      </c>
      <c r="AI337" s="345">
        <v>5000</v>
      </c>
      <c r="AJ337" s="345">
        <v>1000</v>
      </c>
      <c r="AK337" s="345">
        <v>1000</v>
      </c>
      <c r="AL337" s="340">
        <v>0.02</v>
      </c>
      <c r="AM337" s="340">
        <v>0.2</v>
      </c>
      <c r="AN337" s="340" t="s">
        <v>666</v>
      </c>
      <c r="AO337" s="338" t="s">
        <v>1323</v>
      </c>
      <c r="AP337" s="341" t="s">
        <v>716</v>
      </c>
      <c r="AQ337" s="347" t="s">
        <v>659</v>
      </c>
      <c r="AR337" s="340">
        <v>6.9999999999999993E-3</v>
      </c>
      <c r="AS337" s="340">
        <v>6.9999999999999993E-3</v>
      </c>
      <c r="AT337" s="340"/>
      <c r="AW337" s="597"/>
      <c r="AX337" s="597"/>
      <c r="AY337" s="598"/>
      <c r="AZ337" s="598"/>
      <c r="BA337" s="598"/>
      <c r="BB337" s="599"/>
      <c r="BC337" s="598"/>
      <c r="BD337" s="598"/>
      <c r="BE337" s="598"/>
      <c r="BF337" s="598"/>
      <c r="BG337" s="599"/>
      <c r="BH337" s="599"/>
      <c r="BI337" s="600"/>
      <c r="BJ337" s="600"/>
      <c r="BK337" s="600"/>
      <c r="BL337" s="599"/>
      <c r="BM337" s="599"/>
      <c r="BN337" s="599"/>
      <c r="BO337" s="599"/>
      <c r="BP337" s="599"/>
      <c r="BQ337" s="599"/>
      <c r="BR337" s="599"/>
      <c r="BS337" s="599"/>
      <c r="BT337" s="602"/>
      <c r="BU337" s="603"/>
      <c r="BV337" s="601"/>
      <c r="BW337" s="604"/>
    </row>
    <row r="338" spans="2:75" ht="15.75" customHeight="1">
      <c r="B338" s="334" t="s">
        <v>956</v>
      </c>
      <c r="C338" s="335">
        <v>28568701000140</v>
      </c>
      <c r="D338" s="336" t="s">
        <v>14</v>
      </c>
      <c r="E338" s="336" t="s">
        <v>614</v>
      </c>
      <c r="F338" s="336"/>
      <c r="G338" s="337"/>
      <c r="H338" s="337" t="s">
        <v>865</v>
      </c>
      <c r="I338" s="337" t="s">
        <v>34</v>
      </c>
      <c r="J338" s="337" t="s">
        <v>608</v>
      </c>
      <c r="K338" s="338" t="s">
        <v>48</v>
      </c>
      <c r="L338" s="339"/>
      <c r="M338" s="339" t="s">
        <v>1411</v>
      </c>
      <c r="N338" s="338">
        <v>452653</v>
      </c>
      <c r="O338" s="338" t="s">
        <v>1320</v>
      </c>
      <c r="P338" s="342">
        <v>43048</v>
      </c>
      <c r="Q338" s="343">
        <v>20247768.370000001</v>
      </c>
      <c r="R338" s="343">
        <v>29008691.277460326</v>
      </c>
      <c r="S338" s="338">
        <v>3</v>
      </c>
      <c r="T338" s="340">
        <v>9.929784717139567E-3</v>
      </c>
      <c r="U338" s="340">
        <v>0.12836426514742841</v>
      </c>
      <c r="V338" s="340">
        <v>-2.5995551847806997E-2</v>
      </c>
      <c r="W338" s="340">
        <v>-0.25484333035268414</v>
      </c>
      <c r="X338" s="340">
        <v>5.3983218531152177E-2</v>
      </c>
      <c r="Y338" s="340">
        <v>0.40936455274289069</v>
      </c>
      <c r="Z338" s="340">
        <v>0.10533419800495314</v>
      </c>
      <c r="AA338" s="340">
        <v>0.59875372957077877</v>
      </c>
      <c r="AB338" s="340">
        <v>0.11411501436978631</v>
      </c>
      <c r="AC338" s="344">
        <v>-1.0253755336577692</v>
      </c>
      <c r="AD338" s="482">
        <v>0</v>
      </c>
      <c r="AE338" s="341" t="s">
        <v>2250</v>
      </c>
      <c r="AF338" s="341" t="s">
        <v>741</v>
      </c>
      <c r="AG338" s="345" t="s">
        <v>741</v>
      </c>
      <c r="AH338" s="345" t="s">
        <v>2110</v>
      </c>
      <c r="AI338" s="345">
        <v>1000</v>
      </c>
      <c r="AJ338" s="345">
        <v>300</v>
      </c>
      <c r="AK338" s="345">
        <v>0</v>
      </c>
      <c r="AL338" s="340">
        <v>1.3000000000000001E-2</v>
      </c>
      <c r="AM338" s="340">
        <v>0.2</v>
      </c>
      <c r="AN338" s="340" t="s">
        <v>2138</v>
      </c>
      <c r="AO338" s="338" t="s">
        <v>1323</v>
      </c>
      <c r="AP338" s="341" t="s">
        <v>13</v>
      </c>
      <c r="AQ338" s="347" t="s">
        <v>668</v>
      </c>
      <c r="AR338" s="340">
        <v>3.4666666666666665E-3</v>
      </c>
      <c r="AS338" s="340">
        <v>3.4666666666666665E-3</v>
      </c>
      <c r="AT338" s="340"/>
      <c r="AW338" s="597"/>
      <c r="AX338" s="597"/>
      <c r="AY338" s="598"/>
      <c r="AZ338" s="598"/>
      <c r="BA338" s="598"/>
      <c r="BB338" s="599"/>
      <c r="BC338" s="598"/>
      <c r="BD338" s="598"/>
      <c r="BE338" s="598"/>
      <c r="BF338" s="598"/>
      <c r="BG338" s="599"/>
      <c r="BH338" s="599"/>
      <c r="BI338" s="600"/>
      <c r="BJ338" s="600"/>
      <c r="BK338" s="600"/>
      <c r="BL338" s="599"/>
      <c r="BM338" s="599"/>
      <c r="BN338" s="599"/>
      <c r="BO338" s="599"/>
      <c r="BP338" s="599"/>
      <c r="BQ338" s="599"/>
      <c r="BR338" s="599"/>
      <c r="BS338" s="599"/>
      <c r="BT338" s="602"/>
      <c r="BU338" s="603"/>
      <c r="BV338" s="601"/>
      <c r="BW338" s="604"/>
    </row>
    <row r="339" spans="2:75" ht="15.75" customHeight="1">
      <c r="B339" s="334" t="s">
        <v>215</v>
      </c>
      <c r="C339" s="335">
        <v>18889810000106</v>
      </c>
      <c r="D339" s="336" t="s">
        <v>14</v>
      </c>
      <c r="E339" s="336" t="s">
        <v>614</v>
      </c>
      <c r="F339" s="336"/>
      <c r="G339" s="337"/>
      <c r="H339" s="337" t="s">
        <v>1337</v>
      </c>
      <c r="I339" s="337" t="s">
        <v>34</v>
      </c>
      <c r="J339" s="337" t="s">
        <v>608</v>
      </c>
      <c r="K339" s="338" t="s">
        <v>48</v>
      </c>
      <c r="L339" s="339"/>
      <c r="M339" s="339" t="s">
        <v>34</v>
      </c>
      <c r="N339" s="338">
        <v>361402</v>
      </c>
      <c r="O339" s="338" t="s">
        <v>1320</v>
      </c>
      <c r="P339" s="342">
        <v>41698</v>
      </c>
      <c r="Q339" s="343">
        <v>50736262.840000004</v>
      </c>
      <c r="R339" s="343">
        <v>47445713.505317479</v>
      </c>
      <c r="S339" s="338">
        <v>3</v>
      </c>
      <c r="T339" s="340">
        <v>6.6281340429101165E-2</v>
      </c>
      <c r="U339" s="340">
        <v>0.85683182460968976</v>
      </c>
      <c r="V339" s="340">
        <v>-7.640916616416249E-2</v>
      </c>
      <c r="W339" s="340">
        <v>-0.74906532043440732</v>
      </c>
      <c r="X339" s="340">
        <v>0.10197712648597146</v>
      </c>
      <c r="Y339" s="340">
        <v>0.77331107536399613</v>
      </c>
      <c r="Z339" s="340">
        <v>0.23045279224283011</v>
      </c>
      <c r="AA339" s="340">
        <v>1.3099683811985345</v>
      </c>
      <c r="AB339" s="340">
        <v>0.23965725385852915</v>
      </c>
      <c r="AC339" s="344">
        <v>-0.61713550898345171</v>
      </c>
      <c r="AD339" s="482">
        <v>26946245000108</v>
      </c>
      <c r="AE339" s="341" t="s">
        <v>2126</v>
      </c>
      <c r="AF339" s="341" t="s">
        <v>2115</v>
      </c>
      <c r="AG339" s="345" t="s">
        <v>1428</v>
      </c>
      <c r="AH339" s="345" t="s">
        <v>2110</v>
      </c>
      <c r="AI339" s="345">
        <v>5000</v>
      </c>
      <c r="AJ339" s="345">
        <v>1000</v>
      </c>
      <c r="AK339" s="345">
        <v>5000</v>
      </c>
      <c r="AL339" s="340">
        <v>0.02</v>
      </c>
      <c r="AM339" s="340">
        <v>0.2</v>
      </c>
      <c r="AN339" s="340" t="s">
        <v>2124</v>
      </c>
      <c r="AO339" s="338" t="s">
        <v>1323</v>
      </c>
      <c r="AP339" s="341" t="s">
        <v>13</v>
      </c>
      <c r="AQ339" s="347" t="s">
        <v>668</v>
      </c>
      <c r="AR339" s="340">
        <v>4.0000000000000001E-3</v>
      </c>
      <c r="AS339" s="340">
        <v>4.0000000000000001E-3</v>
      </c>
      <c r="AT339" s="340"/>
      <c r="AW339" s="597"/>
      <c r="AX339" s="597"/>
      <c r="AY339" s="598"/>
      <c r="AZ339" s="598"/>
      <c r="BA339" s="598"/>
      <c r="BB339" s="599"/>
      <c r="BC339" s="598"/>
      <c r="BD339" s="598"/>
      <c r="BE339" s="598"/>
      <c r="BF339" s="598"/>
      <c r="BG339" s="599"/>
      <c r="BH339" s="599"/>
      <c r="BI339" s="600"/>
      <c r="BJ339" s="600"/>
      <c r="BK339" s="600"/>
      <c r="BL339" s="599"/>
      <c r="BM339" s="599"/>
      <c r="BN339" s="599"/>
      <c r="BO339" s="599"/>
      <c r="BP339" s="599"/>
      <c r="BQ339" s="599"/>
      <c r="BR339" s="599"/>
      <c r="BS339" s="599"/>
      <c r="BT339" s="602"/>
      <c r="BU339" s="603"/>
      <c r="BV339" s="601"/>
      <c r="BW339" s="604"/>
    </row>
    <row r="340" spans="2:75" ht="15.75" customHeight="1">
      <c r="B340" s="334" t="s">
        <v>966</v>
      </c>
      <c r="C340" s="335">
        <v>7124064000143</v>
      </c>
      <c r="D340" s="336" t="s">
        <v>14</v>
      </c>
      <c r="E340" s="336" t="s">
        <v>607</v>
      </c>
      <c r="F340" s="336"/>
      <c r="G340" s="337"/>
      <c r="H340" s="337" t="s">
        <v>34</v>
      </c>
      <c r="I340" s="337" t="s">
        <v>34</v>
      </c>
      <c r="J340" s="337" t="s">
        <v>608</v>
      </c>
      <c r="K340" s="338" t="s">
        <v>48</v>
      </c>
      <c r="L340" s="339"/>
      <c r="M340" s="339" t="s">
        <v>34</v>
      </c>
      <c r="N340" s="338">
        <v>141720</v>
      </c>
      <c r="O340" s="338" t="s">
        <v>1320</v>
      </c>
      <c r="P340" s="342">
        <v>38357</v>
      </c>
      <c r="Q340" s="343">
        <v>50496922.850000001</v>
      </c>
      <c r="R340" s="343">
        <v>55054770.286428571</v>
      </c>
      <c r="S340" s="338">
        <v>3</v>
      </c>
      <c r="T340" s="340">
        <v>-2.3771904049708636E-2</v>
      </c>
      <c r="U340" s="340">
        <v>-0.3073040434833364</v>
      </c>
      <c r="V340" s="340">
        <v>-0.21444519195934364</v>
      </c>
      <c r="W340" s="340">
        <v>-2.1022799291583452</v>
      </c>
      <c r="X340" s="340">
        <v>-8.5351578407404927E-2</v>
      </c>
      <c r="Y340" s="340">
        <v>-0.64723652407801979</v>
      </c>
      <c r="Z340" s="340">
        <v>-2.2609914384793317E-2</v>
      </c>
      <c r="AA340" s="340">
        <v>-0.12852208323202319</v>
      </c>
      <c r="AB340" s="340">
        <v>0.23983428264047438</v>
      </c>
      <c r="AC340" s="344">
        <v>-1.2909772407871403</v>
      </c>
      <c r="AD340" s="482">
        <v>11361553000196</v>
      </c>
      <c r="AE340" s="341" t="s">
        <v>2126</v>
      </c>
      <c r="AF340" s="341" t="s">
        <v>2115</v>
      </c>
      <c r="AG340" s="345" t="s">
        <v>1428</v>
      </c>
      <c r="AH340" s="345" t="s">
        <v>2110</v>
      </c>
      <c r="AI340" s="345">
        <v>500</v>
      </c>
      <c r="AJ340" s="345">
        <v>500</v>
      </c>
      <c r="AK340" s="345">
        <v>500</v>
      </c>
      <c r="AL340" s="340">
        <v>0.02</v>
      </c>
      <c r="AM340" s="340">
        <v>0.2</v>
      </c>
      <c r="AN340" s="340" t="s">
        <v>34</v>
      </c>
      <c r="AO340" s="338" t="s">
        <v>1323</v>
      </c>
      <c r="AP340" s="341" t="s">
        <v>716</v>
      </c>
      <c r="AQ340" s="347" t="s">
        <v>659</v>
      </c>
      <c r="AR340" s="340">
        <v>4.0000000000000001E-3</v>
      </c>
      <c r="AS340" s="340">
        <v>4.0000000000000001E-3</v>
      </c>
      <c r="AT340" s="340"/>
      <c r="AW340" s="597"/>
      <c r="AX340" s="597"/>
      <c r="AY340" s="598"/>
      <c r="AZ340" s="598"/>
      <c r="BA340" s="598"/>
      <c r="BB340" s="599"/>
      <c r="BC340" s="598"/>
      <c r="BD340" s="598"/>
      <c r="BE340" s="598"/>
      <c r="BF340" s="598"/>
      <c r="BG340" s="599"/>
      <c r="BH340" s="599"/>
      <c r="BI340" s="600"/>
      <c r="BJ340" s="600"/>
      <c r="BK340" s="600"/>
      <c r="BL340" s="599"/>
      <c r="BM340" s="599"/>
      <c r="BN340" s="599"/>
      <c r="BO340" s="599"/>
      <c r="BP340" s="599"/>
      <c r="BQ340" s="599"/>
      <c r="BR340" s="599"/>
      <c r="BS340" s="599"/>
      <c r="BT340" s="602"/>
      <c r="BU340" s="603"/>
      <c r="BV340" s="601"/>
      <c r="BW340" s="604"/>
    </row>
    <row r="341" spans="2:75" ht="15.75" customHeight="1">
      <c r="B341" s="334" t="s">
        <v>219</v>
      </c>
      <c r="C341" s="335">
        <v>4437399000123</v>
      </c>
      <c r="D341" s="336" t="s">
        <v>14</v>
      </c>
      <c r="E341" s="336" t="s">
        <v>607</v>
      </c>
      <c r="F341" s="336"/>
      <c r="G341" s="337"/>
      <c r="H341" s="337" t="s">
        <v>34</v>
      </c>
      <c r="I341" s="337" t="s">
        <v>34</v>
      </c>
      <c r="J341" s="337" t="s">
        <v>608</v>
      </c>
      <c r="K341" s="338" t="s">
        <v>48</v>
      </c>
      <c r="L341" s="339"/>
      <c r="M341" s="339" t="s">
        <v>34</v>
      </c>
      <c r="N341" s="338">
        <v>349011</v>
      </c>
      <c r="O341" s="338" t="s">
        <v>1323</v>
      </c>
      <c r="P341" s="342">
        <v>41547</v>
      </c>
      <c r="Q341" s="343">
        <v>33283424.379999999</v>
      </c>
      <c r="R341" s="343">
        <v>30663798.136825386</v>
      </c>
      <c r="S341" s="338">
        <v>3</v>
      </c>
      <c r="T341" s="340">
        <v>0.10326787924707981</v>
      </c>
      <c r="U341" s="340">
        <v>1.3349640309929445</v>
      </c>
      <c r="V341" s="340">
        <v>9.1793414849193899E-2</v>
      </c>
      <c r="W341" s="340">
        <v>0.89988239840300022</v>
      </c>
      <c r="X341" s="340">
        <v>0.44408465463175295</v>
      </c>
      <c r="Y341" s="340">
        <v>3.3675746087351448</v>
      </c>
      <c r="Z341" s="340">
        <v>0.87404784433279414</v>
      </c>
      <c r="AA341" s="340">
        <v>4.9683713032395325</v>
      </c>
      <c r="AB341" s="340">
        <v>0.24835640426778866</v>
      </c>
      <c r="AC341" s="344">
        <v>8.6369834413149785E-2</v>
      </c>
      <c r="AD341" s="482">
        <v>14213077000154</v>
      </c>
      <c r="AE341" s="341" t="s">
        <v>2262</v>
      </c>
      <c r="AF341" s="341" t="s">
        <v>2106</v>
      </c>
      <c r="AG341" s="345" t="s">
        <v>1427</v>
      </c>
      <c r="AH341" s="345" t="s">
        <v>2110</v>
      </c>
      <c r="AI341" s="345">
        <v>10000</v>
      </c>
      <c r="AJ341" s="345">
        <v>1000</v>
      </c>
      <c r="AK341" s="345">
        <v>1000</v>
      </c>
      <c r="AL341" s="340">
        <v>1.9E-2</v>
      </c>
      <c r="AM341" s="340">
        <v>0.2</v>
      </c>
      <c r="AN341" s="340" t="s">
        <v>666</v>
      </c>
      <c r="AO341" s="338" t="s">
        <v>1323</v>
      </c>
      <c r="AP341" s="341" t="s">
        <v>716</v>
      </c>
      <c r="AQ341" s="347" t="s">
        <v>659</v>
      </c>
      <c r="AR341" s="340">
        <v>4.4333333333333325E-3</v>
      </c>
      <c r="AS341" s="340">
        <v>4.4333333333333325E-3</v>
      </c>
      <c r="AT341" s="340"/>
      <c r="AW341" s="597"/>
      <c r="AX341" s="597"/>
      <c r="AY341" s="598"/>
      <c r="AZ341" s="598"/>
      <c r="BA341" s="598"/>
      <c r="BB341" s="599"/>
      <c r="BC341" s="598"/>
      <c r="BD341" s="598"/>
      <c r="BE341" s="598"/>
      <c r="BF341" s="598"/>
      <c r="BG341" s="599"/>
      <c r="BH341" s="599"/>
      <c r="BI341" s="600"/>
      <c r="BJ341" s="600"/>
      <c r="BK341" s="600"/>
      <c r="BL341" s="599"/>
      <c r="BM341" s="599"/>
      <c r="BN341" s="599"/>
      <c r="BO341" s="599"/>
      <c r="BP341" s="599"/>
      <c r="BQ341" s="599"/>
      <c r="BR341" s="599"/>
      <c r="BS341" s="599"/>
      <c r="BT341" s="602"/>
      <c r="BU341" s="603"/>
      <c r="BV341" s="601"/>
      <c r="BW341" s="604"/>
    </row>
    <row r="342" spans="2:75" ht="15.75" customHeight="1">
      <c r="B342" s="334" t="s">
        <v>229</v>
      </c>
      <c r="C342" s="335">
        <v>13401715000106</v>
      </c>
      <c r="D342" s="336" t="s">
        <v>14</v>
      </c>
      <c r="E342" s="336" t="s">
        <v>607</v>
      </c>
      <c r="F342" s="336"/>
      <c r="G342" s="337"/>
      <c r="H342" s="337" t="s">
        <v>34</v>
      </c>
      <c r="I342" s="337" t="s">
        <v>34</v>
      </c>
      <c r="J342" s="337" t="s">
        <v>608</v>
      </c>
      <c r="K342" s="338" t="s">
        <v>48</v>
      </c>
      <c r="L342" s="339"/>
      <c r="M342" s="339" t="s">
        <v>34</v>
      </c>
      <c r="N342" s="338">
        <v>282219</v>
      </c>
      <c r="O342" s="338" t="s">
        <v>1323</v>
      </c>
      <c r="P342" s="342">
        <v>40753</v>
      </c>
      <c r="Q342" s="343">
        <v>48458102.740000002</v>
      </c>
      <c r="R342" s="343">
        <v>63771633.811071411</v>
      </c>
      <c r="S342" s="338">
        <v>3</v>
      </c>
      <c r="T342" s="340">
        <v>0.162679513486645</v>
      </c>
      <c r="U342" s="340">
        <v>2.1029898228518507</v>
      </c>
      <c r="V342" s="340">
        <v>6.5977127884668807E-3</v>
      </c>
      <c r="W342" s="340">
        <v>6.4679646332079579E-2</v>
      </c>
      <c r="X342" s="340">
        <v>0.14420580514038361</v>
      </c>
      <c r="Y342" s="340">
        <v>1.0935388168853895</v>
      </c>
      <c r="Z342" s="340">
        <v>0.23785500208241328</v>
      </c>
      <c r="AA342" s="340">
        <v>1.3520449416362712</v>
      </c>
      <c r="AB342" s="340">
        <v>0.20792887118283743</v>
      </c>
      <c r="AC342" s="344">
        <v>-0.33179371144479564</v>
      </c>
      <c r="AD342" s="482">
        <v>13396819000161</v>
      </c>
      <c r="AE342" s="341" t="s">
        <v>2271</v>
      </c>
      <c r="AF342" s="341" t="s">
        <v>2112</v>
      </c>
      <c r="AG342" s="345" t="s">
        <v>719</v>
      </c>
      <c r="AH342" s="345" t="s">
        <v>2110</v>
      </c>
      <c r="AI342" s="345">
        <v>30000</v>
      </c>
      <c r="AJ342" s="345">
        <v>10000</v>
      </c>
      <c r="AK342" s="345">
        <v>30000</v>
      </c>
      <c r="AL342" s="340">
        <v>1.9574999999999999E-2</v>
      </c>
      <c r="AM342" s="340">
        <v>0.2</v>
      </c>
      <c r="AN342" s="340" t="s">
        <v>2157</v>
      </c>
      <c r="AO342" s="338" t="s">
        <v>1323</v>
      </c>
      <c r="AP342" s="341" t="s">
        <v>716</v>
      </c>
      <c r="AQ342" s="347" t="s">
        <v>659</v>
      </c>
      <c r="AR342" s="340">
        <v>4.5022500000000002E-3</v>
      </c>
      <c r="AS342" s="340">
        <v>4.5022500000000002E-3</v>
      </c>
      <c r="AT342" s="340"/>
      <c r="AW342" s="597"/>
      <c r="AX342" s="597"/>
      <c r="AY342" s="598"/>
      <c r="AZ342" s="598"/>
      <c r="BA342" s="598"/>
      <c r="BB342" s="599"/>
      <c r="BC342" s="598"/>
      <c r="BD342" s="598"/>
      <c r="BE342" s="598"/>
      <c r="BF342" s="598"/>
      <c r="BG342" s="599"/>
      <c r="BH342" s="599"/>
      <c r="BI342" s="600"/>
      <c r="BJ342" s="600"/>
      <c r="BK342" s="600"/>
      <c r="BL342" s="599"/>
      <c r="BM342" s="599"/>
      <c r="BN342" s="599"/>
      <c r="BO342" s="599"/>
      <c r="BP342" s="599"/>
      <c r="BQ342" s="599"/>
      <c r="BR342" s="599"/>
      <c r="BS342" s="599"/>
      <c r="BT342" s="602"/>
      <c r="BU342" s="603"/>
      <c r="BV342" s="601"/>
      <c r="BW342" s="604"/>
    </row>
    <row r="343" spans="2:75" ht="15.75" customHeight="1">
      <c r="B343" s="334" t="s">
        <v>234</v>
      </c>
      <c r="C343" s="335">
        <v>8279304000141</v>
      </c>
      <c r="D343" s="336" t="s">
        <v>14</v>
      </c>
      <c r="E343" s="336" t="s">
        <v>607</v>
      </c>
      <c r="F343" s="336"/>
      <c r="G343" s="337"/>
      <c r="H343" s="337" t="s">
        <v>34</v>
      </c>
      <c r="I343" s="337" t="s">
        <v>34</v>
      </c>
      <c r="J343" s="337" t="s">
        <v>608</v>
      </c>
      <c r="K343" s="338" t="s">
        <v>48</v>
      </c>
      <c r="L343" s="339"/>
      <c r="M343" s="339" t="s">
        <v>34</v>
      </c>
      <c r="N343" s="338">
        <v>173126</v>
      </c>
      <c r="O343" s="338" t="s">
        <v>1320</v>
      </c>
      <c r="P343" s="342">
        <v>39014</v>
      </c>
      <c r="Q343" s="343">
        <v>957886346.38999999</v>
      </c>
      <c r="R343" s="343">
        <v>1013217244.2058729</v>
      </c>
      <c r="S343" s="338">
        <v>3</v>
      </c>
      <c r="T343" s="340">
        <v>4.4035713299779289E-2</v>
      </c>
      <c r="U343" s="340">
        <v>0.56925826077701036</v>
      </c>
      <c r="V343" s="340">
        <v>-0.10444403393760271</v>
      </c>
      <c r="W343" s="340">
        <v>-1.0239007657909314</v>
      </c>
      <c r="X343" s="340">
        <v>-5.040938983950527E-2</v>
      </c>
      <c r="Y343" s="340">
        <v>-0.3822635605504468</v>
      </c>
      <c r="Z343" s="340">
        <v>-0.11414043519340589</v>
      </c>
      <c r="AA343" s="340">
        <v>-0.6488112366286769</v>
      </c>
      <c r="AB343" s="340">
        <v>0.18742149322663448</v>
      </c>
      <c r="AC343" s="344">
        <v>-1.0131706287694835</v>
      </c>
      <c r="AD343" s="482">
        <v>0</v>
      </c>
      <c r="AE343" s="341" t="s">
        <v>2272</v>
      </c>
      <c r="AF343" s="341" t="s">
        <v>2112</v>
      </c>
      <c r="AG343" s="345" t="s">
        <v>719</v>
      </c>
      <c r="AH343" s="345" t="s">
        <v>2110</v>
      </c>
      <c r="AI343" s="345">
        <v>500</v>
      </c>
      <c r="AJ343" s="345">
        <v>500</v>
      </c>
      <c r="AK343" s="345">
        <v>500</v>
      </c>
      <c r="AL343" s="340">
        <v>0.02</v>
      </c>
      <c r="AM343" s="340" t="s">
        <v>34</v>
      </c>
      <c r="AN343" s="340" t="s">
        <v>2119</v>
      </c>
      <c r="AO343" s="338" t="s">
        <v>1323</v>
      </c>
      <c r="AP343" s="341" t="s">
        <v>716</v>
      </c>
      <c r="AQ343" s="347" t="s">
        <v>667</v>
      </c>
      <c r="AR343" s="340">
        <v>5.0000000000000001E-3</v>
      </c>
      <c r="AS343" s="340">
        <v>5.0000000000000001E-3</v>
      </c>
      <c r="AT343" s="340"/>
      <c r="AW343" s="597"/>
      <c r="AX343" s="597"/>
      <c r="AY343" s="598"/>
      <c r="AZ343" s="598"/>
      <c r="BA343" s="598"/>
      <c r="BB343" s="599"/>
      <c r="BC343" s="598"/>
      <c r="BD343" s="598"/>
      <c r="BE343" s="598"/>
      <c r="BF343" s="598"/>
      <c r="BG343" s="599"/>
      <c r="BH343" s="599"/>
      <c r="BI343" s="600"/>
      <c r="BJ343" s="600"/>
      <c r="BK343" s="600"/>
      <c r="BL343" s="599"/>
      <c r="BM343" s="599"/>
      <c r="BN343" s="599"/>
      <c r="BO343" s="599"/>
      <c r="BP343" s="599"/>
      <c r="BQ343" s="599"/>
      <c r="BR343" s="599"/>
      <c r="BS343" s="599"/>
      <c r="BT343" s="602"/>
      <c r="BU343" s="603"/>
      <c r="BV343" s="601"/>
      <c r="BW343" s="604"/>
    </row>
    <row r="344" spans="2:75" ht="15.75" customHeight="1">
      <c r="B344" s="334" t="s">
        <v>1050</v>
      </c>
      <c r="C344" s="335">
        <v>31146414000157</v>
      </c>
      <c r="D344" s="336" t="s">
        <v>14</v>
      </c>
      <c r="E344" s="336" t="s">
        <v>607</v>
      </c>
      <c r="F344" s="336"/>
      <c r="G344" s="337"/>
      <c r="H344" s="337" t="s">
        <v>34</v>
      </c>
      <c r="I344" s="337" t="s">
        <v>34</v>
      </c>
      <c r="J344" s="337" t="s">
        <v>608</v>
      </c>
      <c r="K344" s="338" t="s">
        <v>48</v>
      </c>
      <c r="L344" s="339"/>
      <c r="M344" s="339" t="s">
        <v>34</v>
      </c>
      <c r="N344" s="338">
        <v>487198</v>
      </c>
      <c r="O344" s="338" t="s">
        <v>1320</v>
      </c>
      <c r="P344" s="342">
        <v>43507</v>
      </c>
      <c r="Q344" s="343">
        <v>6596716.1100000003</v>
      </c>
      <c r="R344" s="343">
        <v>12740588.708253967</v>
      </c>
      <c r="S344" s="338">
        <v>3</v>
      </c>
      <c r="T344" s="340">
        <v>7.3437694274448795E-2</v>
      </c>
      <c r="U344" s="340">
        <v>0.94934340755543223</v>
      </c>
      <c r="V344" s="340">
        <v>-6.3071952805137221E-2</v>
      </c>
      <c r="W344" s="340">
        <v>-0.61831603340494035</v>
      </c>
      <c r="X344" s="340">
        <v>9.4924923343861822E-2</v>
      </c>
      <c r="Y344" s="340">
        <v>0.71983293783027802</v>
      </c>
      <c r="Z344" s="340">
        <v>9.4333161220910622E-2</v>
      </c>
      <c r="AA344" s="340">
        <v>0.53622027008328121</v>
      </c>
      <c r="AB344" s="340">
        <v>0.22410370713038594</v>
      </c>
      <c r="AC344" s="344">
        <v>-0.61209633956931053</v>
      </c>
      <c r="AD344" s="482">
        <v>0</v>
      </c>
      <c r="AE344" s="341" t="s">
        <v>2164</v>
      </c>
      <c r="AF344" s="341" t="s">
        <v>2106</v>
      </c>
      <c r="AG344" s="345" t="s">
        <v>1427</v>
      </c>
      <c r="AH344" s="345" t="s">
        <v>2110</v>
      </c>
      <c r="AI344" s="345">
        <v>1000</v>
      </c>
      <c r="AJ344" s="345">
        <v>0</v>
      </c>
      <c r="AK344" s="345">
        <v>0</v>
      </c>
      <c r="AL344" s="340">
        <v>0.02</v>
      </c>
      <c r="AM344" s="340">
        <v>0.2</v>
      </c>
      <c r="AN344" s="340" t="s">
        <v>34</v>
      </c>
      <c r="AO344" s="338" t="s">
        <v>1323</v>
      </c>
      <c r="AP344" s="341" t="s">
        <v>716</v>
      </c>
      <c r="AQ344" s="347" t="s">
        <v>659</v>
      </c>
      <c r="AR344" s="340">
        <v>5.3333333333333332E-3</v>
      </c>
      <c r="AS344" s="340">
        <v>5.3333333333333332E-3</v>
      </c>
      <c r="AT344" s="340"/>
      <c r="AW344" s="597"/>
      <c r="AX344" s="597"/>
      <c r="AY344" s="598"/>
      <c r="AZ344" s="598"/>
      <c r="BA344" s="598"/>
      <c r="BB344" s="599"/>
      <c r="BC344" s="598"/>
      <c r="BD344" s="598"/>
      <c r="BE344" s="598"/>
      <c r="BF344" s="598"/>
      <c r="BG344" s="599"/>
      <c r="BH344" s="599"/>
      <c r="BI344" s="600"/>
      <c r="BJ344" s="600"/>
      <c r="BK344" s="600"/>
      <c r="BL344" s="599"/>
      <c r="BM344" s="599"/>
      <c r="BN344" s="599"/>
      <c r="BO344" s="599"/>
      <c r="BP344" s="599"/>
      <c r="BQ344" s="599"/>
      <c r="BR344" s="599"/>
      <c r="BS344" s="599"/>
      <c r="BT344" s="602"/>
      <c r="BU344" s="603"/>
      <c r="BV344" s="601"/>
      <c r="BW344" s="604"/>
    </row>
    <row r="345" spans="2:75" ht="15.75" customHeight="1">
      <c r="B345" s="334" t="s">
        <v>1052</v>
      </c>
      <c r="C345" s="335">
        <v>11952816000131</v>
      </c>
      <c r="D345" s="336" t="s">
        <v>14</v>
      </c>
      <c r="E345" s="336" t="s">
        <v>607</v>
      </c>
      <c r="F345" s="336"/>
      <c r="G345" s="337"/>
      <c r="H345" s="337" t="s">
        <v>34</v>
      </c>
      <c r="I345" s="337" t="s">
        <v>34</v>
      </c>
      <c r="J345" s="337" t="s">
        <v>611</v>
      </c>
      <c r="K345" s="338"/>
      <c r="L345" s="339"/>
      <c r="M345" s="339" t="s">
        <v>1411</v>
      </c>
      <c r="N345" s="338">
        <v>354465</v>
      </c>
      <c r="O345" s="338" t="s">
        <v>1320</v>
      </c>
      <c r="P345" s="342">
        <v>40367</v>
      </c>
      <c r="Q345" s="343">
        <v>405444308.88</v>
      </c>
      <c r="R345" s="343">
        <v>431513258.24273807</v>
      </c>
      <c r="S345" s="338">
        <v>3</v>
      </c>
      <c r="T345" s="340">
        <v>-0.16753238816533322</v>
      </c>
      <c r="U345" s="340">
        <v>-2.1657238810139723</v>
      </c>
      <c r="V345" s="340">
        <v>-0.15072479474401901</v>
      </c>
      <c r="W345" s="340">
        <v>-1.4776069723071084</v>
      </c>
      <c r="X345" s="340">
        <v>6.9416379202898337E-2</v>
      </c>
      <c r="Y345" s="340">
        <v>0.52639701371319614</v>
      </c>
      <c r="Z345" s="340">
        <v>0.47367451493342738</v>
      </c>
      <c r="AA345" s="340">
        <v>2.6925195025995525</v>
      </c>
      <c r="AB345" s="340">
        <v>0.15193143847331725</v>
      </c>
      <c r="AC345" s="344">
        <v>-1.6371104176449063</v>
      </c>
      <c r="AD345" s="482">
        <v>46785338000105</v>
      </c>
      <c r="AE345" s="341" t="s">
        <v>2307</v>
      </c>
      <c r="AF345" s="341" t="s">
        <v>2106</v>
      </c>
      <c r="AG345" s="345" t="s">
        <v>1427</v>
      </c>
      <c r="AH345" s="345" t="s">
        <v>726</v>
      </c>
      <c r="AI345" s="345">
        <v>0</v>
      </c>
      <c r="AJ345" s="345">
        <v>0</v>
      </c>
      <c r="AK345" s="345">
        <v>0</v>
      </c>
      <c r="AL345" s="340">
        <v>8.6199999999999992E-3</v>
      </c>
      <c r="AM345" s="340" t="s">
        <v>34</v>
      </c>
      <c r="AN345" s="340" t="s">
        <v>34</v>
      </c>
      <c r="AO345" s="338" t="s">
        <v>1323</v>
      </c>
      <c r="AP345" s="341" t="s">
        <v>716</v>
      </c>
      <c r="AQ345" s="347" t="s">
        <v>687</v>
      </c>
      <c r="AR345" s="340" t="s">
        <v>34</v>
      </c>
      <c r="AS345" s="340" t="s">
        <v>34</v>
      </c>
      <c r="AT345" s="340"/>
      <c r="AW345" s="597"/>
      <c r="AX345" s="597"/>
      <c r="AY345" s="598"/>
      <c r="AZ345" s="598"/>
      <c r="BA345" s="598"/>
      <c r="BB345" s="599"/>
      <c r="BC345" s="598"/>
      <c r="BD345" s="598"/>
      <c r="BE345" s="598"/>
      <c r="BF345" s="598"/>
      <c r="BG345" s="599"/>
      <c r="BH345" s="599"/>
      <c r="BI345" s="600"/>
      <c r="BJ345" s="600"/>
      <c r="BK345" s="600"/>
      <c r="BL345" s="210"/>
      <c r="BM345" s="599"/>
      <c r="BN345" s="599"/>
      <c r="BO345" s="599"/>
      <c r="BP345" s="599"/>
      <c r="BQ345" s="599"/>
      <c r="BR345" s="599"/>
      <c r="BS345" s="599"/>
      <c r="BT345" s="602"/>
      <c r="BU345" s="603"/>
      <c r="BV345" s="601"/>
      <c r="BW345" s="604"/>
    </row>
    <row r="346" spans="2:75" ht="15.75" customHeight="1">
      <c r="B346" s="334" t="s">
        <v>283</v>
      </c>
      <c r="C346" s="335">
        <v>9296009000166</v>
      </c>
      <c r="D346" s="336" t="s">
        <v>14</v>
      </c>
      <c r="E346" s="336" t="s">
        <v>607</v>
      </c>
      <c r="F346" s="336"/>
      <c r="G346" s="337"/>
      <c r="H346" s="337" t="s">
        <v>34</v>
      </c>
      <c r="I346" s="337" t="s">
        <v>34</v>
      </c>
      <c r="J346" s="337" t="s">
        <v>608</v>
      </c>
      <c r="K346" s="338" t="s">
        <v>48</v>
      </c>
      <c r="L346" s="339"/>
      <c r="M346" s="339" t="s">
        <v>34</v>
      </c>
      <c r="N346" s="338">
        <v>219517</v>
      </c>
      <c r="O346" s="338" t="s">
        <v>1320</v>
      </c>
      <c r="P346" s="342">
        <v>39758</v>
      </c>
      <c r="Q346" s="343">
        <v>11291054.08</v>
      </c>
      <c r="R346" s="343">
        <v>13069632.265555562</v>
      </c>
      <c r="S346" s="338">
        <v>3</v>
      </c>
      <c r="T346" s="340">
        <v>8.7358532088828156E-2</v>
      </c>
      <c r="U346" s="340">
        <v>1.1293007950700829</v>
      </c>
      <c r="V346" s="340">
        <v>-1.0338908787900114E-2</v>
      </c>
      <c r="W346" s="340">
        <v>-0.10135587669562675</v>
      </c>
      <c r="X346" s="340">
        <v>0.39985739794322428</v>
      </c>
      <c r="Y346" s="340">
        <v>3.0321912869182612</v>
      </c>
      <c r="Z346" s="340">
        <v>0.49422099578321377</v>
      </c>
      <c r="AA346" s="340">
        <v>2.809312360677664</v>
      </c>
      <c r="AB346" s="340">
        <v>0.23365573768125128</v>
      </c>
      <c r="AC346" s="344">
        <v>-0.34375421099460035</v>
      </c>
      <c r="AD346" s="482">
        <v>0</v>
      </c>
      <c r="AE346" s="341" t="s">
        <v>2317</v>
      </c>
      <c r="AF346" s="341" t="s">
        <v>2115</v>
      </c>
      <c r="AG346" s="345" t="s">
        <v>1428</v>
      </c>
      <c r="AH346" s="345" t="s">
        <v>2110</v>
      </c>
      <c r="AI346" s="345">
        <v>500</v>
      </c>
      <c r="AJ346" s="345">
        <v>0</v>
      </c>
      <c r="AK346" s="345">
        <v>0</v>
      </c>
      <c r="AL346" s="340">
        <v>2.5000000000000001E-2</v>
      </c>
      <c r="AM346" s="340">
        <v>0.2</v>
      </c>
      <c r="AN346" s="340" t="s">
        <v>2157</v>
      </c>
      <c r="AO346" s="338" t="s">
        <v>1323</v>
      </c>
      <c r="AP346" s="341" t="s">
        <v>716</v>
      </c>
      <c r="AQ346" s="347" t="s">
        <v>670</v>
      </c>
      <c r="AR346" s="340">
        <v>8.3333333333333332E-3</v>
      </c>
      <c r="AS346" s="340">
        <v>8.3333333333333332E-3</v>
      </c>
      <c r="AT346" s="340"/>
      <c r="AW346" s="597"/>
      <c r="AX346" s="597"/>
      <c r="AY346" s="598"/>
      <c r="AZ346" s="598"/>
      <c r="BA346" s="598"/>
      <c r="BB346" s="599"/>
      <c r="BC346" s="598"/>
      <c r="BD346" s="598"/>
      <c r="BE346" s="598"/>
      <c r="BF346" s="598"/>
      <c r="BG346" s="599"/>
      <c r="BH346" s="599"/>
      <c r="BI346" s="600"/>
      <c r="BJ346" s="600"/>
      <c r="BK346" s="600"/>
      <c r="BL346" s="210"/>
      <c r="BM346" s="599"/>
      <c r="BN346" s="599"/>
      <c r="BO346" s="599"/>
      <c r="BP346" s="599"/>
      <c r="BQ346" s="599"/>
      <c r="BR346" s="599"/>
      <c r="BS346" s="599"/>
      <c r="BT346" s="602"/>
      <c r="BU346" s="603"/>
      <c r="BV346" s="601"/>
      <c r="BW346" s="604"/>
    </row>
    <row r="347" spans="2:75" ht="15.75" customHeight="1">
      <c r="B347" s="334" t="s">
        <v>1066</v>
      </c>
      <c r="C347" s="335">
        <v>9296022000115</v>
      </c>
      <c r="D347" s="336" t="s">
        <v>14</v>
      </c>
      <c r="E347" s="336" t="s">
        <v>607</v>
      </c>
      <c r="F347" s="336"/>
      <c r="G347" s="337"/>
      <c r="H347" s="337" t="s">
        <v>34</v>
      </c>
      <c r="I347" s="337" t="s">
        <v>34</v>
      </c>
      <c r="J347" s="337" t="s">
        <v>608</v>
      </c>
      <c r="K347" s="338" t="s">
        <v>48</v>
      </c>
      <c r="L347" s="339"/>
      <c r="M347" s="339" t="s">
        <v>34</v>
      </c>
      <c r="N347" s="338">
        <v>220272</v>
      </c>
      <c r="O347" s="338" t="s">
        <v>1320</v>
      </c>
      <c r="P347" s="342">
        <v>39773</v>
      </c>
      <c r="Q347" s="343">
        <v>39129294.130000003</v>
      </c>
      <c r="R347" s="343">
        <v>46430485.102936484</v>
      </c>
      <c r="S347" s="338">
        <v>3</v>
      </c>
      <c r="T347" s="340">
        <v>6.4820041114125537E-2</v>
      </c>
      <c r="U347" s="340">
        <v>0.83794132314660053</v>
      </c>
      <c r="V347" s="340">
        <v>-6.828872905458705E-2</v>
      </c>
      <c r="W347" s="340">
        <v>-0.66945788416840979</v>
      </c>
      <c r="X347" s="340">
        <v>0.3434766660151094</v>
      </c>
      <c r="Y347" s="340">
        <v>2.6046459545526006</v>
      </c>
      <c r="Z347" s="340">
        <v>0.31977684271676665</v>
      </c>
      <c r="AA347" s="340">
        <v>1.8177152419011058</v>
      </c>
      <c r="AB347" s="340">
        <v>0.25936428329552341</v>
      </c>
      <c r="AC347" s="344">
        <v>-0.51784147168722516</v>
      </c>
      <c r="AD347" s="482">
        <v>0</v>
      </c>
      <c r="AE347" s="341" t="s">
        <v>2317</v>
      </c>
      <c r="AF347" s="341" t="s">
        <v>2115</v>
      </c>
      <c r="AG347" s="345" t="s">
        <v>1428</v>
      </c>
      <c r="AH347" s="345" t="s">
        <v>2110</v>
      </c>
      <c r="AI347" s="345">
        <v>500</v>
      </c>
      <c r="AJ347" s="345">
        <v>0</v>
      </c>
      <c r="AK347" s="345">
        <v>0</v>
      </c>
      <c r="AL347" s="340">
        <v>2.5000000000000001E-2</v>
      </c>
      <c r="AM347" s="340">
        <v>0.2</v>
      </c>
      <c r="AN347" s="340" t="s">
        <v>2157</v>
      </c>
      <c r="AO347" s="338" t="s">
        <v>1323</v>
      </c>
      <c r="AP347" s="341" t="s">
        <v>716</v>
      </c>
      <c r="AQ347" s="347" t="s">
        <v>681</v>
      </c>
      <c r="AR347" s="340">
        <v>8.3333333333333332E-3</v>
      </c>
      <c r="AS347" s="340">
        <v>8.3333333333333332E-3</v>
      </c>
      <c r="AT347" s="340"/>
      <c r="AW347" s="597"/>
      <c r="AX347" s="597"/>
      <c r="AY347" s="598"/>
      <c r="AZ347" s="598"/>
      <c r="BA347" s="598"/>
      <c r="BB347" s="599"/>
      <c r="BC347" s="598"/>
      <c r="BD347" s="598"/>
      <c r="BE347" s="598"/>
      <c r="BF347" s="598"/>
      <c r="BG347" s="599"/>
      <c r="BH347" s="599"/>
      <c r="BI347" s="600"/>
      <c r="BJ347" s="600"/>
      <c r="BK347" s="600"/>
      <c r="BL347" s="210"/>
      <c r="BM347" s="599"/>
      <c r="BN347" s="599"/>
      <c r="BO347" s="599"/>
      <c r="BP347" s="599"/>
      <c r="BQ347" s="599"/>
      <c r="BR347" s="599"/>
      <c r="BS347" s="599"/>
      <c r="BT347" s="602"/>
      <c r="BU347" s="603"/>
      <c r="BV347" s="601"/>
      <c r="BW347" s="604"/>
    </row>
    <row r="348" spans="2:75" ht="15.75" customHeight="1">
      <c r="B348" s="334" t="s">
        <v>1070</v>
      </c>
      <c r="C348" s="335">
        <v>7899238000140</v>
      </c>
      <c r="D348" s="336" t="s">
        <v>14</v>
      </c>
      <c r="E348" s="336" t="s">
        <v>607</v>
      </c>
      <c r="F348" s="336"/>
      <c r="G348" s="337"/>
      <c r="H348" s="337" t="s">
        <v>34</v>
      </c>
      <c r="I348" s="337" t="s">
        <v>34</v>
      </c>
      <c r="J348" s="337" t="s">
        <v>608</v>
      </c>
      <c r="K348" s="338" t="s">
        <v>48</v>
      </c>
      <c r="L348" s="339"/>
      <c r="M348" s="339" t="s">
        <v>34</v>
      </c>
      <c r="N348" s="338">
        <v>156906</v>
      </c>
      <c r="O348" s="338" t="s">
        <v>1320</v>
      </c>
      <c r="P348" s="342">
        <v>38818</v>
      </c>
      <c r="Q348" s="343">
        <v>263782067.75999999</v>
      </c>
      <c r="R348" s="343">
        <v>262821017.44202396</v>
      </c>
      <c r="S348" s="338">
        <v>3</v>
      </c>
      <c r="T348" s="340">
        <v>9.3350381841263985E-3</v>
      </c>
      <c r="U348" s="340">
        <v>0.12067586063172524</v>
      </c>
      <c r="V348" s="340">
        <v>-0.10882123628270757</v>
      </c>
      <c r="W348" s="340">
        <v>-1.066811984978925</v>
      </c>
      <c r="X348" s="340">
        <v>-0.1630887033432582</v>
      </c>
      <c r="Y348" s="340">
        <v>-1.2367312642354586</v>
      </c>
      <c r="Z348" s="340">
        <v>-1.225025775958255E-2</v>
      </c>
      <c r="AA348" s="340">
        <v>-6.9634436495244548E-2</v>
      </c>
      <c r="AB348" s="340">
        <v>0.24563526007262046</v>
      </c>
      <c r="AC348" s="344">
        <v>-0.74171053757501104</v>
      </c>
      <c r="AD348" s="482">
        <v>0</v>
      </c>
      <c r="AE348" s="341" t="s">
        <v>2320</v>
      </c>
      <c r="AF348" s="341" t="s">
        <v>741</v>
      </c>
      <c r="AG348" s="345" t="s">
        <v>741</v>
      </c>
      <c r="AH348" s="345" t="s">
        <v>2110</v>
      </c>
      <c r="AI348" s="345">
        <v>5000</v>
      </c>
      <c r="AJ348" s="345">
        <v>0</v>
      </c>
      <c r="AK348" s="345">
        <v>5000</v>
      </c>
      <c r="AL348" s="340">
        <v>2.5000000000000001E-2</v>
      </c>
      <c r="AM348" s="340">
        <v>0.2</v>
      </c>
      <c r="AN348" s="340" t="s">
        <v>2157</v>
      </c>
      <c r="AO348" s="338" t="s">
        <v>1323</v>
      </c>
      <c r="AP348" s="341" t="s">
        <v>716</v>
      </c>
      <c r="AQ348" s="347" t="s">
        <v>670</v>
      </c>
      <c r="AR348" s="340">
        <v>8.3333333333333332E-3</v>
      </c>
      <c r="AS348" s="340">
        <v>8.3333333333333332E-3</v>
      </c>
      <c r="AT348" s="340"/>
      <c r="AW348" s="597"/>
      <c r="AX348" s="597"/>
      <c r="AY348" s="598"/>
      <c r="AZ348" s="598"/>
      <c r="BA348" s="598"/>
      <c r="BB348" s="599"/>
      <c r="BC348" s="598"/>
      <c r="BD348" s="598"/>
      <c r="BE348" s="598"/>
      <c r="BF348" s="598"/>
      <c r="BG348" s="599"/>
      <c r="BH348" s="599"/>
      <c r="BI348" s="600"/>
      <c r="BJ348" s="600"/>
      <c r="BK348" s="600"/>
      <c r="BL348" s="210"/>
      <c r="BM348" s="599"/>
      <c r="BN348" s="599"/>
      <c r="BO348" s="599"/>
      <c r="BP348" s="599"/>
      <c r="BQ348" s="599"/>
      <c r="BR348" s="599"/>
      <c r="BS348" s="599"/>
      <c r="BT348" s="602"/>
      <c r="BU348" s="603"/>
      <c r="BV348" s="601"/>
      <c r="BW348" s="604"/>
    </row>
    <row r="349" spans="2:75" ht="15.75" customHeight="1">
      <c r="B349" s="334" t="s">
        <v>1073</v>
      </c>
      <c r="C349" s="335">
        <v>9577098000119</v>
      </c>
      <c r="D349" s="336" t="s">
        <v>14</v>
      </c>
      <c r="E349" s="336" t="s">
        <v>607</v>
      </c>
      <c r="F349" s="336"/>
      <c r="G349" s="337"/>
      <c r="H349" s="337" t="s">
        <v>34</v>
      </c>
      <c r="I349" s="337" t="s">
        <v>34</v>
      </c>
      <c r="J349" s="337" t="s">
        <v>608</v>
      </c>
      <c r="K349" s="338" t="s">
        <v>48</v>
      </c>
      <c r="L349" s="339"/>
      <c r="M349" s="339" t="s">
        <v>34</v>
      </c>
      <c r="N349" s="338">
        <v>221661</v>
      </c>
      <c r="O349" s="338" t="s">
        <v>1320</v>
      </c>
      <c r="P349" s="342">
        <v>39799</v>
      </c>
      <c r="Q349" s="343">
        <v>21023006.609999999</v>
      </c>
      <c r="R349" s="343">
        <v>33810055.188095249</v>
      </c>
      <c r="S349" s="338">
        <v>3</v>
      </c>
      <c r="T349" s="340">
        <v>6.3793303248604882E-2</v>
      </c>
      <c r="U349" s="340">
        <v>0.82466848235891377</v>
      </c>
      <c r="V349" s="340">
        <v>-7.2758308879749101E-2</v>
      </c>
      <c r="W349" s="340">
        <v>-0.71327471154680444</v>
      </c>
      <c r="X349" s="340">
        <v>3.242727914108734E-2</v>
      </c>
      <c r="Y349" s="340">
        <v>0.24590194848422581</v>
      </c>
      <c r="Z349" s="340">
        <v>0.15049111161421114</v>
      </c>
      <c r="AA349" s="340">
        <v>0.85544026586716071</v>
      </c>
      <c r="AB349" s="340">
        <v>0.20986318555334998</v>
      </c>
      <c r="AC349" s="344">
        <v>-0.7179846081088046</v>
      </c>
      <c r="AD349" s="482">
        <v>0</v>
      </c>
      <c r="AE349" s="341" t="s">
        <v>2125</v>
      </c>
      <c r="AF349" s="341" t="s">
        <v>736</v>
      </c>
      <c r="AG349" s="345" t="s">
        <v>736</v>
      </c>
      <c r="AH349" s="345" t="s">
        <v>2110</v>
      </c>
      <c r="AI349" s="345">
        <v>500</v>
      </c>
      <c r="AJ349" s="345">
        <v>500</v>
      </c>
      <c r="AK349" s="345">
        <v>500</v>
      </c>
      <c r="AL349" s="340">
        <v>0.02</v>
      </c>
      <c r="AM349" s="340">
        <v>0.2</v>
      </c>
      <c r="AN349" s="340" t="s">
        <v>666</v>
      </c>
      <c r="AO349" s="338" t="s">
        <v>1323</v>
      </c>
      <c r="AP349" s="341" t="s">
        <v>716</v>
      </c>
      <c r="AQ349" s="347" t="s">
        <v>659</v>
      </c>
      <c r="AR349" s="340">
        <v>6.0000000000000001E-3</v>
      </c>
      <c r="AS349" s="340">
        <v>6.0000000000000001E-3</v>
      </c>
      <c r="AT349" s="340"/>
      <c r="AW349" s="597"/>
      <c r="AX349" s="597"/>
      <c r="AY349" s="598"/>
      <c r="AZ349" s="598"/>
      <c r="BA349" s="598"/>
      <c r="BB349" s="599"/>
      <c r="BC349" s="598"/>
      <c r="BD349" s="598"/>
      <c r="BE349" s="598"/>
      <c r="BF349" s="598"/>
      <c r="BG349" s="599"/>
      <c r="BH349" s="599"/>
      <c r="BI349" s="600"/>
      <c r="BJ349" s="600"/>
      <c r="BK349" s="600"/>
      <c r="BL349" s="210"/>
      <c r="BM349" s="599"/>
      <c r="BN349" s="599"/>
      <c r="BO349" s="599"/>
      <c r="BP349" s="599"/>
      <c r="BQ349" s="599"/>
      <c r="BR349" s="599"/>
      <c r="BS349" s="599"/>
      <c r="BT349" s="602"/>
      <c r="BU349" s="603"/>
      <c r="BV349" s="601"/>
      <c r="BW349" s="604"/>
    </row>
    <row r="350" spans="2:75" ht="15.75" customHeight="1">
      <c r="B350" s="334" t="s">
        <v>297</v>
      </c>
      <c r="C350" s="335">
        <v>33254944000144</v>
      </c>
      <c r="D350" s="336" t="s">
        <v>14</v>
      </c>
      <c r="E350" s="336" t="s">
        <v>607</v>
      </c>
      <c r="F350" s="336"/>
      <c r="G350" s="337"/>
      <c r="H350" s="337" t="s">
        <v>34</v>
      </c>
      <c r="I350" s="337" t="s">
        <v>34</v>
      </c>
      <c r="J350" s="337" t="s">
        <v>608</v>
      </c>
      <c r="K350" s="338" t="s">
        <v>48</v>
      </c>
      <c r="L350" s="339"/>
      <c r="M350" s="339" t="s">
        <v>34</v>
      </c>
      <c r="N350" s="338">
        <v>498629</v>
      </c>
      <c r="O350" s="338" t="s">
        <v>1320</v>
      </c>
      <c r="P350" s="342">
        <v>43635</v>
      </c>
      <c r="Q350" s="343">
        <v>39902531.710000001</v>
      </c>
      <c r="R350" s="343">
        <v>33864631.300714284</v>
      </c>
      <c r="S350" s="338">
        <v>3</v>
      </c>
      <c r="T350" s="340">
        <v>4.2443008392574644E-2</v>
      </c>
      <c r="U350" s="340">
        <v>0.54866905357525331</v>
      </c>
      <c r="V350" s="340">
        <v>-9.4999699161933404E-2</v>
      </c>
      <c r="W350" s="340">
        <v>-0.93131470563386343</v>
      </c>
      <c r="X350" s="340">
        <v>-8.8279225520971449E-2</v>
      </c>
      <c r="Y350" s="340">
        <v>-0.6694374039781793</v>
      </c>
      <c r="Z350" s="340">
        <v>-3.510933777195091E-2</v>
      </c>
      <c r="AA350" s="340">
        <v>-0.19957285793097615</v>
      </c>
      <c r="AB350" s="340">
        <v>0.20568422781379869</v>
      </c>
      <c r="AC350" s="344">
        <v>-0.85469741249996345</v>
      </c>
      <c r="AD350" s="482">
        <v>0</v>
      </c>
      <c r="AE350" s="341" t="s">
        <v>2325</v>
      </c>
      <c r="AF350" s="341" t="s">
        <v>2112</v>
      </c>
      <c r="AG350" s="345" t="s">
        <v>719</v>
      </c>
      <c r="AH350" s="345" t="s">
        <v>2110</v>
      </c>
      <c r="AI350" s="345">
        <v>1000</v>
      </c>
      <c r="AJ350" s="345">
        <v>1000</v>
      </c>
      <c r="AK350" s="345">
        <v>0</v>
      </c>
      <c r="AL350" s="340">
        <v>1.4999999999999999E-2</v>
      </c>
      <c r="AM350" s="340">
        <v>0.2</v>
      </c>
      <c r="AN350" s="340" t="s">
        <v>666</v>
      </c>
      <c r="AO350" s="338" t="s">
        <v>1323</v>
      </c>
      <c r="AP350" s="341" t="s">
        <v>716</v>
      </c>
      <c r="AQ350" s="347" t="s">
        <v>659</v>
      </c>
      <c r="AR350" s="340">
        <v>4.0000000000000001E-3</v>
      </c>
      <c r="AS350" s="340">
        <v>4.0000000000000001E-3</v>
      </c>
      <c r="AT350" s="340"/>
      <c r="AW350" s="597"/>
      <c r="AX350" s="597"/>
      <c r="AY350" s="598"/>
      <c r="AZ350" s="598"/>
      <c r="BA350" s="598"/>
      <c r="BB350" s="599"/>
      <c r="BC350" s="598"/>
      <c r="BD350" s="598"/>
      <c r="BE350" s="598"/>
      <c r="BF350" s="598"/>
      <c r="BG350" s="599"/>
      <c r="BH350" s="599"/>
      <c r="BI350" s="600"/>
      <c r="BJ350" s="600"/>
      <c r="BK350" s="600"/>
      <c r="BL350" s="210"/>
      <c r="BM350" s="599"/>
      <c r="BN350" s="599"/>
      <c r="BO350" s="599"/>
      <c r="BP350" s="599"/>
      <c r="BQ350" s="599"/>
      <c r="BR350" s="599"/>
      <c r="BS350" s="599"/>
      <c r="BT350" s="602"/>
      <c r="BU350" s="603"/>
      <c r="BV350" s="601"/>
      <c r="BW350" s="604"/>
    </row>
    <row r="351" spans="2:75" ht="15.75" customHeight="1">
      <c r="B351" s="334" t="s">
        <v>561</v>
      </c>
      <c r="C351" s="335">
        <v>16961689000150</v>
      </c>
      <c r="D351" s="336" t="s">
        <v>14</v>
      </c>
      <c r="E351" s="336" t="s">
        <v>607</v>
      </c>
      <c r="F351" s="336"/>
      <c r="G351" s="337"/>
      <c r="H351" s="337" t="s">
        <v>34</v>
      </c>
      <c r="I351" s="337" t="s">
        <v>34</v>
      </c>
      <c r="J351" s="337" t="s">
        <v>608</v>
      </c>
      <c r="K351" s="338" t="s">
        <v>48</v>
      </c>
      <c r="L351" s="339"/>
      <c r="M351" s="339" t="s">
        <v>1411</v>
      </c>
      <c r="N351" s="338">
        <v>348120</v>
      </c>
      <c r="O351" s="338" t="s">
        <v>1320</v>
      </c>
      <c r="P351" s="342">
        <v>41324</v>
      </c>
      <c r="Q351" s="343">
        <v>10057334.789999999</v>
      </c>
      <c r="R351" s="343">
        <v>9658041.1783333272</v>
      </c>
      <c r="S351" s="338">
        <v>3</v>
      </c>
      <c r="T351" s="340">
        <v>1.9948218564933118E-2</v>
      </c>
      <c r="U351" s="340">
        <v>0.25787451490947944</v>
      </c>
      <c r="V351" s="340">
        <v>-0.13847815169752309</v>
      </c>
      <c r="W351" s="340">
        <v>-1.3575489209188725</v>
      </c>
      <c r="X351" s="340">
        <v>-5.1866123504676231E-2</v>
      </c>
      <c r="Y351" s="340">
        <v>-0.39331023656447689</v>
      </c>
      <c r="Z351" s="340">
        <v>5.1562683000681231E-2</v>
      </c>
      <c r="AA351" s="340">
        <v>0.29309900619248008</v>
      </c>
      <c r="AB351" s="340">
        <v>0.20922991003227648</v>
      </c>
      <c r="AC351" s="344">
        <v>-1.0719543160516127</v>
      </c>
      <c r="AD351" s="482">
        <v>0</v>
      </c>
      <c r="AE351" s="341" t="s">
        <v>2314</v>
      </c>
      <c r="AF351" s="341" t="s">
        <v>2115</v>
      </c>
      <c r="AG351" s="345" t="s">
        <v>1428</v>
      </c>
      <c r="AH351" s="345" t="s">
        <v>2110</v>
      </c>
      <c r="AI351" s="345">
        <v>1000</v>
      </c>
      <c r="AJ351" s="345">
        <v>1000</v>
      </c>
      <c r="AK351" s="345">
        <v>1000</v>
      </c>
      <c r="AL351" s="340">
        <v>5.0000000000000001E-3</v>
      </c>
      <c r="AM351" s="340">
        <v>0.15</v>
      </c>
      <c r="AN351" s="340" t="s">
        <v>2124</v>
      </c>
      <c r="AO351" s="338" t="s">
        <v>1323</v>
      </c>
      <c r="AP351" s="341" t="s">
        <v>716</v>
      </c>
      <c r="AQ351" s="347" t="s">
        <v>659</v>
      </c>
      <c r="AR351" s="340">
        <v>1.7333333333333335E-3</v>
      </c>
      <c r="AS351" s="340">
        <v>1.7333333333333335E-3</v>
      </c>
      <c r="AT351" s="340"/>
      <c r="AW351" s="597"/>
      <c r="AX351" s="597"/>
      <c r="AY351" s="598"/>
      <c r="AZ351" s="598"/>
      <c r="BA351" s="598"/>
      <c r="BB351" s="599"/>
      <c r="BC351" s="598"/>
      <c r="BD351" s="598"/>
      <c r="BE351" s="598"/>
      <c r="BF351" s="598"/>
      <c r="BG351" s="599"/>
      <c r="BH351" s="599"/>
      <c r="BI351" s="600"/>
      <c r="BJ351" s="600"/>
      <c r="BK351" s="600"/>
      <c r="BL351" s="210"/>
      <c r="BM351" s="599"/>
      <c r="BN351" s="599"/>
      <c r="BO351" s="599"/>
      <c r="BP351" s="599"/>
      <c r="BQ351" s="599"/>
      <c r="BR351" s="599"/>
      <c r="BS351" s="599"/>
      <c r="BT351" s="602"/>
      <c r="BU351" s="603"/>
      <c r="BV351" s="601"/>
      <c r="BW351" s="604"/>
    </row>
    <row r="352" spans="2:75" ht="15.75" customHeight="1">
      <c r="B352" s="334" t="s">
        <v>1086</v>
      </c>
      <c r="C352" s="335">
        <v>39731692000183</v>
      </c>
      <c r="D352" s="336" t="s">
        <v>14</v>
      </c>
      <c r="E352" s="336" t="s">
        <v>607</v>
      </c>
      <c r="F352" s="336"/>
      <c r="G352" s="337"/>
      <c r="H352" s="337" t="s">
        <v>34</v>
      </c>
      <c r="I352" s="337" t="s">
        <v>34</v>
      </c>
      <c r="J352" s="337" t="s">
        <v>608</v>
      </c>
      <c r="K352" s="338" t="s">
        <v>48</v>
      </c>
      <c r="L352" s="339"/>
      <c r="M352" s="339" t="s">
        <v>1411</v>
      </c>
      <c r="N352" s="338">
        <v>566128</v>
      </c>
      <c r="O352" s="338" t="s">
        <v>1320</v>
      </c>
      <c r="P352" s="342">
        <v>44181</v>
      </c>
      <c r="Q352" s="343">
        <v>8193594.8300000001</v>
      </c>
      <c r="R352" s="343">
        <v>7288940.2263888847</v>
      </c>
      <c r="S352" s="338">
        <v>3</v>
      </c>
      <c r="T352" s="340">
        <v>-8.7737858662670587E-2</v>
      </c>
      <c r="U352" s="340">
        <v>-1.1342044237276234</v>
      </c>
      <c r="V352" s="340">
        <v>-0.2536359919672212</v>
      </c>
      <c r="W352" s="340">
        <v>-2.4864808128966942</v>
      </c>
      <c r="X352" s="340" t="s">
        <v>1414</v>
      </c>
      <c r="Y352" s="340" t="s">
        <v>1414</v>
      </c>
      <c r="Z352" s="340" t="s">
        <v>1414</v>
      </c>
      <c r="AA352" s="340" t="s">
        <v>1414</v>
      </c>
      <c r="AB352" s="340">
        <v>0.24141889177813425</v>
      </c>
      <c r="AC352" s="344">
        <v>-1.4931608391708928</v>
      </c>
      <c r="AD352" s="482">
        <v>0</v>
      </c>
      <c r="AE352" s="341" t="s">
        <v>2330</v>
      </c>
      <c r="AF352" s="341" t="s">
        <v>2106</v>
      </c>
      <c r="AG352" s="345" t="s">
        <v>1427</v>
      </c>
      <c r="AH352" s="345" t="s">
        <v>2110</v>
      </c>
      <c r="AI352" s="345">
        <v>1000</v>
      </c>
      <c r="AJ352" s="345">
        <v>1000</v>
      </c>
      <c r="AK352" s="345">
        <v>1000</v>
      </c>
      <c r="AL352" s="340">
        <v>1.46E-2</v>
      </c>
      <c r="AM352" s="340">
        <v>0.2</v>
      </c>
      <c r="AN352" s="340" t="s">
        <v>34</v>
      </c>
      <c r="AO352" s="338" t="s">
        <v>1323</v>
      </c>
      <c r="AP352" s="341" t="s">
        <v>13</v>
      </c>
      <c r="AQ352" s="347" t="s">
        <v>668</v>
      </c>
      <c r="AR352" s="340" t="s">
        <v>34</v>
      </c>
      <c r="AS352" s="340" t="s">
        <v>34</v>
      </c>
      <c r="AT352" s="340"/>
      <c r="AW352" s="597"/>
      <c r="AX352" s="597"/>
      <c r="AY352" s="598"/>
      <c r="AZ352" s="598"/>
      <c r="BA352" s="598"/>
      <c r="BB352" s="599"/>
      <c r="BC352" s="598"/>
      <c r="BD352" s="598"/>
      <c r="BE352" s="598"/>
      <c r="BF352" s="598"/>
      <c r="BG352" s="599"/>
      <c r="BH352" s="599"/>
      <c r="BI352" s="600"/>
      <c r="BJ352" s="600"/>
      <c r="BK352" s="600"/>
      <c r="BL352" s="210"/>
      <c r="BM352" s="599"/>
      <c r="BN352" s="599"/>
      <c r="BO352" s="599"/>
      <c r="BP352" s="599"/>
      <c r="BQ352" s="599"/>
      <c r="BR352" s="599"/>
      <c r="BS352" s="599"/>
      <c r="BT352" s="602"/>
      <c r="BU352" s="603"/>
      <c r="BV352" s="601"/>
      <c r="BW352" s="604"/>
    </row>
    <row r="353" spans="2:75" ht="15.75" customHeight="1">
      <c r="B353" s="334" t="s">
        <v>312</v>
      </c>
      <c r="C353" s="335">
        <v>26587503000107</v>
      </c>
      <c r="D353" s="336" t="s">
        <v>14</v>
      </c>
      <c r="E353" s="336" t="s">
        <v>607</v>
      </c>
      <c r="F353" s="336"/>
      <c r="G353" s="337"/>
      <c r="H353" s="337" t="s">
        <v>34</v>
      </c>
      <c r="I353" s="337" t="s">
        <v>34</v>
      </c>
      <c r="J353" s="337" t="s">
        <v>608</v>
      </c>
      <c r="K353" s="338" t="s">
        <v>48</v>
      </c>
      <c r="L353" s="339"/>
      <c r="M353" s="339" t="s">
        <v>34</v>
      </c>
      <c r="N353" s="338">
        <v>433977</v>
      </c>
      <c r="O353" s="338" t="s">
        <v>1320</v>
      </c>
      <c r="P353" s="342">
        <v>42767</v>
      </c>
      <c r="Q353" s="343">
        <v>5511851.5300000003</v>
      </c>
      <c r="R353" s="343">
        <v>14206436.665277794</v>
      </c>
      <c r="S353" s="338">
        <v>3</v>
      </c>
      <c r="T353" s="340">
        <v>6.3433774056016246E-2</v>
      </c>
      <c r="U353" s="340">
        <v>0.82002077831292086</v>
      </c>
      <c r="V353" s="340">
        <v>-5.9267063644537044E-2</v>
      </c>
      <c r="W353" s="340">
        <v>-0.58101539708888617</v>
      </c>
      <c r="X353" s="340">
        <v>9.1195657396364593E-2</v>
      </c>
      <c r="Y353" s="340">
        <v>0.69155323668990376</v>
      </c>
      <c r="Z353" s="340">
        <v>0.1228257764910512</v>
      </c>
      <c r="AA353" s="340">
        <v>0.69818153225019663</v>
      </c>
      <c r="AB353" s="340">
        <v>0.20897077692658431</v>
      </c>
      <c r="AC353" s="344">
        <v>-0.65283879805369271</v>
      </c>
      <c r="AD353" s="482">
        <v>0</v>
      </c>
      <c r="AE353" s="341" t="s">
        <v>2333</v>
      </c>
      <c r="AF353" s="341" t="s">
        <v>2115</v>
      </c>
      <c r="AG353" s="345" t="s">
        <v>1428</v>
      </c>
      <c r="AH353" s="345" t="s">
        <v>2110</v>
      </c>
      <c r="AI353" s="345">
        <v>10000</v>
      </c>
      <c r="AJ353" s="345">
        <v>5000</v>
      </c>
      <c r="AK353" s="345">
        <v>10000</v>
      </c>
      <c r="AL353" s="340">
        <v>1.4999999999999999E-2</v>
      </c>
      <c r="AM353" s="340">
        <v>0.2</v>
      </c>
      <c r="AN353" s="340" t="s">
        <v>666</v>
      </c>
      <c r="AO353" s="338" t="s">
        <v>1323</v>
      </c>
      <c r="AP353" s="341" t="s">
        <v>716</v>
      </c>
      <c r="AQ353" s="347" t="s">
        <v>670</v>
      </c>
      <c r="AR353" s="340">
        <v>4.9999999999999992E-3</v>
      </c>
      <c r="AS353" s="340">
        <v>4.9999999999999992E-3</v>
      </c>
      <c r="AT353" s="340"/>
      <c r="AW353" s="597"/>
      <c r="AX353" s="597"/>
      <c r="AY353" s="598"/>
      <c r="AZ353" s="598"/>
      <c r="BA353" s="598"/>
      <c r="BB353" s="599"/>
      <c r="BC353" s="598"/>
      <c r="BD353" s="598"/>
      <c r="BE353" s="598"/>
      <c r="BF353" s="598"/>
      <c r="BG353" s="599"/>
      <c r="BH353" s="599"/>
      <c r="BI353" s="600"/>
      <c r="BJ353" s="600"/>
      <c r="BK353" s="600"/>
      <c r="BL353" s="210"/>
      <c r="BM353" s="599"/>
      <c r="BN353" s="599"/>
      <c r="BO353" s="599"/>
      <c r="BP353" s="599"/>
      <c r="BQ353" s="599"/>
      <c r="BR353" s="599"/>
      <c r="BS353" s="599"/>
      <c r="BT353" s="602"/>
      <c r="BU353" s="603"/>
      <c r="BV353" s="601"/>
      <c r="BW353" s="604"/>
    </row>
    <row r="354" spans="2:75" ht="15.75" customHeight="1">
      <c r="B354" s="334" t="s">
        <v>321</v>
      </c>
      <c r="C354" s="335">
        <v>3840166000104</v>
      </c>
      <c r="D354" s="336" t="s">
        <v>14</v>
      </c>
      <c r="E354" s="336" t="s">
        <v>607</v>
      </c>
      <c r="F354" s="336"/>
      <c r="G354" s="337"/>
      <c r="H354" s="337" t="s">
        <v>34</v>
      </c>
      <c r="I354" s="337" t="s">
        <v>34</v>
      </c>
      <c r="J354" s="337" t="s">
        <v>608</v>
      </c>
      <c r="K354" s="338" t="s">
        <v>48</v>
      </c>
      <c r="L354" s="339"/>
      <c r="M354" s="339" t="s">
        <v>34</v>
      </c>
      <c r="N354" s="338">
        <v>110574</v>
      </c>
      <c r="O354" s="338" t="s">
        <v>1320</v>
      </c>
      <c r="P354" s="342">
        <v>36669</v>
      </c>
      <c r="Q354" s="343">
        <v>30782323.16</v>
      </c>
      <c r="R354" s="343">
        <v>33364882.344404764</v>
      </c>
      <c r="S354" s="338">
        <v>3</v>
      </c>
      <c r="T354" s="340">
        <v>-4.7909102093662392E-2</v>
      </c>
      <c r="U354" s="340">
        <v>-0.61933031372886094</v>
      </c>
      <c r="V354" s="340">
        <v>-0.15018975731032214</v>
      </c>
      <c r="W354" s="340">
        <v>-1.4723618164333288</v>
      </c>
      <c r="X354" s="340">
        <v>2.173844959038318E-2</v>
      </c>
      <c r="Y354" s="340">
        <v>0.16484661226258221</v>
      </c>
      <c r="Z354" s="340">
        <v>0.13088221704893455</v>
      </c>
      <c r="AA354" s="340">
        <v>0.74397695218467141</v>
      </c>
      <c r="AB354" s="340">
        <v>0.19936815721323634</v>
      </c>
      <c r="AC354" s="344">
        <v>-1.2037587361527511</v>
      </c>
      <c r="AD354" s="482">
        <v>9720835000190</v>
      </c>
      <c r="AE354" s="341" t="s">
        <v>2345</v>
      </c>
      <c r="AF354" s="341" t="s">
        <v>2115</v>
      </c>
      <c r="AG354" s="345" t="s">
        <v>1428</v>
      </c>
      <c r="AH354" s="345" t="s">
        <v>2107</v>
      </c>
      <c r="AI354" s="345">
        <v>0</v>
      </c>
      <c r="AJ354" s="345">
        <v>0</v>
      </c>
      <c r="AK354" s="345">
        <v>1000</v>
      </c>
      <c r="AL354" s="340">
        <v>0.02</v>
      </c>
      <c r="AM354" s="340">
        <v>0.2</v>
      </c>
      <c r="AN354" s="340" t="s">
        <v>2124</v>
      </c>
      <c r="AO354" s="338" t="s">
        <v>1323</v>
      </c>
      <c r="AP354" s="341" t="s">
        <v>13</v>
      </c>
      <c r="AQ354" s="347" t="s">
        <v>668</v>
      </c>
      <c r="AR354" s="340">
        <v>4.0000000000000001E-3</v>
      </c>
      <c r="AS354" s="340">
        <v>4.0000000000000001E-3</v>
      </c>
      <c r="AT354" s="340"/>
      <c r="AW354" s="597"/>
      <c r="AX354" s="597"/>
      <c r="AY354" s="598"/>
      <c r="AZ354" s="598"/>
      <c r="BA354" s="598"/>
      <c r="BB354" s="599"/>
      <c r="BC354" s="598"/>
      <c r="BD354" s="598"/>
      <c r="BE354" s="598"/>
      <c r="BF354" s="598"/>
      <c r="BG354" s="599"/>
      <c r="BH354" s="599"/>
      <c r="BI354" s="600"/>
      <c r="BJ354" s="600"/>
      <c r="BK354" s="600"/>
      <c r="BL354" s="210"/>
      <c r="BM354" s="599"/>
      <c r="BN354" s="599"/>
      <c r="BO354" s="599"/>
      <c r="BP354" s="599"/>
      <c r="BQ354" s="599"/>
      <c r="BR354" s="599"/>
      <c r="BS354" s="599"/>
      <c r="BT354" s="602"/>
      <c r="BU354" s="603"/>
      <c r="BV354" s="601"/>
      <c r="BW354" s="604"/>
    </row>
    <row r="355" spans="2:75" ht="15.75" customHeight="1">
      <c r="B355" s="334" t="s">
        <v>322</v>
      </c>
      <c r="C355" s="335">
        <v>13106983000197</v>
      </c>
      <c r="D355" s="336" t="s">
        <v>14</v>
      </c>
      <c r="E355" s="336" t="s">
        <v>607</v>
      </c>
      <c r="F355" s="336"/>
      <c r="G355" s="337"/>
      <c r="H355" s="337" t="s">
        <v>34</v>
      </c>
      <c r="I355" s="337" t="s">
        <v>34</v>
      </c>
      <c r="J355" s="337" t="s">
        <v>608</v>
      </c>
      <c r="K355" s="338" t="s">
        <v>48</v>
      </c>
      <c r="L355" s="339"/>
      <c r="M355" s="339" t="s">
        <v>34</v>
      </c>
      <c r="N355" s="338">
        <v>271063</v>
      </c>
      <c r="O355" s="338" t="s">
        <v>1320</v>
      </c>
      <c r="P355" s="342">
        <v>40639</v>
      </c>
      <c r="Q355" s="343">
        <v>163892040.27000001</v>
      </c>
      <c r="R355" s="343">
        <v>211296765.78130937</v>
      </c>
      <c r="S355" s="338">
        <v>3</v>
      </c>
      <c r="T355" s="340">
        <v>-5.9884826143020708E-2</v>
      </c>
      <c r="U355" s="340">
        <v>-0.77414283595311884</v>
      </c>
      <c r="V355" s="340">
        <v>-0.17736095535243568</v>
      </c>
      <c r="W355" s="340">
        <v>-1.7387304105398891</v>
      </c>
      <c r="X355" s="340">
        <v>-7.9420561954625102E-2</v>
      </c>
      <c r="Y355" s="340">
        <v>-0.60226054888488012</v>
      </c>
      <c r="Z355" s="340">
        <v>1.786053691699907E-2</v>
      </c>
      <c r="AA355" s="340">
        <v>0.10152508201265181</v>
      </c>
      <c r="AB355" s="340">
        <v>0.22042541583410316</v>
      </c>
      <c r="AC355" s="344">
        <v>-1.2160040567870183</v>
      </c>
      <c r="AD355" s="482">
        <v>6964937000163</v>
      </c>
      <c r="AE355" s="341" t="s">
        <v>2345</v>
      </c>
      <c r="AF355" s="341" t="s">
        <v>2115</v>
      </c>
      <c r="AG355" s="345" t="s">
        <v>1428</v>
      </c>
      <c r="AH355" s="345" t="s">
        <v>2110</v>
      </c>
      <c r="AI355" s="345">
        <v>50000</v>
      </c>
      <c r="AJ355" s="345">
        <v>5000</v>
      </c>
      <c r="AK355" s="345">
        <v>25000</v>
      </c>
      <c r="AL355" s="340">
        <v>0.02</v>
      </c>
      <c r="AM355" s="340">
        <v>0.2</v>
      </c>
      <c r="AN355" s="340" t="s">
        <v>666</v>
      </c>
      <c r="AO355" s="338" t="s">
        <v>1323</v>
      </c>
      <c r="AP355" s="341" t="s">
        <v>716</v>
      </c>
      <c r="AQ355" s="347" t="s">
        <v>659</v>
      </c>
      <c r="AR355" s="340">
        <v>5.3333333333333332E-3</v>
      </c>
      <c r="AS355" s="340">
        <v>5.3333333333333332E-3</v>
      </c>
      <c r="AT355" s="340"/>
      <c r="AW355" s="597"/>
      <c r="AX355" s="597"/>
      <c r="AY355" s="598"/>
      <c r="AZ355" s="598"/>
      <c r="BA355" s="598"/>
      <c r="BB355" s="599"/>
      <c r="BC355" s="598"/>
      <c r="BD355" s="598"/>
      <c r="BE355" s="598"/>
      <c r="BF355" s="598"/>
      <c r="BG355" s="599"/>
      <c r="BH355" s="599"/>
      <c r="BI355" s="600"/>
      <c r="BJ355" s="600"/>
      <c r="BK355" s="600"/>
      <c r="BL355" s="210"/>
      <c r="BM355" s="599"/>
      <c r="BN355" s="599"/>
      <c r="BO355" s="599"/>
      <c r="BP355" s="599"/>
      <c r="BQ355" s="599"/>
      <c r="BR355" s="599"/>
      <c r="BS355" s="599"/>
      <c r="BT355" s="602"/>
      <c r="BU355" s="603"/>
      <c r="BV355" s="601"/>
      <c r="BW355" s="604"/>
    </row>
    <row r="356" spans="2:75" ht="15.75" customHeight="1">
      <c r="B356" s="334" t="s">
        <v>325</v>
      </c>
      <c r="C356" s="335">
        <v>18628896000113</v>
      </c>
      <c r="D356" s="336" t="s">
        <v>14</v>
      </c>
      <c r="E356" s="336" t="s">
        <v>607</v>
      </c>
      <c r="F356" s="336"/>
      <c r="G356" s="337"/>
      <c r="H356" s="337" t="s">
        <v>34</v>
      </c>
      <c r="I356" s="337" t="s">
        <v>34</v>
      </c>
      <c r="J356" s="337" t="s">
        <v>611</v>
      </c>
      <c r="K356" s="338" t="s">
        <v>48</v>
      </c>
      <c r="L356" s="339"/>
      <c r="M356" s="339" t="s">
        <v>34</v>
      </c>
      <c r="N356" s="338">
        <v>487163</v>
      </c>
      <c r="O356" s="338" t="s">
        <v>1320</v>
      </c>
      <c r="P356" s="342">
        <v>43508</v>
      </c>
      <c r="Q356" s="343">
        <v>3296428.79</v>
      </c>
      <c r="R356" s="343">
        <v>2391700.754761904</v>
      </c>
      <c r="S356" s="338">
        <v>3</v>
      </c>
      <c r="T356" s="340">
        <v>-1.5168587008347334E-3</v>
      </c>
      <c r="U356" s="340">
        <v>-1.9608728488246917E-2</v>
      </c>
      <c r="V356" s="340">
        <v>-0.22828240411974188</v>
      </c>
      <c r="W356" s="340">
        <v>-2.2379308763049059</v>
      </c>
      <c r="X356" s="340">
        <v>-0.24055107619701566</v>
      </c>
      <c r="Y356" s="340">
        <v>-1.8241425094427506</v>
      </c>
      <c r="Z356" s="340">
        <v>-5.2599600935015145E-2</v>
      </c>
      <c r="AA356" s="340">
        <v>-0.29899318388785745</v>
      </c>
      <c r="AB356" s="340">
        <v>0.22246785430510241</v>
      </c>
      <c r="AC356" s="344">
        <v>-1.4890551254547266</v>
      </c>
      <c r="AD356" s="482">
        <v>0</v>
      </c>
      <c r="AE356" s="341" t="s">
        <v>2350</v>
      </c>
      <c r="AF356" s="341" t="s">
        <v>741</v>
      </c>
      <c r="AG356" s="345" t="s">
        <v>741</v>
      </c>
      <c r="AH356" s="345" t="s">
        <v>2110</v>
      </c>
      <c r="AI356" s="345">
        <v>1000</v>
      </c>
      <c r="AJ356" s="345">
        <v>1000</v>
      </c>
      <c r="AK356" s="345">
        <v>1000</v>
      </c>
      <c r="AL356" s="340">
        <v>2.5000000000000001E-2</v>
      </c>
      <c r="AM356" s="340">
        <v>0.2</v>
      </c>
      <c r="AN356" s="340" t="s">
        <v>2119</v>
      </c>
      <c r="AO356" s="338" t="s">
        <v>1323</v>
      </c>
      <c r="AP356" s="341" t="s">
        <v>13</v>
      </c>
      <c r="AQ356" s="347" t="s">
        <v>659</v>
      </c>
      <c r="AR356" s="340">
        <v>6.6666666666666662E-3</v>
      </c>
      <c r="AS356" s="340">
        <v>6.6666666666666662E-3</v>
      </c>
      <c r="AT356" s="340"/>
      <c r="AW356" s="597"/>
      <c r="AX356" s="597"/>
      <c r="AY356" s="598"/>
      <c r="AZ356" s="598"/>
      <c r="BA356" s="598"/>
      <c r="BB356" s="599"/>
      <c r="BC356" s="598"/>
      <c r="BD356" s="598"/>
      <c r="BE356" s="598"/>
      <c r="BF356" s="598"/>
      <c r="BG356" s="599"/>
      <c r="BH356" s="599"/>
      <c r="BI356" s="600"/>
      <c r="BJ356" s="600"/>
      <c r="BK356" s="600"/>
      <c r="BL356" s="210"/>
      <c r="BM356" s="599"/>
      <c r="BN356" s="599"/>
      <c r="BO356" s="599"/>
      <c r="BP356" s="599"/>
      <c r="BQ356" s="599"/>
      <c r="BR356" s="599"/>
      <c r="BS356" s="599"/>
      <c r="BT356" s="602"/>
      <c r="BU356" s="603"/>
      <c r="BV356" s="601"/>
      <c r="BW356" s="604"/>
    </row>
    <row r="357" spans="2:75" ht="15.75" customHeight="1">
      <c r="B357" s="334" t="s">
        <v>1125</v>
      </c>
      <c r="C357" s="335">
        <v>38048878000170</v>
      </c>
      <c r="D357" s="336" t="s">
        <v>14</v>
      </c>
      <c r="E357" s="336" t="s">
        <v>607</v>
      </c>
      <c r="F357" s="336"/>
      <c r="G357" s="337"/>
      <c r="H357" s="337" t="s">
        <v>34</v>
      </c>
      <c r="I357" s="337" t="s">
        <v>34</v>
      </c>
      <c r="J357" s="337" t="s">
        <v>611</v>
      </c>
      <c r="K357" s="338"/>
      <c r="L357" s="339"/>
      <c r="M357" s="339" t="s">
        <v>34</v>
      </c>
      <c r="N357" s="338">
        <v>548960</v>
      </c>
      <c r="O357" s="338" t="s">
        <v>1320</v>
      </c>
      <c r="P357" s="342">
        <v>44062</v>
      </c>
      <c r="Q357" s="343">
        <v>38127387.100000001</v>
      </c>
      <c r="R357" s="343">
        <v>55716255.942182533</v>
      </c>
      <c r="S357" s="338">
        <v>3</v>
      </c>
      <c r="T357" s="340">
        <v>-0.25407595308172515</v>
      </c>
      <c r="U357" s="340">
        <v>-3.2844894363795643</v>
      </c>
      <c r="V357" s="340">
        <v>-7.5894632923489413E-2</v>
      </c>
      <c r="W357" s="340">
        <v>-0.74402117421285496</v>
      </c>
      <c r="X357" s="340">
        <v>0.1335224127251966</v>
      </c>
      <c r="Y357" s="340">
        <v>1.0125247114500855</v>
      </c>
      <c r="Z357" s="340" t="s">
        <v>1414</v>
      </c>
      <c r="AA357" s="340" t="s">
        <v>1414</v>
      </c>
      <c r="AB357" s="340">
        <v>0.29244195903064646</v>
      </c>
      <c r="AC357" s="344">
        <v>-0.45639112171463453</v>
      </c>
      <c r="AD357" s="482">
        <v>0</v>
      </c>
      <c r="AE357" s="341" t="s">
        <v>2120</v>
      </c>
      <c r="AF357" s="341" t="s">
        <v>2106</v>
      </c>
      <c r="AG357" s="345" t="s">
        <v>1427</v>
      </c>
      <c r="AH357" s="345" t="s">
        <v>2107</v>
      </c>
      <c r="AI357" s="345">
        <v>10000</v>
      </c>
      <c r="AJ357" s="345">
        <v>10000</v>
      </c>
      <c r="AK357" s="345">
        <v>10000</v>
      </c>
      <c r="AL357" s="340">
        <v>6.5000000000000006E-3</v>
      </c>
      <c r="AM357" s="340" t="s">
        <v>34</v>
      </c>
      <c r="AN357" s="340" t="s">
        <v>34</v>
      </c>
      <c r="AO357" s="338" t="s">
        <v>1323</v>
      </c>
      <c r="AP357" s="341" t="s">
        <v>716</v>
      </c>
      <c r="AQ357" s="347" t="s">
        <v>687</v>
      </c>
      <c r="AR357" s="340">
        <v>4.3335499999999994E-3</v>
      </c>
      <c r="AS357" s="340">
        <v>4.3335499999999994E-3</v>
      </c>
      <c r="AT357" s="340"/>
      <c r="AW357" s="597"/>
      <c r="AX357" s="597"/>
      <c r="AY357" s="598"/>
      <c r="AZ357" s="598"/>
      <c r="BA357" s="598"/>
      <c r="BB357" s="599"/>
      <c r="BC357" s="598"/>
      <c r="BD357" s="598"/>
      <c r="BE357" s="598"/>
      <c r="BF357" s="598"/>
      <c r="BG357" s="599"/>
      <c r="BH357" s="599"/>
      <c r="BI357" s="600"/>
      <c r="BJ357" s="600"/>
      <c r="BK357" s="600"/>
      <c r="BL357" s="210"/>
      <c r="BM357" s="599"/>
      <c r="BN357" s="599"/>
      <c r="BO357" s="599"/>
      <c r="BP357" s="599"/>
      <c r="BQ357" s="599"/>
      <c r="BR357" s="599"/>
      <c r="BS357" s="599"/>
      <c r="BT357" s="602"/>
      <c r="BU357" s="603"/>
      <c r="BV357" s="601"/>
      <c r="BW357" s="604"/>
    </row>
    <row r="358" spans="2:75" ht="15.75" customHeight="1">
      <c r="B358" s="334" t="s">
        <v>340</v>
      </c>
      <c r="C358" s="335">
        <v>398561000190</v>
      </c>
      <c r="D358" s="336" t="s">
        <v>14</v>
      </c>
      <c r="E358" s="336" t="s">
        <v>607</v>
      </c>
      <c r="F358" s="336"/>
      <c r="G358" s="337"/>
      <c r="H358" s="337" t="s">
        <v>34</v>
      </c>
      <c r="I358" s="337" t="s">
        <v>34</v>
      </c>
      <c r="J358" s="337" t="s">
        <v>608</v>
      </c>
      <c r="K358" s="338" t="s">
        <v>48</v>
      </c>
      <c r="L358" s="339"/>
      <c r="M358" s="339" t="s">
        <v>34</v>
      </c>
      <c r="N358" s="338">
        <v>388211</v>
      </c>
      <c r="O358" s="338" t="s">
        <v>1320</v>
      </c>
      <c r="P358" s="342">
        <v>34723</v>
      </c>
      <c r="Q358" s="343">
        <v>78356254.040000007</v>
      </c>
      <c r="R358" s="343">
        <v>151871303.82202381</v>
      </c>
      <c r="S358" s="338">
        <v>3</v>
      </c>
      <c r="T358" s="340">
        <v>3.4451312398543932E-2</v>
      </c>
      <c r="U358" s="340">
        <v>0.4453588396302614</v>
      </c>
      <c r="V358" s="340">
        <v>-0.10512181002844734</v>
      </c>
      <c r="W358" s="340">
        <v>-1.0305452377850444</v>
      </c>
      <c r="X358" s="340">
        <v>2.3887476014198272E-2</v>
      </c>
      <c r="Y358" s="340">
        <v>0.18114307002769395</v>
      </c>
      <c r="Z358" s="340">
        <v>-1.1139235695161287E-2</v>
      </c>
      <c r="AA358" s="340">
        <v>-6.3319026900761508E-2</v>
      </c>
      <c r="AB358" s="340">
        <v>0.2425938494177956</v>
      </c>
      <c r="AC358" s="344">
        <v>-0.73695990702258396</v>
      </c>
      <c r="AD358" s="482">
        <v>14172679000100</v>
      </c>
      <c r="AE358" s="341" t="s">
        <v>2363</v>
      </c>
      <c r="AF358" s="341" t="s">
        <v>2109</v>
      </c>
      <c r="AG358" s="345" t="s">
        <v>59</v>
      </c>
      <c r="AH358" s="345" t="s">
        <v>2110</v>
      </c>
      <c r="AI358" s="345">
        <v>1000</v>
      </c>
      <c r="AJ358" s="345">
        <v>100</v>
      </c>
      <c r="AK358" s="345">
        <v>1000</v>
      </c>
      <c r="AL358" s="340">
        <v>0.02</v>
      </c>
      <c r="AM358" s="340">
        <v>0.2</v>
      </c>
      <c r="AN358" s="340" t="s">
        <v>666</v>
      </c>
      <c r="AO358" s="338" t="s">
        <v>1323</v>
      </c>
      <c r="AP358" s="341" t="s">
        <v>716</v>
      </c>
      <c r="AQ358" s="347" t="s">
        <v>659</v>
      </c>
      <c r="AR358" s="340">
        <v>6.0000000000000001E-3</v>
      </c>
      <c r="AS358" s="340">
        <v>6.0000000000000001E-3</v>
      </c>
      <c r="AT358" s="340"/>
      <c r="AW358" s="597"/>
      <c r="AX358" s="597"/>
      <c r="AY358" s="598"/>
      <c r="AZ358" s="598"/>
      <c r="BA358" s="598"/>
      <c r="BB358" s="599"/>
      <c r="BC358" s="598"/>
      <c r="BD358" s="598"/>
      <c r="BE358" s="598"/>
      <c r="BF358" s="598"/>
      <c r="BG358" s="599"/>
      <c r="BH358" s="599"/>
      <c r="BI358" s="600"/>
      <c r="BJ358" s="600"/>
      <c r="BK358" s="600"/>
      <c r="BL358" s="210"/>
      <c r="BM358" s="599"/>
      <c r="BN358" s="599"/>
      <c r="BO358" s="599"/>
      <c r="BP358" s="599"/>
      <c r="BQ358" s="599"/>
      <c r="BR358" s="599"/>
      <c r="BS358" s="599"/>
      <c r="BT358" s="602"/>
      <c r="BU358" s="603"/>
      <c r="BV358" s="601"/>
      <c r="BW358" s="604"/>
    </row>
    <row r="359" spans="2:75" ht="15.75" customHeight="1">
      <c r="B359" s="334" t="s">
        <v>589</v>
      </c>
      <c r="C359" s="335">
        <v>10756685000154</v>
      </c>
      <c r="D359" s="336" t="s">
        <v>14</v>
      </c>
      <c r="E359" s="336" t="s">
        <v>607</v>
      </c>
      <c r="F359" s="336"/>
      <c r="G359" s="337"/>
      <c r="H359" s="337" t="s">
        <v>34</v>
      </c>
      <c r="I359" s="337" t="s">
        <v>34</v>
      </c>
      <c r="J359" s="337" t="s">
        <v>608</v>
      </c>
      <c r="K359" s="338" t="s">
        <v>48</v>
      </c>
      <c r="L359" s="339"/>
      <c r="M359" s="339" t="s">
        <v>34</v>
      </c>
      <c r="N359" s="338">
        <v>342084</v>
      </c>
      <c r="O359" s="338" t="s">
        <v>1320</v>
      </c>
      <c r="P359" s="342">
        <v>41474</v>
      </c>
      <c r="Q359" s="343">
        <v>77692207.209999993</v>
      </c>
      <c r="R359" s="343">
        <v>83511511.86988093</v>
      </c>
      <c r="S359" s="338">
        <v>3</v>
      </c>
      <c r="T359" s="340">
        <v>1.3365247591974327E-3</v>
      </c>
      <c r="U359" s="340">
        <v>1.7277516426876104E-2</v>
      </c>
      <c r="V359" s="340">
        <v>-0.15448779286165149</v>
      </c>
      <c r="W359" s="340">
        <v>-1.5144969363295202</v>
      </c>
      <c r="X359" s="340">
        <v>1.629086461471041E-2</v>
      </c>
      <c r="Y359" s="340">
        <v>0.12353658578077328</v>
      </c>
      <c r="Z359" s="340">
        <v>5.7461400344385405E-2</v>
      </c>
      <c r="AA359" s="340">
        <v>0.32662922786902082</v>
      </c>
      <c r="AB359" s="340">
        <v>0.25385251075197585</v>
      </c>
      <c r="AC359" s="344">
        <v>-0.91657223528793774</v>
      </c>
      <c r="AD359" s="482">
        <v>0</v>
      </c>
      <c r="AE359" s="341" t="s">
        <v>2364</v>
      </c>
      <c r="AF359" s="341" t="s">
        <v>741</v>
      </c>
      <c r="AG359" s="345" t="s">
        <v>741</v>
      </c>
      <c r="AH359" s="345" t="s">
        <v>2110</v>
      </c>
      <c r="AI359" s="345">
        <v>5000</v>
      </c>
      <c r="AJ359" s="345">
        <v>1000</v>
      </c>
      <c r="AK359" s="345">
        <v>1000</v>
      </c>
      <c r="AL359" s="340">
        <v>0.03</v>
      </c>
      <c r="AM359" s="340">
        <v>0.2</v>
      </c>
      <c r="AN359" s="340" t="s">
        <v>666</v>
      </c>
      <c r="AO359" s="338" t="s">
        <v>1323</v>
      </c>
      <c r="AP359" s="341" t="s">
        <v>716</v>
      </c>
      <c r="AQ359" s="347" t="s">
        <v>665</v>
      </c>
      <c r="AR359" s="340">
        <v>9.9999999999999985E-3</v>
      </c>
      <c r="AS359" s="340">
        <v>9.9999999999999985E-3</v>
      </c>
      <c r="AT359" s="340"/>
      <c r="AW359" s="597"/>
      <c r="AX359" s="597"/>
      <c r="AY359" s="598"/>
      <c r="AZ359" s="598"/>
      <c r="BA359" s="598"/>
      <c r="BB359" s="599"/>
      <c r="BC359" s="598"/>
      <c r="BD359" s="598"/>
      <c r="BE359" s="598"/>
      <c r="BF359" s="598"/>
      <c r="BG359" s="599"/>
      <c r="BH359" s="599"/>
      <c r="BI359" s="600"/>
      <c r="BJ359" s="600"/>
      <c r="BK359" s="600"/>
      <c r="BL359" s="210"/>
      <c r="BM359" s="599"/>
      <c r="BN359" s="599"/>
      <c r="BO359" s="599"/>
      <c r="BP359" s="599"/>
      <c r="BQ359" s="599"/>
      <c r="BR359" s="599"/>
      <c r="BS359" s="599"/>
      <c r="BT359" s="602"/>
      <c r="BU359" s="603"/>
      <c r="BV359" s="601"/>
      <c r="BW359" s="604"/>
    </row>
    <row r="360" spans="2:75" ht="15.75" customHeight="1">
      <c r="B360" s="334" t="s">
        <v>1155</v>
      </c>
      <c r="C360" s="335">
        <v>13504068000150</v>
      </c>
      <c r="D360" s="336" t="s">
        <v>14</v>
      </c>
      <c r="E360" s="336" t="s">
        <v>607</v>
      </c>
      <c r="F360" s="336"/>
      <c r="G360" s="337"/>
      <c r="H360" s="337" t="s">
        <v>34</v>
      </c>
      <c r="I360" s="337" t="s">
        <v>34</v>
      </c>
      <c r="J360" s="337" t="s">
        <v>608</v>
      </c>
      <c r="K360" s="338" t="s">
        <v>48</v>
      </c>
      <c r="L360" s="339"/>
      <c r="M360" s="339" t="s">
        <v>34</v>
      </c>
      <c r="N360" s="338">
        <v>439924</v>
      </c>
      <c r="O360" s="338" t="s">
        <v>1320</v>
      </c>
      <c r="P360" s="342">
        <v>42857</v>
      </c>
      <c r="Q360" s="343">
        <v>70150873.019999996</v>
      </c>
      <c r="R360" s="343">
        <v>71691145.191706374</v>
      </c>
      <c r="S360" s="338">
        <v>3</v>
      </c>
      <c r="T360" s="340">
        <v>-8.12736970129605E-2</v>
      </c>
      <c r="U360" s="340">
        <v>-1.0506409443979072</v>
      </c>
      <c r="V360" s="340">
        <v>-0.2507605099506669</v>
      </c>
      <c r="W360" s="340">
        <v>-2.4582914742837585</v>
      </c>
      <c r="X360" s="340">
        <v>-0.12655396643124828</v>
      </c>
      <c r="Y360" s="340">
        <v>-0.95968171731128948</v>
      </c>
      <c r="Z360" s="340">
        <v>6.1982624067862258E-3</v>
      </c>
      <c r="AA360" s="340">
        <v>3.5232932924092616E-2</v>
      </c>
      <c r="AB360" s="340">
        <v>0.25652688305002153</v>
      </c>
      <c r="AC360" s="344">
        <v>-1.3754561706131543</v>
      </c>
      <c r="AD360" s="482">
        <v>36327079000107</v>
      </c>
      <c r="AE360" s="341" t="s">
        <v>2280</v>
      </c>
      <c r="AF360" s="341" t="s">
        <v>2115</v>
      </c>
      <c r="AG360" s="345" t="s">
        <v>1428</v>
      </c>
      <c r="AH360" s="345" t="s">
        <v>2107</v>
      </c>
      <c r="AI360" s="345">
        <v>500</v>
      </c>
      <c r="AJ360" s="345">
        <v>100</v>
      </c>
      <c r="AK360" s="345">
        <v>500</v>
      </c>
      <c r="AL360" s="340">
        <v>1.8000000000000002E-2</v>
      </c>
      <c r="AM360" s="340">
        <v>0.15</v>
      </c>
      <c r="AN360" s="340" t="s">
        <v>2124</v>
      </c>
      <c r="AO360" s="338" t="s">
        <v>1323</v>
      </c>
      <c r="AP360" s="341" t="s">
        <v>716</v>
      </c>
      <c r="AQ360" s="347" t="s">
        <v>659</v>
      </c>
      <c r="AR360" s="340">
        <v>4.7999999999999996E-3</v>
      </c>
      <c r="AS360" s="340">
        <v>4.7999999999999996E-3</v>
      </c>
      <c r="AT360" s="340"/>
      <c r="AW360" s="597"/>
      <c r="AX360" s="597"/>
      <c r="AY360" s="598"/>
      <c r="AZ360" s="598"/>
      <c r="BA360" s="598"/>
      <c r="BB360" s="599"/>
      <c r="BC360" s="598"/>
      <c r="BD360" s="598"/>
      <c r="BE360" s="598"/>
      <c r="BF360" s="598"/>
      <c r="BG360" s="599"/>
      <c r="BH360" s="599"/>
      <c r="BI360" s="600"/>
      <c r="BJ360" s="600"/>
      <c r="BK360" s="600"/>
      <c r="BL360" s="210"/>
      <c r="BM360" s="599"/>
      <c r="BN360" s="599"/>
      <c r="BO360" s="599"/>
      <c r="BP360" s="599"/>
      <c r="BQ360" s="599"/>
      <c r="BR360" s="599"/>
      <c r="BS360" s="599"/>
      <c r="BT360" s="602"/>
      <c r="BU360" s="603"/>
      <c r="BV360" s="601"/>
      <c r="BW360" s="604"/>
    </row>
    <row r="361" spans="2:75" ht="15.75" customHeight="1">
      <c r="B361" s="334" t="s">
        <v>1156</v>
      </c>
      <c r="C361" s="335">
        <v>27250923000158</v>
      </c>
      <c r="D361" s="336" t="s">
        <v>14</v>
      </c>
      <c r="E361" s="336" t="s">
        <v>607</v>
      </c>
      <c r="F361" s="336"/>
      <c r="G361" s="337"/>
      <c r="H361" s="337" t="s">
        <v>34</v>
      </c>
      <c r="I361" s="337" t="s">
        <v>34</v>
      </c>
      <c r="J361" s="337" t="s">
        <v>608</v>
      </c>
      <c r="K361" s="338" t="s">
        <v>48</v>
      </c>
      <c r="L361" s="339"/>
      <c r="M361" s="339" t="s">
        <v>34</v>
      </c>
      <c r="N361" s="338">
        <v>440582</v>
      </c>
      <c r="O361" s="338" t="s">
        <v>1320</v>
      </c>
      <c r="P361" s="342">
        <v>42878</v>
      </c>
      <c r="Q361" s="343">
        <v>51924793.350000001</v>
      </c>
      <c r="R361" s="343">
        <v>67039136.40075399</v>
      </c>
      <c r="S361" s="338">
        <v>3</v>
      </c>
      <c r="T361" s="340">
        <v>-8.3217585738011524E-2</v>
      </c>
      <c r="U361" s="340">
        <v>-1.0757699733575026</v>
      </c>
      <c r="V361" s="340">
        <v>-0.25490443248883288</v>
      </c>
      <c r="W361" s="340">
        <v>-2.4989157713378276</v>
      </c>
      <c r="X361" s="340">
        <v>-0.10857134183223627</v>
      </c>
      <c r="Y361" s="340">
        <v>-0.82331620824350815</v>
      </c>
      <c r="Z361" s="340">
        <v>8.7306688564783519E-2</v>
      </c>
      <c r="AA361" s="340">
        <v>0.49627952160589345</v>
      </c>
      <c r="AB361" s="340">
        <v>0.25900932526742665</v>
      </c>
      <c r="AC361" s="344">
        <v>-1.3810666903703448</v>
      </c>
      <c r="AD361" s="482">
        <v>0</v>
      </c>
      <c r="AE361" s="341" t="s">
        <v>2374</v>
      </c>
      <c r="AF361" s="341" t="s">
        <v>2112</v>
      </c>
      <c r="AG361" s="345" t="s">
        <v>719</v>
      </c>
      <c r="AH361" s="345" t="s">
        <v>2110</v>
      </c>
      <c r="AI361" s="345">
        <v>5000</v>
      </c>
      <c r="AJ361" s="345">
        <v>1000</v>
      </c>
      <c r="AK361" s="345">
        <v>5000</v>
      </c>
      <c r="AL361" s="340">
        <v>0.02</v>
      </c>
      <c r="AM361" s="340">
        <v>0.2</v>
      </c>
      <c r="AN361" s="340" t="s">
        <v>666</v>
      </c>
      <c r="AO361" s="338" t="s">
        <v>1323</v>
      </c>
      <c r="AP361" s="341" t="s">
        <v>716</v>
      </c>
      <c r="AQ361" s="347" t="s">
        <v>659</v>
      </c>
      <c r="AR361" s="340">
        <v>6.0000000000000001E-3</v>
      </c>
      <c r="AS361" s="340">
        <v>6.0000000000000001E-3</v>
      </c>
      <c r="AT361" s="340"/>
      <c r="AW361" s="597"/>
      <c r="AX361" s="597"/>
      <c r="AY361" s="598"/>
      <c r="AZ361" s="598"/>
      <c r="BA361" s="598"/>
      <c r="BB361" s="599"/>
      <c r="BC361" s="598"/>
      <c r="BD361" s="598"/>
      <c r="BE361" s="598"/>
      <c r="BF361" s="598"/>
      <c r="BG361" s="599"/>
      <c r="BH361" s="599"/>
      <c r="BI361" s="600"/>
      <c r="BJ361" s="600"/>
      <c r="BK361" s="600"/>
      <c r="BL361" s="210"/>
      <c r="BM361" s="599"/>
      <c r="BN361" s="599"/>
      <c r="BO361" s="599"/>
      <c r="BP361" s="599"/>
      <c r="BQ361" s="599"/>
      <c r="BR361" s="599"/>
      <c r="BS361" s="599"/>
      <c r="BT361" s="602"/>
      <c r="BU361" s="603"/>
      <c r="BV361" s="601"/>
      <c r="BW361" s="604"/>
    </row>
    <row r="362" spans="2:75" ht="15.75" customHeight="1">
      <c r="B362" s="334" t="s">
        <v>1176</v>
      </c>
      <c r="C362" s="335">
        <v>42119554000152</v>
      </c>
      <c r="D362" s="336" t="s">
        <v>14</v>
      </c>
      <c r="E362" s="336" t="s">
        <v>614</v>
      </c>
      <c r="F362" s="336"/>
      <c r="G362" s="337"/>
      <c r="H362" s="337" t="s">
        <v>1337</v>
      </c>
      <c r="I362" s="337" t="s">
        <v>34</v>
      </c>
      <c r="J362" s="337" t="s">
        <v>611</v>
      </c>
      <c r="K362" s="338" t="s">
        <v>48</v>
      </c>
      <c r="L362" s="339"/>
      <c r="M362" s="339" t="s">
        <v>34</v>
      </c>
      <c r="N362" s="338">
        <v>618098</v>
      </c>
      <c r="O362" s="338" t="s">
        <v>1320</v>
      </c>
      <c r="P362" s="342">
        <v>44498</v>
      </c>
      <c r="Q362" s="343">
        <v>9469605.9299999997</v>
      </c>
      <c r="R362" s="343" t="s">
        <v>1414</v>
      </c>
      <c r="S362" s="338">
        <v>3</v>
      </c>
      <c r="T362" s="340">
        <v>3.2731164244779176E-3</v>
      </c>
      <c r="U362" s="340">
        <v>4.2312214870567452E-2</v>
      </c>
      <c r="V362" s="340" t="s">
        <v>1414</v>
      </c>
      <c r="W362" s="340" t="s">
        <v>1414</v>
      </c>
      <c r="X362" s="340" t="s">
        <v>1414</v>
      </c>
      <c r="Y362" s="340" t="s">
        <v>1414</v>
      </c>
      <c r="Z362" s="340" t="s">
        <v>1414</v>
      </c>
      <c r="AA362" s="340" t="s">
        <v>1414</v>
      </c>
      <c r="AB362" s="340" t="s">
        <v>1414</v>
      </c>
      <c r="AC362" s="344" t="s">
        <v>1414</v>
      </c>
      <c r="AD362" s="482">
        <v>0</v>
      </c>
      <c r="AE362" s="341" t="s">
        <v>2383</v>
      </c>
      <c r="AF362" s="341" t="s">
        <v>2112</v>
      </c>
      <c r="AG362" s="345" t="s">
        <v>719</v>
      </c>
      <c r="AH362" s="345" t="s">
        <v>2110</v>
      </c>
      <c r="AI362" s="345">
        <v>5000</v>
      </c>
      <c r="AJ362" s="345">
        <v>500</v>
      </c>
      <c r="AK362" s="345">
        <v>0</v>
      </c>
      <c r="AL362" s="340">
        <v>1.4999999999999999E-2</v>
      </c>
      <c r="AM362" s="340">
        <v>0.1</v>
      </c>
      <c r="AN362" s="340" t="s">
        <v>666</v>
      </c>
      <c r="AO362" s="338" t="s">
        <v>1323</v>
      </c>
      <c r="AP362" s="341" t="s">
        <v>716</v>
      </c>
      <c r="AQ362" s="347" t="s">
        <v>659</v>
      </c>
      <c r="AR362" s="340">
        <v>4.0000000000000001E-3</v>
      </c>
      <c r="AS362" s="340">
        <v>4.0000000000000001E-3</v>
      </c>
      <c r="AT362" s="340"/>
      <c r="AW362" s="597"/>
      <c r="AX362" s="597"/>
      <c r="AY362" s="598"/>
      <c r="AZ362" s="598"/>
      <c r="BA362" s="598"/>
      <c r="BB362" s="599"/>
      <c r="BC362" s="598"/>
      <c r="BD362" s="598"/>
      <c r="BE362" s="598"/>
      <c r="BF362" s="598"/>
      <c r="BG362" s="599"/>
      <c r="BH362" s="599"/>
      <c r="BI362" s="600"/>
      <c r="BJ362" s="600"/>
      <c r="BK362" s="600"/>
      <c r="BL362" s="210"/>
      <c r="BM362" s="599"/>
      <c r="BN362" s="599"/>
      <c r="BO362" s="599"/>
      <c r="BP362" s="599"/>
      <c r="BQ362" s="599"/>
      <c r="BR362" s="599"/>
      <c r="BS362" s="599"/>
      <c r="BT362" s="602"/>
      <c r="BU362" s="603"/>
      <c r="BV362" s="601"/>
      <c r="BW362" s="604"/>
    </row>
    <row r="363" spans="2:75" ht="15.75" customHeight="1">
      <c r="B363" s="334" t="s">
        <v>367</v>
      </c>
      <c r="C363" s="335">
        <v>31923988000194</v>
      </c>
      <c r="D363" s="336" t="s">
        <v>14</v>
      </c>
      <c r="E363" s="336" t="s">
        <v>614</v>
      </c>
      <c r="F363" s="336"/>
      <c r="G363" s="337"/>
      <c r="H363" s="337" t="s">
        <v>1337</v>
      </c>
      <c r="I363" s="337" t="s">
        <v>34</v>
      </c>
      <c r="J363" s="337" t="s">
        <v>608</v>
      </c>
      <c r="K363" s="338" t="s">
        <v>48</v>
      </c>
      <c r="L363" s="339"/>
      <c r="M363" s="339" t="s">
        <v>1411</v>
      </c>
      <c r="N363" s="338">
        <v>496065</v>
      </c>
      <c r="O363" s="338" t="s">
        <v>1320</v>
      </c>
      <c r="P363" s="342">
        <v>43606</v>
      </c>
      <c r="Q363" s="343">
        <v>10091349.859999999</v>
      </c>
      <c r="R363" s="343">
        <v>23967187.067103166</v>
      </c>
      <c r="S363" s="338">
        <v>3</v>
      </c>
      <c r="T363" s="340">
        <v>9.5352622096830153E-2</v>
      </c>
      <c r="U363" s="340">
        <v>1.2326419569009484</v>
      </c>
      <c r="V363" s="340">
        <v>-5.9779095768906831E-2</v>
      </c>
      <c r="W363" s="340">
        <v>-0.58603502400759555</v>
      </c>
      <c r="X363" s="340">
        <v>8.0613174378468377E-2</v>
      </c>
      <c r="Y363" s="340">
        <v>0.61130434554551238</v>
      </c>
      <c r="Z363" s="340">
        <v>0.13612122104987368</v>
      </c>
      <c r="AA363" s="340">
        <v>0.77375714934961326</v>
      </c>
      <c r="AB363" s="340">
        <v>0.1931029568866329</v>
      </c>
      <c r="AC363" s="344">
        <v>-0.72582057545514367</v>
      </c>
      <c r="AD363" s="482">
        <v>32239786000190</v>
      </c>
      <c r="AE363" s="341" t="s">
        <v>2383</v>
      </c>
      <c r="AF363" s="341" t="s">
        <v>2115</v>
      </c>
      <c r="AG363" s="345" t="s">
        <v>1428</v>
      </c>
      <c r="AH363" s="345" t="s">
        <v>2110</v>
      </c>
      <c r="AI363" s="345">
        <v>1000</v>
      </c>
      <c r="AJ363" s="345">
        <v>0</v>
      </c>
      <c r="AK363" s="345">
        <v>0</v>
      </c>
      <c r="AL363" s="340">
        <v>0.01</v>
      </c>
      <c r="AM363" s="340" t="s">
        <v>34</v>
      </c>
      <c r="AN363" s="340" t="s">
        <v>666</v>
      </c>
      <c r="AO363" s="338" t="s">
        <v>1323</v>
      </c>
      <c r="AP363" s="341" t="s">
        <v>716</v>
      </c>
      <c r="AQ363" s="347" t="s">
        <v>670</v>
      </c>
      <c r="AR363" s="340">
        <v>2.9333333333333334E-3</v>
      </c>
      <c r="AS363" s="340">
        <v>2.9333333333333334E-3</v>
      </c>
      <c r="AT363" s="340"/>
      <c r="AW363" s="597"/>
      <c r="AX363" s="597"/>
      <c r="AY363" s="598"/>
      <c r="AZ363" s="598"/>
      <c r="BA363" s="598"/>
      <c r="BB363" s="599"/>
      <c r="BC363" s="598"/>
      <c r="BD363" s="598"/>
      <c r="BE363" s="598"/>
      <c r="BF363" s="598"/>
      <c r="BG363" s="599"/>
      <c r="BH363" s="599"/>
      <c r="BI363" s="600"/>
      <c r="BJ363" s="600"/>
      <c r="BK363" s="600"/>
      <c r="BL363" s="210"/>
      <c r="BM363" s="599"/>
      <c r="BN363" s="599"/>
      <c r="BO363" s="599"/>
      <c r="BP363" s="599"/>
      <c r="BQ363" s="599"/>
      <c r="BR363" s="599"/>
      <c r="BS363" s="599"/>
      <c r="BT363" s="602"/>
      <c r="BU363" s="603"/>
      <c r="BV363" s="601"/>
      <c r="BW363" s="604"/>
    </row>
    <row r="364" spans="2:75" ht="15.75" customHeight="1">
      <c r="B364" s="334" t="s">
        <v>1182</v>
      </c>
      <c r="C364" s="335">
        <v>8912569000135</v>
      </c>
      <c r="D364" s="336" t="s">
        <v>14</v>
      </c>
      <c r="E364" s="336" t="s">
        <v>607</v>
      </c>
      <c r="F364" s="336"/>
      <c r="G364" s="337"/>
      <c r="H364" s="337" t="s">
        <v>34</v>
      </c>
      <c r="I364" s="337" t="s">
        <v>34</v>
      </c>
      <c r="J364" s="337" t="s">
        <v>608</v>
      </c>
      <c r="K364" s="338" t="s">
        <v>48</v>
      </c>
      <c r="L364" s="339"/>
      <c r="M364" s="339" t="s">
        <v>34</v>
      </c>
      <c r="N364" s="338">
        <v>191876</v>
      </c>
      <c r="O364" s="338" t="s">
        <v>1323</v>
      </c>
      <c r="P364" s="342">
        <v>39286</v>
      </c>
      <c r="Q364" s="343">
        <v>76218869.700000003</v>
      </c>
      <c r="R364" s="343">
        <v>116569498.18000002</v>
      </c>
      <c r="S364" s="338">
        <v>3</v>
      </c>
      <c r="T364" s="340">
        <v>9.627632876634018E-2</v>
      </c>
      <c r="U364" s="340">
        <v>1.2445828933080358</v>
      </c>
      <c r="V364" s="340">
        <v>-5.3781611018096531E-2</v>
      </c>
      <c r="W364" s="340">
        <v>-0.52723961944822384</v>
      </c>
      <c r="X364" s="340">
        <v>7.8498415337501459E-2</v>
      </c>
      <c r="Y364" s="340">
        <v>0.59526774356957002</v>
      </c>
      <c r="Z364" s="340">
        <v>0.11463986293554096</v>
      </c>
      <c r="AA364" s="340">
        <v>0.65165014582358449</v>
      </c>
      <c r="AB364" s="340">
        <v>0.19721302348009151</v>
      </c>
      <c r="AC364" s="344">
        <v>-0.67440971007268902</v>
      </c>
      <c r="AD364" s="482">
        <v>32318881000180</v>
      </c>
      <c r="AE364" s="341" t="s">
        <v>2388</v>
      </c>
      <c r="AF364" s="341" t="s">
        <v>2115</v>
      </c>
      <c r="AG364" s="345" t="s">
        <v>1428</v>
      </c>
      <c r="AH364" s="345" t="s">
        <v>2110</v>
      </c>
      <c r="AI364" s="345">
        <v>20000</v>
      </c>
      <c r="AJ364" s="345">
        <v>5000</v>
      </c>
      <c r="AK364" s="345">
        <v>5000</v>
      </c>
      <c r="AL364" s="340">
        <v>1.9450000000000002E-2</v>
      </c>
      <c r="AM364" s="340">
        <v>0.2</v>
      </c>
      <c r="AN364" s="340" t="s">
        <v>666</v>
      </c>
      <c r="AO364" s="338" t="s">
        <v>1323</v>
      </c>
      <c r="AP364" s="341" t="s">
        <v>716</v>
      </c>
      <c r="AQ364" s="347" t="s">
        <v>670</v>
      </c>
      <c r="AR364" s="340">
        <v>6.8899999999999994E-3</v>
      </c>
      <c r="AS364" s="340">
        <v>6.8899999999999994E-3</v>
      </c>
      <c r="AT364" s="340"/>
      <c r="AW364" s="597"/>
      <c r="AX364" s="597"/>
      <c r="AY364" s="598"/>
      <c r="AZ364" s="598"/>
      <c r="BA364" s="598"/>
      <c r="BB364" s="599"/>
      <c r="BC364" s="598"/>
      <c r="BD364" s="598"/>
      <c r="BE364" s="598"/>
      <c r="BF364" s="598"/>
      <c r="BG364" s="599"/>
      <c r="BH364" s="599"/>
      <c r="BI364" s="600"/>
      <c r="BJ364" s="600"/>
      <c r="BK364" s="600"/>
      <c r="BL364" s="210"/>
      <c r="BM364" s="599"/>
      <c r="BN364" s="599"/>
      <c r="BO364" s="599"/>
      <c r="BP364" s="599"/>
      <c r="BQ364" s="599"/>
      <c r="BR364" s="599"/>
      <c r="BS364" s="599"/>
      <c r="BT364" s="602"/>
      <c r="BU364" s="603"/>
      <c r="BV364" s="601"/>
      <c r="BW364" s="604"/>
    </row>
    <row r="365" spans="2:75" ht="15.75" customHeight="1">
      <c r="B365" s="334" t="s">
        <v>373</v>
      </c>
      <c r="C365" s="335">
        <v>5969595000101</v>
      </c>
      <c r="D365" s="336" t="s">
        <v>14</v>
      </c>
      <c r="E365" s="336" t="s">
        <v>607</v>
      </c>
      <c r="F365" s="336"/>
      <c r="G365" s="337"/>
      <c r="H365" s="337" t="s">
        <v>34</v>
      </c>
      <c r="I365" s="337" t="s">
        <v>34</v>
      </c>
      <c r="J365" s="337" t="s">
        <v>608</v>
      </c>
      <c r="K365" s="338" t="s">
        <v>48</v>
      </c>
      <c r="L365" s="339"/>
      <c r="M365" s="339" t="s">
        <v>1411</v>
      </c>
      <c r="N365" s="338">
        <v>321265</v>
      </c>
      <c r="O365" s="338" t="s">
        <v>1320</v>
      </c>
      <c r="P365" s="342">
        <v>41225</v>
      </c>
      <c r="Q365" s="343">
        <v>32688895.18</v>
      </c>
      <c r="R365" s="343">
        <v>39064582.683373027</v>
      </c>
      <c r="S365" s="338">
        <v>3</v>
      </c>
      <c r="T365" s="340">
        <v>-0.1074639318529873</v>
      </c>
      <c r="U365" s="340">
        <v>-1.3892072220207985</v>
      </c>
      <c r="V365" s="340">
        <v>-0.20809353580430712</v>
      </c>
      <c r="W365" s="340">
        <v>-2.0400124605821324</v>
      </c>
      <c r="X365" s="340">
        <v>-0.1111081663809953</v>
      </c>
      <c r="Y365" s="340">
        <v>-0.84255340963769043</v>
      </c>
      <c r="Z365" s="340">
        <v>0.12653568362420176</v>
      </c>
      <c r="AA365" s="340">
        <v>0.71926984710337172</v>
      </c>
      <c r="AB365" s="340">
        <v>0.18461991193099805</v>
      </c>
      <c r="AC365" s="344">
        <v>-1.6973615984448336</v>
      </c>
      <c r="AD365" s="482">
        <v>0</v>
      </c>
      <c r="AE365" s="341" t="s">
        <v>2391</v>
      </c>
      <c r="AF365" s="341" t="s">
        <v>2106</v>
      </c>
      <c r="AG365" s="345" t="s">
        <v>1427</v>
      </c>
      <c r="AH365" s="345" t="s">
        <v>2110</v>
      </c>
      <c r="AI365" s="345">
        <v>1000</v>
      </c>
      <c r="AJ365" s="345">
        <v>100</v>
      </c>
      <c r="AK365" s="345">
        <v>1000</v>
      </c>
      <c r="AL365" s="340">
        <v>0.02</v>
      </c>
      <c r="AM365" s="340">
        <v>0.2</v>
      </c>
      <c r="AN365" s="340" t="s">
        <v>34</v>
      </c>
      <c r="AO365" s="338" t="s">
        <v>1323</v>
      </c>
      <c r="AP365" s="341" t="s">
        <v>716</v>
      </c>
      <c r="AQ365" s="347" t="s">
        <v>665</v>
      </c>
      <c r="AR365" s="340">
        <v>2.6666666666666666E-3</v>
      </c>
      <c r="AS365" s="340">
        <v>2.6666666666666666E-3</v>
      </c>
      <c r="AT365" s="340"/>
      <c r="AW365" s="597"/>
      <c r="AX365" s="597"/>
      <c r="AY365" s="598"/>
      <c r="AZ365" s="598"/>
      <c r="BA365" s="598"/>
      <c r="BB365" s="599"/>
      <c r="BC365" s="598"/>
      <c r="BD365" s="598"/>
      <c r="BE365" s="598"/>
      <c r="BF365" s="598"/>
      <c r="BG365" s="599"/>
      <c r="BH365" s="599"/>
      <c r="BI365" s="600"/>
      <c r="BJ365" s="600"/>
      <c r="BK365" s="600"/>
      <c r="BL365" s="210"/>
      <c r="BM365" s="599"/>
      <c r="BN365" s="599"/>
      <c r="BO365" s="599"/>
      <c r="BP365" s="599"/>
      <c r="BQ365" s="599"/>
      <c r="BR365" s="599"/>
      <c r="BS365" s="599"/>
      <c r="BT365" s="602"/>
      <c r="BU365" s="603"/>
      <c r="BV365" s="601"/>
      <c r="BW365" s="604"/>
    </row>
    <row r="366" spans="2:75" ht="15.75" customHeight="1">
      <c r="B366" s="334" t="s">
        <v>1189</v>
      </c>
      <c r="C366" s="335">
        <v>14550994000124</v>
      </c>
      <c r="D366" s="336" t="s">
        <v>14</v>
      </c>
      <c r="E366" s="336" t="s">
        <v>607</v>
      </c>
      <c r="F366" s="336"/>
      <c r="G366" s="337"/>
      <c r="H366" s="337" t="s">
        <v>34</v>
      </c>
      <c r="I366" s="337" t="s">
        <v>34</v>
      </c>
      <c r="J366" s="337" t="s">
        <v>608</v>
      </c>
      <c r="K366" s="338" t="s">
        <v>48</v>
      </c>
      <c r="L366" s="339"/>
      <c r="M366" s="339" t="s">
        <v>34</v>
      </c>
      <c r="N366" s="338">
        <v>292966</v>
      </c>
      <c r="O366" s="338" t="s">
        <v>1320</v>
      </c>
      <c r="P366" s="342">
        <v>40893</v>
      </c>
      <c r="Q366" s="343">
        <v>343553111.38</v>
      </c>
      <c r="R366" s="343">
        <v>342992366.87</v>
      </c>
      <c r="S366" s="338">
        <v>3</v>
      </c>
      <c r="T366" s="340">
        <v>1.3555454574188053E-2</v>
      </c>
      <c r="U366" s="340">
        <v>0.17523400705269687</v>
      </c>
      <c r="V366" s="340">
        <v>-0.11486476674455048</v>
      </c>
      <c r="W366" s="340">
        <v>-1.1260587914710853</v>
      </c>
      <c r="X366" s="340">
        <v>4.6181944000915909E-3</v>
      </c>
      <c r="Y366" s="340">
        <v>3.5020607079628799E-2</v>
      </c>
      <c r="Z366" s="340">
        <v>-8.2731127365343049E-3</v>
      </c>
      <c r="AA366" s="340">
        <v>-4.7027054840503894E-2</v>
      </c>
      <c r="AB366" s="340">
        <v>0.20393382918150199</v>
      </c>
      <c r="AC366" s="344">
        <v>-0.97269262854411587</v>
      </c>
      <c r="AD366" s="482">
        <v>0</v>
      </c>
      <c r="AE366" s="341" t="s">
        <v>2394</v>
      </c>
      <c r="AF366" s="341" t="s">
        <v>2112</v>
      </c>
      <c r="AG366" s="345" t="s">
        <v>719</v>
      </c>
      <c r="AH366" s="345" t="s">
        <v>2110</v>
      </c>
      <c r="AI366" s="345">
        <v>5000</v>
      </c>
      <c r="AJ366" s="345">
        <v>300</v>
      </c>
      <c r="AK366" s="345">
        <v>300</v>
      </c>
      <c r="AL366" s="340">
        <v>0.02</v>
      </c>
      <c r="AM366" s="340">
        <v>0.2</v>
      </c>
      <c r="AN366" s="340" t="s">
        <v>666</v>
      </c>
      <c r="AO366" s="338" t="s">
        <v>1323</v>
      </c>
      <c r="AP366" s="341" t="s">
        <v>716</v>
      </c>
      <c r="AQ366" s="347" t="s">
        <v>670</v>
      </c>
      <c r="AR366" s="340">
        <v>4.0000000000000001E-3</v>
      </c>
      <c r="AS366" s="340">
        <v>4.0000000000000001E-3</v>
      </c>
      <c r="AT366" s="340"/>
      <c r="AW366" s="597"/>
      <c r="AX366" s="597"/>
      <c r="AY366" s="598"/>
      <c r="AZ366" s="598"/>
      <c r="BA366" s="598"/>
      <c r="BB366" s="598"/>
      <c r="BC366" s="598"/>
      <c r="BD366" s="598"/>
      <c r="BE366" s="598"/>
      <c r="BF366" s="598"/>
      <c r="BG366" s="599"/>
      <c r="BH366" s="599"/>
      <c r="BI366" s="600"/>
      <c r="BJ366" s="600"/>
      <c r="BK366" s="600"/>
      <c r="BL366" s="210"/>
      <c r="BM366" s="599"/>
      <c r="BN366" s="599"/>
      <c r="BO366" s="599"/>
      <c r="BP366" s="599"/>
      <c r="BQ366" s="599"/>
      <c r="BR366" s="599"/>
      <c r="BS366" s="599"/>
      <c r="BT366" s="599"/>
      <c r="BU366" s="599"/>
      <c r="BV366" s="601"/>
      <c r="BW366" s="598"/>
    </row>
    <row r="367" spans="2:75" ht="15.75" customHeight="1">
      <c r="B367" s="334" t="s">
        <v>377</v>
      </c>
      <c r="C367" s="335">
        <v>29722466000182</v>
      </c>
      <c r="D367" s="336" t="s">
        <v>14</v>
      </c>
      <c r="E367" s="336" t="s">
        <v>607</v>
      </c>
      <c r="F367" s="336"/>
      <c r="G367" s="337"/>
      <c r="H367" s="337" t="s">
        <v>34</v>
      </c>
      <c r="I367" s="337" t="s">
        <v>34</v>
      </c>
      <c r="J367" s="337" t="s">
        <v>608</v>
      </c>
      <c r="K367" s="338" t="s">
        <v>48</v>
      </c>
      <c r="L367" s="339"/>
      <c r="M367" s="339" t="s">
        <v>34</v>
      </c>
      <c r="N367" s="338">
        <v>466352</v>
      </c>
      <c r="O367" s="338" t="s">
        <v>1320</v>
      </c>
      <c r="P367" s="342">
        <v>43249</v>
      </c>
      <c r="Q367" s="343">
        <v>13558017.65</v>
      </c>
      <c r="R367" s="343">
        <v>13806224.811944446</v>
      </c>
      <c r="S367" s="338">
        <v>3</v>
      </c>
      <c r="T367" s="340">
        <v>7.4355281295230391E-2</v>
      </c>
      <c r="U367" s="340">
        <v>0.96120523406896585</v>
      </c>
      <c r="V367" s="340">
        <v>-4.5209994007946674E-2</v>
      </c>
      <c r="W367" s="340">
        <v>-0.44320911153043996</v>
      </c>
      <c r="X367" s="340">
        <v>5.9895001958977012E-2</v>
      </c>
      <c r="Y367" s="340">
        <v>0.45419468041391475</v>
      </c>
      <c r="Z367" s="340">
        <v>-2.556214057018058E-2</v>
      </c>
      <c r="AA367" s="340">
        <v>-0.14530349394684172</v>
      </c>
      <c r="AB367" s="340">
        <v>0.20573006766140792</v>
      </c>
      <c r="AC367" s="344">
        <v>-0.59423063051985214</v>
      </c>
      <c r="AD367" s="482">
        <v>0</v>
      </c>
      <c r="AE367" s="341" t="s">
        <v>2394</v>
      </c>
      <c r="AF367" s="341" t="s">
        <v>2112</v>
      </c>
      <c r="AG367" s="345" t="s">
        <v>719</v>
      </c>
      <c r="AH367" s="345" t="s">
        <v>2110</v>
      </c>
      <c r="AI367" s="345">
        <v>1000</v>
      </c>
      <c r="AJ367" s="345">
        <v>1000</v>
      </c>
      <c r="AK367" s="345">
        <v>1000</v>
      </c>
      <c r="AL367" s="340">
        <v>1.95E-2</v>
      </c>
      <c r="AM367" s="340">
        <v>0.2</v>
      </c>
      <c r="AN367" s="340" t="s">
        <v>666</v>
      </c>
      <c r="AO367" s="338" t="s">
        <v>1323</v>
      </c>
      <c r="AP367" s="341" t="s">
        <v>716</v>
      </c>
      <c r="AQ367" s="347" t="s">
        <v>670</v>
      </c>
      <c r="AR367" s="340">
        <v>3.8999999999999998E-3</v>
      </c>
      <c r="AS367" s="340">
        <v>3.8999999999999998E-3</v>
      </c>
      <c r="AT367" s="340"/>
      <c r="AW367" s="597"/>
      <c r="AX367" s="597"/>
      <c r="AY367" s="598"/>
      <c r="AZ367" s="598"/>
      <c r="BA367" s="598"/>
      <c r="BB367" s="598"/>
      <c r="BC367" s="598"/>
      <c r="BD367" s="598"/>
      <c r="BE367" s="598"/>
      <c r="BF367" s="598"/>
      <c r="BG367" s="599"/>
      <c r="BH367" s="599"/>
      <c r="BI367" s="600"/>
      <c r="BJ367" s="600"/>
      <c r="BK367" s="600"/>
      <c r="BL367" s="210"/>
      <c r="BM367" s="599"/>
      <c r="BN367" s="599"/>
      <c r="BO367" s="599"/>
      <c r="BP367" s="599"/>
      <c r="BQ367" s="599"/>
      <c r="BR367" s="599"/>
      <c r="BS367" s="599"/>
      <c r="BT367" s="599"/>
      <c r="BU367" s="599"/>
      <c r="BV367" s="601"/>
      <c r="BW367" s="598"/>
    </row>
    <row r="368" spans="2:75" ht="15.75" customHeight="1">
      <c r="B368" s="334" t="s">
        <v>391</v>
      </c>
      <c r="C368" s="335">
        <v>11458144000102</v>
      </c>
      <c r="D368" s="336" t="s">
        <v>14</v>
      </c>
      <c r="E368" s="336" t="s">
        <v>607</v>
      </c>
      <c r="F368" s="336"/>
      <c r="G368" s="337"/>
      <c r="H368" s="337" t="s">
        <v>34</v>
      </c>
      <c r="I368" s="337" t="s">
        <v>34</v>
      </c>
      <c r="J368" s="337" t="s">
        <v>608</v>
      </c>
      <c r="K368" s="338" t="s">
        <v>48</v>
      </c>
      <c r="L368" s="339"/>
      <c r="M368" s="339" t="s">
        <v>34</v>
      </c>
      <c r="N368" s="338">
        <v>255173</v>
      </c>
      <c r="O368" s="338" t="s">
        <v>1320</v>
      </c>
      <c r="P368" s="342">
        <v>40415</v>
      </c>
      <c r="Q368" s="343">
        <v>200598727.78999999</v>
      </c>
      <c r="R368" s="343">
        <v>335982273.00142843</v>
      </c>
      <c r="S368" s="338">
        <v>3</v>
      </c>
      <c r="T368" s="340">
        <v>-2.3236761473670708E-2</v>
      </c>
      <c r="U368" s="340">
        <v>-0.300386150953034</v>
      </c>
      <c r="V368" s="340">
        <v>-0.20750930506090437</v>
      </c>
      <c r="W368" s="340">
        <v>-2.0342850457838293</v>
      </c>
      <c r="X368" s="340">
        <v>-0.18178576348990427</v>
      </c>
      <c r="Y368" s="340">
        <v>-1.3785144678457035</v>
      </c>
      <c r="Z368" s="340">
        <v>-0.20765629592358636</v>
      </c>
      <c r="AA368" s="340">
        <v>-1.1803857057634219</v>
      </c>
      <c r="AB368" s="340">
        <v>0.21530920805332507</v>
      </c>
      <c r="AC368" s="344">
        <v>-1.4231947998668795</v>
      </c>
      <c r="AD368" s="482">
        <v>0</v>
      </c>
      <c r="AE368" s="341" t="s">
        <v>2286</v>
      </c>
      <c r="AF368" s="341" t="s">
        <v>2112</v>
      </c>
      <c r="AG368" s="345" t="s">
        <v>719</v>
      </c>
      <c r="AH368" s="345" t="s">
        <v>2110</v>
      </c>
      <c r="AI368" s="345">
        <v>2500</v>
      </c>
      <c r="AJ368" s="345">
        <v>2500</v>
      </c>
      <c r="AK368" s="345">
        <v>2500</v>
      </c>
      <c r="AL368" s="340">
        <v>1.4999999999999999E-2</v>
      </c>
      <c r="AM368" s="340">
        <v>0.2</v>
      </c>
      <c r="AN368" s="340" t="s">
        <v>666</v>
      </c>
      <c r="AO368" s="338" t="s">
        <v>1323</v>
      </c>
      <c r="AP368" s="341" t="s">
        <v>716</v>
      </c>
      <c r="AQ368" s="347" t="s">
        <v>665</v>
      </c>
      <c r="AR368" s="340">
        <v>5.8500000000000002E-3</v>
      </c>
      <c r="AS368" s="340">
        <v>5.8500000000000002E-3</v>
      </c>
      <c r="AT368" s="340"/>
      <c r="AW368" s="597"/>
      <c r="AX368" s="597"/>
      <c r="AY368" s="598"/>
      <c r="AZ368" s="598"/>
      <c r="BA368" s="598"/>
      <c r="BB368" s="598"/>
      <c r="BC368" s="598"/>
      <c r="BD368" s="598"/>
      <c r="BE368" s="598"/>
      <c r="BF368" s="598"/>
      <c r="BG368" s="599"/>
      <c r="BH368" s="599"/>
      <c r="BI368" s="600"/>
      <c r="BJ368" s="600"/>
      <c r="BK368" s="600"/>
      <c r="BL368" s="210"/>
      <c r="BM368" s="599"/>
      <c r="BN368" s="599"/>
      <c r="BO368" s="599"/>
      <c r="BP368" s="599"/>
      <c r="BQ368" s="599"/>
      <c r="BR368" s="599"/>
      <c r="BS368" s="599"/>
      <c r="BT368" s="599"/>
      <c r="BU368" s="599"/>
      <c r="BV368" s="601"/>
      <c r="BW368" s="598"/>
    </row>
    <row r="369" spans="2:75" ht="15.75" customHeight="1">
      <c r="B369" s="334" t="s">
        <v>551</v>
      </c>
      <c r="C369" s="335">
        <v>13001237000139</v>
      </c>
      <c r="D369" s="336" t="s">
        <v>14</v>
      </c>
      <c r="E369" s="336" t="s">
        <v>607</v>
      </c>
      <c r="F369" s="336"/>
      <c r="G369" s="337"/>
      <c r="H369" s="337" t="s">
        <v>34</v>
      </c>
      <c r="I369" s="337" t="s">
        <v>34</v>
      </c>
      <c r="J369" s="337" t="s">
        <v>608</v>
      </c>
      <c r="K369" s="338" t="s">
        <v>48</v>
      </c>
      <c r="L369" s="339"/>
      <c r="M369" s="339" t="s">
        <v>1411</v>
      </c>
      <c r="N369" s="338">
        <v>372994</v>
      </c>
      <c r="O369" s="338" t="s">
        <v>1320</v>
      </c>
      <c r="P369" s="342">
        <v>40595</v>
      </c>
      <c r="Q369" s="343">
        <v>25376966.190000001</v>
      </c>
      <c r="R369" s="343">
        <v>26815706.384246029</v>
      </c>
      <c r="S369" s="338">
        <v>3</v>
      </c>
      <c r="T369" s="340">
        <v>2.0558805717368456E-2</v>
      </c>
      <c r="U369" s="340">
        <v>0.26576769420424678</v>
      </c>
      <c r="V369" s="340">
        <v>-5.3033302223194689E-2</v>
      </c>
      <c r="W369" s="340">
        <v>-0.51990369111165813</v>
      </c>
      <c r="X369" s="340">
        <v>0.10915874284274318</v>
      </c>
      <c r="Y369" s="340">
        <v>0.82777057681377264</v>
      </c>
      <c r="Z369" s="340">
        <v>0.150151111771061</v>
      </c>
      <c r="AA369" s="340">
        <v>0.85350759653473696</v>
      </c>
      <c r="AB369" s="340">
        <v>0.20302133646540613</v>
      </c>
      <c r="AC369" s="344">
        <v>-0.64553965356288823</v>
      </c>
      <c r="AD369" s="482">
        <v>0</v>
      </c>
      <c r="AE369" s="341" t="s">
        <v>2286</v>
      </c>
      <c r="AF369" s="341" t="s">
        <v>2286</v>
      </c>
      <c r="AG369" s="345" t="s">
        <v>719</v>
      </c>
      <c r="AH369" s="345" t="s">
        <v>2110</v>
      </c>
      <c r="AI369" s="345">
        <v>1000</v>
      </c>
      <c r="AJ369" s="345">
        <v>1000</v>
      </c>
      <c r="AK369" s="345">
        <v>1000</v>
      </c>
      <c r="AL369" s="340">
        <v>0.01</v>
      </c>
      <c r="AM369" s="340" t="s">
        <v>34</v>
      </c>
      <c r="AN369" s="340" t="s">
        <v>666</v>
      </c>
      <c r="AO369" s="338" t="s">
        <v>1323</v>
      </c>
      <c r="AP369" s="341" t="s">
        <v>716</v>
      </c>
      <c r="AQ369" s="347" t="s">
        <v>659</v>
      </c>
      <c r="AR369" s="340">
        <v>3.3333333333333331E-3</v>
      </c>
      <c r="AS369" s="340">
        <v>3.3333333333333331E-3</v>
      </c>
      <c r="AT369" s="340"/>
      <c r="AW369" s="597"/>
      <c r="AX369" s="597"/>
      <c r="AY369" s="598"/>
      <c r="AZ369" s="598"/>
      <c r="BA369" s="598"/>
      <c r="BB369" s="598"/>
      <c r="BC369" s="598"/>
      <c r="BD369" s="598"/>
      <c r="BE369" s="598"/>
      <c r="BF369" s="598"/>
      <c r="BG369" s="599"/>
      <c r="BH369" s="599"/>
      <c r="BI369" s="600"/>
      <c r="BJ369" s="600"/>
      <c r="BK369" s="600"/>
      <c r="BL369" s="210"/>
      <c r="BM369" s="599"/>
      <c r="BN369" s="599"/>
      <c r="BO369" s="599"/>
      <c r="BP369" s="599"/>
      <c r="BQ369" s="599"/>
      <c r="BR369" s="599"/>
      <c r="BS369" s="599"/>
      <c r="BT369" s="599"/>
      <c r="BU369" s="599"/>
      <c r="BV369" s="601"/>
      <c r="BW369" s="598"/>
    </row>
    <row r="370" spans="2:75" ht="15.75" customHeight="1">
      <c r="B370" s="334" t="s">
        <v>1204</v>
      </c>
      <c r="C370" s="335">
        <v>17797426000110</v>
      </c>
      <c r="D370" s="336" t="s">
        <v>14</v>
      </c>
      <c r="E370" s="336" t="s">
        <v>607</v>
      </c>
      <c r="F370" s="336"/>
      <c r="G370" s="337"/>
      <c r="H370" s="337" t="s">
        <v>34</v>
      </c>
      <c r="I370" s="337" t="s">
        <v>34</v>
      </c>
      <c r="J370" s="337" t="s">
        <v>608</v>
      </c>
      <c r="K370" s="338" t="s">
        <v>48</v>
      </c>
      <c r="L370" s="339"/>
      <c r="M370" s="339" t="s">
        <v>1411</v>
      </c>
      <c r="N370" s="338">
        <v>435430</v>
      </c>
      <c r="O370" s="338" t="s">
        <v>1320</v>
      </c>
      <c r="P370" s="342">
        <v>42766</v>
      </c>
      <c r="Q370" s="343">
        <v>14077225.789999999</v>
      </c>
      <c r="R370" s="343">
        <v>14972358.933055563</v>
      </c>
      <c r="S370" s="338">
        <v>3</v>
      </c>
      <c r="T370" s="340">
        <v>4.0975650176909184E-2</v>
      </c>
      <c r="U370" s="340">
        <v>0.52970022752036194</v>
      </c>
      <c r="V370" s="340">
        <v>-1.5075302354760511E-2</v>
      </c>
      <c r="W370" s="340">
        <v>-0.14778837089718988</v>
      </c>
      <c r="X370" s="340">
        <v>4.253479733137544E-2</v>
      </c>
      <c r="Y370" s="340">
        <v>0.32254909505849305</v>
      </c>
      <c r="Z370" s="340">
        <v>0.10456033302721179</v>
      </c>
      <c r="AA370" s="340">
        <v>0.59435483015935453</v>
      </c>
      <c r="AB370" s="340">
        <v>0.18352732540915331</v>
      </c>
      <c r="AC370" s="344">
        <v>-0.52055245527499916</v>
      </c>
      <c r="AD370" s="482">
        <v>0</v>
      </c>
      <c r="AE370" s="341" t="s">
        <v>2286</v>
      </c>
      <c r="AF370" s="341" t="s">
        <v>2286</v>
      </c>
      <c r="AG370" s="345" t="s">
        <v>719</v>
      </c>
      <c r="AH370" s="345" t="s">
        <v>2110</v>
      </c>
      <c r="AI370" s="345">
        <v>100</v>
      </c>
      <c r="AJ370" s="345">
        <v>100</v>
      </c>
      <c r="AK370" s="345">
        <v>100</v>
      </c>
      <c r="AL370" s="340">
        <v>1.2E-2</v>
      </c>
      <c r="AM370" s="340" t="s">
        <v>34</v>
      </c>
      <c r="AN370" s="340" t="s">
        <v>2119</v>
      </c>
      <c r="AO370" s="338" t="s">
        <v>1323</v>
      </c>
      <c r="AP370" s="341" t="s">
        <v>716</v>
      </c>
      <c r="AQ370" s="347" t="s">
        <v>659</v>
      </c>
      <c r="AR370" s="340" t="s">
        <v>34</v>
      </c>
      <c r="AS370" s="340" t="s">
        <v>34</v>
      </c>
      <c r="AT370" s="340"/>
      <c r="AW370" s="597"/>
      <c r="AX370" s="597"/>
      <c r="AY370" s="598"/>
      <c r="AZ370" s="598"/>
      <c r="BA370" s="598"/>
      <c r="BB370" s="598"/>
      <c r="BC370" s="598"/>
      <c r="BD370" s="598"/>
      <c r="BE370" s="598"/>
      <c r="BF370" s="598"/>
      <c r="BG370" s="599"/>
      <c r="BH370" s="599"/>
      <c r="BI370" s="600"/>
      <c r="BJ370" s="600"/>
      <c r="BK370" s="600"/>
      <c r="BL370" s="210"/>
      <c r="BM370" s="599"/>
      <c r="BN370" s="599"/>
      <c r="BO370" s="599"/>
      <c r="BP370" s="599"/>
      <c r="BQ370" s="599"/>
      <c r="BR370" s="599"/>
      <c r="BS370" s="599"/>
      <c r="BT370" s="599"/>
      <c r="BU370" s="599"/>
      <c r="BV370" s="601"/>
      <c r="BW370" s="598"/>
    </row>
    <row r="371" spans="2:75" ht="15.75" customHeight="1">
      <c r="B371" s="334" t="s">
        <v>408</v>
      </c>
      <c r="C371" s="335">
        <v>36492413000188</v>
      </c>
      <c r="D371" s="336" t="s">
        <v>14</v>
      </c>
      <c r="E371" s="336" t="s">
        <v>607</v>
      </c>
      <c r="F371" s="336"/>
      <c r="G371" s="337"/>
      <c r="H371" s="337" t="s">
        <v>34</v>
      </c>
      <c r="I371" s="337" t="s">
        <v>34</v>
      </c>
      <c r="J371" s="337" t="s">
        <v>608</v>
      </c>
      <c r="K371" s="338" t="s">
        <v>48</v>
      </c>
      <c r="L371" s="339"/>
      <c r="M371" s="339" t="s">
        <v>1411</v>
      </c>
      <c r="N371" s="338">
        <v>536830</v>
      </c>
      <c r="O371" s="338" t="s">
        <v>1320</v>
      </c>
      <c r="P371" s="342">
        <v>43938</v>
      </c>
      <c r="Q371" s="343">
        <v>145753010.94999999</v>
      </c>
      <c r="R371" s="343">
        <v>154767078.86511895</v>
      </c>
      <c r="S371" s="338">
        <v>3</v>
      </c>
      <c r="T371" s="340">
        <v>-8.1911802313621496E-2</v>
      </c>
      <c r="U371" s="340">
        <v>-1.0588898561658175</v>
      </c>
      <c r="V371" s="340">
        <v>-0.19253177157154056</v>
      </c>
      <c r="W371" s="340">
        <v>-1.8874551366807331</v>
      </c>
      <c r="X371" s="340">
        <v>-0.1503905644867608</v>
      </c>
      <c r="Y371" s="340">
        <v>-1.1404389705357516</v>
      </c>
      <c r="Z371" s="340" t="s">
        <v>1414</v>
      </c>
      <c r="AA371" s="340" t="s">
        <v>1414</v>
      </c>
      <c r="AB371" s="340">
        <v>0.20547425247186274</v>
      </c>
      <c r="AC371" s="344">
        <v>-1.4106686439403897</v>
      </c>
      <c r="AD371" s="482">
        <v>36247991000159</v>
      </c>
      <c r="AE371" s="341" t="s">
        <v>2412</v>
      </c>
      <c r="AF371" s="341" t="s">
        <v>2106</v>
      </c>
      <c r="AG371" s="345" t="s">
        <v>1427</v>
      </c>
      <c r="AH371" s="345" t="s">
        <v>2110</v>
      </c>
      <c r="AI371" s="345">
        <v>1000</v>
      </c>
      <c r="AJ371" s="345">
        <v>500</v>
      </c>
      <c r="AK371" s="345">
        <v>0</v>
      </c>
      <c r="AL371" s="340">
        <v>1.4999999999999999E-2</v>
      </c>
      <c r="AM371" s="340">
        <v>0.2</v>
      </c>
      <c r="AN371" s="340" t="s">
        <v>34</v>
      </c>
      <c r="AO371" s="338" t="s">
        <v>1323</v>
      </c>
      <c r="AP371" s="341" t="s">
        <v>716</v>
      </c>
      <c r="AQ371" s="347" t="s">
        <v>659</v>
      </c>
      <c r="AR371" s="340">
        <v>2.9999999999999996E-3</v>
      </c>
      <c r="AS371" s="340">
        <v>2.9999999999999996E-3</v>
      </c>
      <c r="AT371" s="340"/>
      <c r="AW371" s="597"/>
      <c r="AX371" s="597"/>
      <c r="AY371" s="598"/>
      <c r="AZ371" s="598"/>
      <c r="BA371" s="598"/>
      <c r="BB371" s="598"/>
      <c r="BC371" s="598"/>
      <c r="BD371" s="598"/>
      <c r="BE371" s="598"/>
      <c r="BF371" s="598"/>
      <c r="BG371" s="599"/>
      <c r="BH371" s="599"/>
      <c r="BI371" s="600"/>
      <c r="BJ371" s="600"/>
      <c r="BK371" s="600"/>
      <c r="BL371" s="210"/>
      <c r="BM371" s="599"/>
      <c r="BN371" s="599"/>
      <c r="BO371" s="599"/>
      <c r="BP371" s="599"/>
      <c r="BQ371" s="599"/>
      <c r="BR371" s="599"/>
      <c r="BS371" s="599"/>
      <c r="BT371" s="599"/>
      <c r="BU371" s="599"/>
      <c r="BV371" s="601"/>
      <c r="BW371" s="598"/>
    </row>
    <row r="372" spans="2:75" ht="15.75" customHeight="1">
      <c r="B372" s="334" t="s">
        <v>410</v>
      </c>
      <c r="C372" s="335">
        <v>31907986000101</v>
      </c>
      <c r="D372" s="336" t="s">
        <v>14</v>
      </c>
      <c r="E372" s="336" t="s">
        <v>607</v>
      </c>
      <c r="F372" s="336"/>
      <c r="G372" s="337"/>
      <c r="H372" s="337" t="s">
        <v>34</v>
      </c>
      <c r="I372" s="337" t="s">
        <v>34</v>
      </c>
      <c r="J372" s="337" t="s">
        <v>608</v>
      </c>
      <c r="K372" s="338" t="s">
        <v>48</v>
      </c>
      <c r="L372" s="339"/>
      <c r="M372" s="339" t="s">
        <v>1411</v>
      </c>
      <c r="N372" s="338">
        <v>483801</v>
      </c>
      <c r="O372" s="338" t="s">
        <v>1320</v>
      </c>
      <c r="P372" s="342">
        <v>43437</v>
      </c>
      <c r="Q372" s="343">
        <v>3380525.36</v>
      </c>
      <c r="R372" s="343">
        <v>3563162.4878174602</v>
      </c>
      <c r="S372" s="338">
        <v>3</v>
      </c>
      <c r="T372" s="340">
        <v>-0.10122891808369849</v>
      </c>
      <c r="U372" s="340">
        <v>-1.3086059820666851</v>
      </c>
      <c r="V372" s="340">
        <v>-0.23363635753065015</v>
      </c>
      <c r="W372" s="340">
        <v>-2.2904175219347844</v>
      </c>
      <c r="X372" s="340">
        <v>-0.13899838162785683</v>
      </c>
      <c r="Y372" s="340">
        <v>-1.0540499784064798</v>
      </c>
      <c r="Z372" s="340">
        <v>-0.13275185406062162</v>
      </c>
      <c r="AA372" s="340">
        <v>-0.75460457507347489</v>
      </c>
      <c r="AB372" s="340">
        <v>0.29455608446101861</v>
      </c>
      <c r="AC372" s="344">
        <v>-1.0855108376103244</v>
      </c>
      <c r="AD372" s="482">
        <v>0</v>
      </c>
      <c r="AE372" s="341" t="s">
        <v>2413</v>
      </c>
      <c r="AF372" s="341" t="s">
        <v>2106</v>
      </c>
      <c r="AG372" s="345" t="s">
        <v>1427</v>
      </c>
      <c r="AH372" s="345" t="s">
        <v>2110</v>
      </c>
      <c r="AI372" s="345">
        <v>1000</v>
      </c>
      <c r="AJ372" s="345">
        <v>1000</v>
      </c>
      <c r="AK372" s="345">
        <v>1000</v>
      </c>
      <c r="AL372" s="340">
        <v>0.02</v>
      </c>
      <c r="AM372" s="340">
        <v>0.2</v>
      </c>
      <c r="AN372" s="340" t="s">
        <v>34</v>
      </c>
      <c r="AO372" s="338" t="s">
        <v>1323</v>
      </c>
      <c r="AP372" s="341" t="s">
        <v>716</v>
      </c>
      <c r="AQ372" s="347" t="s">
        <v>659</v>
      </c>
      <c r="AR372" s="340">
        <v>2.6666666666666666E-3</v>
      </c>
      <c r="AS372" s="340">
        <v>2.6666666666666666E-3</v>
      </c>
      <c r="AT372" s="340"/>
      <c r="AW372" s="597"/>
      <c r="AX372" s="597"/>
      <c r="AY372" s="598"/>
      <c r="AZ372" s="598"/>
      <c r="BA372" s="598"/>
      <c r="BB372" s="598"/>
      <c r="BC372" s="598"/>
      <c r="BD372" s="598"/>
      <c r="BE372" s="598"/>
      <c r="BF372" s="598"/>
      <c r="BG372" s="599"/>
      <c r="BH372" s="599"/>
      <c r="BI372" s="600"/>
      <c r="BJ372" s="600"/>
      <c r="BK372" s="600"/>
      <c r="BL372" s="210"/>
      <c r="BM372" s="599"/>
      <c r="BN372" s="599"/>
      <c r="BO372" s="599"/>
      <c r="BP372" s="599"/>
      <c r="BQ372" s="599"/>
      <c r="BR372" s="599"/>
      <c r="BS372" s="599"/>
      <c r="BT372" s="599"/>
      <c r="BU372" s="599"/>
      <c r="BV372" s="601"/>
      <c r="BW372" s="598"/>
    </row>
    <row r="373" spans="2:75" ht="15.75" customHeight="1">
      <c r="B373" s="334" t="s">
        <v>1249</v>
      </c>
      <c r="C373" s="335">
        <v>37099014000114</v>
      </c>
      <c r="D373" s="336" t="s">
        <v>14</v>
      </c>
      <c r="E373" s="336" t="s">
        <v>607</v>
      </c>
      <c r="F373" s="336"/>
      <c r="G373" s="337"/>
      <c r="H373" s="337" t="s">
        <v>34</v>
      </c>
      <c r="I373" s="337" t="s">
        <v>34</v>
      </c>
      <c r="J373" s="337" t="s">
        <v>608</v>
      </c>
      <c r="K373" s="338" t="s">
        <v>48</v>
      </c>
      <c r="L373" s="339"/>
      <c r="M373" s="339" t="s">
        <v>34</v>
      </c>
      <c r="N373" s="338">
        <v>538108</v>
      </c>
      <c r="O373" s="338" t="s">
        <v>1320</v>
      </c>
      <c r="P373" s="342">
        <v>43978</v>
      </c>
      <c r="Q373" s="343">
        <v>2094731.01</v>
      </c>
      <c r="R373" s="343">
        <v>2487665.1694444446</v>
      </c>
      <c r="S373" s="338">
        <v>3</v>
      </c>
      <c r="T373" s="340">
        <v>5.2375191054474746E-2</v>
      </c>
      <c r="U373" s="340">
        <v>0.67706431742263529</v>
      </c>
      <c r="V373" s="340">
        <v>-8.1653068428957365E-2</v>
      </c>
      <c r="W373" s="340">
        <v>-0.80047309685047319</v>
      </c>
      <c r="X373" s="340">
        <v>-2.6542357214520695E-4</v>
      </c>
      <c r="Y373" s="340">
        <v>-2.0127551645691766E-3</v>
      </c>
      <c r="Z373" s="340" t="s">
        <v>1414</v>
      </c>
      <c r="AA373" s="340" t="s">
        <v>1414</v>
      </c>
      <c r="AB373" s="340">
        <v>0.20740309011264507</v>
      </c>
      <c r="AC373" s="344">
        <v>-0.7754194457668584</v>
      </c>
      <c r="AD373" s="482">
        <v>0</v>
      </c>
      <c r="AE373" s="341" t="s">
        <v>2424</v>
      </c>
      <c r="AF373" s="341" t="s">
        <v>2106</v>
      </c>
      <c r="AG373" s="345" t="s">
        <v>1427</v>
      </c>
      <c r="AH373" s="345" t="s">
        <v>2110</v>
      </c>
      <c r="AI373" s="345">
        <v>5000</v>
      </c>
      <c r="AJ373" s="345">
        <v>1000</v>
      </c>
      <c r="AK373" s="345">
        <v>1000</v>
      </c>
      <c r="AL373" s="340">
        <v>0.02</v>
      </c>
      <c r="AM373" s="340">
        <v>0.2</v>
      </c>
      <c r="AN373" s="340" t="s">
        <v>666</v>
      </c>
      <c r="AO373" s="338" t="s">
        <v>1323</v>
      </c>
      <c r="AP373" s="341" t="s">
        <v>716</v>
      </c>
      <c r="AQ373" s="347" t="s">
        <v>670</v>
      </c>
      <c r="AR373" s="340">
        <v>6.0000000000000001E-3</v>
      </c>
      <c r="AS373" s="340">
        <v>6.0000000000000001E-3</v>
      </c>
      <c r="AT373" s="340"/>
      <c r="AW373" s="597"/>
      <c r="AX373" s="597"/>
      <c r="AY373" s="598"/>
      <c r="AZ373" s="598"/>
      <c r="BA373" s="598"/>
      <c r="BB373" s="598"/>
      <c r="BC373" s="598"/>
      <c r="BD373" s="598"/>
      <c r="BE373" s="598"/>
      <c r="BF373" s="598"/>
      <c r="BG373" s="599"/>
      <c r="BH373" s="599"/>
      <c r="BI373" s="600"/>
      <c r="BJ373" s="600"/>
      <c r="BK373" s="600"/>
      <c r="BL373" s="210"/>
      <c r="BM373" s="599"/>
      <c r="BN373" s="599"/>
      <c r="BO373" s="599"/>
      <c r="BP373" s="599"/>
      <c r="BQ373" s="599"/>
      <c r="BR373" s="599"/>
      <c r="BS373" s="599"/>
      <c r="BT373" s="599"/>
      <c r="BU373" s="599"/>
      <c r="BV373" s="601"/>
      <c r="BW373" s="598"/>
    </row>
    <row r="374" spans="2:75" ht="15.75" customHeight="1">
      <c r="B374" s="334" t="s">
        <v>1275</v>
      </c>
      <c r="C374" s="335">
        <v>9087483000188</v>
      </c>
      <c r="D374" s="336" t="s">
        <v>14</v>
      </c>
      <c r="E374" s="336" t="s">
        <v>607</v>
      </c>
      <c r="F374" s="336"/>
      <c r="G374" s="337"/>
      <c r="H374" s="337" t="s">
        <v>34</v>
      </c>
      <c r="I374" s="337" t="s">
        <v>34</v>
      </c>
      <c r="J374" s="337" t="s">
        <v>608</v>
      </c>
      <c r="K374" s="338" t="s">
        <v>48</v>
      </c>
      <c r="L374" s="339"/>
      <c r="M374" s="339" t="s">
        <v>34</v>
      </c>
      <c r="N374" s="338">
        <v>251127</v>
      </c>
      <c r="O374" s="338" t="s">
        <v>1320</v>
      </c>
      <c r="P374" s="342">
        <v>40361</v>
      </c>
      <c r="Q374" s="343">
        <v>22503597.620000001</v>
      </c>
      <c r="R374" s="343">
        <v>27267896.511190478</v>
      </c>
      <c r="S374" s="338">
        <v>3</v>
      </c>
      <c r="T374" s="340">
        <v>5.5437086536175739E-2</v>
      </c>
      <c r="U374" s="340">
        <v>0.71664603793953285</v>
      </c>
      <c r="V374" s="340">
        <v>-8.0940417918649477E-2</v>
      </c>
      <c r="W374" s="340">
        <v>-0.79348673893479293</v>
      </c>
      <c r="X374" s="340">
        <v>-8.997800167860448E-3</v>
      </c>
      <c r="Y374" s="340">
        <v>-6.8231953218212155E-2</v>
      </c>
      <c r="Z374" s="340">
        <v>-5.0713500302912662E-2</v>
      </c>
      <c r="AA374" s="340">
        <v>-0.28827197644330027</v>
      </c>
      <c r="AB374" s="340">
        <v>0.17823388504786997</v>
      </c>
      <c r="AC374" s="344">
        <v>-0.92957496257878514</v>
      </c>
      <c r="AD374" s="482">
        <v>0</v>
      </c>
      <c r="AE374" s="341" t="s">
        <v>2303</v>
      </c>
      <c r="AF374" s="341" t="s">
        <v>728</v>
      </c>
      <c r="AG374" s="345" t="s">
        <v>728</v>
      </c>
      <c r="AH374" s="345" t="s">
        <v>2110</v>
      </c>
      <c r="AI374" s="345">
        <v>5000</v>
      </c>
      <c r="AJ374" s="345">
        <v>100</v>
      </c>
      <c r="AK374" s="345">
        <v>1000</v>
      </c>
      <c r="AL374" s="340">
        <v>0.02</v>
      </c>
      <c r="AM374" s="340" t="s">
        <v>34</v>
      </c>
      <c r="AN374" s="340" t="s">
        <v>2124</v>
      </c>
      <c r="AO374" s="338" t="s">
        <v>1323</v>
      </c>
      <c r="AP374" s="341" t="s">
        <v>716</v>
      </c>
      <c r="AQ374" s="347" t="s">
        <v>667</v>
      </c>
      <c r="AR374" s="340">
        <v>5.3333333333333332E-3</v>
      </c>
      <c r="AS374" s="340">
        <v>5.3333333333333332E-3</v>
      </c>
      <c r="AT374" s="340"/>
      <c r="AW374" s="597"/>
      <c r="AX374" s="597"/>
      <c r="AY374" s="598"/>
      <c r="AZ374" s="598"/>
      <c r="BA374" s="598"/>
      <c r="BB374" s="598"/>
      <c r="BC374" s="598"/>
      <c r="BD374" s="598"/>
      <c r="BE374" s="598"/>
      <c r="BF374" s="598"/>
      <c r="BG374" s="599"/>
      <c r="BH374" s="599"/>
      <c r="BI374" s="600"/>
      <c r="BJ374" s="600"/>
      <c r="BK374" s="600"/>
      <c r="BL374" s="210"/>
      <c r="BM374" s="599"/>
      <c r="BN374" s="599"/>
      <c r="BO374" s="599"/>
      <c r="BP374" s="599"/>
      <c r="BQ374" s="599"/>
      <c r="BR374" s="599"/>
      <c r="BS374" s="599"/>
      <c r="BT374" s="599"/>
      <c r="BU374" s="599"/>
      <c r="BV374" s="601"/>
      <c r="BW374" s="598"/>
    </row>
    <row r="375" spans="2:75" ht="15.75" customHeight="1">
      <c r="B375" s="334" t="s">
        <v>440</v>
      </c>
      <c r="C375" s="335">
        <v>9087523000191</v>
      </c>
      <c r="D375" s="336" t="s">
        <v>14</v>
      </c>
      <c r="E375" s="336" t="s">
        <v>607</v>
      </c>
      <c r="F375" s="336"/>
      <c r="G375" s="337"/>
      <c r="H375" s="337" t="s">
        <v>34</v>
      </c>
      <c r="I375" s="337" t="s">
        <v>34</v>
      </c>
      <c r="J375" s="337" t="s">
        <v>608</v>
      </c>
      <c r="K375" s="338" t="s">
        <v>48</v>
      </c>
      <c r="L375" s="339"/>
      <c r="M375" s="339" t="s">
        <v>34</v>
      </c>
      <c r="N375" s="338">
        <v>250686</v>
      </c>
      <c r="O375" s="338" t="s">
        <v>1320</v>
      </c>
      <c r="P375" s="342">
        <v>40354</v>
      </c>
      <c r="Q375" s="343">
        <v>79273710.5</v>
      </c>
      <c r="R375" s="343">
        <v>96534581.822698399</v>
      </c>
      <c r="S375" s="338">
        <v>3</v>
      </c>
      <c r="T375" s="340">
        <v>3.4351565795883721E-2</v>
      </c>
      <c r="U375" s="340">
        <v>0.44406939582899446</v>
      </c>
      <c r="V375" s="340">
        <v>-0.18102694009976172</v>
      </c>
      <c r="W375" s="340">
        <v>-1.7746693191462677</v>
      </c>
      <c r="X375" s="340">
        <v>-0.15458156526359934</v>
      </c>
      <c r="Y375" s="340">
        <v>-1.1722200907660238</v>
      </c>
      <c r="Z375" s="340">
        <v>-0.11291896218853059</v>
      </c>
      <c r="AA375" s="340">
        <v>-0.6418679880817546</v>
      </c>
      <c r="AB375" s="340">
        <v>0.21940472509667455</v>
      </c>
      <c r="AC375" s="344">
        <v>-1.2430161946288947</v>
      </c>
      <c r="AD375" s="482">
        <v>0</v>
      </c>
      <c r="AE375" s="341" t="s">
        <v>2303</v>
      </c>
      <c r="AF375" s="341" t="s">
        <v>728</v>
      </c>
      <c r="AG375" s="345" t="s">
        <v>728</v>
      </c>
      <c r="AH375" s="345" t="s">
        <v>2110</v>
      </c>
      <c r="AI375" s="345">
        <v>1000</v>
      </c>
      <c r="AJ375" s="345">
        <v>100</v>
      </c>
      <c r="AK375" s="345">
        <v>500</v>
      </c>
      <c r="AL375" s="340">
        <v>2.5000000000000001E-2</v>
      </c>
      <c r="AM375" s="340" t="s">
        <v>34</v>
      </c>
      <c r="AN375" s="340" t="s">
        <v>34</v>
      </c>
      <c r="AO375" s="338" t="s">
        <v>1323</v>
      </c>
      <c r="AP375" s="341" t="s">
        <v>716</v>
      </c>
      <c r="AQ375" s="347" t="s">
        <v>659</v>
      </c>
      <c r="AR375" s="340">
        <v>6.6666666666666671E-3</v>
      </c>
      <c r="AS375" s="340">
        <v>6.6666666666666671E-3</v>
      </c>
      <c r="AT375" s="340"/>
      <c r="AW375" s="597"/>
      <c r="AX375" s="597"/>
      <c r="AY375" s="598"/>
      <c r="AZ375" s="598"/>
      <c r="BA375" s="598"/>
      <c r="BB375" s="598"/>
      <c r="BC375" s="598"/>
      <c r="BD375" s="598"/>
      <c r="BE375" s="598"/>
      <c r="BF375" s="598"/>
      <c r="BG375" s="599"/>
      <c r="BH375" s="599"/>
      <c r="BI375" s="600"/>
      <c r="BJ375" s="600"/>
      <c r="BK375" s="600"/>
      <c r="BL375" s="210"/>
      <c r="BM375" s="599"/>
      <c r="BN375" s="599"/>
      <c r="BO375" s="599"/>
      <c r="BP375" s="599"/>
      <c r="BQ375" s="599"/>
      <c r="BR375" s="599"/>
      <c r="BS375" s="599"/>
      <c r="BT375" s="599"/>
      <c r="BU375" s="599"/>
      <c r="BV375" s="601"/>
      <c r="BW375" s="598"/>
    </row>
    <row r="376" spans="2:75" ht="15.75" customHeight="1">
      <c r="B376" s="334" t="s">
        <v>1112</v>
      </c>
      <c r="C376" s="335">
        <v>9601190000177</v>
      </c>
      <c r="D376" s="336" t="s">
        <v>14</v>
      </c>
      <c r="E376" s="336" t="s">
        <v>15</v>
      </c>
      <c r="F376" s="336" t="s">
        <v>699</v>
      </c>
      <c r="G376" s="337"/>
      <c r="H376" s="337" t="s">
        <v>34</v>
      </c>
      <c r="I376" s="337" t="s">
        <v>34</v>
      </c>
      <c r="J376" s="337" t="s">
        <v>611</v>
      </c>
      <c r="K376" s="338"/>
      <c r="L376" s="339"/>
      <c r="M376" s="339" t="s">
        <v>1411</v>
      </c>
      <c r="N376" s="338">
        <v>318396</v>
      </c>
      <c r="O376" s="338" t="s">
        <v>1320</v>
      </c>
      <c r="P376" s="342">
        <v>39660</v>
      </c>
      <c r="Q376" s="343">
        <v>124575161.98</v>
      </c>
      <c r="R376" s="343">
        <v>170450805.75535721</v>
      </c>
      <c r="S376" s="338">
        <v>4</v>
      </c>
      <c r="T376" s="340">
        <v>-0.14265145898425236</v>
      </c>
      <c r="U376" s="340">
        <v>-1.8440832531963445</v>
      </c>
      <c r="V376" s="340">
        <v>-6.7936424861587463E-2</v>
      </c>
      <c r="W376" s="340">
        <v>-0.66600412506504991</v>
      </c>
      <c r="X376" s="340">
        <v>-0.20811211663462503</v>
      </c>
      <c r="Y376" s="340">
        <v>-1.5781519862019102</v>
      </c>
      <c r="Z376" s="340">
        <v>0.19766145916078415</v>
      </c>
      <c r="AA376" s="340">
        <v>1.1235718133948909</v>
      </c>
      <c r="AB376" s="340">
        <v>0.16121815708580869</v>
      </c>
      <c r="AC376" s="344">
        <v>-0.95871560799267841</v>
      </c>
      <c r="AD376" s="482">
        <v>0</v>
      </c>
      <c r="AE376" s="341" t="s">
        <v>2346</v>
      </c>
      <c r="AF376" s="341" t="s">
        <v>2106</v>
      </c>
      <c r="AG376" s="345" t="s">
        <v>1427</v>
      </c>
      <c r="AH376" s="345" t="s">
        <v>2110</v>
      </c>
      <c r="AI376" s="345">
        <v>0</v>
      </c>
      <c r="AJ376" s="345">
        <v>0</v>
      </c>
      <c r="AK376" s="345">
        <v>0</v>
      </c>
      <c r="AL376" s="340">
        <v>6.0000000000000001E-3</v>
      </c>
      <c r="AM376" s="340" t="s">
        <v>34</v>
      </c>
      <c r="AN376" s="340" t="s">
        <v>2347</v>
      </c>
      <c r="AO376" s="338" t="s">
        <v>1323</v>
      </c>
      <c r="AP376" s="341" t="s">
        <v>13</v>
      </c>
      <c r="AQ376" s="347" t="s">
        <v>671</v>
      </c>
      <c r="AR376" s="340">
        <v>1.1999999999999999E-3</v>
      </c>
      <c r="AS376" s="340">
        <v>1.1999999999999999E-3</v>
      </c>
      <c r="AT376" s="340"/>
      <c r="AW376" s="597"/>
      <c r="AX376" s="597"/>
      <c r="AY376" s="598"/>
      <c r="AZ376" s="598"/>
      <c r="BA376" s="598"/>
      <c r="BB376" s="598"/>
      <c r="BC376" s="598"/>
      <c r="BD376" s="598"/>
      <c r="BE376" s="598"/>
      <c r="BF376" s="598"/>
      <c r="BG376" s="599"/>
      <c r="BH376" s="599"/>
      <c r="BI376" s="600"/>
      <c r="BJ376" s="600"/>
      <c r="BK376" s="600"/>
      <c r="BL376" s="210"/>
      <c r="BM376" s="599"/>
      <c r="BN376" s="599"/>
      <c r="BO376" s="599"/>
      <c r="BP376" s="599"/>
      <c r="BQ376" s="599"/>
      <c r="BR376" s="599"/>
      <c r="BS376" s="599"/>
      <c r="BT376" s="599"/>
      <c r="BU376" s="599"/>
      <c r="BV376" s="601"/>
      <c r="BW376" s="598"/>
    </row>
    <row r="377" spans="2:75" ht="15.75" customHeight="1">
      <c r="B377" s="334" t="s">
        <v>859</v>
      </c>
      <c r="C377" s="335">
        <v>41771697000181</v>
      </c>
      <c r="D377" s="336" t="s">
        <v>14</v>
      </c>
      <c r="E377" s="336" t="s">
        <v>15</v>
      </c>
      <c r="F377" s="336" t="s">
        <v>701</v>
      </c>
      <c r="G377" s="337"/>
      <c r="H377" s="337" t="s">
        <v>34</v>
      </c>
      <c r="I377" s="337" t="s">
        <v>34</v>
      </c>
      <c r="J377" s="337" t="s">
        <v>611</v>
      </c>
      <c r="K377" s="338" t="s">
        <v>49</v>
      </c>
      <c r="L377" s="339"/>
      <c r="M377" s="339" t="s">
        <v>34</v>
      </c>
      <c r="N377" s="338">
        <v>589421</v>
      </c>
      <c r="O377" s="338" t="s">
        <v>1320</v>
      </c>
      <c r="P377" s="342">
        <v>44329</v>
      </c>
      <c r="Q377" s="343">
        <v>5408156.8799999999</v>
      </c>
      <c r="R377" s="343">
        <v>10004022.569603171</v>
      </c>
      <c r="S377" s="338">
        <v>4</v>
      </c>
      <c r="T377" s="340">
        <v>-0.57917345552029087</v>
      </c>
      <c r="U377" s="340">
        <v>-7.4870883033781688</v>
      </c>
      <c r="V377" s="340">
        <v>-0.56615005870307544</v>
      </c>
      <c r="W377" s="340">
        <v>-5.5501636312225822</v>
      </c>
      <c r="X377" s="340" t="s">
        <v>1414</v>
      </c>
      <c r="Y377" s="340" t="s">
        <v>1414</v>
      </c>
      <c r="Z377" s="340" t="s">
        <v>1414</v>
      </c>
      <c r="AA377" s="340" t="s">
        <v>1414</v>
      </c>
      <c r="AB377" s="340">
        <v>0.58934259046747828</v>
      </c>
      <c r="AC377" s="344">
        <v>-1.2829378853585569</v>
      </c>
      <c r="AD377" s="482">
        <v>41673090000169</v>
      </c>
      <c r="AE377" s="341" t="s">
        <v>2141</v>
      </c>
      <c r="AF377" s="341" t="s">
        <v>2106</v>
      </c>
      <c r="AG377" s="345" t="s">
        <v>1427</v>
      </c>
      <c r="AH377" s="345" t="s">
        <v>2107</v>
      </c>
      <c r="AI377" s="345">
        <v>1000</v>
      </c>
      <c r="AJ377" s="345">
        <v>100</v>
      </c>
      <c r="AK377" s="345">
        <v>100</v>
      </c>
      <c r="AL377" s="340">
        <v>5.0000000000000001E-3</v>
      </c>
      <c r="AM377" s="340" t="s">
        <v>34</v>
      </c>
      <c r="AN377" s="340" t="s">
        <v>34</v>
      </c>
      <c r="AO377" s="338" t="s">
        <v>1323</v>
      </c>
      <c r="AP377" s="341" t="s">
        <v>13</v>
      </c>
      <c r="AQ377" s="347" t="s">
        <v>679</v>
      </c>
      <c r="AR377" s="340">
        <v>5.2499999999999995E-3</v>
      </c>
      <c r="AS377" s="340">
        <v>5.2499999999999995E-3</v>
      </c>
      <c r="AT377" s="340"/>
      <c r="AW377" s="597"/>
      <c r="AX377" s="597"/>
      <c r="AY377" s="598"/>
      <c r="AZ377" s="598"/>
      <c r="BA377" s="598"/>
      <c r="BB377" s="598"/>
      <c r="BC377" s="598"/>
      <c r="BD377" s="598"/>
      <c r="BE377" s="598"/>
      <c r="BF377" s="598"/>
      <c r="BG377" s="599"/>
      <c r="BH377" s="599"/>
      <c r="BI377" s="600"/>
      <c r="BJ377" s="600"/>
      <c r="BK377" s="600"/>
      <c r="BL377" s="210"/>
      <c r="BM377" s="599"/>
      <c r="BN377" s="599"/>
      <c r="BO377" s="599"/>
      <c r="BP377" s="599"/>
      <c r="BQ377" s="599"/>
      <c r="BR377" s="599"/>
      <c r="BS377" s="599"/>
      <c r="BT377" s="599"/>
      <c r="BU377" s="599"/>
      <c r="BV377" s="601"/>
      <c r="BW377" s="598"/>
    </row>
    <row r="378" spans="2:75" ht="15.75" customHeight="1">
      <c r="B378" s="334" t="s">
        <v>1520</v>
      </c>
      <c r="C378" s="335">
        <v>41673090000169</v>
      </c>
      <c r="D378" s="336" t="s">
        <v>14</v>
      </c>
      <c r="E378" s="336" t="s">
        <v>15</v>
      </c>
      <c r="F378" s="336" t="s">
        <v>701</v>
      </c>
      <c r="G378" s="337"/>
      <c r="H378" s="337" t="s">
        <v>34</v>
      </c>
      <c r="I378" s="337" t="s">
        <v>34</v>
      </c>
      <c r="J378" s="337" t="s">
        <v>611</v>
      </c>
      <c r="K378" s="338" t="s">
        <v>49</v>
      </c>
      <c r="L378" s="339"/>
      <c r="M378" s="339"/>
      <c r="N378" s="338">
        <v>589381</v>
      </c>
      <c r="O378" s="338" t="s">
        <v>1320</v>
      </c>
      <c r="P378" s="342">
        <v>44329</v>
      </c>
      <c r="Q378" s="343">
        <v>6374432.4900000002</v>
      </c>
      <c r="R378" s="343">
        <v>10628243.000992067</v>
      </c>
      <c r="S378" s="338">
        <v>4</v>
      </c>
      <c r="T378" s="340">
        <v>-0.5833931028475694</v>
      </c>
      <c r="U378" s="340">
        <v>-6.5619551702061454</v>
      </c>
      <c r="V378" s="340">
        <v>-0.55915631870843563</v>
      </c>
      <c r="W378" s="340">
        <v>-5.1317736499032192</v>
      </c>
      <c r="X378" s="340" t="s">
        <v>1414</v>
      </c>
      <c r="Y378" s="340" t="s">
        <v>1414</v>
      </c>
      <c r="Z378" s="340" t="s">
        <v>1414</v>
      </c>
      <c r="AA378" s="340" t="s">
        <v>1414</v>
      </c>
      <c r="AB378" s="340">
        <v>0.58948110569783685</v>
      </c>
      <c r="AC378" s="344">
        <v>-1.2664473345299925</v>
      </c>
      <c r="AD378" s="482">
        <v>0</v>
      </c>
      <c r="AE378" s="341" t="s">
        <v>2141</v>
      </c>
      <c r="AF378" s="341" t="s">
        <v>2106</v>
      </c>
      <c r="AG378" s="345" t="s">
        <v>1427</v>
      </c>
      <c r="AH378" s="345" t="s">
        <v>2167</v>
      </c>
      <c r="AI378" s="345">
        <v>1000</v>
      </c>
      <c r="AJ378" s="345">
        <v>100</v>
      </c>
      <c r="AK378" s="345">
        <v>100</v>
      </c>
      <c r="AL378" s="340">
        <v>0.01</v>
      </c>
      <c r="AM378" s="340" t="s">
        <v>34</v>
      </c>
      <c r="AN378" s="340" t="s">
        <v>34</v>
      </c>
      <c r="AO378" s="338" t="s">
        <v>1323</v>
      </c>
      <c r="AP378" s="341" t="s">
        <v>13</v>
      </c>
      <c r="AQ378" s="347" t="s">
        <v>679</v>
      </c>
      <c r="AR378" s="340" t="s">
        <v>34</v>
      </c>
      <c r="AS378" s="340" t="s">
        <v>34</v>
      </c>
      <c r="AT378" s="340"/>
      <c r="AW378" s="597"/>
      <c r="AX378" s="597"/>
      <c r="AY378" s="598"/>
      <c r="AZ378" s="598"/>
      <c r="BA378" s="598"/>
      <c r="BB378" s="598"/>
      <c r="BC378" s="598"/>
      <c r="BD378" s="598"/>
      <c r="BE378" s="598"/>
      <c r="BF378" s="598"/>
      <c r="BG378" s="599"/>
      <c r="BH378" s="599"/>
      <c r="BI378" s="600"/>
      <c r="BJ378" s="600"/>
      <c r="BK378" s="600"/>
      <c r="BL378" s="210"/>
      <c r="BM378" s="599"/>
      <c r="BN378" s="599"/>
      <c r="BO378" s="599"/>
      <c r="BP378" s="599"/>
      <c r="BQ378" s="599"/>
      <c r="BR378" s="599"/>
      <c r="BS378" s="599"/>
      <c r="BT378" s="599"/>
      <c r="BU378" s="599"/>
      <c r="BV378" s="601"/>
      <c r="BW378" s="598"/>
    </row>
    <row r="379" spans="2:75" ht="15.75" customHeight="1">
      <c r="B379" s="334" t="s">
        <v>463</v>
      </c>
      <c r="C379" s="335">
        <v>22232929000189</v>
      </c>
      <c r="D379" s="336" t="s">
        <v>13</v>
      </c>
      <c r="E379" s="336" t="s">
        <v>616</v>
      </c>
      <c r="F379" s="336" t="s">
        <v>617</v>
      </c>
      <c r="G379" s="337" t="s">
        <v>34</v>
      </c>
      <c r="H379" s="337" t="s">
        <v>1336</v>
      </c>
      <c r="I379" s="337" t="s">
        <v>34</v>
      </c>
      <c r="J379" s="337" t="s">
        <v>608</v>
      </c>
      <c r="K379" s="338" t="s">
        <v>48</v>
      </c>
      <c r="L379" s="339"/>
      <c r="M379" s="339" t="s">
        <v>1411</v>
      </c>
      <c r="N379" s="338">
        <v>400531</v>
      </c>
      <c r="O379" s="338" t="s">
        <v>1320</v>
      </c>
      <c r="P379" s="342">
        <v>42191</v>
      </c>
      <c r="Q379" s="343">
        <v>101476445.78</v>
      </c>
      <c r="R379" s="343">
        <v>100975083.49694449</v>
      </c>
      <c r="S379" s="338">
        <v>4</v>
      </c>
      <c r="T379" s="340">
        <v>8.9902572050221563E-2</v>
      </c>
      <c r="U379" s="340">
        <v>1.1621880962002153</v>
      </c>
      <c r="V379" s="340">
        <v>0.11621671294090308</v>
      </c>
      <c r="W379" s="340">
        <v>1.139312384745552</v>
      </c>
      <c r="X379" s="340">
        <v>0.16656391404993331</v>
      </c>
      <c r="Y379" s="340">
        <v>1.263084418332864</v>
      </c>
      <c r="Z379" s="340">
        <v>0.33779012818577625</v>
      </c>
      <c r="AA379" s="340">
        <v>1.9201085962026732</v>
      </c>
      <c r="AB379" s="340">
        <v>2.2606600383819335E-2</v>
      </c>
      <c r="AC379" s="344">
        <v>0.57821109393683534</v>
      </c>
      <c r="AD379" s="482">
        <v>0</v>
      </c>
      <c r="AE379" s="341" t="s">
        <v>2108</v>
      </c>
      <c r="AF379" s="341" t="s">
        <v>2109</v>
      </c>
      <c r="AG379" s="345" t="s">
        <v>59</v>
      </c>
      <c r="AH379" s="345" t="s">
        <v>2110</v>
      </c>
      <c r="AI379" s="345">
        <v>5000</v>
      </c>
      <c r="AJ379" s="345">
        <v>0</v>
      </c>
      <c r="AK379" s="345">
        <v>1000</v>
      </c>
      <c r="AL379" s="608">
        <v>1.4999999999999999E-2</v>
      </c>
      <c r="AM379" s="608">
        <v>0.2</v>
      </c>
      <c r="AN379" s="340" t="s">
        <v>64</v>
      </c>
      <c r="AO379" s="338" t="s">
        <v>1323</v>
      </c>
      <c r="AP379" s="341" t="s">
        <v>13</v>
      </c>
      <c r="AQ379" s="347" t="s">
        <v>668</v>
      </c>
      <c r="AR379" s="340">
        <v>2.9999999999999996E-3</v>
      </c>
      <c r="AS379" s="340">
        <v>2.9999999999999996E-3</v>
      </c>
      <c r="AT379" s="340"/>
      <c r="AW379" s="597"/>
      <c r="AX379" s="597"/>
      <c r="AY379" s="598"/>
      <c r="AZ379" s="598"/>
      <c r="BA379" s="598"/>
      <c r="BB379" s="598"/>
      <c r="BC379" s="598"/>
      <c r="BD379" s="598"/>
      <c r="BE379" s="598"/>
      <c r="BF379" s="598"/>
      <c r="BG379" s="599"/>
      <c r="BH379" s="599"/>
      <c r="BI379" s="600"/>
      <c r="BJ379" s="600"/>
      <c r="BK379" s="600"/>
      <c r="BL379" s="210"/>
      <c r="BM379" s="599"/>
      <c r="BN379" s="599"/>
      <c r="BO379" s="599"/>
      <c r="BP379" s="599"/>
      <c r="BQ379" s="599"/>
      <c r="BR379" s="599"/>
      <c r="BS379" s="599"/>
      <c r="BT379" s="599"/>
      <c r="BU379" s="599"/>
      <c r="BV379" s="601"/>
      <c r="BW379" s="598"/>
    </row>
    <row r="380" spans="2:75" ht="15.75" customHeight="1">
      <c r="B380" s="334" t="s">
        <v>903</v>
      </c>
      <c r="C380" s="335">
        <v>5488919000190</v>
      </c>
      <c r="D380" s="336" t="s">
        <v>13</v>
      </c>
      <c r="E380" s="336" t="s">
        <v>616</v>
      </c>
      <c r="F380" s="336" t="s">
        <v>617</v>
      </c>
      <c r="G380" s="337" t="s">
        <v>34</v>
      </c>
      <c r="H380" s="337" t="s">
        <v>1336</v>
      </c>
      <c r="I380" s="337" t="s">
        <v>34</v>
      </c>
      <c r="J380" s="337" t="s">
        <v>608</v>
      </c>
      <c r="K380" s="338" t="s">
        <v>48</v>
      </c>
      <c r="L380" s="339"/>
      <c r="M380" s="339" t="s">
        <v>34</v>
      </c>
      <c r="N380" s="338">
        <v>113190</v>
      </c>
      <c r="O380" s="338" t="s">
        <v>1320</v>
      </c>
      <c r="P380" s="342">
        <v>37649</v>
      </c>
      <c r="Q380" s="343">
        <v>20150380.699999999</v>
      </c>
      <c r="R380" s="343">
        <v>31211416.970873009</v>
      </c>
      <c r="S380" s="338">
        <v>4</v>
      </c>
      <c r="T380" s="340">
        <v>7.2555150127670665E-2</v>
      </c>
      <c r="U380" s="340">
        <v>0.93793458711385735</v>
      </c>
      <c r="V380" s="340">
        <v>7.8863936819528302E-2</v>
      </c>
      <c r="W380" s="340">
        <v>0.77313028096026903</v>
      </c>
      <c r="X380" s="340">
        <v>9.0518712564755521E-2</v>
      </c>
      <c r="Y380" s="340">
        <v>0.68641984105764176</v>
      </c>
      <c r="Z380" s="340">
        <v>0.18950077516041208</v>
      </c>
      <c r="AA380" s="340">
        <v>1.0771838399388096</v>
      </c>
      <c r="AB380" s="340">
        <v>2.3175174292694219E-2</v>
      </c>
      <c r="AC380" s="344">
        <v>-0.90461530887663277</v>
      </c>
      <c r="AD380" s="482">
        <v>12219403000105</v>
      </c>
      <c r="AE380" s="341" t="s">
        <v>2206</v>
      </c>
      <c r="AF380" s="341" t="s">
        <v>2115</v>
      </c>
      <c r="AG380" s="345" t="s">
        <v>1428</v>
      </c>
      <c r="AH380" s="345" t="s">
        <v>2110</v>
      </c>
      <c r="AI380" s="345">
        <v>1000</v>
      </c>
      <c r="AJ380" s="345">
        <v>1</v>
      </c>
      <c r="AK380" s="345">
        <v>1000</v>
      </c>
      <c r="AL380" s="340">
        <v>1.4999999999999999E-2</v>
      </c>
      <c r="AM380" s="340">
        <v>0.2</v>
      </c>
      <c r="AN380" s="340" t="s">
        <v>64</v>
      </c>
      <c r="AO380" s="338" t="s">
        <v>1323</v>
      </c>
      <c r="AP380" s="341" t="s">
        <v>13</v>
      </c>
      <c r="AQ380" s="347" t="s">
        <v>664</v>
      </c>
      <c r="AR380" s="340">
        <v>4.9999999999999992E-3</v>
      </c>
      <c r="AS380" s="340">
        <v>4.9999999999999992E-3</v>
      </c>
      <c r="AT380" s="340"/>
      <c r="AW380" s="597"/>
      <c r="AX380" s="597"/>
      <c r="AY380" s="598"/>
      <c r="AZ380" s="598"/>
      <c r="BA380" s="598"/>
      <c r="BB380" s="598"/>
      <c r="BC380" s="598"/>
      <c r="BD380" s="598"/>
      <c r="BE380" s="598"/>
      <c r="BF380" s="598"/>
      <c r="BG380" s="599"/>
      <c r="BH380" s="599"/>
      <c r="BI380" s="600"/>
      <c r="BJ380" s="600"/>
      <c r="BK380" s="600"/>
      <c r="BL380" s="210"/>
      <c r="BM380" s="599"/>
      <c r="BN380" s="599"/>
      <c r="BO380" s="599"/>
      <c r="BP380" s="599"/>
      <c r="BQ380" s="599"/>
      <c r="BR380" s="599"/>
      <c r="BS380" s="599"/>
      <c r="BT380" s="599"/>
      <c r="BU380" s="599"/>
      <c r="BV380" s="601"/>
      <c r="BW380" s="598"/>
    </row>
    <row r="381" spans="2:75" ht="15.75" customHeight="1">
      <c r="B381" s="334" t="s">
        <v>1685</v>
      </c>
      <c r="C381" s="335">
        <v>22654439000170</v>
      </c>
      <c r="D381" s="336" t="s">
        <v>13</v>
      </c>
      <c r="E381" s="336" t="s">
        <v>616</v>
      </c>
      <c r="F381" s="336" t="s">
        <v>617</v>
      </c>
      <c r="G381" s="337" t="s">
        <v>34</v>
      </c>
      <c r="H381" s="337" t="s">
        <v>1336</v>
      </c>
      <c r="I381" s="337" t="s">
        <v>34</v>
      </c>
      <c r="J381" s="337" t="s">
        <v>608</v>
      </c>
      <c r="K381" s="338" t="s">
        <v>48</v>
      </c>
      <c r="L381" s="339"/>
      <c r="M381" s="339"/>
      <c r="N381" s="338">
        <v>418439</v>
      </c>
      <c r="O381" s="338" t="s">
        <v>1320</v>
      </c>
      <c r="P381" s="342">
        <v>42382</v>
      </c>
      <c r="Q381" s="343">
        <v>18555099.719999999</v>
      </c>
      <c r="R381" s="343">
        <v>29245687.020595253</v>
      </c>
      <c r="S381" s="338">
        <v>4</v>
      </c>
      <c r="T381" s="340">
        <v>0.11155606115163441</v>
      </c>
      <c r="U381" s="340">
        <v>1.2547729286972154</v>
      </c>
      <c r="V381" s="340">
        <v>7.2116910542065593E-2</v>
      </c>
      <c r="W381" s="340">
        <v>0.66186797653837648</v>
      </c>
      <c r="X381" s="340">
        <v>3.7306993412265621E-2</v>
      </c>
      <c r="Y381" s="340">
        <v>0.26233495995014122</v>
      </c>
      <c r="Z381" s="340">
        <v>0.12034507533198946</v>
      </c>
      <c r="AA381" s="340">
        <v>0.65763332879744163</v>
      </c>
      <c r="AB381" s="340">
        <v>4.3199346862699078E-2</v>
      </c>
      <c r="AC381" s="344">
        <v>-0.76089805924767218</v>
      </c>
      <c r="AD381" s="482">
        <v>13608337000128</v>
      </c>
      <c r="AE381" s="341" t="s">
        <v>2315</v>
      </c>
      <c r="AF381" s="341" t="s">
        <v>2315</v>
      </c>
      <c r="AG381" s="345" t="s">
        <v>1431</v>
      </c>
      <c r="AH381" s="345" t="s">
        <v>2316</v>
      </c>
      <c r="AI381" s="345">
        <v>5000</v>
      </c>
      <c r="AJ381" s="345">
        <v>5000</v>
      </c>
      <c r="AK381" s="345">
        <v>0</v>
      </c>
      <c r="AL381" s="340">
        <v>0</v>
      </c>
      <c r="AM381" s="340" t="s">
        <v>34</v>
      </c>
      <c r="AN381" s="340" t="s">
        <v>64</v>
      </c>
      <c r="AO381" s="338" t="s">
        <v>1323</v>
      </c>
      <c r="AP381" s="341" t="s">
        <v>13</v>
      </c>
      <c r="AQ381" s="347" t="s">
        <v>674</v>
      </c>
      <c r="AR381" s="340" t="s">
        <v>34</v>
      </c>
      <c r="AS381" s="340" t="s">
        <v>34</v>
      </c>
      <c r="AT381" s="340"/>
      <c r="AW381" s="597"/>
      <c r="AX381" s="597"/>
      <c r="AY381" s="598"/>
      <c r="AZ381" s="598"/>
      <c r="BA381" s="598"/>
      <c r="BB381" s="598"/>
      <c r="BC381" s="598"/>
      <c r="BD381" s="598"/>
      <c r="BE381" s="598"/>
      <c r="BF381" s="598"/>
      <c r="BG381" s="599"/>
      <c r="BH381" s="599"/>
      <c r="BI381" s="600"/>
      <c r="BJ381" s="600"/>
      <c r="BK381" s="600"/>
      <c r="BL381" s="210"/>
      <c r="BM381" s="599"/>
      <c r="BN381" s="599"/>
      <c r="BO381" s="599"/>
      <c r="BP381" s="599"/>
      <c r="BQ381" s="599"/>
      <c r="BR381" s="599"/>
      <c r="BS381" s="599"/>
      <c r="BT381" s="599"/>
      <c r="BU381" s="599"/>
      <c r="BV381" s="601"/>
      <c r="BW381" s="598"/>
    </row>
    <row r="382" spans="2:75" ht="15.75" customHeight="1">
      <c r="B382" s="334" t="s">
        <v>1385</v>
      </c>
      <c r="C382" s="335">
        <v>33824969000136</v>
      </c>
      <c r="D382" s="336" t="s">
        <v>13</v>
      </c>
      <c r="E382" s="336" t="s">
        <v>615</v>
      </c>
      <c r="F382" s="336" t="s">
        <v>619</v>
      </c>
      <c r="G382" s="337" t="s">
        <v>34</v>
      </c>
      <c r="H382" s="337" t="s">
        <v>1336</v>
      </c>
      <c r="I382" s="337" t="s">
        <v>34</v>
      </c>
      <c r="J382" s="337"/>
      <c r="K382" s="338" t="s">
        <v>48</v>
      </c>
      <c r="L382" s="339"/>
      <c r="M382" s="339" t="s">
        <v>1411</v>
      </c>
      <c r="N382" s="338">
        <v>505234</v>
      </c>
      <c r="O382" s="338" t="s">
        <v>1320</v>
      </c>
      <c r="P382" s="342">
        <v>43699</v>
      </c>
      <c r="Q382" s="343">
        <v>1706605.54</v>
      </c>
      <c r="R382" s="343">
        <v>1603647.2507142865</v>
      </c>
      <c r="S382" s="338">
        <v>4</v>
      </c>
      <c r="T382" s="340">
        <v>8.5750695670646415E-2</v>
      </c>
      <c r="U382" s="340">
        <v>1.1085159798725357</v>
      </c>
      <c r="V382" s="340">
        <v>8.0449292430016417E-2</v>
      </c>
      <c r="W382" s="340">
        <v>0.78867206695255931</v>
      </c>
      <c r="X382" s="340">
        <v>0.11251317601348632</v>
      </c>
      <c r="Y382" s="340">
        <v>0.85320785291569223</v>
      </c>
      <c r="Z382" s="340">
        <v>0.16497217414537357</v>
      </c>
      <c r="AA382" s="340">
        <v>0.93775531988478811</v>
      </c>
      <c r="AB382" s="340">
        <v>3.6336521993351238E-2</v>
      </c>
      <c r="AC382" s="344">
        <v>-0.52579208978987191</v>
      </c>
      <c r="AD382" s="482">
        <v>9605786000145</v>
      </c>
      <c r="AE382" s="341" t="s">
        <v>2166</v>
      </c>
      <c r="AF382" s="341" t="s">
        <v>2166</v>
      </c>
      <c r="AG382" s="345" t="s">
        <v>1430</v>
      </c>
      <c r="AH382" s="345" t="s">
        <v>2110</v>
      </c>
      <c r="AI382" s="345">
        <v>200</v>
      </c>
      <c r="AJ382" s="345">
        <v>100</v>
      </c>
      <c r="AK382" s="345">
        <v>200</v>
      </c>
      <c r="AL382" s="340">
        <v>0.01</v>
      </c>
      <c r="AM382" s="340" t="s">
        <v>34</v>
      </c>
      <c r="AN382" s="340" t="s">
        <v>64</v>
      </c>
      <c r="AO382" s="338" t="s">
        <v>1323</v>
      </c>
      <c r="AP382" s="341" t="s">
        <v>13</v>
      </c>
      <c r="AQ382" s="347" t="s">
        <v>668</v>
      </c>
      <c r="AR382" s="340">
        <v>3.3333333333333331E-3</v>
      </c>
      <c r="AS382" s="340">
        <v>3.3333333333333331E-3</v>
      </c>
      <c r="AT382" s="340"/>
      <c r="AW382" s="597"/>
      <c r="AX382" s="597"/>
      <c r="AY382" s="598"/>
      <c r="AZ382" s="598"/>
      <c r="BA382" s="598"/>
      <c r="BB382" s="598"/>
      <c r="BC382" s="598"/>
      <c r="BD382" s="598"/>
      <c r="BE382" s="598"/>
      <c r="BF382" s="598"/>
      <c r="BG382" s="599"/>
      <c r="BH382" s="599"/>
      <c r="BI382" s="600"/>
      <c r="BJ382" s="600"/>
      <c r="BK382" s="600"/>
      <c r="BL382" s="210"/>
      <c r="BM382" s="599"/>
      <c r="BN382" s="599"/>
      <c r="BO382" s="599"/>
      <c r="BP382" s="599"/>
      <c r="BQ382" s="599"/>
      <c r="BR382" s="599"/>
      <c r="BS382" s="599"/>
      <c r="BT382" s="599"/>
      <c r="BU382" s="599"/>
      <c r="BV382" s="601"/>
      <c r="BW382" s="598"/>
    </row>
    <row r="383" spans="2:75" ht="15.75" customHeight="1">
      <c r="B383" s="334" t="s">
        <v>938</v>
      </c>
      <c r="C383" s="335">
        <v>19038997000105</v>
      </c>
      <c r="D383" s="336" t="s">
        <v>13</v>
      </c>
      <c r="E383" s="336" t="s">
        <v>615</v>
      </c>
      <c r="F383" s="336" t="s">
        <v>619</v>
      </c>
      <c r="G383" s="337" t="s">
        <v>34</v>
      </c>
      <c r="H383" s="337" t="s">
        <v>1336</v>
      </c>
      <c r="I383" s="337" t="s">
        <v>34</v>
      </c>
      <c r="J383" s="337"/>
      <c r="K383" s="338" t="s">
        <v>48</v>
      </c>
      <c r="L383" s="339"/>
      <c r="M383" s="339" t="s">
        <v>1411</v>
      </c>
      <c r="N383" s="338">
        <v>360600</v>
      </c>
      <c r="O383" s="338" t="s">
        <v>1320</v>
      </c>
      <c r="P383" s="342">
        <v>41600</v>
      </c>
      <c r="Q383" s="343">
        <v>58867262.369999997</v>
      </c>
      <c r="R383" s="343">
        <v>58116649.713888898</v>
      </c>
      <c r="S383" s="338">
        <v>4</v>
      </c>
      <c r="T383" s="340">
        <v>5.4730361733146049E-2</v>
      </c>
      <c r="U383" s="340">
        <v>0.70751006847125419</v>
      </c>
      <c r="V383" s="340">
        <v>5.6123809017974313E-2</v>
      </c>
      <c r="W383" s="340">
        <v>0.55020099153714153</v>
      </c>
      <c r="X383" s="340">
        <v>0.10959729281700925</v>
      </c>
      <c r="Y383" s="340">
        <v>0.83109618093586179</v>
      </c>
      <c r="Z383" s="340">
        <v>0.15853570829105879</v>
      </c>
      <c r="AA383" s="340">
        <v>0.90116836134218137</v>
      </c>
      <c r="AB383" s="340">
        <v>4.3369317036012371E-2</v>
      </c>
      <c r="AC383" s="344">
        <v>-0.95931226599073016</v>
      </c>
      <c r="AD383" s="482">
        <v>0</v>
      </c>
      <c r="AE383" s="341" t="s">
        <v>2242</v>
      </c>
      <c r="AF383" s="341" t="s">
        <v>2112</v>
      </c>
      <c r="AG383" s="345" t="s">
        <v>719</v>
      </c>
      <c r="AH383" s="345" t="s">
        <v>2110</v>
      </c>
      <c r="AI383" s="345">
        <v>1000</v>
      </c>
      <c r="AJ383" s="345">
        <v>500</v>
      </c>
      <c r="AK383" s="345">
        <v>500</v>
      </c>
      <c r="AL383" s="340">
        <v>8.5000000000000006E-3</v>
      </c>
      <c r="AM383" s="340">
        <v>0.2</v>
      </c>
      <c r="AN383" s="340" t="s">
        <v>64</v>
      </c>
      <c r="AO383" s="338" t="s">
        <v>1323</v>
      </c>
      <c r="AP383" s="341" t="s">
        <v>13</v>
      </c>
      <c r="AQ383" s="347" t="s">
        <v>686</v>
      </c>
      <c r="AR383" s="340">
        <v>2.6503E-3</v>
      </c>
      <c r="AS383" s="340">
        <v>2.6503E-3</v>
      </c>
      <c r="AT383" s="340"/>
      <c r="AW383" s="597"/>
      <c r="AX383" s="597"/>
      <c r="AY383" s="598"/>
      <c r="AZ383" s="598"/>
      <c r="BA383" s="598"/>
      <c r="BB383" s="598"/>
      <c r="BC383" s="598"/>
      <c r="BD383" s="598"/>
      <c r="BE383" s="598"/>
      <c r="BF383" s="598"/>
      <c r="BG383" s="599"/>
      <c r="BH383" s="599"/>
      <c r="BI383" s="600"/>
      <c r="BJ383" s="600"/>
      <c r="BK383" s="600"/>
      <c r="BL383" s="210"/>
      <c r="BM383" s="599"/>
      <c r="BN383" s="599"/>
      <c r="BO383" s="599"/>
      <c r="BP383" s="599"/>
      <c r="BQ383" s="599"/>
      <c r="BR383" s="599"/>
      <c r="BS383" s="599"/>
      <c r="BT383" s="599"/>
      <c r="BU383" s="599"/>
      <c r="BV383" s="601"/>
      <c r="BW383" s="598"/>
    </row>
    <row r="384" spans="2:75" ht="15.75" customHeight="1">
      <c r="B384" s="334" t="s">
        <v>1601</v>
      </c>
      <c r="C384" s="335">
        <v>37829233000101</v>
      </c>
      <c r="D384" s="336" t="s">
        <v>13</v>
      </c>
      <c r="E384" s="336" t="s">
        <v>615</v>
      </c>
      <c r="F384" s="336" t="s">
        <v>619</v>
      </c>
      <c r="G384" s="337" t="s">
        <v>34</v>
      </c>
      <c r="H384" s="337" t="s">
        <v>1336</v>
      </c>
      <c r="I384" s="337" t="s">
        <v>34</v>
      </c>
      <c r="J384" s="337" t="s">
        <v>611</v>
      </c>
      <c r="K384" s="338" t="s">
        <v>48</v>
      </c>
      <c r="L384" s="339"/>
      <c r="M384" s="339"/>
      <c r="N384" s="338">
        <v>587771</v>
      </c>
      <c r="O384" s="338" t="s">
        <v>1320</v>
      </c>
      <c r="P384" s="342">
        <v>44236</v>
      </c>
      <c r="Q384" s="343">
        <v>186625302.77000001</v>
      </c>
      <c r="R384" s="343">
        <v>86640671.4724603</v>
      </c>
      <c r="S384" s="338">
        <v>4</v>
      </c>
      <c r="T384" s="340">
        <v>0.15806177462763982</v>
      </c>
      <c r="U384" s="340">
        <v>1.7778651721578558</v>
      </c>
      <c r="V384" s="340">
        <v>0.17633834883812494</v>
      </c>
      <c r="W384" s="340">
        <v>1.6183819475118799</v>
      </c>
      <c r="X384" s="340" t="s">
        <v>1414</v>
      </c>
      <c r="Y384" s="340" t="s">
        <v>1414</v>
      </c>
      <c r="Z384" s="340" t="s">
        <v>1414</v>
      </c>
      <c r="AA384" s="340" t="s">
        <v>1414</v>
      </c>
      <c r="AB384" s="340">
        <v>4.1343919390951736E-2</v>
      </c>
      <c r="AC384" s="344">
        <v>1.4479800027451046</v>
      </c>
      <c r="AD384" s="482">
        <v>37368165000120</v>
      </c>
      <c r="AE384" s="341" t="s">
        <v>2302</v>
      </c>
      <c r="AF384" s="341" t="s">
        <v>2115</v>
      </c>
      <c r="AG384" s="345" t="s">
        <v>1428</v>
      </c>
      <c r="AH384" s="345" t="s">
        <v>2116</v>
      </c>
      <c r="AI384" s="345">
        <v>500</v>
      </c>
      <c r="AJ384" s="345">
        <v>100</v>
      </c>
      <c r="AK384" s="345">
        <v>100</v>
      </c>
      <c r="AL384" s="340">
        <v>1.95E-2</v>
      </c>
      <c r="AM384" s="340">
        <v>0.2</v>
      </c>
      <c r="AN384" s="340" t="s">
        <v>34</v>
      </c>
      <c r="AO384" s="338" t="s">
        <v>1320</v>
      </c>
      <c r="AP384" s="341" t="s">
        <v>13</v>
      </c>
      <c r="AQ384" s="347" t="s">
        <v>2174</v>
      </c>
      <c r="AR384" s="340" t="s">
        <v>34</v>
      </c>
      <c r="AS384" s="340" t="s">
        <v>34</v>
      </c>
      <c r="AT384" s="340"/>
      <c r="AW384" s="597"/>
      <c r="AX384" s="597"/>
      <c r="AY384" s="598"/>
      <c r="AZ384" s="598"/>
      <c r="BA384" s="598"/>
      <c r="BB384" s="598"/>
      <c r="BC384" s="598"/>
      <c r="BD384" s="598"/>
      <c r="BE384" s="598"/>
      <c r="BF384" s="598"/>
      <c r="BG384" s="599"/>
      <c r="BH384" s="599"/>
      <c r="BI384" s="600"/>
      <c r="BJ384" s="600"/>
      <c r="BK384" s="600"/>
      <c r="BL384" s="210"/>
      <c r="BM384" s="599"/>
      <c r="BN384" s="599"/>
      <c r="BO384" s="599"/>
      <c r="BP384" s="599"/>
      <c r="BQ384" s="599"/>
      <c r="BR384" s="599"/>
      <c r="BS384" s="599"/>
      <c r="BT384" s="599"/>
      <c r="BU384" s="599"/>
      <c r="BV384" s="601"/>
      <c r="BW384" s="598"/>
    </row>
    <row r="385" spans="2:75" ht="15.75" customHeight="1">
      <c r="B385" s="334" t="s">
        <v>1602</v>
      </c>
      <c r="C385" s="335">
        <v>37367841000141</v>
      </c>
      <c r="D385" s="336" t="s">
        <v>13</v>
      </c>
      <c r="E385" s="336" t="s">
        <v>615</v>
      </c>
      <c r="F385" s="336" t="s">
        <v>619</v>
      </c>
      <c r="G385" s="337" t="s">
        <v>34</v>
      </c>
      <c r="H385" s="337" t="s">
        <v>1336</v>
      </c>
      <c r="I385" s="337" t="s">
        <v>34</v>
      </c>
      <c r="J385" s="337" t="s">
        <v>611</v>
      </c>
      <c r="K385" s="338" t="s">
        <v>48</v>
      </c>
      <c r="L385" s="339"/>
      <c r="M385" s="339"/>
      <c r="N385" s="338">
        <v>562033</v>
      </c>
      <c r="O385" s="338" t="s">
        <v>1320</v>
      </c>
      <c r="P385" s="342">
        <v>44161</v>
      </c>
      <c r="Q385" s="343">
        <v>80069662.159999996</v>
      </c>
      <c r="R385" s="343">
        <v>38431091.079444453</v>
      </c>
      <c r="S385" s="338">
        <v>4</v>
      </c>
      <c r="T385" s="340">
        <v>0.15878443039063583</v>
      </c>
      <c r="U385" s="340">
        <v>1.7859935416862662</v>
      </c>
      <c r="V385" s="340">
        <v>0.17701944636952649</v>
      </c>
      <c r="W385" s="340">
        <v>1.6246328620553014</v>
      </c>
      <c r="X385" s="340" t="s">
        <v>1414</v>
      </c>
      <c r="Y385" s="340" t="s">
        <v>1414</v>
      </c>
      <c r="Z385" s="340" t="s">
        <v>1414</v>
      </c>
      <c r="AA385" s="340" t="s">
        <v>1414</v>
      </c>
      <c r="AB385" s="340">
        <v>4.1891637910041031E-2</v>
      </c>
      <c r="AC385" s="344">
        <v>1.4434155902782912</v>
      </c>
      <c r="AD385" s="482">
        <v>37368165000120</v>
      </c>
      <c r="AE385" s="341" t="s">
        <v>2302</v>
      </c>
      <c r="AF385" s="341" t="s">
        <v>2115</v>
      </c>
      <c r="AG385" s="345" t="s">
        <v>1428</v>
      </c>
      <c r="AH385" s="345" t="s">
        <v>2116</v>
      </c>
      <c r="AI385" s="345">
        <v>500</v>
      </c>
      <c r="AJ385" s="345">
        <v>100</v>
      </c>
      <c r="AK385" s="345">
        <v>100</v>
      </c>
      <c r="AL385" s="340">
        <v>1.95E-2</v>
      </c>
      <c r="AM385" s="340">
        <v>0.2</v>
      </c>
      <c r="AN385" s="340" t="s">
        <v>34</v>
      </c>
      <c r="AO385" s="338" t="s">
        <v>1320</v>
      </c>
      <c r="AP385" s="341" t="s">
        <v>13</v>
      </c>
      <c r="AQ385" s="347" t="s">
        <v>2174</v>
      </c>
      <c r="AR385" s="340" t="s">
        <v>34</v>
      </c>
      <c r="AS385" s="340" t="s">
        <v>34</v>
      </c>
      <c r="AT385" s="340"/>
      <c r="AW385" s="597"/>
      <c r="AX385" s="597"/>
      <c r="AY385" s="598"/>
      <c r="AZ385" s="598"/>
      <c r="BA385" s="598"/>
      <c r="BB385" s="598"/>
      <c r="BC385" s="598"/>
      <c r="BD385" s="598"/>
      <c r="BE385" s="598"/>
      <c r="BF385" s="598"/>
      <c r="BG385" s="599"/>
      <c r="BH385" s="599"/>
      <c r="BI385" s="600"/>
      <c r="BJ385" s="600"/>
      <c r="BK385" s="600"/>
      <c r="BL385" s="210"/>
      <c r="BM385" s="599"/>
      <c r="BN385" s="599"/>
      <c r="BO385" s="599"/>
      <c r="BP385" s="599"/>
      <c r="BQ385" s="599"/>
      <c r="BR385" s="599"/>
      <c r="BS385" s="599"/>
      <c r="BT385" s="599"/>
      <c r="BU385" s="599"/>
      <c r="BV385" s="601"/>
      <c r="BW385" s="598"/>
    </row>
    <row r="386" spans="2:75" ht="15.75" customHeight="1">
      <c r="B386" s="334" t="s">
        <v>311</v>
      </c>
      <c r="C386" s="335">
        <v>35726270000169</v>
      </c>
      <c r="D386" s="336" t="s">
        <v>13</v>
      </c>
      <c r="E386" s="336" t="s">
        <v>615</v>
      </c>
      <c r="F386" s="336" t="s">
        <v>619</v>
      </c>
      <c r="G386" s="337" t="s">
        <v>34</v>
      </c>
      <c r="H386" s="337" t="s">
        <v>1336</v>
      </c>
      <c r="I386" s="337" t="s">
        <v>34</v>
      </c>
      <c r="J386" s="337"/>
      <c r="K386" s="338" t="s">
        <v>48</v>
      </c>
      <c r="L386" s="339"/>
      <c r="M386" s="339" t="s">
        <v>34</v>
      </c>
      <c r="N386" s="338">
        <v>528846</v>
      </c>
      <c r="O386" s="338" t="s">
        <v>1320</v>
      </c>
      <c r="P386" s="342">
        <v>43889</v>
      </c>
      <c r="Q386" s="343">
        <v>18776165.379999999</v>
      </c>
      <c r="R386" s="343">
        <v>17813739.521111116</v>
      </c>
      <c r="S386" s="338">
        <v>4</v>
      </c>
      <c r="T386" s="340">
        <v>7.1648325164728632E-2</v>
      </c>
      <c r="U386" s="340">
        <v>0.92621188382256892</v>
      </c>
      <c r="V386" s="340">
        <v>9.7402436501366374E-2</v>
      </c>
      <c r="W386" s="340">
        <v>0.95486956567794834</v>
      </c>
      <c r="X386" s="340">
        <v>0.11126432662771357</v>
      </c>
      <c r="Y386" s="340">
        <v>0.84373760115671137</v>
      </c>
      <c r="Z386" s="340" t="s">
        <v>1414</v>
      </c>
      <c r="AA386" s="340" t="s">
        <v>1414</v>
      </c>
      <c r="AB386" s="340">
        <v>1.1243088129209487E-2</v>
      </c>
      <c r="AC386" s="344">
        <v>-0.36698432600267383</v>
      </c>
      <c r="AD386" s="482">
        <v>0</v>
      </c>
      <c r="AE386" s="341" t="s">
        <v>2332</v>
      </c>
      <c r="AF386" s="341" t="s">
        <v>2106</v>
      </c>
      <c r="AG386" s="345" t="s">
        <v>1427</v>
      </c>
      <c r="AH386" s="345" t="s">
        <v>2110</v>
      </c>
      <c r="AI386" s="345">
        <v>30</v>
      </c>
      <c r="AJ386" s="345">
        <v>30</v>
      </c>
      <c r="AK386" s="345">
        <v>30</v>
      </c>
      <c r="AL386" s="340">
        <v>1.4999999999999999E-2</v>
      </c>
      <c r="AM386" s="340">
        <v>0.2</v>
      </c>
      <c r="AN386" s="340" t="s">
        <v>34</v>
      </c>
      <c r="AO386" s="338" t="s">
        <v>1323</v>
      </c>
      <c r="AP386" s="341" t="s">
        <v>13</v>
      </c>
      <c r="AQ386" s="347" t="s">
        <v>664</v>
      </c>
      <c r="AR386" s="340">
        <v>5.3333333333333332E-3</v>
      </c>
      <c r="AS386" s="340">
        <v>5.3333333333333332E-3</v>
      </c>
      <c r="AT386" s="340"/>
      <c r="AW386" s="597"/>
      <c r="AX386" s="597"/>
      <c r="AY386" s="598"/>
      <c r="AZ386" s="598"/>
      <c r="BA386" s="598"/>
      <c r="BB386" s="598"/>
      <c r="BC386" s="598"/>
      <c r="BD386" s="598"/>
      <c r="BE386" s="598"/>
      <c r="BF386" s="598"/>
      <c r="BG386" s="599"/>
      <c r="BH386" s="599"/>
      <c r="BI386" s="600"/>
      <c r="BJ386" s="600"/>
      <c r="BK386" s="600"/>
      <c r="BL386" s="210"/>
      <c r="BM386" s="599"/>
      <c r="BN386" s="599"/>
      <c r="BO386" s="599"/>
      <c r="BP386" s="599"/>
      <c r="BQ386" s="599"/>
      <c r="BR386" s="599"/>
      <c r="BS386" s="599"/>
      <c r="BT386" s="599"/>
      <c r="BU386" s="599"/>
      <c r="BV386" s="601"/>
      <c r="BW386" s="598"/>
    </row>
    <row r="387" spans="2:75" ht="15.75" customHeight="1">
      <c r="B387" s="334" t="s">
        <v>352</v>
      </c>
      <c r="C387" s="335">
        <v>17155131000140</v>
      </c>
      <c r="D387" s="336" t="s">
        <v>13</v>
      </c>
      <c r="E387" s="336" t="s">
        <v>615</v>
      </c>
      <c r="F387" s="336" t="s">
        <v>619</v>
      </c>
      <c r="G387" s="337" t="s">
        <v>34</v>
      </c>
      <c r="H387" s="337" t="s">
        <v>1337</v>
      </c>
      <c r="I387" s="337" t="s">
        <v>34</v>
      </c>
      <c r="J387" s="337"/>
      <c r="K387" s="338" t="s">
        <v>48</v>
      </c>
      <c r="L387" s="339"/>
      <c r="M387" s="339" t="s">
        <v>34</v>
      </c>
      <c r="N387" s="338">
        <v>386278</v>
      </c>
      <c r="O387" s="338" t="s">
        <v>1320</v>
      </c>
      <c r="P387" s="342">
        <v>41269</v>
      </c>
      <c r="Q387" s="343">
        <v>61993222.350000001</v>
      </c>
      <c r="R387" s="343">
        <v>92906936.276587233</v>
      </c>
      <c r="S387" s="338">
        <v>4</v>
      </c>
      <c r="T387" s="340">
        <v>6.8097836959517544E-3</v>
      </c>
      <c r="U387" s="340">
        <v>8.8031402980466009E-2</v>
      </c>
      <c r="V387" s="340">
        <v>-3.1830323647685899E-2</v>
      </c>
      <c r="W387" s="340">
        <v>-0.31204360392389152</v>
      </c>
      <c r="X387" s="340">
        <v>3.453717460603456E-2</v>
      </c>
      <c r="Y387" s="340">
        <v>0.26190166907969098</v>
      </c>
      <c r="Z387" s="340">
        <v>0.14284666939234159</v>
      </c>
      <c r="AA387" s="340">
        <v>0.81198677803961306</v>
      </c>
      <c r="AB387" s="340">
        <v>8.8067816560702256E-2</v>
      </c>
      <c r="AC387" s="344">
        <v>-1.4265864358337881</v>
      </c>
      <c r="AD387" s="482">
        <v>0</v>
      </c>
      <c r="AE387" s="341" t="s">
        <v>2374</v>
      </c>
      <c r="AF387" s="341" t="s">
        <v>2112</v>
      </c>
      <c r="AG387" s="345" t="s">
        <v>719</v>
      </c>
      <c r="AH387" s="345" t="s">
        <v>2110</v>
      </c>
      <c r="AI387" s="345">
        <v>10000</v>
      </c>
      <c r="AJ387" s="345">
        <v>1000</v>
      </c>
      <c r="AK387" s="345">
        <v>10000</v>
      </c>
      <c r="AL387" s="340">
        <v>0.02</v>
      </c>
      <c r="AM387" s="340">
        <v>0.2</v>
      </c>
      <c r="AN387" s="340" t="s">
        <v>64</v>
      </c>
      <c r="AO387" s="338" t="s">
        <v>1323</v>
      </c>
      <c r="AP387" s="341" t="s">
        <v>13</v>
      </c>
      <c r="AQ387" s="347" t="s">
        <v>678</v>
      </c>
      <c r="AR387" s="340">
        <v>6.0000000000000001E-3</v>
      </c>
      <c r="AS387" s="340">
        <v>6.0000000000000001E-3</v>
      </c>
      <c r="AT387" s="340"/>
      <c r="AW387" s="597"/>
      <c r="AX387" s="597"/>
      <c r="AY387" s="598"/>
      <c r="AZ387" s="598"/>
      <c r="BA387" s="598"/>
      <c r="BB387" s="598"/>
      <c r="BC387" s="598"/>
      <c r="BD387" s="598"/>
      <c r="BE387" s="598"/>
      <c r="BF387" s="598"/>
      <c r="BG387" s="599"/>
      <c r="BH387" s="599"/>
      <c r="BI387" s="600"/>
      <c r="BJ387" s="600"/>
      <c r="BK387" s="600"/>
      <c r="BL387" s="210"/>
      <c r="BM387" s="599"/>
      <c r="BN387" s="599"/>
      <c r="BO387" s="599"/>
      <c r="BP387" s="599"/>
      <c r="BQ387" s="599"/>
      <c r="BR387" s="599"/>
      <c r="BS387" s="599"/>
      <c r="BT387" s="599"/>
      <c r="BU387" s="599"/>
      <c r="BV387" s="601"/>
      <c r="BW387" s="598"/>
    </row>
    <row r="388" spans="2:75" ht="15.75" customHeight="1">
      <c r="B388" s="334" t="s">
        <v>379</v>
      </c>
      <c r="C388" s="335">
        <v>7552643000197</v>
      </c>
      <c r="D388" s="336" t="s">
        <v>13</v>
      </c>
      <c r="E388" s="336" t="s">
        <v>615</v>
      </c>
      <c r="F388" s="336" t="s">
        <v>619</v>
      </c>
      <c r="G388" s="337" t="s">
        <v>34</v>
      </c>
      <c r="H388" s="337" t="s">
        <v>1337</v>
      </c>
      <c r="I388" s="337" t="s">
        <v>34</v>
      </c>
      <c r="J388" s="337"/>
      <c r="K388" s="338" t="s">
        <v>48</v>
      </c>
      <c r="L388" s="339"/>
      <c r="M388" s="339" t="s">
        <v>34</v>
      </c>
      <c r="N388" s="338">
        <v>160253</v>
      </c>
      <c r="O388" s="338" t="s">
        <v>1320</v>
      </c>
      <c r="P388" s="342">
        <v>38644</v>
      </c>
      <c r="Q388" s="343">
        <v>62476183.460000001</v>
      </c>
      <c r="R388" s="343">
        <v>62884290.630952351</v>
      </c>
      <c r="S388" s="338">
        <v>4</v>
      </c>
      <c r="T388" s="340">
        <v>7.7188445461813915E-2</v>
      </c>
      <c r="U388" s="340">
        <v>0.99783010023124896</v>
      </c>
      <c r="V388" s="340">
        <v>0.13920771019283573</v>
      </c>
      <c r="W388" s="340">
        <v>1.3647010336234253</v>
      </c>
      <c r="X388" s="340">
        <v>0.3607737904204551</v>
      </c>
      <c r="Y388" s="340">
        <v>2.735813191123468</v>
      </c>
      <c r="Z388" s="340">
        <v>0.37326990538937999</v>
      </c>
      <c r="AA388" s="340">
        <v>2.1217871519552798</v>
      </c>
      <c r="AB388" s="340">
        <v>0.1937875536367436</v>
      </c>
      <c r="AC388" s="344">
        <v>0.26796273699240886</v>
      </c>
      <c r="AD388" s="482">
        <v>44836341000177</v>
      </c>
      <c r="AE388" s="341" t="s">
        <v>2395</v>
      </c>
      <c r="AF388" s="341" t="s">
        <v>2115</v>
      </c>
      <c r="AG388" s="345" t="s">
        <v>1428</v>
      </c>
      <c r="AH388" s="345" t="s">
        <v>2110</v>
      </c>
      <c r="AI388" s="345">
        <v>1000</v>
      </c>
      <c r="AJ388" s="345">
        <v>100</v>
      </c>
      <c r="AK388" s="345">
        <v>100</v>
      </c>
      <c r="AL388" s="340">
        <v>0.02</v>
      </c>
      <c r="AM388" s="340">
        <v>0.2</v>
      </c>
      <c r="AN388" s="340" t="s">
        <v>64</v>
      </c>
      <c r="AO388" s="338" t="s">
        <v>1323</v>
      </c>
      <c r="AP388" s="341" t="s">
        <v>13</v>
      </c>
      <c r="AQ388" s="347" t="s">
        <v>664</v>
      </c>
      <c r="AR388" s="340">
        <v>5.0000000000000001E-3</v>
      </c>
      <c r="AS388" s="340">
        <v>5.0000000000000001E-3</v>
      </c>
      <c r="AT388" s="340"/>
      <c r="AW388" s="597"/>
      <c r="AX388" s="597"/>
      <c r="AY388" s="598"/>
      <c r="AZ388" s="598"/>
      <c r="BA388" s="598"/>
      <c r="BB388" s="598"/>
      <c r="BC388" s="598"/>
      <c r="BD388" s="598"/>
      <c r="BE388" s="598"/>
      <c r="BF388" s="598"/>
      <c r="BG388" s="599"/>
      <c r="BH388" s="599"/>
      <c r="BI388" s="600"/>
      <c r="BJ388" s="600"/>
      <c r="BK388" s="600"/>
      <c r="BL388" s="210"/>
      <c r="BM388" s="599"/>
      <c r="BN388" s="599"/>
      <c r="BO388" s="599"/>
      <c r="BP388" s="599"/>
      <c r="BQ388" s="599"/>
      <c r="BR388" s="599"/>
      <c r="BS388" s="599"/>
      <c r="BT388" s="599"/>
      <c r="BU388" s="599"/>
      <c r="BV388" s="601"/>
      <c r="BW388" s="598"/>
    </row>
    <row r="389" spans="2:75" ht="15.75" customHeight="1">
      <c r="B389" s="334" t="s">
        <v>1193</v>
      </c>
      <c r="C389" s="335">
        <v>14180011000105</v>
      </c>
      <c r="D389" s="336" t="s">
        <v>13</v>
      </c>
      <c r="E389" s="336" t="s">
        <v>616</v>
      </c>
      <c r="F389" s="336" t="s">
        <v>619</v>
      </c>
      <c r="G389" s="337" t="s">
        <v>34</v>
      </c>
      <c r="H389" s="337" t="s">
        <v>1336</v>
      </c>
      <c r="I389" s="337" t="s">
        <v>34</v>
      </c>
      <c r="J389" s="337"/>
      <c r="K389" s="338" t="s">
        <v>48</v>
      </c>
      <c r="L389" s="339"/>
      <c r="M389" s="339" t="s">
        <v>1411</v>
      </c>
      <c r="N389" s="338">
        <v>298875</v>
      </c>
      <c r="O389" s="338" t="s">
        <v>1320</v>
      </c>
      <c r="P389" s="342">
        <v>40968</v>
      </c>
      <c r="Q389" s="343">
        <v>87913046.189999998</v>
      </c>
      <c r="R389" s="343">
        <v>93224606.216587335</v>
      </c>
      <c r="S389" s="338">
        <v>4</v>
      </c>
      <c r="T389" s="340">
        <v>8.0008120965840313E-2</v>
      </c>
      <c r="U389" s="340">
        <v>1.0342805958199204</v>
      </c>
      <c r="V389" s="340">
        <v>0.11091972597330613</v>
      </c>
      <c r="W389" s="340">
        <v>1.0873842007408314</v>
      </c>
      <c r="X389" s="340">
        <v>0.14356280447654113</v>
      </c>
      <c r="Y389" s="340">
        <v>1.0886628260436177</v>
      </c>
      <c r="Z389" s="340">
        <v>0.2537524218422591</v>
      </c>
      <c r="AA389" s="340">
        <v>1.4424110293081238</v>
      </c>
      <c r="AB389" s="340">
        <v>6.3581173062287211E-3</v>
      </c>
      <c r="AC389" s="344">
        <v>1.2705436424780994</v>
      </c>
      <c r="AD389" s="482">
        <v>14083541000135</v>
      </c>
      <c r="AE389" s="341" t="s">
        <v>2395</v>
      </c>
      <c r="AF389" s="341" t="s">
        <v>2115</v>
      </c>
      <c r="AG389" s="345" t="s">
        <v>1428</v>
      </c>
      <c r="AH389" s="345" t="s">
        <v>2110</v>
      </c>
      <c r="AI389" s="345">
        <v>5000</v>
      </c>
      <c r="AJ389" s="345">
        <v>3000</v>
      </c>
      <c r="AK389" s="345">
        <v>5000</v>
      </c>
      <c r="AL389" s="340">
        <v>0.02</v>
      </c>
      <c r="AM389" s="340">
        <v>0.2</v>
      </c>
      <c r="AN389" s="340" t="s">
        <v>64</v>
      </c>
      <c r="AO389" s="338" t="s">
        <v>1323</v>
      </c>
      <c r="AP389" s="341" t="s">
        <v>13</v>
      </c>
      <c r="AQ389" s="347" t="s">
        <v>668</v>
      </c>
      <c r="AR389" s="340" t="s">
        <v>34</v>
      </c>
      <c r="AS389" s="340" t="s">
        <v>34</v>
      </c>
      <c r="AT389" s="340"/>
      <c r="AW389" s="597"/>
      <c r="AX389" s="597"/>
      <c r="AY389" s="598"/>
      <c r="AZ389" s="598"/>
      <c r="BA389" s="598"/>
      <c r="BB389" s="598"/>
      <c r="BC389" s="598"/>
      <c r="BD389" s="598"/>
      <c r="BE389" s="598"/>
      <c r="BF389" s="598"/>
      <c r="BG389" s="599"/>
      <c r="BH389" s="599"/>
      <c r="BI389" s="600"/>
      <c r="BJ389" s="600"/>
      <c r="BK389" s="600"/>
      <c r="BL389" s="210"/>
      <c r="BM389" s="599"/>
      <c r="BN389" s="599"/>
      <c r="BO389" s="599"/>
      <c r="BP389" s="599"/>
      <c r="BQ389" s="599"/>
      <c r="BR389" s="599"/>
      <c r="BS389" s="599"/>
      <c r="BT389" s="599"/>
      <c r="BU389" s="599"/>
      <c r="BV389" s="601"/>
      <c r="BW389" s="598"/>
    </row>
    <row r="390" spans="2:75" ht="15.75" customHeight="1">
      <c r="B390" s="334" t="s">
        <v>542</v>
      </c>
      <c r="C390" s="335">
        <v>29562681000163</v>
      </c>
      <c r="D390" s="336" t="s">
        <v>13</v>
      </c>
      <c r="E390" s="336" t="s">
        <v>615</v>
      </c>
      <c r="F390" s="336" t="s">
        <v>619</v>
      </c>
      <c r="G390" s="337" t="s">
        <v>34</v>
      </c>
      <c r="H390" s="337" t="s">
        <v>1337</v>
      </c>
      <c r="I390" s="337" t="s">
        <v>34</v>
      </c>
      <c r="J390" s="337"/>
      <c r="K390" s="338" t="s">
        <v>48</v>
      </c>
      <c r="L390" s="339"/>
      <c r="M390" s="339" t="s">
        <v>1411</v>
      </c>
      <c r="N390" s="338">
        <v>477461</v>
      </c>
      <c r="O390" s="338" t="s">
        <v>1320</v>
      </c>
      <c r="P390" s="342">
        <v>43392</v>
      </c>
      <c r="Q390" s="343">
        <v>10218200.16</v>
      </c>
      <c r="R390" s="343">
        <v>7421501.6461111093</v>
      </c>
      <c r="S390" s="338">
        <v>4</v>
      </c>
      <c r="T390" s="340">
        <v>0.19953596935499207</v>
      </c>
      <c r="U390" s="340">
        <v>2.5794404215554501</v>
      </c>
      <c r="V390" s="340">
        <v>0.22828768556420775</v>
      </c>
      <c r="W390" s="340">
        <v>2.2379826521204236</v>
      </c>
      <c r="X390" s="340">
        <v>0.23671507318728779</v>
      </c>
      <c r="Y390" s="340">
        <v>1.7950534017695681</v>
      </c>
      <c r="Z390" s="340">
        <v>0.25640973620821739</v>
      </c>
      <c r="AA390" s="340">
        <v>1.4575160656343578</v>
      </c>
      <c r="AB390" s="340">
        <v>7.6321849313561105E-2</v>
      </c>
      <c r="AC390" s="344">
        <v>1.4602890455596764</v>
      </c>
      <c r="AD390" s="482">
        <v>0</v>
      </c>
      <c r="AE390" s="341" t="s">
        <v>2416</v>
      </c>
      <c r="AF390" s="341" t="s">
        <v>2106</v>
      </c>
      <c r="AG390" s="345" t="s">
        <v>1427</v>
      </c>
      <c r="AH390" s="345" t="s">
        <v>2110</v>
      </c>
      <c r="AI390" s="345">
        <v>5000</v>
      </c>
      <c r="AJ390" s="345">
        <v>1000</v>
      </c>
      <c r="AK390" s="345">
        <v>5000</v>
      </c>
      <c r="AL390" s="340">
        <v>0.02</v>
      </c>
      <c r="AM390" s="340">
        <v>0.2</v>
      </c>
      <c r="AN390" s="340" t="s">
        <v>34</v>
      </c>
      <c r="AO390" s="338" t="s">
        <v>1323</v>
      </c>
      <c r="AP390" s="341" t="s">
        <v>13</v>
      </c>
      <c r="AQ390" s="347" t="s">
        <v>668</v>
      </c>
      <c r="AR390" s="340">
        <v>2.666E-3</v>
      </c>
      <c r="AS390" s="340">
        <v>2.666E-3</v>
      </c>
      <c r="AT390" s="340"/>
      <c r="AW390" s="597"/>
      <c r="AX390" s="597"/>
      <c r="AY390" s="598"/>
      <c r="AZ390" s="598"/>
      <c r="BA390" s="598"/>
      <c r="BB390" s="598"/>
      <c r="BC390" s="598"/>
      <c r="BD390" s="598"/>
      <c r="BE390" s="598"/>
      <c r="BF390" s="598"/>
      <c r="BG390" s="599"/>
      <c r="BH390" s="599"/>
      <c r="BI390" s="600"/>
      <c r="BJ390" s="600"/>
      <c r="BK390" s="600"/>
      <c r="BL390" s="210"/>
      <c r="BM390" s="599"/>
      <c r="BN390" s="599"/>
      <c r="BO390" s="599"/>
      <c r="BP390" s="599"/>
      <c r="BQ390" s="599"/>
      <c r="BR390" s="599"/>
      <c r="BS390" s="599"/>
      <c r="BT390" s="599"/>
      <c r="BU390" s="599"/>
      <c r="BV390" s="601"/>
      <c r="BW390" s="598"/>
    </row>
    <row r="391" spans="2:75" ht="15.75" customHeight="1">
      <c r="B391" s="334" t="s">
        <v>329</v>
      </c>
      <c r="C391" s="335">
        <v>24140265000153</v>
      </c>
      <c r="D391" s="336" t="s">
        <v>13</v>
      </c>
      <c r="E391" s="336" t="s">
        <v>616</v>
      </c>
      <c r="F391" s="336" t="s">
        <v>610</v>
      </c>
      <c r="G391" s="337" t="s">
        <v>34</v>
      </c>
      <c r="H391" s="337" t="s">
        <v>1336</v>
      </c>
      <c r="I391" s="337" t="s">
        <v>34</v>
      </c>
      <c r="J391" s="337"/>
      <c r="K391" s="338" t="s">
        <v>48</v>
      </c>
      <c r="L391" s="339"/>
      <c r="M391" s="339" t="s">
        <v>34</v>
      </c>
      <c r="N391" s="338">
        <v>418803</v>
      </c>
      <c r="O391" s="338" t="s">
        <v>1320</v>
      </c>
      <c r="P391" s="342">
        <v>42528</v>
      </c>
      <c r="Q391" s="343">
        <v>136220835.22</v>
      </c>
      <c r="R391" s="343">
        <v>193615616.95527789</v>
      </c>
      <c r="S391" s="338">
        <v>4</v>
      </c>
      <c r="T391" s="340">
        <v>3.3693634583066068E-2</v>
      </c>
      <c r="U391" s="340">
        <v>0.43556419062498647</v>
      </c>
      <c r="V391" s="340">
        <v>5.230326101969518E-2</v>
      </c>
      <c r="W391" s="340">
        <v>0.51274684625282552</v>
      </c>
      <c r="X391" s="340">
        <v>7.6119581016614202E-2</v>
      </c>
      <c r="Y391" s="340">
        <v>0.57722861077393106</v>
      </c>
      <c r="Z391" s="340">
        <v>0.16688403753486769</v>
      </c>
      <c r="AA391" s="340">
        <v>0.9486229711943428</v>
      </c>
      <c r="AB391" s="340">
        <v>4.4216449300098992E-2</v>
      </c>
      <c r="AC391" s="344">
        <v>-1.0220803511706851</v>
      </c>
      <c r="AD391" s="482">
        <v>28078762000120</v>
      </c>
      <c r="AE391" s="341" t="s">
        <v>2353</v>
      </c>
      <c r="AF391" s="341" t="s">
        <v>2106</v>
      </c>
      <c r="AG391" s="345" t="s">
        <v>1427</v>
      </c>
      <c r="AH391" s="345" t="s">
        <v>2110</v>
      </c>
      <c r="AI391" s="345">
        <v>500</v>
      </c>
      <c r="AJ391" s="345">
        <v>100</v>
      </c>
      <c r="AK391" s="345">
        <v>500</v>
      </c>
      <c r="AL391" s="340">
        <v>1.3999999999999999E-2</v>
      </c>
      <c r="AM391" s="340">
        <v>0.2</v>
      </c>
      <c r="AN391" s="340" t="s">
        <v>34</v>
      </c>
      <c r="AO391" s="338" t="s">
        <v>1323</v>
      </c>
      <c r="AP391" s="341" t="s">
        <v>13</v>
      </c>
      <c r="AQ391" s="347" t="s">
        <v>664</v>
      </c>
      <c r="AR391" s="340">
        <v>4.6666666666666662E-3</v>
      </c>
      <c r="AS391" s="340">
        <v>4.6666666666666662E-3</v>
      </c>
      <c r="AT391" s="340"/>
      <c r="AW391" s="597"/>
      <c r="AX391" s="597"/>
      <c r="AY391" s="598"/>
      <c r="AZ391" s="598"/>
      <c r="BA391" s="598"/>
      <c r="BB391" s="598"/>
      <c r="BC391" s="598"/>
      <c r="BD391" s="598"/>
      <c r="BE391" s="598"/>
      <c r="BF391" s="598"/>
      <c r="BG391" s="599"/>
      <c r="BH391" s="599"/>
      <c r="BI391" s="600"/>
      <c r="BJ391" s="600"/>
      <c r="BK391" s="600"/>
      <c r="BL391" s="210"/>
      <c r="BM391" s="599"/>
      <c r="BN391" s="599"/>
      <c r="BO391" s="599"/>
      <c r="BP391" s="599"/>
      <c r="BQ391" s="599"/>
      <c r="BR391" s="599"/>
      <c r="BS391" s="599"/>
      <c r="BT391" s="599"/>
      <c r="BU391" s="599"/>
      <c r="BV391" s="601"/>
      <c r="BW391" s="598"/>
    </row>
    <row r="392" spans="2:75" ht="15.75" customHeight="1">
      <c r="B392" s="334" t="s">
        <v>330</v>
      </c>
      <c r="C392" s="335">
        <v>26344639000188</v>
      </c>
      <c r="D392" s="336" t="s">
        <v>13</v>
      </c>
      <c r="E392" s="336" t="s">
        <v>616</v>
      </c>
      <c r="F392" s="336" t="s">
        <v>610</v>
      </c>
      <c r="G392" s="337" t="s">
        <v>34</v>
      </c>
      <c r="H392" s="337" t="s">
        <v>1336</v>
      </c>
      <c r="I392" s="337" t="s">
        <v>34</v>
      </c>
      <c r="J392" s="337"/>
      <c r="K392" s="338" t="s">
        <v>48</v>
      </c>
      <c r="L392" s="339"/>
      <c r="M392" s="339" t="s">
        <v>1411</v>
      </c>
      <c r="N392" s="338">
        <v>438448</v>
      </c>
      <c r="O392" s="338" t="s">
        <v>1323</v>
      </c>
      <c r="P392" s="342">
        <v>42850</v>
      </c>
      <c r="Q392" s="343">
        <v>15702086.9</v>
      </c>
      <c r="R392" s="343">
        <v>31711854.220674604</v>
      </c>
      <c r="S392" s="338">
        <v>4</v>
      </c>
      <c r="T392" s="340">
        <v>3.6538443582393665E-2</v>
      </c>
      <c r="U392" s="340">
        <v>0.47233959181300661</v>
      </c>
      <c r="V392" s="340">
        <v>5.688335343851314E-2</v>
      </c>
      <c r="W392" s="340">
        <v>0.55764706657390772</v>
      </c>
      <c r="X392" s="340">
        <v>8.5651636298475831E-2</v>
      </c>
      <c r="Y392" s="340">
        <v>0.64951191757469195</v>
      </c>
      <c r="Z392" s="340">
        <v>0.18183467192960556</v>
      </c>
      <c r="AA392" s="340">
        <v>1.0336072239142196</v>
      </c>
      <c r="AB392" s="340">
        <v>4.471983124588684E-2</v>
      </c>
      <c r="AC392" s="344">
        <v>-0.91294214787979044</v>
      </c>
      <c r="AD392" s="482">
        <v>28078762000120</v>
      </c>
      <c r="AE392" s="341" t="s">
        <v>2353</v>
      </c>
      <c r="AF392" s="341" t="s">
        <v>2106</v>
      </c>
      <c r="AG392" s="345" t="s">
        <v>1427</v>
      </c>
      <c r="AH392" s="345" t="s">
        <v>2110</v>
      </c>
      <c r="AI392" s="345">
        <v>50000</v>
      </c>
      <c r="AJ392" s="345">
        <v>10000</v>
      </c>
      <c r="AK392" s="345">
        <v>50000</v>
      </c>
      <c r="AL392" s="340">
        <v>9.0000000000000011E-3</v>
      </c>
      <c r="AM392" s="340">
        <v>0.2</v>
      </c>
      <c r="AN392" s="340" t="s">
        <v>34</v>
      </c>
      <c r="AO392" s="338" t="s">
        <v>1323</v>
      </c>
      <c r="AP392" s="341" t="s">
        <v>13</v>
      </c>
      <c r="AQ392" s="347" t="s">
        <v>664</v>
      </c>
      <c r="AR392" s="340" t="s">
        <v>34</v>
      </c>
      <c r="AS392" s="340" t="s">
        <v>34</v>
      </c>
      <c r="AT392" s="340"/>
      <c r="AW392" s="597"/>
      <c r="AX392" s="597"/>
      <c r="AY392" s="598"/>
      <c r="AZ392" s="598"/>
      <c r="BA392" s="598"/>
      <c r="BB392" s="599"/>
      <c r="BC392" s="598"/>
      <c r="BD392" s="598"/>
      <c r="BE392" s="598"/>
      <c r="BF392" s="598"/>
      <c r="BG392" s="599"/>
      <c r="BH392" s="599"/>
      <c r="BI392" s="600"/>
      <c r="BJ392" s="600"/>
      <c r="BK392" s="600"/>
      <c r="BL392" s="599"/>
      <c r="BM392" s="599"/>
      <c r="BN392" s="599"/>
      <c r="BO392" s="599"/>
      <c r="BP392" s="599"/>
      <c r="BQ392" s="599"/>
      <c r="BR392" s="599"/>
      <c r="BS392" s="599"/>
      <c r="BT392" s="602"/>
      <c r="BU392" s="603"/>
      <c r="BV392" s="601"/>
      <c r="BW392" s="604"/>
    </row>
    <row r="393" spans="2:75" ht="15.75" customHeight="1">
      <c r="B393" s="334" t="s">
        <v>722</v>
      </c>
      <c r="C393" s="335">
        <v>36318507000135</v>
      </c>
      <c r="D393" s="336" t="s">
        <v>14</v>
      </c>
      <c r="E393" s="336" t="s">
        <v>607</v>
      </c>
      <c r="F393" s="336" t="s">
        <v>672</v>
      </c>
      <c r="G393" s="337"/>
      <c r="H393" s="337" t="s">
        <v>34</v>
      </c>
      <c r="I393" s="337" t="s">
        <v>34</v>
      </c>
      <c r="J393" s="337" t="s">
        <v>612</v>
      </c>
      <c r="K393" s="338" t="s">
        <v>723</v>
      </c>
      <c r="L393" s="339"/>
      <c r="M393" s="339" t="s">
        <v>1411</v>
      </c>
      <c r="N393" s="338">
        <v>569062</v>
      </c>
      <c r="O393" s="338" t="s">
        <v>1320</v>
      </c>
      <c r="P393" s="342">
        <v>44200</v>
      </c>
      <c r="Q393" s="343">
        <v>10924061.109999999</v>
      </c>
      <c r="R393" s="343">
        <v>18558380.661468245</v>
      </c>
      <c r="S393" s="338">
        <v>4</v>
      </c>
      <c r="T393" s="340">
        <v>-0.28744427051262655</v>
      </c>
      <c r="U393" s="340">
        <v>-3.7158481886826711</v>
      </c>
      <c r="V393" s="340">
        <v>-0.21514534323539525</v>
      </c>
      <c r="W393" s="340">
        <v>-2.109143752784183</v>
      </c>
      <c r="X393" s="340" t="s">
        <v>1414</v>
      </c>
      <c r="Y393" s="340" t="s">
        <v>1414</v>
      </c>
      <c r="Z393" s="340" t="s">
        <v>1414</v>
      </c>
      <c r="AA393" s="340" t="s">
        <v>1414</v>
      </c>
      <c r="AB393" s="340">
        <v>0.22893987308735067</v>
      </c>
      <c r="AC393" s="344">
        <v>-1.36789519565226</v>
      </c>
      <c r="AD393" s="482">
        <v>38032334000110</v>
      </c>
      <c r="AE393" s="341" t="s">
        <v>2123</v>
      </c>
      <c r="AF393" s="341" t="s">
        <v>2115</v>
      </c>
      <c r="AG393" s="345" t="s">
        <v>1428</v>
      </c>
      <c r="AH393" s="345" t="s">
        <v>2107</v>
      </c>
      <c r="AI393" s="345">
        <v>0</v>
      </c>
      <c r="AJ393" s="345">
        <v>0</v>
      </c>
      <c r="AK393" s="345">
        <v>0</v>
      </c>
      <c r="AL393" s="608">
        <v>5.5000000000000005E-3</v>
      </c>
      <c r="AM393" s="608" t="s">
        <v>34</v>
      </c>
      <c r="AN393" s="340" t="s">
        <v>34</v>
      </c>
      <c r="AO393" s="338" t="s">
        <v>1323</v>
      </c>
      <c r="AP393" s="341" t="s">
        <v>716</v>
      </c>
      <c r="AQ393" s="347" t="s">
        <v>687</v>
      </c>
      <c r="AR393" s="340">
        <v>3.6666666666666662E-3</v>
      </c>
      <c r="AS393" s="340">
        <v>3.6666666666666662E-3</v>
      </c>
      <c r="AT393" s="340"/>
      <c r="AW393" s="597"/>
      <c r="AX393" s="597"/>
      <c r="AY393" s="598"/>
      <c r="AZ393" s="598"/>
      <c r="BA393" s="598"/>
      <c r="BB393" s="599"/>
      <c r="BC393" s="598"/>
      <c r="BD393" s="598"/>
      <c r="BE393" s="598"/>
      <c r="BF393" s="598"/>
      <c r="BG393" s="599"/>
      <c r="BH393" s="599"/>
      <c r="BI393" s="600"/>
      <c r="BJ393" s="600"/>
      <c r="BK393" s="600"/>
      <c r="BL393" s="599"/>
      <c r="BM393" s="599"/>
      <c r="BN393" s="599"/>
      <c r="BO393" s="599"/>
      <c r="BP393" s="599"/>
      <c r="BQ393" s="599"/>
      <c r="BR393" s="599"/>
      <c r="BS393" s="599"/>
      <c r="BT393" s="602"/>
      <c r="BU393" s="603"/>
      <c r="BV393" s="601"/>
      <c r="BW393" s="604"/>
    </row>
    <row r="394" spans="2:75" ht="15.75" customHeight="1">
      <c r="B394" s="334" t="s">
        <v>1080</v>
      </c>
      <c r="C394" s="335">
        <v>19620324000150</v>
      </c>
      <c r="D394" s="336" t="s">
        <v>11</v>
      </c>
      <c r="E394" s="336" t="s">
        <v>621</v>
      </c>
      <c r="F394" s="336" t="s">
        <v>672</v>
      </c>
      <c r="G394" s="337" t="s">
        <v>738</v>
      </c>
      <c r="H394" s="337" t="s">
        <v>34</v>
      </c>
      <c r="I394" s="337"/>
      <c r="J394" s="337" t="s">
        <v>608</v>
      </c>
      <c r="K394" s="338" t="s">
        <v>48</v>
      </c>
      <c r="L394" s="339"/>
      <c r="M394" s="339" t="s">
        <v>34</v>
      </c>
      <c r="N394" s="338">
        <v>379018</v>
      </c>
      <c r="O394" s="338" t="s">
        <v>1320</v>
      </c>
      <c r="P394" s="342">
        <v>41716</v>
      </c>
      <c r="Q394" s="343">
        <v>47229547.789999999</v>
      </c>
      <c r="R394" s="343">
        <v>77636211.290674552</v>
      </c>
      <c r="S394" s="338">
        <v>4</v>
      </c>
      <c r="T394" s="340">
        <v>6.8188457600881325E-2</v>
      </c>
      <c r="U394" s="340">
        <v>0.88148550052303054</v>
      </c>
      <c r="V394" s="340">
        <v>9.6582696578902727E-2</v>
      </c>
      <c r="W394" s="340">
        <v>0.9468333734444947</v>
      </c>
      <c r="X394" s="340">
        <v>0.13638424269946414</v>
      </c>
      <c r="Y394" s="340">
        <v>1.034226488026563</v>
      </c>
      <c r="Z394" s="340">
        <v>0.26826920331937298</v>
      </c>
      <c r="AA394" s="340">
        <v>1.5249291213942022</v>
      </c>
      <c r="AB394" s="340">
        <v>4.2601565981920157E-2</v>
      </c>
      <c r="AC394" s="344">
        <v>-9.4691954752388341E-2</v>
      </c>
      <c r="AD394" s="482">
        <v>0</v>
      </c>
      <c r="AE394" s="341" t="s">
        <v>2308</v>
      </c>
      <c r="AF394" s="341" t="s">
        <v>2106</v>
      </c>
      <c r="AG394" s="345" t="s">
        <v>1427</v>
      </c>
      <c r="AH394" s="345" t="s">
        <v>2107</v>
      </c>
      <c r="AI394" s="345">
        <v>5000</v>
      </c>
      <c r="AJ394" s="345">
        <v>0</v>
      </c>
      <c r="AK394" s="345">
        <v>0</v>
      </c>
      <c r="AL394" s="340">
        <v>6.9999999999999993E-3</v>
      </c>
      <c r="AM394" s="340">
        <v>0.2</v>
      </c>
      <c r="AN394" s="340" t="s">
        <v>636</v>
      </c>
      <c r="AO394" s="338" t="s">
        <v>1320</v>
      </c>
      <c r="AP394" s="341" t="s">
        <v>11</v>
      </c>
      <c r="AQ394" s="347" t="s">
        <v>676</v>
      </c>
      <c r="AR394" s="340">
        <v>2.3333333333333331E-3</v>
      </c>
      <c r="AS394" s="340">
        <v>2.3333333333333331E-3</v>
      </c>
      <c r="AT394" s="340"/>
      <c r="AW394" s="597"/>
      <c r="AX394" s="597"/>
      <c r="AY394" s="598"/>
      <c r="AZ394" s="598"/>
      <c r="BA394" s="598"/>
      <c r="BB394" s="599"/>
      <c r="BC394" s="598"/>
      <c r="BD394" s="598"/>
      <c r="BE394" s="598"/>
      <c r="BF394" s="598"/>
      <c r="BG394" s="599"/>
      <c r="BH394" s="599"/>
      <c r="BI394" s="600"/>
      <c r="BJ394" s="600"/>
      <c r="BK394" s="600"/>
      <c r="BL394" s="599"/>
      <c r="BM394" s="599"/>
      <c r="BN394" s="599"/>
      <c r="BO394" s="599"/>
      <c r="BP394" s="599"/>
      <c r="BQ394" s="599"/>
      <c r="BR394" s="599"/>
      <c r="BS394" s="599"/>
      <c r="BT394" s="602"/>
      <c r="BU394" s="603"/>
      <c r="BV394" s="601"/>
      <c r="BW394" s="604"/>
    </row>
    <row r="395" spans="2:75" ht="15.75" customHeight="1">
      <c r="B395" s="334" t="s">
        <v>1171</v>
      </c>
      <c r="C395" s="335">
        <v>19436818000180</v>
      </c>
      <c r="D395" s="336" t="s">
        <v>14</v>
      </c>
      <c r="E395" s="336" t="s">
        <v>607</v>
      </c>
      <c r="F395" s="336" t="s">
        <v>860</v>
      </c>
      <c r="G395" s="337"/>
      <c r="H395" s="337" t="s">
        <v>34</v>
      </c>
      <c r="I395" s="337" t="s">
        <v>34</v>
      </c>
      <c r="J395" s="337" t="s">
        <v>611</v>
      </c>
      <c r="K395" s="338"/>
      <c r="L395" s="339"/>
      <c r="M395" s="339" t="s">
        <v>1411</v>
      </c>
      <c r="N395" s="338">
        <v>359130</v>
      </c>
      <c r="O395" s="338" t="s">
        <v>1320</v>
      </c>
      <c r="P395" s="342">
        <v>41670</v>
      </c>
      <c r="Q395" s="343">
        <v>1277029987.1600001</v>
      </c>
      <c r="R395" s="343">
        <v>2649838477.315475</v>
      </c>
      <c r="S395" s="338">
        <v>4</v>
      </c>
      <c r="T395" s="340">
        <v>-0.28082646923804577</v>
      </c>
      <c r="U395" s="340">
        <v>-3.6302985799346592</v>
      </c>
      <c r="V395" s="340">
        <v>-0.19743965258995377</v>
      </c>
      <c r="W395" s="340">
        <v>-1.9355687813161577</v>
      </c>
      <c r="X395" s="340">
        <v>-4.0600863937092169E-2</v>
      </c>
      <c r="Y395" s="340">
        <v>-0.30788372681023912</v>
      </c>
      <c r="Z395" s="340">
        <v>0.45180769042745106</v>
      </c>
      <c r="AA395" s="340">
        <v>2.5682213831397416</v>
      </c>
      <c r="AB395" s="340">
        <v>0.22935586199498431</v>
      </c>
      <c r="AC395" s="344">
        <v>-1.2678594917507495</v>
      </c>
      <c r="AD395" s="482">
        <v>0</v>
      </c>
      <c r="AE395" s="341" t="s">
        <v>2315</v>
      </c>
      <c r="AF395" s="341" t="s">
        <v>2315</v>
      </c>
      <c r="AG395" s="345" t="s">
        <v>1431</v>
      </c>
      <c r="AH395" s="345" t="s">
        <v>2110</v>
      </c>
      <c r="AI395" s="345">
        <v>50000</v>
      </c>
      <c r="AJ395" s="345">
        <v>1000</v>
      </c>
      <c r="AK395" s="345">
        <v>1000</v>
      </c>
      <c r="AL395" s="340">
        <v>1.4999999999999999E-2</v>
      </c>
      <c r="AM395" s="340" t="s">
        <v>34</v>
      </c>
      <c r="AN395" s="340" t="s">
        <v>2119</v>
      </c>
      <c r="AO395" s="338" t="s">
        <v>1323</v>
      </c>
      <c r="AP395" s="341" t="s">
        <v>716</v>
      </c>
      <c r="AQ395" s="347" t="s">
        <v>659</v>
      </c>
      <c r="AR395" s="340">
        <v>2E-3</v>
      </c>
      <c r="AS395" s="340">
        <v>2E-3</v>
      </c>
      <c r="AT395" s="340"/>
      <c r="AW395" s="597"/>
      <c r="AX395" s="597"/>
      <c r="AY395" s="598"/>
      <c r="AZ395" s="598"/>
      <c r="BA395" s="598"/>
      <c r="BB395" s="599"/>
      <c r="BC395" s="598"/>
      <c r="BD395" s="598"/>
      <c r="BE395" s="598"/>
      <c r="BF395" s="598"/>
      <c r="BG395" s="599"/>
      <c r="BH395" s="599"/>
      <c r="BI395" s="600"/>
      <c r="BJ395" s="600"/>
      <c r="BK395" s="600"/>
      <c r="BL395" s="599"/>
      <c r="BM395" s="599"/>
      <c r="BN395" s="599"/>
      <c r="BO395" s="599"/>
      <c r="BP395" s="599"/>
      <c r="BQ395" s="599"/>
      <c r="BR395" s="599"/>
      <c r="BS395" s="599"/>
      <c r="BT395" s="602"/>
      <c r="BU395" s="603"/>
      <c r="BV395" s="601"/>
      <c r="BW395" s="604"/>
    </row>
    <row r="396" spans="2:75" ht="15.75" customHeight="1">
      <c r="B396" s="334" t="s">
        <v>1172</v>
      </c>
      <c r="C396" s="335">
        <v>19436835000117</v>
      </c>
      <c r="D396" s="336" t="s">
        <v>14</v>
      </c>
      <c r="E396" s="336" t="s">
        <v>607</v>
      </c>
      <c r="F396" s="336" t="s">
        <v>860</v>
      </c>
      <c r="G396" s="337"/>
      <c r="H396" s="337" t="s">
        <v>34</v>
      </c>
      <c r="I396" s="337" t="s">
        <v>34</v>
      </c>
      <c r="J396" s="337" t="s">
        <v>611</v>
      </c>
      <c r="K396" s="338"/>
      <c r="L396" s="339"/>
      <c r="M396" s="339" t="s">
        <v>1411</v>
      </c>
      <c r="N396" s="338">
        <v>359149</v>
      </c>
      <c r="O396" s="338" t="s">
        <v>1320</v>
      </c>
      <c r="P396" s="342">
        <v>41670</v>
      </c>
      <c r="Q396" s="343">
        <v>739098509.38999999</v>
      </c>
      <c r="R396" s="343">
        <v>1657396422.6554742</v>
      </c>
      <c r="S396" s="338">
        <v>4</v>
      </c>
      <c r="T396" s="340">
        <v>-0.28547091615770948</v>
      </c>
      <c r="U396" s="340">
        <v>-3.6903382517746555</v>
      </c>
      <c r="V396" s="340">
        <v>-0.20534785767952102</v>
      </c>
      <c r="W396" s="340">
        <v>-2.0130956341383794</v>
      </c>
      <c r="X396" s="340">
        <v>-5.9878884314048419E-2</v>
      </c>
      <c r="Y396" s="340">
        <v>-0.45407245738448099</v>
      </c>
      <c r="Z396" s="340">
        <v>0.40771547897062232</v>
      </c>
      <c r="AA396" s="340">
        <v>2.3175869590417086</v>
      </c>
      <c r="AB396" s="340">
        <v>0.22891247963794098</v>
      </c>
      <c r="AC396" s="344">
        <v>-1.3139744907119468</v>
      </c>
      <c r="AD396" s="482">
        <v>19436818000180</v>
      </c>
      <c r="AE396" s="341" t="s">
        <v>2315</v>
      </c>
      <c r="AF396" s="341" t="s">
        <v>2315</v>
      </c>
      <c r="AG396" s="345" t="s">
        <v>1431</v>
      </c>
      <c r="AH396" s="345" t="s">
        <v>2110</v>
      </c>
      <c r="AI396" s="345">
        <v>1000</v>
      </c>
      <c r="AJ396" s="345">
        <v>100</v>
      </c>
      <c r="AK396" s="345">
        <v>100</v>
      </c>
      <c r="AL396" s="340">
        <v>0.01</v>
      </c>
      <c r="AM396" s="340" t="s">
        <v>34</v>
      </c>
      <c r="AN396" s="340" t="s">
        <v>2119</v>
      </c>
      <c r="AO396" s="338" t="s">
        <v>1323</v>
      </c>
      <c r="AP396" s="341" t="s">
        <v>716</v>
      </c>
      <c r="AQ396" s="347" t="s">
        <v>659</v>
      </c>
      <c r="AR396" s="340">
        <v>2.9999999999999996E-3</v>
      </c>
      <c r="AS396" s="340">
        <v>2.9999999999999996E-3</v>
      </c>
      <c r="AT396" s="340"/>
      <c r="AW396" s="597"/>
      <c r="AX396" s="597"/>
      <c r="AY396" s="598"/>
      <c r="AZ396" s="598"/>
      <c r="BA396" s="598"/>
      <c r="BB396" s="599"/>
      <c r="BC396" s="598"/>
      <c r="BD396" s="598"/>
      <c r="BE396" s="598"/>
      <c r="BF396" s="598"/>
      <c r="BG396" s="599"/>
      <c r="BH396" s="599"/>
      <c r="BI396" s="600"/>
      <c r="BJ396" s="600"/>
      <c r="BK396" s="600"/>
      <c r="BL396" s="599"/>
      <c r="BM396" s="599"/>
      <c r="BN396" s="599"/>
      <c r="BO396" s="599"/>
      <c r="BP396" s="599"/>
      <c r="BQ396" s="599"/>
      <c r="BR396" s="599"/>
      <c r="BS396" s="599"/>
      <c r="BT396" s="602"/>
      <c r="BU396" s="603"/>
      <c r="BV396" s="601"/>
      <c r="BW396" s="604"/>
    </row>
    <row r="397" spans="2:75" ht="15.75" customHeight="1">
      <c r="B397" s="334" t="s">
        <v>61</v>
      </c>
      <c r="C397" s="335">
        <v>9599346000122</v>
      </c>
      <c r="D397" s="336" t="s">
        <v>14</v>
      </c>
      <c r="E397" s="336" t="s">
        <v>607</v>
      </c>
      <c r="F397" s="336"/>
      <c r="G397" s="337"/>
      <c r="H397" s="337" t="s">
        <v>34</v>
      </c>
      <c r="I397" s="337" t="s">
        <v>34</v>
      </c>
      <c r="J397" s="337" t="s">
        <v>608</v>
      </c>
      <c r="K397" s="338" t="s">
        <v>48</v>
      </c>
      <c r="L397" s="339"/>
      <c r="M397" s="339" t="s">
        <v>1411</v>
      </c>
      <c r="N397" s="338">
        <v>213705</v>
      </c>
      <c r="O397" s="338" t="s">
        <v>1320</v>
      </c>
      <c r="P397" s="342">
        <v>39629</v>
      </c>
      <c r="Q397" s="343">
        <v>197356987.77000001</v>
      </c>
      <c r="R397" s="343">
        <v>217644640.14107138</v>
      </c>
      <c r="S397" s="338">
        <v>4</v>
      </c>
      <c r="T397" s="340">
        <v>7.9195086974791717E-2</v>
      </c>
      <c r="U397" s="340">
        <v>1.0237703467285486</v>
      </c>
      <c r="V397" s="340">
        <v>-1.4266389219254716E-2</v>
      </c>
      <c r="W397" s="340">
        <v>-0.13985831737783291</v>
      </c>
      <c r="X397" s="340">
        <v>0.18828697723049315</v>
      </c>
      <c r="Y397" s="340">
        <v>1.4278143526546521</v>
      </c>
      <c r="Z397" s="340">
        <v>0.18282984477085007</v>
      </c>
      <c r="AA397" s="340">
        <v>1.0392641089672074</v>
      </c>
      <c r="AB397" s="340">
        <v>0.17089280801770934</v>
      </c>
      <c r="AC397" s="344">
        <v>-0.56731288329794505</v>
      </c>
      <c r="AD397" s="482">
        <v>0</v>
      </c>
      <c r="AE397" s="341" t="s">
        <v>2111</v>
      </c>
      <c r="AF397" s="341" t="s">
        <v>2112</v>
      </c>
      <c r="AG397" s="345" t="s">
        <v>719</v>
      </c>
      <c r="AH397" s="345" t="s">
        <v>2110</v>
      </c>
      <c r="AI397" s="345">
        <v>500</v>
      </c>
      <c r="AJ397" s="345">
        <v>100</v>
      </c>
      <c r="AK397" s="345">
        <v>500</v>
      </c>
      <c r="AL397" s="608">
        <v>0.02</v>
      </c>
      <c r="AM397" s="608">
        <v>0.2</v>
      </c>
      <c r="AN397" s="340" t="s">
        <v>666</v>
      </c>
      <c r="AO397" s="338" t="s">
        <v>1323</v>
      </c>
      <c r="AP397" s="341" t="s">
        <v>716</v>
      </c>
      <c r="AQ397" s="347" t="s">
        <v>667</v>
      </c>
      <c r="AR397" s="340">
        <v>3.3333333333333331E-3</v>
      </c>
      <c r="AS397" s="340">
        <v>3.3333333333333331E-3</v>
      </c>
      <c r="AT397" s="340"/>
      <c r="AW397" s="597"/>
      <c r="AX397" s="597"/>
      <c r="AY397" s="598"/>
      <c r="AZ397" s="598"/>
      <c r="BA397" s="598"/>
      <c r="BB397" s="599"/>
      <c r="BC397" s="598"/>
      <c r="BD397" s="598"/>
      <c r="BE397" s="598"/>
      <c r="BF397" s="598"/>
      <c r="BG397" s="599"/>
      <c r="BH397" s="599"/>
      <c r="BI397" s="600"/>
      <c r="BJ397" s="600"/>
      <c r="BK397" s="600"/>
      <c r="BL397" s="599"/>
      <c r="BM397" s="599"/>
      <c r="BN397" s="599"/>
      <c r="BO397" s="599"/>
      <c r="BP397" s="599"/>
      <c r="BQ397" s="599"/>
      <c r="BR397" s="599"/>
      <c r="BS397" s="599"/>
      <c r="BT397" s="602"/>
      <c r="BU397" s="603"/>
      <c r="BV397" s="601"/>
      <c r="BW397" s="604"/>
    </row>
    <row r="398" spans="2:75" ht="15.75" customHeight="1">
      <c r="B398" s="334" t="s">
        <v>797</v>
      </c>
      <c r="C398" s="335">
        <v>43617048000156</v>
      </c>
      <c r="D398" s="336" t="s">
        <v>14</v>
      </c>
      <c r="E398" s="336" t="s">
        <v>607</v>
      </c>
      <c r="F398" s="336"/>
      <c r="G398" s="337"/>
      <c r="H398" s="337" t="s">
        <v>34</v>
      </c>
      <c r="I398" s="337" t="s">
        <v>34</v>
      </c>
      <c r="J398" s="337" t="s">
        <v>608</v>
      </c>
      <c r="K398" s="338" t="s">
        <v>48</v>
      </c>
      <c r="L398" s="339"/>
      <c r="M398" s="339" t="s">
        <v>1411</v>
      </c>
      <c r="N398" s="338">
        <v>621285</v>
      </c>
      <c r="O398" s="338" t="s">
        <v>1320</v>
      </c>
      <c r="P398" s="342">
        <v>44498</v>
      </c>
      <c r="Q398" s="343">
        <v>5010839.71</v>
      </c>
      <c r="R398" s="343" t="s">
        <v>1414</v>
      </c>
      <c r="S398" s="338">
        <v>4</v>
      </c>
      <c r="T398" s="340">
        <v>2.3880516396122653E-2</v>
      </c>
      <c r="U398" s="340">
        <v>0.30870809648453673</v>
      </c>
      <c r="V398" s="340" t="s">
        <v>1414</v>
      </c>
      <c r="W398" s="340" t="s">
        <v>1414</v>
      </c>
      <c r="X398" s="340" t="s">
        <v>1414</v>
      </c>
      <c r="Y398" s="340" t="s">
        <v>1414</v>
      </c>
      <c r="Z398" s="340" t="s">
        <v>1414</v>
      </c>
      <c r="AA398" s="340" t="s">
        <v>1414</v>
      </c>
      <c r="AB398" s="340" t="s">
        <v>1414</v>
      </c>
      <c r="AC398" s="344" t="s">
        <v>1414</v>
      </c>
      <c r="AD398" s="482">
        <v>40054367000102</v>
      </c>
      <c r="AE398" s="341" t="s">
        <v>2166</v>
      </c>
      <c r="AF398" s="341" t="s">
        <v>2166</v>
      </c>
      <c r="AG398" s="345" t="s">
        <v>1430</v>
      </c>
      <c r="AH398" s="345" t="s">
        <v>2110</v>
      </c>
      <c r="AI398" s="345">
        <v>200</v>
      </c>
      <c r="AJ398" s="345">
        <v>200</v>
      </c>
      <c r="AK398" s="345">
        <v>200</v>
      </c>
      <c r="AL398" s="340">
        <v>0.01</v>
      </c>
      <c r="AM398" s="340">
        <v>0.2</v>
      </c>
      <c r="AN398" s="340" t="s">
        <v>2119</v>
      </c>
      <c r="AO398" s="338" t="s">
        <v>1323</v>
      </c>
      <c r="AP398" s="341" t="s">
        <v>716</v>
      </c>
      <c r="AQ398" s="347" t="s">
        <v>659</v>
      </c>
      <c r="AR398" s="340">
        <v>3.3333333333333331E-3</v>
      </c>
      <c r="AS398" s="340">
        <v>3.3333333333333331E-3</v>
      </c>
      <c r="AT398" s="340"/>
      <c r="AW398" s="597"/>
      <c r="AX398" s="597"/>
      <c r="AY398" s="598"/>
      <c r="AZ398" s="598"/>
      <c r="BA398" s="598"/>
      <c r="BB398" s="599"/>
      <c r="BC398" s="598"/>
      <c r="BD398" s="598"/>
      <c r="BE398" s="598"/>
      <c r="BF398" s="598"/>
      <c r="BG398" s="599"/>
      <c r="BH398" s="599"/>
      <c r="BI398" s="600"/>
      <c r="BJ398" s="600"/>
      <c r="BK398" s="600"/>
      <c r="BL398" s="599"/>
      <c r="BM398" s="599"/>
      <c r="BN398" s="599"/>
      <c r="BO398" s="599"/>
      <c r="BP398" s="599"/>
      <c r="BQ398" s="599"/>
      <c r="BR398" s="599"/>
      <c r="BS398" s="599"/>
      <c r="BT398" s="602"/>
      <c r="BU398" s="603"/>
      <c r="BV398" s="601"/>
      <c r="BW398" s="604"/>
    </row>
    <row r="399" spans="2:75" ht="15.75" customHeight="1">
      <c r="B399" s="334" t="s">
        <v>478</v>
      </c>
      <c r="C399" s="335">
        <v>74326471000120</v>
      </c>
      <c r="D399" s="336" t="s">
        <v>11</v>
      </c>
      <c r="E399" s="336" t="s">
        <v>661</v>
      </c>
      <c r="F399" s="336"/>
      <c r="G399" s="337"/>
      <c r="H399" s="337" t="s">
        <v>34</v>
      </c>
      <c r="I399" s="337" t="s">
        <v>34</v>
      </c>
      <c r="J399" s="337" t="s">
        <v>611</v>
      </c>
      <c r="K399" s="338" t="s">
        <v>48</v>
      </c>
      <c r="L399" s="339"/>
      <c r="M399" s="339" t="s">
        <v>1411</v>
      </c>
      <c r="N399" s="338">
        <v>14761</v>
      </c>
      <c r="O399" s="338" t="s">
        <v>1320</v>
      </c>
      <c r="P399" s="342">
        <v>34611</v>
      </c>
      <c r="Q399" s="343">
        <v>14818223.59</v>
      </c>
      <c r="R399" s="343">
        <v>24609498.371388879</v>
      </c>
      <c r="S399" s="338">
        <v>4</v>
      </c>
      <c r="T399" s="340">
        <v>-0.1473521213438046</v>
      </c>
      <c r="U399" s="340">
        <v>-1.9048496329999864</v>
      </c>
      <c r="V399" s="340">
        <v>-9.5815147411615231E-2</v>
      </c>
      <c r="W399" s="340">
        <v>-0.9393088251238374</v>
      </c>
      <c r="X399" s="340">
        <v>-0.12949243023772061</v>
      </c>
      <c r="Y399" s="340">
        <v>-0.98196462215872016</v>
      </c>
      <c r="Z399" s="340">
        <v>0.19554848258388646</v>
      </c>
      <c r="AA399" s="340">
        <v>1.1115609695295994</v>
      </c>
      <c r="AB399" s="340">
        <v>0.13883333428519498</v>
      </c>
      <c r="AC399" s="344">
        <v>-1.3560542348094724</v>
      </c>
      <c r="AD399" s="482">
        <v>0</v>
      </c>
      <c r="AE399" s="341" t="s">
        <v>2176</v>
      </c>
      <c r="AF399" s="341" t="s">
        <v>719</v>
      </c>
      <c r="AG399" s="345" t="s">
        <v>719</v>
      </c>
      <c r="AH399" s="345" t="s">
        <v>2110</v>
      </c>
      <c r="AI399" s="345">
        <v>100</v>
      </c>
      <c r="AJ399" s="345">
        <v>100</v>
      </c>
      <c r="AK399" s="345">
        <v>100</v>
      </c>
      <c r="AL399" s="340">
        <v>5.0000000000000001E-3</v>
      </c>
      <c r="AM399" s="340" t="s">
        <v>34</v>
      </c>
      <c r="AN399" s="340" t="s">
        <v>2119</v>
      </c>
      <c r="AO399" s="338" t="s">
        <v>1323</v>
      </c>
      <c r="AP399" s="341" t="s">
        <v>11</v>
      </c>
      <c r="AQ399" s="347" t="s">
        <v>660</v>
      </c>
      <c r="AR399" s="340">
        <v>1.3333333333333333E-3</v>
      </c>
      <c r="AS399" s="340">
        <v>1.3333333333333333E-3</v>
      </c>
      <c r="AT399" s="340"/>
      <c r="AW399" s="597"/>
      <c r="AX399" s="597"/>
      <c r="AY399" s="598"/>
      <c r="AZ399" s="598"/>
      <c r="BA399" s="598"/>
      <c r="BB399" s="599"/>
      <c r="BC399" s="598"/>
      <c r="BD399" s="598"/>
      <c r="BE399" s="598"/>
      <c r="BF399" s="598"/>
      <c r="BG399" s="599"/>
      <c r="BH399" s="599"/>
      <c r="BI399" s="600"/>
      <c r="BJ399" s="600"/>
      <c r="BK399" s="600"/>
      <c r="BL399" s="599"/>
      <c r="BM399" s="599"/>
      <c r="BN399" s="599"/>
      <c r="BO399" s="599"/>
      <c r="BP399" s="599"/>
      <c r="BQ399" s="599"/>
      <c r="BR399" s="599"/>
      <c r="BS399" s="599"/>
      <c r="BT399" s="602"/>
      <c r="BU399" s="603"/>
      <c r="BV399" s="601"/>
      <c r="BW399" s="604"/>
    </row>
    <row r="400" spans="2:75" ht="15.75" customHeight="1">
      <c r="B400" s="334" t="s">
        <v>579</v>
      </c>
      <c r="C400" s="335">
        <v>37703644000156</v>
      </c>
      <c r="D400" s="336" t="s">
        <v>14</v>
      </c>
      <c r="E400" s="336" t="s">
        <v>607</v>
      </c>
      <c r="F400" s="336"/>
      <c r="G400" s="337"/>
      <c r="H400" s="337" t="s">
        <v>34</v>
      </c>
      <c r="I400" s="337" t="s">
        <v>34</v>
      </c>
      <c r="J400" s="337" t="s">
        <v>611</v>
      </c>
      <c r="K400" s="338" t="s">
        <v>49</v>
      </c>
      <c r="L400" s="339"/>
      <c r="M400" s="339" t="s">
        <v>1411</v>
      </c>
      <c r="N400" s="338">
        <v>557821</v>
      </c>
      <c r="O400" s="338" t="s">
        <v>1320</v>
      </c>
      <c r="P400" s="342">
        <v>44133</v>
      </c>
      <c r="Q400" s="343">
        <v>29130486.140000001</v>
      </c>
      <c r="R400" s="343">
        <v>109762567.85055558</v>
      </c>
      <c r="S400" s="338">
        <v>4</v>
      </c>
      <c r="T400" s="340">
        <v>-0.27404401744539408</v>
      </c>
      <c r="U400" s="340">
        <v>-3.5426205018028316</v>
      </c>
      <c r="V400" s="340">
        <v>-0.19911956983717594</v>
      </c>
      <c r="W400" s="340">
        <v>-1.952037587537524</v>
      </c>
      <c r="X400" s="340" t="s">
        <v>1414</v>
      </c>
      <c r="Y400" s="340" t="s">
        <v>1414</v>
      </c>
      <c r="Z400" s="340" t="s">
        <v>1414</v>
      </c>
      <c r="AA400" s="340" t="s">
        <v>1414</v>
      </c>
      <c r="AB400" s="340">
        <v>0.1909022834003295</v>
      </c>
      <c r="AC400" s="344">
        <v>-1.5762518141483379</v>
      </c>
      <c r="AD400" s="482">
        <v>0</v>
      </c>
      <c r="AE400" s="341" t="s">
        <v>2176</v>
      </c>
      <c r="AF400" s="341" t="s">
        <v>719</v>
      </c>
      <c r="AG400" s="345" t="s">
        <v>719</v>
      </c>
      <c r="AH400" s="345" t="s">
        <v>2110</v>
      </c>
      <c r="AI400" s="345">
        <v>1000</v>
      </c>
      <c r="AJ400" s="345">
        <v>500</v>
      </c>
      <c r="AK400" s="345">
        <v>500</v>
      </c>
      <c r="AL400" s="340">
        <v>5.0000000000000001E-3</v>
      </c>
      <c r="AM400" s="340" t="s">
        <v>34</v>
      </c>
      <c r="AN400" s="340" t="s">
        <v>2119</v>
      </c>
      <c r="AO400" s="338" t="s">
        <v>1323</v>
      </c>
      <c r="AP400" s="341" t="s">
        <v>716</v>
      </c>
      <c r="AQ400" s="347" t="s">
        <v>687</v>
      </c>
      <c r="AR400" s="340" t="s">
        <v>34</v>
      </c>
      <c r="AS400" s="340" t="s">
        <v>34</v>
      </c>
      <c r="AT400" s="340"/>
      <c r="AW400" s="597"/>
      <c r="AX400" s="597"/>
      <c r="AY400" s="598"/>
      <c r="AZ400" s="598"/>
      <c r="BA400" s="598"/>
      <c r="BB400" s="599"/>
      <c r="BC400" s="598"/>
      <c r="BD400" s="598"/>
      <c r="BE400" s="598"/>
      <c r="BF400" s="598"/>
      <c r="BG400" s="599"/>
      <c r="BH400" s="599"/>
      <c r="BI400" s="600"/>
      <c r="BJ400" s="600"/>
      <c r="BK400" s="600"/>
      <c r="BL400" s="599"/>
      <c r="BM400" s="599"/>
      <c r="BN400" s="599"/>
      <c r="BO400" s="599"/>
      <c r="BP400" s="599"/>
      <c r="BQ400" s="599"/>
      <c r="BR400" s="599"/>
      <c r="BS400" s="599"/>
      <c r="BT400" s="602"/>
      <c r="BU400" s="603"/>
      <c r="BV400" s="601"/>
      <c r="BW400" s="604"/>
    </row>
    <row r="401" spans="2:75" ht="15.75" customHeight="1">
      <c r="B401" s="334" t="s">
        <v>135</v>
      </c>
      <c r="C401" s="335">
        <v>38389079000167</v>
      </c>
      <c r="D401" s="336" t="s">
        <v>11</v>
      </c>
      <c r="E401" s="336" t="s">
        <v>661</v>
      </c>
      <c r="F401" s="336"/>
      <c r="G401" s="337"/>
      <c r="H401" s="337" t="s">
        <v>34</v>
      </c>
      <c r="I401" s="337" t="s">
        <v>34</v>
      </c>
      <c r="J401" s="337" t="s">
        <v>611</v>
      </c>
      <c r="K401" s="338" t="s">
        <v>49</v>
      </c>
      <c r="L401" s="339"/>
      <c r="M401" s="339" t="s">
        <v>1411</v>
      </c>
      <c r="N401" s="338">
        <v>557471</v>
      </c>
      <c r="O401" s="338" t="s">
        <v>1320</v>
      </c>
      <c r="P401" s="342">
        <v>44133</v>
      </c>
      <c r="Q401" s="343">
        <v>9998851.1099999994</v>
      </c>
      <c r="R401" s="343">
        <v>45393176.890396841</v>
      </c>
      <c r="S401" s="338">
        <v>4</v>
      </c>
      <c r="T401" s="340">
        <v>-0.16632213838632359</v>
      </c>
      <c r="U401" s="340">
        <v>-2.150078745902507</v>
      </c>
      <c r="V401" s="340">
        <v>-0.11738070748299023</v>
      </c>
      <c r="W401" s="340">
        <v>-1.1507234233476373</v>
      </c>
      <c r="X401" s="340" t="s">
        <v>1414</v>
      </c>
      <c r="Y401" s="340" t="s">
        <v>1414</v>
      </c>
      <c r="Z401" s="340" t="s">
        <v>1414</v>
      </c>
      <c r="AA401" s="340" t="s">
        <v>1414</v>
      </c>
      <c r="AB401" s="340">
        <v>0.15506753556688282</v>
      </c>
      <c r="AC401" s="344">
        <v>-1.3543472753168979</v>
      </c>
      <c r="AD401" s="482">
        <v>0</v>
      </c>
      <c r="AE401" s="341" t="s">
        <v>2176</v>
      </c>
      <c r="AF401" s="341" t="s">
        <v>719</v>
      </c>
      <c r="AG401" s="345" t="s">
        <v>719</v>
      </c>
      <c r="AH401" s="345" t="s">
        <v>2110</v>
      </c>
      <c r="AI401" s="345">
        <v>1000</v>
      </c>
      <c r="AJ401" s="345">
        <v>500</v>
      </c>
      <c r="AK401" s="345">
        <v>500</v>
      </c>
      <c r="AL401" s="340">
        <v>5.0000000000000001E-3</v>
      </c>
      <c r="AM401" s="340" t="s">
        <v>34</v>
      </c>
      <c r="AN401" s="340" t="s">
        <v>2119</v>
      </c>
      <c r="AO401" s="338" t="s">
        <v>1323</v>
      </c>
      <c r="AP401" s="341" t="s">
        <v>13</v>
      </c>
      <c r="AQ401" s="347" t="s">
        <v>679</v>
      </c>
      <c r="AR401" s="340" t="s">
        <v>34</v>
      </c>
      <c r="AS401" s="340" t="s">
        <v>34</v>
      </c>
      <c r="AT401" s="340"/>
      <c r="AW401" s="597"/>
      <c r="AX401" s="597"/>
      <c r="AY401" s="598"/>
      <c r="AZ401" s="598"/>
      <c r="BA401" s="598"/>
      <c r="BB401" s="599"/>
      <c r="BC401" s="598"/>
      <c r="BD401" s="598"/>
      <c r="BE401" s="598"/>
      <c r="BF401" s="598"/>
      <c r="BG401" s="599"/>
      <c r="BH401" s="599"/>
      <c r="BI401" s="600"/>
      <c r="BJ401" s="600"/>
      <c r="BK401" s="600"/>
      <c r="BL401" s="210"/>
      <c r="BM401" s="599"/>
      <c r="BN401" s="599"/>
      <c r="BO401" s="599"/>
      <c r="BP401" s="599"/>
      <c r="BQ401" s="599"/>
      <c r="BR401" s="599"/>
      <c r="BS401" s="599"/>
      <c r="BT401" s="602"/>
      <c r="BU401" s="603"/>
      <c r="BV401" s="601"/>
      <c r="BW401" s="604"/>
    </row>
    <row r="402" spans="2:75" ht="15.75" customHeight="1">
      <c r="B402" s="334" t="s">
        <v>850</v>
      </c>
      <c r="C402" s="335">
        <v>39800632000175</v>
      </c>
      <c r="D402" s="336" t="s">
        <v>14</v>
      </c>
      <c r="E402" s="336" t="s">
        <v>607</v>
      </c>
      <c r="F402" s="336"/>
      <c r="G402" s="337"/>
      <c r="H402" s="337" t="s">
        <v>34</v>
      </c>
      <c r="I402" s="337" t="s">
        <v>34</v>
      </c>
      <c r="J402" s="337" t="s">
        <v>611</v>
      </c>
      <c r="K402" s="338"/>
      <c r="L402" s="339"/>
      <c r="M402" s="339" t="s">
        <v>34</v>
      </c>
      <c r="N402" s="338">
        <v>563242</v>
      </c>
      <c r="O402" s="338" t="s">
        <v>1320</v>
      </c>
      <c r="P402" s="342">
        <v>44165</v>
      </c>
      <c r="Q402" s="343">
        <v>28667748.18</v>
      </c>
      <c r="R402" s="343">
        <v>54481852.701904781</v>
      </c>
      <c r="S402" s="338">
        <v>4</v>
      </c>
      <c r="T402" s="340">
        <v>-0.13301518709609206</v>
      </c>
      <c r="U402" s="340">
        <v>-1.7195132856773667</v>
      </c>
      <c r="V402" s="340">
        <v>-0.10684640891760999</v>
      </c>
      <c r="W402" s="340">
        <v>-1.0474520735010104</v>
      </c>
      <c r="X402" s="340" t="s">
        <v>1414</v>
      </c>
      <c r="Y402" s="340" t="s">
        <v>1414</v>
      </c>
      <c r="Z402" s="340" t="s">
        <v>1414</v>
      </c>
      <c r="AA402" s="340" t="s">
        <v>1414</v>
      </c>
      <c r="AB402" s="340">
        <v>0.19856623500177184</v>
      </c>
      <c r="AC402" s="344">
        <v>-0.95905829516029484</v>
      </c>
      <c r="AD402" s="482">
        <v>0</v>
      </c>
      <c r="AE402" s="341" t="s">
        <v>2120</v>
      </c>
      <c r="AF402" s="341" t="s">
        <v>2106</v>
      </c>
      <c r="AG402" s="345" t="s">
        <v>1427</v>
      </c>
      <c r="AH402" s="345" t="s">
        <v>726</v>
      </c>
      <c r="AI402" s="345">
        <v>1</v>
      </c>
      <c r="AJ402" s="345">
        <v>1</v>
      </c>
      <c r="AK402" s="345">
        <v>1</v>
      </c>
      <c r="AL402" s="340">
        <v>0.01</v>
      </c>
      <c r="AM402" s="340" t="s">
        <v>34</v>
      </c>
      <c r="AN402" s="340" t="s">
        <v>34</v>
      </c>
      <c r="AO402" s="338" t="s">
        <v>1323</v>
      </c>
      <c r="AP402" s="341" t="s">
        <v>716</v>
      </c>
      <c r="AQ402" s="347" t="s">
        <v>659</v>
      </c>
      <c r="AR402" s="340">
        <v>6.6666666666666662E-3</v>
      </c>
      <c r="AS402" s="340">
        <v>6.6666666666666662E-3</v>
      </c>
      <c r="AT402" s="340"/>
      <c r="AW402" s="597"/>
      <c r="AX402" s="597"/>
      <c r="AY402" s="598"/>
      <c r="AZ402" s="598"/>
      <c r="BA402" s="598"/>
      <c r="BB402" s="599"/>
      <c r="BC402" s="598"/>
      <c r="BD402" s="598"/>
      <c r="BE402" s="598"/>
      <c r="BF402" s="598"/>
      <c r="BG402" s="599"/>
      <c r="BH402" s="599"/>
      <c r="BI402" s="600"/>
      <c r="BJ402" s="600"/>
      <c r="BK402" s="600"/>
      <c r="BL402" s="599"/>
      <c r="BM402" s="599"/>
      <c r="BN402" s="599"/>
      <c r="BO402" s="599"/>
      <c r="BP402" s="599"/>
      <c r="BQ402" s="599"/>
      <c r="BR402" s="599"/>
      <c r="BS402" s="599"/>
      <c r="BT402" s="602"/>
      <c r="BU402" s="603"/>
      <c r="BV402" s="601"/>
      <c r="BW402" s="604"/>
    </row>
    <row r="403" spans="2:75" ht="15.75" customHeight="1">
      <c r="B403" s="334" t="s">
        <v>602</v>
      </c>
      <c r="C403" s="335">
        <v>43508596000148</v>
      </c>
      <c r="D403" s="336" t="s">
        <v>14</v>
      </c>
      <c r="E403" s="336" t="s">
        <v>607</v>
      </c>
      <c r="F403" s="336"/>
      <c r="G403" s="337" t="s">
        <v>866</v>
      </c>
      <c r="H403" s="337" t="s">
        <v>34</v>
      </c>
      <c r="I403" s="337" t="s">
        <v>34</v>
      </c>
      <c r="J403" s="337" t="s">
        <v>611</v>
      </c>
      <c r="K403" s="338"/>
      <c r="L403" s="339"/>
      <c r="M403" s="339" t="s">
        <v>1411</v>
      </c>
      <c r="N403" s="338">
        <v>617083</v>
      </c>
      <c r="O403" s="338" t="s">
        <v>1320</v>
      </c>
      <c r="P403" s="342">
        <v>44484</v>
      </c>
      <c r="Q403" s="343">
        <v>3906481.16</v>
      </c>
      <c r="R403" s="343" t="s">
        <v>1414</v>
      </c>
      <c r="S403" s="338">
        <v>4</v>
      </c>
      <c r="T403" s="340">
        <v>-0.25406542629310647</v>
      </c>
      <c r="U403" s="340">
        <v>-3.2843533545284576</v>
      </c>
      <c r="V403" s="340" t="s">
        <v>1414</v>
      </c>
      <c r="W403" s="340" t="s">
        <v>1414</v>
      </c>
      <c r="X403" s="340" t="s">
        <v>1414</v>
      </c>
      <c r="Y403" s="340" t="s">
        <v>1414</v>
      </c>
      <c r="Z403" s="340" t="s">
        <v>1414</v>
      </c>
      <c r="AA403" s="340" t="s">
        <v>1414</v>
      </c>
      <c r="AB403" s="340" t="s">
        <v>1414</v>
      </c>
      <c r="AC403" s="344" t="s">
        <v>1414</v>
      </c>
      <c r="AD403" s="482">
        <v>0</v>
      </c>
      <c r="AE403" s="341" t="s">
        <v>2141</v>
      </c>
      <c r="AF403" s="341" t="s">
        <v>2106</v>
      </c>
      <c r="AG403" s="345" t="s">
        <v>1427</v>
      </c>
      <c r="AH403" s="345" t="s">
        <v>2110</v>
      </c>
      <c r="AI403" s="345">
        <v>0</v>
      </c>
      <c r="AJ403" s="345">
        <v>0</v>
      </c>
      <c r="AK403" s="345">
        <v>0</v>
      </c>
      <c r="AL403" s="340">
        <v>2.5000000000000001E-3</v>
      </c>
      <c r="AM403" s="340" t="s">
        <v>34</v>
      </c>
      <c r="AN403" s="340" t="s">
        <v>2124</v>
      </c>
      <c r="AO403" s="338" t="s">
        <v>1323</v>
      </c>
      <c r="AP403" s="341" t="s">
        <v>13</v>
      </c>
      <c r="AQ403" s="347" t="s">
        <v>671</v>
      </c>
      <c r="AR403" s="340">
        <v>8.3325000000000001E-4</v>
      </c>
      <c r="AS403" s="340">
        <v>8.3325000000000001E-4</v>
      </c>
      <c r="AT403" s="340"/>
      <c r="AW403" s="597"/>
      <c r="AX403" s="597"/>
      <c r="AY403" s="598"/>
      <c r="AZ403" s="598"/>
      <c r="BA403" s="598"/>
      <c r="BB403" s="599"/>
      <c r="BC403" s="598"/>
      <c r="BD403" s="598"/>
      <c r="BE403" s="598"/>
      <c r="BF403" s="598"/>
      <c r="BG403" s="599"/>
      <c r="BH403" s="599"/>
      <c r="BI403" s="600"/>
      <c r="BJ403" s="600"/>
      <c r="BK403" s="600"/>
      <c r="BL403" s="599"/>
      <c r="BM403" s="599"/>
      <c r="BN403" s="599"/>
      <c r="BO403" s="599"/>
      <c r="BP403" s="599"/>
      <c r="BQ403" s="599"/>
      <c r="BR403" s="599"/>
      <c r="BS403" s="599"/>
      <c r="BT403" s="602"/>
      <c r="BU403" s="603"/>
      <c r="BV403" s="601"/>
      <c r="BW403" s="604"/>
    </row>
    <row r="404" spans="2:75" ht="15.75" customHeight="1">
      <c r="B404" s="334" t="s">
        <v>497</v>
      </c>
      <c r="C404" s="335">
        <v>43274439000115</v>
      </c>
      <c r="D404" s="336" t="s">
        <v>14</v>
      </c>
      <c r="E404" s="336" t="s">
        <v>607</v>
      </c>
      <c r="F404" s="336"/>
      <c r="G404" s="337"/>
      <c r="H404" s="337" t="s">
        <v>34</v>
      </c>
      <c r="I404" s="337" t="s">
        <v>34</v>
      </c>
      <c r="J404" s="337" t="s">
        <v>611</v>
      </c>
      <c r="K404" s="338"/>
      <c r="L404" s="339"/>
      <c r="M404" s="339" t="s">
        <v>1411</v>
      </c>
      <c r="N404" s="338">
        <v>611301</v>
      </c>
      <c r="O404" s="338" t="s">
        <v>1320</v>
      </c>
      <c r="P404" s="342">
        <v>44442</v>
      </c>
      <c r="Q404" s="343">
        <v>5341347.12</v>
      </c>
      <c r="R404" s="343" t="s">
        <v>1414</v>
      </c>
      <c r="S404" s="338">
        <v>4</v>
      </c>
      <c r="T404" s="340">
        <v>-0.38398101623803849</v>
      </c>
      <c r="U404" s="340">
        <v>-4.9637975428491661</v>
      </c>
      <c r="V404" s="340" t="s">
        <v>1414</v>
      </c>
      <c r="W404" s="340" t="s">
        <v>1414</v>
      </c>
      <c r="X404" s="340" t="s">
        <v>1414</v>
      </c>
      <c r="Y404" s="340" t="s">
        <v>1414</v>
      </c>
      <c r="Z404" s="340" t="s">
        <v>1414</v>
      </c>
      <c r="AA404" s="340" t="s">
        <v>1414</v>
      </c>
      <c r="AB404" s="340" t="s">
        <v>1414</v>
      </c>
      <c r="AC404" s="344" t="s">
        <v>1414</v>
      </c>
      <c r="AD404" s="482">
        <v>0</v>
      </c>
      <c r="AE404" s="341" t="s">
        <v>2141</v>
      </c>
      <c r="AF404" s="341" t="s">
        <v>2106</v>
      </c>
      <c r="AG404" s="345" t="s">
        <v>1427</v>
      </c>
      <c r="AH404" s="345" t="s">
        <v>2110</v>
      </c>
      <c r="AI404" s="345">
        <v>0</v>
      </c>
      <c r="AJ404" s="345">
        <v>0</v>
      </c>
      <c r="AK404" s="345">
        <v>0</v>
      </c>
      <c r="AL404" s="340">
        <v>2.5000000000000001E-3</v>
      </c>
      <c r="AM404" s="340" t="s">
        <v>34</v>
      </c>
      <c r="AN404" s="340" t="s">
        <v>34</v>
      </c>
      <c r="AO404" s="338" t="s">
        <v>1323</v>
      </c>
      <c r="AP404" s="341" t="s">
        <v>13</v>
      </c>
      <c r="AQ404" s="347" t="s">
        <v>671</v>
      </c>
      <c r="AR404" s="340">
        <v>8.3325000000000001E-4</v>
      </c>
      <c r="AS404" s="340">
        <v>8.3325000000000001E-4</v>
      </c>
      <c r="AT404" s="340"/>
      <c r="AW404" s="597"/>
      <c r="AX404" s="597"/>
      <c r="AY404" s="598"/>
      <c r="AZ404" s="598"/>
      <c r="BA404" s="598"/>
      <c r="BB404" s="599"/>
      <c r="BC404" s="598"/>
      <c r="BD404" s="598"/>
      <c r="BE404" s="598"/>
      <c r="BF404" s="598"/>
      <c r="BG404" s="599"/>
      <c r="BH404" s="599"/>
      <c r="BI404" s="600"/>
      <c r="BJ404" s="600"/>
      <c r="BK404" s="600"/>
      <c r="BL404" s="599"/>
      <c r="BM404" s="599"/>
      <c r="BN404" s="599"/>
      <c r="BO404" s="599"/>
      <c r="BP404" s="599"/>
      <c r="BQ404" s="599"/>
      <c r="BR404" s="599"/>
      <c r="BS404" s="599"/>
      <c r="BT404" s="602"/>
      <c r="BU404" s="603"/>
      <c r="BV404" s="601"/>
      <c r="BW404" s="604"/>
    </row>
    <row r="405" spans="2:75" ht="15.75" customHeight="1">
      <c r="B405" s="334" t="s">
        <v>965</v>
      </c>
      <c r="C405" s="335">
        <v>38318112000168</v>
      </c>
      <c r="D405" s="336" t="s">
        <v>14</v>
      </c>
      <c r="E405" s="336" t="s">
        <v>607</v>
      </c>
      <c r="F405" s="336"/>
      <c r="G405" s="337"/>
      <c r="H405" s="337" t="s">
        <v>34</v>
      </c>
      <c r="I405" s="337" t="s">
        <v>34</v>
      </c>
      <c r="J405" s="337" t="s">
        <v>611</v>
      </c>
      <c r="K405" s="338" t="s">
        <v>49</v>
      </c>
      <c r="L405" s="339"/>
      <c r="M405" s="339" t="s">
        <v>1411</v>
      </c>
      <c r="N405" s="338">
        <v>555959</v>
      </c>
      <c r="O405" s="338" t="s">
        <v>1320</v>
      </c>
      <c r="P405" s="342">
        <v>44123</v>
      </c>
      <c r="Q405" s="343">
        <v>9292934.5700000003</v>
      </c>
      <c r="R405" s="343">
        <v>16038176.545992063</v>
      </c>
      <c r="S405" s="338">
        <v>4</v>
      </c>
      <c r="T405" s="340">
        <v>-0.24508117547014885</v>
      </c>
      <c r="U405" s="340">
        <v>-3.168212190581718</v>
      </c>
      <c r="V405" s="340">
        <v>-0.22253696503611065</v>
      </c>
      <c r="W405" s="340">
        <v>-2.1816063620578818</v>
      </c>
      <c r="X405" s="340" t="s">
        <v>1414</v>
      </c>
      <c r="Y405" s="340" t="s">
        <v>1414</v>
      </c>
      <c r="Z405" s="340" t="s">
        <v>1414</v>
      </c>
      <c r="AA405" s="340" t="s">
        <v>1414</v>
      </c>
      <c r="AB405" s="340">
        <v>0.16961819614311521</v>
      </c>
      <c r="AC405" s="344">
        <v>-1.9714594844426199</v>
      </c>
      <c r="AD405" s="482">
        <v>38418180000107</v>
      </c>
      <c r="AE405" s="341" t="s">
        <v>2120</v>
      </c>
      <c r="AF405" s="341" t="s">
        <v>2106</v>
      </c>
      <c r="AG405" s="345" t="s">
        <v>1427</v>
      </c>
      <c r="AH405" s="345" t="s">
        <v>2107</v>
      </c>
      <c r="AI405" s="345">
        <v>10000</v>
      </c>
      <c r="AJ405" s="345">
        <v>10000</v>
      </c>
      <c r="AK405" s="345">
        <v>10000</v>
      </c>
      <c r="AL405" s="340">
        <v>5.0000000000000001E-3</v>
      </c>
      <c r="AM405" s="340" t="s">
        <v>34</v>
      </c>
      <c r="AN405" s="340" t="s">
        <v>34</v>
      </c>
      <c r="AO405" s="338" t="s">
        <v>1323</v>
      </c>
      <c r="AP405" s="341" t="s">
        <v>716</v>
      </c>
      <c r="AQ405" s="347" t="s">
        <v>687</v>
      </c>
      <c r="AR405" s="340">
        <v>3.3E-3</v>
      </c>
      <c r="AS405" s="340">
        <v>3.3E-3</v>
      </c>
      <c r="AT405" s="340"/>
      <c r="AW405" s="597"/>
      <c r="AX405" s="597"/>
      <c r="AY405" s="598"/>
      <c r="AZ405" s="598"/>
      <c r="BA405" s="598"/>
      <c r="BB405" s="599"/>
      <c r="BC405" s="598"/>
      <c r="BD405" s="598"/>
      <c r="BE405" s="598"/>
      <c r="BF405" s="598"/>
      <c r="BG405" s="599"/>
      <c r="BH405" s="599"/>
      <c r="BI405" s="600"/>
      <c r="BJ405" s="600"/>
      <c r="BK405" s="600"/>
      <c r="BL405" s="599"/>
      <c r="BM405" s="599"/>
      <c r="BN405" s="599"/>
      <c r="BO405" s="599"/>
      <c r="BP405" s="599"/>
      <c r="BQ405" s="599"/>
      <c r="BR405" s="599"/>
      <c r="BS405" s="599"/>
      <c r="BT405" s="602"/>
      <c r="BU405" s="603"/>
      <c r="BV405" s="601"/>
      <c r="BW405" s="604"/>
    </row>
    <row r="406" spans="2:75" ht="15.75" customHeight="1">
      <c r="B406" s="334" t="s">
        <v>983</v>
      </c>
      <c r="C406" s="335">
        <v>8140054000164</v>
      </c>
      <c r="D406" s="336" t="s">
        <v>14</v>
      </c>
      <c r="E406" s="336" t="s">
        <v>607</v>
      </c>
      <c r="F406" s="336"/>
      <c r="G406" s="337"/>
      <c r="H406" s="337" t="s">
        <v>34</v>
      </c>
      <c r="I406" s="337" t="s">
        <v>34</v>
      </c>
      <c r="J406" s="337" t="s">
        <v>608</v>
      </c>
      <c r="K406" s="338" t="s">
        <v>48</v>
      </c>
      <c r="L406" s="339"/>
      <c r="M406" s="339" t="s">
        <v>34</v>
      </c>
      <c r="N406" s="338">
        <v>171751</v>
      </c>
      <c r="O406" s="338" t="s">
        <v>1320</v>
      </c>
      <c r="P406" s="342">
        <v>38989</v>
      </c>
      <c r="Q406" s="343">
        <v>94697227.439999998</v>
      </c>
      <c r="R406" s="343">
        <v>104236003.17710321</v>
      </c>
      <c r="S406" s="338">
        <v>4</v>
      </c>
      <c r="T406" s="340">
        <v>1.5317927777944718E-3</v>
      </c>
      <c r="U406" s="340">
        <v>1.9801784215959028E-2</v>
      </c>
      <c r="V406" s="340">
        <v>-0.15806569529141179</v>
      </c>
      <c r="W406" s="340">
        <v>-1.5495723436998006</v>
      </c>
      <c r="X406" s="340">
        <v>1.2393823807989035E-2</v>
      </c>
      <c r="Y406" s="340">
        <v>9.3984617404829163E-2</v>
      </c>
      <c r="Z406" s="340">
        <v>0.31937775522826883</v>
      </c>
      <c r="AA406" s="340">
        <v>1.8154466992370046</v>
      </c>
      <c r="AB406" s="340">
        <v>0.24350769212291512</v>
      </c>
      <c r="AC406" s="344">
        <v>-0.98367537585425269</v>
      </c>
      <c r="AD406" s="482">
        <v>0</v>
      </c>
      <c r="AE406" s="341" t="s">
        <v>2273</v>
      </c>
      <c r="AF406" s="341" t="s">
        <v>736</v>
      </c>
      <c r="AG406" s="345" t="s">
        <v>736</v>
      </c>
      <c r="AH406" s="345" t="s">
        <v>2110</v>
      </c>
      <c r="AI406" s="345">
        <v>5000</v>
      </c>
      <c r="AJ406" s="345">
        <v>1000</v>
      </c>
      <c r="AK406" s="345">
        <v>1000</v>
      </c>
      <c r="AL406" s="340">
        <v>0.02</v>
      </c>
      <c r="AM406" s="340">
        <v>0.2</v>
      </c>
      <c r="AN406" s="340" t="s">
        <v>666</v>
      </c>
      <c r="AO406" s="338" t="s">
        <v>1323</v>
      </c>
      <c r="AP406" s="341" t="s">
        <v>716</v>
      </c>
      <c r="AQ406" s="347" t="s">
        <v>659</v>
      </c>
      <c r="AR406" s="340">
        <v>4.0000000000000001E-3</v>
      </c>
      <c r="AS406" s="340">
        <v>4.0000000000000001E-3</v>
      </c>
      <c r="AT406" s="340"/>
      <c r="AW406" s="597"/>
      <c r="AX406" s="597"/>
      <c r="AY406" s="598"/>
      <c r="AZ406" s="598"/>
      <c r="BA406" s="598"/>
      <c r="BB406" s="599"/>
      <c r="BC406" s="598"/>
      <c r="BD406" s="598"/>
      <c r="BE406" s="598"/>
      <c r="BF406" s="598"/>
      <c r="BG406" s="599"/>
      <c r="BH406" s="599"/>
      <c r="BI406" s="600"/>
      <c r="BJ406" s="600"/>
      <c r="BK406" s="600"/>
      <c r="BL406" s="599"/>
      <c r="BM406" s="599"/>
      <c r="BN406" s="599"/>
      <c r="BO406" s="599"/>
      <c r="BP406" s="599"/>
      <c r="BQ406" s="599"/>
      <c r="BR406" s="599"/>
      <c r="BS406" s="599"/>
      <c r="BT406" s="602"/>
      <c r="BU406" s="603"/>
      <c r="BV406" s="601"/>
      <c r="BW406" s="604"/>
    </row>
    <row r="407" spans="2:75" ht="15.75" customHeight="1">
      <c r="B407" s="334" t="s">
        <v>558</v>
      </c>
      <c r="C407" s="335">
        <v>41956196000170</v>
      </c>
      <c r="D407" s="336" t="s">
        <v>14</v>
      </c>
      <c r="E407" s="336" t="s">
        <v>607</v>
      </c>
      <c r="F407" s="336"/>
      <c r="G407" s="337"/>
      <c r="H407" s="337" t="s">
        <v>34</v>
      </c>
      <c r="I407" s="337" t="s">
        <v>34</v>
      </c>
      <c r="J407" s="337" t="s">
        <v>608</v>
      </c>
      <c r="K407" s="338" t="s">
        <v>48</v>
      </c>
      <c r="L407" s="339"/>
      <c r="M407" s="339" t="s">
        <v>1411</v>
      </c>
      <c r="N407" s="338">
        <v>624489</v>
      </c>
      <c r="O407" s="338" t="s">
        <v>1320</v>
      </c>
      <c r="P407" s="342">
        <v>44497</v>
      </c>
      <c r="Q407" s="343">
        <v>108864359.34999999</v>
      </c>
      <c r="R407" s="343" t="s">
        <v>1414</v>
      </c>
      <c r="S407" s="338">
        <v>4</v>
      </c>
      <c r="T407" s="340">
        <v>-0.16372640698569108</v>
      </c>
      <c r="U407" s="340">
        <v>-2.1165232194481249</v>
      </c>
      <c r="V407" s="340" t="s">
        <v>1414</v>
      </c>
      <c r="W407" s="340" t="s">
        <v>1414</v>
      </c>
      <c r="X407" s="340" t="s">
        <v>1414</v>
      </c>
      <c r="Y407" s="340" t="s">
        <v>1414</v>
      </c>
      <c r="Z407" s="340" t="s">
        <v>1414</v>
      </c>
      <c r="AA407" s="340" t="s">
        <v>1414</v>
      </c>
      <c r="AB407" s="340" t="s">
        <v>1414</v>
      </c>
      <c r="AC407" s="344" t="s">
        <v>1414</v>
      </c>
      <c r="AD407" s="482">
        <v>42196278000126</v>
      </c>
      <c r="AE407" s="341" t="s">
        <v>2287</v>
      </c>
      <c r="AF407" s="341" t="s">
        <v>928</v>
      </c>
      <c r="AG407" s="345" t="s">
        <v>928</v>
      </c>
      <c r="AH407" s="345" t="s">
        <v>2110</v>
      </c>
      <c r="AI407" s="345">
        <v>0</v>
      </c>
      <c r="AJ407" s="345">
        <v>0</v>
      </c>
      <c r="AK407" s="345">
        <v>0</v>
      </c>
      <c r="AL407" s="340">
        <v>1.3500000000000002E-2</v>
      </c>
      <c r="AM407" s="340">
        <v>0.2</v>
      </c>
      <c r="AN407" s="340" t="s">
        <v>666</v>
      </c>
      <c r="AO407" s="338" t="s">
        <v>1323</v>
      </c>
      <c r="AP407" s="341" t="s">
        <v>716</v>
      </c>
      <c r="AQ407" s="347" t="s">
        <v>659</v>
      </c>
      <c r="AR407" s="340">
        <v>3.1499999999999996E-3</v>
      </c>
      <c r="AS407" s="340">
        <v>3.1499999999999996E-3</v>
      </c>
      <c r="AT407" s="340"/>
      <c r="AW407" s="597"/>
      <c r="AX407" s="597"/>
      <c r="AY407" s="598"/>
      <c r="AZ407" s="598"/>
      <c r="BA407" s="598"/>
      <c r="BB407" s="599"/>
      <c r="BC407" s="598"/>
      <c r="BD407" s="598"/>
      <c r="BE407" s="598"/>
      <c r="BF407" s="598"/>
      <c r="BG407" s="599"/>
      <c r="BH407" s="599"/>
      <c r="BI407" s="600"/>
      <c r="BJ407" s="600"/>
      <c r="BK407" s="600"/>
      <c r="BL407" s="599"/>
      <c r="BM407" s="599"/>
      <c r="BN407" s="599"/>
      <c r="BO407" s="599"/>
      <c r="BP407" s="599"/>
      <c r="BQ407" s="599"/>
      <c r="BR407" s="599"/>
      <c r="BS407" s="599"/>
      <c r="BT407" s="602"/>
      <c r="BU407" s="603"/>
      <c r="BV407" s="601"/>
      <c r="BW407" s="604"/>
    </row>
    <row r="408" spans="2:75" ht="15.75" customHeight="1">
      <c r="B408" s="334" t="s">
        <v>1060</v>
      </c>
      <c r="C408" s="335">
        <v>38001966000116</v>
      </c>
      <c r="D408" s="336" t="s">
        <v>14</v>
      </c>
      <c r="E408" s="336" t="s">
        <v>607</v>
      </c>
      <c r="F408" s="336"/>
      <c r="G408" s="337"/>
      <c r="H408" s="337" t="s">
        <v>34</v>
      </c>
      <c r="I408" s="337" t="s">
        <v>34</v>
      </c>
      <c r="J408" s="337" t="s">
        <v>611</v>
      </c>
      <c r="K408" s="338"/>
      <c r="L408" s="339"/>
      <c r="M408" s="339" t="s">
        <v>1411</v>
      </c>
      <c r="N408" s="338">
        <v>555568</v>
      </c>
      <c r="O408" s="338" t="s">
        <v>1320</v>
      </c>
      <c r="P408" s="342">
        <v>44118</v>
      </c>
      <c r="Q408" s="343">
        <v>66694208.93</v>
      </c>
      <c r="R408" s="343">
        <v>84125032.318412706</v>
      </c>
      <c r="S408" s="338">
        <v>4</v>
      </c>
      <c r="T408" s="340">
        <v>-0.38375040352985879</v>
      </c>
      <c r="U408" s="340">
        <v>-4.9608163673592234</v>
      </c>
      <c r="V408" s="340">
        <v>-0.34339413623672743</v>
      </c>
      <c r="W408" s="340">
        <v>-3.3664107542126871</v>
      </c>
      <c r="X408" s="340" t="s">
        <v>1414</v>
      </c>
      <c r="Y408" s="340" t="s">
        <v>1414</v>
      </c>
      <c r="Z408" s="340" t="s">
        <v>1414</v>
      </c>
      <c r="AA408" s="340" t="s">
        <v>1414</v>
      </c>
      <c r="AB408" s="340">
        <v>0.28289934287283935</v>
      </c>
      <c r="AC408" s="344">
        <v>-1.688249244424501</v>
      </c>
      <c r="AD408" s="482">
        <v>38012975000102</v>
      </c>
      <c r="AE408" s="341" t="s">
        <v>2314</v>
      </c>
      <c r="AF408" s="341" t="s">
        <v>2112</v>
      </c>
      <c r="AG408" s="345" t="s">
        <v>719</v>
      </c>
      <c r="AH408" s="345" t="s">
        <v>2107</v>
      </c>
      <c r="AI408" s="345">
        <v>1000</v>
      </c>
      <c r="AJ408" s="345">
        <v>500</v>
      </c>
      <c r="AK408" s="345">
        <v>500</v>
      </c>
      <c r="AL408" s="340">
        <v>6.9999999999999993E-3</v>
      </c>
      <c r="AM408" s="340" t="s">
        <v>34</v>
      </c>
      <c r="AN408" s="340" t="s">
        <v>2119</v>
      </c>
      <c r="AO408" s="338" t="s">
        <v>1323</v>
      </c>
      <c r="AP408" s="341" t="s">
        <v>13</v>
      </c>
      <c r="AQ408" s="347" t="s">
        <v>679</v>
      </c>
      <c r="AR408" s="340">
        <v>1.8666666666666666E-3</v>
      </c>
      <c r="AS408" s="340">
        <v>1.8666666666666666E-3</v>
      </c>
      <c r="AT408" s="340"/>
      <c r="AW408" s="597"/>
      <c r="AX408" s="597"/>
      <c r="AY408" s="598"/>
      <c r="AZ408" s="598"/>
      <c r="BA408" s="598"/>
      <c r="BB408" s="599"/>
      <c r="BC408" s="598"/>
      <c r="BD408" s="598"/>
      <c r="BE408" s="598"/>
      <c r="BF408" s="598"/>
      <c r="BG408" s="599"/>
      <c r="BH408" s="599"/>
      <c r="BI408" s="600"/>
      <c r="BJ408" s="600"/>
      <c r="BK408" s="600"/>
      <c r="BL408" s="599"/>
      <c r="BM408" s="599"/>
      <c r="BN408" s="599"/>
      <c r="BO408" s="599"/>
      <c r="BP408" s="599"/>
      <c r="BQ408" s="599"/>
      <c r="BR408" s="599"/>
      <c r="BS408" s="599"/>
      <c r="BT408" s="602"/>
      <c r="BU408" s="603"/>
      <c r="BV408" s="601"/>
      <c r="BW408" s="604"/>
    </row>
    <row r="409" spans="2:75" ht="15.75" customHeight="1">
      <c r="B409" s="334" t="s">
        <v>1177</v>
      </c>
      <c r="C409" s="335">
        <v>37308394000150</v>
      </c>
      <c r="D409" s="336" t="s">
        <v>14</v>
      </c>
      <c r="E409" s="336" t="s">
        <v>607</v>
      </c>
      <c r="F409" s="336"/>
      <c r="G409" s="337"/>
      <c r="H409" s="337" t="s">
        <v>34</v>
      </c>
      <c r="I409" s="337" t="s">
        <v>34</v>
      </c>
      <c r="J409" s="337" t="s">
        <v>611</v>
      </c>
      <c r="K409" s="338" t="s">
        <v>48</v>
      </c>
      <c r="L409" s="339"/>
      <c r="M409" s="339" t="s">
        <v>34</v>
      </c>
      <c r="N409" s="338">
        <v>548049</v>
      </c>
      <c r="O409" s="338" t="s">
        <v>1320</v>
      </c>
      <c r="P409" s="342">
        <v>44053</v>
      </c>
      <c r="Q409" s="343">
        <v>280161681.20999998</v>
      </c>
      <c r="R409" s="343">
        <v>297831158.04920614</v>
      </c>
      <c r="S409" s="338">
        <v>4</v>
      </c>
      <c r="T409" s="340">
        <v>-0.24542685930095154</v>
      </c>
      <c r="U409" s="340">
        <v>-3.1726809129335476</v>
      </c>
      <c r="V409" s="340">
        <v>-0.18253869682230917</v>
      </c>
      <c r="W409" s="340">
        <v>-1.7894895899415404</v>
      </c>
      <c r="X409" s="340">
        <v>5.1732423295131724E-2</v>
      </c>
      <c r="Y409" s="340">
        <v>0.39229636358744729</v>
      </c>
      <c r="Z409" s="340" t="s">
        <v>1414</v>
      </c>
      <c r="AA409" s="340" t="s">
        <v>1414</v>
      </c>
      <c r="AB409" s="340">
        <v>0.21381421874313392</v>
      </c>
      <c r="AC409" s="344">
        <v>-1.2899816743565506</v>
      </c>
      <c r="AD409" s="482">
        <v>37308317000108</v>
      </c>
      <c r="AE409" s="341" t="s">
        <v>2383</v>
      </c>
      <c r="AF409" s="341" t="s">
        <v>2112</v>
      </c>
      <c r="AG409" s="345" t="s">
        <v>719</v>
      </c>
      <c r="AH409" s="345" t="s">
        <v>2107</v>
      </c>
      <c r="AI409" s="345">
        <v>5000</v>
      </c>
      <c r="AJ409" s="345">
        <v>500</v>
      </c>
      <c r="AK409" s="345">
        <v>500</v>
      </c>
      <c r="AL409" s="340">
        <v>8.5000000000000006E-3</v>
      </c>
      <c r="AM409" s="340" t="s">
        <v>34</v>
      </c>
      <c r="AN409" s="340" t="s">
        <v>2119</v>
      </c>
      <c r="AO409" s="338" t="s">
        <v>1323</v>
      </c>
      <c r="AP409" s="341" t="s">
        <v>716</v>
      </c>
      <c r="AQ409" s="347" t="s">
        <v>687</v>
      </c>
      <c r="AR409" s="340">
        <v>4.0233333333333328E-3</v>
      </c>
      <c r="AS409" s="340">
        <v>4.0233333333333328E-3</v>
      </c>
      <c r="AT409" s="340"/>
      <c r="AW409" s="597"/>
      <c r="AX409" s="597"/>
      <c r="AY409" s="598"/>
      <c r="AZ409" s="598"/>
      <c r="BA409" s="598"/>
      <c r="BB409" s="599"/>
      <c r="BC409" s="598"/>
      <c r="BD409" s="598"/>
      <c r="BE409" s="598"/>
      <c r="BF409" s="598"/>
      <c r="BG409" s="599"/>
      <c r="BH409" s="599"/>
      <c r="BI409" s="600"/>
      <c r="BJ409" s="600"/>
      <c r="BK409" s="600"/>
      <c r="BL409" s="599"/>
      <c r="BM409" s="599"/>
      <c r="BN409" s="599"/>
      <c r="BO409" s="599"/>
      <c r="BP409" s="599"/>
      <c r="BQ409" s="599"/>
      <c r="BR409" s="599"/>
      <c r="BS409" s="599"/>
      <c r="BT409" s="602"/>
      <c r="BU409" s="603"/>
      <c r="BV409" s="601"/>
      <c r="BW409" s="604"/>
    </row>
    <row r="410" spans="2:75" ht="15.75" customHeight="1">
      <c r="B410" s="334" t="s">
        <v>1686</v>
      </c>
      <c r="C410" s="335">
        <v>37308317000108</v>
      </c>
      <c r="D410" s="336" t="s">
        <v>14</v>
      </c>
      <c r="E410" s="336" t="s">
        <v>607</v>
      </c>
      <c r="F410" s="336"/>
      <c r="G410" s="337"/>
      <c r="H410" s="337" t="s">
        <v>34</v>
      </c>
      <c r="I410" s="337" t="s">
        <v>34</v>
      </c>
      <c r="J410" s="337" t="s">
        <v>611</v>
      </c>
      <c r="K410" s="338" t="s">
        <v>49</v>
      </c>
      <c r="L410" s="339"/>
      <c r="M410" s="339"/>
      <c r="N410" s="338">
        <v>549622</v>
      </c>
      <c r="O410" s="338" t="s">
        <v>1320</v>
      </c>
      <c r="P410" s="342">
        <v>44053</v>
      </c>
      <c r="Q410" s="343">
        <v>310795492.83999997</v>
      </c>
      <c r="R410" s="343">
        <v>359650280.17448407</v>
      </c>
      <c r="S410" s="338">
        <v>4</v>
      </c>
      <c r="T410" s="340">
        <v>-0.2911534088975869</v>
      </c>
      <c r="U410" s="340">
        <v>-3.2748683649382371</v>
      </c>
      <c r="V410" s="340">
        <v>-0.24104858689067288</v>
      </c>
      <c r="W410" s="340">
        <v>-2.212273643637356</v>
      </c>
      <c r="X410" s="340">
        <v>-8.0940674025968828E-3</v>
      </c>
      <c r="Y410" s="340">
        <v>-5.6915785853595198E-2</v>
      </c>
      <c r="Z410" s="340" t="s">
        <v>1414</v>
      </c>
      <c r="AA410" s="340" t="s">
        <v>1414</v>
      </c>
      <c r="AB410" s="340">
        <v>0.21948552444762937</v>
      </c>
      <c r="AC410" s="344">
        <v>-1.6178035698000561</v>
      </c>
      <c r="AD410" s="482">
        <v>0</v>
      </c>
      <c r="AE410" s="341" t="s">
        <v>2383</v>
      </c>
      <c r="AF410" s="341" t="s">
        <v>2112</v>
      </c>
      <c r="AG410" s="345" t="s">
        <v>719</v>
      </c>
      <c r="AH410" s="345" t="s">
        <v>2167</v>
      </c>
      <c r="AI410" s="345">
        <v>5000</v>
      </c>
      <c r="AJ410" s="345">
        <v>500</v>
      </c>
      <c r="AK410" s="345">
        <v>500</v>
      </c>
      <c r="AL410" s="340">
        <v>1.5E-3</v>
      </c>
      <c r="AM410" s="340" t="s">
        <v>34</v>
      </c>
      <c r="AN410" s="340" t="s">
        <v>2119</v>
      </c>
      <c r="AO410" s="338" t="s">
        <v>1323</v>
      </c>
      <c r="AP410" s="341" t="s">
        <v>716</v>
      </c>
      <c r="AQ410" s="347" t="s">
        <v>687</v>
      </c>
      <c r="AR410" s="340" t="s">
        <v>34</v>
      </c>
      <c r="AS410" s="340" t="s">
        <v>34</v>
      </c>
      <c r="AT410" s="340"/>
      <c r="AW410" s="597"/>
      <c r="AX410" s="597"/>
      <c r="AY410" s="598"/>
      <c r="AZ410" s="598"/>
      <c r="BA410" s="598"/>
      <c r="BB410" s="599"/>
      <c r="BC410" s="598"/>
      <c r="BD410" s="598"/>
      <c r="BE410" s="598"/>
      <c r="BF410" s="598"/>
      <c r="BG410" s="599"/>
      <c r="BH410" s="599"/>
      <c r="BI410" s="600"/>
      <c r="BJ410" s="600"/>
      <c r="BK410" s="600"/>
      <c r="BL410" s="599"/>
      <c r="BM410" s="599"/>
      <c r="BN410" s="599"/>
      <c r="BO410" s="599"/>
      <c r="BP410" s="599"/>
      <c r="BQ410" s="599"/>
      <c r="BR410" s="599"/>
      <c r="BS410" s="599"/>
      <c r="BT410" s="602"/>
      <c r="BU410" s="603"/>
      <c r="BV410" s="601"/>
      <c r="BW410" s="604"/>
    </row>
    <row r="411" spans="2:75" ht="15.75" customHeight="1">
      <c r="B411" s="334" t="s">
        <v>1276</v>
      </c>
      <c r="C411" s="335">
        <v>19831126000136</v>
      </c>
      <c r="D411" s="336" t="s">
        <v>14</v>
      </c>
      <c r="E411" s="336" t="s">
        <v>607</v>
      </c>
      <c r="F411" s="336"/>
      <c r="G411" s="337"/>
      <c r="H411" s="337" t="s">
        <v>34</v>
      </c>
      <c r="I411" s="337" t="s">
        <v>34</v>
      </c>
      <c r="J411" s="337" t="s">
        <v>611</v>
      </c>
      <c r="K411" s="338"/>
      <c r="L411" s="339"/>
      <c r="M411" s="339" t="s">
        <v>34</v>
      </c>
      <c r="N411" s="338">
        <v>367222</v>
      </c>
      <c r="O411" s="338" t="s">
        <v>1320</v>
      </c>
      <c r="P411" s="342">
        <v>41765</v>
      </c>
      <c r="Q411" s="343">
        <v>1758618657.0599999</v>
      </c>
      <c r="R411" s="343">
        <v>3061751918.0788121</v>
      </c>
      <c r="S411" s="338">
        <v>4</v>
      </c>
      <c r="T411" s="340">
        <v>-0.33565100725964025</v>
      </c>
      <c r="U411" s="340">
        <v>-4.3390260836681431</v>
      </c>
      <c r="V411" s="340">
        <v>-0.2660256101950047</v>
      </c>
      <c r="W411" s="340">
        <v>-2.6079404991327078</v>
      </c>
      <c r="X411" s="340">
        <v>-0.13821115285353502</v>
      </c>
      <c r="Y411" s="340">
        <v>-1.0480802796023856</v>
      </c>
      <c r="Z411" s="340">
        <v>0.5000011392775725</v>
      </c>
      <c r="AA411" s="340">
        <v>2.8421685701542749</v>
      </c>
      <c r="AB411" s="340">
        <v>0.26239756550321319</v>
      </c>
      <c r="AC411" s="344">
        <v>-1.4175929041082311</v>
      </c>
      <c r="AD411" s="482">
        <v>0</v>
      </c>
      <c r="AE411" s="341" t="s">
        <v>2303</v>
      </c>
      <c r="AF411" s="341" t="s">
        <v>728</v>
      </c>
      <c r="AG411" s="345" t="s">
        <v>728</v>
      </c>
      <c r="AH411" s="345" t="s">
        <v>2110</v>
      </c>
      <c r="AI411" s="345">
        <v>1000</v>
      </c>
      <c r="AJ411" s="345">
        <v>100</v>
      </c>
      <c r="AK411" s="345">
        <v>500</v>
      </c>
      <c r="AL411" s="340">
        <v>1.4999999999999999E-2</v>
      </c>
      <c r="AM411" s="340" t="s">
        <v>34</v>
      </c>
      <c r="AN411" s="340" t="s">
        <v>2119</v>
      </c>
      <c r="AO411" s="338" t="s">
        <v>1323</v>
      </c>
      <c r="AP411" s="341" t="s">
        <v>716</v>
      </c>
      <c r="AQ411" s="347" t="s">
        <v>659</v>
      </c>
      <c r="AR411" s="340">
        <v>4.0000000000000001E-3</v>
      </c>
      <c r="AS411" s="340">
        <v>4.0000000000000001E-3</v>
      </c>
      <c r="AT411" s="340"/>
      <c r="AW411" s="597"/>
      <c r="AX411" s="597"/>
      <c r="AY411" s="598"/>
      <c r="AZ411" s="598"/>
      <c r="BA411" s="598"/>
      <c r="BB411" s="599"/>
      <c r="BC411" s="598"/>
      <c r="BD411" s="598"/>
      <c r="BE411" s="598"/>
      <c r="BF411" s="598"/>
      <c r="BG411" s="599"/>
      <c r="BH411" s="599"/>
      <c r="BI411" s="600"/>
      <c r="BJ411" s="600"/>
      <c r="BK411" s="600"/>
      <c r="BL411" s="599"/>
      <c r="BM411" s="599"/>
      <c r="BN411" s="599"/>
      <c r="BO411" s="599"/>
      <c r="BP411" s="599"/>
      <c r="BQ411" s="599"/>
      <c r="BR411" s="599"/>
      <c r="BS411" s="599"/>
      <c r="BT411" s="602"/>
      <c r="BU411" s="603"/>
      <c r="BV411" s="601"/>
      <c r="BW411" s="604"/>
    </row>
    <row r="412" spans="2:75" ht="15.75" customHeight="1">
      <c r="B412" s="334" t="s">
        <v>858</v>
      </c>
      <c r="C412" s="335">
        <v>34979818000110</v>
      </c>
      <c r="D412" s="336" t="s">
        <v>14</v>
      </c>
      <c r="E412" s="336" t="s">
        <v>15</v>
      </c>
      <c r="F412" s="336" t="s">
        <v>699</v>
      </c>
      <c r="G412" s="337"/>
      <c r="H412" s="337" t="s">
        <v>34</v>
      </c>
      <c r="I412" s="337" t="s">
        <v>34</v>
      </c>
      <c r="J412" s="337" t="s">
        <v>611</v>
      </c>
      <c r="K412" s="338" t="s">
        <v>49</v>
      </c>
      <c r="L412" s="339"/>
      <c r="M412" s="339" t="s">
        <v>1411</v>
      </c>
      <c r="N412" s="338">
        <v>534341</v>
      </c>
      <c r="O412" s="338" t="s">
        <v>1320</v>
      </c>
      <c r="P412" s="342">
        <v>43790</v>
      </c>
      <c r="Q412" s="343">
        <v>81703464.569999993</v>
      </c>
      <c r="R412" s="343">
        <v>107946993.30019853</v>
      </c>
      <c r="S412" s="338">
        <v>5</v>
      </c>
      <c r="T412" s="340">
        <v>-0.13456704515905349</v>
      </c>
      <c r="U412" s="340">
        <v>-1.7395744577510488</v>
      </c>
      <c r="V412" s="340">
        <v>-6.3489372141012135E-2</v>
      </c>
      <c r="W412" s="340">
        <v>-0.62240813863627986</v>
      </c>
      <c r="X412" s="340">
        <v>-0.19663968986569613</v>
      </c>
      <c r="Y412" s="340">
        <v>-1.4911544899257667</v>
      </c>
      <c r="Z412" s="340" t="s">
        <v>1414</v>
      </c>
      <c r="AA412" s="340" t="s">
        <v>1414</v>
      </c>
      <c r="AB412" s="340">
        <v>0.19274729941459146</v>
      </c>
      <c r="AC412" s="344">
        <v>-0.74828198444364991</v>
      </c>
      <c r="AD412" s="482">
        <v>0</v>
      </c>
      <c r="AE412" s="341" t="s">
        <v>2141</v>
      </c>
      <c r="AF412" s="341" t="s">
        <v>2106</v>
      </c>
      <c r="AG412" s="345" t="s">
        <v>1427</v>
      </c>
      <c r="AH412" s="345" t="s">
        <v>2110</v>
      </c>
      <c r="AI412" s="345">
        <v>500</v>
      </c>
      <c r="AJ412" s="345">
        <v>500</v>
      </c>
      <c r="AK412" s="345">
        <v>500</v>
      </c>
      <c r="AL412" s="340">
        <v>1E-3</v>
      </c>
      <c r="AM412" s="340" t="s">
        <v>34</v>
      </c>
      <c r="AN412" s="340" t="s">
        <v>34</v>
      </c>
      <c r="AO412" s="338" t="s">
        <v>1323</v>
      </c>
      <c r="AP412" s="341" t="s">
        <v>13</v>
      </c>
      <c r="AQ412" s="347" t="s">
        <v>671</v>
      </c>
      <c r="AR412" s="340">
        <v>3.5E-4</v>
      </c>
      <c r="AS412" s="340">
        <v>3.5E-4</v>
      </c>
      <c r="AT412" s="340"/>
      <c r="AW412" s="597"/>
      <c r="AX412" s="597"/>
      <c r="AY412" s="598"/>
      <c r="AZ412" s="598"/>
      <c r="BA412" s="598"/>
      <c r="BB412" s="599"/>
      <c r="BC412" s="598"/>
      <c r="BD412" s="598"/>
      <c r="BE412" s="598"/>
      <c r="BF412" s="598"/>
      <c r="BG412" s="599"/>
      <c r="BH412" s="599"/>
      <c r="BI412" s="600"/>
      <c r="BJ412" s="600"/>
      <c r="BK412" s="600"/>
      <c r="BL412" s="599"/>
      <c r="BM412" s="599"/>
      <c r="BN412" s="599"/>
      <c r="BO412" s="599"/>
      <c r="BP412" s="599"/>
      <c r="BQ412" s="599"/>
      <c r="BR412" s="599"/>
      <c r="BS412" s="599"/>
      <c r="BT412" s="602"/>
      <c r="BU412" s="603"/>
      <c r="BV412" s="601"/>
      <c r="BW412" s="604"/>
    </row>
    <row r="413" spans="2:75" ht="15.75" customHeight="1">
      <c r="B413" s="334" t="s">
        <v>1522</v>
      </c>
      <c r="C413" s="335">
        <v>36727910000118</v>
      </c>
      <c r="D413" s="336" t="s">
        <v>14</v>
      </c>
      <c r="E413" s="336" t="s">
        <v>15</v>
      </c>
      <c r="F413" s="336" t="s">
        <v>699</v>
      </c>
      <c r="G413" s="337"/>
      <c r="H413" s="337" t="s">
        <v>34</v>
      </c>
      <c r="I413" s="337" t="s">
        <v>34</v>
      </c>
      <c r="J413" s="337" t="s">
        <v>611</v>
      </c>
      <c r="K413" s="338" t="s">
        <v>49</v>
      </c>
      <c r="L413" s="339"/>
      <c r="M413" s="339"/>
      <c r="N413" s="338">
        <v>534803</v>
      </c>
      <c r="O413" s="338" t="s">
        <v>1320</v>
      </c>
      <c r="P413" s="342">
        <v>43941</v>
      </c>
      <c r="Q413" s="343">
        <v>10651881.77</v>
      </c>
      <c r="R413" s="343">
        <v>15533949.157142855</v>
      </c>
      <c r="S413" s="338">
        <v>5</v>
      </c>
      <c r="T413" s="340">
        <v>-0.13823613010169311</v>
      </c>
      <c r="U413" s="340">
        <v>-1.5548680370105508</v>
      </c>
      <c r="V413" s="340">
        <v>-8.222266671661338E-2</v>
      </c>
      <c r="W413" s="340">
        <v>-0.75461565999240721</v>
      </c>
      <c r="X413" s="340">
        <v>-0.19983620942516767</v>
      </c>
      <c r="Y413" s="340">
        <v>-1.4052063487620436</v>
      </c>
      <c r="Z413" s="340" t="s">
        <v>1414</v>
      </c>
      <c r="AA413" s="340" t="s">
        <v>1414</v>
      </c>
      <c r="AB413" s="340">
        <v>0.18996639070640456</v>
      </c>
      <c r="AC413" s="344">
        <v>-0.90146846247728718</v>
      </c>
      <c r="AD413" s="482">
        <v>34979818000110</v>
      </c>
      <c r="AE413" s="341" t="s">
        <v>2141</v>
      </c>
      <c r="AF413" s="341" t="s">
        <v>2106</v>
      </c>
      <c r="AG413" s="345" t="s">
        <v>1427</v>
      </c>
      <c r="AH413" s="345" t="s">
        <v>2110</v>
      </c>
      <c r="AI413" s="345">
        <v>500</v>
      </c>
      <c r="AJ413" s="345">
        <v>500</v>
      </c>
      <c r="AK413" s="345">
        <v>500</v>
      </c>
      <c r="AL413" s="340">
        <v>2E-3</v>
      </c>
      <c r="AM413" s="340" t="s">
        <v>34</v>
      </c>
      <c r="AN413" s="340" t="s">
        <v>34</v>
      </c>
      <c r="AO413" s="338" t="s">
        <v>1323</v>
      </c>
      <c r="AP413" s="341" t="s">
        <v>13</v>
      </c>
      <c r="AQ413" s="347" t="s">
        <v>671</v>
      </c>
      <c r="AR413" s="340" t="s">
        <v>34</v>
      </c>
      <c r="AS413" s="340" t="s">
        <v>34</v>
      </c>
      <c r="AT413" s="340"/>
      <c r="AW413" s="597"/>
      <c r="AX413" s="597"/>
      <c r="AY413" s="598"/>
      <c r="AZ413" s="598"/>
      <c r="BA413" s="598"/>
      <c r="BB413" s="599"/>
      <c r="BC413" s="598"/>
      <c r="BD413" s="598"/>
      <c r="BE413" s="598"/>
      <c r="BF413" s="598"/>
      <c r="BG413" s="599"/>
      <c r="BH413" s="599"/>
      <c r="BI413" s="600"/>
      <c r="BJ413" s="600"/>
      <c r="BK413" s="600"/>
      <c r="BL413" s="210"/>
      <c r="BM413" s="599"/>
      <c r="BN413" s="599"/>
      <c r="BO413" s="599"/>
      <c r="BP413" s="599"/>
      <c r="BQ413" s="599"/>
      <c r="BR413" s="599"/>
      <c r="BS413" s="599"/>
      <c r="BT413" s="602"/>
      <c r="BU413" s="603"/>
      <c r="BV413" s="601"/>
      <c r="BW413" s="604"/>
    </row>
    <row r="414" spans="2:75" ht="15.75" customHeight="1">
      <c r="B414" s="334" t="s">
        <v>1139</v>
      </c>
      <c r="C414" s="335">
        <v>38120941000131</v>
      </c>
      <c r="D414" s="336" t="s">
        <v>14</v>
      </c>
      <c r="E414" s="336" t="s">
        <v>15</v>
      </c>
      <c r="F414" s="336" t="s">
        <v>699</v>
      </c>
      <c r="G414" s="337"/>
      <c r="H414" s="337" t="s">
        <v>34</v>
      </c>
      <c r="I414" s="337" t="s">
        <v>34</v>
      </c>
      <c r="J414" s="337" t="s">
        <v>611</v>
      </c>
      <c r="K414" s="338"/>
      <c r="L414" s="339"/>
      <c r="M414" s="339" t="s">
        <v>1411</v>
      </c>
      <c r="N414" s="338">
        <v>550752</v>
      </c>
      <c r="O414" s="338" t="s">
        <v>1320</v>
      </c>
      <c r="P414" s="342">
        <v>44074</v>
      </c>
      <c r="Q414" s="343">
        <v>4321907.0999999996</v>
      </c>
      <c r="R414" s="343">
        <v>7034150.4769841302</v>
      </c>
      <c r="S414" s="338">
        <v>5</v>
      </c>
      <c r="T414" s="340">
        <v>-0.18877664935951277</v>
      </c>
      <c r="U414" s="340">
        <v>-2.4403525919550937</v>
      </c>
      <c r="V414" s="340">
        <v>-0.2036292371428623</v>
      </c>
      <c r="W414" s="340">
        <v>-1.9962474062669802</v>
      </c>
      <c r="X414" s="340" t="s">
        <v>1414</v>
      </c>
      <c r="Y414" s="340" t="s">
        <v>1414</v>
      </c>
      <c r="Z414" s="340" t="s">
        <v>1414</v>
      </c>
      <c r="AA414" s="340" t="s">
        <v>1414</v>
      </c>
      <c r="AB414" s="340">
        <v>0.27618292677638162</v>
      </c>
      <c r="AC414" s="344">
        <v>-1.0382383569188014</v>
      </c>
      <c r="AD414" s="482">
        <v>0</v>
      </c>
      <c r="AE414" s="341" t="s">
        <v>2141</v>
      </c>
      <c r="AF414" s="341" t="s">
        <v>2106</v>
      </c>
      <c r="AG414" s="345" t="s">
        <v>1427</v>
      </c>
      <c r="AH414" s="345" t="s">
        <v>2110</v>
      </c>
      <c r="AI414" s="345">
        <v>500</v>
      </c>
      <c r="AJ414" s="345">
        <v>500</v>
      </c>
      <c r="AK414" s="345">
        <v>500</v>
      </c>
      <c r="AL414" s="340">
        <v>1E-3</v>
      </c>
      <c r="AM414" s="340" t="s">
        <v>34</v>
      </c>
      <c r="AN414" s="340" t="s">
        <v>64</v>
      </c>
      <c r="AO414" s="338" t="s">
        <v>1323</v>
      </c>
      <c r="AP414" s="341" t="s">
        <v>13</v>
      </c>
      <c r="AQ414" s="347" t="s">
        <v>671</v>
      </c>
      <c r="AR414" s="340">
        <v>3.5E-4</v>
      </c>
      <c r="AS414" s="340">
        <v>3.5E-4</v>
      </c>
      <c r="AT414" s="340"/>
      <c r="AW414" s="597"/>
      <c r="AX414" s="597"/>
      <c r="AY414" s="598"/>
      <c r="AZ414" s="598"/>
      <c r="BA414" s="598"/>
      <c r="BB414" s="599"/>
      <c r="BC414" s="598"/>
      <c r="BD414" s="598"/>
      <c r="BE414" s="598"/>
      <c r="BF414" s="598"/>
      <c r="BG414" s="599"/>
      <c r="BH414" s="599"/>
      <c r="BI414" s="600"/>
      <c r="BJ414" s="600"/>
      <c r="BK414" s="600"/>
      <c r="BL414" s="599"/>
      <c r="BM414" s="599"/>
      <c r="BN414" s="599"/>
      <c r="BO414" s="599"/>
      <c r="BP414" s="599"/>
      <c r="BQ414" s="599"/>
      <c r="BR414" s="599"/>
      <c r="BS414" s="599"/>
      <c r="BT414" s="602"/>
      <c r="BU414" s="603"/>
      <c r="BV414" s="601"/>
      <c r="BW414" s="604"/>
    </row>
    <row r="415" spans="2:75" ht="15.75" customHeight="1">
      <c r="B415" s="334" t="s">
        <v>114</v>
      </c>
      <c r="C415" s="335">
        <v>19782311000188</v>
      </c>
      <c r="D415" s="336" t="s">
        <v>11</v>
      </c>
      <c r="E415" s="336" t="s">
        <v>620</v>
      </c>
      <c r="F415" s="336" t="s">
        <v>663</v>
      </c>
      <c r="G415" s="337" t="s">
        <v>738</v>
      </c>
      <c r="H415" s="337" t="s">
        <v>34</v>
      </c>
      <c r="I415" s="337"/>
      <c r="J415" s="337" t="s">
        <v>608</v>
      </c>
      <c r="K415" s="338" t="s">
        <v>48</v>
      </c>
      <c r="L415" s="339"/>
      <c r="M415" s="339" t="s">
        <v>34</v>
      </c>
      <c r="N415" s="338">
        <v>369888</v>
      </c>
      <c r="O415" s="338" t="s">
        <v>1320</v>
      </c>
      <c r="P415" s="342">
        <v>41757</v>
      </c>
      <c r="Q415" s="343">
        <v>760786987.98000002</v>
      </c>
      <c r="R415" s="343">
        <v>501577342.89007944</v>
      </c>
      <c r="S415" s="338">
        <v>5</v>
      </c>
      <c r="T415" s="340">
        <v>8.289653371521899E-2</v>
      </c>
      <c r="U415" s="340">
        <v>1.0716196711954904</v>
      </c>
      <c r="V415" s="340">
        <v>0.11195885854814969</v>
      </c>
      <c r="W415" s="340">
        <v>1.097571174558563</v>
      </c>
      <c r="X415" s="340">
        <v>0.17284857200397075</v>
      </c>
      <c r="Y415" s="340">
        <v>1.3107421212727497</v>
      </c>
      <c r="Z415" s="340">
        <v>0.17148970875523406</v>
      </c>
      <c r="AA415" s="340">
        <v>0.97480309951545552</v>
      </c>
      <c r="AB415" s="340">
        <v>3.4425611580745715E-3</v>
      </c>
      <c r="AC415" s="344">
        <v>2.6141522228830016</v>
      </c>
      <c r="AD415" s="482">
        <v>0</v>
      </c>
      <c r="AE415" s="341" t="s">
        <v>2161</v>
      </c>
      <c r="AF415" s="341" t="s">
        <v>2115</v>
      </c>
      <c r="AG415" s="345" t="s">
        <v>1428</v>
      </c>
      <c r="AH415" s="345" t="s">
        <v>2110</v>
      </c>
      <c r="AI415" s="345">
        <v>5000</v>
      </c>
      <c r="AJ415" s="345">
        <v>2500</v>
      </c>
      <c r="AK415" s="345">
        <v>5000</v>
      </c>
      <c r="AL415" s="340">
        <v>0.01</v>
      </c>
      <c r="AM415" s="340" t="s">
        <v>34</v>
      </c>
      <c r="AN415" s="340" t="s">
        <v>2124</v>
      </c>
      <c r="AO415" s="338" t="s">
        <v>1323</v>
      </c>
      <c r="AP415" s="341" t="s">
        <v>11</v>
      </c>
      <c r="AQ415" s="347" t="s">
        <v>669</v>
      </c>
      <c r="AR415" s="340">
        <v>3.0000000000000001E-3</v>
      </c>
      <c r="AS415" s="340">
        <v>3.0000000000000001E-3</v>
      </c>
      <c r="AT415" s="340"/>
      <c r="AW415" s="597"/>
      <c r="AX415" s="597"/>
      <c r="AY415" s="598"/>
      <c r="AZ415" s="598"/>
      <c r="BA415" s="598"/>
      <c r="BB415" s="599"/>
      <c r="BC415" s="598"/>
      <c r="BD415" s="598"/>
      <c r="BE415" s="598"/>
      <c r="BF415" s="598"/>
      <c r="BG415" s="599"/>
      <c r="BH415" s="599"/>
      <c r="BI415" s="600"/>
      <c r="BJ415" s="600"/>
      <c r="BK415" s="600"/>
      <c r="BL415" s="210"/>
      <c r="BM415" s="599"/>
      <c r="BN415" s="599"/>
      <c r="BO415" s="599"/>
      <c r="BP415" s="599"/>
      <c r="BQ415" s="599"/>
      <c r="BR415" s="599"/>
      <c r="BS415" s="599"/>
      <c r="BT415" s="602"/>
      <c r="BU415" s="603"/>
      <c r="BV415" s="601"/>
      <c r="BW415" s="604"/>
    </row>
    <row r="416" spans="2:75" ht="15.75" customHeight="1">
      <c r="B416" s="334" t="s">
        <v>800</v>
      </c>
      <c r="C416" s="335">
        <v>33361798000156</v>
      </c>
      <c r="D416" s="336" t="s">
        <v>11</v>
      </c>
      <c r="E416" s="336" t="s">
        <v>661</v>
      </c>
      <c r="F416" s="336" t="s">
        <v>663</v>
      </c>
      <c r="G416" s="337"/>
      <c r="H416" s="337" t="s">
        <v>34</v>
      </c>
      <c r="I416" s="337"/>
      <c r="J416" s="337" t="s">
        <v>611</v>
      </c>
      <c r="K416" s="338" t="s">
        <v>48</v>
      </c>
      <c r="L416" s="339"/>
      <c r="M416" s="339" t="s">
        <v>34</v>
      </c>
      <c r="N416" s="338">
        <v>501859</v>
      </c>
      <c r="O416" s="338" t="s">
        <v>1320</v>
      </c>
      <c r="P416" s="342">
        <v>43643</v>
      </c>
      <c r="Q416" s="343">
        <v>28564914.18</v>
      </c>
      <c r="R416" s="343">
        <v>47216349.616825424</v>
      </c>
      <c r="S416" s="338">
        <v>5</v>
      </c>
      <c r="T416" s="340">
        <v>-1.6590494031271108E-2</v>
      </c>
      <c r="U416" s="340">
        <v>-0.21446855449756275</v>
      </c>
      <c r="V416" s="340">
        <v>-1.6577260537070093E-2</v>
      </c>
      <c r="W416" s="340">
        <v>-0.16251258323440665</v>
      </c>
      <c r="X416" s="340">
        <v>4.2949298204509212E-2</v>
      </c>
      <c r="Y416" s="340">
        <v>0.32569233047792295</v>
      </c>
      <c r="Z416" s="340">
        <v>5.6719600375438661E-2</v>
      </c>
      <c r="AA416" s="340">
        <v>0.32241259636268449</v>
      </c>
      <c r="AB416" s="340">
        <v>2.7715465201511427E-2</v>
      </c>
      <c r="AC416" s="344">
        <v>-4.0946421844254033</v>
      </c>
      <c r="AD416" s="482">
        <v>33361923000128</v>
      </c>
      <c r="AE416" s="341" t="s">
        <v>2169</v>
      </c>
      <c r="AF416" s="341" t="s">
        <v>728</v>
      </c>
      <c r="AG416" s="345" t="s">
        <v>728</v>
      </c>
      <c r="AH416" s="345" t="s">
        <v>2107</v>
      </c>
      <c r="AI416" s="345">
        <v>10000</v>
      </c>
      <c r="AJ416" s="345">
        <v>5000</v>
      </c>
      <c r="AK416" s="345">
        <v>5000</v>
      </c>
      <c r="AL416" s="340">
        <v>8.0000000000000002E-3</v>
      </c>
      <c r="AM416" s="340" t="s">
        <v>34</v>
      </c>
      <c r="AN416" s="340" t="s">
        <v>34</v>
      </c>
      <c r="AO416" s="338" t="s">
        <v>1323</v>
      </c>
      <c r="AP416" s="341" t="s">
        <v>13</v>
      </c>
      <c r="AQ416" s="347" t="s">
        <v>679</v>
      </c>
      <c r="AR416" s="340">
        <v>4.6666666666666662E-3</v>
      </c>
      <c r="AS416" s="340">
        <v>4.6666666666666662E-3</v>
      </c>
      <c r="AT416" s="340"/>
      <c r="AW416" s="597"/>
      <c r="AX416" s="597"/>
      <c r="AY416" s="598"/>
      <c r="AZ416" s="598"/>
      <c r="BA416" s="598"/>
      <c r="BB416" s="599"/>
      <c r="BC416" s="598"/>
      <c r="BD416" s="598"/>
      <c r="BE416" s="598"/>
      <c r="BF416" s="598"/>
      <c r="BG416" s="599"/>
      <c r="BH416" s="599"/>
      <c r="BI416" s="600"/>
      <c r="BJ416" s="600"/>
      <c r="BK416" s="600"/>
      <c r="BL416" s="599"/>
      <c r="BM416" s="599"/>
      <c r="BN416" s="599"/>
      <c r="BO416" s="599"/>
      <c r="BP416" s="599"/>
      <c r="BQ416" s="599"/>
      <c r="BR416" s="599"/>
      <c r="BS416" s="599"/>
      <c r="BT416" s="602"/>
      <c r="BU416" s="603"/>
      <c r="BV416" s="601"/>
      <c r="BW416" s="604"/>
    </row>
    <row r="417" spans="2:75" ht="15.75" customHeight="1">
      <c r="B417" s="334" t="s">
        <v>869</v>
      </c>
      <c r="C417" s="335">
        <v>32295478000182</v>
      </c>
      <c r="D417" s="336" t="s">
        <v>11</v>
      </c>
      <c r="E417" s="336" t="s">
        <v>620</v>
      </c>
      <c r="F417" s="336" t="s">
        <v>663</v>
      </c>
      <c r="G417" s="337" t="s">
        <v>738</v>
      </c>
      <c r="H417" s="337" t="s">
        <v>34</v>
      </c>
      <c r="I417" s="337"/>
      <c r="J417" s="337" t="s">
        <v>608</v>
      </c>
      <c r="K417" s="338" t="s">
        <v>48</v>
      </c>
      <c r="L417" s="339"/>
      <c r="M417" s="339" t="s">
        <v>34</v>
      </c>
      <c r="N417" s="338">
        <v>491225</v>
      </c>
      <c r="O417" s="338" t="s">
        <v>1320</v>
      </c>
      <c r="P417" s="342">
        <v>43553</v>
      </c>
      <c r="Q417" s="343">
        <v>65618971.259999998</v>
      </c>
      <c r="R417" s="343">
        <v>39205909.48595237</v>
      </c>
      <c r="S417" s="338">
        <v>5</v>
      </c>
      <c r="T417" s="340">
        <v>8.3648963673595089E-2</v>
      </c>
      <c r="U417" s="340">
        <v>1.0813464801277268</v>
      </c>
      <c r="V417" s="340">
        <v>0.11082565876051698</v>
      </c>
      <c r="W417" s="340">
        <v>1.0864620275196384</v>
      </c>
      <c r="X417" s="340">
        <v>0.15252908302782475</v>
      </c>
      <c r="Y417" s="340">
        <v>1.1566557451170936</v>
      </c>
      <c r="Z417" s="340">
        <v>0.16541204165534795</v>
      </c>
      <c r="AA417" s="340">
        <v>0.94025566941136618</v>
      </c>
      <c r="AB417" s="340">
        <v>1.7482439727436905E-3</v>
      </c>
      <c r="AC417" s="344">
        <v>4.5616896217792808</v>
      </c>
      <c r="AD417" s="482">
        <v>0</v>
      </c>
      <c r="AE417" s="341" t="s">
        <v>2141</v>
      </c>
      <c r="AF417" s="341" t="s">
        <v>2106</v>
      </c>
      <c r="AG417" s="345" t="s">
        <v>1427</v>
      </c>
      <c r="AH417" s="345" t="s">
        <v>2110</v>
      </c>
      <c r="AI417" s="345">
        <v>1000</v>
      </c>
      <c r="AJ417" s="345">
        <v>1000</v>
      </c>
      <c r="AK417" s="345">
        <v>1000</v>
      </c>
      <c r="AL417" s="340">
        <v>4.0000000000000001E-3</v>
      </c>
      <c r="AM417" s="340" t="s">
        <v>34</v>
      </c>
      <c r="AN417" s="340" t="s">
        <v>34</v>
      </c>
      <c r="AO417" s="338" t="s">
        <v>1323</v>
      </c>
      <c r="AP417" s="341" t="s">
        <v>11</v>
      </c>
      <c r="AQ417" s="347" t="s">
        <v>669</v>
      </c>
      <c r="AR417" s="340">
        <v>1.7499999999999998E-3</v>
      </c>
      <c r="AS417" s="340">
        <v>1.7499999999999998E-3</v>
      </c>
      <c r="AT417" s="340"/>
      <c r="AW417" s="597"/>
      <c r="AX417" s="597"/>
      <c r="AY417" s="598"/>
      <c r="AZ417" s="598"/>
      <c r="BA417" s="598"/>
      <c r="BB417" s="599"/>
      <c r="BC417" s="598"/>
      <c r="BD417" s="598"/>
      <c r="BE417" s="598"/>
      <c r="BF417" s="598"/>
      <c r="BG417" s="599"/>
      <c r="BH417" s="599"/>
      <c r="BI417" s="600"/>
      <c r="BJ417" s="600"/>
      <c r="BK417" s="600"/>
      <c r="BL417" s="599"/>
      <c r="BM417" s="599"/>
      <c r="BN417" s="599"/>
      <c r="BO417" s="599"/>
      <c r="BP417" s="599"/>
      <c r="BQ417" s="599"/>
      <c r="BR417" s="599"/>
      <c r="BS417" s="599"/>
      <c r="BT417" s="602"/>
      <c r="BU417" s="603"/>
      <c r="BV417" s="601"/>
      <c r="BW417" s="604"/>
    </row>
    <row r="418" spans="2:75" ht="15.75" customHeight="1">
      <c r="B418" s="334" t="s">
        <v>158</v>
      </c>
      <c r="C418" s="335">
        <v>12796232000187</v>
      </c>
      <c r="D418" s="336" t="s">
        <v>11</v>
      </c>
      <c r="E418" s="336" t="s">
        <v>620</v>
      </c>
      <c r="F418" s="336" t="s">
        <v>663</v>
      </c>
      <c r="G418" s="337" t="s">
        <v>738</v>
      </c>
      <c r="H418" s="337" t="s">
        <v>34</v>
      </c>
      <c r="I418" s="337" t="s">
        <v>1303</v>
      </c>
      <c r="J418" s="337" t="s">
        <v>608</v>
      </c>
      <c r="K418" s="338" t="s">
        <v>48</v>
      </c>
      <c r="L418" s="339"/>
      <c r="M418" s="339" t="s">
        <v>1411</v>
      </c>
      <c r="N418" s="338">
        <v>412171</v>
      </c>
      <c r="O418" s="338" t="s">
        <v>1320</v>
      </c>
      <c r="P418" s="342">
        <v>42390</v>
      </c>
      <c r="Q418" s="343">
        <v>1413798622.79</v>
      </c>
      <c r="R418" s="343">
        <v>739604804.45396841</v>
      </c>
      <c r="S418" s="338">
        <v>5</v>
      </c>
      <c r="T418" s="340">
        <v>9.2784528855867521E-2</v>
      </c>
      <c r="U418" s="340">
        <v>1.1994437143310726</v>
      </c>
      <c r="V418" s="340">
        <v>0.13351492020821554</v>
      </c>
      <c r="W418" s="340">
        <v>1.3088926565913601</v>
      </c>
      <c r="X418" s="340">
        <v>0.20492068950091236</v>
      </c>
      <c r="Y418" s="340">
        <v>1.5539508144905589</v>
      </c>
      <c r="Z418" s="340">
        <v>0.1776189800701331</v>
      </c>
      <c r="AA418" s="340">
        <v>1.0096438647071593</v>
      </c>
      <c r="AB418" s="340">
        <v>7.9798189253412477E-3</v>
      </c>
      <c r="AC418" s="344">
        <v>3.5381863156013429</v>
      </c>
      <c r="AD418" s="482">
        <v>0</v>
      </c>
      <c r="AE418" s="341" t="s">
        <v>2192</v>
      </c>
      <c r="AF418" s="341" t="s">
        <v>2192</v>
      </c>
      <c r="AG418" s="345" t="s">
        <v>719</v>
      </c>
      <c r="AH418" s="345" t="s">
        <v>2110</v>
      </c>
      <c r="AI418" s="345">
        <v>1000</v>
      </c>
      <c r="AJ418" s="345">
        <v>1000</v>
      </c>
      <c r="AK418" s="345">
        <v>1000</v>
      </c>
      <c r="AL418" s="340">
        <v>5.0000000000000001E-3</v>
      </c>
      <c r="AM418" s="340" t="s">
        <v>34</v>
      </c>
      <c r="AN418" s="340" t="s">
        <v>64</v>
      </c>
      <c r="AO418" s="338" t="s">
        <v>1323</v>
      </c>
      <c r="AP418" s="341" t="s">
        <v>11</v>
      </c>
      <c r="AQ418" s="347" t="s">
        <v>662</v>
      </c>
      <c r="AR418" s="340">
        <v>1.5E-3</v>
      </c>
      <c r="AS418" s="340">
        <v>1.5E-3</v>
      </c>
      <c r="AT418" s="340"/>
      <c r="AW418" s="597"/>
      <c r="AX418" s="597"/>
      <c r="AY418" s="598"/>
      <c r="AZ418" s="598"/>
      <c r="BA418" s="598"/>
      <c r="BB418" s="599"/>
      <c r="BC418" s="598"/>
      <c r="BD418" s="598"/>
      <c r="BE418" s="598"/>
      <c r="BF418" s="598"/>
      <c r="BG418" s="599"/>
      <c r="BH418" s="599"/>
      <c r="BI418" s="600"/>
      <c r="BJ418" s="600"/>
      <c r="BK418" s="600"/>
      <c r="BL418" s="599"/>
      <c r="BM418" s="599"/>
      <c r="BN418" s="599"/>
      <c r="BO418" s="599"/>
      <c r="BP418" s="599"/>
      <c r="BQ418" s="599"/>
      <c r="BR418" s="599"/>
      <c r="BS418" s="599"/>
      <c r="BT418" s="602"/>
      <c r="BU418" s="603"/>
      <c r="BV418" s="601"/>
      <c r="BW418" s="604"/>
    </row>
    <row r="419" spans="2:75" ht="15.75" customHeight="1">
      <c r="B419" s="334" t="s">
        <v>184</v>
      </c>
      <c r="C419" s="335">
        <v>10783480000168</v>
      </c>
      <c r="D419" s="336" t="s">
        <v>11</v>
      </c>
      <c r="E419" s="336" t="s">
        <v>620</v>
      </c>
      <c r="F419" s="336" t="s">
        <v>663</v>
      </c>
      <c r="G419" s="337" t="s">
        <v>738</v>
      </c>
      <c r="H419" s="337" t="s">
        <v>34</v>
      </c>
      <c r="I419" s="337"/>
      <c r="J419" s="337" t="s">
        <v>608</v>
      </c>
      <c r="K419" s="338" t="s">
        <v>48</v>
      </c>
      <c r="L419" s="339"/>
      <c r="M419" s="339" t="s">
        <v>1411</v>
      </c>
      <c r="N419" s="338">
        <v>259624</v>
      </c>
      <c r="O419" s="338" t="s">
        <v>1320</v>
      </c>
      <c r="P419" s="342">
        <v>39931</v>
      </c>
      <c r="Q419" s="343">
        <v>1521023677.28</v>
      </c>
      <c r="R419" s="343">
        <v>1111161828.3398409</v>
      </c>
      <c r="S419" s="338">
        <v>5</v>
      </c>
      <c r="T419" s="340">
        <v>8.6691409097946703E-2</v>
      </c>
      <c r="U419" s="340">
        <v>1.1206767659569803</v>
      </c>
      <c r="V419" s="340">
        <v>0.11919231576884171</v>
      </c>
      <c r="W419" s="340">
        <v>1.1684832420875444</v>
      </c>
      <c r="X419" s="340">
        <v>0.17320454911417671</v>
      </c>
      <c r="Y419" s="340">
        <v>1.3134415603664391</v>
      </c>
      <c r="Z419" s="340">
        <v>0.19678621082460435</v>
      </c>
      <c r="AA419" s="340">
        <v>1.1185966181068074</v>
      </c>
      <c r="AB419" s="340">
        <v>2.7708619413541304E-3</v>
      </c>
      <c r="AC419" s="344">
        <v>5.5882217377019368</v>
      </c>
      <c r="AD419" s="482">
        <v>0</v>
      </c>
      <c r="AE419" s="341" t="s">
        <v>2221</v>
      </c>
      <c r="AF419" s="341" t="s">
        <v>741</v>
      </c>
      <c r="AG419" s="345" t="s">
        <v>741</v>
      </c>
      <c r="AH419" s="345" t="s">
        <v>2110</v>
      </c>
      <c r="AI419" s="345">
        <v>100</v>
      </c>
      <c r="AJ419" s="345">
        <v>100</v>
      </c>
      <c r="AK419" s="345">
        <v>100</v>
      </c>
      <c r="AL419" s="340">
        <v>3.4999999999999996E-3</v>
      </c>
      <c r="AM419" s="340" t="s">
        <v>34</v>
      </c>
      <c r="AN419" s="340" t="s">
        <v>64</v>
      </c>
      <c r="AO419" s="338" t="s">
        <v>1323</v>
      </c>
      <c r="AP419" s="341" t="s">
        <v>11</v>
      </c>
      <c r="AQ419" s="347" t="s">
        <v>662</v>
      </c>
      <c r="AR419" s="340">
        <v>7.000000000000001E-4</v>
      </c>
      <c r="AS419" s="340">
        <v>7.000000000000001E-4</v>
      </c>
      <c r="AT419" s="340"/>
      <c r="AW419" s="597"/>
      <c r="AX419" s="597"/>
      <c r="AY419" s="598"/>
      <c r="AZ419" s="598"/>
      <c r="BA419" s="598"/>
      <c r="BB419" s="599"/>
      <c r="BC419" s="598"/>
      <c r="BD419" s="598"/>
      <c r="BE419" s="598"/>
      <c r="BF419" s="598"/>
      <c r="BG419" s="599"/>
      <c r="BH419" s="599"/>
      <c r="BI419" s="600"/>
      <c r="BJ419" s="600"/>
      <c r="BK419" s="600"/>
      <c r="BL419" s="210"/>
      <c r="BM419" s="599"/>
      <c r="BN419" s="599"/>
      <c r="BO419" s="599"/>
      <c r="BP419" s="599"/>
      <c r="BQ419" s="599"/>
      <c r="BR419" s="599"/>
      <c r="BS419" s="599"/>
      <c r="BT419" s="602"/>
      <c r="BU419" s="603"/>
      <c r="BV419" s="601"/>
      <c r="BW419" s="604"/>
    </row>
    <row r="420" spans="2:75" ht="15.75" customHeight="1">
      <c r="B420" s="334" t="s">
        <v>1379</v>
      </c>
      <c r="C420" s="335">
        <v>23600995000127</v>
      </c>
      <c r="D420" s="336" t="s">
        <v>11</v>
      </c>
      <c r="E420" s="336" t="s">
        <v>620</v>
      </c>
      <c r="F420" s="336" t="s">
        <v>663</v>
      </c>
      <c r="G420" s="337" t="s">
        <v>738</v>
      </c>
      <c r="H420" s="337" t="s">
        <v>34</v>
      </c>
      <c r="I420" s="337"/>
      <c r="J420" s="337" t="s">
        <v>608</v>
      </c>
      <c r="K420" s="338" t="s">
        <v>48</v>
      </c>
      <c r="L420" s="339"/>
      <c r="M420" s="339" t="s">
        <v>34</v>
      </c>
      <c r="N420" s="338">
        <v>415359</v>
      </c>
      <c r="O420" s="338" t="s">
        <v>1320</v>
      </c>
      <c r="P420" s="342">
        <v>42458</v>
      </c>
      <c r="Q420" s="343">
        <v>73102718.969999999</v>
      </c>
      <c r="R420" s="343">
        <v>57790734.033968262</v>
      </c>
      <c r="S420" s="338">
        <v>5</v>
      </c>
      <c r="T420" s="340">
        <v>8.3759447875848547E-2</v>
      </c>
      <c r="U420" s="340">
        <v>1.0827747309747151</v>
      </c>
      <c r="V420" s="340">
        <v>0.11015277008969493</v>
      </c>
      <c r="W420" s="340">
        <v>1.0798654685839855</v>
      </c>
      <c r="X420" s="340">
        <v>0.15862281409939682</v>
      </c>
      <c r="Y420" s="340">
        <v>1.2028656148233621</v>
      </c>
      <c r="Z420" s="340">
        <v>0.17990053581462839</v>
      </c>
      <c r="AA420" s="340">
        <v>1.0226129672124629</v>
      </c>
      <c r="AB420" s="340">
        <v>4.6916927327580573E-3</v>
      </c>
      <c r="AC420" s="344">
        <v>1.5726080414809989</v>
      </c>
      <c r="AD420" s="482">
        <v>0</v>
      </c>
      <c r="AE420" s="341" t="s">
        <v>2308</v>
      </c>
      <c r="AF420" s="341" t="s">
        <v>2106</v>
      </c>
      <c r="AG420" s="345" t="s">
        <v>1427</v>
      </c>
      <c r="AH420" s="345" t="s">
        <v>2110</v>
      </c>
      <c r="AI420" s="345">
        <v>100</v>
      </c>
      <c r="AJ420" s="345">
        <v>100</v>
      </c>
      <c r="AK420" s="345">
        <v>100</v>
      </c>
      <c r="AL420" s="340">
        <v>8.0000000000000002E-3</v>
      </c>
      <c r="AM420" s="340">
        <v>0.2</v>
      </c>
      <c r="AN420" s="340" t="s">
        <v>34</v>
      </c>
      <c r="AO420" s="338" t="s">
        <v>1323</v>
      </c>
      <c r="AP420" s="341" t="s">
        <v>11</v>
      </c>
      <c r="AQ420" s="347" t="s">
        <v>675</v>
      </c>
      <c r="AR420" s="340">
        <v>2.6663999999999998E-3</v>
      </c>
      <c r="AS420" s="340">
        <v>2.6663999999999998E-3</v>
      </c>
      <c r="AT420" s="340"/>
      <c r="AW420" s="597"/>
      <c r="AX420" s="597"/>
      <c r="AY420" s="598"/>
      <c r="AZ420" s="598"/>
      <c r="BA420" s="598"/>
      <c r="BB420" s="599"/>
      <c r="BC420" s="598"/>
      <c r="BD420" s="598"/>
      <c r="BE420" s="598"/>
      <c r="BF420" s="598"/>
      <c r="BG420" s="599"/>
      <c r="BH420" s="599"/>
      <c r="BI420" s="600"/>
      <c r="BJ420" s="600"/>
      <c r="BK420" s="600"/>
      <c r="BL420" s="599"/>
      <c r="BM420" s="599"/>
      <c r="BN420" s="599"/>
      <c r="BO420" s="599"/>
      <c r="BP420" s="599"/>
      <c r="BQ420" s="599"/>
      <c r="BR420" s="599"/>
      <c r="BS420" s="599"/>
      <c r="BT420" s="602"/>
      <c r="BU420" s="603"/>
      <c r="BV420" s="601"/>
      <c r="BW420" s="604"/>
    </row>
    <row r="421" spans="2:75" ht="15.75" customHeight="1">
      <c r="B421" s="334" t="s">
        <v>1300</v>
      </c>
      <c r="C421" s="335">
        <v>42102422000118</v>
      </c>
      <c r="D421" s="336" t="s">
        <v>11</v>
      </c>
      <c r="E421" s="336" t="s">
        <v>620</v>
      </c>
      <c r="F421" s="336" t="s">
        <v>663</v>
      </c>
      <c r="G421" s="337" t="s">
        <v>738</v>
      </c>
      <c r="H421" s="337" t="s">
        <v>34</v>
      </c>
      <c r="I421" s="337" t="s">
        <v>1303</v>
      </c>
      <c r="J421" s="337" t="s">
        <v>608</v>
      </c>
      <c r="K421" s="338" t="s">
        <v>48</v>
      </c>
      <c r="L421" s="339"/>
      <c r="M421" s="339" t="s">
        <v>1411</v>
      </c>
      <c r="N421" s="338">
        <v>615315</v>
      </c>
      <c r="O421" s="338" t="s">
        <v>1320</v>
      </c>
      <c r="P421" s="342">
        <v>44445</v>
      </c>
      <c r="Q421" s="343">
        <v>48929389.25</v>
      </c>
      <c r="R421" s="343" t="s">
        <v>1414</v>
      </c>
      <c r="S421" s="338">
        <v>5</v>
      </c>
      <c r="T421" s="340">
        <v>8.4390019060108568E-2</v>
      </c>
      <c r="U421" s="340">
        <v>1.0909262477493906</v>
      </c>
      <c r="V421" s="340" t="s">
        <v>1414</v>
      </c>
      <c r="W421" s="340" t="s">
        <v>1414</v>
      </c>
      <c r="X421" s="340" t="s">
        <v>1414</v>
      </c>
      <c r="Y421" s="340" t="s">
        <v>1414</v>
      </c>
      <c r="Z421" s="340" t="s">
        <v>1414</v>
      </c>
      <c r="AA421" s="340" t="s">
        <v>1414</v>
      </c>
      <c r="AB421" s="340" t="s">
        <v>1414</v>
      </c>
      <c r="AC421" s="344" t="s">
        <v>1414</v>
      </c>
      <c r="AD421" s="482">
        <v>0</v>
      </c>
      <c r="AE421" s="341" t="s">
        <v>2333</v>
      </c>
      <c r="AF421" s="341" t="s">
        <v>928</v>
      </c>
      <c r="AG421" s="345" t="s">
        <v>928</v>
      </c>
      <c r="AH421" s="345" t="s">
        <v>726</v>
      </c>
      <c r="AI421" s="345">
        <v>0</v>
      </c>
      <c r="AJ421" s="345">
        <v>0</v>
      </c>
      <c r="AK421" s="345">
        <v>0</v>
      </c>
      <c r="AL421" s="340">
        <v>4.0000000000000001E-3</v>
      </c>
      <c r="AM421" s="340" t="s">
        <v>34</v>
      </c>
      <c r="AN421" s="340" t="s">
        <v>64</v>
      </c>
      <c r="AO421" s="338" t="s">
        <v>1323</v>
      </c>
      <c r="AP421" s="341" t="s">
        <v>11</v>
      </c>
      <c r="AQ421" s="347" t="s">
        <v>677</v>
      </c>
      <c r="AR421" s="340" t="s">
        <v>34</v>
      </c>
      <c r="AS421" s="340" t="s">
        <v>34</v>
      </c>
      <c r="AT421" s="340"/>
      <c r="AW421" s="597"/>
      <c r="AX421" s="597"/>
      <c r="AY421" s="598"/>
      <c r="AZ421" s="598"/>
      <c r="BA421" s="598"/>
      <c r="BB421" s="599"/>
      <c r="BC421" s="598"/>
      <c r="BD421" s="598"/>
      <c r="BE421" s="598"/>
      <c r="BF421" s="598"/>
      <c r="BG421" s="599"/>
      <c r="BH421" s="599"/>
      <c r="BI421" s="600"/>
      <c r="BJ421" s="600"/>
      <c r="BK421" s="600"/>
      <c r="BL421" s="599"/>
      <c r="BM421" s="599"/>
      <c r="BN421" s="599"/>
      <c r="BO421" s="599"/>
      <c r="BP421" s="599"/>
      <c r="BQ421" s="599"/>
      <c r="BR421" s="599"/>
      <c r="BS421" s="599"/>
      <c r="BT421" s="602"/>
      <c r="BU421" s="603"/>
      <c r="BV421" s="601"/>
      <c r="BW421" s="604"/>
    </row>
    <row r="422" spans="2:75" ht="15.75" customHeight="1">
      <c r="B422" s="334" t="s">
        <v>1150</v>
      </c>
      <c r="C422" s="335">
        <v>27717045000138</v>
      </c>
      <c r="D422" s="336" t="s">
        <v>11</v>
      </c>
      <c r="E422" s="336" t="s">
        <v>620</v>
      </c>
      <c r="F422" s="336" t="s">
        <v>692</v>
      </c>
      <c r="G422" s="337" t="s">
        <v>738</v>
      </c>
      <c r="H422" s="337" t="s">
        <v>34</v>
      </c>
      <c r="I422" s="337"/>
      <c r="J422" s="337" t="s">
        <v>608</v>
      </c>
      <c r="K422" s="338" t="s">
        <v>48</v>
      </c>
      <c r="L422" s="339"/>
      <c r="M422" s="339" t="s">
        <v>1411</v>
      </c>
      <c r="N422" s="338">
        <v>447137</v>
      </c>
      <c r="O422" s="338" t="s">
        <v>1320</v>
      </c>
      <c r="P422" s="342">
        <v>42962</v>
      </c>
      <c r="Q422" s="343">
        <v>56166471.100000001</v>
      </c>
      <c r="R422" s="343">
        <v>49928076.76932539</v>
      </c>
      <c r="S422" s="338">
        <v>5</v>
      </c>
      <c r="T422" s="340">
        <v>8.7263017372144702E-2</v>
      </c>
      <c r="U422" s="340">
        <v>1.1280660576848227</v>
      </c>
      <c r="V422" s="340">
        <v>0.11782768806263344</v>
      </c>
      <c r="W422" s="340">
        <v>1.1551053276128802</v>
      </c>
      <c r="X422" s="340">
        <v>0.18262055910708463</v>
      </c>
      <c r="Y422" s="340">
        <v>1.3848448746602131</v>
      </c>
      <c r="Z422" s="340">
        <v>0.14759233760775459</v>
      </c>
      <c r="AA422" s="340">
        <v>0.83896269466595341</v>
      </c>
      <c r="AB422" s="340">
        <v>1.0866143213588074E-2</v>
      </c>
      <c r="AC422" s="344">
        <v>1.3177226618216757</v>
      </c>
      <c r="AD422" s="482">
        <v>26751126000191</v>
      </c>
      <c r="AE422" s="341" t="s">
        <v>2370</v>
      </c>
      <c r="AF422" s="341" t="s">
        <v>2115</v>
      </c>
      <c r="AG422" s="345" t="s">
        <v>1428</v>
      </c>
      <c r="AH422" s="345" t="s">
        <v>2110</v>
      </c>
      <c r="AI422" s="345">
        <v>100</v>
      </c>
      <c r="AJ422" s="345">
        <v>100</v>
      </c>
      <c r="AK422" s="345">
        <v>100</v>
      </c>
      <c r="AL422" s="340">
        <v>2E-3</v>
      </c>
      <c r="AM422" s="340" t="s">
        <v>34</v>
      </c>
      <c r="AN422" s="340" t="s">
        <v>64</v>
      </c>
      <c r="AO422" s="338" t="s">
        <v>1323</v>
      </c>
      <c r="AP422" s="341" t="s">
        <v>11</v>
      </c>
      <c r="AQ422" s="347" t="s">
        <v>675</v>
      </c>
      <c r="AR422" s="340">
        <v>3.9999999999999996E-4</v>
      </c>
      <c r="AS422" s="340">
        <v>3.9999999999999996E-4</v>
      </c>
      <c r="AT422" s="340"/>
      <c r="AW422" s="597"/>
      <c r="AX422" s="597"/>
      <c r="AY422" s="598"/>
      <c r="AZ422" s="598"/>
      <c r="BA422" s="598"/>
      <c r="BB422" s="599"/>
      <c r="BC422" s="598"/>
      <c r="BD422" s="598"/>
      <c r="BE422" s="598"/>
      <c r="BF422" s="598"/>
      <c r="BG422" s="599"/>
      <c r="BH422" s="599"/>
      <c r="BI422" s="600"/>
      <c r="BJ422" s="600"/>
      <c r="BK422" s="600"/>
      <c r="BL422" s="599"/>
      <c r="BM422" s="599"/>
      <c r="BN422" s="599"/>
      <c r="BO422" s="599"/>
      <c r="BP422" s="599"/>
      <c r="BQ422" s="599"/>
      <c r="BR422" s="599"/>
      <c r="BS422" s="599"/>
      <c r="BT422" s="602"/>
      <c r="BU422" s="603"/>
      <c r="BV422" s="601"/>
      <c r="BW422" s="604"/>
    </row>
    <row r="423" spans="2:75" ht="15.75" customHeight="1">
      <c r="B423" s="334" t="s">
        <v>798</v>
      </c>
      <c r="C423" s="335">
        <v>39293607000142</v>
      </c>
      <c r="D423" s="336" t="s">
        <v>13</v>
      </c>
      <c r="E423" s="336" t="s">
        <v>616</v>
      </c>
      <c r="F423" s="336" t="s">
        <v>617</v>
      </c>
      <c r="G423" s="337" t="s">
        <v>34</v>
      </c>
      <c r="H423" s="337" t="s">
        <v>1337</v>
      </c>
      <c r="I423" s="337" t="s">
        <v>34</v>
      </c>
      <c r="J423" s="337" t="s">
        <v>608</v>
      </c>
      <c r="K423" s="338" t="s">
        <v>48</v>
      </c>
      <c r="L423" s="339"/>
      <c r="M423" s="339" t="s">
        <v>1411</v>
      </c>
      <c r="N423" s="338">
        <v>570461</v>
      </c>
      <c r="O423" s="338" t="s">
        <v>1320</v>
      </c>
      <c r="P423" s="342">
        <v>44193</v>
      </c>
      <c r="Q423" s="343">
        <v>8890469.0999999996</v>
      </c>
      <c r="R423" s="343">
        <v>8000072.7381746089</v>
      </c>
      <c r="S423" s="338">
        <v>5</v>
      </c>
      <c r="T423" s="340">
        <v>2.0080565737590206E-3</v>
      </c>
      <c r="U423" s="340">
        <v>2.5958539264211985E-2</v>
      </c>
      <c r="V423" s="340">
        <v>4.6962487153429988E-2</v>
      </c>
      <c r="W423" s="340">
        <v>0.46038940422935781</v>
      </c>
      <c r="X423" s="340" t="s">
        <v>1414</v>
      </c>
      <c r="Y423" s="340" t="s">
        <v>1414</v>
      </c>
      <c r="Z423" s="340" t="s">
        <v>1414</v>
      </c>
      <c r="AA423" s="340" t="s">
        <v>1414</v>
      </c>
      <c r="AB423" s="340">
        <v>9.6185107615107346E-2</v>
      </c>
      <c r="AC423" s="344">
        <v>-0.48498152279108692</v>
      </c>
      <c r="AD423" s="482">
        <v>37243087000138</v>
      </c>
      <c r="AE423" s="341" t="s">
        <v>2166</v>
      </c>
      <c r="AF423" s="341" t="s">
        <v>2166</v>
      </c>
      <c r="AG423" s="345" t="s">
        <v>1430</v>
      </c>
      <c r="AH423" s="345" t="s">
        <v>2107</v>
      </c>
      <c r="AI423" s="345">
        <v>1000</v>
      </c>
      <c r="AJ423" s="345" t="s">
        <v>1422</v>
      </c>
      <c r="AK423" s="345" t="s">
        <v>1422</v>
      </c>
      <c r="AL423" s="340">
        <v>6.0000000000000001E-3</v>
      </c>
      <c r="AM423" s="340" t="s">
        <v>34</v>
      </c>
      <c r="AN423" s="340" t="s">
        <v>64</v>
      </c>
      <c r="AO423" s="338" t="s">
        <v>1323</v>
      </c>
      <c r="AP423" s="341" t="s">
        <v>13</v>
      </c>
      <c r="AQ423" s="347" t="s">
        <v>679</v>
      </c>
      <c r="AR423" s="340">
        <v>1.9997999999999999E-3</v>
      </c>
      <c r="AS423" s="340">
        <v>1.9997999999999999E-3</v>
      </c>
      <c r="AT423" s="340"/>
      <c r="AW423" s="597"/>
      <c r="AX423" s="597"/>
      <c r="AY423" s="598"/>
      <c r="AZ423" s="598"/>
      <c r="BA423" s="598"/>
      <c r="BB423" s="599"/>
      <c r="BC423" s="598"/>
      <c r="BD423" s="598"/>
      <c r="BE423" s="598"/>
      <c r="BF423" s="598"/>
      <c r="BG423" s="599"/>
      <c r="BH423" s="599"/>
      <c r="BI423" s="600"/>
      <c r="BJ423" s="600"/>
      <c r="BK423" s="600"/>
      <c r="BL423" s="599"/>
      <c r="BM423" s="599"/>
      <c r="BN423" s="599"/>
      <c r="BO423" s="599"/>
      <c r="BP423" s="599"/>
      <c r="BQ423" s="599"/>
      <c r="BR423" s="599"/>
      <c r="BS423" s="599"/>
      <c r="BT423" s="602"/>
      <c r="BU423" s="603"/>
      <c r="BV423" s="601"/>
      <c r="BW423" s="604"/>
    </row>
    <row r="424" spans="2:75" ht="15.75" customHeight="1">
      <c r="B424" s="334" t="s">
        <v>92</v>
      </c>
      <c r="C424" s="335">
        <v>6041290000106</v>
      </c>
      <c r="D424" s="336" t="s">
        <v>13</v>
      </c>
      <c r="E424" s="336" t="s">
        <v>615</v>
      </c>
      <c r="F424" s="336" t="s">
        <v>619</v>
      </c>
      <c r="G424" s="337" t="s">
        <v>34</v>
      </c>
      <c r="H424" s="337" t="s">
        <v>1337</v>
      </c>
      <c r="I424" s="337" t="s">
        <v>34</v>
      </c>
      <c r="J424" s="337" t="s">
        <v>611</v>
      </c>
      <c r="K424" s="338" t="s">
        <v>48</v>
      </c>
      <c r="L424" s="339"/>
      <c r="M424" s="339" t="s">
        <v>34</v>
      </c>
      <c r="N424" s="338">
        <v>129925</v>
      </c>
      <c r="O424" s="338" t="s">
        <v>1320</v>
      </c>
      <c r="P424" s="342">
        <v>37978</v>
      </c>
      <c r="Q424" s="343">
        <v>332928355.56</v>
      </c>
      <c r="R424" s="343">
        <v>497741328.2280553</v>
      </c>
      <c r="S424" s="338">
        <v>5</v>
      </c>
      <c r="T424" s="340">
        <v>3.0209691174335029E-2</v>
      </c>
      <c r="U424" s="340">
        <v>0.39052657417947972</v>
      </c>
      <c r="V424" s="340">
        <v>4.8027881976268727E-2</v>
      </c>
      <c r="W424" s="340">
        <v>0.47083383589144762</v>
      </c>
      <c r="X424" s="340">
        <v>0.15521125514350254</v>
      </c>
      <c r="Y424" s="340">
        <v>1.1769951435151396</v>
      </c>
      <c r="Z424" s="340">
        <v>0.32501724685685618</v>
      </c>
      <c r="AA424" s="340">
        <v>1.8475033979108872</v>
      </c>
      <c r="AB424" s="340">
        <v>0.10869833116264545</v>
      </c>
      <c r="AC424" s="344">
        <v>-0.40801654383757613</v>
      </c>
      <c r="AD424" s="482">
        <v>22118342000143</v>
      </c>
      <c r="AE424" s="341" t="s">
        <v>2149</v>
      </c>
      <c r="AF424" s="341" t="s">
        <v>2115</v>
      </c>
      <c r="AG424" s="345" t="s">
        <v>1428</v>
      </c>
      <c r="AH424" s="345" t="s">
        <v>2110</v>
      </c>
      <c r="AI424" s="345">
        <v>1000</v>
      </c>
      <c r="AJ424" s="345">
        <v>1000</v>
      </c>
      <c r="AK424" s="345">
        <v>1000</v>
      </c>
      <c r="AL424" s="608">
        <v>0.02</v>
      </c>
      <c r="AM424" s="608">
        <v>0.2</v>
      </c>
      <c r="AN424" s="340" t="s">
        <v>64</v>
      </c>
      <c r="AO424" s="338" t="s">
        <v>1323</v>
      </c>
      <c r="AP424" s="341" t="s">
        <v>13</v>
      </c>
      <c r="AQ424" s="347" t="s">
        <v>668</v>
      </c>
      <c r="AR424" s="340">
        <v>5.0000000000000001E-3</v>
      </c>
      <c r="AS424" s="340">
        <v>5.0000000000000001E-3</v>
      </c>
      <c r="AT424" s="340"/>
      <c r="AW424" s="597"/>
      <c r="AX424" s="597"/>
      <c r="AY424" s="598"/>
      <c r="AZ424" s="598"/>
      <c r="BA424" s="598"/>
      <c r="BB424" s="599"/>
      <c r="BC424" s="598"/>
      <c r="BD424" s="598"/>
      <c r="BE424" s="598"/>
      <c r="BF424" s="598"/>
      <c r="BG424" s="599"/>
      <c r="BH424" s="599"/>
      <c r="BI424" s="600"/>
      <c r="BJ424" s="600"/>
      <c r="BK424" s="600"/>
      <c r="BL424" s="599"/>
      <c r="BM424" s="599"/>
      <c r="BN424" s="599"/>
      <c r="BO424" s="599"/>
      <c r="BP424" s="599"/>
      <c r="BQ424" s="599"/>
      <c r="BR424" s="599"/>
      <c r="BS424" s="599"/>
      <c r="BT424" s="602"/>
      <c r="BU424" s="603"/>
      <c r="BV424" s="601"/>
      <c r="BW424" s="604"/>
    </row>
    <row r="425" spans="2:75" ht="15.75" customHeight="1">
      <c r="B425" s="334" t="s">
        <v>496</v>
      </c>
      <c r="C425" s="335">
        <v>33361831000148</v>
      </c>
      <c r="D425" s="336" t="s">
        <v>13</v>
      </c>
      <c r="E425" s="336" t="s">
        <v>615</v>
      </c>
      <c r="F425" s="336" t="s">
        <v>619</v>
      </c>
      <c r="G425" s="337" t="s">
        <v>34</v>
      </c>
      <c r="H425" s="337" t="s">
        <v>1337</v>
      </c>
      <c r="I425" s="337" t="s">
        <v>34</v>
      </c>
      <c r="J425" s="337"/>
      <c r="K425" s="338" t="s">
        <v>48</v>
      </c>
      <c r="L425" s="339"/>
      <c r="M425" s="339" t="s">
        <v>34</v>
      </c>
      <c r="N425" s="338">
        <v>501794</v>
      </c>
      <c r="O425" s="338" t="s">
        <v>1320</v>
      </c>
      <c r="P425" s="342">
        <v>43642</v>
      </c>
      <c r="Q425" s="343">
        <v>50529733.439999998</v>
      </c>
      <c r="R425" s="343">
        <v>105104654.4744841</v>
      </c>
      <c r="S425" s="338">
        <v>5</v>
      </c>
      <c r="T425" s="340">
        <v>-0.11119188626024934</v>
      </c>
      <c r="U425" s="340">
        <v>-1.4373992162707161</v>
      </c>
      <c r="V425" s="340">
        <v>-8.9601632226958383E-2</v>
      </c>
      <c r="W425" s="340">
        <v>-0.87839559996418359</v>
      </c>
      <c r="X425" s="340">
        <v>7.7666367614138476E-2</v>
      </c>
      <c r="Y425" s="340">
        <v>0.58895817453306154</v>
      </c>
      <c r="Z425" s="340">
        <v>9.4085493922897445E-2</v>
      </c>
      <c r="AA425" s="340">
        <v>0.53481244887054336</v>
      </c>
      <c r="AB425" s="340">
        <v>0.11397298252817935</v>
      </c>
      <c r="AC425" s="344">
        <v>-1.6189911362629164</v>
      </c>
      <c r="AD425" s="482">
        <v>32222759000105</v>
      </c>
      <c r="AE425" s="341" t="s">
        <v>2169</v>
      </c>
      <c r="AF425" s="341" t="s">
        <v>728</v>
      </c>
      <c r="AG425" s="345" t="s">
        <v>728</v>
      </c>
      <c r="AH425" s="345" t="s">
        <v>2107</v>
      </c>
      <c r="AI425" s="345">
        <v>10000</v>
      </c>
      <c r="AJ425" s="345">
        <v>5000</v>
      </c>
      <c r="AK425" s="345">
        <v>5000</v>
      </c>
      <c r="AL425" s="340">
        <v>9.0000000000000011E-3</v>
      </c>
      <c r="AM425" s="340" t="s">
        <v>34</v>
      </c>
      <c r="AN425" s="340" t="s">
        <v>34</v>
      </c>
      <c r="AO425" s="338" t="s">
        <v>1323</v>
      </c>
      <c r="AP425" s="341" t="s">
        <v>13</v>
      </c>
      <c r="AQ425" s="347" t="s">
        <v>679</v>
      </c>
      <c r="AR425" s="340">
        <v>5.3333999999999994E-3</v>
      </c>
      <c r="AS425" s="340">
        <v>5.3333999999999994E-3</v>
      </c>
      <c r="AT425" s="340"/>
      <c r="AW425" s="597"/>
      <c r="AX425" s="597"/>
      <c r="AY425" s="598"/>
      <c r="AZ425" s="598"/>
      <c r="BA425" s="598"/>
      <c r="BB425" s="599"/>
      <c r="BC425" s="598"/>
      <c r="BD425" s="598"/>
      <c r="BE425" s="598"/>
      <c r="BF425" s="598"/>
      <c r="BG425" s="599"/>
      <c r="BH425" s="599"/>
      <c r="BI425" s="600"/>
      <c r="BJ425" s="600"/>
      <c r="BK425" s="600"/>
      <c r="BL425" s="599"/>
      <c r="BM425" s="599"/>
      <c r="BN425" s="599"/>
      <c r="BO425" s="599"/>
      <c r="BP425" s="599"/>
      <c r="BQ425" s="599"/>
      <c r="BR425" s="599"/>
      <c r="BS425" s="599"/>
      <c r="BT425" s="602"/>
      <c r="BU425" s="603"/>
      <c r="BV425" s="601"/>
      <c r="BW425" s="604"/>
    </row>
    <row r="426" spans="2:75" ht="15.75" customHeight="1">
      <c r="B426" s="334" t="s">
        <v>807</v>
      </c>
      <c r="C426" s="335">
        <v>26845868000186</v>
      </c>
      <c r="D426" s="336" t="s">
        <v>13</v>
      </c>
      <c r="E426" s="336" t="s">
        <v>615</v>
      </c>
      <c r="F426" s="336" t="s">
        <v>619</v>
      </c>
      <c r="G426" s="337" t="s">
        <v>34</v>
      </c>
      <c r="H426" s="337" t="s">
        <v>1337</v>
      </c>
      <c r="I426" s="337" t="s">
        <v>34</v>
      </c>
      <c r="J426" s="337"/>
      <c r="K426" s="338" t="s">
        <v>48</v>
      </c>
      <c r="L426" s="339"/>
      <c r="M426" s="339" t="s">
        <v>34</v>
      </c>
      <c r="N426" s="338">
        <v>459453</v>
      </c>
      <c r="O426" s="338" t="s">
        <v>1320</v>
      </c>
      <c r="P426" s="342">
        <v>43153</v>
      </c>
      <c r="Q426" s="343">
        <v>35382378.710000001</v>
      </c>
      <c r="R426" s="343">
        <v>104408577.59702383</v>
      </c>
      <c r="S426" s="338">
        <v>5</v>
      </c>
      <c r="T426" s="340">
        <v>-9.2823772168551089E-2</v>
      </c>
      <c r="U426" s="340">
        <v>-1.1999510202936965</v>
      </c>
      <c r="V426" s="340">
        <v>-7.4030549366697507E-2</v>
      </c>
      <c r="W426" s="340">
        <v>-0.72574692235431626</v>
      </c>
      <c r="X426" s="340">
        <v>3.6914392377587424E-2</v>
      </c>
      <c r="Y426" s="340">
        <v>0.27992854328806394</v>
      </c>
      <c r="Z426" s="340">
        <v>4.8819613549762497E-2</v>
      </c>
      <c r="AA426" s="340">
        <v>0.27750651016253897</v>
      </c>
      <c r="AB426" s="340">
        <v>7.8978902493760356E-2</v>
      </c>
      <c r="AC426" s="344">
        <v>-2.1643337522034689</v>
      </c>
      <c r="AD426" s="482">
        <v>0</v>
      </c>
      <c r="AE426" s="341" t="s">
        <v>2125</v>
      </c>
      <c r="AF426" s="341" t="s">
        <v>728</v>
      </c>
      <c r="AG426" s="345" t="s">
        <v>728</v>
      </c>
      <c r="AH426" s="345" t="s">
        <v>2107</v>
      </c>
      <c r="AI426" s="345">
        <v>25000</v>
      </c>
      <c r="AJ426" s="345">
        <v>5000</v>
      </c>
      <c r="AK426" s="345">
        <v>5000</v>
      </c>
      <c r="AL426" s="340">
        <v>1.5149999999999999E-2</v>
      </c>
      <c r="AM426" s="340" t="s">
        <v>34</v>
      </c>
      <c r="AN426" s="340" t="s">
        <v>34</v>
      </c>
      <c r="AO426" s="338" t="s">
        <v>1323</v>
      </c>
      <c r="AP426" s="341" t="s">
        <v>13</v>
      </c>
      <c r="AQ426" s="347" t="s">
        <v>679</v>
      </c>
      <c r="AR426" s="340">
        <v>4.0400000000000002E-3</v>
      </c>
      <c r="AS426" s="340">
        <v>4.0400000000000002E-3</v>
      </c>
      <c r="AT426" s="340"/>
      <c r="AW426" s="597"/>
      <c r="AX426" s="597"/>
      <c r="AY426" s="598"/>
      <c r="AZ426" s="598"/>
      <c r="BA426" s="598"/>
      <c r="BB426" s="599"/>
      <c r="BC426" s="598"/>
      <c r="BD426" s="598"/>
      <c r="BE426" s="598"/>
      <c r="BF426" s="598"/>
      <c r="BG426" s="599"/>
      <c r="BH426" s="599"/>
      <c r="BI426" s="600"/>
      <c r="BJ426" s="600"/>
      <c r="BK426" s="600"/>
      <c r="BL426" s="599"/>
      <c r="BM426" s="599"/>
      <c r="BN426" s="599"/>
      <c r="BO426" s="599"/>
      <c r="BP426" s="599"/>
      <c r="BQ426" s="599"/>
      <c r="BR426" s="599"/>
      <c r="BS426" s="599"/>
      <c r="BT426" s="602"/>
      <c r="BU426" s="603"/>
      <c r="BV426" s="601"/>
      <c r="BW426" s="604"/>
    </row>
    <row r="427" spans="2:75" ht="15.75" customHeight="1">
      <c r="B427" s="334" t="s">
        <v>873</v>
      </c>
      <c r="C427" s="335">
        <v>29177909000100</v>
      </c>
      <c r="D427" s="336" t="s">
        <v>13</v>
      </c>
      <c r="E427" s="336" t="s">
        <v>615</v>
      </c>
      <c r="F427" s="336" t="s">
        <v>619</v>
      </c>
      <c r="G427" s="337" t="s">
        <v>34</v>
      </c>
      <c r="H427" s="337" t="s">
        <v>1337</v>
      </c>
      <c r="I427" s="337" t="s">
        <v>34</v>
      </c>
      <c r="J427" s="337" t="s">
        <v>611</v>
      </c>
      <c r="K427" s="338" t="s">
        <v>48</v>
      </c>
      <c r="L427" s="339"/>
      <c r="M427" s="339" t="s">
        <v>34</v>
      </c>
      <c r="N427" s="338">
        <v>483516</v>
      </c>
      <c r="O427" s="338" t="s">
        <v>1320</v>
      </c>
      <c r="P427" s="342">
        <v>43461</v>
      </c>
      <c r="Q427" s="343">
        <v>67472161.900000006</v>
      </c>
      <c r="R427" s="343">
        <v>210755342.80599198</v>
      </c>
      <c r="S427" s="338">
        <v>5</v>
      </c>
      <c r="T427" s="340">
        <v>-7.9559223830031556E-2</v>
      </c>
      <c r="U427" s="340">
        <v>-1.0284776149289636</v>
      </c>
      <c r="V427" s="340">
        <v>-7.2442548837581944E-2</v>
      </c>
      <c r="W427" s="340">
        <v>-0.71017920731556916</v>
      </c>
      <c r="X427" s="340">
        <v>-2.2593670481535821E-2</v>
      </c>
      <c r="Y427" s="340">
        <v>-0.17133190764009004</v>
      </c>
      <c r="Z427" s="340">
        <v>9.9273148546701773E-2</v>
      </c>
      <c r="AA427" s="340">
        <v>0.56430075952898573</v>
      </c>
      <c r="AB427" s="340">
        <v>9.3647347219050728E-2</v>
      </c>
      <c r="AC427" s="344">
        <v>-1.79375731271054</v>
      </c>
      <c r="AD427" s="482">
        <v>31964457000140</v>
      </c>
      <c r="AE427" s="341" t="s">
        <v>2141</v>
      </c>
      <c r="AF427" s="341" t="s">
        <v>2106</v>
      </c>
      <c r="AG427" s="345" t="s">
        <v>1427</v>
      </c>
      <c r="AH427" s="345" t="s">
        <v>2107</v>
      </c>
      <c r="AI427" s="345">
        <v>5000</v>
      </c>
      <c r="AJ427" s="345">
        <v>5000</v>
      </c>
      <c r="AK427" s="345">
        <v>5000</v>
      </c>
      <c r="AL427" s="340">
        <v>0.01</v>
      </c>
      <c r="AM427" s="340" t="s">
        <v>34</v>
      </c>
      <c r="AN427" s="340" t="s">
        <v>34</v>
      </c>
      <c r="AO427" s="338" t="s">
        <v>1323</v>
      </c>
      <c r="AP427" s="341" t="s">
        <v>13</v>
      </c>
      <c r="AQ427" s="347" t="s">
        <v>679</v>
      </c>
      <c r="AR427" s="340">
        <v>8.0000000000000002E-3</v>
      </c>
      <c r="AS427" s="340">
        <v>8.0000000000000002E-3</v>
      </c>
      <c r="AT427" s="340"/>
      <c r="AW427" s="597"/>
      <c r="AX427" s="597"/>
      <c r="AY427" s="598"/>
      <c r="AZ427" s="598"/>
      <c r="BA427" s="598"/>
      <c r="BB427" s="599"/>
      <c r="BC427" s="598"/>
      <c r="BD427" s="598"/>
      <c r="BE427" s="598"/>
      <c r="BF427" s="598"/>
      <c r="BG427" s="599"/>
      <c r="BH427" s="599"/>
      <c r="BI427" s="600"/>
      <c r="BJ427" s="600"/>
      <c r="BK427" s="600"/>
      <c r="BL427" s="599"/>
      <c r="BM427" s="599"/>
      <c r="BN427" s="599"/>
      <c r="BO427" s="599"/>
      <c r="BP427" s="599"/>
      <c r="BQ427" s="599"/>
      <c r="BR427" s="599"/>
      <c r="BS427" s="599"/>
      <c r="BT427" s="602"/>
      <c r="BU427" s="603"/>
      <c r="BV427" s="601"/>
      <c r="BW427" s="604"/>
    </row>
    <row r="428" spans="2:75" ht="15.75" customHeight="1">
      <c r="B428" s="334" t="s">
        <v>188</v>
      </c>
      <c r="C428" s="335">
        <v>27011904000179</v>
      </c>
      <c r="D428" s="336" t="s">
        <v>13</v>
      </c>
      <c r="E428" s="336" t="s">
        <v>615</v>
      </c>
      <c r="F428" s="336" t="s">
        <v>619</v>
      </c>
      <c r="G428" s="337" t="s">
        <v>34</v>
      </c>
      <c r="H428" s="337" t="s">
        <v>1336</v>
      </c>
      <c r="I428" s="337" t="s">
        <v>34</v>
      </c>
      <c r="J428" s="337"/>
      <c r="K428" s="338" t="s">
        <v>48</v>
      </c>
      <c r="L428" s="339"/>
      <c r="M428" s="339" t="s">
        <v>1411</v>
      </c>
      <c r="N428" s="338">
        <v>443328</v>
      </c>
      <c r="O428" s="338" t="s">
        <v>1320</v>
      </c>
      <c r="P428" s="342">
        <v>42893</v>
      </c>
      <c r="Q428" s="343">
        <v>59343565.219999999</v>
      </c>
      <c r="R428" s="343">
        <v>67584561.996706352</v>
      </c>
      <c r="S428" s="338">
        <v>5</v>
      </c>
      <c r="T428" s="340">
        <v>7.6321203846366092E-2</v>
      </c>
      <c r="U428" s="340">
        <v>0.98661909859895003</v>
      </c>
      <c r="V428" s="340">
        <v>0.11363610952324787</v>
      </c>
      <c r="W428" s="340">
        <v>1.1140138423978059</v>
      </c>
      <c r="X428" s="340">
        <v>0.16725124040590833</v>
      </c>
      <c r="Y428" s="340">
        <v>1.2682965389503063</v>
      </c>
      <c r="Z428" s="340">
        <v>0.47918896391430454</v>
      </c>
      <c r="AA428" s="340">
        <v>2.7238654183264916</v>
      </c>
      <c r="AB428" s="340">
        <v>3.7144487905189955E-2</v>
      </c>
      <c r="AC428" s="344">
        <v>0.30120933150205464</v>
      </c>
      <c r="AD428" s="482">
        <v>0</v>
      </c>
      <c r="AE428" s="341" t="s">
        <v>2223</v>
      </c>
      <c r="AF428" s="341" t="s">
        <v>2224</v>
      </c>
      <c r="AG428" s="345" t="s">
        <v>1429</v>
      </c>
      <c r="AH428" s="345" t="s">
        <v>2107</v>
      </c>
      <c r="AI428" s="345">
        <v>50000</v>
      </c>
      <c r="AJ428" s="345">
        <v>1000</v>
      </c>
      <c r="AK428" s="345">
        <v>50000</v>
      </c>
      <c r="AL428" s="340">
        <v>1.4999999999999999E-2</v>
      </c>
      <c r="AM428" s="340">
        <v>0.5</v>
      </c>
      <c r="AN428" s="340" t="s">
        <v>2119</v>
      </c>
      <c r="AO428" s="338" t="s">
        <v>1323</v>
      </c>
      <c r="AP428" s="341" t="s">
        <v>13</v>
      </c>
      <c r="AQ428" s="347" t="s">
        <v>668</v>
      </c>
      <c r="AR428" s="340">
        <v>2.9999999999999996E-3</v>
      </c>
      <c r="AS428" s="340">
        <v>2.9999999999999996E-3</v>
      </c>
      <c r="AT428" s="340"/>
      <c r="AW428" s="597"/>
      <c r="AX428" s="597"/>
      <c r="AY428" s="598"/>
      <c r="AZ428" s="598"/>
      <c r="BA428" s="598"/>
      <c r="BB428" s="599"/>
      <c r="BC428" s="598"/>
      <c r="BD428" s="598"/>
      <c r="BE428" s="598"/>
      <c r="BF428" s="598"/>
      <c r="BG428" s="599"/>
      <c r="BH428" s="599"/>
      <c r="BI428" s="600"/>
      <c r="BJ428" s="600"/>
      <c r="BK428" s="600"/>
      <c r="BL428" s="599"/>
      <c r="BM428" s="599"/>
      <c r="BN428" s="599"/>
      <c r="BO428" s="599"/>
      <c r="BP428" s="599"/>
      <c r="BQ428" s="599"/>
      <c r="BR428" s="599"/>
      <c r="BS428" s="599"/>
      <c r="BT428" s="602"/>
      <c r="BU428" s="603"/>
      <c r="BV428" s="601"/>
      <c r="BW428" s="604"/>
    </row>
    <row r="429" spans="2:75" ht="15.75" customHeight="1">
      <c r="B429" s="334" t="s">
        <v>189</v>
      </c>
      <c r="C429" s="335">
        <v>12813445000170</v>
      </c>
      <c r="D429" s="336" t="s">
        <v>13</v>
      </c>
      <c r="E429" s="336" t="s">
        <v>615</v>
      </c>
      <c r="F429" s="336" t="s">
        <v>619</v>
      </c>
      <c r="G429" s="337" t="s">
        <v>34</v>
      </c>
      <c r="H429" s="337" t="s">
        <v>1336</v>
      </c>
      <c r="I429" s="337" t="s">
        <v>34</v>
      </c>
      <c r="J429" s="337"/>
      <c r="K429" s="338" t="s">
        <v>48</v>
      </c>
      <c r="L429" s="339"/>
      <c r="M429" s="339" t="s">
        <v>1411</v>
      </c>
      <c r="N429" s="338">
        <v>263168</v>
      </c>
      <c r="O429" s="338" t="s">
        <v>1320</v>
      </c>
      <c r="P429" s="342">
        <v>40519</v>
      </c>
      <c r="Q429" s="343">
        <v>28443796.699999999</v>
      </c>
      <c r="R429" s="343">
        <v>27720198.450992063</v>
      </c>
      <c r="S429" s="338">
        <v>5</v>
      </c>
      <c r="T429" s="340">
        <v>6.5232075836155756E-2</v>
      </c>
      <c r="U429" s="340">
        <v>0.8432677764197859</v>
      </c>
      <c r="V429" s="340">
        <v>9.2728359458042142E-2</v>
      </c>
      <c r="W429" s="340">
        <v>0.90904798177699864</v>
      </c>
      <c r="X429" s="340">
        <v>0.118646526425076</v>
      </c>
      <c r="Y429" s="340">
        <v>0.89971816327458531</v>
      </c>
      <c r="Z429" s="340">
        <v>0.16213026729676616</v>
      </c>
      <c r="AA429" s="340">
        <v>0.92160100004446033</v>
      </c>
      <c r="AB429" s="340">
        <v>1.8744639873164142E-2</v>
      </c>
      <c r="AC429" s="344">
        <v>-0.44193792559189954</v>
      </c>
      <c r="AD429" s="482">
        <v>0</v>
      </c>
      <c r="AE429" s="341" t="s">
        <v>2223</v>
      </c>
      <c r="AF429" s="341" t="s">
        <v>2224</v>
      </c>
      <c r="AG429" s="345" t="s">
        <v>1429</v>
      </c>
      <c r="AH429" s="345" t="s">
        <v>2110</v>
      </c>
      <c r="AI429" s="345">
        <v>20000</v>
      </c>
      <c r="AJ429" s="345">
        <v>5000</v>
      </c>
      <c r="AK429" s="345">
        <v>20000</v>
      </c>
      <c r="AL429" s="340">
        <v>6.0000000000000001E-3</v>
      </c>
      <c r="AM429" s="340">
        <v>0.2</v>
      </c>
      <c r="AN429" s="340" t="s">
        <v>2124</v>
      </c>
      <c r="AO429" s="338" t="s">
        <v>1323</v>
      </c>
      <c r="AP429" s="341" t="s">
        <v>13</v>
      </c>
      <c r="AQ429" s="347" t="s">
        <v>668</v>
      </c>
      <c r="AR429" s="340">
        <v>2.3999999999999998E-3</v>
      </c>
      <c r="AS429" s="340">
        <v>2.3999999999999998E-3</v>
      </c>
      <c r="AT429" s="340"/>
      <c r="AW429" s="597"/>
      <c r="AX429" s="597"/>
      <c r="AY429" s="598"/>
      <c r="AZ429" s="598"/>
      <c r="BA429" s="598"/>
      <c r="BB429" s="599"/>
      <c r="BC429" s="598"/>
      <c r="BD429" s="598"/>
      <c r="BE429" s="598"/>
      <c r="BF429" s="598"/>
      <c r="BG429" s="599"/>
      <c r="BH429" s="599"/>
      <c r="BI429" s="600"/>
      <c r="BJ429" s="600"/>
      <c r="BK429" s="600"/>
      <c r="BL429" s="599"/>
      <c r="BM429" s="599"/>
      <c r="BN429" s="599"/>
      <c r="BO429" s="599"/>
      <c r="BP429" s="599"/>
      <c r="BQ429" s="599"/>
      <c r="BR429" s="599"/>
      <c r="BS429" s="599"/>
      <c r="BT429" s="602"/>
      <c r="BU429" s="603"/>
      <c r="BV429" s="601"/>
      <c r="BW429" s="604"/>
    </row>
    <row r="430" spans="2:75" ht="15.75" customHeight="1">
      <c r="B430" s="334" t="s">
        <v>941</v>
      </c>
      <c r="C430" s="335">
        <v>30294047000176</v>
      </c>
      <c r="D430" s="336" t="s">
        <v>13</v>
      </c>
      <c r="E430" s="336" t="s">
        <v>615</v>
      </c>
      <c r="F430" s="336" t="s">
        <v>619</v>
      </c>
      <c r="G430" s="337" t="s">
        <v>34</v>
      </c>
      <c r="H430" s="337" t="s">
        <v>1336</v>
      </c>
      <c r="I430" s="337" t="s">
        <v>34</v>
      </c>
      <c r="J430" s="337"/>
      <c r="K430" s="338" t="s">
        <v>48</v>
      </c>
      <c r="L430" s="339"/>
      <c r="M430" s="339" t="s">
        <v>34</v>
      </c>
      <c r="N430" s="338">
        <v>470627</v>
      </c>
      <c r="O430" s="338" t="s">
        <v>1320</v>
      </c>
      <c r="P430" s="342">
        <v>43292</v>
      </c>
      <c r="Q430" s="343">
        <v>13124726.890000001</v>
      </c>
      <c r="R430" s="343">
        <v>14737894.786309537</v>
      </c>
      <c r="S430" s="338">
        <v>5</v>
      </c>
      <c r="T430" s="340">
        <v>-2.2292890356473305E-2</v>
      </c>
      <c r="U430" s="340">
        <v>-0.2881845447949673</v>
      </c>
      <c r="V430" s="340">
        <v>-1.3877807609739223E-2</v>
      </c>
      <c r="W430" s="340">
        <v>-0.13604891829053911</v>
      </c>
      <c r="X430" s="340">
        <v>7.9882788163218033E-2</v>
      </c>
      <c r="Y430" s="340">
        <v>0.6057656941929076</v>
      </c>
      <c r="Z430" s="340">
        <v>9.4645350394289673E-2</v>
      </c>
      <c r="AA430" s="340">
        <v>0.53799485455283347</v>
      </c>
      <c r="AB430" s="340">
        <v>4.6819792741653647E-2</v>
      </c>
      <c r="AC430" s="344">
        <v>-2.3501696473754565</v>
      </c>
      <c r="AD430" s="482">
        <v>30294098000106</v>
      </c>
      <c r="AE430" s="341" t="s">
        <v>2244</v>
      </c>
      <c r="AF430" s="341" t="s">
        <v>2115</v>
      </c>
      <c r="AG430" s="345" t="s">
        <v>1428</v>
      </c>
      <c r="AH430" s="345" t="s">
        <v>2107</v>
      </c>
      <c r="AI430" s="345">
        <v>5000</v>
      </c>
      <c r="AJ430" s="345">
        <v>0</v>
      </c>
      <c r="AK430" s="345">
        <v>100</v>
      </c>
      <c r="AL430" s="340">
        <v>9.300000000000001E-3</v>
      </c>
      <c r="AM430" s="340" t="s">
        <v>34</v>
      </c>
      <c r="AN430" s="340" t="s">
        <v>34</v>
      </c>
      <c r="AO430" s="338" t="s">
        <v>1323</v>
      </c>
      <c r="AP430" s="341" t="s">
        <v>13</v>
      </c>
      <c r="AQ430" s="347" t="s">
        <v>679</v>
      </c>
      <c r="AR430" s="340">
        <v>4.6499999999999996E-3</v>
      </c>
      <c r="AS430" s="340">
        <v>4.6499999999999996E-3</v>
      </c>
      <c r="AT430" s="340"/>
      <c r="AW430" s="597"/>
      <c r="AX430" s="597"/>
      <c r="AY430" s="598"/>
      <c r="AZ430" s="598"/>
      <c r="BA430" s="598"/>
      <c r="BB430" s="599"/>
      <c r="BC430" s="598"/>
      <c r="BD430" s="598"/>
      <c r="BE430" s="598"/>
      <c r="BF430" s="598"/>
      <c r="BG430" s="599"/>
      <c r="BH430" s="599"/>
      <c r="BI430" s="600"/>
      <c r="BJ430" s="600"/>
      <c r="BK430" s="600"/>
      <c r="BL430" s="599"/>
      <c r="BM430" s="599"/>
      <c r="BN430" s="599"/>
      <c r="BO430" s="599"/>
      <c r="BP430" s="599"/>
      <c r="BQ430" s="599"/>
      <c r="BR430" s="599"/>
      <c r="BS430" s="599"/>
      <c r="BT430" s="602"/>
      <c r="BU430" s="603"/>
      <c r="BV430" s="601"/>
      <c r="BW430" s="604"/>
    </row>
    <row r="431" spans="2:75" ht="15.75" customHeight="1">
      <c r="B431" s="334" t="s">
        <v>957</v>
      </c>
      <c r="C431" s="335">
        <v>10447046000107</v>
      </c>
      <c r="D431" s="336" t="s">
        <v>13</v>
      </c>
      <c r="E431" s="336" t="s">
        <v>615</v>
      </c>
      <c r="F431" s="336" t="s">
        <v>619</v>
      </c>
      <c r="G431" s="337" t="s">
        <v>34</v>
      </c>
      <c r="H431" s="337" t="s">
        <v>1336</v>
      </c>
      <c r="I431" s="337" t="s">
        <v>34</v>
      </c>
      <c r="J431" s="337" t="s">
        <v>608</v>
      </c>
      <c r="K431" s="338" t="s">
        <v>48</v>
      </c>
      <c r="L431" s="339"/>
      <c r="M431" s="339" t="s">
        <v>34</v>
      </c>
      <c r="N431" s="338">
        <v>226025</v>
      </c>
      <c r="O431" s="338" t="s">
        <v>1320</v>
      </c>
      <c r="P431" s="342">
        <v>39923</v>
      </c>
      <c r="Q431" s="343">
        <v>68928854.260000005</v>
      </c>
      <c r="R431" s="343">
        <v>88178523.034960374</v>
      </c>
      <c r="S431" s="338">
        <v>5</v>
      </c>
      <c r="T431" s="340">
        <v>5.8881148698946895E-2</v>
      </c>
      <c r="U431" s="340">
        <v>0.76116810173444005</v>
      </c>
      <c r="V431" s="340">
        <v>6.3684592385137462E-2</v>
      </c>
      <c r="W431" s="340">
        <v>0.62432194979352829</v>
      </c>
      <c r="X431" s="340">
        <v>5.5828863536999451E-2</v>
      </c>
      <c r="Y431" s="340">
        <v>0.4233604141031172</v>
      </c>
      <c r="Z431" s="340">
        <v>0.16993039060246762</v>
      </c>
      <c r="AA431" s="340">
        <v>0.96593942962248858</v>
      </c>
      <c r="AB431" s="340">
        <v>3.7224673662236314E-2</v>
      </c>
      <c r="AC431" s="344">
        <v>-0.93260531149885673</v>
      </c>
      <c r="AD431" s="482">
        <v>0</v>
      </c>
      <c r="AE431" s="341" t="s">
        <v>2250</v>
      </c>
      <c r="AF431" s="341" t="s">
        <v>2106</v>
      </c>
      <c r="AG431" s="345" t="s">
        <v>1427</v>
      </c>
      <c r="AH431" s="345" t="s">
        <v>2110</v>
      </c>
      <c r="AI431" s="345">
        <v>1000</v>
      </c>
      <c r="AJ431" s="345">
        <v>300</v>
      </c>
      <c r="AK431" s="345">
        <v>0</v>
      </c>
      <c r="AL431" s="340">
        <v>1.4999999999999999E-2</v>
      </c>
      <c r="AM431" s="340">
        <v>0.2</v>
      </c>
      <c r="AN431" s="340" t="s">
        <v>34</v>
      </c>
      <c r="AO431" s="338" t="s">
        <v>1323</v>
      </c>
      <c r="AP431" s="341" t="s">
        <v>13</v>
      </c>
      <c r="AQ431" s="347" t="s">
        <v>668</v>
      </c>
      <c r="AR431" s="340">
        <v>4.0000000000000001E-3</v>
      </c>
      <c r="AS431" s="340">
        <v>4.0000000000000001E-3</v>
      </c>
      <c r="AT431" s="340"/>
      <c r="AW431" s="597"/>
      <c r="AX431" s="597"/>
      <c r="AY431" s="598"/>
      <c r="AZ431" s="598"/>
      <c r="BA431" s="598"/>
      <c r="BB431" s="599"/>
      <c r="BC431" s="598"/>
      <c r="BD431" s="598"/>
      <c r="BE431" s="598"/>
      <c r="BF431" s="598"/>
      <c r="BG431" s="599"/>
      <c r="BH431" s="599"/>
      <c r="BI431" s="600"/>
      <c r="BJ431" s="600"/>
      <c r="BK431" s="600"/>
      <c r="BL431" s="599"/>
      <c r="BM431" s="599"/>
      <c r="BN431" s="599"/>
      <c r="BO431" s="599"/>
      <c r="BP431" s="599"/>
      <c r="BQ431" s="599"/>
      <c r="BR431" s="599"/>
      <c r="BS431" s="599"/>
      <c r="BT431" s="602"/>
      <c r="BU431" s="603"/>
      <c r="BV431" s="601"/>
      <c r="BW431" s="604"/>
    </row>
    <row r="432" spans="2:75" ht="15.75" customHeight="1">
      <c r="B432" s="334" t="s">
        <v>968</v>
      </c>
      <c r="C432" s="335">
        <v>42084858000121</v>
      </c>
      <c r="D432" s="336" t="s">
        <v>13</v>
      </c>
      <c r="E432" s="336" t="s">
        <v>616</v>
      </c>
      <c r="F432" s="336" t="s">
        <v>619</v>
      </c>
      <c r="G432" s="337" t="s">
        <v>34</v>
      </c>
      <c r="H432" s="337" t="s">
        <v>865</v>
      </c>
      <c r="I432" s="337" t="s">
        <v>34</v>
      </c>
      <c r="J432" s="337"/>
      <c r="K432" s="338"/>
      <c r="L432" s="339"/>
      <c r="M432" s="339" t="s">
        <v>34</v>
      </c>
      <c r="N432" s="338">
        <v>602701</v>
      </c>
      <c r="O432" s="338" t="s">
        <v>1320</v>
      </c>
      <c r="P432" s="342">
        <v>44399</v>
      </c>
      <c r="Q432" s="343">
        <v>3666758.9</v>
      </c>
      <c r="R432" s="343">
        <v>4291488.8526190501</v>
      </c>
      <c r="S432" s="338">
        <v>5</v>
      </c>
      <c r="T432" s="340">
        <v>-4.9725429464746784E-2</v>
      </c>
      <c r="U432" s="340">
        <v>-0.64281033216812988</v>
      </c>
      <c r="V432" s="340">
        <v>-3.8301410628871602E-2</v>
      </c>
      <c r="W432" s="340">
        <v>-0.37548189394143472</v>
      </c>
      <c r="X432" s="340" t="s">
        <v>1414</v>
      </c>
      <c r="Y432" s="340" t="s">
        <v>1414</v>
      </c>
      <c r="Z432" s="340" t="s">
        <v>1414</v>
      </c>
      <c r="AA432" s="340" t="s">
        <v>1414</v>
      </c>
      <c r="AB432" s="340">
        <v>5.32450577240327E-2</v>
      </c>
      <c r="AC432" s="344">
        <v>-2.5315423291696564</v>
      </c>
      <c r="AD432" s="482">
        <v>42084903000148</v>
      </c>
      <c r="AE432" s="341" t="s">
        <v>2263</v>
      </c>
      <c r="AF432" s="341" t="s">
        <v>2112</v>
      </c>
      <c r="AG432" s="345" t="s">
        <v>719</v>
      </c>
      <c r="AH432" s="345" t="s">
        <v>2110</v>
      </c>
      <c r="AI432" s="345">
        <v>10000</v>
      </c>
      <c r="AJ432" s="345">
        <v>5000</v>
      </c>
      <c r="AK432" s="345">
        <v>5000</v>
      </c>
      <c r="AL432" s="340">
        <v>1.8700000000000001E-2</v>
      </c>
      <c r="AM432" s="340">
        <v>0.2</v>
      </c>
      <c r="AN432" s="340" t="s">
        <v>64</v>
      </c>
      <c r="AO432" s="338" t="s">
        <v>1323</v>
      </c>
      <c r="AP432" s="341" t="s">
        <v>13</v>
      </c>
      <c r="AQ432" s="347" t="s">
        <v>668</v>
      </c>
      <c r="AR432" s="340">
        <v>4.9872900000000001E-3</v>
      </c>
      <c r="AS432" s="340">
        <v>4.9872900000000001E-3</v>
      </c>
      <c r="AT432" s="340"/>
      <c r="AW432" s="597"/>
      <c r="AX432" s="597"/>
      <c r="AY432" s="598"/>
      <c r="AZ432" s="598"/>
      <c r="BA432" s="598"/>
      <c r="BB432" s="599"/>
      <c r="BC432" s="598"/>
      <c r="BD432" s="598"/>
      <c r="BE432" s="598"/>
      <c r="BF432" s="598"/>
      <c r="BG432" s="599"/>
      <c r="BH432" s="599"/>
      <c r="BI432" s="600"/>
      <c r="BJ432" s="600"/>
      <c r="BK432" s="600"/>
      <c r="BL432" s="599"/>
      <c r="BM432" s="599"/>
      <c r="BN432" s="599"/>
      <c r="BO432" s="599"/>
      <c r="BP432" s="599"/>
      <c r="BQ432" s="599"/>
      <c r="BR432" s="599"/>
      <c r="BS432" s="599"/>
      <c r="BT432" s="602"/>
      <c r="BU432" s="603"/>
      <c r="BV432" s="601"/>
      <c r="BW432" s="604"/>
    </row>
    <row r="433" spans="2:75" ht="15.75" customHeight="1">
      <c r="B433" s="334" t="s">
        <v>1019</v>
      </c>
      <c r="C433" s="335">
        <v>24454718000116</v>
      </c>
      <c r="D433" s="336" t="s">
        <v>13</v>
      </c>
      <c r="E433" s="336" t="s">
        <v>615</v>
      </c>
      <c r="F433" s="336" t="s">
        <v>619</v>
      </c>
      <c r="G433" s="337" t="s">
        <v>34</v>
      </c>
      <c r="H433" s="337" t="s">
        <v>1337</v>
      </c>
      <c r="I433" s="337" t="s">
        <v>34</v>
      </c>
      <c r="J433" s="337" t="s">
        <v>611</v>
      </c>
      <c r="K433" s="338" t="s">
        <v>49</v>
      </c>
      <c r="L433" s="339"/>
      <c r="M433" s="339" t="s">
        <v>34</v>
      </c>
      <c r="N433" s="338">
        <v>419761</v>
      </c>
      <c r="O433" s="338" t="s">
        <v>1320</v>
      </c>
      <c r="P433" s="342">
        <v>42507</v>
      </c>
      <c r="Q433" s="343">
        <v>317731322.10000002</v>
      </c>
      <c r="R433" s="343">
        <v>447266059.92456347</v>
      </c>
      <c r="S433" s="338">
        <v>5</v>
      </c>
      <c r="T433" s="340">
        <v>-0.164808158542467</v>
      </c>
      <c r="U433" s="340">
        <v>-2.1305072329603156</v>
      </c>
      <c r="V433" s="340">
        <v>-0.10350709806739378</v>
      </c>
      <c r="W433" s="340">
        <v>-1.0147156613973471</v>
      </c>
      <c r="X433" s="340">
        <v>-5.5920395719560867E-2</v>
      </c>
      <c r="Y433" s="340">
        <v>-0.42405451927126708</v>
      </c>
      <c r="Z433" s="340">
        <v>0.28865549472169461</v>
      </c>
      <c r="AA433" s="340">
        <v>1.6408114107213854</v>
      </c>
      <c r="AB433" s="340">
        <v>0.16533522004868925</v>
      </c>
      <c r="AC433" s="344">
        <v>-1.166097446215469</v>
      </c>
      <c r="AD433" s="482">
        <v>0</v>
      </c>
      <c r="AE433" s="341" t="s">
        <v>2289</v>
      </c>
      <c r="AF433" s="341" t="s">
        <v>2115</v>
      </c>
      <c r="AG433" s="345" t="s">
        <v>1428</v>
      </c>
      <c r="AH433" s="345" t="s">
        <v>2107</v>
      </c>
      <c r="AI433" s="345">
        <v>5000</v>
      </c>
      <c r="AJ433" s="345">
        <v>1000</v>
      </c>
      <c r="AK433" s="345">
        <v>1000</v>
      </c>
      <c r="AL433" s="340">
        <v>1.3999999999999999E-2</v>
      </c>
      <c r="AM433" s="340" t="s">
        <v>34</v>
      </c>
      <c r="AN433" s="340" t="s">
        <v>2119</v>
      </c>
      <c r="AO433" s="338" t="s">
        <v>1323</v>
      </c>
      <c r="AP433" s="341" t="s">
        <v>13</v>
      </c>
      <c r="AQ433" s="347" t="s">
        <v>679</v>
      </c>
      <c r="AR433" s="340">
        <v>7.4666666666666666E-3</v>
      </c>
      <c r="AS433" s="340">
        <v>7.4666666666666666E-3</v>
      </c>
      <c r="AT433" s="340"/>
      <c r="AW433" s="597"/>
      <c r="AX433" s="597"/>
      <c r="AY433" s="598"/>
      <c r="AZ433" s="598"/>
      <c r="BA433" s="598"/>
      <c r="BB433" s="599"/>
      <c r="BC433" s="598"/>
      <c r="BD433" s="598"/>
      <c r="BE433" s="598"/>
      <c r="BF433" s="598"/>
      <c r="BG433" s="599"/>
      <c r="BH433" s="599"/>
      <c r="BI433" s="600"/>
      <c r="BJ433" s="600"/>
      <c r="BK433" s="600"/>
      <c r="BL433" s="599"/>
      <c r="BM433" s="599"/>
      <c r="BN433" s="599"/>
      <c r="BO433" s="599"/>
      <c r="BP433" s="599"/>
      <c r="BQ433" s="599"/>
      <c r="BR433" s="599"/>
      <c r="BS433" s="599"/>
      <c r="BT433" s="602"/>
      <c r="BU433" s="603"/>
      <c r="BV433" s="601"/>
      <c r="BW433" s="604"/>
    </row>
    <row r="434" spans="2:75" ht="15.75" customHeight="1">
      <c r="B434" s="334" t="s">
        <v>1022</v>
      </c>
      <c r="C434" s="335">
        <v>19821469000110</v>
      </c>
      <c r="D434" s="336" t="s">
        <v>13</v>
      </c>
      <c r="E434" s="336" t="s">
        <v>615</v>
      </c>
      <c r="F434" s="336" t="s">
        <v>619</v>
      </c>
      <c r="G434" s="337" t="s">
        <v>34</v>
      </c>
      <c r="H434" s="337" t="s">
        <v>865</v>
      </c>
      <c r="I434" s="337" t="s">
        <v>34</v>
      </c>
      <c r="J434" s="337" t="s">
        <v>611</v>
      </c>
      <c r="K434" s="338" t="s">
        <v>48</v>
      </c>
      <c r="L434" s="339"/>
      <c r="M434" s="339" t="s">
        <v>34</v>
      </c>
      <c r="N434" s="338">
        <v>405396</v>
      </c>
      <c r="O434" s="338" t="s">
        <v>1320</v>
      </c>
      <c r="P434" s="342">
        <v>42278</v>
      </c>
      <c r="Q434" s="343">
        <v>141407282.68000001</v>
      </c>
      <c r="R434" s="343">
        <v>305718147.38376975</v>
      </c>
      <c r="S434" s="338">
        <v>5</v>
      </c>
      <c r="T434" s="340">
        <v>-4.7418961286600392E-2</v>
      </c>
      <c r="U434" s="340">
        <v>-0.61299416784961724</v>
      </c>
      <c r="V434" s="340">
        <v>-3.0633695315779308E-2</v>
      </c>
      <c r="W434" s="340">
        <v>-0.30031264506282085</v>
      </c>
      <c r="X434" s="340">
        <v>7.9819700652395742E-2</v>
      </c>
      <c r="Y434" s="340">
        <v>0.60528729013783023</v>
      </c>
      <c r="Z434" s="340">
        <v>0.15170635879501715</v>
      </c>
      <c r="AA434" s="340">
        <v>0.86234812481173406</v>
      </c>
      <c r="AB434" s="340">
        <v>6.0989216688994832E-2</v>
      </c>
      <c r="AC434" s="344">
        <v>-2.072635455927208</v>
      </c>
      <c r="AD434" s="482">
        <v>26094770000134</v>
      </c>
      <c r="AE434" s="341" t="s">
        <v>2289</v>
      </c>
      <c r="AF434" s="341" t="s">
        <v>2115</v>
      </c>
      <c r="AG434" s="345" t="s">
        <v>1428</v>
      </c>
      <c r="AH434" s="345" t="s">
        <v>2107</v>
      </c>
      <c r="AI434" s="345">
        <v>10000</v>
      </c>
      <c r="AJ434" s="345">
        <v>1000</v>
      </c>
      <c r="AK434" s="345">
        <v>1000</v>
      </c>
      <c r="AL434" s="340">
        <v>1.2500000000000001E-2</v>
      </c>
      <c r="AM434" s="340" t="s">
        <v>34</v>
      </c>
      <c r="AN434" s="340" t="s">
        <v>34</v>
      </c>
      <c r="AO434" s="338" t="s">
        <v>1323</v>
      </c>
      <c r="AP434" s="341" t="s">
        <v>13</v>
      </c>
      <c r="AQ434" s="347" t="s">
        <v>679</v>
      </c>
      <c r="AR434" s="340">
        <v>6.6666666666666671E-3</v>
      </c>
      <c r="AS434" s="340">
        <v>6.6666666666666671E-3</v>
      </c>
      <c r="AT434" s="340"/>
      <c r="AW434" s="597"/>
      <c r="AX434" s="597"/>
      <c r="AY434" s="598"/>
      <c r="AZ434" s="598"/>
      <c r="BA434" s="598"/>
      <c r="BB434" s="599"/>
      <c r="BC434" s="598"/>
      <c r="BD434" s="598"/>
      <c r="BE434" s="598"/>
      <c r="BF434" s="598"/>
      <c r="BG434" s="599"/>
      <c r="BH434" s="599"/>
      <c r="BI434" s="600"/>
      <c r="BJ434" s="600"/>
      <c r="BK434" s="600"/>
      <c r="BL434" s="599"/>
      <c r="BM434" s="599"/>
      <c r="BN434" s="599"/>
      <c r="BO434" s="599"/>
      <c r="BP434" s="599"/>
      <c r="BQ434" s="599"/>
      <c r="BR434" s="599"/>
      <c r="BS434" s="599"/>
      <c r="BT434" s="602"/>
      <c r="BU434" s="603"/>
      <c r="BV434" s="601"/>
      <c r="BW434" s="604"/>
    </row>
    <row r="435" spans="2:75" ht="15.75" customHeight="1">
      <c r="B435" s="334" t="s">
        <v>1036</v>
      </c>
      <c r="C435" s="335">
        <v>13503226000157</v>
      </c>
      <c r="D435" s="336" t="s">
        <v>13</v>
      </c>
      <c r="E435" s="336" t="s">
        <v>615</v>
      </c>
      <c r="F435" s="336" t="s">
        <v>619</v>
      </c>
      <c r="G435" s="337" t="s">
        <v>34</v>
      </c>
      <c r="H435" s="337" t="s">
        <v>1336</v>
      </c>
      <c r="I435" s="337" t="s">
        <v>34</v>
      </c>
      <c r="J435" s="337"/>
      <c r="K435" s="338" t="s">
        <v>48</v>
      </c>
      <c r="L435" s="339"/>
      <c r="M435" s="339" t="s">
        <v>34</v>
      </c>
      <c r="N435" s="338">
        <v>273589</v>
      </c>
      <c r="O435" s="338" t="s">
        <v>1320</v>
      </c>
      <c r="P435" s="342">
        <v>40667</v>
      </c>
      <c r="Q435" s="343">
        <v>39719860.450000003</v>
      </c>
      <c r="R435" s="343">
        <v>38368315.51920636</v>
      </c>
      <c r="S435" s="338">
        <v>5</v>
      </c>
      <c r="T435" s="340">
        <v>7.4864700011950669E-2</v>
      </c>
      <c r="U435" s="340">
        <v>0.96779058924905093</v>
      </c>
      <c r="V435" s="340">
        <v>7.7620000450792315E-2</v>
      </c>
      <c r="W435" s="340">
        <v>0.76093554515271788</v>
      </c>
      <c r="X435" s="340">
        <v>0.12193764459954304</v>
      </c>
      <c r="Y435" s="340">
        <v>0.92467531025790628</v>
      </c>
      <c r="Z435" s="340">
        <v>0.13344291935872277</v>
      </c>
      <c r="AA435" s="340">
        <v>0.75853281426314001</v>
      </c>
      <c r="AB435" s="340">
        <v>2.1940779463558671E-2</v>
      </c>
      <c r="AC435" s="344">
        <v>-1.0093704463084414</v>
      </c>
      <c r="AD435" s="482">
        <v>0</v>
      </c>
      <c r="AE435" s="341" t="s">
        <v>2293</v>
      </c>
      <c r="AF435" s="341" t="s">
        <v>2106</v>
      </c>
      <c r="AG435" s="345" t="s">
        <v>1427</v>
      </c>
      <c r="AH435" s="345" t="s">
        <v>2110</v>
      </c>
      <c r="AI435" s="345">
        <v>5000</v>
      </c>
      <c r="AJ435" s="345">
        <v>1000</v>
      </c>
      <c r="AK435" s="345">
        <v>1000</v>
      </c>
      <c r="AL435" s="340">
        <v>0.02</v>
      </c>
      <c r="AM435" s="340">
        <v>0.2</v>
      </c>
      <c r="AN435" s="340" t="s">
        <v>2124</v>
      </c>
      <c r="AO435" s="338" t="s">
        <v>1323</v>
      </c>
      <c r="AP435" s="341" t="s">
        <v>13</v>
      </c>
      <c r="AQ435" s="347" t="s">
        <v>668</v>
      </c>
      <c r="AR435" s="340">
        <v>4.0000000000000001E-3</v>
      </c>
      <c r="AS435" s="340">
        <v>4.0000000000000001E-3</v>
      </c>
      <c r="AT435" s="340"/>
      <c r="AW435" s="597"/>
      <c r="AX435" s="597"/>
      <c r="AY435" s="598"/>
      <c r="AZ435" s="598"/>
      <c r="BA435" s="598"/>
      <c r="BB435" s="599"/>
      <c r="BC435" s="598"/>
      <c r="BD435" s="598"/>
      <c r="BE435" s="598"/>
      <c r="BF435" s="598"/>
      <c r="BG435" s="599"/>
      <c r="BH435" s="599"/>
      <c r="BI435" s="600"/>
      <c r="BJ435" s="600"/>
      <c r="BK435" s="600"/>
      <c r="BL435" s="599"/>
      <c r="BM435" s="599"/>
      <c r="BN435" s="599"/>
      <c r="BO435" s="599"/>
      <c r="BP435" s="599"/>
      <c r="BQ435" s="599"/>
      <c r="BR435" s="599"/>
      <c r="BS435" s="599"/>
      <c r="BT435" s="602"/>
      <c r="BU435" s="603"/>
      <c r="BV435" s="601"/>
      <c r="BW435" s="604"/>
    </row>
    <row r="436" spans="2:75" ht="15.75" customHeight="1">
      <c r="B436" s="334" t="s">
        <v>1629</v>
      </c>
      <c r="C436" s="335">
        <v>35591389000171</v>
      </c>
      <c r="D436" s="336" t="s">
        <v>13</v>
      </c>
      <c r="E436" s="336" t="s">
        <v>615</v>
      </c>
      <c r="F436" s="336" t="s">
        <v>619</v>
      </c>
      <c r="G436" s="337"/>
      <c r="H436" s="337" t="s">
        <v>865</v>
      </c>
      <c r="I436" s="337"/>
      <c r="J436" s="337" t="s">
        <v>611</v>
      </c>
      <c r="K436" s="338" t="s">
        <v>48</v>
      </c>
      <c r="L436" s="339"/>
      <c r="M436" s="339"/>
      <c r="N436" s="338">
        <v>518433</v>
      </c>
      <c r="O436" s="338" t="s">
        <v>1320</v>
      </c>
      <c r="P436" s="342">
        <v>43826</v>
      </c>
      <c r="Q436" s="343">
        <v>111495892.54000001</v>
      </c>
      <c r="R436" s="343">
        <v>381794077.62511933</v>
      </c>
      <c r="S436" s="338">
        <v>5</v>
      </c>
      <c r="T436" s="340">
        <v>-3.6704706990031255E-2</v>
      </c>
      <c r="U436" s="340">
        <v>-0.41285137007707895</v>
      </c>
      <c r="V436" s="340">
        <v>-1.7972219765854169E-2</v>
      </c>
      <c r="W436" s="340">
        <v>-0.16494379252963778</v>
      </c>
      <c r="X436" s="340">
        <v>9.577763566194708E-2</v>
      </c>
      <c r="Y436" s="340">
        <v>0.67348826365716596</v>
      </c>
      <c r="Z436" s="340" t="s">
        <v>1414</v>
      </c>
      <c r="AA436" s="340" t="s">
        <v>1414</v>
      </c>
      <c r="AB436" s="340">
        <v>6.1213706621777171E-2</v>
      </c>
      <c r="AC436" s="344">
        <v>-1.955629433055375</v>
      </c>
      <c r="AD436" s="482">
        <v>26094770000134</v>
      </c>
      <c r="AE436" s="341" t="s">
        <v>2315</v>
      </c>
      <c r="AF436" s="341" t="s">
        <v>2315</v>
      </c>
      <c r="AG436" s="345" t="s">
        <v>1431</v>
      </c>
      <c r="AH436" s="345" t="s">
        <v>2107</v>
      </c>
      <c r="AI436" s="345">
        <v>10000</v>
      </c>
      <c r="AJ436" s="345">
        <v>1000</v>
      </c>
      <c r="AK436" s="345">
        <v>1000</v>
      </c>
      <c r="AL436" s="340">
        <v>1.2500000000000001E-2</v>
      </c>
      <c r="AM436" s="340" t="s">
        <v>34</v>
      </c>
      <c r="AN436" s="340" t="s">
        <v>64</v>
      </c>
      <c r="AO436" s="338" t="s">
        <v>1323</v>
      </c>
      <c r="AP436" s="341" t="s">
        <v>13</v>
      </c>
      <c r="AQ436" s="347" t="s">
        <v>679</v>
      </c>
      <c r="AR436" s="340" t="s">
        <v>34</v>
      </c>
      <c r="AS436" s="340" t="s">
        <v>34</v>
      </c>
      <c r="AT436" s="340"/>
      <c r="AW436" s="597"/>
      <c r="AX436" s="597"/>
      <c r="AY436" s="598"/>
      <c r="AZ436" s="598"/>
      <c r="BA436" s="598"/>
      <c r="BB436" s="599"/>
      <c r="BC436" s="598"/>
      <c r="BD436" s="598"/>
      <c r="BE436" s="598"/>
      <c r="BF436" s="598"/>
      <c r="BG436" s="599"/>
      <c r="BH436" s="599"/>
      <c r="BI436" s="600"/>
      <c r="BJ436" s="600"/>
      <c r="BK436" s="600"/>
      <c r="BL436" s="599"/>
      <c r="BM436" s="599"/>
      <c r="BN436" s="599"/>
      <c r="BO436" s="599"/>
      <c r="BP436" s="599"/>
      <c r="BQ436" s="599"/>
      <c r="BR436" s="599"/>
      <c r="BS436" s="599"/>
      <c r="BT436" s="602"/>
      <c r="BU436" s="603"/>
      <c r="BV436" s="601"/>
      <c r="BW436" s="604"/>
    </row>
    <row r="437" spans="2:75" ht="15.75" customHeight="1">
      <c r="B437" s="334" t="s">
        <v>1675</v>
      </c>
      <c r="C437" s="335">
        <v>28651543000198</v>
      </c>
      <c r="D437" s="336" t="s">
        <v>13</v>
      </c>
      <c r="E437" s="336" t="s">
        <v>615</v>
      </c>
      <c r="F437" s="336" t="s">
        <v>619</v>
      </c>
      <c r="G437" s="337" t="s">
        <v>34</v>
      </c>
      <c r="H437" s="337" t="s">
        <v>1337</v>
      </c>
      <c r="I437" s="337" t="s">
        <v>34</v>
      </c>
      <c r="J437" s="337"/>
      <c r="K437" s="338" t="s">
        <v>48</v>
      </c>
      <c r="L437" s="339"/>
      <c r="M437" s="339"/>
      <c r="N437" s="338">
        <v>459070</v>
      </c>
      <c r="O437" s="338" t="s">
        <v>1320</v>
      </c>
      <c r="P437" s="342">
        <v>43154</v>
      </c>
      <c r="Q437" s="343">
        <v>7970930.6200000001</v>
      </c>
      <c r="R437" s="343">
        <v>19776802.37376985</v>
      </c>
      <c r="S437" s="338">
        <v>5</v>
      </c>
      <c r="T437" s="340">
        <v>-0.19779917336650266</v>
      </c>
      <c r="U437" s="340">
        <v>-2.2248279967649114</v>
      </c>
      <c r="V437" s="340">
        <v>-0.18722265943290661</v>
      </c>
      <c r="W437" s="340">
        <v>-1.718274976417788</v>
      </c>
      <c r="X437" s="340">
        <v>-0.14147669824226572</v>
      </c>
      <c r="Y437" s="340">
        <v>-0.99483449542896507</v>
      </c>
      <c r="Z437" s="340">
        <v>-9.8354824683212549E-2</v>
      </c>
      <c r="AA437" s="340">
        <v>-0.53746620359226782</v>
      </c>
      <c r="AB437" s="340">
        <v>0.12861188753377359</v>
      </c>
      <c r="AC437" s="344">
        <v>-2.3499602396794312</v>
      </c>
      <c r="AD437" s="482">
        <v>22282992000120</v>
      </c>
      <c r="AE437" s="341" t="s">
        <v>2315</v>
      </c>
      <c r="AF437" s="341" t="s">
        <v>2315</v>
      </c>
      <c r="AG437" s="345" t="s">
        <v>1431</v>
      </c>
      <c r="AH437" s="345" t="s">
        <v>2107</v>
      </c>
      <c r="AI437" s="345">
        <v>1000</v>
      </c>
      <c r="AJ437" s="345">
        <v>1000</v>
      </c>
      <c r="AK437" s="345">
        <v>1000</v>
      </c>
      <c r="AL437" s="340">
        <v>9.4999999999999998E-3</v>
      </c>
      <c r="AM437" s="340" t="s">
        <v>34</v>
      </c>
      <c r="AN437" s="340" t="s">
        <v>64</v>
      </c>
      <c r="AO437" s="338" t="s">
        <v>1323</v>
      </c>
      <c r="AP437" s="341" t="s">
        <v>13</v>
      </c>
      <c r="AQ437" s="347" t="s">
        <v>679</v>
      </c>
      <c r="AR437" s="340" t="s">
        <v>34</v>
      </c>
      <c r="AS437" s="340" t="s">
        <v>34</v>
      </c>
      <c r="AT437" s="340"/>
      <c r="AW437" s="597"/>
      <c r="AX437" s="597"/>
      <c r="AY437" s="598"/>
      <c r="AZ437" s="598"/>
      <c r="BA437" s="598"/>
      <c r="BB437" s="599"/>
      <c r="BC437" s="598"/>
      <c r="BD437" s="598"/>
      <c r="BE437" s="598"/>
      <c r="BF437" s="598"/>
      <c r="BG437" s="599"/>
      <c r="BH437" s="599"/>
      <c r="BI437" s="600"/>
      <c r="BJ437" s="600"/>
      <c r="BK437" s="600"/>
      <c r="BL437" s="599"/>
      <c r="BM437" s="599"/>
      <c r="BN437" s="599"/>
      <c r="BO437" s="599"/>
      <c r="BP437" s="599"/>
      <c r="BQ437" s="599"/>
      <c r="BR437" s="599"/>
      <c r="BS437" s="599"/>
      <c r="BT437" s="602"/>
      <c r="BU437" s="603"/>
      <c r="BV437" s="601"/>
      <c r="BW437" s="604"/>
    </row>
    <row r="438" spans="2:75" ht="15.75" customHeight="1">
      <c r="B438" s="334" t="s">
        <v>1097</v>
      </c>
      <c r="C438" s="335">
        <v>14806166000104</v>
      </c>
      <c r="D438" s="336" t="s">
        <v>13</v>
      </c>
      <c r="E438" s="336" t="s">
        <v>615</v>
      </c>
      <c r="F438" s="336" t="s">
        <v>619</v>
      </c>
      <c r="G438" s="337" t="s">
        <v>34</v>
      </c>
      <c r="H438" s="337" t="s">
        <v>865</v>
      </c>
      <c r="I438" s="337" t="s">
        <v>34</v>
      </c>
      <c r="J438" s="337"/>
      <c r="K438" s="338" t="s">
        <v>48</v>
      </c>
      <c r="L438" s="339"/>
      <c r="M438" s="339" t="s">
        <v>34</v>
      </c>
      <c r="N438" s="338">
        <v>331341</v>
      </c>
      <c r="O438" s="338" t="s">
        <v>1323</v>
      </c>
      <c r="P438" s="342">
        <v>41001</v>
      </c>
      <c r="Q438" s="343">
        <v>26276422.600000001</v>
      </c>
      <c r="R438" s="343">
        <v>28344045.333373006</v>
      </c>
      <c r="S438" s="338">
        <v>5</v>
      </c>
      <c r="T438" s="340">
        <v>0.2092680755632208</v>
      </c>
      <c r="U438" s="340">
        <v>2.7052492580350265</v>
      </c>
      <c r="V438" s="340">
        <v>0.19258819590187404</v>
      </c>
      <c r="W438" s="340">
        <v>1.8880082837860257</v>
      </c>
      <c r="X438" s="340">
        <v>0.17639231383315979</v>
      </c>
      <c r="Y438" s="340">
        <v>1.3376149593215796</v>
      </c>
      <c r="Z438" s="340">
        <v>0.25394424292703976</v>
      </c>
      <c r="AA438" s="340">
        <v>1.4435014025401613</v>
      </c>
      <c r="AB438" s="340">
        <v>6.3267566495169861E-2</v>
      </c>
      <c r="AC438" s="344">
        <v>1.2806571245115701</v>
      </c>
      <c r="AD438" s="482">
        <v>14146709000104</v>
      </c>
      <c r="AE438" s="341" t="s">
        <v>2338</v>
      </c>
      <c r="AF438" s="341" t="s">
        <v>2109</v>
      </c>
      <c r="AG438" s="345" t="s">
        <v>59</v>
      </c>
      <c r="AH438" s="345" t="s">
        <v>2110</v>
      </c>
      <c r="AI438" s="345">
        <v>5000</v>
      </c>
      <c r="AJ438" s="345">
        <v>1000</v>
      </c>
      <c r="AK438" s="345">
        <v>1000</v>
      </c>
      <c r="AL438" s="340">
        <v>1.9E-2</v>
      </c>
      <c r="AM438" s="340">
        <v>0.2</v>
      </c>
      <c r="AN438" s="340" t="s">
        <v>64</v>
      </c>
      <c r="AO438" s="338" t="s">
        <v>1323</v>
      </c>
      <c r="AP438" s="341" t="s">
        <v>13</v>
      </c>
      <c r="AQ438" s="347" t="s">
        <v>664</v>
      </c>
      <c r="AR438" s="340">
        <v>6.6674166666666661E-3</v>
      </c>
      <c r="AS438" s="340">
        <v>6.6674166666666661E-3</v>
      </c>
      <c r="AT438" s="340"/>
      <c r="AW438" s="597"/>
      <c r="AX438" s="597"/>
      <c r="AY438" s="598"/>
      <c r="AZ438" s="598"/>
      <c r="BA438" s="598"/>
      <c r="BB438" s="599"/>
      <c r="BC438" s="598"/>
      <c r="BD438" s="598"/>
      <c r="BE438" s="598"/>
      <c r="BF438" s="598"/>
      <c r="BG438" s="599"/>
      <c r="BH438" s="599"/>
      <c r="BI438" s="600"/>
      <c r="BJ438" s="600"/>
      <c r="BK438" s="600"/>
      <c r="BL438" s="599"/>
      <c r="BM438" s="599"/>
      <c r="BN438" s="599"/>
      <c r="BO438" s="599"/>
      <c r="BP438" s="599"/>
      <c r="BQ438" s="599"/>
      <c r="BR438" s="599"/>
      <c r="BS438" s="599"/>
      <c r="BT438" s="602"/>
      <c r="BU438" s="603"/>
      <c r="BV438" s="601"/>
      <c r="BW438" s="604"/>
    </row>
    <row r="439" spans="2:75" ht="15.75" customHeight="1">
      <c r="B439" s="334" t="s">
        <v>1190</v>
      </c>
      <c r="C439" s="335">
        <v>10462072000104</v>
      </c>
      <c r="D439" s="336" t="s">
        <v>13</v>
      </c>
      <c r="E439" s="336" t="s">
        <v>615</v>
      </c>
      <c r="F439" s="336" t="s">
        <v>619</v>
      </c>
      <c r="G439" s="337" t="s">
        <v>34</v>
      </c>
      <c r="H439" s="337" t="s">
        <v>1336</v>
      </c>
      <c r="I439" s="337" t="s">
        <v>34</v>
      </c>
      <c r="J439" s="337"/>
      <c r="K439" s="338" t="s">
        <v>48</v>
      </c>
      <c r="L439" s="339"/>
      <c r="M439" s="339" t="s">
        <v>1411</v>
      </c>
      <c r="N439" s="338">
        <v>247995</v>
      </c>
      <c r="O439" s="338" t="s">
        <v>1320</v>
      </c>
      <c r="P439" s="342">
        <v>40304</v>
      </c>
      <c r="Q439" s="343">
        <v>33746442.549999997</v>
      </c>
      <c r="R439" s="343">
        <v>24478444.278690472</v>
      </c>
      <c r="S439" s="338">
        <v>5</v>
      </c>
      <c r="T439" s="340">
        <v>9.4115981776665913E-2</v>
      </c>
      <c r="U439" s="340">
        <v>1.2166556661130359</v>
      </c>
      <c r="V439" s="340">
        <v>0.10068458669560409</v>
      </c>
      <c r="W439" s="340">
        <v>0.98704561222291953</v>
      </c>
      <c r="X439" s="340">
        <v>0.16259854773410765</v>
      </c>
      <c r="Y439" s="340">
        <v>1.2330143252093324</v>
      </c>
      <c r="Z439" s="340">
        <v>0.19373843756893994</v>
      </c>
      <c r="AA439" s="340">
        <v>1.1012720868692951</v>
      </c>
      <c r="AB439" s="340">
        <v>3.5042492787998959E-2</v>
      </c>
      <c r="AC439" s="344">
        <v>-1.6842748119390096E-2</v>
      </c>
      <c r="AD439" s="482">
        <v>0</v>
      </c>
      <c r="AE439" s="341" t="s">
        <v>2394</v>
      </c>
      <c r="AF439" s="341" t="s">
        <v>2112</v>
      </c>
      <c r="AG439" s="345" t="s">
        <v>719</v>
      </c>
      <c r="AH439" s="345" t="s">
        <v>2110</v>
      </c>
      <c r="AI439" s="345">
        <v>1000</v>
      </c>
      <c r="AJ439" s="345">
        <v>1000</v>
      </c>
      <c r="AK439" s="345">
        <v>1000</v>
      </c>
      <c r="AL439" s="340">
        <v>8.0000000000000002E-3</v>
      </c>
      <c r="AM439" s="340">
        <v>0.2</v>
      </c>
      <c r="AN439" s="340" t="s">
        <v>64</v>
      </c>
      <c r="AO439" s="338" t="s">
        <v>1323</v>
      </c>
      <c r="AP439" s="341" t="s">
        <v>13</v>
      </c>
      <c r="AQ439" s="347" t="s">
        <v>686</v>
      </c>
      <c r="AR439" s="340">
        <v>2E-3</v>
      </c>
      <c r="AS439" s="340">
        <v>2E-3</v>
      </c>
      <c r="AT439" s="340"/>
      <c r="AW439" s="597"/>
      <c r="AX439" s="597"/>
      <c r="AY439" s="598"/>
      <c r="AZ439" s="598"/>
      <c r="BA439" s="598"/>
      <c r="BB439" s="599"/>
      <c r="BC439" s="598"/>
      <c r="BD439" s="598"/>
      <c r="BE439" s="598"/>
      <c r="BF439" s="598"/>
      <c r="BG439" s="599"/>
      <c r="BH439" s="599"/>
      <c r="BI439" s="600"/>
      <c r="BJ439" s="600"/>
      <c r="BK439" s="600"/>
      <c r="BL439" s="599"/>
      <c r="BM439" s="599"/>
      <c r="BN439" s="599"/>
      <c r="BO439" s="599"/>
      <c r="BP439" s="599"/>
      <c r="BQ439" s="599"/>
      <c r="BR439" s="599"/>
      <c r="BS439" s="599"/>
      <c r="BT439" s="602"/>
      <c r="BU439" s="603"/>
      <c r="BV439" s="601"/>
      <c r="BW439" s="604"/>
    </row>
    <row r="440" spans="2:75" ht="15.75" customHeight="1">
      <c r="B440" s="334" t="s">
        <v>1218</v>
      </c>
      <c r="C440" s="335">
        <v>27528774000146</v>
      </c>
      <c r="D440" s="336" t="s">
        <v>13</v>
      </c>
      <c r="E440" s="336" t="s">
        <v>616</v>
      </c>
      <c r="F440" s="336" t="s">
        <v>619</v>
      </c>
      <c r="G440" s="337" t="s">
        <v>34</v>
      </c>
      <c r="H440" s="337" t="s">
        <v>1337</v>
      </c>
      <c r="I440" s="337" t="s">
        <v>34</v>
      </c>
      <c r="J440" s="337" t="s">
        <v>611</v>
      </c>
      <c r="K440" s="338" t="s">
        <v>48</v>
      </c>
      <c r="L440" s="339"/>
      <c r="M440" s="339" t="s">
        <v>34</v>
      </c>
      <c r="N440" s="338">
        <v>444790</v>
      </c>
      <c r="O440" s="338" t="s">
        <v>1320</v>
      </c>
      <c r="P440" s="342">
        <v>42936</v>
      </c>
      <c r="Q440" s="343">
        <v>718681.62</v>
      </c>
      <c r="R440" s="343">
        <v>1677847.5482936508</v>
      </c>
      <c r="S440" s="338">
        <v>5</v>
      </c>
      <c r="T440" s="340">
        <v>-0.11899908099925527</v>
      </c>
      <c r="U440" s="340">
        <v>-1.5383243464807952</v>
      </c>
      <c r="V440" s="340">
        <v>-0.14266988029997785</v>
      </c>
      <c r="W440" s="340">
        <v>-1.3986418772537959</v>
      </c>
      <c r="X440" s="340">
        <v>-0.1551086487913933</v>
      </c>
      <c r="Y440" s="340">
        <v>-1.1762170609075691</v>
      </c>
      <c r="Z440" s="340">
        <v>-0.1939753946267031</v>
      </c>
      <c r="AA440" s="340">
        <v>-1.1026190276043177</v>
      </c>
      <c r="AB440" s="340">
        <v>9.033504182445623E-2</v>
      </c>
      <c r="AC440" s="344">
        <v>-2.7338379559189474</v>
      </c>
      <c r="AD440" s="482">
        <v>18851134000181</v>
      </c>
      <c r="AE440" s="341" t="s">
        <v>2244</v>
      </c>
      <c r="AF440" s="341" t="s">
        <v>2115</v>
      </c>
      <c r="AG440" s="345" t="s">
        <v>1428</v>
      </c>
      <c r="AH440" s="345" t="s">
        <v>2107</v>
      </c>
      <c r="AI440" s="345">
        <v>5000</v>
      </c>
      <c r="AJ440" s="345">
        <v>0</v>
      </c>
      <c r="AK440" s="345">
        <v>0</v>
      </c>
      <c r="AL440" s="340">
        <v>9.300000000000001E-3</v>
      </c>
      <c r="AM440" s="340" t="s">
        <v>34</v>
      </c>
      <c r="AN440" s="340" t="s">
        <v>34</v>
      </c>
      <c r="AO440" s="338" t="s">
        <v>1323</v>
      </c>
      <c r="AP440" s="341" t="s">
        <v>13</v>
      </c>
      <c r="AQ440" s="347" t="s">
        <v>679</v>
      </c>
      <c r="AR440" s="340">
        <v>4.6499999999999996E-3</v>
      </c>
      <c r="AS440" s="340">
        <v>4.6499999999999996E-3</v>
      </c>
      <c r="AT440" s="340"/>
      <c r="AW440" s="597"/>
      <c r="AX440" s="597"/>
      <c r="AY440" s="598"/>
      <c r="AZ440" s="598"/>
      <c r="BA440" s="598"/>
      <c r="BB440" s="599"/>
      <c r="BC440" s="598"/>
      <c r="BD440" s="598"/>
      <c r="BE440" s="598"/>
      <c r="BF440" s="598"/>
      <c r="BG440" s="599"/>
      <c r="BH440" s="599"/>
      <c r="BI440" s="600"/>
      <c r="BJ440" s="600"/>
      <c r="BK440" s="600"/>
      <c r="BL440" s="599"/>
      <c r="BM440" s="599"/>
      <c r="BN440" s="599"/>
      <c r="BO440" s="599"/>
      <c r="BP440" s="599"/>
      <c r="BQ440" s="599"/>
      <c r="BR440" s="599"/>
      <c r="BS440" s="599"/>
      <c r="BT440" s="602"/>
      <c r="BU440" s="603"/>
      <c r="BV440" s="601"/>
      <c r="BW440" s="604"/>
    </row>
    <row r="441" spans="2:75" ht="15.75" customHeight="1">
      <c r="B441" s="334" t="s">
        <v>1279</v>
      </c>
      <c r="C441" s="335">
        <v>22773406000140</v>
      </c>
      <c r="D441" s="336" t="s">
        <v>13</v>
      </c>
      <c r="E441" s="336" t="s">
        <v>615</v>
      </c>
      <c r="F441" s="336" t="s">
        <v>619</v>
      </c>
      <c r="G441" s="337" t="s">
        <v>34</v>
      </c>
      <c r="H441" s="337" t="s">
        <v>1337</v>
      </c>
      <c r="I441" s="337" t="s">
        <v>34</v>
      </c>
      <c r="J441" s="337"/>
      <c r="K441" s="338" t="s">
        <v>48</v>
      </c>
      <c r="L441" s="339"/>
      <c r="M441" s="339" t="s">
        <v>34</v>
      </c>
      <c r="N441" s="338">
        <v>410373</v>
      </c>
      <c r="O441" s="338" t="s">
        <v>1320</v>
      </c>
      <c r="P441" s="342">
        <v>42332</v>
      </c>
      <c r="Q441" s="343">
        <v>33598761.25</v>
      </c>
      <c r="R441" s="343">
        <v>79319666.568055525</v>
      </c>
      <c r="S441" s="338">
        <v>5</v>
      </c>
      <c r="T441" s="340">
        <v>-0.14725987216704961</v>
      </c>
      <c r="U441" s="340">
        <v>-1.9036571098867541</v>
      </c>
      <c r="V441" s="340">
        <v>-0.14352155883505924</v>
      </c>
      <c r="W441" s="340">
        <v>-1.4069911746851695</v>
      </c>
      <c r="X441" s="340">
        <v>-9.4993729804991101E-2</v>
      </c>
      <c r="Y441" s="340">
        <v>-0.72035470972444082</v>
      </c>
      <c r="Z441" s="340">
        <v>-9.4958567793137494E-3</v>
      </c>
      <c r="AA441" s="340">
        <v>-5.3977528378928871E-2</v>
      </c>
      <c r="AB441" s="340">
        <v>0.12209435856975497</v>
      </c>
      <c r="AC441" s="344">
        <v>-2.0018703008799972</v>
      </c>
      <c r="AD441" s="482">
        <v>22282992000120</v>
      </c>
      <c r="AE441" s="341" t="s">
        <v>2303</v>
      </c>
      <c r="AF441" s="341" t="s">
        <v>728</v>
      </c>
      <c r="AG441" s="345" t="s">
        <v>728</v>
      </c>
      <c r="AH441" s="345" t="s">
        <v>2107</v>
      </c>
      <c r="AI441" s="345">
        <v>1000</v>
      </c>
      <c r="AJ441" s="345">
        <v>100</v>
      </c>
      <c r="AK441" s="345">
        <v>500</v>
      </c>
      <c r="AL441" s="340">
        <v>0.01</v>
      </c>
      <c r="AM441" s="340" t="s">
        <v>34</v>
      </c>
      <c r="AN441" s="340" t="s">
        <v>2124</v>
      </c>
      <c r="AO441" s="338" t="s">
        <v>1323</v>
      </c>
      <c r="AP441" s="341" t="s">
        <v>13</v>
      </c>
      <c r="AQ441" s="347" t="s">
        <v>679</v>
      </c>
      <c r="AR441" s="340">
        <v>5.5000000000000005E-3</v>
      </c>
      <c r="AS441" s="340">
        <v>5.5000000000000005E-3</v>
      </c>
      <c r="AT441" s="340"/>
      <c r="AW441" s="597"/>
      <c r="AX441" s="597"/>
      <c r="AY441" s="598"/>
      <c r="AZ441" s="598"/>
      <c r="BA441" s="598"/>
      <c r="BB441" s="599"/>
      <c r="BC441" s="598"/>
      <c r="BD441" s="598"/>
      <c r="BE441" s="598"/>
      <c r="BF441" s="598"/>
      <c r="BG441" s="599"/>
      <c r="BH441" s="599"/>
      <c r="BI441" s="600"/>
      <c r="BJ441" s="600"/>
      <c r="BK441" s="600"/>
      <c r="BL441" s="599"/>
      <c r="BM441" s="599"/>
      <c r="BN441" s="599"/>
      <c r="BO441" s="599"/>
      <c r="BP441" s="599"/>
      <c r="BQ441" s="599"/>
      <c r="BR441" s="599"/>
      <c r="BS441" s="599"/>
      <c r="BT441" s="602"/>
      <c r="BU441" s="603"/>
      <c r="BV441" s="601"/>
      <c r="BW441" s="604"/>
    </row>
    <row r="442" spans="2:75" ht="15.75" customHeight="1">
      <c r="B442" s="334" t="s">
        <v>1282</v>
      </c>
      <c r="C442" s="335">
        <v>23872712000104</v>
      </c>
      <c r="D442" s="336" t="s">
        <v>13</v>
      </c>
      <c r="E442" s="336" t="s">
        <v>615</v>
      </c>
      <c r="F442" s="336" t="s">
        <v>619</v>
      </c>
      <c r="G442" s="337" t="s">
        <v>34</v>
      </c>
      <c r="H442" s="337" t="s">
        <v>1337</v>
      </c>
      <c r="I442" s="337" t="s">
        <v>34</v>
      </c>
      <c r="J442" s="337"/>
      <c r="K442" s="338" t="s">
        <v>49</v>
      </c>
      <c r="L442" s="339"/>
      <c r="M442" s="339" t="s">
        <v>34</v>
      </c>
      <c r="N442" s="338">
        <v>421693</v>
      </c>
      <c r="O442" s="338" t="s">
        <v>1323</v>
      </c>
      <c r="P442" s="342">
        <v>42587</v>
      </c>
      <c r="Q442" s="343">
        <v>84459058.879999995</v>
      </c>
      <c r="R442" s="343">
        <v>157353061.44099188</v>
      </c>
      <c r="S442" s="338">
        <v>5</v>
      </c>
      <c r="T442" s="340">
        <v>-0.24542186745084893</v>
      </c>
      <c r="U442" s="340">
        <v>-3.1726163823129547</v>
      </c>
      <c r="V442" s="340">
        <v>-0.19708743030634213</v>
      </c>
      <c r="W442" s="340">
        <v>-1.932115825198683</v>
      </c>
      <c r="X442" s="340">
        <v>-0.19345091876125109</v>
      </c>
      <c r="Y442" s="340">
        <v>-1.4669734593668478</v>
      </c>
      <c r="Z442" s="340">
        <v>0.14005278234970886</v>
      </c>
      <c r="AA442" s="340">
        <v>0.79610541834390292</v>
      </c>
      <c r="AB442" s="340">
        <v>0.17643050712372144</v>
      </c>
      <c r="AC442" s="344">
        <v>-1.7050513324609839</v>
      </c>
      <c r="AD442" s="482">
        <v>0</v>
      </c>
      <c r="AE442" s="341" t="s">
        <v>2303</v>
      </c>
      <c r="AF442" s="341" t="s">
        <v>728</v>
      </c>
      <c r="AG442" s="345" t="s">
        <v>728</v>
      </c>
      <c r="AH442" s="345" t="s">
        <v>2107</v>
      </c>
      <c r="AI442" s="345">
        <v>1000</v>
      </c>
      <c r="AJ442" s="345">
        <v>100</v>
      </c>
      <c r="AK442" s="345">
        <v>500</v>
      </c>
      <c r="AL442" s="340">
        <v>0.01</v>
      </c>
      <c r="AM442" s="340" t="s">
        <v>34</v>
      </c>
      <c r="AN442" s="340" t="s">
        <v>2124</v>
      </c>
      <c r="AO442" s="338" t="s">
        <v>1323</v>
      </c>
      <c r="AP442" s="341" t="s">
        <v>13</v>
      </c>
      <c r="AQ442" s="347" t="s">
        <v>679</v>
      </c>
      <c r="AR442" s="340">
        <v>5.3333333333333332E-3</v>
      </c>
      <c r="AS442" s="340">
        <v>5.3333333333333332E-3</v>
      </c>
      <c r="AT442" s="340"/>
      <c r="AW442" s="597"/>
      <c r="AX442" s="597"/>
      <c r="AY442" s="598"/>
      <c r="AZ442" s="598"/>
      <c r="BA442" s="598"/>
      <c r="BB442" s="599"/>
      <c r="BC442" s="598"/>
      <c r="BD442" s="598"/>
      <c r="BE442" s="598"/>
      <c r="BF442" s="598"/>
      <c r="BG442" s="599"/>
      <c r="BH442" s="599"/>
      <c r="BI442" s="600"/>
      <c r="BJ442" s="600"/>
      <c r="BK442" s="600"/>
      <c r="BL442" s="599"/>
      <c r="BM442" s="599"/>
      <c r="BN442" s="599"/>
      <c r="BO442" s="599"/>
      <c r="BP442" s="599"/>
      <c r="BQ442" s="599"/>
      <c r="BR442" s="599"/>
      <c r="BS442" s="599"/>
      <c r="BT442" s="602"/>
      <c r="BU442" s="603"/>
      <c r="BV442" s="601"/>
      <c r="BW442" s="604"/>
    </row>
    <row r="443" spans="2:75" ht="15.75" customHeight="1">
      <c r="B443" s="334" t="s">
        <v>1513</v>
      </c>
      <c r="C443" s="335">
        <v>37681227000150</v>
      </c>
      <c r="D443" s="336" t="s">
        <v>14</v>
      </c>
      <c r="E443" s="336" t="s">
        <v>15</v>
      </c>
      <c r="F443" s="336" t="s">
        <v>1325</v>
      </c>
      <c r="G443" s="337" t="s">
        <v>866</v>
      </c>
      <c r="H443" s="337" t="s">
        <v>34</v>
      </c>
      <c r="I443" s="337" t="s">
        <v>34</v>
      </c>
      <c r="J443" s="337" t="s">
        <v>608</v>
      </c>
      <c r="K443" s="338" t="s">
        <v>48</v>
      </c>
      <c r="L443" s="339"/>
      <c r="M443" s="339"/>
      <c r="N443" s="338">
        <v>555401</v>
      </c>
      <c r="O443" s="338" t="s">
        <v>1320</v>
      </c>
      <c r="P443" s="342">
        <v>44082</v>
      </c>
      <c r="Q443" s="343">
        <v>141668649.75999999</v>
      </c>
      <c r="R443" s="343">
        <v>122229921.08031745</v>
      </c>
      <c r="S443" s="338">
        <v>5</v>
      </c>
      <c r="T443" s="340">
        <v>0.62241365607010013</v>
      </c>
      <c r="U443" s="340">
        <v>7.0008549784368084</v>
      </c>
      <c r="V443" s="340">
        <v>0.62135975986539882</v>
      </c>
      <c r="W443" s="340">
        <v>5.7026586950725981</v>
      </c>
      <c r="X443" s="340">
        <v>0.75616834189623416</v>
      </c>
      <c r="Y443" s="340">
        <v>5.3172173242375065</v>
      </c>
      <c r="Z443" s="340" t="s">
        <v>1414</v>
      </c>
      <c r="AA443" s="340" t="s">
        <v>1414</v>
      </c>
      <c r="AB443" s="340">
        <v>0.64988190068261709</v>
      </c>
      <c r="AC443" s="344">
        <v>0.82410049005062402</v>
      </c>
      <c r="AD443" s="482">
        <v>35640811000131</v>
      </c>
      <c r="AE443" s="341" t="s">
        <v>2120</v>
      </c>
      <c r="AF443" s="341" t="s">
        <v>2106</v>
      </c>
      <c r="AG443" s="345" t="s">
        <v>1427</v>
      </c>
      <c r="AH443" s="345" t="s">
        <v>2107</v>
      </c>
      <c r="AI443" s="345">
        <v>50000</v>
      </c>
      <c r="AJ443" s="345" t="s">
        <v>1422</v>
      </c>
      <c r="AK443" s="345" t="s">
        <v>1422</v>
      </c>
      <c r="AL443" s="340">
        <v>7.4999999999999997E-3</v>
      </c>
      <c r="AM443" s="340" t="s">
        <v>34</v>
      </c>
      <c r="AN443" s="340" t="s">
        <v>34</v>
      </c>
      <c r="AO443" s="338" t="s">
        <v>1323</v>
      </c>
      <c r="AP443" s="341" t="s">
        <v>13</v>
      </c>
      <c r="AQ443" s="347" t="s">
        <v>671</v>
      </c>
      <c r="AR443" s="340" t="s">
        <v>34</v>
      </c>
      <c r="AS443" s="340" t="s">
        <v>34</v>
      </c>
      <c r="AT443" s="340"/>
      <c r="AW443" s="597"/>
      <c r="AX443" s="597"/>
      <c r="AY443" s="598"/>
      <c r="AZ443" s="598"/>
      <c r="BA443" s="598"/>
      <c r="BB443" s="599"/>
      <c r="BC443" s="598"/>
      <c r="BD443" s="598"/>
      <c r="BE443" s="598"/>
      <c r="BF443" s="598"/>
      <c r="BG443" s="599"/>
      <c r="BH443" s="599"/>
      <c r="BI443" s="600"/>
      <c r="BJ443" s="600"/>
      <c r="BK443" s="600"/>
      <c r="BL443" s="599"/>
      <c r="BM443" s="599"/>
      <c r="BN443" s="599"/>
      <c r="BO443" s="599"/>
      <c r="BP443" s="599"/>
      <c r="BQ443" s="599"/>
      <c r="BR443" s="599"/>
      <c r="BS443" s="599"/>
      <c r="BT443" s="602"/>
      <c r="BU443" s="603"/>
      <c r="BV443" s="601"/>
      <c r="BW443" s="604"/>
    </row>
    <row r="444" spans="2:75" ht="15.75" customHeight="1">
      <c r="B444" s="334" t="s">
        <v>1514</v>
      </c>
      <c r="C444" s="335">
        <v>37927641000104</v>
      </c>
      <c r="D444" s="336" t="s">
        <v>14</v>
      </c>
      <c r="E444" s="336" t="s">
        <v>15</v>
      </c>
      <c r="F444" s="336" t="s">
        <v>1325</v>
      </c>
      <c r="G444" s="337" t="s">
        <v>866</v>
      </c>
      <c r="H444" s="337" t="s">
        <v>34</v>
      </c>
      <c r="I444" s="337" t="s">
        <v>34</v>
      </c>
      <c r="J444" s="337" t="s">
        <v>608</v>
      </c>
      <c r="K444" s="338" t="s">
        <v>48</v>
      </c>
      <c r="L444" s="339"/>
      <c r="M444" s="339"/>
      <c r="N444" s="338">
        <v>551252</v>
      </c>
      <c r="O444" s="338" t="s">
        <v>1320</v>
      </c>
      <c r="P444" s="342">
        <v>44082</v>
      </c>
      <c r="Q444" s="343">
        <v>238669542.97</v>
      </c>
      <c r="R444" s="343">
        <v>205734082.86805567</v>
      </c>
      <c r="S444" s="338">
        <v>5</v>
      </c>
      <c r="T444" s="340">
        <v>0.62361556592339862</v>
      </c>
      <c r="U444" s="340">
        <v>7.0143739565280434</v>
      </c>
      <c r="V444" s="340">
        <v>0.62361811467441242</v>
      </c>
      <c r="W444" s="340">
        <v>5.7233852170008452</v>
      </c>
      <c r="X444" s="340">
        <v>0.76275476138057496</v>
      </c>
      <c r="Y444" s="340">
        <v>5.3635316458593421</v>
      </c>
      <c r="Z444" s="340" t="s">
        <v>1414</v>
      </c>
      <c r="AA444" s="340" t="s">
        <v>1414</v>
      </c>
      <c r="AB444" s="340">
        <v>0.6476542442606833</v>
      </c>
      <c r="AC444" s="344">
        <v>0.8276556195553868</v>
      </c>
      <c r="AD444" s="482">
        <v>35640811000131</v>
      </c>
      <c r="AE444" s="341" t="s">
        <v>2120</v>
      </c>
      <c r="AF444" s="341" t="s">
        <v>2106</v>
      </c>
      <c r="AG444" s="345" t="s">
        <v>1427</v>
      </c>
      <c r="AH444" s="345" t="s">
        <v>2128</v>
      </c>
      <c r="AI444" s="345">
        <v>250000</v>
      </c>
      <c r="AJ444" s="345" t="s">
        <v>1422</v>
      </c>
      <c r="AK444" s="345" t="s">
        <v>1422</v>
      </c>
      <c r="AL444" s="340">
        <v>5.0000000000000001E-3</v>
      </c>
      <c r="AM444" s="340" t="s">
        <v>34</v>
      </c>
      <c r="AN444" s="340" t="s">
        <v>34</v>
      </c>
      <c r="AO444" s="338" t="s">
        <v>1323</v>
      </c>
      <c r="AP444" s="341" t="s">
        <v>13</v>
      </c>
      <c r="AQ444" s="347" t="s">
        <v>671</v>
      </c>
      <c r="AR444" s="340" t="s">
        <v>34</v>
      </c>
      <c r="AS444" s="340" t="s">
        <v>34</v>
      </c>
      <c r="AT444" s="340"/>
      <c r="AW444" s="597"/>
      <c r="AX444" s="597"/>
      <c r="AY444" s="598"/>
      <c r="AZ444" s="598"/>
      <c r="BA444" s="598"/>
      <c r="BB444" s="599"/>
      <c r="BC444" s="598"/>
      <c r="BD444" s="598"/>
      <c r="BE444" s="598"/>
      <c r="BF444" s="598"/>
      <c r="BG444" s="599"/>
      <c r="BH444" s="599"/>
      <c r="BI444" s="600"/>
      <c r="BJ444" s="600"/>
      <c r="BK444" s="600"/>
      <c r="BL444" s="599"/>
      <c r="BM444" s="599"/>
      <c r="BN444" s="599"/>
      <c r="BO444" s="599"/>
      <c r="BP444" s="599"/>
      <c r="BQ444" s="599"/>
      <c r="BR444" s="599"/>
      <c r="BS444" s="599"/>
      <c r="BT444" s="602"/>
      <c r="BU444" s="603"/>
      <c r="BV444" s="601"/>
      <c r="BW444" s="604"/>
    </row>
    <row r="445" spans="2:75" ht="15.75" customHeight="1">
      <c r="B445" s="334" t="s">
        <v>795</v>
      </c>
      <c r="C445" s="335">
        <v>39293641000117</v>
      </c>
      <c r="D445" s="336" t="s">
        <v>14</v>
      </c>
      <c r="E445" s="336" t="s">
        <v>607</v>
      </c>
      <c r="F445" s="336" t="s">
        <v>860</v>
      </c>
      <c r="G445" s="337"/>
      <c r="H445" s="337" t="s">
        <v>34</v>
      </c>
      <c r="I445" s="337" t="s">
        <v>34</v>
      </c>
      <c r="J445" s="337" t="s">
        <v>611</v>
      </c>
      <c r="K445" s="338"/>
      <c r="L445" s="339"/>
      <c r="M445" s="339" t="s">
        <v>1411</v>
      </c>
      <c r="N445" s="338">
        <v>570451</v>
      </c>
      <c r="O445" s="338" t="s">
        <v>1320</v>
      </c>
      <c r="P445" s="342">
        <v>44193</v>
      </c>
      <c r="Q445" s="343">
        <v>6533933.4199999999</v>
      </c>
      <c r="R445" s="343">
        <v>6297809.5947222253</v>
      </c>
      <c r="S445" s="338">
        <v>5</v>
      </c>
      <c r="T445" s="340">
        <v>-0.22170274015882241</v>
      </c>
      <c r="U445" s="340">
        <v>-2.8659945942772151</v>
      </c>
      <c r="V445" s="340">
        <v>-0.13631672076377477</v>
      </c>
      <c r="W445" s="340">
        <v>-1.3363596705152423</v>
      </c>
      <c r="X445" s="340" t="s">
        <v>1414</v>
      </c>
      <c r="Y445" s="340" t="s">
        <v>1414</v>
      </c>
      <c r="Z445" s="340" t="s">
        <v>1414</v>
      </c>
      <c r="AA445" s="340" t="s">
        <v>1414</v>
      </c>
      <c r="AB445" s="340">
        <v>0.19932050114807071</v>
      </c>
      <c r="AC445" s="344">
        <v>-1.1229422037456938</v>
      </c>
      <c r="AD445" s="482">
        <v>40910469000182</v>
      </c>
      <c r="AE445" s="341" t="s">
        <v>2166</v>
      </c>
      <c r="AF445" s="341" t="s">
        <v>2166</v>
      </c>
      <c r="AG445" s="345" t="s">
        <v>1430</v>
      </c>
      <c r="AH445" s="345" t="s">
        <v>2107</v>
      </c>
      <c r="AI445" s="345">
        <v>1000</v>
      </c>
      <c r="AJ445" s="345" t="s">
        <v>1422</v>
      </c>
      <c r="AK445" s="345" t="s">
        <v>1422</v>
      </c>
      <c r="AL445" s="340">
        <v>5.0000000000000001E-3</v>
      </c>
      <c r="AM445" s="340" t="s">
        <v>34</v>
      </c>
      <c r="AN445" s="340" t="s">
        <v>2119</v>
      </c>
      <c r="AO445" s="338" t="s">
        <v>1323</v>
      </c>
      <c r="AP445" s="341" t="s">
        <v>716</v>
      </c>
      <c r="AQ445" s="347" t="s">
        <v>687</v>
      </c>
      <c r="AR445" s="340">
        <v>1.6665E-3</v>
      </c>
      <c r="AS445" s="340">
        <v>1.6665E-3</v>
      </c>
      <c r="AT445" s="340"/>
      <c r="AW445" s="597"/>
      <c r="AX445" s="597"/>
      <c r="AY445" s="598"/>
      <c r="AZ445" s="598"/>
      <c r="BA445" s="598"/>
      <c r="BB445" s="599"/>
      <c r="BC445" s="598"/>
      <c r="BD445" s="598"/>
      <c r="BE445" s="598"/>
      <c r="BF445" s="598"/>
      <c r="BG445" s="599"/>
      <c r="BH445" s="599"/>
      <c r="BI445" s="600"/>
      <c r="BJ445" s="600"/>
      <c r="BK445" s="600"/>
      <c r="BL445" s="599"/>
      <c r="BM445" s="599"/>
      <c r="BN445" s="599"/>
      <c r="BO445" s="599"/>
      <c r="BP445" s="599"/>
      <c r="BQ445" s="599"/>
      <c r="BR445" s="599"/>
      <c r="BS445" s="599"/>
      <c r="BT445" s="602"/>
      <c r="BU445" s="603"/>
      <c r="BV445" s="601"/>
      <c r="BW445" s="604"/>
    </row>
    <row r="446" spans="2:75" ht="15.75" customHeight="1">
      <c r="B446" s="334" t="s">
        <v>1126</v>
      </c>
      <c r="C446" s="335">
        <v>33158068000152</v>
      </c>
      <c r="D446" s="336" t="s">
        <v>14</v>
      </c>
      <c r="E446" s="336" t="s">
        <v>607</v>
      </c>
      <c r="F446" s="336" t="s">
        <v>860</v>
      </c>
      <c r="G446" s="337"/>
      <c r="H446" s="337" t="s">
        <v>34</v>
      </c>
      <c r="I446" s="337" t="s">
        <v>34</v>
      </c>
      <c r="J446" s="337" t="s">
        <v>611</v>
      </c>
      <c r="K446" s="338"/>
      <c r="L446" s="339"/>
      <c r="M446" s="339" t="s">
        <v>34</v>
      </c>
      <c r="N446" s="338">
        <v>502243</v>
      </c>
      <c r="O446" s="338" t="s">
        <v>1320</v>
      </c>
      <c r="P446" s="342">
        <v>43668</v>
      </c>
      <c r="Q446" s="343">
        <v>20487240.98</v>
      </c>
      <c r="R446" s="343">
        <v>43816956.103928573</v>
      </c>
      <c r="S446" s="338">
        <v>5</v>
      </c>
      <c r="T446" s="340">
        <v>-0.16666518813954889</v>
      </c>
      <c r="U446" s="340">
        <v>-2.1545134170193707</v>
      </c>
      <c r="V446" s="340">
        <v>-0.14955106081726233</v>
      </c>
      <c r="W446" s="340">
        <v>-1.4661004551693373</v>
      </c>
      <c r="X446" s="340">
        <v>5.8954429513234929E-2</v>
      </c>
      <c r="Y446" s="340">
        <v>0.44706214869294486</v>
      </c>
      <c r="Z446" s="340">
        <v>0.22573617506750487</v>
      </c>
      <c r="AA446" s="340">
        <v>1.2831576001020593</v>
      </c>
      <c r="AB446" s="340">
        <v>0.23242466793422009</v>
      </c>
      <c r="AC446" s="344">
        <v>-0.99863496453259482</v>
      </c>
      <c r="AD446" s="482">
        <v>33600794000183</v>
      </c>
      <c r="AE446" s="341" t="s">
        <v>2141</v>
      </c>
      <c r="AF446" s="341" t="s">
        <v>2106</v>
      </c>
      <c r="AG446" s="345" t="s">
        <v>1427</v>
      </c>
      <c r="AH446" s="345" t="s">
        <v>2107</v>
      </c>
      <c r="AI446" s="345">
        <v>5000</v>
      </c>
      <c r="AJ446" s="345">
        <v>5000</v>
      </c>
      <c r="AK446" s="345">
        <v>5000</v>
      </c>
      <c r="AL446" s="340">
        <v>0.01</v>
      </c>
      <c r="AM446" s="340" t="s">
        <v>34</v>
      </c>
      <c r="AN446" s="340" t="s">
        <v>34</v>
      </c>
      <c r="AO446" s="338" t="s">
        <v>1323</v>
      </c>
      <c r="AP446" s="341" t="s">
        <v>13</v>
      </c>
      <c r="AQ446" s="347" t="s">
        <v>679</v>
      </c>
      <c r="AR446" s="340">
        <v>8.0000000000000002E-3</v>
      </c>
      <c r="AS446" s="340">
        <v>8.0000000000000002E-3</v>
      </c>
      <c r="AT446" s="340"/>
      <c r="AW446" s="597"/>
      <c r="AX446" s="597"/>
      <c r="AY446" s="598"/>
      <c r="AZ446" s="598"/>
      <c r="BA446" s="598"/>
      <c r="BB446" s="599"/>
      <c r="BC446" s="598"/>
      <c r="BD446" s="598"/>
      <c r="BE446" s="598"/>
      <c r="BF446" s="598"/>
      <c r="BG446" s="599"/>
      <c r="BH446" s="599"/>
      <c r="BI446" s="600"/>
      <c r="BJ446" s="600"/>
      <c r="BK446" s="600"/>
      <c r="BL446" s="599"/>
      <c r="BM446" s="599"/>
      <c r="BN446" s="599"/>
      <c r="BO446" s="599"/>
      <c r="BP446" s="599"/>
      <c r="BQ446" s="599"/>
      <c r="BR446" s="599"/>
      <c r="BS446" s="599"/>
      <c r="BT446" s="602"/>
      <c r="BU446" s="603"/>
      <c r="BV446" s="601"/>
      <c r="BW446" s="604"/>
    </row>
    <row r="447" spans="2:75" ht="15.75" customHeight="1">
      <c r="B447" s="334" t="s">
        <v>727</v>
      </c>
      <c r="C447" s="335">
        <v>7657641000162</v>
      </c>
      <c r="D447" s="336" t="s">
        <v>14</v>
      </c>
      <c r="E447" s="336" t="s">
        <v>614</v>
      </c>
      <c r="F447" s="336"/>
      <c r="G447" s="337"/>
      <c r="H447" s="337" t="s">
        <v>865</v>
      </c>
      <c r="I447" s="337" t="s">
        <v>34</v>
      </c>
      <c r="J447" s="337" t="s">
        <v>611</v>
      </c>
      <c r="K447" s="338" t="s">
        <v>48</v>
      </c>
      <c r="L447" s="339"/>
      <c r="M447" s="339" t="s">
        <v>1411</v>
      </c>
      <c r="N447" s="338">
        <v>286664</v>
      </c>
      <c r="O447" s="338" t="s">
        <v>1320</v>
      </c>
      <c r="P447" s="342">
        <v>40805</v>
      </c>
      <c r="Q447" s="343">
        <v>67246431.290000007</v>
      </c>
      <c r="R447" s="343">
        <v>142060934.03519836</v>
      </c>
      <c r="S447" s="338">
        <v>5</v>
      </c>
      <c r="T447" s="340">
        <v>-0.20619799140700967</v>
      </c>
      <c r="U447" s="340">
        <v>-2.6655616809244593</v>
      </c>
      <c r="V447" s="340">
        <v>-0.11424438035944362</v>
      </c>
      <c r="W447" s="340">
        <v>-1.1199769304891869</v>
      </c>
      <c r="X447" s="340">
        <v>3.0953757230462786E-2</v>
      </c>
      <c r="Y447" s="340">
        <v>0.23472796415515923</v>
      </c>
      <c r="Z447" s="340">
        <v>0.35239605143014008</v>
      </c>
      <c r="AA447" s="340">
        <v>2.0031333989925146</v>
      </c>
      <c r="AB447" s="340">
        <v>0.17828385175414457</v>
      </c>
      <c r="AC447" s="344">
        <v>-1.1363136746766949</v>
      </c>
      <c r="AD447" s="482">
        <v>0</v>
      </c>
      <c r="AE447" s="341" t="s">
        <v>2125</v>
      </c>
      <c r="AF447" s="341" t="s">
        <v>728</v>
      </c>
      <c r="AG447" s="345" t="s">
        <v>728</v>
      </c>
      <c r="AH447" s="345" t="s">
        <v>2107</v>
      </c>
      <c r="AI447" s="345">
        <v>25000</v>
      </c>
      <c r="AJ447" s="345">
        <v>5000</v>
      </c>
      <c r="AK447" s="345">
        <v>0</v>
      </c>
      <c r="AL447" s="608">
        <v>6.9999999999999993E-3</v>
      </c>
      <c r="AM447" s="608" t="s">
        <v>34</v>
      </c>
      <c r="AN447" s="340" t="s">
        <v>34</v>
      </c>
      <c r="AO447" s="338" t="s">
        <v>1323</v>
      </c>
      <c r="AP447" s="341" t="s">
        <v>716</v>
      </c>
      <c r="AQ447" s="347" t="s">
        <v>687</v>
      </c>
      <c r="AR447" s="340">
        <v>1.8666666666666666E-3</v>
      </c>
      <c r="AS447" s="340">
        <v>1.8666666666666666E-3</v>
      </c>
      <c r="AT447" s="340"/>
      <c r="AW447" s="597"/>
      <c r="AX447" s="597"/>
      <c r="AY447" s="598"/>
      <c r="AZ447" s="598"/>
      <c r="BA447" s="598"/>
      <c r="BB447" s="599"/>
      <c r="BC447" s="598"/>
      <c r="BD447" s="598"/>
      <c r="BE447" s="598"/>
      <c r="BF447" s="598"/>
      <c r="BG447" s="599"/>
      <c r="BH447" s="599"/>
      <c r="BI447" s="600"/>
      <c r="BJ447" s="600"/>
      <c r="BK447" s="600"/>
      <c r="BL447" s="599"/>
      <c r="BM447" s="599"/>
      <c r="BN447" s="599"/>
      <c r="BO447" s="599"/>
      <c r="BP447" s="599"/>
      <c r="BQ447" s="599"/>
      <c r="BR447" s="599"/>
      <c r="BS447" s="599"/>
      <c r="BT447" s="602"/>
      <c r="BU447" s="603"/>
      <c r="BV447" s="601"/>
      <c r="BW447" s="604"/>
    </row>
    <row r="448" spans="2:75" ht="15.75" customHeight="1">
      <c r="B448" s="334" t="s">
        <v>577</v>
      </c>
      <c r="C448" s="335">
        <v>11147668000182</v>
      </c>
      <c r="D448" s="336" t="s">
        <v>14</v>
      </c>
      <c r="E448" s="336" t="s">
        <v>607</v>
      </c>
      <c r="F448" s="336"/>
      <c r="G448" s="337"/>
      <c r="H448" s="337" t="s">
        <v>34</v>
      </c>
      <c r="I448" s="337" t="s">
        <v>34</v>
      </c>
      <c r="J448" s="337" t="s">
        <v>611</v>
      </c>
      <c r="K448" s="338"/>
      <c r="L448" s="339"/>
      <c r="M448" s="339" t="s">
        <v>1411</v>
      </c>
      <c r="N448" s="338">
        <v>253154</v>
      </c>
      <c r="O448" s="338" t="s">
        <v>1320</v>
      </c>
      <c r="P448" s="342">
        <v>40386</v>
      </c>
      <c r="Q448" s="343">
        <v>180924688.74000001</v>
      </c>
      <c r="R448" s="343">
        <v>360758390.37773812</v>
      </c>
      <c r="S448" s="338">
        <v>5</v>
      </c>
      <c r="T448" s="340">
        <v>-0.30200995276660925</v>
      </c>
      <c r="U448" s="340">
        <v>-3.9041416061296941</v>
      </c>
      <c r="V448" s="340">
        <v>-0.2254778409421746</v>
      </c>
      <c r="W448" s="340">
        <v>-2.2104367794478681</v>
      </c>
      <c r="X448" s="340">
        <v>-3.1542055709047556E-2</v>
      </c>
      <c r="Y448" s="340">
        <v>-0.23918913838889269</v>
      </c>
      <c r="Z448" s="340">
        <v>0.76281636056837199</v>
      </c>
      <c r="AA448" s="340">
        <v>4.3360954895811084</v>
      </c>
      <c r="AB448" s="340">
        <v>0.3033320944995021</v>
      </c>
      <c r="AC448" s="344">
        <v>-1.0115038358816488</v>
      </c>
      <c r="AD448" s="482">
        <v>0</v>
      </c>
      <c r="AE448" s="341" t="s">
        <v>2125</v>
      </c>
      <c r="AF448" s="341" t="s">
        <v>728</v>
      </c>
      <c r="AG448" s="345" t="s">
        <v>728</v>
      </c>
      <c r="AH448" s="345" t="s">
        <v>2107</v>
      </c>
      <c r="AI448" s="345">
        <v>25000</v>
      </c>
      <c r="AJ448" s="345">
        <v>5000</v>
      </c>
      <c r="AK448" s="345">
        <v>0</v>
      </c>
      <c r="AL448" s="608">
        <v>6.9999999999999993E-3</v>
      </c>
      <c r="AM448" s="608" t="s">
        <v>34</v>
      </c>
      <c r="AN448" s="340" t="s">
        <v>34</v>
      </c>
      <c r="AO448" s="338" t="s">
        <v>1323</v>
      </c>
      <c r="AP448" s="341" t="s">
        <v>716</v>
      </c>
      <c r="AQ448" s="347" t="s">
        <v>687</v>
      </c>
      <c r="AR448" s="340">
        <v>3.4666666666666665E-3</v>
      </c>
      <c r="AS448" s="340">
        <v>3.4666666666666665E-3</v>
      </c>
      <c r="AT448" s="340"/>
      <c r="AW448" s="597"/>
      <c r="AX448" s="597"/>
      <c r="AY448" s="598"/>
      <c r="AZ448" s="598"/>
      <c r="BA448" s="598"/>
      <c r="BB448" s="599"/>
      <c r="BC448" s="598"/>
      <c r="BD448" s="598"/>
      <c r="BE448" s="598"/>
      <c r="BF448" s="598"/>
      <c r="BG448" s="599"/>
      <c r="BH448" s="599"/>
      <c r="BI448" s="600"/>
      <c r="BJ448" s="600"/>
      <c r="BK448" s="600"/>
      <c r="BL448" s="599"/>
      <c r="BM448" s="599"/>
      <c r="BN448" s="599"/>
      <c r="BO448" s="599"/>
      <c r="BP448" s="599"/>
      <c r="BQ448" s="599"/>
      <c r="BR448" s="599"/>
      <c r="BS448" s="599"/>
      <c r="BT448" s="602"/>
      <c r="BU448" s="603"/>
      <c r="BV448" s="601"/>
      <c r="BW448" s="604"/>
    </row>
    <row r="449" spans="2:75" ht="15.75" customHeight="1">
      <c r="B449" s="334" t="s">
        <v>779</v>
      </c>
      <c r="C449" s="335">
        <v>20501989000124</v>
      </c>
      <c r="D449" s="336" t="s">
        <v>14</v>
      </c>
      <c r="E449" s="336" t="s">
        <v>614</v>
      </c>
      <c r="F449" s="336"/>
      <c r="G449" s="337"/>
      <c r="H449" s="337" t="s">
        <v>865</v>
      </c>
      <c r="I449" s="337" t="s">
        <v>34</v>
      </c>
      <c r="J449" s="337" t="s">
        <v>608</v>
      </c>
      <c r="K449" s="338" t="s">
        <v>48</v>
      </c>
      <c r="L449" s="339"/>
      <c r="M449" s="339" t="s">
        <v>34</v>
      </c>
      <c r="N449" s="338">
        <v>383651</v>
      </c>
      <c r="O449" s="338" t="s">
        <v>1320</v>
      </c>
      <c r="P449" s="342">
        <v>41920</v>
      </c>
      <c r="Q449" s="343">
        <v>87876891.379999995</v>
      </c>
      <c r="R449" s="343">
        <v>96620579.785555497</v>
      </c>
      <c r="S449" s="338">
        <v>5</v>
      </c>
      <c r="T449" s="340">
        <v>-4.0009543359968758E-2</v>
      </c>
      <c r="U449" s="340">
        <v>-0.51721117613172296</v>
      </c>
      <c r="V449" s="340">
        <v>-0.16076848111291542</v>
      </c>
      <c r="W449" s="340">
        <v>-1.5760686821508769</v>
      </c>
      <c r="X449" s="340">
        <v>-5.2387216054150643E-2</v>
      </c>
      <c r="Y449" s="340">
        <v>-0.3972617760291004</v>
      </c>
      <c r="Z449" s="340">
        <v>-1.4488411381771704E-2</v>
      </c>
      <c r="AA449" s="340">
        <v>-8.2356827266901522E-2</v>
      </c>
      <c r="AB449" s="340">
        <v>0.17253325876920345</v>
      </c>
      <c r="AC449" s="344">
        <v>-1.492624119483303</v>
      </c>
      <c r="AD449" s="482">
        <v>20355747000170</v>
      </c>
      <c r="AE449" s="341" t="s">
        <v>2154</v>
      </c>
      <c r="AF449" s="341" t="s">
        <v>2106</v>
      </c>
      <c r="AG449" s="345" t="s">
        <v>1427</v>
      </c>
      <c r="AH449" s="345" t="s">
        <v>2107</v>
      </c>
      <c r="AI449" s="345">
        <v>1000</v>
      </c>
      <c r="AJ449" s="345">
        <v>1000</v>
      </c>
      <c r="AK449" s="345">
        <v>1000</v>
      </c>
      <c r="AL449" s="608">
        <v>1.6E-2</v>
      </c>
      <c r="AM449" s="608">
        <v>0.15</v>
      </c>
      <c r="AN449" s="340" t="s">
        <v>34</v>
      </c>
      <c r="AO449" s="338" t="s">
        <v>1323</v>
      </c>
      <c r="AP449" s="341" t="s">
        <v>716</v>
      </c>
      <c r="AQ449" s="347" t="s">
        <v>659</v>
      </c>
      <c r="AR449" s="340">
        <v>4.2666666666666669E-3</v>
      </c>
      <c r="AS449" s="340">
        <v>4.2666666666666669E-3</v>
      </c>
      <c r="AT449" s="340"/>
      <c r="AW449" s="597"/>
      <c r="AX449" s="597"/>
      <c r="AY449" s="598"/>
      <c r="AZ449" s="598"/>
      <c r="BA449" s="598"/>
      <c r="BB449" s="599"/>
      <c r="BC449" s="598"/>
      <c r="BD449" s="598"/>
      <c r="BE449" s="598"/>
      <c r="BF449" s="598"/>
      <c r="BG449" s="599"/>
      <c r="BH449" s="599"/>
      <c r="BI449" s="600"/>
      <c r="BJ449" s="600"/>
      <c r="BK449" s="600"/>
      <c r="BL449" s="599"/>
      <c r="BM449" s="599"/>
      <c r="BN449" s="599"/>
      <c r="BO449" s="599"/>
      <c r="BP449" s="599"/>
      <c r="BQ449" s="599"/>
      <c r="BR449" s="599"/>
      <c r="BS449" s="599"/>
      <c r="BT449" s="602"/>
      <c r="BU449" s="603"/>
      <c r="BV449" s="601"/>
      <c r="BW449" s="604"/>
    </row>
    <row r="450" spans="2:75" ht="15.75" customHeight="1">
      <c r="B450" s="334" t="s">
        <v>785</v>
      </c>
      <c r="C450" s="335">
        <v>40102910000108</v>
      </c>
      <c r="D450" s="336" t="s">
        <v>14</v>
      </c>
      <c r="E450" s="336" t="s">
        <v>607</v>
      </c>
      <c r="F450" s="336"/>
      <c r="G450" s="337"/>
      <c r="H450" s="337" t="s">
        <v>34</v>
      </c>
      <c r="I450" s="337" t="s">
        <v>34</v>
      </c>
      <c r="J450" s="337" t="s">
        <v>612</v>
      </c>
      <c r="K450" s="338" t="s">
        <v>49</v>
      </c>
      <c r="L450" s="339"/>
      <c r="M450" s="339" t="s">
        <v>34</v>
      </c>
      <c r="N450" s="338">
        <v>578381</v>
      </c>
      <c r="O450" s="338" t="s">
        <v>1320</v>
      </c>
      <c r="P450" s="342">
        <v>44253</v>
      </c>
      <c r="Q450" s="343">
        <v>8311749.6799999997</v>
      </c>
      <c r="R450" s="343">
        <v>17020240.912579361</v>
      </c>
      <c r="S450" s="338">
        <v>5</v>
      </c>
      <c r="T450" s="340">
        <v>-0.29581713111353636</v>
      </c>
      <c r="U450" s="340">
        <v>-3.8240857918970184</v>
      </c>
      <c r="V450" s="340">
        <v>-0.23973157214441276</v>
      </c>
      <c r="W450" s="340">
        <v>-2.3501710059338805</v>
      </c>
      <c r="X450" s="340" t="s">
        <v>1414</v>
      </c>
      <c r="Y450" s="340" t="s">
        <v>1414</v>
      </c>
      <c r="Z450" s="340" t="s">
        <v>1414</v>
      </c>
      <c r="AA450" s="340" t="s">
        <v>1414</v>
      </c>
      <c r="AB450" s="340">
        <v>0.26470420786686566</v>
      </c>
      <c r="AC450" s="344">
        <v>-1.2703840074756878</v>
      </c>
      <c r="AD450" s="482">
        <v>40103126000106</v>
      </c>
      <c r="AE450" s="341" t="s">
        <v>2161</v>
      </c>
      <c r="AF450" s="341" t="s">
        <v>2112</v>
      </c>
      <c r="AG450" s="345" t="s">
        <v>719</v>
      </c>
      <c r="AH450" s="345" t="s">
        <v>2107</v>
      </c>
      <c r="AI450" s="345">
        <v>0</v>
      </c>
      <c r="AJ450" s="345">
        <v>0</v>
      </c>
      <c r="AK450" s="345">
        <v>0</v>
      </c>
      <c r="AL450" s="608">
        <v>0.01</v>
      </c>
      <c r="AM450" s="608" t="s">
        <v>34</v>
      </c>
      <c r="AN450" s="340" t="s">
        <v>2119</v>
      </c>
      <c r="AO450" s="338" t="s">
        <v>1323</v>
      </c>
      <c r="AP450" s="341" t="s">
        <v>716</v>
      </c>
      <c r="AQ450" s="347" t="s">
        <v>687</v>
      </c>
      <c r="AR450" s="340">
        <v>5.3333333333333332E-3</v>
      </c>
      <c r="AS450" s="340">
        <v>5.3333333333333332E-3</v>
      </c>
      <c r="AT450" s="340"/>
      <c r="AW450" s="597"/>
      <c r="AX450" s="597"/>
      <c r="AY450" s="598"/>
      <c r="AZ450" s="598"/>
      <c r="BA450" s="598"/>
      <c r="BB450" s="599"/>
      <c r="BC450" s="598"/>
      <c r="BD450" s="598"/>
      <c r="BE450" s="598"/>
      <c r="BF450" s="598"/>
      <c r="BG450" s="599"/>
      <c r="BH450" s="599"/>
      <c r="BI450" s="600"/>
      <c r="BJ450" s="600"/>
      <c r="BK450" s="600"/>
      <c r="BL450" s="599"/>
      <c r="BM450" s="599"/>
      <c r="BN450" s="599"/>
      <c r="BO450" s="599"/>
      <c r="BP450" s="599"/>
      <c r="BQ450" s="599"/>
      <c r="BR450" s="599"/>
      <c r="BS450" s="599"/>
      <c r="BT450" s="602"/>
      <c r="BU450" s="603"/>
      <c r="BV450" s="601"/>
      <c r="BW450" s="604"/>
    </row>
    <row r="451" spans="2:75" ht="15.75" customHeight="1">
      <c r="B451" s="334" t="s">
        <v>796</v>
      </c>
      <c r="C451" s="335">
        <v>41755418000196</v>
      </c>
      <c r="D451" s="336" t="s">
        <v>14</v>
      </c>
      <c r="E451" s="336" t="s">
        <v>607</v>
      </c>
      <c r="F451" s="336"/>
      <c r="G451" s="337"/>
      <c r="H451" s="337" t="s">
        <v>34</v>
      </c>
      <c r="I451" s="337" t="s">
        <v>34</v>
      </c>
      <c r="J451" s="337" t="s">
        <v>611</v>
      </c>
      <c r="K451" s="338"/>
      <c r="L451" s="339"/>
      <c r="M451" s="339" t="s">
        <v>1411</v>
      </c>
      <c r="N451" s="338">
        <v>613231</v>
      </c>
      <c r="O451" s="338" t="s">
        <v>1320</v>
      </c>
      <c r="P451" s="342">
        <v>44453</v>
      </c>
      <c r="Q451" s="343">
        <v>2461442.77</v>
      </c>
      <c r="R451" s="343" t="s">
        <v>1414</v>
      </c>
      <c r="S451" s="338">
        <v>5</v>
      </c>
      <c r="T451" s="340">
        <v>-0.33538200427494258</v>
      </c>
      <c r="U451" s="340">
        <v>-4.3355486295805861</v>
      </c>
      <c r="V451" s="340" t="s">
        <v>1414</v>
      </c>
      <c r="W451" s="340" t="s">
        <v>1414</v>
      </c>
      <c r="X451" s="340" t="s">
        <v>1414</v>
      </c>
      <c r="Y451" s="340" t="s">
        <v>1414</v>
      </c>
      <c r="Z451" s="340" t="s">
        <v>1414</v>
      </c>
      <c r="AA451" s="340" t="s">
        <v>1414</v>
      </c>
      <c r="AB451" s="340" t="s">
        <v>1414</v>
      </c>
      <c r="AC451" s="344" t="s">
        <v>1414</v>
      </c>
      <c r="AD451" s="482">
        <v>40904778000140</v>
      </c>
      <c r="AE451" s="341" t="s">
        <v>2166</v>
      </c>
      <c r="AF451" s="341" t="s">
        <v>2166</v>
      </c>
      <c r="AG451" s="345" t="s">
        <v>1430</v>
      </c>
      <c r="AH451" s="345" t="s">
        <v>2107</v>
      </c>
      <c r="AI451" s="345" t="s">
        <v>1422</v>
      </c>
      <c r="AJ451" s="345" t="s">
        <v>1422</v>
      </c>
      <c r="AK451" s="345" t="s">
        <v>1422</v>
      </c>
      <c r="AL451" s="340">
        <v>5.0000000000000001E-3</v>
      </c>
      <c r="AM451" s="340" t="s">
        <v>34</v>
      </c>
      <c r="AN451" s="340" t="s">
        <v>2119</v>
      </c>
      <c r="AO451" s="338" t="s">
        <v>1323</v>
      </c>
      <c r="AP451" s="341" t="s">
        <v>716</v>
      </c>
      <c r="AQ451" s="347" t="s">
        <v>687</v>
      </c>
      <c r="AR451" s="340">
        <v>1.6666666666666666E-3</v>
      </c>
      <c r="AS451" s="340">
        <v>1.6666666666666666E-3</v>
      </c>
      <c r="AT451" s="340"/>
      <c r="AW451" s="597"/>
      <c r="AX451" s="597"/>
      <c r="AY451" s="598"/>
      <c r="AZ451" s="598"/>
      <c r="BA451" s="598"/>
      <c r="BB451" s="599"/>
      <c r="BC451" s="598"/>
      <c r="BD451" s="598"/>
      <c r="BE451" s="598"/>
      <c r="BF451" s="598"/>
      <c r="BG451" s="599"/>
      <c r="BH451" s="599"/>
      <c r="BI451" s="600"/>
      <c r="BJ451" s="600"/>
      <c r="BK451" s="600"/>
      <c r="BL451" s="599"/>
      <c r="BM451" s="599"/>
      <c r="BN451" s="599"/>
      <c r="BO451" s="599"/>
      <c r="BP451" s="599"/>
      <c r="BQ451" s="599"/>
      <c r="BR451" s="599"/>
      <c r="BS451" s="599"/>
      <c r="BT451" s="602"/>
      <c r="BU451" s="603"/>
      <c r="BV451" s="601"/>
      <c r="BW451" s="604"/>
    </row>
    <row r="452" spans="2:75" ht="15.75" customHeight="1">
      <c r="B452" s="334" t="s">
        <v>802</v>
      </c>
      <c r="C452" s="335">
        <v>41673246000101</v>
      </c>
      <c r="D452" s="336" t="s">
        <v>14</v>
      </c>
      <c r="E452" s="336" t="s">
        <v>607</v>
      </c>
      <c r="F452" s="336"/>
      <c r="G452" s="337" t="s">
        <v>866</v>
      </c>
      <c r="H452" s="337" t="s">
        <v>34</v>
      </c>
      <c r="I452" s="337" t="s">
        <v>34</v>
      </c>
      <c r="J452" s="337" t="s">
        <v>611</v>
      </c>
      <c r="K452" s="338" t="s">
        <v>48</v>
      </c>
      <c r="L452" s="339"/>
      <c r="M452" s="339" t="s">
        <v>1411</v>
      </c>
      <c r="N452" s="338">
        <v>600547</v>
      </c>
      <c r="O452" s="338" t="s">
        <v>1320</v>
      </c>
      <c r="P452" s="342">
        <v>44383</v>
      </c>
      <c r="Q452" s="343">
        <v>1209595.25</v>
      </c>
      <c r="R452" s="343">
        <v>1184943.5242460307</v>
      </c>
      <c r="S452" s="338">
        <v>5</v>
      </c>
      <c r="T452" s="340">
        <v>-0.27805868065554551</v>
      </c>
      <c r="U452" s="340">
        <v>-3.5945188367079166</v>
      </c>
      <c r="V452" s="340">
        <v>-0.28350762705645505</v>
      </c>
      <c r="W452" s="340">
        <v>-2.7793227196116943</v>
      </c>
      <c r="X452" s="340" t="s">
        <v>1414</v>
      </c>
      <c r="Y452" s="340" t="s">
        <v>1414</v>
      </c>
      <c r="Z452" s="340" t="s">
        <v>1414</v>
      </c>
      <c r="AA452" s="340" t="s">
        <v>1414</v>
      </c>
      <c r="AB452" s="340">
        <v>0.34106462988470276</v>
      </c>
      <c r="AC452" s="344">
        <v>-1.0911140250371221</v>
      </c>
      <c r="AD452" s="482">
        <v>0</v>
      </c>
      <c r="AE452" s="341" t="s">
        <v>2120</v>
      </c>
      <c r="AF452" s="341" t="s">
        <v>2106</v>
      </c>
      <c r="AG452" s="345" t="s">
        <v>1427</v>
      </c>
      <c r="AH452" s="345" t="s">
        <v>2107</v>
      </c>
      <c r="AI452" s="345">
        <v>100</v>
      </c>
      <c r="AJ452" s="345">
        <v>100</v>
      </c>
      <c r="AK452" s="345">
        <v>100</v>
      </c>
      <c r="AL452" s="340">
        <v>4.0000000000000002E-4</v>
      </c>
      <c r="AM452" s="340" t="s">
        <v>34</v>
      </c>
      <c r="AN452" s="340" t="s">
        <v>34</v>
      </c>
      <c r="AO452" s="338" t="s">
        <v>1323</v>
      </c>
      <c r="AP452" s="341" t="s">
        <v>716</v>
      </c>
      <c r="AQ452" s="347" t="s">
        <v>687</v>
      </c>
      <c r="AR452" s="340" t="s">
        <v>34</v>
      </c>
      <c r="AS452" s="340" t="s">
        <v>34</v>
      </c>
      <c r="AT452" s="340"/>
      <c r="AW452" s="597"/>
      <c r="AX452" s="597"/>
      <c r="AY452" s="598"/>
      <c r="AZ452" s="598"/>
      <c r="BA452" s="598"/>
      <c r="BB452" s="599"/>
      <c r="BC452" s="598"/>
      <c r="BD452" s="598"/>
      <c r="BE452" s="598"/>
      <c r="BF452" s="598"/>
      <c r="BG452" s="599"/>
      <c r="BH452" s="599"/>
      <c r="BI452" s="600"/>
      <c r="BJ452" s="600"/>
      <c r="BK452" s="600"/>
      <c r="BL452" s="599"/>
      <c r="BM452" s="599"/>
      <c r="BN452" s="599"/>
      <c r="BO452" s="599"/>
      <c r="BP452" s="599"/>
      <c r="BQ452" s="599"/>
      <c r="BR452" s="599"/>
      <c r="BS452" s="599"/>
      <c r="BT452" s="602"/>
      <c r="BU452" s="603"/>
      <c r="BV452" s="601"/>
      <c r="BW452" s="604"/>
    </row>
    <row r="453" spans="2:75" ht="15.75" customHeight="1">
      <c r="B453" s="334" t="s">
        <v>806</v>
      </c>
      <c r="C453" s="335">
        <v>12047839000164</v>
      </c>
      <c r="D453" s="336" t="s">
        <v>14</v>
      </c>
      <c r="E453" s="336" t="s">
        <v>607</v>
      </c>
      <c r="F453" s="336"/>
      <c r="G453" s="337"/>
      <c r="H453" s="337" t="s">
        <v>34</v>
      </c>
      <c r="I453" s="337" t="s">
        <v>34</v>
      </c>
      <c r="J453" s="337" t="s">
        <v>611</v>
      </c>
      <c r="K453" s="338"/>
      <c r="L453" s="339"/>
      <c r="M453" s="339" t="s">
        <v>34</v>
      </c>
      <c r="N453" s="338">
        <v>253091</v>
      </c>
      <c r="O453" s="338" t="s">
        <v>1320</v>
      </c>
      <c r="P453" s="342">
        <v>40386</v>
      </c>
      <c r="Q453" s="343">
        <v>3479366.15</v>
      </c>
      <c r="R453" s="343">
        <v>6494276.2323809545</v>
      </c>
      <c r="S453" s="338">
        <v>5</v>
      </c>
      <c r="T453" s="340">
        <v>-0.28847773770429042</v>
      </c>
      <c r="U453" s="340">
        <v>-3.7292080207828504</v>
      </c>
      <c r="V453" s="340">
        <v>-0.2330538854522286</v>
      </c>
      <c r="W453" s="340">
        <v>-2.2847073479338071</v>
      </c>
      <c r="X453" s="340">
        <v>-0.11919756321957031</v>
      </c>
      <c r="Y453" s="340">
        <v>-0.9038967753888828</v>
      </c>
      <c r="Z453" s="340">
        <v>0.22968477859522207</v>
      </c>
      <c r="AA453" s="340">
        <v>1.3056027426445205</v>
      </c>
      <c r="AB453" s="340">
        <v>0.22467802491266095</v>
      </c>
      <c r="AC453" s="344">
        <v>-1.500935527361263</v>
      </c>
      <c r="AD453" s="482">
        <v>0</v>
      </c>
      <c r="AE453" s="341" t="s">
        <v>2125</v>
      </c>
      <c r="AF453" s="341" t="s">
        <v>728</v>
      </c>
      <c r="AG453" s="345" t="s">
        <v>728</v>
      </c>
      <c r="AH453" s="345" t="s">
        <v>2107</v>
      </c>
      <c r="AI453" s="345">
        <v>25000</v>
      </c>
      <c r="AJ453" s="345">
        <v>5000</v>
      </c>
      <c r="AK453" s="345">
        <v>0</v>
      </c>
      <c r="AL453" s="340">
        <v>1.3000000000000001E-2</v>
      </c>
      <c r="AM453" s="340" t="s">
        <v>34</v>
      </c>
      <c r="AN453" s="340" t="s">
        <v>34</v>
      </c>
      <c r="AO453" s="338" t="s">
        <v>1323</v>
      </c>
      <c r="AP453" s="341" t="s">
        <v>716</v>
      </c>
      <c r="AQ453" s="347" t="s">
        <v>687</v>
      </c>
      <c r="AR453" s="340">
        <v>4.5499999999999994E-3</v>
      </c>
      <c r="AS453" s="340">
        <v>4.5499999999999994E-3</v>
      </c>
      <c r="AT453" s="340"/>
      <c r="AW453" s="597"/>
      <c r="AX453" s="597"/>
      <c r="AY453" s="598"/>
      <c r="AZ453" s="598"/>
      <c r="BA453" s="598"/>
      <c r="BB453" s="599"/>
      <c r="BC453" s="598"/>
      <c r="BD453" s="598"/>
      <c r="BE453" s="598"/>
      <c r="BF453" s="598"/>
      <c r="BG453" s="599"/>
      <c r="BH453" s="599"/>
      <c r="BI453" s="600"/>
      <c r="BJ453" s="600"/>
      <c r="BK453" s="600"/>
      <c r="BL453" s="599"/>
      <c r="BM453" s="599"/>
      <c r="BN453" s="599"/>
      <c r="BO453" s="599"/>
      <c r="BP453" s="599"/>
      <c r="BQ453" s="599"/>
      <c r="BR453" s="599"/>
      <c r="BS453" s="599"/>
      <c r="BT453" s="602"/>
      <c r="BU453" s="603"/>
      <c r="BV453" s="601"/>
      <c r="BW453" s="604"/>
    </row>
    <row r="454" spans="2:75" ht="15.75" customHeight="1">
      <c r="B454" s="334" t="s">
        <v>1529</v>
      </c>
      <c r="C454" s="335">
        <v>30877879000115</v>
      </c>
      <c r="D454" s="336" t="s">
        <v>11</v>
      </c>
      <c r="E454" s="336" t="s">
        <v>661</v>
      </c>
      <c r="F454" s="336"/>
      <c r="G454" s="337" t="s">
        <v>738</v>
      </c>
      <c r="H454" s="337" t="s">
        <v>34</v>
      </c>
      <c r="I454" s="337" t="s">
        <v>34</v>
      </c>
      <c r="J454" s="337" t="s">
        <v>611</v>
      </c>
      <c r="K454" s="338" t="s">
        <v>48</v>
      </c>
      <c r="L454" s="339"/>
      <c r="M454" s="339"/>
      <c r="N454" s="338">
        <v>471682</v>
      </c>
      <c r="O454" s="338" t="s">
        <v>1320</v>
      </c>
      <c r="P454" s="342">
        <v>43314</v>
      </c>
      <c r="Q454" s="343">
        <v>915116.3</v>
      </c>
      <c r="R454" s="343">
        <v>1327064.5317857144</v>
      </c>
      <c r="S454" s="338">
        <v>5</v>
      </c>
      <c r="T454" s="340">
        <v>-0.11463338505839238</v>
      </c>
      <c r="U454" s="340">
        <v>-1.2893864018798518</v>
      </c>
      <c r="V454" s="340">
        <v>-0.10102466284700351</v>
      </c>
      <c r="W454" s="340">
        <v>-0.92717489804302911</v>
      </c>
      <c r="X454" s="340">
        <v>-7.3372348682412936E-2</v>
      </c>
      <c r="Y454" s="340">
        <v>-0.51593898067165822</v>
      </c>
      <c r="Z454" s="340">
        <v>1.6676360999006601E-2</v>
      </c>
      <c r="AA454" s="340">
        <v>9.1129036778203526E-2</v>
      </c>
      <c r="AB454" s="340">
        <v>8.4257650163171618E-2</v>
      </c>
      <c r="AC454" s="344">
        <v>-2.4493684111735918</v>
      </c>
      <c r="AD454" s="482">
        <v>29599922000149</v>
      </c>
      <c r="AE454" s="341" t="s">
        <v>2141</v>
      </c>
      <c r="AF454" s="341" t="s">
        <v>2106</v>
      </c>
      <c r="AG454" s="345" t="s">
        <v>1427</v>
      </c>
      <c r="AH454" s="345" t="s">
        <v>2128</v>
      </c>
      <c r="AI454" s="345">
        <v>20000</v>
      </c>
      <c r="AJ454" s="345">
        <v>10000</v>
      </c>
      <c r="AK454" s="345">
        <v>10000</v>
      </c>
      <c r="AL454" s="340">
        <v>2E-3</v>
      </c>
      <c r="AM454" s="340" t="s">
        <v>34</v>
      </c>
      <c r="AN454" s="340" t="s">
        <v>34</v>
      </c>
      <c r="AO454" s="338" t="s">
        <v>1323</v>
      </c>
      <c r="AP454" s="341" t="s">
        <v>13</v>
      </c>
      <c r="AQ454" s="347" t="s">
        <v>679</v>
      </c>
      <c r="AR454" s="340" t="s">
        <v>34</v>
      </c>
      <c r="AS454" s="340" t="s">
        <v>34</v>
      </c>
      <c r="AT454" s="340"/>
      <c r="AW454" s="597"/>
      <c r="AX454" s="597"/>
      <c r="AY454" s="598"/>
      <c r="AZ454" s="598"/>
      <c r="BA454" s="598"/>
      <c r="BB454" s="599"/>
      <c r="BC454" s="598"/>
      <c r="BD454" s="598"/>
      <c r="BE454" s="598"/>
      <c r="BF454" s="598"/>
      <c r="BG454" s="599"/>
      <c r="BH454" s="599"/>
      <c r="BI454" s="600"/>
      <c r="BJ454" s="600"/>
      <c r="BK454" s="600"/>
      <c r="BL454" s="599"/>
      <c r="BM454" s="599"/>
      <c r="BN454" s="599"/>
      <c r="BO454" s="599"/>
      <c r="BP454" s="599"/>
      <c r="BQ454" s="599"/>
      <c r="BR454" s="599"/>
      <c r="BS454" s="599"/>
      <c r="BT454" s="602"/>
      <c r="BU454" s="603"/>
      <c r="BV454" s="601"/>
      <c r="BW454" s="604"/>
    </row>
    <row r="455" spans="2:75" ht="15.75" customHeight="1">
      <c r="B455" s="334" t="s">
        <v>1581</v>
      </c>
      <c r="C455" s="335">
        <v>14485349000175</v>
      </c>
      <c r="D455" s="336" t="s">
        <v>14</v>
      </c>
      <c r="E455" s="336" t="s">
        <v>607</v>
      </c>
      <c r="F455" s="336"/>
      <c r="G455" s="337"/>
      <c r="H455" s="337" t="s">
        <v>34</v>
      </c>
      <c r="I455" s="337" t="s">
        <v>34</v>
      </c>
      <c r="J455" s="337" t="s">
        <v>611</v>
      </c>
      <c r="K455" s="338" t="s">
        <v>48</v>
      </c>
      <c r="L455" s="339"/>
      <c r="M455" s="339"/>
      <c r="N455" s="338">
        <v>308404</v>
      </c>
      <c r="O455" s="338" t="s">
        <v>1320</v>
      </c>
      <c r="P455" s="342">
        <v>41106</v>
      </c>
      <c r="Q455" s="343">
        <v>66870452.469999999</v>
      </c>
      <c r="R455" s="343">
        <v>195367873.95242083</v>
      </c>
      <c r="S455" s="338">
        <v>5</v>
      </c>
      <c r="T455" s="340">
        <v>-0.25375538655737773</v>
      </c>
      <c r="U455" s="340">
        <v>-2.8542186437588279</v>
      </c>
      <c r="V455" s="340">
        <v>-0.20379642204590842</v>
      </c>
      <c r="W455" s="340">
        <v>-1.8703841369716965</v>
      </c>
      <c r="X455" s="340">
        <v>-9.968923411818309E-2</v>
      </c>
      <c r="Y455" s="340">
        <v>-0.70099380432130154</v>
      </c>
      <c r="Z455" s="340">
        <v>0.40664012591437615</v>
      </c>
      <c r="AA455" s="340">
        <v>2.2221108665224949</v>
      </c>
      <c r="AB455" s="340">
        <v>0.21338576449957744</v>
      </c>
      <c r="AC455" s="344">
        <v>-1.4458812997913144</v>
      </c>
      <c r="AD455" s="482">
        <v>25682017000105</v>
      </c>
      <c r="AE455" s="341" t="s">
        <v>2216</v>
      </c>
      <c r="AF455" s="341" t="s">
        <v>2118</v>
      </c>
      <c r="AG455" s="345" t="s">
        <v>59</v>
      </c>
      <c r="AH455" s="345" t="s">
        <v>2107</v>
      </c>
      <c r="AI455" s="345">
        <v>25000</v>
      </c>
      <c r="AJ455" s="345">
        <v>5000</v>
      </c>
      <c r="AK455" s="345">
        <v>25000</v>
      </c>
      <c r="AL455" s="340">
        <v>1.4999999999999999E-2</v>
      </c>
      <c r="AM455" s="340">
        <v>0.1</v>
      </c>
      <c r="AN455" s="340" t="s">
        <v>2119</v>
      </c>
      <c r="AO455" s="338" t="s">
        <v>1323</v>
      </c>
      <c r="AP455" s="341" t="s">
        <v>716</v>
      </c>
      <c r="AQ455" s="347" t="s">
        <v>687</v>
      </c>
      <c r="AR455" s="340" t="s">
        <v>34</v>
      </c>
      <c r="AS455" s="340" t="s">
        <v>34</v>
      </c>
      <c r="AT455" s="340"/>
      <c r="AW455" s="597"/>
      <c r="AX455" s="597"/>
      <c r="AY455" s="598"/>
      <c r="AZ455" s="598"/>
      <c r="BA455" s="598"/>
      <c r="BB455" s="599"/>
      <c r="BC455" s="598"/>
      <c r="BD455" s="598"/>
      <c r="BE455" s="598"/>
      <c r="BF455" s="598"/>
      <c r="BG455" s="599"/>
      <c r="BH455" s="599"/>
      <c r="BI455" s="600"/>
      <c r="BJ455" s="600"/>
      <c r="BK455" s="600"/>
      <c r="BL455" s="599"/>
      <c r="BM455" s="599"/>
      <c r="BN455" s="599"/>
      <c r="BO455" s="599"/>
      <c r="BP455" s="599"/>
      <c r="BQ455" s="599"/>
      <c r="BR455" s="599"/>
      <c r="BS455" s="599"/>
      <c r="BT455" s="602"/>
      <c r="BU455" s="603"/>
      <c r="BV455" s="601"/>
      <c r="BW455" s="604"/>
    </row>
    <row r="456" spans="2:75" ht="15.75" customHeight="1">
      <c r="B456" s="334" t="s">
        <v>920</v>
      </c>
      <c r="C456" s="335">
        <v>7195440000190</v>
      </c>
      <c r="D456" s="336" t="s">
        <v>14</v>
      </c>
      <c r="E456" s="336" t="s">
        <v>607</v>
      </c>
      <c r="F456" s="336"/>
      <c r="G456" s="337"/>
      <c r="H456" s="337" t="s">
        <v>34</v>
      </c>
      <c r="I456" s="337" t="s">
        <v>34</v>
      </c>
      <c r="J456" s="337" t="s">
        <v>608</v>
      </c>
      <c r="K456" s="338" t="s">
        <v>48</v>
      </c>
      <c r="L456" s="339"/>
      <c r="M456" s="339" t="s">
        <v>1411</v>
      </c>
      <c r="N456" s="338">
        <v>287288</v>
      </c>
      <c r="O456" s="338" t="s">
        <v>1320</v>
      </c>
      <c r="P456" s="342">
        <v>40809</v>
      </c>
      <c r="Q456" s="343">
        <v>45554862.869999997</v>
      </c>
      <c r="R456" s="343">
        <v>43759699.914999984</v>
      </c>
      <c r="S456" s="338">
        <v>5</v>
      </c>
      <c r="T456" s="340">
        <v>0.1252916035636038</v>
      </c>
      <c r="U456" s="340">
        <v>1.6196690138532912</v>
      </c>
      <c r="V456" s="340">
        <v>8.0940283882524611E-3</v>
      </c>
      <c r="W456" s="340">
        <v>7.9348542493258803E-2</v>
      </c>
      <c r="X456" s="340">
        <v>0.12854817805480656</v>
      </c>
      <c r="Y456" s="340">
        <v>0.97480418632231214</v>
      </c>
      <c r="Z456" s="340">
        <v>0.22071230480987558</v>
      </c>
      <c r="AA456" s="340">
        <v>1.254600292877925</v>
      </c>
      <c r="AB456" s="340">
        <v>0.16719132574612175</v>
      </c>
      <c r="AC456" s="344">
        <v>-0.44937695858121651</v>
      </c>
      <c r="AD456" s="482">
        <v>0</v>
      </c>
      <c r="AE456" s="341" t="s">
        <v>2223</v>
      </c>
      <c r="AF456" s="341" t="s">
        <v>2224</v>
      </c>
      <c r="AG456" s="345" t="s">
        <v>1429</v>
      </c>
      <c r="AH456" s="345" t="s">
        <v>2110</v>
      </c>
      <c r="AI456" s="345">
        <v>25000</v>
      </c>
      <c r="AJ456" s="345">
        <v>5000</v>
      </c>
      <c r="AK456" s="345">
        <v>5000</v>
      </c>
      <c r="AL456" s="340">
        <v>1.2E-2</v>
      </c>
      <c r="AM456" s="340">
        <v>0.2</v>
      </c>
      <c r="AN456" s="340" t="s">
        <v>666</v>
      </c>
      <c r="AO456" s="338" t="s">
        <v>1323</v>
      </c>
      <c r="AP456" s="341" t="s">
        <v>716</v>
      </c>
      <c r="AQ456" s="347" t="s">
        <v>659</v>
      </c>
      <c r="AR456" s="340">
        <v>2.3999999999999998E-3</v>
      </c>
      <c r="AS456" s="340">
        <v>2.3999999999999998E-3</v>
      </c>
      <c r="AT456" s="340"/>
      <c r="AW456" s="597"/>
      <c r="AX456" s="597"/>
      <c r="AY456" s="598"/>
      <c r="AZ456" s="598"/>
      <c r="BA456" s="598"/>
      <c r="BB456" s="598"/>
      <c r="BC456" s="598"/>
      <c r="BD456" s="598"/>
      <c r="BE456" s="598"/>
      <c r="BF456" s="598"/>
      <c r="BG456" s="599"/>
      <c r="BH456" s="599"/>
      <c r="BI456" s="600"/>
      <c r="BJ456" s="600"/>
      <c r="BK456" s="600"/>
      <c r="BL456" s="210"/>
      <c r="BM456" s="599"/>
      <c r="BN456" s="599"/>
      <c r="BO456" s="599"/>
      <c r="BP456" s="599"/>
      <c r="BQ456" s="599"/>
      <c r="BR456" s="599"/>
      <c r="BS456" s="599"/>
      <c r="BT456" s="599"/>
      <c r="BU456" s="599"/>
      <c r="BV456" s="601"/>
      <c r="BW456" s="598"/>
    </row>
    <row r="457" spans="2:75" ht="15.75" customHeight="1">
      <c r="B457" s="334" t="s">
        <v>934</v>
      </c>
      <c r="C457" s="335">
        <v>43584074000125</v>
      </c>
      <c r="D457" s="336" t="s">
        <v>14</v>
      </c>
      <c r="E457" s="336" t="s">
        <v>607</v>
      </c>
      <c r="F457" s="336"/>
      <c r="G457" s="337"/>
      <c r="H457" s="337" t="s">
        <v>34</v>
      </c>
      <c r="I457" s="337" t="s">
        <v>34</v>
      </c>
      <c r="J457" s="337" t="s">
        <v>608</v>
      </c>
      <c r="K457" s="338" t="s">
        <v>48</v>
      </c>
      <c r="L457" s="339"/>
      <c r="M457" s="339" t="s">
        <v>34</v>
      </c>
      <c r="N457" s="338">
        <v>621692</v>
      </c>
      <c r="O457" s="338" t="s">
        <v>1320</v>
      </c>
      <c r="P457" s="342">
        <v>44508</v>
      </c>
      <c r="Q457" s="343">
        <v>1458836.08</v>
      </c>
      <c r="R457" s="343" t="s">
        <v>1414</v>
      </c>
      <c r="S457" s="338">
        <v>5</v>
      </c>
      <c r="T457" s="340">
        <v>7.2250860548218387E-2</v>
      </c>
      <c r="U457" s="340">
        <v>0.93400097632862145</v>
      </c>
      <c r="V457" s="340" t="s">
        <v>1414</v>
      </c>
      <c r="W457" s="340" t="s">
        <v>1414</v>
      </c>
      <c r="X457" s="340" t="s">
        <v>1414</v>
      </c>
      <c r="Y457" s="340" t="s">
        <v>1414</v>
      </c>
      <c r="Z457" s="340" t="s">
        <v>1414</v>
      </c>
      <c r="AA457" s="340" t="s">
        <v>1414</v>
      </c>
      <c r="AB457" s="340" t="s">
        <v>1414</v>
      </c>
      <c r="AC457" s="344" t="s">
        <v>1414</v>
      </c>
      <c r="AD457" s="482">
        <v>0</v>
      </c>
      <c r="AE457" s="341" t="s">
        <v>2240</v>
      </c>
      <c r="AF457" s="341" t="s">
        <v>2106</v>
      </c>
      <c r="AG457" s="345" t="s">
        <v>1427</v>
      </c>
      <c r="AH457" s="345" t="s">
        <v>2110</v>
      </c>
      <c r="AI457" s="345">
        <v>1000</v>
      </c>
      <c r="AJ457" s="345" t="s">
        <v>1422</v>
      </c>
      <c r="AK457" s="345">
        <v>0</v>
      </c>
      <c r="AL457" s="340">
        <v>2.5000000000000001E-2</v>
      </c>
      <c r="AM457" s="340">
        <v>0.25</v>
      </c>
      <c r="AN457" s="340" t="s">
        <v>2124</v>
      </c>
      <c r="AO457" s="338" t="s">
        <v>1323</v>
      </c>
      <c r="AP457" s="341" t="s">
        <v>716</v>
      </c>
      <c r="AQ457" s="347" t="s">
        <v>659</v>
      </c>
      <c r="AR457" s="340">
        <v>5.3333333333333332E-3</v>
      </c>
      <c r="AS457" s="340">
        <v>5.3333333333333332E-3</v>
      </c>
      <c r="AT457" s="340"/>
      <c r="AW457" s="597"/>
      <c r="AX457" s="597"/>
      <c r="AY457" s="598"/>
      <c r="AZ457" s="598"/>
      <c r="BA457" s="598"/>
      <c r="BB457" s="599"/>
      <c r="BC457" s="598"/>
      <c r="BD457" s="598"/>
      <c r="BE457" s="598"/>
      <c r="BF457" s="598"/>
      <c r="BG457" s="599"/>
      <c r="BH457" s="599"/>
      <c r="BI457" s="600"/>
      <c r="BJ457" s="600"/>
      <c r="BK457" s="600"/>
      <c r="BL457" s="599"/>
      <c r="BM457" s="599"/>
      <c r="BN457" s="599"/>
      <c r="BO457" s="599"/>
      <c r="BP457" s="599"/>
      <c r="BQ457" s="599"/>
      <c r="BR457" s="599"/>
      <c r="BS457" s="599"/>
      <c r="BT457" s="602"/>
      <c r="BU457" s="603"/>
      <c r="BV457" s="601"/>
      <c r="BW457" s="604"/>
    </row>
    <row r="458" spans="2:75" ht="15.75" customHeight="1">
      <c r="B458" s="334" t="s">
        <v>205</v>
      </c>
      <c r="C458" s="335">
        <v>38318005000130</v>
      </c>
      <c r="D458" s="336" t="s">
        <v>14</v>
      </c>
      <c r="E458" s="336" t="s">
        <v>607</v>
      </c>
      <c r="F458" s="336"/>
      <c r="G458" s="337" t="s">
        <v>866</v>
      </c>
      <c r="H458" s="337" t="s">
        <v>34</v>
      </c>
      <c r="I458" s="337" t="s">
        <v>34</v>
      </c>
      <c r="J458" s="337" t="s">
        <v>690</v>
      </c>
      <c r="K458" s="338"/>
      <c r="L458" s="339"/>
      <c r="M458" s="339" t="s">
        <v>34</v>
      </c>
      <c r="N458" s="338">
        <v>553719</v>
      </c>
      <c r="O458" s="338" t="s">
        <v>1320</v>
      </c>
      <c r="P458" s="342">
        <v>44096</v>
      </c>
      <c r="Q458" s="343">
        <v>3000163.08</v>
      </c>
      <c r="R458" s="343">
        <v>5014655.1071031755</v>
      </c>
      <c r="S458" s="338">
        <v>5</v>
      </c>
      <c r="T458" s="340">
        <v>-0.30775586588915704</v>
      </c>
      <c r="U458" s="340">
        <v>-3.9784201465600533</v>
      </c>
      <c r="V458" s="340">
        <v>-0.33466166938391717</v>
      </c>
      <c r="W458" s="340">
        <v>-3.2808033799975354</v>
      </c>
      <c r="X458" s="340" t="s">
        <v>1414</v>
      </c>
      <c r="Y458" s="340" t="s">
        <v>1414</v>
      </c>
      <c r="Z458" s="340" t="s">
        <v>1414</v>
      </c>
      <c r="AA458" s="340" t="s">
        <v>1414</v>
      </c>
      <c r="AB458" s="340">
        <v>0.36442667610430524</v>
      </c>
      <c r="AC458" s="344">
        <v>-1.2015127764004865</v>
      </c>
      <c r="AD458" s="482">
        <v>38120824000178</v>
      </c>
      <c r="AE458" s="341" t="s">
        <v>2244</v>
      </c>
      <c r="AF458" s="341" t="s">
        <v>2106</v>
      </c>
      <c r="AG458" s="345" t="s">
        <v>1427</v>
      </c>
      <c r="AH458" s="345" t="s">
        <v>2107</v>
      </c>
      <c r="AI458" s="345">
        <v>1000</v>
      </c>
      <c r="AJ458" s="345">
        <v>500</v>
      </c>
      <c r="AK458" s="345">
        <v>1000</v>
      </c>
      <c r="AL458" s="340">
        <v>1.3000000000000001E-2</v>
      </c>
      <c r="AM458" s="340" t="s">
        <v>34</v>
      </c>
      <c r="AN458" s="340" t="s">
        <v>34</v>
      </c>
      <c r="AO458" s="338" t="s">
        <v>1323</v>
      </c>
      <c r="AP458" s="341" t="s">
        <v>716</v>
      </c>
      <c r="AQ458" s="347" t="s">
        <v>687</v>
      </c>
      <c r="AR458" s="340">
        <v>7.9993333333333323E-3</v>
      </c>
      <c r="AS458" s="340">
        <v>7.9993333333333323E-3</v>
      </c>
      <c r="AT458" s="340"/>
      <c r="AW458" s="597"/>
      <c r="AX458" s="597"/>
      <c r="AY458" s="598"/>
      <c r="AZ458" s="598"/>
      <c r="BA458" s="598"/>
      <c r="BB458" s="599"/>
      <c r="BC458" s="598"/>
      <c r="BD458" s="598"/>
      <c r="BE458" s="598"/>
      <c r="BF458" s="598"/>
      <c r="BG458" s="599"/>
      <c r="BH458" s="599"/>
      <c r="BI458" s="600"/>
      <c r="BJ458" s="600"/>
      <c r="BK458" s="600"/>
      <c r="BL458" s="599"/>
      <c r="BM458" s="599"/>
      <c r="BN458" s="599"/>
      <c r="BO458" s="599"/>
      <c r="BP458" s="599"/>
      <c r="BQ458" s="599"/>
      <c r="BR458" s="599"/>
      <c r="BS458" s="599"/>
      <c r="BT458" s="602"/>
      <c r="BU458" s="603"/>
      <c r="BV458" s="601"/>
      <c r="BW458" s="604"/>
    </row>
    <row r="459" spans="2:75" ht="15.75" customHeight="1">
      <c r="B459" s="334" t="s">
        <v>47</v>
      </c>
      <c r="C459" s="335">
        <v>41686811000175</v>
      </c>
      <c r="D459" s="336" t="s">
        <v>14</v>
      </c>
      <c r="E459" s="336" t="s">
        <v>607</v>
      </c>
      <c r="F459" s="336"/>
      <c r="G459" s="337"/>
      <c r="H459" s="337" t="s">
        <v>34</v>
      </c>
      <c r="I459" s="337" t="s">
        <v>34</v>
      </c>
      <c r="J459" s="337" t="s">
        <v>611</v>
      </c>
      <c r="K459" s="338" t="s">
        <v>49</v>
      </c>
      <c r="L459" s="339"/>
      <c r="M459" s="339" t="s">
        <v>34</v>
      </c>
      <c r="N459" s="338">
        <v>75686811</v>
      </c>
      <c r="O459" s="338" t="s">
        <v>1320</v>
      </c>
      <c r="P459" s="342">
        <v>44336</v>
      </c>
      <c r="Q459" s="343">
        <v>25610798.600000001</v>
      </c>
      <c r="R459" s="343">
        <v>32009209.723571416</v>
      </c>
      <c r="S459" s="338">
        <v>5</v>
      </c>
      <c r="T459" s="340">
        <v>-0.28570901758841949</v>
      </c>
      <c r="U459" s="340">
        <v>-3.6934162354424069</v>
      </c>
      <c r="V459" s="340">
        <v>-0.22604749821603276</v>
      </c>
      <c r="W459" s="340">
        <v>-2.2160213255148098</v>
      </c>
      <c r="X459" s="340" t="s">
        <v>1414</v>
      </c>
      <c r="Y459" s="340" t="s">
        <v>1414</v>
      </c>
      <c r="Z459" s="340" t="s">
        <v>1414</v>
      </c>
      <c r="AA459" s="340" t="s">
        <v>1414</v>
      </c>
      <c r="AB459" s="340">
        <v>0.23869199924370643</v>
      </c>
      <c r="AC459" s="344">
        <v>-1.360813016990583</v>
      </c>
      <c r="AD459" s="482">
        <v>41544075000110</v>
      </c>
      <c r="AE459" s="341" t="s">
        <v>2120</v>
      </c>
      <c r="AF459" s="341" t="s">
        <v>2106</v>
      </c>
      <c r="AG459" s="345" t="s">
        <v>1427</v>
      </c>
      <c r="AH459" s="345" t="s">
        <v>2107</v>
      </c>
      <c r="AI459" s="345">
        <v>1000</v>
      </c>
      <c r="AJ459" s="345">
        <v>1000</v>
      </c>
      <c r="AK459" s="345">
        <v>1000</v>
      </c>
      <c r="AL459" s="340">
        <v>0.01</v>
      </c>
      <c r="AM459" s="340" t="s">
        <v>34</v>
      </c>
      <c r="AN459" s="340" t="s">
        <v>34</v>
      </c>
      <c r="AO459" s="338" t="s">
        <v>1323</v>
      </c>
      <c r="AP459" s="341" t="s">
        <v>716</v>
      </c>
      <c r="AQ459" s="347" t="s">
        <v>702</v>
      </c>
      <c r="AR459" s="340">
        <v>6.7000000000000002E-3</v>
      </c>
      <c r="AS459" s="340">
        <v>6.7000000000000002E-3</v>
      </c>
      <c r="AT459" s="340"/>
      <c r="AW459" s="597"/>
      <c r="AX459" s="597"/>
      <c r="AY459" s="598"/>
      <c r="AZ459" s="598"/>
      <c r="BA459" s="598"/>
      <c r="BB459" s="599"/>
      <c r="BC459" s="598"/>
      <c r="BD459" s="598"/>
      <c r="BE459" s="598"/>
      <c r="BF459" s="598"/>
      <c r="BG459" s="599"/>
      <c r="BH459" s="599"/>
      <c r="BI459" s="600"/>
      <c r="BJ459" s="600"/>
      <c r="BK459" s="600"/>
      <c r="BL459" s="599"/>
      <c r="BM459" s="599"/>
      <c r="BN459" s="599"/>
      <c r="BO459" s="599"/>
      <c r="BP459" s="599"/>
      <c r="BQ459" s="599"/>
      <c r="BR459" s="599"/>
      <c r="BS459" s="599"/>
      <c r="BT459" s="602"/>
      <c r="BU459" s="603"/>
      <c r="BV459" s="601"/>
      <c r="BW459" s="604"/>
    </row>
    <row r="460" spans="2:75" ht="15.75" customHeight="1">
      <c r="B460" s="334" t="s">
        <v>944</v>
      </c>
      <c r="C460" s="335">
        <v>41373588000106</v>
      </c>
      <c r="D460" s="336" t="s">
        <v>14</v>
      </c>
      <c r="E460" s="336" t="s">
        <v>607</v>
      </c>
      <c r="F460" s="336"/>
      <c r="G460" s="337"/>
      <c r="H460" s="337" t="s">
        <v>34</v>
      </c>
      <c r="I460" s="337" t="s">
        <v>34</v>
      </c>
      <c r="J460" s="337" t="s">
        <v>611</v>
      </c>
      <c r="K460" s="338" t="s">
        <v>48</v>
      </c>
      <c r="L460" s="339"/>
      <c r="M460" s="339" t="s">
        <v>34</v>
      </c>
      <c r="N460" s="338">
        <v>586897</v>
      </c>
      <c r="O460" s="338" t="s">
        <v>1320</v>
      </c>
      <c r="P460" s="342">
        <v>44314</v>
      </c>
      <c r="Q460" s="343">
        <v>17919264.829999998</v>
      </c>
      <c r="R460" s="343">
        <v>36369884.884603128</v>
      </c>
      <c r="S460" s="338">
        <v>5</v>
      </c>
      <c r="T460" s="340">
        <v>-0.19860808660634777</v>
      </c>
      <c r="U460" s="340">
        <v>-2.5674455001583008</v>
      </c>
      <c r="V460" s="340">
        <v>-0.180182583219199</v>
      </c>
      <c r="W460" s="340">
        <v>-1.7663917984108515</v>
      </c>
      <c r="X460" s="340" t="s">
        <v>1414</v>
      </c>
      <c r="Y460" s="340" t="s">
        <v>1414</v>
      </c>
      <c r="Z460" s="340" t="s">
        <v>1414</v>
      </c>
      <c r="AA460" s="340" t="s">
        <v>1414</v>
      </c>
      <c r="AB460" s="340">
        <v>0.20169594283970074</v>
      </c>
      <c r="AC460" s="344">
        <v>-1.3655238694363354</v>
      </c>
      <c r="AD460" s="482">
        <v>41544075000110</v>
      </c>
      <c r="AE460" s="341" t="s">
        <v>2120</v>
      </c>
      <c r="AF460" s="341" t="s">
        <v>2106</v>
      </c>
      <c r="AG460" s="345" t="s">
        <v>1427</v>
      </c>
      <c r="AH460" s="345" t="s">
        <v>2107</v>
      </c>
      <c r="AI460" s="345">
        <v>1000</v>
      </c>
      <c r="AJ460" s="345">
        <v>1000</v>
      </c>
      <c r="AK460" s="345">
        <v>1000</v>
      </c>
      <c r="AL460" s="340">
        <v>0.01</v>
      </c>
      <c r="AM460" s="340" t="s">
        <v>34</v>
      </c>
      <c r="AN460" s="340" t="s">
        <v>34</v>
      </c>
      <c r="AO460" s="338" t="s">
        <v>1323</v>
      </c>
      <c r="AP460" s="341" t="s">
        <v>716</v>
      </c>
      <c r="AQ460" s="347" t="s">
        <v>687</v>
      </c>
      <c r="AR460" s="340">
        <v>6.7000000000000002E-3</v>
      </c>
      <c r="AS460" s="340">
        <v>6.7000000000000002E-3</v>
      </c>
      <c r="AT460" s="340"/>
      <c r="AW460" s="597"/>
      <c r="AX460" s="597"/>
      <c r="AY460" s="598"/>
      <c r="AZ460" s="598"/>
      <c r="BA460" s="598"/>
      <c r="BB460" s="599"/>
      <c r="BC460" s="598"/>
      <c r="BD460" s="598"/>
      <c r="BE460" s="598"/>
      <c r="BF460" s="598"/>
      <c r="BG460" s="599"/>
      <c r="BH460" s="599"/>
      <c r="BI460" s="600"/>
      <c r="BJ460" s="600"/>
      <c r="BK460" s="600"/>
      <c r="BL460" s="599"/>
      <c r="BM460" s="599"/>
      <c r="BN460" s="599"/>
      <c r="BO460" s="599"/>
      <c r="BP460" s="599"/>
      <c r="BQ460" s="599"/>
      <c r="BR460" s="599"/>
      <c r="BS460" s="599"/>
      <c r="BT460" s="602"/>
      <c r="BU460" s="603"/>
      <c r="BV460" s="601"/>
      <c r="BW460" s="604"/>
    </row>
    <row r="461" spans="2:75" ht="15.75" customHeight="1">
      <c r="B461" s="334" t="s">
        <v>1586</v>
      </c>
      <c r="C461" s="335">
        <v>34714223000132</v>
      </c>
      <c r="D461" s="336" t="s">
        <v>13</v>
      </c>
      <c r="E461" s="336"/>
      <c r="F461" s="336"/>
      <c r="G461" s="337"/>
      <c r="H461" s="337" t="s">
        <v>34</v>
      </c>
      <c r="I461" s="337"/>
      <c r="J461" s="337"/>
      <c r="K461" s="338"/>
      <c r="L461" s="339"/>
      <c r="M461" s="339"/>
      <c r="N461" s="338">
        <v>524859</v>
      </c>
      <c r="O461" s="338" t="s">
        <v>1320</v>
      </c>
      <c r="P461" s="342">
        <v>43860</v>
      </c>
      <c r="Q461" s="343">
        <v>161816371.09</v>
      </c>
      <c r="R461" s="343">
        <v>139833860.41499999</v>
      </c>
      <c r="S461" s="338">
        <v>5</v>
      </c>
      <c r="T461" s="340">
        <v>0.14709557783581984</v>
      </c>
      <c r="U461" s="340">
        <v>1.6545183389773768</v>
      </c>
      <c r="V461" s="340">
        <v>0.36196429968068466</v>
      </c>
      <c r="W461" s="340">
        <v>3.3220027980683291</v>
      </c>
      <c r="X461" s="340">
        <v>0.58545830787427877</v>
      </c>
      <c r="Y461" s="340">
        <v>4.1168201374860995</v>
      </c>
      <c r="Z461" s="340" t="s">
        <v>1414</v>
      </c>
      <c r="AA461" s="340" t="s">
        <v>1414</v>
      </c>
      <c r="AB461" s="340">
        <v>0.26819858195815</v>
      </c>
      <c r="AC461" s="344">
        <v>0.89358043373018392</v>
      </c>
      <c r="AD461" s="482">
        <v>0</v>
      </c>
      <c r="AE461" s="341" t="s">
        <v>2247</v>
      </c>
      <c r="AF461" s="341" t="s">
        <v>2106</v>
      </c>
      <c r="AG461" s="345" t="s">
        <v>1427</v>
      </c>
      <c r="AH461" s="345" t="s">
        <v>2128</v>
      </c>
      <c r="AI461" s="345">
        <v>10000</v>
      </c>
      <c r="AJ461" s="345" t="s">
        <v>1422</v>
      </c>
      <c r="AK461" s="345" t="s">
        <v>1422</v>
      </c>
      <c r="AL461" s="340">
        <v>5.7999999999999996E-3</v>
      </c>
      <c r="AM461" s="340" t="s">
        <v>34</v>
      </c>
      <c r="AN461" s="340" t="s">
        <v>34</v>
      </c>
      <c r="AO461" s="338" t="s">
        <v>1323</v>
      </c>
      <c r="AP461" s="341" t="s">
        <v>13</v>
      </c>
      <c r="AQ461" s="347" t="s">
        <v>679</v>
      </c>
      <c r="AR461" s="340" t="s">
        <v>34</v>
      </c>
      <c r="AS461" s="340" t="s">
        <v>34</v>
      </c>
      <c r="AT461" s="340"/>
      <c r="AW461" s="597"/>
      <c r="AX461" s="597"/>
      <c r="AY461" s="598"/>
      <c r="AZ461" s="598"/>
      <c r="BA461" s="598"/>
      <c r="BB461" s="599"/>
      <c r="BC461" s="598"/>
      <c r="BD461" s="598"/>
      <c r="BE461" s="598"/>
      <c r="BF461" s="598"/>
      <c r="BG461" s="599"/>
      <c r="BH461" s="599"/>
      <c r="BI461" s="600"/>
      <c r="BJ461" s="600"/>
      <c r="BK461" s="600"/>
      <c r="BL461" s="599"/>
      <c r="BM461" s="599"/>
      <c r="BN461" s="599"/>
      <c r="BO461" s="599"/>
      <c r="BP461" s="599"/>
      <c r="BQ461" s="599"/>
      <c r="BR461" s="599"/>
      <c r="BS461" s="599"/>
      <c r="BT461" s="602"/>
      <c r="BU461" s="603"/>
      <c r="BV461" s="601"/>
      <c r="BW461" s="604"/>
    </row>
    <row r="462" spans="2:75" ht="15.75" customHeight="1">
      <c r="B462" s="334" t="s">
        <v>989</v>
      </c>
      <c r="C462" s="335">
        <v>24874367000100</v>
      </c>
      <c r="D462" s="336" t="s">
        <v>14</v>
      </c>
      <c r="E462" s="336" t="s">
        <v>607</v>
      </c>
      <c r="F462" s="336"/>
      <c r="G462" s="337"/>
      <c r="H462" s="337" t="s">
        <v>34</v>
      </c>
      <c r="I462" s="337" t="s">
        <v>34</v>
      </c>
      <c r="J462" s="337" t="s">
        <v>608</v>
      </c>
      <c r="K462" s="338" t="s">
        <v>48</v>
      </c>
      <c r="L462" s="339"/>
      <c r="M462" s="339" t="s">
        <v>34</v>
      </c>
      <c r="N462" s="338">
        <v>430595</v>
      </c>
      <c r="O462" s="338" t="s">
        <v>1320</v>
      </c>
      <c r="P462" s="342">
        <v>42587</v>
      </c>
      <c r="Q462" s="343">
        <v>55652344.060000002</v>
      </c>
      <c r="R462" s="343">
        <v>122836327.00376986</v>
      </c>
      <c r="S462" s="338">
        <v>5</v>
      </c>
      <c r="T462" s="340">
        <v>-0.37330869743285633</v>
      </c>
      <c r="U462" s="340">
        <v>-4.8258343946167921</v>
      </c>
      <c r="V462" s="340">
        <v>-0.64755180874070806</v>
      </c>
      <c r="W462" s="340">
        <v>-6.3481729674958975</v>
      </c>
      <c r="X462" s="340">
        <v>-0.53693052030025479</v>
      </c>
      <c r="Y462" s="340">
        <v>-4.0716416745304072</v>
      </c>
      <c r="Z462" s="340">
        <v>-0.11676263955958366</v>
      </c>
      <c r="AA462" s="340">
        <v>-0.66371669633390851</v>
      </c>
      <c r="AB462" s="340">
        <v>0.51435515431246126</v>
      </c>
      <c r="AC462" s="344">
        <v>-1.9555243426319839</v>
      </c>
      <c r="AD462" s="482">
        <v>0</v>
      </c>
      <c r="AE462" s="341" t="s">
        <v>2277</v>
      </c>
      <c r="AF462" s="341" t="s">
        <v>2270</v>
      </c>
      <c r="AG462" s="345" t="s">
        <v>1429</v>
      </c>
      <c r="AH462" s="345" t="s">
        <v>2110</v>
      </c>
      <c r="AI462" s="345">
        <v>10000</v>
      </c>
      <c r="AJ462" s="345">
        <v>0</v>
      </c>
      <c r="AK462" s="345">
        <v>5000</v>
      </c>
      <c r="AL462" s="340">
        <v>2.5150000000000002E-2</v>
      </c>
      <c r="AM462" s="340">
        <v>0.2</v>
      </c>
      <c r="AN462" s="340" t="s">
        <v>666</v>
      </c>
      <c r="AO462" s="338" t="s">
        <v>1323</v>
      </c>
      <c r="AP462" s="341" t="s">
        <v>716</v>
      </c>
      <c r="AQ462" s="347" t="s">
        <v>670</v>
      </c>
      <c r="AR462" s="340">
        <v>6.7200000000000003E-3</v>
      </c>
      <c r="AS462" s="340">
        <v>6.7200000000000003E-3</v>
      </c>
      <c r="AT462" s="340"/>
      <c r="AW462" s="597"/>
      <c r="AX462" s="597"/>
      <c r="AY462" s="598"/>
      <c r="AZ462" s="598"/>
      <c r="BA462" s="598"/>
      <c r="BB462" s="598"/>
      <c r="BC462" s="598"/>
      <c r="BD462" s="598"/>
      <c r="BE462" s="598"/>
      <c r="BF462" s="598"/>
      <c r="BG462" s="599"/>
      <c r="BH462" s="599"/>
      <c r="BI462" s="600"/>
      <c r="BJ462" s="600"/>
      <c r="BK462" s="600"/>
      <c r="BL462" s="210"/>
      <c r="BM462" s="599"/>
      <c r="BN462" s="599"/>
      <c r="BO462" s="599"/>
      <c r="BP462" s="599"/>
      <c r="BQ462" s="599"/>
      <c r="BR462" s="599"/>
      <c r="BS462" s="599"/>
      <c r="BT462" s="599"/>
      <c r="BU462" s="599"/>
      <c r="BV462" s="601"/>
      <c r="BW462" s="598"/>
    </row>
    <row r="463" spans="2:75" ht="15.75" customHeight="1">
      <c r="B463" s="334" t="s">
        <v>996</v>
      </c>
      <c r="C463" s="335">
        <v>41484468000186</v>
      </c>
      <c r="D463" s="336" t="s">
        <v>14</v>
      </c>
      <c r="E463" s="336" t="s">
        <v>607</v>
      </c>
      <c r="F463" s="336"/>
      <c r="G463" s="337"/>
      <c r="H463" s="337" t="s">
        <v>34</v>
      </c>
      <c r="I463" s="337" t="s">
        <v>34</v>
      </c>
      <c r="J463" s="337" t="s">
        <v>696</v>
      </c>
      <c r="K463" s="338"/>
      <c r="L463" s="339"/>
      <c r="M463" s="339" t="s">
        <v>1411</v>
      </c>
      <c r="N463" s="338">
        <v>594326</v>
      </c>
      <c r="O463" s="338" t="s">
        <v>1320</v>
      </c>
      <c r="P463" s="342">
        <v>44343</v>
      </c>
      <c r="Q463" s="343">
        <v>1296211.8999999999</v>
      </c>
      <c r="R463" s="343">
        <v>2441577.487420633</v>
      </c>
      <c r="S463" s="338">
        <v>5</v>
      </c>
      <c r="T463" s="340">
        <v>-0.23409499166021752</v>
      </c>
      <c r="U463" s="340">
        <v>-3.0261916481723503</v>
      </c>
      <c r="V463" s="340">
        <v>-0.20681649592489082</v>
      </c>
      <c r="W463" s="340">
        <v>-2.0274931996805372</v>
      </c>
      <c r="X463" s="340" t="s">
        <v>1414</v>
      </c>
      <c r="Y463" s="340" t="s">
        <v>1414</v>
      </c>
      <c r="Z463" s="340" t="s">
        <v>1414</v>
      </c>
      <c r="AA463" s="340" t="s">
        <v>1414</v>
      </c>
      <c r="AB463" s="340">
        <v>0.20209473364825217</v>
      </c>
      <c r="AC463" s="344">
        <v>-1.526215886020869</v>
      </c>
      <c r="AD463" s="482">
        <v>35412313000131</v>
      </c>
      <c r="AE463" s="341" t="s">
        <v>59</v>
      </c>
      <c r="AF463" s="341" t="s">
        <v>2109</v>
      </c>
      <c r="AG463" s="345" t="s">
        <v>59</v>
      </c>
      <c r="AH463" s="345" t="s">
        <v>2107</v>
      </c>
      <c r="AI463" s="345">
        <v>100</v>
      </c>
      <c r="AJ463" s="345" t="s">
        <v>1422</v>
      </c>
      <c r="AK463" s="345" t="s">
        <v>1422</v>
      </c>
      <c r="AL463" s="340">
        <v>8.0000000000000002E-3</v>
      </c>
      <c r="AM463" s="340" t="s">
        <v>34</v>
      </c>
      <c r="AN463" s="340" t="s">
        <v>2119</v>
      </c>
      <c r="AO463" s="338" t="s">
        <v>1323</v>
      </c>
      <c r="AP463" s="341" t="s">
        <v>716</v>
      </c>
      <c r="AQ463" s="347" t="s">
        <v>687</v>
      </c>
      <c r="AR463" s="340">
        <v>1.8666666666666664E-3</v>
      </c>
      <c r="AS463" s="340">
        <v>1.8666666666666664E-3</v>
      </c>
      <c r="AT463" s="340"/>
      <c r="AW463" s="597"/>
      <c r="AX463" s="597"/>
      <c r="AY463" s="598"/>
      <c r="AZ463" s="598"/>
      <c r="BA463" s="598"/>
      <c r="BB463" s="599"/>
      <c r="BC463" s="598"/>
      <c r="BD463" s="598"/>
      <c r="BE463" s="598"/>
      <c r="BF463" s="598"/>
      <c r="BG463" s="599"/>
      <c r="BH463" s="599"/>
      <c r="BI463" s="600"/>
      <c r="BJ463" s="600"/>
      <c r="BK463" s="600"/>
      <c r="BL463" s="599"/>
      <c r="BM463" s="599"/>
      <c r="BN463" s="599"/>
      <c r="BO463" s="599"/>
      <c r="BP463" s="599"/>
      <c r="BQ463" s="599"/>
      <c r="BR463" s="599"/>
      <c r="BS463" s="599"/>
      <c r="BT463" s="602"/>
      <c r="BU463" s="603"/>
      <c r="BV463" s="601"/>
      <c r="BW463" s="604"/>
    </row>
    <row r="464" spans="2:75" ht="15.75" customHeight="1">
      <c r="B464" s="334" t="s">
        <v>997</v>
      </c>
      <c r="C464" s="335">
        <v>41559595000105</v>
      </c>
      <c r="D464" s="336" t="s">
        <v>14</v>
      </c>
      <c r="E464" s="336" t="s">
        <v>607</v>
      </c>
      <c r="F464" s="336"/>
      <c r="G464" s="337"/>
      <c r="H464" s="337" t="s">
        <v>34</v>
      </c>
      <c r="I464" s="337" t="s">
        <v>34</v>
      </c>
      <c r="J464" s="337" t="s">
        <v>613</v>
      </c>
      <c r="K464" s="338"/>
      <c r="L464" s="339"/>
      <c r="M464" s="339" t="s">
        <v>1411</v>
      </c>
      <c r="N464" s="338">
        <v>595543</v>
      </c>
      <c r="O464" s="338" t="s">
        <v>1320</v>
      </c>
      <c r="P464" s="342">
        <v>44343</v>
      </c>
      <c r="Q464" s="343">
        <v>1098425.4099999999</v>
      </c>
      <c r="R464" s="343">
        <v>3259925.7390079387</v>
      </c>
      <c r="S464" s="338">
        <v>5</v>
      </c>
      <c r="T464" s="340">
        <v>-0.31043040286794543</v>
      </c>
      <c r="U464" s="340">
        <v>-4.0129944081046371</v>
      </c>
      <c r="V464" s="340">
        <v>-0.26391365997221639</v>
      </c>
      <c r="W464" s="340">
        <v>-2.5872363251468853</v>
      </c>
      <c r="X464" s="340" t="s">
        <v>1414</v>
      </c>
      <c r="Y464" s="340" t="s">
        <v>1414</v>
      </c>
      <c r="Z464" s="340" t="s">
        <v>1414</v>
      </c>
      <c r="AA464" s="340" t="s">
        <v>1414</v>
      </c>
      <c r="AB464" s="340">
        <v>0.25403434864407365</v>
      </c>
      <c r="AC464" s="344">
        <v>-1.4615061929309472</v>
      </c>
      <c r="AD464" s="482">
        <v>35416040000101</v>
      </c>
      <c r="AE464" s="341" t="s">
        <v>59</v>
      </c>
      <c r="AF464" s="341" t="s">
        <v>2109</v>
      </c>
      <c r="AG464" s="345" t="s">
        <v>59</v>
      </c>
      <c r="AH464" s="345" t="s">
        <v>2107</v>
      </c>
      <c r="AI464" s="345">
        <v>100</v>
      </c>
      <c r="AJ464" s="345" t="s">
        <v>1422</v>
      </c>
      <c r="AK464" s="345" t="s">
        <v>1422</v>
      </c>
      <c r="AL464" s="340">
        <v>8.0000000000000002E-3</v>
      </c>
      <c r="AM464" s="340" t="s">
        <v>34</v>
      </c>
      <c r="AN464" s="340" t="s">
        <v>666</v>
      </c>
      <c r="AO464" s="338" t="s">
        <v>1323</v>
      </c>
      <c r="AP464" s="341" t="s">
        <v>716</v>
      </c>
      <c r="AQ464" s="347" t="s">
        <v>687</v>
      </c>
      <c r="AR464" s="340">
        <v>1.8666666666666664E-3</v>
      </c>
      <c r="AS464" s="340">
        <v>1.8666666666666664E-3</v>
      </c>
      <c r="AT464" s="340"/>
      <c r="AW464" s="597"/>
      <c r="AX464" s="597"/>
      <c r="AY464" s="598"/>
      <c r="AZ464" s="598"/>
      <c r="BA464" s="598"/>
      <c r="BB464" s="599"/>
      <c r="BC464" s="598"/>
      <c r="BD464" s="598"/>
      <c r="BE464" s="598"/>
      <c r="BF464" s="598"/>
      <c r="BG464" s="599"/>
      <c r="BH464" s="599"/>
      <c r="BI464" s="600"/>
      <c r="BJ464" s="600"/>
      <c r="BK464" s="600"/>
      <c r="BL464" s="599"/>
      <c r="BM464" s="599"/>
      <c r="BN464" s="599"/>
      <c r="BO464" s="599"/>
      <c r="BP464" s="599"/>
      <c r="BQ464" s="599"/>
      <c r="BR464" s="599"/>
      <c r="BS464" s="599"/>
      <c r="BT464" s="602"/>
      <c r="BU464" s="603"/>
      <c r="BV464" s="601"/>
      <c r="BW464" s="604"/>
    </row>
    <row r="465" spans="2:75" ht="15.75" customHeight="1">
      <c r="B465" s="334" t="s">
        <v>241</v>
      </c>
      <c r="C465" s="335">
        <v>38318178000158</v>
      </c>
      <c r="D465" s="336" t="s">
        <v>14</v>
      </c>
      <c r="E465" s="336" t="s">
        <v>607</v>
      </c>
      <c r="F465" s="336"/>
      <c r="G465" s="337" t="s">
        <v>866</v>
      </c>
      <c r="H465" s="337" t="s">
        <v>34</v>
      </c>
      <c r="I465" s="337" t="s">
        <v>34</v>
      </c>
      <c r="J465" s="337" t="s">
        <v>611</v>
      </c>
      <c r="K465" s="338"/>
      <c r="L465" s="339"/>
      <c r="M465" s="339" t="s">
        <v>34</v>
      </c>
      <c r="N465" s="338">
        <v>582883</v>
      </c>
      <c r="O465" s="338" t="s">
        <v>1320</v>
      </c>
      <c r="P465" s="342">
        <v>44293</v>
      </c>
      <c r="Q465" s="343">
        <v>1192581.31</v>
      </c>
      <c r="R465" s="343">
        <v>1886302.8751587293</v>
      </c>
      <c r="S465" s="338">
        <v>5</v>
      </c>
      <c r="T465" s="340">
        <v>-0.32778975093994112</v>
      </c>
      <c r="U465" s="340">
        <v>-4.2374020888526296</v>
      </c>
      <c r="V465" s="340">
        <v>-0.26993298622158857</v>
      </c>
      <c r="W465" s="340">
        <v>-2.646245849424353</v>
      </c>
      <c r="X465" s="340" t="s">
        <v>1414</v>
      </c>
      <c r="Y465" s="340" t="s">
        <v>1414</v>
      </c>
      <c r="Z465" s="340" t="s">
        <v>1414</v>
      </c>
      <c r="AA465" s="340" t="s">
        <v>1414</v>
      </c>
      <c r="AB465" s="340">
        <v>0.26212528444425692</v>
      </c>
      <c r="AC465" s="344">
        <v>-1.4393185467319234</v>
      </c>
      <c r="AD465" s="482">
        <v>38427986000153</v>
      </c>
      <c r="AE465" s="341" t="s">
        <v>2141</v>
      </c>
      <c r="AF465" s="341" t="s">
        <v>2106</v>
      </c>
      <c r="AG465" s="345" t="s">
        <v>1427</v>
      </c>
      <c r="AH465" s="345" t="s">
        <v>2107</v>
      </c>
      <c r="AI465" s="345">
        <v>5000</v>
      </c>
      <c r="AJ465" s="345">
        <v>5000</v>
      </c>
      <c r="AK465" s="345">
        <v>5000</v>
      </c>
      <c r="AL465" s="340">
        <v>0.01</v>
      </c>
      <c r="AM465" s="340" t="s">
        <v>34</v>
      </c>
      <c r="AN465" s="340" t="s">
        <v>34</v>
      </c>
      <c r="AO465" s="338" t="s">
        <v>1323</v>
      </c>
      <c r="AP465" s="341" t="s">
        <v>716</v>
      </c>
      <c r="AQ465" s="347" t="s">
        <v>687</v>
      </c>
      <c r="AR465" s="340">
        <v>6.6669999999999993E-3</v>
      </c>
      <c r="AS465" s="340">
        <v>6.6669999999999993E-3</v>
      </c>
      <c r="AT465" s="340"/>
      <c r="AW465" s="597"/>
      <c r="AX465" s="597"/>
      <c r="AY465" s="598"/>
      <c r="AZ465" s="598"/>
      <c r="BA465" s="598"/>
      <c r="BB465" s="599"/>
      <c r="BC465" s="598"/>
      <c r="BD465" s="598"/>
      <c r="BE465" s="598"/>
      <c r="BF465" s="598"/>
      <c r="BG465" s="599"/>
      <c r="BH465" s="599"/>
      <c r="BI465" s="600"/>
      <c r="BJ465" s="600"/>
      <c r="BK465" s="600"/>
      <c r="BL465" s="599"/>
      <c r="BM465" s="599"/>
      <c r="BN465" s="599"/>
      <c r="BO465" s="599"/>
      <c r="BP465" s="599"/>
      <c r="BQ465" s="599"/>
      <c r="BR465" s="599"/>
      <c r="BS465" s="599"/>
      <c r="BT465" s="602"/>
      <c r="BU465" s="603"/>
      <c r="BV465" s="601"/>
      <c r="BW465" s="604"/>
    </row>
    <row r="466" spans="2:75" ht="15.75" customHeight="1">
      <c r="B466" s="334" t="s">
        <v>1020</v>
      </c>
      <c r="C466" s="335">
        <v>29587389000103</v>
      </c>
      <c r="D466" s="336" t="s">
        <v>11</v>
      </c>
      <c r="E466" s="336" t="s">
        <v>661</v>
      </c>
      <c r="F466" s="336"/>
      <c r="G466" s="337"/>
      <c r="H466" s="337" t="s">
        <v>34</v>
      </c>
      <c r="I466" s="337" t="s">
        <v>34</v>
      </c>
      <c r="J466" s="337" t="s">
        <v>611</v>
      </c>
      <c r="K466" s="338" t="s">
        <v>48</v>
      </c>
      <c r="L466" s="339"/>
      <c r="M466" s="339" t="s">
        <v>34</v>
      </c>
      <c r="N466" s="338">
        <v>465429</v>
      </c>
      <c r="O466" s="338" t="s">
        <v>1320</v>
      </c>
      <c r="P466" s="342">
        <v>43234</v>
      </c>
      <c r="Q466" s="343">
        <v>16633954.960000001</v>
      </c>
      <c r="R466" s="343">
        <v>28201335.272619057</v>
      </c>
      <c r="S466" s="338">
        <v>5</v>
      </c>
      <c r="T466" s="340">
        <v>-1.6902375105175005E-2</v>
      </c>
      <c r="U466" s="340">
        <v>-0.21850030201329307</v>
      </c>
      <c r="V466" s="340">
        <v>-1.0934974650148588E-3</v>
      </c>
      <c r="W466" s="340">
        <v>-1.0719931523212238E-2</v>
      </c>
      <c r="X466" s="340">
        <v>5.8150651679799825E-2</v>
      </c>
      <c r="Y466" s="340">
        <v>0.44096695536728325</v>
      </c>
      <c r="Z466" s="340">
        <v>9.0182895678318387E-2</v>
      </c>
      <c r="AA466" s="340">
        <v>0.51262881527181214</v>
      </c>
      <c r="AB466" s="340">
        <v>3.9172006009712337E-2</v>
      </c>
      <c r="AC466" s="344">
        <v>-2.4885440676063157</v>
      </c>
      <c r="AD466" s="482">
        <v>29574911000104</v>
      </c>
      <c r="AE466" s="341" t="s">
        <v>2289</v>
      </c>
      <c r="AF466" s="341" t="s">
        <v>2115</v>
      </c>
      <c r="AG466" s="345" t="s">
        <v>1428</v>
      </c>
      <c r="AH466" s="345" t="s">
        <v>2107</v>
      </c>
      <c r="AI466" s="345">
        <v>10000</v>
      </c>
      <c r="AJ466" s="345">
        <v>1000</v>
      </c>
      <c r="AK466" s="345">
        <v>1000</v>
      </c>
      <c r="AL466" s="340">
        <v>9.0000000000000011E-3</v>
      </c>
      <c r="AM466" s="340" t="s">
        <v>34</v>
      </c>
      <c r="AN466" s="340" t="s">
        <v>34</v>
      </c>
      <c r="AO466" s="338" t="s">
        <v>1323</v>
      </c>
      <c r="AP466" s="341" t="s">
        <v>13</v>
      </c>
      <c r="AQ466" s="347" t="s">
        <v>679</v>
      </c>
      <c r="AR466" s="340">
        <v>4.7999999999999996E-3</v>
      </c>
      <c r="AS466" s="340">
        <v>4.7999999999999996E-3</v>
      </c>
      <c r="AT466" s="340"/>
      <c r="AW466" s="597"/>
      <c r="AX466" s="597"/>
      <c r="AY466" s="598"/>
      <c r="AZ466" s="598"/>
      <c r="BA466" s="598"/>
      <c r="BB466" s="599"/>
      <c r="BC466" s="598"/>
      <c r="BD466" s="598"/>
      <c r="BE466" s="598"/>
      <c r="BF466" s="598"/>
      <c r="BG466" s="599"/>
      <c r="BH466" s="599"/>
      <c r="BI466" s="600"/>
      <c r="BJ466" s="600"/>
      <c r="BK466" s="600"/>
      <c r="BL466" s="599"/>
      <c r="BM466" s="599"/>
      <c r="BN466" s="599"/>
      <c r="BO466" s="599"/>
      <c r="BP466" s="599"/>
      <c r="BQ466" s="599"/>
      <c r="BR466" s="599"/>
      <c r="BS466" s="599"/>
      <c r="BT466" s="602"/>
      <c r="BU466" s="603"/>
      <c r="BV466" s="601"/>
      <c r="BW466" s="604"/>
    </row>
    <row r="467" spans="2:75" ht="15.75" customHeight="1">
      <c r="B467" s="334" t="s">
        <v>1021</v>
      </c>
      <c r="C467" s="335">
        <v>26112046000196</v>
      </c>
      <c r="D467" s="336" t="s">
        <v>11</v>
      </c>
      <c r="E467" s="336" t="s">
        <v>661</v>
      </c>
      <c r="F467" s="336"/>
      <c r="G467" s="337"/>
      <c r="H467" s="337" t="s">
        <v>34</v>
      </c>
      <c r="I467" s="337" t="s">
        <v>34</v>
      </c>
      <c r="J467" s="337" t="s">
        <v>611</v>
      </c>
      <c r="K467" s="338"/>
      <c r="L467" s="339"/>
      <c r="M467" s="339" t="s">
        <v>34</v>
      </c>
      <c r="N467" s="338">
        <v>454281</v>
      </c>
      <c r="O467" s="338" t="s">
        <v>1320</v>
      </c>
      <c r="P467" s="342">
        <v>43048</v>
      </c>
      <c r="Q467" s="343">
        <v>78392054.930000007</v>
      </c>
      <c r="R467" s="343">
        <v>153638254.18884921</v>
      </c>
      <c r="S467" s="338">
        <v>5</v>
      </c>
      <c r="T467" s="340">
        <v>-5.5262007005642988E-2</v>
      </c>
      <c r="U467" s="340">
        <v>-0.71438275067607371</v>
      </c>
      <c r="V467" s="340">
        <v>-2.3543301698411012E-2</v>
      </c>
      <c r="W467" s="340">
        <v>-0.23080307921323162</v>
      </c>
      <c r="X467" s="340">
        <v>0.13147986208798912</v>
      </c>
      <c r="Y467" s="340">
        <v>0.99703567891726907</v>
      </c>
      <c r="Z467" s="340">
        <v>0.12182705292800966</v>
      </c>
      <c r="AA467" s="340">
        <v>0.69250446374341201</v>
      </c>
      <c r="AB467" s="340">
        <v>7.786138003203999E-2</v>
      </c>
      <c r="AC467" s="344">
        <v>-1.5148444704167596</v>
      </c>
      <c r="AD467" s="482">
        <v>26112022000137</v>
      </c>
      <c r="AE467" s="341" t="s">
        <v>2289</v>
      </c>
      <c r="AF467" s="341" t="s">
        <v>2115</v>
      </c>
      <c r="AG467" s="345" t="s">
        <v>1428</v>
      </c>
      <c r="AH467" s="345" t="s">
        <v>2107</v>
      </c>
      <c r="AI467" s="345">
        <v>10000</v>
      </c>
      <c r="AJ467" s="345">
        <v>1000</v>
      </c>
      <c r="AK467" s="345">
        <v>1000</v>
      </c>
      <c r="AL467" s="340">
        <v>9.0000000000000011E-3</v>
      </c>
      <c r="AM467" s="340" t="s">
        <v>34</v>
      </c>
      <c r="AN467" s="340" t="s">
        <v>34</v>
      </c>
      <c r="AO467" s="338" t="s">
        <v>1323</v>
      </c>
      <c r="AP467" s="341" t="s">
        <v>13</v>
      </c>
      <c r="AQ467" s="347" t="s">
        <v>679</v>
      </c>
      <c r="AR467" s="340">
        <v>4.7999999999999996E-3</v>
      </c>
      <c r="AS467" s="340">
        <v>4.7999999999999996E-3</v>
      </c>
      <c r="AT467" s="340"/>
      <c r="AW467" s="597"/>
      <c r="AX467" s="597"/>
      <c r="AY467" s="598"/>
      <c r="AZ467" s="598"/>
      <c r="BA467" s="598"/>
      <c r="BB467" s="599"/>
      <c r="BC467" s="598"/>
      <c r="BD467" s="598"/>
      <c r="BE467" s="598"/>
      <c r="BF467" s="598"/>
      <c r="BG467" s="599"/>
      <c r="BH467" s="599"/>
      <c r="BI467" s="600"/>
      <c r="BJ467" s="600"/>
      <c r="BK467" s="600"/>
      <c r="BL467" s="599"/>
      <c r="BM467" s="599"/>
      <c r="BN467" s="599"/>
      <c r="BO467" s="599"/>
      <c r="BP467" s="599"/>
      <c r="BQ467" s="599"/>
      <c r="BR467" s="599"/>
      <c r="BS467" s="599"/>
      <c r="BT467" s="602"/>
      <c r="BU467" s="603"/>
      <c r="BV467" s="601"/>
      <c r="BW467" s="604"/>
    </row>
    <row r="468" spans="2:75" ht="15.75" customHeight="1">
      <c r="B468" s="334" t="s">
        <v>1023</v>
      </c>
      <c r="C468" s="335">
        <v>17340392000130</v>
      </c>
      <c r="D468" s="336" t="s">
        <v>14</v>
      </c>
      <c r="E468" s="336" t="s">
        <v>607</v>
      </c>
      <c r="F468" s="336"/>
      <c r="G468" s="337"/>
      <c r="H468" s="337" t="s">
        <v>34</v>
      </c>
      <c r="I468" s="337" t="s">
        <v>34</v>
      </c>
      <c r="J468" s="337" t="s">
        <v>611</v>
      </c>
      <c r="K468" s="338"/>
      <c r="L468" s="339"/>
      <c r="M468" s="339" t="s">
        <v>1411</v>
      </c>
      <c r="N468" s="338">
        <v>363103</v>
      </c>
      <c r="O468" s="338" t="s">
        <v>1320</v>
      </c>
      <c r="P468" s="342">
        <v>41710</v>
      </c>
      <c r="Q468" s="343">
        <v>155551592.44</v>
      </c>
      <c r="R468" s="343">
        <v>262108916.75615093</v>
      </c>
      <c r="S468" s="338">
        <v>5</v>
      </c>
      <c r="T468" s="340">
        <v>-0.22117424444027989</v>
      </c>
      <c r="U468" s="340">
        <v>-2.8591626269710986</v>
      </c>
      <c r="V468" s="340">
        <v>-0.12727297579614227</v>
      </c>
      <c r="W468" s="340">
        <v>-1.2477007299432141</v>
      </c>
      <c r="X468" s="340">
        <v>7.6697900227140625E-2</v>
      </c>
      <c r="Y468" s="340">
        <v>0.58161411040513877</v>
      </c>
      <c r="Z468" s="340">
        <v>0.64787936554309833</v>
      </c>
      <c r="AA468" s="340">
        <v>3.6827563486327475</v>
      </c>
      <c r="AB468" s="340">
        <v>0.20716573346819978</v>
      </c>
      <c r="AC468" s="344">
        <v>-1.0224094944280286</v>
      </c>
      <c r="AD468" s="482">
        <v>0</v>
      </c>
      <c r="AE468" s="341" t="s">
        <v>2289</v>
      </c>
      <c r="AF468" s="341" t="s">
        <v>728</v>
      </c>
      <c r="AG468" s="345" t="s">
        <v>728</v>
      </c>
      <c r="AH468" s="345" t="s">
        <v>2107</v>
      </c>
      <c r="AI468" s="345">
        <v>10000</v>
      </c>
      <c r="AJ468" s="345">
        <v>1000</v>
      </c>
      <c r="AK468" s="345">
        <v>1000</v>
      </c>
      <c r="AL468" s="340">
        <v>3.0000000000000001E-3</v>
      </c>
      <c r="AM468" s="340" t="s">
        <v>34</v>
      </c>
      <c r="AN468" s="340" t="s">
        <v>2119</v>
      </c>
      <c r="AO468" s="338" t="s">
        <v>1323</v>
      </c>
      <c r="AP468" s="341" t="s">
        <v>716</v>
      </c>
      <c r="AQ468" s="347" t="s">
        <v>687</v>
      </c>
      <c r="AR468" s="340" t="s">
        <v>34</v>
      </c>
      <c r="AS468" s="340" t="s">
        <v>34</v>
      </c>
      <c r="AT468" s="340"/>
      <c r="AW468" s="597"/>
      <c r="AX468" s="597"/>
      <c r="AY468" s="598"/>
      <c r="AZ468" s="598"/>
      <c r="BA468" s="598"/>
      <c r="BB468" s="599"/>
      <c r="BC468" s="598"/>
      <c r="BD468" s="598"/>
      <c r="BE468" s="598"/>
      <c r="BF468" s="598"/>
      <c r="BG468" s="599"/>
      <c r="BH468" s="599"/>
      <c r="BI468" s="600"/>
      <c r="BJ468" s="600"/>
      <c r="BK468" s="600"/>
      <c r="BL468" s="210"/>
      <c r="BM468" s="599"/>
      <c r="BN468" s="599"/>
      <c r="BO468" s="599"/>
      <c r="BP468" s="599"/>
      <c r="BQ468" s="599"/>
      <c r="BR468" s="599"/>
      <c r="BS468" s="599"/>
      <c r="BT468" s="602"/>
      <c r="BU468" s="603"/>
      <c r="BV468" s="601"/>
      <c r="BW468" s="604"/>
    </row>
    <row r="469" spans="2:75" ht="15.75" customHeight="1">
      <c r="B469" s="334" t="s">
        <v>1035</v>
      </c>
      <c r="C469" s="335">
        <v>27749572000124</v>
      </c>
      <c r="D469" s="336" t="s">
        <v>14</v>
      </c>
      <c r="E469" s="336" t="s">
        <v>607</v>
      </c>
      <c r="F469" s="336"/>
      <c r="G469" s="337"/>
      <c r="H469" s="337" t="s">
        <v>34</v>
      </c>
      <c r="I469" s="337" t="s">
        <v>34</v>
      </c>
      <c r="J469" s="337" t="s">
        <v>608</v>
      </c>
      <c r="K469" s="338" t="s">
        <v>48</v>
      </c>
      <c r="L469" s="339"/>
      <c r="M469" s="339" t="s">
        <v>34</v>
      </c>
      <c r="N469" s="338">
        <v>493511</v>
      </c>
      <c r="O469" s="338" t="s">
        <v>1320</v>
      </c>
      <c r="P469" s="342">
        <v>43580</v>
      </c>
      <c r="Q469" s="343">
        <v>41302566.189999998</v>
      </c>
      <c r="R469" s="343">
        <v>46697827.399325423</v>
      </c>
      <c r="S469" s="338">
        <v>5</v>
      </c>
      <c r="T469" s="340">
        <v>-4.8641793593289573E-2</v>
      </c>
      <c r="U469" s="340">
        <v>-0.62880195975227071</v>
      </c>
      <c r="V469" s="340">
        <v>-0.22059771763986946</v>
      </c>
      <c r="W469" s="340">
        <v>-2.1625952532447577</v>
      </c>
      <c r="X469" s="340">
        <v>-8.4378542194879502E-3</v>
      </c>
      <c r="Y469" s="340">
        <v>-6.3985781371614606E-2</v>
      </c>
      <c r="Z469" s="340">
        <v>0.1219716993125235</v>
      </c>
      <c r="AA469" s="340">
        <v>0.69332668068564873</v>
      </c>
      <c r="AB469" s="340">
        <v>0.28822551514432931</v>
      </c>
      <c r="AC469" s="344">
        <v>-1.0574218489188238</v>
      </c>
      <c r="AD469" s="482">
        <v>0</v>
      </c>
      <c r="AE469" s="341" t="s">
        <v>2293</v>
      </c>
      <c r="AF469" s="341" t="s">
        <v>2106</v>
      </c>
      <c r="AG469" s="345" t="s">
        <v>1427</v>
      </c>
      <c r="AH469" s="345" t="s">
        <v>2110</v>
      </c>
      <c r="AI469" s="345">
        <v>1000</v>
      </c>
      <c r="AJ469" s="345">
        <v>1000</v>
      </c>
      <c r="AK469" s="345">
        <v>1000</v>
      </c>
      <c r="AL469" s="340">
        <v>0.02</v>
      </c>
      <c r="AM469" s="340">
        <v>0.2</v>
      </c>
      <c r="AN469" s="340" t="s">
        <v>2124</v>
      </c>
      <c r="AO469" s="338" t="s">
        <v>1323</v>
      </c>
      <c r="AP469" s="341" t="s">
        <v>716</v>
      </c>
      <c r="AQ469" s="347" t="s">
        <v>659</v>
      </c>
      <c r="AR469" s="340">
        <v>4.0000000000000001E-3</v>
      </c>
      <c r="AS469" s="340">
        <v>4.0000000000000001E-3</v>
      </c>
      <c r="AT469" s="340"/>
      <c r="AW469" s="597"/>
      <c r="AX469" s="597"/>
      <c r="AY469" s="598"/>
      <c r="AZ469" s="598"/>
      <c r="BA469" s="598"/>
      <c r="BB469" s="599"/>
      <c r="BC469" s="598"/>
      <c r="BD469" s="598"/>
      <c r="BE469" s="598"/>
      <c r="BF469" s="598"/>
      <c r="BG469" s="599"/>
      <c r="BH469" s="599"/>
      <c r="BI469" s="600"/>
      <c r="BJ469" s="600"/>
      <c r="BK469" s="600"/>
      <c r="BL469" s="210"/>
      <c r="BM469" s="599"/>
      <c r="BN469" s="599"/>
      <c r="BO469" s="599"/>
      <c r="BP469" s="599"/>
      <c r="BQ469" s="599"/>
      <c r="BR469" s="599"/>
      <c r="BS469" s="599"/>
      <c r="BT469" s="602"/>
      <c r="BU469" s="603"/>
      <c r="BV469" s="601"/>
      <c r="BW469" s="604"/>
    </row>
    <row r="470" spans="2:75" ht="15.75" customHeight="1">
      <c r="B470" s="334" t="s">
        <v>1041</v>
      </c>
      <c r="C470" s="335">
        <v>26370141000190</v>
      </c>
      <c r="D470" s="336" t="s">
        <v>11</v>
      </c>
      <c r="E470" s="336" t="s">
        <v>661</v>
      </c>
      <c r="F470" s="336"/>
      <c r="G470" s="337"/>
      <c r="H470" s="337" t="s">
        <v>34</v>
      </c>
      <c r="I470" s="337" t="s">
        <v>34</v>
      </c>
      <c r="J470" s="337" t="s">
        <v>611</v>
      </c>
      <c r="K470" s="338" t="s">
        <v>48</v>
      </c>
      <c r="L470" s="339"/>
      <c r="M470" s="339" t="s">
        <v>34</v>
      </c>
      <c r="N470" s="338">
        <v>446467</v>
      </c>
      <c r="O470" s="338" t="s">
        <v>1320</v>
      </c>
      <c r="P470" s="342">
        <v>42958</v>
      </c>
      <c r="Q470" s="343">
        <v>11664673.949999999</v>
      </c>
      <c r="R470" s="343">
        <v>12112342.662857145</v>
      </c>
      <c r="S470" s="338">
        <v>5</v>
      </c>
      <c r="T470" s="340">
        <v>-6.365766869161904E-2</v>
      </c>
      <c r="U470" s="340">
        <v>-0.8229151079674194</v>
      </c>
      <c r="V470" s="340">
        <v>-5.9598849732214187E-2</v>
      </c>
      <c r="W470" s="340">
        <v>-0.58426801015297325</v>
      </c>
      <c r="X470" s="340">
        <v>2.7597576354921216E-2</v>
      </c>
      <c r="Y470" s="340">
        <v>0.2092774348902641</v>
      </c>
      <c r="Z470" s="340">
        <v>-3.7428880286267896E-2</v>
      </c>
      <c r="AA470" s="340">
        <v>-0.21275788955081124</v>
      </c>
      <c r="AB470" s="340">
        <v>4.4929157604724143E-2</v>
      </c>
      <c r="AC470" s="344">
        <v>-3.5074675793128804</v>
      </c>
      <c r="AD470" s="482">
        <v>0</v>
      </c>
      <c r="AE470" s="341" t="s">
        <v>2244</v>
      </c>
      <c r="AF470" s="341" t="s">
        <v>728</v>
      </c>
      <c r="AG470" s="345" t="s">
        <v>728</v>
      </c>
      <c r="AH470" s="345" t="s">
        <v>2107</v>
      </c>
      <c r="AI470" s="345">
        <v>25000</v>
      </c>
      <c r="AJ470" s="345">
        <v>1000</v>
      </c>
      <c r="AK470" s="345">
        <v>1000</v>
      </c>
      <c r="AL470" s="340">
        <v>0.01</v>
      </c>
      <c r="AM470" s="340" t="s">
        <v>34</v>
      </c>
      <c r="AN470" s="340" t="s">
        <v>34</v>
      </c>
      <c r="AO470" s="338" t="s">
        <v>1323</v>
      </c>
      <c r="AP470" s="341" t="s">
        <v>13</v>
      </c>
      <c r="AQ470" s="347" t="s">
        <v>679</v>
      </c>
      <c r="AR470" s="340">
        <v>5.3333333333333332E-3</v>
      </c>
      <c r="AS470" s="340">
        <v>5.3333333333333332E-3</v>
      </c>
      <c r="AT470" s="340"/>
      <c r="AW470" s="597"/>
      <c r="AX470" s="597"/>
      <c r="AY470" s="598"/>
      <c r="AZ470" s="598"/>
      <c r="BA470" s="598"/>
      <c r="BB470" s="599"/>
      <c r="BC470" s="598"/>
      <c r="BD470" s="598"/>
      <c r="BE470" s="598"/>
      <c r="BF470" s="598"/>
      <c r="BG470" s="599"/>
      <c r="BH470" s="599"/>
      <c r="BI470" s="600"/>
      <c r="BJ470" s="600"/>
      <c r="BK470" s="600"/>
      <c r="BL470" s="210"/>
      <c r="BM470" s="599"/>
      <c r="BN470" s="599"/>
      <c r="BO470" s="599"/>
      <c r="BP470" s="599"/>
      <c r="BQ470" s="599"/>
      <c r="BR470" s="599"/>
      <c r="BS470" s="599"/>
      <c r="BT470" s="602"/>
      <c r="BU470" s="603"/>
      <c r="BV470" s="601"/>
      <c r="BW470" s="604"/>
    </row>
    <row r="471" spans="2:75" ht="15.75" customHeight="1">
      <c r="B471" s="334" t="s">
        <v>1042</v>
      </c>
      <c r="C471" s="335">
        <v>28320600000156</v>
      </c>
      <c r="D471" s="336" t="s">
        <v>14</v>
      </c>
      <c r="E471" s="336" t="s">
        <v>607</v>
      </c>
      <c r="F471" s="336"/>
      <c r="G471" s="337" t="s">
        <v>866</v>
      </c>
      <c r="H471" s="337" t="s">
        <v>34</v>
      </c>
      <c r="I471" s="337" t="s">
        <v>34</v>
      </c>
      <c r="J471" s="337" t="s">
        <v>690</v>
      </c>
      <c r="K471" s="338"/>
      <c r="L471" s="339"/>
      <c r="M471" s="339" t="s">
        <v>34</v>
      </c>
      <c r="N471" s="338">
        <v>453935</v>
      </c>
      <c r="O471" s="338" t="s">
        <v>1320</v>
      </c>
      <c r="P471" s="342">
        <v>43063</v>
      </c>
      <c r="Q471" s="343">
        <v>157214605.88999999</v>
      </c>
      <c r="R471" s="343">
        <v>297587420.63297611</v>
      </c>
      <c r="S471" s="338">
        <v>5</v>
      </c>
      <c r="T471" s="340">
        <v>-0.24461219367835896</v>
      </c>
      <c r="U471" s="340">
        <v>-3.1621495714227423</v>
      </c>
      <c r="V471" s="340">
        <v>-0.20383577973214961</v>
      </c>
      <c r="W471" s="340">
        <v>-1.9982722142657412</v>
      </c>
      <c r="X471" s="340">
        <v>-3.4266961271267271E-2</v>
      </c>
      <c r="Y471" s="340">
        <v>-0.25985259227504764</v>
      </c>
      <c r="Z471" s="340">
        <v>0.29353623204271129</v>
      </c>
      <c r="AA471" s="340">
        <v>1.6685551039317956</v>
      </c>
      <c r="AB471" s="340">
        <v>0.27452736538774958</v>
      </c>
      <c r="AC471" s="344">
        <v>-1.0464577105035924</v>
      </c>
      <c r="AD471" s="482">
        <v>0</v>
      </c>
      <c r="AE471" s="341" t="s">
        <v>2303</v>
      </c>
      <c r="AF471" s="341" t="s">
        <v>728</v>
      </c>
      <c r="AG471" s="345" t="s">
        <v>728</v>
      </c>
      <c r="AH471" s="345" t="s">
        <v>2107</v>
      </c>
      <c r="AI471" s="345">
        <v>25000</v>
      </c>
      <c r="AJ471" s="345">
        <v>1000</v>
      </c>
      <c r="AK471" s="345">
        <v>1000</v>
      </c>
      <c r="AL471" s="340">
        <v>0.01</v>
      </c>
      <c r="AM471" s="340" t="s">
        <v>34</v>
      </c>
      <c r="AN471" s="340" t="s">
        <v>2119</v>
      </c>
      <c r="AO471" s="338" t="s">
        <v>1323</v>
      </c>
      <c r="AP471" s="341" t="s">
        <v>716</v>
      </c>
      <c r="AQ471" s="347" t="s">
        <v>687</v>
      </c>
      <c r="AR471" s="340">
        <v>5.3333333333333332E-3</v>
      </c>
      <c r="AS471" s="340">
        <v>5.3333333333333332E-3</v>
      </c>
      <c r="AT471" s="340"/>
      <c r="AW471" s="597"/>
      <c r="AX471" s="597"/>
      <c r="AY471" s="598"/>
      <c r="AZ471" s="598"/>
      <c r="BA471" s="598"/>
      <c r="BB471" s="599"/>
      <c r="BC471" s="598"/>
      <c r="BD471" s="598"/>
      <c r="BE471" s="598"/>
      <c r="BF471" s="598"/>
      <c r="BG471" s="599"/>
      <c r="BH471" s="599"/>
      <c r="BI471" s="600"/>
      <c r="BJ471" s="600"/>
      <c r="BK471" s="600"/>
      <c r="BL471" s="599"/>
      <c r="BM471" s="599"/>
      <c r="BN471" s="599"/>
      <c r="BO471" s="599"/>
      <c r="BP471" s="599"/>
      <c r="BQ471" s="599"/>
      <c r="BR471" s="599"/>
      <c r="BS471" s="599"/>
      <c r="BT471" s="602"/>
      <c r="BU471" s="603"/>
      <c r="BV471" s="601"/>
      <c r="BW471" s="604"/>
    </row>
    <row r="472" spans="2:75" ht="15.75" customHeight="1">
      <c r="B472" s="334" t="s">
        <v>1043</v>
      </c>
      <c r="C472" s="335">
        <v>26369994000101</v>
      </c>
      <c r="D472" s="336" t="s">
        <v>14</v>
      </c>
      <c r="E472" s="336" t="s">
        <v>607</v>
      </c>
      <c r="F472" s="336"/>
      <c r="G472" s="337"/>
      <c r="H472" s="337" t="s">
        <v>34</v>
      </c>
      <c r="I472" s="337" t="s">
        <v>34</v>
      </c>
      <c r="J472" s="337" t="s">
        <v>611</v>
      </c>
      <c r="K472" s="338"/>
      <c r="L472" s="339"/>
      <c r="M472" s="339" t="s">
        <v>34</v>
      </c>
      <c r="N472" s="338">
        <v>453722</v>
      </c>
      <c r="O472" s="338" t="s">
        <v>1320</v>
      </c>
      <c r="P472" s="342">
        <v>43063</v>
      </c>
      <c r="Q472" s="343">
        <v>12259262.130000001</v>
      </c>
      <c r="R472" s="343">
        <v>17213900.56571427</v>
      </c>
      <c r="S472" s="338">
        <v>5</v>
      </c>
      <c r="T472" s="340">
        <v>-0.26257420866564751</v>
      </c>
      <c r="U472" s="340">
        <v>-3.3943480450140791</v>
      </c>
      <c r="V472" s="340">
        <v>-0.22789513861609634</v>
      </c>
      <c r="W472" s="340">
        <v>-2.2341343794558473</v>
      </c>
      <c r="X472" s="340">
        <v>-9.2902802984548893E-2</v>
      </c>
      <c r="Y472" s="340">
        <v>-0.70449883180611161</v>
      </c>
      <c r="Z472" s="340">
        <v>-0.14814314892054525</v>
      </c>
      <c r="AA472" s="340">
        <v>-0.84209368473441792</v>
      </c>
      <c r="AB472" s="340">
        <v>0.26028322467980658</v>
      </c>
      <c r="AC472" s="344">
        <v>-1.2369509753001935</v>
      </c>
      <c r="AD472" s="482">
        <v>0</v>
      </c>
      <c r="AE472" s="341" t="s">
        <v>2303</v>
      </c>
      <c r="AF472" s="341" t="s">
        <v>728</v>
      </c>
      <c r="AG472" s="345" t="s">
        <v>728</v>
      </c>
      <c r="AH472" s="345" t="s">
        <v>2107</v>
      </c>
      <c r="AI472" s="345">
        <v>25000</v>
      </c>
      <c r="AJ472" s="345">
        <v>1000</v>
      </c>
      <c r="AK472" s="345">
        <v>1000</v>
      </c>
      <c r="AL472" s="340">
        <v>0.01</v>
      </c>
      <c r="AM472" s="340" t="s">
        <v>34</v>
      </c>
      <c r="AN472" s="340" t="s">
        <v>34</v>
      </c>
      <c r="AO472" s="338" t="s">
        <v>1323</v>
      </c>
      <c r="AP472" s="341" t="s">
        <v>716</v>
      </c>
      <c r="AQ472" s="347" t="s">
        <v>687</v>
      </c>
      <c r="AR472" s="340">
        <v>5.3333333333333332E-3</v>
      </c>
      <c r="AS472" s="340">
        <v>5.3333333333333332E-3</v>
      </c>
      <c r="AT472" s="340"/>
      <c r="AW472" s="597"/>
      <c r="AX472" s="597"/>
      <c r="AY472" s="598"/>
      <c r="AZ472" s="598"/>
      <c r="BA472" s="598"/>
      <c r="BB472" s="599"/>
      <c r="BC472" s="598"/>
      <c r="BD472" s="598"/>
      <c r="BE472" s="598"/>
      <c r="BF472" s="598"/>
      <c r="BG472" s="599"/>
      <c r="BH472" s="599"/>
      <c r="BI472" s="600"/>
      <c r="BJ472" s="600"/>
      <c r="BK472" s="600"/>
      <c r="BL472" s="599"/>
      <c r="BM472" s="599"/>
      <c r="BN472" s="599"/>
      <c r="BO472" s="599"/>
      <c r="BP472" s="599"/>
      <c r="BQ472" s="599"/>
      <c r="BR472" s="599"/>
      <c r="BS472" s="599"/>
      <c r="BT472" s="602"/>
      <c r="BU472" s="603"/>
      <c r="BV472" s="601"/>
      <c r="BW472" s="604"/>
    </row>
    <row r="473" spans="2:75" ht="15.75" customHeight="1">
      <c r="B473" s="334" t="s">
        <v>1044</v>
      </c>
      <c r="C473" s="335">
        <v>35578945000170</v>
      </c>
      <c r="D473" s="336" t="s">
        <v>14</v>
      </c>
      <c r="E473" s="336" t="s">
        <v>607</v>
      </c>
      <c r="F473" s="336"/>
      <c r="G473" s="337"/>
      <c r="H473" s="337" t="s">
        <v>34</v>
      </c>
      <c r="I473" s="337" t="s">
        <v>34</v>
      </c>
      <c r="J473" s="337" t="s">
        <v>611</v>
      </c>
      <c r="K473" s="338"/>
      <c r="L473" s="339"/>
      <c r="M473" s="339" t="s">
        <v>34</v>
      </c>
      <c r="N473" s="338">
        <v>536636</v>
      </c>
      <c r="O473" s="338" t="s">
        <v>1320</v>
      </c>
      <c r="P473" s="342">
        <v>43964</v>
      </c>
      <c r="Q473" s="343">
        <v>85107870.859999999</v>
      </c>
      <c r="R473" s="343">
        <v>132210005.06206347</v>
      </c>
      <c r="S473" s="338">
        <v>5</v>
      </c>
      <c r="T473" s="340">
        <v>-0.36627370450193242</v>
      </c>
      <c r="U473" s="340">
        <v>-4.7348916678991939</v>
      </c>
      <c r="V473" s="340">
        <v>-0.33583722570641927</v>
      </c>
      <c r="W473" s="340">
        <v>-3.2923277627072203</v>
      </c>
      <c r="X473" s="340">
        <v>-0.20652421129820009</v>
      </c>
      <c r="Y473" s="340">
        <v>-1.5661106115760433</v>
      </c>
      <c r="Z473" s="340" t="s">
        <v>1414</v>
      </c>
      <c r="AA473" s="340" t="s">
        <v>1414</v>
      </c>
      <c r="AB473" s="340">
        <v>0.26796428580311421</v>
      </c>
      <c r="AC473" s="344">
        <v>-1.7551221685876615</v>
      </c>
      <c r="AD473" s="482">
        <v>0</v>
      </c>
      <c r="AE473" s="341" t="s">
        <v>2303</v>
      </c>
      <c r="AF473" s="341" t="s">
        <v>728</v>
      </c>
      <c r="AG473" s="345" t="s">
        <v>728</v>
      </c>
      <c r="AH473" s="345" t="s">
        <v>2107</v>
      </c>
      <c r="AI473" s="345">
        <v>5000</v>
      </c>
      <c r="AJ473" s="345" t="s">
        <v>1422</v>
      </c>
      <c r="AK473" s="345" t="s">
        <v>1422</v>
      </c>
      <c r="AL473" s="340">
        <v>0.01</v>
      </c>
      <c r="AM473" s="340" t="s">
        <v>34</v>
      </c>
      <c r="AN473" s="340" t="s">
        <v>34</v>
      </c>
      <c r="AO473" s="338" t="s">
        <v>1323</v>
      </c>
      <c r="AP473" s="341" t="s">
        <v>716</v>
      </c>
      <c r="AQ473" s="347" t="s">
        <v>687</v>
      </c>
      <c r="AR473" s="340">
        <v>5.3333333333333332E-3</v>
      </c>
      <c r="AS473" s="340">
        <v>5.3333333333333332E-3</v>
      </c>
      <c r="AT473" s="340"/>
      <c r="AW473" s="597"/>
      <c r="AX473" s="597"/>
      <c r="AY473" s="598"/>
      <c r="AZ473" s="598"/>
      <c r="BA473" s="598"/>
      <c r="BB473" s="599"/>
      <c r="BC473" s="598"/>
      <c r="BD473" s="598"/>
      <c r="BE473" s="598"/>
      <c r="BF473" s="598"/>
      <c r="BG473" s="599"/>
      <c r="BH473" s="599"/>
      <c r="BI473" s="600"/>
      <c r="BJ473" s="600"/>
      <c r="BK473" s="600"/>
      <c r="BL473" s="599"/>
      <c r="BM473" s="599"/>
      <c r="BN473" s="599"/>
      <c r="BO473" s="599"/>
      <c r="BP473" s="599"/>
      <c r="BQ473" s="599"/>
      <c r="BR473" s="599"/>
      <c r="BS473" s="599"/>
      <c r="BT473" s="602"/>
      <c r="BU473" s="603"/>
      <c r="BV473" s="601"/>
      <c r="BW473" s="604"/>
    </row>
    <row r="474" spans="2:75" ht="15.75" customHeight="1">
      <c r="B474" s="334" t="s">
        <v>1045</v>
      </c>
      <c r="C474" s="335">
        <v>26370126000141</v>
      </c>
      <c r="D474" s="336" t="s">
        <v>14</v>
      </c>
      <c r="E474" s="336" t="s">
        <v>607</v>
      </c>
      <c r="F474" s="336"/>
      <c r="G474" s="337"/>
      <c r="H474" s="337" t="s">
        <v>34</v>
      </c>
      <c r="I474" s="337" t="s">
        <v>34</v>
      </c>
      <c r="J474" s="337" t="s">
        <v>611</v>
      </c>
      <c r="K474" s="338"/>
      <c r="L474" s="339"/>
      <c r="M474" s="339" t="s">
        <v>34</v>
      </c>
      <c r="N474" s="338">
        <v>446742</v>
      </c>
      <c r="O474" s="338" t="s">
        <v>1320</v>
      </c>
      <c r="P474" s="342">
        <v>42958</v>
      </c>
      <c r="Q474" s="343">
        <v>45320439.649999999</v>
      </c>
      <c r="R474" s="343">
        <v>35662465.601785727</v>
      </c>
      <c r="S474" s="338">
        <v>5</v>
      </c>
      <c r="T474" s="340">
        <v>0.17202824219800972</v>
      </c>
      <c r="U474" s="340">
        <v>2.2238426636013218</v>
      </c>
      <c r="V474" s="340">
        <v>0.28162812532680337</v>
      </c>
      <c r="W474" s="340">
        <v>2.7608973181048415</v>
      </c>
      <c r="X474" s="340">
        <v>0.5532616628117204</v>
      </c>
      <c r="Y474" s="340">
        <v>4.1954836949191803</v>
      </c>
      <c r="Z474" s="340">
        <v>0.49846556570051792</v>
      </c>
      <c r="AA474" s="340">
        <v>2.833439872127367</v>
      </c>
      <c r="AB474" s="340">
        <v>0.1299725119394638</v>
      </c>
      <c r="AC474" s="344">
        <v>1.2274529031665966</v>
      </c>
      <c r="AD474" s="482">
        <v>0</v>
      </c>
      <c r="AE474" s="341" t="s">
        <v>2244</v>
      </c>
      <c r="AF474" s="341" t="s">
        <v>728</v>
      </c>
      <c r="AG474" s="345" t="s">
        <v>728</v>
      </c>
      <c r="AH474" s="345" t="s">
        <v>2107</v>
      </c>
      <c r="AI474" s="345">
        <v>25000</v>
      </c>
      <c r="AJ474" s="345">
        <v>1000</v>
      </c>
      <c r="AK474" s="345">
        <v>1000</v>
      </c>
      <c r="AL474" s="340">
        <v>0.01</v>
      </c>
      <c r="AM474" s="340" t="s">
        <v>34</v>
      </c>
      <c r="AN474" s="340" t="s">
        <v>34</v>
      </c>
      <c r="AO474" s="338" t="s">
        <v>1323</v>
      </c>
      <c r="AP474" s="341" t="s">
        <v>716</v>
      </c>
      <c r="AQ474" s="347" t="s">
        <v>687</v>
      </c>
      <c r="AR474" s="340">
        <v>5.3333333333333332E-3</v>
      </c>
      <c r="AS474" s="340">
        <v>5.3333333333333332E-3</v>
      </c>
      <c r="AT474" s="340"/>
      <c r="AW474" s="597"/>
      <c r="AX474" s="597"/>
      <c r="AY474" s="598"/>
      <c r="AZ474" s="598"/>
      <c r="BA474" s="598"/>
      <c r="BB474" s="599"/>
      <c r="BC474" s="598"/>
      <c r="BD474" s="598"/>
      <c r="BE474" s="598"/>
      <c r="BF474" s="598"/>
      <c r="BG474" s="599"/>
      <c r="BH474" s="599"/>
      <c r="BI474" s="600"/>
      <c r="BJ474" s="600"/>
      <c r="BK474" s="600"/>
      <c r="BL474" s="210"/>
      <c r="BM474" s="599"/>
      <c r="BN474" s="599"/>
      <c r="BO474" s="599"/>
      <c r="BP474" s="599"/>
      <c r="BQ474" s="599"/>
      <c r="BR474" s="599"/>
      <c r="BS474" s="599"/>
      <c r="BT474" s="602"/>
      <c r="BU474" s="603"/>
      <c r="BV474" s="601"/>
      <c r="BW474" s="604"/>
    </row>
    <row r="475" spans="2:75" ht="15.75" customHeight="1">
      <c r="B475" s="334" t="s">
        <v>1046</v>
      </c>
      <c r="C475" s="335">
        <v>28320626000102</v>
      </c>
      <c r="D475" s="336" t="s">
        <v>14</v>
      </c>
      <c r="E475" s="336" t="s">
        <v>607</v>
      </c>
      <c r="F475" s="336"/>
      <c r="G475" s="337" t="s">
        <v>866</v>
      </c>
      <c r="H475" s="337" t="s">
        <v>34</v>
      </c>
      <c r="I475" s="337" t="s">
        <v>34</v>
      </c>
      <c r="J475" s="337" t="s">
        <v>690</v>
      </c>
      <c r="K475" s="338"/>
      <c r="L475" s="339"/>
      <c r="M475" s="339" t="s">
        <v>34</v>
      </c>
      <c r="N475" s="338">
        <v>453951</v>
      </c>
      <c r="O475" s="338" t="s">
        <v>1320</v>
      </c>
      <c r="P475" s="342">
        <v>43063</v>
      </c>
      <c r="Q475" s="343">
        <v>52223121.719999999</v>
      </c>
      <c r="R475" s="343">
        <v>81827452.962142855</v>
      </c>
      <c r="S475" s="338">
        <v>5</v>
      </c>
      <c r="T475" s="340">
        <v>-0.11825101877419231</v>
      </c>
      <c r="U475" s="340">
        <v>-1.5286540000895978</v>
      </c>
      <c r="V475" s="340">
        <v>-8.5267407573218046E-2</v>
      </c>
      <c r="W475" s="340">
        <v>-0.8359057058575855</v>
      </c>
      <c r="X475" s="340">
        <v>0.49303835536489049</v>
      </c>
      <c r="Y475" s="340">
        <v>3.7387994143507215</v>
      </c>
      <c r="Z475" s="340">
        <v>0.56061344413567182</v>
      </c>
      <c r="AA475" s="340">
        <v>3.186708560765505</v>
      </c>
      <c r="AB475" s="340">
        <v>0.25600143002841236</v>
      </c>
      <c r="AC475" s="344">
        <v>-0.59974231308626702</v>
      </c>
      <c r="AD475" s="482">
        <v>0</v>
      </c>
      <c r="AE475" s="341" t="s">
        <v>2303</v>
      </c>
      <c r="AF475" s="341" t="s">
        <v>728</v>
      </c>
      <c r="AG475" s="345" t="s">
        <v>728</v>
      </c>
      <c r="AH475" s="345" t="s">
        <v>2107</v>
      </c>
      <c r="AI475" s="345">
        <v>25000</v>
      </c>
      <c r="AJ475" s="345">
        <v>1000</v>
      </c>
      <c r="AK475" s="345">
        <v>1000</v>
      </c>
      <c r="AL475" s="340">
        <v>0.01</v>
      </c>
      <c r="AM475" s="340" t="s">
        <v>34</v>
      </c>
      <c r="AN475" s="340" t="s">
        <v>34</v>
      </c>
      <c r="AO475" s="338" t="s">
        <v>1323</v>
      </c>
      <c r="AP475" s="341" t="s">
        <v>716</v>
      </c>
      <c r="AQ475" s="347" t="s">
        <v>687</v>
      </c>
      <c r="AR475" s="340">
        <v>5.3333333333333332E-3</v>
      </c>
      <c r="AS475" s="340">
        <v>5.3333333333333332E-3</v>
      </c>
      <c r="AT475" s="340"/>
      <c r="AW475" s="597"/>
      <c r="AX475" s="597"/>
      <c r="AY475" s="598"/>
      <c r="AZ475" s="598"/>
      <c r="BA475" s="598"/>
      <c r="BB475" s="599"/>
      <c r="BC475" s="598"/>
      <c r="BD475" s="598"/>
      <c r="BE475" s="598"/>
      <c r="BF475" s="598"/>
      <c r="BG475" s="599"/>
      <c r="BH475" s="599"/>
      <c r="BI475" s="600"/>
      <c r="BJ475" s="600"/>
      <c r="BK475" s="600"/>
      <c r="BL475" s="210"/>
      <c r="BM475" s="599"/>
      <c r="BN475" s="599"/>
      <c r="BO475" s="599"/>
      <c r="BP475" s="599"/>
      <c r="BQ475" s="599"/>
      <c r="BR475" s="599"/>
      <c r="BS475" s="599"/>
      <c r="BT475" s="602"/>
      <c r="BU475" s="603"/>
      <c r="BV475" s="601"/>
      <c r="BW475" s="604"/>
    </row>
    <row r="476" spans="2:75" ht="15.75" customHeight="1">
      <c r="B476" s="334" t="s">
        <v>1083</v>
      </c>
      <c r="C476" s="335">
        <v>11175798000129</v>
      </c>
      <c r="D476" s="336" t="s">
        <v>14</v>
      </c>
      <c r="E476" s="336" t="s">
        <v>607</v>
      </c>
      <c r="F476" s="336"/>
      <c r="G476" s="337"/>
      <c r="H476" s="337" t="s">
        <v>34</v>
      </c>
      <c r="I476" s="337" t="s">
        <v>34</v>
      </c>
      <c r="J476" s="337" t="s">
        <v>611</v>
      </c>
      <c r="K476" s="338"/>
      <c r="L476" s="339"/>
      <c r="M476" s="339" t="s">
        <v>34</v>
      </c>
      <c r="N476" s="338">
        <v>248401</v>
      </c>
      <c r="O476" s="338" t="s">
        <v>1320</v>
      </c>
      <c r="P476" s="342">
        <v>40317</v>
      </c>
      <c r="Q476" s="343">
        <v>55500024.329999998</v>
      </c>
      <c r="R476" s="343">
        <v>62519443.795793593</v>
      </c>
      <c r="S476" s="338">
        <v>5</v>
      </c>
      <c r="T476" s="340">
        <v>-0.1960380394904041</v>
      </c>
      <c r="U476" s="340">
        <v>-2.5342219994651853</v>
      </c>
      <c r="V476" s="340">
        <v>-0.15191630975315507</v>
      </c>
      <c r="W476" s="340">
        <v>-1.48928780350743</v>
      </c>
      <c r="X476" s="340">
        <v>-5.3844736936993098E-2</v>
      </c>
      <c r="Y476" s="340">
        <v>-0.40831442165773985</v>
      </c>
      <c r="Z476" s="340">
        <v>0.34657983596803144</v>
      </c>
      <c r="AA476" s="340">
        <v>1.9700721447571048</v>
      </c>
      <c r="AB476" s="340">
        <v>0.20423229012927777</v>
      </c>
      <c r="AC476" s="344">
        <v>-1.1804640544071101</v>
      </c>
      <c r="AD476" s="482">
        <v>0</v>
      </c>
      <c r="AE476" s="341" t="s">
        <v>2326</v>
      </c>
      <c r="AF476" s="341" t="s">
        <v>2115</v>
      </c>
      <c r="AG476" s="345" t="s">
        <v>1428</v>
      </c>
      <c r="AH476" s="345" t="s">
        <v>2107</v>
      </c>
      <c r="AI476" s="345">
        <v>5000</v>
      </c>
      <c r="AJ476" s="345">
        <v>5000</v>
      </c>
      <c r="AK476" s="345">
        <v>5000</v>
      </c>
      <c r="AL476" s="340">
        <v>0.02</v>
      </c>
      <c r="AM476" s="340">
        <v>0.2</v>
      </c>
      <c r="AN476" s="340" t="s">
        <v>2124</v>
      </c>
      <c r="AO476" s="338" t="s">
        <v>1323</v>
      </c>
      <c r="AP476" s="341" t="s">
        <v>716</v>
      </c>
      <c r="AQ476" s="347" t="s">
        <v>687</v>
      </c>
      <c r="AR476" s="340">
        <v>5.3333333333333332E-3</v>
      </c>
      <c r="AS476" s="340">
        <v>5.3333333333333332E-3</v>
      </c>
      <c r="AT476" s="340"/>
      <c r="AW476" s="597"/>
      <c r="AX476" s="597"/>
      <c r="AY476" s="598"/>
      <c r="AZ476" s="598"/>
      <c r="BA476" s="598"/>
      <c r="BB476" s="599"/>
      <c r="BC476" s="598"/>
      <c r="BD476" s="598"/>
      <c r="BE476" s="598"/>
      <c r="BF476" s="598"/>
      <c r="BG476" s="599"/>
      <c r="BH476" s="599"/>
      <c r="BI476" s="600"/>
      <c r="BJ476" s="600"/>
      <c r="BK476" s="600"/>
      <c r="BL476" s="599"/>
      <c r="BM476" s="599"/>
      <c r="BN476" s="599"/>
      <c r="BO476" s="599"/>
      <c r="BP476" s="599"/>
      <c r="BQ476" s="599"/>
      <c r="BR476" s="599"/>
      <c r="BS476" s="599"/>
      <c r="BT476" s="602"/>
      <c r="BU476" s="603"/>
      <c r="BV476" s="601"/>
      <c r="BW476" s="604"/>
    </row>
    <row r="477" spans="2:75" ht="15.75" customHeight="1">
      <c r="B477" s="334" t="s">
        <v>1107</v>
      </c>
      <c r="C477" s="335">
        <v>31392506000117</v>
      </c>
      <c r="D477" s="336" t="s">
        <v>14</v>
      </c>
      <c r="E477" s="336" t="s">
        <v>607</v>
      </c>
      <c r="F477" s="336"/>
      <c r="G477" s="337"/>
      <c r="H477" s="337" t="s">
        <v>34</v>
      </c>
      <c r="I477" s="337" t="s">
        <v>34</v>
      </c>
      <c r="J477" s="337" t="s">
        <v>611</v>
      </c>
      <c r="K477" s="338" t="s">
        <v>48</v>
      </c>
      <c r="L477" s="339"/>
      <c r="M477" s="339" t="s">
        <v>34</v>
      </c>
      <c r="N477" s="338">
        <v>480861</v>
      </c>
      <c r="O477" s="338" t="s">
        <v>1320</v>
      </c>
      <c r="P477" s="342">
        <v>43434</v>
      </c>
      <c r="Q477" s="343">
        <v>154574349.5</v>
      </c>
      <c r="R477" s="343">
        <v>211881620.55849206</v>
      </c>
      <c r="S477" s="338">
        <v>5</v>
      </c>
      <c r="T477" s="340">
        <v>-0.2154244569836492</v>
      </c>
      <c r="U477" s="340">
        <v>-2.7848340022678522</v>
      </c>
      <c r="V477" s="340">
        <v>-0.2164921540207877</v>
      </c>
      <c r="W477" s="340">
        <v>-2.1223470018597852</v>
      </c>
      <c r="X477" s="340">
        <v>-6.8453530910327909E-2</v>
      </c>
      <c r="Y477" s="340">
        <v>-0.5190955601990842</v>
      </c>
      <c r="Z477" s="340">
        <v>0.21698704026440141</v>
      </c>
      <c r="AA477" s="340">
        <v>1.2334246815144096</v>
      </c>
      <c r="AB477" s="340">
        <v>0.26033912077576882</v>
      </c>
      <c r="AC477" s="344">
        <v>-1.1794889358813536</v>
      </c>
      <c r="AD477" s="482">
        <v>0</v>
      </c>
      <c r="AE477" s="341" t="s">
        <v>2345</v>
      </c>
      <c r="AF477" s="341" t="s">
        <v>2115</v>
      </c>
      <c r="AG477" s="345" t="s">
        <v>1428</v>
      </c>
      <c r="AH477" s="345" t="s">
        <v>2107</v>
      </c>
      <c r="AI477" s="345">
        <v>50000</v>
      </c>
      <c r="AJ477" s="345">
        <v>5000</v>
      </c>
      <c r="AK477" s="345">
        <v>25000</v>
      </c>
      <c r="AL477" s="340">
        <v>1.4999999999999999E-2</v>
      </c>
      <c r="AM477" s="340">
        <v>0.2</v>
      </c>
      <c r="AN477" s="340" t="s">
        <v>2124</v>
      </c>
      <c r="AO477" s="338" t="s">
        <v>1323</v>
      </c>
      <c r="AP477" s="341" t="s">
        <v>716</v>
      </c>
      <c r="AQ477" s="347" t="s">
        <v>687</v>
      </c>
      <c r="AR477" s="340">
        <v>4.0000000000000001E-3</v>
      </c>
      <c r="AS477" s="340">
        <v>4.0000000000000001E-3</v>
      </c>
      <c r="AT477" s="340"/>
      <c r="AW477" s="597"/>
      <c r="AX477" s="597"/>
      <c r="AY477" s="598"/>
      <c r="AZ477" s="598"/>
      <c r="BA477" s="598"/>
      <c r="BB477" s="599"/>
      <c r="BC477" s="598"/>
      <c r="BD477" s="598"/>
      <c r="BE477" s="598"/>
      <c r="BF477" s="598"/>
      <c r="BG477" s="599"/>
      <c r="BH477" s="599"/>
      <c r="BI477" s="600"/>
      <c r="BJ477" s="600"/>
      <c r="BK477" s="600"/>
      <c r="BL477" s="599"/>
      <c r="BM477" s="599"/>
      <c r="BN477" s="599"/>
      <c r="BO477" s="599"/>
      <c r="BP477" s="599"/>
      <c r="BQ477" s="599"/>
      <c r="BR477" s="599"/>
      <c r="BS477" s="599"/>
      <c r="BT477" s="602"/>
      <c r="BU477" s="603"/>
      <c r="BV477" s="601"/>
      <c r="BW477" s="604"/>
    </row>
    <row r="478" spans="2:75" ht="15.75" customHeight="1">
      <c r="B478" s="334" t="s">
        <v>1108</v>
      </c>
      <c r="C478" s="335">
        <v>23915589000153</v>
      </c>
      <c r="D478" s="336" t="s">
        <v>14</v>
      </c>
      <c r="E478" s="336" t="s">
        <v>614</v>
      </c>
      <c r="F478" s="336"/>
      <c r="G478" s="337"/>
      <c r="H478" s="337" t="s">
        <v>1337</v>
      </c>
      <c r="I478" s="337" t="s">
        <v>34</v>
      </c>
      <c r="J478" s="337" t="s">
        <v>611</v>
      </c>
      <c r="K478" s="338" t="s">
        <v>49</v>
      </c>
      <c r="L478" s="339"/>
      <c r="M478" s="339" t="s">
        <v>34</v>
      </c>
      <c r="N478" s="338">
        <v>416691</v>
      </c>
      <c r="O478" s="338" t="s">
        <v>1320</v>
      </c>
      <c r="P478" s="342">
        <v>42445</v>
      </c>
      <c r="Q478" s="343">
        <v>75282467.209999993</v>
      </c>
      <c r="R478" s="343">
        <v>112341661.57067464</v>
      </c>
      <c r="S478" s="338">
        <v>5</v>
      </c>
      <c r="T478" s="340">
        <v>-0.32197918976888462</v>
      </c>
      <c r="U478" s="340">
        <v>-4.1622878304811044</v>
      </c>
      <c r="V478" s="340">
        <v>-0.28924507041259673</v>
      </c>
      <c r="W478" s="340">
        <v>-2.8355688489937245</v>
      </c>
      <c r="X478" s="340">
        <v>-0.20765516023645381</v>
      </c>
      <c r="Y478" s="340">
        <v>-1.5746868028236272</v>
      </c>
      <c r="Z478" s="340">
        <v>0.39502713328369055</v>
      </c>
      <c r="AA478" s="340">
        <v>2.2454622887444469</v>
      </c>
      <c r="AB478" s="340">
        <v>0.26857801268112252</v>
      </c>
      <c r="AC478" s="344">
        <v>-1.4979742872446491</v>
      </c>
      <c r="AD478" s="482">
        <v>23729562000176</v>
      </c>
      <c r="AE478" s="341" t="s">
        <v>2345</v>
      </c>
      <c r="AF478" s="341" t="s">
        <v>2115</v>
      </c>
      <c r="AG478" s="345" t="s">
        <v>1428</v>
      </c>
      <c r="AH478" s="345" t="s">
        <v>2107</v>
      </c>
      <c r="AI478" s="345">
        <v>50000</v>
      </c>
      <c r="AJ478" s="345">
        <v>5000</v>
      </c>
      <c r="AK478" s="345">
        <v>25000</v>
      </c>
      <c r="AL478" s="340">
        <v>1.4999999999999999E-2</v>
      </c>
      <c r="AM478" s="340">
        <v>0.2</v>
      </c>
      <c r="AN478" s="340" t="s">
        <v>2119</v>
      </c>
      <c r="AO478" s="338" t="s">
        <v>1323</v>
      </c>
      <c r="AP478" s="341" t="s">
        <v>716</v>
      </c>
      <c r="AQ478" s="347" t="s">
        <v>687</v>
      </c>
      <c r="AR478" s="340">
        <v>4.0000000000000001E-3</v>
      </c>
      <c r="AS478" s="340">
        <v>4.0000000000000001E-3</v>
      </c>
      <c r="AT478" s="340"/>
      <c r="AW478" s="597"/>
      <c r="AX478" s="597"/>
      <c r="AY478" s="598"/>
      <c r="AZ478" s="598"/>
      <c r="BA478" s="598"/>
      <c r="BB478" s="599"/>
      <c r="BC478" s="598"/>
      <c r="BD478" s="598"/>
      <c r="BE478" s="598"/>
      <c r="BF478" s="598"/>
      <c r="BG478" s="599"/>
      <c r="BH478" s="599"/>
      <c r="BI478" s="600"/>
      <c r="BJ478" s="600"/>
      <c r="BK478" s="600"/>
      <c r="BL478" s="599"/>
      <c r="BM478" s="599"/>
      <c r="BN478" s="599"/>
      <c r="BO478" s="599"/>
      <c r="BP478" s="599"/>
      <c r="BQ478" s="599"/>
      <c r="BR478" s="599"/>
      <c r="BS478" s="599"/>
      <c r="BT478" s="602"/>
      <c r="BU478" s="603"/>
      <c r="BV478" s="601"/>
      <c r="BW478" s="604"/>
    </row>
    <row r="479" spans="2:75" ht="15.75" customHeight="1">
      <c r="B479" s="334" t="s">
        <v>588</v>
      </c>
      <c r="C479" s="335">
        <v>37322097000169</v>
      </c>
      <c r="D479" s="336" t="s">
        <v>14</v>
      </c>
      <c r="E479" s="336" t="s">
        <v>607</v>
      </c>
      <c r="F479" s="336"/>
      <c r="G479" s="337"/>
      <c r="H479" s="337" t="s">
        <v>34</v>
      </c>
      <c r="I479" s="337" t="s">
        <v>34</v>
      </c>
      <c r="J479" s="337" t="s">
        <v>611</v>
      </c>
      <c r="K479" s="338"/>
      <c r="L479" s="339"/>
      <c r="M479" s="339" t="s">
        <v>1411</v>
      </c>
      <c r="N479" s="338">
        <v>545333</v>
      </c>
      <c r="O479" s="338" t="s">
        <v>1320</v>
      </c>
      <c r="P479" s="342">
        <v>44042</v>
      </c>
      <c r="Q479" s="343">
        <v>27376669.879999999</v>
      </c>
      <c r="R479" s="343">
        <v>26108579.625992056</v>
      </c>
      <c r="S479" s="338">
        <v>5</v>
      </c>
      <c r="T479" s="340">
        <v>-0.25831350359195138</v>
      </c>
      <c r="U479" s="340">
        <v>-3.3392690789161641</v>
      </c>
      <c r="V479" s="340">
        <v>-0.19097360071432035</v>
      </c>
      <c r="W479" s="340">
        <v>-1.8721798521690871</v>
      </c>
      <c r="X479" s="340">
        <v>-2.5598940157808059E-2</v>
      </c>
      <c r="Y479" s="340">
        <v>-0.19412141353420442</v>
      </c>
      <c r="Z479" s="340" t="s">
        <v>1414</v>
      </c>
      <c r="AA479" s="340" t="s">
        <v>1414</v>
      </c>
      <c r="AB479" s="340">
        <v>0.23153946748969745</v>
      </c>
      <c r="AC479" s="344">
        <v>-1.2192080437085788</v>
      </c>
      <c r="AD479" s="482">
        <v>0</v>
      </c>
      <c r="AE479" s="341" t="s">
        <v>2181</v>
      </c>
      <c r="AF479" s="341" t="s">
        <v>2112</v>
      </c>
      <c r="AG479" s="345" t="s">
        <v>719</v>
      </c>
      <c r="AH479" s="345" t="s">
        <v>2110</v>
      </c>
      <c r="AI479" s="345">
        <v>100</v>
      </c>
      <c r="AJ479" s="345">
        <v>100</v>
      </c>
      <c r="AK479" s="345">
        <v>100</v>
      </c>
      <c r="AL479" s="340">
        <v>1.95E-2</v>
      </c>
      <c r="AM479" s="340" t="s">
        <v>34</v>
      </c>
      <c r="AN479" s="340" t="s">
        <v>2119</v>
      </c>
      <c r="AO479" s="338" t="s">
        <v>1323</v>
      </c>
      <c r="AP479" s="341" t="s">
        <v>716</v>
      </c>
      <c r="AQ479" s="347" t="s">
        <v>659</v>
      </c>
      <c r="AR479" s="340" t="s">
        <v>34</v>
      </c>
      <c r="AS479" s="340" t="s">
        <v>34</v>
      </c>
      <c r="AT479" s="340"/>
      <c r="AW479" s="597"/>
      <c r="AX479" s="597"/>
      <c r="AY479" s="598"/>
      <c r="AZ479" s="598"/>
      <c r="BA479" s="598"/>
      <c r="BB479" s="599"/>
      <c r="BC479" s="598"/>
      <c r="BD479" s="598"/>
      <c r="BE479" s="598"/>
      <c r="BF479" s="598"/>
      <c r="BG479" s="599"/>
      <c r="BH479" s="599"/>
      <c r="BI479" s="600"/>
      <c r="BJ479" s="600"/>
      <c r="BK479" s="600"/>
      <c r="BL479" s="599"/>
      <c r="BM479" s="599"/>
      <c r="BN479" s="599"/>
      <c r="BO479" s="599"/>
      <c r="BP479" s="599"/>
      <c r="BQ479" s="599"/>
      <c r="BR479" s="599"/>
      <c r="BS479" s="599"/>
      <c r="BT479" s="602"/>
      <c r="BU479" s="603"/>
      <c r="BV479" s="601"/>
      <c r="BW479" s="604"/>
    </row>
    <row r="480" spans="2:75" ht="15.75" customHeight="1">
      <c r="B480" s="334" t="s">
        <v>1140</v>
      </c>
      <c r="C480" s="335">
        <v>17302010000184</v>
      </c>
      <c r="D480" s="336" t="s">
        <v>11</v>
      </c>
      <c r="E480" s="336" t="s">
        <v>661</v>
      </c>
      <c r="F480" s="336"/>
      <c r="G480" s="337"/>
      <c r="H480" s="337" t="s">
        <v>34</v>
      </c>
      <c r="I480" s="337" t="s">
        <v>34</v>
      </c>
      <c r="J480" s="337" t="s">
        <v>611</v>
      </c>
      <c r="K480" s="338" t="s">
        <v>48</v>
      </c>
      <c r="L480" s="339"/>
      <c r="M480" s="339" t="s">
        <v>34</v>
      </c>
      <c r="N480" s="338">
        <v>331597</v>
      </c>
      <c r="O480" s="338" t="s">
        <v>1320</v>
      </c>
      <c r="P480" s="342">
        <v>41348</v>
      </c>
      <c r="Q480" s="343">
        <v>16687843.039999999</v>
      </c>
      <c r="R480" s="343">
        <v>33827815.034841269</v>
      </c>
      <c r="S480" s="338">
        <v>5</v>
      </c>
      <c r="T480" s="340">
        <v>-5.7065904803179079E-2</v>
      </c>
      <c r="U480" s="340">
        <v>-0.73770208959206263</v>
      </c>
      <c r="V480" s="340">
        <v>-3.4581841600116903E-2</v>
      </c>
      <c r="W480" s="340">
        <v>-0.33901768020540229</v>
      </c>
      <c r="X480" s="340">
        <v>5.7360810895005221E-2</v>
      </c>
      <c r="Y480" s="340">
        <v>0.43497744921327447</v>
      </c>
      <c r="Z480" s="340">
        <v>7.0377904186774254E-2</v>
      </c>
      <c r="AA480" s="340">
        <v>0.40005082308809631</v>
      </c>
      <c r="AB480" s="340">
        <v>5.0416803391687498E-2</v>
      </c>
      <c r="AC480" s="344">
        <v>-2.5998384239385035</v>
      </c>
      <c r="AD480" s="482">
        <v>0</v>
      </c>
      <c r="AE480" s="341" t="s">
        <v>2206</v>
      </c>
      <c r="AF480" s="341" t="s">
        <v>736</v>
      </c>
      <c r="AG480" s="345" t="s">
        <v>736</v>
      </c>
      <c r="AH480" s="345" t="s">
        <v>2107</v>
      </c>
      <c r="AI480" s="345">
        <v>25000</v>
      </c>
      <c r="AJ480" s="345">
        <v>5000</v>
      </c>
      <c r="AK480" s="345">
        <v>25000</v>
      </c>
      <c r="AL480" s="340">
        <v>8.6999999999999994E-3</v>
      </c>
      <c r="AM480" s="340" t="s">
        <v>34</v>
      </c>
      <c r="AN480" s="340" t="s">
        <v>64</v>
      </c>
      <c r="AO480" s="338" t="s">
        <v>1323</v>
      </c>
      <c r="AP480" s="341" t="s">
        <v>13</v>
      </c>
      <c r="AQ480" s="347" t="s">
        <v>679</v>
      </c>
      <c r="AR480" s="340">
        <v>4.1759999999999992E-3</v>
      </c>
      <c r="AS480" s="340">
        <v>4.1759999999999992E-3</v>
      </c>
      <c r="AT480" s="340"/>
      <c r="AW480" s="597"/>
      <c r="AX480" s="597"/>
      <c r="AY480" s="598"/>
      <c r="AZ480" s="598"/>
      <c r="BA480" s="598"/>
      <c r="BB480" s="599"/>
      <c r="BC480" s="598"/>
      <c r="BD480" s="598"/>
      <c r="BE480" s="598"/>
      <c r="BF480" s="598"/>
      <c r="BG480" s="599"/>
      <c r="BH480" s="599"/>
      <c r="BI480" s="600"/>
      <c r="BJ480" s="600"/>
      <c r="BK480" s="600"/>
      <c r="BL480" s="599"/>
      <c r="BM480" s="599"/>
      <c r="BN480" s="599"/>
      <c r="BO480" s="599"/>
      <c r="BP480" s="599"/>
      <c r="BQ480" s="599"/>
      <c r="BR480" s="599"/>
      <c r="BS480" s="599"/>
      <c r="BT480" s="602"/>
      <c r="BU480" s="603"/>
      <c r="BV480" s="601"/>
      <c r="BW480" s="604"/>
    </row>
    <row r="481" spans="2:75" ht="15.75" customHeight="1">
      <c r="B481" s="334" t="s">
        <v>1681</v>
      </c>
      <c r="C481" s="335">
        <v>41544075000110</v>
      </c>
      <c r="D481" s="336" t="s">
        <v>14</v>
      </c>
      <c r="E481" s="336" t="s">
        <v>607</v>
      </c>
      <c r="F481" s="336"/>
      <c r="G481" s="337"/>
      <c r="H481" s="337" t="s">
        <v>34</v>
      </c>
      <c r="I481" s="337" t="s">
        <v>34</v>
      </c>
      <c r="J481" s="337" t="s">
        <v>611</v>
      </c>
      <c r="K481" s="338" t="s">
        <v>48</v>
      </c>
      <c r="L481" s="339"/>
      <c r="M481" s="339"/>
      <c r="N481" s="338">
        <v>591521</v>
      </c>
      <c r="O481" s="338" t="s">
        <v>1320</v>
      </c>
      <c r="P481" s="342">
        <v>44314</v>
      </c>
      <c r="Q481" s="343">
        <v>52103405.380000003</v>
      </c>
      <c r="R481" s="343">
        <v>73547036.065238029</v>
      </c>
      <c r="S481" s="338">
        <v>5</v>
      </c>
      <c r="T481" s="340">
        <v>-0.3269944612393032</v>
      </c>
      <c r="U481" s="340">
        <v>-3.6780054222181291</v>
      </c>
      <c r="V481" s="340">
        <v>-0.26455676641783132</v>
      </c>
      <c r="W481" s="340">
        <v>-2.428024860637501</v>
      </c>
      <c r="X481" s="340" t="s">
        <v>1414</v>
      </c>
      <c r="Y481" s="340" t="s">
        <v>1414</v>
      </c>
      <c r="Z481" s="340" t="s">
        <v>1414</v>
      </c>
      <c r="AA481" s="340" t="s">
        <v>1414</v>
      </c>
      <c r="AB481" s="340">
        <v>0.250538254430968</v>
      </c>
      <c r="AC481" s="344">
        <v>-1.5134515102451453</v>
      </c>
      <c r="AD481" s="482">
        <v>0</v>
      </c>
      <c r="AE481" s="341" t="s">
        <v>2120</v>
      </c>
      <c r="AF481" s="341" t="s">
        <v>2106</v>
      </c>
      <c r="AG481" s="345" t="s">
        <v>1427</v>
      </c>
      <c r="AH481" s="345" t="s">
        <v>2167</v>
      </c>
      <c r="AI481" s="345">
        <v>1000</v>
      </c>
      <c r="AJ481" s="345">
        <v>1000</v>
      </c>
      <c r="AK481" s="345">
        <v>1000</v>
      </c>
      <c r="AL481" s="340">
        <v>1E-3</v>
      </c>
      <c r="AM481" s="340" t="s">
        <v>34</v>
      </c>
      <c r="AN481" s="340" t="s">
        <v>34</v>
      </c>
      <c r="AO481" s="338" t="s">
        <v>1323</v>
      </c>
      <c r="AP481" s="341" t="s">
        <v>716</v>
      </c>
      <c r="AQ481" s="347" t="s">
        <v>687</v>
      </c>
      <c r="AR481" s="340" t="s">
        <v>34</v>
      </c>
      <c r="AS481" s="340" t="s">
        <v>34</v>
      </c>
      <c r="AT481" s="340"/>
      <c r="AW481" s="597"/>
      <c r="AX481" s="597"/>
      <c r="AY481" s="598"/>
      <c r="AZ481" s="598"/>
      <c r="BA481" s="598"/>
      <c r="BB481" s="599"/>
      <c r="BC481" s="598"/>
      <c r="BD481" s="598"/>
      <c r="BE481" s="598"/>
      <c r="BF481" s="598"/>
      <c r="BG481" s="599"/>
      <c r="BH481" s="599"/>
      <c r="BI481" s="600"/>
      <c r="BJ481" s="600"/>
      <c r="BK481" s="600"/>
      <c r="BL481" s="599"/>
      <c r="BM481" s="599"/>
      <c r="BN481" s="599"/>
      <c r="BO481" s="599"/>
      <c r="BP481" s="599"/>
      <c r="BQ481" s="599"/>
      <c r="BR481" s="599"/>
      <c r="BS481" s="599"/>
      <c r="BT481" s="602"/>
      <c r="BU481" s="603"/>
      <c r="BV481" s="601"/>
      <c r="BW481" s="604"/>
    </row>
    <row r="482" spans="2:75" ht="15.75" customHeight="1">
      <c r="B482" s="334" t="s">
        <v>1151</v>
      </c>
      <c r="C482" s="335">
        <v>29178368000126</v>
      </c>
      <c r="D482" s="336" t="s">
        <v>11</v>
      </c>
      <c r="E482" s="336" t="s">
        <v>661</v>
      </c>
      <c r="F482" s="336"/>
      <c r="G482" s="337"/>
      <c r="H482" s="337" t="s">
        <v>34</v>
      </c>
      <c r="I482" s="337" t="s">
        <v>34</v>
      </c>
      <c r="J482" s="337" t="s">
        <v>611</v>
      </c>
      <c r="K482" s="338" t="s">
        <v>48</v>
      </c>
      <c r="L482" s="339"/>
      <c r="M482" s="339" t="s">
        <v>34</v>
      </c>
      <c r="N482" s="338">
        <v>466743</v>
      </c>
      <c r="O482" s="338" t="s">
        <v>1320</v>
      </c>
      <c r="P482" s="342">
        <v>43250</v>
      </c>
      <c r="Q482" s="343">
        <v>23971810.879999999</v>
      </c>
      <c r="R482" s="343">
        <v>44497730.589999989</v>
      </c>
      <c r="S482" s="338">
        <v>5</v>
      </c>
      <c r="T482" s="340">
        <v>-7.7758756259938999E-2</v>
      </c>
      <c r="U482" s="340">
        <v>-1.0052026192326537</v>
      </c>
      <c r="V482" s="340">
        <v>-7.1642711780980806E-2</v>
      </c>
      <c r="W482" s="340">
        <v>-0.70233812971748311</v>
      </c>
      <c r="X482" s="340">
        <v>-3.8133607719089246E-2</v>
      </c>
      <c r="Y482" s="340">
        <v>-0.28917407470600165</v>
      </c>
      <c r="Z482" s="340">
        <v>4.0121677596017147E-2</v>
      </c>
      <c r="AA482" s="340">
        <v>0.22806462243270689</v>
      </c>
      <c r="AB482" s="340">
        <v>8.0706841492984308E-2</v>
      </c>
      <c r="AC482" s="344">
        <v>-2.0844393266231522</v>
      </c>
      <c r="AD482" s="482">
        <v>29599922000149</v>
      </c>
      <c r="AE482" s="341" t="s">
        <v>2141</v>
      </c>
      <c r="AF482" s="341" t="s">
        <v>2106</v>
      </c>
      <c r="AG482" s="345" t="s">
        <v>1427</v>
      </c>
      <c r="AH482" s="345" t="s">
        <v>2107</v>
      </c>
      <c r="AI482" s="345">
        <v>5000</v>
      </c>
      <c r="AJ482" s="345">
        <v>5000</v>
      </c>
      <c r="AK482" s="345">
        <v>5000</v>
      </c>
      <c r="AL482" s="340">
        <v>9.0000000000000011E-3</v>
      </c>
      <c r="AM482" s="340" t="s">
        <v>34</v>
      </c>
      <c r="AN482" s="340" t="s">
        <v>34</v>
      </c>
      <c r="AO482" s="338" t="s">
        <v>1323</v>
      </c>
      <c r="AP482" s="341" t="s">
        <v>13</v>
      </c>
      <c r="AQ482" s="347" t="s">
        <v>679</v>
      </c>
      <c r="AR482" s="340">
        <v>5.3327999999999995E-3</v>
      </c>
      <c r="AS482" s="340">
        <v>5.3327999999999995E-3</v>
      </c>
      <c r="AT482" s="340"/>
      <c r="AW482" s="597"/>
      <c r="AX482" s="597"/>
      <c r="AY482" s="598"/>
      <c r="AZ482" s="598"/>
      <c r="BA482" s="598"/>
      <c r="BB482" s="599"/>
      <c r="BC482" s="598"/>
      <c r="BD482" s="598"/>
      <c r="BE482" s="598"/>
      <c r="BF482" s="598"/>
      <c r="BG482" s="599"/>
      <c r="BH482" s="599"/>
      <c r="BI482" s="600"/>
      <c r="BJ482" s="600"/>
      <c r="BK482" s="600"/>
      <c r="BL482" s="210"/>
      <c r="BM482" s="599"/>
      <c r="BN482" s="599"/>
      <c r="BO482" s="599"/>
      <c r="BP482" s="599"/>
      <c r="BQ482" s="599"/>
      <c r="BR482" s="599"/>
      <c r="BS482" s="599"/>
      <c r="BT482" s="602"/>
      <c r="BU482" s="603"/>
      <c r="BV482" s="601"/>
      <c r="BW482" s="604"/>
    </row>
    <row r="483" spans="2:75" ht="15.75" customHeight="1">
      <c r="B483" s="334" t="s">
        <v>365</v>
      </c>
      <c r="C483" s="335">
        <v>38251735000160</v>
      </c>
      <c r="D483" s="336" t="s">
        <v>11</v>
      </c>
      <c r="E483" s="336" t="s">
        <v>620</v>
      </c>
      <c r="F483" s="336"/>
      <c r="G483" s="337" t="s">
        <v>738</v>
      </c>
      <c r="H483" s="337" t="s">
        <v>34</v>
      </c>
      <c r="I483" s="337" t="s">
        <v>34</v>
      </c>
      <c r="J483" s="337"/>
      <c r="K483" s="338" t="s">
        <v>48</v>
      </c>
      <c r="L483" s="339"/>
      <c r="M483" s="339" t="s">
        <v>34</v>
      </c>
      <c r="N483" s="338">
        <v>572314</v>
      </c>
      <c r="O483" s="338" t="s">
        <v>1320</v>
      </c>
      <c r="P483" s="342">
        <v>44224</v>
      </c>
      <c r="Q483" s="343">
        <v>8316637.7599999998</v>
      </c>
      <c r="R483" s="343">
        <v>4184150.4480555565</v>
      </c>
      <c r="S483" s="338">
        <v>5</v>
      </c>
      <c r="T483" s="340">
        <v>7.0857044506559497E-2</v>
      </c>
      <c r="U483" s="340">
        <v>0.91598284431117516</v>
      </c>
      <c r="V483" s="340">
        <v>0.11786440724738201</v>
      </c>
      <c r="W483" s="340">
        <v>1.1554652984026501</v>
      </c>
      <c r="X483" s="340" t="s">
        <v>1414</v>
      </c>
      <c r="Y483" s="340" t="s">
        <v>1414</v>
      </c>
      <c r="Z483" s="340" t="s">
        <v>1414</v>
      </c>
      <c r="AA483" s="340" t="s">
        <v>1414</v>
      </c>
      <c r="AB483" s="340">
        <v>4.8517481082235803E-2</v>
      </c>
      <c r="AC483" s="344">
        <v>0.31873412000263895</v>
      </c>
      <c r="AD483" s="482">
        <v>0</v>
      </c>
      <c r="AE483" s="341" t="s">
        <v>2381</v>
      </c>
      <c r="AF483" s="341" t="s">
        <v>2106</v>
      </c>
      <c r="AG483" s="345" t="s">
        <v>1427</v>
      </c>
      <c r="AH483" s="345" t="s">
        <v>2110</v>
      </c>
      <c r="AI483" s="345">
        <v>100</v>
      </c>
      <c r="AJ483" s="345">
        <v>100</v>
      </c>
      <c r="AK483" s="345">
        <v>100</v>
      </c>
      <c r="AL483" s="340">
        <v>0.02</v>
      </c>
      <c r="AM483" s="340">
        <v>0.2</v>
      </c>
      <c r="AN483" s="340" t="s">
        <v>34</v>
      </c>
      <c r="AO483" s="338" t="s">
        <v>1323</v>
      </c>
      <c r="AP483" s="341" t="s">
        <v>13</v>
      </c>
      <c r="AQ483" s="347" t="s">
        <v>668</v>
      </c>
      <c r="AR483" s="340">
        <v>3.666666666666667E-3</v>
      </c>
      <c r="AS483" s="340">
        <v>3.666666666666667E-3</v>
      </c>
      <c r="AT483" s="340"/>
      <c r="AW483" s="597"/>
      <c r="AX483" s="597"/>
      <c r="AY483" s="598"/>
      <c r="AZ483" s="598"/>
      <c r="BA483" s="598"/>
      <c r="BB483" s="599"/>
      <c r="BC483" s="598"/>
      <c r="BD483" s="598"/>
      <c r="BE483" s="598"/>
      <c r="BF483" s="598"/>
      <c r="BG483" s="599"/>
      <c r="BH483" s="599"/>
      <c r="BI483" s="600"/>
      <c r="BJ483" s="600"/>
      <c r="BK483" s="600"/>
      <c r="BL483" s="210"/>
      <c r="BM483" s="599"/>
      <c r="BN483" s="599"/>
      <c r="BO483" s="599"/>
      <c r="BP483" s="599"/>
      <c r="BQ483" s="599"/>
      <c r="BR483" s="599"/>
      <c r="BS483" s="599"/>
      <c r="BT483" s="602"/>
      <c r="BU483" s="603"/>
      <c r="BV483" s="601"/>
      <c r="BW483" s="604"/>
    </row>
    <row r="484" spans="2:75" ht="15.75" customHeight="1">
      <c r="B484" s="334" t="s">
        <v>376</v>
      </c>
      <c r="C484" s="335">
        <v>11734024000190</v>
      </c>
      <c r="D484" s="336" t="s">
        <v>14</v>
      </c>
      <c r="E484" s="336" t="s">
        <v>607</v>
      </c>
      <c r="F484" s="336"/>
      <c r="G484" s="337"/>
      <c r="H484" s="337" t="s">
        <v>34</v>
      </c>
      <c r="I484" s="337" t="s">
        <v>34</v>
      </c>
      <c r="J484" s="337" t="s">
        <v>608</v>
      </c>
      <c r="K484" s="338" t="s">
        <v>48</v>
      </c>
      <c r="L484" s="339"/>
      <c r="M484" s="339" t="s">
        <v>34</v>
      </c>
      <c r="N484" s="338">
        <v>251666</v>
      </c>
      <c r="O484" s="338" t="s">
        <v>1320</v>
      </c>
      <c r="P484" s="342">
        <v>40365</v>
      </c>
      <c r="Q484" s="343">
        <v>13783639.550000001</v>
      </c>
      <c r="R484" s="343">
        <v>17755386.396388892</v>
      </c>
      <c r="S484" s="338">
        <v>5</v>
      </c>
      <c r="T484" s="340">
        <v>-0.21143934275700738</v>
      </c>
      <c r="U484" s="340">
        <v>-2.7333176528400065</v>
      </c>
      <c r="V484" s="340">
        <v>-0.39498080904085842</v>
      </c>
      <c r="W484" s="340">
        <v>-3.8721326398716762</v>
      </c>
      <c r="X484" s="340">
        <v>-0.42959482951554395</v>
      </c>
      <c r="Y484" s="340">
        <v>-3.2576956326493334</v>
      </c>
      <c r="Z484" s="340">
        <v>-0.32556675682038294</v>
      </c>
      <c r="AA484" s="340">
        <v>-1.8506269906882535</v>
      </c>
      <c r="AB484" s="340">
        <v>0.31336867004700242</v>
      </c>
      <c r="AC484" s="344">
        <v>-1.755685717259488</v>
      </c>
      <c r="AD484" s="482">
        <v>13003672000100</v>
      </c>
      <c r="AE484" s="341" t="s">
        <v>2393</v>
      </c>
      <c r="AF484" s="341" t="s">
        <v>2106</v>
      </c>
      <c r="AG484" s="345" t="s">
        <v>1427</v>
      </c>
      <c r="AH484" s="345" t="s">
        <v>2110</v>
      </c>
      <c r="AI484" s="345">
        <v>10000</v>
      </c>
      <c r="AJ484" s="345">
        <v>1000</v>
      </c>
      <c r="AK484" s="345">
        <v>1000</v>
      </c>
      <c r="AL484" s="340">
        <v>2.2000000000000002E-2</v>
      </c>
      <c r="AM484" s="340">
        <v>0.2</v>
      </c>
      <c r="AN484" s="340" t="s">
        <v>34</v>
      </c>
      <c r="AO484" s="338" t="s">
        <v>1323</v>
      </c>
      <c r="AP484" s="341" t="s">
        <v>716</v>
      </c>
      <c r="AQ484" s="347" t="s">
        <v>659</v>
      </c>
      <c r="AR484" s="340">
        <v>5.8666666666666659E-3</v>
      </c>
      <c r="AS484" s="340">
        <v>5.8666666666666659E-3</v>
      </c>
      <c r="AT484" s="340"/>
      <c r="AW484" s="597"/>
      <c r="AX484" s="597"/>
      <c r="AY484" s="598"/>
      <c r="AZ484" s="598"/>
      <c r="BA484" s="598"/>
      <c r="BB484" s="599"/>
      <c r="BC484" s="598"/>
      <c r="BD484" s="598"/>
      <c r="BE484" s="598"/>
      <c r="BF484" s="598"/>
      <c r="BG484" s="599"/>
      <c r="BH484" s="599"/>
      <c r="BI484" s="600"/>
      <c r="BJ484" s="600"/>
      <c r="BK484" s="600"/>
      <c r="BL484" s="599"/>
      <c r="BM484" s="599"/>
      <c r="BN484" s="599"/>
      <c r="BO484" s="599"/>
      <c r="BP484" s="599"/>
      <c r="BQ484" s="599"/>
      <c r="BR484" s="599"/>
      <c r="BS484" s="599"/>
      <c r="BT484" s="602"/>
      <c r="BU484" s="603"/>
      <c r="BV484" s="601"/>
      <c r="BW484" s="604"/>
    </row>
    <row r="485" spans="2:75" ht="15.75" customHeight="1">
      <c r="B485" s="334" t="s">
        <v>1277</v>
      </c>
      <c r="C485" s="335">
        <v>29982932000169</v>
      </c>
      <c r="D485" s="336" t="s">
        <v>14</v>
      </c>
      <c r="E485" s="336" t="s">
        <v>607</v>
      </c>
      <c r="F485" s="336"/>
      <c r="G485" s="337"/>
      <c r="H485" s="337" t="s">
        <v>34</v>
      </c>
      <c r="I485" s="337" t="s">
        <v>34</v>
      </c>
      <c r="J485" s="337" t="s">
        <v>611</v>
      </c>
      <c r="K485" s="338"/>
      <c r="L485" s="339"/>
      <c r="M485" s="339" t="s">
        <v>1411</v>
      </c>
      <c r="N485" s="338">
        <v>504467</v>
      </c>
      <c r="O485" s="338" t="s">
        <v>1320</v>
      </c>
      <c r="P485" s="342">
        <v>43685</v>
      </c>
      <c r="Q485" s="343">
        <v>16192053.09</v>
      </c>
      <c r="R485" s="343">
        <v>112073513.23853168</v>
      </c>
      <c r="S485" s="338">
        <v>5</v>
      </c>
      <c r="T485" s="340">
        <v>-0.24914513784339376</v>
      </c>
      <c r="U485" s="340">
        <v>-3.2207478253903905</v>
      </c>
      <c r="V485" s="340">
        <v>-0.17231721787594723</v>
      </c>
      <c r="W485" s="340">
        <v>-1.6892849183472933</v>
      </c>
      <c r="X485" s="340">
        <v>1.1081351187759658E-2</v>
      </c>
      <c r="Y485" s="340">
        <v>8.4031899101131888E-2</v>
      </c>
      <c r="Z485" s="340">
        <v>0.54036946262011121</v>
      </c>
      <c r="AA485" s="340">
        <v>3.0716352069698662</v>
      </c>
      <c r="AB485" s="340">
        <v>0.19551331627656945</v>
      </c>
      <c r="AC485" s="344">
        <v>-1.3664817885560863</v>
      </c>
      <c r="AD485" s="482">
        <v>0</v>
      </c>
      <c r="AE485" s="341" t="s">
        <v>2303</v>
      </c>
      <c r="AF485" s="341" t="s">
        <v>2303</v>
      </c>
      <c r="AG485" s="345" t="s">
        <v>59</v>
      </c>
      <c r="AH485" s="345" t="s">
        <v>2107</v>
      </c>
      <c r="AI485" s="345">
        <v>0</v>
      </c>
      <c r="AJ485" s="345">
        <v>0</v>
      </c>
      <c r="AK485" s="345">
        <v>0</v>
      </c>
      <c r="AL485" s="340">
        <v>6.9999999999999993E-3</v>
      </c>
      <c r="AM485" s="340" t="s">
        <v>34</v>
      </c>
      <c r="AN485" s="340" t="s">
        <v>2119</v>
      </c>
      <c r="AO485" s="338" t="s">
        <v>1323</v>
      </c>
      <c r="AP485" s="341" t="s">
        <v>716</v>
      </c>
      <c r="AQ485" s="347" t="s">
        <v>687</v>
      </c>
      <c r="AR485" s="340">
        <v>1.8666666666666666E-3</v>
      </c>
      <c r="AS485" s="340">
        <v>1.8666666666666666E-3</v>
      </c>
      <c r="AT485" s="340"/>
      <c r="AW485" s="597"/>
      <c r="AX485" s="597"/>
      <c r="AY485" s="598"/>
      <c r="AZ485" s="598"/>
      <c r="BA485" s="598"/>
      <c r="BB485" s="599"/>
      <c r="BC485" s="598"/>
      <c r="BD485" s="598"/>
      <c r="BE485" s="598"/>
      <c r="BF485" s="598"/>
      <c r="BG485" s="599"/>
      <c r="BH485" s="599"/>
      <c r="BI485" s="600"/>
      <c r="BJ485" s="600"/>
      <c r="BK485" s="600"/>
      <c r="BL485" s="599"/>
      <c r="BM485" s="599"/>
      <c r="BN485" s="599"/>
      <c r="BO485" s="599"/>
      <c r="BP485" s="599"/>
      <c r="BQ485" s="599"/>
      <c r="BR485" s="599"/>
      <c r="BS485" s="599"/>
      <c r="BT485" s="602"/>
      <c r="BU485" s="603"/>
      <c r="BV485" s="601"/>
      <c r="BW485" s="604"/>
    </row>
    <row r="486" spans="2:75" ht="15.75" customHeight="1">
      <c r="B486" s="334" t="s">
        <v>758</v>
      </c>
      <c r="C486" s="335">
        <v>43164374000155</v>
      </c>
      <c r="D486" s="336" t="s">
        <v>13</v>
      </c>
      <c r="E486" s="336" t="s">
        <v>616</v>
      </c>
      <c r="F486" s="336" t="s">
        <v>618</v>
      </c>
      <c r="G486" s="337" t="s">
        <v>34</v>
      </c>
      <c r="H486" s="337" t="s">
        <v>1337</v>
      </c>
      <c r="I486" s="337" t="s">
        <v>34</v>
      </c>
      <c r="J486" s="337" t="s">
        <v>611</v>
      </c>
      <c r="K486" s="338"/>
      <c r="L486" s="339"/>
      <c r="M486" s="339" t="s">
        <v>1411</v>
      </c>
      <c r="N486" s="338">
        <v>610933</v>
      </c>
      <c r="O486" s="338" t="s">
        <v>1320</v>
      </c>
      <c r="P486" s="342">
        <v>44441</v>
      </c>
      <c r="Q486" s="343">
        <v>3102170.59</v>
      </c>
      <c r="R486" s="343" t="s">
        <v>1414</v>
      </c>
      <c r="S486" s="338">
        <v>6</v>
      </c>
      <c r="T486" s="340">
        <v>3.7014354502272306E-2</v>
      </c>
      <c r="U486" s="340">
        <v>0.47849178516322216</v>
      </c>
      <c r="V486" s="340" t="s">
        <v>1414</v>
      </c>
      <c r="W486" s="340" t="s">
        <v>1414</v>
      </c>
      <c r="X486" s="340" t="s">
        <v>1414</v>
      </c>
      <c r="Y486" s="340" t="s">
        <v>1414</v>
      </c>
      <c r="Z486" s="340" t="s">
        <v>1414</v>
      </c>
      <c r="AA486" s="340" t="s">
        <v>1414</v>
      </c>
      <c r="AB486" s="340" t="s">
        <v>1414</v>
      </c>
      <c r="AC486" s="344" t="s">
        <v>1414</v>
      </c>
      <c r="AD486" s="482">
        <v>43279666000133</v>
      </c>
      <c r="AE486" s="341" t="s">
        <v>2141</v>
      </c>
      <c r="AF486" s="341" t="s">
        <v>2106</v>
      </c>
      <c r="AG486" s="345" t="s">
        <v>1427</v>
      </c>
      <c r="AH486" s="345" t="s">
        <v>2107</v>
      </c>
      <c r="AI486" s="345">
        <v>5000</v>
      </c>
      <c r="AJ486" s="345">
        <v>5000</v>
      </c>
      <c r="AK486" s="345">
        <v>5000</v>
      </c>
      <c r="AL486" s="608">
        <v>0.01</v>
      </c>
      <c r="AM486" s="608" t="s">
        <v>34</v>
      </c>
      <c r="AN486" s="340" t="s">
        <v>34</v>
      </c>
      <c r="AO486" s="338" t="s">
        <v>1323</v>
      </c>
      <c r="AP486" s="341" t="s">
        <v>13</v>
      </c>
      <c r="AQ486" s="347" t="s">
        <v>679</v>
      </c>
      <c r="AR486" s="340" t="s">
        <v>34</v>
      </c>
      <c r="AS486" s="340" t="s">
        <v>34</v>
      </c>
      <c r="AT486" s="340"/>
      <c r="AW486" s="597"/>
      <c r="AX486" s="597"/>
      <c r="AY486" s="598"/>
      <c r="AZ486" s="598"/>
      <c r="BA486" s="598"/>
      <c r="BB486" s="599"/>
      <c r="BC486" s="598"/>
      <c r="BD486" s="598"/>
      <c r="BE486" s="598"/>
      <c r="BF486" s="598"/>
      <c r="BG486" s="599"/>
      <c r="BH486" s="599"/>
      <c r="BI486" s="600"/>
      <c r="BJ486" s="600"/>
      <c r="BK486" s="600"/>
      <c r="BL486" s="210"/>
      <c r="BM486" s="599"/>
      <c r="BN486" s="599"/>
      <c r="BO486" s="599"/>
      <c r="BP486" s="599"/>
      <c r="BQ486" s="599"/>
      <c r="BR486" s="599"/>
      <c r="BS486" s="599"/>
      <c r="BT486" s="602"/>
      <c r="BU486" s="603"/>
      <c r="BV486" s="601"/>
      <c r="BW486" s="604"/>
    </row>
    <row r="487" spans="2:75" ht="15.75" customHeight="1">
      <c r="B487" s="334" t="s">
        <v>1268</v>
      </c>
      <c r="C487" s="335">
        <v>40936530000160</v>
      </c>
      <c r="D487" s="336" t="s">
        <v>14</v>
      </c>
      <c r="E487" s="336" t="s">
        <v>15</v>
      </c>
      <c r="F487" s="336" t="s">
        <v>699</v>
      </c>
      <c r="G487" s="337"/>
      <c r="H487" s="337" t="s">
        <v>34</v>
      </c>
      <c r="I487" s="337" t="s">
        <v>34</v>
      </c>
      <c r="J487" s="337" t="s">
        <v>611</v>
      </c>
      <c r="K487" s="338" t="s">
        <v>49</v>
      </c>
      <c r="L487" s="339"/>
      <c r="M487" s="339" t="s">
        <v>1411</v>
      </c>
      <c r="N487" s="338">
        <v>579319</v>
      </c>
      <c r="O487" s="338" t="s">
        <v>1320</v>
      </c>
      <c r="P487" s="342">
        <v>44273</v>
      </c>
      <c r="Q487" s="343">
        <v>21379247.989999998</v>
      </c>
      <c r="R487" s="343">
        <v>16086029.53746032</v>
      </c>
      <c r="S487" s="338">
        <v>6</v>
      </c>
      <c r="T487" s="340">
        <v>0.2795905991769807</v>
      </c>
      <c r="U487" s="340">
        <v>3.6143222464364619</v>
      </c>
      <c r="V487" s="340">
        <v>0.52695410760386974</v>
      </c>
      <c r="W487" s="340">
        <v>5.1659122495653316</v>
      </c>
      <c r="X487" s="340" t="s">
        <v>1414</v>
      </c>
      <c r="Y487" s="340" t="s">
        <v>1414</v>
      </c>
      <c r="Z487" s="340" t="s">
        <v>1414</v>
      </c>
      <c r="AA487" s="340" t="s">
        <v>1414</v>
      </c>
      <c r="AB487" s="340">
        <v>0.33366980207855212</v>
      </c>
      <c r="AC487" s="344">
        <v>1.1451678594725152</v>
      </c>
      <c r="AD487" s="482">
        <v>0</v>
      </c>
      <c r="AE487" s="341" t="s">
        <v>2226</v>
      </c>
      <c r="AF487" s="341" t="s">
        <v>2106</v>
      </c>
      <c r="AG487" s="345" t="s">
        <v>1427</v>
      </c>
      <c r="AH487" s="345" t="s">
        <v>2110</v>
      </c>
      <c r="AI487" s="345">
        <v>0</v>
      </c>
      <c r="AJ487" s="345">
        <v>0</v>
      </c>
      <c r="AK487" s="345">
        <v>0</v>
      </c>
      <c r="AL487" s="340">
        <v>9.0000000000000011E-3</v>
      </c>
      <c r="AM487" s="340" t="s">
        <v>34</v>
      </c>
      <c r="AN487" s="340" t="s">
        <v>34</v>
      </c>
      <c r="AO487" s="338" t="s">
        <v>1323</v>
      </c>
      <c r="AP487" s="341" t="s">
        <v>13</v>
      </c>
      <c r="AQ487" s="347" t="s">
        <v>668</v>
      </c>
      <c r="AR487" s="340">
        <v>2.9996999999999997E-3</v>
      </c>
      <c r="AS487" s="340">
        <v>2.9996999999999997E-3</v>
      </c>
      <c r="AT487" s="340"/>
      <c r="AW487" s="597"/>
      <c r="AX487" s="597"/>
      <c r="AY487" s="598"/>
      <c r="AZ487" s="598"/>
      <c r="BA487" s="598"/>
      <c r="BB487" s="599"/>
      <c r="BC487" s="598"/>
      <c r="BD487" s="598"/>
      <c r="BE487" s="598"/>
      <c r="BF487" s="598"/>
      <c r="BG487" s="599"/>
      <c r="BH487" s="599"/>
      <c r="BI487" s="600"/>
      <c r="BJ487" s="600"/>
      <c r="BK487" s="600"/>
      <c r="BL487" s="599"/>
      <c r="BM487" s="599"/>
      <c r="BN487" s="599"/>
      <c r="BO487" s="599"/>
      <c r="BP487" s="599"/>
      <c r="BQ487" s="599"/>
      <c r="BR487" s="599"/>
      <c r="BS487" s="599"/>
      <c r="BT487" s="602"/>
      <c r="BU487" s="603"/>
      <c r="BV487" s="601"/>
      <c r="BW487" s="604"/>
    </row>
    <row r="488" spans="2:75" ht="15.75" customHeight="1">
      <c r="B488" s="334" t="s">
        <v>1493</v>
      </c>
      <c r="C488" s="335">
        <v>26387057000189</v>
      </c>
      <c r="D488" s="336" t="s">
        <v>11</v>
      </c>
      <c r="E488" s="336" t="s">
        <v>620</v>
      </c>
      <c r="F488" s="336" t="s">
        <v>663</v>
      </c>
      <c r="G488" s="337" t="s">
        <v>738</v>
      </c>
      <c r="H488" s="337" t="s">
        <v>34</v>
      </c>
      <c r="I488" s="337"/>
      <c r="J488" s="337" t="s">
        <v>608</v>
      </c>
      <c r="K488" s="338" t="s">
        <v>48</v>
      </c>
      <c r="L488" s="339"/>
      <c r="M488" s="339"/>
      <c r="N488" s="338">
        <v>428515</v>
      </c>
      <c r="O488" s="338" t="s">
        <v>1320</v>
      </c>
      <c r="P488" s="342">
        <v>42691</v>
      </c>
      <c r="Q488" s="343" t="s">
        <v>1390</v>
      </c>
      <c r="R488" s="343" t="s">
        <v>1414</v>
      </c>
      <c r="S488" s="338">
        <v>6</v>
      </c>
      <c r="T488" s="340" t="s">
        <v>1414</v>
      </c>
      <c r="U488" s="340" t="s">
        <v>1414</v>
      </c>
      <c r="V488" s="340" t="s">
        <v>1414</v>
      </c>
      <c r="W488" s="340" t="s">
        <v>1414</v>
      </c>
      <c r="X488" s="340" t="s">
        <v>1414</v>
      </c>
      <c r="Y488" s="340" t="s">
        <v>1414</v>
      </c>
      <c r="Z488" s="340" t="s">
        <v>1414</v>
      </c>
      <c r="AA488" s="340" t="s">
        <v>1414</v>
      </c>
      <c r="AB488" s="340" t="s">
        <v>1414</v>
      </c>
      <c r="AC488" s="344" t="s">
        <v>1414</v>
      </c>
      <c r="AD488" s="482">
        <v>19782311000188</v>
      </c>
      <c r="AE488" s="341" t="s">
        <v>2161</v>
      </c>
      <c r="AF488" s="341" t="s">
        <v>2115</v>
      </c>
      <c r="AG488" s="345" t="s">
        <v>1428</v>
      </c>
      <c r="AH488" s="345" t="s">
        <v>2110</v>
      </c>
      <c r="AI488" s="345">
        <v>1000</v>
      </c>
      <c r="AJ488" s="345">
        <v>500</v>
      </c>
      <c r="AK488" s="345">
        <v>500</v>
      </c>
      <c r="AL488" s="608">
        <v>8.0000000000000002E-3</v>
      </c>
      <c r="AM488" s="608" t="s">
        <v>34</v>
      </c>
      <c r="AN488" s="340" t="s">
        <v>34</v>
      </c>
      <c r="AO488" s="338" t="s">
        <v>1323</v>
      </c>
      <c r="AP488" s="341" t="s">
        <v>11</v>
      </c>
      <c r="AQ488" s="347" t="s">
        <v>669</v>
      </c>
      <c r="AR488" s="340">
        <v>1.6000000000000001E-3</v>
      </c>
      <c r="AS488" s="340">
        <v>1.6000000000000001E-3</v>
      </c>
      <c r="AT488" s="340"/>
      <c r="AW488" s="597"/>
      <c r="AX488" s="597"/>
      <c r="AY488" s="598"/>
      <c r="AZ488" s="598"/>
      <c r="BA488" s="598"/>
      <c r="BB488" s="599"/>
      <c r="BC488" s="598"/>
      <c r="BD488" s="598"/>
      <c r="BE488" s="598"/>
      <c r="BF488" s="598"/>
      <c r="BG488" s="599"/>
      <c r="BH488" s="599"/>
      <c r="BI488" s="600"/>
      <c r="BJ488" s="600"/>
      <c r="BK488" s="600"/>
      <c r="BL488" s="599"/>
      <c r="BM488" s="599"/>
      <c r="BN488" s="599"/>
      <c r="BO488" s="599"/>
      <c r="BP488" s="599"/>
      <c r="BQ488" s="599"/>
      <c r="BR488" s="599"/>
      <c r="BS488" s="599"/>
      <c r="BT488" s="602"/>
      <c r="BU488" s="603"/>
      <c r="BV488" s="601"/>
      <c r="BW488" s="604"/>
    </row>
    <row r="489" spans="2:75" ht="15.75" customHeight="1">
      <c r="B489" s="334" t="s">
        <v>799</v>
      </c>
      <c r="C489" s="335">
        <v>33824820000157</v>
      </c>
      <c r="D489" s="336" t="s">
        <v>11</v>
      </c>
      <c r="E489" s="336" t="s">
        <v>661</v>
      </c>
      <c r="F489" s="336" t="s">
        <v>663</v>
      </c>
      <c r="G489" s="337"/>
      <c r="H489" s="337" t="s">
        <v>34</v>
      </c>
      <c r="I489" s="337"/>
      <c r="J489" s="337" t="s">
        <v>611</v>
      </c>
      <c r="K489" s="338" t="s">
        <v>48</v>
      </c>
      <c r="L489" s="339"/>
      <c r="M489" s="339" t="s">
        <v>1411</v>
      </c>
      <c r="N489" s="338">
        <v>505323</v>
      </c>
      <c r="O489" s="338" t="s">
        <v>1320</v>
      </c>
      <c r="P489" s="342">
        <v>43699</v>
      </c>
      <c r="Q489" s="343">
        <v>3353878.37</v>
      </c>
      <c r="R489" s="343">
        <v>5038694.8292063456</v>
      </c>
      <c r="S489" s="338">
        <v>6</v>
      </c>
      <c r="T489" s="340">
        <v>3.2429926893872807E-2</v>
      </c>
      <c r="U489" s="340">
        <v>0.41922799467458965</v>
      </c>
      <c r="V489" s="340">
        <v>5.0472816644866914E-2</v>
      </c>
      <c r="W489" s="340">
        <v>0.4948023708580504</v>
      </c>
      <c r="X489" s="340">
        <v>9.9707846867016725E-2</v>
      </c>
      <c r="Y489" s="340">
        <v>0.75610271577487898</v>
      </c>
      <c r="Z489" s="340">
        <v>0.17823287155629619</v>
      </c>
      <c r="AA489" s="340">
        <v>1.0131334229309243</v>
      </c>
      <c r="AB489" s="340">
        <v>2.3023975168454124E-2</v>
      </c>
      <c r="AC489" s="344">
        <v>-2.069257987716508</v>
      </c>
      <c r="AD489" s="482">
        <v>32841087000116</v>
      </c>
      <c r="AE489" s="341" t="s">
        <v>2166</v>
      </c>
      <c r="AF489" s="341" t="s">
        <v>2166</v>
      </c>
      <c r="AG489" s="345" t="s">
        <v>1430</v>
      </c>
      <c r="AH489" s="345" t="s">
        <v>2107</v>
      </c>
      <c r="AI489" s="345">
        <v>25000</v>
      </c>
      <c r="AJ489" s="345" t="s">
        <v>1422</v>
      </c>
      <c r="AK489" s="345" t="s">
        <v>1422</v>
      </c>
      <c r="AL489" s="340">
        <v>5.0000000000000001E-3</v>
      </c>
      <c r="AM489" s="340">
        <v>0.2</v>
      </c>
      <c r="AN489" s="340" t="s">
        <v>64</v>
      </c>
      <c r="AO489" s="338" t="s">
        <v>1323</v>
      </c>
      <c r="AP489" s="341" t="s">
        <v>11</v>
      </c>
      <c r="AQ489" s="347" t="s">
        <v>2130</v>
      </c>
      <c r="AR489" s="340">
        <v>1.6665E-3</v>
      </c>
      <c r="AS489" s="340">
        <v>1.6665E-3</v>
      </c>
      <c r="AT489" s="340"/>
      <c r="AW489" s="597"/>
      <c r="AX489" s="597"/>
      <c r="AY489" s="598"/>
      <c r="AZ489" s="598"/>
      <c r="BA489" s="598"/>
      <c r="BB489" s="599"/>
      <c r="BC489" s="598"/>
      <c r="BD489" s="598"/>
      <c r="BE489" s="598"/>
      <c r="BF489" s="598"/>
      <c r="BG489" s="599"/>
      <c r="BH489" s="599"/>
      <c r="BI489" s="600"/>
      <c r="BJ489" s="600"/>
      <c r="BK489" s="600"/>
      <c r="BL489" s="599"/>
      <c r="BM489" s="599"/>
      <c r="BN489" s="599"/>
      <c r="BO489" s="599"/>
      <c r="BP489" s="599"/>
      <c r="BQ489" s="599"/>
      <c r="BR489" s="599"/>
      <c r="BS489" s="599"/>
      <c r="BT489" s="602"/>
      <c r="BU489" s="603"/>
      <c r="BV489" s="601"/>
      <c r="BW489" s="604"/>
    </row>
    <row r="490" spans="2:75" ht="15.75" customHeight="1">
      <c r="B490" s="334" t="s">
        <v>1109</v>
      </c>
      <c r="C490" s="335">
        <v>30606457000105</v>
      </c>
      <c r="D490" s="336" t="s">
        <v>11</v>
      </c>
      <c r="E490" s="336" t="s">
        <v>620</v>
      </c>
      <c r="F490" s="336" t="s">
        <v>663</v>
      </c>
      <c r="G490" s="337" t="s">
        <v>738</v>
      </c>
      <c r="H490" s="337" t="s">
        <v>34</v>
      </c>
      <c r="I490" s="337"/>
      <c r="J490" s="337" t="s">
        <v>608</v>
      </c>
      <c r="K490" s="338" t="s">
        <v>48</v>
      </c>
      <c r="L490" s="339"/>
      <c r="M490" s="339" t="s">
        <v>1411</v>
      </c>
      <c r="N490" s="338">
        <v>488704</v>
      </c>
      <c r="O490" s="338" t="s">
        <v>1320</v>
      </c>
      <c r="P490" s="342">
        <v>43524</v>
      </c>
      <c r="Q490" s="343">
        <v>7331798.9699999997</v>
      </c>
      <c r="R490" s="343">
        <v>6773349.0717857191</v>
      </c>
      <c r="S490" s="338">
        <v>6</v>
      </c>
      <c r="T490" s="340">
        <v>9.1916229638696612E-2</v>
      </c>
      <c r="U490" s="340">
        <v>1.1882190408748752</v>
      </c>
      <c r="V490" s="340">
        <v>0.12350395803272374</v>
      </c>
      <c r="W490" s="340">
        <v>1.2107517532639969</v>
      </c>
      <c r="X490" s="340">
        <v>0.17357162425407835</v>
      </c>
      <c r="Y490" s="340">
        <v>1.316225157835385</v>
      </c>
      <c r="Z490" s="340">
        <v>0.1842390153910094</v>
      </c>
      <c r="AA490" s="340">
        <v>1.0472742916087678</v>
      </c>
      <c r="AB490" s="340">
        <v>9.3258677941891136E-3</v>
      </c>
      <c r="AC490" s="344">
        <v>2.0770654162125228</v>
      </c>
      <c r="AD490" s="482">
        <v>0</v>
      </c>
      <c r="AE490" s="341" t="s">
        <v>2346</v>
      </c>
      <c r="AF490" s="341" t="s">
        <v>2106</v>
      </c>
      <c r="AG490" s="345" t="s">
        <v>1427</v>
      </c>
      <c r="AH490" s="345" t="s">
        <v>2110</v>
      </c>
      <c r="AI490" s="345">
        <v>0</v>
      </c>
      <c r="AJ490" s="345">
        <v>0</v>
      </c>
      <c r="AK490" s="345">
        <v>0</v>
      </c>
      <c r="AL490" s="340">
        <v>5.0000000000000001E-3</v>
      </c>
      <c r="AM490" s="340">
        <v>0.2</v>
      </c>
      <c r="AN490" s="340" t="s">
        <v>64</v>
      </c>
      <c r="AO490" s="338" t="s">
        <v>1323</v>
      </c>
      <c r="AP490" s="341" t="s">
        <v>13</v>
      </c>
      <c r="AQ490" s="347" t="s">
        <v>668</v>
      </c>
      <c r="AR490" s="340">
        <v>1E-3</v>
      </c>
      <c r="AS490" s="340">
        <v>1E-3</v>
      </c>
      <c r="AT490" s="340"/>
      <c r="AW490" s="597"/>
      <c r="AX490" s="597"/>
      <c r="AY490" s="598"/>
      <c r="AZ490" s="598"/>
      <c r="BA490" s="598"/>
      <c r="BB490" s="599"/>
      <c r="BC490" s="598"/>
      <c r="BD490" s="598"/>
      <c r="BE490" s="598"/>
      <c r="BF490" s="598"/>
      <c r="BG490" s="599"/>
      <c r="BH490" s="599"/>
      <c r="BI490" s="600"/>
      <c r="BJ490" s="600"/>
      <c r="BK490" s="600"/>
      <c r="BL490" s="599"/>
      <c r="BM490" s="599"/>
      <c r="BN490" s="599"/>
      <c r="BO490" s="599"/>
      <c r="BP490" s="599"/>
      <c r="BQ490" s="599"/>
      <c r="BR490" s="599"/>
      <c r="BS490" s="599"/>
      <c r="BT490" s="602"/>
      <c r="BU490" s="603"/>
      <c r="BV490" s="601"/>
      <c r="BW490" s="604"/>
    </row>
    <row r="491" spans="2:75" ht="15.75" customHeight="1">
      <c r="B491" s="334" t="s">
        <v>970</v>
      </c>
      <c r="C491" s="335">
        <v>33736873000116</v>
      </c>
      <c r="D491" s="336" t="s">
        <v>14</v>
      </c>
      <c r="E491" s="336" t="s">
        <v>15</v>
      </c>
      <c r="F491" s="336" t="s">
        <v>701</v>
      </c>
      <c r="G491" s="337"/>
      <c r="H491" s="337" t="s">
        <v>34</v>
      </c>
      <c r="I491" s="337" t="s">
        <v>34</v>
      </c>
      <c r="J491" s="337" t="s">
        <v>611</v>
      </c>
      <c r="K491" s="338" t="s">
        <v>49</v>
      </c>
      <c r="L491" s="339"/>
      <c r="M491" s="339" t="s">
        <v>34</v>
      </c>
      <c r="N491" s="338">
        <v>501506</v>
      </c>
      <c r="O491" s="338" t="s">
        <v>1320</v>
      </c>
      <c r="P491" s="342">
        <v>43647</v>
      </c>
      <c r="Q491" s="343">
        <v>259085490.81</v>
      </c>
      <c r="R491" s="343">
        <v>402770981.76206374</v>
      </c>
      <c r="S491" s="338">
        <v>6</v>
      </c>
      <c r="T491" s="340">
        <v>-9.6560033168201054E-2</v>
      </c>
      <c r="U491" s="340">
        <v>-1.2482503954847046</v>
      </c>
      <c r="V491" s="340">
        <v>-6.2100211893604373E-2</v>
      </c>
      <c r="W491" s="340">
        <v>-0.60878972322753688</v>
      </c>
      <c r="X491" s="340">
        <v>0.31651199474834213</v>
      </c>
      <c r="Y491" s="340">
        <v>2.4001679539196941</v>
      </c>
      <c r="Z491" s="340">
        <v>0.53457118376331025</v>
      </c>
      <c r="AA491" s="340">
        <v>3.0386759102138621</v>
      </c>
      <c r="AB491" s="340">
        <v>0.12908899631256865</v>
      </c>
      <c r="AC491" s="344">
        <v>-1.1846865448102082</v>
      </c>
      <c r="AD491" s="482">
        <v>33736782000180</v>
      </c>
      <c r="AE491" s="341" t="s">
        <v>2264</v>
      </c>
      <c r="AF491" s="341" t="s">
        <v>2106</v>
      </c>
      <c r="AG491" s="345" t="s">
        <v>1427</v>
      </c>
      <c r="AH491" s="345" t="s">
        <v>2110</v>
      </c>
      <c r="AI491" s="345">
        <v>500</v>
      </c>
      <c r="AJ491" s="345">
        <v>100</v>
      </c>
      <c r="AK491" s="345">
        <v>100</v>
      </c>
      <c r="AL491" s="340">
        <v>0.01</v>
      </c>
      <c r="AM491" s="340" t="s">
        <v>34</v>
      </c>
      <c r="AN491" s="340" t="s">
        <v>64</v>
      </c>
      <c r="AO491" s="338" t="s">
        <v>1323</v>
      </c>
      <c r="AP491" s="341" t="s">
        <v>13</v>
      </c>
      <c r="AQ491" s="347" t="s">
        <v>671</v>
      </c>
      <c r="AR491" s="340">
        <v>4.5333333333333337E-3</v>
      </c>
      <c r="AS491" s="340">
        <v>4.5333333333333337E-3</v>
      </c>
      <c r="AT491" s="340"/>
      <c r="AW491" s="597"/>
      <c r="AX491" s="597"/>
      <c r="AY491" s="598"/>
      <c r="AZ491" s="598"/>
      <c r="BA491" s="598"/>
      <c r="BB491" s="599"/>
      <c r="BC491" s="598"/>
      <c r="BD491" s="598"/>
      <c r="BE491" s="598"/>
      <c r="BF491" s="598"/>
      <c r="BG491" s="599"/>
      <c r="BH491" s="599"/>
      <c r="BI491" s="600"/>
      <c r="BJ491" s="600"/>
      <c r="BK491" s="600"/>
      <c r="BL491" s="599"/>
      <c r="BM491" s="599"/>
      <c r="BN491" s="599"/>
      <c r="BO491" s="599"/>
      <c r="BP491" s="599"/>
      <c r="BQ491" s="599"/>
      <c r="BR491" s="599"/>
      <c r="BS491" s="599"/>
      <c r="BT491" s="602"/>
      <c r="BU491" s="603"/>
      <c r="BV491" s="601"/>
      <c r="BW491" s="604"/>
    </row>
    <row r="492" spans="2:75" ht="15.75" customHeight="1">
      <c r="B492" s="334" t="s">
        <v>971</v>
      </c>
      <c r="C492" s="335">
        <v>35088108000162</v>
      </c>
      <c r="D492" s="336" t="s">
        <v>14</v>
      </c>
      <c r="E492" s="336" t="s">
        <v>15</v>
      </c>
      <c r="F492" s="336" t="s">
        <v>701</v>
      </c>
      <c r="G492" s="337"/>
      <c r="H492" s="337" t="s">
        <v>34</v>
      </c>
      <c r="I492" s="337" t="s">
        <v>34</v>
      </c>
      <c r="J492" s="337" t="s">
        <v>611</v>
      </c>
      <c r="K492" s="338" t="s">
        <v>49</v>
      </c>
      <c r="L492" s="339"/>
      <c r="M492" s="339" t="s">
        <v>34</v>
      </c>
      <c r="N492" s="338">
        <v>518514</v>
      </c>
      <c r="O492" s="338" t="s">
        <v>1320</v>
      </c>
      <c r="P492" s="342">
        <v>43811</v>
      </c>
      <c r="Q492" s="343">
        <v>206224539.11000001</v>
      </c>
      <c r="R492" s="343">
        <v>336582612.66944426</v>
      </c>
      <c r="S492" s="338">
        <v>6</v>
      </c>
      <c r="T492" s="340">
        <v>-0.25105081611908808</v>
      </c>
      <c r="U492" s="340">
        <v>-3.2453829004131838</v>
      </c>
      <c r="V492" s="340">
        <v>-0.21384128294086346</v>
      </c>
      <c r="W492" s="340">
        <v>-2.0963596014653407</v>
      </c>
      <c r="X492" s="340">
        <v>0.49878728414776008</v>
      </c>
      <c r="Y492" s="340">
        <v>3.7823945856647856</v>
      </c>
      <c r="Z492" s="340" t="s">
        <v>1414</v>
      </c>
      <c r="AA492" s="340" t="s">
        <v>1414</v>
      </c>
      <c r="AB492" s="340">
        <v>0.25660955581053263</v>
      </c>
      <c r="AC492" s="344">
        <v>-1.1871552079913059</v>
      </c>
      <c r="AD492" s="482">
        <v>35001472000143</v>
      </c>
      <c r="AE492" s="341" t="s">
        <v>2264</v>
      </c>
      <c r="AF492" s="341" t="s">
        <v>2106</v>
      </c>
      <c r="AG492" s="345" t="s">
        <v>1427</v>
      </c>
      <c r="AH492" s="345" t="s">
        <v>2110</v>
      </c>
      <c r="AI492" s="345">
        <v>500</v>
      </c>
      <c r="AJ492" s="345">
        <v>100</v>
      </c>
      <c r="AK492" s="345">
        <v>100</v>
      </c>
      <c r="AL492" s="340">
        <v>0.01</v>
      </c>
      <c r="AM492" s="340" t="s">
        <v>34</v>
      </c>
      <c r="AN492" s="340" t="s">
        <v>64</v>
      </c>
      <c r="AO492" s="338" t="s">
        <v>1323</v>
      </c>
      <c r="AP492" s="341" t="s">
        <v>13</v>
      </c>
      <c r="AQ492" s="347" t="s">
        <v>671</v>
      </c>
      <c r="AR492" s="340">
        <v>5.0000000000000001E-3</v>
      </c>
      <c r="AS492" s="340">
        <v>5.0000000000000001E-3</v>
      </c>
      <c r="AT492" s="340"/>
      <c r="AW492" s="597"/>
      <c r="AX492" s="597"/>
      <c r="AY492" s="598"/>
      <c r="AZ492" s="598"/>
      <c r="BA492" s="598"/>
      <c r="BB492" s="598"/>
      <c r="BC492" s="598"/>
      <c r="BD492" s="598"/>
      <c r="BE492" s="598"/>
      <c r="BF492" s="598"/>
      <c r="BG492" s="599"/>
      <c r="BH492" s="599"/>
      <c r="BI492" s="600"/>
      <c r="BJ492" s="600"/>
      <c r="BK492" s="600"/>
      <c r="BL492" s="210"/>
      <c r="BM492" s="599"/>
      <c r="BN492" s="599"/>
      <c r="BO492" s="599"/>
      <c r="BP492" s="599"/>
      <c r="BQ492" s="599"/>
      <c r="BR492" s="599"/>
      <c r="BS492" s="599"/>
      <c r="BT492" s="599"/>
      <c r="BU492" s="599"/>
      <c r="BV492" s="601"/>
      <c r="BW492" s="598"/>
    </row>
    <row r="493" spans="2:75" ht="15.75" customHeight="1">
      <c r="B493" s="334" t="s">
        <v>972</v>
      </c>
      <c r="C493" s="335">
        <v>36986672000165</v>
      </c>
      <c r="D493" s="336" t="s">
        <v>14</v>
      </c>
      <c r="E493" s="336" t="s">
        <v>15</v>
      </c>
      <c r="F493" s="336" t="s">
        <v>701</v>
      </c>
      <c r="G493" s="337"/>
      <c r="H493" s="337" t="s">
        <v>34</v>
      </c>
      <c r="I493" s="337" t="s">
        <v>34</v>
      </c>
      <c r="J493" s="337" t="s">
        <v>611</v>
      </c>
      <c r="K493" s="338" t="s">
        <v>49</v>
      </c>
      <c r="L493" s="339"/>
      <c r="M493" s="339" t="s">
        <v>1411</v>
      </c>
      <c r="N493" s="338">
        <v>555071</v>
      </c>
      <c r="O493" s="338" t="s">
        <v>1320</v>
      </c>
      <c r="P493" s="342">
        <v>44105</v>
      </c>
      <c r="Q493" s="343">
        <v>104287764.14</v>
      </c>
      <c r="R493" s="343">
        <v>232097163.1301586</v>
      </c>
      <c r="S493" s="338">
        <v>6</v>
      </c>
      <c r="T493" s="340">
        <v>-0.60371896255001789</v>
      </c>
      <c r="U493" s="340">
        <v>-7.8043928635770907</v>
      </c>
      <c r="V493" s="340">
        <v>-0.57394441271262897</v>
      </c>
      <c r="W493" s="340">
        <v>-5.6265743627727947</v>
      </c>
      <c r="X493" s="340" t="s">
        <v>1414</v>
      </c>
      <c r="Y493" s="340" t="s">
        <v>1414</v>
      </c>
      <c r="Z493" s="340" t="s">
        <v>1414</v>
      </c>
      <c r="AA493" s="340" t="s">
        <v>1414</v>
      </c>
      <c r="AB493" s="340">
        <v>0.634367092718778</v>
      </c>
      <c r="AC493" s="344">
        <v>-1.1753173727808952</v>
      </c>
      <c r="AD493" s="482">
        <v>38167819000110</v>
      </c>
      <c r="AE493" s="341" t="s">
        <v>2264</v>
      </c>
      <c r="AF493" s="341" t="s">
        <v>2106</v>
      </c>
      <c r="AG493" s="345" t="s">
        <v>1427</v>
      </c>
      <c r="AH493" s="345" t="s">
        <v>2110</v>
      </c>
      <c r="AI493" s="345">
        <v>500</v>
      </c>
      <c r="AJ493" s="345">
        <v>100</v>
      </c>
      <c r="AK493" s="345">
        <v>100</v>
      </c>
      <c r="AL493" s="340">
        <v>6.9999999999999993E-3</v>
      </c>
      <c r="AM493" s="340" t="s">
        <v>34</v>
      </c>
      <c r="AN493" s="340" t="s">
        <v>2119</v>
      </c>
      <c r="AO493" s="338" t="s">
        <v>1323</v>
      </c>
      <c r="AP493" s="341" t="s">
        <v>13</v>
      </c>
      <c r="AQ493" s="347" t="s">
        <v>671</v>
      </c>
      <c r="AR493" s="340">
        <v>3.4999999999999996E-3</v>
      </c>
      <c r="AS493" s="340">
        <v>3.4999999999999996E-3</v>
      </c>
      <c r="AT493" s="340"/>
      <c r="AW493" s="597"/>
      <c r="AX493" s="597"/>
      <c r="AY493" s="598"/>
      <c r="AZ493" s="598"/>
      <c r="BA493" s="598"/>
      <c r="BB493" s="598"/>
      <c r="BC493" s="598"/>
      <c r="BD493" s="598"/>
      <c r="BE493" s="598"/>
      <c r="BF493" s="598"/>
      <c r="BG493" s="599"/>
      <c r="BH493" s="599"/>
      <c r="BI493" s="600"/>
      <c r="BJ493" s="600"/>
      <c r="BK493" s="600"/>
      <c r="BL493" s="210"/>
      <c r="BM493" s="599"/>
      <c r="BN493" s="599"/>
      <c r="BO493" s="599"/>
      <c r="BP493" s="599"/>
      <c r="BQ493" s="599"/>
      <c r="BR493" s="599"/>
      <c r="BS493" s="599"/>
      <c r="BT493" s="599"/>
      <c r="BU493" s="599"/>
      <c r="BV493" s="601"/>
      <c r="BW493" s="598"/>
    </row>
    <row r="494" spans="2:75" ht="15.75" customHeight="1">
      <c r="B494" s="334" t="s">
        <v>222</v>
      </c>
      <c r="C494" s="335">
        <v>39957930000173</v>
      </c>
      <c r="D494" s="336" t="s">
        <v>14</v>
      </c>
      <c r="E494" s="336" t="s">
        <v>15</v>
      </c>
      <c r="F494" s="336" t="s">
        <v>701</v>
      </c>
      <c r="G494" s="337"/>
      <c r="H494" s="337" t="s">
        <v>34</v>
      </c>
      <c r="I494" s="337" t="s">
        <v>34</v>
      </c>
      <c r="J494" s="337" t="s">
        <v>611</v>
      </c>
      <c r="K494" s="338" t="s">
        <v>49</v>
      </c>
      <c r="L494" s="339"/>
      <c r="M494" s="339" t="s">
        <v>1411</v>
      </c>
      <c r="N494" s="338">
        <v>568929</v>
      </c>
      <c r="O494" s="338" t="s">
        <v>1320</v>
      </c>
      <c r="P494" s="342">
        <v>44195</v>
      </c>
      <c r="Q494" s="343">
        <v>2827565.02</v>
      </c>
      <c r="R494" s="343">
        <v>4095331.7281746049</v>
      </c>
      <c r="S494" s="338">
        <v>6</v>
      </c>
      <c r="T494" s="340">
        <v>-0.24673205410150556</v>
      </c>
      <c r="U494" s="340">
        <v>-3.1895534208700158</v>
      </c>
      <c r="V494" s="340">
        <v>-0.17627087546005682</v>
      </c>
      <c r="W494" s="340">
        <v>-1.7280439826559679</v>
      </c>
      <c r="X494" s="340" t="s">
        <v>1414</v>
      </c>
      <c r="Y494" s="340" t="s">
        <v>1414</v>
      </c>
      <c r="Z494" s="340" t="s">
        <v>1414</v>
      </c>
      <c r="AA494" s="340" t="s">
        <v>1414</v>
      </c>
      <c r="AB494" s="340">
        <v>0.18620723277785445</v>
      </c>
      <c r="AC494" s="344">
        <v>-1.4699231115886904</v>
      </c>
      <c r="AD494" s="482">
        <v>0</v>
      </c>
      <c r="AE494" s="341" t="s">
        <v>2264</v>
      </c>
      <c r="AF494" s="341" t="s">
        <v>2106</v>
      </c>
      <c r="AG494" s="345" t="s">
        <v>1427</v>
      </c>
      <c r="AH494" s="345" t="s">
        <v>2110</v>
      </c>
      <c r="AI494" s="345">
        <v>0</v>
      </c>
      <c r="AJ494" s="345">
        <v>0</v>
      </c>
      <c r="AK494" s="345">
        <v>0</v>
      </c>
      <c r="AL494" s="340">
        <v>1.3500000000000002E-2</v>
      </c>
      <c r="AM494" s="340">
        <v>0.2</v>
      </c>
      <c r="AN494" s="340" t="s">
        <v>34</v>
      </c>
      <c r="AO494" s="338" t="s">
        <v>1323</v>
      </c>
      <c r="AP494" s="341" t="s">
        <v>13</v>
      </c>
      <c r="AQ494" s="347" t="s">
        <v>671</v>
      </c>
      <c r="AR494" s="340">
        <v>1.8E-3</v>
      </c>
      <c r="AS494" s="340">
        <v>1.8E-3</v>
      </c>
      <c r="AT494" s="340"/>
      <c r="AW494" s="597"/>
      <c r="AX494" s="597"/>
      <c r="AY494" s="598"/>
      <c r="AZ494" s="598"/>
      <c r="BA494" s="598"/>
      <c r="BB494" s="598"/>
      <c r="BC494" s="598"/>
      <c r="BD494" s="598"/>
      <c r="BE494" s="598"/>
      <c r="BF494" s="598"/>
      <c r="BG494" s="599"/>
      <c r="BH494" s="599"/>
      <c r="BI494" s="600"/>
      <c r="BJ494" s="600"/>
      <c r="BK494" s="600"/>
      <c r="BL494" s="210"/>
      <c r="BM494" s="599"/>
      <c r="BN494" s="599"/>
      <c r="BO494" s="599"/>
      <c r="BP494" s="599"/>
      <c r="BQ494" s="599"/>
      <c r="BR494" s="599"/>
      <c r="BS494" s="599"/>
      <c r="BT494" s="599"/>
      <c r="BU494" s="599"/>
      <c r="BV494" s="601"/>
      <c r="BW494" s="598"/>
    </row>
    <row r="495" spans="2:75" ht="15.75" customHeight="1">
      <c r="B495" s="334" t="s">
        <v>106</v>
      </c>
      <c r="C495" s="335">
        <v>9141893000160</v>
      </c>
      <c r="D495" s="336" t="s">
        <v>13</v>
      </c>
      <c r="E495" s="336" t="s">
        <v>616</v>
      </c>
      <c r="F495" s="336" t="s">
        <v>617</v>
      </c>
      <c r="G495" s="337" t="s">
        <v>34</v>
      </c>
      <c r="H495" s="337" t="s">
        <v>1336</v>
      </c>
      <c r="I495" s="337" t="s">
        <v>34</v>
      </c>
      <c r="J495" s="337" t="s">
        <v>608</v>
      </c>
      <c r="K495" s="338" t="s">
        <v>48</v>
      </c>
      <c r="L495" s="339"/>
      <c r="M495" s="339" t="s">
        <v>34</v>
      </c>
      <c r="N495" s="338">
        <v>198978</v>
      </c>
      <c r="O495" s="338" t="s">
        <v>1320</v>
      </c>
      <c r="P495" s="342">
        <v>39416</v>
      </c>
      <c r="Q495" s="343">
        <v>30552192.59</v>
      </c>
      <c r="R495" s="343">
        <v>41940443.126587331</v>
      </c>
      <c r="S495" s="338">
        <v>6</v>
      </c>
      <c r="T495" s="340">
        <v>5.9660560365399018E-2</v>
      </c>
      <c r="U495" s="340">
        <v>0.77124370847330193</v>
      </c>
      <c r="V495" s="340">
        <v>8.4827618470011412E-2</v>
      </c>
      <c r="W495" s="340">
        <v>0.83159430210781471</v>
      </c>
      <c r="X495" s="340">
        <v>7.7397797267949153E-2</v>
      </c>
      <c r="Y495" s="340">
        <v>0.58692155680927116</v>
      </c>
      <c r="Z495" s="340">
        <v>9.8547713726043096E-2</v>
      </c>
      <c r="AA495" s="340">
        <v>0.56017715283090774</v>
      </c>
      <c r="AB495" s="340">
        <v>2.4581803688000919E-2</v>
      </c>
      <c r="AC495" s="344">
        <v>-0.62716811051878707</v>
      </c>
      <c r="AD495" s="482">
        <v>13812152000130</v>
      </c>
      <c r="AE495" s="341" t="s">
        <v>2161</v>
      </c>
      <c r="AF495" s="341" t="s">
        <v>2115</v>
      </c>
      <c r="AG495" s="345" t="s">
        <v>1428</v>
      </c>
      <c r="AH495" s="345" t="s">
        <v>2110</v>
      </c>
      <c r="AI495" s="345">
        <v>1000</v>
      </c>
      <c r="AJ495" s="345">
        <v>500</v>
      </c>
      <c r="AK495" s="345">
        <v>500</v>
      </c>
      <c r="AL495" s="608">
        <v>1.4999999999999999E-2</v>
      </c>
      <c r="AM495" s="608">
        <v>0.2</v>
      </c>
      <c r="AN495" s="340" t="s">
        <v>64</v>
      </c>
      <c r="AO495" s="338" t="s">
        <v>1323</v>
      </c>
      <c r="AP495" s="341" t="s">
        <v>13</v>
      </c>
      <c r="AQ495" s="347" t="s">
        <v>668</v>
      </c>
      <c r="AR495" s="340">
        <v>4.0000000000000001E-3</v>
      </c>
      <c r="AS495" s="340">
        <v>4.0000000000000001E-3</v>
      </c>
      <c r="AT495" s="340"/>
      <c r="AW495" s="597"/>
      <c r="AX495" s="597"/>
      <c r="AY495" s="598"/>
      <c r="AZ495" s="598"/>
      <c r="BA495" s="598"/>
      <c r="BB495" s="599"/>
      <c r="BC495" s="598"/>
      <c r="BD495" s="598"/>
      <c r="BE495" s="598"/>
      <c r="BF495" s="598"/>
      <c r="BG495" s="599"/>
      <c r="BH495" s="599"/>
      <c r="BI495" s="600"/>
      <c r="BJ495" s="600"/>
      <c r="BK495" s="600"/>
      <c r="BL495" s="599"/>
      <c r="BM495" s="599"/>
      <c r="BN495" s="599"/>
      <c r="BO495" s="599"/>
      <c r="BP495" s="599"/>
      <c r="BQ495" s="599"/>
      <c r="BR495" s="599"/>
      <c r="BS495" s="599"/>
      <c r="BT495" s="602"/>
      <c r="BU495" s="603"/>
      <c r="BV495" s="601"/>
      <c r="BW495" s="604"/>
    </row>
    <row r="496" spans="2:75" ht="15.75" customHeight="1">
      <c r="B496" s="334" t="s">
        <v>399</v>
      </c>
      <c r="C496" s="335">
        <v>40575693000165</v>
      </c>
      <c r="D496" s="336" t="s">
        <v>13</v>
      </c>
      <c r="E496" s="336" t="s">
        <v>616</v>
      </c>
      <c r="F496" s="336" t="s">
        <v>617</v>
      </c>
      <c r="G496" s="337" t="s">
        <v>34</v>
      </c>
      <c r="H496" s="337" t="s">
        <v>1337</v>
      </c>
      <c r="I496" s="337" t="s">
        <v>34</v>
      </c>
      <c r="J496" s="337" t="s">
        <v>608</v>
      </c>
      <c r="K496" s="338" t="s">
        <v>48</v>
      </c>
      <c r="L496" s="339"/>
      <c r="M496" s="339" t="s">
        <v>34</v>
      </c>
      <c r="N496" s="338">
        <v>573019</v>
      </c>
      <c r="O496" s="338" t="s">
        <v>1320</v>
      </c>
      <c r="P496" s="342">
        <v>44232</v>
      </c>
      <c r="Q496" s="343">
        <v>30181279.850000001</v>
      </c>
      <c r="R496" s="343">
        <v>52586115.885515846</v>
      </c>
      <c r="S496" s="338">
        <v>6</v>
      </c>
      <c r="T496" s="340">
        <v>8.841042411036204E-2</v>
      </c>
      <c r="U496" s="340">
        <v>1.142898808542175</v>
      </c>
      <c r="V496" s="340">
        <v>0.10845069717193168</v>
      </c>
      <c r="W496" s="340">
        <v>1.0631794627086191</v>
      </c>
      <c r="X496" s="340" t="s">
        <v>1414</v>
      </c>
      <c r="Y496" s="340" t="s">
        <v>1414</v>
      </c>
      <c r="Z496" s="340" t="s">
        <v>1414</v>
      </c>
      <c r="AA496" s="340" t="s">
        <v>1414</v>
      </c>
      <c r="AB496" s="340">
        <v>0.17061379112804997</v>
      </c>
      <c r="AC496" s="344">
        <v>0.11892806287523149</v>
      </c>
      <c r="AD496" s="482">
        <v>0</v>
      </c>
      <c r="AE496" s="341" t="s">
        <v>2407</v>
      </c>
      <c r="AF496" s="341" t="s">
        <v>2106</v>
      </c>
      <c r="AG496" s="345" t="s">
        <v>1427</v>
      </c>
      <c r="AH496" s="345" t="s">
        <v>2110</v>
      </c>
      <c r="AI496" s="345">
        <v>5000</v>
      </c>
      <c r="AJ496" s="345">
        <v>1000</v>
      </c>
      <c r="AK496" s="345">
        <v>5000</v>
      </c>
      <c r="AL496" s="340">
        <v>0.02</v>
      </c>
      <c r="AM496" s="340">
        <v>0.2</v>
      </c>
      <c r="AN496" s="340" t="s">
        <v>64</v>
      </c>
      <c r="AO496" s="338" t="s">
        <v>1323</v>
      </c>
      <c r="AP496" s="341" t="s">
        <v>13</v>
      </c>
      <c r="AQ496" s="347" t="s">
        <v>674</v>
      </c>
      <c r="AR496" s="340">
        <v>6.6666666666666662E-3</v>
      </c>
      <c r="AS496" s="340">
        <v>6.6666666666666662E-3</v>
      </c>
      <c r="AT496" s="340"/>
      <c r="AW496" s="597"/>
      <c r="AX496" s="597"/>
      <c r="AY496" s="598"/>
      <c r="AZ496" s="598"/>
      <c r="BA496" s="598"/>
      <c r="BB496" s="599"/>
      <c r="BC496" s="598"/>
      <c r="BD496" s="598"/>
      <c r="BE496" s="598"/>
      <c r="BF496" s="598"/>
      <c r="BG496" s="599"/>
      <c r="BH496" s="599"/>
      <c r="BI496" s="600"/>
      <c r="BJ496" s="600"/>
      <c r="BK496" s="600"/>
      <c r="BL496" s="599"/>
      <c r="BM496" s="599"/>
      <c r="BN496" s="599"/>
      <c r="BO496" s="599"/>
      <c r="BP496" s="599"/>
      <c r="BQ496" s="599"/>
      <c r="BR496" s="599"/>
      <c r="BS496" s="599"/>
      <c r="BT496" s="602"/>
      <c r="BU496" s="603"/>
      <c r="BV496" s="601"/>
      <c r="BW496" s="604"/>
    </row>
    <row r="497" spans="2:75" ht="15.75" customHeight="1">
      <c r="B497" s="334" t="s">
        <v>69</v>
      </c>
      <c r="C497" s="335">
        <v>11741292000130</v>
      </c>
      <c r="D497" s="336" t="s">
        <v>13</v>
      </c>
      <c r="E497" s="336" t="s">
        <v>615</v>
      </c>
      <c r="F497" s="336" t="s">
        <v>619</v>
      </c>
      <c r="G497" s="337" t="s">
        <v>34</v>
      </c>
      <c r="H497" s="337" t="s">
        <v>865</v>
      </c>
      <c r="I497" s="337" t="s">
        <v>34</v>
      </c>
      <c r="J497" s="337"/>
      <c r="K497" s="338" t="s">
        <v>48</v>
      </c>
      <c r="L497" s="339"/>
      <c r="M497" s="339" t="s">
        <v>1411</v>
      </c>
      <c r="N497" s="338">
        <v>388041</v>
      </c>
      <c r="O497" s="338" t="s">
        <v>1320</v>
      </c>
      <c r="P497" s="342">
        <v>40452</v>
      </c>
      <c r="Q497" s="343">
        <v>13529270.6</v>
      </c>
      <c r="R497" s="343">
        <v>23810979.520674575</v>
      </c>
      <c r="S497" s="338">
        <v>6</v>
      </c>
      <c r="T497" s="340">
        <v>3.5900088035936584E-2</v>
      </c>
      <c r="U497" s="340">
        <v>0.46408744506884708</v>
      </c>
      <c r="V497" s="340">
        <v>3.8438843235752973E-2</v>
      </c>
      <c r="W497" s="340">
        <v>0.37682919302713019</v>
      </c>
      <c r="X497" s="340">
        <v>7.6705058726375119E-2</v>
      </c>
      <c r="Y497" s="340">
        <v>0.58166839460525077</v>
      </c>
      <c r="Z497" s="340">
        <v>3.9976821035966337E-2</v>
      </c>
      <c r="AA497" s="340">
        <v>0.22724121078458159</v>
      </c>
      <c r="AB497" s="340">
        <v>5.4525421838304874E-2</v>
      </c>
      <c r="AC497" s="344">
        <v>-1.0627851634661334</v>
      </c>
      <c r="AD497" s="482">
        <v>0</v>
      </c>
      <c r="AE497" s="341" t="s">
        <v>2122</v>
      </c>
      <c r="AF497" s="341" t="s">
        <v>2106</v>
      </c>
      <c r="AG497" s="345" t="s">
        <v>1427</v>
      </c>
      <c r="AH497" s="345" t="s">
        <v>2110</v>
      </c>
      <c r="AI497" s="345">
        <v>1000</v>
      </c>
      <c r="AJ497" s="345">
        <v>1000</v>
      </c>
      <c r="AK497" s="345">
        <v>1000</v>
      </c>
      <c r="AL497" s="608">
        <v>1.7500000000000002E-2</v>
      </c>
      <c r="AM497" s="608">
        <v>0.2</v>
      </c>
      <c r="AN497" s="340" t="s">
        <v>34</v>
      </c>
      <c r="AO497" s="338" t="s">
        <v>1323</v>
      </c>
      <c r="AP497" s="341" t="s">
        <v>13</v>
      </c>
      <c r="AQ497" s="347" t="s">
        <v>668</v>
      </c>
      <c r="AR497" s="340" t="s">
        <v>34</v>
      </c>
      <c r="AS497" s="340" t="s">
        <v>34</v>
      </c>
      <c r="AT497" s="340"/>
      <c r="AW497" s="597"/>
      <c r="AX497" s="597"/>
      <c r="AY497" s="598"/>
      <c r="AZ497" s="598"/>
      <c r="BA497" s="598"/>
      <c r="BB497" s="599"/>
      <c r="BC497" s="598"/>
      <c r="BD497" s="598"/>
      <c r="BE497" s="598"/>
      <c r="BF497" s="598"/>
      <c r="BG497" s="599"/>
      <c r="BH497" s="599"/>
      <c r="BI497" s="600"/>
      <c r="BJ497" s="600"/>
      <c r="BK497" s="600"/>
      <c r="BL497" s="599"/>
      <c r="BM497" s="599"/>
      <c r="BN497" s="599"/>
      <c r="BO497" s="599"/>
      <c r="BP497" s="599"/>
      <c r="BQ497" s="599"/>
      <c r="BR497" s="599"/>
      <c r="BS497" s="599"/>
      <c r="BT497" s="602"/>
      <c r="BU497" s="603"/>
      <c r="BV497" s="601"/>
      <c r="BW497" s="604"/>
    </row>
    <row r="498" spans="2:75" ht="15.75" customHeight="1">
      <c r="B498" s="334" t="s">
        <v>122</v>
      </c>
      <c r="C498" s="335">
        <v>39800501000198</v>
      </c>
      <c r="D498" s="336" t="s">
        <v>13</v>
      </c>
      <c r="E498" s="336" t="s">
        <v>615</v>
      </c>
      <c r="F498" s="336" t="s">
        <v>619</v>
      </c>
      <c r="G498" s="337" t="s">
        <v>34</v>
      </c>
      <c r="H498" s="337" t="s">
        <v>1337</v>
      </c>
      <c r="I498" s="337" t="s">
        <v>34</v>
      </c>
      <c r="J498" s="337"/>
      <c r="K498" s="338" t="s">
        <v>48</v>
      </c>
      <c r="L498" s="339"/>
      <c r="M498" s="339" t="s">
        <v>1411</v>
      </c>
      <c r="N498" s="338">
        <v>566039</v>
      </c>
      <c r="O498" s="338" t="s">
        <v>1320</v>
      </c>
      <c r="P498" s="342">
        <v>44180</v>
      </c>
      <c r="Q498" s="343">
        <v>1532959.72</v>
      </c>
      <c r="R498" s="343">
        <v>1341566.530912698</v>
      </c>
      <c r="S498" s="338">
        <v>6</v>
      </c>
      <c r="T498" s="340">
        <v>0.71784909419225107</v>
      </c>
      <c r="U498" s="340">
        <v>9.2797753513914643</v>
      </c>
      <c r="V498" s="340">
        <v>-0.10361993426521077</v>
      </c>
      <c r="W498" s="340">
        <v>-1.0158218334303306</v>
      </c>
      <c r="X498" s="340" t="s">
        <v>1414</v>
      </c>
      <c r="Y498" s="340" t="s">
        <v>1414</v>
      </c>
      <c r="Z498" s="340" t="s">
        <v>1414</v>
      </c>
      <c r="AA498" s="340" t="s">
        <v>1414</v>
      </c>
      <c r="AB498" s="340">
        <v>0.44211027319621415</v>
      </c>
      <c r="AC498" s="344">
        <v>-0.24085836267019256</v>
      </c>
      <c r="AD498" s="482">
        <v>0</v>
      </c>
      <c r="AE498" s="341" t="s">
        <v>2168</v>
      </c>
      <c r="AF498" s="341" t="s">
        <v>2106</v>
      </c>
      <c r="AG498" s="345" t="s">
        <v>1427</v>
      </c>
      <c r="AH498" s="345" t="s">
        <v>2110</v>
      </c>
      <c r="AI498" s="345">
        <v>100</v>
      </c>
      <c r="AJ498" s="345">
        <v>100</v>
      </c>
      <c r="AK498" s="345">
        <v>100</v>
      </c>
      <c r="AL498" s="340">
        <v>2E-3</v>
      </c>
      <c r="AM498" s="340">
        <v>0.4</v>
      </c>
      <c r="AN498" s="340" t="s">
        <v>34</v>
      </c>
      <c r="AO498" s="338" t="s">
        <v>1323</v>
      </c>
      <c r="AP498" s="341" t="s">
        <v>13</v>
      </c>
      <c r="AQ498" s="347" t="s">
        <v>668</v>
      </c>
      <c r="AR498" s="340">
        <v>2.6660000000000003E-4</v>
      </c>
      <c r="AS498" s="340">
        <v>2.6660000000000003E-4</v>
      </c>
      <c r="AT498" s="340"/>
      <c r="AW498" s="597"/>
      <c r="AX498" s="597"/>
      <c r="AY498" s="598"/>
      <c r="AZ498" s="598"/>
      <c r="BA498" s="598"/>
      <c r="BB498" s="599"/>
      <c r="BC498" s="598"/>
      <c r="BD498" s="598"/>
      <c r="BE498" s="598"/>
      <c r="BF498" s="598"/>
      <c r="BG498" s="599"/>
      <c r="BH498" s="599"/>
      <c r="BI498" s="600"/>
      <c r="BJ498" s="600"/>
      <c r="BK498" s="600"/>
      <c r="BL498" s="599"/>
      <c r="BM498" s="599"/>
      <c r="BN498" s="599"/>
      <c r="BO498" s="599"/>
      <c r="BP498" s="599"/>
      <c r="BQ498" s="599"/>
      <c r="BR498" s="599"/>
      <c r="BS498" s="599"/>
      <c r="BT498" s="602"/>
      <c r="BU498" s="603"/>
      <c r="BV498" s="601"/>
      <c r="BW498" s="604"/>
    </row>
    <row r="499" spans="2:75" ht="15.75" customHeight="1">
      <c r="B499" s="334" t="s">
        <v>822</v>
      </c>
      <c r="C499" s="335">
        <v>37310314000109</v>
      </c>
      <c r="D499" s="336" t="s">
        <v>13</v>
      </c>
      <c r="E499" s="336" t="s">
        <v>615</v>
      </c>
      <c r="F499" s="336" t="s">
        <v>619</v>
      </c>
      <c r="G499" s="337" t="s">
        <v>34</v>
      </c>
      <c r="H499" s="337" t="s">
        <v>1336</v>
      </c>
      <c r="I499" s="337" t="s">
        <v>34</v>
      </c>
      <c r="J499" s="337"/>
      <c r="K499" s="338" t="s">
        <v>48</v>
      </c>
      <c r="L499" s="339"/>
      <c r="M499" s="339" t="s">
        <v>1411</v>
      </c>
      <c r="N499" s="338">
        <v>541680</v>
      </c>
      <c r="O499" s="338" t="s">
        <v>1320</v>
      </c>
      <c r="P499" s="342">
        <v>44012</v>
      </c>
      <c r="Q499" s="343">
        <v>77265305.620000005</v>
      </c>
      <c r="R499" s="343">
        <v>101113373.73190472</v>
      </c>
      <c r="S499" s="338">
        <v>6</v>
      </c>
      <c r="T499" s="340">
        <v>3.4068134100006642E-2</v>
      </c>
      <c r="U499" s="340">
        <v>0.44040541897580532</v>
      </c>
      <c r="V499" s="340">
        <v>4.7055436470395673E-2</v>
      </c>
      <c r="W499" s="340">
        <v>0.46130061833353314</v>
      </c>
      <c r="X499" s="340">
        <v>3.0576541392051793E-2</v>
      </c>
      <c r="Y499" s="340">
        <v>0.23186746792725205</v>
      </c>
      <c r="Z499" s="340" t="s">
        <v>1414</v>
      </c>
      <c r="AA499" s="340" t="s">
        <v>1414</v>
      </c>
      <c r="AB499" s="340">
        <v>2.927740268497557E-2</v>
      </c>
      <c r="AC499" s="344">
        <v>-1.7330441385021378</v>
      </c>
      <c r="AD499" s="482">
        <v>29011240000173</v>
      </c>
      <c r="AE499" s="341" t="s">
        <v>2176</v>
      </c>
      <c r="AF499" s="341" t="s">
        <v>719</v>
      </c>
      <c r="AG499" s="345" t="s">
        <v>719</v>
      </c>
      <c r="AH499" s="345" t="s">
        <v>2110</v>
      </c>
      <c r="AI499" s="345">
        <v>100</v>
      </c>
      <c r="AJ499" s="345">
        <v>100</v>
      </c>
      <c r="AK499" s="345">
        <v>100</v>
      </c>
      <c r="AL499" s="340">
        <v>0.01</v>
      </c>
      <c r="AM499" s="340">
        <v>0.3</v>
      </c>
      <c r="AN499" s="340" t="s">
        <v>64</v>
      </c>
      <c r="AO499" s="338" t="s">
        <v>1323</v>
      </c>
      <c r="AP499" s="341" t="s">
        <v>13</v>
      </c>
      <c r="AQ499" s="347" t="s">
        <v>668</v>
      </c>
      <c r="AR499" s="340" t="s">
        <v>34</v>
      </c>
      <c r="AS499" s="340" t="s">
        <v>34</v>
      </c>
      <c r="AT499" s="340"/>
      <c r="AW499" s="597"/>
      <c r="AX499" s="597"/>
      <c r="AY499" s="598"/>
      <c r="AZ499" s="598"/>
      <c r="BA499" s="598"/>
      <c r="BB499" s="599"/>
      <c r="BC499" s="598"/>
      <c r="BD499" s="598"/>
      <c r="BE499" s="598"/>
      <c r="BF499" s="598"/>
      <c r="BG499" s="599"/>
      <c r="BH499" s="599"/>
      <c r="BI499" s="600"/>
      <c r="BJ499" s="600"/>
      <c r="BK499" s="600"/>
      <c r="BL499" s="599"/>
      <c r="BM499" s="599"/>
      <c r="BN499" s="599"/>
      <c r="BO499" s="599"/>
      <c r="BP499" s="599"/>
      <c r="BQ499" s="599"/>
      <c r="BR499" s="599"/>
      <c r="BS499" s="599"/>
      <c r="BT499" s="602"/>
      <c r="BU499" s="603"/>
      <c r="BV499" s="601"/>
      <c r="BW499" s="604"/>
    </row>
    <row r="500" spans="2:75" ht="15.75" customHeight="1">
      <c r="B500" s="334" t="s">
        <v>1032</v>
      </c>
      <c r="C500" s="335">
        <v>21624757000126</v>
      </c>
      <c r="D500" s="336" t="s">
        <v>13</v>
      </c>
      <c r="E500" s="336" t="s">
        <v>615</v>
      </c>
      <c r="F500" s="336" t="s">
        <v>619</v>
      </c>
      <c r="G500" s="337" t="s">
        <v>34</v>
      </c>
      <c r="H500" s="337" t="s">
        <v>1336</v>
      </c>
      <c r="I500" s="337" t="s">
        <v>34</v>
      </c>
      <c r="J500" s="337" t="s">
        <v>611</v>
      </c>
      <c r="K500" s="338" t="s">
        <v>48</v>
      </c>
      <c r="L500" s="339"/>
      <c r="M500" s="339" t="s">
        <v>34</v>
      </c>
      <c r="N500" s="338">
        <v>397679</v>
      </c>
      <c r="O500" s="338" t="s">
        <v>1320</v>
      </c>
      <c r="P500" s="342">
        <v>42160</v>
      </c>
      <c r="Q500" s="343">
        <v>3269532065.27</v>
      </c>
      <c r="R500" s="343">
        <v>3585496367.3814301</v>
      </c>
      <c r="S500" s="338">
        <v>6</v>
      </c>
      <c r="T500" s="340">
        <v>0.10255588784207093</v>
      </c>
      <c r="U500" s="340">
        <v>1.3257599791329382</v>
      </c>
      <c r="V500" s="340">
        <v>0.13078899347230499</v>
      </c>
      <c r="W500" s="340">
        <v>1.2821694598020037</v>
      </c>
      <c r="X500" s="340">
        <v>0.17021293897536904</v>
      </c>
      <c r="Y500" s="340">
        <v>1.2907556372263178</v>
      </c>
      <c r="Z500" s="340">
        <v>0.21319619972305115</v>
      </c>
      <c r="AA500" s="340">
        <v>1.2118763149313665</v>
      </c>
      <c r="AB500" s="340">
        <v>2.1926045032874843E-2</v>
      </c>
      <c r="AC500" s="344">
        <v>1.1873077788821149</v>
      </c>
      <c r="AD500" s="482">
        <v>0</v>
      </c>
      <c r="AE500" s="341" t="s">
        <v>2292</v>
      </c>
      <c r="AF500" s="341" t="s">
        <v>2109</v>
      </c>
      <c r="AG500" s="345" t="s">
        <v>59</v>
      </c>
      <c r="AH500" s="345" t="s">
        <v>2110</v>
      </c>
      <c r="AI500" s="345">
        <v>1</v>
      </c>
      <c r="AJ500" s="345">
        <v>1</v>
      </c>
      <c r="AK500" s="345">
        <v>1</v>
      </c>
      <c r="AL500" s="340">
        <v>0.02</v>
      </c>
      <c r="AM500" s="340">
        <v>0.2</v>
      </c>
      <c r="AN500" s="340" t="s">
        <v>64</v>
      </c>
      <c r="AO500" s="338" t="s">
        <v>1323</v>
      </c>
      <c r="AP500" s="341" t="s">
        <v>13</v>
      </c>
      <c r="AQ500" s="347" t="s">
        <v>664</v>
      </c>
      <c r="AR500" s="340">
        <v>4.6666666666666662E-3</v>
      </c>
      <c r="AS500" s="340">
        <v>4.6666666666666662E-3</v>
      </c>
      <c r="AT500" s="340"/>
      <c r="AW500" s="597"/>
      <c r="AX500" s="597"/>
      <c r="AY500" s="598"/>
      <c r="AZ500" s="598"/>
      <c r="BA500" s="598"/>
      <c r="BB500" s="599"/>
      <c r="BC500" s="598"/>
      <c r="BD500" s="598"/>
      <c r="BE500" s="598"/>
      <c r="BF500" s="598"/>
      <c r="BG500" s="599"/>
      <c r="BH500" s="599"/>
      <c r="BI500" s="600"/>
      <c r="BJ500" s="600"/>
      <c r="BK500" s="600"/>
      <c r="BL500" s="599"/>
      <c r="BM500" s="599"/>
      <c r="BN500" s="599"/>
      <c r="BO500" s="599"/>
      <c r="BP500" s="599"/>
      <c r="BQ500" s="599"/>
      <c r="BR500" s="599"/>
      <c r="BS500" s="599"/>
      <c r="BT500" s="602"/>
      <c r="BU500" s="603"/>
      <c r="BV500" s="601"/>
      <c r="BW500" s="604"/>
    </row>
    <row r="501" spans="2:75" ht="15.75" customHeight="1">
      <c r="B501" s="334" t="s">
        <v>530</v>
      </c>
      <c r="C501" s="335">
        <v>41594603000146</v>
      </c>
      <c r="D501" s="336" t="s">
        <v>13</v>
      </c>
      <c r="E501" s="336" t="s">
        <v>616</v>
      </c>
      <c r="F501" s="336" t="s">
        <v>619</v>
      </c>
      <c r="G501" s="337" t="s">
        <v>34</v>
      </c>
      <c r="H501" s="337" t="s">
        <v>1337</v>
      </c>
      <c r="I501" s="337" t="s">
        <v>34</v>
      </c>
      <c r="J501" s="337" t="s">
        <v>611</v>
      </c>
      <c r="K501" s="338" t="s">
        <v>48</v>
      </c>
      <c r="L501" s="339"/>
      <c r="M501" s="339" t="s">
        <v>1411</v>
      </c>
      <c r="N501" s="338">
        <v>600520</v>
      </c>
      <c r="O501" s="338" t="s">
        <v>1320</v>
      </c>
      <c r="P501" s="342">
        <v>44392</v>
      </c>
      <c r="Q501" s="343">
        <v>10495848.060000001</v>
      </c>
      <c r="R501" s="343">
        <v>15106248.725833343</v>
      </c>
      <c r="S501" s="338">
        <v>6</v>
      </c>
      <c r="T501" s="340">
        <v>-0.10936395614170769</v>
      </c>
      <c r="U501" s="340">
        <v>-1.4137692068504268</v>
      </c>
      <c r="V501" s="340">
        <v>-0.11110837051131306</v>
      </c>
      <c r="W501" s="340">
        <v>-1.0892335479906989</v>
      </c>
      <c r="X501" s="340" t="s">
        <v>1414</v>
      </c>
      <c r="Y501" s="340" t="s">
        <v>1414</v>
      </c>
      <c r="Z501" s="340" t="s">
        <v>1414</v>
      </c>
      <c r="AA501" s="340" t="s">
        <v>1414</v>
      </c>
      <c r="AB501" s="340">
        <v>0.11116913551773647</v>
      </c>
      <c r="AC501" s="344">
        <v>-1.8776553169373618</v>
      </c>
      <c r="AD501" s="482">
        <v>41594622000172</v>
      </c>
      <c r="AE501" s="341" t="s">
        <v>2123</v>
      </c>
      <c r="AF501" s="341" t="s">
        <v>2115</v>
      </c>
      <c r="AG501" s="345" t="s">
        <v>1428</v>
      </c>
      <c r="AH501" s="345" t="s">
        <v>2107</v>
      </c>
      <c r="AI501" s="345">
        <v>500</v>
      </c>
      <c r="AJ501" s="345" t="s">
        <v>1422</v>
      </c>
      <c r="AK501" s="345">
        <v>500</v>
      </c>
      <c r="AL501" s="340">
        <v>5.0000000000000001E-3</v>
      </c>
      <c r="AM501" s="340" t="s">
        <v>34</v>
      </c>
      <c r="AN501" s="340" t="s">
        <v>34</v>
      </c>
      <c r="AO501" s="338" t="s">
        <v>1323</v>
      </c>
      <c r="AP501" s="341" t="s">
        <v>13</v>
      </c>
      <c r="AQ501" s="347" t="s">
        <v>679</v>
      </c>
      <c r="AR501" s="340">
        <v>3.3334999999999997E-3</v>
      </c>
      <c r="AS501" s="340">
        <v>3.3334999999999997E-3</v>
      </c>
      <c r="AT501" s="340"/>
      <c r="AW501" s="597"/>
      <c r="AX501" s="597"/>
      <c r="AY501" s="598"/>
      <c r="AZ501" s="598"/>
      <c r="BA501" s="598"/>
      <c r="BB501" s="599"/>
      <c r="BC501" s="598"/>
      <c r="BD501" s="598"/>
      <c r="BE501" s="598"/>
      <c r="BF501" s="598"/>
      <c r="BG501" s="599"/>
      <c r="BH501" s="599"/>
      <c r="BI501" s="600"/>
      <c r="BJ501" s="600"/>
      <c r="BK501" s="600"/>
      <c r="BL501" s="599"/>
      <c r="BM501" s="599"/>
      <c r="BN501" s="599"/>
      <c r="BO501" s="599"/>
      <c r="BP501" s="599"/>
      <c r="BQ501" s="599"/>
      <c r="BR501" s="599"/>
      <c r="BS501" s="599"/>
      <c r="BT501" s="602"/>
      <c r="BU501" s="603"/>
      <c r="BV501" s="601"/>
      <c r="BW501" s="604"/>
    </row>
    <row r="502" spans="2:75" ht="15.75" customHeight="1">
      <c r="B502" s="334" t="s">
        <v>531</v>
      </c>
      <c r="C502" s="335">
        <v>41594555000196</v>
      </c>
      <c r="D502" s="336" t="s">
        <v>13</v>
      </c>
      <c r="E502" s="336" t="s">
        <v>615</v>
      </c>
      <c r="F502" s="336" t="s">
        <v>619</v>
      </c>
      <c r="G502" s="337" t="s">
        <v>34</v>
      </c>
      <c r="H502" s="337" t="s">
        <v>1337</v>
      </c>
      <c r="I502" s="337" t="s">
        <v>34</v>
      </c>
      <c r="J502" s="337"/>
      <c r="K502" s="338" t="s">
        <v>49</v>
      </c>
      <c r="L502" s="339"/>
      <c r="M502" s="339" t="s">
        <v>1411</v>
      </c>
      <c r="N502" s="338">
        <v>600482</v>
      </c>
      <c r="O502" s="338" t="s">
        <v>1320</v>
      </c>
      <c r="P502" s="342">
        <v>44392</v>
      </c>
      <c r="Q502" s="343">
        <v>6812009.3899999997</v>
      </c>
      <c r="R502" s="343">
        <v>9109512.831587296</v>
      </c>
      <c r="S502" s="338">
        <v>6</v>
      </c>
      <c r="T502" s="340">
        <v>-0.20513732126786222</v>
      </c>
      <c r="U502" s="340">
        <v>-2.6518501910126515</v>
      </c>
      <c r="V502" s="340">
        <v>-0.14975915778959337</v>
      </c>
      <c r="W502" s="340">
        <v>-1.4681405013193722</v>
      </c>
      <c r="X502" s="340" t="s">
        <v>1414</v>
      </c>
      <c r="Y502" s="340" t="s">
        <v>1414</v>
      </c>
      <c r="Z502" s="340" t="s">
        <v>1414</v>
      </c>
      <c r="AA502" s="340" t="s">
        <v>1414</v>
      </c>
      <c r="AB502" s="340">
        <v>0.16648694705224459</v>
      </c>
      <c r="AC502" s="344">
        <v>-1.4747353684621403</v>
      </c>
      <c r="AD502" s="482">
        <v>41594569000100</v>
      </c>
      <c r="AE502" s="341" t="s">
        <v>2123</v>
      </c>
      <c r="AF502" s="341" t="s">
        <v>2115</v>
      </c>
      <c r="AG502" s="345" t="s">
        <v>1428</v>
      </c>
      <c r="AH502" s="345" t="s">
        <v>2107</v>
      </c>
      <c r="AI502" s="345">
        <v>500</v>
      </c>
      <c r="AJ502" s="345" t="s">
        <v>1422</v>
      </c>
      <c r="AK502" s="345">
        <v>500</v>
      </c>
      <c r="AL502" s="340">
        <v>5.0000000000000001E-3</v>
      </c>
      <c r="AM502" s="340" t="s">
        <v>34</v>
      </c>
      <c r="AN502" s="340" t="s">
        <v>34</v>
      </c>
      <c r="AO502" s="338" t="s">
        <v>1323</v>
      </c>
      <c r="AP502" s="341" t="s">
        <v>13</v>
      </c>
      <c r="AQ502" s="347" t="s">
        <v>679</v>
      </c>
      <c r="AR502" s="340">
        <v>3.3334999999999997E-3</v>
      </c>
      <c r="AS502" s="340">
        <v>3.3334999999999997E-3</v>
      </c>
      <c r="AT502" s="340"/>
      <c r="AW502" s="597"/>
      <c r="AX502" s="597"/>
      <c r="AY502" s="598"/>
      <c r="AZ502" s="598"/>
      <c r="BA502" s="598"/>
      <c r="BB502" s="599"/>
      <c r="BC502" s="598"/>
      <c r="BD502" s="598"/>
      <c r="BE502" s="598"/>
      <c r="BF502" s="598"/>
      <c r="BG502" s="599"/>
      <c r="BH502" s="599"/>
      <c r="BI502" s="600"/>
      <c r="BJ502" s="600"/>
      <c r="BK502" s="600"/>
      <c r="BL502" s="599"/>
      <c r="BM502" s="599"/>
      <c r="BN502" s="599"/>
      <c r="BO502" s="599"/>
      <c r="BP502" s="599"/>
      <c r="BQ502" s="599"/>
      <c r="BR502" s="599"/>
      <c r="BS502" s="599"/>
      <c r="BT502" s="602"/>
      <c r="BU502" s="603"/>
      <c r="BV502" s="601"/>
      <c r="BW502" s="604"/>
    </row>
    <row r="503" spans="2:75" ht="15.75" customHeight="1">
      <c r="B503" s="334" t="s">
        <v>342</v>
      </c>
      <c r="C503" s="335">
        <v>400490000113</v>
      </c>
      <c r="D503" s="336" t="s">
        <v>13</v>
      </c>
      <c r="E503" s="336" t="s">
        <v>615</v>
      </c>
      <c r="F503" s="336" t="s">
        <v>619</v>
      </c>
      <c r="G503" s="337" t="s">
        <v>34</v>
      </c>
      <c r="H503" s="337" t="s">
        <v>1336</v>
      </c>
      <c r="I503" s="337" t="s">
        <v>34</v>
      </c>
      <c r="J503" s="337"/>
      <c r="K503" s="338" t="s">
        <v>48</v>
      </c>
      <c r="L503" s="339"/>
      <c r="M503" s="339" t="s">
        <v>34</v>
      </c>
      <c r="N503" s="338">
        <v>242918</v>
      </c>
      <c r="O503" s="338" t="s">
        <v>1320</v>
      </c>
      <c r="P503" s="342">
        <v>34731</v>
      </c>
      <c r="Q503" s="343">
        <v>293438991.47000003</v>
      </c>
      <c r="R503" s="343">
        <v>310734080.4548015</v>
      </c>
      <c r="S503" s="338">
        <v>6</v>
      </c>
      <c r="T503" s="340">
        <v>9.7788228530821808E-2</v>
      </c>
      <c r="U503" s="340">
        <v>1.2641275166581543</v>
      </c>
      <c r="V503" s="340">
        <v>0.12804443025616785</v>
      </c>
      <c r="W503" s="340">
        <v>1.2552635631909699</v>
      </c>
      <c r="X503" s="340">
        <v>0.14081232931408127</v>
      </c>
      <c r="Y503" s="340">
        <v>1.067805473233854</v>
      </c>
      <c r="Z503" s="340">
        <v>0.26642180191159825</v>
      </c>
      <c r="AA503" s="340">
        <v>1.5144278928865584</v>
      </c>
      <c r="AB503" s="340">
        <v>4.2050399796151432E-2</v>
      </c>
      <c r="AC503" s="344">
        <v>0.57650433709546178</v>
      </c>
      <c r="AD503" s="482">
        <v>0</v>
      </c>
      <c r="AE503" s="341" t="s">
        <v>2363</v>
      </c>
      <c r="AF503" s="341" t="s">
        <v>2109</v>
      </c>
      <c r="AG503" s="345" t="s">
        <v>59</v>
      </c>
      <c r="AH503" s="345" t="s">
        <v>2110</v>
      </c>
      <c r="AI503" s="345">
        <v>10000</v>
      </c>
      <c r="AJ503" s="345">
        <v>100</v>
      </c>
      <c r="AK503" s="345">
        <v>10000</v>
      </c>
      <c r="AL503" s="340">
        <v>1.4999999999999999E-2</v>
      </c>
      <c r="AM503" s="340">
        <v>0.2</v>
      </c>
      <c r="AN503" s="340" t="s">
        <v>64</v>
      </c>
      <c r="AO503" s="338" t="s">
        <v>1323</v>
      </c>
      <c r="AP503" s="341" t="s">
        <v>13</v>
      </c>
      <c r="AQ503" s="347" t="s">
        <v>664</v>
      </c>
      <c r="AR503" s="340">
        <v>4.4999999999999997E-3</v>
      </c>
      <c r="AS503" s="340">
        <v>4.4999999999999997E-3</v>
      </c>
      <c r="AT503" s="340"/>
      <c r="AW503" s="597"/>
      <c r="AX503" s="597"/>
      <c r="AY503" s="598"/>
      <c r="AZ503" s="598"/>
      <c r="BA503" s="598"/>
      <c r="BB503" s="599"/>
      <c r="BC503" s="598"/>
      <c r="BD503" s="598"/>
      <c r="BE503" s="598"/>
      <c r="BF503" s="598"/>
      <c r="BG503" s="599"/>
      <c r="BH503" s="599"/>
      <c r="BI503" s="600"/>
      <c r="BJ503" s="600"/>
      <c r="BK503" s="600"/>
      <c r="BL503" s="599"/>
      <c r="BM503" s="599"/>
      <c r="BN503" s="599"/>
      <c r="BO503" s="599"/>
      <c r="BP503" s="599"/>
      <c r="BQ503" s="599"/>
      <c r="BR503" s="599"/>
      <c r="BS503" s="599"/>
      <c r="BT503" s="602"/>
      <c r="BU503" s="603"/>
      <c r="BV503" s="601"/>
      <c r="BW503" s="604"/>
    </row>
    <row r="504" spans="2:75" ht="15.75" customHeight="1">
      <c r="B504" s="334" t="s">
        <v>1230</v>
      </c>
      <c r="C504" s="335">
        <v>37504085000155</v>
      </c>
      <c r="D504" s="336" t="s">
        <v>13</v>
      </c>
      <c r="E504" s="336" t="s">
        <v>616</v>
      </c>
      <c r="F504" s="336" t="s">
        <v>619</v>
      </c>
      <c r="G504" s="337" t="s">
        <v>34</v>
      </c>
      <c r="H504" s="337" t="s">
        <v>1337</v>
      </c>
      <c r="I504" s="337" t="s">
        <v>34</v>
      </c>
      <c r="J504" s="337" t="s">
        <v>611</v>
      </c>
      <c r="K504" s="338" t="s">
        <v>49</v>
      </c>
      <c r="L504" s="339"/>
      <c r="M504" s="339" t="s">
        <v>34</v>
      </c>
      <c r="N504" s="338">
        <v>555878</v>
      </c>
      <c r="O504" s="338" t="s">
        <v>1320</v>
      </c>
      <c r="P504" s="342">
        <v>44046</v>
      </c>
      <c r="Q504" s="343">
        <v>7030275.6699999999</v>
      </c>
      <c r="R504" s="343">
        <v>8399368.6753968205</v>
      </c>
      <c r="S504" s="338">
        <v>6</v>
      </c>
      <c r="T504" s="340">
        <v>-0.19355023352003298</v>
      </c>
      <c r="U504" s="340">
        <v>-2.5020616461128249</v>
      </c>
      <c r="V504" s="340">
        <v>-0.14371936278244501</v>
      </c>
      <c r="W504" s="340">
        <v>-1.4089303147735901</v>
      </c>
      <c r="X504" s="340">
        <v>-5.4765127196836905E-2</v>
      </c>
      <c r="Y504" s="340">
        <v>-0.41529390819673612</v>
      </c>
      <c r="Z504" s="340" t="s">
        <v>1414</v>
      </c>
      <c r="AA504" s="340" t="s">
        <v>1414</v>
      </c>
      <c r="AB504" s="340">
        <v>0.16580341680406205</v>
      </c>
      <c r="AC504" s="344">
        <v>-1.4388283613253476</v>
      </c>
      <c r="AD504" s="482">
        <v>37843206000193</v>
      </c>
      <c r="AE504" s="341" t="s">
        <v>2141</v>
      </c>
      <c r="AF504" s="341" t="s">
        <v>2106</v>
      </c>
      <c r="AG504" s="345" t="s">
        <v>1427</v>
      </c>
      <c r="AH504" s="345" t="s">
        <v>2107</v>
      </c>
      <c r="AI504" s="345">
        <v>5000</v>
      </c>
      <c r="AJ504" s="345">
        <v>5000</v>
      </c>
      <c r="AK504" s="345">
        <v>5000</v>
      </c>
      <c r="AL504" s="340">
        <v>0.01</v>
      </c>
      <c r="AM504" s="340" t="s">
        <v>34</v>
      </c>
      <c r="AN504" s="340" t="s">
        <v>34</v>
      </c>
      <c r="AO504" s="338" t="s">
        <v>1323</v>
      </c>
      <c r="AP504" s="341" t="s">
        <v>13</v>
      </c>
      <c r="AQ504" s="347" t="s">
        <v>679</v>
      </c>
      <c r="AR504" s="340">
        <v>6.6666666666666662E-3</v>
      </c>
      <c r="AS504" s="340">
        <v>6.6666666666666662E-3</v>
      </c>
      <c r="AT504" s="340"/>
      <c r="AW504" s="597"/>
      <c r="AX504" s="597"/>
      <c r="AY504" s="598"/>
      <c r="AZ504" s="598"/>
      <c r="BA504" s="598"/>
      <c r="BB504" s="599"/>
      <c r="BC504" s="598"/>
      <c r="BD504" s="598"/>
      <c r="BE504" s="598"/>
      <c r="BF504" s="598"/>
      <c r="BG504" s="599"/>
      <c r="BH504" s="599"/>
      <c r="BI504" s="600"/>
      <c r="BJ504" s="600"/>
      <c r="BK504" s="600"/>
      <c r="BL504" s="599"/>
      <c r="BM504" s="599"/>
      <c r="BN504" s="599"/>
      <c r="BO504" s="599"/>
      <c r="BP504" s="599"/>
      <c r="BQ504" s="599"/>
      <c r="BR504" s="599"/>
      <c r="BS504" s="599"/>
      <c r="BT504" s="602"/>
      <c r="BU504" s="603"/>
      <c r="BV504" s="601"/>
      <c r="BW504" s="604"/>
    </row>
    <row r="505" spans="2:75" ht="15.75" customHeight="1">
      <c r="B505" s="334" t="s">
        <v>1311</v>
      </c>
      <c r="C505" s="335">
        <v>42014125000110</v>
      </c>
      <c r="D505" s="336" t="s">
        <v>13</v>
      </c>
      <c r="E505" s="336" t="s">
        <v>616</v>
      </c>
      <c r="F505" s="336" t="s">
        <v>619</v>
      </c>
      <c r="G505" s="337" t="s">
        <v>34</v>
      </c>
      <c r="H505" s="337" t="s">
        <v>1337</v>
      </c>
      <c r="I505" s="337" t="s">
        <v>34</v>
      </c>
      <c r="J505" s="337" t="s">
        <v>612</v>
      </c>
      <c r="K505" s="338" t="s">
        <v>48</v>
      </c>
      <c r="L505" s="339"/>
      <c r="M505" s="339" t="s">
        <v>34</v>
      </c>
      <c r="N505" s="338">
        <v>616699</v>
      </c>
      <c r="O505" s="338" t="s">
        <v>1320</v>
      </c>
      <c r="P505" s="342">
        <v>44461</v>
      </c>
      <c r="Q505" s="343">
        <v>159145458.87</v>
      </c>
      <c r="R505" s="343" t="s">
        <v>1414</v>
      </c>
      <c r="S505" s="338">
        <v>6</v>
      </c>
      <c r="T505" s="340">
        <v>2.8896648141836678E-2</v>
      </c>
      <c r="U505" s="340">
        <v>0.3735526106168382</v>
      </c>
      <c r="V505" s="340" t="s">
        <v>1414</v>
      </c>
      <c r="W505" s="340" t="s">
        <v>1414</v>
      </c>
      <c r="X505" s="340" t="s">
        <v>1414</v>
      </c>
      <c r="Y505" s="340" t="s">
        <v>1414</v>
      </c>
      <c r="Z505" s="340" t="s">
        <v>1414</v>
      </c>
      <c r="AA505" s="340" t="s">
        <v>1414</v>
      </c>
      <c r="AB505" s="340" t="s">
        <v>1414</v>
      </c>
      <c r="AC505" s="344" t="s">
        <v>1414</v>
      </c>
      <c r="AD505" s="482">
        <v>42046741000153</v>
      </c>
      <c r="AE505" s="341" t="s">
        <v>2436</v>
      </c>
      <c r="AF505" s="341" t="s">
        <v>2109</v>
      </c>
      <c r="AG505" s="345" t="s">
        <v>59</v>
      </c>
      <c r="AH505" s="345" t="s">
        <v>2107</v>
      </c>
      <c r="AI505" s="345">
        <v>5000</v>
      </c>
      <c r="AJ505" s="345">
        <v>5000</v>
      </c>
      <c r="AK505" s="345">
        <v>5000</v>
      </c>
      <c r="AL505" s="340">
        <v>1.9299999999999998E-2</v>
      </c>
      <c r="AM505" s="340">
        <v>0.2</v>
      </c>
      <c r="AN505" s="340" t="s">
        <v>64</v>
      </c>
      <c r="AO505" s="338" t="s">
        <v>1323</v>
      </c>
      <c r="AP505" s="341" t="s">
        <v>13</v>
      </c>
      <c r="AQ505" s="347" t="s">
        <v>664</v>
      </c>
      <c r="AR505" s="340">
        <v>5.1466666666666666E-3</v>
      </c>
      <c r="AS505" s="340">
        <v>5.1466666666666666E-3</v>
      </c>
      <c r="AT505" s="340"/>
      <c r="AW505" s="597"/>
      <c r="AX505" s="597"/>
      <c r="AY505" s="598"/>
      <c r="AZ505" s="598"/>
      <c r="BA505" s="598"/>
      <c r="BB505" s="598"/>
      <c r="BC505" s="598"/>
      <c r="BD505" s="598"/>
      <c r="BE505" s="598"/>
      <c r="BF505" s="598"/>
      <c r="BG505" s="599"/>
      <c r="BH505" s="599"/>
      <c r="BI505" s="600"/>
      <c r="BJ505" s="600"/>
      <c r="BK505" s="600"/>
      <c r="BL505" s="210"/>
      <c r="BM505" s="599"/>
      <c r="BN505" s="599"/>
      <c r="BO505" s="599"/>
      <c r="BP505" s="599"/>
      <c r="BQ505" s="599"/>
      <c r="BR505" s="599"/>
      <c r="BS505" s="599"/>
      <c r="BT505" s="599"/>
      <c r="BU505" s="599"/>
      <c r="BV505" s="601"/>
      <c r="BW505" s="598"/>
    </row>
    <row r="506" spans="2:75" ht="15.75" customHeight="1">
      <c r="B506" s="334" t="s">
        <v>1314</v>
      </c>
      <c r="C506" s="335">
        <v>41978534000174</v>
      </c>
      <c r="D506" s="336" t="s">
        <v>11</v>
      </c>
      <c r="E506" s="336" t="s">
        <v>620</v>
      </c>
      <c r="F506" s="336" t="s">
        <v>619</v>
      </c>
      <c r="G506" s="337" t="s">
        <v>738</v>
      </c>
      <c r="H506" s="337" t="s">
        <v>34</v>
      </c>
      <c r="I506" s="337"/>
      <c r="J506" s="337" t="s">
        <v>608</v>
      </c>
      <c r="K506" s="338" t="s">
        <v>48</v>
      </c>
      <c r="L506" s="339"/>
      <c r="M506" s="339" t="s">
        <v>34</v>
      </c>
      <c r="N506" s="338">
        <v>610879</v>
      </c>
      <c r="O506" s="338" t="s">
        <v>1320</v>
      </c>
      <c r="P506" s="342">
        <v>44439</v>
      </c>
      <c r="Q506" s="343">
        <v>503566768.29000002</v>
      </c>
      <c r="R506" s="343">
        <v>188020315.19162694</v>
      </c>
      <c r="S506" s="338">
        <v>6</v>
      </c>
      <c r="T506" s="340">
        <v>9.745876799151354E-2</v>
      </c>
      <c r="U506" s="340">
        <v>1.2598685159619576</v>
      </c>
      <c r="V506" s="340">
        <v>0.12621119999999997</v>
      </c>
      <c r="W506" s="340">
        <v>1.2372917768438167</v>
      </c>
      <c r="X506" s="340" t="s">
        <v>1414</v>
      </c>
      <c r="Y506" s="340" t="s">
        <v>1414</v>
      </c>
      <c r="Z506" s="340" t="s">
        <v>1414</v>
      </c>
      <c r="AA506" s="340" t="s">
        <v>1414</v>
      </c>
      <c r="AB506" s="340">
        <v>2.8401466580033206E-2</v>
      </c>
      <c r="AC506" s="344">
        <v>0.77942148464354011</v>
      </c>
      <c r="AD506" s="482">
        <v>41955522000124</v>
      </c>
      <c r="AE506" s="341" t="s">
        <v>2436</v>
      </c>
      <c r="AF506" s="341" t="s">
        <v>2109</v>
      </c>
      <c r="AG506" s="345" t="s">
        <v>59</v>
      </c>
      <c r="AH506" s="345" t="s">
        <v>2107</v>
      </c>
      <c r="AI506" s="345">
        <v>50000</v>
      </c>
      <c r="AJ506" s="345">
        <v>5000</v>
      </c>
      <c r="AK506" s="345">
        <v>50000</v>
      </c>
      <c r="AL506" s="340">
        <v>9.300000000000001E-3</v>
      </c>
      <c r="AM506" s="340">
        <v>0.1</v>
      </c>
      <c r="AN506" s="340" t="s">
        <v>64</v>
      </c>
      <c r="AO506" s="338" t="s">
        <v>1323</v>
      </c>
      <c r="AP506" s="341" t="s">
        <v>13</v>
      </c>
      <c r="AQ506" s="347" t="s">
        <v>688</v>
      </c>
      <c r="AR506" s="340">
        <v>2.4799999999999996E-3</v>
      </c>
      <c r="AS506" s="340">
        <v>2.4799999999999996E-3</v>
      </c>
      <c r="AT506" s="340"/>
      <c r="AW506" s="597"/>
      <c r="AX506" s="597"/>
      <c r="AY506" s="598"/>
      <c r="AZ506" s="598"/>
      <c r="BA506" s="598"/>
      <c r="BB506" s="599"/>
      <c r="BC506" s="598"/>
      <c r="BD506" s="598"/>
      <c r="BE506" s="598"/>
      <c r="BF506" s="598"/>
      <c r="BG506" s="599"/>
      <c r="BH506" s="599"/>
      <c r="BI506" s="600"/>
      <c r="BJ506" s="600"/>
      <c r="BK506" s="600"/>
      <c r="BL506" s="599"/>
      <c r="BM506" s="599"/>
      <c r="BN506" s="599"/>
      <c r="BO506" s="599"/>
      <c r="BP506" s="599"/>
      <c r="BQ506" s="599"/>
      <c r="BR506" s="599"/>
      <c r="BS506" s="599"/>
      <c r="BT506" s="602"/>
      <c r="BU506" s="603"/>
      <c r="BV506" s="601"/>
      <c r="BW506" s="604"/>
    </row>
    <row r="507" spans="2:75" ht="15.75" customHeight="1">
      <c r="B507" s="334" t="s">
        <v>546</v>
      </c>
      <c r="C507" s="335">
        <v>41762791000174</v>
      </c>
      <c r="D507" s="336" t="s">
        <v>13</v>
      </c>
      <c r="E507" s="336" t="s">
        <v>615</v>
      </c>
      <c r="F507" s="336" t="s">
        <v>619</v>
      </c>
      <c r="G507" s="337" t="s">
        <v>34</v>
      </c>
      <c r="H507" s="337" t="s">
        <v>1336</v>
      </c>
      <c r="I507" s="337" t="s">
        <v>34</v>
      </c>
      <c r="J507" s="337"/>
      <c r="K507" s="338" t="s">
        <v>48</v>
      </c>
      <c r="L507" s="339"/>
      <c r="M507" s="339" t="s">
        <v>34</v>
      </c>
      <c r="N507" s="338">
        <v>600563</v>
      </c>
      <c r="O507" s="338" t="s">
        <v>1320</v>
      </c>
      <c r="P507" s="342">
        <v>44385</v>
      </c>
      <c r="Q507" s="343">
        <v>7707496.3300000001</v>
      </c>
      <c r="R507" s="343">
        <v>14547242.867182542</v>
      </c>
      <c r="S507" s="338">
        <v>6</v>
      </c>
      <c r="T507" s="340">
        <v>3.0473506520229288E-2</v>
      </c>
      <c r="U507" s="340">
        <v>0.39393696664769495</v>
      </c>
      <c r="V507" s="340">
        <v>5.0700447231001977E-2</v>
      </c>
      <c r="W507" s="340">
        <v>0.49703391173859868</v>
      </c>
      <c r="X507" s="340" t="s">
        <v>1414</v>
      </c>
      <c r="Y507" s="340" t="s">
        <v>1414</v>
      </c>
      <c r="Z507" s="340" t="s">
        <v>1414</v>
      </c>
      <c r="AA507" s="340" t="s">
        <v>1414</v>
      </c>
      <c r="AB507" s="340">
        <v>2.1540145134938859E-2</v>
      </c>
      <c r="AC507" s="344">
        <v>-2.2032864060832029</v>
      </c>
      <c r="AD507" s="482">
        <v>0</v>
      </c>
      <c r="AE507" s="341" t="s">
        <v>2240</v>
      </c>
      <c r="AF507" s="341" t="s">
        <v>2106</v>
      </c>
      <c r="AG507" s="345" t="s">
        <v>1427</v>
      </c>
      <c r="AH507" s="345" t="s">
        <v>2110</v>
      </c>
      <c r="AI507" s="345">
        <v>1000</v>
      </c>
      <c r="AJ507" s="345">
        <v>0</v>
      </c>
      <c r="AK507" s="345">
        <v>0</v>
      </c>
      <c r="AL507" s="340">
        <v>1.2500000000000001E-2</v>
      </c>
      <c r="AM507" s="340" t="s">
        <v>34</v>
      </c>
      <c r="AN507" s="340" t="s">
        <v>34</v>
      </c>
      <c r="AO507" s="338" t="s">
        <v>1323</v>
      </c>
      <c r="AP507" s="341" t="s">
        <v>13</v>
      </c>
      <c r="AQ507" s="347" t="s">
        <v>668</v>
      </c>
      <c r="AR507" s="340">
        <v>3.7499999999999999E-3</v>
      </c>
      <c r="AS507" s="340">
        <v>3.7499999999999999E-3</v>
      </c>
      <c r="AT507" s="340"/>
      <c r="AW507" s="597"/>
      <c r="AX507" s="597"/>
      <c r="AY507" s="598"/>
      <c r="AZ507" s="598"/>
      <c r="BA507" s="598"/>
      <c r="BB507" s="599"/>
      <c r="BC507" s="598"/>
      <c r="BD507" s="598"/>
      <c r="BE507" s="598"/>
      <c r="BF507" s="598"/>
      <c r="BG507" s="599"/>
      <c r="BH507" s="599"/>
      <c r="BI507" s="600"/>
      <c r="BJ507" s="600"/>
      <c r="BK507" s="600"/>
      <c r="BL507" s="599"/>
      <c r="BM507" s="599"/>
      <c r="BN507" s="599"/>
      <c r="BO507" s="599"/>
      <c r="BP507" s="599"/>
      <c r="BQ507" s="599"/>
      <c r="BR507" s="599"/>
      <c r="BS507" s="599"/>
      <c r="BT507" s="602"/>
      <c r="BU507" s="603"/>
      <c r="BV507" s="601"/>
      <c r="BW507" s="604"/>
    </row>
    <row r="508" spans="2:75" ht="15.75" customHeight="1">
      <c r="B508" s="334" t="s">
        <v>724</v>
      </c>
      <c r="C508" s="335">
        <v>25306476000186</v>
      </c>
      <c r="D508" s="336" t="s">
        <v>14</v>
      </c>
      <c r="E508" s="336" t="s">
        <v>15</v>
      </c>
      <c r="F508" s="336" t="s">
        <v>610</v>
      </c>
      <c r="G508" s="337"/>
      <c r="H508" s="337" t="s">
        <v>34</v>
      </c>
      <c r="I508" s="337" t="s">
        <v>34</v>
      </c>
      <c r="J508" s="337" t="s">
        <v>611</v>
      </c>
      <c r="K508" s="338" t="s">
        <v>48</v>
      </c>
      <c r="L508" s="339"/>
      <c r="M508" s="339" t="s">
        <v>1411</v>
      </c>
      <c r="N508" s="338">
        <v>428582</v>
      </c>
      <c r="O508" s="338" t="s">
        <v>1320</v>
      </c>
      <c r="P508" s="342">
        <v>42698</v>
      </c>
      <c r="Q508" s="343">
        <v>13745781.18</v>
      </c>
      <c r="R508" s="343">
        <v>24228853.419761907</v>
      </c>
      <c r="S508" s="338">
        <v>6</v>
      </c>
      <c r="T508" s="340">
        <v>-0.18469397932086362</v>
      </c>
      <c r="U508" s="340">
        <v>-2.3875751195043526</v>
      </c>
      <c r="V508" s="340">
        <v>-9.2993872187758564E-2</v>
      </c>
      <c r="W508" s="340">
        <v>-0.91165089433250468</v>
      </c>
      <c r="X508" s="340">
        <v>-3.4374598446036408E-3</v>
      </c>
      <c r="Y508" s="340">
        <v>-2.6066882452475036E-2</v>
      </c>
      <c r="Z508" s="340">
        <v>0.28959316612410624</v>
      </c>
      <c r="AA508" s="340">
        <v>1.6461414389547557</v>
      </c>
      <c r="AB508" s="340">
        <v>0.1694386875020289</v>
      </c>
      <c r="AC508" s="344">
        <v>-1.0650036066199464</v>
      </c>
      <c r="AD508" s="482">
        <v>23966345000108</v>
      </c>
      <c r="AE508" s="341" t="s">
        <v>2123</v>
      </c>
      <c r="AF508" s="341" t="s">
        <v>2115</v>
      </c>
      <c r="AG508" s="345" t="s">
        <v>1428</v>
      </c>
      <c r="AH508" s="345" t="s">
        <v>2107</v>
      </c>
      <c r="AI508" s="345">
        <v>5000</v>
      </c>
      <c r="AJ508" s="345">
        <v>1000</v>
      </c>
      <c r="AK508" s="345">
        <v>1000</v>
      </c>
      <c r="AL508" s="608">
        <v>5.5000000000000005E-3</v>
      </c>
      <c r="AM508" s="608" t="s">
        <v>34</v>
      </c>
      <c r="AN508" s="340" t="s">
        <v>34</v>
      </c>
      <c r="AO508" s="338" t="s">
        <v>1323</v>
      </c>
      <c r="AP508" s="341" t="s">
        <v>716</v>
      </c>
      <c r="AQ508" s="347" t="s">
        <v>687</v>
      </c>
      <c r="AR508" s="340">
        <v>3.6666666666666662E-3</v>
      </c>
      <c r="AS508" s="340">
        <v>3.6666666666666662E-3</v>
      </c>
      <c r="AT508" s="340"/>
      <c r="AW508" s="597"/>
      <c r="AX508" s="597"/>
      <c r="AY508" s="598"/>
      <c r="AZ508" s="598"/>
      <c r="BA508" s="598"/>
      <c r="BB508" s="599"/>
      <c r="BC508" s="598"/>
      <c r="BD508" s="598"/>
      <c r="BE508" s="598"/>
      <c r="BF508" s="598"/>
      <c r="BG508" s="599"/>
      <c r="BH508" s="599"/>
      <c r="BI508" s="600"/>
      <c r="BJ508" s="600"/>
      <c r="BK508" s="600"/>
      <c r="BL508" s="599"/>
      <c r="BM508" s="599"/>
      <c r="BN508" s="599"/>
      <c r="BO508" s="599"/>
      <c r="BP508" s="599"/>
      <c r="BQ508" s="599"/>
      <c r="BR508" s="599"/>
      <c r="BS508" s="599"/>
      <c r="BT508" s="602"/>
      <c r="BU508" s="603"/>
      <c r="BV508" s="601"/>
      <c r="BW508" s="604"/>
    </row>
    <row r="509" spans="2:75" ht="15.75" customHeight="1">
      <c r="B509" s="334" t="s">
        <v>1064</v>
      </c>
      <c r="C509" s="335">
        <v>32319558000120</v>
      </c>
      <c r="D509" s="336" t="s">
        <v>13</v>
      </c>
      <c r="E509" s="336" t="s">
        <v>616</v>
      </c>
      <c r="F509" s="336" t="s">
        <v>610</v>
      </c>
      <c r="G509" s="337" t="s">
        <v>34</v>
      </c>
      <c r="H509" s="337" t="s">
        <v>1337</v>
      </c>
      <c r="I509" s="337" t="s">
        <v>34</v>
      </c>
      <c r="J509" s="337"/>
      <c r="K509" s="338" t="s">
        <v>48</v>
      </c>
      <c r="L509" s="339"/>
      <c r="M509" s="339" t="s">
        <v>34</v>
      </c>
      <c r="N509" s="338">
        <v>523917</v>
      </c>
      <c r="O509" s="338" t="s">
        <v>1320</v>
      </c>
      <c r="P509" s="342">
        <v>43861</v>
      </c>
      <c r="Q509" s="343">
        <v>31853902.390000001</v>
      </c>
      <c r="R509" s="343">
        <v>49167005.023571409</v>
      </c>
      <c r="S509" s="338">
        <v>6</v>
      </c>
      <c r="T509" s="340">
        <v>-9.3731722040464649E-2</v>
      </c>
      <c r="U509" s="340">
        <v>-1.2116882655028212</v>
      </c>
      <c r="V509" s="340">
        <v>-8.1010622217774775E-2</v>
      </c>
      <c r="W509" s="340">
        <v>-0.79417497581081364</v>
      </c>
      <c r="X509" s="340">
        <v>6.9991019405606592E-2</v>
      </c>
      <c r="Y509" s="340">
        <v>0.53075461475978802</v>
      </c>
      <c r="Z509" s="340" t="s">
        <v>1414</v>
      </c>
      <c r="AA509" s="340" t="s">
        <v>1414</v>
      </c>
      <c r="AB509" s="340">
        <v>0.10479271948204506</v>
      </c>
      <c r="AC509" s="344">
        <v>-1.6808646278848305</v>
      </c>
      <c r="AD509" s="482">
        <v>34461768000184</v>
      </c>
      <c r="AE509" s="341" t="s">
        <v>2123</v>
      </c>
      <c r="AF509" s="341" t="s">
        <v>2115</v>
      </c>
      <c r="AG509" s="345" t="s">
        <v>1428</v>
      </c>
      <c r="AH509" s="345" t="s">
        <v>2107</v>
      </c>
      <c r="AI509" s="345">
        <v>500</v>
      </c>
      <c r="AJ509" s="345">
        <v>500</v>
      </c>
      <c r="AK509" s="345">
        <v>500</v>
      </c>
      <c r="AL509" s="340">
        <v>0.01</v>
      </c>
      <c r="AM509" s="340" t="s">
        <v>34</v>
      </c>
      <c r="AN509" s="340" t="s">
        <v>34</v>
      </c>
      <c r="AO509" s="338" t="s">
        <v>1323</v>
      </c>
      <c r="AP509" s="341" t="s">
        <v>13</v>
      </c>
      <c r="AQ509" s="347" t="s">
        <v>679</v>
      </c>
      <c r="AR509" s="340">
        <v>6.6666666666666662E-3</v>
      </c>
      <c r="AS509" s="340">
        <v>6.6666666666666662E-3</v>
      </c>
      <c r="AT509" s="340"/>
      <c r="AW509" s="597"/>
      <c r="AX509" s="597"/>
      <c r="AY509" s="598"/>
      <c r="AZ509" s="598"/>
      <c r="BA509" s="598"/>
      <c r="BB509" s="599"/>
      <c r="BC509" s="598"/>
      <c r="BD509" s="598"/>
      <c r="BE509" s="598"/>
      <c r="BF509" s="598"/>
      <c r="BG509" s="599"/>
      <c r="BH509" s="599"/>
      <c r="BI509" s="600"/>
      <c r="BJ509" s="600"/>
      <c r="BK509" s="600"/>
      <c r="BL509" s="599"/>
      <c r="BM509" s="599"/>
      <c r="BN509" s="599"/>
      <c r="BO509" s="599"/>
      <c r="BP509" s="599"/>
      <c r="BQ509" s="599"/>
      <c r="BR509" s="599"/>
      <c r="BS509" s="599"/>
      <c r="BT509" s="602"/>
      <c r="BU509" s="603"/>
      <c r="BV509" s="601"/>
      <c r="BW509" s="604"/>
    </row>
    <row r="510" spans="2:75" ht="15.75" customHeight="1">
      <c r="B510" s="334" t="s">
        <v>1065</v>
      </c>
      <c r="C510" s="335">
        <v>38281316000171</v>
      </c>
      <c r="D510" s="336" t="s">
        <v>13</v>
      </c>
      <c r="E510" s="336" t="s">
        <v>616</v>
      </c>
      <c r="F510" s="336" t="s">
        <v>610</v>
      </c>
      <c r="G510" s="337" t="s">
        <v>34</v>
      </c>
      <c r="H510" s="337" t="s">
        <v>1337</v>
      </c>
      <c r="I510" s="337" t="s">
        <v>34</v>
      </c>
      <c r="J510" s="337"/>
      <c r="K510" s="338" t="s">
        <v>49</v>
      </c>
      <c r="L510" s="339"/>
      <c r="M510" s="339" t="s">
        <v>34</v>
      </c>
      <c r="N510" s="338">
        <v>555096</v>
      </c>
      <c r="O510" s="338" t="s">
        <v>1320</v>
      </c>
      <c r="P510" s="342">
        <v>44119</v>
      </c>
      <c r="Q510" s="343">
        <v>14084323.300000001</v>
      </c>
      <c r="R510" s="343">
        <v>21427326.452420637</v>
      </c>
      <c r="S510" s="338">
        <v>6</v>
      </c>
      <c r="T510" s="340">
        <v>-0.20434964607582162</v>
      </c>
      <c r="U510" s="340">
        <v>-2.6416677600656211</v>
      </c>
      <c r="V510" s="340">
        <v>-0.13626659185733014</v>
      </c>
      <c r="W510" s="340">
        <v>-1.3358682396142911</v>
      </c>
      <c r="X510" s="340" t="s">
        <v>1414</v>
      </c>
      <c r="Y510" s="340" t="s">
        <v>1414</v>
      </c>
      <c r="Z510" s="340" t="s">
        <v>1414</v>
      </c>
      <c r="AA510" s="340" t="s">
        <v>1414</v>
      </c>
      <c r="AB510" s="340">
        <v>0.1549823360399025</v>
      </c>
      <c r="AC510" s="344">
        <v>-1.4946437287077934</v>
      </c>
      <c r="AD510" s="482">
        <v>36352767000127</v>
      </c>
      <c r="AE510" s="341" t="s">
        <v>2123</v>
      </c>
      <c r="AF510" s="341" t="s">
        <v>2115</v>
      </c>
      <c r="AG510" s="345" t="s">
        <v>1428</v>
      </c>
      <c r="AH510" s="345" t="s">
        <v>2107</v>
      </c>
      <c r="AI510" s="345">
        <v>1000</v>
      </c>
      <c r="AJ510" s="345" t="s">
        <v>1422</v>
      </c>
      <c r="AK510" s="345">
        <v>500</v>
      </c>
      <c r="AL510" s="340">
        <v>0.01</v>
      </c>
      <c r="AM510" s="340" t="s">
        <v>34</v>
      </c>
      <c r="AN510" s="340" t="s">
        <v>34</v>
      </c>
      <c r="AO510" s="338" t="s">
        <v>1323</v>
      </c>
      <c r="AP510" s="341" t="s">
        <v>13</v>
      </c>
      <c r="AQ510" s="347" t="s">
        <v>679</v>
      </c>
      <c r="AR510" s="340">
        <v>6.6666666666666662E-3</v>
      </c>
      <c r="AS510" s="340">
        <v>6.6666666666666662E-3</v>
      </c>
      <c r="AT510" s="340"/>
      <c r="AW510" s="597"/>
      <c r="AX510" s="597"/>
      <c r="AY510" s="598"/>
      <c r="AZ510" s="598"/>
      <c r="BA510" s="598"/>
      <c r="BB510" s="599"/>
      <c r="BC510" s="598"/>
      <c r="BD510" s="598"/>
      <c r="BE510" s="598"/>
      <c r="BF510" s="598"/>
      <c r="BG510" s="599"/>
      <c r="BH510" s="599"/>
      <c r="BI510" s="600"/>
      <c r="BJ510" s="600"/>
      <c r="BK510" s="600"/>
      <c r="BL510" s="599"/>
      <c r="BM510" s="599"/>
      <c r="BN510" s="599"/>
      <c r="BO510" s="599"/>
      <c r="BP510" s="599"/>
      <c r="BQ510" s="599"/>
      <c r="BR510" s="599"/>
      <c r="BS510" s="599"/>
      <c r="BT510" s="602"/>
      <c r="BU510" s="603"/>
      <c r="BV510" s="601"/>
      <c r="BW510" s="604"/>
    </row>
    <row r="511" spans="2:75" ht="15.75" customHeight="1">
      <c r="B511" s="334" t="s">
        <v>301</v>
      </c>
      <c r="C511" s="335">
        <v>9586692000176</v>
      </c>
      <c r="D511" s="336" t="s">
        <v>13</v>
      </c>
      <c r="E511" s="336" t="s">
        <v>616</v>
      </c>
      <c r="F511" s="336" t="s">
        <v>610</v>
      </c>
      <c r="G511" s="337" t="s">
        <v>34</v>
      </c>
      <c r="H511" s="337" t="s">
        <v>1337</v>
      </c>
      <c r="I511" s="337" t="s">
        <v>34</v>
      </c>
      <c r="J511" s="337"/>
      <c r="K511" s="338" t="s">
        <v>48</v>
      </c>
      <c r="L511" s="339"/>
      <c r="M511" s="339" t="s">
        <v>34</v>
      </c>
      <c r="N511" s="338">
        <v>211451</v>
      </c>
      <c r="O511" s="338" t="s">
        <v>1320</v>
      </c>
      <c r="P511" s="342">
        <v>39611</v>
      </c>
      <c r="Q511" s="343">
        <v>7823341.6100000003</v>
      </c>
      <c r="R511" s="343">
        <v>11392829.258928575</v>
      </c>
      <c r="S511" s="338">
        <v>6</v>
      </c>
      <c r="T511" s="340">
        <v>9.9416724254447253E-2</v>
      </c>
      <c r="U511" s="340">
        <v>1.2851793987294835</v>
      </c>
      <c r="V511" s="340">
        <v>4.7651579490077811E-3</v>
      </c>
      <c r="W511" s="340">
        <v>4.6714481327087269E-2</v>
      </c>
      <c r="X511" s="340">
        <v>-5.849565898584963E-2</v>
      </c>
      <c r="Y511" s="340">
        <v>-0.44358320844327581</v>
      </c>
      <c r="Z511" s="340">
        <v>-9.2593824831266103E-2</v>
      </c>
      <c r="AA511" s="340">
        <v>-0.52633331817209983</v>
      </c>
      <c r="AB511" s="340">
        <v>7.4571772531567201E-2</v>
      </c>
      <c r="AC511" s="344">
        <v>-1.201906631667917</v>
      </c>
      <c r="AD511" s="482">
        <v>9573796000146</v>
      </c>
      <c r="AE511" s="341" t="s">
        <v>2327</v>
      </c>
      <c r="AF511" s="341" t="s">
        <v>2106</v>
      </c>
      <c r="AG511" s="345" t="s">
        <v>1427</v>
      </c>
      <c r="AH511" s="345" t="s">
        <v>2110</v>
      </c>
      <c r="AI511" s="345">
        <v>1000</v>
      </c>
      <c r="AJ511" s="345">
        <v>500</v>
      </c>
      <c r="AK511" s="345">
        <v>1000</v>
      </c>
      <c r="AL511" s="340">
        <v>0.02</v>
      </c>
      <c r="AM511" s="340">
        <v>0.25</v>
      </c>
      <c r="AN511" s="340" t="s">
        <v>64</v>
      </c>
      <c r="AO511" s="338" t="s">
        <v>1323</v>
      </c>
      <c r="AP511" s="341" t="s">
        <v>13</v>
      </c>
      <c r="AQ511" s="347" t="s">
        <v>668</v>
      </c>
      <c r="AR511" s="340">
        <v>5.3333333333333332E-3</v>
      </c>
      <c r="AS511" s="340">
        <v>5.3333333333333332E-3</v>
      </c>
      <c r="AT511" s="340"/>
      <c r="AW511" s="597"/>
      <c r="AX511" s="597"/>
      <c r="AY511" s="598"/>
      <c r="AZ511" s="598"/>
      <c r="BA511" s="598"/>
      <c r="BB511" s="599"/>
      <c r="BC511" s="598"/>
      <c r="BD511" s="598"/>
      <c r="BE511" s="598"/>
      <c r="BF511" s="598"/>
      <c r="BG511" s="599"/>
      <c r="BH511" s="599"/>
      <c r="BI511" s="600"/>
      <c r="BJ511" s="600"/>
      <c r="BK511" s="600"/>
      <c r="BL511" s="599"/>
      <c r="BM511" s="599"/>
      <c r="BN511" s="599"/>
      <c r="BO511" s="599"/>
      <c r="BP511" s="599"/>
      <c r="BQ511" s="599"/>
      <c r="BR511" s="599"/>
      <c r="BS511" s="599"/>
      <c r="BT511" s="602"/>
      <c r="BU511" s="603"/>
      <c r="BV511" s="601"/>
      <c r="BW511" s="604"/>
    </row>
    <row r="512" spans="2:75" ht="15.75" customHeight="1">
      <c r="B512" s="334" t="s">
        <v>980</v>
      </c>
      <c r="C512" s="335">
        <v>19719727000151</v>
      </c>
      <c r="D512" s="336" t="s">
        <v>11</v>
      </c>
      <c r="E512" s="336" t="s">
        <v>621</v>
      </c>
      <c r="F512" s="336" t="s">
        <v>672</v>
      </c>
      <c r="G512" s="337" t="s">
        <v>738</v>
      </c>
      <c r="H512" s="337" t="s">
        <v>34</v>
      </c>
      <c r="I512" s="337"/>
      <c r="J512" s="337" t="s">
        <v>608</v>
      </c>
      <c r="K512" s="338" t="s">
        <v>48</v>
      </c>
      <c r="L512" s="339"/>
      <c r="M512" s="339" t="s">
        <v>1411</v>
      </c>
      <c r="N512" s="338">
        <v>367354</v>
      </c>
      <c r="O512" s="338" t="s">
        <v>1320</v>
      </c>
      <c r="P512" s="342">
        <v>41754</v>
      </c>
      <c r="Q512" s="343">
        <v>853429348.91999996</v>
      </c>
      <c r="R512" s="343">
        <v>990819277.07980216</v>
      </c>
      <c r="S512" s="338">
        <v>6</v>
      </c>
      <c r="T512" s="340">
        <v>7.4976989183257681E-2</v>
      </c>
      <c r="U512" s="340">
        <v>0.96924217328329076</v>
      </c>
      <c r="V512" s="340">
        <v>0.10153738244470722</v>
      </c>
      <c r="W512" s="340">
        <v>0.99540586208737425</v>
      </c>
      <c r="X512" s="340">
        <v>0.1687089777046582</v>
      </c>
      <c r="Y512" s="340">
        <v>1.2793508257000858</v>
      </c>
      <c r="Z512" s="340">
        <v>0.25742255504842571</v>
      </c>
      <c r="AA512" s="340">
        <v>1.463273256266082</v>
      </c>
      <c r="AB512" s="340">
        <v>3.9453290013497871E-2</v>
      </c>
      <c r="AC512" s="344">
        <v>8.8302815717133214E-3</v>
      </c>
      <c r="AD512" s="482">
        <v>0</v>
      </c>
      <c r="AE512" s="341" t="s">
        <v>2272</v>
      </c>
      <c r="AF512" s="341" t="s">
        <v>2112</v>
      </c>
      <c r="AG512" s="345" t="s">
        <v>719</v>
      </c>
      <c r="AH512" s="345" t="s">
        <v>2110</v>
      </c>
      <c r="AI512" s="345">
        <v>500</v>
      </c>
      <c r="AJ512" s="345">
        <v>500</v>
      </c>
      <c r="AK512" s="345">
        <v>500</v>
      </c>
      <c r="AL512" s="340">
        <v>4.0000000000000001E-3</v>
      </c>
      <c r="AM512" s="340">
        <v>0.2</v>
      </c>
      <c r="AN512" s="340" t="s">
        <v>2119</v>
      </c>
      <c r="AO512" s="338" t="s">
        <v>1323</v>
      </c>
      <c r="AP512" s="341" t="s">
        <v>11</v>
      </c>
      <c r="AQ512" s="347" t="s">
        <v>669</v>
      </c>
      <c r="AR512" s="340">
        <v>6.6666666666666664E-4</v>
      </c>
      <c r="AS512" s="340">
        <v>6.6666666666666664E-4</v>
      </c>
      <c r="AT512" s="340"/>
      <c r="AW512" s="597"/>
      <c r="AX512" s="597"/>
      <c r="AY512" s="598"/>
      <c r="AZ512" s="598"/>
      <c r="BA512" s="598"/>
      <c r="BB512" s="599"/>
      <c r="BC512" s="598"/>
      <c r="BD512" s="598"/>
      <c r="BE512" s="598"/>
      <c r="BF512" s="598"/>
      <c r="BG512" s="599"/>
      <c r="BH512" s="599"/>
      <c r="BI512" s="600"/>
      <c r="BJ512" s="600"/>
      <c r="BK512" s="600"/>
      <c r="BL512" s="599"/>
      <c r="BM512" s="599"/>
      <c r="BN512" s="599"/>
      <c r="BO512" s="599"/>
      <c r="BP512" s="599"/>
      <c r="BQ512" s="599"/>
      <c r="BR512" s="599"/>
      <c r="BS512" s="599"/>
      <c r="BT512" s="602"/>
      <c r="BU512" s="603"/>
      <c r="BV512" s="601"/>
      <c r="BW512" s="604"/>
    </row>
    <row r="513" spans="2:75" ht="15.75" customHeight="1">
      <c r="B513" s="334" t="s">
        <v>1389</v>
      </c>
      <c r="C513" s="335">
        <v>43778868000120</v>
      </c>
      <c r="D513" s="336" t="s">
        <v>11</v>
      </c>
      <c r="E513" s="336" t="s">
        <v>621</v>
      </c>
      <c r="F513" s="336" t="s">
        <v>672</v>
      </c>
      <c r="G513" s="337" t="s">
        <v>866</v>
      </c>
      <c r="H513" s="337" t="s">
        <v>34</v>
      </c>
      <c r="I513" s="337"/>
      <c r="J513" s="337" t="s">
        <v>608</v>
      </c>
      <c r="K513" s="338" t="s">
        <v>48</v>
      </c>
      <c r="L513" s="339"/>
      <c r="M513" s="339" t="s">
        <v>34</v>
      </c>
      <c r="N513" s="338">
        <v>639011</v>
      </c>
      <c r="O513" s="338" t="s">
        <v>1320</v>
      </c>
      <c r="P513" s="342">
        <v>44543</v>
      </c>
      <c r="Q513" s="343">
        <v>60440781.579999998</v>
      </c>
      <c r="R513" s="343" t="s">
        <v>1414</v>
      </c>
      <c r="S513" s="338">
        <v>6</v>
      </c>
      <c r="T513" s="340">
        <v>2.3315395805235894E-2</v>
      </c>
      <c r="U513" s="340">
        <v>0.30140267230513357</v>
      </c>
      <c r="V513" s="340" t="s">
        <v>1414</v>
      </c>
      <c r="W513" s="340" t="s">
        <v>1414</v>
      </c>
      <c r="X513" s="340" t="s">
        <v>1414</v>
      </c>
      <c r="Y513" s="340" t="s">
        <v>1414</v>
      </c>
      <c r="Z513" s="340" t="s">
        <v>1414</v>
      </c>
      <c r="AA513" s="340" t="s">
        <v>1414</v>
      </c>
      <c r="AB513" s="340" t="s">
        <v>1414</v>
      </c>
      <c r="AC513" s="344" t="s">
        <v>1414</v>
      </c>
      <c r="AD513" s="482">
        <v>43774619000166</v>
      </c>
      <c r="AE513" s="341" t="s">
        <v>2290</v>
      </c>
      <c r="AF513" s="341" t="s">
        <v>2115</v>
      </c>
      <c r="AG513" s="345" t="s">
        <v>1428</v>
      </c>
      <c r="AH513" s="345" t="s">
        <v>2110</v>
      </c>
      <c r="AI513" s="345">
        <v>20000</v>
      </c>
      <c r="AJ513" s="345">
        <v>5000</v>
      </c>
      <c r="AK513" s="345">
        <v>20000</v>
      </c>
      <c r="AL513" s="340">
        <v>7.4999999999999997E-3</v>
      </c>
      <c r="AM513" s="340">
        <v>0.2</v>
      </c>
      <c r="AN513" s="340" t="s">
        <v>636</v>
      </c>
      <c r="AO513" s="338" t="s">
        <v>1323</v>
      </c>
      <c r="AP513" s="341" t="s">
        <v>11</v>
      </c>
      <c r="AQ513" s="347" t="s">
        <v>683</v>
      </c>
      <c r="AR513" s="340">
        <v>2.0002499999999999E-3</v>
      </c>
      <c r="AS513" s="340">
        <v>2.0002499999999999E-3</v>
      </c>
      <c r="AT513" s="340"/>
      <c r="AW513" s="597"/>
      <c r="AX513" s="597"/>
      <c r="AY513" s="598"/>
      <c r="AZ513" s="598"/>
      <c r="BA513" s="598"/>
      <c r="BB513" s="599"/>
      <c r="BC513" s="598"/>
      <c r="BD513" s="598"/>
      <c r="BE513" s="598"/>
      <c r="BF513" s="598"/>
      <c r="BG513" s="599"/>
      <c r="BH513" s="599"/>
      <c r="BI513" s="600"/>
      <c r="BJ513" s="600"/>
      <c r="BK513" s="600"/>
      <c r="BL513" s="599"/>
      <c r="BM513" s="599"/>
      <c r="BN513" s="599"/>
      <c r="BO513" s="599"/>
      <c r="BP513" s="599"/>
      <c r="BQ513" s="599"/>
      <c r="BR513" s="599"/>
      <c r="BS513" s="599"/>
      <c r="BT513" s="602"/>
      <c r="BU513" s="603"/>
      <c r="BV513" s="601"/>
      <c r="BW513" s="604"/>
    </row>
    <row r="514" spans="2:75" ht="15.75" customHeight="1">
      <c r="B514" s="334" t="s">
        <v>1104</v>
      </c>
      <c r="C514" s="335">
        <v>27181717000133</v>
      </c>
      <c r="D514" s="336" t="s">
        <v>14</v>
      </c>
      <c r="E514" s="336" t="s">
        <v>607</v>
      </c>
      <c r="F514" s="336" t="s">
        <v>860</v>
      </c>
      <c r="G514" s="337"/>
      <c r="H514" s="337" t="s">
        <v>34</v>
      </c>
      <c r="I514" s="337" t="s">
        <v>34</v>
      </c>
      <c r="J514" s="337" t="s">
        <v>611</v>
      </c>
      <c r="K514" s="338"/>
      <c r="L514" s="339"/>
      <c r="M514" s="339" t="s">
        <v>34</v>
      </c>
      <c r="N514" s="338">
        <v>480673</v>
      </c>
      <c r="O514" s="338" t="s">
        <v>1320</v>
      </c>
      <c r="P514" s="342">
        <v>43418</v>
      </c>
      <c r="Q514" s="343">
        <v>18524217.530000001</v>
      </c>
      <c r="R514" s="343">
        <v>30482038.199246027</v>
      </c>
      <c r="S514" s="338">
        <v>6</v>
      </c>
      <c r="T514" s="340">
        <v>-0.18663470580016561</v>
      </c>
      <c r="U514" s="340">
        <v>-2.4126632694959387</v>
      </c>
      <c r="V514" s="340">
        <v>-0.13031596591600147</v>
      </c>
      <c r="W514" s="340">
        <v>-1.2775322080712945</v>
      </c>
      <c r="X514" s="340">
        <v>1.8115121685086777E-2</v>
      </c>
      <c r="Y514" s="340">
        <v>0.13737025854097984</v>
      </c>
      <c r="Z514" s="340">
        <v>0.4603123170784349</v>
      </c>
      <c r="AA514" s="340">
        <v>2.6165644381240702</v>
      </c>
      <c r="AB514" s="340">
        <v>0.17766792055132186</v>
      </c>
      <c r="AC514" s="344">
        <v>-1.2439506655402839</v>
      </c>
      <c r="AD514" s="482">
        <v>0</v>
      </c>
      <c r="AE514" s="341" t="s">
        <v>2344</v>
      </c>
      <c r="AF514" s="341" t="s">
        <v>2106</v>
      </c>
      <c r="AG514" s="345" t="s">
        <v>1427</v>
      </c>
      <c r="AH514" s="345" t="s">
        <v>2107</v>
      </c>
      <c r="AI514" s="345">
        <v>5000</v>
      </c>
      <c r="AJ514" s="345">
        <v>200</v>
      </c>
      <c r="AK514" s="345">
        <v>200</v>
      </c>
      <c r="AL514" s="340">
        <v>1.7500000000000002E-2</v>
      </c>
      <c r="AM514" s="340" t="s">
        <v>34</v>
      </c>
      <c r="AN514" s="340" t="s">
        <v>2124</v>
      </c>
      <c r="AO514" s="338" t="s">
        <v>1323</v>
      </c>
      <c r="AP514" s="341" t="s">
        <v>716</v>
      </c>
      <c r="AQ514" s="347" t="s">
        <v>687</v>
      </c>
      <c r="AR514" s="340">
        <v>5.8333333333333336E-3</v>
      </c>
      <c r="AS514" s="340">
        <v>5.8333333333333336E-3</v>
      </c>
      <c r="AT514" s="340"/>
      <c r="AV514" s="483"/>
      <c r="AW514" s="597"/>
      <c r="AX514" s="597"/>
      <c r="AY514" s="598"/>
      <c r="AZ514" s="598"/>
      <c r="BA514" s="598"/>
      <c r="BB514" s="599"/>
      <c r="BC514" s="598"/>
      <c r="BD514" s="598"/>
      <c r="BE514" s="598"/>
      <c r="BF514" s="598"/>
      <c r="BG514" s="599"/>
      <c r="BH514" s="599"/>
      <c r="BI514" s="600"/>
      <c r="BJ514" s="600"/>
      <c r="BK514" s="600"/>
      <c r="BL514" s="599"/>
      <c r="BM514" s="599"/>
      <c r="BN514" s="599"/>
      <c r="BO514" s="599"/>
      <c r="BP514" s="599"/>
      <c r="BQ514" s="599"/>
      <c r="BR514" s="599"/>
      <c r="BS514" s="599"/>
      <c r="BT514" s="602"/>
      <c r="BU514" s="603"/>
      <c r="BV514" s="601"/>
      <c r="BW514" s="604"/>
    </row>
    <row r="515" spans="2:75" ht="15.75" customHeight="1">
      <c r="B515" s="334" t="s">
        <v>498</v>
      </c>
      <c r="C515" s="335">
        <v>42190534000178</v>
      </c>
      <c r="D515" s="336" t="s">
        <v>14</v>
      </c>
      <c r="E515" s="336" t="s">
        <v>607</v>
      </c>
      <c r="F515" s="336" t="s">
        <v>860</v>
      </c>
      <c r="G515" s="337"/>
      <c r="H515" s="337" t="s">
        <v>34</v>
      </c>
      <c r="I515" s="337" t="s">
        <v>34</v>
      </c>
      <c r="J515" s="337" t="s">
        <v>611</v>
      </c>
      <c r="K515" s="338" t="s">
        <v>48</v>
      </c>
      <c r="L515" s="339"/>
      <c r="M515" s="339" t="s">
        <v>1411</v>
      </c>
      <c r="N515" s="338">
        <v>599476</v>
      </c>
      <c r="O515" s="338" t="s">
        <v>1320</v>
      </c>
      <c r="P515" s="342">
        <v>44377</v>
      </c>
      <c r="Q515" s="343">
        <v>70266129.950000003</v>
      </c>
      <c r="R515" s="343">
        <v>80820155.523293689</v>
      </c>
      <c r="S515" s="338">
        <v>6</v>
      </c>
      <c r="T515" s="340">
        <v>3.9015750570764451E-2</v>
      </c>
      <c r="U515" s="340">
        <v>0.5043642227758427</v>
      </c>
      <c r="V515" s="340">
        <v>0.1441958919877615</v>
      </c>
      <c r="W515" s="340">
        <v>1.4136018943732138</v>
      </c>
      <c r="X515" s="340" t="s">
        <v>1414</v>
      </c>
      <c r="Y515" s="340" t="s">
        <v>1414</v>
      </c>
      <c r="Z515" s="340" t="s">
        <v>1414</v>
      </c>
      <c r="AA515" s="340" t="s">
        <v>1414</v>
      </c>
      <c r="AB515" s="340">
        <v>0.13980221109764768</v>
      </c>
      <c r="AC515" s="344">
        <v>0.33856560682154202</v>
      </c>
      <c r="AD515" s="482">
        <v>0</v>
      </c>
      <c r="AE515" s="341" t="s">
        <v>2226</v>
      </c>
      <c r="AF515" s="341" t="s">
        <v>2106</v>
      </c>
      <c r="AG515" s="345" t="s">
        <v>1427</v>
      </c>
      <c r="AH515" s="345" t="s">
        <v>2110</v>
      </c>
      <c r="AI515" s="345">
        <v>0</v>
      </c>
      <c r="AJ515" s="345">
        <v>0</v>
      </c>
      <c r="AK515" s="345">
        <v>0</v>
      </c>
      <c r="AL515" s="340">
        <v>9.0000000000000011E-3</v>
      </c>
      <c r="AM515" s="340">
        <v>0.1</v>
      </c>
      <c r="AN515" s="340" t="s">
        <v>34</v>
      </c>
      <c r="AO515" s="338" t="s">
        <v>1323</v>
      </c>
      <c r="AP515" s="341" t="s">
        <v>13</v>
      </c>
      <c r="AQ515" s="347" t="s">
        <v>668</v>
      </c>
      <c r="AR515" s="340">
        <v>2.9996999999999997E-3</v>
      </c>
      <c r="AS515" s="340">
        <v>2.9996999999999997E-3</v>
      </c>
      <c r="AT515" s="340"/>
      <c r="AW515" s="597"/>
      <c r="AX515" s="597"/>
      <c r="AY515" s="598"/>
      <c r="AZ515" s="598"/>
      <c r="BA515" s="598"/>
      <c r="BB515" s="599"/>
      <c r="BC515" s="598"/>
      <c r="BD515" s="598"/>
      <c r="BE515" s="598"/>
      <c r="BF515" s="598"/>
      <c r="BG515" s="599"/>
      <c r="BH515" s="599"/>
      <c r="BI515" s="600"/>
      <c r="BJ515" s="600"/>
      <c r="BK515" s="600"/>
      <c r="BL515" s="599"/>
      <c r="BM515" s="599"/>
      <c r="BN515" s="599"/>
      <c r="BO515" s="599"/>
      <c r="BP515" s="599"/>
      <c r="BQ515" s="599"/>
      <c r="BR515" s="599"/>
      <c r="BS515" s="599"/>
      <c r="BT515" s="602"/>
      <c r="BU515" s="603"/>
      <c r="BV515" s="601"/>
      <c r="BW515" s="604"/>
    </row>
    <row r="516" spans="2:75" ht="15.75" customHeight="1">
      <c r="B516" s="334" t="s">
        <v>731</v>
      </c>
      <c r="C516" s="335">
        <v>44209755000176</v>
      </c>
      <c r="D516" s="336" t="s">
        <v>14</v>
      </c>
      <c r="E516" s="336" t="s">
        <v>607</v>
      </c>
      <c r="F516" s="336"/>
      <c r="G516" s="337"/>
      <c r="H516" s="337" t="s">
        <v>34</v>
      </c>
      <c r="I516" s="337" t="s">
        <v>34</v>
      </c>
      <c r="J516" s="337" t="s">
        <v>611</v>
      </c>
      <c r="K516" s="338" t="s">
        <v>49</v>
      </c>
      <c r="L516" s="339"/>
      <c r="M516" s="339" t="s">
        <v>1411</v>
      </c>
      <c r="N516" s="338">
        <v>634697</v>
      </c>
      <c r="O516" s="338" t="s">
        <v>1320</v>
      </c>
      <c r="P516" s="342">
        <v>44578</v>
      </c>
      <c r="Q516" s="343">
        <v>1153459.3999999999</v>
      </c>
      <c r="R516" s="343" t="s">
        <v>1414</v>
      </c>
      <c r="S516" s="338">
        <v>6</v>
      </c>
      <c r="T516" s="340" t="s">
        <v>1414</v>
      </c>
      <c r="U516" s="340" t="s">
        <v>1414</v>
      </c>
      <c r="V516" s="340" t="s">
        <v>1414</v>
      </c>
      <c r="W516" s="340" t="s">
        <v>1414</v>
      </c>
      <c r="X516" s="340" t="s">
        <v>1414</v>
      </c>
      <c r="Y516" s="340" t="s">
        <v>1414</v>
      </c>
      <c r="Z516" s="340" t="s">
        <v>1414</v>
      </c>
      <c r="AA516" s="340" t="s">
        <v>1414</v>
      </c>
      <c r="AB516" s="340" t="s">
        <v>1414</v>
      </c>
      <c r="AC516" s="344" t="s">
        <v>1414</v>
      </c>
      <c r="AD516" s="482">
        <v>43984876000122</v>
      </c>
      <c r="AE516" s="341" t="s">
        <v>2120</v>
      </c>
      <c r="AF516" s="341" t="s">
        <v>2106</v>
      </c>
      <c r="AG516" s="345" t="s">
        <v>1427</v>
      </c>
      <c r="AH516" s="345" t="s">
        <v>2107</v>
      </c>
      <c r="AI516" s="345">
        <v>0</v>
      </c>
      <c r="AJ516" s="345">
        <v>0</v>
      </c>
      <c r="AK516" s="345">
        <v>0</v>
      </c>
      <c r="AL516" s="608">
        <v>4.0000000000000001E-3</v>
      </c>
      <c r="AM516" s="608" t="s">
        <v>34</v>
      </c>
      <c r="AN516" s="340" t="s">
        <v>2124</v>
      </c>
      <c r="AO516" s="338" t="s">
        <v>1323</v>
      </c>
      <c r="AP516" s="341" t="s">
        <v>716</v>
      </c>
      <c r="AQ516" s="347" t="s">
        <v>687</v>
      </c>
      <c r="AR516" s="340">
        <v>2.6666666666666666E-3</v>
      </c>
      <c r="AS516" s="340">
        <v>2.6666666666666666E-3</v>
      </c>
      <c r="AT516" s="340"/>
      <c r="AW516" s="597"/>
      <c r="AX516" s="597"/>
      <c r="AY516" s="598"/>
      <c r="AZ516" s="598"/>
      <c r="BA516" s="598"/>
      <c r="BB516" s="599"/>
      <c r="BC516" s="598"/>
      <c r="BD516" s="598"/>
      <c r="BE516" s="598"/>
      <c r="BF516" s="598"/>
      <c r="BG516" s="599"/>
      <c r="BH516" s="599"/>
      <c r="BI516" s="600"/>
      <c r="BJ516" s="600"/>
      <c r="BK516" s="600"/>
      <c r="BL516" s="599"/>
      <c r="BM516" s="599"/>
      <c r="BN516" s="599"/>
      <c r="BO516" s="599"/>
      <c r="BP516" s="599"/>
      <c r="BQ516" s="599"/>
      <c r="BR516" s="599"/>
      <c r="BS516" s="599"/>
      <c r="BT516" s="602"/>
      <c r="BU516" s="603"/>
      <c r="BV516" s="601"/>
      <c r="BW516" s="604"/>
    </row>
    <row r="517" spans="2:75" ht="15.75" customHeight="1">
      <c r="B517" s="334" t="s">
        <v>153</v>
      </c>
      <c r="C517" s="335">
        <v>41287933000199</v>
      </c>
      <c r="D517" s="336" t="s">
        <v>14</v>
      </c>
      <c r="E517" s="336" t="s">
        <v>607</v>
      </c>
      <c r="F517" s="336"/>
      <c r="G517" s="337"/>
      <c r="H517" s="337" t="s">
        <v>34</v>
      </c>
      <c r="I517" s="337" t="s">
        <v>34</v>
      </c>
      <c r="J517" s="337" t="s">
        <v>611</v>
      </c>
      <c r="K517" s="338" t="s">
        <v>48</v>
      </c>
      <c r="L517" s="339"/>
      <c r="M517" s="339" t="s">
        <v>1411</v>
      </c>
      <c r="N517" s="338">
        <v>585378</v>
      </c>
      <c r="O517" s="338" t="s">
        <v>1320</v>
      </c>
      <c r="P517" s="342">
        <v>44300</v>
      </c>
      <c r="Q517" s="343">
        <v>93136487.060000002</v>
      </c>
      <c r="R517" s="343">
        <v>122132653.60972215</v>
      </c>
      <c r="S517" s="338">
        <v>6</v>
      </c>
      <c r="T517" s="340">
        <v>-0.16166281421489226</v>
      </c>
      <c r="U517" s="340">
        <v>-2.0898467529251485</v>
      </c>
      <c r="V517" s="340">
        <v>-0.13222606884243249</v>
      </c>
      <c r="W517" s="340">
        <v>-1.2962576036288869</v>
      </c>
      <c r="X517" s="340" t="s">
        <v>1414</v>
      </c>
      <c r="Y517" s="340" t="s">
        <v>1414</v>
      </c>
      <c r="Z517" s="340" t="s">
        <v>1414</v>
      </c>
      <c r="AA517" s="340" t="s">
        <v>1414</v>
      </c>
      <c r="AB517" s="340">
        <v>0.16023070771555753</v>
      </c>
      <c r="AC517" s="344">
        <v>-1.4112386277743836</v>
      </c>
      <c r="AD517" s="482">
        <v>0</v>
      </c>
      <c r="AE517" s="341" t="s">
        <v>2120</v>
      </c>
      <c r="AF517" s="341" t="s">
        <v>2106</v>
      </c>
      <c r="AG517" s="345" t="s">
        <v>1427</v>
      </c>
      <c r="AH517" s="345" t="s">
        <v>2107</v>
      </c>
      <c r="AI517" s="345">
        <v>5000</v>
      </c>
      <c r="AJ517" s="345">
        <v>1000</v>
      </c>
      <c r="AK517" s="345">
        <v>5000</v>
      </c>
      <c r="AL517" s="340">
        <v>5.0000000000000001E-3</v>
      </c>
      <c r="AM517" s="340">
        <v>0.2</v>
      </c>
      <c r="AN517" s="340" t="s">
        <v>34</v>
      </c>
      <c r="AO517" s="338" t="s">
        <v>1323</v>
      </c>
      <c r="AP517" s="341" t="s">
        <v>716</v>
      </c>
      <c r="AQ517" s="347" t="s">
        <v>687</v>
      </c>
      <c r="AR517" s="340">
        <v>3.3333333333333331E-3</v>
      </c>
      <c r="AS517" s="340">
        <v>3.3333333333333331E-3</v>
      </c>
      <c r="AT517" s="340"/>
      <c r="AW517" s="597"/>
      <c r="AX517" s="597"/>
      <c r="AY517" s="598"/>
      <c r="AZ517" s="598"/>
      <c r="BA517" s="598"/>
      <c r="BB517" s="599"/>
      <c r="BC517" s="598"/>
      <c r="BD517" s="598"/>
      <c r="BE517" s="598"/>
      <c r="BF517" s="598"/>
      <c r="BG517" s="599"/>
      <c r="BH517" s="599"/>
      <c r="BI517" s="600"/>
      <c r="BJ517" s="600"/>
      <c r="BK517" s="600"/>
      <c r="BL517" s="599"/>
      <c r="BM517" s="599"/>
      <c r="BN517" s="599"/>
      <c r="BO517" s="599"/>
      <c r="BP517" s="599"/>
      <c r="BQ517" s="599"/>
      <c r="BR517" s="599"/>
      <c r="BS517" s="599"/>
      <c r="BT517" s="602"/>
      <c r="BU517" s="603"/>
      <c r="BV517" s="601"/>
      <c r="BW517" s="604"/>
    </row>
    <row r="518" spans="2:75" ht="15.75" customHeight="1">
      <c r="B518" s="334" t="s">
        <v>580</v>
      </c>
      <c r="C518" s="335">
        <v>40938560000106</v>
      </c>
      <c r="D518" s="336" t="s">
        <v>14</v>
      </c>
      <c r="E518" s="336" t="s">
        <v>607</v>
      </c>
      <c r="F518" s="336"/>
      <c r="G518" s="337"/>
      <c r="H518" s="337" t="s">
        <v>34</v>
      </c>
      <c r="I518" s="337" t="s">
        <v>34</v>
      </c>
      <c r="J518" s="337" t="s">
        <v>611</v>
      </c>
      <c r="K518" s="338"/>
      <c r="L518" s="339"/>
      <c r="M518" s="339" t="s">
        <v>1411</v>
      </c>
      <c r="N518" s="338">
        <v>583472</v>
      </c>
      <c r="O518" s="338" t="s">
        <v>1320</v>
      </c>
      <c r="P518" s="342">
        <v>44295</v>
      </c>
      <c r="Q518" s="343">
        <v>37821580.960000001</v>
      </c>
      <c r="R518" s="343">
        <v>164319591.82630962</v>
      </c>
      <c r="S518" s="338">
        <v>6</v>
      </c>
      <c r="T518" s="340">
        <v>-0.14823903766416369</v>
      </c>
      <c r="U518" s="340">
        <v>-1.9163149733828091</v>
      </c>
      <c r="V518" s="340">
        <v>-0.12349386063934487</v>
      </c>
      <c r="W518" s="340">
        <v>-1.2106527650458734</v>
      </c>
      <c r="X518" s="340" t="s">
        <v>1414</v>
      </c>
      <c r="Y518" s="340" t="s">
        <v>1414</v>
      </c>
      <c r="Z518" s="340" t="s">
        <v>1414</v>
      </c>
      <c r="AA518" s="340" t="s">
        <v>1414</v>
      </c>
      <c r="AB518" s="340">
        <v>0.21444830333449946</v>
      </c>
      <c r="AC518" s="344">
        <v>-0.96063820602920202</v>
      </c>
      <c r="AD518" s="482">
        <v>0</v>
      </c>
      <c r="AE518" s="341" t="s">
        <v>2209</v>
      </c>
      <c r="AF518" s="341" t="s">
        <v>2106</v>
      </c>
      <c r="AG518" s="345" t="s">
        <v>1427</v>
      </c>
      <c r="AH518" s="345" t="s">
        <v>2107</v>
      </c>
      <c r="AI518" s="345">
        <v>0</v>
      </c>
      <c r="AJ518" s="345">
        <v>0</v>
      </c>
      <c r="AK518" s="345">
        <v>0</v>
      </c>
      <c r="AL518" s="340">
        <v>2E-3</v>
      </c>
      <c r="AM518" s="340" t="s">
        <v>34</v>
      </c>
      <c r="AN518" s="340" t="s">
        <v>34</v>
      </c>
      <c r="AO518" s="338" t="s">
        <v>1323</v>
      </c>
      <c r="AP518" s="341" t="s">
        <v>716</v>
      </c>
      <c r="AQ518" s="347" t="s">
        <v>687</v>
      </c>
      <c r="AR518" s="340" t="s">
        <v>34</v>
      </c>
      <c r="AS518" s="340" t="s">
        <v>34</v>
      </c>
      <c r="AT518" s="340"/>
      <c r="AW518" s="597"/>
      <c r="AX518" s="597"/>
      <c r="AY518" s="598"/>
      <c r="AZ518" s="598"/>
      <c r="BA518" s="598"/>
      <c r="BB518" s="599"/>
      <c r="BC518" s="598"/>
      <c r="BD518" s="598"/>
      <c r="BE518" s="598"/>
      <c r="BF518" s="598"/>
      <c r="BG518" s="599"/>
      <c r="BH518" s="599"/>
      <c r="BI518" s="600"/>
      <c r="BJ518" s="600"/>
      <c r="BK518" s="600"/>
      <c r="BL518" s="599"/>
      <c r="BM518" s="599"/>
      <c r="BN518" s="599"/>
      <c r="BO518" s="599"/>
      <c r="BP518" s="599"/>
      <c r="BQ518" s="599"/>
      <c r="BR518" s="599"/>
      <c r="BS518" s="599"/>
      <c r="BT518" s="602"/>
      <c r="BU518" s="603"/>
      <c r="BV518" s="601"/>
      <c r="BW518" s="604"/>
    </row>
    <row r="519" spans="2:75" ht="15.75" customHeight="1">
      <c r="B519" s="334" t="s">
        <v>178</v>
      </c>
      <c r="C519" s="335">
        <v>41088640000182</v>
      </c>
      <c r="D519" s="336" t="s">
        <v>14</v>
      </c>
      <c r="E519" s="336" t="s">
        <v>607</v>
      </c>
      <c r="F519" s="336"/>
      <c r="G519" s="337"/>
      <c r="H519" s="337" t="s">
        <v>34</v>
      </c>
      <c r="I519" s="337" t="s">
        <v>34</v>
      </c>
      <c r="J519" s="337" t="s">
        <v>611</v>
      </c>
      <c r="K519" s="338" t="s">
        <v>48</v>
      </c>
      <c r="L519" s="339"/>
      <c r="M519" s="339" t="s">
        <v>34</v>
      </c>
      <c r="N519" s="338">
        <v>583502</v>
      </c>
      <c r="O519" s="338" t="s">
        <v>1323</v>
      </c>
      <c r="P519" s="342">
        <v>44295</v>
      </c>
      <c r="Q519" s="343">
        <v>5502373.4199999999</v>
      </c>
      <c r="R519" s="343">
        <v>8284613.714563489</v>
      </c>
      <c r="S519" s="338">
        <v>6</v>
      </c>
      <c r="T519" s="340">
        <v>-0.15134708130699115</v>
      </c>
      <c r="U519" s="340">
        <v>-1.9564932601858498</v>
      </c>
      <c r="V519" s="340">
        <v>-0.12946191815299979</v>
      </c>
      <c r="W519" s="340">
        <v>-1.269159684284231</v>
      </c>
      <c r="X519" s="340" t="s">
        <v>1414</v>
      </c>
      <c r="Y519" s="340" t="s">
        <v>1414</v>
      </c>
      <c r="Z519" s="340" t="s">
        <v>1414</v>
      </c>
      <c r="AA519" s="340" t="s">
        <v>1414</v>
      </c>
      <c r="AB519" s="340">
        <v>0.21179660829813415</v>
      </c>
      <c r="AC519" s="344">
        <v>-1.0075610493023903</v>
      </c>
      <c r="AD519" s="482">
        <v>40938560000106</v>
      </c>
      <c r="AE519" s="341" t="s">
        <v>2209</v>
      </c>
      <c r="AF519" s="341" t="s">
        <v>2106</v>
      </c>
      <c r="AG519" s="345" t="s">
        <v>1427</v>
      </c>
      <c r="AH519" s="345" t="s">
        <v>2107</v>
      </c>
      <c r="AI519" s="345">
        <v>1000</v>
      </c>
      <c r="AJ519" s="345">
        <v>1000</v>
      </c>
      <c r="AK519" s="345">
        <v>1000</v>
      </c>
      <c r="AL519" s="340">
        <v>8.0000000000000002E-3</v>
      </c>
      <c r="AM519" s="340" t="s">
        <v>34</v>
      </c>
      <c r="AN519" s="340" t="s">
        <v>34</v>
      </c>
      <c r="AO519" s="338" t="s">
        <v>1323</v>
      </c>
      <c r="AP519" s="341" t="s">
        <v>716</v>
      </c>
      <c r="AQ519" s="347" t="s">
        <v>687</v>
      </c>
      <c r="AR519" s="340">
        <v>5.3333333333333332E-3</v>
      </c>
      <c r="AS519" s="340">
        <v>5.3333333333333332E-3</v>
      </c>
      <c r="AT519" s="340"/>
      <c r="AW519" s="597"/>
      <c r="AX519" s="597"/>
      <c r="AY519" s="598"/>
      <c r="AZ519" s="598"/>
      <c r="BA519" s="598"/>
      <c r="BB519" s="599"/>
      <c r="BC519" s="598"/>
      <c r="BD519" s="598"/>
      <c r="BE519" s="598"/>
      <c r="BF519" s="598"/>
      <c r="BG519" s="599"/>
      <c r="BH519" s="599"/>
      <c r="BI519" s="600"/>
      <c r="BJ519" s="600"/>
      <c r="BK519" s="600"/>
      <c r="BL519" s="599"/>
      <c r="BM519" s="599"/>
      <c r="BN519" s="599"/>
      <c r="BO519" s="599"/>
      <c r="BP519" s="599"/>
      <c r="BQ519" s="599"/>
      <c r="BR519" s="599"/>
      <c r="BS519" s="599"/>
      <c r="BT519" s="602"/>
      <c r="BU519" s="603"/>
      <c r="BV519" s="601"/>
      <c r="BW519" s="604"/>
    </row>
    <row r="520" spans="2:75" ht="15.75" customHeight="1">
      <c r="B520" s="334" t="s">
        <v>907</v>
      </c>
      <c r="C520" s="335">
        <v>37712284000159</v>
      </c>
      <c r="D520" s="336" t="s">
        <v>14</v>
      </c>
      <c r="E520" s="336" t="s">
        <v>607</v>
      </c>
      <c r="F520" s="336"/>
      <c r="G520" s="337"/>
      <c r="H520" s="337" t="s">
        <v>34</v>
      </c>
      <c r="I520" s="337" t="s">
        <v>34</v>
      </c>
      <c r="J520" s="337" t="s">
        <v>611</v>
      </c>
      <c r="K520" s="338"/>
      <c r="L520" s="339"/>
      <c r="M520" s="339" t="s">
        <v>34</v>
      </c>
      <c r="N520" s="338">
        <v>566179</v>
      </c>
      <c r="O520" s="338" t="s">
        <v>1320</v>
      </c>
      <c r="P520" s="342">
        <v>44186</v>
      </c>
      <c r="Q520" s="343">
        <v>7322803.7699999996</v>
      </c>
      <c r="R520" s="343">
        <v>13668892.597380962</v>
      </c>
      <c r="S520" s="338">
        <v>6</v>
      </c>
      <c r="T520" s="340">
        <v>-0.24728509436593604</v>
      </c>
      <c r="U520" s="340">
        <v>-3.1967026803114642</v>
      </c>
      <c r="V520" s="340">
        <v>-0.17555654648732022</v>
      </c>
      <c r="W520" s="340">
        <v>-1.7210411701961523</v>
      </c>
      <c r="X520" s="340" t="s">
        <v>1414</v>
      </c>
      <c r="Y520" s="340" t="s">
        <v>1414</v>
      </c>
      <c r="Z520" s="340" t="s">
        <v>1414</v>
      </c>
      <c r="AA520" s="340" t="s">
        <v>1414</v>
      </c>
      <c r="AB520" s="340">
        <v>0.21828745414411718</v>
      </c>
      <c r="AC520" s="344">
        <v>-1.2205034491152718</v>
      </c>
      <c r="AD520" s="482">
        <v>37927395000182</v>
      </c>
      <c r="AE520" s="341" t="s">
        <v>2209</v>
      </c>
      <c r="AF520" s="341" t="s">
        <v>2106</v>
      </c>
      <c r="AG520" s="345" t="s">
        <v>1427</v>
      </c>
      <c r="AH520" s="345" t="s">
        <v>2107</v>
      </c>
      <c r="AI520" s="345">
        <v>1000</v>
      </c>
      <c r="AJ520" s="345">
        <v>1000</v>
      </c>
      <c r="AK520" s="345">
        <v>1000</v>
      </c>
      <c r="AL520" s="340">
        <v>8.0000000000000002E-3</v>
      </c>
      <c r="AM520" s="340" t="s">
        <v>34</v>
      </c>
      <c r="AN520" s="340" t="s">
        <v>34</v>
      </c>
      <c r="AO520" s="338" t="s">
        <v>1323</v>
      </c>
      <c r="AP520" s="341" t="s">
        <v>716</v>
      </c>
      <c r="AQ520" s="347" t="s">
        <v>687</v>
      </c>
      <c r="AR520" s="340">
        <v>5.3333333333333332E-3</v>
      </c>
      <c r="AS520" s="340">
        <v>5.3333333333333332E-3</v>
      </c>
      <c r="AT520" s="340"/>
      <c r="AW520" s="597"/>
      <c r="AX520" s="597"/>
      <c r="AY520" s="598"/>
      <c r="AZ520" s="598"/>
      <c r="BA520" s="598"/>
      <c r="BB520" s="599"/>
      <c r="BC520" s="598"/>
      <c r="BD520" s="598"/>
      <c r="BE520" s="598"/>
      <c r="BF520" s="598"/>
      <c r="BG520" s="599"/>
      <c r="BH520" s="599"/>
      <c r="BI520" s="600"/>
      <c r="BJ520" s="600"/>
      <c r="BK520" s="600"/>
      <c r="BL520" s="599"/>
      <c r="BM520" s="599"/>
      <c r="BN520" s="599"/>
      <c r="BO520" s="599"/>
      <c r="BP520" s="599"/>
      <c r="BQ520" s="599"/>
      <c r="BR520" s="599"/>
      <c r="BS520" s="599"/>
      <c r="BT520" s="602"/>
      <c r="BU520" s="603"/>
      <c r="BV520" s="601"/>
      <c r="BW520" s="604"/>
    </row>
    <row r="521" spans="2:75" ht="15.75" customHeight="1">
      <c r="B521" s="334" t="s">
        <v>921</v>
      </c>
      <c r="C521" s="335">
        <v>44614202000107</v>
      </c>
      <c r="D521" s="336" t="s">
        <v>11</v>
      </c>
      <c r="E521" s="336" t="s">
        <v>661</v>
      </c>
      <c r="F521" s="336"/>
      <c r="G521" s="337"/>
      <c r="H521" s="337" t="s">
        <v>34</v>
      </c>
      <c r="I521" s="337" t="s">
        <v>34</v>
      </c>
      <c r="J521" s="337" t="s">
        <v>611</v>
      </c>
      <c r="K521" s="338" t="s">
        <v>48</v>
      </c>
      <c r="L521" s="339"/>
      <c r="M521" s="339" t="s">
        <v>1411</v>
      </c>
      <c r="N521" s="338">
        <v>644668</v>
      </c>
      <c r="O521" s="338" t="s">
        <v>1320</v>
      </c>
      <c r="P521" s="342">
        <v>44650</v>
      </c>
      <c r="Q521" s="343">
        <v>3784111.87</v>
      </c>
      <c r="R521" s="343" t="s">
        <v>1414</v>
      </c>
      <c r="S521" s="338">
        <v>6</v>
      </c>
      <c r="T521" s="340" t="s">
        <v>1414</v>
      </c>
      <c r="U521" s="340" t="s">
        <v>1414</v>
      </c>
      <c r="V521" s="340" t="s">
        <v>1414</v>
      </c>
      <c r="W521" s="340" t="s">
        <v>1414</v>
      </c>
      <c r="X521" s="340" t="s">
        <v>1414</v>
      </c>
      <c r="Y521" s="340" t="s">
        <v>1414</v>
      </c>
      <c r="Z521" s="340" t="s">
        <v>1414</v>
      </c>
      <c r="AA521" s="340" t="s">
        <v>1414</v>
      </c>
      <c r="AB521" s="340" t="s">
        <v>1414</v>
      </c>
      <c r="AC521" s="344" t="s">
        <v>1414</v>
      </c>
      <c r="AD521" s="482">
        <v>44585973000105</v>
      </c>
      <c r="AE521" s="341" t="s">
        <v>2141</v>
      </c>
      <c r="AF521" s="341" t="s">
        <v>2106</v>
      </c>
      <c r="AG521" s="345" t="s">
        <v>1427</v>
      </c>
      <c r="AH521" s="345" t="s">
        <v>2116</v>
      </c>
      <c r="AI521" s="345">
        <v>5000</v>
      </c>
      <c r="AJ521" s="345">
        <v>5000</v>
      </c>
      <c r="AK521" s="345">
        <v>5000</v>
      </c>
      <c r="AL521" s="340">
        <v>0.01</v>
      </c>
      <c r="AM521" s="340" t="s">
        <v>34</v>
      </c>
      <c r="AN521" s="340" t="s">
        <v>2124</v>
      </c>
      <c r="AO521" s="338" t="s">
        <v>1320</v>
      </c>
      <c r="AP521" s="341" t="s">
        <v>13</v>
      </c>
      <c r="AQ521" s="347" t="s">
        <v>679</v>
      </c>
      <c r="AR521" s="340" t="s">
        <v>34</v>
      </c>
      <c r="AS521" s="340" t="s">
        <v>34</v>
      </c>
      <c r="AT521" s="340"/>
      <c r="AW521" s="597"/>
      <c r="AX521" s="597"/>
      <c r="AY521" s="598"/>
      <c r="AZ521" s="598"/>
      <c r="BA521" s="598"/>
      <c r="BB521" s="599"/>
      <c r="BC521" s="598"/>
      <c r="BD521" s="598"/>
      <c r="BE521" s="598"/>
      <c r="BF521" s="598"/>
      <c r="BG521" s="599"/>
      <c r="BH521" s="599"/>
      <c r="BI521" s="600"/>
      <c r="BJ521" s="600"/>
      <c r="BK521" s="600"/>
      <c r="BL521" s="599"/>
      <c r="BM521" s="599"/>
      <c r="BN521" s="599"/>
      <c r="BO521" s="599"/>
      <c r="BP521" s="599"/>
      <c r="BQ521" s="599"/>
      <c r="BR521" s="599"/>
      <c r="BS521" s="599"/>
      <c r="BT521" s="602"/>
      <c r="BU521" s="603"/>
      <c r="BV521" s="601"/>
      <c r="BW521" s="604"/>
    </row>
    <row r="522" spans="2:75" ht="15.75" customHeight="1">
      <c r="B522" s="334" t="s">
        <v>208</v>
      </c>
      <c r="C522" s="335">
        <v>36668282000147</v>
      </c>
      <c r="D522" s="336" t="s">
        <v>14</v>
      </c>
      <c r="E522" s="336" t="s">
        <v>614</v>
      </c>
      <c r="F522" s="336"/>
      <c r="G522" s="337"/>
      <c r="H522" s="337" t="s">
        <v>1337</v>
      </c>
      <c r="I522" s="337" t="s">
        <v>34</v>
      </c>
      <c r="J522" s="337" t="s">
        <v>608</v>
      </c>
      <c r="K522" s="338" t="s">
        <v>48</v>
      </c>
      <c r="L522" s="339"/>
      <c r="M522" s="339" t="s">
        <v>34</v>
      </c>
      <c r="N522" s="338">
        <v>539538</v>
      </c>
      <c r="O522" s="338" t="s">
        <v>1320</v>
      </c>
      <c r="P522" s="342">
        <v>43985</v>
      </c>
      <c r="Q522" s="343">
        <v>24930185.079999998</v>
      </c>
      <c r="R522" s="343">
        <v>26561857.679007925</v>
      </c>
      <c r="S522" s="338">
        <v>6</v>
      </c>
      <c r="T522" s="340">
        <v>-5.452065542348028E-2</v>
      </c>
      <c r="U522" s="340">
        <v>-0.70479915407544036</v>
      </c>
      <c r="V522" s="340">
        <v>-0.21770602833247588</v>
      </c>
      <c r="W522" s="340">
        <v>-2.1342470289887068</v>
      </c>
      <c r="X522" s="340">
        <v>-0.22538333218806761</v>
      </c>
      <c r="Y522" s="340">
        <v>-1.70912275124218</v>
      </c>
      <c r="Z522" s="340" t="s">
        <v>1414</v>
      </c>
      <c r="AA522" s="340" t="s">
        <v>1414</v>
      </c>
      <c r="AB522" s="340">
        <v>0.35359869672621097</v>
      </c>
      <c r="AC522" s="344">
        <v>-0.79227699980669364</v>
      </c>
      <c r="AD522" s="482">
        <v>0</v>
      </c>
      <c r="AE522" s="341" t="s">
        <v>2253</v>
      </c>
      <c r="AF522" s="341" t="s">
        <v>741</v>
      </c>
      <c r="AG522" s="345" t="s">
        <v>741</v>
      </c>
      <c r="AH522" s="345" t="s">
        <v>2110</v>
      </c>
      <c r="AI522" s="345">
        <v>1000</v>
      </c>
      <c r="AJ522" s="345">
        <v>100</v>
      </c>
      <c r="AK522" s="345">
        <v>1000</v>
      </c>
      <c r="AL522" s="340">
        <v>2.5000000000000001E-2</v>
      </c>
      <c r="AM522" s="340">
        <v>0.2</v>
      </c>
      <c r="AN522" s="340" t="s">
        <v>64</v>
      </c>
      <c r="AO522" s="338" t="s">
        <v>1323</v>
      </c>
      <c r="AP522" s="341" t="s">
        <v>13</v>
      </c>
      <c r="AQ522" s="347" t="s">
        <v>668</v>
      </c>
      <c r="AR522" s="340">
        <v>8.3333333333333332E-3</v>
      </c>
      <c r="AS522" s="340">
        <v>8.3333333333333332E-3</v>
      </c>
      <c r="AT522" s="340"/>
      <c r="AW522" s="597"/>
      <c r="AX522" s="597"/>
      <c r="AY522" s="598"/>
      <c r="AZ522" s="598"/>
      <c r="BA522" s="598"/>
      <c r="BB522" s="599"/>
      <c r="BC522" s="598"/>
      <c r="BD522" s="598"/>
      <c r="BE522" s="598"/>
      <c r="BF522" s="598"/>
      <c r="BG522" s="599"/>
      <c r="BH522" s="599"/>
      <c r="BI522" s="600"/>
      <c r="BJ522" s="600"/>
      <c r="BK522" s="600"/>
      <c r="BL522" s="210"/>
      <c r="BM522" s="599"/>
      <c r="BN522" s="599"/>
      <c r="BO522" s="599"/>
      <c r="BP522" s="599"/>
      <c r="BQ522" s="599"/>
      <c r="BR522" s="599"/>
      <c r="BS522" s="599"/>
      <c r="BT522" s="602"/>
      <c r="BU522" s="603"/>
      <c r="BV522" s="601"/>
      <c r="BW522" s="604"/>
    </row>
    <row r="523" spans="2:75" ht="15.75" customHeight="1">
      <c r="B523" s="334" t="s">
        <v>581</v>
      </c>
      <c r="C523" s="335">
        <v>36947848000170</v>
      </c>
      <c r="D523" s="336" t="s">
        <v>14</v>
      </c>
      <c r="E523" s="336" t="s">
        <v>607</v>
      </c>
      <c r="F523" s="336"/>
      <c r="G523" s="337"/>
      <c r="H523" s="337" t="s">
        <v>34</v>
      </c>
      <c r="I523" s="337" t="s">
        <v>34</v>
      </c>
      <c r="J523" s="337" t="s">
        <v>611</v>
      </c>
      <c r="K523" s="338"/>
      <c r="L523" s="339"/>
      <c r="M523" s="339" t="s">
        <v>1411</v>
      </c>
      <c r="N523" s="338">
        <v>552291</v>
      </c>
      <c r="O523" s="338" t="s">
        <v>1320</v>
      </c>
      <c r="P523" s="342">
        <v>44075</v>
      </c>
      <c r="Q523" s="343">
        <v>1807896.12</v>
      </c>
      <c r="R523" s="343">
        <v>2063240.4530158739</v>
      </c>
      <c r="S523" s="338">
        <v>6</v>
      </c>
      <c r="T523" s="340">
        <v>-0.27328712212156669</v>
      </c>
      <c r="U523" s="340">
        <v>-3.53283596821985</v>
      </c>
      <c r="V523" s="340">
        <v>-0.19365983795442421</v>
      </c>
      <c r="W523" s="340">
        <v>-1.8985139591883702</v>
      </c>
      <c r="X523" s="340" t="s">
        <v>1414</v>
      </c>
      <c r="Y523" s="340" t="s">
        <v>1414</v>
      </c>
      <c r="Z523" s="340" t="s">
        <v>1414</v>
      </c>
      <c r="AA523" s="340" t="s">
        <v>1414</v>
      </c>
      <c r="AB523" s="340">
        <v>0.19492951887379789</v>
      </c>
      <c r="AC523" s="344">
        <v>-1.50501245471908</v>
      </c>
      <c r="AD523" s="482">
        <v>36262399000126</v>
      </c>
      <c r="AE523" s="341" t="s">
        <v>2261</v>
      </c>
      <c r="AF523" s="341" t="s">
        <v>2109</v>
      </c>
      <c r="AG523" s="345" t="s">
        <v>59</v>
      </c>
      <c r="AH523" s="345" t="s">
        <v>2107</v>
      </c>
      <c r="AI523" s="345">
        <v>10000</v>
      </c>
      <c r="AJ523" s="345">
        <v>5000</v>
      </c>
      <c r="AK523" s="345">
        <v>10000</v>
      </c>
      <c r="AL523" s="340">
        <v>1.1000000000000001E-2</v>
      </c>
      <c r="AM523" s="340" t="s">
        <v>34</v>
      </c>
      <c r="AN523" s="340" t="s">
        <v>64</v>
      </c>
      <c r="AO523" s="338" t="s">
        <v>1323</v>
      </c>
      <c r="AP523" s="341" t="s">
        <v>13</v>
      </c>
      <c r="AQ523" s="347" t="s">
        <v>679</v>
      </c>
      <c r="AR523" s="340">
        <v>2.9333333333333329E-3</v>
      </c>
      <c r="AS523" s="340">
        <v>2.9333333333333329E-3</v>
      </c>
      <c r="AT523" s="340"/>
      <c r="AW523" s="597"/>
      <c r="AX523" s="597"/>
      <c r="AY523" s="598"/>
      <c r="AZ523" s="598"/>
      <c r="BA523" s="598"/>
      <c r="BB523" s="599"/>
      <c r="BC523" s="598"/>
      <c r="BD523" s="598"/>
      <c r="BE523" s="598"/>
      <c r="BF523" s="598"/>
      <c r="BG523" s="599"/>
      <c r="BH523" s="599"/>
      <c r="BI523" s="600"/>
      <c r="BJ523" s="600"/>
      <c r="BK523" s="600"/>
      <c r="BL523" s="210"/>
      <c r="BM523" s="599"/>
      <c r="BN523" s="599"/>
      <c r="BO523" s="599"/>
      <c r="BP523" s="599"/>
      <c r="BQ523" s="599"/>
      <c r="BR523" s="599"/>
      <c r="BS523" s="599"/>
      <c r="BT523" s="602"/>
      <c r="BU523" s="603"/>
      <c r="BV523" s="601"/>
      <c r="BW523" s="604"/>
    </row>
    <row r="524" spans="2:75" ht="15.75" customHeight="1">
      <c r="B524" s="334" t="s">
        <v>1005</v>
      </c>
      <c r="C524" s="335">
        <v>41483966000104</v>
      </c>
      <c r="D524" s="336" t="s">
        <v>14</v>
      </c>
      <c r="E524" s="336" t="s">
        <v>607</v>
      </c>
      <c r="F524" s="336"/>
      <c r="G524" s="337" t="s">
        <v>866</v>
      </c>
      <c r="H524" s="337" t="s">
        <v>34</v>
      </c>
      <c r="I524" s="337" t="s">
        <v>34</v>
      </c>
      <c r="J524" s="337" t="s">
        <v>690</v>
      </c>
      <c r="K524" s="338"/>
      <c r="L524" s="339"/>
      <c r="M524" s="339" t="s">
        <v>1411</v>
      </c>
      <c r="N524" s="338">
        <v>604801</v>
      </c>
      <c r="O524" s="338" t="s">
        <v>1320</v>
      </c>
      <c r="P524" s="342">
        <v>44343</v>
      </c>
      <c r="Q524" s="343">
        <v>11681651.17</v>
      </c>
      <c r="R524" s="343">
        <v>22185001.68511904</v>
      </c>
      <c r="S524" s="338">
        <v>6</v>
      </c>
      <c r="T524" s="340">
        <v>-0.23002359254764659</v>
      </c>
      <c r="U524" s="340">
        <v>-2.9735598771828977</v>
      </c>
      <c r="V524" s="340">
        <v>-0.1994612252827731</v>
      </c>
      <c r="W524" s="340">
        <v>-1.9553869533097477</v>
      </c>
      <c r="X524" s="340" t="s">
        <v>1414</v>
      </c>
      <c r="Y524" s="340" t="s">
        <v>1414</v>
      </c>
      <c r="Z524" s="340" t="s">
        <v>1414</v>
      </c>
      <c r="AA524" s="340" t="s">
        <v>1414</v>
      </c>
      <c r="AB524" s="340">
        <v>0.33448311715696388</v>
      </c>
      <c r="AC524" s="344">
        <v>-0.78841004505260481</v>
      </c>
      <c r="AD524" s="482">
        <v>29152373000160</v>
      </c>
      <c r="AE524" s="341" t="s">
        <v>59</v>
      </c>
      <c r="AF524" s="341" t="s">
        <v>2109</v>
      </c>
      <c r="AG524" s="345" t="s">
        <v>59</v>
      </c>
      <c r="AH524" s="345" t="s">
        <v>2107</v>
      </c>
      <c r="AI524" s="345">
        <v>100</v>
      </c>
      <c r="AJ524" s="345" t="s">
        <v>1422</v>
      </c>
      <c r="AK524" s="345" t="s">
        <v>1422</v>
      </c>
      <c r="AL524" s="340">
        <v>8.0000000000000002E-3</v>
      </c>
      <c r="AM524" s="340" t="s">
        <v>34</v>
      </c>
      <c r="AN524" s="340" t="s">
        <v>666</v>
      </c>
      <c r="AO524" s="338" t="s">
        <v>1323</v>
      </c>
      <c r="AP524" s="341" t="s">
        <v>716</v>
      </c>
      <c r="AQ524" s="347" t="s">
        <v>687</v>
      </c>
      <c r="AR524" s="340" t="s">
        <v>34</v>
      </c>
      <c r="AS524" s="340" t="s">
        <v>34</v>
      </c>
      <c r="AT524" s="340"/>
      <c r="AW524" s="597"/>
      <c r="AX524" s="597"/>
      <c r="AY524" s="598"/>
      <c r="AZ524" s="598"/>
      <c r="BA524" s="598"/>
      <c r="BB524" s="599"/>
      <c r="BC524" s="598"/>
      <c r="BD524" s="598"/>
      <c r="BE524" s="598"/>
      <c r="BF524" s="598"/>
      <c r="BG524" s="599"/>
      <c r="BH524" s="599"/>
      <c r="BI524" s="600"/>
      <c r="BJ524" s="600"/>
      <c r="BK524" s="600"/>
      <c r="BL524" s="210"/>
      <c r="BM524" s="599"/>
      <c r="BN524" s="599"/>
      <c r="BO524" s="599"/>
      <c r="BP524" s="599"/>
      <c r="BQ524" s="599"/>
      <c r="BR524" s="599"/>
      <c r="BS524" s="599"/>
      <c r="BT524" s="602"/>
      <c r="BU524" s="603"/>
      <c r="BV524" s="601"/>
      <c r="BW524" s="604"/>
    </row>
    <row r="525" spans="2:75" ht="15.75" customHeight="1">
      <c r="B525" s="334" t="s">
        <v>277</v>
      </c>
      <c r="C525" s="335">
        <v>38173750000138</v>
      </c>
      <c r="D525" s="336" t="s">
        <v>14</v>
      </c>
      <c r="E525" s="336" t="s">
        <v>607</v>
      </c>
      <c r="F525" s="336"/>
      <c r="G525" s="337"/>
      <c r="H525" s="337" t="s">
        <v>34</v>
      </c>
      <c r="I525" s="337" t="s">
        <v>34</v>
      </c>
      <c r="J525" s="337" t="s">
        <v>608</v>
      </c>
      <c r="K525" s="338" t="s">
        <v>48</v>
      </c>
      <c r="L525" s="339"/>
      <c r="M525" s="339" t="s">
        <v>1411</v>
      </c>
      <c r="N525" s="338">
        <v>553786</v>
      </c>
      <c r="O525" s="338" t="s">
        <v>1323</v>
      </c>
      <c r="P525" s="342">
        <v>44096</v>
      </c>
      <c r="Q525" s="343">
        <v>11658432.359999999</v>
      </c>
      <c r="R525" s="343">
        <v>11833481.103492068</v>
      </c>
      <c r="S525" s="338">
        <v>6</v>
      </c>
      <c r="T525" s="340">
        <v>1.5944576521285114E-2</v>
      </c>
      <c r="U525" s="340">
        <v>0.20611865277491057</v>
      </c>
      <c r="V525" s="340">
        <v>-0.11569906285288223</v>
      </c>
      <c r="W525" s="340">
        <v>-1.1342376829980789</v>
      </c>
      <c r="X525" s="340" t="s">
        <v>1414</v>
      </c>
      <c r="Y525" s="340" t="s">
        <v>1414</v>
      </c>
      <c r="Z525" s="340" t="s">
        <v>1414</v>
      </c>
      <c r="AA525" s="340" t="s">
        <v>1414</v>
      </c>
      <c r="AB525" s="340">
        <v>0.19081123073651518</v>
      </c>
      <c r="AC525" s="344">
        <v>-1.0576977230607734</v>
      </c>
      <c r="AD525" s="482">
        <v>0</v>
      </c>
      <c r="AE525" s="341" t="s">
        <v>2205</v>
      </c>
      <c r="AF525" s="341" t="s">
        <v>2106</v>
      </c>
      <c r="AG525" s="345" t="s">
        <v>1427</v>
      </c>
      <c r="AH525" s="345" t="s">
        <v>2128</v>
      </c>
      <c r="AI525" s="345">
        <v>0</v>
      </c>
      <c r="AJ525" s="345">
        <v>0</v>
      </c>
      <c r="AK525" s="345">
        <v>0</v>
      </c>
      <c r="AL525" s="340">
        <v>6.0000000000000001E-3</v>
      </c>
      <c r="AM525" s="340" t="s">
        <v>34</v>
      </c>
      <c r="AN525" s="340" t="s">
        <v>34</v>
      </c>
      <c r="AO525" s="338" t="s">
        <v>1323</v>
      </c>
      <c r="AP525" s="341" t="s">
        <v>716</v>
      </c>
      <c r="AQ525" s="347" t="s">
        <v>659</v>
      </c>
      <c r="AR525" s="340">
        <v>2E-3</v>
      </c>
      <c r="AS525" s="340">
        <v>2E-3</v>
      </c>
      <c r="AT525" s="340"/>
      <c r="AW525" s="597"/>
      <c r="AX525" s="597"/>
      <c r="AY525" s="598"/>
      <c r="AZ525" s="598"/>
      <c r="BA525" s="598"/>
      <c r="BB525" s="599"/>
      <c r="BC525" s="598"/>
      <c r="BD525" s="598"/>
      <c r="BE525" s="598"/>
      <c r="BF525" s="598"/>
      <c r="BG525" s="599"/>
      <c r="BH525" s="599"/>
      <c r="BI525" s="600"/>
      <c r="BJ525" s="600"/>
      <c r="BK525" s="600"/>
      <c r="BL525" s="599"/>
      <c r="BM525" s="599"/>
      <c r="BN525" s="599"/>
      <c r="BO525" s="599"/>
      <c r="BP525" s="599"/>
      <c r="BQ525" s="599"/>
      <c r="BR525" s="599"/>
      <c r="BS525" s="599"/>
      <c r="BT525" s="602"/>
      <c r="BU525" s="603"/>
      <c r="BV525" s="601"/>
      <c r="BW525" s="604"/>
    </row>
    <row r="526" spans="2:75" ht="15.75" customHeight="1">
      <c r="B526" s="334" t="s">
        <v>1654</v>
      </c>
      <c r="C526" s="335">
        <v>26135690000180</v>
      </c>
      <c r="D526" s="336" t="s">
        <v>11</v>
      </c>
      <c r="E526" s="336" t="s">
        <v>661</v>
      </c>
      <c r="F526" s="336"/>
      <c r="G526" s="337"/>
      <c r="H526" s="337" t="s">
        <v>34</v>
      </c>
      <c r="I526" s="337" t="s">
        <v>34</v>
      </c>
      <c r="J526" s="337" t="s">
        <v>611</v>
      </c>
      <c r="K526" s="338" t="s">
        <v>49</v>
      </c>
      <c r="L526" s="339"/>
      <c r="M526" s="339"/>
      <c r="N526" s="338">
        <v>434930</v>
      </c>
      <c r="O526" s="338" t="s">
        <v>1320</v>
      </c>
      <c r="P526" s="342">
        <v>42781</v>
      </c>
      <c r="Q526" s="343">
        <v>57432857.240000002</v>
      </c>
      <c r="R526" s="343">
        <v>113320647.67563488</v>
      </c>
      <c r="S526" s="338">
        <v>6</v>
      </c>
      <c r="T526" s="340">
        <v>-5.7098833747932343E-2</v>
      </c>
      <c r="U526" s="340">
        <v>-0.6422427442082449</v>
      </c>
      <c r="V526" s="340">
        <v>-4.3820162303345733E-2</v>
      </c>
      <c r="W526" s="340">
        <v>-0.40216867219209596</v>
      </c>
      <c r="X526" s="340">
        <v>4.21168021699041E-2</v>
      </c>
      <c r="Y526" s="340">
        <v>0.29615652723270025</v>
      </c>
      <c r="Z526" s="340">
        <v>8.0918435766242469E-2</v>
      </c>
      <c r="AA526" s="340">
        <v>0.44218394585100873</v>
      </c>
      <c r="AB526" s="340">
        <v>5.6519491566127456E-2</v>
      </c>
      <c r="AC526" s="344">
        <v>-2.5947483444206032</v>
      </c>
      <c r="AD526" s="482">
        <v>23720107000100</v>
      </c>
      <c r="AE526" s="341" t="s">
        <v>2315</v>
      </c>
      <c r="AF526" s="341" t="s">
        <v>2315</v>
      </c>
      <c r="AG526" s="345" t="s">
        <v>1431</v>
      </c>
      <c r="AH526" s="345" t="s">
        <v>2107</v>
      </c>
      <c r="AI526" s="345">
        <v>5000</v>
      </c>
      <c r="AJ526" s="345">
        <v>1000</v>
      </c>
      <c r="AK526" s="345">
        <v>1000</v>
      </c>
      <c r="AL526" s="340">
        <v>9.300000000000001E-3</v>
      </c>
      <c r="AM526" s="340" t="s">
        <v>34</v>
      </c>
      <c r="AN526" s="340" t="s">
        <v>64</v>
      </c>
      <c r="AO526" s="338" t="s">
        <v>1323</v>
      </c>
      <c r="AP526" s="341" t="s">
        <v>13</v>
      </c>
      <c r="AQ526" s="347" t="s">
        <v>679</v>
      </c>
      <c r="AR526" s="340" t="s">
        <v>34</v>
      </c>
      <c r="AS526" s="340" t="s">
        <v>34</v>
      </c>
      <c r="AT526" s="340"/>
      <c r="AW526" s="597"/>
      <c r="AX526" s="597"/>
      <c r="AY526" s="598"/>
      <c r="AZ526" s="598"/>
      <c r="BA526" s="598"/>
      <c r="BB526" s="599"/>
      <c r="BC526" s="598"/>
      <c r="BD526" s="598"/>
      <c r="BE526" s="598"/>
      <c r="BF526" s="598"/>
      <c r="BG526" s="599"/>
      <c r="BH526" s="599"/>
      <c r="BI526" s="600"/>
      <c r="BJ526" s="600"/>
      <c r="BK526" s="600"/>
      <c r="BL526" s="599"/>
      <c r="BM526" s="599"/>
      <c r="BN526" s="599"/>
      <c r="BO526" s="599"/>
      <c r="BP526" s="599"/>
      <c r="BQ526" s="599"/>
      <c r="BR526" s="599"/>
      <c r="BS526" s="599"/>
      <c r="BT526" s="602"/>
      <c r="BU526" s="603"/>
      <c r="BV526" s="601"/>
      <c r="BW526" s="604"/>
    </row>
    <row r="527" spans="2:75" ht="15.75" customHeight="1">
      <c r="B527" s="334" t="s">
        <v>1105</v>
      </c>
      <c r="C527" s="335">
        <v>24597757000172</v>
      </c>
      <c r="D527" s="336" t="s">
        <v>14</v>
      </c>
      <c r="E527" s="336" t="s">
        <v>607</v>
      </c>
      <c r="F527" s="336"/>
      <c r="G527" s="337"/>
      <c r="H527" s="337" t="s">
        <v>34</v>
      </c>
      <c r="I527" s="337" t="s">
        <v>34</v>
      </c>
      <c r="J527" s="337" t="s">
        <v>611</v>
      </c>
      <c r="K527" s="338"/>
      <c r="L527" s="339"/>
      <c r="M527" s="339" t="s">
        <v>34</v>
      </c>
      <c r="N527" s="338">
        <v>480193</v>
      </c>
      <c r="O527" s="338" t="s">
        <v>1320</v>
      </c>
      <c r="P527" s="342">
        <v>43418</v>
      </c>
      <c r="Q527" s="343">
        <v>14125958.82</v>
      </c>
      <c r="R527" s="343">
        <v>17898130.194246024</v>
      </c>
      <c r="S527" s="338">
        <v>6</v>
      </c>
      <c r="T527" s="340">
        <v>-0.14670287157513229</v>
      </c>
      <c r="U527" s="340">
        <v>-1.8964566545189014</v>
      </c>
      <c r="V527" s="340">
        <v>-8.1208585669184208E-2</v>
      </c>
      <c r="W527" s="340">
        <v>-0.79611567957200524</v>
      </c>
      <c r="X527" s="340">
        <v>4.0358636462695108E-2</v>
      </c>
      <c r="Y527" s="340">
        <v>0.30604687186870999</v>
      </c>
      <c r="Z527" s="340">
        <v>0.27367630339893001</v>
      </c>
      <c r="AA527" s="340">
        <v>1.555664831164784</v>
      </c>
      <c r="AB527" s="340">
        <v>0.15802396107636532</v>
      </c>
      <c r="AC527" s="344">
        <v>-1.0719476915218857</v>
      </c>
      <c r="AD527" s="482">
        <v>0</v>
      </c>
      <c r="AE527" s="341" t="s">
        <v>2344</v>
      </c>
      <c r="AF527" s="341" t="s">
        <v>2106</v>
      </c>
      <c r="AG527" s="345" t="s">
        <v>1427</v>
      </c>
      <c r="AH527" s="345" t="s">
        <v>2107</v>
      </c>
      <c r="AI527" s="345">
        <v>5000</v>
      </c>
      <c r="AJ527" s="345">
        <v>200</v>
      </c>
      <c r="AK527" s="345">
        <v>200</v>
      </c>
      <c r="AL527" s="340">
        <v>1.7500000000000002E-2</v>
      </c>
      <c r="AM527" s="340" t="s">
        <v>34</v>
      </c>
      <c r="AN527" s="340" t="s">
        <v>2124</v>
      </c>
      <c r="AO527" s="338" t="s">
        <v>1323</v>
      </c>
      <c r="AP527" s="341" t="s">
        <v>13</v>
      </c>
      <c r="AQ527" s="347" t="s">
        <v>679</v>
      </c>
      <c r="AR527" s="340">
        <v>5.8333333333333336E-3</v>
      </c>
      <c r="AS527" s="340">
        <v>5.8333333333333336E-3</v>
      </c>
      <c r="AT527" s="340"/>
      <c r="AW527" s="597"/>
      <c r="AX527" s="597"/>
      <c r="AY527" s="598"/>
      <c r="AZ527" s="598"/>
      <c r="BA527" s="598"/>
      <c r="BB527" s="599"/>
      <c r="BC527" s="598"/>
      <c r="BD527" s="598"/>
      <c r="BE527" s="598"/>
      <c r="BF527" s="598"/>
      <c r="BG527" s="599"/>
      <c r="BH527" s="599"/>
      <c r="BI527" s="600"/>
      <c r="BJ527" s="600"/>
      <c r="BK527" s="600"/>
      <c r="BL527" s="599"/>
      <c r="BM527" s="599"/>
      <c r="BN527" s="599"/>
      <c r="BO527" s="599"/>
      <c r="BP527" s="599"/>
      <c r="BQ527" s="599"/>
      <c r="BR527" s="599"/>
      <c r="BS527" s="599"/>
      <c r="BT527" s="602"/>
      <c r="BU527" s="603"/>
      <c r="BV527" s="601"/>
      <c r="BW527" s="604"/>
    </row>
    <row r="528" spans="2:75" ht="15.75" customHeight="1">
      <c r="B528" s="334" t="s">
        <v>1106</v>
      </c>
      <c r="C528" s="335">
        <v>27181765000121</v>
      </c>
      <c r="D528" s="336" t="s">
        <v>14</v>
      </c>
      <c r="E528" s="336" t="s">
        <v>607</v>
      </c>
      <c r="F528" s="336"/>
      <c r="G528" s="337"/>
      <c r="H528" s="337" t="s">
        <v>34</v>
      </c>
      <c r="I528" s="337" t="s">
        <v>34</v>
      </c>
      <c r="J528" s="337" t="s">
        <v>611</v>
      </c>
      <c r="K528" s="338"/>
      <c r="L528" s="339"/>
      <c r="M528" s="339" t="s">
        <v>34</v>
      </c>
      <c r="N528" s="338">
        <v>480681</v>
      </c>
      <c r="O528" s="338" t="s">
        <v>1320</v>
      </c>
      <c r="P528" s="342">
        <v>43418</v>
      </c>
      <c r="Q528" s="343">
        <v>18945978.920000002</v>
      </c>
      <c r="R528" s="343">
        <v>37146142.912698433</v>
      </c>
      <c r="S528" s="338">
        <v>6</v>
      </c>
      <c r="T528" s="340">
        <v>-0.37335959226573567</v>
      </c>
      <c r="U528" s="340">
        <v>-4.8264923220551461</v>
      </c>
      <c r="V528" s="340">
        <v>-0.35526113777207957</v>
      </c>
      <c r="W528" s="340">
        <v>-3.4827470493709942</v>
      </c>
      <c r="X528" s="340">
        <v>-0.14930478813745729</v>
      </c>
      <c r="Y528" s="340">
        <v>-1.1322053312362543</v>
      </c>
      <c r="Z528" s="340">
        <v>0.3014931812203272</v>
      </c>
      <c r="AA528" s="340">
        <v>1.7137849826068927</v>
      </c>
      <c r="AB528" s="340">
        <v>0.27868307568475692</v>
      </c>
      <c r="AC528" s="344">
        <v>-1.783401538923979</v>
      </c>
      <c r="AD528" s="482">
        <v>0</v>
      </c>
      <c r="AE528" s="341" t="s">
        <v>2344</v>
      </c>
      <c r="AF528" s="341" t="s">
        <v>2106</v>
      </c>
      <c r="AG528" s="345" t="s">
        <v>1427</v>
      </c>
      <c r="AH528" s="345" t="s">
        <v>2107</v>
      </c>
      <c r="AI528" s="345">
        <v>5000</v>
      </c>
      <c r="AJ528" s="345">
        <v>200</v>
      </c>
      <c r="AK528" s="345">
        <v>200</v>
      </c>
      <c r="AL528" s="340">
        <v>1.7500000000000002E-2</v>
      </c>
      <c r="AM528" s="340" t="s">
        <v>34</v>
      </c>
      <c r="AN528" s="340" t="s">
        <v>2124</v>
      </c>
      <c r="AO528" s="338" t="s">
        <v>1323</v>
      </c>
      <c r="AP528" s="341" t="s">
        <v>716</v>
      </c>
      <c r="AQ528" s="347" t="s">
        <v>687</v>
      </c>
      <c r="AR528" s="340">
        <v>5.8333333333333336E-3</v>
      </c>
      <c r="AS528" s="340">
        <v>5.8333333333333336E-3</v>
      </c>
      <c r="AT528" s="340"/>
      <c r="AW528" s="597"/>
      <c r="AX528" s="597"/>
      <c r="AY528" s="598"/>
      <c r="AZ528" s="598"/>
      <c r="BA528" s="598"/>
      <c r="BB528" s="599"/>
      <c r="BC528" s="598"/>
      <c r="BD528" s="598"/>
      <c r="BE528" s="598"/>
      <c r="BF528" s="598"/>
      <c r="BG528" s="599"/>
      <c r="BH528" s="599"/>
      <c r="BI528" s="600"/>
      <c r="BJ528" s="600"/>
      <c r="BK528" s="600"/>
      <c r="BL528" s="599"/>
      <c r="BM528" s="599"/>
      <c r="BN528" s="599"/>
      <c r="BO528" s="599"/>
      <c r="BP528" s="599"/>
      <c r="BQ528" s="599"/>
      <c r="BR528" s="599"/>
      <c r="BS528" s="599"/>
      <c r="BT528" s="602"/>
      <c r="BU528" s="603"/>
      <c r="BV528" s="601"/>
      <c r="BW528" s="604"/>
    </row>
    <row r="529" spans="2:75" ht="15.75" customHeight="1">
      <c r="B529" s="334" t="s">
        <v>338</v>
      </c>
      <c r="C529" s="335">
        <v>39991941000170</v>
      </c>
      <c r="D529" s="336" t="s">
        <v>14</v>
      </c>
      <c r="E529" s="336" t="s">
        <v>607</v>
      </c>
      <c r="F529" s="336"/>
      <c r="G529" s="337"/>
      <c r="H529" s="337" t="s">
        <v>34</v>
      </c>
      <c r="I529" s="337" t="s">
        <v>34</v>
      </c>
      <c r="J529" s="337" t="s">
        <v>611</v>
      </c>
      <c r="K529" s="338" t="s">
        <v>49</v>
      </c>
      <c r="L529" s="339"/>
      <c r="M529" s="339" t="s">
        <v>34</v>
      </c>
      <c r="N529" s="338">
        <v>585424</v>
      </c>
      <c r="O529" s="338" t="s">
        <v>1320</v>
      </c>
      <c r="P529" s="342">
        <v>44301</v>
      </c>
      <c r="Q529" s="343">
        <v>7937446.6500000004</v>
      </c>
      <c r="R529" s="343">
        <v>16872718.223293658</v>
      </c>
      <c r="S529" s="338">
        <v>6</v>
      </c>
      <c r="T529" s="340">
        <v>-0.28503684251822259</v>
      </c>
      <c r="U529" s="340">
        <v>-3.6847268971139218</v>
      </c>
      <c r="V529" s="340">
        <v>-0.23866902442223004</v>
      </c>
      <c r="W529" s="340">
        <v>-2.3397544853781707</v>
      </c>
      <c r="X529" s="340" t="s">
        <v>1414</v>
      </c>
      <c r="Y529" s="340" t="s">
        <v>1414</v>
      </c>
      <c r="Z529" s="340" t="s">
        <v>1414</v>
      </c>
      <c r="AA529" s="340" t="s">
        <v>1414</v>
      </c>
      <c r="AB529" s="340">
        <v>0.23105005224162328</v>
      </c>
      <c r="AC529" s="344">
        <v>-1.4848515643046354</v>
      </c>
      <c r="AD529" s="482">
        <v>39973671000174</v>
      </c>
      <c r="AE529" s="341" t="s">
        <v>2141</v>
      </c>
      <c r="AF529" s="341" t="s">
        <v>2106</v>
      </c>
      <c r="AG529" s="345" t="s">
        <v>1427</v>
      </c>
      <c r="AH529" s="345" t="s">
        <v>2107</v>
      </c>
      <c r="AI529" s="345">
        <v>5000</v>
      </c>
      <c r="AJ529" s="345">
        <v>5000</v>
      </c>
      <c r="AK529" s="345">
        <v>5000</v>
      </c>
      <c r="AL529" s="340">
        <v>0.01</v>
      </c>
      <c r="AM529" s="340" t="s">
        <v>34</v>
      </c>
      <c r="AN529" s="340" t="s">
        <v>34</v>
      </c>
      <c r="AO529" s="338" t="s">
        <v>1323</v>
      </c>
      <c r="AP529" s="341" t="s">
        <v>13</v>
      </c>
      <c r="AQ529" s="347" t="s">
        <v>679</v>
      </c>
      <c r="AR529" s="340">
        <v>6.6669999999999993E-3</v>
      </c>
      <c r="AS529" s="340">
        <v>6.6669999999999993E-3</v>
      </c>
      <c r="AT529" s="340"/>
      <c r="AW529" s="597"/>
      <c r="AX529" s="597"/>
      <c r="AY529" s="598"/>
      <c r="AZ529" s="598"/>
      <c r="BA529" s="598"/>
      <c r="BB529" s="599"/>
      <c r="BC529" s="598"/>
      <c r="BD529" s="598"/>
      <c r="BE529" s="598"/>
      <c r="BF529" s="598"/>
      <c r="BG529" s="599"/>
      <c r="BH529" s="599"/>
      <c r="BI529" s="600"/>
      <c r="BJ529" s="600"/>
      <c r="BK529" s="600"/>
      <c r="BL529" s="599"/>
      <c r="BM529" s="599"/>
      <c r="BN529" s="599"/>
      <c r="BO529" s="599"/>
      <c r="BP529" s="599"/>
      <c r="BQ529" s="599"/>
      <c r="BR529" s="599"/>
      <c r="BS529" s="599"/>
      <c r="BT529" s="602"/>
      <c r="BU529" s="603"/>
      <c r="BV529" s="601"/>
      <c r="BW529" s="604"/>
    </row>
    <row r="530" spans="2:75" ht="15.75" customHeight="1">
      <c r="B530" s="334" t="s">
        <v>1127</v>
      </c>
      <c r="C530" s="335">
        <v>29066331000106</v>
      </c>
      <c r="D530" s="336" t="s">
        <v>11</v>
      </c>
      <c r="E530" s="336" t="s">
        <v>661</v>
      </c>
      <c r="F530" s="336"/>
      <c r="G530" s="337" t="s">
        <v>738</v>
      </c>
      <c r="H530" s="337" t="s">
        <v>34</v>
      </c>
      <c r="I530" s="337" t="s">
        <v>34</v>
      </c>
      <c r="J530" s="337" t="s">
        <v>611</v>
      </c>
      <c r="K530" s="338" t="s">
        <v>48</v>
      </c>
      <c r="L530" s="339"/>
      <c r="M530" s="339" t="s">
        <v>34</v>
      </c>
      <c r="N530" s="338">
        <v>456330</v>
      </c>
      <c r="O530" s="338" t="s">
        <v>1320</v>
      </c>
      <c r="P530" s="342">
        <v>43097</v>
      </c>
      <c r="Q530" s="343">
        <v>49514168.479999997</v>
      </c>
      <c r="R530" s="343">
        <v>100017510.74944441</v>
      </c>
      <c r="S530" s="338">
        <v>6</v>
      </c>
      <c r="T530" s="340">
        <v>-7.1524548965854917E-2</v>
      </c>
      <c r="U530" s="340">
        <v>-0.92461180474092053</v>
      </c>
      <c r="V530" s="340">
        <v>-5.8886246154802424E-2</v>
      </c>
      <c r="W530" s="340">
        <v>-0.57728211233660631</v>
      </c>
      <c r="X530" s="340">
        <v>6.2249064573402846E-2</v>
      </c>
      <c r="Y530" s="340">
        <v>0.47204596485941491</v>
      </c>
      <c r="Z530" s="340">
        <v>0.11430707472816315</v>
      </c>
      <c r="AA530" s="340">
        <v>0.64975846976681839</v>
      </c>
      <c r="AB530" s="340">
        <v>6.222399620175894E-2</v>
      </c>
      <c r="AC530" s="344">
        <v>-2.5055148265507938</v>
      </c>
      <c r="AD530" s="482">
        <v>29066638000107</v>
      </c>
      <c r="AE530" s="341" t="s">
        <v>2361</v>
      </c>
      <c r="AF530" s="341" t="s">
        <v>2115</v>
      </c>
      <c r="AG530" s="345" t="s">
        <v>1428</v>
      </c>
      <c r="AH530" s="345" t="s">
        <v>2107</v>
      </c>
      <c r="AI530" s="345">
        <v>25000</v>
      </c>
      <c r="AJ530" s="345">
        <v>0</v>
      </c>
      <c r="AK530" s="345">
        <v>10000</v>
      </c>
      <c r="AL530" s="340">
        <v>9.300000000000001E-3</v>
      </c>
      <c r="AM530" s="340" t="s">
        <v>34</v>
      </c>
      <c r="AN530" s="340" t="s">
        <v>34</v>
      </c>
      <c r="AO530" s="338" t="s">
        <v>1323</v>
      </c>
      <c r="AP530" s="341" t="s">
        <v>13</v>
      </c>
      <c r="AQ530" s="347" t="s">
        <v>679</v>
      </c>
      <c r="AR530" s="340">
        <v>5.0697399999999988E-3</v>
      </c>
      <c r="AS530" s="340">
        <v>5.0697399999999988E-3</v>
      </c>
      <c r="AT530" s="340"/>
      <c r="AW530" s="597"/>
      <c r="AX530" s="597"/>
      <c r="AY530" s="598"/>
      <c r="AZ530" s="598"/>
      <c r="BA530" s="598"/>
      <c r="BB530" s="599"/>
      <c r="BC530" s="598"/>
      <c r="BD530" s="598"/>
      <c r="BE530" s="598"/>
      <c r="BF530" s="598"/>
      <c r="BG530" s="599"/>
      <c r="BH530" s="599"/>
      <c r="BI530" s="600"/>
      <c r="BJ530" s="600"/>
      <c r="BK530" s="600"/>
      <c r="BL530" s="599"/>
      <c r="BM530" s="599"/>
      <c r="BN530" s="599"/>
      <c r="BO530" s="599"/>
      <c r="BP530" s="599"/>
      <c r="BQ530" s="599"/>
      <c r="BR530" s="599"/>
      <c r="BS530" s="599"/>
      <c r="BT530" s="602"/>
      <c r="BU530" s="603"/>
      <c r="BV530" s="601"/>
      <c r="BW530" s="604"/>
    </row>
    <row r="531" spans="2:75" ht="15.75" customHeight="1">
      <c r="B531" s="334" t="s">
        <v>1131</v>
      </c>
      <c r="C531" s="335">
        <v>27739565000141</v>
      </c>
      <c r="D531" s="336" t="s">
        <v>11</v>
      </c>
      <c r="E531" s="336" t="s">
        <v>661</v>
      </c>
      <c r="F531" s="336"/>
      <c r="G531" s="337"/>
      <c r="H531" s="337" t="s">
        <v>34</v>
      </c>
      <c r="I531" s="337" t="s">
        <v>34</v>
      </c>
      <c r="J531" s="337" t="s">
        <v>611</v>
      </c>
      <c r="K531" s="338" t="s">
        <v>48</v>
      </c>
      <c r="L531" s="339"/>
      <c r="M531" s="339" t="s">
        <v>34</v>
      </c>
      <c r="N531" s="338">
        <v>444278</v>
      </c>
      <c r="O531" s="338" t="s">
        <v>1320</v>
      </c>
      <c r="P531" s="342">
        <v>42921</v>
      </c>
      <c r="Q531" s="343">
        <v>5884528.2199999997</v>
      </c>
      <c r="R531" s="343">
        <v>12191714.086269844</v>
      </c>
      <c r="S531" s="338">
        <v>6</v>
      </c>
      <c r="T531" s="340">
        <v>-2.615258588210001E-2</v>
      </c>
      <c r="U531" s="340">
        <v>-0.33807958219539652</v>
      </c>
      <c r="V531" s="340">
        <v>-9.3012003671149035E-3</v>
      </c>
      <c r="W531" s="340">
        <v>-9.1182864349661219E-2</v>
      </c>
      <c r="X531" s="340">
        <v>7.1168328116920199E-2</v>
      </c>
      <c r="Y531" s="340">
        <v>0.53968236058822705</v>
      </c>
      <c r="Z531" s="340">
        <v>0.1226413942543938</v>
      </c>
      <c r="AA531" s="340">
        <v>0.69713344384247911</v>
      </c>
      <c r="AB531" s="340">
        <v>5.2045113806223238E-2</v>
      </c>
      <c r="AC531" s="344">
        <v>-2.0202296865313767</v>
      </c>
      <c r="AD531" s="482">
        <v>23729512000199</v>
      </c>
      <c r="AE531" s="341" t="s">
        <v>2120</v>
      </c>
      <c r="AF531" s="341" t="s">
        <v>2106</v>
      </c>
      <c r="AG531" s="345" t="s">
        <v>1427</v>
      </c>
      <c r="AH531" s="345" t="s">
        <v>2107</v>
      </c>
      <c r="AI531" s="345">
        <v>5000</v>
      </c>
      <c r="AJ531" s="345">
        <v>1000</v>
      </c>
      <c r="AK531" s="345">
        <v>1000</v>
      </c>
      <c r="AL531" s="340">
        <v>0</v>
      </c>
      <c r="AM531" s="340" t="s">
        <v>34</v>
      </c>
      <c r="AN531" s="340" t="s">
        <v>34</v>
      </c>
      <c r="AO531" s="338" t="s">
        <v>1323</v>
      </c>
      <c r="AP531" s="341" t="s">
        <v>13</v>
      </c>
      <c r="AQ531" s="347" t="s">
        <v>679</v>
      </c>
      <c r="AR531" s="340">
        <v>4.3499199999999993E-3</v>
      </c>
      <c r="AS531" s="340">
        <v>4.3499199999999993E-3</v>
      </c>
      <c r="AT531" s="340"/>
      <c r="AW531" s="597"/>
      <c r="AX531" s="597"/>
      <c r="AY531" s="598"/>
      <c r="AZ531" s="598"/>
      <c r="BA531" s="598"/>
      <c r="BB531" s="599"/>
      <c r="BC531" s="598"/>
      <c r="BD531" s="598"/>
      <c r="BE531" s="598"/>
      <c r="BF531" s="598"/>
      <c r="BG531" s="599"/>
      <c r="BH531" s="599"/>
      <c r="BI531" s="600"/>
      <c r="BJ531" s="600"/>
      <c r="BK531" s="600"/>
      <c r="BL531" s="599"/>
      <c r="BM531" s="599"/>
      <c r="BN531" s="599"/>
      <c r="BO531" s="599"/>
      <c r="BP531" s="599"/>
      <c r="BQ531" s="599"/>
      <c r="BR531" s="599"/>
      <c r="BS531" s="599"/>
      <c r="BT531" s="602"/>
      <c r="BU531" s="603"/>
      <c r="BV531" s="601"/>
      <c r="BW531" s="604"/>
    </row>
    <row r="532" spans="2:75" ht="15.75" customHeight="1">
      <c r="B532" s="334" t="s">
        <v>1699</v>
      </c>
      <c r="C532" s="335">
        <v>20852221000103</v>
      </c>
      <c r="D532" s="336" t="s">
        <v>14</v>
      </c>
      <c r="E532" s="336" t="s">
        <v>607</v>
      </c>
      <c r="F532" s="336"/>
      <c r="G532" s="337"/>
      <c r="H532" s="337" t="s">
        <v>34</v>
      </c>
      <c r="I532" s="337" t="s">
        <v>34</v>
      </c>
      <c r="J532" s="337" t="s">
        <v>611</v>
      </c>
      <c r="K532" s="338" t="s">
        <v>48</v>
      </c>
      <c r="L532" s="339"/>
      <c r="M532" s="339"/>
      <c r="N532" s="338">
        <v>384021</v>
      </c>
      <c r="O532" s="338" t="s">
        <v>1320</v>
      </c>
      <c r="P532" s="342">
        <v>41961</v>
      </c>
      <c r="Q532" s="343" t="s">
        <v>1390</v>
      </c>
      <c r="R532" s="343" t="s">
        <v>1414</v>
      </c>
      <c r="S532" s="338">
        <v>6</v>
      </c>
      <c r="T532" s="340" t="s">
        <v>1414</v>
      </c>
      <c r="U532" s="340" t="s">
        <v>1414</v>
      </c>
      <c r="V532" s="340" t="s">
        <v>1414</v>
      </c>
      <c r="W532" s="340" t="s">
        <v>1414</v>
      </c>
      <c r="X532" s="340" t="s">
        <v>1414</v>
      </c>
      <c r="Y532" s="340" t="s">
        <v>1414</v>
      </c>
      <c r="Z532" s="340" t="s">
        <v>1414</v>
      </c>
      <c r="AA532" s="340" t="s">
        <v>1414</v>
      </c>
      <c r="AB532" s="340" t="s">
        <v>1414</v>
      </c>
      <c r="AC532" s="344" t="s">
        <v>1414</v>
      </c>
      <c r="AD532" s="482">
        <v>0</v>
      </c>
      <c r="AE532" s="341" t="s">
        <v>2417</v>
      </c>
      <c r="AF532" s="341" t="s">
        <v>2106</v>
      </c>
      <c r="AG532" s="345" t="s">
        <v>1427</v>
      </c>
      <c r="AH532" s="345" t="s">
        <v>726</v>
      </c>
      <c r="AI532" s="345">
        <v>200000</v>
      </c>
      <c r="AJ532" s="345">
        <v>50000</v>
      </c>
      <c r="AK532" s="345">
        <v>200000</v>
      </c>
      <c r="AL532" s="340">
        <v>1.0800000000000001E-2</v>
      </c>
      <c r="AM532" s="340">
        <v>0.1</v>
      </c>
      <c r="AN532" s="340" t="s">
        <v>34</v>
      </c>
      <c r="AO532" s="338" t="s">
        <v>1323</v>
      </c>
      <c r="AP532" s="341" t="s">
        <v>716</v>
      </c>
      <c r="AQ532" s="347" t="s">
        <v>687</v>
      </c>
      <c r="AR532" s="340">
        <v>1.3333333333333334E-4</v>
      </c>
      <c r="AS532" s="340">
        <v>1.3333333333333334E-4</v>
      </c>
      <c r="AT532" s="340"/>
      <c r="AW532" s="597"/>
      <c r="AX532" s="597"/>
      <c r="AY532" s="598"/>
      <c r="AZ532" s="598"/>
      <c r="BA532" s="598"/>
      <c r="BB532" s="599"/>
      <c r="BC532" s="598"/>
      <c r="BD532" s="598"/>
      <c r="BE532" s="598"/>
      <c r="BF532" s="598"/>
      <c r="BG532" s="599"/>
      <c r="BH532" s="599"/>
      <c r="BI532" s="600"/>
      <c r="BJ532" s="600"/>
      <c r="BK532" s="600"/>
      <c r="BL532" s="599"/>
      <c r="BM532" s="599"/>
      <c r="BN532" s="599"/>
      <c r="BO532" s="599"/>
      <c r="BP532" s="599"/>
      <c r="BQ532" s="599"/>
      <c r="BR532" s="599"/>
      <c r="BS532" s="599"/>
      <c r="BT532" s="602"/>
      <c r="BU532" s="603"/>
      <c r="BV532" s="601"/>
      <c r="BW532" s="604"/>
    </row>
    <row r="533" spans="2:75" ht="15.75" customHeight="1">
      <c r="B533" s="334" t="s">
        <v>1312</v>
      </c>
      <c r="C533" s="335">
        <v>41326212000140</v>
      </c>
      <c r="D533" s="336" t="s">
        <v>14</v>
      </c>
      <c r="E533" s="336" t="s">
        <v>607</v>
      </c>
      <c r="F533" s="336"/>
      <c r="G533" s="337"/>
      <c r="H533" s="337" t="s">
        <v>34</v>
      </c>
      <c r="I533" s="337" t="s">
        <v>34</v>
      </c>
      <c r="J533" s="337" t="s">
        <v>611</v>
      </c>
      <c r="K533" s="338" t="s">
        <v>48</v>
      </c>
      <c r="L533" s="339"/>
      <c r="M533" s="339" t="s">
        <v>34</v>
      </c>
      <c r="N533" s="338">
        <v>594210</v>
      </c>
      <c r="O533" s="338" t="s">
        <v>1323</v>
      </c>
      <c r="P533" s="342">
        <v>44329</v>
      </c>
      <c r="Q533" s="343">
        <v>27158525.09</v>
      </c>
      <c r="R533" s="343">
        <v>53793277.054087259</v>
      </c>
      <c r="S533" s="338">
        <v>6</v>
      </c>
      <c r="T533" s="340">
        <v>-0.21278317541405822</v>
      </c>
      <c r="U533" s="340">
        <v>-2.7506896398887992</v>
      </c>
      <c r="V533" s="340">
        <v>-0.22593571603227036</v>
      </c>
      <c r="W533" s="340">
        <v>-2.2149254863439052</v>
      </c>
      <c r="X533" s="340" t="s">
        <v>1414</v>
      </c>
      <c r="Y533" s="340" t="s">
        <v>1414</v>
      </c>
      <c r="Z533" s="340" t="s">
        <v>1414</v>
      </c>
      <c r="AA533" s="340" t="s">
        <v>1414</v>
      </c>
      <c r="AB533" s="340">
        <v>0.34964965918585528</v>
      </c>
      <c r="AC533" s="344">
        <v>-0.83555395265485333</v>
      </c>
      <c r="AD533" s="482">
        <v>41326197000130</v>
      </c>
      <c r="AE533" s="341" t="s">
        <v>2436</v>
      </c>
      <c r="AF533" s="341" t="s">
        <v>2109</v>
      </c>
      <c r="AG533" s="345" t="s">
        <v>59</v>
      </c>
      <c r="AH533" s="345" t="s">
        <v>2107</v>
      </c>
      <c r="AI533" s="345">
        <v>5000</v>
      </c>
      <c r="AJ533" s="345" t="s">
        <v>1422</v>
      </c>
      <c r="AK533" s="345" t="s">
        <v>1422</v>
      </c>
      <c r="AL533" s="340">
        <v>1.95E-2</v>
      </c>
      <c r="AM533" s="340">
        <v>0.2</v>
      </c>
      <c r="AN533" s="340" t="s">
        <v>2119</v>
      </c>
      <c r="AO533" s="338" t="s">
        <v>1323</v>
      </c>
      <c r="AP533" s="341" t="s">
        <v>716</v>
      </c>
      <c r="AQ533" s="347" t="s">
        <v>687</v>
      </c>
      <c r="AR533" s="340">
        <v>5.1999999999999998E-3</v>
      </c>
      <c r="AS533" s="340">
        <v>5.1999999999999998E-3</v>
      </c>
      <c r="AT533" s="340"/>
      <c r="AW533" s="597"/>
      <c r="AX533" s="597"/>
      <c r="AY533" s="598"/>
      <c r="AZ533" s="598"/>
      <c r="BA533" s="598"/>
      <c r="BB533" s="599"/>
      <c r="BC533" s="598"/>
      <c r="BD533" s="598"/>
      <c r="BE533" s="598"/>
      <c r="BF533" s="598"/>
      <c r="BG533" s="599"/>
      <c r="BH533" s="599"/>
      <c r="BI533" s="600"/>
      <c r="BJ533" s="600"/>
      <c r="BK533" s="600"/>
      <c r="BL533" s="599"/>
      <c r="BM533" s="599"/>
      <c r="BN533" s="599"/>
      <c r="BO533" s="599"/>
      <c r="BP533" s="599"/>
      <c r="BQ533" s="599"/>
      <c r="BR533" s="599"/>
      <c r="BS533" s="599"/>
      <c r="BT533" s="602"/>
      <c r="BU533" s="603"/>
      <c r="BV533" s="601"/>
      <c r="BW533" s="604"/>
    </row>
    <row r="534" spans="2:75" ht="15.75" customHeight="1">
      <c r="B534" s="334" t="s">
        <v>1313</v>
      </c>
      <c r="C534" s="335">
        <v>41409952000140</v>
      </c>
      <c r="D534" s="336" t="s">
        <v>14</v>
      </c>
      <c r="E534" s="336" t="s">
        <v>607</v>
      </c>
      <c r="F534" s="336"/>
      <c r="G534" s="337"/>
      <c r="H534" s="337" t="s">
        <v>34</v>
      </c>
      <c r="I534" s="337" t="s">
        <v>34</v>
      </c>
      <c r="J534" s="337" t="s">
        <v>611</v>
      </c>
      <c r="K534" s="338" t="s">
        <v>49</v>
      </c>
      <c r="L534" s="339"/>
      <c r="M534" s="339" t="s">
        <v>34</v>
      </c>
      <c r="N534" s="338">
        <v>594350</v>
      </c>
      <c r="O534" s="338" t="s">
        <v>1320</v>
      </c>
      <c r="P534" s="342">
        <v>44329</v>
      </c>
      <c r="Q534" s="343">
        <v>2543604.0699999998</v>
      </c>
      <c r="R534" s="343">
        <v>39169887.85412696</v>
      </c>
      <c r="S534" s="338">
        <v>6</v>
      </c>
      <c r="T534" s="340">
        <v>-0.31181855052522589</v>
      </c>
      <c r="U534" s="340">
        <v>-4.0309392638108603</v>
      </c>
      <c r="V534" s="340">
        <v>-0.28564462131016688</v>
      </c>
      <c r="W534" s="340">
        <v>-2.8002724088411775</v>
      </c>
      <c r="X534" s="340" t="s">
        <v>1414</v>
      </c>
      <c r="Y534" s="340" t="s">
        <v>1414</v>
      </c>
      <c r="Z534" s="340" t="s">
        <v>1414</v>
      </c>
      <c r="AA534" s="340" t="s">
        <v>1414</v>
      </c>
      <c r="AB534" s="340">
        <v>0.33643501319826868</v>
      </c>
      <c r="AC534" s="344">
        <v>-1.1210615983148033</v>
      </c>
      <c r="AD534" s="482">
        <v>41326197000130</v>
      </c>
      <c r="AE534" s="341" t="s">
        <v>2436</v>
      </c>
      <c r="AF534" s="341" t="s">
        <v>2109</v>
      </c>
      <c r="AG534" s="345" t="s">
        <v>59</v>
      </c>
      <c r="AH534" s="345" t="s">
        <v>2107</v>
      </c>
      <c r="AI534" s="345">
        <v>5000</v>
      </c>
      <c r="AJ534" s="345" t="s">
        <v>1422</v>
      </c>
      <c r="AK534" s="345" t="s">
        <v>1422</v>
      </c>
      <c r="AL534" s="340">
        <v>1.95E-2</v>
      </c>
      <c r="AM534" s="340">
        <v>0.2</v>
      </c>
      <c r="AN534" s="340" t="s">
        <v>2119</v>
      </c>
      <c r="AO534" s="338" t="s">
        <v>1323</v>
      </c>
      <c r="AP534" s="341" t="s">
        <v>716</v>
      </c>
      <c r="AQ534" s="347" t="s">
        <v>687</v>
      </c>
      <c r="AR534" s="340">
        <v>5.1999999999999998E-3</v>
      </c>
      <c r="AS534" s="340">
        <v>5.1999999999999998E-3</v>
      </c>
      <c r="AT534" s="340"/>
      <c r="AW534" s="597"/>
      <c r="AX534" s="597"/>
      <c r="AY534" s="598"/>
      <c r="AZ534" s="598"/>
      <c r="BA534" s="598"/>
      <c r="BB534" s="599"/>
      <c r="BC534" s="598"/>
      <c r="BD534" s="598"/>
      <c r="BE534" s="598"/>
      <c r="BF534" s="598"/>
      <c r="BG534" s="599"/>
      <c r="BH534" s="599"/>
      <c r="BI534" s="600"/>
      <c r="BJ534" s="600"/>
      <c r="BK534" s="600"/>
      <c r="BL534" s="599"/>
      <c r="BM534" s="599"/>
      <c r="BN534" s="599"/>
      <c r="BO534" s="599"/>
      <c r="BP534" s="599"/>
      <c r="BQ534" s="599"/>
      <c r="BR534" s="599"/>
      <c r="BS534" s="599"/>
      <c r="BT534" s="602"/>
      <c r="BU534" s="603"/>
      <c r="BV534" s="601"/>
      <c r="BW534" s="604"/>
    </row>
    <row r="535" spans="2:75" ht="15.75" customHeight="1">
      <c r="B535" s="334" t="s">
        <v>788</v>
      </c>
      <c r="C535" s="335">
        <v>22681798000117</v>
      </c>
      <c r="D535" s="336" t="s">
        <v>11</v>
      </c>
      <c r="E535" s="336" t="s">
        <v>620</v>
      </c>
      <c r="F535" s="336" t="s">
        <v>663</v>
      </c>
      <c r="G535" s="337" t="s">
        <v>738</v>
      </c>
      <c r="H535" s="337" t="s">
        <v>34</v>
      </c>
      <c r="I535" s="337" t="s">
        <v>1303</v>
      </c>
      <c r="J535" s="337" t="s">
        <v>608</v>
      </c>
      <c r="K535" s="338" t="s">
        <v>48</v>
      </c>
      <c r="L535" s="339"/>
      <c r="M535" s="339" t="s">
        <v>1411</v>
      </c>
      <c r="N535" s="338">
        <v>403822</v>
      </c>
      <c r="O535" s="338" t="s">
        <v>1320</v>
      </c>
      <c r="P535" s="342">
        <v>42219</v>
      </c>
      <c r="Q535" s="343">
        <v>507079895.44999999</v>
      </c>
      <c r="R535" s="343">
        <v>546323480.66595256</v>
      </c>
      <c r="S535" s="338">
        <v>7</v>
      </c>
      <c r="T535" s="340">
        <v>7.9789669046282929E-2</v>
      </c>
      <c r="U535" s="340">
        <v>1.0314566252180577</v>
      </c>
      <c r="V535" s="340">
        <v>0.10550274510114988</v>
      </c>
      <c r="W535" s="340">
        <v>1.0342796752435763</v>
      </c>
      <c r="X535" s="340">
        <v>0.13658286272553721</v>
      </c>
      <c r="Y535" s="340">
        <v>1.0357326597656982</v>
      </c>
      <c r="Z535" s="340">
        <v>0.18696109916889769</v>
      </c>
      <c r="AA535" s="340">
        <v>1.0627474982698952</v>
      </c>
      <c r="AB535" s="340">
        <v>1.6754186491688648E-3</v>
      </c>
      <c r="AC535" s="344">
        <v>1.8917619431738006</v>
      </c>
      <c r="AD535" s="482">
        <v>0</v>
      </c>
      <c r="AE535" s="341" t="s">
        <v>2161</v>
      </c>
      <c r="AF535" s="341" t="s">
        <v>2106</v>
      </c>
      <c r="AG535" s="345" t="s">
        <v>1427</v>
      </c>
      <c r="AH535" s="345" t="s">
        <v>2110</v>
      </c>
      <c r="AI535" s="345">
        <v>500</v>
      </c>
      <c r="AJ535" s="345">
        <v>300</v>
      </c>
      <c r="AK535" s="345">
        <v>300</v>
      </c>
      <c r="AL535" s="608">
        <v>4.0000000000000001E-3</v>
      </c>
      <c r="AM535" s="608">
        <v>0.1</v>
      </c>
      <c r="AN535" s="340" t="s">
        <v>34</v>
      </c>
      <c r="AO535" s="338" t="s">
        <v>1323</v>
      </c>
      <c r="AP535" s="341" t="s">
        <v>11</v>
      </c>
      <c r="AQ535" s="347" t="s">
        <v>1370</v>
      </c>
      <c r="AR535" s="340">
        <v>1E-3</v>
      </c>
      <c r="AS535" s="340">
        <v>1E-3</v>
      </c>
      <c r="AT535" s="340"/>
      <c r="AW535" s="597"/>
      <c r="AX535" s="597"/>
      <c r="AY535" s="598"/>
      <c r="AZ535" s="598"/>
      <c r="BA535" s="598"/>
      <c r="BB535" s="599"/>
      <c r="BC535" s="598"/>
      <c r="BD535" s="598"/>
      <c r="BE535" s="598"/>
      <c r="BF535" s="598"/>
      <c r="BG535" s="599"/>
      <c r="BH535" s="599"/>
      <c r="BI535" s="600"/>
      <c r="BJ535" s="600"/>
      <c r="BK535" s="600"/>
      <c r="BL535" s="599"/>
      <c r="BM535" s="599"/>
      <c r="BN535" s="599"/>
      <c r="BO535" s="599"/>
      <c r="BP535" s="599"/>
      <c r="BQ535" s="599"/>
      <c r="BR535" s="599"/>
      <c r="BS535" s="599"/>
      <c r="BT535" s="602"/>
      <c r="BU535" s="603"/>
      <c r="BV535" s="601"/>
      <c r="BW535" s="604"/>
    </row>
    <row r="536" spans="2:75" ht="15.75" customHeight="1">
      <c r="B536" s="334" t="s">
        <v>814</v>
      </c>
      <c r="C536" s="335">
        <v>34109809000178</v>
      </c>
      <c r="D536" s="336" t="s">
        <v>11</v>
      </c>
      <c r="E536" s="336" t="s">
        <v>620</v>
      </c>
      <c r="F536" s="336" t="s">
        <v>663</v>
      </c>
      <c r="G536" s="337" t="s">
        <v>738</v>
      </c>
      <c r="H536" s="337" t="s">
        <v>34</v>
      </c>
      <c r="I536" s="337"/>
      <c r="J536" s="337" t="s">
        <v>608</v>
      </c>
      <c r="K536" s="338" t="s">
        <v>48</v>
      </c>
      <c r="L536" s="339"/>
      <c r="M536" s="339" t="s">
        <v>1411</v>
      </c>
      <c r="N536" s="338">
        <v>527017</v>
      </c>
      <c r="O536" s="338" t="s">
        <v>1320</v>
      </c>
      <c r="P536" s="342">
        <v>43769</v>
      </c>
      <c r="Q536" s="343">
        <v>55262801.140000001</v>
      </c>
      <c r="R536" s="343">
        <v>24703214.021468256</v>
      </c>
      <c r="S536" s="338">
        <v>7</v>
      </c>
      <c r="T536" s="340">
        <v>8.6401537650901972E-2</v>
      </c>
      <c r="U536" s="340">
        <v>1.1169295411835274</v>
      </c>
      <c r="V536" s="340">
        <v>0.11687025034260667</v>
      </c>
      <c r="W536" s="340">
        <v>1.1457192365383226</v>
      </c>
      <c r="X536" s="340">
        <v>0.16338562786645494</v>
      </c>
      <c r="Y536" s="340">
        <v>1.2389828968343317</v>
      </c>
      <c r="Z536" s="340" t="s">
        <v>1414</v>
      </c>
      <c r="AA536" s="340" t="s">
        <v>1414</v>
      </c>
      <c r="AB536" s="340">
        <v>2.9186531457089109E-3</v>
      </c>
      <c r="AC536" s="344">
        <v>4.5934773052394595</v>
      </c>
      <c r="AD536" s="482">
        <v>32388077000177</v>
      </c>
      <c r="AE536" s="341" t="s">
        <v>2176</v>
      </c>
      <c r="AF536" s="341" t="s">
        <v>2112</v>
      </c>
      <c r="AG536" s="345" t="s">
        <v>719</v>
      </c>
      <c r="AH536" s="345" t="s">
        <v>2110</v>
      </c>
      <c r="AI536" s="345">
        <v>1000</v>
      </c>
      <c r="AJ536" s="345">
        <v>500</v>
      </c>
      <c r="AK536" s="345">
        <v>500</v>
      </c>
      <c r="AL536" s="340">
        <v>2.5000000000000001E-3</v>
      </c>
      <c r="AM536" s="340">
        <v>0.2</v>
      </c>
      <c r="AN536" s="340" t="s">
        <v>64</v>
      </c>
      <c r="AO536" s="338" t="s">
        <v>1323</v>
      </c>
      <c r="AP536" s="341" t="s">
        <v>11</v>
      </c>
      <c r="AQ536" s="347" t="s">
        <v>675</v>
      </c>
      <c r="AR536" s="340">
        <v>6.6666666666666664E-4</v>
      </c>
      <c r="AS536" s="340">
        <v>6.6666666666666664E-4</v>
      </c>
      <c r="AT536" s="340"/>
      <c r="AW536" s="597"/>
      <c r="AX536" s="597"/>
      <c r="AY536" s="598"/>
      <c r="AZ536" s="598"/>
      <c r="BA536" s="598"/>
      <c r="BB536" s="599"/>
      <c r="BC536" s="598"/>
      <c r="BD536" s="598"/>
      <c r="BE536" s="598"/>
      <c r="BF536" s="598"/>
      <c r="BG536" s="599"/>
      <c r="BH536" s="599"/>
      <c r="BI536" s="600"/>
      <c r="BJ536" s="600"/>
      <c r="BK536" s="600"/>
      <c r="BL536" s="599"/>
      <c r="BM536" s="599"/>
      <c r="BN536" s="599"/>
      <c r="BO536" s="599"/>
      <c r="BP536" s="599"/>
      <c r="BQ536" s="599"/>
      <c r="BR536" s="599"/>
      <c r="BS536" s="599"/>
      <c r="BT536" s="602"/>
      <c r="BU536" s="603"/>
      <c r="BV536" s="601"/>
      <c r="BW536" s="604"/>
    </row>
    <row r="537" spans="2:75" ht="15.75" customHeight="1">
      <c r="B537" s="334" t="s">
        <v>1509</v>
      </c>
      <c r="C537" s="335">
        <v>43103846000160</v>
      </c>
      <c r="D537" s="336" t="s">
        <v>11</v>
      </c>
      <c r="E537" s="336" t="s">
        <v>620</v>
      </c>
      <c r="F537" s="336" t="s">
        <v>663</v>
      </c>
      <c r="G537" s="337" t="s">
        <v>738</v>
      </c>
      <c r="H537" s="337" t="s">
        <v>34</v>
      </c>
      <c r="I537" s="337"/>
      <c r="J537" s="337" t="s">
        <v>608</v>
      </c>
      <c r="K537" s="338" t="s">
        <v>48</v>
      </c>
      <c r="L537" s="339"/>
      <c r="M537" s="339"/>
      <c r="N537" s="338">
        <v>634824</v>
      </c>
      <c r="O537" s="338" t="s">
        <v>1320</v>
      </c>
      <c r="P537" s="342">
        <v>44578</v>
      </c>
      <c r="Q537" s="343">
        <v>27569466.420000002</v>
      </c>
      <c r="R537" s="343" t="s">
        <v>1414</v>
      </c>
      <c r="S537" s="338">
        <v>7</v>
      </c>
      <c r="T537" s="340" t="s">
        <v>1414</v>
      </c>
      <c r="U537" s="340" t="s">
        <v>1414</v>
      </c>
      <c r="V537" s="340" t="s">
        <v>1414</v>
      </c>
      <c r="W537" s="340" t="s">
        <v>1414</v>
      </c>
      <c r="X537" s="340" t="s">
        <v>1414</v>
      </c>
      <c r="Y537" s="340" t="s">
        <v>1414</v>
      </c>
      <c r="Z537" s="340" t="s">
        <v>1414</v>
      </c>
      <c r="AA537" s="340" t="s">
        <v>1414</v>
      </c>
      <c r="AB537" s="340" t="s">
        <v>1414</v>
      </c>
      <c r="AC537" s="344" t="s">
        <v>1414</v>
      </c>
      <c r="AD537" s="482">
        <v>0</v>
      </c>
      <c r="AE537" s="341" t="s">
        <v>2141</v>
      </c>
      <c r="AF537" s="341" t="s">
        <v>2106</v>
      </c>
      <c r="AG537" s="345" t="s">
        <v>1427</v>
      </c>
      <c r="AH537" s="345" t="s">
        <v>2116</v>
      </c>
      <c r="AI537" s="345">
        <v>1000</v>
      </c>
      <c r="AJ537" s="345" t="s">
        <v>1422</v>
      </c>
      <c r="AK537" s="345" t="s">
        <v>1422</v>
      </c>
      <c r="AL537" s="340">
        <v>8.0000000000000002E-3</v>
      </c>
      <c r="AM537" s="340">
        <v>0.2</v>
      </c>
      <c r="AN537" s="340" t="s">
        <v>2124</v>
      </c>
      <c r="AO537" s="338" t="s">
        <v>1320</v>
      </c>
      <c r="AP537" s="341" t="s">
        <v>11</v>
      </c>
      <c r="AQ537" s="347" t="s">
        <v>2187</v>
      </c>
      <c r="AR537" s="340" t="s">
        <v>34</v>
      </c>
      <c r="AS537" s="340" t="s">
        <v>34</v>
      </c>
      <c r="AT537" s="340"/>
      <c r="AW537" s="597"/>
      <c r="AX537" s="597"/>
      <c r="AY537" s="598"/>
      <c r="AZ537" s="598"/>
      <c r="BA537" s="598"/>
      <c r="BB537" s="599"/>
      <c r="BC537" s="598"/>
      <c r="BD537" s="598"/>
      <c r="BE537" s="598"/>
      <c r="BF537" s="598"/>
      <c r="BG537" s="599"/>
      <c r="BH537" s="599"/>
      <c r="BI537" s="600"/>
      <c r="BJ537" s="600"/>
      <c r="BK537" s="600"/>
      <c r="BL537" s="599"/>
      <c r="BM537" s="599"/>
      <c r="BN537" s="599"/>
      <c r="BO537" s="599"/>
      <c r="BP537" s="599"/>
      <c r="BQ537" s="599"/>
      <c r="BR537" s="599"/>
      <c r="BS537" s="599"/>
      <c r="BT537" s="602"/>
      <c r="BU537" s="603"/>
      <c r="BV537" s="601"/>
      <c r="BW537" s="604"/>
    </row>
    <row r="538" spans="2:75" ht="15.75" customHeight="1">
      <c r="B538" s="334" t="s">
        <v>1510</v>
      </c>
      <c r="C538" s="335">
        <v>21336440000194</v>
      </c>
      <c r="D538" s="336" t="s">
        <v>11</v>
      </c>
      <c r="E538" s="336" t="s">
        <v>620</v>
      </c>
      <c r="F538" s="336" t="s">
        <v>663</v>
      </c>
      <c r="G538" s="337" t="s">
        <v>738</v>
      </c>
      <c r="H538" s="337" t="s">
        <v>34</v>
      </c>
      <c r="I538" s="337"/>
      <c r="J538" s="337" t="s">
        <v>608</v>
      </c>
      <c r="K538" s="338" t="s">
        <v>48</v>
      </c>
      <c r="L538" s="339"/>
      <c r="M538" s="339"/>
      <c r="N538" s="338">
        <v>388491</v>
      </c>
      <c r="O538" s="338" t="s">
        <v>1320</v>
      </c>
      <c r="P538" s="342">
        <v>42011</v>
      </c>
      <c r="Q538" s="343">
        <v>2398469794.1799998</v>
      </c>
      <c r="R538" s="343">
        <v>1343031026.4814286</v>
      </c>
      <c r="S538" s="338">
        <v>7</v>
      </c>
      <c r="T538" s="340">
        <v>0.11064047843386238</v>
      </c>
      <c r="U538" s="340">
        <v>1.2444745334654064</v>
      </c>
      <c r="V538" s="340">
        <v>0.13436236800167833</v>
      </c>
      <c r="W538" s="340">
        <v>1.233138635082029</v>
      </c>
      <c r="X538" s="340">
        <v>0.2172746168757298</v>
      </c>
      <c r="Y538" s="340">
        <v>1.5278295757153422</v>
      </c>
      <c r="Z538" s="340">
        <v>0.2300383490847846</v>
      </c>
      <c r="AA538" s="340">
        <v>1.2570592094638222</v>
      </c>
      <c r="AB538" s="340">
        <v>4.9554769224500871E-3</v>
      </c>
      <c r="AC538" s="344">
        <v>4.5747319139667884</v>
      </c>
      <c r="AD538" s="482">
        <v>0</v>
      </c>
      <c r="AE538" s="341" t="s">
        <v>2141</v>
      </c>
      <c r="AF538" s="341" t="s">
        <v>2106</v>
      </c>
      <c r="AG538" s="345" t="s">
        <v>1427</v>
      </c>
      <c r="AH538" s="345" t="s">
        <v>2116</v>
      </c>
      <c r="AI538" s="345">
        <v>0</v>
      </c>
      <c r="AJ538" s="345">
        <v>0</v>
      </c>
      <c r="AK538" s="345">
        <v>0</v>
      </c>
      <c r="AL538" s="340">
        <v>5.0000000000000001E-3</v>
      </c>
      <c r="AM538" s="340" t="s">
        <v>34</v>
      </c>
      <c r="AN538" s="340" t="s">
        <v>34</v>
      </c>
      <c r="AO538" s="338" t="s">
        <v>1320</v>
      </c>
      <c r="AP538" s="341" t="s">
        <v>13</v>
      </c>
      <c r="AQ538" s="347" t="s">
        <v>2174</v>
      </c>
      <c r="AR538" s="340" t="s">
        <v>34</v>
      </c>
      <c r="AS538" s="340" t="s">
        <v>34</v>
      </c>
      <c r="AT538" s="340"/>
      <c r="AW538" s="597"/>
      <c r="AX538" s="597"/>
      <c r="AY538" s="598"/>
      <c r="AZ538" s="598"/>
      <c r="BA538" s="598"/>
      <c r="BB538" s="599"/>
      <c r="BC538" s="598"/>
      <c r="BD538" s="598"/>
      <c r="BE538" s="598"/>
      <c r="BF538" s="598"/>
      <c r="BG538" s="599"/>
      <c r="BH538" s="599"/>
      <c r="BI538" s="600"/>
      <c r="BJ538" s="600"/>
      <c r="BK538" s="600"/>
      <c r="BL538" s="599"/>
      <c r="BM538" s="599"/>
      <c r="BN538" s="599"/>
      <c r="BO538" s="599"/>
      <c r="BP538" s="599"/>
      <c r="BQ538" s="599"/>
      <c r="BR538" s="599"/>
      <c r="BS538" s="599"/>
      <c r="BT538" s="602"/>
      <c r="BU538" s="603"/>
      <c r="BV538" s="601"/>
      <c r="BW538" s="604"/>
    </row>
    <row r="539" spans="2:75" ht="15.75" customHeight="1">
      <c r="B539" s="334" t="s">
        <v>1511</v>
      </c>
      <c r="C539" s="335">
        <v>33165157000126</v>
      </c>
      <c r="D539" s="336" t="s">
        <v>11</v>
      </c>
      <c r="E539" s="336" t="s">
        <v>620</v>
      </c>
      <c r="F539" s="336" t="s">
        <v>663</v>
      </c>
      <c r="G539" s="337" t="s">
        <v>738</v>
      </c>
      <c r="H539" s="337" t="s">
        <v>34</v>
      </c>
      <c r="I539" s="337"/>
      <c r="J539" s="337" t="s">
        <v>608</v>
      </c>
      <c r="K539" s="338" t="s">
        <v>48</v>
      </c>
      <c r="L539" s="339"/>
      <c r="M539" s="339"/>
      <c r="N539" s="338">
        <v>506893</v>
      </c>
      <c r="O539" s="338" t="s">
        <v>1320</v>
      </c>
      <c r="P539" s="342">
        <v>43711</v>
      </c>
      <c r="Q539" s="343">
        <v>2293297304.5599999</v>
      </c>
      <c r="R539" s="343">
        <v>1246007904.1592853</v>
      </c>
      <c r="S539" s="338">
        <v>7</v>
      </c>
      <c r="T539" s="340">
        <v>0.10631014362822011</v>
      </c>
      <c r="U539" s="340">
        <v>1.1957673020498982</v>
      </c>
      <c r="V539" s="340">
        <v>0.1284766718959458</v>
      </c>
      <c r="W539" s="340">
        <v>1.1791214324212365</v>
      </c>
      <c r="X539" s="340">
        <v>0.20075210893186912</v>
      </c>
      <c r="Y539" s="340">
        <v>1.4116467621653357</v>
      </c>
      <c r="Z539" s="340">
        <v>0.20037788078785046</v>
      </c>
      <c r="AA539" s="340">
        <v>1.0949776914125482</v>
      </c>
      <c r="AB539" s="340">
        <v>4.964649286742377E-3</v>
      </c>
      <c r="AC539" s="344">
        <v>3.5179558641481381</v>
      </c>
      <c r="AD539" s="482">
        <v>21336440000194</v>
      </c>
      <c r="AE539" s="341" t="s">
        <v>2141</v>
      </c>
      <c r="AF539" s="341" t="s">
        <v>2106</v>
      </c>
      <c r="AG539" s="345" t="s">
        <v>1427</v>
      </c>
      <c r="AH539" s="345" t="s">
        <v>2116</v>
      </c>
      <c r="AI539" s="345">
        <v>0</v>
      </c>
      <c r="AJ539" s="345">
        <v>0</v>
      </c>
      <c r="AK539" s="345">
        <v>0</v>
      </c>
      <c r="AL539" s="340">
        <v>5.0000000000000001E-3</v>
      </c>
      <c r="AM539" s="340" t="s">
        <v>34</v>
      </c>
      <c r="AN539" s="340" t="s">
        <v>34</v>
      </c>
      <c r="AO539" s="338" t="s">
        <v>1320</v>
      </c>
      <c r="AP539" s="341" t="s">
        <v>13</v>
      </c>
      <c r="AQ539" s="347" t="s">
        <v>2174</v>
      </c>
      <c r="AR539" s="340" t="s">
        <v>34</v>
      </c>
      <c r="AS539" s="340" t="s">
        <v>34</v>
      </c>
      <c r="AT539" s="340"/>
      <c r="AW539" s="597"/>
      <c r="AX539" s="597"/>
      <c r="AY539" s="598"/>
      <c r="AZ539" s="598"/>
      <c r="BA539" s="598"/>
      <c r="BB539" s="599"/>
      <c r="BC539" s="598"/>
      <c r="BD539" s="598"/>
      <c r="BE539" s="598"/>
      <c r="BF539" s="598"/>
      <c r="BG539" s="599"/>
      <c r="BH539" s="599"/>
      <c r="BI539" s="600"/>
      <c r="BJ539" s="600"/>
      <c r="BK539" s="600"/>
      <c r="BL539" s="599"/>
      <c r="BM539" s="599"/>
      <c r="BN539" s="599"/>
      <c r="BO539" s="599"/>
      <c r="BP539" s="599"/>
      <c r="BQ539" s="599"/>
      <c r="BR539" s="599"/>
      <c r="BS539" s="599"/>
      <c r="BT539" s="602"/>
      <c r="BU539" s="603"/>
      <c r="BV539" s="601"/>
      <c r="BW539" s="604"/>
    </row>
    <row r="540" spans="2:75" ht="15.75" customHeight="1">
      <c r="B540" s="334" t="s">
        <v>871</v>
      </c>
      <c r="C540" s="335">
        <v>45294958000170</v>
      </c>
      <c r="D540" s="336" t="s">
        <v>11</v>
      </c>
      <c r="E540" s="336" t="s">
        <v>661</v>
      </c>
      <c r="F540" s="336" t="s">
        <v>663</v>
      </c>
      <c r="G540" s="337"/>
      <c r="H540" s="337" t="s">
        <v>34</v>
      </c>
      <c r="I540" s="337"/>
      <c r="J540" s="337" t="s">
        <v>611</v>
      </c>
      <c r="K540" s="338" t="s">
        <v>49</v>
      </c>
      <c r="L540" s="339"/>
      <c r="M540" s="339" t="s">
        <v>34</v>
      </c>
      <c r="N540" s="338">
        <v>648582</v>
      </c>
      <c r="O540" s="338" t="s">
        <v>1320</v>
      </c>
      <c r="P540" s="342">
        <v>44678</v>
      </c>
      <c r="Q540" s="343">
        <v>25581319.710000001</v>
      </c>
      <c r="R540" s="343" t="s">
        <v>1414</v>
      </c>
      <c r="S540" s="338">
        <v>7</v>
      </c>
      <c r="T540" s="340" t="s">
        <v>1414</v>
      </c>
      <c r="U540" s="340" t="s">
        <v>1414</v>
      </c>
      <c r="V540" s="340" t="s">
        <v>1414</v>
      </c>
      <c r="W540" s="340" t="s">
        <v>1414</v>
      </c>
      <c r="X540" s="340" t="s">
        <v>1414</v>
      </c>
      <c r="Y540" s="340" t="s">
        <v>1414</v>
      </c>
      <c r="Z540" s="340" t="s">
        <v>1414</v>
      </c>
      <c r="AA540" s="340" t="s">
        <v>1414</v>
      </c>
      <c r="AB540" s="340" t="s">
        <v>1414</v>
      </c>
      <c r="AC540" s="344" t="s">
        <v>1414</v>
      </c>
      <c r="AD540" s="482">
        <v>0</v>
      </c>
      <c r="AE540" s="341" t="s">
        <v>2141</v>
      </c>
      <c r="AF540" s="341" t="s">
        <v>2106</v>
      </c>
      <c r="AG540" s="345" t="s">
        <v>1427</v>
      </c>
      <c r="AH540" s="345" t="s">
        <v>2107</v>
      </c>
      <c r="AI540" s="345">
        <v>0</v>
      </c>
      <c r="AJ540" s="345" t="s">
        <v>1422</v>
      </c>
      <c r="AK540" s="345">
        <v>0</v>
      </c>
      <c r="AL540" s="340">
        <v>8.0000000000000002E-3</v>
      </c>
      <c r="AM540" s="340">
        <v>0.2</v>
      </c>
      <c r="AN540" s="340" t="s">
        <v>2124</v>
      </c>
      <c r="AO540" s="338" t="s">
        <v>1323</v>
      </c>
      <c r="AP540" s="341" t="s">
        <v>13</v>
      </c>
      <c r="AQ540" s="347" t="s">
        <v>679</v>
      </c>
      <c r="AR540" s="340">
        <v>2.6666666666666666E-3</v>
      </c>
      <c r="AS540" s="340">
        <v>2.6666666666666666E-3</v>
      </c>
      <c r="AT540" s="340"/>
      <c r="AW540" s="597"/>
      <c r="AX540" s="597"/>
      <c r="AY540" s="598"/>
      <c r="AZ540" s="598"/>
      <c r="BA540" s="598"/>
      <c r="BB540" s="599"/>
      <c r="BC540" s="598"/>
      <c r="BD540" s="598"/>
      <c r="BE540" s="598"/>
      <c r="BF540" s="598"/>
      <c r="BG540" s="599"/>
      <c r="BH540" s="599"/>
      <c r="BI540" s="600"/>
      <c r="BJ540" s="600"/>
      <c r="BK540" s="600"/>
      <c r="BL540" s="599"/>
      <c r="BM540" s="599"/>
      <c r="BN540" s="599"/>
      <c r="BO540" s="599"/>
      <c r="BP540" s="599"/>
      <c r="BQ540" s="599"/>
      <c r="BR540" s="599"/>
      <c r="BS540" s="599"/>
      <c r="BT540" s="602"/>
      <c r="BU540" s="603"/>
      <c r="BV540" s="601"/>
      <c r="BW540" s="604"/>
    </row>
    <row r="541" spans="2:75" ht="15.75" customHeight="1">
      <c r="B541" s="334" t="s">
        <v>417</v>
      </c>
      <c r="C541" s="335">
        <v>36017289000107</v>
      </c>
      <c r="D541" s="336" t="s">
        <v>11</v>
      </c>
      <c r="E541" s="336" t="s">
        <v>620</v>
      </c>
      <c r="F541" s="336" t="s">
        <v>663</v>
      </c>
      <c r="G541" s="337" t="s">
        <v>738</v>
      </c>
      <c r="H541" s="337" t="s">
        <v>34</v>
      </c>
      <c r="I541" s="337" t="s">
        <v>34</v>
      </c>
      <c r="J541" s="337" t="s">
        <v>608</v>
      </c>
      <c r="K541" s="338" t="s">
        <v>48</v>
      </c>
      <c r="L541" s="339"/>
      <c r="M541" s="339" t="s">
        <v>1411</v>
      </c>
      <c r="N541" s="338">
        <v>546496</v>
      </c>
      <c r="O541" s="338" t="s">
        <v>1320</v>
      </c>
      <c r="P541" s="342">
        <v>44042</v>
      </c>
      <c r="Q541" s="343">
        <v>408060251.61000001</v>
      </c>
      <c r="R541" s="343">
        <v>214570625.15682527</v>
      </c>
      <c r="S541" s="338">
        <v>7</v>
      </c>
      <c r="T541" s="340">
        <v>8.5390796213933529E-2</v>
      </c>
      <c r="U541" s="340">
        <v>1.1038634893499399</v>
      </c>
      <c r="V541" s="340">
        <v>0.11289645783122637</v>
      </c>
      <c r="W541" s="340">
        <v>1.1067627826165281</v>
      </c>
      <c r="X541" s="340">
        <v>0.15189289971567144</v>
      </c>
      <c r="Y541" s="340">
        <v>1.1518314514916246</v>
      </c>
      <c r="Z541" s="340" t="s">
        <v>1414</v>
      </c>
      <c r="AA541" s="340" t="s">
        <v>1414</v>
      </c>
      <c r="AB541" s="340">
        <v>2.81178134408115E-3</v>
      </c>
      <c r="AC541" s="344">
        <v>3.4997762378345425</v>
      </c>
      <c r="AD541" s="482">
        <v>0</v>
      </c>
      <c r="AE541" s="341" t="s">
        <v>2418</v>
      </c>
      <c r="AF541" s="341" t="s">
        <v>736</v>
      </c>
      <c r="AG541" s="345" t="s">
        <v>736</v>
      </c>
      <c r="AH541" s="345" t="s">
        <v>2110</v>
      </c>
      <c r="AI541" s="345">
        <v>100</v>
      </c>
      <c r="AJ541" s="345">
        <v>100</v>
      </c>
      <c r="AK541" s="345">
        <v>100</v>
      </c>
      <c r="AL541" s="340">
        <v>4.0000000000000001E-3</v>
      </c>
      <c r="AM541" s="340" t="s">
        <v>34</v>
      </c>
      <c r="AN541" s="340" t="s">
        <v>64</v>
      </c>
      <c r="AO541" s="338" t="s">
        <v>1323</v>
      </c>
      <c r="AP541" s="341" t="s">
        <v>11</v>
      </c>
      <c r="AQ541" s="347" t="s">
        <v>675</v>
      </c>
      <c r="AR541" s="340">
        <v>7.9999999999999993E-4</v>
      </c>
      <c r="AS541" s="340">
        <v>7.9999999999999993E-4</v>
      </c>
      <c r="AT541" s="340"/>
      <c r="AW541" s="597"/>
      <c r="AX541" s="597"/>
      <c r="AY541" s="598"/>
      <c r="AZ541" s="598"/>
      <c r="BA541" s="598"/>
      <c r="BB541" s="599"/>
      <c r="BC541" s="598"/>
      <c r="BD541" s="598"/>
      <c r="BE541" s="598"/>
      <c r="BF541" s="598"/>
      <c r="BG541" s="599"/>
      <c r="BH541" s="599"/>
      <c r="BI541" s="600"/>
      <c r="BJ541" s="600"/>
      <c r="BK541" s="600"/>
      <c r="BL541" s="599"/>
      <c r="BM541" s="599"/>
      <c r="BN541" s="599"/>
      <c r="BO541" s="599"/>
      <c r="BP541" s="599"/>
      <c r="BQ541" s="599"/>
      <c r="BR541" s="599"/>
      <c r="BS541" s="599"/>
      <c r="BT541" s="602"/>
      <c r="BU541" s="603"/>
      <c r="BV541" s="601"/>
      <c r="BW541" s="604"/>
    </row>
    <row r="542" spans="2:75" ht="15.75" customHeight="1">
      <c r="B542" s="334" t="s">
        <v>1257</v>
      </c>
      <c r="C542" s="335">
        <v>44209582000196</v>
      </c>
      <c r="D542" s="336" t="s">
        <v>14</v>
      </c>
      <c r="E542" s="336" t="s">
        <v>15</v>
      </c>
      <c r="F542" s="336" t="s">
        <v>701</v>
      </c>
      <c r="G542" s="337"/>
      <c r="H542" s="337" t="s">
        <v>34</v>
      </c>
      <c r="I542" s="337" t="s">
        <v>34</v>
      </c>
      <c r="J542" s="337" t="s">
        <v>611</v>
      </c>
      <c r="K542" s="338" t="s">
        <v>49</v>
      </c>
      <c r="L542" s="339"/>
      <c r="M542" s="339" t="s">
        <v>1411</v>
      </c>
      <c r="N542" s="338">
        <v>624985</v>
      </c>
      <c r="O542" s="338" t="s">
        <v>1320</v>
      </c>
      <c r="P542" s="342">
        <v>44523</v>
      </c>
      <c r="Q542" s="343">
        <v>2839068.09</v>
      </c>
      <c r="R542" s="343" t="s">
        <v>1414</v>
      </c>
      <c r="S542" s="338">
        <v>7</v>
      </c>
      <c r="T542" s="340">
        <v>-0.57893674741405854</v>
      </c>
      <c r="U542" s="340">
        <v>-7.4840283314878908</v>
      </c>
      <c r="V542" s="340" t="s">
        <v>1414</v>
      </c>
      <c r="W542" s="340" t="s">
        <v>1414</v>
      </c>
      <c r="X542" s="340" t="s">
        <v>1414</v>
      </c>
      <c r="Y542" s="340" t="s">
        <v>1414</v>
      </c>
      <c r="Z542" s="340" t="s">
        <v>1414</v>
      </c>
      <c r="AA542" s="340" t="s">
        <v>1414</v>
      </c>
      <c r="AB542" s="340" t="s">
        <v>1414</v>
      </c>
      <c r="AC542" s="344" t="s">
        <v>1414</v>
      </c>
      <c r="AD542" s="482">
        <v>0</v>
      </c>
      <c r="AE542" s="341" t="s">
        <v>2226</v>
      </c>
      <c r="AF542" s="341" t="s">
        <v>2106</v>
      </c>
      <c r="AG542" s="345" t="s">
        <v>1427</v>
      </c>
      <c r="AH542" s="345" t="s">
        <v>2110</v>
      </c>
      <c r="AI542" s="345">
        <v>1000</v>
      </c>
      <c r="AJ542" s="345">
        <v>100</v>
      </c>
      <c r="AK542" s="345">
        <v>100</v>
      </c>
      <c r="AL542" s="340">
        <v>3.4000000000000002E-3</v>
      </c>
      <c r="AM542" s="340" t="s">
        <v>34</v>
      </c>
      <c r="AN542" s="340" t="s">
        <v>2124</v>
      </c>
      <c r="AO542" s="338" t="s">
        <v>1323</v>
      </c>
      <c r="AP542" s="341" t="s">
        <v>13</v>
      </c>
      <c r="AQ542" s="347" t="s">
        <v>671</v>
      </c>
      <c r="AR542" s="340">
        <v>1.1332199999999999E-3</v>
      </c>
      <c r="AS542" s="340">
        <v>1.1332199999999999E-3</v>
      </c>
      <c r="AT542" s="340"/>
      <c r="AW542" s="597"/>
      <c r="AX542" s="597"/>
      <c r="AY542" s="598"/>
      <c r="AZ542" s="598"/>
      <c r="BA542" s="598"/>
      <c r="BB542" s="599"/>
      <c r="BC542" s="598"/>
      <c r="BD542" s="598"/>
      <c r="BE542" s="598"/>
      <c r="BF542" s="598"/>
      <c r="BG542" s="599"/>
      <c r="BH542" s="599"/>
      <c r="BI542" s="600"/>
      <c r="BJ542" s="600"/>
      <c r="BK542" s="600"/>
      <c r="BL542" s="599"/>
      <c r="BM542" s="599"/>
      <c r="BN542" s="599"/>
      <c r="BO542" s="599"/>
      <c r="BP542" s="599"/>
      <c r="BQ542" s="599"/>
      <c r="BR542" s="599"/>
      <c r="BS542" s="599"/>
      <c r="BT542" s="602"/>
      <c r="BU542" s="603"/>
      <c r="BV542" s="601"/>
      <c r="BW542" s="604"/>
    </row>
    <row r="543" spans="2:75" ht="15.75" customHeight="1">
      <c r="B543" s="334" t="s">
        <v>1258</v>
      </c>
      <c r="C543" s="335">
        <v>41545885000191</v>
      </c>
      <c r="D543" s="336" t="s">
        <v>14</v>
      </c>
      <c r="E543" s="336" t="s">
        <v>15</v>
      </c>
      <c r="F543" s="336" t="s">
        <v>701</v>
      </c>
      <c r="G543" s="337"/>
      <c r="H543" s="337" t="s">
        <v>34</v>
      </c>
      <c r="I543" s="337" t="s">
        <v>34</v>
      </c>
      <c r="J543" s="337" t="s">
        <v>611</v>
      </c>
      <c r="K543" s="338" t="s">
        <v>49</v>
      </c>
      <c r="L543" s="339"/>
      <c r="M543" s="339" t="s">
        <v>1411</v>
      </c>
      <c r="N543" s="338">
        <v>612618</v>
      </c>
      <c r="O543" s="338" t="s">
        <v>1320</v>
      </c>
      <c r="P543" s="342">
        <v>44306</v>
      </c>
      <c r="Q543" s="343">
        <v>15826624.210000001</v>
      </c>
      <c r="R543" s="343">
        <v>36201364.435357116</v>
      </c>
      <c r="S543" s="338">
        <v>7</v>
      </c>
      <c r="T543" s="340">
        <v>-0.62555273568232628</v>
      </c>
      <c r="U543" s="340">
        <v>-8.0866423104041498</v>
      </c>
      <c r="V543" s="340">
        <v>-0.63444031253798339</v>
      </c>
      <c r="W543" s="340">
        <v>-6.2196364633365988</v>
      </c>
      <c r="X543" s="340" t="s">
        <v>1414</v>
      </c>
      <c r="Y543" s="340" t="s">
        <v>1414</v>
      </c>
      <c r="Z543" s="340" t="s">
        <v>1414</v>
      </c>
      <c r="AA543" s="340" t="s">
        <v>1414</v>
      </c>
      <c r="AB543" s="340">
        <v>0.76584828571467956</v>
      </c>
      <c r="AC543" s="344">
        <v>-1.0537153241735926</v>
      </c>
      <c r="AD543" s="482">
        <v>0</v>
      </c>
      <c r="AE543" s="341" t="s">
        <v>2226</v>
      </c>
      <c r="AF543" s="341" t="s">
        <v>2106</v>
      </c>
      <c r="AG543" s="345" t="s">
        <v>1427</v>
      </c>
      <c r="AH543" s="345" t="s">
        <v>2110</v>
      </c>
      <c r="AI543" s="345">
        <v>0</v>
      </c>
      <c r="AJ543" s="345">
        <v>0</v>
      </c>
      <c r="AK543" s="345">
        <v>0</v>
      </c>
      <c r="AL543" s="340">
        <v>5.0000000000000001E-4</v>
      </c>
      <c r="AM543" s="340" t="s">
        <v>34</v>
      </c>
      <c r="AN543" s="340" t="s">
        <v>34</v>
      </c>
      <c r="AO543" s="338" t="s">
        <v>1323</v>
      </c>
      <c r="AP543" s="341" t="s">
        <v>13</v>
      </c>
      <c r="AQ543" s="347" t="s">
        <v>671</v>
      </c>
      <c r="AR543" s="340">
        <v>1.6664999999999998E-4</v>
      </c>
      <c r="AS543" s="340">
        <v>1.6664999999999998E-4</v>
      </c>
      <c r="AT543" s="340"/>
      <c r="AW543" s="597"/>
      <c r="AX543" s="597"/>
      <c r="AY543" s="598"/>
      <c r="AZ543" s="598"/>
      <c r="BA543" s="598"/>
      <c r="BB543" s="599"/>
      <c r="BC543" s="598"/>
      <c r="BD543" s="598"/>
      <c r="BE543" s="598"/>
      <c r="BF543" s="598"/>
      <c r="BG543" s="599"/>
      <c r="BH543" s="599"/>
      <c r="BI543" s="600"/>
      <c r="BJ543" s="600"/>
      <c r="BK543" s="600"/>
      <c r="BL543" s="599"/>
      <c r="BM543" s="599"/>
      <c r="BN543" s="599"/>
      <c r="BO543" s="599"/>
      <c r="BP543" s="599"/>
      <c r="BQ543" s="599"/>
      <c r="BR543" s="599"/>
      <c r="BS543" s="599"/>
      <c r="BT543" s="602"/>
      <c r="BU543" s="603"/>
      <c r="BV543" s="601"/>
      <c r="BW543" s="604"/>
    </row>
    <row r="544" spans="2:75" ht="15.75" customHeight="1">
      <c r="B544" s="334" t="s">
        <v>1259</v>
      </c>
      <c r="C544" s="335">
        <v>43508446000134</v>
      </c>
      <c r="D544" s="336" t="s">
        <v>14</v>
      </c>
      <c r="E544" s="336" t="s">
        <v>15</v>
      </c>
      <c r="F544" s="336" t="s">
        <v>701</v>
      </c>
      <c r="G544" s="337"/>
      <c r="H544" s="337" t="s">
        <v>34</v>
      </c>
      <c r="I544" s="337" t="s">
        <v>34</v>
      </c>
      <c r="J544" s="337" t="s">
        <v>611</v>
      </c>
      <c r="K544" s="338" t="s">
        <v>49</v>
      </c>
      <c r="L544" s="339"/>
      <c r="M544" s="339" t="s">
        <v>1411</v>
      </c>
      <c r="N544" s="338">
        <v>615986</v>
      </c>
      <c r="O544" s="338" t="s">
        <v>1320</v>
      </c>
      <c r="P544" s="342">
        <v>44469</v>
      </c>
      <c r="Q544" s="343">
        <v>6457112.3899999997</v>
      </c>
      <c r="R544" s="343" t="s">
        <v>1414</v>
      </c>
      <c r="S544" s="338">
        <v>7</v>
      </c>
      <c r="T544" s="340">
        <v>-0.7147110391915118</v>
      </c>
      <c r="U544" s="340">
        <v>-9.2392091019070399</v>
      </c>
      <c r="V544" s="340" t="s">
        <v>1414</v>
      </c>
      <c r="W544" s="340" t="s">
        <v>1414</v>
      </c>
      <c r="X544" s="340" t="s">
        <v>1414</v>
      </c>
      <c r="Y544" s="340" t="s">
        <v>1414</v>
      </c>
      <c r="Z544" s="340" t="s">
        <v>1414</v>
      </c>
      <c r="AA544" s="340" t="s">
        <v>1414</v>
      </c>
      <c r="AB544" s="340" t="s">
        <v>1414</v>
      </c>
      <c r="AC544" s="344" t="s">
        <v>1414</v>
      </c>
      <c r="AD544" s="482">
        <v>0</v>
      </c>
      <c r="AE544" s="341" t="s">
        <v>2226</v>
      </c>
      <c r="AF544" s="341" t="s">
        <v>2106</v>
      </c>
      <c r="AG544" s="345" t="s">
        <v>1427</v>
      </c>
      <c r="AH544" s="345" t="s">
        <v>2110</v>
      </c>
      <c r="AI544" s="345">
        <v>0</v>
      </c>
      <c r="AJ544" s="345">
        <v>0</v>
      </c>
      <c r="AK544" s="345">
        <v>0</v>
      </c>
      <c r="AL544" s="340">
        <v>3.4000000000000002E-3</v>
      </c>
      <c r="AM544" s="340" t="s">
        <v>34</v>
      </c>
      <c r="AN544" s="340" t="s">
        <v>2124</v>
      </c>
      <c r="AO544" s="338" t="s">
        <v>1323</v>
      </c>
      <c r="AP544" s="341" t="s">
        <v>13</v>
      </c>
      <c r="AQ544" s="347" t="s">
        <v>671</v>
      </c>
      <c r="AR544" s="340">
        <v>1.1332199999999999E-3</v>
      </c>
      <c r="AS544" s="340">
        <v>1.1332199999999999E-3</v>
      </c>
      <c r="AT544" s="340"/>
      <c r="AW544" s="597"/>
      <c r="AX544" s="597"/>
      <c r="AY544" s="598"/>
      <c r="AZ544" s="598"/>
      <c r="BA544" s="598"/>
      <c r="BB544" s="599"/>
      <c r="BC544" s="598"/>
      <c r="BD544" s="598"/>
      <c r="BE544" s="598"/>
      <c r="BF544" s="598"/>
      <c r="BG544" s="599"/>
      <c r="BH544" s="599"/>
      <c r="BI544" s="600"/>
      <c r="BJ544" s="600"/>
      <c r="BK544" s="600"/>
      <c r="BL544" s="599"/>
      <c r="BM544" s="599"/>
      <c r="BN544" s="599"/>
      <c r="BO544" s="599"/>
      <c r="BP544" s="599"/>
      <c r="BQ544" s="599"/>
      <c r="BR544" s="599"/>
      <c r="BS544" s="599"/>
      <c r="BT544" s="602"/>
      <c r="BU544" s="603"/>
      <c r="BV544" s="601"/>
      <c r="BW544" s="604"/>
    </row>
    <row r="545" spans="2:75" ht="15.75" customHeight="1">
      <c r="B545" s="334" t="s">
        <v>1260</v>
      </c>
      <c r="C545" s="335">
        <v>44026806000124</v>
      </c>
      <c r="D545" s="336" t="s">
        <v>14</v>
      </c>
      <c r="E545" s="336" t="s">
        <v>15</v>
      </c>
      <c r="F545" s="336" t="s">
        <v>701</v>
      </c>
      <c r="G545" s="337"/>
      <c r="H545" s="337" t="s">
        <v>34</v>
      </c>
      <c r="I545" s="337" t="s">
        <v>34</v>
      </c>
      <c r="J545" s="337" t="s">
        <v>611</v>
      </c>
      <c r="K545" s="338" t="s">
        <v>49</v>
      </c>
      <c r="L545" s="339"/>
      <c r="M545" s="339" t="s">
        <v>1411</v>
      </c>
      <c r="N545" s="338">
        <v>626082</v>
      </c>
      <c r="O545" s="338" t="s">
        <v>1320</v>
      </c>
      <c r="P545" s="342">
        <v>44530</v>
      </c>
      <c r="Q545" s="343">
        <v>4242281.0199999996</v>
      </c>
      <c r="R545" s="343" t="s">
        <v>1414</v>
      </c>
      <c r="S545" s="338">
        <v>7</v>
      </c>
      <c r="T545" s="340">
        <v>-0.62098168035260093</v>
      </c>
      <c r="U545" s="340">
        <v>-8.0275513859719574</v>
      </c>
      <c r="V545" s="340" t="s">
        <v>1414</v>
      </c>
      <c r="W545" s="340" t="s">
        <v>1414</v>
      </c>
      <c r="X545" s="340" t="s">
        <v>1414</v>
      </c>
      <c r="Y545" s="340" t="s">
        <v>1414</v>
      </c>
      <c r="Z545" s="340" t="s">
        <v>1414</v>
      </c>
      <c r="AA545" s="340" t="s">
        <v>1414</v>
      </c>
      <c r="AB545" s="340" t="s">
        <v>1414</v>
      </c>
      <c r="AC545" s="344" t="s">
        <v>1414</v>
      </c>
      <c r="AD545" s="482">
        <v>0</v>
      </c>
      <c r="AE545" s="341" t="s">
        <v>2226</v>
      </c>
      <c r="AF545" s="341" t="s">
        <v>2106</v>
      </c>
      <c r="AG545" s="345" t="s">
        <v>1427</v>
      </c>
      <c r="AH545" s="345" t="s">
        <v>2110</v>
      </c>
      <c r="AI545" s="345">
        <v>1000</v>
      </c>
      <c r="AJ545" s="345">
        <v>100</v>
      </c>
      <c r="AK545" s="345">
        <v>100</v>
      </c>
      <c r="AL545" s="340">
        <v>3.4000000000000002E-3</v>
      </c>
      <c r="AM545" s="340" t="s">
        <v>34</v>
      </c>
      <c r="AN545" s="340" t="s">
        <v>2124</v>
      </c>
      <c r="AO545" s="338" t="s">
        <v>1323</v>
      </c>
      <c r="AP545" s="341" t="s">
        <v>13</v>
      </c>
      <c r="AQ545" s="347" t="s">
        <v>671</v>
      </c>
      <c r="AR545" s="340">
        <v>1.1332199999999999E-3</v>
      </c>
      <c r="AS545" s="340">
        <v>1.1332199999999999E-3</v>
      </c>
      <c r="AT545" s="340"/>
      <c r="AW545" s="597"/>
      <c r="AX545" s="597"/>
      <c r="AY545" s="598"/>
      <c r="AZ545" s="598"/>
      <c r="BA545" s="598"/>
      <c r="BB545" s="599"/>
      <c r="BC545" s="598"/>
      <c r="BD545" s="598"/>
      <c r="BE545" s="598"/>
      <c r="BF545" s="598"/>
      <c r="BG545" s="599"/>
      <c r="BH545" s="599"/>
      <c r="BI545" s="600"/>
      <c r="BJ545" s="600"/>
      <c r="BK545" s="600"/>
      <c r="BL545" s="599"/>
      <c r="BM545" s="599"/>
      <c r="BN545" s="599"/>
      <c r="BO545" s="599"/>
      <c r="BP545" s="599"/>
      <c r="BQ545" s="599"/>
      <c r="BR545" s="599"/>
      <c r="BS545" s="599"/>
      <c r="BT545" s="602"/>
      <c r="BU545" s="603"/>
      <c r="BV545" s="601"/>
      <c r="BW545" s="604"/>
    </row>
    <row r="546" spans="2:75" ht="15.75" customHeight="1">
      <c r="B546" s="334" t="s">
        <v>505</v>
      </c>
      <c r="C546" s="335">
        <v>36380409000128</v>
      </c>
      <c r="D546" s="336" t="s">
        <v>14</v>
      </c>
      <c r="E546" s="336" t="s">
        <v>15</v>
      </c>
      <c r="F546" s="336" t="s">
        <v>701</v>
      </c>
      <c r="G546" s="337"/>
      <c r="H546" s="337" t="s">
        <v>34</v>
      </c>
      <c r="I546" s="337" t="s">
        <v>34</v>
      </c>
      <c r="J546" s="337" t="s">
        <v>611</v>
      </c>
      <c r="K546" s="338" t="s">
        <v>49</v>
      </c>
      <c r="L546" s="339"/>
      <c r="M546" s="339" t="s">
        <v>1411</v>
      </c>
      <c r="N546" s="338">
        <v>530026</v>
      </c>
      <c r="O546" s="338" t="s">
        <v>1320</v>
      </c>
      <c r="P546" s="342">
        <v>43889</v>
      </c>
      <c r="Q546" s="343">
        <v>44579718.979999997</v>
      </c>
      <c r="R546" s="343">
        <v>68740373.194880933</v>
      </c>
      <c r="S546" s="338">
        <v>7</v>
      </c>
      <c r="T546" s="340">
        <v>-0.25004122223342951</v>
      </c>
      <c r="U546" s="340">
        <v>-3.2323316831993596</v>
      </c>
      <c r="V546" s="340">
        <v>-0.1762237845980863</v>
      </c>
      <c r="W546" s="340">
        <v>-1.7275823347492796</v>
      </c>
      <c r="X546" s="340">
        <v>-1.1825893803525389E-3</v>
      </c>
      <c r="Y546" s="340">
        <v>-8.9677901010504421E-3</v>
      </c>
      <c r="Z546" s="340" t="s">
        <v>1414</v>
      </c>
      <c r="AA546" s="340" t="s">
        <v>1414</v>
      </c>
      <c r="AB546" s="340">
        <v>0.16101987075846294</v>
      </c>
      <c r="AC546" s="344">
        <v>-1.7267459813888817</v>
      </c>
      <c r="AD546" s="482">
        <v>0</v>
      </c>
      <c r="AE546" s="341" t="s">
        <v>2226</v>
      </c>
      <c r="AF546" s="341" t="s">
        <v>2106</v>
      </c>
      <c r="AG546" s="345" t="s">
        <v>1427</v>
      </c>
      <c r="AH546" s="345" t="s">
        <v>2110</v>
      </c>
      <c r="AI546" s="345">
        <v>1000</v>
      </c>
      <c r="AJ546" s="345">
        <v>0</v>
      </c>
      <c r="AK546" s="345">
        <v>0</v>
      </c>
      <c r="AL546" s="340">
        <v>5.0000000000000001E-4</v>
      </c>
      <c r="AM546" s="340" t="s">
        <v>34</v>
      </c>
      <c r="AN546" s="340" t="s">
        <v>34</v>
      </c>
      <c r="AO546" s="338" t="s">
        <v>1323</v>
      </c>
      <c r="AP546" s="341" t="s">
        <v>13</v>
      </c>
      <c r="AQ546" s="347" t="s">
        <v>668</v>
      </c>
      <c r="AR546" s="340">
        <v>1.6664999999999998E-4</v>
      </c>
      <c r="AS546" s="340">
        <v>1.6664999999999998E-4</v>
      </c>
      <c r="AT546" s="340"/>
      <c r="AW546" s="597"/>
      <c r="AX546" s="597"/>
      <c r="AY546" s="598"/>
      <c r="AZ546" s="598"/>
      <c r="BA546" s="598"/>
      <c r="BB546" s="599"/>
      <c r="BC546" s="598"/>
      <c r="BD546" s="598"/>
      <c r="BE546" s="598"/>
      <c r="BF546" s="598"/>
      <c r="BG546" s="599"/>
      <c r="BH546" s="599"/>
      <c r="BI546" s="600"/>
      <c r="BJ546" s="600"/>
      <c r="BK546" s="600"/>
      <c r="BL546" s="599"/>
      <c r="BM546" s="599"/>
      <c r="BN546" s="599"/>
      <c r="BO546" s="599"/>
      <c r="BP546" s="599"/>
      <c r="BQ546" s="599"/>
      <c r="BR546" s="599"/>
      <c r="BS546" s="599"/>
      <c r="BT546" s="602"/>
      <c r="BU546" s="603"/>
      <c r="BV546" s="601"/>
      <c r="BW546" s="604"/>
    </row>
    <row r="547" spans="2:75" ht="15.75" customHeight="1">
      <c r="B547" s="334" t="s">
        <v>1488</v>
      </c>
      <c r="C547" s="335">
        <v>38377278000155</v>
      </c>
      <c r="D547" s="336" t="s">
        <v>14</v>
      </c>
      <c r="E547" s="336" t="s">
        <v>616</v>
      </c>
      <c r="F547" s="336" t="s">
        <v>617</v>
      </c>
      <c r="G547" s="337" t="s">
        <v>34</v>
      </c>
      <c r="H547" s="337" t="s">
        <v>34</v>
      </c>
      <c r="I547" s="337" t="s">
        <v>34</v>
      </c>
      <c r="J547" s="337" t="s">
        <v>608</v>
      </c>
      <c r="K547" s="338" t="s">
        <v>48</v>
      </c>
      <c r="L547" s="339"/>
      <c r="M547" s="339"/>
      <c r="N547" s="338">
        <v>576743</v>
      </c>
      <c r="O547" s="338" t="s">
        <v>1320</v>
      </c>
      <c r="P547" s="342">
        <v>44235</v>
      </c>
      <c r="Q547" s="343" t="s">
        <v>1390</v>
      </c>
      <c r="R547" s="343" t="s">
        <v>1414</v>
      </c>
      <c r="S547" s="338">
        <v>7</v>
      </c>
      <c r="T547" s="340" t="s">
        <v>1414</v>
      </c>
      <c r="U547" s="340" t="s">
        <v>1414</v>
      </c>
      <c r="V547" s="340" t="s">
        <v>1414</v>
      </c>
      <c r="W547" s="340" t="s">
        <v>1414</v>
      </c>
      <c r="X547" s="340" t="s">
        <v>1414</v>
      </c>
      <c r="Y547" s="340" t="s">
        <v>1414</v>
      </c>
      <c r="Z547" s="340" t="s">
        <v>1414</v>
      </c>
      <c r="AA547" s="340" t="s">
        <v>1414</v>
      </c>
      <c r="AB547" s="340" t="s">
        <v>1414</v>
      </c>
      <c r="AC547" s="344" t="s">
        <v>1414</v>
      </c>
      <c r="AD547" s="482">
        <v>0</v>
      </c>
      <c r="AE547" s="341" t="s">
        <v>2140</v>
      </c>
      <c r="AF547" s="341" t="s">
        <v>2115</v>
      </c>
      <c r="AG547" s="345" t="s">
        <v>1428</v>
      </c>
      <c r="AH547" s="345" t="s">
        <v>2107</v>
      </c>
      <c r="AI547" s="345">
        <v>500</v>
      </c>
      <c r="AJ547" s="345" t="s">
        <v>1422</v>
      </c>
      <c r="AK547" s="345">
        <v>100</v>
      </c>
      <c r="AL547" s="608">
        <v>0</v>
      </c>
      <c r="AM547" s="608">
        <v>0.2</v>
      </c>
      <c r="AN547" s="340" t="s">
        <v>34</v>
      </c>
      <c r="AO547" s="338" t="s">
        <v>1323</v>
      </c>
      <c r="AP547" s="341" t="s">
        <v>716</v>
      </c>
      <c r="AQ547" s="347" t="s">
        <v>687</v>
      </c>
      <c r="AR547" s="340">
        <v>4.0000000000000001E-3</v>
      </c>
      <c r="AS547" s="340">
        <v>4.0000000000000001E-3</v>
      </c>
      <c r="AT547" s="340"/>
      <c r="AW547" s="597"/>
      <c r="AX547" s="597"/>
      <c r="AY547" s="598"/>
      <c r="AZ547" s="598"/>
      <c r="BA547" s="598"/>
      <c r="BB547" s="599"/>
      <c r="BC547" s="598"/>
      <c r="BD547" s="598"/>
      <c r="BE547" s="598"/>
      <c r="BF547" s="598"/>
      <c r="BG547" s="599"/>
      <c r="BH547" s="599"/>
      <c r="BI547" s="600"/>
      <c r="BJ547" s="600"/>
      <c r="BK547" s="600"/>
      <c r="BL547" s="599"/>
      <c r="BM547" s="599"/>
      <c r="BN547" s="599"/>
      <c r="BO547" s="599"/>
      <c r="BP547" s="599"/>
      <c r="BQ547" s="599"/>
      <c r="BR547" s="599"/>
      <c r="BS547" s="599"/>
      <c r="BT547" s="602"/>
      <c r="BU547" s="603"/>
      <c r="BV547" s="601"/>
      <c r="BW547" s="604"/>
    </row>
    <row r="548" spans="2:75" ht="15.75" customHeight="1">
      <c r="B548" s="334" t="s">
        <v>1598</v>
      </c>
      <c r="C548" s="335">
        <v>34979876000143</v>
      </c>
      <c r="D548" s="336" t="s">
        <v>13</v>
      </c>
      <c r="E548" s="336" t="s">
        <v>616</v>
      </c>
      <c r="F548" s="336" t="s">
        <v>617</v>
      </c>
      <c r="G548" s="337" t="s">
        <v>34</v>
      </c>
      <c r="H548" s="337" t="s">
        <v>1336</v>
      </c>
      <c r="I548" s="337" t="s">
        <v>34</v>
      </c>
      <c r="J548" s="337" t="s">
        <v>608</v>
      </c>
      <c r="K548" s="338" t="s">
        <v>48</v>
      </c>
      <c r="L548" s="339"/>
      <c r="M548" s="339"/>
      <c r="N548" s="338">
        <v>536474</v>
      </c>
      <c r="O548" s="338" t="s">
        <v>1320</v>
      </c>
      <c r="P548" s="342">
        <v>43966</v>
      </c>
      <c r="Q548" s="343">
        <v>100928778.90000001</v>
      </c>
      <c r="R548" s="343">
        <v>114713752.58694442</v>
      </c>
      <c r="S548" s="338">
        <v>7</v>
      </c>
      <c r="T548" s="340">
        <v>4.8418643316860965E-2</v>
      </c>
      <c r="U548" s="340">
        <v>0.54460871288438606</v>
      </c>
      <c r="V548" s="340">
        <v>8.4910650507639351E-2</v>
      </c>
      <c r="W548" s="340">
        <v>0.77928519144296171</v>
      </c>
      <c r="X548" s="340">
        <v>0.20367604327307176</v>
      </c>
      <c r="Y548" s="340">
        <v>1.4322072557387484</v>
      </c>
      <c r="Z548" s="340" t="s">
        <v>1414</v>
      </c>
      <c r="AA548" s="340" t="s">
        <v>1414</v>
      </c>
      <c r="AB548" s="340">
        <v>3.8985298980494659E-2</v>
      </c>
      <c r="AC548" s="344">
        <v>-0.54320756682320437</v>
      </c>
      <c r="AD548" s="482">
        <v>0</v>
      </c>
      <c r="AE548" s="341" t="s">
        <v>2290</v>
      </c>
      <c r="AF548" s="341" t="s">
        <v>2106</v>
      </c>
      <c r="AG548" s="345" t="s">
        <v>1427</v>
      </c>
      <c r="AH548" s="345" t="s">
        <v>2116</v>
      </c>
      <c r="AI548" s="345">
        <v>0</v>
      </c>
      <c r="AJ548" s="345">
        <v>0</v>
      </c>
      <c r="AK548" s="345">
        <v>0</v>
      </c>
      <c r="AL548" s="340">
        <v>0.01</v>
      </c>
      <c r="AM548" s="340">
        <v>0.2</v>
      </c>
      <c r="AN548" s="340" t="s">
        <v>34</v>
      </c>
      <c r="AO548" s="338" t="s">
        <v>1320</v>
      </c>
      <c r="AP548" s="341" t="s">
        <v>13</v>
      </c>
      <c r="AQ548" s="347" t="s">
        <v>2174</v>
      </c>
      <c r="AR548" s="340" t="s">
        <v>34</v>
      </c>
      <c r="AS548" s="340" t="s">
        <v>34</v>
      </c>
      <c r="AT548" s="340"/>
      <c r="AW548" s="597"/>
      <c r="AX548" s="597"/>
      <c r="AY548" s="598"/>
      <c r="AZ548" s="598"/>
      <c r="BA548" s="598"/>
      <c r="BB548" s="599"/>
      <c r="BC548" s="598"/>
      <c r="BD548" s="598"/>
      <c r="BE548" s="598"/>
      <c r="BF548" s="598"/>
      <c r="BG548" s="599"/>
      <c r="BH548" s="599"/>
      <c r="BI548" s="600"/>
      <c r="BJ548" s="600"/>
      <c r="BK548" s="600"/>
      <c r="BL548" s="599"/>
      <c r="BM548" s="599"/>
      <c r="BN548" s="599"/>
      <c r="BO548" s="599"/>
      <c r="BP548" s="599"/>
      <c r="BQ548" s="599"/>
      <c r="BR548" s="599"/>
      <c r="BS548" s="599"/>
      <c r="BT548" s="602"/>
      <c r="BU548" s="603"/>
      <c r="BV548" s="601"/>
      <c r="BW548" s="604"/>
    </row>
    <row r="549" spans="2:75" ht="15.75" customHeight="1">
      <c r="B549" s="334" t="s">
        <v>954</v>
      </c>
      <c r="C549" s="335">
        <v>41969176000133</v>
      </c>
      <c r="D549" s="336" t="s">
        <v>13</v>
      </c>
      <c r="E549" s="336" t="s">
        <v>615</v>
      </c>
      <c r="F549" s="336" t="s">
        <v>619</v>
      </c>
      <c r="G549" s="337" t="s">
        <v>34</v>
      </c>
      <c r="H549" s="337" t="s">
        <v>1337</v>
      </c>
      <c r="I549" s="337" t="s">
        <v>34</v>
      </c>
      <c r="J549" s="337"/>
      <c r="K549" s="338" t="s">
        <v>48</v>
      </c>
      <c r="L549" s="339"/>
      <c r="M549" s="339" t="s">
        <v>34</v>
      </c>
      <c r="N549" s="338">
        <v>611069</v>
      </c>
      <c r="O549" s="338" t="s">
        <v>1320</v>
      </c>
      <c r="P549" s="342">
        <v>44440</v>
      </c>
      <c r="Q549" s="343">
        <v>20390694.559999999</v>
      </c>
      <c r="R549" s="343" t="s">
        <v>1414</v>
      </c>
      <c r="S549" s="338">
        <v>7</v>
      </c>
      <c r="T549" s="340">
        <v>0.10090870322085244</v>
      </c>
      <c r="U549" s="340">
        <v>1.304466502034699</v>
      </c>
      <c r="V549" s="340" t="s">
        <v>1414</v>
      </c>
      <c r="W549" s="340" t="s">
        <v>1414</v>
      </c>
      <c r="X549" s="340" t="s">
        <v>1414</v>
      </c>
      <c r="Y549" s="340" t="s">
        <v>1414</v>
      </c>
      <c r="Z549" s="340" t="s">
        <v>1414</v>
      </c>
      <c r="AA549" s="340" t="s">
        <v>1414</v>
      </c>
      <c r="AB549" s="340" t="s">
        <v>1414</v>
      </c>
      <c r="AC549" s="344" t="s">
        <v>1414</v>
      </c>
      <c r="AD549" s="482">
        <v>41969199000148</v>
      </c>
      <c r="AE549" s="341" t="s">
        <v>2249</v>
      </c>
      <c r="AF549" s="341" t="s">
        <v>2109</v>
      </c>
      <c r="AG549" s="345" t="s">
        <v>59</v>
      </c>
      <c r="AH549" s="345" t="s">
        <v>2110</v>
      </c>
      <c r="AI549" s="345">
        <v>500</v>
      </c>
      <c r="AJ549" s="345">
        <v>100</v>
      </c>
      <c r="AK549" s="345">
        <v>500</v>
      </c>
      <c r="AL549" s="340">
        <v>1.89E-2</v>
      </c>
      <c r="AM549" s="340">
        <v>0.2</v>
      </c>
      <c r="AN549" s="340" t="s">
        <v>64</v>
      </c>
      <c r="AO549" s="338" t="s">
        <v>1323</v>
      </c>
      <c r="AP549" s="341" t="s">
        <v>13</v>
      </c>
      <c r="AQ549" s="347" t="s">
        <v>664</v>
      </c>
      <c r="AR549" s="340">
        <v>3.7800000000000004E-3</v>
      </c>
      <c r="AS549" s="340">
        <v>3.7800000000000004E-3</v>
      </c>
      <c r="AT549" s="340"/>
      <c r="AW549" s="597"/>
      <c r="AX549" s="597"/>
      <c r="AY549" s="598"/>
      <c r="AZ549" s="598"/>
      <c r="BA549" s="598"/>
      <c r="BB549" s="599"/>
      <c r="BC549" s="598"/>
      <c r="BD549" s="598"/>
      <c r="BE549" s="598"/>
      <c r="BF549" s="598"/>
      <c r="BG549" s="599"/>
      <c r="BH549" s="599"/>
      <c r="BI549" s="600"/>
      <c r="BJ549" s="600"/>
      <c r="BK549" s="600"/>
      <c r="BL549" s="210"/>
      <c r="BM549" s="599"/>
      <c r="BN549" s="599"/>
      <c r="BO549" s="599"/>
      <c r="BP549" s="599"/>
      <c r="BQ549" s="599"/>
      <c r="BR549" s="599"/>
      <c r="BS549" s="599"/>
      <c r="BT549" s="602"/>
      <c r="BU549" s="603"/>
      <c r="BV549" s="601"/>
      <c r="BW549" s="604"/>
    </row>
    <row r="550" spans="2:75" ht="15.75" customHeight="1">
      <c r="B550" s="334" t="s">
        <v>266</v>
      </c>
      <c r="C550" s="335">
        <v>26725138000141</v>
      </c>
      <c r="D550" s="336" t="s">
        <v>13</v>
      </c>
      <c r="E550" s="336" t="s">
        <v>615</v>
      </c>
      <c r="F550" s="336" t="s">
        <v>619</v>
      </c>
      <c r="G550" s="337" t="s">
        <v>34</v>
      </c>
      <c r="H550" s="337" t="s">
        <v>1337</v>
      </c>
      <c r="I550" s="337" t="s">
        <v>34</v>
      </c>
      <c r="J550" s="337"/>
      <c r="K550" s="338" t="s">
        <v>48</v>
      </c>
      <c r="L550" s="339"/>
      <c r="M550" s="339" t="s">
        <v>34</v>
      </c>
      <c r="N550" s="338">
        <v>433543</v>
      </c>
      <c r="O550" s="338" t="s">
        <v>1320</v>
      </c>
      <c r="P550" s="342">
        <v>42762</v>
      </c>
      <c r="Q550" s="343">
        <v>16774329.189999999</v>
      </c>
      <c r="R550" s="343">
        <v>43266160.778333344</v>
      </c>
      <c r="S550" s="338">
        <v>7</v>
      </c>
      <c r="T550" s="340">
        <v>7.3832810831820028E-2</v>
      </c>
      <c r="U550" s="340">
        <v>0.95445115641196032</v>
      </c>
      <c r="V550" s="340">
        <v>6.6135216684566123E-2</v>
      </c>
      <c r="W550" s="340">
        <v>0.64834626216688906</v>
      </c>
      <c r="X550" s="340">
        <v>8.3568878466887098E-2</v>
      </c>
      <c r="Y550" s="340">
        <v>0.63371798658282164</v>
      </c>
      <c r="Z550" s="340">
        <v>0.24338742610550268</v>
      </c>
      <c r="AA550" s="340">
        <v>1.3834930333304425</v>
      </c>
      <c r="AB550" s="340">
        <v>7.8415408164918474E-2</v>
      </c>
      <c r="AC550" s="344">
        <v>-0.38317942308261838</v>
      </c>
      <c r="AD550" s="482">
        <v>26725144000107</v>
      </c>
      <c r="AE550" s="341" t="s">
        <v>2297</v>
      </c>
      <c r="AF550" s="341" t="s">
        <v>2112</v>
      </c>
      <c r="AG550" s="345" t="s">
        <v>719</v>
      </c>
      <c r="AH550" s="345" t="s">
        <v>2110</v>
      </c>
      <c r="AI550" s="345">
        <v>5000</v>
      </c>
      <c r="AJ550" s="345">
        <v>1000</v>
      </c>
      <c r="AK550" s="345">
        <v>4000</v>
      </c>
      <c r="AL550" s="340">
        <v>1.4999999999999999E-2</v>
      </c>
      <c r="AM550" s="340">
        <v>0.2</v>
      </c>
      <c r="AN550" s="340" t="s">
        <v>64</v>
      </c>
      <c r="AO550" s="338" t="s">
        <v>1323</v>
      </c>
      <c r="AP550" s="341" t="s">
        <v>13</v>
      </c>
      <c r="AQ550" s="347" t="s">
        <v>668</v>
      </c>
      <c r="AR550" s="340">
        <v>4.9999999999999992E-3</v>
      </c>
      <c r="AS550" s="340">
        <v>4.9999999999999992E-3</v>
      </c>
      <c r="AT550" s="340"/>
      <c r="AW550" s="597"/>
      <c r="AX550" s="597"/>
      <c r="AY550" s="598"/>
      <c r="AZ550" s="598"/>
      <c r="BA550" s="598"/>
      <c r="BB550" s="599"/>
      <c r="BC550" s="598"/>
      <c r="BD550" s="598"/>
      <c r="BE550" s="598"/>
      <c r="BF550" s="598"/>
      <c r="BG550" s="599"/>
      <c r="BH550" s="599"/>
      <c r="BI550" s="600"/>
      <c r="BJ550" s="600"/>
      <c r="BK550" s="600"/>
      <c r="BL550" s="599"/>
      <c r="BM550" s="599"/>
      <c r="BN550" s="599"/>
      <c r="BO550" s="599"/>
      <c r="BP550" s="599"/>
      <c r="BQ550" s="599"/>
      <c r="BR550" s="599"/>
      <c r="BS550" s="599"/>
      <c r="BT550" s="602"/>
      <c r="BU550" s="603"/>
      <c r="BV550" s="601"/>
      <c r="BW550" s="604"/>
    </row>
    <row r="551" spans="2:75" ht="15.75" customHeight="1">
      <c r="B551" s="334" t="s">
        <v>499</v>
      </c>
      <c r="C551" s="335">
        <v>42480017000133</v>
      </c>
      <c r="D551" s="336" t="s">
        <v>14</v>
      </c>
      <c r="E551" s="336" t="s">
        <v>607</v>
      </c>
      <c r="F551" s="336" t="s">
        <v>860</v>
      </c>
      <c r="G551" s="337"/>
      <c r="H551" s="337" t="s">
        <v>34</v>
      </c>
      <c r="I551" s="337" t="s">
        <v>34</v>
      </c>
      <c r="J551" s="337" t="s">
        <v>611</v>
      </c>
      <c r="K551" s="338" t="s">
        <v>48</v>
      </c>
      <c r="L551" s="339"/>
      <c r="M551" s="339" t="s">
        <v>1411</v>
      </c>
      <c r="N551" s="338">
        <v>601551</v>
      </c>
      <c r="O551" s="338" t="s">
        <v>1320</v>
      </c>
      <c r="P551" s="342">
        <v>44397</v>
      </c>
      <c r="Q551" s="343">
        <v>3228511.35</v>
      </c>
      <c r="R551" s="343">
        <v>4625489.7684920644</v>
      </c>
      <c r="S551" s="338">
        <v>7</v>
      </c>
      <c r="T551" s="340">
        <v>-0.26066463309492516</v>
      </c>
      <c r="U551" s="340">
        <v>-3.3696625888977789</v>
      </c>
      <c r="V551" s="340">
        <v>-0.18439594996894182</v>
      </c>
      <c r="W551" s="340">
        <v>-1.8076968809414349</v>
      </c>
      <c r="X551" s="340" t="s">
        <v>1414</v>
      </c>
      <c r="Y551" s="340" t="s">
        <v>1414</v>
      </c>
      <c r="Z551" s="340" t="s">
        <v>1414</v>
      </c>
      <c r="AA551" s="340" t="s">
        <v>1414</v>
      </c>
      <c r="AB551" s="340">
        <v>0.2420026881130426</v>
      </c>
      <c r="AC551" s="344">
        <v>-1.1229306226111371</v>
      </c>
      <c r="AD551" s="482">
        <v>0</v>
      </c>
      <c r="AE551" s="341" t="s">
        <v>2226</v>
      </c>
      <c r="AF551" s="341" t="s">
        <v>2106</v>
      </c>
      <c r="AG551" s="345" t="s">
        <v>1427</v>
      </c>
      <c r="AH551" s="345" t="s">
        <v>2110</v>
      </c>
      <c r="AI551" s="345">
        <v>100</v>
      </c>
      <c r="AJ551" s="345">
        <v>100</v>
      </c>
      <c r="AK551" s="345">
        <v>100</v>
      </c>
      <c r="AL551" s="340">
        <v>9.0000000000000011E-3</v>
      </c>
      <c r="AM551" s="340">
        <v>0.1</v>
      </c>
      <c r="AN551" s="340" t="s">
        <v>34</v>
      </c>
      <c r="AO551" s="338" t="s">
        <v>1323</v>
      </c>
      <c r="AP551" s="341" t="s">
        <v>716</v>
      </c>
      <c r="AQ551" s="347" t="s">
        <v>659</v>
      </c>
      <c r="AR551" s="340">
        <v>2.9996999999999997E-3</v>
      </c>
      <c r="AS551" s="340">
        <v>2.9996999999999997E-3</v>
      </c>
      <c r="AT551" s="340"/>
      <c r="AW551" s="597"/>
      <c r="AX551" s="597"/>
      <c r="AY551" s="598"/>
      <c r="AZ551" s="598"/>
      <c r="BA551" s="598"/>
      <c r="BB551" s="599"/>
      <c r="BC551" s="598"/>
      <c r="BD551" s="598"/>
      <c r="BE551" s="598"/>
      <c r="BF551" s="598"/>
      <c r="BG551" s="599"/>
      <c r="BH551" s="599"/>
      <c r="BI551" s="600"/>
      <c r="BJ551" s="600"/>
      <c r="BK551" s="600"/>
      <c r="BL551" s="599"/>
      <c r="BM551" s="599"/>
      <c r="BN551" s="599"/>
      <c r="BO551" s="599"/>
      <c r="BP551" s="599"/>
      <c r="BQ551" s="599"/>
      <c r="BR551" s="599"/>
      <c r="BS551" s="599"/>
      <c r="BT551" s="602"/>
      <c r="BU551" s="603"/>
      <c r="BV551" s="601"/>
      <c r="BW551" s="604"/>
    </row>
    <row r="552" spans="2:75" ht="15.75" customHeight="1">
      <c r="B552" s="334" t="s">
        <v>1707</v>
      </c>
      <c r="C552" s="335">
        <v>42730540000170</v>
      </c>
      <c r="D552" s="336" t="s">
        <v>14</v>
      </c>
      <c r="E552" s="336" t="s">
        <v>607</v>
      </c>
      <c r="F552" s="336" t="s">
        <v>860</v>
      </c>
      <c r="G552" s="337"/>
      <c r="H552" s="337" t="s">
        <v>34</v>
      </c>
      <c r="I552" s="337" t="s">
        <v>34</v>
      </c>
      <c r="J552" s="337" t="s">
        <v>611</v>
      </c>
      <c r="K552" s="338" t="s">
        <v>48</v>
      </c>
      <c r="L552" s="339"/>
      <c r="M552" s="339"/>
      <c r="N552" s="338">
        <v>606308</v>
      </c>
      <c r="O552" s="338" t="s">
        <v>1320</v>
      </c>
      <c r="P552" s="342">
        <v>44418</v>
      </c>
      <c r="Q552" s="343" t="s">
        <v>1390</v>
      </c>
      <c r="R552" s="343" t="s">
        <v>1414</v>
      </c>
      <c r="S552" s="338">
        <v>7</v>
      </c>
      <c r="T552" s="340" t="s">
        <v>1414</v>
      </c>
      <c r="U552" s="340" t="s">
        <v>1414</v>
      </c>
      <c r="V552" s="340" t="s">
        <v>1414</v>
      </c>
      <c r="W552" s="340" t="s">
        <v>1414</v>
      </c>
      <c r="X552" s="340" t="s">
        <v>1414</v>
      </c>
      <c r="Y552" s="340" t="s">
        <v>1414</v>
      </c>
      <c r="Z552" s="340" t="s">
        <v>1414</v>
      </c>
      <c r="AA552" s="340" t="s">
        <v>1414</v>
      </c>
      <c r="AB552" s="340" t="s">
        <v>1414</v>
      </c>
      <c r="AC552" s="344" t="s">
        <v>1414</v>
      </c>
      <c r="AD552" s="482">
        <v>17036289000100</v>
      </c>
      <c r="AE552" s="341" t="s">
        <v>2226</v>
      </c>
      <c r="AF552" s="341" t="s">
        <v>2106</v>
      </c>
      <c r="AG552" s="345" t="s">
        <v>1427</v>
      </c>
      <c r="AH552" s="345" t="s">
        <v>2110</v>
      </c>
      <c r="AI552" s="345">
        <v>0</v>
      </c>
      <c r="AJ552" s="345">
        <v>0</v>
      </c>
      <c r="AK552" s="345">
        <v>0</v>
      </c>
      <c r="AL552" s="340">
        <v>9.0000000000000011E-3</v>
      </c>
      <c r="AM552" s="340">
        <v>0.1</v>
      </c>
      <c r="AN552" s="340" t="s">
        <v>34</v>
      </c>
      <c r="AO552" s="338" t="s">
        <v>1323</v>
      </c>
      <c r="AP552" s="341" t="s">
        <v>716</v>
      </c>
      <c r="AQ552" s="347" t="s">
        <v>694</v>
      </c>
      <c r="AR552" s="340">
        <v>2.9996999999999997E-3</v>
      </c>
      <c r="AS552" s="340">
        <v>2.9996999999999997E-3</v>
      </c>
      <c r="AT552" s="340"/>
      <c r="AW552" s="597"/>
      <c r="AX552" s="597"/>
      <c r="AY552" s="598"/>
      <c r="AZ552" s="598"/>
      <c r="BA552" s="598"/>
      <c r="BB552" s="599"/>
      <c r="BC552" s="598"/>
      <c r="BD552" s="598"/>
      <c r="BE552" s="598"/>
      <c r="BF552" s="598"/>
      <c r="BG552" s="599"/>
      <c r="BH552" s="599"/>
      <c r="BI552" s="600"/>
      <c r="BJ552" s="600"/>
      <c r="BK552" s="600"/>
      <c r="BL552" s="210"/>
      <c r="BM552" s="599"/>
      <c r="BN552" s="599"/>
      <c r="BO552" s="599"/>
      <c r="BP552" s="599"/>
      <c r="BQ552" s="599"/>
      <c r="BR552" s="599"/>
      <c r="BS552" s="599"/>
      <c r="BT552" s="602"/>
      <c r="BU552" s="603"/>
      <c r="BV552" s="601"/>
      <c r="BW552" s="604"/>
    </row>
    <row r="553" spans="2:75" ht="15.75" customHeight="1">
      <c r="B553" s="334" t="s">
        <v>466</v>
      </c>
      <c r="C553" s="335">
        <v>43214822000188</v>
      </c>
      <c r="D553" s="336" t="s">
        <v>14</v>
      </c>
      <c r="E553" s="336" t="s">
        <v>607</v>
      </c>
      <c r="F553" s="336"/>
      <c r="G553" s="337"/>
      <c r="H553" s="337" t="s">
        <v>34</v>
      </c>
      <c r="I553" s="337" t="s">
        <v>34</v>
      </c>
      <c r="J553" s="337" t="s">
        <v>608</v>
      </c>
      <c r="K553" s="338" t="s">
        <v>48</v>
      </c>
      <c r="L553" s="339"/>
      <c r="M553" s="339" t="s">
        <v>1411</v>
      </c>
      <c r="N553" s="338">
        <v>616338</v>
      </c>
      <c r="O553" s="338" t="s">
        <v>1320</v>
      </c>
      <c r="P553" s="342">
        <v>44470</v>
      </c>
      <c r="Q553" s="343">
        <v>40073131.579999998</v>
      </c>
      <c r="R553" s="343" t="s">
        <v>1414</v>
      </c>
      <c r="S553" s="338">
        <v>7</v>
      </c>
      <c r="T553" s="340">
        <v>-7.7225619365686393E-2</v>
      </c>
      <c r="U553" s="340">
        <v>-0.99831065454226187</v>
      </c>
      <c r="V553" s="340" t="s">
        <v>1414</v>
      </c>
      <c r="W553" s="340" t="s">
        <v>1414</v>
      </c>
      <c r="X553" s="340" t="s">
        <v>1414</v>
      </c>
      <c r="Y553" s="340" t="s">
        <v>1414</v>
      </c>
      <c r="Z553" s="340" t="s">
        <v>1414</v>
      </c>
      <c r="AA553" s="340" t="s">
        <v>1414</v>
      </c>
      <c r="AB553" s="340" t="s">
        <v>1414</v>
      </c>
      <c r="AC553" s="344" t="s">
        <v>1414</v>
      </c>
      <c r="AD553" s="482">
        <v>43214858000161</v>
      </c>
      <c r="AE553" s="341" t="s">
        <v>2154</v>
      </c>
      <c r="AF553" s="341" t="s">
        <v>2106</v>
      </c>
      <c r="AG553" s="345" t="s">
        <v>1427</v>
      </c>
      <c r="AH553" s="345" t="s">
        <v>2107</v>
      </c>
      <c r="AI553" s="345">
        <v>1000</v>
      </c>
      <c r="AJ553" s="345" t="s">
        <v>1422</v>
      </c>
      <c r="AK553" s="345" t="s">
        <v>1422</v>
      </c>
      <c r="AL553" s="608">
        <v>1.6E-2</v>
      </c>
      <c r="AM553" s="608">
        <v>0.15</v>
      </c>
      <c r="AN553" s="340" t="s">
        <v>2124</v>
      </c>
      <c r="AO553" s="338" t="s">
        <v>1323</v>
      </c>
      <c r="AP553" s="341" t="s">
        <v>716</v>
      </c>
      <c r="AQ553" s="347" t="s">
        <v>659</v>
      </c>
      <c r="AR553" s="340" t="s">
        <v>34</v>
      </c>
      <c r="AS553" s="340" t="s">
        <v>34</v>
      </c>
      <c r="AT553" s="340"/>
      <c r="AW553" s="597"/>
      <c r="AX553" s="597"/>
      <c r="AY553" s="598"/>
      <c r="AZ553" s="598"/>
      <c r="BA553" s="598"/>
      <c r="BB553" s="599"/>
      <c r="BC553" s="598"/>
      <c r="BD553" s="598"/>
      <c r="BE553" s="598"/>
      <c r="BF553" s="598"/>
      <c r="BG553" s="599"/>
      <c r="BH553" s="599"/>
      <c r="BI553" s="600"/>
      <c r="BJ553" s="600"/>
      <c r="BK553" s="600"/>
      <c r="BL553" s="599"/>
      <c r="BM553" s="599"/>
      <c r="BN553" s="599"/>
      <c r="BO553" s="599"/>
      <c r="BP553" s="599"/>
      <c r="BQ553" s="599"/>
      <c r="BR553" s="599"/>
      <c r="BS553" s="599"/>
      <c r="BT553" s="602"/>
      <c r="BU553" s="603"/>
      <c r="BV553" s="601"/>
      <c r="BW553" s="604"/>
    </row>
    <row r="554" spans="2:75" ht="15.75" customHeight="1">
      <c r="B554" s="334" t="s">
        <v>129</v>
      </c>
      <c r="C554" s="335">
        <v>11108013000103</v>
      </c>
      <c r="D554" s="336" t="s">
        <v>14</v>
      </c>
      <c r="E554" s="336" t="s">
        <v>607</v>
      </c>
      <c r="F554" s="336"/>
      <c r="G554" s="337"/>
      <c r="H554" s="337" t="s">
        <v>34</v>
      </c>
      <c r="I554" s="337" t="s">
        <v>34</v>
      </c>
      <c r="J554" s="337" t="s">
        <v>608</v>
      </c>
      <c r="K554" s="338" t="s">
        <v>48</v>
      </c>
      <c r="L554" s="339"/>
      <c r="M554" s="339" t="s">
        <v>34</v>
      </c>
      <c r="N554" s="338">
        <v>237191</v>
      </c>
      <c r="O554" s="338" t="s">
        <v>1320</v>
      </c>
      <c r="P554" s="342">
        <v>40115</v>
      </c>
      <c r="Q554" s="343">
        <v>328755442.54000002</v>
      </c>
      <c r="R554" s="343">
        <v>419214439.02190471</v>
      </c>
      <c r="S554" s="338">
        <v>7</v>
      </c>
      <c r="T554" s="340">
        <v>-4.7557062741357292E-2</v>
      </c>
      <c r="U554" s="340">
        <v>-0.61477943231009047</v>
      </c>
      <c r="V554" s="340">
        <v>-0.20575595734711072</v>
      </c>
      <c r="W554" s="340">
        <v>-2.0170963754580202</v>
      </c>
      <c r="X554" s="340">
        <v>-7.2582259416458905E-2</v>
      </c>
      <c r="Y554" s="340">
        <v>-0.55040445848816644</v>
      </c>
      <c r="Z554" s="340">
        <v>-1.1638072633453733E-2</v>
      </c>
      <c r="AA554" s="340">
        <v>-6.6154577775096035E-2</v>
      </c>
      <c r="AB554" s="340">
        <v>0.26726604703806317</v>
      </c>
      <c r="AC554" s="344">
        <v>-1.0914378368958988</v>
      </c>
      <c r="AD554" s="482">
        <v>0</v>
      </c>
      <c r="AE554" s="341" t="s">
        <v>2125</v>
      </c>
      <c r="AF554" s="341" t="s">
        <v>728</v>
      </c>
      <c r="AG554" s="345" t="s">
        <v>728</v>
      </c>
      <c r="AH554" s="345" t="s">
        <v>2110</v>
      </c>
      <c r="AI554" s="345">
        <v>5000</v>
      </c>
      <c r="AJ554" s="345">
        <v>1000</v>
      </c>
      <c r="AK554" s="345">
        <v>1000</v>
      </c>
      <c r="AL554" s="340">
        <v>0.02</v>
      </c>
      <c r="AM554" s="340">
        <v>0.2</v>
      </c>
      <c r="AN554" s="340" t="s">
        <v>2119</v>
      </c>
      <c r="AO554" s="338" t="s">
        <v>1323</v>
      </c>
      <c r="AP554" s="341" t="s">
        <v>716</v>
      </c>
      <c r="AQ554" s="347" t="s">
        <v>681</v>
      </c>
      <c r="AR554" s="340">
        <v>6.6000000000000008E-3</v>
      </c>
      <c r="AS554" s="340">
        <v>6.6000000000000008E-3</v>
      </c>
      <c r="AT554" s="340"/>
      <c r="AW554" s="597"/>
      <c r="AX554" s="597"/>
      <c r="AY554" s="598"/>
      <c r="AZ554" s="598"/>
      <c r="BA554" s="598"/>
      <c r="BB554" s="599"/>
      <c r="BC554" s="598"/>
      <c r="BD554" s="598"/>
      <c r="BE554" s="598"/>
      <c r="BF554" s="598"/>
      <c r="BG554" s="599"/>
      <c r="BH554" s="599"/>
      <c r="BI554" s="600"/>
      <c r="BJ554" s="600"/>
      <c r="BK554" s="600"/>
      <c r="BL554" s="210"/>
      <c r="BM554" s="599"/>
      <c r="BN554" s="599"/>
      <c r="BO554" s="599"/>
      <c r="BP554" s="599"/>
      <c r="BQ554" s="599"/>
      <c r="BR554" s="599"/>
      <c r="BS554" s="599"/>
      <c r="BT554" s="602"/>
      <c r="BU554" s="603"/>
      <c r="BV554" s="601"/>
      <c r="BW554" s="604"/>
    </row>
    <row r="555" spans="2:75" ht="15.75" customHeight="1">
      <c r="B555" s="334" t="s">
        <v>833</v>
      </c>
      <c r="C555" s="335">
        <v>45294999000167</v>
      </c>
      <c r="D555" s="336" t="s">
        <v>11</v>
      </c>
      <c r="E555" s="336" t="s">
        <v>661</v>
      </c>
      <c r="F555" s="336"/>
      <c r="G555" s="337"/>
      <c r="H555" s="337" t="s">
        <v>34</v>
      </c>
      <c r="I555" s="337" t="s">
        <v>34</v>
      </c>
      <c r="J555" s="337" t="s">
        <v>696</v>
      </c>
      <c r="K555" s="338" t="s">
        <v>48</v>
      </c>
      <c r="L555" s="339"/>
      <c r="M555" s="339" t="s">
        <v>1411</v>
      </c>
      <c r="N555" s="338">
        <v>648604</v>
      </c>
      <c r="O555" s="338" t="s">
        <v>1320</v>
      </c>
      <c r="P555" s="342">
        <v>44678</v>
      </c>
      <c r="Q555" s="343">
        <v>77787588.090000004</v>
      </c>
      <c r="R555" s="343" t="s">
        <v>1414</v>
      </c>
      <c r="S555" s="338">
        <v>7</v>
      </c>
      <c r="T555" s="340" t="s">
        <v>1414</v>
      </c>
      <c r="U555" s="340" t="s">
        <v>1414</v>
      </c>
      <c r="V555" s="340" t="s">
        <v>1414</v>
      </c>
      <c r="W555" s="340" t="s">
        <v>1414</v>
      </c>
      <c r="X555" s="340" t="s">
        <v>1414</v>
      </c>
      <c r="Y555" s="340" t="s">
        <v>1414</v>
      </c>
      <c r="Z555" s="340" t="s">
        <v>1414</v>
      </c>
      <c r="AA555" s="340" t="s">
        <v>1414</v>
      </c>
      <c r="AB555" s="340" t="s">
        <v>1414</v>
      </c>
      <c r="AC555" s="344" t="s">
        <v>1414</v>
      </c>
      <c r="AD555" s="482">
        <v>0</v>
      </c>
      <c r="AE555" s="341" t="s">
        <v>2141</v>
      </c>
      <c r="AF555" s="341" t="s">
        <v>2106</v>
      </c>
      <c r="AG555" s="345" t="s">
        <v>1427</v>
      </c>
      <c r="AH555" s="345" t="s">
        <v>2107</v>
      </c>
      <c r="AI555" s="345">
        <v>0</v>
      </c>
      <c r="AJ555" s="345" t="s">
        <v>1422</v>
      </c>
      <c r="AK555" s="345">
        <v>0</v>
      </c>
      <c r="AL555" s="340">
        <v>8.0000000000000002E-3</v>
      </c>
      <c r="AM555" s="340">
        <v>0.2</v>
      </c>
      <c r="AN555" s="340" t="s">
        <v>2124</v>
      </c>
      <c r="AO555" s="338" t="s">
        <v>1323</v>
      </c>
      <c r="AP555" s="341" t="s">
        <v>13</v>
      </c>
      <c r="AQ555" s="347" t="s">
        <v>679</v>
      </c>
      <c r="AR555" s="340" t="s">
        <v>34</v>
      </c>
      <c r="AS555" s="340" t="s">
        <v>34</v>
      </c>
      <c r="AT555" s="340"/>
      <c r="AW555" s="597"/>
      <c r="AX555" s="597"/>
      <c r="AY555" s="598"/>
      <c r="AZ555" s="598"/>
      <c r="BA555" s="598"/>
      <c r="BB555" s="599"/>
      <c r="BC555" s="598"/>
      <c r="BD555" s="598"/>
      <c r="BE555" s="598"/>
      <c r="BF555" s="598"/>
      <c r="BG555" s="599"/>
      <c r="BH555" s="599"/>
      <c r="BI555" s="600"/>
      <c r="BJ555" s="600"/>
      <c r="BK555" s="600"/>
      <c r="BL555" s="599"/>
      <c r="BM555" s="599"/>
      <c r="BN555" s="599"/>
      <c r="BO555" s="599"/>
      <c r="BP555" s="599"/>
      <c r="BQ555" s="599"/>
      <c r="BR555" s="599"/>
      <c r="BS555" s="599"/>
      <c r="BT555" s="602"/>
      <c r="BU555" s="603"/>
      <c r="BV555" s="601"/>
      <c r="BW555" s="604"/>
    </row>
    <row r="556" spans="2:75" ht="15.75" customHeight="1">
      <c r="B556" s="334" t="s">
        <v>855</v>
      </c>
      <c r="C556" s="335">
        <v>44980432000181</v>
      </c>
      <c r="D556" s="336" t="s">
        <v>14</v>
      </c>
      <c r="E556" s="336" t="s">
        <v>607</v>
      </c>
      <c r="F556" s="336"/>
      <c r="G556" s="337"/>
      <c r="H556" s="337" t="s">
        <v>34</v>
      </c>
      <c r="I556" s="337" t="s">
        <v>34</v>
      </c>
      <c r="J556" s="337" t="s">
        <v>611</v>
      </c>
      <c r="K556" s="338"/>
      <c r="L556" s="339"/>
      <c r="M556" s="339" t="s">
        <v>1411</v>
      </c>
      <c r="N556" s="338">
        <v>644781</v>
      </c>
      <c r="O556" s="338" t="s">
        <v>1320</v>
      </c>
      <c r="P556" s="342">
        <v>44651</v>
      </c>
      <c r="Q556" s="343">
        <v>20436254.16</v>
      </c>
      <c r="R556" s="343" t="s">
        <v>1414</v>
      </c>
      <c r="S556" s="338">
        <v>7</v>
      </c>
      <c r="T556" s="340" t="s">
        <v>1414</v>
      </c>
      <c r="U556" s="340" t="s">
        <v>1414</v>
      </c>
      <c r="V556" s="340" t="s">
        <v>1414</v>
      </c>
      <c r="W556" s="340" t="s">
        <v>1414</v>
      </c>
      <c r="X556" s="340" t="s">
        <v>1414</v>
      </c>
      <c r="Y556" s="340" t="s">
        <v>1414</v>
      </c>
      <c r="Z556" s="340" t="s">
        <v>1414</v>
      </c>
      <c r="AA556" s="340" t="s">
        <v>1414</v>
      </c>
      <c r="AB556" s="340" t="s">
        <v>1414</v>
      </c>
      <c r="AC556" s="344" t="s">
        <v>1414</v>
      </c>
      <c r="AD556" s="482">
        <v>0</v>
      </c>
      <c r="AE556" s="341" t="s">
        <v>2141</v>
      </c>
      <c r="AF556" s="341" t="s">
        <v>2106</v>
      </c>
      <c r="AG556" s="345" t="s">
        <v>1427</v>
      </c>
      <c r="AH556" s="345" t="s">
        <v>2107</v>
      </c>
      <c r="AI556" s="345">
        <v>1000</v>
      </c>
      <c r="AJ556" s="345">
        <v>500</v>
      </c>
      <c r="AK556" s="345">
        <v>500</v>
      </c>
      <c r="AL556" s="340">
        <v>1.4999999999999999E-2</v>
      </c>
      <c r="AM556" s="340">
        <v>0.2</v>
      </c>
      <c r="AN556" s="340" t="s">
        <v>2124</v>
      </c>
      <c r="AO556" s="338" t="s">
        <v>1323</v>
      </c>
      <c r="AP556" s="341" t="s">
        <v>716</v>
      </c>
      <c r="AQ556" s="347" t="s">
        <v>687</v>
      </c>
      <c r="AR556" s="340" t="s">
        <v>34</v>
      </c>
      <c r="AS556" s="340" t="s">
        <v>34</v>
      </c>
      <c r="AT556" s="340"/>
      <c r="AW556" s="597"/>
      <c r="AX556" s="597"/>
      <c r="AY556" s="598"/>
      <c r="AZ556" s="598"/>
      <c r="BA556" s="598"/>
      <c r="BB556" s="599"/>
      <c r="BC556" s="598"/>
      <c r="BD556" s="598"/>
      <c r="BE556" s="598"/>
      <c r="BF556" s="598"/>
      <c r="BG556" s="599"/>
      <c r="BH556" s="599"/>
      <c r="BI556" s="600"/>
      <c r="BJ556" s="600"/>
      <c r="BK556" s="600"/>
      <c r="BL556" s="599"/>
      <c r="BM556" s="599"/>
      <c r="BN556" s="599"/>
      <c r="BO556" s="599"/>
      <c r="BP556" s="599"/>
      <c r="BQ556" s="599"/>
      <c r="BR556" s="599"/>
      <c r="BS556" s="599"/>
      <c r="BT556" s="602"/>
      <c r="BU556" s="603"/>
      <c r="BV556" s="601"/>
      <c r="BW556" s="604"/>
    </row>
    <row r="557" spans="2:75" ht="15.75" customHeight="1">
      <c r="B557" s="334" t="s">
        <v>872</v>
      </c>
      <c r="C557" s="335">
        <v>37098846000116</v>
      </c>
      <c r="D557" s="336" t="s">
        <v>11</v>
      </c>
      <c r="E557" s="336" t="s">
        <v>661</v>
      </c>
      <c r="F557" s="336"/>
      <c r="G557" s="337"/>
      <c r="H557" s="337" t="s">
        <v>34</v>
      </c>
      <c r="I557" s="337" t="s">
        <v>34</v>
      </c>
      <c r="J557" s="337" t="s">
        <v>700</v>
      </c>
      <c r="K557" s="338" t="s">
        <v>48</v>
      </c>
      <c r="L557" s="339"/>
      <c r="M557" s="339" t="s">
        <v>34</v>
      </c>
      <c r="N557" s="338">
        <v>537942</v>
      </c>
      <c r="O557" s="338" t="s">
        <v>1320</v>
      </c>
      <c r="P557" s="342">
        <v>43977</v>
      </c>
      <c r="Q557" s="343">
        <v>14293390.699999999</v>
      </c>
      <c r="R557" s="343">
        <v>11454541.70301586</v>
      </c>
      <c r="S557" s="338">
        <v>7</v>
      </c>
      <c r="T557" s="340">
        <v>-0.138939624558159</v>
      </c>
      <c r="U557" s="340">
        <v>-1.7960996450893147</v>
      </c>
      <c r="V557" s="340">
        <v>-0.14697397187208494</v>
      </c>
      <c r="W557" s="340">
        <v>-1.4408363664033395</v>
      </c>
      <c r="X557" s="340">
        <v>-4.8212926145289492E-2</v>
      </c>
      <c r="Y557" s="340">
        <v>-0.36560737734640603</v>
      </c>
      <c r="Z557" s="340" t="s">
        <v>1414</v>
      </c>
      <c r="AA557" s="340" t="s">
        <v>1414</v>
      </c>
      <c r="AB557" s="340">
        <v>7.5725516703819107E-2</v>
      </c>
      <c r="AC557" s="344">
        <v>-3.3434062913104245</v>
      </c>
      <c r="AD557" s="482">
        <v>0</v>
      </c>
      <c r="AE557" s="341" t="s">
        <v>2141</v>
      </c>
      <c r="AF557" s="341" t="s">
        <v>2106</v>
      </c>
      <c r="AG557" s="345" t="s">
        <v>1427</v>
      </c>
      <c r="AH557" s="345" t="s">
        <v>2107</v>
      </c>
      <c r="AI557" s="345">
        <v>20000</v>
      </c>
      <c r="AJ557" s="345">
        <v>10000</v>
      </c>
      <c r="AK557" s="345">
        <v>10000</v>
      </c>
      <c r="AL557" s="340">
        <v>8.0000000000000002E-3</v>
      </c>
      <c r="AM557" s="340">
        <v>0.2</v>
      </c>
      <c r="AN557" s="340" t="s">
        <v>34</v>
      </c>
      <c r="AO557" s="338" t="s">
        <v>1323</v>
      </c>
      <c r="AP557" s="341" t="s">
        <v>13</v>
      </c>
      <c r="AQ557" s="347" t="s">
        <v>679</v>
      </c>
      <c r="AR557" s="340">
        <v>2.6663999999999998E-3</v>
      </c>
      <c r="AS557" s="340">
        <v>2.6663999999999998E-3</v>
      </c>
      <c r="AT557" s="340"/>
      <c r="AW557" s="597"/>
      <c r="AX557" s="597"/>
      <c r="AY557" s="598"/>
      <c r="AZ557" s="598"/>
      <c r="BA557" s="598"/>
      <c r="BB557" s="599"/>
      <c r="BC557" s="598"/>
      <c r="BD557" s="598"/>
      <c r="BE557" s="598"/>
      <c r="BF557" s="598"/>
      <c r="BG557" s="599"/>
      <c r="BH557" s="599"/>
      <c r="BI557" s="600"/>
      <c r="BJ557" s="600"/>
      <c r="BK557" s="600"/>
      <c r="BL557" s="599"/>
      <c r="BM557" s="599"/>
      <c r="BN557" s="599"/>
      <c r="BO557" s="599"/>
      <c r="BP557" s="599"/>
      <c r="BQ557" s="599"/>
      <c r="BR557" s="599"/>
      <c r="BS557" s="599"/>
      <c r="BT557" s="602"/>
      <c r="BU557" s="603"/>
      <c r="BV557" s="601"/>
      <c r="BW557" s="604"/>
    </row>
    <row r="558" spans="2:75" ht="15.75" customHeight="1">
      <c r="B558" s="334" t="s">
        <v>251</v>
      </c>
      <c r="C558" s="335">
        <v>12845796000162</v>
      </c>
      <c r="D558" s="336" t="s">
        <v>14</v>
      </c>
      <c r="E558" s="336" t="s">
        <v>607</v>
      </c>
      <c r="F558" s="336"/>
      <c r="G558" s="337"/>
      <c r="H558" s="337" t="s">
        <v>34</v>
      </c>
      <c r="I558" s="337" t="s">
        <v>34</v>
      </c>
      <c r="J558" s="337" t="s">
        <v>608</v>
      </c>
      <c r="K558" s="338" t="s">
        <v>48</v>
      </c>
      <c r="L558" s="339"/>
      <c r="M558" s="339" t="s">
        <v>34</v>
      </c>
      <c r="N558" s="338">
        <v>263435</v>
      </c>
      <c r="O558" s="338" t="s">
        <v>1320</v>
      </c>
      <c r="P558" s="342">
        <v>40529</v>
      </c>
      <c r="Q558" s="343">
        <v>72126670.840000004</v>
      </c>
      <c r="R558" s="343">
        <v>55473766.686468281</v>
      </c>
      <c r="S558" s="338">
        <v>7</v>
      </c>
      <c r="T558" s="340">
        <v>1.7075515105593242E-2</v>
      </c>
      <c r="U558" s="340">
        <v>0.22073851659240176</v>
      </c>
      <c r="V558" s="340">
        <v>-8.8555633204365658E-2</v>
      </c>
      <c r="W558" s="340">
        <v>-0.86814131199892652</v>
      </c>
      <c r="X558" s="340">
        <v>0.23850726843444181</v>
      </c>
      <c r="Y558" s="340">
        <v>1.8086439438999111</v>
      </c>
      <c r="Z558" s="340">
        <v>0.34753077412538658</v>
      </c>
      <c r="AA558" s="340">
        <v>1.9754775855265003</v>
      </c>
      <c r="AB558" s="340">
        <v>0.16749571958597026</v>
      </c>
      <c r="AC558" s="344">
        <v>-1.0497297650642801</v>
      </c>
      <c r="AD558" s="482">
        <v>12807182000196</v>
      </c>
      <c r="AE558" s="341" t="s">
        <v>2290</v>
      </c>
      <c r="AF558" s="341" t="s">
        <v>2106</v>
      </c>
      <c r="AG558" s="345" t="s">
        <v>1427</v>
      </c>
      <c r="AH558" s="345" t="s">
        <v>2110</v>
      </c>
      <c r="AI558" s="345">
        <v>500</v>
      </c>
      <c r="AJ558" s="345">
        <v>500</v>
      </c>
      <c r="AK558" s="345">
        <v>500</v>
      </c>
      <c r="AL558" s="340">
        <v>1.3500000000000002E-2</v>
      </c>
      <c r="AM558" s="340">
        <v>0.2</v>
      </c>
      <c r="AN558" s="340" t="s">
        <v>666</v>
      </c>
      <c r="AO558" s="338" t="s">
        <v>1323</v>
      </c>
      <c r="AP558" s="341" t="s">
        <v>716</v>
      </c>
      <c r="AQ558" s="347" t="s">
        <v>659</v>
      </c>
      <c r="AR558" s="340">
        <v>5.3333333333333332E-3</v>
      </c>
      <c r="AS558" s="340">
        <v>5.3333333333333332E-3</v>
      </c>
      <c r="AT558" s="340"/>
      <c r="AW558" s="597"/>
      <c r="AX558" s="597"/>
      <c r="AY558" s="598"/>
      <c r="AZ558" s="598"/>
      <c r="BA558" s="598"/>
      <c r="BB558" s="599"/>
      <c r="BC558" s="598"/>
      <c r="BD558" s="598"/>
      <c r="BE558" s="598"/>
      <c r="BF558" s="598"/>
      <c r="BG558" s="599"/>
      <c r="BH558" s="599"/>
      <c r="BI558" s="600"/>
      <c r="BJ558" s="600"/>
      <c r="BK558" s="600"/>
      <c r="BL558" s="599"/>
      <c r="BM558" s="599"/>
      <c r="BN558" s="599"/>
      <c r="BO558" s="599"/>
      <c r="BP558" s="599"/>
      <c r="BQ558" s="599"/>
      <c r="BR558" s="599"/>
      <c r="BS558" s="599"/>
      <c r="BT558" s="602"/>
      <c r="BU558" s="603"/>
      <c r="BV558" s="601"/>
      <c r="BW558" s="604"/>
    </row>
    <row r="559" spans="2:75" ht="15.75" customHeight="1">
      <c r="B559" s="334" t="s">
        <v>507</v>
      </c>
      <c r="C559" s="335">
        <v>43095852000112</v>
      </c>
      <c r="D559" s="336" t="s">
        <v>14</v>
      </c>
      <c r="E559" s="336" t="s">
        <v>607</v>
      </c>
      <c r="F559" s="336"/>
      <c r="G559" s="337"/>
      <c r="H559" s="337" t="s">
        <v>34</v>
      </c>
      <c r="I559" s="337" t="s">
        <v>34</v>
      </c>
      <c r="J559" s="337" t="s">
        <v>611</v>
      </c>
      <c r="K559" s="338" t="s">
        <v>48</v>
      </c>
      <c r="L559" s="339"/>
      <c r="M559" s="339" t="s">
        <v>1411</v>
      </c>
      <c r="N559" s="338">
        <v>607215</v>
      </c>
      <c r="O559" s="338" t="s">
        <v>1320</v>
      </c>
      <c r="P559" s="342">
        <v>44425</v>
      </c>
      <c r="Q559" s="343">
        <v>7779507.9299999997</v>
      </c>
      <c r="R559" s="343">
        <v>4402016.3791666673</v>
      </c>
      <c r="S559" s="338">
        <v>7</v>
      </c>
      <c r="T559" s="340">
        <v>-2.909367049901912E-2</v>
      </c>
      <c r="U559" s="340">
        <v>-0.37609955708322884</v>
      </c>
      <c r="V559" s="340">
        <v>-2.5193840451835481E-2</v>
      </c>
      <c r="W559" s="340">
        <v>-0.24698387796147375</v>
      </c>
      <c r="X559" s="340" t="s">
        <v>1414</v>
      </c>
      <c r="Y559" s="340" t="s">
        <v>1414</v>
      </c>
      <c r="Z559" s="340" t="s">
        <v>1414</v>
      </c>
      <c r="AA559" s="340" t="s">
        <v>1414</v>
      </c>
      <c r="AB559" s="340">
        <v>0.34191419742363688</v>
      </c>
      <c r="AC559" s="344">
        <v>-0.19015995048111095</v>
      </c>
      <c r="AD559" s="482">
        <v>0</v>
      </c>
      <c r="AE559" s="341" t="s">
        <v>2226</v>
      </c>
      <c r="AF559" s="341" t="s">
        <v>2106</v>
      </c>
      <c r="AG559" s="345" t="s">
        <v>1427</v>
      </c>
      <c r="AH559" s="345" t="s">
        <v>2110</v>
      </c>
      <c r="AI559" s="345">
        <v>0</v>
      </c>
      <c r="AJ559" s="345">
        <v>0</v>
      </c>
      <c r="AK559" s="345">
        <v>0</v>
      </c>
      <c r="AL559" s="340">
        <v>9.0000000000000011E-3</v>
      </c>
      <c r="AM559" s="340">
        <v>0.1</v>
      </c>
      <c r="AN559" s="340" t="s">
        <v>34</v>
      </c>
      <c r="AO559" s="338" t="s">
        <v>1323</v>
      </c>
      <c r="AP559" s="341" t="s">
        <v>716</v>
      </c>
      <c r="AQ559" s="347" t="s">
        <v>694</v>
      </c>
      <c r="AR559" s="340">
        <v>2.9996999999999997E-3</v>
      </c>
      <c r="AS559" s="340">
        <v>2.9996999999999997E-3</v>
      </c>
      <c r="AT559" s="340"/>
      <c r="AW559" s="597"/>
      <c r="AX559" s="597"/>
      <c r="AY559" s="598"/>
      <c r="AZ559" s="598"/>
      <c r="BA559" s="598"/>
      <c r="BB559" s="599"/>
      <c r="BC559" s="598"/>
      <c r="BD559" s="598"/>
      <c r="BE559" s="598"/>
      <c r="BF559" s="598"/>
      <c r="BG559" s="599"/>
      <c r="BH559" s="599"/>
      <c r="BI559" s="600"/>
      <c r="BJ559" s="600"/>
      <c r="BK559" s="600"/>
      <c r="BL559" s="599"/>
      <c r="BM559" s="599"/>
      <c r="BN559" s="599"/>
      <c r="BO559" s="599"/>
      <c r="BP559" s="599"/>
      <c r="BQ559" s="599"/>
      <c r="BR559" s="599"/>
      <c r="BS559" s="599"/>
      <c r="BT559" s="602"/>
      <c r="BU559" s="603"/>
      <c r="BV559" s="601"/>
      <c r="BW559" s="604"/>
    </row>
    <row r="560" spans="2:75" ht="15.75" customHeight="1">
      <c r="B560" s="334" t="s">
        <v>50</v>
      </c>
      <c r="C560" s="335">
        <v>33600729000158</v>
      </c>
      <c r="D560" s="336" t="s">
        <v>14</v>
      </c>
      <c r="E560" s="336" t="s">
        <v>15</v>
      </c>
      <c r="F560" s="336" t="s">
        <v>699</v>
      </c>
      <c r="G560" s="337"/>
      <c r="H560" s="337" t="s">
        <v>34</v>
      </c>
      <c r="I560" s="337" t="s">
        <v>34</v>
      </c>
      <c r="J560" s="337" t="s">
        <v>611</v>
      </c>
      <c r="K560" s="338" t="s">
        <v>48</v>
      </c>
      <c r="L560" s="339"/>
      <c r="M560" s="339" t="s">
        <v>1411</v>
      </c>
      <c r="N560" s="338">
        <v>498874</v>
      </c>
      <c r="O560" s="338" t="s">
        <v>1320</v>
      </c>
      <c r="P560" s="342">
        <v>43635</v>
      </c>
      <c r="Q560" s="343">
        <v>80451731.5</v>
      </c>
      <c r="R560" s="343">
        <v>105968985.63916662</v>
      </c>
      <c r="S560" s="338">
        <v>8</v>
      </c>
      <c r="T560" s="340">
        <v>-1.7699160240729483E-2</v>
      </c>
      <c r="U560" s="340">
        <v>-0.22880049897821861</v>
      </c>
      <c r="V560" s="340">
        <v>4.7807249871223423E-3</v>
      </c>
      <c r="W560" s="340">
        <v>4.6867090352664717E-2</v>
      </c>
      <c r="X560" s="340">
        <v>-8.5865963552267277E-2</v>
      </c>
      <c r="Y560" s="340">
        <v>-0.65113720007499931</v>
      </c>
      <c r="Z560" s="340">
        <v>0.16403947572773192</v>
      </c>
      <c r="AA560" s="340">
        <v>0.93245355970903354</v>
      </c>
      <c r="AB560" s="340">
        <v>0.14390704935726353</v>
      </c>
      <c r="AC560" s="344">
        <v>-0.57014115712161606</v>
      </c>
      <c r="AD560" s="482">
        <v>0</v>
      </c>
      <c r="AE560" s="341" t="s">
        <v>2141</v>
      </c>
      <c r="AF560" s="341" t="s">
        <v>2106</v>
      </c>
      <c r="AG560" s="345" t="s">
        <v>1427</v>
      </c>
      <c r="AH560" s="345" t="s">
        <v>2110</v>
      </c>
      <c r="AI560" s="345">
        <v>500</v>
      </c>
      <c r="AJ560" s="345">
        <v>500</v>
      </c>
      <c r="AK560" s="345">
        <v>500</v>
      </c>
      <c r="AL560" s="340">
        <v>1E-3</v>
      </c>
      <c r="AM560" s="340" t="s">
        <v>34</v>
      </c>
      <c r="AN560" s="340" t="s">
        <v>64</v>
      </c>
      <c r="AO560" s="338" t="s">
        <v>1323</v>
      </c>
      <c r="AP560" s="341" t="s">
        <v>13</v>
      </c>
      <c r="AQ560" s="347" t="s">
        <v>671</v>
      </c>
      <c r="AR560" s="340">
        <v>3.5E-4</v>
      </c>
      <c r="AS560" s="340">
        <v>3.5E-4</v>
      </c>
      <c r="AT560" s="340"/>
      <c r="AW560" s="597"/>
      <c r="AX560" s="597"/>
      <c r="AY560" s="598"/>
      <c r="AZ560" s="598"/>
      <c r="BA560" s="598"/>
      <c r="BB560" s="599"/>
      <c r="BC560" s="598"/>
      <c r="BD560" s="598"/>
      <c r="BE560" s="598"/>
      <c r="BF560" s="598"/>
      <c r="BG560" s="599"/>
      <c r="BH560" s="599"/>
      <c r="BI560" s="600"/>
      <c r="BJ560" s="600"/>
      <c r="BK560" s="600"/>
      <c r="BL560" s="599"/>
      <c r="BM560" s="599"/>
      <c r="BN560" s="599"/>
      <c r="BO560" s="599"/>
      <c r="BP560" s="599"/>
      <c r="BQ560" s="599"/>
      <c r="BR560" s="599"/>
      <c r="BS560" s="599"/>
      <c r="BT560" s="602"/>
      <c r="BU560" s="603"/>
      <c r="BV560" s="601"/>
      <c r="BW560" s="604"/>
    </row>
    <row r="561" spans="2:75" ht="15.75" customHeight="1">
      <c r="B561" s="334" t="s">
        <v>1521</v>
      </c>
      <c r="C561" s="335">
        <v>36498594000150</v>
      </c>
      <c r="D561" s="336" t="s">
        <v>14</v>
      </c>
      <c r="E561" s="336" t="s">
        <v>15</v>
      </c>
      <c r="F561" s="336" t="s">
        <v>699</v>
      </c>
      <c r="G561" s="337"/>
      <c r="H561" s="337" t="s">
        <v>34</v>
      </c>
      <c r="I561" s="337" t="s">
        <v>34</v>
      </c>
      <c r="J561" s="337" t="s">
        <v>611</v>
      </c>
      <c r="K561" s="338" t="s">
        <v>48</v>
      </c>
      <c r="L561" s="339"/>
      <c r="M561" s="339"/>
      <c r="N561" s="338">
        <v>535370</v>
      </c>
      <c r="O561" s="338" t="s">
        <v>1320</v>
      </c>
      <c r="P561" s="342">
        <v>43950</v>
      </c>
      <c r="Q561" s="343">
        <v>10276576.33</v>
      </c>
      <c r="R561" s="343">
        <v>13185195.58325397</v>
      </c>
      <c r="S561" s="338">
        <v>8</v>
      </c>
      <c r="T561" s="340">
        <v>-4.4750566366919875E-2</v>
      </c>
      <c r="U561" s="340">
        <v>-0.50335050055912156</v>
      </c>
      <c r="V561" s="340">
        <v>7.8678462598424925E-3</v>
      </c>
      <c r="W561" s="340">
        <v>7.220879880426212E-2</v>
      </c>
      <c r="X561" s="340">
        <v>-7.511549727648259E-2</v>
      </c>
      <c r="Y561" s="340">
        <v>-0.52819643630629165</v>
      </c>
      <c r="Z561" s="340" t="s">
        <v>1414</v>
      </c>
      <c r="AA561" s="340" t="s">
        <v>1414</v>
      </c>
      <c r="AB561" s="340">
        <v>0.14261466933890588</v>
      </c>
      <c r="AC561" s="344">
        <v>-0.59923003373471373</v>
      </c>
      <c r="AD561" s="482">
        <v>33600729000158</v>
      </c>
      <c r="AE561" s="341" t="s">
        <v>2141</v>
      </c>
      <c r="AF561" s="341" t="s">
        <v>2106</v>
      </c>
      <c r="AG561" s="345" t="s">
        <v>1427</v>
      </c>
      <c r="AH561" s="345" t="s">
        <v>2110</v>
      </c>
      <c r="AI561" s="345">
        <v>500</v>
      </c>
      <c r="AJ561" s="345">
        <v>500</v>
      </c>
      <c r="AK561" s="345">
        <v>500</v>
      </c>
      <c r="AL561" s="340">
        <v>2E-3</v>
      </c>
      <c r="AM561" s="340" t="s">
        <v>34</v>
      </c>
      <c r="AN561" s="340" t="s">
        <v>64</v>
      </c>
      <c r="AO561" s="338" t="s">
        <v>1323</v>
      </c>
      <c r="AP561" s="341" t="s">
        <v>13</v>
      </c>
      <c r="AQ561" s="347" t="s">
        <v>671</v>
      </c>
      <c r="AR561" s="340" t="s">
        <v>34</v>
      </c>
      <c r="AS561" s="340" t="s">
        <v>34</v>
      </c>
      <c r="AT561" s="340"/>
      <c r="AW561" s="597"/>
      <c r="AX561" s="597"/>
      <c r="AY561" s="598"/>
      <c r="AZ561" s="598"/>
      <c r="BA561" s="598"/>
      <c r="BB561" s="599"/>
      <c r="BC561" s="598"/>
      <c r="BD561" s="598"/>
      <c r="BE561" s="598"/>
      <c r="BF561" s="598"/>
      <c r="BG561" s="599"/>
      <c r="BH561" s="599"/>
      <c r="BI561" s="600"/>
      <c r="BJ561" s="600"/>
      <c r="BK561" s="600"/>
      <c r="BL561" s="599"/>
      <c r="BM561" s="599"/>
      <c r="BN561" s="599"/>
      <c r="BO561" s="599"/>
      <c r="BP561" s="599"/>
      <c r="BQ561" s="599"/>
      <c r="BR561" s="599"/>
      <c r="BS561" s="599"/>
      <c r="BT561" s="602"/>
      <c r="BU561" s="603"/>
      <c r="BV561" s="601"/>
      <c r="BW561" s="604"/>
    </row>
    <row r="562" spans="2:75" ht="15.75" customHeight="1">
      <c r="B562" s="334" t="s">
        <v>141</v>
      </c>
      <c r="C562" s="335">
        <v>5097427000173</v>
      </c>
      <c r="D562" s="336" t="s">
        <v>13</v>
      </c>
      <c r="E562" s="336" t="s">
        <v>616</v>
      </c>
      <c r="F562" s="336" t="s">
        <v>617</v>
      </c>
      <c r="G562" s="337" t="s">
        <v>34</v>
      </c>
      <c r="H562" s="337" t="s">
        <v>865</v>
      </c>
      <c r="I562" s="337" t="s">
        <v>34</v>
      </c>
      <c r="J562" s="337" t="s">
        <v>608</v>
      </c>
      <c r="K562" s="338" t="s">
        <v>48</v>
      </c>
      <c r="L562" s="339"/>
      <c r="M562" s="339" t="s">
        <v>34</v>
      </c>
      <c r="N562" s="338">
        <v>108741</v>
      </c>
      <c r="O562" s="338" t="s">
        <v>1320</v>
      </c>
      <c r="P562" s="342">
        <v>37431</v>
      </c>
      <c r="Q562" s="343">
        <v>17164055.030000001</v>
      </c>
      <c r="R562" s="343">
        <v>16609985.126071431</v>
      </c>
      <c r="S562" s="338">
        <v>8</v>
      </c>
      <c r="T562" s="340">
        <v>7.8413300383070261E-2</v>
      </c>
      <c r="U562" s="340">
        <v>1.0136640388671889</v>
      </c>
      <c r="V562" s="340">
        <v>8.9480743499110282E-2</v>
      </c>
      <c r="W562" s="340">
        <v>0.87721048621136632</v>
      </c>
      <c r="X562" s="340">
        <v>3.2855102060510344E-2</v>
      </c>
      <c r="Y562" s="340">
        <v>0.24914620740075724</v>
      </c>
      <c r="Z562" s="340">
        <v>0.10528347034222785</v>
      </c>
      <c r="AA562" s="340">
        <v>0.59846537709053538</v>
      </c>
      <c r="AB562" s="340">
        <v>5.3579776563456818E-2</v>
      </c>
      <c r="AC562" s="344">
        <v>-0.18677396760583834</v>
      </c>
      <c r="AD562" s="482">
        <v>0</v>
      </c>
      <c r="AE562" s="341" t="s">
        <v>2185</v>
      </c>
      <c r="AF562" s="341" t="s">
        <v>2115</v>
      </c>
      <c r="AG562" s="345" t="s">
        <v>1428</v>
      </c>
      <c r="AH562" s="345" t="s">
        <v>2110</v>
      </c>
      <c r="AI562" s="345">
        <v>5000</v>
      </c>
      <c r="AJ562" s="345">
        <v>1000</v>
      </c>
      <c r="AK562" s="345">
        <v>1000</v>
      </c>
      <c r="AL562" s="340">
        <v>0.02</v>
      </c>
      <c r="AM562" s="340">
        <v>0.2</v>
      </c>
      <c r="AN562" s="340" t="s">
        <v>64</v>
      </c>
      <c r="AO562" s="338" t="s">
        <v>1323</v>
      </c>
      <c r="AP562" s="341" t="s">
        <v>13</v>
      </c>
      <c r="AQ562" s="347" t="s">
        <v>668</v>
      </c>
      <c r="AR562" s="340">
        <v>4.6666666666666662E-3</v>
      </c>
      <c r="AS562" s="340">
        <v>4.6666666666666662E-3</v>
      </c>
      <c r="AT562" s="340"/>
      <c r="AW562" s="597"/>
      <c r="AX562" s="597"/>
      <c r="AY562" s="598"/>
      <c r="AZ562" s="598"/>
      <c r="BA562" s="598"/>
      <c r="BB562" s="599"/>
      <c r="BC562" s="598"/>
      <c r="BD562" s="598"/>
      <c r="BE562" s="598"/>
      <c r="BF562" s="598"/>
      <c r="BG562" s="599"/>
      <c r="BH562" s="599"/>
      <c r="BI562" s="600"/>
      <c r="BJ562" s="600"/>
      <c r="BK562" s="600"/>
      <c r="BL562" s="599"/>
      <c r="BM562" s="599"/>
      <c r="BN562" s="599"/>
      <c r="BO562" s="599"/>
      <c r="BP562" s="599"/>
      <c r="BQ562" s="599"/>
      <c r="BR562" s="599"/>
      <c r="BS562" s="599"/>
      <c r="BT562" s="602"/>
      <c r="BU562" s="603"/>
      <c r="BV562" s="601"/>
      <c r="BW562" s="604"/>
    </row>
    <row r="563" spans="2:75" ht="15.75" customHeight="1">
      <c r="B563" s="334" t="s">
        <v>1167</v>
      </c>
      <c r="C563" s="335">
        <v>38075003000167</v>
      </c>
      <c r="D563" s="336" t="s">
        <v>13</v>
      </c>
      <c r="E563" s="336" t="s">
        <v>616</v>
      </c>
      <c r="F563" s="336" t="s">
        <v>619</v>
      </c>
      <c r="G563" s="337" t="s">
        <v>34</v>
      </c>
      <c r="H563" s="337" t="s">
        <v>1337</v>
      </c>
      <c r="I563" s="337" t="s">
        <v>34</v>
      </c>
      <c r="J563" s="337" t="s">
        <v>611</v>
      </c>
      <c r="K563" s="338" t="s">
        <v>48</v>
      </c>
      <c r="L563" s="339"/>
      <c r="M563" s="339" t="s">
        <v>34</v>
      </c>
      <c r="N563" s="338">
        <v>632309</v>
      </c>
      <c r="O563" s="338" t="s">
        <v>1320</v>
      </c>
      <c r="P563" s="342">
        <v>44550</v>
      </c>
      <c r="Q563" s="343">
        <v>8047434.0300000003</v>
      </c>
      <c r="R563" s="343" t="s">
        <v>1414</v>
      </c>
      <c r="S563" s="338">
        <v>8</v>
      </c>
      <c r="T563" s="340">
        <v>-6.3622737432984633E-2</v>
      </c>
      <c r="U563" s="340">
        <v>-0.82246354476912165</v>
      </c>
      <c r="V563" s="340" t="s">
        <v>1414</v>
      </c>
      <c r="W563" s="340" t="s">
        <v>1414</v>
      </c>
      <c r="X563" s="340" t="s">
        <v>1414</v>
      </c>
      <c r="Y563" s="340" t="s">
        <v>1414</v>
      </c>
      <c r="Z563" s="340" t="s">
        <v>1414</v>
      </c>
      <c r="AA563" s="340" t="s">
        <v>1414</v>
      </c>
      <c r="AB563" s="340" t="s">
        <v>1414</v>
      </c>
      <c r="AC563" s="344" t="s">
        <v>1414</v>
      </c>
      <c r="AD563" s="482">
        <v>0</v>
      </c>
      <c r="AE563" s="341" t="s">
        <v>2221</v>
      </c>
      <c r="AF563" s="341" t="s">
        <v>741</v>
      </c>
      <c r="AG563" s="345" t="s">
        <v>741</v>
      </c>
      <c r="AH563" s="345" t="s">
        <v>2107</v>
      </c>
      <c r="AI563" s="345">
        <v>1000</v>
      </c>
      <c r="AJ563" s="345">
        <v>1000</v>
      </c>
      <c r="AK563" s="345">
        <v>1000</v>
      </c>
      <c r="AL563" s="340">
        <v>8.6999999999999994E-3</v>
      </c>
      <c r="AM563" s="340" t="s">
        <v>34</v>
      </c>
      <c r="AN563" s="340" t="s">
        <v>2119</v>
      </c>
      <c r="AO563" s="338" t="s">
        <v>1323</v>
      </c>
      <c r="AP563" s="341" t="s">
        <v>13</v>
      </c>
      <c r="AQ563" s="347" t="s">
        <v>679</v>
      </c>
      <c r="AR563" s="340">
        <v>4.6666799999999994E-3</v>
      </c>
      <c r="AS563" s="340">
        <v>4.6666799999999994E-3</v>
      </c>
      <c r="AT563" s="340"/>
      <c r="AW563" s="597"/>
      <c r="AX563" s="597"/>
      <c r="AY563" s="598"/>
      <c r="AZ563" s="598"/>
      <c r="BA563" s="598"/>
      <c r="BB563" s="599"/>
      <c r="BC563" s="598"/>
      <c r="BD563" s="598"/>
      <c r="BE563" s="598"/>
      <c r="BF563" s="598"/>
      <c r="BG563" s="599"/>
      <c r="BH563" s="599"/>
      <c r="BI563" s="600"/>
      <c r="BJ563" s="600"/>
      <c r="BK563" s="600"/>
      <c r="BL563" s="599"/>
      <c r="BM563" s="599"/>
      <c r="BN563" s="599"/>
      <c r="BO563" s="599"/>
      <c r="BP563" s="599"/>
      <c r="BQ563" s="599"/>
      <c r="BR563" s="599"/>
      <c r="BS563" s="599"/>
      <c r="BT563" s="602"/>
      <c r="BU563" s="603"/>
      <c r="BV563" s="601"/>
      <c r="BW563" s="604"/>
    </row>
    <row r="564" spans="2:75" ht="15.75" customHeight="1">
      <c r="B564" s="334" t="s">
        <v>1539</v>
      </c>
      <c r="C564" s="335">
        <v>29550612000130</v>
      </c>
      <c r="D564" s="336" t="s">
        <v>14</v>
      </c>
      <c r="E564" s="336" t="s">
        <v>607</v>
      </c>
      <c r="F564" s="336" t="s">
        <v>1316</v>
      </c>
      <c r="G564" s="337"/>
      <c r="H564" s="337" t="s">
        <v>34</v>
      </c>
      <c r="I564" s="337" t="s">
        <v>34</v>
      </c>
      <c r="J564" s="337" t="s">
        <v>608</v>
      </c>
      <c r="K564" s="338" t="s">
        <v>48</v>
      </c>
      <c r="L564" s="339"/>
      <c r="M564" s="339"/>
      <c r="N564" s="338">
        <v>471569</v>
      </c>
      <c r="O564" s="338" t="s">
        <v>1320</v>
      </c>
      <c r="P564" s="342">
        <v>43313</v>
      </c>
      <c r="Q564" s="343">
        <v>48212805.789999999</v>
      </c>
      <c r="R564" s="343">
        <v>70530539.248690441</v>
      </c>
      <c r="S564" s="338">
        <v>9</v>
      </c>
      <c r="T564" s="340">
        <v>-4.9532035790634588E-2</v>
      </c>
      <c r="U564" s="340">
        <v>-0.55713205514552422</v>
      </c>
      <c r="V564" s="340">
        <v>-0.18384179586897742</v>
      </c>
      <c r="W564" s="340">
        <v>-1.6872463964468685</v>
      </c>
      <c r="X564" s="340">
        <v>-0.17006584574181027</v>
      </c>
      <c r="Y564" s="340">
        <v>-1.1958673897558476</v>
      </c>
      <c r="Z564" s="340">
        <v>-7.9517801170612357E-2</v>
      </c>
      <c r="AA564" s="340">
        <v>-0.43453008889830763</v>
      </c>
      <c r="AB564" s="340">
        <v>0.18445341065872789</v>
      </c>
      <c r="AC564" s="344">
        <v>-1.569723450952363</v>
      </c>
      <c r="AD564" s="482">
        <v>0</v>
      </c>
      <c r="AE564" s="341" t="s">
        <v>2212</v>
      </c>
      <c r="AF564" s="341" t="s">
        <v>2106</v>
      </c>
      <c r="AG564" s="345" t="s">
        <v>1427</v>
      </c>
      <c r="AH564" s="345" t="s">
        <v>2116</v>
      </c>
      <c r="AI564" s="345">
        <v>5000</v>
      </c>
      <c r="AJ564" s="345">
        <v>0</v>
      </c>
      <c r="AK564" s="345">
        <v>1000</v>
      </c>
      <c r="AL564" s="340">
        <v>1.8000000000000002E-2</v>
      </c>
      <c r="AM564" s="340">
        <v>0.2</v>
      </c>
      <c r="AN564" s="340" t="s">
        <v>34</v>
      </c>
      <c r="AO564" s="338" t="s">
        <v>1320</v>
      </c>
      <c r="AP564" s="341" t="s">
        <v>13</v>
      </c>
      <c r="AQ564" s="347" t="s">
        <v>2174</v>
      </c>
      <c r="AR564" s="340" t="s">
        <v>34</v>
      </c>
      <c r="AS564" s="340" t="s">
        <v>34</v>
      </c>
      <c r="AT564" s="340"/>
      <c r="AW564" s="597"/>
      <c r="AX564" s="597"/>
      <c r="AY564" s="598"/>
      <c r="AZ564" s="598"/>
      <c r="BA564" s="598"/>
      <c r="BB564" s="599"/>
      <c r="BC564" s="598"/>
      <c r="BD564" s="598"/>
      <c r="BE564" s="598"/>
      <c r="BF564" s="598"/>
      <c r="BG564" s="599"/>
      <c r="BH564" s="599"/>
      <c r="BI564" s="600"/>
      <c r="BJ564" s="600"/>
      <c r="BK564" s="600"/>
      <c r="BL564" s="599"/>
      <c r="BM564" s="599"/>
      <c r="BN564" s="599"/>
      <c r="BO564" s="599"/>
      <c r="BP564" s="599"/>
      <c r="BQ564" s="599"/>
      <c r="BR564" s="599"/>
      <c r="BS564" s="599"/>
      <c r="BT564" s="602"/>
      <c r="BU564" s="603"/>
      <c r="BV564" s="601"/>
      <c r="BW564" s="604"/>
    </row>
    <row r="565" spans="2:75" ht="15.75" customHeight="1">
      <c r="B565" s="334" t="s">
        <v>1697</v>
      </c>
      <c r="C565" s="335">
        <v>33146130000196</v>
      </c>
      <c r="D565" s="336" t="s">
        <v>14</v>
      </c>
      <c r="E565" s="336" t="s">
        <v>607</v>
      </c>
      <c r="F565" s="336" t="s">
        <v>1316</v>
      </c>
      <c r="G565" s="337"/>
      <c r="H565" s="337" t="s">
        <v>34</v>
      </c>
      <c r="I565" s="337" t="s">
        <v>34</v>
      </c>
      <c r="J565" s="337" t="s">
        <v>608</v>
      </c>
      <c r="K565" s="338" t="s">
        <v>48</v>
      </c>
      <c r="L565" s="339"/>
      <c r="M565" s="339"/>
      <c r="N565" s="338">
        <v>511730</v>
      </c>
      <c r="O565" s="338" t="s">
        <v>1320</v>
      </c>
      <c r="P565" s="342">
        <v>43710</v>
      </c>
      <c r="Q565" s="343">
        <v>259693586.40000001</v>
      </c>
      <c r="R565" s="343">
        <v>287979347.08666658</v>
      </c>
      <c r="S565" s="338">
        <v>9</v>
      </c>
      <c r="T565" s="340">
        <v>0.10582838908571901</v>
      </c>
      <c r="U565" s="340">
        <v>1.1903485686169777</v>
      </c>
      <c r="V565" s="340">
        <v>4.6644227467608657E-2</v>
      </c>
      <c r="W565" s="340">
        <v>0.42808711880654077</v>
      </c>
      <c r="X565" s="340">
        <v>0.50228638087919486</v>
      </c>
      <c r="Y565" s="340">
        <v>3.531972575633048</v>
      </c>
      <c r="Z565" s="340">
        <v>0.6538109173708293</v>
      </c>
      <c r="AA565" s="340">
        <v>3.572791398472754</v>
      </c>
      <c r="AB565" s="340">
        <v>0.1827928118709678</v>
      </c>
      <c r="AC565" s="344">
        <v>-0.22546040304042617</v>
      </c>
      <c r="AD565" s="482">
        <v>33600869000126</v>
      </c>
      <c r="AE565" s="341" t="s">
        <v>2257</v>
      </c>
      <c r="AF565" s="341" t="s">
        <v>2106</v>
      </c>
      <c r="AG565" s="345" t="s">
        <v>1427</v>
      </c>
      <c r="AH565" s="345" t="s">
        <v>2116</v>
      </c>
      <c r="AI565" s="345">
        <v>1000</v>
      </c>
      <c r="AJ565" s="345">
        <v>0</v>
      </c>
      <c r="AK565" s="345">
        <v>1000</v>
      </c>
      <c r="AL565" s="340">
        <v>0.02</v>
      </c>
      <c r="AM565" s="340">
        <v>0.2</v>
      </c>
      <c r="AN565" s="340" t="s">
        <v>34</v>
      </c>
      <c r="AO565" s="338" t="s">
        <v>1320</v>
      </c>
      <c r="AP565" s="341" t="s">
        <v>13</v>
      </c>
      <c r="AQ565" s="347" t="s">
        <v>2174</v>
      </c>
      <c r="AR565" s="340" t="s">
        <v>34</v>
      </c>
      <c r="AS565" s="340" t="s">
        <v>34</v>
      </c>
      <c r="AT565" s="340"/>
      <c r="AW565" s="597"/>
      <c r="AX565" s="597"/>
      <c r="AY565" s="598"/>
      <c r="AZ565" s="598"/>
      <c r="BA565" s="598"/>
      <c r="BB565" s="599"/>
      <c r="BC565" s="598"/>
      <c r="BD565" s="598"/>
      <c r="BE565" s="598"/>
      <c r="BF565" s="598"/>
      <c r="BG565" s="599"/>
      <c r="BH565" s="599"/>
      <c r="BI565" s="600"/>
      <c r="BJ565" s="600"/>
      <c r="BK565" s="600"/>
      <c r="BL565" s="599"/>
      <c r="BM565" s="599"/>
      <c r="BN565" s="599"/>
      <c r="BO565" s="599"/>
      <c r="BP565" s="599"/>
      <c r="BQ565" s="599"/>
      <c r="BR565" s="599"/>
      <c r="BS565" s="599"/>
      <c r="BT565" s="602"/>
      <c r="BU565" s="603"/>
      <c r="BV565" s="601"/>
      <c r="BW565" s="604"/>
    </row>
    <row r="566" spans="2:75" ht="15.75" customHeight="1">
      <c r="B566" s="334" t="s">
        <v>1538</v>
      </c>
      <c r="C566" s="335">
        <v>33768898000100</v>
      </c>
      <c r="D566" s="336" t="s">
        <v>11</v>
      </c>
      <c r="E566" s="336" t="s">
        <v>620</v>
      </c>
      <c r="F566" s="336" t="s">
        <v>663</v>
      </c>
      <c r="G566" s="337" t="s">
        <v>738</v>
      </c>
      <c r="H566" s="337" t="s">
        <v>34</v>
      </c>
      <c r="I566" s="337"/>
      <c r="J566" s="337"/>
      <c r="K566" s="338" t="s">
        <v>48</v>
      </c>
      <c r="L566" s="339"/>
      <c r="M566" s="339"/>
      <c r="N566" s="338">
        <v>539570</v>
      </c>
      <c r="O566" s="338" t="s">
        <v>1320</v>
      </c>
      <c r="P566" s="342">
        <v>43998</v>
      </c>
      <c r="Q566" s="343">
        <v>3251100.25</v>
      </c>
      <c r="R566" s="343">
        <v>6243972.6450396813</v>
      </c>
      <c r="S566" s="338">
        <v>9</v>
      </c>
      <c r="T566" s="340">
        <v>2.2750216332035444E-2</v>
      </c>
      <c r="U566" s="340">
        <v>0.25589246591129844</v>
      </c>
      <c r="V566" s="340">
        <v>4.6885183484485005E-2</v>
      </c>
      <c r="W566" s="340">
        <v>0.43029854286957891</v>
      </c>
      <c r="X566" s="340">
        <v>0.12533580000467004</v>
      </c>
      <c r="Y566" s="340">
        <v>0.8813350813666454</v>
      </c>
      <c r="Z566" s="340" t="s">
        <v>1414</v>
      </c>
      <c r="AA566" s="340" t="s">
        <v>1414</v>
      </c>
      <c r="AB566" s="340">
        <v>7.1582707905544191E-2</v>
      </c>
      <c r="AC566" s="344">
        <v>-0.76933311032911034</v>
      </c>
      <c r="AD566" s="482">
        <v>33768907000154</v>
      </c>
      <c r="AE566" s="341" t="s">
        <v>2210</v>
      </c>
      <c r="AF566" s="341" t="s">
        <v>2112</v>
      </c>
      <c r="AG566" s="345" t="s">
        <v>719</v>
      </c>
      <c r="AH566" s="345" t="s">
        <v>2116</v>
      </c>
      <c r="AI566" s="345">
        <v>0</v>
      </c>
      <c r="AJ566" s="345">
        <v>0</v>
      </c>
      <c r="AK566" s="345">
        <v>0</v>
      </c>
      <c r="AL566" s="340">
        <v>8.0000000000000002E-3</v>
      </c>
      <c r="AM566" s="340" t="s">
        <v>34</v>
      </c>
      <c r="AN566" s="340" t="s">
        <v>64</v>
      </c>
      <c r="AO566" s="338" t="s">
        <v>1320</v>
      </c>
      <c r="AP566" s="341" t="s">
        <v>13</v>
      </c>
      <c r="AQ566" s="347" t="s">
        <v>2174</v>
      </c>
      <c r="AR566" s="340" t="s">
        <v>34</v>
      </c>
      <c r="AS566" s="340" t="s">
        <v>34</v>
      </c>
      <c r="AT566" s="340"/>
      <c r="AW566" s="597"/>
      <c r="AX566" s="597"/>
      <c r="AY566" s="598"/>
      <c r="AZ566" s="598"/>
      <c r="BA566" s="598"/>
      <c r="BB566" s="599"/>
      <c r="BC566" s="598"/>
      <c r="BD566" s="598"/>
      <c r="BE566" s="598"/>
      <c r="BF566" s="598"/>
      <c r="BG566" s="599"/>
      <c r="BH566" s="599"/>
      <c r="BI566" s="600"/>
      <c r="BJ566" s="600"/>
      <c r="BK566" s="600"/>
      <c r="BL566" s="599"/>
      <c r="BM566" s="599"/>
      <c r="BN566" s="599"/>
      <c r="BO566" s="599"/>
      <c r="BP566" s="599"/>
      <c r="BQ566" s="599"/>
      <c r="BR566" s="599"/>
      <c r="BS566" s="599"/>
      <c r="BT566" s="602"/>
      <c r="BU566" s="603"/>
      <c r="BV566" s="601"/>
      <c r="BW566" s="604"/>
    </row>
    <row r="567" spans="2:75" ht="15.75" customHeight="1">
      <c r="B567" s="334" t="s">
        <v>1599</v>
      </c>
      <c r="C567" s="335">
        <v>41498482000139</v>
      </c>
      <c r="D567" s="336" t="s">
        <v>13</v>
      </c>
      <c r="E567" s="336" t="s">
        <v>615</v>
      </c>
      <c r="F567" s="336" t="s">
        <v>619</v>
      </c>
      <c r="G567" s="337" t="s">
        <v>34</v>
      </c>
      <c r="H567" s="337" t="s">
        <v>1337</v>
      </c>
      <c r="I567" s="337" t="s">
        <v>34</v>
      </c>
      <c r="J567" s="337" t="s">
        <v>611</v>
      </c>
      <c r="K567" s="338" t="s">
        <v>48</v>
      </c>
      <c r="L567" s="339"/>
      <c r="M567" s="339"/>
      <c r="N567" s="338">
        <v>622125</v>
      </c>
      <c r="O567" s="338" t="s">
        <v>1320</v>
      </c>
      <c r="P567" s="342">
        <v>44509</v>
      </c>
      <c r="Q567" s="343">
        <v>283315366.29000002</v>
      </c>
      <c r="R567" s="343" t="s">
        <v>1414</v>
      </c>
      <c r="S567" s="338">
        <v>9</v>
      </c>
      <c r="T567" s="340">
        <v>0.19067061195254964</v>
      </c>
      <c r="U567" s="340">
        <v>2.144646554443947</v>
      </c>
      <c r="V567" s="340" t="s">
        <v>1414</v>
      </c>
      <c r="W567" s="340" t="s">
        <v>1414</v>
      </c>
      <c r="X567" s="340" t="s">
        <v>1414</v>
      </c>
      <c r="Y567" s="340" t="s">
        <v>1414</v>
      </c>
      <c r="Z567" s="340" t="s">
        <v>1414</v>
      </c>
      <c r="AA567" s="340" t="s">
        <v>1414</v>
      </c>
      <c r="AB567" s="340" t="s">
        <v>1414</v>
      </c>
      <c r="AC567" s="344" t="s">
        <v>1414</v>
      </c>
      <c r="AD567" s="482">
        <v>41575707000103</v>
      </c>
      <c r="AE567" s="341" t="s">
        <v>2291</v>
      </c>
      <c r="AF567" s="341" t="s">
        <v>2109</v>
      </c>
      <c r="AG567" s="345" t="s">
        <v>59</v>
      </c>
      <c r="AH567" s="345" t="s">
        <v>2116</v>
      </c>
      <c r="AI567" s="345">
        <v>1</v>
      </c>
      <c r="AJ567" s="345" t="s">
        <v>1422</v>
      </c>
      <c r="AK567" s="345" t="s">
        <v>1422</v>
      </c>
      <c r="AL567" s="340">
        <v>7.4999999999999997E-3</v>
      </c>
      <c r="AM567" s="340" t="s">
        <v>34</v>
      </c>
      <c r="AN567" s="340" t="s">
        <v>64</v>
      </c>
      <c r="AO567" s="338" t="s">
        <v>1320</v>
      </c>
      <c r="AP567" s="341" t="s">
        <v>13</v>
      </c>
      <c r="AQ567" s="347" t="s">
        <v>2174</v>
      </c>
      <c r="AR567" s="340" t="s">
        <v>34</v>
      </c>
      <c r="AS567" s="340" t="s">
        <v>34</v>
      </c>
      <c r="AT567" s="340"/>
      <c r="AW567" s="597"/>
      <c r="AX567" s="597"/>
      <c r="AY567" s="598"/>
      <c r="AZ567" s="598"/>
      <c r="BA567" s="598"/>
      <c r="BB567" s="599"/>
      <c r="BC567" s="598"/>
      <c r="BD567" s="598"/>
      <c r="BE567" s="598"/>
      <c r="BF567" s="598"/>
      <c r="BG567" s="599"/>
      <c r="BH567" s="599"/>
      <c r="BI567" s="600"/>
      <c r="BJ567" s="600"/>
      <c r="BK567" s="600"/>
      <c r="BL567" s="599"/>
      <c r="BM567" s="599"/>
      <c r="BN567" s="599"/>
      <c r="BO567" s="599"/>
      <c r="BP567" s="599"/>
      <c r="BQ567" s="599"/>
      <c r="BR567" s="599"/>
      <c r="BS567" s="599"/>
      <c r="BT567" s="602"/>
      <c r="BU567" s="603"/>
      <c r="BV567" s="601"/>
      <c r="BW567" s="604"/>
    </row>
    <row r="568" spans="2:75" ht="15.75" customHeight="1">
      <c r="B568" s="334" t="s">
        <v>578</v>
      </c>
      <c r="C568" s="335">
        <v>39151551000191</v>
      </c>
      <c r="D568" s="336" t="s">
        <v>14</v>
      </c>
      <c r="E568" s="336" t="s">
        <v>607</v>
      </c>
      <c r="F568" s="336"/>
      <c r="G568" s="337"/>
      <c r="H568" s="337" t="s">
        <v>34</v>
      </c>
      <c r="I568" s="337" t="s">
        <v>34</v>
      </c>
      <c r="J568" s="337" t="s">
        <v>612</v>
      </c>
      <c r="K568" s="338" t="s">
        <v>48</v>
      </c>
      <c r="L568" s="339"/>
      <c r="M568" s="339" t="s">
        <v>1411</v>
      </c>
      <c r="N568" s="338">
        <v>567477</v>
      </c>
      <c r="O568" s="338" t="s">
        <v>1323</v>
      </c>
      <c r="P568" s="342">
        <v>44193</v>
      </c>
      <c r="Q568" s="343">
        <v>66546578.280000001</v>
      </c>
      <c r="R568" s="343">
        <v>194177841.3753573</v>
      </c>
      <c r="S568" s="338">
        <v>9</v>
      </c>
      <c r="T568" s="340">
        <v>-0.36238461986141712</v>
      </c>
      <c r="U568" s="340">
        <v>-4.6846167116743924</v>
      </c>
      <c r="V568" s="340">
        <v>-0.25190507018483299</v>
      </c>
      <c r="W568" s="340">
        <v>-2.4695119916850365</v>
      </c>
      <c r="X568" s="340" t="s">
        <v>1414</v>
      </c>
      <c r="Y568" s="340" t="s">
        <v>1414</v>
      </c>
      <c r="Z568" s="340" t="s">
        <v>1414</v>
      </c>
      <c r="AA568" s="340" t="s">
        <v>1414</v>
      </c>
      <c r="AB568" s="340">
        <v>0.24750164365647312</v>
      </c>
      <c r="AC568" s="344">
        <v>-1.4409240331926831</v>
      </c>
      <c r="AD568" s="482">
        <v>0</v>
      </c>
      <c r="AE568" s="341" t="s">
        <v>2176</v>
      </c>
      <c r="AF568" s="341" t="s">
        <v>719</v>
      </c>
      <c r="AG568" s="345" t="s">
        <v>719</v>
      </c>
      <c r="AH568" s="345" t="s">
        <v>2107</v>
      </c>
      <c r="AI568" s="345">
        <v>1000</v>
      </c>
      <c r="AJ568" s="345">
        <v>500</v>
      </c>
      <c r="AK568" s="345">
        <v>500</v>
      </c>
      <c r="AL568" s="340">
        <v>5.0000000000000001E-3</v>
      </c>
      <c r="AM568" s="340" t="s">
        <v>34</v>
      </c>
      <c r="AN568" s="340" t="s">
        <v>2119</v>
      </c>
      <c r="AO568" s="338" t="s">
        <v>1323</v>
      </c>
      <c r="AP568" s="341" t="s">
        <v>716</v>
      </c>
      <c r="AQ568" s="347" t="s">
        <v>687</v>
      </c>
      <c r="AR568" s="340">
        <v>1.3333333333333333E-3</v>
      </c>
      <c r="AS568" s="340">
        <v>1.3333333333333333E-3</v>
      </c>
      <c r="AT568" s="340"/>
      <c r="AW568" s="597"/>
      <c r="AX568" s="597"/>
      <c r="AY568" s="598"/>
      <c r="AZ568" s="598"/>
      <c r="BA568" s="598"/>
      <c r="BB568" s="599"/>
      <c r="BC568" s="598"/>
      <c r="BD568" s="598"/>
      <c r="BE568" s="598"/>
      <c r="BF568" s="598"/>
      <c r="BG568" s="599"/>
      <c r="BH568" s="599"/>
      <c r="BI568" s="600"/>
      <c r="BJ568" s="600"/>
      <c r="BK568" s="600"/>
      <c r="BL568" s="210"/>
      <c r="BM568" s="599"/>
      <c r="BN568" s="599"/>
      <c r="BO568" s="599"/>
      <c r="BP568" s="599"/>
      <c r="BQ568" s="599"/>
      <c r="BR568" s="599"/>
      <c r="BS568" s="599"/>
      <c r="BT568" s="602"/>
      <c r="BU568" s="603"/>
      <c r="BV568" s="601"/>
      <c r="BW568" s="604"/>
    </row>
    <row r="569" spans="2:75" ht="15.75" customHeight="1">
      <c r="B569" s="334" t="s">
        <v>1594</v>
      </c>
      <c r="C569" s="335">
        <v>44347000000138</v>
      </c>
      <c r="D569" s="336" t="s">
        <v>14</v>
      </c>
      <c r="E569" s="336" t="s">
        <v>614</v>
      </c>
      <c r="F569" s="336"/>
      <c r="G569" s="337"/>
      <c r="H569" s="337" t="s">
        <v>1337</v>
      </c>
      <c r="I569" s="337"/>
      <c r="J569" s="337" t="s">
        <v>690</v>
      </c>
      <c r="K569" s="338" t="s">
        <v>48</v>
      </c>
      <c r="L569" s="339"/>
      <c r="M569" s="339"/>
      <c r="N569" s="338">
        <v>627674</v>
      </c>
      <c r="O569" s="338" t="s">
        <v>1320</v>
      </c>
      <c r="P569" s="342">
        <v>44551</v>
      </c>
      <c r="Q569" s="343" t="s">
        <v>1390</v>
      </c>
      <c r="R569" s="343" t="s">
        <v>1414</v>
      </c>
      <c r="S569" s="338">
        <v>9</v>
      </c>
      <c r="T569" s="340" t="s">
        <v>1414</v>
      </c>
      <c r="U569" s="340" t="s">
        <v>1414</v>
      </c>
      <c r="V569" s="340" t="s">
        <v>1414</v>
      </c>
      <c r="W569" s="340" t="s">
        <v>1414</v>
      </c>
      <c r="X569" s="340" t="s">
        <v>1414</v>
      </c>
      <c r="Y569" s="340" t="s">
        <v>1414</v>
      </c>
      <c r="Z569" s="340" t="s">
        <v>1414</v>
      </c>
      <c r="AA569" s="340" t="s">
        <v>1414</v>
      </c>
      <c r="AB569" s="340" t="s">
        <v>1414</v>
      </c>
      <c r="AC569" s="344" t="s">
        <v>1414</v>
      </c>
      <c r="AD569" s="482">
        <v>44347468000122</v>
      </c>
      <c r="AE569" s="341" t="s">
        <v>2277</v>
      </c>
      <c r="AF569" s="341" t="s">
        <v>2106</v>
      </c>
      <c r="AG569" s="345" t="s">
        <v>1427</v>
      </c>
      <c r="AH569" s="345" t="s">
        <v>2110</v>
      </c>
      <c r="AI569" s="345">
        <v>1000</v>
      </c>
      <c r="AJ569" s="345">
        <v>1000</v>
      </c>
      <c r="AK569" s="345">
        <v>1000</v>
      </c>
      <c r="AL569" s="340">
        <v>0.01</v>
      </c>
      <c r="AM569" s="340">
        <v>0.2</v>
      </c>
      <c r="AN569" s="340" t="s">
        <v>2124</v>
      </c>
      <c r="AO569" s="338" t="s">
        <v>1323</v>
      </c>
      <c r="AP569" s="341" t="s">
        <v>716</v>
      </c>
      <c r="AQ569" s="347" t="s">
        <v>659</v>
      </c>
      <c r="AR569" s="340">
        <v>2.6670000000000001E-3</v>
      </c>
      <c r="AS569" s="340">
        <v>2.6670000000000001E-3</v>
      </c>
      <c r="AT569" s="340"/>
      <c r="AX569" s="597"/>
      <c r="AY569" s="598"/>
      <c r="AZ569" s="598"/>
      <c r="BA569" s="598"/>
      <c r="BB569" s="599"/>
      <c r="BC569" s="598"/>
      <c r="BD569" s="598"/>
      <c r="BE569" s="598"/>
      <c r="BF569" s="598"/>
      <c r="BG569" s="599"/>
      <c r="BH569" s="599"/>
      <c r="BI569" s="600"/>
      <c r="BJ569" s="600"/>
      <c r="BK569" s="600"/>
      <c r="BL569" s="599"/>
      <c r="BM569" s="599"/>
      <c r="BN569" s="599"/>
      <c r="BO569" s="599"/>
      <c r="BP569" s="599"/>
      <c r="BQ569" s="599"/>
      <c r="BR569" s="599"/>
      <c r="BS569" s="599"/>
      <c r="BT569" s="602"/>
      <c r="BU569" s="603"/>
      <c r="BV569" s="601"/>
      <c r="BW569" s="604"/>
    </row>
    <row r="570" spans="2:75" ht="15.75" customHeight="1">
      <c r="B570" s="334" t="s">
        <v>1082</v>
      </c>
      <c r="C570" s="335">
        <v>39345935000145</v>
      </c>
      <c r="D570" s="336" t="s">
        <v>14</v>
      </c>
      <c r="E570" s="336" t="s">
        <v>607</v>
      </c>
      <c r="F570" s="336"/>
      <c r="G570" s="337"/>
      <c r="H570" s="337" t="s">
        <v>34</v>
      </c>
      <c r="I570" s="337" t="s">
        <v>34</v>
      </c>
      <c r="J570" s="337" t="s">
        <v>611</v>
      </c>
      <c r="K570" s="338" t="s">
        <v>49</v>
      </c>
      <c r="L570" s="339"/>
      <c r="M570" s="339" t="s">
        <v>34</v>
      </c>
      <c r="N570" s="338">
        <v>568066</v>
      </c>
      <c r="O570" s="338" t="s">
        <v>1320</v>
      </c>
      <c r="P570" s="342">
        <v>44194</v>
      </c>
      <c r="Q570" s="343">
        <v>10117304.07</v>
      </c>
      <c r="R570" s="343">
        <v>19851082.778373014</v>
      </c>
      <c r="S570" s="338">
        <v>9</v>
      </c>
      <c r="T570" s="340">
        <v>-0.50413371844446409</v>
      </c>
      <c r="U570" s="340">
        <v>-6.5170349758404171</v>
      </c>
      <c r="V570" s="340">
        <v>-0.54964266850317656</v>
      </c>
      <c r="W570" s="340">
        <v>-5.3883360109203657</v>
      </c>
      <c r="X570" s="340" t="s">
        <v>1414</v>
      </c>
      <c r="Y570" s="340" t="s">
        <v>1414</v>
      </c>
      <c r="Z570" s="340" t="s">
        <v>1414</v>
      </c>
      <c r="AA570" s="340" t="s">
        <v>1414</v>
      </c>
      <c r="AB570" s="340">
        <v>0.50857645663784568</v>
      </c>
      <c r="AC570" s="344">
        <v>-1.5049540419640668</v>
      </c>
      <c r="AD570" s="482">
        <v>39330087000109</v>
      </c>
      <c r="AE570" s="341" t="s">
        <v>2141</v>
      </c>
      <c r="AF570" s="341" t="s">
        <v>2106</v>
      </c>
      <c r="AG570" s="345" t="s">
        <v>1427</v>
      </c>
      <c r="AH570" s="345" t="s">
        <v>2107</v>
      </c>
      <c r="AI570" s="345">
        <v>5000</v>
      </c>
      <c r="AJ570" s="345">
        <v>5000</v>
      </c>
      <c r="AK570" s="345">
        <v>5000</v>
      </c>
      <c r="AL570" s="340">
        <v>0.01</v>
      </c>
      <c r="AM570" s="340" t="s">
        <v>34</v>
      </c>
      <c r="AN570" s="340" t="s">
        <v>34</v>
      </c>
      <c r="AO570" s="338" t="s">
        <v>1323</v>
      </c>
      <c r="AP570" s="341" t="s">
        <v>716</v>
      </c>
      <c r="AQ570" s="347" t="s">
        <v>687</v>
      </c>
      <c r="AR570" s="340">
        <v>6.0000000000000001E-3</v>
      </c>
      <c r="AS570" s="340">
        <v>6.0000000000000001E-3</v>
      </c>
      <c r="AT570" s="340"/>
      <c r="AW570" s="597"/>
      <c r="AX570" s="597"/>
      <c r="AY570" s="598"/>
      <c r="AZ570" s="598"/>
      <c r="BA570" s="598"/>
      <c r="BB570" s="599"/>
      <c r="BC570" s="598"/>
      <c r="BD570" s="598"/>
      <c r="BE570" s="598"/>
      <c r="BF570" s="598"/>
      <c r="BG570" s="599"/>
      <c r="BH570" s="599"/>
      <c r="BI570" s="600"/>
      <c r="BJ570" s="600"/>
      <c r="BK570" s="600"/>
      <c r="BL570" s="210"/>
      <c r="BM570" s="599"/>
      <c r="BN570" s="599"/>
      <c r="BO570" s="599"/>
      <c r="BP570" s="599"/>
      <c r="BQ570" s="599"/>
      <c r="BR570" s="599"/>
      <c r="BS570" s="599"/>
      <c r="BT570" s="602"/>
      <c r="BU570" s="603"/>
      <c r="BV570" s="601"/>
      <c r="BW570" s="604"/>
    </row>
    <row r="571" spans="2:75" ht="15.75" customHeight="1">
      <c r="B571" s="334" t="s">
        <v>366</v>
      </c>
      <c r="C571" s="335">
        <v>4621018000161</v>
      </c>
      <c r="D571" s="336" t="s">
        <v>14</v>
      </c>
      <c r="E571" s="336" t="s">
        <v>614</v>
      </c>
      <c r="F571" s="336"/>
      <c r="G571" s="337"/>
      <c r="H571" s="337" t="s">
        <v>865</v>
      </c>
      <c r="I571" s="337" t="s">
        <v>34</v>
      </c>
      <c r="J571" s="337" t="s">
        <v>608</v>
      </c>
      <c r="K571" s="338" t="s">
        <v>48</v>
      </c>
      <c r="L571" s="339"/>
      <c r="M571" s="339" t="s">
        <v>1411</v>
      </c>
      <c r="N571" s="338">
        <v>97101</v>
      </c>
      <c r="O571" s="338" t="s">
        <v>1320</v>
      </c>
      <c r="P571" s="342">
        <v>37138</v>
      </c>
      <c r="Q571" s="343">
        <v>67280421.560000002</v>
      </c>
      <c r="R571" s="343">
        <v>85588892.617777735</v>
      </c>
      <c r="S571" s="338">
        <v>9</v>
      </c>
      <c r="T571" s="340">
        <v>4.8062580764635321E-2</v>
      </c>
      <c r="U571" s="340">
        <v>0.62131436246470495</v>
      </c>
      <c r="V571" s="340">
        <v>-1.8091765920399738E-2</v>
      </c>
      <c r="W571" s="340">
        <v>-0.17735980009613891</v>
      </c>
      <c r="X571" s="340">
        <v>9.680294176264348E-2</v>
      </c>
      <c r="Y571" s="340">
        <v>0.73407429266175794</v>
      </c>
      <c r="Z571" s="340">
        <v>0.25964031112876285</v>
      </c>
      <c r="AA571" s="340">
        <v>1.4758797007972084</v>
      </c>
      <c r="AB571" s="340">
        <v>0.10375412092498716</v>
      </c>
      <c r="AC571" s="344">
        <v>-1.0606462198468176</v>
      </c>
      <c r="AD571" s="482">
        <v>0</v>
      </c>
      <c r="AE571" s="341" t="s">
        <v>2382</v>
      </c>
      <c r="AF571" s="341" t="s">
        <v>2112</v>
      </c>
      <c r="AG571" s="345" t="s">
        <v>719</v>
      </c>
      <c r="AH571" s="345" t="s">
        <v>2110</v>
      </c>
      <c r="AI571" s="345">
        <v>100</v>
      </c>
      <c r="AJ571" s="345">
        <v>100</v>
      </c>
      <c r="AK571" s="345">
        <v>100</v>
      </c>
      <c r="AL571" s="340">
        <v>1.4499999999999999E-2</v>
      </c>
      <c r="AM571" s="340">
        <v>0.2</v>
      </c>
      <c r="AN571" s="340" t="s">
        <v>64</v>
      </c>
      <c r="AO571" s="338" t="s">
        <v>1323</v>
      </c>
      <c r="AP571" s="341" t="s">
        <v>13</v>
      </c>
      <c r="AQ571" s="347" t="s">
        <v>668</v>
      </c>
      <c r="AR571" s="340">
        <v>3.3833333333333332E-3</v>
      </c>
      <c r="AS571" s="340">
        <v>3.3833333333333332E-3</v>
      </c>
      <c r="AT571" s="340"/>
      <c r="AX571" s="597"/>
      <c r="AY571" s="598"/>
      <c r="AZ571" s="598"/>
      <c r="BA571" s="598"/>
      <c r="BB571" s="599"/>
      <c r="BC571" s="598"/>
      <c r="BD571" s="598"/>
      <c r="BE571" s="598"/>
      <c r="BF571" s="598"/>
      <c r="BG571" s="599"/>
      <c r="BH571" s="599"/>
      <c r="BI571" s="600"/>
      <c r="BJ571" s="600"/>
      <c r="BK571" s="600"/>
      <c r="BL571" s="599"/>
      <c r="BM571" s="599"/>
      <c r="BN571" s="599"/>
      <c r="BO571" s="599"/>
      <c r="BP571" s="599"/>
      <c r="BQ571" s="599"/>
      <c r="BR571" s="599"/>
      <c r="BS571" s="599"/>
      <c r="BT571" s="602"/>
      <c r="BU571" s="603"/>
      <c r="BV571" s="601"/>
      <c r="BW571" s="604"/>
    </row>
    <row r="572" spans="2:75" ht="15.75" customHeight="1">
      <c r="B572" s="334" t="s">
        <v>1175</v>
      </c>
      <c r="C572" s="335">
        <v>34658702000189</v>
      </c>
      <c r="D572" s="336" t="s">
        <v>14</v>
      </c>
      <c r="E572" s="336" t="s">
        <v>607</v>
      </c>
      <c r="F572" s="336"/>
      <c r="G572" s="337"/>
      <c r="H572" s="337" t="s">
        <v>34</v>
      </c>
      <c r="I572" s="337" t="s">
        <v>34</v>
      </c>
      <c r="J572" s="337" t="s">
        <v>608</v>
      </c>
      <c r="K572" s="338" t="s">
        <v>48</v>
      </c>
      <c r="L572" s="339"/>
      <c r="M572" s="339" t="s">
        <v>34</v>
      </c>
      <c r="N572" s="338">
        <v>524042</v>
      </c>
      <c r="O572" s="338" t="s">
        <v>1320</v>
      </c>
      <c r="P572" s="342">
        <v>43850</v>
      </c>
      <c r="Q572" s="343">
        <v>24946191.93</v>
      </c>
      <c r="R572" s="343">
        <v>23461465.222539689</v>
      </c>
      <c r="S572" s="338">
        <v>9</v>
      </c>
      <c r="T572" s="340">
        <v>4.0598192455848725E-2</v>
      </c>
      <c r="U572" s="340">
        <v>0.52482075788749905</v>
      </c>
      <c r="V572" s="340">
        <v>-0.14673390606551451</v>
      </c>
      <c r="W572" s="340">
        <v>-1.4384829187824393</v>
      </c>
      <c r="X572" s="340">
        <v>8.1717654576039633E-2</v>
      </c>
      <c r="Y572" s="340">
        <v>0.61967981952417528</v>
      </c>
      <c r="Z572" s="340" t="s">
        <v>1414</v>
      </c>
      <c r="AA572" s="340" t="s">
        <v>1414</v>
      </c>
      <c r="AB572" s="340">
        <v>0.22817452498976884</v>
      </c>
      <c r="AC572" s="344">
        <v>-1.0070132370658262</v>
      </c>
      <c r="AD572" s="482">
        <v>0</v>
      </c>
      <c r="AE572" s="341" t="s">
        <v>2382</v>
      </c>
      <c r="AF572" s="341" t="s">
        <v>2112</v>
      </c>
      <c r="AG572" s="345" t="s">
        <v>719</v>
      </c>
      <c r="AH572" s="345" t="s">
        <v>2110</v>
      </c>
      <c r="AI572" s="345">
        <v>100</v>
      </c>
      <c r="AJ572" s="345">
        <v>100</v>
      </c>
      <c r="AK572" s="345">
        <v>100</v>
      </c>
      <c r="AL572" s="340">
        <v>1.95E-2</v>
      </c>
      <c r="AM572" s="340">
        <v>0.2</v>
      </c>
      <c r="AN572" s="340" t="s">
        <v>666</v>
      </c>
      <c r="AO572" s="338" t="s">
        <v>1323</v>
      </c>
      <c r="AP572" s="341" t="s">
        <v>716</v>
      </c>
      <c r="AQ572" s="347" t="s">
        <v>659</v>
      </c>
      <c r="AR572" s="340">
        <v>4.5499999999999994E-3</v>
      </c>
      <c r="AS572" s="340">
        <v>4.5499999999999994E-3</v>
      </c>
      <c r="AT572" s="340"/>
      <c r="AX572" s="597"/>
      <c r="AY572" s="598"/>
      <c r="AZ572" s="598"/>
      <c r="BA572" s="598"/>
      <c r="BB572" s="599"/>
      <c r="BC572" s="598"/>
      <c r="BD572" s="598"/>
      <c r="BE572" s="598"/>
      <c r="BF572" s="598"/>
      <c r="BG572" s="599"/>
      <c r="BH572" s="599"/>
      <c r="BI572" s="600"/>
      <c r="BJ572" s="600"/>
      <c r="BK572" s="600"/>
      <c r="BL572" s="599"/>
      <c r="BM572" s="599"/>
      <c r="BN572" s="599"/>
      <c r="BO572" s="599"/>
      <c r="BP572" s="599"/>
      <c r="BQ572" s="599"/>
      <c r="BR572" s="599"/>
      <c r="BS572" s="599"/>
      <c r="BT572" s="602"/>
      <c r="BU572" s="603"/>
      <c r="BV572" s="601"/>
      <c r="BW572" s="604"/>
    </row>
    <row r="573" spans="2:75" ht="15.75" customHeight="1">
      <c r="B573" s="334" t="s">
        <v>1207</v>
      </c>
      <c r="C573" s="335">
        <v>38949124000190</v>
      </c>
      <c r="D573" s="336" t="s">
        <v>14</v>
      </c>
      <c r="E573" s="336" t="s">
        <v>607</v>
      </c>
      <c r="F573" s="336"/>
      <c r="G573" s="337" t="s">
        <v>866</v>
      </c>
      <c r="H573" s="337" t="s">
        <v>34</v>
      </c>
      <c r="I573" s="337" t="s">
        <v>34</v>
      </c>
      <c r="J573" s="337" t="s">
        <v>690</v>
      </c>
      <c r="K573" s="338" t="s">
        <v>48</v>
      </c>
      <c r="L573" s="339"/>
      <c r="M573" s="339" t="s">
        <v>34</v>
      </c>
      <c r="N573" s="338">
        <v>555835</v>
      </c>
      <c r="O573" s="338" t="s">
        <v>1320</v>
      </c>
      <c r="P573" s="342">
        <v>44112</v>
      </c>
      <c r="Q573" s="343">
        <v>16401802.17</v>
      </c>
      <c r="R573" s="343">
        <v>32572580.255158707</v>
      </c>
      <c r="S573" s="338">
        <v>9</v>
      </c>
      <c r="T573" s="340">
        <v>-0.10894441151657253</v>
      </c>
      <c r="U573" s="340">
        <v>-1.4083456715940108</v>
      </c>
      <c r="V573" s="340">
        <v>-8.691496009450228E-2</v>
      </c>
      <c r="W573" s="340">
        <v>-0.85205722954568364</v>
      </c>
      <c r="X573" s="340" t="s">
        <v>1414</v>
      </c>
      <c r="Y573" s="340" t="s">
        <v>1414</v>
      </c>
      <c r="Z573" s="340" t="s">
        <v>1414</v>
      </c>
      <c r="AA573" s="340" t="s">
        <v>1414</v>
      </c>
      <c r="AB573" s="340">
        <v>0.27231564581211598</v>
      </c>
      <c r="AC573" s="344">
        <v>-0.55477241097913343</v>
      </c>
      <c r="AD573" s="482">
        <v>38948616000161</v>
      </c>
      <c r="AE573" s="341" t="s">
        <v>2141</v>
      </c>
      <c r="AF573" s="341" t="s">
        <v>2106</v>
      </c>
      <c r="AG573" s="345" t="s">
        <v>1427</v>
      </c>
      <c r="AH573" s="345" t="s">
        <v>2107</v>
      </c>
      <c r="AI573" s="345">
        <v>5000</v>
      </c>
      <c r="AJ573" s="345">
        <v>5000</v>
      </c>
      <c r="AK573" s="345">
        <v>5000</v>
      </c>
      <c r="AL573" s="340">
        <v>1.2E-2</v>
      </c>
      <c r="AM573" s="340" t="s">
        <v>34</v>
      </c>
      <c r="AN573" s="340" t="s">
        <v>34</v>
      </c>
      <c r="AO573" s="338" t="s">
        <v>1323</v>
      </c>
      <c r="AP573" s="341" t="s">
        <v>716</v>
      </c>
      <c r="AQ573" s="347" t="s">
        <v>687</v>
      </c>
      <c r="AR573" s="340">
        <v>8.0000000000000002E-3</v>
      </c>
      <c r="AS573" s="340">
        <v>8.0000000000000002E-3</v>
      </c>
      <c r="AT573" s="340"/>
      <c r="AX573" s="597"/>
      <c r="AY573" s="598"/>
      <c r="AZ573" s="598"/>
      <c r="BA573" s="598"/>
      <c r="BB573" s="599"/>
      <c r="BC573" s="598"/>
      <c r="BD573" s="598"/>
      <c r="BE573" s="598"/>
      <c r="BF573" s="598"/>
      <c r="BG573" s="599"/>
      <c r="BH573" s="599"/>
      <c r="BI573" s="600"/>
      <c r="BJ573" s="600"/>
      <c r="BK573" s="600"/>
      <c r="BL573" s="599"/>
      <c r="BM573" s="599"/>
      <c r="BN573" s="599"/>
      <c r="BO573" s="599"/>
      <c r="BP573" s="599"/>
      <c r="BQ573" s="599"/>
      <c r="BR573" s="599"/>
      <c r="BS573" s="599"/>
      <c r="BT573" s="602"/>
      <c r="BU573" s="603"/>
      <c r="BV573" s="601"/>
      <c r="BW573" s="604"/>
    </row>
    <row r="574" spans="2:75" ht="15.75" customHeight="1">
      <c r="B574" s="334" t="s">
        <v>1694</v>
      </c>
      <c r="C574" s="335">
        <v>38948616000161</v>
      </c>
      <c r="D574" s="336" t="s">
        <v>14</v>
      </c>
      <c r="E574" s="336" t="s">
        <v>607</v>
      </c>
      <c r="F574" s="336"/>
      <c r="G574" s="337" t="s">
        <v>866</v>
      </c>
      <c r="H574" s="337" t="s">
        <v>34</v>
      </c>
      <c r="I574" s="337" t="s">
        <v>34</v>
      </c>
      <c r="J574" s="337" t="s">
        <v>690</v>
      </c>
      <c r="K574" s="338" t="s">
        <v>48</v>
      </c>
      <c r="L574" s="339"/>
      <c r="M574" s="339"/>
      <c r="N574" s="338">
        <v>555827</v>
      </c>
      <c r="O574" s="338" t="s">
        <v>1320</v>
      </c>
      <c r="P574" s="342">
        <v>44112</v>
      </c>
      <c r="Q574" s="343">
        <v>13819988.67</v>
      </c>
      <c r="R574" s="343">
        <v>30530137.219920654</v>
      </c>
      <c r="S574" s="338">
        <v>9</v>
      </c>
      <c r="T574" s="340">
        <v>-0.20210487236671926</v>
      </c>
      <c r="U574" s="340">
        <v>-2.2732581267714451</v>
      </c>
      <c r="V574" s="340">
        <v>-0.16593841105332963</v>
      </c>
      <c r="W574" s="340">
        <v>-1.522934351018788</v>
      </c>
      <c r="X574" s="340" t="s">
        <v>1414</v>
      </c>
      <c r="Y574" s="340" t="s">
        <v>1414</v>
      </c>
      <c r="Z574" s="340" t="s">
        <v>1414</v>
      </c>
      <c r="AA574" s="340" t="s">
        <v>1414</v>
      </c>
      <c r="AB574" s="340">
        <v>0.28379883631477842</v>
      </c>
      <c r="AC574" s="344">
        <v>-0.86179527171051862</v>
      </c>
      <c r="AD574" s="482">
        <v>0</v>
      </c>
      <c r="AE574" s="341" t="s">
        <v>2141</v>
      </c>
      <c r="AF574" s="341" t="s">
        <v>2106</v>
      </c>
      <c r="AG574" s="345" t="s">
        <v>1427</v>
      </c>
      <c r="AH574" s="345" t="s">
        <v>2167</v>
      </c>
      <c r="AI574" s="345">
        <v>2000000</v>
      </c>
      <c r="AJ574" s="345">
        <v>1000</v>
      </c>
      <c r="AK574" s="345">
        <v>2000000</v>
      </c>
      <c r="AL574" s="340">
        <v>2E-3</v>
      </c>
      <c r="AM574" s="340" t="s">
        <v>34</v>
      </c>
      <c r="AN574" s="340" t="s">
        <v>34</v>
      </c>
      <c r="AO574" s="338" t="s">
        <v>1323</v>
      </c>
      <c r="AP574" s="341" t="s">
        <v>716</v>
      </c>
      <c r="AQ574" s="347" t="s">
        <v>687</v>
      </c>
      <c r="AR574" s="340" t="s">
        <v>34</v>
      </c>
      <c r="AS574" s="340" t="s">
        <v>34</v>
      </c>
      <c r="AT574" s="340"/>
      <c r="AX574" s="597"/>
      <c r="AY574" s="598"/>
      <c r="AZ574" s="598"/>
      <c r="BA574" s="598"/>
      <c r="BB574" s="599"/>
      <c r="BC574" s="598"/>
      <c r="BD574" s="598"/>
      <c r="BE574" s="598"/>
      <c r="BF574" s="598"/>
      <c r="BG574" s="599"/>
      <c r="BH574" s="599"/>
      <c r="BI574" s="600"/>
      <c r="BJ574" s="600"/>
      <c r="BK574" s="600"/>
      <c r="BL574" s="599"/>
      <c r="BM574" s="599"/>
      <c r="BN574" s="599"/>
      <c r="BO574" s="599"/>
      <c r="BP574" s="599"/>
      <c r="BQ574" s="599"/>
      <c r="BR574" s="599"/>
      <c r="BS574" s="599"/>
      <c r="BT574" s="602"/>
      <c r="BU574" s="603"/>
      <c r="BV574" s="601"/>
      <c r="BW574" s="604"/>
    </row>
    <row r="575" spans="2:75" ht="15.75" customHeight="1">
      <c r="B575" s="334" t="s">
        <v>812</v>
      </c>
      <c r="C575" s="335">
        <v>21185984000100</v>
      </c>
      <c r="D575" s="336" t="s">
        <v>11</v>
      </c>
      <c r="E575" s="336" t="s">
        <v>620</v>
      </c>
      <c r="F575" s="336" t="s">
        <v>663</v>
      </c>
      <c r="G575" s="337" t="s">
        <v>738</v>
      </c>
      <c r="H575" s="337" t="s">
        <v>34</v>
      </c>
      <c r="I575" s="337"/>
      <c r="J575" s="337" t="s">
        <v>608</v>
      </c>
      <c r="K575" s="338" t="s">
        <v>48</v>
      </c>
      <c r="L575" s="339"/>
      <c r="M575" s="339" t="s">
        <v>1411</v>
      </c>
      <c r="N575" s="338">
        <v>385883</v>
      </c>
      <c r="O575" s="338" t="s">
        <v>1320</v>
      </c>
      <c r="P575" s="342">
        <v>42003</v>
      </c>
      <c r="Q575" s="343">
        <v>575579940</v>
      </c>
      <c r="R575" s="343">
        <v>640552171.45900798</v>
      </c>
      <c r="S575" s="338">
        <v>10</v>
      </c>
      <c r="T575" s="340">
        <v>8.6486458670264721E-2</v>
      </c>
      <c r="U575" s="340">
        <v>1.1180273317758305</v>
      </c>
      <c r="V575" s="340">
        <v>0.11951103960933329</v>
      </c>
      <c r="W575" s="340">
        <v>1.171607801452516</v>
      </c>
      <c r="X575" s="340">
        <v>0.17176861230263074</v>
      </c>
      <c r="Y575" s="340">
        <v>1.3025525906714153</v>
      </c>
      <c r="Z575" s="340">
        <v>0.184719028614859</v>
      </c>
      <c r="AA575" s="340">
        <v>1.0500028423877821</v>
      </c>
      <c r="AB575" s="340">
        <v>3.0237420587593275E-3</v>
      </c>
      <c r="AC575" s="344">
        <v>5.2153221428023082</v>
      </c>
      <c r="AD575" s="482">
        <v>17137984000150</v>
      </c>
      <c r="AE575" s="341" t="s">
        <v>2125</v>
      </c>
      <c r="AF575" s="341" t="s">
        <v>728</v>
      </c>
      <c r="AG575" s="345" t="s">
        <v>728</v>
      </c>
      <c r="AH575" s="345" t="s">
        <v>2110</v>
      </c>
      <c r="AI575" s="345">
        <v>5000</v>
      </c>
      <c r="AJ575" s="345">
        <v>5000</v>
      </c>
      <c r="AK575" s="345">
        <v>5000</v>
      </c>
      <c r="AL575" s="340">
        <v>4.0000000000000001E-3</v>
      </c>
      <c r="AM575" s="340" t="s">
        <v>34</v>
      </c>
      <c r="AN575" s="340" t="s">
        <v>34</v>
      </c>
      <c r="AO575" s="338" t="s">
        <v>1323</v>
      </c>
      <c r="AP575" s="341" t="s">
        <v>11</v>
      </c>
      <c r="AQ575" s="347" t="s">
        <v>677</v>
      </c>
      <c r="AR575" s="340">
        <v>1.2800000000000001E-3</v>
      </c>
      <c r="AS575" s="340">
        <v>1.2800000000000001E-3</v>
      </c>
      <c r="AT575" s="340"/>
      <c r="AX575" s="597"/>
      <c r="AY575" s="598"/>
      <c r="AZ575" s="598"/>
      <c r="BA575" s="598"/>
      <c r="BB575" s="599"/>
      <c r="BC575" s="598"/>
      <c r="BD575" s="598"/>
      <c r="BE575" s="598"/>
      <c r="BF575" s="598"/>
      <c r="BG575" s="599"/>
      <c r="BH575" s="599"/>
      <c r="BI575" s="600"/>
      <c r="BJ575" s="600"/>
      <c r="BK575" s="600"/>
      <c r="BL575" s="599"/>
      <c r="BM575" s="599"/>
      <c r="BN575" s="599"/>
      <c r="BO575" s="599"/>
      <c r="BP575" s="599"/>
      <c r="BQ575" s="599"/>
      <c r="BR575" s="599"/>
      <c r="BS575" s="599"/>
      <c r="BT575" s="602"/>
      <c r="BU575" s="603"/>
      <c r="BV575" s="601"/>
      <c r="BW575" s="604"/>
    </row>
    <row r="576" spans="2:75" ht="15.75" customHeight="1">
      <c r="B576" s="334" t="s">
        <v>1178</v>
      </c>
      <c r="C576" s="335">
        <v>35744790000102</v>
      </c>
      <c r="D576" s="336" t="s">
        <v>13</v>
      </c>
      <c r="E576" s="336" t="s">
        <v>616</v>
      </c>
      <c r="F576" s="336" t="s">
        <v>617</v>
      </c>
      <c r="G576" s="337" t="s">
        <v>34</v>
      </c>
      <c r="H576" s="337" t="s">
        <v>1337</v>
      </c>
      <c r="I576" s="337" t="s">
        <v>34</v>
      </c>
      <c r="J576" s="337" t="s">
        <v>608</v>
      </c>
      <c r="K576" s="338"/>
      <c r="L576" s="339"/>
      <c r="M576" s="339" t="s">
        <v>34</v>
      </c>
      <c r="N576" s="338">
        <v>534021</v>
      </c>
      <c r="O576" s="338" t="s">
        <v>1320</v>
      </c>
      <c r="P576" s="342">
        <v>43922</v>
      </c>
      <c r="Q576" s="343">
        <v>45297104.840000004</v>
      </c>
      <c r="R576" s="343">
        <v>125596392.01357147</v>
      </c>
      <c r="S576" s="338">
        <v>10</v>
      </c>
      <c r="T576" s="340">
        <v>-4.9098056427643089E-2</v>
      </c>
      <c r="U576" s="340">
        <v>-0.63470015846596284</v>
      </c>
      <c r="V576" s="340">
        <v>-7.7625874307658549E-2</v>
      </c>
      <c r="W576" s="340">
        <v>-0.76099312859062951</v>
      </c>
      <c r="X576" s="340">
        <v>-3.0984499253442155E-2</v>
      </c>
      <c r="Y576" s="340">
        <v>-0.23496108650002459</v>
      </c>
      <c r="Z576" s="340" t="s">
        <v>1414</v>
      </c>
      <c r="AA576" s="340" t="s">
        <v>1414</v>
      </c>
      <c r="AB576" s="340">
        <v>0.10464112558792027</v>
      </c>
      <c r="AC576" s="344">
        <v>-1.6483169929037162</v>
      </c>
      <c r="AD576" s="482">
        <v>35769107000183</v>
      </c>
      <c r="AE576" s="341" t="s">
        <v>2383</v>
      </c>
      <c r="AF576" s="341" t="s">
        <v>2115</v>
      </c>
      <c r="AG576" s="345" t="s">
        <v>1428</v>
      </c>
      <c r="AH576" s="345" t="s">
        <v>2107</v>
      </c>
      <c r="AI576" s="345">
        <v>5000</v>
      </c>
      <c r="AJ576" s="345">
        <v>0</v>
      </c>
      <c r="AK576" s="345">
        <v>0</v>
      </c>
      <c r="AL576" s="340">
        <v>7.4999999999999997E-3</v>
      </c>
      <c r="AM576" s="340" t="s">
        <v>34</v>
      </c>
      <c r="AN576" s="340" t="s">
        <v>34</v>
      </c>
      <c r="AO576" s="338" t="s">
        <v>1323</v>
      </c>
      <c r="AP576" s="341" t="s">
        <v>13</v>
      </c>
      <c r="AQ576" s="347" t="s">
        <v>679</v>
      </c>
      <c r="AR576" s="340">
        <v>4.3499999999999997E-3</v>
      </c>
      <c r="AS576" s="340">
        <v>4.3499999999999997E-3</v>
      </c>
      <c r="AT576" s="340"/>
      <c r="AX576" s="597"/>
      <c r="AY576" s="598"/>
      <c r="AZ576" s="598"/>
      <c r="BA576" s="598"/>
      <c r="BB576" s="599"/>
      <c r="BC576" s="598"/>
      <c r="BD576" s="598"/>
      <c r="BE576" s="598"/>
      <c r="BF576" s="598"/>
      <c r="BG576" s="599"/>
      <c r="BH576" s="599"/>
      <c r="BI576" s="600"/>
      <c r="BJ576" s="600"/>
      <c r="BK576" s="600"/>
      <c r="BL576" s="599"/>
      <c r="BM576" s="599"/>
      <c r="BN576" s="599"/>
      <c r="BO576" s="599"/>
      <c r="BP576" s="599"/>
      <c r="BQ576" s="599"/>
      <c r="BR576" s="599"/>
      <c r="BS576" s="599"/>
      <c r="BT576" s="602"/>
      <c r="BU576" s="603"/>
      <c r="BV576" s="601"/>
      <c r="BW576" s="604"/>
    </row>
    <row r="577" spans="2:75" ht="15.75" customHeight="1">
      <c r="B577" s="334" t="s">
        <v>1287</v>
      </c>
      <c r="C577" s="335">
        <v>45081757000195</v>
      </c>
      <c r="D577" s="336" t="s">
        <v>11</v>
      </c>
      <c r="E577" s="336" t="s">
        <v>620</v>
      </c>
      <c r="F577" s="336" t="s">
        <v>619</v>
      </c>
      <c r="G577" s="337" t="s">
        <v>738</v>
      </c>
      <c r="H577" s="337" t="s">
        <v>34</v>
      </c>
      <c r="I577" s="337"/>
      <c r="J577" s="337" t="s">
        <v>608</v>
      </c>
      <c r="K577" s="338" t="s">
        <v>48</v>
      </c>
      <c r="L577" s="339"/>
      <c r="M577" s="339" t="s">
        <v>1411</v>
      </c>
      <c r="N577" s="338">
        <v>651222</v>
      </c>
      <c r="O577" s="338" t="s">
        <v>1320</v>
      </c>
      <c r="P577" s="342">
        <v>44694</v>
      </c>
      <c r="Q577" s="343">
        <v>5198365.3600000003</v>
      </c>
      <c r="R577" s="343" t="s">
        <v>1414</v>
      </c>
      <c r="S577" s="338">
        <v>10</v>
      </c>
      <c r="T577" s="340" t="s">
        <v>1414</v>
      </c>
      <c r="U577" s="340" t="s">
        <v>1414</v>
      </c>
      <c r="V577" s="340" t="s">
        <v>1414</v>
      </c>
      <c r="W577" s="340" t="s">
        <v>1414</v>
      </c>
      <c r="X577" s="340" t="s">
        <v>1414</v>
      </c>
      <c r="Y577" s="340" t="s">
        <v>1414</v>
      </c>
      <c r="Z577" s="340" t="s">
        <v>1414</v>
      </c>
      <c r="AA577" s="340" t="s">
        <v>1414</v>
      </c>
      <c r="AB577" s="340" t="s">
        <v>1414</v>
      </c>
      <c r="AC577" s="344" t="s">
        <v>1414</v>
      </c>
      <c r="AD577" s="482">
        <v>18428655000120</v>
      </c>
      <c r="AE577" s="341" t="s">
        <v>2166</v>
      </c>
      <c r="AF577" s="341" t="s">
        <v>2166</v>
      </c>
      <c r="AG577" s="345" t="s">
        <v>1430</v>
      </c>
      <c r="AH577" s="345" t="s">
        <v>2110</v>
      </c>
      <c r="AI577" s="345">
        <v>200</v>
      </c>
      <c r="AJ577" s="345">
        <v>200</v>
      </c>
      <c r="AK577" s="345">
        <v>200</v>
      </c>
      <c r="AL577" s="340">
        <v>5.0000000000000001E-3</v>
      </c>
      <c r="AM577" s="340">
        <v>0.2</v>
      </c>
      <c r="AN577" s="340" t="s">
        <v>64</v>
      </c>
      <c r="AO577" s="338" t="s">
        <v>1323</v>
      </c>
      <c r="AP577" s="341" t="s">
        <v>11</v>
      </c>
      <c r="AQ577" s="347" t="s">
        <v>1371</v>
      </c>
      <c r="AR577" s="340">
        <v>1.6666666666666666E-3</v>
      </c>
      <c r="AS577" s="340">
        <v>1.6666666666666666E-3</v>
      </c>
      <c r="AT577" s="340"/>
      <c r="AX577" s="597"/>
      <c r="AY577" s="598"/>
      <c r="AZ577" s="598"/>
      <c r="BA577" s="598"/>
      <c r="BB577" s="599"/>
      <c r="BC577" s="598"/>
      <c r="BD577" s="598"/>
      <c r="BE577" s="598"/>
      <c r="BF577" s="598"/>
      <c r="BG577" s="599"/>
      <c r="BH577" s="599"/>
      <c r="BI577" s="600"/>
      <c r="BJ577" s="600"/>
      <c r="BK577" s="600"/>
      <c r="BL577" s="599"/>
      <c r="BM577" s="599"/>
      <c r="BN577" s="599"/>
      <c r="BO577" s="599"/>
      <c r="BP577" s="599"/>
      <c r="BQ577" s="599"/>
      <c r="BR577" s="599"/>
      <c r="BS577" s="599"/>
      <c r="BT577" s="602"/>
      <c r="BU577" s="603"/>
      <c r="BV577" s="601"/>
      <c r="BW577" s="604"/>
    </row>
    <row r="578" spans="2:75" ht="15.75" customHeight="1">
      <c r="B578" s="334" t="s">
        <v>144</v>
      </c>
      <c r="C578" s="335">
        <v>41266134000136</v>
      </c>
      <c r="D578" s="336" t="s">
        <v>13</v>
      </c>
      <c r="E578" s="336" t="s">
        <v>615</v>
      </c>
      <c r="F578" s="336" t="s">
        <v>619</v>
      </c>
      <c r="G578" s="337" t="s">
        <v>34</v>
      </c>
      <c r="H578" s="337" t="s">
        <v>1336</v>
      </c>
      <c r="I578" s="337" t="s">
        <v>34</v>
      </c>
      <c r="J578" s="337"/>
      <c r="K578" s="338" t="s">
        <v>48</v>
      </c>
      <c r="L578" s="339"/>
      <c r="M578" s="339" t="s">
        <v>34</v>
      </c>
      <c r="N578" s="338">
        <v>586870</v>
      </c>
      <c r="O578" s="338" t="s">
        <v>1320</v>
      </c>
      <c r="P578" s="342">
        <v>44314</v>
      </c>
      <c r="Q578" s="343">
        <v>7280004.1699999999</v>
      </c>
      <c r="R578" s="343">
        <v>3882553.1922619035</v>
      </c>
      <c r="S578" s="338">
        <v>10</v>
      </c>
      <c r="T578" s="340">
        <v>5.8189868310841053E-2</v>
      </c>
      <c r="U578" s="340">
        <v>0.75223178523234402</v>
      </c>
      <c r="V578" s="340">
        <v>3.9614182820174149E-2</v>
      </c>
      <c r="W578" s="340">
        <v>0.38835145097890744</v>
      </c>
      <c r="X578" s="340" t="s">
        <v>1414</v>
      </c>
      <c r="Y578" s="340" t="s">
        <v>1414</v>
      </c>
      <c r="Z578" s="340" t="s">
        <v>1414</v>
      </c>
      <c r="AA578" s="340" t="s">
        <v>1414</v>
      </c>
      <c r="AB578" s="340">
        <v>4.3275221612904029E-2</v>
      </c>
      <c r="AC578" s="344">
        <v>-1.3256244905377337</v>
      </c>
      <c r="AD578" s="482">
        <v>0</v>
      </c>
      <c r="AE578" s="341" t="s">
        <v>2120</v>
      </c>
      <c r="AF578" s="341" t="s">
        <v>2106</v>
      </c>
      <c r="AG578" s="345" t="s">
        <v>1427</v>
      </c>
      <c r="AH578" s="345" t="s">
        <v>2110</v>
      </c>
      <c r="AI578" s="345">
        <v>0</v>
      </c>
      <c r="AJ578" s="345">
        <v>0</v>
      </c>
      <c r="AK578" s="345">
        <v>0</v>
      </c>
      <c r="AL578" s="340">
        <v>8.0000000000000002E-3</v>
      </c>
      <c r="AM578" s="340" t="s">
        <v>34</v>
      </c>
      <c r="AN578" s="340" t="s">
        <v>34</v>
      </c>
      <c r="AO578" s="338" t="s">
        <v>1323</v>
      </c>
      <c r="AP578" s="341" t="s">
        <v>13</v>
      </c>
      <c r="AQ578" s="347" t="s">
        <v>686</v>
      </c>
      <c r="AR578" s="340">
        <v>5.3333333333333332E-3</v>
      </c>
      <c r="AS578" s="340">
        <v>5.3333333333333332E-3</v>
      </c>
      <c r="AT578" s="340"/>
      <c r="AX578" s="597"/>
      <c r="AY578" s="598"/>
      <c r="AZ578" s="598"/>
      <c r="BA578" s="598"/>
      <c r="BB578" s="599"/>
      <c r="BC578" s="598"/>
      <c r="BD578" s="598"/>
      <c r="BE578" s="598"/>
      <c r="BF578" s="598"/>
      <c r="BG578" s="599"/>
      <c r="BH578" s="599"/>
      <c r="BI578" s="600"/>
      <c r="BJ578" s="600"/>
      <c r="BK578" s="600"/>
      <c r="BL578" s="599"/>
      <c r="BM578" s="599"/>
      <c r="BN578" s="599"/>
      <c r="BO578" s="599"/>
      <c r="BP578" s="599"/>
      <c r="BQ578" s="599"/>
      <c r="BR578" s="599"/>
      <c r="BS578" s="599"/>
      <c r="BT578" s="602"/>
      <c r="BU578" s="603"/>
      <c r="BV578" s="601"/>
      <c r="BW578" s="604"/>
    </row>
    <row r="579" spans="2:75" ht="15.75" customHeight="1">
      <c r="B579" s="334" t="s">
        <v>145</v>
      </c>
      <c r="C579" s="335">
        <v>41266158000195</v>
      </c>
      <c r="D579" s="336" t="s">
        <v>13</v>
      </c>
      <c r="E579" s="336" t="s">
        <v>615</v>
      </c>
      <c r="F579" s="336" t="s">
        <v>619</v>
      </c>
      <c r="G579" s="337" t="s">
        <v>34</v>
      </c>
      <c r="H579" s="337" t="s">
        <v>1337</v>
      </c>
      <c r="I579" s="337" t="s">
        <v>34</v>
      </c>
      <c r="J579" s="337"/>
      <c r="K579" s="338" t="s">
        <v>48</v>
      </c>
      <c r="L579" s="339"/>
      <c r="M579" s="339" t="s">
        <v>34</v>
      </c>
      <c r="N579" s="338">
        <v>586889</v>
      </c>
      <c r="O579" s="338" t="s">
        <v>1320</v>
      </c>
      <c r="P579" s="342">
        <v>44314</v>
      </c>
      <c r="Q579" s="343">
        <v>5886841.8399999999</v>
      </c>
      <c r="R579" s="343">
        <v>3321881.8286904762</v>
      </c>
      <c r="S579" s="338">
        <v>10</v>
      </c>
      <c r="T579" s="340">
        <v>1.03796777131826E-2</v>
      </c>
      <c r="U579" s="340">
        <v>0.13418011971800711</v>
      </c>
      <c r="V579" s="340">
        <v>-4.8277525629483398E-2</v>
      </c>
      <c r="W579" s="340">
        <v>-0.47328117843524531</v>
      </c>
      <c r="X579" s="340" t="s">
        <v>1414</v>
      </c>
      <c r="Y579" s="340" t="s">
        <v>1414</v>
      </c>
      <c r="Z579" s="340" t="s">
        <v>1414</v>
      </c>
      <c r="AA579" s="340" t="s">
        <v>1414</v>
      </c>
      <c r="AB579" s="340">
        <v>8.3042787188664535E-2</v>
      </c>
      <c r="AC579" s="344">
        <v>-1.7243198683653824</v>
      </c>
      <c r="AD579" s="482">
        <v>0</v>
      </c>
      <c r="AE579" s="341" t="s">
        <v>2120</v>
      </c>
      <c r="AF579" s="341" t="s">
        <v>2106</v>
      </c>
      <c r="AG579" s="345" t="s">
        <v>1427</v>
      </c>
      <c r="AH579" s="345" t="s">
        <v>2110</v>
      </c>
      <c r="AI579" s="345">
        <v>0</v>
      </c>
      <c r="AJ579" s="345">
        <v>0</v>
      </c>
      <c r="AK579" s="345">
        <v>0</v>
      </c>
      <c r="AL579" s="340">
        <v>8.0000000000000002E-3</v>
      </c>
      <c r="AM579" s="340" t="s">
        <v>34</v>
      </c>
      <c r="AN579" s="340" t="s">
        <v>34</v>
      </c>
      <c r="AO579" s="338" t="s">
        <v>1323</v>
      </c>
      <c r="AP579" s="341" t="s">
        <v>13</v>
      </c>
      <c r="AQ579" s="347" t="s">
        <v>668</v>
      </c>
      <c r="AR579" s="340">
        <v>5.3333333333333332E-3</v>
      </c>
      <c r="AS579" s="340">
        <v>5.3333333333333332E-3</v>
      </c>
      <c r="AT579" s="340"/>
      <c r="AX579" s="597"/>
      <c r="AY579" s="598"/>
      <c r="AZ579" s="598"/>
      <c r="BA579" s="598"/>
      <c r="BB579" s="599"/>
      <c r="BC579" s="598"/>
      <c r="BD579" s="598"/>
      <c r="BE579" s="598"/>
      <c r="BF579" s="598"/>
      <c r="BG579" s="599"/>
      <c r="BH579" s="599"/>
      <c r="BI579" s="600"/>
      <c r="BJ579" s="600"/>
      <c r="BK579" s="600"/>
      <c r="BL579" s="599"/>
      <c r="BM579" s="599"/>
      <c r="BN579" s="599"/>
      <c r="BO579" s="599"/>
      <c r="BP579" s="599"/>
      <c r="BQ579" s="599"/>
      <c r="BR579" s="599"/>
      <c r="BS579" s="599"/>
      <c r="BT579" s="602"/>
      <c r="BU579" s="603"/>
      <c r="BV579" s="601"/>
      <c r="BW579" s="604"/>
    </row>
    <row r="580" spans="2:75" ht="15.75" customHeight="1">
      <c r="B580" s="334" t="s">
        <v>1253</v>
      </c>
      <c r="C580" s="335">
        <v>35002827000119</v>
      </c>
      <c r="D580" s="336" t="s">
        <v>13</v>
      </c>
      <c r="E580" s="336" t="s">
        <v>615</v>
      </c>
      <c r="F580" s="336" t="s">
        <v>619</v>
      </c>
      <c r="G580" s="337" t="s">
        <v>34</v>
      </c>
      <c r="H580" s="337" t="s">
        <v>1336</v>
      </c>
      <c r="I580" s="337" t="s">
        <v>34</v>
      </c>
      <c r="J580" s="337"/>
      <c r="K580" s="338" t="s">
        <v>48</v>
      </c>
      <c r="L580" s="339"/>
      <c r="M580" s="339" t="s">
        <v>1411</v>
      </c>
      <c r="N580" s="338">
        <v>514993</v>
      </c>
      <c r="O580" s="338" t="s">
        <v>1320</v>
      </c>
      <c r="P580" s="342">
        <v>43782</v>
      </c>
      <c r="Q580" s="343">
        <v>2578039.62</v>
      </c>
      <c r="R580" s="343">
        <v>1917681.6800396824</v>
      </c>
      <c r="S580" s="338">
        <v>10</v>
      </c>
      <c r="T580" s="340">
        <v>0.10674952983370734</v>
      </c>
      <c r="U580" s="340">
        <v>1.3799720076796029</v>
      </c>
      <c r="V580" s="340">
        <v>0.1066564581460101</v>
      </c>
      <c r="W580" s="340">
        <v>1.0455899207942325</v>
      </c>
      <c r="X580" s="340">
        <v>0.14236233777406193</v>
      </c>
      <c r="Y580" s="340">
        <v>1.0795594689612766</v>
      </c>
      <c r="Z580" s="340" t="s">
        <v>1414</v>
      </c>
      <c r="AA580" s="340" t="s">
        <v>1414</v>
      </c>
      <c r="AB580" s="340">
        <v>3.4847037572936813E-2</v>
      </c>
      <c r="AC580" s="344">
        <v>0.13819345644838013</v>
      </c>
      <c r="AD580" s="482">
        <v>35002795000151</v>
      </c>
      <c r="AE580" s="341" t="s">
        <v>2429</v>
      </c>
      <c r="AF580" s="341" t="s">
        <v>2106</v>
      </c>
      <c r="AG580" s="345" t="s">
        <v>1427</v>
      </c>
      <c r="AH580" s="345" t="s">
        <v>2110</v>
      </c>
      <c r="AI580" s="345">
        <v>1000</v>
      </c>
      <c r="AJ580" s="345">
        <v>100</v>
      </c>
      <c r="AK580" s="345">
        <v>1000</v>
      </c>
      <c r="AL580" s="340">
        <v>0.01</v>
      </c>
      <c r="AM580" s="340" t="s">
        <v>34</v>
      </c>
      <c r="AN580" s="340" t="s">
        <v>34</v>
      </c>
      <c r="AO580" s="338" t="s">
        <v>1323</v>
      </c>
      <c r="AP580" s="341" t="s">
        <v>13</v>
      </c>
      <c r="AQ580" s="347" t="s">
        <v>664</v>
      </c>
      <c r="AR580" s="340">
        <v>2E-3</v>
      </c>
      <c r="AS580" s="340">
        <v>2E-3</v>
      </c>
      <c r="AT580" s="340"/>
      <c r="AX580" s="597"/>
      <c r="AY580" s="598"/>
      <c r="AZ580" s="598"/>
      <c r="BA580" s="598"/>
      <c r="BB580" s="599"/>
      <c r="BC580" s="598"/>
      <c r="BD580" s="598"/>
      <c r="BE580" s="598"/>
      <c r="BF580" s="598"/>
      <c r="BG580" s="599"/>
      <c r="BH580" s="599"/>
      <c r="BI580" s="600"/>
      <c r="BJ580" s="600"/>
      <c r="BK580" s="600"/>
      <c r="BL580" s="599"/>
      <c r="BM580" s="599"/>
      <c r="BN580" s="599"/>
      <c r="BO580" s="599"/>
      <c r="BP580" s="599"/>
      <c r="BQ580" s="599"/>
      <c r="BR580" s="599"/>
      <c r="BS580" s="599"/>
      <c r="BT580" s="602"/>
      <c r="BU580" s="603"/>
      <c r="BV580" s="601"/>
      <c r="BW580" s="604"/>
    </row>
    <row r="581" spans="2:75" ht="15.75" customHeight="1">
      <c r="B581" s="334" t="s">
        <v>1703</v>
      </c>
      <c r="C581" s="335">
        <v>35002795000151</v>
      </c>
      <c r="D581" s="336" t="s">
        <v>13</v>
      </c>
      <c r="E581" s="336" t="s">
        <v>615</v>
      </c>
      <c r="F581" s="336" t="s">
        <v>619</v>
      </c>
      <c r="G581" s="337" t="s">
        <v>34</v>
      </c>
      <c r="H581" s="337" t="s">
        <v>1336</v>
      </c>
      <c r="I581" s="337" t="s">
        <v>34</v>
      </c>
      <c r="J581" s="337"/>
      <c r="K581" s="338" t="s">
        <v>48</v>
      </c>
      <c r="L581" s="339"/>
      <c r="M581" s="339"/>
      <c r="N581" s="338">
        <v>514977</v>
      </c>
      <c r="O581" s="338" t="s">
        <v>1320</v>
      </c>
      <c r="P581" s="342">
        <v>43782</v>
      </c>
      <c r="Q581" s="343">
        <v>29790499.699999999</v>
      </c>
      <c r="R581" s="343">
        <v>25123946.512539696</v>
      </c>
      <c r="S581" s="338">
        <v>10</v>
      </c>
      <c r="T581" s="340">
        <v>0.1311463876561485</v>
      </c>
      <c r="U581" s="340">
        <v>1.47512322708926</v>
      </c>
      <c r="V581" s="340">
        <v>0.14283531791801241</v>
      </c>
      <c r="W581" s="340">
        <v>1.3109008988046813</v>
      </c>
      <c r="X581" s="340">
        <v>0.18945266783041204</v>
      </c>
      <c r="Y581" s="340">
        <v>1.3321914601512324</v>
      </c>
      <c r="Z581" s="340" t="s">
        <v>1414</v>
      </c>
      <c r="AA581" s="340" t="s">
        <v>1414</v>
      </c>
      <c r="AB581" s="340">
        <v>3.5761862587742395E-2</v>
      </c>
      <c r="AC581" s="344">
        <v>0.85955285334128295</v>
      </c>
      <c r="AD581" s="482">
        <v>34719487000189</v>
      </c>
      <c r="AE581" s="341" t="s">
        <v>2429</v>
      </c>
      <c r="AF581" s="341" t="s">
        <v>2106</v>
      </c>
      <c r="AG581" s="345" t="s">
        <v>1427</v>
      </c>
      <c r="AH581" s="345" t="s">
        <v>2110</v>
      </c>
      <c r="AI581" s="345">
        <v>1000</v>
      </c>
      <c r="AJ581" s="345">
        <v>100</v>
      </c>
      <c r="AK581" s="345">
        <v>1000</v>
      </c>
      <c r="AL581" s="340">
        <v>1.9E-2</v>
      </c>
      <c r="AM581" s="340">
        <v>0.2</v>
      </c>
      <c r="AN581" s="340" t="s">
        <v>34</v>
      </c>
      <c r="AO581" s="338" t="s">
        <v>1323</v>
      </c>
      <c r="AP581" s="341" t="s">
        <v>13</v>
      </c>
      <c r="AQ581" s="347" t="s">
        <v>664</v>
      </c>
      <c r="AR581" s="340">
        <v>4.0000000000000001E-3</v>
      </c>
      <c r="AS581" s="340">
        <v>4.0000000000000001E-3</v>
      </c>
      <c r="AT581" s="340"/>
      <c r="AX581" s="597"/>
      <c r="AY581" s="598"/>
      <c r="AZ581" s="598"/>
      <c r="BA581" s="598"/>
      <c r="BB581" s="599"/>
      <c r="BC581" s="598"/>
      <c r="BD581" s="598"/>
      <c r="BE581" s="598"/>
      <c r="BF581" s="598"/>
      <c r="BG581" s="599"/>
      <c r="BH581" s="599"/>
      <c r="BI581" s="600"/>
      <c r="BJ581" s="600"/>
      <c r="BK581" s="600"/>
      <c r="BL581" s="599"/>
      <c r="BM581" s="599"/>
      <c r="BN581" s="599"/>
      <c r="BO581" s="599"/>
      <c r="BP581" s="599"/>
      <c r="BQ581" s="599"/>
      <c r="BR581" s="599"/>
      <c r="BS581" s="599"/>
      <c r="BT581" s="602"/>
      <c r="BU581" s="603"/>
      <c r="BV581" s="601"/>
      <c r="BW581" s="604"/>
    </row>
    <row r="582" spans="2:75" ht="15.75" customHeight="1">
      <c r="B582" s="334" t="s">
        <v>1309</v>
      </c>
      <c r="C582" s="335">
        <v>37405108000174</v>
      </c>
      <c r="D582" s="336" t="s">
        <v>13</v>
      </c>
      <c r="E582" s="336" t="s">
        <v>616</v>
      </c>
      <c r="F582" s="336" t="s">
        <v>619</v>
      </c>
      <c r="G582" s="337" t="s">
        <v>34</v>
      </c>
      <c r="H582" s="337" t="s">
        <v>1336</v>
      </c>
      <c r="I582" s="337" t="s">
        <v>34</v>
      </c>
      <c r="J582" s="337" t="s">
        <v>611</v>
      </c>
      <c r="K582" s="338" t="s">
        <v>48</v>
      </c>
      <c r="L582" s="339"/>
      <c r="M582" s="339" t="s">
        <v>1411</v>
      </c>
      <c r="N582" s="338">
        <v>547816</v>
      </c>
      <c r="O582" s="338" t="s">
        <v>1320</v>
      </c>
      <c r="P582" s="342">
        <v>44055</v>
      </c>
      <c r="Q582" s="343">
        <v>46839717.200000003</v>
      </c>
      <c r="R582" s="343">
        <v>49475425.509563468</v>
      </c>
      <c r="S582" s="338">
        <v>10</v>
      </c>
      <c r="T582" s="340">
        <v>8.8620887982138408E-2</v>
      </c>
      <c r="U582" s="340">
        <v>1.1456195160912546</v>
      </c>
      <c r="V582" s="340">
        <v>0.12851172642663511</v>
      </c>
      <c r="W582" s="340">
        <v>1.2598446281762465</v>
      </c>
      <c r="X582" s="340">
        <v>0.21140257915271854</v>
      </c>
      <c r="Y582" s="340">
        <v>1.6031041612238437</v>
      </c>
      <c r="Z582" s="340" t="s">
        <v>1414</v>
      </c>
      <c r="AA582" s="340" t="s">
        <v>1414</v>
      </c>
      <c r="AB582" s="340">
        <v>3.5430944455046881E-2</v>
      </c>
      <c r="AC582" s="344">
        <v>0.68871381210724691</v>
      </c>
      <c r="AD582" s="482">
        <v>37405165000153</v>
      </c>
      <c r="AE582" s="341" t="s">
        <v>2383</v>
      </c>
      <c r="AF582" s="341" t="s">
        <v>2115</v>
      </c>
      <c r="AG582" s="345" t="s">
        <v>1428</v>
      </c>
      <c r="AH582" s="345" t="s">
        <v>2107</v>
      </c>
      <c r="AI582" s="345">
        <v>1000</v>
      </c>
      <c r="AJ582" s="345">
        <v>500</v>
      </c>
      <c r="AK582" s="345">
        <v>0</v>
      </c>
      <c r="AL582" s="340">
        <v>6.5000000000000006E-3</v>
      </c>
      <c r="AM582" s="340" t="s">
        <v>34</v>
      </c>
      <c r="AN582" s="340" t="s">
        <v>34</v>
      </c>
      <c r="AO582" s="338" t="s">
        <v>1323</v>
      </c>
      <c r="AP582" s="341" t="s">
        <v>13</v>
      </c>
      <c r="AQ582" s="347" t="s">
        <v>679</v>
      </c>
      <c r="AR582" s="340">
        <v>3.6833333333333332E-3</v>
      </c>
      <c r="AS582" s="340">
        <v>3.6833333333333332E-3</v>
      </c>
      <c r="AT582" s="340"/>
      <c r="AX582" s="597"/>
      <c r="AY582" s="598"/>
      <c r="AZ582" s="598"/>
      <c r="BA582" s="598"/>
      <c r="BB582" s="599"/>
      <c r="BC582" s="598"/>
      <c r="BD582" s="598"/>
      <c r="BE582" s="598"/>
      <c r="BF582" s="598"/>
      <c r="BG582" s="599"/>
      <c r="BH582" s="599"/>
      <c r="BI582" s="600"/>
      <c r="BJ582" s="600"/>
      <c r="BK582" s="600"/>
      <c r="BL582" s="599"/>
      <c r="BM582" s="599"/>
      <c r="BN582" s="599"/>
      <c r="BO582" s="599"/>
      <c r="BP582" s="599"/>
      <c r="BQ582" s="599"/>
      <c r="BR582" s="599"/>
      <c r="BS582" s="599"/>
      <c r="BT582" s="602"/>
      <c r="BU582" s="603"/>
      <c r="BV582" s="601"/>
      <c r="BW582" s="604"/>
    </row>
    <row r="583" spans="2:75" ht="15.75" customHeight="1">
      <c r="B583" s="334" t="s">
        <v>1310</v>
      </c>
      <c r="C583" s="335">
        <v>38032741000127</v>
      </c>
      <c r="D583" s="336" t="s">
        <v>13</v>
      </c>
      <c r="E583" s="336" t="s">
        <v>616</v>
      </c>
      <c r="F583" s="336" t="s">
        <v>619</v>
      </c>
      <c r="G583" s="337" t="s">
        <v>34</v>
      </c>
      <c r="H583" s="337" t="s">
        <v>1337</v>
      </c>
      <c r="I583" s="337" t="s">
        <v>34</v>
      </c>
      <c r="J583" s="337" t="s">
        <v>611</v>
      </c>
      <c r="K583" s="338" t="s">
        <v>49</v>
      </c>
      <c r="L583" s="339"/>
      <c r="M583" s="339" t="s">
        <v>34</v>
      </c>
      <c r="N583" s="338">
        <v>558508</v>
      </c>
      <c r="O583" s="338" t="s">
        <v>1320</v>
      </c>
      <c r="P583" s="342">
        <v>44139</v>
      </c>
      <c r="Q583" s="343">
        <v>17823527.109999999</v>
      </c>
      <c r="R583" s="343">
        <v>19159397.576388877</v>
      </c>
      <c r="S583" s="338">
        <v>10</v>
      </c>
      <c r="T583" s="340">
        <v>-5.7517932292594831E-2</v>
      </c>
      <c r="U583" s="340">
        <v>-0.74354553717508387</v>
      </c>
      <c r="V583" s="340">
        <v>2.9707107344308925E-2</v>
      </c>
      <c r="W583" s="340">
        <v>0.2912289846775088</v>
      </c>
      <c r="X583" s="340" t="s">
        <v>1414</v>
      </c>
      <c r="Y583" s="340" t="s">
        <v>1414</v>
      </c>
      <c r="Z583" s="340" t="s">
        <v>1414</v>
      </c>
      <c r="AA583" s="340" t="s">
        <v>1414</v>
      </c>
      <c r="AB583" s="340">
        <v>0.15432059754987443</v>
      </c>
      <c r="AC583" s="344">
        <v>-0.36307765982586521</v>
      </c>
      <c r="AD583" s="482">
        <v>0</v>
      </c>
      <c r="AE583" s="341" t="s">
        <v>2383</v>
      </c>
      <c r="AF583" s="341" t="s">
        <v>2115</v>
      </c>
      <c r="AG583" s="345" t="s">
        <v>1428</v>
      </c>
      <c r="AH583" s="345" t="s">
        <v>2107</v>
      </c>
      <c r="AI583" s="345">
        <v>1000</v>
      </c>
      <c r="AJ583" s="345">
        <v>500</v>
      </c>
      <c r="AK583" s="345">
        <v>0</v>
      </c>
      <c r="AL583" s="340">
        <v>7.4999999999999997E-3</v>
      </c>
      <c r="AM583" s="340" t="s">
        <v>34</v>
      </c>
      <c r="AN583" s="340" t="s">
        <v>34</v>
      </c>
      <c r="AO583" s="338" t="s">
        <v>1323</v>
      </c>
      <c r="AP583" s="341" t="s">
        <v>13</v>
      </c>
      <c r="AQ583" s="347" t="s">
        <v>679</v>
      </c>
      <c r="AR583" s="340">
        <v>4.2499999999999994E-3</v>
      </c>
      <c r="AS583" s="340">
        <v>4.2499999999999994E-3</v>
      </c>
      <c r="AT583" s="340"/>
      <c r="AX583" s="597"/>
      <c r="AY583" s="598"/>
      <c r="AZ583" s="598"/>
      <c r="BA583" s="598"/>
      <c r="BB583" s="599"/>
      <c r="BC583" s="598"/>
      <c r="BD583" s="598"/>
      <c r="BE583" s="598"/>
      <c r="BF583" s="598"/>
      <c r="BG583" s="599"/>
      <c r="BH583" s="599"/>
      <c r="BI583" s="600"/>
      <c r="BJ583" s="600"/>
      <c r="BK583" s="600"/>
      <c r="BL583" s="599"/>
      <c r="BM583" s="599"/>
      <c r="BN583" s="599"/>
      <c r="BO583" s="599"/>
      <c r="BP583" s="599"/>
      <c r="BQ583" s="599"/>
      <c r="BR583" s="599"/>
      <c r="BS583" s="599"/>
      <c r="BT583" s="602"/>
      <c r="BU583" s="603"/>
      <c r="BV583" s="601"/>
      <c r="BW583" s="604"/>
    </row>
    <row r="584" spans="2:75" ht="15.75" customHeight="1">
      <c r="B584" s="334" t="s">
        <v>1589</v>
      </c>
      <c r="C584" s="335">
        <v>38134833000118</v>
      </c>
      <c r="D584" s="336" t="s">
        <v>14</v>
      </c>
      <c r="E584" s="336" t="s">
        <v>614</v>
      </c>
      <c r="F584" s="336" t="s">
        <v>689</v>
      </c>
      <c r="G584" s="337"/>
      <c r="H584" s="337" t="s">
        <v>865</v>
      </c>
      <c r="I584" s="337" t="s">
        <v>34</v>
      </c>
      <c r="J584" s="337" t="s">
        <v>608</v>
      </c>
      <c r="K584" s="338" t="s">
        <v>48</v>
      </c>
      <c r="L584" s="339"/>
      <c r="M584" s="339"/>
      <c r="N584" s="338">
        <v>553344</v>
      </c>
      <c r="O584" s="338" t="s">
        <v>1320</v>
      </c>
      <c r="P584" s="342">
        <v>44103</v>
      </c>
      <c r="Q584" s="343">
        <v>16112511.24</v>
      </c>
      <c r="R584" s="343">
        <v>22844443.151111096</v>
      </c>
      <c r="S584" s="338">
        <v>10</v>
      </c>
      <c r="T584" s="340">
        <v>4.3687323340679818E-4</v>
      </c>
      <c r="U584" s="340">
        <v>4.91391234947021E-3</v>
      </c>
      <c r="V584" s="340">
        <v>-2.0050865446246791E-2</v>
      </c>
      <c r="W584" s="340">
        <v>-0.1840209964764043</v>
      </c>
      <c r="X584" s="340">
        <v>0.16606469999999995</v>
      </c>
      <c r="Y584" s="340">
        <v>1.1677321713442939</v>
      </c>
      <c r="Z584" s="340" t="s">
        <v>1414</v>
      </c>
      <c r="AA584" s="340" t="s">
        <v>1414</v>
      </c>
      <c r="AB584" s="340">
        <v>0.14937693647898248</v>
      </c>
      <c r="AC584" s="344">
        <v>-0.7535309882158463</v>
      </c>
      <c r="AD584" s="482">
        <v>28470590000135</v>
      </c>
      <c r="AE584" s="341" t="s">
        <v>2176</v>
      </c>
      <c r="AF584" s="341" t="s">
        <v>719</v>
      </c>
      <c r="AG584" s="345" t="s">
        <v>719</v>
      </c>
      <c r="AH584" s="345" t="s">
        <v>2110</v>
      </c>
      <c r="AI584" s="345">
        <v>1000</v>
      </c>
      <c r="AJ584" s="345">
        <v>300</v>
      </c>
      <c r="AK584" s="345">
        <v>1000</v>
      </c>
      <c r="AL584" s="340">
        <v>0</v>
      </c>
      <c r="AM584" s="340" t="s">
        <v>34</v>
      </c>
      <c r="AN584" s="340" t="s">
        <v>2119</v>
      </c>
      <c r="AO584" s="338" t="s">
        <v>1323</v>
      </c>
      <c r="AP584" s="341" t="s">
        <v>13</v>
      </c>
      <c r="AQ584" s="347" t="s">
        <v>668</v>
      </c>
      <c r="AR584" s="340" t="s">
        <v>34</v>
      </c>
      <c r="AS584" s="340" t="s">
        <v>34</v>
      </c>
      <c r="AT584" s="340"/>
      <c r="AX584" s="597"/>
      <c r="AY584" s="598"/>
      <c r="AZ584" s="598"/>
      <c r="BA584" s="598"/>
      <c r="BB584" s="599"/>
      <c r="BC584" s="598"/>
      <c r="BD584" s="598"/>
      <c r="BE584" s="598"/>
      <c r="BF584" s="598"/>
      <c r="BG584" s="599"/>
      <c r="BH584" s="599"/>
      <c r="BI584" s="600"/>
      <c r="BJ584" s="600"/>
      <c r="BK584" s="600"/>
      <c r="BL584" s="599"/>
      <c r="BM584" s="599"/>
      <c r="BN584" s="599"/>
      <c r="BO584" s="599"/>
      <c r="BP584" s="599"/>
      <c r="BQ584" s="599"/>
      <c r="BR584" s="599"/>
      <c r="BS584" s="599"/>
      <c r="BT584" s="602"/>
      <c r="BU584" s="603"/>
      <c r="BV584" s="601"/>
      <c r="BW584" s="604"/>
    </row>
    <row r="585" spans="2:75" ht="15.75" customHeight="1">
      <c r="B585" s="334" t="s">
        <v>1298</v>
      </c>
      <c r="C585" s="335">
        <v>35535700000165</v>
      </c>
      <c r="D585" s="336" t="s">
        <v>14</v>
      </c>
      <c r="E585" s="336" t="s">
        <v>607</v>
      </c>
      <c r="F585" s="336"/>
      <c r="G585" s="337"/>
      <c r="H585" s="337" t="s">
        <v>34</v>
      </c>
      <c r="I585" s="337" t="s">
        <v>34</v>
      </c>
      <c r="J585" s="337" t="s">
        <v>611</v>
      </c>
      <c r="K585" s="338" t="s">
        <v>48</v>
      </c>
      <c r="L585" s="339"/>
      <c r="M585" s="339" t="s">
        <v>1411</v>
      </c>
      <c r="N585" s="338">
        <v>535427</v>
      </c>
      <c r="O585" s="338" t="s">
        <v>1320</v>
      </c>
      <c r="P585" s="342">
        <v>43944</v>
      </c>
      <c r="Q585" s="343">
        <v>726586304.26999998</v>
      </c>
      <c r="R585" s="343">
        <v>2192666935.9036517</v>
      </c>
      <c r="S585" s="338">
        <v>10</v>
      </c>
      <c r="T585" s="340">
        <v>-0.21854926219084081</v>
      </c>
      <c r="U585" s="340">
        <v>-2.8252289690849728</v>
      </c>
      <c r="V585" s="340">
        <v>-0.24506618661618584</v>
      </c>
      <c r="W585" s="340">
        <v>-2.4024680652959409</v>
      </c>
      <c r="X585" s="340">
        <v>-2.9541434910819842E-2</v>
      </c>
      <c r="Y585" s="340">
        <v>-0.22401806744205757</v>
      </c>
      <c r="Z585" s="340" t="s">
        <v>1414</v>
      </c>
      <c r="AA585" s="340" t="s">
        <v>1414</v>
      </c>
      <c r="AB585" s="340">
        <v>0.22588003649669472</v>
      </c>
      <c r="AC585" s="344">
        <v>-1.5605019821661819</v>
      </c>
      <c r="AD585" s="482">
        <v>0</v>
      </c>
      <c r="AE585" s="341" t="s">
        <v>2315</v>
      </c>
      <c r="AF585" s="341" t="s">
        <v>2315</v>
      </c>
      <c r="AG585" s="345" t="s">
        <v>1431</v>
      </c>
      <c r="AH585" s="345" t="s">
        <v>2107</v>
      </c>
      <c r="AI585" s="345" t="s">
        <v>1422</v>
      </c>
      <c r="AJ585" s="345" t="s">
        <v>1422</v>
      </c>
      <c r="AK585" s="345" t="s">
        <v>1422</v>
      </c>
      <c r="AL585" s="340">
        <v>7.4999999999999997E-3</v>
      </c>
      <c r="AM585" s="340" t="s">
        <v>34</v>
      </c>
      <c r="AN585" s="340" t="s">
        <v>64</v>
      </c>
      <c r="AO585" s="338" t="s">
        <v>1323</v>
      </c>
      <c r="AP585" s="341" t="s">
        <v>13</v>
      </c>
      <c r="AQ585" s="347" t="s">
        <v>679</v>
      </c>
      <c r="AR585" s="340">
        <v>3.4999999999999996E-3</v>
      </c>
      <c r="AS585" s="340">
        <v>3.4999999999999996E-3</v>
      </c>
      <c r="AT585" s="340"/>
      <c r="AX585" s="597"/>
      <c r="AY585" s="598"/>
      <c r="AZ585" s="598"/>
      <c r="BA585" s="598"/>
      <c r="BB585" s="599"/>
      <c r="BC585" s="598"/>
      <c r="BD585" s="598"/>
      <c r="BE585" s="598"/>
      <c r="BF585" s="598"/>
      <c r="BG585" s="599"/>
      <c r="BH585" s="599"/>
      <c r="BI585" s="600"/>
      <c r="BJ585" s="600"/>
      <c r="BK585" s="600"/>
      <c r="BL585" s="599"/>
      <c r="BM585" s="599"/>
      <c r="BN585" s="599"/>
      <c r="BO585" s="599"/>
      <c r="BP585" s="599"/>
      <c r="BQ585" s="599"/>
      <c r="BR585" s="599"/>
      <c r="BS585" s="599"/>
      <c r="BT585" s="602"/>
      <c r="BU585" s="603"/>
      <c r="BV585" s="601"/>
      <c r="BW585" s="604"/>
    </row>
    <row r="586" spans="2:75" ht="15.75" customHeight="1">
      <c r="B586" s="334" t="s">
        <v>1299</v>
      </c>
      <c r="C586" s="335">
        <v>36400318000107</v>
      </c>
      <c r="D586" s="336" t="s">
        <v>14</v>
      </c>
      <c r="E586" s="336" t="s">
        <v>607</v>
      </c>
      <c r="F586" s="336"/>
      <c r="G586" s="337"/>
      <c r="H586" s="337" t="s">
        <v>34</v>
      </c>
      <c r="I586" s="337" t="s">
        <v>34</v>
      </c>
      <c r="J586" s="337" t="s">
        <v>611</v>
      </c>
      <c r="K586" s="338" t="s">
        <v>49</v>
      </c>
      <c r="L586" s="339"/>
      <c r="M586" s="339" t="s">
        <v>1411</v>
      </c>
      <c r="N586" s="338">
        <v>572063</v>
      </c>
      <c r="O586" s="338" t="s">
        <v>1320</v>
      </c>
      <c r="P586" s="342">
        <v>44195</v>
      </c>
      <c r="Q586" s="343">
        <v>16995232.469999999</v>
      </c>
      <c r="R586" s="343">
        <v>32049976.029603172</v>
      </c>
      <c r="S586" s="338">
        <v>10</v>
      </c>
      <c r="T586" s="340">
        <v>-0.30263600510839073</v>
      </c>
      <c r="U586" s="340">
        <v>-3.9122347069456556</v>
      </c>
      <c r="V586" s="340">
        <v>-0.28020765761056554</v>
      </c>
      <c r="W586" s="340">
        <v>-2.7469719848176752</v>
      </c>
      <c r="X586" s="340" t="s">
        <v>1414</v>
      </c>
      <c r="Y586" s="340" t="s">
        <v>1414</v>
      </c>
      <c r="Z586" s="340" t="s">
        <v>1414</v>
      </c>
      <c r="AA586" s="340" t="s">
        <v>1414</v>
      </c>
      <c r="AB586" s="340">
        <v>0.22864346083331089</v>
      </c>
      <c r="AC586" s="344">
        <v>-1.7479558591359807</v>
      </c>
      <c r="AD586" s="482">
        <v>0</v>
      </c>
      <c r="AE586" s="341" t="s">
        <v>2315</v>
      </c>
      <c r="AF586" s="341" t="s">
        <v>2315</v>
      </c>
      <c r="AG586" s="345" t="s">
        <v>1431</v>
      </c>
      <c r="AH586" s="345" t="s">
        <v>2107</v>
      </c>
      <c r="AI586" s="345" t="s">
        <v>1422</v>
      </c>
      <c r="AJ586" s="345" t="s">
        <v>1422</v>
      </c>
      <c r="AK586" s="345" t="s">
        <v>1422</v>
      </c>
      <c r="AL586" s="340">
        <v>7.4999999999999997E-3</v>
      </c>
      <c r="AM586" s="340" t="s">
        <v>34</v>
      </c>
      <c r="AN586" s="340" t="s">
        <v>64</v>
      </c>
      <c r="AO586" s="338" t="s">
        <v>1323</v>
      </c>
      <c r="AP586" s="341" t="s">
        <v>13</v>
      </c>
      <c r="AQ586" s="347" t="s">
        <v>679</v>
      </c>
      <c r="AR586" s="340">
        <v>3.4999999999999996E-3</v>
      </c>
      <c r="AS586" s="340">
        <v>3.4999999999999996E-3</v>
      </c>
      <c r="AT586" s="340"/>
      <c r="AX586" s="597"/>
      <c r="AY586" s="598"/>
      <c r="AZ586" s="598"/>
      <c r="BA586" s="598"/>
      <c r="BB586" s="599"/>
      <c r="BC586" s="598"/>
      <c r="BD586" s="598"/>
      <c r="BE586" s="598"/>
      <c r="BF586" s="598"/>
      <c r="BG586" s="599"/>
      <c r="BH586" s="599"/>
      <c r="BI586" s="600"/>
      <c r="BJ586" s="600"/>
      <c r="BK586" s="600"/>
      <c r="BL586" s="599"/>
      <c r="BM586" s="599"/>
      <c r="BN586" s="599"/>
      <c r="BO586" s="599"/>
      <c r="BP586" s="599"/>
      <c r="BQ586" s="599"/>
      <c r="BR586" s="599"/>
      <c r="BS586" s="599"/>
      <c r="BT586" s="602"/>
      <c r="BU586" s="603"/>
      <c r="BV586" s="601"/>
      <c r="BW586" s="604"/>
    </row>
    <row r="587" spans="2:75" ht="15.75" customHeight="1">
      <c r="B587" s="334" t="s">
        <v>356</v>
      </c>
      <c r="C587" s="335">
        <v>10265295000181</v>
      </c>
      <c r="D587" s="336" t="s">
        <v>14</v>
      </c>
      <c r="E587" s="336" t="s">
        <v>607</v>
      </c>
      <c r="F587" s="336"/>
      <c r="G587" s="337"/>
      <c r="H587" s="337" t="s">
        <v>34</v>
      </c>
      <c r="I587" s="337" t="s">
        <v>34</v>
      </c>
      <c r="J587" s="337" t="s">
        <v>608</v>
      </c>
      <c r="K587" s="338" t="s">
        <v>48</v>
      </c>
      <c r="L587" s="339"/>
      <c r="M587" s="339" t="s">
        <v>34</v>
      </c>
      <c r="N587" s="338">
        <v>220681</v>
      </c>
      <c r="O587" s="338" t="s">
        <v>1320</v>
      </c>
      <c r="P587" s="342">
        <v>39780</v>
      </c>
      <c r="Q587" s="343">
        <v>4897569.12</v>
      </c>
      <c r="R587" s="343">
        <v>5146841.9315476203</v>
      </c>
      <c r="S587" s="338">
        <v>10</v>
      </c>
      <c r="T587" s="340">
        <v>3.0262807530350155E-3</v>
      </c>
      <c r="U587" s="340">
        <v>3.912132196810103E-2</v>
      </c>
      <c r="V587" s="340">
        <v>-0.16776126970282434</v>
      </c>
      <c r="W587" s="340">
        <v>-1.6446213923659894</v>
      </c>
      <c r="X587" s="340">
        <v>-0.26256258208389049</v>
      </c>
      <c r="Y587" s="340">
        <v>-1.991059757205186</v>
      </c>
      <c r="Z587" s="340">
        <v>-0.11895567621036662</v>
      </c>
      <c r="AA587" s="340">
        <v>-0.67618262761370007</v>
      </c>
      <c r="AB587" s="340">
        <v>0.29302121029138323</v>
      </c>
      <c r="AC587" s="344">
        <v>-0.81174868587716165</v>
      </c>
      <c r="AD587" s="482">
        <v>0</v>
      </c>
      <c r="AE587" s="341" t="s">
        <v>2376</v>
      </c>
      <c r="AF587" s="341" t="s">
        <v>2112</v>
      </c>
      <c r="AG587" s="345" t="s">
        <v>719</v>
      </c>
      <c r="AH587" s="345" t="s">
        <v>2107</v>
      </c>
      <c r="AI587" s="345">
        <v>5000</v>
      </c>
      <c r="AJ587" s="345">
        <v>5000</v>
      </c>
      <c r="AK587" s="345">
        <v>5000</v>
      </c>
      <c r="AL587" s="340">
        <v>0.02</v>
      </c>
      <c r="AM587" s="340">
        <v>0.2</v>
      </c>
      <c r="AN587" s="340" t="s">
        <v>2119</v>
      </c>
      <c r="AO587" s="338" t="s">
        <v>1323</v>
      </c>
      <c r="AP587" s="341" t="s">
        <v>716</v>
      </c>
      <c r="AQ587" s="347" t="s">
        <v>659</v>
      </c>
      <c r="AR587" s="340">
        <v>6.0000000000000001E-3</v>
      </c>
      <c r="AS587" s="340">
        <v>6.0000000000000001E-3</v>
      </c>
      <c r="AT587" s="340"/>
      <c r="AX587" s="597"/>
      <c r="AY587" s="598"/>
      <c r="AZ587" s="598"/>
      <c r="BA587" s="598"/>
      <c r="BB587" s="599"/>
      <c r="BC587" s="598"/>
      <c r="BD587" s="598"/>
      <c r="BE587" s="598"/>
      <c r="BF587" s="598"/>
      <c r="BG587" s="599"/>
      <c r="BH587" s="599"/>
      <c r="BI587" s="600"/>
      <c r="BJ587" s="600"/>
      <c r="BK587" s="600"/>
      <c r="BL587" s="599"/>
      <c r="BM587" s="599"/>
      <c r="BN587" s="599"/>
      <c r="BO587" s="599"/>
      <c r="BP587" s="599"/>
      <c r="BQ587" s="599"/>
      <c r="BR587" s="599"/>
      <c r="BS587" s="599"/>
      <c r="BT587" s="602"/>
      <c r="BU587" s="603"/>
      <c r="BV587" s="601"/>
      <c r="BW587" s="604"/>
    </row>
    <row r="588" spans="2:75" ht="15.75" customHeight="1">
      <c r="B588" s="334" t="s">
        <v>1247</v>
      </c>
      <c r="C588" s="335">
        <v>37013129000144</v>
      </c>
      <c r="D588" s="336" t="s">
        <v>14</v>
      </c>
      <c r="E588" s="336" t="s">
        <v>607</v>
      </c>
      <c r="F588" s="336"/>
      <c r="G588" s="337"/>
      <c r="H588" s="337" t="s">
        <v>34</v>
      </c>
      <c r="I588" s="337" t="s">
        <v>34</v>
      </c>
      <c r="J588" s="337" t="s">
        <v>611</v>
      </c>
      <c r="K588" s="338" t="s">
        <v>48</v>
      </c>
      <c r="L588" s="339"/>
      <c r="M588" s="339" t="s">
        <v>1411</v>
      </c>
      <c r="N588" s="338">
        <v>541400</v>
      </c>
      <c r="O588" s="338" t="s">
        <v>1320</v>
      </c>
      <c r="P588" s="342">
        <v>44011</v>
      </c>
      <c r="Q588" s="343">
        <v>118399256.09999999</v>
      </c>
      <c r="R588" s="343">
        <v>212163348.29162708</v>
      </c>
      <c r="S588" s="338">
        <v>10</v>
      </c>
      <c r="T588" s="340">
        <v>-0.10184128583702823</v>
      </c>
      <c r="U588" s="340">
        <v>-1.3165221795367543</v>
      </c>
      <c r="V588" s="340">
        <v>-9.9875476653421003E-2</v>
      </c>
      <c r="W588" s="340">
        <v>-0.97911362835972116</v>
      </c>
      <c r="X588" s="340">
        <v>0.11020646786966193</v>
      </c>
      <c r="Y588" s="340">
        <v>0.83571566602320202</v>
      </c>
      <c r="Z588" s="340" t="s">
        <v>1414</v>
      </c>
      <c r="AA588" s="340" t="s">
        <v>1414</v>
      </c>
      <c r="AB588" s="340">
        <v>0.19526058787374742</v>
      </c>
      <c r="AC588" s="344">
        <v>-0.93880293458751018</v>
      </c>
      <c r="AD588" s="482">
        <v>36428288000147</v>
      </c>
      <c r="AE588" s="341" t="s">
        <v>2216</v>
      </c>
      <c r="AF588" s="341" t="s">
        <v>2109</v>
      </c>
      <c r="AG588" s="345" t="s">
        <v>59</v>
      </c>
      <c r="AH588" s="345" t="s">
        <v>2107</v>
      </c>
      <c r="AI588" s="345">
        <v>10000</v>
      </c>
      <c r="AJ588" s="345">
        <v>5000</v>
      </c>
      <c r="AK588" s="345">
        <v>10000</v>
      </c>
      <c r="AL588" s="340">
        <v>1.4999999999999999E-2</v>
      </c>
      <c r="AM588" s="340">
        <v>0.1</v>
      </c>
      <c r="AN588" s="340" t="s">
        <v>2119</v>
      </c>
      <c r="AO588" s="338" t="s">
        <v>1323</v>
      </c>
      <c r="AP588" s="341" t="s">
        <v>716</v>
      </c>
      <c r="AQ588" s="347" t="s">
        <v>687</v>
      </c>
      <c r="AR588" s="340">
        <v>2E-3</v>
      </c>
      <c r="AS588" s="340">
        <v>2E-3</v>
      </c>
      <c r="AT588" s="340"/>
      <c r="AX588" s="597"/>
      <c r="AY588" s="598"/>
      <c r="AZ588" s="598"/>
      <c r="BA588" s="598"/>
      <c r="BB588" s="599"/>
      <c r="BC588" s="598"/>
      <c r="BD588" s="598"/>
      <c r="BE588" s="598"/>
      <c r="BF588" s="598"/>
      <c r="BG588" s="599"/>
      <c r="BH588" s="599"/>
      <c r="BI588" s="600"/>
      <c r="BJ588" s="600"/>
      <c r="BK588" s="600"/>
      <c r="BL588" s="599"/>
      <c r="BM588" s="599"/>
      <c r="BN588" s="599"/>
      <c r="BO588" s="599"/>
      <c r="BP588" s="599"/>
      <c r="BQ588" s="599"/>
      <c r="BR588" s="599"/>
      <c r="BS588" s="599"/>
      <c r="BT588" s="602"/>
      <c r="BU588" s="603"/>
      <c r="BV588" s="601"/>
      <c r="BW588" s="604"/>
    </row>
    <row r="589" spans="2:75" ht="15.75" customHeight="1">
      <c r="B589" s="334" t="s">
        <v>1248</v>
      </c>
      <c r="C589" s="335">
        <v>34831155000191</v>
      </c>
      <c r="D589" s="336" t="s">
        <v>14</v>
      </c>
      <c r="E589" s="336" t="s">
        <v>607</v>
      </c>
      <c r="F589" s="336"/>
      <c r="G589" s="337"/>
      <c r="H589" s="337" t="s">
        <v>34</v>
      </c>
      <c r="I589" s="337" t="s">
        <v>34</v>
      </c>
      <c r="J589" s="337" t="s">
        <v>611</v>
      </c>
      <c r="K589" s="338" t="s">
        <v>48</v>
      </c>
      <c r="L589" s="339"/>
      <c r="M589" s="339" t="s">
        <v>1411</v>
      </c>
      <c r="N589" s="338">
        <v>525081</v>
      </c>
      <c r="O589" s="338" t="s">
        <v>1320</v>
      </c>
      <c r="P589" s="342">
        <v>43846</v>
      </c>
      <c r="Q589" s="343">
        <v>167598385.40000001</v>
      </c>
      <c r="R589" s="343">
        <v>269613345.76182538</v>
      </c>
      <c r="S589" s="338">
        <v>10</v>
      </c>
      <c r="T589" s="340">
        <v>-0.2028016229060734</v>
      </c>
      <c r="U589" s="340">
        <v>-2.6216561624050061</v>
      </c>
      <c r="V589" s="340">
        <v>-0.16947705594230333</v>
      </c>
      <c r="W589" s="340">
        <v>-1.6614418346478876</v>
      </c>
      <c r="X589" s="340">
        <v>-4.4433968996294593E-2</v>
      </c>
      <c r="Y589" s="340">
        <v>-0.33695085879814396</v>
      </c>
      <c r="Z589" s="340" t="s">
        <v>1414</v>
      </c>
      <c r="AA589" s="340" t="s">
        <v>1414</v>
      </c>
      <c r="AB589" s="340">
        <v>0.20886308877679746</v>
      </c>
      <c r="AC589" s="344">
        <v>-1.2497466350488065</v>
      </c>
      <c r="AD589" s="482">
        <v>25682017000105</v>
      </c>
      <c r="AE589" s="341" t="s">
        <v>2216</v>
      </c>
      <c r="AF589" s="341" t="s">
        <v>2109</v>
      </c>
      <c r="AG589" s="345" t="s">
        <v>59</v>
      </c>
      <c r="AH589" s="345" t="s">
        <v>2107</v>
      </c>
      <c r="AI589" s="345">
        <v>10000</v>
      </c>
      <c r="AJ589" s="345">
        <v>5000</v>
      </c>
      <c r="AK589" s="345">
        <v>10000</v>
      </c>
      <c r="AL589" s="340">
        <v>1.4999999999999999E-2</v>
      </c>
      <c r="AM589" s="340">
        <v>0.1</v>
      </c>
      <c r="AN589" s="340" t="s">
        <v>2119</v>
      </c>
      <c r="AO589" s="338" t="s">
        <v>1323</v>
      </c>
      <c r="AP589" s="341" t="s">
        <v>716</v>
      </c>
      <c r="AQ589" s="347" t="s">
        <v>687</v>
      </c>
      <c r="AR589" s="340">
        <v>2E-3</v>
      </c>
      <c r="AS589" s="340">
        <v>2E-3</v>
      </c>
      <c r="AT589" s="340"/>
      <c r="AX589" s="597"/>
      <c r="AY589" s="598"/>
      <c r="AZ589" s="598"/>
      <c r="BA589" s="598"/>
      <c r="BB589" s="599"/>
      <c r="BC589" s="598"/>
      <c r="BD589" s="598"/>
      <c r="BE589" s="598"/>
      <c r="BF589" s="598"/>
      <c r="BG589" s="599"/>
      <c r="BH589" s="599"/>
      <c r="BI589" s="600"/>
      <c r="BJ589" s="600"/>
      <c r="BK589" s="600"/>
      <c r="BL589" s="599"/>
      <c r="BM589" s="599"/>
      <c r="BN589" s="599"/>
      <c r="BO589" s="599"/>
      <c r="BP589" s="599"/>
      <c r="BQ589" s="599"/>
      <c r="BR589" s="599"/>
      <c r="BS589" s="599"/>
      <c r="BT589" s="602"/>
      <c r="BU589" s="603"/>
      <c r="BV589" s="601"/>
      <c r="BW589" s="604"/>
    </row>
    <row r="590" spans="2:75" ht="15.75" customHeight="1">
      <c r="B590" s="334" t="s">
        <v>428</v>
      </c>
      <c r="C590" s="335">
        <v>29574952000109</v>
      </c>
      <c r="D590" s="336" t="s">
        <v>14</v>
      </c>
      <c r="E590" s="336" t="s">
        <v>614</v>
      </c>
      <c r="F590" s="336"/>
      <c r="G590" s="337"/>
      <c r="H590" s="337" t="s">
        <v>1337</v>
      </c>
      <c r="I590" s="337" t="s">
        <v>34</v>
      </c>
      <c r="J590" s="337" t="s">
        <v>608</v>
      </c>
      <c r="K590" s="338" t="s">
        <v>48</v>
      </c>
      <c r="L590" s="339"/>
      <c r="M590" s="339" t="s">
        <v>1411</v>
      </c>
      <c r="N590" s="338">
        <v>469173</v>
      </c>
      <c r="O590" s="338" t="s">
        <v>1320</v>
      </c>
      <c r="P590" s="342">
        <v>43165</v>
      </c>
      <c r="Q590" s="343">
        <v>103722441.23999999</v>
      </c>
      <c r="R590" s="343">
        <v>122322467.43718259</v>
      </c>
      <c r="S590" s="338">
        <v>10</v>
      </c>
      <c r="T590" s="340">
        <v>1.6425262417874897E-2</v>
      </c>
      <c r="U590" s="340">
        <v>0.21233257318105758</v>
      </c>
      <c r="V590" s="340">
        <v>-0.13672025013792</v>
      </c>
      <c r="W590" s="340">
        <v>-1.3403156076772755</v>
      </c>
      <c r="X590" s="340">
        <v>-1.3056296139483115E-2</v>
      </c>
      <c r="Y590" s="340">
        <v>-9.9008265439636797E-2</v>
      </c>
      <c r="Z590" s="340">
        <v>0.73794388507815967</v>
      </c>
      <c r="AA590" s="340">
        <v>4.1947122755301303</v>
      </c>
      <c r="AB590" s="340">
        <v>0.36702268621482986</v>
      </c>
      <c r="AC590" s="344">
        <v>-0.48277912664117634</v>
      </c>
      <c r="AD590" s="482">
        <v>0</v>
      </c>
      <c r="AE590" s="341" t="s">
        <v>2425</v>
      </c>
      <c r="AF590" s="341" t="s">
        <v>2115</v>
      </c>
      <c r="AG590" s="345" t="s">
        <v>1428</v>
      </c>
      <c r="AH590" s="345" t="s">
        <v>2110</v>
      </c>
      <c r="AI590" s="345">
        <v>500</v>
      </c>
      <c r="AJ590" s="345">
        <v>100</v>
      </c>
      <c r="AK590" s="345">
        <v>500</v>
      </c>
      <c r="AL590" s="340">
        <v>0.02</v>
      </c>
      <c r="AM590" s="340">
        <v>0.2</v>
      </c>
      <c r="AN590" s="340" t="s">
        <v>2124</v>
      </c>
      <c r="AO590" s="338" t="s">
        <v>1323</v>
      </c>
      <c r="AP590" s="341" t="s">
        <v>13</v>
      </c>
      <c r="AQ590" s="347" t="s">
        <v>674</v>
      </c>
      <c r="AR590" s="340">
        <v>3.3333333333333331E-3</v>
      </c>
      <c r="AS590" s="340">
        <v>3.3333333333333331E-3</v>
      </c>
      <c r="AT590" s="340"/>
      <c r="AX590" s="597"/>
      <c r="AY590" s="598"/>
      <c r="AZ590" s="598"/>
      <c r="BA590" s="598"/>
      <c r="BB590" s="599"/>
      <c r="BC590" s="598"/>
      <c r="BD590" s="598"/>
      <c r="BE590" s="598"/>
      <c r="BF590" s="598"/>
      <c r="BG590" s="599"/>
      <c r="BH590" s="599"/>
      <c r="BI590" s="600"/>
      <c r="BJ590" s="600"/>
      <c r="BK590" s="600"/>
      <c r="BL590" s="599"/>
      <c r="BM590" s="599"/>
      <c r="BN590" s="599"/>
      <c r="BO590" s="599"/>
      <c r="BP590" s="599"/>
      <c r="BQ590" s="599"/>
      <c r="BR590" s="599"/>
      <c r="BS590" s="599"/>
      <c r="BT590" s="602"/>
      <c r="BU590" s="603"/>
      <c r="BV590" s="601"/>
      <c r="BW590" s="604"/>
    </row>
    <row r="591" spans="2:75" ht="15.75" customHeight="1">
      <c r="B591" s="334" t="s">
        <v>1284</v>
      </c>
      <c r="C591" s="335">
        <v>35001522000192</v>
      </c>
      <c r="D591" s="336" t="s">
        <v>14</v>
      </c>
      <c r="E591" s="336" t="s">
        <v>607</v>
      </c>
      <c r="F591" s="336"/>
      <c r="G591" s="337"/>
      <c r="H591" s="337" t="s">
        <v>34</v>
      </c>
      <c r="I591" s="337" t="s">
        <v>34</v>
      </c>
      <c r="J591" s="337" t="s">
        <v>608</v>
      </c>
      <c r="K591" s="338" t="s">
        <v>48</v>
      </c>
      <c r="L591" s="339"/>
      <c r="M591" s="339" t="s">
        <v>34</v>
      </c>
      <c r="N591" s="338">
        <v>519431</v>
      </c>
      <c r="O591" s="338" t="s">
        <v>1320</v>
      </c>
      <c r="P591" s="342">
        <v>43819</v>
      </c>
      <c r="Q591" s="343">
        <v>6307754.2400000002</v>
      </c>
      <c r="R591" s="343">
        <v>6415771.1314285733</v>
      </c>
      <c r="S591" s="338">
        <v>10</v>
      </c>
      <c r="T591" s="340">
        <v>3.7884198283854476E-2</v>
      </c>
      <c r="U591" s="340">
        <v>0.48973642550503416</v>
      </c>
      <c r="V591" s="340">
        <v>9.5850675391369045E-3</v>
      </c>
      <c r="W591" s="340">
        <v>9.3965711812158459E-2</v>
      </c>
      <c r="X591" s="340">
        <v>9.7200607818237028E-2</v>
      </c>
      <c r="Y591" s="340">
        <v>0.73708986660155817</v>
      </c>
      <c r="Z591" s="340" t="s">
        <v>1414</v>
      </c>
      <c r="AA591" s="340" t="s">
        <v>1414</v>
      </c>
      <c r="AB591" s="340">
        <v>0.16148477932330774</v>
      </c>
      <c r="AC591" s="344">
        <v>-0.46216510900622476</v>
      </c>
      <c r="AD591" s="482">
        <v>0</v>
      </c>
      <c r="AE591" s="341" t="s">
        <v>2439</v>
      </c>
      <c r="AF591" s="341" t="s">
        <v>2106</v>
      </c>
      <c r="AG591" s="345" t="s">
        <v>1427</v>
      </c>
      <c r="AH591" s="345" t="s">
        <v>2110</v>
      </c>
      <c r="AI591" s="345">
        <v>5000</v>
      </c>
      <c r="AJ591" s="345">
        <v>1000</v>
      </c>
      <c r="AK591" s="345">
        <v>1000</v>
      </c>
      <c r="AL591" s="340">
        <v>0.02</v>
      </c>
      <c r="AM591" s="340">
        <v>0.2</v>
      </c>
      <c r="AN591" s="340" t="s">
        <v>34</v>
      </c>
      <c r="AO591" s="338" t="s">
        <v>1323</v>
      </c>
      <c r="AP591" s="341" t="s">
        <v>716</v>
      </c>
      <c r="AQ591" s="347" t="s">
        <v>659</v>
      </c>
      <c r="AR591" s="340">
        <v>8.0000000000000002E-3</v>
      </c>
      <c r="AS591" s="340">
        <v>8.0000000000000002E-3</v>
      </c>
      <c r="AT591" s="340"/>
      <c r="AX591" s="597"/>
      <c r="AY591" s="598"/>
      <c r="AZ591" s="598"/>
      <c r="BA591" s="598"/>
      <c r="BB591" s="599"/>
      <c r="BC591" s="598"/>
      <c r="BD591" s="598"/>
      <c r="BE591" s="598"/>
      <c r="BF591" s="598"/>
      <c r="BG591" s="599"/>
      <c r="BH591" s="599"/>
      <c r="BI591" s="600"/>
      <c r="BJ591" s="600"/>
      <c r="BK591" s="600"/>
      <c r="BL591" s="599"/>
      <c r="BM591" s="599"/>
      <c r="BN591" s="599"/>
      <c r="BO591" s="599"/>
      <c r="BP591" s="599"/>
      <c r="BQ591" s="599"/>
      <c r="BR591" s="599"/>
      <c r="BS591" s="599"/>
      <c r="BT591" s="602"/>
      <c r="BU591" s="603"/>
      <c r="BV591" s="601"/>
      <c r="BW591" s="604"/>
    </row>
    <row r="592" spans="2:75" ht="15.75" customHeight="1">
      <c r="B592" s="334" t="s">
        <v>442</v>
      </c>
      <c r="C592" s="335">
        <v>17094929000120</v>
      </c>
      <c r="D592" s="336" t="s">
        <v>14</v>
      </c>
      <c r="E592" s="336" t="s">
        <v>607</v>
      </c>
      <c r="F592" s="336"/>
      <c r="G592" s="337"/>
      <c r="H592" s="337" t="s">
        <v>34</v>
      </c>
      <c r="I592" s="337" t="s">
        <v>34</v>
      </c>
      <c r="J592" s="337" t="s">
        <v>608</v>
      </c>
      <c r="K592" s="338" t="s">
        <v>48</v>
      </c>
      <c r="L592" s="339"/>
      <c r="M592" s="339" t="s">
        <v>1411</v>
      </c>
      <c r="N592" s="338">
        <v>385875</v>
      </c>
      <c r="O592" s="338" t="s">
        <v>1320</v>
      </c>
      <c r="P592" s="342">
        <v>41243</v>
      </c>
      <c r="Q592" s="343">
        <v>21393540.010000002</v>
      </c>
      <c r="R592" s="343">
        <v>20131479.810833331</v>
      </c>
      <c r="S592" s="338">
        <v>10</v>
      </c>
      <c r="T592" s="340">
        <v>0.15227557829129723</v>
      </c>
      <c r="U592" s="340">
        <v>1.9684961219272861</v>
      </c>
      <c r="V592" s="340">
        <v>7.8192693368246635E-2</v>
      </c>
      <c r="W592" s="340">
        <v>0.76654985067729042</v>
      </c>
      <c r="X592" s="340">
        <v>0.1467181878541759</v>
      </c>
      <c r="Y592" s="340">
        <v>1.1125906714049016</v>
      </c>
      <c r="Z592" s="340">
        <v>0.32136828193921407</v>
      </c>
      <c r="AA592" s="340">
        <v>1.8267614983674132</v>
      </c>
      <c r="AB592" s="340">
        <v>0.15713212624911824</v>
      </c>
      <c r="AC592" s="344">
        <v>-6.0852395886522519E-2</v>
      </c>
      <c r="AD592" s="482">
        <v>0</v>
      </c>
      <c r="AE592" s="341" t="s">
        <v>2439</v>
      </c>
      <c r="AF592" s="341" t="s">
        <v>2106</v>
      </c>
      <c r="AG592" s="345" t="s">
        <v>1427</v>
      </c>
      <c r="AH592" s="345" t="s">
        <v>2110</v>
      </c>
      <c r="AI592" s="345">
        <v>10000</v>
      </c>
      <c r="AJ592" s="345">
        <v>5000</v>
      </c>
      <c r="AK592" s="345">
        <v>10000</v>
      </c>
      <c r="AL592" s="340">
        <v>0.02</v>
      </c>
      <c r="AM592" s="340" t="s">
        <v>34</v>
      </c>
      <c r="AN592" s="340" t="s">
        <v>34</v>
      </c>
      <c r="AO592" s="338" t="s">
        <v>1323</v>
      </c>
      <c r="AP592" s="341" t="s">
        <v>716</v>
      </c>
      <c r="AQ592" s="347" t="s">
        <v>659</v>
      </c>
      <c r="AR592" s="340" t="s">
        <v>34</v>
      </c>
      <c r="AS592" s="340" t="s">
        <v>34</v>
      </c>
      <c r="AT592" s="340"/>
      <c r="AX592" s="597"/>
      <c r="AY592" s="598"/>
      <c r="AZ592" s="598"/>
      <c r="BA592" s="598"/>
      <c r="BB592" s="599"/>
      <c r="BC592" s="598"/>
      <c r="BD592" s="598"/>
      <c r="BE592" s="598"/>
      <c r="BF592" s="598"/>
      <c r="BG592" s="599"/>
      <c r="BH592" s="599"/>
      <c r="BI592" s="600"/>
      <c r="BJ592" s="600"/>
      <c r="BK592" s="600"/>
      <c r="BL592" s="599"/>
      <c r="BM592" s="599"/>
      <c r="BN592" s="599"/>
      <c r="BO592" s="599"/>
      <c r="BP592" s="599"/>
      <c r="BQ592" s="599"/>
      <c r="BR592" s="599"/>
      <c r="BS592" s="599"/>
      <c r="BT592" s="602"/>
      <c r="BU592" s="603"/>
      <c r="BV592" s="601"/>
      <c r="BW592" s="604"/>
    </row>
    <row r="593" spans="2:75" ht="15.75" customHeight="1">
      <c r="B593" s="334" t="s">
        <v>142</v>
      </c>
      <c r="C593" s="335">
        <v>8739850000118</v>
      </c>
      <c r="D593" s="336" t="s">
        <v>13</v>
      </c>
      <c r="E593" s="336" t="s">
        <v>616</v>
      </c>
      <c r="F593" s="336" t="s">
        <v>617</v>
      </c>
      <c r="G593" s="337" t="s">
        <v>34</v>
      </c>
      <c r="H593" s="337" t="s">
        <v>1337</v>
      </c>
      <c r="I593" s="337" t="s">
        <v>34</v>
      </c>
      <c r="J593" s="337" t="s">
        <v>608</v>
      </c>
      <c r="K593" s="338" t="s">
        <v>48</v>
      </c>
      <c r="L593" s="339"/>
      <c r="M593" s="339" t="s">
        <v>34</v>
      </c>
      <c r="N593" s="338">
        <v>181722</v>
      </c>
      <c r="O593" s="338" t="s">
        <v>1320</v>
      </c>
      <c r="P593" s="342">
        <v>39184</v>
      </c>
      <c r="Q593" s="343">
        <v>26201703.09</v>
      </c>
      <c r="R593" s="343">
        <v>27382295.648730174</v>
      </c>
      <c r="S593" s="338">
        <v>11</v>
      </c>
      <c r="T593" s="340">
        <v>0.1015305812536067</v>
      </c>
      <c r="U593" s="340">
        <v>1.3125056407431186</v>
      </c>
      <c r="V593" s="340">
        <v>0.1073868904129287</v>
      </c>
      <c r="W593" s="340">
        <v>1.0527505993821851</v>
      </c>
      <c r="X593" s="340">
        <v>7.5640236467953148E-3</v>
      </c>
      <c r="Y593" s="340">
        <v>5.7359365398343999E-2</v>
      </c>
      <c r="Z593" s="340">
        <v>0.11216094327953496</v>
      </c>
      <c r="AA593" s="340">
        <v>0.6375591628621905</v>
      </c>
      <c r="AB593" s="340">
        <v>0.10035872285974505</v>
      </c>
      <c r="AC593" s="344">
        <v>9.8494753725882705E-2</v>
      </c>
      <c r="AD593" s="482">
        <v>0</v>
      </c>
      <c r="AE593" s="341" t="s">
        <v>2185</v>
      </c>
      <c r="AF593" s="341" t="s">
        <v>2115</v>
      </c>
      <c r="AG593" s="345" t="s">
        <v>1428</v>
      </c>
      <c r="AH593" s="345" t="s">
        <v>2110</v>
      </c>
      <c r="AI593" s="345">
        <v>5000</v>
      </c>
      <c r="AJ593" s="345">
        <v>1000</v>
      </c>
      <c r="AK593" s="345">
        <v>1000</v>
      </c>
      <c r="AL593" s="340">
        <v>0.02</v>
      </c>
      <c r="AM593" s="340">
        <v>0.2</v>
      </c>
      <c r="AN593" s="340" t="s">
        <v>64</v>
      </c>
      <c r="AO593" s="338" t="s">
        <v>1323</v>
      </c>
      <c r="AP593" s="341" t="s">
        <v>13</v>
      </c>
      <c r="AQ593" s="347" t="s">
        <v>664</v>
      </c>
      <c r="AR593" s="340">
        <v>4.6666666666666662E-3</v>
      </c>
      <c r="AS593" s="340">
        <v>4.6666666666666662E-3</v>
      </c>
      <c r="AT593" s="340"/>
      <c r="AW593" s="597"/>
      <c r="AX593" s="597"/>
      <c r="AY593" s="598"/>
      <c r="AZ593" s="598"/>
      <c r="BA593" s="598"/>
      <c r="BB593" s="599"/>
      <c r="BC593" s="598"/>
      <c r="BD593" s="598"/>
      <c r="BE593" s="598"/>
      <c r="BF593" s="598"/>
      <c r="BG593" s="599"/>
      <c r="BH593" s="599"/>
      <c r="BI593" s="600"/>
      <c r="BJ593" s="600"/>
      <c r="BK593" s="600"/>
      <c r="BL593" s="210"/>
      <c r="BM593" s="599"/>
      <c r="BN593" s="599"/>
      <c r="BO593" s="599"/>
      <c r="BP593" s="599"/>
      <c r="BQ593" s="599"/>
      <c r="BR593" s="599"/>
      <c r="BS593" s="599"/>
      <c r="BT593" s="602"/>
      <c r="BU593" s="603"/>
      <c r="BV593" s="601"/>
      <c r="BW593" s="604"/>
    </row>
    <row r="594" spans="2:75" ht="15.75" customHeight="1">
      <c r="B594" s="334" t="s">
        <v>884</v>
      </c>
      <c r="C594" s="335">
        <v>9083868000177</v>
      </c>
      <c r="D594" s="336" t="s">
        <v>13</v>
      </c>
      <c r="E594" s="336" t="s">
        <v>616</v>
      </c>
      <c r="F594" s="336" t="s">
        <v>617</v>
      </c>
      <c r="G594" s="337" t="s">
        <v>34</v>
      </c>
      <c r="H594" s="337" t="s">
        <v>1336</v>
      </c>
      <c r="I594" s="337" t="s">
        <v>34</v>
      </c>
      <c r="J594" s="337" t="s">
        <v>608</v>
      </c>
      <c r="K594" s="338" t="s">
        <v>48</v>
      </c>
      <c r="L594" s="339"/>
      <c r="M594" s="339" t="s">
        <v>34</v>
      </c>
      <c r="N594" s="338">
        <v>200565</v>
      </c>
      <c r="O594" s="338" t="s">
        <v>1323</v>
      </c>
      <c r="P594" s="342">
        <v>39415</v>
      </c>
      <c r="Q594" s="343">
        <v>6073778.6799999997</v>
      </c>
      <c r="R594" s="343">
        <v>8887415.23781747</v>
      </c>
      <c r="S594" s="338">
        <v>11</v>
      </c>
      <c r="T594" s="340">
        <v>1.1869938563819016E-2</v>
      </c>
      <c r="U594" s="340">
        <v>0.15344501260533561</v>
      </c>
      <c r="V594" s="340">
        <v>1.6645339026268857E-2</v>
      </c>
      <c r="W594" s="340">
        <v>0.16317998006500156</v>
      </c>
      <c r="X594" s="340">
        <v>4.390443185988846E-2</v>
      </c>
      <c r="Y594" s="340">
        <v>0.33293528249676885</v>
      </c>
      <c r="Z594" s="340">
        <v>5.2336418925230443E-2</v>
      </c>
      <c r="AA594" s="340">
        <v>0.29749717202372278</v>
      </c>
      <c r="AB594" s="340">
        <v>4.6927092310396851E-2</v>
      </c>
      <c r="AC594" s="344">
        <v>-1.6951296161348635</v>
      </c>
      <c r="AD594" s="482">
        <v>0</v>
      </c>
      <c r="AE594" s="341" t="s">
        <v>469</v>
      </c>
      <c r="AF594" s="341" t="s">
        <v>469</v>
      </c>
      <c r="AG594" s="345" t="s">
        <v>469</v>
      </c>
      <c r="AH594" s="345" t="s">
        <v>2110</v>
      </c>
      <c r="AI594" s="345">
        <v>100</v>
      </c>
      <c r="AJ594" s="345">
        <v>100</v>
      </c>
      <c r="AK594" s="345">
        <v>100</v>
      </c>
      <c r="AL594" s="340">
        <v>1.4999999999999999E-2</v>
      </c>
      <c r="AM594" s="340">
        <v>0.2</v>
      </c>
      <c r="AN594" s="340" t="s">
        <v>2119</v>
      </c>
      <c r="AO594" s="338" t="s">
        <v>1323</v>
      </c>
      <c r="AP594" s="341" t="s">
        <v>13</v>
      </c>
      <c r="AQ594" s="347" t="s">
        <v>674</v>
      </c>
      <c r="AR594" s="340">
        <v>4.4999999999999997E-3</v>
      </c>
      <c r="AS594" s="340">
        <v>4.4999999999999997E-3</v>
      </c>
      <c r="AT594" s="340"/>
      <c r="AX594" s="597"/>
      <c r="AY594" s="598"/>
      <c r="AZ594" s="598"/>
      <c r="BA594" s="598"/>
      <c r="BB594" s="599"/>
      <c r="BC594" s="598"/>
      <c r="BD594" s="598"/>
      <c r="BE594" s="598"/>
      <c r="BF594" s="598"/>
      <c r="BG594" s="599"/>
      <c r="BH594" s="599"/>
      <c r="BI594" s="600"/>
      <c r="BJ594" s="600"/>
      <c r="BK594" s="600"/>
      <c r="BL594" s="599"/>
      <c r="BM594" s="599"/>
      <c r="BN594" s="599"/>
      <c r="BO594" s="599"/>
      <c r="BP594" s="599"/>
      <c r="BQ594" s="599"/>
      <c r="BR594" s="599"/>
      <c r="BS594" s="599"/>
      <c r="BT594" s="602"/>
      <c r="BU594" s="603"/>
      <c r="BV594" s="601"/>
      <c r="BW594" s="604"/>
    </row>
    <row r="595" spans="2:75" ht="15.75" customHeight="1">
      <c r="B595" s="334" t="s">
        <v>831</v>
      </c>
      <c r="C595" s="335">
        <v>36484248000112</v>
      </c>
      <c r="D595" s="336" t="s">
        <v>13</v>
      </c>
      <c r="E595" s="336" t="s">
        <v>616</v>
      </c>
      <c r="F595" s="336" t="s">
        <v>610</v>
      </c>
      <c r="G595" s="337" t="s">
        <v>34</v>
      </c>
      <c r="H595" s="337" t="s">
        <v>1337</v>
      </c>
      <c r="I595" s="337" t="s">
        <v>34</v>
      </c>
      <c r="J595" s="337"/>
      <c r="K595" s="338" t="s">
        <v>48</v>
      </c>
      <c r="L595" s="339"/>
      <c r="M595" s="339" t="s">
        <v>34</v>
      </c>
      <c r="N595" s="338">
        <v>535451</v>
      </c>
      <c r="O595" s="338" t="s">
        <v>1320</v>
      </c>
      <c r="P595" s="342">
        <v>43943</v>
      </c>
      <c r="Q595" s="343">
        <v>11578116.109999999</v>
      </c>
      <c r="R595" s="343">
        <v>18994533.808174595</v>
      </c>
      <c r="S595" s="338">
        <v>11</v>
      </c>
      <c r="T595" s="340">
        <v>3.5328039998167693E-2</v>
      </c>
      <c r="U595" s="340">
        <v>0.45669246843149003</v>
      </c>
      <c r="V595" s="340">
        <v>6.0457396566755861E-2</v>
      </c>
      <c r="W595" s="340">
        <v>0.59268463988483311</v>
      </c>
      <c r="X595" s="340">
        <v>5.9371931722614235E-2</v>
      </c>
      <c r="Y595" s="340">
        <v>0.45022814379034903</v>
      </c>
      <c r="Z595" s="340" t="s">
        <v>1414</v>
      </c>
      <c r="AA595" s="340" t="s">
        <v>1414</v>
      </c>
      <c r="AB595" s="340">
        <v>7.9958016413448088E-2</v>
      </c>
      <c r="AC595" s="344">
        <v>-0.44081092586173637</v>
      </c>
      <c r="AD595" s="482">
        <v>0</v>
      </c>
      <c r="AE595" s="341" t="s">
        <v>2183</v>
      </c>
      <c r="AF595" s="341" t="s">
        <v>2184</v>
      </c>
      <c r="AG595" s="345" t="s">
        <v>1429</v>
      </c>
      <c r="AH595" s="345" t="s">
        <v>2110</v>
      </c>
      <c r="AI595" s="345">
        <v>0</v>
      </c>
      <c r="AJ595" s="345">
        <v>0</v>
      </c>
      <c r="AK595" s="345">
        <v>0</v>
      </c>
      <c r="AL595" s="340">
        <v>1.8500000000000003E-2</v>
      </c>
      <c r="AM595" s="340">
        <v>0.2</v>
      </c>
      <c r="AN595" s="340" t="s">
        <v>64</v>
      </c>
      <c r="AO595" s="338" t="s">
        <v>1323</v>
      </c>
      <c r="AP595" s="341" t="s">
        <v>13</v>
      </c>
      <c r="AQ595" s="347" t="s">
        <v>664</v>
      </c>
      <c r="AR595" s="340">
        <v>6.1666666666666658E-3</v>
      </c>
      <c r="AS595" s="340">
        <v>6.1666666666666658E-3</v>
      </c>
      <c r="AT595" s="340"/>
      <c r="AX595" s="597"/>
      <c r="AY595" s="598"/>
      <c r="AZ595" s="598"/>
      <c r="BA595" s="598"/>
      <c r="BB595" s="599"/>
      <c r="BC595" s="598"/>
      <c r="BD595" s="598"/>
      <c r="BE595" s="598"/>
      <c r="BF595" s="598"/>
      <c r="BG595" s="599"/>
      <c r="BH595" s="599"/>
      <c r="BI595" s="600"/>
      <c r="BJ595" s="600"/>
      <c r="BK595" s="600"/>
      <c r="BL595" s="599"/>
      <c r="BM595" s="599"/>
      <c r="BN595" s="599"/>
      <c r="BO595" s="599"/>
      <c r="BP595" s="599"/>
      <c r="BQ595" s="599"/>
      <c r="BR595" s="599"/>
      <c r="BS595" s="599"/>
      <c r="BT595" s="602"/>
      <c r="BU595" s="603"/>
      <c r="BV595" s="601"/>
      <c r="BW595" s="604"/>
    </row>
    <row r="596" spans="2:75" ht="15.75" customHeight="1">
      <c r="B596" s="334" t="s">
        <v>1025</v>
      </c>
      <c r="C596" s="335">
        <v>14146496000110</v>
      </c>
      <c r="D596" s="336" t="s">
        <v>13</v>
      </c>
      <c r="E596" s="336" t="s">
        <v>616</v>
      </c>
      <c r="F596" s="336" t="s">
        <v>610</v>
      </c>
      <c r="G596" s="337" t="s">
        <v>34</v>
      </c>
      <c r="H596" s="337" t="s">
        <v>865</v>
      </c>
      <c r="I596" s="337" t="s">
        <v>34</v>
      </c>
      <c r="J596" s="337"/>
      <c r="K596" s="338" t="s">
        <v>48</v>
      </c>
      <c r="L596" s="339"/>
      <c r="M596" s="339" t="s">
        <v>34</v>
      </c>
      <c r="N596" s="338">
        <v>299677</v>
      </c>
      <c r="O596" s="338" t="s">
        <v>1320</v>
      </c>
      <c r="P596" s="342">
        <v>40991</v>
      </c>
      <c r="Q596" s="343">
        <v>1056528380</v>
      </c>
      <c r="R596" s="343">
        <v>1322599544.0523806</v>
      </c>
      <c r="S596" s="338">
        <v>11</v>
      </c>
      <c r="T596" s="340">
        <v>1.9259853718576858E-2</v>
      </c>
      <c r="U596" s="340">
        <v>0.24897588818463967</v>
      </c>
      <c r="V596" s="340">
        <v>3.5043262733119862E-2</v>
      </c>
      <c r="W596" s="340">
        <v>0.3435411501789587</v>
      </c>
      <c r="X596" s="340">
        <v>5.4795436755154192E-2</v>
      </c>
      <c r="Y596" s="340">
        <v>0.41552375108350714</v>
      </c>
      <c r="Z596" s="340">
        <v>0.16981433422685055</v>
      </c>
      <c r="AA596" s="340">
        <v>0.96527972755936642</v>
      </c>
      <c r="AB596" s="340">
        <v>6.5805260894973544E-2</v>
      </c>
      <c r="AC596" s="344">
        <v>-0.92021564546215495</v>
      </c>
      <c r="AD596" s="482">
        <v>43761843000113</v>
      </c>
      <c r="AE596" s="341" t="s">
        <v>2290</v>
      </c>
      <c r="AF596" s="341" t="s">
        <v>2115</v>
      </c>
      <c r="AG596" s="345" t="s">
        <v>1428</v>
      </c>
      <c r="AH596" s="345" t="s">
        <v>2107</v>
      </c>
      <c r="AI596" s="345">
        <v>100000</v>
      </c>
      <c r="AJ596" s="345">
        <v>50000</v>
      </c>
      <c r="AK596" s="345">
        <v>100000</v>
      </c>
      <c r="AL596" s="340">
        <v>0.02</v>
      </c>
      <c r="AM596" s="340">
        <v>0.2</v>
      </c>
      <c r="AN596" s="340" t="s">
        <v>2124</v>
      </c>
      <c r="AO596" s="338" t="s">
        <v>1323</v>
      </c>
      <c r="AP596" s="341" t="s">
        <v>13</v>
      </c>
      <c r="AQ596" s="347" t="s">
        <v>668</v>
      </c>
      <c r="AR596" s="340">
        <v>5.3333333333333332E-3</v>
      </c>
      <c r="AS596" s="340">
        <v>5.3333333333333332E-3</v>
      </c>
      <c r="AT596" s="340"/>
      <c r="AX596" s="597"/>
      <c r="AY596" s="598"/>
      <c r="AZ596" s="598"/>
      <c r="BA596" s="598"/>
      <c r="BB596" s="599"/>
      <c r="BC596" s="598"/>
      <c r="BD596" s="598"/>
      <c r="BE596" s="598"/>
      <c r="BF596" s="598"/>
      <c r="BG596" s="599"/>
      <c r="BH596" s="599"/>
      <c r="BI596" s="600"/>
      <c r="BJ596" s="600"/>
      <c r="BK596" s="600"/>
      <c r="BL596" s="599"/>
      <c r="BM596" s="599"/>
      <c r="BN596" s="599"/>
      <c r="BO596" s="599"/>
      <c r="BP596" s="599"/>
      <c r="BQ596" s="599"/>
      <c r="BR596" s="599"/>
      <c r="BS596" s="599"/>
      <c r="BT596" s="602"/>
      <c r="BU596" s="603"/>
      <c r="BV596" s="601"/>
      <c r="BW596" s="604"/>
    </row>
    <row r="597" spans="2:75" ht="15.75" customHeight="1">
      <c r="B597" s="334" t="s">
        <v>252</v>
      </c>
      <c r="C597" s="335">
        <v>9441308000147</v>
      </c>
      <c r="D597" s="336" t="s">
        <v>13</v>
      </c>
      <c r="E597" s="336" t="s">
        <v>616</v>
      </c>
      <c r="F597" s="336" t="s">
        <v>610</v>
      </c>
      <c r="G597" s="337" t="s">
        <v>34</v>
      </c>
      <c r="H597" s="337" t="s">
        <v>1336</v>
      </c>
      <c r="I597" s="337" t="s">
        <v>34</v>
      </c>
      <c r="J597" s="337"/>
      <c r="K597" s="338" t="s">
        <v>48</v>
      </c>
      <c r="L597" s="339"/>
      <c r="M597" s="339" t="s">
        <v>34</v>
      </c>
      <c r="N597" s="338">
        <v>208809</v>
      </c>
      <c r="O597" s="338" t="s">
        <v>1320</v>
      </c>
      <c r="P597" s="342">
        <v>39568</v>
      </c>
      <c r="Q597" s="343">
        <v>422127651.25</v>
      </c>
      <c r="R597" s="343">
        <v>526045439.29523808</v>
      </c>
      <c r="S597" s="338">
        <v>11</v>
      </c>
      <c r="T597" s="340">
        <v>3.8478302527927166E-2</v>
      </c>
      <c r="U597" s="340">
        <v>0.4974165270262409</v>
      </c>
      <c r="V597" s="340">
        <v>6.1045472361618724E-2</v>
      </c>
      <c r="W597" s="340">
        <v>0.59844974904427939</v>
      </c>
      <c r="X597" s="340">
        <v>8.2253343278160695E-2</v>
      </c>
      <c r="Y597" s="340">
        <v>0.62374204426586355</v>
      </c>
      <c r="Z597" s="340">
        <v>0.16896003682773331</v>
      </c>
      <c r="AA597" s="340">
        <v>0.96042362418959459</v>
      </c>
      <c r="AB597" s="340">
        <v>3.4262004912184126E-2</v>
      </c>
      <c r="AC597" s="344">
        <v>-1.088866192674067</v>
      </c>
      <c r="AD597" s="482">
        <v>9412694000149</v>
      </c>
      <c r="AE597" s="341" t="s">
        <v>2290</v>
      </c>
      <c r="AF597" s="341" t="s">
        <v>2115</v>
      </c>
      <c r="AG597" s="345" t="s">
        <v>1428</v>
      </c>
      <c r="AH597" s="345" t="s">
        <v>2110</v>
      </c>
      <c r="AI597" s="345">
        <v>20000</v>
      </c>
      <c r="AJ597" s="345">
        <v>1000</v>
      </c>
      <c r="AK597" s="345">
        <v>20000</v>
      </c>
      <c r="AL597" s="340">
        <v>0.02</v>
      </c>
      <c r="AM597" s="340">
        <v>0.2</v>
      </c>
      <c r="AN597" s="340" t="s">
        <v>64</v>
      </c>
      <c r="AO597" s="338" t="s">
        <v>1323</v>
      </c>
      <c r="AP597" s="341" t="s">
        <v>13</v>
      </c>
      <c r="AQ597" s="347" t="s">
        <v>668</v>
      </c>
      <c r="AR597" s="340">
        <v>5.3333333333333332E-3</v>
      </c>
      <c r="AS597" s="340">
        <v>5.3333333333333332E-3</v>
      </c>
      <c r="AT597" s="340"/>
      <c r="AX597" s="597"/>
      <c r="AY597" s="598"/>
      <c r="AZ597" s="598"/>
      <c r="BA597" s="598"/>
      <c r="BB597" s="599"/>
      <c r="BC597" s="598"/>
      <c r="BD597" s="598"/>
      <c r="BE597" s="598"/>
      <c r="BF597" s="598"/>
      <c r="BG597" s="599"/>
      <c r="BH597" s="599"/>
      <c r="BI597" s="600"/>
      <c r="BJ597" s="600"/>
      <c r="BK597" s="600"/>
      <c r="BL597" s="599"/>
      <c r="BM597" s="599"/>
      <c r="BN597" s="599"/>
      <c r="BO597" s="599"/>
      <c r="BP597" s="599"/>
      <c r="BQ597" s="599"/>
      <c r="BR597" s="599"/>
      <c r="BS597" s="599"/>
      <c r="BT597" s="602"/>
      <c r="BU597" s="603"/>
      <c r="BV597" s="601"/>
      <c r="BW597" s="604"/>
    </row>
    <row r="598" spans="2:75" ht="15.75" customHeight="1">
      <c r="B598" s="334" t="s">
        <v>253</v>
      </c>
      <c r="C598" s="335">
        <v>31923761000149</v>
      </c>
      <c r="D598" s="336" t="s">
        <v>13</v>
      </c>
      <c r="E598" s="336" t="s">
        <v>616</v>
      </c>
      <c r="F598" s="336" t="s">
        <v>610</v>
      </c>
      <c r="G598" s="337"/>
      <c r="H598" s="337" t="s">
        <v>1337</v>
      </c>
      <c r="I598" s="337" t="s">
        <v>34</v>
      </c>
      <c r="J598" s="337" t="s">
        <v>608</v>
      </c>
      <c r="K598" s="338" t="s">
        <v>48</v>
      </c>
      <c r="L598" s="339"/>
      <c r="M598" s="339" t="s">
        <v>34</v>
      </c>
      <c r="N598" s="338">
        <v>484032</v>
      </c>
      <c r="O598" s="338" t="s">
        <v>1320</v>
      </c>
      <c r="P598" s="342">
        <v>43467</v>
      </c>
      <c r="Q598" s="343">
        <v>47207298.670000002</v>
      </c>
      <c r="R598" s="343">
        <v>39355776.027460314</v>
      </c>
      <c r="S598" s="338">
        <v>11</v>
      </c>
      <c r="T598" s="340">
        <v>3.4510110392894422E-2</v>
      </c>
      <c r="U598" s="340">
        <v>0.44611893277950315</v>
      </c>
      <c r="V598" s="340">
        <v>0.12414345595700937</v>
      </c>
      <c r="W598" s="340">
        <v>1.2170209712337754</v>
      </c>
      <c r="X598" s="340">
        <v>0.1372573879948249</v>
      </c>
      <c r="Y598" s="340">
        <v>1.0408477074173381</v>
      </c>
      <c r="Z598" s="340">
        <v>0.21667591277490961</v>
      </c>
      <c r="AA598" s="340">
        <v>1.2316561320002581</v>
      </c>
      <c r="AB598" s="340">
        <v>7.8557925511239746E-2</v>
      </c>
      <c r="AC598" s="344">
        <v>0.29227955131829036</v>
      </c>
      <c r="AD598" s="482">
        <v>0</v>
      </c>
      <c r="AE598" s="341" t="s">
        <v>2290</v>
      </c>
      <c r="AF598" s="341" t="s">
        <v>2115</v>
      </c>
      <c r="AG598" s="345" t="s">
        <v>1428</v>
      </c>
      <c r="AH598" s="345" t="s">
        <v>2110</v>
      </c>
      <c r="AI598" s="345">
        <v>5000</v>
      </c>
      <c r="AJ598" s="345">
        <v>1000</v>
      </c>
      <c r="AK598" s="345">
        <v>5000</v>
      </c>
      <c r="AL598" s="340">
        <v>0.02</v>
      </c>
      <c r="AM598" s="340">
        <v>0.2</v>
      </c>
      <c r="AN598" s="340" t="s">
        <v>64</v>
      </c>
      <c r="AO598" s="338" t="s">
        <v>1323</v>
      </c>
      <c r="AP598" s="341" t="s">
        <v>13</v>
      </c>
      <c r="AQ598" s="347" t="s">
        <v>668</v>
      </c>
      <c r="AR598" s="340">
        <v>6.6666666666666662E-3</v>
      </c>
      <c r="AS598" s="340">
        <v>6.6666666666666662E-3</v>
      </c>
      <c r="AT598" s="340"/>
      <c r="AX598" s="597"/>
      <c r="AY598" s="598"/>
      <c r="AZ598" s="598"/>
      <c r="BA598" s="598"/>
      <c r="BB598" s="599"/>
      <c r="BC598" s="598"/>
      <c r="BD598" s="598"/>
      <c r="BE598" s="598"/>
      <c r="BF598" s="598"/>
      <c r="BG598" s="599"/>
      <c r="BH598" s="599"/>
      <c r="BI598" s="600"/>
      <c r="BJ598" s="600"/>
      <c r="BK598" s="600"/>
      <c r="BL598" s="599"/>
      <c r="BM598" s="599"/>
      <c r="BN598" s="599"/>
      <c r="BO598" s="599"/>
      <c r="BP598" s="599"/>
      <c r="BQ598" s="599"/>
      <c r="BR598" s="599"/>
      <c r="BS598" s="599"/>
      <c r="BT598" s="602"/>
      <c r="BU598" s="603"/>
      <c r="BV598" s="601"/>
      <c r="BW598" s="604"/>
    </row>
    <row r="599" spans="2:75" ht="15.75" customHeight="1">
      <c r="B599" s="334" t="s">
        <v>508</v>
      </c>
      <c r="C599" s="335">
        <v>42081209000177</v>
      </c>
      <c r="D599" s="336" t="s">
        <v>14</v>
      </c>
      <c r="E599" s="336" t="s">
        <v>607</v>
      </c>
      <c r="F599" s="336" t="s">
        <v>860</v>
      </c>
      <c r="G599" s="337"/>
      <c r="H599" s="337" t="s">
        <v>34</v>
      </c>
      <c r="I599" s="337" t="s">
        <v>34</v>
      </c>
      <c r="J599" s="337" t="s">
        <v>611</v>
      </c>
      <c r="K599" s="338" t="s">
        <v>48</v>
      </c>
      <c r="L599" s="339"/>
      <c r="M599" s="339" t="s">
        <v>1411</v>
      </c>
      <c r="N599" s="338">
        <v>599484</v>
      </c>
      <c r="O599" s="338" t="s">
        <v>1320</v>
      </c>
      <c r="P599" s="342">
        <v>44377</v>
      </c>
      <c r="Q599" s="343">
        <v>15705296.300000001</v>
      </c>
      <c r="R599" s="343">
        <v>15315517.764603185</v>
      </c>
      <c r="S599" s="338">
        <v>11</v>
      </c>
      <c r="T599" s="340">
        <v>3.8191103631369128E-2</v>
      </c>
      <c r="U599" s="340">
        <v>0.49370385083456164</v>
      </c>
      <c r="V599" s="340">
        <v>0.17403867377650273</v>
      </c>
      <c r="W599" s="340">
        <v>1.7061609422655872</v>
      </c>
      <c r="X599" s="340" t="s">
        <v>1414</v>
      </c>
      <c r="Y599" s="340" t="s">
        <v>1414</v>
      </c>
      <c r="Z599" s="340" t="s">
        <v>1414</v>
      </c>
      <c r="AA599" s="340" t="s">
        <v>1414</v>
      </c>
      <c r="AB599" s="340">
        <v>0.17606906374988723</v>
      </c>
      <c r="AC599" s="344">
        <v>0.44758231032946771</v>
      </c>
      <c r="AD599" s="482">
        <v>0</v>
      </c>
      <c r="AE599" s="341" t="s">
        <v>2226</v>
      </c>
      <c r="AF599" s="341" t="s">
        <v>2106</v>
      </c>
      <c r="AG599" s="345" t="s">
        <v>1427</v>
      </c>
      <c r="AH599" s="345" t="s">
        <v>2110</v>
      </c>
      <c r="AI599" s="345">
        <v>0</v>
      </c>
      <c r="AJ599" s="345">
        <v>0</v>
      </c>
      <c r="AK599" s="345">
        <v>0</v>
      </c>
      <c r="AL599" s="340">
        <v>5.0000000000000001E-4</v>
      </c>
      <c r="AM599" s="340" t="s">
        <v>34</v>
      </c>
      <c r="AN599" s="340" t="s">
        <v>34</v>
      </c>
      <c r="AO599" s="338" t="s">
        <v>1323</v>
      </c>
      <c r="AP599" s="341" t="s">
        <v>13</v>
      </c>
      <c r="AQ599" s="347" t="s">
        <v>668</v>
      </c>
      <c r="AR599" s="340">
        <v>1.6664999999999998E-4</v>
      </c>
      <c r="AS599" s="340">
        <v>1.6664999999999998E-4</v>
      </c>
      <c r="AT599" s="340"/>
      <c r="AX599" s="597"/>
      <c r="AY599" s="598"/>
      <c r="AZ599" s="598"/>
      <c r="BA599" s="598"/>
      <c r="BB599" s="599"/>
      <c r="BC599" s="598"/>
      <c r="BD599" s="598"/>
      <c r="BE599" s="598"/>
      <c r="BF599" s="598"/>
      <c r="BG599" s="599"/>
      <c r="BH599" s="599"/>
      <c r="BI599" s="600"/>
      <c r="BJ599" s="600"/>
      <c r="BK599" s="600"/>
      <c r="BL599" s="599"/>
      <c r="BM599" s="599"/>
      <c r="BN599" s="599"/>
      <c r="BO599" s="599"/>
      <c r="BP599" s="599"/>
      <c r="BQ599" s="599"/>
      <c r="BR599" s="599"/>
      <c r="BS599" s="599"/>
      <c r="BT599" s="602"/>
      <c r="BU599" s="603"/>
      <c r="BV599" s="601"/>
      <c r="BW599" s="604"/>
    </row>
    <row r="600" spans="2:75" ht="15.75" customHeight="1">
      <c r="B600" s="334" t="s">
        <v>763</v>
      </c>
      <c r="C600" s="335">
        <v>21689246000192</v>
      </c>
      <c r="D600" s="336" t="s">
        <v>14</v>
      </c>
      <c r="E600" s="336" t="s">
        <v>607</v>
      </c>
      <c r="F600" s="336" t="s">
        <v>1316</v>
      </c>
      <c r="G600" s="337"/>
      <c r="H600" s="337" t="s">
        <v>34</v>
      </c>
      <c r="I600" s="337" t="s">
        <v>34</v>
      </c>
      <c r="J600" s="337" t="s">
        <v>611</v>
      </c>
      <c r="K600" s="338" t="s">
        <v>48</v>
      </c>
      <c r="L600" s="339"/>
      <c r="M600" s="339" t="s">
        <v>34</v>
      </c>
      <c r="N600" s="338">
        <v>393959</v>
      </c>
      <c r="O600" s="338" t="s">
        <v>1320</v>
      </c>
      <c r="P600" s="342">
        <v>42086</v>
      </c>
      <c r="Q600" s="343">
        <v>129646583.42</v>
      </c>
      <c r="R600" s="343">
        <v>244100756.29658735</v>
      </c>
      <c r="S600" s="338">
        <v>12</v>
      </c>
      <c r="T600" s="340">
        <v>-0.2647879920666083</v>
      </c>
      <c r="U600" s="340">
        <v>-3.422966055127572</v>
      </c>
      <c r="V600" s="340">
        <v>-0.33140546547983907</v>
      </c>
      <c r="W600" s="340">
        <v>-3.2488816938536544</v>
      </c>
      <c r="X600" s="340">
        <v>-3.9399622077738172E-2</v>
      </c>
      <c r="Y600" s="340">
        <v>-0.29877449157250102</v>
      </c>
      <c r="Z600" s="340">
        <v>1.0940013880367023</v>
      </c>
      <c r="AA600" s="340">
        <v>6.2186585520096944</v>
      </c>
      <c r="AB600" s="340">
        <v>0.29760929866981961</v>
      </c>
      <c r="AC600" s="344">
        <v>-1.5292556290626005</v>
      </c>
      <c r="AD600" s="482">
        <v>39466384000178</v>
      </c>
      <c r="AE600" s="341" t="s">
        <v>2143</v>
      </c>
      <c r="AF600" s="341" t="s">
        <v>2106</v>
      </c>
      <c r="AG600" s="345" t="s">
        <v>1427</v>
      </c>
      <c r="AH600" s="345" t="s">
        <v>2107</v>
      </c>
      <c r="AI600" s="345">
        <v>1000</v>
      </c>
      <c r="AJ600" s="345">
        <v>100</v>
      </c>
      <c r="AK600" s="345">
        <v>1000</v>
      </c>
      <c r="AL600" s="608">
        <v>1.8700000000000001E-2</v>
      </c>
      <c r="AM600" s="608">
        <v>0.2</v>
      </c>
      <c r="AN600" s="340" t="s">
        <v>34</v>
      </c>
      <c r="AO600" s="338" t="s">
        <v>1323</v>
      </c>
      <c r="AP600" s="341" t="s">
        <v>716</v>
      </c>
      <c r="AQ600" s="347" t="s">
        <v>659</v>
      </c>
      <c r="AR600" s="340">
        <v>6.6666666666666662E-3</v>
      </c>
      <c r="AS600" s="340">
        <v>6.6666666666666662E-3</v>
      </c>
      <c r="AT600" s="340"/>
      <c r="AX600" s="597"/>
      <c r="AY600" s="598"/>
      <c r="AZ600" s="598"/>
      <c r="BA600" s="598"/>
      <c r="BB600" s="599"/>
      <c r="BC600" s="598"/>
      <c r="BD600" s="598"/>
      <c r="BE600" s="598"/>
      <c r="BF600" s="598"/>
      <c r="BG600" s="599"/>
      <c r="BH600" s="599"/>
      <c r="BI600" s="600"/>
      <c r="BJ600" s="600"/>
      <c r="BK600" s="600"/>
      <c r="BL600" s="599"/>
      <c r="BM600" s="599"/>
      <c r="BN600" s="599"/>
      <c r="BO600" s="599"/>
      <c r="BP600" s="599"/>
      <c r="BQ600" s="599"/>
      <c r="BR600" s="599"/>
      <c r="BS600" s="599"/>
      <c r="BT600" s="602"/>
      <c r="BU600" s="603"/>
      <c r="BV600" s="601"/>
      <c r="BW600" s="604"/>
    </row>
    <row r="601" spans="2:75" ht="15.75" customHeight="1">
      <c r="B601" s="334" t="s">
        <v>87</v>
      </c>
      <c r="C601" s="335">
        <v>41373625000186</v>
      </c>
      <c r="D601" s="336" t="s">
        <v>14</v>
      </c>
      <c r="E601" s="336" t="s">
        <v>607</v>
      </c>
      <c r="F601" s="336" t="s">
        <v>1316</v>
      </c>
      <c r="G601" s="337"/>
      <c r="H601" s="337" t="s">
        <v>34</v>
      </c>
      <c r="I601" s="337" t="s">
        <v>34</v>
      </c>
      <c r="J601" s="337" t="s">
        <v>611</v>
      </c>
      <c r="K601" s="338" t="s">
        <v>49</v>
      </c>
      <c r="L601" s="339"/>
      <c r="M601" s="339" t="s">
        <v>34</v>
      </c>
      <c r="N601" s="338">
        <v>593151</v>
      </c>
      <c r="O601" s="338" t="s">
        <v>1320</v>
      </c>
      <c r="P601" s="342">
        <v>44316</v>
      </c>
      <c r="Q601" s="343">
        <v>8945533.2899999991</v>
      </c>
      <c r="R601" s="343">
        <v>11657944.6590873</v>
      </c>
      <c r="S601" s="338">
        <v>12</v>
      </c>
      <c r="T601" s="340">
        <v>-0.32832226308292667</v>
      </c>
      <c r="U601" s="340">
        <v>-4.2442859772614527</v>
      </c>
      <c r="V601" s="340">
        <v>-0.35851442966165714</v>
      </c>
      <c r="W601" s="340">
        <v>-3.5146401880357643</v>
      </c>
      <c r="X601" s="340" t="s">
        <v>1414</v>
      </c>
      <c r="Y601" s="340" t="s">
        <v>1414</v>
      </c>
      <c r="Z601" s="340" t="s">
        <v>1414</v>
      </c>
      <c r="AA601" s="340" t="s">
        <v>1414</v>
      </c>
      <c r="AB601" s="340">
        <v>0.29008398563060966</v>
      </c>
      <c r="AC601" s="344">
        <v>-1.7192906112881619</v>
      </c>
      <c r="AD601" s="482">
        <v>0</v>
      </c>
      <c r="AE601" s="341" t="s">
        <v>2143</v>
      </c>
      <c r="AF601" s="341" t="s">
        <v>2106</v>
      </c>
      <c r="AG601" s="345" t="s">
        <v>1427</v>
      </c>
      <c r="AH601" s="345" t="s">
        <v>2107</v>
      </c>
      <c r="AI601" s="345">
        <v>1000</v>
      </c>
      <c r="AJ601" s="345">
        <v>1000</v>
      </c>
      <c r="AK601" s="345">
        <v>1000</v>
      </c>
      <c r="AL601" s="608">
        <v>0.02</v>
      </c>
      <c r="AM601" s="608">
        <v>0.2</v>
      </c>
      <c r="AN601" s="340" t="s">
        <v>34</v>
      </c>
      <c r="AO601" s="338" t="s">
        <v>1323</v>
      </c>
      <c r="AP601" s="341" t="s">
        <v>716</v>
      </c>
      <c r="AQ601" s="347" t="s">
        <v>687</v>
      </c>
      <c r="AR601" s="340">
        <v>6.6666666666666662E-3</v>
      </c>
      <c r="AS601" s="340">
        <v>6.6666666666666662E-3</v>
      </c>
      <c r="AT601" s="340"/>
      <c r="AX601" s="597"/>
      <c r="AY601" s="598"/>
      <c r="AZ601" s="598"/>
      <c r="BA601" s="598"/>
      <c r="BB601" s="599"/>
      <c r="BC601" s="598"/>
      <c r="BD601" s="598"/>
      <c r="BE601" s="598"/>
      <c r="BF601" s="598"/>
      <c r="BG601" s="599"/>
      <c r="BH601" s="599"/>
      <c r="BI601" s="600"/>
      <c r="BJ601" s="600"/>
      <c r="BK601" s="600"/>
      <c r="BL601" s="599"/>
      <c r="BM601" s="599"/>
      <c r="BN601" s="599"/>
      <c r="BO601" s="599"/>
      <c r="BP601" s="599"/>
      <c r="BQ601" s="599"/>
      <c r="BR601" s="599"/>
      <c r="BS601" s="599"/>
      <c r="BT601" s="602"/>
      <c r="BU601" s="603"/>
      <c r="BV601" s="601"/>
      <c r="BW601" s="604"/>
    </row>
    <row r="602" spans="2:75" ht="15.75" customHeight="1">
      <c r="B602" s="334" t="s">
        <v>1583</v>
      </c>
      <c r="C602" s="335">
        <v>37128109000119</v>
      </c>
      <c r="D602" s="336" t="s">
        <v>14</v>
      </c>
      <c r="E602" s="336" t="s">
        <v>614</v>
      </c>
      <c r="F602" s="336" t="s">
        <v>1316</v>
      </c>
      <c r="G602" s="337"/>
      <c r="H602" s="337" t="s">
        <v>865</v>
      </c>
      <c r="I602" s="337" t="s">
        <v>34</v>
      </c>
      <c r="J602" s="337" t="s">
        <v>608</v>
      </c>
      <c r="K602" s="338" t="s">
        <v>48</v>
      </c>
      <c r="L602" s="339"/>
      <c r="M602" s="339"/>
      <c r="N602" s="338">
        <v>553794</v>
      </c>
      <c r="O602" s="338" t="s">
        <v>1320</v>
      </c>
      <c r="P602" s="342">
        <v>44109</v>
      </c>
      <c r="Q602" s="343">
        <v>31673948.789999999</v>
      </c>
      <c r="R602" s="343">
        <v>45363107.936547622</v>
      </c>
      <c r="S602" s="338">
        <v>12</v>
      </c>
      <c r="T602" s="340">
        <v>5.9698158052556849E-2</v>
      </c>
      <c r="U602" s="340">
        <v>0.67147971920249649</v>
      </c>
      <c r="V602" s="340">
        <v>-9.4300198766301802E-2</v>
      </c>
      <c r="W602" s="340">
        <v>-0.86545972748254107</v>
      </c>
      <c r="X602" s="340" t="s">
        <v>1414</v>
      </c>
      <c r="Y602" s="340" t="s">
        <v>1414</v>
      </c>
      <c r="Z602" s="340" t="s">
        <v>1414</v>
      </c>
      <c r="AA602" s="340" t="s">
        <v>1414</v>
      </c>
      <c r="AB602" s="340">
        <v>0.21390980235453769</v>
      </c>
      <c r="AC602" s="344">
        <v>-0.83965436615065336</v>
      </c>
      <c r="AD602" s="482">
        <v>31963459000114</v>
      </c>
      <c r="AE602" s="341" t="s">
        <v>2219</v>
      </c>
      <c r="AF602" s="341" t="s">
        <v>2115</v>
      </c>
      <c r="AG602" s="345" t="s">
        <v>1428</v>
      </c>
      <c r="AH602" s="345" t="s">
        <v>2116</v>
      </c>
      <c r="AI602" s="345">
        <v>200</v>
      </c>
      <c r="AJ602" s="345" t="s">
        <v>1422</v>
      </c>
      <c r="AK602" s="345">
        <v>200</v>
      </c>
      <c r="AL602" s="340">
        <v>1.8500000000000003E-2</v>
      </c>
      <c r="AM602" s="340">
        <v>0.2</v>
      </c>
      <c r="AN602" s="340" t="s">
        <v>34</v>
      </c>
      <c r="AO602" s="338" t="s">
        <v>1320</v>
      </c>
      <c r="AP602" s="341" t="s">
        <v>13</v>
      </c>
      <c r="AQ602" s="347" t="s">
        <v>2174</v>
      </c>
      <c r="AR602" s="340" t="s">
        <v>34</v>
      </c>
      <c r="AS602" s="340" t="s">
        <v>34</v>
      </c>
      <c r="AT602" s="340"/>
      <c r="AX602" s="597"/>
      <c r="AY602" s="598"/>
      <c r="AZ602" s="598"/>
      <c r="BA602" s="598"/>
      <c r="BB602" s="599"/>
      <c r="BC602" s="598"/>
      <c r="BD602" s="598"/>
      <c r="BE602" s="598"/>
      <c r="BF602" s="598"/>
      <c r="BG602" s="599"/>
      <c r="BH602" s="599"/>
      <c r="BI602" s="600"/>
      <c r="BJ602" s="600"/>
      <c r="BK602" s="600"/>
      <c r="BL602" s="599"/>
      <c r="BM602" s="599"/>
      <c r="BN602" s="599"/>
      <c r="BO602" s="599"/>
      <c r="BP602" s="599"/>
      <c r="BQ602" s="599"/>
      <c r="BR602" s="599"/>
      <c r="BS602" s="599"/>
      <c r="BT602" s="602"/>
      <c r="BU602" s="603"/>
      <c r="BV602" s="601"/>
      <c r="BW602" s="604"/>
    </row>
    <row r="603" spans="2:75" ht="15.75" customHeight="1">
      <c r="B603" s="334" t="s">
        <v>1026</v>
      </c>
      <c r="C603" s="335">
        <v>31455960000170</v>
      </c>
      <c r="D603" s="336" t="s">
        <v>13</v>
      </c>
      <c r="E603" s="336" t="s">
        <v>616</v>
      </c>
      <c r="F603" s="336" t="s">
        <v>617</v>
      </c>
      <c r="G603" s="337" t="s">
        <v>34</v>
      </c>
      <c r="H603" s="337" t="s">
        <v>1336</v>
      </c>
      <c r="I603" s="337" t="s">
        <v>34</v>
      </c>
      <c r="J603" s="337" t="s">
        <v>608</v>
      </c>
      <c r="K603" s="338" t="s">
        <v>48</v>
      </c>
      <c r="L603" s="339"/>
      <c r="M603" s="339" t="s">
        <v>34</v>
      </c>
      <c r="N603" s="338">
        <v>482986</v>
      </c>
      <c r="O603" s="338" t="s">
        <v>1320</v>
      </c>
      <c r="P603" s="342">
        <v>43410</v>
      </c>
      <c r="Q603" s="343">
        <v>196532702.44</v>
      </c>
      <c r="R603" s="343">
        <v>174958483.54134923</v>
      </c>
      <c r="S603" s="338">
        <v>12</v>
      </c>
      <c r="T603" s="340">
        <v>5.2700110434273917E-2</v>
      </c>
      <c r="U603" s="340">
        <v>0.68126461366350821</v>
      </c>
      <c r="V603" s="340">
        <v>7.1013409990320575E-2</v>
      </c>
      <c r="W603" s="340">
        <v>0.69616886795040545</v>
      </c>
      <c r="X603" s="340">
        <v>0.1490802578976218</v>
      </c>
      <c r="Y603" s="340">
        <v>1.130502677639295</v>
      </c>
      <c r="Z603" s="340">
        <v>0.28835957699149994</v>
      </c>
      <c r="AA603" s="340">
        <v>1.6391293184099043</v>
      </c>
      <c r="AB603" s="340">
        <v>4.9635227693667502E-2</v>
      </c>
      <c r="AC603" s="344">
        <v>-0.55023792290035178</v>
      </c>
      <c r="AD603" s="482">
        <v>43761784000183</v>
      </c>
      <c r="AE603" s="341" t="s">
        <v>2290</v>
      </c>
      <c r="AF603" s="341" t="s">
        <v>2115</v>
      </c>
      <c r="AG603" s="345" t="s">
        <v>1428</v>
      </c>
      <c r="AH603" s="345" t="s">
        <v>2107</v>
      </c>
      <c r="AI603" s="345">
        <v>100000</v>
      </c>
      <c r="AJ603" s="345">
        <v>500</v>
      </c>
      <c r="AK603" s="345">
        <v>100000</v>
      </c>
      <c r="AL603" s="340">
        <v>0.02</v>
      </c>
      <c r="AM603" s="340">
        <v>0.2</v>
      </c>
      <c r="AN603" s="340" t="s">
        <v>2124</v>
      </c>
      <c r="AO603" s="338" t="s">
        <v>1323</v>
      </c>
      <c r="AP603" s="341" t="s">
        <v>716</v>
      </c>
      <c r="AQ603" s="347" t="s">
        <v>659</v>
      </c>
      <c r="AR603" s="340">
        <v>5.3333333333333332E-3</v>
      </c>
      <c r="AS603" s="340">
        <v>5.3333333333333332E-3</v>
      </c>
      <c r="AT603" s="340"/>
      <c r="AW603" s="597"/>
      <c r="AX603" s="597"/>
      <c r="AY603" s="598"/>
      <c r="AZ603" s="598"/>
      <c r="BA603" s="598"/>
      <c r="BB603" s="599"/>
      <c r="BC603" s="598"/>
      <c r="BD603" s="598"/>
      <c r="BE603" s="598"/>
      <c r="BF603" s="598"/>
      <c r="BG603" s="599"/>
      <c r="BH603" s="599"/>
      <c r="BI603" s="600"/>
      <c r="BJ603" s="600"/>
      <c r="BK603" s="600"/>
      <c r="BL603" s="210"/>
      <c r="BM603" s="599"/>
      <c r="BN603" s="599"/>
      <c r="BO603" s="599"/>
      <c r="BP603" s="599"/>
      <c r="BQ603" s="599"/>
      <c r="BR603" s="599"/>
      <c r="BS603" s="599"/>
      <c r="BT603" s="602"/>
      <c r="BU603" s="603"/>
      <c r="BV603" s="601"/>
      <c r="BW603" s="604"/>
    </row>
    <row r="604" spans="2:75" ht="15.75" customHeight="1">
      <c r="B604" s="334" t="s">
        <v>500</v>
      </c>
      <c r="C604" s="335">
        <v>42730566000119</v>
      </c>
      <c r="D604" s="336" t="s">
        <v>14</v>
      </c>
      <c r="E604" s="336" t="s">
        <v>607</v>
      </c>
      <c r="F604" s="336" t="s">
        <v>860</v>
      </c>
      <c r="G604" s="337"/>
      <c r="H604" s="337" t="s">
        <v>34</v>
      </c>
      <c r="I604" s="337" t="s">
        <v>34</v>
      </c>
      <c r="J604" s="337" t="s">
        <v>611</v>
      </c>
      <c r="K604" s="338" t="s">
        <v>48</v>
      </c>
      <c r="L604" s="339"/>
      <c r="M604" s="339" t="s">
        <v>1411</v>
      </c>
      <c r="N604" s="338">
        <v>612421</v>
      </c>
      <c r="O604" s="338" t="s">
        <v>1320</v>
      </c>
      <c r="P604" s="342">
        <v>44407</v>
      </c>
      <c r="Q604" s="343">
        <v>2755183.64</v>
      </c>
      <c r="R604" s="343">
        <v>4224525.779722224</v>
      </c>
      <c r="S604" s="338">
        <v>12</v>
      </c>
      <c r="T604" s="340">
        <v>-0.41975965467749798</v>
      </c>
      <c r="U604" s="340">
        <v>-5.4263149852796557</v>
      </c>
      <c r="V604" s="340">
        <v>-0.37593467750940002</v>
      </c>
      <c r="W604" s="340">
        <v>-3.6854168656411863</v>
      </c>
      <c r="X604" s="340" t="s">
        <v>1414</v>
      </c>
      <c r="Y604" s="340" t="s">
        <v>1414</v>
      </c>
      <c r="Z604" s="340" t="s">
        <v>1414</v>
      </c>
      <c r="AA604" s="340" t="s">
        <v>1414</v>
      </c>
      <c r="AB604" s="340">
        <v>0.39362730451698785</v>
      </c>
      <c r="AC604" s="344">
        <v>-1.2469777413957199</v>
      </c>
      <c r="AD604" s="482">
        <v>0</v>
      </c>
      <c r="AE604" s="341" t="s">
        <v>2226</v>
      </c>
      <c r="AF604" s="341" t="s">
        <v>2106</v>
      </c>
      <c r="AG604" s="345" t="s">
        <v>1427</v>
      </c>
      <c r="AH604" s="345" t="s">
        <v>2110</v>
      </c>
      <c r="AI604" s="345">
        <v>100</v>
      </c>
      <c r="AJ604" s="345">
        <v>100</v>
      </c>
      <c r="AK604" s="345">
        <v>100</v>
      </c>
      <c r="AL604" s="340">
        <v>9.0000000000000011E-3</v>
      </c>
      <c r="AM604" s="340">
        <v>0.1</v>
      </c>
      <c r="AN604" s="340" t="s">
        <v>2124</v>
      </c>
      <c r="AO604" s="338" t="s">
        <v>1323</v>
      </c>
      <c r="AP604" s="341" t="s">
        <v>716</v>
      </c>
      <c r="AQ604" s="347" t="s">
        <v>694</v>
      </c>
      <c r="AR604" s="340">
        <v>2.9996999999999997E-3</v>
      </c>
      <c r="AS604" s="340">
        <v>2.9996999999999997E-3</v>
      </c>
      <c r="AT604" s="340"/>
      <c r="AX604" s="597"/>
      <c r="AY604" s="598"/>
      <c r="AZ604" s="598"/>
      <c r="BA604" s="598"/>
      <c r="BB604" s="599"/>
      <c r="BC604" s="598"/>
      <c r="BD604" s="598"/>
      <c r="BE604" s="598"/>
      <c r="BF604" s="598"/>
      <c r="BG604" s="599"/>
      <c r="BH604" s="599"/>
      <c r="BI604" s="600"/>
      <c r="BJ604" s="600"/>
      <c r="BK604" s="600"/>
      <c r="BL604" s="599"/>
      <c r="BM604" s="599"/>
      <c r="BN604" s="599"/>
      <c r="BO604" s="599"/>
      <c r="BP604" s="599"/>
      <c r="BQ604" s="599"/>
      <c r="BR604" s="599"/>
      <c r="BS604" s="599"/>
      <c r="BT604" s="602"/>
      <c r="BU604" s="603"/>
      <c r="BV604" s="601"/>
      <c r="BW604" s="604"/>
    </row>
    <row r="605" spans="2:75" ht="15.75" customHeight="1">
      <c r="B605" s="334" t="s">
        <v>502</v>
      </c>
      <c r="C605" s="335">
        <v>34218748000187</v>
      </c>
      <c r="D605" s="336" t="s">
        <v>14</v>
      </c>
      <c r="E605" s="336" t="s">
        <v>607</v>
      </c>
      <c r="F605" s="336" t="s">
        <v>860</v>
      </c>
      <c r="G605" s="337"/>
      <c r="H605" s="337" t="s">
        <v>34</v>
      </c>
      <c r="I605" s="337" t="s">
        <v>34</v>
      </c>
      <c r="J605" s="337" t="s">
        <v>611</v>
      </c>
      <c r="K605" s="338" t="s">
        <v>48</v>
      </c>
      <c r="L605" s="339"/>
      <c r="M605" s="339" t="s">
        <v>1411</v>
      </c>
      <c r="N605" s="338">
        <v>518719</v>
      </c>
      <c r="O605" s="338" t="s">
        <v>1320</v>
      </c>
      <c r="P605" s="342">
        <v>43788</v>
      </c>
      <c r="Q605" s="343">
        <v>18269505.289999999</v>
      </c>
      <c r="R605" s="343">
        <v>36017573.316785738</v>
      </c>
      <c r="S605" s="338">
        <v>12</v>
      </c>
      <c r="T605" s="340">
        <v>-0.54072695643947899</v>
      </c>
      <c r="U605" s="340">
        <v>-6.9900829057202269</v>
      </c>
      <c r="V605" s="340">
        <v>-0.63332747749578322</v>
      </c>
      <c r="W605" s="340">
        <v>-6.2087269588972314</v>
      </c>
      <c r="X605" s="340">
        <v>-0.65249790945016173</v>
      </c>
      <c r="Y605" s="340">
        <v>-4.9480101804896153</v>
      </c>
      <c r="Z605" s="340" t="s">
        <v>1414</v>
      </c>
      <c r="AA605" s="340" t="s">
        <v>1414</v>
      </c>
      <c r="AB605" s="340">
        <v>0.423822732351533</v>
      </c>
      <c r="AC605" s="344">
        <v>-2.3814289673176314</v>
      </c>
      <c r="AD605" s="482">
        <v>0</v>
      </c>
      <c r="AE605" s="341" t="s">
        <v>2226</v>
      </c>
      <c r="AF605" s="341" t="s">
        <v>2106</v>
      </c>
      <c r="AG605" s="345" t="s">
        <v>1427</v>
      </c>
      <c r="AH605" s="345" t="s">
        <v>2110</v>
      </c>
      <c r="AI605" s="345">
        <v>1000</v>
      </c>
      <c r="AJ605" s="345">
        <v>100</v>
      </c>
      <c r="AK605" s="345">
        <v>0</v>
      </c>
      <c r="AL605" s="340">
        <v>7.1999999999999998E-3</v>
      </c>
      <c r="AM605" s="340" t="s">
        <v>34</v>
      </c>
      <c r="AN605" s="340" t="s">
        <v>2124</v>
      </c>
      <c r="AO605" s="338" t="s">
        <v>1323</v>
      </c>
      <c r="AP605" s="341" t="s">
        <v>13</v>
      </c>
      <c r="AQ605" s="347" t="s">
        <v>668</v>
      </c>
      <c r="AR605" s="340">
        <v>2.3997599999999999E-3</v>
      </c>
      <c r="AS605" s="340">
        <v>2.3997599999999999E-3</v>
      </c>
      <c r="AT605" s="340"/>
      <c r="AX605" s="597"/>
      <c r="AY605" s="598"/>
      <c r="AZ605" s="598"/>
      <c r="BA605" s="598"/>
      <c r="BB605" s="599"/>
      <c r="BC605" s="598"/>
      <c r="BD605" s="598"/>
      <c r="BE605" s="598"/>
      <c r="BF605" s="598"/>
      <c r="BG605" s="599"/>
      <c r="BH605" s="599"/>
      <c r="BI605" s="600"/>
      <c r="BJ605" s="600"/>
      <c r="BK605" s="600"/>
      <c r="BL605" s="599"/>
      <c r="BM605" s="599"/>
      <c r="BN605" s="599"/>
      <c r="BO605" s="599"/>
      <c r="BP605" s="599"/>
      <c r="BQ605" s="599"/>
      <c r="BR605" s="599"/>
      <c r="BS605" s="599"/>
      <c r="BT605" s="602"/>
      <c r="BU605" s="603"/>
      <c r="BV605" s="601"/>
      <c r="BW605" s="604"/>
    </row>
    <row r="606" spans="2:75" ht="15.75" customHeight="1">
      <c r="B606" s="334" t="s">
        <v>1266</v>
      </c>
      <c r="C606" s="335">
        <v>44209661000105</v>
      </c>
      <c r="D606" s="336" t="s">
        <v>14</v>
      </c>
      <c r="E606" s="336" t="s">
        <v>607</v>
      </c>
      <c r="F606" s="336" t="s">
        <v>860</v>
      </c>
      <c r="G606" s="337"/>
      <c r="H606" s="337" t="s">
        <v>34</v>
      </c>
      <c r="I606" s="337" t="s">
        <v>34</v>
      </c>
      <c r="J606" s="337" t="s">
        <v>611</v>
      </c>
      <c r="K606" s="338" t="s">
        <v>48</v>
      </c>
      <c r="L606" s="339"/>
      <c r="M606" s="339" t="s">
        <v>1411</v>
      </c>
      <c r="N606" s="338">
        <v>626112</v>
      </c>
      <c r="O606" s="338" t="s">
        <v>1320</v>
      </c>
      <c r="P606" s="342">
        <v>44530</v>
      </c>
      <c r="Q606" s="343">
        <v>30442052.780000001</v>
      </c>
      <c r="R606" s="343" t="s">
        <v>1414</v>
      </c>
      <c r="S606" s="338">
        <v>12</v>
      </c>
      <c r="T606" s="340">
        <v>-0.52169925357127445</v>
      </c>
      <c r="U606" s="340">
        <v>-6.7441080768898711</v>
      </c>
      <c r="V606" s="340" t="s">
        <v>1414</v>
      </c>
      <c r="W606" s="340" t="s">
        <v>1414</v>
      </c>
      <c r="X606" s="340" t="s">
        <v>1414</v>
      </c>
      <c r="Y606" s="340" t="s">
        <v>1414</v>
      </c>
      <c r="Z606" s="340" t="s">
        <v>1414</v>
      </c>
      <c r="AA606" s="340" t="s">
        <v>1414</v>
      </c>
      <c r="AB606" s="340" t="s">
        <v>1414</v>
      </c>
      <c r="AC606" s="344" t="s">
        <v>1414</v>
      </c>
      <c r="AD606" s="482">
        <v>0</v>
      </c>
      <c r="AE606" s="341" t="s">
        <v>2226</v>
      </c>
      <c r="AF606" s="341" t="s">
        <v>2106</v>
      </c>
      <c r="AG606" s="345" t="s">
        <v>1427</v>
      </c>
      <c r="AH606" s="345" t="s">
        <v>2110</v>
      </c>
      <c r="AI606" s="345">
        <v>1000</v>
      </c>
      <c r="AJ606" s="345">
        <v>100</v>
      </c>
      <c r="AK606" s="345">
        <v>100</v>
      </c>
      <c r="AL606" s="340">
        <v>9.0000000000000011E-3</v>
      </c>
      <c r="AM606" s="340">
        <v>0.1</v>
      </c>
      <c r="AN606" s="340" t="s">
        <v>2124</v>
      </c>
      <c r="AO606" s="338" t="s">
        <v>1323</v>
      </c>
      <c r="AP606" s="341" t="s">
        <v>716</v>
      </c>
      <c r="AQ606" s="347" t="s">
        <v>659</v>
      </c>
      <c r="AR606" s="340">
        <v>2.9996999999999997E-3</v>
      </c>
      <c r="AS606" s="340">
        <v>2.9996999999999997E-3</v>
      </c>
      <c r="AT606" s="340"/>
      <c r="AX606" s="597"/>
      <c r="AY606" s="598"/>
      <c r="AZ606" s="598"/>
      <c r="BA606" s="598"/>
      <c r="BB606" s="599"/>
      <c r="BC606" s="598"/>
      <c r="BD606" s="598"/>
      <c r="BE606" s="598"/>
      <c r="BF606" s="598"/>
      <c r="BG606" s="599"/>
      <c r="BH606" s="599"/>
      <c r="BI606" s="600"/>
      <c r="BJ606" s="600"/>
      <c r="BK606" s="600"/>
      <c r="BL606" s="599"/>
      <c r="BM606" s="599"/>
      <c r="BN606" s="599"/>
      <c r="BO606" s="599"/>
      <c r="BP606" s="599"/>
      <c r="BQ606" s="599"/>
      <c r="BR606" s="599"/>
      <c r="BS606" s="599"/>
      <c r="BT606" s="602"/>
      <c r="BU606" s="603"/>
      <c r="BV606" s="601"/>
      <c r="BW606" s="604"/>
    </row>
    <row r="607" spans="2:75" ht="15.75" customHeight="1">
      <c r="B607" s="334" t="s">
        <v>509</v>
      </c>
      <c r="C607" s="335">
        <v>39456513000147</v>
      </c>
      <c r="D607" s="336" t="s">
        <v>14</v>
      </c>
      <c r="E607" s="336" t="s">
        <v>607</v>
      </c>
      <c r="F607" s="336" t="s">
        <v>860</v>
      </c>
      <c r="G607" s="337" t="s">
        <v>866</v>
      </c>
      <c r="H607" s="337" t="s">
        <v>34</v>
      </c>
      <c r="I607" s="337" t="s">
        <v>34</v>
      </c>
      <c r="J607" s="337" t="s">
        <v>611</v>
      </c>
      <c r="K607" s="338"/>
      <c r="L607" s="339"/>
      <c r="M607" s="339" t="s">
        <v>1411</v>
      </c>
      <c r="N607" s="338">
        <v>560189</v>
      </c>
      <c r="O607" s="338" t="s">
        <v>1320</v>
      </c>
      <c r="P607" s="342">
        <v>44146</v>
      </c>
      <c r="Q607" s="343">
        <v>9222899.1300000008</v>
      </c>
      <c r="R607" s="343">
        <v>16379094.668888895</v>
      </c>
      <c r="S607" s="338">
        <v>12</v>
      </c>
      <c r="T607" s="340">
        <v>-0.36568136277648333</v>
      </c>
      <c r="U607" s="340">
        <v>-4.7272343508002459</v>
      </c>
      <c r="V607" s="340">
        <v>-0.40412148209259469</v>
      </c>
      <c r="W607" s="340">
        <v>-3.961741799769777</v>
      </c>
      <c r="X607" s="340" t="s">
        <v>1414</v>
      </c>
      <c r="Y607" s="340" t="s">
        <v>1414</v>
      </c>
      <c r="Z607" s="340" t="s">
        <v>1414</v>
      </c>
      <c r="AA607" s="340" t="s">
        <v>1414</v>
      </c>
      <c r="AB607" s="340">
        <v>0.31465595547993408</v>
      </c>
      <c r="AC607" s="344">
        <v>-1.796044667720027</v>
      </c>
      <c r="AD607" s="482">
        <v>0</v>
      </c>
      <c r="AE607" s="341" t="s">
        <v>2226</v>
      </c>
      <c r="AF607" s="341" t="s">
        <v>2106</v>
      </c>
      <c r="AG607" s="345" t="s">
        <v>1427</v>
      </c>
      <c r="AH607" s="345" t="s">
        <v>2110</v>
      </c>
      <c r="AI607" s="345">
        <v>0</v>
      </c>
      <c r="AJ607" s="345">
        <v>0</v>
      </c>
      <c r="AK607" s="345">
        <v>0</v>
      </c>
      <c r="AL607" s="340">
        <v>9.0000000000000011E-3</v>
      </c>
      <c r="AM607" s="340" t="s">
        <v>34</v>
      </c>
      <c r="AN607" s="340" t="s">
        <v>34</v>
      </c>
      <c r="AO607" s="338" t="s">
        <v>1323</v>
      </c>
      <c r="AP607" s="341" t="s">
        <v>716</v>
      </c>
      <c r="AQ607" s="347" t="s">
        <v>659</v>
      </c>
      <c r="AR607" s="340">
        <v>2.9996999999999997E-3</v>
      </c>
      <c r="AS607" s="340">
        <v>2.9996999999999997E-3</v>
      </c>
      <c r="AT607" s="340"/>
      <c r="AX607" s="597"/>
      <c r="AY607" s="598"/>
      <c r="AZ607" s="598"/>
      <c r="BA607" s="598"/>
      <c r="BB607" s="599"/>
      <c r="BC607" s="598"/>
      <c r="BD607" s="598"/>
      <c r="BE607" s="598"/>
      <c r="BF607" s="598"/>
      <c r="BG607" s="599"/>
      <c r="BH607" s="599"/>
      <c r="BI607" s="600"/>
      <c r="BJ607" s="600"/>
      <c r="BK607" s="600"/>
      <c r="BL607" s="599"/>
      <c r="BM607" s="599"/>
      <c r="BN607" s="599"/>
      <c r="BO607" s="599"/>
      <c r="BP607" s="599"/>
      <c r="BQ607" s="599"/>
      <c r="BR607" s="599"/>
      <c r="BS607" s="599"/>
      <c r="BT607" s="602"/>
      <c r="BU607" s="603"/>
      <c r="BV607" s="601"/>
      <c r="BW607" s="604"/>
    </row>
    <row r="608" spans="2:75" ht="15.75" customHeight="1">
      <c r="B608" s="334" t="s">
        <v>739</v>
      </c>
      <c r="C608" s="335">
        <v>11209172000196</v>
      </c>
      <c r="D608" s="336" t="s">
        <v>14</v>
      </c>
      <c r="E608" s="336" t="s">
        <v>607</v>
      </c>
      <c r="F608" s="336"/>
      <c r="G608" s="337"/>
      <c r="H608" s="337" t="s">
        <v>34</v>
      </c>
      <c r="I608" s="337" t="s">
        <v>34</v>
      </c>
      <c r="J608" s="337" t="s">
        <v>608</v>
      </c>
      <c r="K608" s="338" t="s">
        <v>48</v>
      </c>
      <c r="L608" s="339"/>
      <c r="M608" s="339" t="s">
        <v>34</v>
      </c>
      <c r="N608" s="338">
        <v>242322</v>
      </c>
      <c r="O608" s="338" t="s">
        <v>1320</v>
      </c>
      <c r="P608" s="342">
        <v>40210</v>
      </c>
      <c r="Q608" s="343">
        <v>76261011.790000007</v>
      </c>
      <c r="R608" s="343">
        <v>96437208.480436519</v>
      </c>
      <c r="S608" s="338">
        <v>12</v>
      </c>
      <c r="T608" s="340">
        <v>6.6962439476543567E-2</v>
      </c>
      <c r="U608" s="340">
        <v>0.86563652493382159</v>
      </c>
      <c r="V608" s="340">
        <v>-1.4365829060956403E-2</v>
      </c>
      <c r="W608" s="340">
        <v>-0.14083316032701768</v>
      </c>
      <c r="X608" s="340">
        <v>0.17821371800797303</v>
      </c>
      <c r="Y608" s="340">
        <v>1.3514269980564724</v>
      </c>
      <c r="Z608" s="340">
        <v>0.23976551585514994</v>
      </c>
      <c r="AA608" s="340">
        <v>1.3629049212866469</v>
      </c>
      <c r="AB608" s="340">
        <v>0.22724563714951851</v>
      </c>
      <c r="AC608" s="344">
        <v>-0.37789275689979374</v>
      </c>
      <c r="AD608" s="482">
        <v>0</v>
      </c>
      <c r="AE608" s="341" t="s">
        <v>2129</v>
      </c>
      <c r="AF608" s="341" t="s">
        <v>2106</v>
      </c>
      <c r="AG608" s="345" t="s">
        <v>1427</v>
      </c>
      <c r="AH608" s="345" t="s">
        <v>2110</v>
      </c>
      <c r="AI608" s="345">
        <v>1000</v>
      </c>
      <c r="AJ608" s="345">
        <v>1000</v>
      </c>
      <c r="AK608" s="345">
        <v>1000</v>
      </c>
      <c r="AL608" s="608">
        <v>0.02</v>
      </c>
      <c r="AM608" s="608">
        <v>0.15</v>
      </c>
      <c r="AN608" s="340" t="s">
        <v>34</v>
      </c>
      <c r="AO608" s="338" t="s">
        <v>1323</v>
      </c>
      <c r="AP608" s="341" t="s">
        <v>716</v>
      </c>
      <c r="AQ608" s="347" t="s">
        <v>659</v>
      </c>
      <c r="AR608" s="340">
        <v>5.3333333333333332E-3</v>
      </c>
      <c r="AS608" s="340">
        <v>5.3333333333333332E-3</v>
      </c>
      <c r="AT608" s="340"/>
      <c r="AX608" s="597"/>
      <c r="AY608" s="598"/>
      <c r="AZ608" s="598"/>
      <c r="BA608" s="598"/>
      <c r="BB608" s="599"/>
      <c r="BC608" s="598"/>
      <c r="BD608" s="598"/>
      <c r="BE608" s="598"/>
      <c r="BF608" s="598"/>
      <c r="BG608" s="599"/>
      <c r="BH608" s="599"/>
      <c r="BI608" s="600"/>
      <c r="BJ608" s="600"/>
      <c r="BK608" s="600"/>
      <c r="BL608" s="599"/>
      <c r="BM608" s="599"/>
      <c r="BN608" s="599"/>
      <c r="BO608" s="599"/>
      <c r="BP608" s="599"/>
      <c r="BQ608" s="599"/>
      <c r="BR608" s="599"/>
      <c r="BS608" s="599"/>
      <c r="BT608" s="602"/>
      <c r="BU608" s="603"/>
      <c r="BV608" s="601"/>
      <c r="BW608" s="604"/>
    </row>
    <row r="609" spans="2:75" ht="15.75" customHeight="1">
      <c r="B609" s="334" t="s">
        <v>759</v>
      </c>
      <c r="C609" s="335">
        <v>35002927000145</v>
      </c>
      <c r="D609" s="336" t="s">
        <v>14</v>
      </c>
      <c r="E609" s="336" t="s">
        <v>614</v>
      </c>
      <c r="F609" s="336"/>
      <c r="G609" s="337"/>
      <c r="H609" s="337" t="s">
        <v>865</v>
      </c>
      <c r="I609" s="337" t="s">
        <v>34</v>
      </c>
      <c r="J609" s="337" t="s">
        <v>611</v>
      </c>
      <c r="K609" s="338" t="s">
        <v>48</v>
      </c>
      <c r="L609" s="339"/>
      <c r="M609" s="339" t="s">
        <v>34</v>
      </c>
      <c r="N609" s="338">
        <v>527882</v>
      </c>
      <c r="O609" s="338" t="s">
        <v>1320</v>
      </c>
      <c r="P609" s="342">
        <v>43881</v>
      </c>
      <c r="Q609" s="343">
        <v>9985111.5600000005</v>
      </c>
      <c r="R609" s="343">
        <v>18888344.317063492</v>
      </c>
      <c r="S609" s="338">
        <v>12</v>
      </c>
      <c r="T609" s="340">
        <v>-2.9161704621655793E-2</v>
      </c>
      <c r="U609" s="340">
        <v>-0.37697904746554622</v>
      </c>
      <c r="V609" s="340">
        <v>6.2891518732216767E-2</v>
      </c>
      <c r="W609" s="340">
        <v>0.6165471761665422</v>
      </c>
      <c r="X609" s="340">
        <v>0.20794845182069555</v>
      </c>
      <c r="Y609" s="340">
        <v>1.5769108861864427</v>
      </c>
      <c r="Z609" s="340" t="s">
        <v>1414</v>
      </c>
      <c r="AA609" s="340" t="s">
        <v>1414</v>
      </c>
      <c r="AB609" s="340">
        <v>0.14739426522801771</v>
      </c>
      <c r="AC609" s="344">
        <v>-0.17167963591047689</v>
      </c>
      <c r="AD609" s="482">
        <v>34979903000188</v>
      </c>
      <c r="AE609" s="341" t="s">
        <v>2141</v>
      </c>
      <c r="AF609" s="341" t="s">
        <v>2106</v>
      </c>
      <c r="AG609" s="345" t="s">
        <v>1427</v>
      </c>
      <c r="AH609" s="345" t="s">
        <v>2107</v>
      </c>
      <c r="AI609" s="345">
        <v>5000</v>
      </c>
      <c r="AJ609" s="345">
        <v>5000</v>
      </c>
      <c r="AK609" s="345">
        <v>5000</v>
      </c>
      <c r="AL609" s="608">
        <v>8.0000000000000002E-3</v>
      </c>
      <c r="AM609" s="608" t="s">
        <v>34</v>
      </c>
      <c r="AN609" s="340" t="s">
        <v>34</v>
      </c>
      <c r="AO609" s="338" t="s">
        <v>1323</v>
      </c>
      <c r="AP609" s="341" t="s">
        <v>13</v>
      </c>
      <c r="AQ609" s="347" t="s">
        <v>679</v>
      </c>
      <c r="AR609" s="340">
        <v>6.4000000000000003E-3</v>
      </c>
      <c r="AS609" s="340">
        <v>6.4000000000000003E-3</v>
      </c>
      <c r="AT609" s="340"/>
      <c r="AX609" s="597"/>
      <c r="AY609" s="598"/>
      <c r="AZ609" s="598"/>
      <c r="BA609" s="598"/>
      <c r="BB609" s="599"/>
      <c r="BC609" s="598"/>
      <c r="BD609" s="598"/>
      <c r="BE609" s="598"/>
      <c r="BF609" s="598"/>
      <c r="BG609" s="599"/>
      <c r="BH609" s="599"/>
      <c r="BI609" s="600"/>
      <c r="BJ609" s="600"/>
      <c r="BK609" s="600"/>
      <c r="BL609" s="599"/>
      <c r="BM609" s="599"/>
      <c r="BN609" s="599"/>
      <c r="BO609" s="599"/>
      <c r="BP609" s="599"/>
      <c r="BQ609" s="599"/>
      <c r="BR609" s="599"/>
      <c r="BS609" s="599"/>
      <c r="BT609" s="602"/>
      <c r="BU609" s="603"/>
      <c r="BV609" s="601"/>
      <c r="BW609" s="604"/>
    </row>
    <row r="610" spans="2:75" ht="15.75" customHeight="1">
      <c r="B610" s="334" t="s">
        <v>1491</v>
      </c>
      <c r="C610" s="335">
        <v>31848081000108</v>
      </c>
      <c r="D610" s="336" t="s">
        <v>14</v>
      </c>
      <c r="E610" s="336" t="s">
        <v>607</v>
      </c>
      <c r="F610" s="336"/>
      <c r="G610" s="337"/>
      <c r="H610" s="337" t="s">
        <v>34</v>
      </c>
      <c r="I610" s="337" t="s">
        <v>34</v>
      </c>
      <c r="J610" s="337" t="s">
        <v>608</v>
      </c>
      <c r="K610" s="338" t="s">
        <v>48</v>
      </c>
      <c r="L610" s="339"/>
      <c r="M610" s="339"/>
      <c r="N610" s="338">
        <v>484156</v>
      </c>
      <c r="O610" s="338" t="s">
        <v>1323</v>
      </c>
      <c r="P610" s="342">
        <v>43447</v>
      </c>
      <c r="Q610" s="343" t="s">
        <v>1390</v>
      </c>
      <c r="R610" s="343" t="s">
        <v>1414</v>
      </c>
      <c r="S610" s="338">
        <v>12</v>
      </c>
      <c r="T610" s="340" t="s">
        <v>1414</v>
      </c>
      <c r="U610" s="340" t="s">
        <v>1414</v>
      </c>
      <c r="V610" s="340" t="s">
        <v>1414</v>
      </c>
      <c r="W610" s="340" t="s">
        <v>1414</v>
      </c>
      <c r="X610" s="340" t="s">
        <v>1414</v>
      </c>
      <c r="Y610" s="340" t="s">
        <v>1414</v>
      </c>
      <c r="Z610" s="340" t="s">
        <v>1414</v>
      </c>
      <c r="AA610" s="340" t="s">
        <v>1414</v>
      </c>
      <c r="AB610" s="340" t="s">
        <v>1414</v>
      </c>
      <c r="AC610" s="344" t="s">
        <v>1414</v>
      </c>
      <c r="AD610" s="482">
        <v>0</v>
      </c>
      <c r="AE610" s="341" t="s">
        <v>2152</v>
      </c>
      <c r="AF610" s="341" t="s">
        <v>761</v>
      </c>
      <c r="AG610" s="345" t="s">
        <v>761</v>
      </c>
      <c r="AH610" s="345" t="s">
        <v>2110</v>
      </c>
      <c r="AI610" s="345">
        <v>100</v>
      </c>
      <c r="AJ610" s="345">
        <v>100</v>
      </c>
      <c r="AK610" s="345">
        <v>100</v>
      </c>
      <c r="AL610" s="608">
        <v>0.02</v>
      </c>
      <c r="AM610" s="608">
        <v>0.2</v>
      </c>
      <c r="AN610" s="340" t="s">
        <v>666</v>
      </c>
      <c r="AO610" s="338" t="s">
        <v>1323</v>
      </c>
      <c r="AP610" s="341" t="s">
        <v>716</v>
      </c>
      <c r="AQ610" s="347" t="s">
        <v>659</v>
      </c>
      <c r="AR610" s="340">
        <v>5.3333333333333332E-3</v>
      </c>
      <c r="AS610" s="340">
        <v>5.3333333333333332E-3</v>
      </c>
      <c r="AT610" s="340"/>
      <c r="AX610" s="597"/>
      <c r="AY610" s="598"/>
      <c r="AZ610" s="598"/>
      <c r="BA610" s="598"/>
      <c r="BB610" s="599"/>
      <c r="BC610" s="598"/>
      <c r="BD610" s="598"/>
      <c r="BE610" s="598"/>
      <c r="BF610" s="598"/>
      <c r="BG610" s="599"/>
      <c r="BH610" s="599"/>
      <c r="BI610" s="600"/>
      <c r="BJ610" s="600"/>
      <c r="BK610" s="600"/>
      <c r="BL610" s="599"/>
      <c r="BM610" s="599"/>
      <c r="BN610" s="599"/>
      <c r="BO610" s="599"/>
      <c r="BP610" s="599"/>
      <c r="BQ610" s="599"/>
      <c r="BR610" s="599"/>
      <c r="BS610" s="599"/>
      <c r="BT610" s="602"/>
      <c r="BU610" s="603"/>
      <c r="BV610" s="601"/>
      <c r="BW610" s="604"/>
    </row>
    <row r="611" spans="2:75" ht="15.75" customHeight="1">
      <c r="B611" s="334" t="s">
        <v>104</v>
      </c>
      <c r="C611" s="335">
        <v>32065814000109</v>
      </c>
      <c r="D611" s="336" t="s">
        <v>14</v>
      </c>
      <c r="E611" s="336" t="s">
        <v>607</v>
      </c>
      <c r="F611" s="336"/>
      <c r="G611" s="337"/>
      <c r="H611" s="337" t="s">
        <v>34</v>
      </c>
      <c r="I611" s="337" t="s">
        <v>34</v>
      </c>
      <c r="J611" s="337" t="s">
        <v>608</v>
      </c>
      <c r="K611" s="338" t="s">
        <v>48</v>
      </c>
      <c r="L611" s="339"/>
      <c r="M611" s="339" t="s">
        <v>34</v>
      </c>
      <c r="N611" s="338">
        <v>506060</v>
      </c>
      <c r="O611" s="338" t="s">
        <v>1320</v>
      </c>
      <c r="P611" s="342">
        <v>43682</v>
      </c>
      <c r="Q611" s="343">
        <v>72848305.730000004</v>
      </c>
      <c r="R611" s="343">
        <v>55482109.938134894</v>
      </c>
      <c r="S611" s="338">
        <v>12</v>
      </c>
      <c r="T611" s="340">
        <v>3.1940331513662379E-2</v>
      </c>
      <c r="U611" s="340">
        <v>0.41289889963471338</v>
      </c>
      <c r="V611" s="340">
        <v>-7.5376734947476876E-2</v>
      </c>
      <c r="W611" s="340">
        <v>-0.73894404233419142</v>
      </c>
      <c r="X611" s="340">
        <v>0.2919410227047996</v>
      </c>
      <c r="Y611" s="340">
        <v>2.2138418093372181</v>
      </c>
      <c r="Z611" s="340">
        <v>0.65004972815509254</v>
      </c>
      <c r="AA611" s="340">
        <v>3.6950933933254064</v>
      </c>
      <c r="AB611" s="340">
        <v>0.17770152823192234</v>
      </c>
      <c r="AC611" s="344">
        <v>-0.89875380426957141</v>
      </c>
      <c r="AD611" s="482">
        <v>0</v>
      </c>
      <c r="AE611" s="341" t="s">
        <v>2160</v>
      </c>
      <c r="AF611" s="341" t="s">
        <v>2106</v>
      </c>
      <c r="AG611" s="345" t="s">
        <v>1427</v>
      </c>
      <c r="AH611" s="345" t="s">
        <v>2110</v>
      </c>
      <c r="AI611" s="345">
        <v>1000</v>
      </c>
      <c r="AJ611" s="345">
        <v>1000</v>
      </c>
      <c r="AK611" s="345">
        <v>1000</v>
      </c>
      <c r="AL611" s="608">
        <v>0.02</v>
      </c>
      <c r="AM611" s="608">
        <v>0.2</v>
      </c>
      <c r="AN611" s="340" t="s">
        <v>2124</v>
      </c>
      <c r="AO611" s="338" t="s">
        <v>1323</v>
      </c>
      <c r="AP611" s="341" t="s">
        <v>716</v>
      </c>
      <c r="AQ611" s="347" t="s">
        <v>659</v>
      </c>
      <c r="AR611" s="340">
        <v>6.6666666666666662E-3</v>
      </c>
      <c r="AS611" s="340">
        <v>6.6666666666666662E-3</v>
      </c>
      <c r="AT611" s="340"/>
      <c r="AX611" s="597"/>
      <c r="AY611" s="598"/>
      <c r="AZ611" s="598"/>
      <c r="BA611" s="598"/>
      <c r="BB611" s="599"/>
      <c r="BC611" s="598"/>
      <c r="BD611" s="598"/>
      <c r="BE611" s="598"/>
      <c r="BF611" s="598"/>
      <c r="BG611" s="599"/>
      <c r="BH611" s="599"/>
      <c r="BI611" s="600"/>
      <c r="BJ611" s="600"/>
      <c r="BK611" s="600"/>
      <c r="BL611" s="599"/>
      <c r="BM611" s="599"/>
      <c r="BN611" s="599"/>
      <c r="BO611" s="599"/>
      <c r="BP611" s="599"/>
      <c r="BQ611" s="599"/>
      <c r="BR611" s="599"/>
      <c r="BS611" s="599"/>
      <c r="BT611" s="602"/>
      <c r="BU611" s="603"/>
      <c r="BV611" s="601"/>
      <c r="BW611" s="604"/>
    </row>
    <row r="612" spans="2:75" ht="15.75" customHeight="1">
      <c r="B612" s="334" t="s">
        <v>818</v>
      </c>
      <c r="C612" s="335">
        <v>34054867000141</v>
      </c>
      <c r="D612" s="336" t="s">
        <v>14</v>
      </c>
      <c r="E612" s="336" t="s">
        <v>607</v>
      </c>
      <c r="F612" s="336"/>
      <c r="G612" s="337"/>
      <c r="H612" s="337" t="s">
        <v>34</v>
      </c>
      <c r="I612" s="337" t="s">
        <v>34</v>
      </c>
      <c r="J612" s="337" t="s">
        <v>608</v>
      </c>
      <c r="K612" s="338" t="s">
        <v>48</v>
      </c>
      <c r="L612" s="339"/>
      <c r="M612" s="339" t="s">
        <v>34</v>
      </c>
      <c r="N612" s="338">
        <v>508608</v>
      </c>
      <c r="O612" s="338" t="s">
        <v>1320</v>
      </c>
      <c r="P612" s="342">
        <v>43738</v>
      </c>
      <c r="Q612" s="343">
        <v>11049965.82</v>
      </c>
      <c r="R612" s="343">
        <v>11654609.607539693</v>
      </c>
      <c r="S612" s="338">
        <v>12</v>
      </c>
      <c r="T612" s="340">
        <v>-3.7863767956039518E-2</v>
      </c>
      <c r="U612" s="340">
        <v>-0.48947231866975083</v>
      </c>
      <c r="V612" s="340">
        <v>-0.16072277280671388</v>
      </c>
      <c r="W612" s="340">
        <v>-1.5756205879136251</v>
      </c>
      <c r="X612" s="340">
        <v>2.0478210927953544E-2</v>
      </c>
      <c r="Y612" s="340">
        <v>0.15528999354972986</v>
      </c>
      <c r="Z612" s="340" t="s">
        <v>1414</v>
      </c>
      <c r="AA612" s="340" t="s">
        <v>1414</v>
      </c>
      <c r="AB612" s="340">
        <v>0.25713827188006133</v>
      </c>
      <c r="AC612" s="344">
        <v>-0.93051412012709223</v>
      </c>
      <c r="AD612" s="482">
        <v>16880814000106</v>
      </c>
      <c r="AE612" s="341" t="s">
        <v>2176</v>
      </c>
      <c r="AF612" s="341" t="s">
        <v>2112</v>
      </c>
      <c r="AG612" s="345" t="s">
        <v>719</v>
      </c>
      <c r="AH612" s="345" t="s">
        <v>2110</v>
      </c>
      <c r="AI612" s="345">
        <v>100</v>
      </c>
      <c r="AJ612" s="345">
        <v>100</v>
      </c>
      <c r="AK612" s="345">
        <v>100</v>
      </c>
      <c r="AL612" s="340">
        <v>1.4999999999999999E-2</v>
      </c>
      <c r="AM612" s="340">
        <v>0.2</v>
      </c>
      <c r="AN612" s="340" t="s">
        <v>2119</v>
      </c>
      <c r="AO612" s="338" t="s">
        <v>1323</v>
      </c>
      <c r="AP612" s="341" t="s">
        <v>716</v>
      </c>
      <c r="AQ612" s="347" t="s">
        <v>681</v>
      </c>
      <c r="AR612" s="340">
        <v>4.0000000000000001E-3</v>
      </c>
      <c r="AS612" s="340">
        <v>4.0000000000000001E-3</v>
      </c>
      <c r="AT612" s="340"/>
      <c r="AX612" s="597"/>
      <c r="AY612" s="598"/>
      <c r="AZ612" s="598"/>
      <c r="BA612" s="598"/>
      <c r="BB612" s="599"/>
      <c r="BC612" s="598"/>
      <c r="BD612" s="598"/>
      <c r="BE612" s="598"/>
      <c r="BF612" s="598"/>
      <c r="BG612" s="599"/>
      <c r="BH612" s="599"/>
      <c r="BI612" s="600"/>
      <c r="BJ612" s="600"/>
      <c r="BK612" s="600"/>
      <c r="BL612" s="599"/>
      <c r="BM612" s="599"/>
      <c r="BN612" s="599"/>
      <c r="BO612" s="599"/>
      <c r="BP612" s="599"/>
      <c r="BQ612" s="599"/>
      <c r="BR612" s="599"/>
      <c r="BS612" s="599"/>
      <c r="BT612" s="602"/>
      <c r="BU612" s="603"/>
      <c r="BV612" s="601"/>
      <c r="BW612" s="604"/>
    </row>
    <row r="613" spans="2:75" ht="15.75" customHeight="1">
      <c r="B613" s="334" t="s">
        <v>1552</v>
      </c>
      <c r="C613" s="335">
        <v>31525297000132</v>
      </c>
      <c r="D613" s="336" t="s">
        <v>14</v>
      </c>
      <c r="E613" s="336" t="s">
        <v>614</v>
      </c>
      <c r="F613" s="336"/>
      <c r="G613" s="337"/>
      <c r="H613" s="337" t="s">
        <v>865</v>
      </c>
      <c r="I613" s="337" t="s">
        <v>34</v>
      </c>
      <c r="J613" s="337" t="s">
        <v>608</v>
      </c>
      <c r="K613" s="338" t="s">
        <v>48</v>
      </c>
      <c r="L613" s="339"/>
      <c r="M613" s="339"/>
      <c r="N613" s="338">
        <v>520136</v>
      </c>
      <c r="O613" s="338" t="s">
        <v>1320</v>
      </c>
      <c r="P613" s="342">
        <v>43829</v>
      </c>
      <c r="Q613" s="343">
        <v>22207034.550000001</v>
      </c>
      <c r="R613" s="343">
        <v>24971312.951309524</v>
      </c>
      <c r="S613" s="338">
        <v>12</v>
      </c>
      <c r="T613" s="340">
        <v>6.8490850976097084E-2</v>
      </c>
      <c r="U613" s="340">
        <v>0.77037916883266322</v>
      </c>
      <c r="V613" s="340">
        <v>2.9078452489504469E-2</v>
      </c>
      <c r="W613" s="340">
        <v>0.2668735580245003</v>
      </c>
      <c r="X613" s="340">
        <v>0.14038253354330421</v>
      </c>
      <c r="Y613" s="340">
        <v>0.98714055854938376</v>
      </c>
      <c r="Z613" s="340" t="s">
        <v>1414</v>
      </c>
      <c r="AA613" s="340" t="s">
        <v>1414</v>
      </c>
      <c r="AB613" s="340">
        <v>0.16683837231233903</v>
      </c>
      <c r="AC613" s="344">
        <v>-0.36507826587520492</v>
      </c>
      <c r="AD613" s="482">
        <v>35625272000161</v>
      </c>
      <c r="AE613" s="341" t="s">
        <v>1542</v>
      </c>
      <c r="AF613" s="341" t="s">
        <v>2118</v>
      </c>
      <c r="AG613" s="345" t="s">
        <v>59</v>
      </c>
      <c r="AH613" s="345" t="s">
        <v>2128</v>
      </c>
      <c r="AI613" s="345">
        <v>100000</v>
      </c>
      <c r="AJ613" s="345">
        <v>50000</v>
      </c>
      <c r="AK613" s="345">
        <v>100000</v>
      </c>
      <c r="AL613" s="340">
        <v>0</v>
      </c>
      <c r="AM613" s="340" t="s">
        <v>34</v>
      </c>
      <c r="AN613" s="340" t="s">
        <v>2138</v>
      </c>
      <c r="AO613" s="338" t="s">
        <v>1323</v>
      </c>
      <c r="AP613" s="341" t="s">
        <v>716</v>
      </c>
      <c r="AQ613" s="347" t="s">
        <v>659</v>
      </c>
      <c r="AR613" s="340" t="s">
        <v>34</v>
      </c>
      <c r="AS613" s="340" t="s">
        <v>34</v>
      </c>
      <c r="AT613" s="340"/>
      <c r="AW613" s="597"/>
      <c r="AX613" s="597"/>
      <c r="AY613" s="598"/>
      <c r="AZ613" s="598"/>
      <c r="BA613" s="598"/>
      <c r="BB613" s="599"/>
      <c r="BC613" s="598"/>
      <c r="BD613" s="598"/>
      <c r="BE613" s="598"/>
      <c r="BF613" s="598"/>
      <c r="BG613" s="599"/>
      <c r="BH613" s="599"/>
      <c r="BI613" s="600"/>
      <c r="BJ613" s="600"/>
      <c r="BK613" s="600"/>
      <c r="BL613" s="210"/>
      <c r="BM613" s="599"/>
      <c r="BN613" s="599"/>
      <c r="BO613" s="599"/>
      <c r="BP613" s="599"/>
      <c r="BQ613" s="599"/>
      <c r="BR613" s="599"/>
      <c r="BS613" s="599"/>
      <c r="BT613" s="602"/>
      <c r="BU613" s="603"/>
      <c r="BV613" s="601"/>
      <c r="BW613" s="604"/>
    </row>
    <row r="614" spans="2:75" ht="15.75" customHeight="1">
      <c r="B614" s="334" t="s">
        <v>567</v>
      </c>
      <c r="C614" s="335">
        <v>33378392000186</v>
      </c>
      <c r="D614" s="336" t="s">
        <v>14</v>
      </c>
      <c r="E614" s="336" t="s">
        <v>614</v>
      </c>
      <c r="F614" s="336"/>
      <c r="G614" s="337"/>
      <c r="H614" s="337" t="s">
        <v>865</v>
      </c>
      <c r="I614" s="337" t="s">
        <v>34</v>
      </c>
      <c r="J614" s="337" t="s">
        <v>608</v>
      </c>
      <c r="K614" s="338" t="s">
        <v>48</v>
      </c>
      <c r="L614" s="339"/>
      <c r="M614" s="339" t="s">
        <v>34</v>
      </c>
      <c r="N614" s="338">
        <v>505307</v>
      </c>
      <c r="O614" s="338" t="s">
        <v>1320</v>
      </c>
      <c r="P614" s="342">
        <v>43703</v>
      </c>
      <c r="Q614" s="343">
        <v>37030660.82</v>
      </c>
      <c r="R614" s="343">
        <v>42439117.729285702</v>
      </c>
      <c r="S614" s="338">
        <v>12</v>
      </c>
      <c r="T614" s="340">
        <v>4.1567395529460427E-3</v>
      </c>
      <c r="U614" s="340">
        <v>5.3734983519045931E-2</v>
      </c>
      <c r="V614" s="340">
        <v>-3.0704270361027852E-2</v>
      </c>
      <c r="W614" s="340">
        <v>-0.30100451649052617</v>
      </c>
      <c r="X614" s="340">
        <v>0.24430167356173538</v>
      </c>
      <c r="Y614" s="340">
        <v>1.852583970595</v>
      </c>
      <c r="Z614" s="340">
        <v>0.40507186285480445</v>
      </c>
      <c r="AA614" s="340">
        <v>2.3025597880100848</v>
      </c>
      <c r="AB614" s="340">
        <v>0.13129046541406419</v>
      </c>
      <c r="AC614" s="344">
        <v>-0.91189855070935333</v>
      </c>
      <c r="AD614" s="482">
        <v>0</v>
      </c>
      <c r="AE614" s="341" t="s">
        <v>2290</v>
      </c>
      <c r="AF614" s="341" t="s">
        <v>2115</v>
      </c>
      <c r="AG614" s="345" t="s">
        <v>1428</v>
      </c>
      <c r="AH614" s="345" t="s">
        <v>2110</v>
      </c>
      <c r="AI614" s="345">
        <v>20000</v>
      </c>
      <c r="AJ614" s="345">
        <v>5000</v>
      </c>
      <c r="AK614" s="345">
        <v>20000</v>
      </c>
      <c r="AL614" s="340">
        <v>1.7500000000000002E-2</v>
      </c>
      <c r="AM614" s="340">
        <v>0.2</v>
      </c>
      <c r="AN614" s="340" t="s">
        <v>64</v>
      </c>
      <c r="AO614" s="338" t="s">
        <v>1323</v>
      </c>
      <c r="AP614" s="341" t="s">
        <v>13</v>
      </c>
      <c r="AQ614" s="347" t="s">
        <v>668</v>
      </c>
      <c r="AR614" s="340">
        <v>4.6666666666666671E-3</v>
      </c>
      <c r="AS614" s="340">
        <v>4.6666666666666671E-3</v>
      </c>
      <c r="AT614" s="340"/>
      <c r="AW614" s="597"/>
      <c r="AX614" s="597"/>
      <c r="AY614" s="598"/>
      <c r="AZ614" s="598"/>
      <c r="BA614" s="598"/>
      <c r="BB614" s="599"/>
      <c r="BC614" s="598"/>
      <c r="BD614" s="598"/>
      <c r="BE614" s="598"/>
      <c r="BF614" s="598"/>
      <c r="BG614" s="599"/>
      <c r="BH614" s="599"/>
      <c r="BI614" s="600"/>
      <c r="BJ614" s="600"/>
      <c r="BK614" s="600"/>
      <c r="BL614" s="210"/>
      <c r="BM614" s="599"/>
      <c r="BN614" s="599"/>
      <c r="BO614" s="599"/>
      <c r="BP614" s="599"/>
      <c r="BQ614" s="599"/>
      <c r="BR614" s="599"/>
      <c r="BS614" s="599"/>
      <c r="BT614" s="602"/>
      <c r="BU614" s="603"/>
      <c r="BV614" s="601"/>
      <c r="BW614" s="604"/>
    </row>
    <row r="615" spans="2:75" ht="15.75" customHeight="1">
      <c r="B615" s="334" t="s">
        <v>1297</v>
      </c>
      <c r="C615" s="335">
        <v>31848144000126</v>
      </c>
      <c r="D615" s="336" t="s">
        <v>14</v>
      </c>
      <c r="E615" s="336" t="s">
        <v>607</v>
      </c>
      <c r="F615" s="336"/>
      <c r="G615" s="337"/>
      <c r="H615" s="337" t="s">
        <v>34</v>
      </c>
      <c r="I615" s="337" t="s">
        <v>34</v>
      </c>
      <c r="J615" s="337" t="s">
        <v>608</v>
      </c>
      <c r="K615" s="338" t="s">
        <v>48</v>
      </c>
      <c r="L615" s="339"/>
      <c r="M615" s="339" t="s">
        <v>34</v>
      </c>
      <c r="N615" s="338">
        <v>490067</v>
      </c>
      <c r="O615" s="338" t="s">
        <v>1320</v>
      </c>
      <c r="P615" s="342">
        <v>43524</v>
      </c>
      <c r="Q615" s="343">
        <v>38400825.039999999</v>
      </c>
      <c r="R615" s="343">
        <v>33868305.694246024</v>
      </c>
      <c r="S615" s="338">
        <v>12</v>
      </c>
      <c r="T615" s="340">
        <v>0.1615775800810435</v>
      </c>
      <c r="U615" s="340">
        <v>2.0887449146407708</v>
      </c>
      <c r="V615" s="340">
        <v>0.31785968655734287</v>
      </c>
      <c r="W615" s="340">
        <v>3.1160877669141369</v>
      </c>
      <c r="X615" s="340">
        <v>0.41400612399407133</v>
      </c>
      <c r="Y615" s="340">
        <v>3.1394836468271894</v>
      </c>
      <c r="Z615" s="340">
        <v>0.47279218557528657</v>
      </c>
      <c r="AA615" s="340">
        <v>2.6875040564870587</v>
      </c>
      <c r="AB615" s="340">
        <v>0.15787420349533279</v>
      </c>
      <c r="AC615" s="344">
        <v>1.2121419153488917</v>
      </c>
      <c r="AD615" s="482">
        <v>0</v>
      </c>
      <c r="AE615" s="341" t="s">
        <v>2296</v>
      </c>
      <c r="AF615" s="341" t="s">
        <v>761</v>
      </c>
      <c r="AG615" s="345" t="s">
        <v>719</v>
      </c>
      <c r="AH615" s="345" t="s">
        <v>2107</v>
      </c>
      <c r="AI615" s="345">
        <v>10000</v>
      </c>
      <c r="AJ615" s="345">
        <v>5000</v>
      </c>
      <c r="AK615" s="345">
        <v>5000</v>
      </c>
      <c r="AL615" s="340">
        <v>0.02</v>
      </c>
      <c r="AM615" s="340">
        <v>0.2</v>
      </c>
      <c r="AN615" s="340" t="s">
        <v>666</v>
      </c>
      <c r="AO615" s="338" t="s">
        <v>1323</v>
      </c>
      <c r="AP615" s="341" t="s">
        <v>716</v>
      </c>
      <c r="AQ615" s="347" t="s">
        <v>659</v>
      </c>
      <c r="AR615" s="340">
        <v>6.6666666666666662E-3</v>
      </c>
      <c r="AS615" s="340">
        <v>6.6666666666666662E-3</v>
      </c>
      <c r="AT615" s="340"/>
      <c r="AW615" s="597"/>
      <c r="AX615" s="597"/>
      <c r="AY615" s="598"/>
      <c r="AZ615" s="598"/>
      <c r="BA615" s="598"/>
      <c r="BB615" s="599"/>
      <c r="BC615" s="598"/>
      <c r="BD615" s="598"/>
      <c r="BE615" s="598"/>
      <c r="BF615" s="598"/>
      <c r="BG615" s="599"/>
      <c r="BH615" s="599"/>
      <c r="BI615" s="600"/>
      <c r="BJ615" s="600"/>
      <c r="BK615" s="600"/>
      <c r="BL615" s="210"/>
      <c r="BM615" s="599"/>
      <c r="BN615" s="599"/>
      <c r="BO615" s="599"/>
      <c r="BP615" s="599"/>
      <c r="BQ615" s="599"/>
      <c r="BR615" s="599"/>
      <c r="BS615" s="599"/>
      <c r="BT615" s="602"/>
      <c r="BU615" s="603"/>
      <c r="BV615" s="601"/>
      <c r="BW615" s="604"/>
    </row>
    <row r="616" spans="2:75" ht="15.75" customHeight="1">
      <c r="B616" s="334" t="s">
        <v>560</v>
      </c>
      <c r="C616" s="335">
        <v>41044877000161</v>
      </c>
      <c r="D616" s="336" t="s">
        <v>14</v>
      </c>
      <c r="E616" s="336" t="s">
        <v>607</v>
      </c>
      <c r="F616" s="336"/>
      <c r="G616" s="337"/>
      <c r="H616" s="337" t="s">
        <v>34</v>
      </c>
      <c r="I616" s="337" t="s">
        <v>34</v>
      </c>
      <c r="J616" s="337" t="s">
        <v>608</v>
      </c>
      <c r="K616" s="338" t="s">
        <v>48</v>
      </c>
      <c r="L616" s="339"/>
      <c r="M616" s="339" t="s">
        <v>34</v>
      </c>
      <c r="N616" s="338">
        <v>579971</v>
      </c>
      <c r="O616" s="338" t="s">
        <v>1320</v>
      </c>
      <c r="P616" s="342">
        <v>44277</v>
      </c>
      <c r="Q616" s="343">
        <v>10450338.33</v>
      </c>
      <c r="R616" s="343">
        <v>10542982.106984129</v>
      </c>
      <c r="S616" s="338">
        <v>12</v>
      </c>
      <c r="T616" s="340">
        <v>-1.4359252901287811E-2</v>
      </c>
      <c r="U616" s="340">
        <v>-0.18562486491357252</v>
      </c>
      <c r="V616" s="340">
        <v>-0.13273757950805865</v>
      </c>
      <c r="W616" s="340">
        <v>-1.3012721185082887</v>
      </c>
      <c r="X616" s="340" t="s">
        <v>1414</v>
      </c>
      <c r="Y616" s="340" t="s">
        <v>1414</v>
      </c>
      <c r="Z616" s="340" t="s">
        <v>1414</v>
      </c>
      <c r="AA616" s="340" t="s">
        <v>1414</v>
      </c>
      <c r="AB616" s="340">
        <v>0.14412941911230534</v>
      </c>
      <c r="AC616" s="344">
        <v>-1.5897794547700832</v>
      </c>
      <c r="AD616" s="482">
        <v>40936273000167</v>
      </c>
      <c r="AE616" s="341" t="s">
        <v>2304</v>
      </c>
      <c r="AF616" s="341" t="s">
        <v>2106</v>
      </c>
      <c r="AG616" s="345" t="s">
        <v>1427</v>
      </c>
      <c r="AH616" s="345" t="s">
        <v>2110</v>
      </c>
      <c r="AI616" s="345">
        <v>500</v>
      </c>
      <c r="AJ616" s="345">
        <v>100</v>
      </c>
      <c r="AK616" s="345">
        <v>100</v>
      </c>
      <c r="AL616" s="340">
        <v>1.9E-2</v>
      </c>
      <c r="AM616" s="340">
        <v>0.2</v>
      </c>
      <c r="AN616" s="340" t="s">
        <v>666</v>
      </c>
      <c r="AO616" s="338" t="s">
        <v>1323</v>
      </c>
      <c r="AP616" s="341" t="s">
        <v>716</v>
      </c>
      <c r="AQ616" s="347" t="s">
        <v>659</v>
      </c>
      <c r="AR616" s="340">
        <v>6.3326999999999993E-3</v>
      </c>
      <c r="AS616" s="340">
        <v>6.3326999999999993E-3</v>
      </c>
      <c r="AT616" s="340"/>
      <c r="AW616" s="597"/>
      <c r="AX616" s="597"/>
      <c r="AY616" s="598"/>
      <c r="AZ616" s="598"/>
      <c r="BA616" s="598"/>
      <c r="BB616" s="599"/>
      <c r="BC616" s="598"/>
      <c r="BD616" s="598"/>
      <c r="BE616" s="598"/>
      <c r="BF616" s="598"/>
      <c r="BG616" s="599"/>
      <c r="BH616" s="599"/>
      <c r="BI616" s="600"/>
      <c r="BJ616" s="600"/>
      <c r="BK616" s="600"/>
      <c r="BL616" s="210"/>
      <c r="BM616" s="599"/>
      <c r="BN616" s="599"/>
      <c r="BO616" s="599"/>
      <c r="BP616" s="599"/>
      <c r="BQ616" s="599"/>
      <c r="BR616" s="599"/>
      <c r="BS616" s="599"/>
      <c r="BT616" s="602"/>
      <c r="BU616" s="603"/>
      <c r="BV616" s="601"/>
      <c r="BW616" s="604"/>
    </row>
    <row r="617" spans="2:75" ht="15.75" customHeight="1">
      <c r="B617" s="334" t="s">
        <v>1648</v>
      </c>
      <c r="C617" s="335">
        <v>32666342000131</v>
      </c>
      <c r="D617" s="336" t="s">
        <v>11</v>
      </c>
      <c r="E617" s="336" t="s">
        <v>661</v>
      </c>
      <c r="F617" s="336"/>
      <c r="G617" s="337" t="s">
        <v>738</v>
      </c>
      <c r="H617" s="337" t="s">
        <v>34</v>
      </c>
      <c r="I617" s="337" t="s">
        <v>34</v>
      </c>
      <c r="J617" s="337" t="s">
        <v>611</v>
      </c>
      <c r="K617" s="338" t="s">
        <v>48</v>
      </c>
      <c r="L617" s="339"/>
      <c r="M617" s="339"/>
      <c r="N617" s="338">
        <v>492876</v>
      </c>
      <c r="O617" s="338" t="s">
        <v>1320</v>
      </c>
      <c r="P617" s="342">
        <v>43570</v>
      </c>
      <c r="Q617" s="343">
        <v>29218031.82</v>
      </c>
      <c r="R617" s="343">
        <v>52649416.551865093</v>
      </c>
      <c r="S617" s="338">
        <v>12</v>
      </c>
      <c r="T617" s="340">
        <v>-4.4830479407123369E-2</v>
      </c>
      <c r="U617" s="340">
        <v>-0.5042493555246168</v>
      </c>
      <c r="V617" s="340">
        <v>-2.9331923211314503E-2</v>
      </c>
      <c r="W617" s="340">
        <v>-0.26919983840028366</v>
      </c>
      <c r="X617" s="340">
        <v>5.9730213457510617E-2</v>
      </c>
      <c r="Y617" s="340">
        <v>0.42001034449583241</v>
      </c>
      <c r="Z617" s="340">
        <v>7.3957679230857609E-2</v>
      </c>
      <c r="AA617" s="340">
        <v>0.40414644844045294</v>
      </c>
      <c r="AB617" s="340">
        <v>0.2038733191974624</v>
      </c>
      <c r="AC617" s="344">
        <v>-0.55279579159152792</v>
      </c>
      <c r="AD617" s="482">
        <v>29363886000110</v>
      </c>
      <c r="AE617" s="341" t="s">
        <v>2315</v>
      </c>
      <c r="AF617" s="341" t="s">
        <v>2315</v>
      </c>
      <c r="AG617" s="345" t="s">
        <v>1431</v>
      </c>
      <c r="AH617" s="345" t="s">
        <v>2107</v>
      </c>
      <c r="AI617" s="345">
        <v>1000</v>
      </c>
      <c r="AJ617" s="345">
        <v>1000</v>
      </c>
      <c r="AK617" s="345">
        <v>1000</v>
      </c>
      <c r="AL617" s="340">
        <v>8.5000000000000006E-3</v>
      </c>
      <c r="AM617" s="340" t="s">
        <v>34</v>
      </c>
      <c r="AN617" s="340" t="s">
        <v>64</v>
      </c>
      <c r="AO617" s="338" t="s">
        <v>1323</v>
      </c>
      <c r="AP617" s="341" t="s">
        <v>13</v>
      </c>
      <c r="AQ617" s="347" t="s">
        <v>679</v>
      </c>
      <c r="AR617" s="340" t="s">
        <v>34</v>
      </c>
      <c r="AS617" s="340" t="s">
        <v>34</v>
      </c>
      <c r="AT617" s="340"/>
      <c r="AX617" s="597"/>
      <c r="AY617" s="598"/>
      <c r="AZ617" s="598"/>
      <c r="BA617" s="598"/>
      <c r="BB617" s="599"/>
      <c r="BC617" s="598"/>
      <c r="BD617" s="598"/>
      <c r="BE617" s="598"/>
      <c r="BF617" s="598"/>
      <c r="BG617" s="599"/>
      <c r="BH617" s="599"/>
      <c r="BI617" s="600"/>
      <c r="BJ617" s="600"/>
      <c r="BK617" s="600"/>
      <c r="BL617" s="599"/>
      <c r="BM617" s="599"/>
      <c r="BN617" s="599"/>
      <c r="BO617" s="599"/>
      <c r="BP617" s="599"/>
      <c r="BQ617" s="599"/>
      <c r="BR617" s="599"/>
      <c r="BS617" s="599"/>
      <c r="BT617" s="602"/>
      <c r="BU617" s="603"/>
      <c r="BV617" s="601"/>
      <c r="BW617" s="604"/>
    </row>
    <row r="618" spans="2:75" ht="15.75" customHeight="1">
      <c r="B618" s="334" t="s">
        <v>1071</v>
      </c>
      <c r="C618" s="335">
        <v>44479850000190</v>
      </c>
      <c r="D618" s="336" t="s">
        <v>14</v>
      </c>
      <c r="E618" s="336" t="s">
        <v>607</v>
      </c>
      <c r="F618" s="336"/>
      <c r="G618" s="337"/>
      <c r="H618" s="337" t="s">
        <v>34</v>
      </c>
      <c r="I618" s="337" t="s">
        <v>34</v>
      </c>
      <c r="J618" s="337" t="s">
        <v>611</v>
      </c>
      <c r="K618" s="338"/>
      <c r="L618" s="339"/>
      <c r="M618" s="339" t="s">
        <v>34</v>
      </c>
      <c r="N618" s="338">
        <v>640931</v>
      </c>
      <c r="O618" s="338" t="s">
        <v>1320</v>
      </c>
      <c r="P618" s="342">
        <v>44634</v>
      </c>
      <c r="Q618" s="343">
        <v>1006625.22</v>
      </c>
      <c r="R618" s="343" t="s">
        <v>1414</v>
      </c>
      <c r="S618" s="338">
        <v>12</v>
      </c>
      <c r="T618" s="340" t="s">
        <v>1414</v>
      </c>
      <c r="U618" s="340" t="s">
        <v>1414</v>
      </c>
      <c r="V618" s="340" t="s">
        <v>1414</v>
      </c>
      <c r="W618" s="340" t="s">
        <v>1414</v>
      </c>
      <c r="X618" s="340" t="s">
        <v>1414</v>
      </c>
      <c r="Y618" s="340" t="s">
        <v>1414</v>
      </c>
      <c r="Z618" s="340" t="s">
        <v>1414</v>
      </c>
      <c r="AA618" s="340" t="s">
        <v>1414</v>
      </c>
      <c r="AB618" s="340" t="s">
        <v>1414</v>
      </c>
      <c r="AC618" s="344" t="s">
        <v>1414</v>
      </c>
      <c r="AD618" s="482">
        <v>44839365000180</v>
      </c>
      <c r="AE618" s="341" t="s">
        <v>2141</v>
      </c>
      <c r="AF618" s="341" t="s">
        <v>2106</v>
      </c>
      <c r="AG618" s="345" t="s">
        <v>1427</v>
      </c>
      <c r="AH618" s="345" t="s">
        <v>2107</v>
      </c>
      <c r="AI618" s="345">
        <v>5000</v>
      </c>
      <c r="AJ618" s="345">
        <v>5000</v>
      </c>
      <c r="AK618" s="345">
        <v>5000</v>
      </c>
      <c r="AL618" s="340">
        <v>0.01</v>
      </c>
      <c r="AM618" s="340" t="s">
        <v>34</v>
      </c>
      <c r="AN618" s="340" t="s">
        <v>2124</v>
      </c>
      <c r="AO618" s="338" t="s">
        <v>1323</v>
      </c>
      <c r="AP618" s="341" t="s">
        <v>716</v>
      </c>
      <c r="AQ618" s="347" t="s">
        <v>687</v>
      </c>
      <c r="AR618" s="340">
        <v>6.6666666666666662E-3</v>
      </c>
      <c r="AS618" s="340">
        <v>6.6666666666666662E-3</v>
      </c>
      <c r="AT618" s="340"/>
      <c r="AX618" s="597"/>
      <c r="AY618" s="598"/>
      <c r="AZ618" s="598"/>
      <c r="BA618" s="598"/>
      <c r="BB618" s="599"/>
      <c r="BC618" s="598"/>
      <c r="BD618" s="598"/>
      <c r="BE618" s="598"/>
      <c r="BF618" s="598"/>
      <c r="BG618" s="599"/>
      <c r="BH618" s="599"/>
      <c r="BI618" s="600"/>
      <c r="BJ618" s="600"/>
      <c r="BK618" s="600"/>
      <c r="BL618" s="599"/>
      <c r="BM618" s="599"/>
      <c r="BN618" s="599"/>
      <c r="BO618" s="599"/>
      <c r="BP618" s="599"/>
      <c r="BQ618" s="599"/>
      <c r="BR618" s="599"/>
      <c r="BS618" s="599"/>
      <c r="BT618" s="602"/>
      <c r="BU618" s="603"/>
      <c r="BV618" s="601"/>
      <c r="BW618" s="604"/>
    </row>
    <row r="619" spans="2:75" ht="15.75" customHeight="1">
      <c r="B619" s="334" t="s">
        <v>495</v>
      </c>
      <c r="C619" s="335">
        <v>29853005000149</v>
      </c>
      <c r="D619" s="336" t="s">
        <v>11</v>
      </c>
      <c r="E619" s="336" t="s">
        <v>661</v>
      </c>
      <c r="F619" s="336"/>
      <c r="G619" s="337" t="s">
        <v>738</v>
      </c>
      <c r="H619" s="337" t="s">
        <v>34</v>
      </c>
      <c r="I619" s="337" t="s">
        <v>34</v>
      </c>
      <c r="J619" s="337" t="s">
        <v>611</v>
      </c>
      <c r="K619" s="338" t="s">
        <v>48</v>
      </c>
      <c r="L619" s="339"/>
      <c r="M619" s="339" t="s">
        <v>34</v>
      </c>
      <c r="N619" s="338">
        <v>468584</v>
      </c>
      <c r="O619" s="338" t="s">
        <v>1320</v>
      </c>
      <c r="P619" s="342">
        <v>43276</v>
      </c>
      <c r="Q619" s="343">
        <v>289427583.36000001</v>
      </c>
      <c r="R619" s="343">
        <v>513240800.04194432</v>
      </c>
      <c r="S619" s="338">
        <v>12</v>
      </c>
      <c r="T619" s="340">
        <v>-1.3800829773554901E-2</v>
      </c>
      <c r="U619" s="340">
        <v>-0.1784060201475792</v>
      </c>
      <c r="V619" s="340">
        <v>6.3757504152963662E-3</v>
      </c>
      <c r="W619" s="340">
        <v>6.2503672891587633E-2</v>
      </c>
      <c r="X619" s="340">
        <v>9.1516665458549529E-2</v>
      </c>
      <c r="Y619" s="340">
        <v>0.69398749913995328</v>
      </c>
      <c r="Z619" s="340">
        <v>0.12040631208340913</v>
      </c>
      <c r="AA619" s="340">
        <v>0.68442851219519685</v>
      </c>
      <c r="AB619" s="340">
        <v>3.9782284180971024E-2</v>
      </c>
      <c r="AC619" s="344">
        <v>-2.2624912736453635</v>
      </c>
      <c r="AD619" s="482">
        <v>29363886000110</v>
      </c>
      <c r="AE619" s="341" t="s">
        <v>2123</v>
      </c>
      <c r="AF619" s="341" t="s">
        <v>2115</v>
      </c>
      <c r="AG619" s="345" t="s">
        <v>1428</v>
      </c>
      <c r="AH619" s="345" t="s">
        <v>2107</v>
      </c>
      <c r="AI619" s="345">
        <v>0</v>
      </c>
      <c r="AJ619" s="345">
        <v>1000</v>
      </c>
      <c r="AK619" s="345">
        <v>1000</v>
      </c>
      <c r="AL619" s="340">
        <v>8.5000000000000006E-3</v>
      </c>
      <c r="AM619" s="340" t="s">
        <v>34</v>
      </c>
      <c r="AN619" s="340" t="s">
        <v>34</v>
      </c>
      <c r="AO619" s="338" t="s">
        <v>1323</v>
      </c>
      <c r="AP619" s="341" t="s">
        <v>13</v>
      </c>
      <c r="AQ619" s="347" t="s">
        <v>679</v>
      </c>
      <c r="AR619" s="340">
        <v>5.6666666666666671E-3</v>
      </c>
      <c r="AS619" s="340">
        <v>5.6666666666666671E-3</v>
      </c>
      <c r="AT619" s="340"/>
      <c r="AW619" s="597"/>
      <c r="AX619" s="597"/>
      <c r="AY619" s="598"/>
      <c r="AZ619" s="598"/>
      <c r="BA619" s="598"/>
      <c r="BB619" s="598"/>
      <c r="BC619" s="598"/>
      <c r="BD619" s="598"/>
      <c r="BE619" s="598"/>
      <c r="BF619" s="598"/>
      <c r="BG619" s="599"/>
      <c r="BH619" s="599"/>
      <c r="BI619" s="600"/>
      <c r="BJ619" s="600"/>
      <c r="BK619" s="600"/>
      <c r="BL619" s="210"/>
      <c r="BM619" s="599"/>
      <c r="BN619" s="599"/>
      <c r="BO619" s="599"/>
      <c r="BP619" s="599"/>
      <c r="BQ619" s="599"/>
      <c r="BR619" s="599"/>
      <c r="BS619" s="599"/>
      <c r="BT619" s="599"/>
      <c r="BU619" s="599"/>
      <c r="BV619" s="601"/>
      <c r="BW619" s="598"/>
    </row>
    <row r="620" spans="2:75" ht="15.75" customHeight="1">
      <c r="B620" s="334" t="s">
        <v>315</v>
      </c>
      <c r="C620" s="335">
        <v>40660810000199</v>
      </c>
      <c r="D620" s="336" t="s">
        <v>11</v>
      </c>
      <c r="E620" s="336" t="s">
        <v>661</v>
      </c>
      <c r="F620" s="336"/>
      <c r="G620" s="337" t="s">
        <v>738</v>
      </c>
      <c r="H620" s="337" t="s">
        <v>34</v>
      </c>
      <c r="I620" s="337" t="s">
        <v>34</v>
      </c>
      <c r="J620" s="337" t="s">
        <v>611</v>
      </c>
      <c r="K620" s="338" t="s">
        <v>49</v>
      </c>
      <c r="L620" s="339"/>
      <c r="M620" s="339" t="s">
        <v>34</v>
      </c>
      <c r="N620" s="338">
        <v>585211</v>
      </c>
      <c r="O620" s="338" t="s">
        <v>1320</v>
      </c>
      <c r="P620" s="342">
        <v>44285</v>
      </c>
      <c r="Q620" s="343">
        <v>16210224.57</v>
      </c>
      <c r="R620" s="343">
        <v>11944706.510873014</v>
      </c>
      <c r="S620" s="338">
        <v>12</v>
      </c>
      <c r="T620" s="340">
        <v>-0.13667483922631551</v>
      </c>
      <c r="U620" s="340">
        <v>-1.7668223230606745</v>
      </c>
      <c r="V620" s="340">
        <v>-7.176842161252861E-2</v>
      </c>
      <c r="W620" s="340">
        <v>-0.7035705064070521</v>
      </c>
      <c r="X620" s="340" t="s">
        <v>1414</v>
      </c>
      <c r="Y620" s="340" t="s">
        <v>1414</v>
      </c>
      <c r="Z620" s="340" t="s">
        <v>1414</v>
      </c>
      <c r="AA620" s="340" t="s">
        <v>1414</v>
      </c>
      <c r="AB620" s="340">
        <v>0.15060094417618719</v>
      </c>
      <c r="AC620" s="344">
        <v>-1.0647042258793868</v>
      </c>
      <c r="AD620" s="482">
        <v>38281496000191</v>
      </c>
      <c r="AE620" s="341" t="s">
        <v>2123</v>
      </c>
      <c r="AF620" s="341" t="s">
        <v>2115</v>
      </c>
      <c r="AG620" s="345" t="s">
        <v>1428</v>
      </c>
      <c r="AH620" s="345" t="s">
        <v>2107</v>
      </c>
      <c r="AI620" s="345">
        <v>500</v>
      </c>
      <c r="AJ620" s="345" t="s">
        <v>1422</v>
      </c>
      <c r="AK620" s="345">
        <v>500</v>
      </c>
      <c r="AL620" s="340">
        <v>8.5000000000000006E-3</v>
      </c>
      <c r="AM620" s="340" t="s">
        <v>34</v>
      </c>
      <c r="AN620" s="340" t="s">
        <v>34</v>
      </c>
      <c r="AO620" s="338" t="s">
        <v>1323</v>
      </c>
      <c r="AP620" s="341" t="s">
        <v>13</v>
      </c>
      <c r="AQ620" s="347" t="s">
        <v>679</v>
      </c>
      <c r="AR620" s="340">
        <v>5.6666666666666671E-3</v>
      </c>
      <c r="AS620" s="340">
        <v>5.6666666666666671E-3</v>
      </c>
      <c r="AT620" s="340"/>
      <c r="AW620" s="597"/>
      <c r="AX620" s="597"/>
      <c r="AY620" s="598"/>
      <c r="AZ620" s="598"/>
      <c r="BA620" s="598"/>
      <c r="BB620" s="598"/>
      <c r="BC620" s="598"/>
      <c r="BD620" s="598"/>
      <c r="BE620" s="598"/>
      <c r="BF620" s="598"/>
      <c r="BG620" s="599"/>
      <c r="BH620" s="599"/>
      <c r="BI620" s="600"/>
      <c r="BJ620" s="600"/>
      <c r="BK620" s="600"/>
      <c r="BL620" s="210"/>
      <c r="BM620" s="599"/>
      <c r="BN620" s="599"/>
      <c r="BO620" s="599"/>
      <c r="BP620" s="599"/>
      <c r="BQ620" s="599"/>
      <c r="BR620" s="599"/>
      <c r="BS620" s="599"/>
      <c r="BT620" s="599"/>
      <c r="BU620" s="599"/>
      <c r="BV620" s="601"/>
      <c r="BW620" s="598"/>
    </row>
    <row r="621" spans="2:75" ht="15.75" customHeight="1">
      <c r="B621" s="334" t="s">
        <v>1185</v>
      </c>
      <c r="C621" s="335">
        <v>33270025000164</v>
      </c>
      <c r="D621" s="336" t="s">
        <v>14</v>
      </c>
      <c r="E621" s="336" t="s">
        <v>607</v>
      </c>
      <c r="F621" s="336"/>
      <c r="G621" s="337"/>
      <c r="H621" s="337" t="s">
        <v>34</v>
      </c>
      <c r="I621" s="337" t="s">
        <v>34</v>
      </c>
      <c r="J621" s="337" t="s">
        <v>611</v>
      </c>
      <c r="K621" s="338" t="s">
        <v>48</v>
      </c>
      <c r="L621" s="339"/>
      <c r="M621" s="339" t="s">
        <v>34</v>
      </c>
      <c r="N621" s="338">
        <v>509396</v>
      </c>
      <c r="O621" s="338" t="s">
        <v>1320</v>
      </c>
      <c r="P621" s="342">
        <v>43685</v>
      </c>
      <c r="Q621" s="343">
        <v>14701797.77</v>
      </c>
      <c r="R621" s="343">
        <v>18607338.097976208</v>
      </c>
      <c r="S621" s="338">
        <v>12</v>
      </c>
      <c r="T621" s="340">
        <v>-0.10790643699827052</v>
      </c>
      <c r="U621" s="340">
        <v>-1.3949275724026342</v>
      </c>
      <c r="V621" s="340">
        <v>-0.32039338600514244</v>
      </c>
      <c r="W621" s="340">
        <v>-3.1409264935228385</v>
      </c>
      <c r="X621" s="340">
        <v>0.11922602330992005</v>
      </c>
      <c r="Y621" s="340">
        <v>0.90411259342408057</v>
      </c>
      <c r="Z621" s="340">
        <v>5.5335804351248408E-2</v>
      </c>
      <c r="AA621" s="340">
        <v>0.31454665115075847</v>
      </c>
      <c r="AB621" s="340">
        <v>0.21491053693861267</v>
      </c>
      <c r="AC621" s="344">
        <v>-2.1402441576709155</v>
      </c>
      <c r="AD621" s="482">
        <v>0</v>
      </c>
      <c r="AE621" s="341" t="s">
        <v>2389</v>
      </c>
      <c r="AF621" s="341" t="s">
        <v>761</v>
      </c>
      <c r="AG621" s="345" t="s">
        <v>761</v>
      </c>
      <c r="AH621" s="345" t="s">
        <v>2110</v>
      </c>
      <c r="AI621" s="345">
        <v>10000</v>
      </c>
      <c r="AJ621" s="345">
        <v>5000</v>
      </c>
      <c r="AK621" s="345">
        <v>10000</v>
      </c>
      <c r="AL621" s="340">
        <v>0.02</v>
      </c>
      <c r="AM621" s="340">
        <v>0.2</v>
      </c>
      <c r="AN621" s="340" t="s">
        <v>34</v>
      </c>
      <c r="AO621" s="338" t="s">
        <v>1323</v>
      </c>
      <c r="AP621" s="341" t="s">
        <v>716</v>
      </c>
      <c r="AQ621" s="347" t="s">
        <v>659</v>
      </c>
      <c r="AR621" s="340">
        <v>5.3333333333333332E-3</v>
      </c>
      <c r="AS621" s="340">
        <v>5.3333333333333332E-3</v>
      </c>
      <c r="AT621" s="340"/>
      <c r="AW621" s="597"/>
      <c r="AX621" s="597"/>
      <c r="AY621" s="598"/>
      <c r="AZ621" s="598"/>
      <c r="BA621" s="598"/>
      <c r="BB621" s="598"/>
      <c r="BC621" s="598"/>
      <c r="BD621" s="598"/>
      <c r="BE621" s="598"/>
      <c r="BF621" s="598"/>
      <c r="BG621" s="599"/>
      <c r="BH621" s="599"/>
      <c r="BI621" s="600"/>
      <c r="BJ621" s="600"/>
      <c r="BK621" s="600"/>
      <c r="BL621" s="210"/>
      <c r="BM621" s="599"/>
      <c r="BN621" s="599"/>
      <c r="BO621" s="599"/>
      <c r="BP621" s="599"/>
      <c r="BQ621" s="599"/>
      <c r="BR621" s="599"/>
      <c r="BS621" s="599"/>
      <c r="BT621" s="599"/>
      <c r="BU621" s="599"/>
      <c r="BV621" s="601"/>
      <c r="BW621" s="598"/>
    </row>
    <row r="622" spans="2:75" ht="15.75" customHeight="1">
      <c r="B622" s="334" t="s">
        <v>603</v>
      </c>
      <c r="C622" s="335">
        <v>43140576000167</v>
      </c>
      <c r="D622" s="336" t="s">
        <v>14</v>
      </c>
      <c r="E622" s="336" t="s">
        <v>607</v>
      </c>
      <c r="F622" s="336"/>
      <c r="G622" s="337" t="s">
        <v>866</v>
      </c>
      <c r="H622" s="337" t="s">
        <v>34</v>
      </c>
      <c r="I622" s="337" t="s">
        <v>34</v>
      </c>
      <c r="J622" s="337" t="s">
        <v>611</v>
      </c>
      <c r="K622" s="338"/>
      <c r="L622" s="339"/>
      <c r="M622" s="339" t="s">
        <v>1411</v>
      </c>
      <c r="N622" s="338">
        <v>609481</v>
      </c>
      <c r="O622" s="338" t="s">
        <v>1320</v>
      </c>
      <c r="P622" s="342">
        <v>44439</v>
      </c>
      <c r="Q622" s="343">
        <v>1941946.19</v>
      </c>
      <c r="R622" s="343">
        <v>2379221.3038095231</v>
      </c>
      <c r="S622" s="338">
        <v>12</v>
      </c>
      <c r="T622" s="340">
        <v>-0.22146539636422213</v>
      </c>
      <c r="U622" s="340">
        <v>-2.8629264047193308</v>
      </c>
      <c r="V622" s="340">
        <v>-0.1802532</v>
      </c>
      <c r="W622" s="340">
        <v>-1.7670840789865236</v>
      </c>
      <c r="X622" s="340" t="s">
        <v>1414</v>
      </c>
      <c r="Y622" s="340" t="s">
        <v>1414</v>
      </c>
      <c r="Z622" s="340" t="s">
        <v>1414</v>
      </c>
      <c r="AA622" s="340" t="s">
        <v>1414</v>
      </c>
      <c r="AB622" s="340">
        <v>0.22668326954560053</v>
      </c>
      <c r="AC622" s="344">
        <v>-1.1923245194497731</v>
      </c>
      <c r="AD622" s="482">
        <v>0</v>
      </c>
      <c r="AE622" s="341" t="s">
        <v>2226</v>
      </c>
      <c r="AF622" s="341" t="s">
        <v>2106</v>
      </c>
      <c r="AG622" s="345" t="s">
        <v>1427</v>
      </c>
      <c r="AH622" s="345" t="s">
        <v>2110</v>
      </c>
      <c r="AI622" s="345">
        <v>100</v>
      </c>
      <c r="AJ622" s="345">
        <v>100</v>
      </c>
      <c r="AK622" s="345">
        <v>100</v>
      </c>
      <c r="AL622" s="340">
        <v>9.0000000000000011E-3</v>
      </c>
      <c r="AM622" s="340">
        <v>0.1</v>
      </c>
      <c r="AN622" s="340" t="s">
        <v>34</v>
      </c>
      <c r="AO622" s="338" t="s">
        <v>1323</v>
      </c>
      <c r="AP622" s="341" t="s">
        <v>716</v>
      </c>
      <c r="AQ622" s="347" t="s">
        <v>694</v>
      </c>
      <c r="AR622" s="340">
        <v>2.9996999999999997E-3</v>
      </c>
      <c r="AS622" s="340">
        <v>2.9996999999999997E-3</v>
      </c>
      <c r="AT622" s="340"/>
      <c r="AW622" s="597"/>
      <c r="AX622" s="597"/>
      <c r="AY622" s="598"/>
      <c r="AZ622" s="598"/>
      <c r="BA622" s="598"/>
      <c r="BB622" s="598"/>
      <c r="BC622" s="598"/>
      <c r="BD622" s="598"/>
      <c r="BE622" s="598"/>
      <c r="BF622" s="598"/>
      <c r="BG622" s="599"/>
      <c r="BH622" s="599"/>
      <c r="BI622" s="600"/>
      <c r="BJ622" s="600"/>
      <c r="BK622" s="600"/>
      <c r="BL622" s="210"/>
      <c r="BM622" s="599"/>
      <c r="BN622" s="599"/>
      <c r="BO622" s="599"/>
      <c r="BP622" s="599"/>
      <c r="BQ622" s="599"/>
      <c r="BR622" s="599"/>
      <c r="BS622" s="599"/>
      <c r="BT622" s="599"/>
      <c r="BU622" s="599"/>
      <c r="BV622" s="601"/>
      <c r="BW622" s="598"/>
    </row>
    <row r="623" spans="2:75" ht="15.75" customHeight="1">
      <c r="B623" s="334" t="s">
        <v>1265</v>
      </c>
      <c r="C623" s="335">
        <v>38173769000184</v>
      </c>
      <c r="D623" s="336" t="s">
        <v>14</v>
      </c>
      <c r="E623" s="336" t="s">
        <v>607</v>
      </c>
      <c r="F623" s="336"/>
      <c r="G623" s="337"/>
      <c r="H623" s="337" t="s">
        <v>34</v>
      </c>
      <c r="I623" s="337" t="s">
        <v>34</v>
      </c>
      <c r="J623" s="337" t="s">
        <v>611</v>
      </c>
      <c r="K623" s="338"/>
      <c r="L623" s="339"/>
      <c r="M623" s="339" t="s">
        <v>1411</v>
      </c>
      <c r="N623" s="338">
        <v>552852</v>
      </c>
      <c r="O623" s="338" t="s">
        <v>1320</v>
      </c>
      <c r="P623" s="342">
        <v>44076</v>
      </c>
      <c r="Q623" s="343">
        <v>10211750.41</v>
      </c>
      <c r="R623" s="343">
        <v>15294038.641904756</v>
      </c>
      <c r="S623" s="338">
        <v>12</v>
      </c>
      <c r="T623" s="340">
        <v>-0.25416732177344215</v>
      </c>
      <c r="U623" s="340">
        <v>-3.2856705772908561</v>
      </c>
      <c r="V623" s="340">
        <v>-0.15911473778680396</v>
      </c>
      <c r="W623" s="340">
        <v>-1.5598564678750595</v>
      </c>
      <c r="X623" s="340" t="s">
        <v>1414</v>
      </c>
      <c r="Y623" s="340" t="s">
        <v>1414</v>
      </c>
      <c r="Z623" s="340" t="s">
        <v>1414</v>
      </c>
      <c r="AA623" s="340" t="s">
        <v>1414</v>
      </c>
      <c r="AB623" s="340">
        <v>0.2037000276397693</v>
      </c>
      <c r="AC623" s="344">
        <v>-1.225961981328219</v>
      </c>
      <c r="AD623" s="482">
        <v>0</v>
      </c>
      <c r="AE623" s="341" t="s">
        <v>2226</v>
      </c>
      <c r="AF623" s="341" t="s">
        <v>2106</v>
      </c>
      <c r="AG623" s="345" t="s">
        <v>1427</v>
      </c>
      <c r="AH623" s="345" t="s">
        <v>2110</v>
      </c>
      <c r="AI623" s="345">
        <v>0</v>
      </c>
      <c r="AJ623" s="345">
        <v>0</v>
      </c>
      <c r="AK623" s="345">
        <v>0</v>
      </c>
      <c r="AL623" s="340">
        <v>9.0000000000000011E-3</v>
      </c>
      <c r="AM623" s="340" t="s">
        <v>34</v>
      </c>
      <c r="AN623" s="340" t="s">
        <v>2119</v>
      </c>
      <c r="AO623" s="338" t="s">
        <v>1323</v>
      </c>
      <c r="AP623" s="341" t="s">
        <v>716</v>
      </c>
      <c r="AQ623" s="347" t="s">
        <v>659</v>
      </c>
      <c r="AR623" s="340">
        <v>2.9996999999999997E-3</v>
      </c>
      <c r="AS623" s="340">
        <v>2.9996999999999997E-3</v>
      </c>
      <c r="AT623" s="340"/>
      <c r="AX623" s="597"/>
      <c r="AY623" s="598"/>
      <c r="AZ623" s="598"/>
      <c r="BA623" s="598"/>
      <c r="BB623" s="599"/>
      <c r="BC623" s="598"/>
      <c r="BD623" s="598"/>
      <c r="BE623" s="598"/>
      <c r="BF623" s="598"/>
      <c r="BG623" s="599"/>
      <c r="BH623" s="599"/>
      <c r="BI623" s="600"/>
      <c r="BJ623" s="600"/>
      <c r="BK623" s="600"/>
      <c r="BL623" s="599"/>
      <c r="BM623" s="599"/>
      <c r="BN623" s="599"/>
      <c r="BO623" s="599"/>
      <c r="BP623" s="599"/>
      <c r="BQ623" s="599"/>
      <c r="BR623" s="599"/>
      <c r="BS623" s="599"/>
      <c r="BT623" s="602"/>
      <c r="BU623" s="603"/>
      <c r="BV623" s="601"/>
      <c r="BW623" s="604"/>
    </row>
    <row r="624" spans="2:75" ht="15.75" customHeight="1">
      <c r="B624" s="334" t="s">
        <v>586</v>
      </c>
      <c r="C624" s="335">
        <v>38440156000166</v>
      </c>
      <c r="D624" s="336" t="s">
        <v>14</v>
      </c>
      <c r="E624" s="336" t="s">
        <v>607</v>
      </c>
      <c r="F624" s="336"/>
      <c r="G624" s="337" t="s">
        <v>866</v>
      </c>
      <c r="H624" s="337" t="s">
        <v>34</v>
      </c>
      <c r="I624" s="337" t="s">
        <v>34</v>
      </c>
      <c r="J624" s="337" t="s">
        <v>1269</v>
      </c>
      <c r="K624" s="338" t="s">
        <v>48</v>
      </c>
      <c r="L624" s="339"/>
      <c r="M624" s="339" t="s">
        <v>1411</v>
      </c>
      <c r="N624" s="338">
        <v>554995</v>
      </c>
      <c r="O624" s="338" t="s">
        <v>1320</v>
      </c>
      <c r="P624" s="342">
        <v>44104</v>
      </c>
      <c r="Q624" s="343">
        <v>104505654.34999999</v>
      </c>
      <c r="R624" s="343">
        <v>159068324.58825409</v>
      </c>
      <c r="S624" s="338">
        <v>12</v>
      </c>
      <c r="T624" s="340">
        <v>-0.29173221105494351</v>
      </c>
      <c r="U624" s="340">
        <v>-3.7712792329993037</v>
      </c>
      <c r="V624" s="340">
        <v>-0.27207762009624425</v>
      </c>
      <c r="W624" s="340">
        <v>-2.667270432483956</v>
      </c>
      <c r="X624" s="340" t="s">
        <v>1414</v>
      </c>
      <c r="Y624" s="340" t="s">
        <v>1414</v>
      </c>
      <c r="Z624" s="340" t="s">
        <v>1414</v>
      </c>
      <c r="AA624" s="340" t="s">
        <v>1414</v>
      </c>
      <c r="AB624" s="340">
        <v>0.40670849889892269</v>
      </c>
      <c r="AC624" s="344">
        <v>-0.82251748937787472</v>
      </c>
      <c r="AD624" s="482">
        <v>0</v>
      </c>
      <c r="AE624" s="341" t="s">
        <v>2226</v>
      </c>
      <c r="AF624" s="341" t="s">
        <v>2106</v>
      </c>
      <c r="AG624" s="345" t="s">
        <v>1427</v>
      </c>
      <c r="AH624" s="345" t="s">
        <v>2110</v>
      </c>
      <c r="AI624" s="345">
        <v>1000</v>
      </c>
      <c r="AJ624" s="345">
        <v>100</v>
      </c>
      <c r="AK624" s="345">
        <v>100</v>
      </c>
      <c r="AL624" s="340">
        <v>9.0000000000000011E-3</v>
      </c>
      <c r="AM624" s="340" t="s">
        <v>34</v>
      </c>
      <c r="AN624" s="340" t="s">
        <v>34</v>
      </c>
      <c r="AO624" s="338" t="s">
        <v>1323</v>
      </c>
      <c r="AP624" s="341" t="s">
        <v>716</v>
      </c>
      <c r="AQ624" s="347" t="s">
        <v>659</v>
      </c>
      <c r="AR624" s="340">
        <v>2.9996999999999997E-3</v>
      </c>
      <c r="AS624" s="340">
        <v>2.9996999999999997E-3</v>
      </c>
      <c r="AT624" s="340"/>
      <c r="AX624" s="597"/>
      <c r="AY624" s="598"/>
      <c r="AZ624" s="598"/>
      <c r="BA624" s="598"/>
      <c r="BB624" s="599"/>
      <c r="BC624" s="598"/>
      <c r="BD624" s="598"/>
      <c r="BE624" s="598"/>
      <c r="BF624" s="598"/>
      <c r="BG624" s="599"/>
      <c r="BH624" s="599"/>
      <c r="BI624" s="600"/>
      <c r="BJ624" s="600"/>
      <c r="BK624" s="600"/>
      <c r="BL624" s="599"/>
      <c r="BM624" s="599"/>
      <c r="BN624" s="599"/>
      <c r="BO624" s="599"/>
      <c r="BP624" s="599"/>
      <c r="BQ624" s="599"/>
      <c r="BR624" s="599"/>
      <c r="BS624" s="599"/>
      <c r="BT624" s="602"/>
      <c r="BU624" s="603"/>
      <c r="BV624" s="601"/>
      <c r="BW624" s="604"/>
    </row>
    <row r="625" spans="2:75" ht="15.75" customHeight="1">
      <c r="B625" s="334" t="s">
        <v>587</v>
      </c>
      <c r="C625" s="335">
        <v>36017669000133</v>
      </c>
      <c r="D625" s="336" t="s">
        <v>14</v>
      </c>
      <c r="E625" s="336" t="s">
        <v>607</v>
      </c>
      <c r="F625" s="336"/>
      <c r="G625" s="337" t="s">
        <v>866</v>
      </c>
      <c r="H625" s="337" t="s">
        <v>34</v>
      </c>
      <c r="I625" s="337" t="s">
        <v>34</v>
      </c>
      <c r="J625" s="337" t="s">
        <v>611</v>
      </c>
      <c r="K625" s="338"/>
      <c r="L625" s="339"/>
      <c r="M625" s="339" t="s">
        <v>1411</v>
      </c>
      <c r="N625" s="338">
        <v>538663</v>
      </c>
      <c r="O625" s="338" t="s">
        <v>1320</v>
      </c>
      <c r="P625" s="342">
        <v>43991</v>
      </c>
      <c r="Q625" s="343">
        <v>157578277.81</v>
      </c>
      <c r="R625" s="343">
        <v>259118843.974841</v>
      </c>
      <c r="S625" s="338">
        <v>12</v>
      </c>
      <c r="T625" s="340">
        <v>-0.34741150720281233</v>
      </c>
      <c r="U625" s="340">
        <v>-4.491056361863996</v>
      </c>
      <c r="V625" s="340">
        <v>-0.27494755837481311</v>
      </c>
      <c r="W625" s="340">
        <v>-2.6954054239278418</v>
      </c>
      <c r="X625" s="340">
        <v>-0.10876089083190732</v>
      </c>
      <c r="Y625" s="340">
        <v>-0.82475359274158921</v>
      </c>
      <c r="Z625" s="340" t="s">
        <v>1414</v>
      </c>
      <c r="AA625" s="340" t="s">
        <v>1414</v>
      </c>
      <c r="AB625" s="340">
        <v>0.32254647656126845</v>
      </c>
      <c r="AC625" s="344">
        <v>-1.1365595854414465</v>
      </c>
      <c r="AD625" s="482">
        <v>0</v>
      </c>
      <c r="AE625" s="341" t="s">
        <v>2226</v>
      </c>
      <c r="AF625" s="341" t="s">
        <v>2106</v>
      </c>
      <c r="AG625" s="345" t="s">
        <v>1427</v>
      </c>
      <c r="AH625" s="345" t="s">
        <v>2110</v>
      </c>
      <c r="AI625" s="345">
        <v>0</v>
      </c>
      <c r="AJ625" s="345">
        <v>100</v>
      </c>
      <c r="AK625" s="345">
        <v>0</v>
      </c>
      <c r="AL625" s="340">
        <v>0</v>
      </c>
      <c r="AM625" s="340" t="s">
        <v>34</v>
      </c>
      <c r="AN625" s="340" t="s">
        <v>2124</v>
      </c>
      <c r="AO625" s="338" t="s">
        <v>1323</v>
      </c>
      <c r="AP625" s="341" t="s">
        <v>716</v>
      </c>
      <c r="AQ625" s="347" t="s">
        <v>659</v>
      </c>
      <c r="AR625" s="340">
        <v>2.9996999999999997E-3</v>
      </c>
      <c r="AS625" s="340">
        <v>2.9996999999999997E-3</v>
      </c>
      <c r="AT625" s="340"/>
      <c r="AX625" s="597"/>
      <c r="AY625" s="598"/>
      <c r="AZ625" s="598"/>
      <c r="BA625" s="598"/>
      <c r="BB625" s="599"/>
      <c r="BC625" s="598"/>
      <c r="BD625" s="598"/>
      <c r="BE625" s="598"/>
      <c r="BF625" s="598"/>
      <c r="BG625" s="599"/>
      <c r="BH625" s="599"/>
      <c r="BI625" s="600"/>
      <c r="BJ625" s="600"/>
      <c r="BK625" s="600"/>
      <c r="BL625" s="599"/>
      <c r="BM625" s="599"/>
      <c r="BN625" s="599"/>
      <c r="BO625" s="599"/>
      <c r="BP625" s="599"/>
      <c r="BQ625" s="599"/>
      <c r="BR625" s="599"/>
      <c r="BS625" s="599"/>
      <c r="BT625" s="602"/>
      <c r="BU625" s="603"/>
      <c r="BV625" s="601"/>
      <c r="BW625" s="604"/>
    </row>
    <row r="626" spans="2:75" ht="15.75" customHeight="1">
      <c r="B626" s="334" t="s">
        <v>504</v>
      </c>
      <c r="C626" s="335">
        <v>41033759000158</v>
      </c>
      <c r="D626" s="336" t="s">
        <v>14</v>
      </c>
      <c r="E626" s="336" t="s">
        <v>15</v>
      </c>
      <c r="F626" s="336" t="s">
        <v>701</v>
      </c>
      <c r="G626" s="337"/>
      <c r="H626" s="337" t="s">
        <v>34</v>
      </c>
      <c r="I626" s="337" t="s">
        <v>34</v>
      </c>
      <c r="J626" s="337" t="s">
        <v>611</v>
      </c>
      <c r="K626" s="338" t="s">
        <v>49</v>
      </c>
      <c r="L626" s="339"/>
      <c r="M626" s="339" t="s">
        <v>1411</v>
      </c>
      <c r="N626" s="338">
        <v>582220</v>
      </c>
      <c r="O626" s="338" t="s">
        <v>1320</v>
      </c>
      <c r="P626" s="342">
        <v>44286</v>
      </c>
      <c r="Q626" s="343">
        <v>13910600.789999999</v>
      </c>
      <c r="R626" s="343">
        <v>31247184.779047657</v>
      </c>
      <c r="S626" s="338">
        <v>13</v>
      </c>
      <c r="T626" s="340">
        <v>-0.67852922984666231</v>
      </c>
      <c r="U626" s="340">
        <v>-8.7714797904911261</v>
      </c>
      <c r="V626" s="340">
        <v>-0.7629229022466294</v>
      </c>
      <c r="W626" s="340">
        <v>-7.4791954542510792</v>
      </c>
      <c r="X626" s="340" t="s">
        <v>1414</v>
      </c>
      <c r="Y626" s="340" t="s">
        <v>1414</v>
      </c>
      <c r="Z626" s="340" t="s">
        <v>1414</v>
      </c>
      <c r="AA626" s="340" t="s">
        <v>1414</v>
      </c>
      <c r="AB626" s="340">
        <v>0.73810565027833686</v>
      </c>
      <c r="AC626" s="344">
        <v>-1.7001171527966417</v>
      </c>
      <c r="AD626" s="482">
        <v>41395280000161</v>
      </c>
      <c r="AE626" s="341" t="s">
        <v>2226</v>
      </c>
      <c r="AF626" s="341" t="s">
        <v>2106</v>
      </c>
      <c r="AG626" s="345" t="s">
        <v>1427</v>
      </c>
      <c r="AH626" s="345" t="s">
        <v>2107</v>
      </c>
      <c r="AI626" s="345">
        <v>0</v>
      </c>
      <c r="AJ626" s="345">
        <v>0</v>
      </c>
      <c r="AK626" s="345">
        <v>0</v>
      </c>
      <c r="AL626" s="340">
        <v>5.0000000000000001E-4</v>
      </c>
      <c r="AM626" s="340" t="s">
        <v>34</v>
      </c>
      <c r="AN626" s="340" t="s">
        <v>34</v>
      </c>
      <c r="AO626" s="338" t="s">
        <v>1323</v>
      </c>
      <c r="AP626" s="341" t="s">
        <v>13</v>
      </c>
      <c r="AQ626" s="347" t="s">
        <v>679</v>
      </c>
      <c r="AR626" s="340">
        <v>1.6664999999999998E-4</v>
      </c>
      <c r="AS626" s="340">
        <v>1.6664999999999998E-4</v>
      </c>
      <c r="AT626" s="340"/>
      <c r="AX626" s="597"/>
      <c r="AY626" s="598"/>
      <c r="AZ626" s="598"/>
      <c r="BA626" s="598"/>
      <c r="BB626" s="599"/>
      <c r="BC626" s="598"/>
      <c r="BD626" s="598"/>
      <c r="BE626" s="598"/>
      <c r="BF626" s="598"/>
      <c r="BG626" s="599"/>
      <c r="BH626" s="599"/>
      <c r="BI626" s="600"/>
      <c r="BJ626" s="600"/>
      <c r="BK626" s="600"/>
      <c r="BL626" s="599"/>
      <c r="BM626" s="599"/>
      <c r="BN626" s="599"/>
      <c r="BO626" s="599"/>
      <c r="BP626" s="599"/>
      <c r="BQ626" s="599"/>
      <c r="BR626" s="599"/>
      <c r="BS626" s="599"/>
      <c r="BT626" s="602"/>
      <c r="BU626" s="603"/>
      <c r="BV626" s="601"/>
      <c r="BW626" s="604"/>
    </row>
    <row r="627" spans="2:75" ht="15.75" customHeight="1">
      <c r="B627" s="334" t="s">
        <v>604</v>
      </c>
      <c r="C627" s="335">
        <v>43508005000132</v>
      </c>
      <c r="D627" s="336" t="s">
        <v>14</v>
      </c>
      <c r="E627" s="336" t="s">
        <v>15</v>
      </c>
      <c r="F627" s="336" t="s">
        <v>701</v>
      </c>
      <c r="G627" s="337"/>
      <c r="H627" s="337" t="s">
        <v>34</v>
      </c>
      <c r="I627" s="337" t="s">
        <v>34</v>
      </c>
      <c r="J627" s="337" t="s">
        <v>611</v>
      </c>
      <c r="K627" s="338" t="s">
        <v>49</v>
      </c>
      <c r="L627" s="339"/>
      <c r="M627" s="339" t="s">
        <v>34</v>
      </c>
      <c r="N627" s="338">
        <v>616052</v>
      </c>
      <c r="O627" s="338" t="s">
        <v>1320</v>
      </c>
      <c r="P627" s="342">
        <v>44469</v>
      </c>
      <c r="Q627" s="343">
        <v>9410341.4000000004</v>
      </c>
      <c r="R627" s="343" t="s">
        <v>1414</v>
      </c>
      <c r="S627" s="338">
        <v>13</v>
      </c>
      <c r="T627" s="340">
        <v>-0.78726785015839951</v>
      </c>
      <c r="U627" s="340">
        <v>-10.177165159013621</v>
      </c>
      <c r="V627" s="340" t="s">
        <v>1414</v>
      </c>
      <c r="W627" s="340" t="s">
        <v>1414</v>
      </c>
      <c r="X627" s="340" t="s">
        <v>1414</v>
      </c>
      <c r="Y627" s="340" t="s">
        <v>1414</v>
      </c>
      <c r="Z627" s="340" t="s">
        <v>1414</v>
      </c>
      <c r="AA627" s="340" t="s">
        <v>1414</v>
      </c>
      <c r="AB627" s="340" t="s">
        <v>1414</v>
      </c>
      <c r="AC627" s="344" t="s">
        <v>1414</v>
      </c>
      <c r="AD627" s="482">
        <v>42682760000176</v>
      </c>
      <c r="AE627" s="341" t="s">
        <v>2226</v>
      </c>
      <c r="AF627" s="341" t="s">
        <v>2106</v>
      </c>
      <c r="AG627" s="345" t="s">
        <v>1427</v>
      </c>
      <c r="AH627" s="345" t="s">
        <v>2107</v>
      </c>
      <c r="AI627" s="345">
        <v>0</v>
      </c>
      <c r="AJ627" s="345">
        <v>0</v>
      </c>
      <c r="AK627" s="345">
        <v>0</v>
      </c>
      <c r="AL627" s="340">
        <v>1.3999999999999999E-2</v>
      </c>
      <c r="AM627" s="340">
        <v>0.2</v>
      </c>
      <c r="AN627" s="340" t="s">
        <v>2124</v>
      </c>
      <c r="AO627" s="338" t="s">
        <v>1323</v>
      </c>
      <c r="AP627" s="341" t="s">
        <v>13</v>
      </c>
      <c r="AQ627" s="347" t="s">
        <v>679</v>
      </c>
      <c r="AR627" s="340">
        <v>4.6661999999999997E-3</v>
      </c>
      <c r="AS627" s="340">
        <v>4.6661999999999997E-3</v>
      </c>
      <c r="AT627" s="340"/>
      <c r="AX627" s="597"/>
      <c r="AY627" s="598"/>
      <c r="AZ627" s="598"/>
      <c r="BA627" s="598"/>
      <c r="BB627" s="599"/>
      <c r="BC627" s="598"/>
      <c r="BD627" s="598"/>
      <c r="BE627" s="598"/>
      <c r="BF627" s="598"/>
      <c r="BG627" s="599"/>
      <c r="BH627" s="599"/>
      <c r="BI627" s="600"/>
      <c r="BJ627" s="600"/>
      <c r="BK627" s="600"/>
      <c r="BL627" s="599"/>
      <c r="BM627" s="599"/>
      <c r="BN627" s="599"/>
      <c r="BO627" s="599"/>
      <c r="BP627" s="599"/>
      <c r="BQ627" s="599"/>
      <c r="BR627" s="599"/>
      <c r="BS627" s="599"/>
      <c r="BT627" s="602"/>
      <c r="BU627" s="603"/>
      <c r="BV627" s="601"/>
      <c r="BW627" s="604"/>
    </row>
    <row r="628" spans="2:75" ht="15.75" customHeight="1">
      <c r="B628" s="334" t="s">
        <v>1261</v>
      </c>
      <c r="C628" s="335">
        <v>43984912000158</v>
      </c>
      <c r="D628" s="336" t="s">
        <v>14</v>
      </c>
      <c r="E628" s="336" t="s">
        <v>15</v>
      </c>
      <c r="F628" s="336" t="s">
        <v>701</v>
      </c>
      <c r="G628" s="337"/>
      <c r="H628" s="337" t="s">
        <v>34</v>
      </c>
      <c r="I628" s="337" t="s">
        <v>34</v>
      </c>
      <c r="J628" s="337" t="s">
        <v>611</v>
      </c>
      <c r="K628" s="338" t="s">
        <v>49</v>
      </c>
      <c r="L628" s="339"/>
      <c r="M628" s="339" t="s">
        <v>34</v>
      </c>
      <c r="N628" s="338">
        <v>626090</v>
      </c>
      <c r="O628" s="338" t="s">
        <v>1320</v>
      </c>
      <c r="P628" s="342">
        <v>44530</v>
      </c>
      <c r="Q628" s="343">
        <v>6729998.2199999997</v>
      </c>
      <c r="R628" s="343" t="s">
        <v>1414</v>
      </c>
      <c r="S628" s="338">
        <v>13</v>
      </c>
      <c r="T628" s="340">
        <v>-0.74418394206754956</v>
      </c>
      <c r="U628" s="340">
        <v>-9.620211069947084</v>
      </c>
      <c r="V628" s="340" t="s">
        <v>1414</v>
      </c>
      <c r="W628" s="340" t="s">
        <v>1414</v>
      </c>
      <c r="X628" s="340" t="s">
        <v>1414</v>
      </c>
      <c r="Y628" s="340" t="s">
        <v>1414</v>
      </c>
      <c r="Z628" s="340" t="s">
        <v>1414</v>
      </c>
      <c r="AA628" s="340" t="s">
        <v>1414</v>
      </c>
      <c r="AB628" s="340" t="s">
        <v>1414</v>
      </c>
      <c r="AC628" s="344" t="s">
        <v>1414</v>
      </c>
      <c r="AD628" s="482">
        <v>40226808000106</v>
      </c>
      <c r="AE628" s="341" t="s">
        <v>2226</v>
      </c>
      <c r="AF628" s="341" t="s">
        <v>2106</v>
      </c>
      <c r="AG628" s="345" t="s">
        <v>1427</v>
      </c>
      <c r="AH628" s="345" t="s">
        <v>2107</v>
      </c>
      <c r="AI628" s="345">
        <v>5000</v>
      </c>
      <c r="AJ628" s="345">
        <v>100</v>
      </c>
      <c r="AK628" s="345">
        <v>100</v>
      </c>
      <c r="AL628" s="340">
        <v>1.3999999999999999E-2</v>
      </c>
      <c r="AM628" s="340">
        <v>0.2</v>
      </c>
      <c r="AN628" s="340" t="s">
        <v>2124</v>
      </c>
      <c r="AO628" s="338" t="s">
        <v>1323</v>
      </c>
      <c r="AP628" s="341" t="s">
        <v>13</v>
      </c>
      <c r="AQ628" s="347" t="s">
        <v>679</v>
      </c>
      <c r="AR628" s="340">
        <v>4.6661999999999997E-3</v>
      </c>
      <c r="AS628" s="340">
        <v>4.6661999999999997E-3</v>
      </c>
      <c r="AT628" s="340"/>
      <c r="AX628" s="597"/>
      <c r="AY628" s="598"/>
      <c r="AZ628" s="598"/>
      <c r="BA628" s="598"/>
      <c r="BB628" s="599"/>
      <c r="BC628" s="598"/>
      <c r="BD628" s="598"/>
      <c r="BE628" s="598"/>
      <c r="BF628" s="598"/>
      <c r="BG628" s="599"/>
      <c r="BH628" s="599"/>
      <c r="BI628" s="600"/>
      <c r="BJ628" s="600"/>
      <c r="BK628" s="600"/>
      <c r="BL628" s="599"/>
      <c r="BM628" s="599"/>
      <c r="BN628" s="599"/>
      <c r="BO628" s="599"/>
      <c r="BP628" s="599"/>
      <c r="BQ628" s="599"/>
      <c r="BR628" s="599"/>
      <c r="BS628" s="599"/>
      <c r="BT628" s="602"/>
      <c r="BU628" s="603"/>
      <c r="BV628" s="601"/>
      <c r="BW628" s="604"/>
    </row>
    <row r="629" spans="2:75" ht="15.75" customHeight="1">
      <c r="B629" s="334" t="s">
        <v>506</v>
      </c>
      <c r="C629" s="335">
        <v>43507873000106</v>
      </c>
      <c r="D629" s="336" t="s">
        <v>14</v>
      </c>
      <c r="E629" s="336" t="s">
        <v>15</v>
      </c>
      <c r="F629" s="336" t="s">
        <v>701</v>
      </c>
      <c r="G629" s="337"/>
      <c r="H629" s="337" t="s">
        <v>34</v>
      </c>
      <c r="I629" s="337" t="s">
        <v>34</v>
      </c>
      <c r="J629" s="337" t="s">
        <v>611</v>
      </c>
      <c r="K629" s="338" t="s">
        <v>49</v>
      </c>
      <c r="L629" s="339"/>
      <c r="M629" s="339" t="s">
        <v>1411</v>
      </c>
      <c r="N629" s="338">
        <v>619711</v>
      </c>
      <c r="O629" s="338" t="s">
        <v>1320</v>
      </c>
      <c r="P629" s="342">
        <v>44494</v>
      </c>
      <c r="Q629" s="343">
        <v>631568.18999999994</v>
      </c>
      <c r="R629" s="343" t="s">
        <v>1414</v>
      </c>
      <c r="S629" s="338">
        <v>13</v>
      </c>
      <c r="T629" s="340">
        <v>-0.61293726959215333</v>
      </c>
      <c r="U629" s="340">
        <v>-7.9235597179525543</v>
      </c>
      <c r="V629" s="340" t="s">
        <v>1414</v>
      </c>
      <c r="W629" s="340" t="s">
        <v>1414</v>
      </c>
      <c r="X629" s="340" t="s">
        <v>1414</v>
      </c>
      <c r="Y629" s="340" t="s">
        <v>1414</v>
      </c>
      <c r="Z629" s="340" t="s">
        <v>1414</v>
      </c>
      <c r="AA629" s="340" t="s">
        <v>1414</v>
      </c>
      <c r="AB629" s="340" t="s">
        <v>1414</v>
      </c>
      <c r="AC629" s="344" t="s">
        <v>1414</v>
      </c>
      <c r="AD629" s="482">
        <v>35435027000191</v>
      </c>
      <c r="AE629" s="341" t="s">
        <v>2226</v>
      </c>
      <c r="AF629" s="341" t="s">
        <v>2106</v>
      </c>
      <c r="AG629" s="345" t="s">
        <v>1427</v>
      </c>
      <c r="AH629" s="345" t="s">
        <v>2107</v>
      </c>
      <c r="AI629" s="345">
        <v>500</v>
      </c>
      <c r="AJ629" s="345">
        <v>500</v>
      </c>
      <c r="AK629" s="345">
        <v>500</v>
      </c>
      <c r="AL629" s="340">
        <v>5.0000000000000001E-4</v>
      </c>
      <c r="AM629" s="340" t="s">
        <v>34</v>
      </c>
      <c r="AN629" s="340" t="s">
        <v>2124</v>
      </c>
      <c r="AO629" s="338" t="s">
        <v>1323</v>
      </c>
      <c r="AP629" s="341" t="s">
        <v>13</v>
      </c>
      <c r="AQ629" s="347" t="s">
        <v>679</v>
      </c>
      <c r="AR629" s="340">
        <v>1.6664999999999998E-4</v>
      </c>
      <c r="AS629" s="340">
        <v>1.6664999999999998E-4</v>
      </c>
      <c r="AT629" s="340"/>
      <c r="AX629" s="597"/>
      <c r="AY629" s="598"/>
      <c r="AZ629" s="598"/>
      <c r="BA629" s="598"/>
      <c r="BB629" s="599"/>
      <c r="BC629" s="598"/>
      <c r="BD629" s="598"/>
      <c r="BE629" s="598"/>
      <c r="BF629" s="598"/>
      <c r="BG629" s="599"/>
      <c r="BH629" s="599"/>
      <c r="BI629" s="600"/>
      <c r="BJ629" s="600"/>
      <c r="BK629" s="600"/>
      <c r="BL629" s="599"/>
      <c r="BM629" s="599"/>
      <c r="BN629" s="599"/>
      <c r="BO629" s="599"/>
      <c r="BP629" s="599"/>
      <c r="BQ629" s="599"/>
      <c r="BR629" s="599"/>
      <c r="BS629" s="599"/>
      <c r="BT629" s="602"/>
      <c r="BU629" s="603"/>
      <c r="BV629" s="601"/>
      <c r="BW629" s="604"/>
    </row>
    <row r="630" spans="2:75" ht="15.75" customHeight="1">
      <c r="B630" s="334" t="s">
        <v>209</v>
      </c>
      <c r="C630" s="335">
        <v>27324405000131</v>
      </c>
      <c r="D630" s="336" t="s">
        <v>13</v>
      </c>
      <c r="E630" s="336" t="s">
        <v>615</v>
      </c>
      <c r="F630" s="336" t="s">
        <v>619</v>
      </c>
      <c r="G630" s="337" t="s">
        <v>34</v>
      </c>
      <c r="H630" s="337" t="s">
        <v>1336</v>
      </c>
      <c r="I630" s="337" t="s">
        <v>34</v>
      </c>
      <c r="J630" s="337" t="s">
        <v>611</v>
      </c>
      <c r="K630" s="338" t="s">
        <v>48</v>
      </c>
      <c r="L630" s="339"/>
      <c r="M630" s="339" t="s">
        <v>1411</v>
      </c>
      <c r="N630" s="338">
        <v>441996</v>
      </c>
      <c r="O630" s="338" t="s">
        <v>1320</v>
      </c>
      <c r="P630" s="342">
        <v>42877</v>
      </c>
      <c r="Q630" s="343">
        <v>58067890.469999999</v>
      </c>
      <c r="R630" s="343">
        <v>74265138.602063477</v>
      </c>
      <c r="S630" s="338">
        <v>13</v>
      </c>
      <c r="T630" s="340">
        <v>4.2272682563059494E-2</v>
      </c>
      <c r="U630" s="340">
        <v>0.54646721833268252</v>
      </c>
      <c r="V630" s="340">
        <v>5.4754052662313812E-2</v>
      </c>
      <c r="W630" s="340">
        <v>0.53677279914899934</v>
      </c>
      <c r="X630" s="340">
        <v>9.1780808383400858E-2</v>
      </c>
      <c r="Y630" s="340">
        <v>0.69599054292344986</v>
      </c>
      <c r="Z630" s="340">
        <v>0.18258804378308646</v>
      </c>
      <c r="AA630" s="340">
        <v>1.0378896337637171</v>
      </c>
      <c r="AB630" s="340">
        <v>3.9114029565807014E-2</v>
      </c>
      <c r="AC630" s="344">
        <v>-1.1013187219327158</v>
      </c>
      <c r="AD630" s="482">
        <v>0</v>
      </c>
      <c r="AE630" s="341" t="s">
        <v>2256</v>
      </c>
      <c r="AF630" s="341" t="s">
        <v>2115</v>
      </c>
      <c r="AG630" s="345" t="s">
        <v>1428</v>
      </c>
      <c r="AH630" s="345" t="s">
        <v>2110</v>
      </c>
      <c r="AI630" s="345">
        <v>25000</v>
      </c>
      <c r="AJ630" s="345">
        <v>10000</v>
      </c>
      <c r="AK630" s="345">
        <v>20000</v>
      </c>
      <c r="AL630" s="340">
        <v>5.5000000000000005E-3</v>
      </c>
      <c r="AM630" s="340">
        <v>0.1</v>
      </c>
      <c r="AN630" s="340" t="s">
        <v>64</v>
      </c>
      <c r="AO630" s="338" t="s">
        <v>1323</v>
      </c>
      <c r="AP630" s="341" t="s">
        <v>13</v>
      </c>
      <c r="AQ630" s="347" t="s">
        <v>668</v>
      </c>
      <c r="AR630" s="340">
        <v>1.2833333333333332E-3</v>
      </c>
      <c r="AS630" s="340">
        <v>1.2833333333333332E-3</v>
      </c>
      <c r="AT630" s="340"/>
      <c r="AX630" s="597"/>
      <c r="AY630" s="598"/>
      <c r="AZ630" s="598"/>
      <c r="BA630" s="598"/>
      <c r="BB630" s="599"/>
      <c r="BC630" s="598"/>
      <c r="BD630" s="598"/>
      <c r="BE630" s="598"/>
      <c r="BF630" s="598"/>
      <c r="BG630" s="599"/>
      <c r="BH630" s="599"/>
      <c r="BI630" s="600"/>
      <c r="BJ630" s="600"/>
      <c r="BK630" s="600"/>
      <c r="BL630" s="599"/>
      <c r="BM630" s="599"/>
      <c r="BN630" s="599"/>
      <c r="BO630" s="599"/>
      <c r="BP630" s="599"/>
      <c r="BQ630" s="599"/>
      <c r="BR630" s="599"/>
      <c r="BS630" s="599"/>
      <c r="BT630" s="602"/>
      <c r="BU630" s="603"/>
      <c r="BV630" s="601"/>
      <c r="BW630" s="604"/>
    </row>
    <row r="631" spans="2:75" ht="15.75" customHeight="1">
      <c r="B631" s="334" t="s">
        <v>740</v>
      </c>
      <c r="C631" s="335">
        <v>31848238000103</v>
      </c>
      <c r="D631" s="336" t="s">
        <v>14</v>
      </c>
      <c r="E631" s="336" t="s">
        <v>607</v>
      </c>
      <c r="F631" s="336"/>
      <c r="G631" s="337"/>
      <c r="H631" s="337" t="s">
        <v>34</v>
      </c>
      <c r="I631" s="337" t="s">
        <v>34</v>
      </c>
      <c r="J631" s="337" t="s">
        <v>608</v>
      </c>
      <c r="K631" s="338" t="s">
        <v>48</v>
      </c>
      <c r="L631" s="339"/>
      <c r="M631" s="339" t="s">
        <v>1411</v>
      </c>
      <c r="N631" s="338">
        <v>509892</v>
      </c>
      <c r="O631" s="338" t="s">
        <v>1320</v>
      </c>
      <c r="P631" s="342">
        <v>43658</v>
      </c>
      <c r="Q631" s="343">
        <v>2262268.5499999998</v>
      </c>
      <c r="R631" s="343">
        <v>3482117.4941666676</v>
      </c>
      <c r="S631" s="338">
        <v>13</v>
      </c>
      <c r="T631" s="340">
        <v>-5.3367427989555849E-2</v>
      </c>
      <c r="U631" s="340">
        <v>-0.68989115794859113</v>
      </c>
      <c r="V631" s="340">
        <v>-0.17308578445774614</v>
      </c>
      <c r="W631" s="340">
        <v>-1.6968194407321273</v>
      </c>
      <c r="X631" s="340">
        <v>-7.3739058769766053E-2</v>
      </c>
      <c r="Y631" s="340">
        <v>-0.5591766781291011</v>
      </c>
      <c r="Z631" s="340">
        <v>3.7952160272171964E-2</v>
      </c>
      <c r="AA631" s="340">
        <v>0.21573238263191935</v>
      </c>
      <c r="AB631" s="340">
        <v>0.17331498170270546</v>
      </c>
      <c r="AC631" s="344">
        <v>-1.5700749830704859</v>
      </c>
      <c r="AD631" s="482">
        <v>0</v>
      </c>
      <c r="AE631" s="341" t="s">
        <v>2131</v>
      </c>
      <c r="AF631" s="341" t="s">
        <v>741</v>
      </c>
      <c r="AG631" s="345" t="s">
        <v>741</v>
      </c>
      <c r="AH631" s="345" t="s">
        <v>2110</v>
      </c>
      <c r="AI631" s="345">
        <v>5000</v>
      </c>
      <c r="AJ631" s="345">
        <v>500</v>
      </c>
      <c r="AK631" s="345">
        <v>5000</v>
      </c>
      <c r="AL631" s="608">
        <v>1.9650000000000001E-2</v>
      </c>
      <c r="AM631" s="608">
        <v>0.2</v>
      </c>
      <c r="AN631" s="340" t="s">
        <v>666</v>
      </c>
      <c r="AO631" s="338" t="s">
        <v>1323</v>
      </c>
      <c r="AP631" s="341" t="s">
        <v>716</v>
      </c>
      <c r="AQ631" s="347" t="s">
        <v>665</v>
      </c>
      <c r="AR631" s="340">
        <v>1.3333333333333333E-3</v>
      </c>
      <c r="AS631" s="340">
        <v>1.3333333333333333E-3</v>
      </c>
      <c r="AT631" s="340"/>
      <c r="AX631" s="597"/>
      <c r="AY631" s="598"/>
      <c r="AZ631" s="598"/>
      <c r="BA631" s="598"/>
      <c r="BB631" s="599"/>
      <c r="BC631" s="598"/>
      <c r="BD631" s="598"/>
      <c r="BE631" s="598"/>
      <c r="BF631" s="598"/>
      <c r="BG631" s="599"/>
      <c r="BH631" s="599"/>
      <c r="BI631" s="600"/>
      <c r="BJ631" s="600"/>
      <c r="BK631" s="600"/>
      <c r="BL631" s="599"/>
      <c r="BM631" s="599"/>
      <c r="BN631" s="599"/>
      <c r="BO631" s="599"/>
      <c r="BP631" s="599"/>
      <c r="BQ631" s="599"/>
      <c r="BR631" s="599"/>
      <c r="BS631" s="599"/>
      <c r="BT631" s="602"/>
      <c r="BU631" s="603"/>
      <c r="BV631" s="601"/>
      <c r="BW631" s="604"/>
    </row>
    <row r="632" spans="2:75" ht="15.75" customHeight="1">
      <c r="B632" s="334" t="s">
        <v>1562</v>
      </c>
      <c r="C632" s="335">
        <v>4147027000162</v>
      </c>
      <c r="D632" s="336" t="s">
        <v>13</v>
      </c>
      <c r="E632" s="336" t="s">
        <v>615</v>
      </c>
      <c r="F632" s="336" t="s">
        <v>619</v>
      </c>
      <c r="G632" s="337" t="s">
        <v>34</v>
      </c>
      <c r="H632" s="337" t="s">
        <v>1337</v>
      </c>
      <c r="I632" s="337" t="s">
        <v>34</v>
      </c>
      <c r="J632" s="337" t="s">
        <v>611</v>
      </c>
      <c r="K632" s="338" t="s">
        <v>48</v>
      </c>
      <c r="L632" s="339"/>
      <c r="M632" s="339"/>
      <c r="N632" s="338">
        <v>97081</v>
      </c>
      <c r="O632" s="338" t="s">
        <v>1323</v>
      </c>
      <c r="P632" s="342">
        <v>37196</v>
      </c>
      <c r="Q632" s="343">
        <v>108876576.58</v>
      </c>
      <c r="R632" s="343">
        <v>112160911.68960318</v>
      </c>
      <c r="S632" s="338">
        <v>14</v>
      </c>
      <c r="T632" s="340">
        <v>0.1115687428004597</v>
      </c>
      <c r="U632" s="340">
        <v>1.2549155707865194</v>
      </c>
      <c r="V632" s="340">
        <v>8.3201869758038338E-2</v>
      </c>
      <c r="W632" s="340">
        <v>0.76360249998287133</v>
      </c>
      <c r="X632" s="340">
        <v>0.16135690642763389</v>
      </c>
      <c r="Y632" s="340">
        <v>1.134627953467167</v>
      </c>
      <c r="Z632" s="340">
        <v>0.17423001460220999</v>
      </c>
      <c r="AA632" s="340">
        <v>0.95209101131221241</v>
      </c>
      <c r="AB632" s="340">
        <v>8.1788575528471921E-2</v>
      </c>
      <c r="AC632" s="344">
        <v>-0.24674708923460983</v>
      </c>
      <c r="AD632" s="482">
        <v>22188046000119</v>
      </c>
      <c r="AE632" s="341" t="s">
        <v>1542</v>
      </c>
      <c r="AF632" s="341" t="s">
        <v>2118</v>
      </c>
      <c r="AG632" s="345" t="s">
        <v>1542</v>
      </c>
      <c r="AH632" s="345" t="s">
        <v>2110</v>
      </c>
      <c r="AI632" s="345">
        <v>100000</v>
      </c>
      <c r="AJ632" s="345">
        <v>50000</v>
      </c>
      <c r="AK632" s="345">
        <v>100000</v>
      </c>
      <c r="AL632" s="340">
        <v>0</v>
      </c>
      <c r="AM632" s="340" t="s">
        <v>34</v>
      </c>
      <c r="AN632" s="340" t="s">
        <v>64</v>
      </c>
      <c r="AO632" s="338" t="s">
        <v>1323</v>
      </c>
      <c r="AP632" s="341" t="s">
        <v>13</v>
      </c>
      <c r="AQ632" s="347" t="s">
        <v>664</v>
      </c>
      <c r="AR632" s="340" t="s">
        <v>34</v>
      </c>
      <c r="AS632" s="340" t="s">
        <v>34</v>
      </c>
      <c r="AT632" s="340"/>
      <c r="AX632" s="597"/>
      <c r="AY632" s="598"/>
      <c r="AZ632" s="598"/>
      <c r="BA632" s="598"/>
      <c r="BB632" s="599"/>
      <c r="BC632" s="598"/>
      <c r="BD632" s="598"/>
      <c r="BE632" s="598"/>
      <c r="BF632" s="598"/>
      <c r="BG632" s="599"/>
      <c r="BH632" s="599"/>
      <c r="BI632" s="600"/>
      <c r="BJ632" s="600"/>
      <c r="BK632" s="600"/>
      <c r="BL632" s="599"/>
      <c r="BM632" s="599"/>
      <c r="BN632" s="599"/>
      <c r="BO632" s="599"/>
      <c r="BP632" s="599"/>
      <c r="BQ632" s="599"/>
      <c r="BR632" s="599"/>
      <c r="BS632" s="599"/>
      <c r="BT632" s="602"/>
      <c r="BU632" s="603"/>
      <c r="BV632" s="601"/>
      <c r="BW632" s="604"/>
    </row>
    <row r="633" spans="2:75" ht="15.75" customHeight="1">
      <c r="B633" s="334" t="s">
        <v>185</v>
      </c>
      <c r="C633" s="335">
        <v>13155995000101</v>
      </c>
      <c r="D633" s="336" t="s">
        <v>14</v>
      </c>
      <c r="E633" s="336" t="s">
        <v>607</v>
      </c>
      <c r="F633" s="336"/>
      <c r="G633" s="337"/>
      <c r="H633" s="337" t="s">
        <v>34</v>
      </c>
      <c r="I633" s="337" t="s">
        <v>34</v>
      </c>
      <c r="J633" s="337" t="s">
        <v>608</v>
      </c>
      <c r="K633" s="338" t="s">
        <v>48</v>
      </c>
      <c r="L633" s="339"/>
      <c r="M633" s="339" t="s">
        <v>1411</v>
      </c>
      <c r="N633" s="338">
        <v>289140</v>
      </c>
      <c r="O633" s="338" t="s">
        <v>1320</v>
      </c>
      <c r="P633" s="342">
        <v>40802</v>
      </c>
      <c r="Q633" s="343">
        <v>140563845.65000001</v>
      </c>
      <c r="R633" s="343">
        <v>151542825.07503977</v>
      </c>
      <c r="S633" s="338">
        <v>14</v>
      </c>
      <c r="T633" s="340">
        <v>5.6849573694760291E-2</v>
      </c>
      <c r="U633" s="340">
        <v>0.73490553512973134</v>
      </c>
      <c r="V633" s="340">
        <v>-0.11648045801563067</v>
      </c>
      <c r="W633" s="340">
        <v>-1.1418979683715971</v>
      </c>
      <c r="X633" s="340">
        <v>-2.1059589757095099E-2</v>
      </c>
      <c r="Y633" s="340">
        <v>-0.15969869482470805</v>
      </c>
      <c r="Z633" s="340">
        <v>3.0372141104899608E-3</v>
      </c>
      <c r="AA633" s="340">
        <v>1.7264509633190029E-2</v>
      </c>
      <c r="AB633" s="340">
        <v>0.21599854298955165</v>
      </c>
      <c r="AC633" s="344">
        <v>-0.91498889122752702</v>
      </c>
      <c r="AD633" s="482">
        <v>0</v>
      </c>
      <c r="AE633" s="341" t="s">
        <v>2221</v>
      </c>
      <c r="AF633" s="341" t="s">
        <v>741</v>
      </c>
      <c r="AG633" s="345" t="s">
        <v>741</v>
      </c>
      <c r="AH633" s="345" t="s">
        <v>2110</v>
      </c>
      <c r="AI633" s="345">
        <v>500</v>
      </c>
      <c r="AJ633" s="345">
        <v>500</v>
      </c>
      <c r="AK633" s="345">
        <v>500</v>
      </c>
      <c r="AL633" s="340">
        <v>0.02</v>
      </c>
      <c r="AM633" s="340">
        <v>0.2</v>
      </c>
      <c r="AN633" s="340" t="s">
        <v>666</v>
      </c>
      <c r="AO633" s="338" t="s">
        <v>1323</v>
      </c>
      <c r="AP633" s="341" t="s">
        <v>716</v>
      </c>
      <c r="AQ633" s="347" t="s">
        <v>670</v>
      </c>
      <c r="AR633" s="340">
        <v>3.3333333333333335E-3</v>
      </c>
      <c r="AS633" s="340">
        <v>3.3333333333333335E-3</v>
      </c>
      <c r="AT633" s="340"/>
      <c r="AX633" s="597"/>
      <c r="AY633" s="598"/>
      <c r="AZ633" s="598"/>
      <c r="BA633" s="598"/>
      <c r="BB633" s="599"/>
      <c r="BC633" s="598"/>
      <c r="BD633" s="598"/>
      <c r="BE633" s="598"/>
      <c r="BF633" s="598"/>
      <c r="BG633" s="599"/>
      <c r="BH633" s="599"/>
      <c r="BI633" s="600"/>
      <c r="BJ633" s="600"/>
      <c r="BK633" s="600"/>
      <c r="BL633" s="599"/>
      <c r="BM633" s="599"/>
      <c r="BN633" s="599"/>
      <c r="BO633" s="599"/>
      <c r="BP633" s="599"/>
      <c r="BQ633" s="599"/>
      <c r="BR633" s="599"/>
      <c r="BS633" s="599"/>
      <c r="BT633" s="602"/>
      <c r="BU633" s="603"/>
      <c r="BV633" s="601"/>
      <c r="BW633" s="604"/>
    </row>
    <row r="634" spans="2:75" ht="15.75" customHeight="1">
      <c r="B634" s="334" t="s">
        <v>220</v>
      </c>
      <c r="C634" s="335">
        <v>24623392000103</v>
      </c>
      <c r="D634" s="336" t="s">
        <v>14</v>
      </c>
      <c r="E634" s="336" t="s">
        <v>614</v>
      </c>
      <c r="F634" s="336"/>
      <c r="G634" s="337"/>
      <c r="H634" s="337" t="s">
        <v>1337</v>
      </c>
      <c r="I634" s="337" t="s">
        <v>34</v>
      </c>
      <c r="J634" s="337" t="s">
        <v>608</v>
      </c>
      <c r="K634" s="338" t="s">
        <v>48</v>
      </c>
      <c r="L634" s="339"/>
      <c r="M634" s="339" t="s">
        <v>34</v>
      </c>
      <c r="N634" s="338">
        <v>420591</v>
      </c>
      <c r="O634" s="338" t="s">
        <v>1320</v>
      </c>
      <c r="P634" s="342">
        <v>42562</v>
      </c>
      <c r="Q634" s="343">
        <v>19076564.600000001</v>
      </c>
      <c r="R634" s="343">
        <v>17893028.365158737</v>
      </c>
      <c r="S634" s="338">
        <v>14</v>
      </c>
      <c r="T634" s="340">
        <v>0.11064787588552383</v>
      </c>
      <c r="U634" s="340">
        <v>1.4303666879759502</v>
      </c>
      <c r="V634" s="340">
        <v>0.10320206366794404</v>
      </c>
      <c r="W634" s="340">
        <v>1.0117253043284529</v>
      </c>
      <c r="X634" s="340">
        <v>0.33024121327579081</v>
      </c>
      <c r="Y634" s="340">
        <v>2.5042791120707246</v>
      </c>
      <c r="Z634" s="340">
        <v>0.76101644732156104</v>
      </c>
      <c r="AA634" s="340">
        <v>4.3258641991754869</v>
      </c>
      <c r="AB634" s="340">
        <v>0.24738513363878367</v>
      </c>
      <c r="AC634" s="344">
        <v>0.12774169300612562</v>
      </c>
      <c r="AD634" s="482">
        <v>0</v>
      </c>
      <c r="AE634" s="341" t="s">
        <v>2262</v>
      </c>
      <c r="AF634" s="341" t="s">
        <v>2106</v>
      </c>
      <c r="AG634" s="345" t="s">
        <v>1427</v>
      </c>
      <c r="AH634" s="345" t="s">
        <v>2110</v>
      </c>
      <c r="AI634" s="345">
        <v>5000</v>
      </c>
      <c r="AJ634" s="345">
        <v>1000</v>
      </c>
      <c r="AK634" s="345">
        <v>1000</v>
      </c>
      <c r="AL634" s="340">
        <v>0.02</v>
      </c>
      <c r="AM634" s="340">
        <v>0.2</v>
      </c>
      <c r="AN634" s="340" t="s">
        <v>64</v>
      </c>
      <c r="AO634" s="338" t="s">
        <v>1323</v>
      </c>
      <c r="AP634" s="341" t="s">
        <v>13</v>
      </c>
      <c r="AQ634" s="347" t="s">
        <v>668</v>
      </c>
      <c r="AR634" s="340">
        <v>4.6666666666666662E-3</v>
      </c>
      <c r="AS634" s="340">
        <v>4.6666666666666662E-3</v>
      </c>
      <c r="AT634" s="340"/>
      <c r="AX634" s="597"/>
      <c r="AY634" s="598"/>
      <c r="AZ634" s="598"/>
      <c r="BA634" s="598"/>
      <c r="BB634" s="599"/>
      <c r="BC634" s="598"/>
      <c r="BD634" s="598"/>
      <c r="BE634" s="598"/>
      <c r="BF634" s="598"/>
      <c r="BG634" s="599"/>
      <c r="BH634" s="599"/>
      <c r="BI634" s="600"/>
      <c r="BJ634" s="600"/>
      <c r="BK634" s="600"/>
      <c r="BL634" s="599"/>
      <c r="BM634" s="599"/>
      <c r="BN634" s="599"/>
      <c r="BO634" s="599"/>
      <c r="BP634" s="599"/>
      <c r="BQ634" s="599"/>
      <c r="BR634" s="599"/>
      <c r="BS634" s="599"/>
      <c r="BT634" s="602"/>
      <c r="BU634" s="603"/>
      <c r="BV634" s="601"/>
      <c r="BW634" s="604"/>
    </row>
    <row r="635" spans="2:75" ht="15.75" customHeight="1">
      <c r="B635" s="334" t="s">
        <v>242</v>
      </c>
      <c r="C635" s="335">
        <v>7266253000150</v>
      </c>
      <c r="D635" s="336" t="s">
        <v>14</v>
      </c>
      <c r="E635" s="336" t="s">
        <v>607</v>
      </c>
      <c r="F635" s="336"/>
      <c r="G635" s="337"/>
      <c r="H635" s="337" t="s">
        <v>34</v>
      </c>
      <c r="I635" s="337" t="s">
        <v>34</v>
      </c>
      <c r="J635" s="337" t="s">
        <v>608</v>
      </c>
      <c r="K635" s="338" t="s">
        <v>48</v>
      </c>
      <c r="L635" s="339"/>
      <c r="M635" s="339" t="s">
        <v>34</v>
      </c>
      <c r="N635" s="338">
        <v>156981</v>
      </c>
      <c r="O635" s="338" t="s">
        <v>1320</v>
      </c>
      <c r="P635" s="342">
        <v>38611</v>
      </c>
      <c r="Q635" s="343">
        <v>21827155.710000001</v>
      </c>
      <c r="R635" s="343">
        <v>24975840.935515858</v>
      </c>
      <c r="S635" s="338">
        <v>14</v>
      </c>
      <c r="T635" s="340">
        <v>-8.8241307723799345E-2</v>
      </c>
      <c r="U635" s="340">
        <v>-1.1407126080047114</v>
      </c>
      <c r="V635" s="340">
        <v>-0.22467290518009486</v>
      </c>
      <c r="W635" s="340">
        <v>-2.2025457174873706</v>
      </c>
      <c r="X635" s="340">
        <v>-0.17010072424250267</v>
      </c>
      <c r="Y635" s="340">
        <v>-1.2899046925220019</v>
      </c>
      <c r="Z635" s="340">
        <v>-0.1060948538230293</v>
      </c>
      <c r="AA635" s="340">
        <v>-0.60307754383641166</v>
      </c>
      <c r="AB635" s="340">
        <v>0.23873749317710669</v>
      </c>
      <c r="AC635" s="344">
        <v>-1.353033837981648</v>
      </c>
      <c r="AD635" s="482">
        <v>11361527000168</v>
      </c>
      <c r="AE635" s="341" t="s">
        <v>2284</v>
      </c>
      <c r="AF635" s="341" t="s">
        <v>2106</v>
      </c>
      <c r="AG635" s="345" t="s">
        <v>1427</v>
      </c>
      <c r="AH635" s="345" t="s">
        <v>2110</v>
      </c>
      <c r="AI635" s="345">
        <v>1000</v>
      </c>
      <c r="AJ635" s="345">
        <v>1000</v>
      </c>
      <c r="AK635" s="345">
        <v>1000</v>
      </c>
      <c r="AL635" s="340">
        <v>0.02</v>
      </c>
      <c r="AM635" s="340">
        <v>0.2</v>
      </c>
      <c r="AN635" s="340" t="s">
        <v>34</v>
      </c>
      <c r="AO635" s="338" t="s">
        <v>1323</v>
      </c>
      <c r="AP635" s="341" t="s">
        <v>716</v>
      </c>
      <c r="AQ635" s="347" t="s">
        <v>659</v>
      </c>
      <c r="AR635" s="340">
        <v>4.6666666666666662E-3</v>
      </c>
      <c r="AS635" s="340">
        <v>4.6666666666666662E-3</v>
      </c>
      <c r="AT635" s="340"/>
      <c r="AX635" s="597"/>
      <c r="AY635" s="598"/>
      <c r="AZ635" s="598"/>
      <c r="BA635" s="598"/>
      <c r="BB635" s="599"/>
      <c r="BC635" s="598"/>
      <c r="BD635" s="598"/>
      <c r="BE635" s="598"/>
      <c r="BF635" s="598"/>
      <c r="BG635" s="599"/>
      <c r="BH635" s="599"/>
      <c r="BI635" s="600"/>
      <c r="BJ635" s="600"/>
      <c r="BK635" s="600"/>
      <c r="BL635" s="599"/>
      <c r="BM635" s="599"/>
      <c r="BN635" s="599"/>
      <c r="BO635" s="599"/>
      <c r="BP635" s="599"/>
      <c r="BQ635" s="599"/>
      <c r="BR635" s="599"/>
      <c r="BS635" s="599"/>
      <c r="BT635" s="602"/>
      <c r="BU635" s="603"/>
      <c r="BV635" s="601"/>
      <c r="BW635" s="604"/>
    </row>
    <row r="636" spans="2:75" ht="15.75" customHeight="1">
      <c r="B636" s="334" t="s">
        <v>1624</v>
      </c>
      <c r="C636" s="335">
        <v>35591542000160</v>
      </c>
      <c r="D636" s="336" t="s">
        <v>14</v>
      </c>
      <c r="E636" s="336"/>
      <c r="F636" s="336"/>
      <c r="G636" s="337"/>
      <c r="H636" s="337" t="s">
        <v>34</v>
      </c>
      <c r="I636" s="337"/>
      <c r="J636" s="337"/>
      <c r="K636" s="338"/>
      <c r="L636" s="339"/>
      <c r="M636" s="339"/>
      <c r="N636" s="338">
        <v>530956</v>
      </c>
      <c r="O636" s="338" t="s">
        <v>1320</v>
      </c>
      <c r="P636" s="342">
        <v>43909</v>
      </c>
      <c r="Q636" s="343">
        <v>113042604.72</v>
      </c>
      <c r="R636" s="343">
        <v>117031758.33912708</v>
      </c>
      <c r="S636" s="338">
        <v>14</v>
      </c>
      <c r="T636" s="340">
        <v>-0.10348795682248502</v>
      </c>
      <c r="U636" s="340">
        <v>-1.1640235889158408</v>
      </c>
      <c r="V636" s="340">
        <v>-0.22486053435874276</v>
      </c>
      <c r="W636" s="340">
        <v>-2.0637044177391406</v>
      </c>
      <c r="X636" s="340">
        <v>-9.854901855330922E-2</v>
      </c>
      <c r="Y636" s="340">
        <v>-0.6929760474026383</v>
      </c>
      <c r="Z636" s="340" t="s">
        <v>1414</v>
      </c>
      <c r="AA636" s="340" t="s">
        <v>1414</v>
      </c>
      <c r="AB636" s="340">
        <v>0.2490969006952253</v>
      </c>
      <c r="AC636" s="344">
        <v>-1.3133614934422204</v>
      </c>
      <c r="AD636" s="482">
        <v>73232530000139</v>
      </c>
      <c r="AE636" s="341" t="s">
        <v>2315</v>
      </c>
      <c r="AF636" s="341" t="s">
        <v>2315</v>
      </c>
      <c r="AG636" s="345" t="s">
        <v>1431</v>
      </c>
      <c r="AH636" s="345" t="s">
        <v>2107</v>
      </c>
      <c r="AI636" s="345" t="s">
        <v>1422</v>
      </c>
      <c r="AJ636" s="345" t="s">
        <v>1422</v>
      </c>
      <c r="AK636" s="345" t="s">
        <v>1422</v>
      </c>
      <c r="AL636" s="340">
        <v>0</v>
      </c>
      <c r="AM636" s="340" t="s">
        <v>34</v>
      </c>
      <c r="AN636" s="340" t="s">
        <v>666</v>
      </c>
      <c r="AO636" s="338" t="s">
        <v>1323</v>
      </c>
      <c r="AP636" s="341" t="s">
        <v>716</v>
      </c>
      <c r="AQ636" s="347" t="s">
        <v>659</v>
      </c>
      <c r="AR636" s="340" t="s">
        <v>34</v>
      </c>
      <c r="AS636" s="340" t="s">
        <v>34</v>
      </c>
      <c r="AT636" s="340"/>
      <c r="AW636" s="597"/>
      <c r="AX636" s="597"/>
      <c r="AY636" s="598"/>
      <c r="AZ636" s="598"/>
      <c r="BA636" s="598"/>
      <c r="BB636" s="599"/>
      <c r="BC636" s="598"/>
      <c r="BD636" s="598"/>
      <c r="BE636" s="598"/>
      <c r="BF636" s="598"/>
      <c r="BG636" s="599"/>
      <c r="BH636" s="599"/>
      <c r="BI636" s="600"/>
      <c r="BJ636" s="600"/>
      <c r="BK636" s="600"/>
      <c r="BL636" s="210"/>
      <c r="BM636" s="599"/>
      <c r="BN636" s="599"/>
      <c r="BO636" s="599"/>
      <c r="BP636" s="599"/>
      <c r="BQ636" s="599"/>
      <c r="BR636" s="599"/>
      <c r="BS636" s="599"/>
      <c r="BT636" s="602"/>
      <c r="BU636" s="603"/>
      <c r="BV636" s="601"/>
      <c r="BW636" s="604"/>
    </row>
    <row r="637" spans="2:75" ht="15.75" customHeight="1">
      <c r="B637" s="334" t="s">
        <v>590</v>
      </c>
      <c r="C637" s="335">
        <v>6940782000125</v>
      </c>
      <c r="D637" s="336" t="s">
        <v>14</v>
      </c>
      <c r="E637" s="336" t="s">
        <v>614</v>
      </c>
      <c r="F637" s="336"/>
      <c r="G637" s="337"/>
      <c r="H637" s="337" t="s">
        <v>1337</v>
      </c>
      <c r="I637" s="337" t="s">
        <v>34</v>
      </c>
      <c r="J637" s="337" t="s">
        <v>608</v>
      </c>
      <c r="K637" s="338" t="s">
        <v>48</v>
      </c>
      <c r="L637" s="339"/>
      <c r="M637" s="339" t="s">
        <v>34</v>
      </c>
      <c r="N637" s="338">
        <v>141690</v>
      </c>
      <c r="O637" s="338" t="s">
        <v>1320</v>
      </c>
      <c r="P637" s="342">
        <v>38238</v>
      </c>
      <c r="Q637" s="343">
        <v>10595223.32</v>
      </c>
      <c r="R637" s="343">
        <v>5752900.9848412704</v>
      </c>
      <c r="S637" s="338">
        <v>14</v>
      </c>
      <c r="T637" s="340">
        <v>-3.5858440678693593E-2</v>
      </c>
      <c r="U637" s="340">
        <v>-0.46354906155297876</v>
      </c>
      <c r="V637" s="340">
        <v>-0.15421133934012887</v>
      </c>
      <c r="W637" s="340">
        <v>-1.5117867674312018</v>
      </c>
      <c r="X637" s="340">
        <v>-5.2190999820325046E-2</v>
      </c>
      <c r="Y637" s="340">
        <v>-0.395773832683252</v>
      </c>
      <c r="Z637" s="340">
        <v>6.9863928696820787E-2</v>
      </c>
      <c r="AA637" s="340">
        <v>0.39712921977837978</v>
      </c>
      <c r="AB637" s="340">
        <v>0.20510978539164365</v>
      </c>
      <c r="AC637" s="344">
        <v>-1.1877745874036709</v>
      </c>
      <c r="AD637" s="482">
        <v>0</v>
      </c>
      <c r="AE637" s="341" t="s">
        <v>2375</v>
      </c>
      <c r="AF637" s="341" t="s">
        <v>2112</v>
      </c>
      <c r="AG637" s="345" t="s">
        <v>719</v>
      </c>
      <c r="AH637" s="345" t="s">
        <v>2110</v>
      </c>
      <c r="AI637" s="345">
        <v>1000</v>
      </c>
      <c r="AJ637" s="345">
        <v>1000</v>
      </c>
      <c r="AK637" s="345">
        <v>1000</v>
      </c>
      <c r="AL637" s="340">
        <v>5.0000000000000001E-3</v>
      </c>
      <c r="AM637" s="340">
        <v>0.2</v>
      </c>
      <c r="AN637" s="340" t="s">
        <v>666</v>
      </c>
      <c r="AO637" s="338" t="s">
        <v>1323</v>
      </c>
      <c r="AP637" s="341" t="s">
        <v>716</v>
      </c>
      <c r="AQ637" s="347" t="s">
        <v>659</v>
      </c>
      <c r="AR637" s="340">
        <v>8.0000000000000002E-3</v>
      </c>
      <c r="AS637" s="340">
        <v>8.0000000000000002E-3</v>
      </c>
      <c r="AT637" s="340"/>
      <c r="AW637" s="597"/>
      <c r="AX637" s="597"/>
      <c r="AY637" s="598"/>
      <c r="AZ637" s="598"/>
      <c r="BA637" s="598"/>
      <c r="BB637" s="599"/>
      <c r="BC637" s="598"/>
      <c r="BD637" s="598"/>
      <c r="BE637" s="598"/>
      <c r="BF637" s="598"/>
      <c r="BG637" s="599"/>
      <c r="BH637" s="599"/>
      <c r="BI637" s="600"/>
      <c r="BJ637" s="600"/>
      <c r="BK637" s="600"/>
      <c r="BL637" s="210"/>
      <c r="BM637" s="599"/>
      <c r="BN637" s="599"/>
      <c r="BO637" s="599"/>
      <c r="BP637" s="599"/>
      <c r="BQ637" s="599"/>
      <c r="BR637" s="599"/>
      <c r="BS637" s="599"/>
      <c r="BT637" s="602"/>
      <c r="BU637" s="603"/>
      <c r="BV637" s="601"/>
      <c r="BW637" s="604"/>
    </row>
    <row r="638" spans="2:75" ht="15.75" customHeight="1">
      <c r="B638" s="334" t="s">
        <v>426</v>
      </c>
      <c r="C638" s="335">
        <v>11447072000106</v>
      </c>
      <c r="D638" s="336" t="s">
        <v>14</v>
      </c>
      <c r="E638" s="336" t="s">
        <v>607</v>
      </c>
      <c r="F638" s="336"/>
      <c r="G638" s="337"/>
      <c r="H638" s="337" t="s">
        <v>34</v>
      </c>
      <c r="I638" s="337" t="s">
        <v>34</v>
      </c>
      <c r="J638" s="337" t="s">
        <v>608</v>
      </c>
      <c r="K638" s="338" t="s">
        <v>48</v>
      </c>
      <c r="L638" s="339"/>
      <c r="M638" s="339" t="s">
        <v>34</v>
      </c>
      <c r="N638" s="338">
        <v>242950</v>
      </c>
      <c r="O638" s="338" t="s">
        <v>1320</v>
      </c>
      <c r="P638" s="342">
        <v>40228</v>
      </c>
      <c r="Q638" s="343">
        <v>36915603.270000003</v>
      </c>
      <c r="R638" s="343">
        <v>42854850.396785691</v>
      </c>
      <c r="S638" s="338">
        <v>14</v>
      </c>
      <c r="T638" s="340">
        <v>-9.2761420943561879E-2</v>
      </c>
      <c r="U638" s="340">
        <v>-1.1991449938384635</v>
      </c>
      <c r="V638" s="340">
        <v>-0.1638477860375992</v>
      </c>
      <c r="W638" s="340">
        <v>-1.6062561667933328</v>
      </c>
      <c r="X638" s="340">
        <v>0.18090256072631261</v>
      </c>
      <c r="Y638" s="340">
        <v>1.3718169808462883</v>
      </c>
      <c r="Z638" s="340">
        <v>0.1793390364867109</v>
      </c>
      <c r="AA638" s="340">
        <v>1.0194212230010884</v>
      </c>
      <c r="AB638" s="340">
        <v>0.21657426102317745</v>
      </c>
      <c r="AC638" s="344">
        <v>-1.1664453798039796</v>
      </c>
      <c r="AD638" s="482">
        <v>0</v>
      </c>
      <c r="AE638" s="341" t="s">
        <v>2423</v>
      </c>
      <c r="AF638" s="341" t="s">
        <v>2106</v>
      </c>
      <c r="AG638" s="345" t="s">
        <v>1427</v>
      </c>
      <c r="AH638" s="345" t="s">
        <v>2110</v>
      </c>
      <c r="AI638" s="345">
        <v>500</v>
      </c>
      <c r="AJ638" s="345">
        <v>500</v>
      </c>
      <c r="AK638" s="345">
        <v>500</v>
      </c>
      <c r="AL638" s="340">
        <v>0.02</v>
      </c>
      <c r="AM638" s="340">
        <v>0.2</v>
      </c>
      <c r="AN638" s="340" t="s">
        <v>2124</v>
      </c>
      <c r="AO638" s="338" t="s">
        <v>1323</v>
      </c>
      <c r="AP638" s="341" t="s">
        <v>716</v>
      </c>
      <c r="AQ638" s="347" t="s">
        <v>659</v>
      </c>
      <c r="AR638" s="340">
        <v>6.6666666666666662E-3</v>
      </c>
      <c r="AS638" s="340">
        <v>6.6666666666666662E-3</v>
      </c>
      <c r="AT638" s="340"/>
      <c r="AW638" s="597"/>
      <c r="AX638" s="597"/>
      <c r="AY638" s="598"/>
      <c r="AZ638" s="598"/>
      <c r="BA638" s="598"/>
      <c r="BB638" s="599"/>
      <c r="BC638" s="598"/>
      <c r="BD638" s="598"/>
      <c r="BE638" s="598"/>
      <c r="BF638" s="598"/>
      <c r="BG638" s="599"/>
      <c r="BH638" s="599"/>
      <c r="BI638" s="600"/>
      <c r="BJ638" s="600"/>
      <c r="BK638" s="600"/>
      <c r="BL638" s="210"/>
      <c r="BM638" s="599"/>
      <c r="BN638" s="599"/>
      <c r="BO638" s="599"/>
      <c r="BP638" s="599"/>
      <c r="BQ638" s="599"/>
      <c r="BR638" s="599"/>
      <c r="BS638" s="599"/>
      <c r="BT638" s="602"/>
      <c r="BU638" s="603"/>
      <c r="BV638" s="601"/>
      <c r="BW638" s="604"/>
    </row>
    <row r="639" spans="2:75" ht="15.75" customHeight="1">
      <c r="B639" s="334" t="s">
        <v>1252</v>
      </c>
      <c r="C639" s="335">
        <v>31132367000192</v>
      </c>
      <c r="D639" s="336" t="s">
        <v>14</v>
      </c>
      <c r="E639" s="336" t="s">
        <v>607</v>
      </c>
      <c r="F639" s="336"/>
      <c r="G639" s="337"/>
      <c r="H639" s="337" t="s">
        <v>34</v>
      </c>
      <c r="I639" s="337" t="s">
        <v>34</v>
      </c>
      <c r="J639" s="337" t="s">
        <v>608</v>
      </c>
      <c r="K639" s="338" t="s">
        <v>48</v>
      </c>
      <c r="L639" s="339"/>
      <c r="M639" s="339" t="s">
        <v>1411</v>
      </c>
      <c r="N639" s="338">
        <v>484687</v>
      </c>
      <c r="O639" s="338" t="s">
        <v>1320</v>
      </c>
      <c r="P639" s="342">
        <v>43479</v>
      </c>
      <c r="Q639" s="343">
        <v>28277210.120000001</v>
      </c>
      <c r="R639" s="343">
        <v>29075101.641666666</v>
      </c>
      <c r="S639" s="338">
        <v>14</v>
      </c>
      <c r="T639" s="340">
        <v>-1.1478949183141296E-3</v>
      </c>
      <c r="U639" s="340">
        <v>-1.4839061656747251E-2</v>
      </c>
      <c r="V639" s="340">
        <v>-0.13215342480825942</v>
      </c>
      <c r="W639" s="340">
        <v>-1.2955454491915699</v>
      </c>
      <c r="X639" s="340">
        <v>2.3501823433483615E-2</v>
      </c>
      <c r="Y639" s="340">
        <v>0.17821859645027482</v>
      </c>
      <c r="Z639" s="340">
        <v>0.2239478362031877</v>
      </c>
      <c r="AA639" s="340">
        <v>1.2729921022388115</v>
      </c>
      <c r="AB639" s="340">
        <v>0.29803853238788891</v>
      </c>
      <c r="AC639" s="344">
        <v>-0.65295200624859306</v>
      </c>
      <c r="AD639" s="482">
        <v>0</v>
      </c>
      <c r="AE639" s="341" t="s">
        <v>2425</v>
      </c>
      <c r="AF639" s="341" t="s">
        <v>2115</v>
      </c>
      <c r="AG639" s="345" t="s">
        <v>1428</v>
      </c>
      <c r="AH639" s="345" t="s">
        <v>2110</v>
      </c>
      <c r="AI639" s="345">
        <v>500</v>
      </c>
      <c r="AJ639" s="345">
        <v>100</v>
      </c>
      <c r="AK639" s="345">
        <v>100</v>
      </c>
      <c r="AL639" s="340">
        <v>0.02</v>
      </c>
      <c r="AM639" s="340">
        <v>0.2</v>
      </c>
      <c r="AN639" s="340" t="s">
        <v>2124</v>
      </c>
      <c r="AO639" s="338" t="s">
        <v>1323</v>
      </c>
      <c r="AP639" s="341" t="s">
        <v>716</v>
      </c>
      <c r="AQ639" s="347" t="s">
        <v>659</v>
      </c>
      <c r="AR639" s="340">
        <v>3.3333333333333331E-3</v>
      </c>
      <c r="AS639" s="340">
        <v>3.3333333333333331E-3</v>
      </c>
      <c r="AT639" s="340"/>
      <c r="AW639" s="597"/>
      <c r="AX639" s="597"/>
      <c r="AY639" s="598"/>
      <c r="AZ639" s="598"/>
      <c r="BA639" s="598"/>
      <c r="BB639" s="599"/>
      <c r="BC639" s="598"/>
      <c r="BD639" s="598"/>
      <c r="BE639" s="598"/>
      <c r="BF639" s="598"/>
      <c r="BG639" s="599"/>
      <c r="BH639" s="599"/>
      <c r="BI639" s="600"/>
      <c r="BJ639" s="600"/>
      <c r="BK639" s="600"/>
      <c r="BL639" s="210"/>
      <c r="BM639" s="599"/>
      <c r="BN639" s="599"/>
      <c r="BO639" s="599"/>
      <c r="BP639" s="599"/>
      <c r="BQ639" s="599"/>
      <c r="BR639" s="599"/>
      <c r="BS639" s="599"/>
      <c r="BT639" s="602"/>
      <c r="BU639" s="603"/>
      <c r="BV639" s="601"/>
      <c r="BW639" s="604"/>
    </row>
    <row r="640" spans="2:75" ht="15.75" customHeight="1">
      <c r="B640" s="334" t="s">
        <v>1255</v>
      </c>
      <c r="C640" s="335">
        <v>12287682000144</v>
      </c>
      <c r="D640" s="336" t="s">
        <v>14</v>
      </c>
      <c r="E640" s="336" t="s">
        <v>607</v>
      </c>
      <c r="F640" s="336"/>
      <c r="G640" s="337"/>
      <c r="H640" s="337" t="s">
        <v>34</v>
      </c>
      <c r="I640" s="337" t="s">
        <v>34</v>
      </c>
      <c r="J640" s="337" t="s">
        <v>608</v>
      </c>
      <c r="K640" s="338" t="s">
        <v>48</v>
      </c>
      <c r="L640" s="339"/>
      <c r="M640" s="339" t="s">
        <v>34</v>
      </c>
      <c r="N640" s="338">
        <v>270466</v>
      </c>
      <c r="O640" s="338" t="s">
        <v>1320</v>
      </c>
      <c r="P640" s="342">
        <v>40633</v>
      </c>
      <c r="Q640" s="343">
        <v>84099400.650000006</v>
      </c>
      <c r="R640" s="343">
        <v>102948050.51456352</v>
      </c>
      <c r="S640" s="338">
        <v>14</v>
      </c>
      <c r="T640" s="340">
        <v>8.2179540244822435E-2</v>
      </c>
      <c r="U640" s="340">
        <v>1.0623509566599076</v>
      </c>
      <c r="V640" s="340">
        <v>-2.8131654420626706E-2</v>
      </c>
      <c r="W640" s="340">
        <v>-0.27578427812787959</v>
      </c>
      <c r="X640" s="340">
        <v>0.1108331880266622</v>
      </c>
      <c r="Y640" s="340">
        <v>0.84046819882406343</v>
      </c>
      <c r="Z640" s="340">
        <v>0.14207911380618055</v>
      </c>
      <c r="AA640" s="340">
        <v>0.8076237432553619</v>
      </c>
      <c r="AB640" s="340">
        <v>0.18560476022236241</v>
      </c>
      <c r="AC640" s="344">
        <v>-0.58447822827100115</v>
      </c>
      <c r="AD640" s="482">
        <v>0</v>
      </c>
      <c r="AE640" s="341" t="s">
        <v>2429</v>
      </c>
      <c r="AF640" s="341" t="s">
        <v>2112</v>
      </c>
      <c r="AG640" s="345" t="s">
        <v>719</v>
      </c>
      <c r="AH640" s="345" t="s">
        <v>2110</v>
      </c>
      <c r="AI640" s="345">
        <v>500</v>
      </c>
      <c r="AJ640" s="345">
        <v>500</v>
      </c>
      <c r="AK640" s="345">
        <v>500</v>
      </c>
      <c r="AL640" s="340">
        <v>2.9670000000000002E-2</v>
      </c>
      <c r="AM640" s="340" t="s">
        <v>34</v>
      </c>
      <c r="AN640" s="340" t="s">
        <v>2119</v>
      </c>
      <c r="AO640" s="338" t="s">
        <v>1323</v>
      </c>
      <c r="AP640" s="341" t="s">
        <v>716</v>
      </c>
      <c r="AQ640" s="347" t="s">
        <v>667</v>
      </c>
      <c r="AR640" s="340">
        <v>7.4174999999999996E-3</v>
      </c>
      <c r="AS640" s="340">
        <v>7.4174999999999996E-3</v>
      </c>
      <c r="AT640" s="340"/>
      <c r="AW640" s="597"/>
      <c r="AX640" s="597"/>
      <c r="AY640" s="598"/>
      <c r="AZ640" s="598"/>
      <c r="BA640" s="598"/>
      <c r="BB640" s="599"/>
      <c r="BC640" s="598"/>
      <c r="BD640" s="598"/>
      <c r="BE640" s="598"/>
      <c r="BF640" s="598"/>
      <c r="BG640" s="599"/>
      <c r="BH640" s="599"/>
      <c r="BI640" s="600"/>
      <c r="BJ640" s="600"/>
      <c r="BK640" s="600"/>
      <c r="BL640" s="210"/>
      <c r="BM640" s="599"/>
      <c r="BN640" s="599"/>
      <c r="BO640" s="599"/>
      <c r="BP640" s="599"/>
      <c r="BQ640" s="599"/>
      <c r="BR640" s="599"/>
      <c r="BS640" s="599"/>
      <c r="BT640" s="602"/>
      <c r="BU640" s="603"/>
      <c r="BV640" s="601"/>
      <c r="BW640" s="604"/>
    </row>
    <row r="641" spans="2:75" ht="15.75" customHeight="1">
      <c r="B641" s="334" t="s">
        <v>1576</v>
      </c>
      <c r="C641" s="335">
        <v>31611455000177</v>
      </c>
      <c r="D641" s="336" t="s">
        <v>11</v>
      </c>
      <c r="E641" s="336" t="s">
        <v>620</v>
      </c>
      <c r="F641" s="336" t="s">
        <v>663</v>
      </c>
      <c r="G641" s="337"/>
      <c r="H641" s="337" t="s">
        <v>34</v>
      </c>
      <c r="I641" s="337"/>
      <c r="J641" s="337" t="s">
        <v>608</v>
      </c>
      <c r="K641" s="338" t="s">
        <v>48</v>
      </c>
      <c r="L641" s="339"/>
      <c r="M641" s="339"/>
      <c r="N641" s="338">
        <v>493228</v>
      </c>
      <c r="O641" s="338" t="s">
        <v>1320</v>
      </c>
      <c r="P641" s="342">
        <v>43579</v>
      </c>
      <c r="Q641" s="343">
        <v>187959478.58000001</v>
      </c>
      <c r="R641" s="343">
        <v>132306279.84055555</v>
      </c>
      <c r="S641" s="338">
        <v>15</v>
      </c>
      <c r="T641" s="340">
        <v>9.7170916581435396E-2</v>
      </c>
      <c r="U641" s="340">
        <v>1.0929700665690287</v>
      </c>
      <c r="V641" s="340">
        <v>0.11977415581514195</v>
      </c>
      <c r="W641" s="340">
        <v>1.0992522773797906</v>
      </c>
      <c r="X641" s="340">
        <v>0.18236562575800019</v>
      </c>
      <c r="Y641" s="340">
        <v>1.282356865396141</v>
      </c>
      <c r="Z641" s="340">
        <v>0.19259790604503957</v>
      </c>
      <c r="AA641" s="340">
        <v>1.0524635239324043</v>
      </c>
      <c r="AB641" s="340">
        <v>1.9376423700449002E-3</v>
      </c>
      <c r="AC641" s="344">
        <v>5.01113872601438</v>
      </c>
      <c r="AD641" s="482">
        <v>31611340000182</v>
      </c>
      <c r="AE641" s="341" t="s">
        <v>1542</v>
      </c>
      <c r="AF641" s="341" t="s">
        <v>2118</v>
      </c>
      <c r="AG641" s="345" t="s">
        <v>59</v>
      </c>
      <c r="AH641" s="345" t="s">
        <v>2107</v>
      </c>
      <c r="AI641" s="345">
        <v>50000</v>
      </c>
      <c r="AJ641" s="345">
        <v>50000</v>
      </c>
      <c r="AK641" s="345">
        <v>50000</v>
      </c>
      <c r="AL641" s="340">
        <v>5.0000000000000001E-3</v>
      </c>
      <c r="AM641" s="340">
        <v>0.1</v>
      </c>
      <c r="AN641" s="340" t="s">
        <v>64</v>
      </c>
      <c r="AO641" s="338" t="s">
        <v>1323</v>
      </c>
      <c r="AP641" s="341" t="s">
        <v>13</v>
      </c>
      <c r="AQ641" s="347" t="s">
        <v>668</v>
      </c>
      <c r="AR641" s="340" t="s">
        <v>34</v>
      </c>
      <c r="AS641" s="340" t="s">
        <v>34</v>
      </c>
      <c r="AT641" s="340"/>
      <c r="AX641" s="597"/>
      <c r="AY641" s="598"/>
      <c r="AZ641" s="598"/>
      <c r="BA641" s="598"/>
      <c r="BB641" s="599"/>
      <c r="BC641" s="598"/>
      <c r="BD641" s="598"/>
      <c r="BE641" s="598"/>
      <c r="BF641" s="598"/>
      <c r="BG641" s="599"/>
      <c r="BH641" s="599"/>
      <c r="BI641" s="600"/>
      <c r="BJ641" s="600"/>
      <c r="BK641" s="600"/>
      <c r="BL641" s="599"/>
      <c r="BM641" s="599"/>
      <c r="BN641" s="599"/>
      <c r="BO641" s="599"/>
      <c r="BP641" s="599"/>
      <c r="BQ641" s="599"/>
      <c r="BR641" s="599"/>
      <c r="BS641" s="599"/>
      <c r="BT641" s="602"/>
      <c r="BU641" s="603"/>
      <c r="BV641" s="601"/>
      <c r="BW641" s="604"/>
    </row>
    <row r="642" spans="2:75" ht="15.75" customHeight="1">
      <c r="B642" s="334" t="s">
        <v>987</v>
      </c>
      <c r="C642" s="335">
        <v>27826059000190</v>
      </c>
      <c r="D642" s="336" t="s">
        <v>11</v>
      </c>
      <c r="E642" s="336" t="s">
        <v>620</v>
      </c>
      <c r="F642" s="336" t="s">
        <v>663</v>
      </c>
      <c r="G642" s="337" t="s">
        <v>738</v>
      </c>
      <c r="H642" s="337" t="s">
        <v>34</v>
      </c>
      <c r="I642" s="337"/>
      <c r="J642" s="337" t="s">
        <v>608</v>
      </c>
      <c r="K642" s="338" t="s">
        <v>48</v>
      </c>
      <c r="L642" s="339"/>
      <c r="M642" s="339" t="s">
        <v>34</v>
      </c>
      <c r="N642" s="338">
        <v>451703</v>
      </c>
      <c r="O642" s="338" t="s">
        <v>1320</v>
      </c>
      <c r="P642" s="342">
        <v>43039</v>
      </c>
      <c r="Q642" s="343">
        <v>285870599.62</v>
      </c>
      <c r="R642" s="343">
        <v>201595926.65801588</v>
      </c>
      <c r="S642" s="338">
        <v>15</v>
      </c>
      <c r="T642" s="340">
        <v>8.9148642531748923E-2</v>
      </c>
      <c r="U642" s="340">
        <v>1.1524419021619248</v>
      </c>
      <c r="V642" s="340">
        <v>0.13203273930126125</v>
      </c>
      <c r="W642" s="340">
        <v>1.2943623276825988</v>
      </c>
      <c r="X642" s="340">
        <v>0.18617651980953265</v>
      </c>
      <c r="Y642" s="340">
        <v>1.411810370644653</v>
      </c>
      <c r="Z642" s="340">
        <v>0.16208718692553248</v>
      </c>
      <c r="AA642" s="340">
        <v>0.92135611724821731</v>
      </c>
      <c r="AB642" s="340">
        <v>7.2841136790539147E-3</v>
      </c>
      <c r="AC642" s="344">
        <v>3.6956690339351201</v>
      </c>
      <c r="AD642" s="482">
        <v>0</v>
      </c>
      <c r="AE642" s="341" t="s">
        <v>2276</v>
      </c>
      <c r="AF642" s="341" t="s">
        <v>2106</v>
      </c>
      <c r="AG642" s="345" t="s">
        <v>1427</v>
      </c>
      <c r="AH642" s="345" t="s">
        <v>2110</v>
      </c>
      <c r="AI642" s="345">
        <v>500</v>
      </c>
      <c r="AJ642" s="345">
        <v>100</v>
      </c>
      <c r="AK642" s="345">
        <v>500</v>
      </c>
      <c r="AL642" s="340">
        <v>6.0000000000000001E-3</v>
      </c>
      <c r="AM642" s="340">
        <v>0.2</v>
      </c>
      <c r="AN642" s="340" t="s">
        <v>64</v>
      </c>
      <c r="AO642" s="338" t="s">
        <v>1323</v>
      </c>
      <c r="AP642" s="341" t="s">
        <v>11</v>
      </c>
      <c r="AQ642" s="347" t="s">
        <v>675</v>
      </c>
      <c r="AR642" s="340">
        <v>1.8E-3</v>
      </c>
      <c r="AS642" s="340">
        <v>1.8E-3</v>
      </c>
      <c r="AT642" s="340"/>
      <c r="AX642" s="597"/>
      <c r="AY642" s="598"/>
      <c r="AZ642" s="598"/>
      <c r="BA642" s="598"/>
      <c r="BB642" s="599"/>
      <c r="BC642" s="598"/>
      <c r="BD642" s="598"/>
      <c r="BE642" s="598"/>
      <c r="BF642" s="598"/>
      <c r="BG642" s="599"/>
      <c r="BH642" s="599"/>
      <c r="BI642" s="600"/>
      <c r="BJ642" s="600"/>
      <c r="BK642" s="600"/>
      <c r="BL642" s="599"/>
      <c r="BM642" s="599"/>
      <c r="BN642" s="599"/>
      <c r="BO642" s="599"/>
      <c r="BP642" s="599"/>
      <c r="BQ642" s="599"/>
      <c r="BR642" s="599"/>
      <c r="BS642" s="599"/>
      <c r="BT642" s="602"/>
      <c r="BU642" s="603"/>
      <c r="BV642" s="601"/>
      <c r="BW642" s="604"/>
    </row>
    <row r="643" spans="2:75" ht="15.75" customHeight="1">
      <c r="B643" s="334" t="s">
        <v>1208</v>
      </c>
      <c r="C643" s="335">
        <v>16599959000125</v>
      </c>
      <c r="D643" s="336" t="s">
        <v>11</v>
      </c>
      <c r="E643" s="336" t="s">
        <v>620</v>
      </c>
      <c r="F643" s="336" t="s">
        <v>663</v>
      </c>
      <c r="G643" s="337" t="s">
        <v>738</v>
      </c>
      <c r="H643" s="337" t="s">
        <v>34</v>
      </c>
      <c r="I643" s="337" t="s">
        <v>34</v>
      </c>
      <c r="J643" s="337" t="s">
        <v>608</v>
      </c>
      <c r="K643" s="338" t="s">
        <v>48</v>
      </c>
      <c r="L643" s="339"/>
      <c r="M643" s="339" t="s">
        <v>34</v>
      </c>
      <c r="N643" s="338">
        <v>317748</v>
      </c>
      <c r="O643" s="338" t="s">
        <v>1320</v>
      </c>
      <c r="P643" s="342">
        <v>41180</v>
      </c>
      <c r="Q643" s="343">
        <v>87814007.599999994</v>
      </c>
      <c r="R643" s="343">
        <v>74322143.130476162</v>
      </c>
      <c r="S643" s="338">
        <v>15</v>
      </c>
      <c r="T643" s="340">
        <v>9.3172615300869843E-2</v>
      </c>
      <c r="U643" s="340">
        <v>1.2044605835528608</v>
      </c>
      <c r="V643" s="340">
        <v>0.12469217077395278</v>
      </c>
      <c r="W643" s="340">
        <v>1.2224002111969201</v>
      </c>
      <c r="X643" s="340">
        <v>0.19305127384239351</v>
      </c>
      <c r="Y643" s="340">
        <v>1.4639428793474349</v>
      </c>
      <c r="Z643" s="340">
        <v>0.17643997609896767</v>
      </c>
      <c r="AA643" s="340">
        <v>1.002942023915806</v>
      </c>
      <c r="AB643" s="340">
        <v>3.7241690389012367E-3</v>
      </c>
      <c r="AC643" s="344">
        <v>5.4754786073483599</v>
      </c>
      <c r="AD643" s="482">
        <v>0</v>
      </c>
      <c r="AE643" s="341" t="s">
        <v>2404</v>
      </c>
      <c r="AF643" s="341" t="s">
        <v>2106</v>
      </c>
      <c r="AG643" s="345" t="s">
        <v>1427</v>
      </c>
      <c r="AH643" s="345" t="s">
        <v>2110</v>
      </c>
      <c r="AI643" s="345">
        <v>500</v>
      </c>
      <c r="AJ643" s="345">
        <v>0</v>
      </c>
      <c r="AK643" s="345">
        <v>0</v>
      </c>
      <c r="AL643" s="340">
        <v>7.4999999999999997E-3</v>
      </c>
      <c r="AM643" s="340" t="s">
        <v>34</v>
      </c>
      <c r="AN643" s="340" t="s">
        <v>64</v>
      </c>
      <c r="AO643" s="338" t="s">
        <v>1323</v>
      </c>
      <c r="AP643" s="341" t="s">
        <v>11</v>
      </c>
      <c r="AQ643" s="347" t="s">
        <v>675</v>
      </c>
      <c r="AR643" s="340">
        <v>1.4999999999999998E-3</v>
      </c>
      <c r="AS643" s="340">
        <v>1.4999999999999998E-3</v>
      </c>
      <c r="AT643" s="340"/>
      <c r="AW643" s="597"/>
      <c r="AX643" s="597"/>
      <c r="AY643" s="598"/>
      <c r="AZ643" s="598"/>
      <c r="BA643" s="598"/>
      <c r="BB643" s="598"/>
      <c r="BC643" s="598"/>
      <c r="BD643" s="598"/>
      <c r="BE643" s="598"/>
      <c r="BF643" s="598"/>
      <c r="BG643" s="599"/>
      <c r="BH643" s="599"/>
      <c r="BI643" s="600"/>
      <c r="BJ643" s="600"/>
      <c r="BK643" s="600"/>
      <c r="BL643" s="210"/>
      <c r="BM643" s="599"/>
      <c r="BN643" s="599"/>
      <c r="BO643" s="599"/>
      <c r="BP643" s="599"/>
      <c r="BQ643" s="599"/>
      <c r="BR643" s="599"/>
      <c r="BS643" s="599"/>
      <c r="BT643" s="599"/>
      <c r="BU643" s="599"/>
      <c r="BV643" s="601"/>
      <c r="BW643" s="598"/>
    </row>
    <row r="644" spans="2:75" ht="15.75" customHeight="1">
      <c r="B644" s="334" t="s">
        <v>969</v>
      </c>
      <c r="C644" s="335">
        <v>33736845000107</v>
      </c>
      <c r="D644" s="336" t="s">
        <v>14</v>
      </c>
      <c r="E644" s="336" t="s">
        <v>15</v>
      </c>
      <c r="F644" s="336" t="s">
        <v>701</v>
      </c>
      <c r="G644" s="337"/>
      <c r="H644" s="337" t="s">
        <v>34</v>
      </c>
      <c r="I644" s="337" t="s">
        <v>34</v>
      </c>
      <c r="J644" s="337" t="s">
        <v>611</v>
      </c>
      <c r="K644" s="338" t="s">
        <v>49</v>
      </c>
      <c r="L644" s="339"/>
      <c r="M644" s="339" t="s">
        <v>34</v>
      </c>
      <c r="N644" s="338">
        <v>504505</v>
      </c>
      <c r="O644" s="338" t="s">
        <v>1320</v>
      </c>
      <c r="P644" s="342">
        <v>43677</v>
      </c>
      <c r="Q644" s="343">
        <v>97388405.969999999</v>
      </c>
      <c r="R644" s="343">
        <v>257174199.54821435</v>
      </c>
      <c r="S644" s="338">
        <v>15</v>
      </c>
      <c r="T644" s="340">
        <v>-0.60332921813063189</v>
      </c>
      <c r="U644" s="340">
        <v>-7.7993545613968385</v>
      </c>
      <c r="V644" s="340">
        <v>-0.5809579796010983</v>
      </c>
      <c r="W644" s="340">
        <v>-5.695330769790929</v>
      </c>
      <c r="X644" s="340">
        <v>0.68811617780681189</v>
      </c>
      <c r="Y644" s="340">
        <v>5.2181099798723096</v>
      </c>
      <c r="Z644" s="340">
        <v>1.670794180091888</v>
      </c>
      <c r="AA644" s="340">
        <v>9.4973357715044049</v>
      </c>
      <c r="AB644" s="340">
        <v>0.64738171929304544</v>
      </c>
      <c r="AC644" s="344">
        <v>-1.1638697482365963</v>
      </c>
      <c r="AD644" s="482">
        <v>0</v>
      </c>
      <c r="AE644" s="341" t="s">
        <v>2264</v>
      </c>
      <c r="AF644" s="341" t="s">
        <v>2106</v>
      </c>
      <c r="AG644" s="345" t="s">
        <v>1427</v>
      </c>
      <c r="AH644" s="345" t="s">
        <v>726</v>
      </c>
      <c r="AI644" s="345">
        <v>500</v>
      </c>
      <c r="AJ644" s="345">
        <v>100</v>
      </c>
      <c r="AK644" s="345">
        <v>100</v>
      </c>
      <c r="AL644" s="340">
        <v>0.01</v>
      </c>
      <c r="AM644" s="340" t="s">
        <v>34</v>
      </c>
      <c r="AN644" s="340" t="s">
        <v>34</v>
      </c>
      <c r="AO644" s="338" t="s">
        <v>1323</v>
      </c>
      <c r="AP644" s="341" t="s">
        <v>13</v>
      </c>
      <c r="AQ644" s="347" t="s">
        <v>671</v>
      </c>
      <c r="AR644" s="340">
        <v>6.6666666666666662E-3</v>
      </c>
      <c r="AS644" s="340">
        <v>6.6666666666666662E-3</v>
      </c>
      <c r="AT644" s="340"/>
      <c r="AW644" s="597"/>
      <c r="AX644" s="597"/>
      <c r="AY644" s="598"/>
      <c r="AZ644" s="598"/>
      <c r="BA644" s="598"/>
      <c r="BB644" s="598"/>
      <c r="BC644" s="598"/>
      <c r="BD644" s="598"/>
      <c r="BE644" s="598"/>
      <c r="BF644" s="598"/>
      <c r="BG644" s="599"/>
      <c r="BH644" s="599"/>
      <c r="BI644" s="600"/>
      <c r="BJ644" s="600"/>
      <c r="BK644" s="600"/>
      <c r="BL644" s="210"/>
      <c r="BM644" s="599"/>
      <c r="BN644" s="599"/>
      <c r="BO644" s="599"/>
      <c r="BP644" s="599"/>
      <c r="BQ644" s="599"/>
      <c r="BR644" s="599"/>
      <c r="BS644" s="599"/>
      <c r="BT644" s="599"/>
      <c r="BU644" s="599"/>
      <c r="BV644" s="601"/>
      <c r="BW644" s="598"/>
    </row>
    <row r="645" spans="2:75" ht="15.75" customHeight="1">
      <c r="B645" s="334" t="s">
        <v>489</v>
      </c>
      <c r="C645" s="335">
        <v>25274966000148</v>
      </c>
      <c r="D645" s="336" t="s">
        <v>11</v>
      </c>
      <c r="E645" s="336" t="s">
        <v>620</v>
      </c>
      <c r="F645" s="336" t="s">
        <v>685</v>
      </c>
      <c r="G645" s="337"/>
      <c r="H645" s="337" t="s">
        <v>34</v>
      </c>
      <c r="I645" s="337" t="s">
        <v>1318</v>
      </c>
      <c r="J645" s="337" t="s">
        <v>608</v>
      </c>
      <c r="K645" s="338" t="s">
        <v>48</v>
      </c>
      <c r="L645" s="339"/>
      <c r="M645" s="339" t="s">
        <v>34</v>
      </c>
      <c r="N645" s="338">
        <v>427616</v>
      </c>
      <c r="O645" s="338" t="s">
        <v>1320</v>
      </c>
      <c r="P645" s="342">
        <v>42681</v>
      </c>
      <c r="Q645" s="343">
        <v>3323101.49</v>
      </c>
      <c r="R645" s="343">
        <v>4398580.8413888887</v>
      </c>
      <c r="S645" s="338">
        <v>15</v>
      </c>
      <c r="T645" s="340">
        <v>8.3467772869320278E-2</v>
      </c>
      <c r="U645" s="340">
        <v>1.0790041912357973</v>
      </c>
      <c r="V645" s="340">
        <v>0.15755683296555323</v>
      </c>
      <c r="W645" s="340">
        <v>1.5445837914054683</v>
      </c>
      <c r="X645" s="340">
        <v>7.2679002476814025E-2</v>
      </c>
      <c r="Y645" s="340">
        <v>0.55113807868923681</v>
      </c>
      <c r="Z645" s="340">
        <v>3.5718425258933095E-2</v>
      </c>
      <c r="AA645" s="340">
        <v>0.20303510866599697</v>
      </c>
      <c r="AB645" s="340">
        <v>2.8963119553108038E-2</v>
      </c>
      <c r="AC645" s="344">
        <v>1.7129951794034901</v>
      </c>
      <c r="AD645" s="482">
        <v>0</v>
      </c>
      <c r="AE645" s="341" t="s">
        <v>2385</v>
      </c>
      <c r="AF645" s="341" t="s">
        <v>1180</v>
      </c>
      <c r="AG645" s="345" t="s">
        <v>1180</v>
      </c>
      <c r="AH645" s="345" t="s">
        <v>2110</v>
      </c>
      <c r="AI645" s="345">
        <v>1000</v>
      </c>
      <c r="AJ645" s="345">
        <v>1000</v>
      </c>
      <c r="AK645" s="345">
        <v>1000</v>
      </c>
      <c r="AL645" s="340">
        <v>6.0000000000000001E-3</v>
      </c>
      <c r="AM645" s="340">
        <v>0.2</v>
      </c>
      <c r="AN645" s="340" t="s">
        <v>64</v>
      </c>
      <c r="AO645" s="338" t="s">
        <v>1323</v>
      </c>
      <c r="AP645" s="341" t="s">
        <v>11</v>
      </c>
      <c r="AQ645" s="347" t="s">
        <v>1370</v>
      </c>
      <c r="AR645" s="340">
        <v>8.8000000000000003E-4</v>
      </c>
      <c r="AS645" s="340">
        <v>8.8000000000000003E-4</v>
      </c>
      <c r="AT645" s="340"/>
      <c r="AW645" s="597"/>
      <c r="AX645" s="597"/>
      <c r="AY645" s="598"/>
      <c r="AZ645" s="598"/>
      <c r="BA645" s="598"/>
      <c r="BB645" s="598"/>
      <c r="BC645" s="598"/>
      <c r="BD645" s="598"/>
      <c r="BE645" s="598"/>
      <c r="BF645" s="598"/>
      <c r="BG645" s="599"/>
      <c r="BH645" s="599"/>
      <c r="BI645" s="600"/>
      <c r="BJ645" s="600"/>
      <c r="BK645" s="600"/>
      <c r="BL645" s="210"/>
      <c r="BM645" s="599"/>
      <c r="BN645" s="599"/>
      <c r="BO645" s="599"/>
      <c r="BP645" s="599"/>
      <c r="BQ645" s="599"/>
      <c r="BR645" s="599"/>
      <c r="BS645" s="599"/>
      <c r="BT645" s="599"/>
      <c r="BU645" s="599"/>
      <c r="BV645" s="601"/>
      <c r="BW645" s="598"/>
    </row>
    <row r="646" spans="2:75" ht="15.75" customHeight="1">
      <c r="B646" s="334" t="s">
        <v>1240</v>
      </c>
      <c r="C646" s="335">
        <v>10326625000100</v>
      </c>
      <c r="D646" s="336" t="s">
        <v>11</v>
      </c>
      <c r="E646" s="336" t="s">
        <v>620</v>
      </c>
      <c r="F646" s="336" t="s">
        <v>685</v>
      </c>
      <c r="G646" s="337" t="s">
        <v>738</v>
      </c>
      <c r="H646" s="337" t="s">
        <v>34</v>
      </c>
      <c r="I646" s="337" t="s">
        <v>1318</v>
      </c>
      <c r="J646" s="337" t="s">
        <v>608</v>
      </c>
      <c r="K646" s="338" t="s">
        <v>48</v>
      </c>
      <c r="L646" s="339"/>
      <c r="M646" s="339" t="s">
        <v>34</v>
      </c>
      <c r="N646" s="338">
        <v>222836</v>
      </c>
      <c r="O646" s="338" t="s">
        <v>1320</v>
      </c>
      <c r="P646" s="342">
        <v>39829</v>
      </c>
      <c r="Q646" s="343">
        <v>335036509.44999999</v>
      </c>
      <c r="R646" s="343">
        <v>269605539.12873024</v>
      </c>
      <c r="S646" s="338">
        <v>15</v>
      </c>
      <c r="T646" s="340">
        <v>8.7247909272893498E-2</v>
      </c>
      <c r="U646" s="340">
        <v>1.1278707523369829</v>
      </c>
      <c r="V646" s="340">
        <v>0.11751886895354713</v>
      </c>
      <c r="W646" s="340">
        <v>1.1520778677344801</v>
      </c>
      <c r="X646" s="340">
        <v>0.17936150305153276</v>
      </c>
      <c r="Y646" s="340">
        <v>1.3601308605490481</v>
      </c>
      <c r="Z646" s="340">
        <v>0.20872591448440425</v>
      </c>
      <c r="AA646" s="340">
        <v>1.1864657644208936</v>
      </c>
      <c r="AB646" s="340">
        <v>1.6209397691270418E-3</v>
      </c>
      <c r="AC646" s="344">
        <v>8.6275058533318791</v>
      </c>
      <c r="AD646" s="482">
        <v>0</v>
      </c>
      <c r="AE646" s="341" t="s">
        <v>2241</v>
      </c>
      <c r="AF646" s="341" t="s">
        <v>2115</v>
      </c>
      <c r="AG646" s="345" t="s">
        <v>1428</v>
      </c>
      <c r="AH646" s="345" t="s">
        <v>2110</v>
      </c>
      <c r="AI646" s="345">
        <v>1000</v>
      </c>
      <c r="AJ646" s="345">
        <v>100</v>
      </c>
      <c r="AK646" s="345">
        <v>0</v>
      </c>
      <c r="AL646" s="340">
        <v>5.0000000000000001E-3</v>
      </c>
      <c r="AM646" s="340">
        <v>0.2</v>
      </c>
      <c r="AN646" s="340" t="s">
        <v>2124</v>
      </c>
      <c r="AO646" s="338" t="s">
        <v>1323</v>
      </c>
      <c r="AP646" s="341" t="s">
        <v>11</v>
      </c>
      <c r="AQ646" s="347" t="s">
        <v>675</v>
      </c>
      <c r="AR646" s="340">
        <v>1.3500000000000001E-3</v>
      </c>
      <c r="AS646" s="340">
        <v>1.3500000000000001E-3</v>
      </c>
      <c r="AT646" s="340"/>
      <c r="AX646" s="597"/>
      <c r="AY646" s="598"/>
      <c r="AZ646" s="598"/>
      <c r="BA646" s="598"/>
      <c r="BB646" s="599"/>
      <c r="BC646" s="598"/>
      <c r="BD646" s="598"/>
      <c r="BE646" s="598"/>
      <c r="BF646" s="598"/>
      <c r="BG646" s="599"/>
      <c r="BH646" s="599"/>
      <c r="BI646" s="600"/>
      <c r="BJ646" s="600"/>
      <c r="BK646" s="600"/>
      <c r="BL646" s="599"/>
      <c r="BM646" s="599"/>
      <c r="BN646" s="599"/>
      <c r="BO646" s="599"/>
      <c r="BP646" s="599"/>
      <c r="BQ646" s="599"/>
      <c r="BR646" s="599"/>
      <c r="BS646" s="599"/>
      <c r="BT646" s="602"/>
      <c r="BU646" s="603"/>
      <c r="BV646" s="601"/>
      <c r="BW646" s="604"/>
    </row>
    <row r="647" spans="2:75" ht="15.75" customHeight="1">
      <c r="B647" s="334" t="s">
        <v>349</v>
      </c>
      <c r="C647" s="335">
        <v>40102306000173</v>
      </c>
      <c r="D647" s="336" t="s">
        <v>14</v>
      </c>
      <c r="E647" s="336" t="s">
        <v>15</v>
      </c>
      <c r="F647" s="336" t="s">
        <v>16</v>
      </c>
      <c r="G647" s="337"/>
      <c r="H647" s="337" t="s">
        <v>34</v>
      </c>
      <c r="I647" s="337" t="s">
        <v>34</v>
      </c>
      <c r="J647" s="337" t="s">
        <v>690</v>
      </c>
      <c r="K647" s="338" t="s">
        <v>49</v>
      </c>
      <c r="L647" s="339"/>
      <c r="M647" s="339" t="s">
        <v>1411</v>
      </c>
      <c r="N647" s="338">
        <v>568767</v>
      </c>
      <c r="O647" s="338" t="s">
        <v>1320</v>
      </c>
      <c r="P647" s="342">
        <v>44195</v>
      </c>
      <c r="Q647" s="343">
        <v>80957607.049999997</v>
      </c>
      <c r="R647" s="343">
        <v>109287732.0750397</v>
      </c>
      <c r="S647" s="338">
        <v>15</v>
      </c>
      <c r="T647" s="340">
        <v>-0.22624850941451924</v>
      </c>
      <c r="U647" s="340">
        <v>-2.9247586406950701</v>
      </c>
      <c r="V647" s="340">
        <v>-8.2300245812882866E-2</v>
      </c>
      <c r="W647" s="340">
        <v>-0.8068175992028026</v>
      </c>
      <c r="X647" s="340" t="s">
        <v>1414</v>
      </c>
      <c r="Y647" s="340" t="s">
        <v>1414</v>
      </c>
      <c r="Z647" s="340" t="s">
        <v>1414</v>
      </c>
      <c r="AA647" s="340" t="s">
        <v>1414</v>
      </c>
      <c r="AB647" s="340">
        <v>0.19308675285811283</v>
      </c>
      <c r="AC647" s="344">
        <v>-0.85172484596598097</v>
      </c>
      <c r="AD647" s="482">
        <v>40102272000117</v>
      </c>
      <c r="AE647" s="341" t="s">
        <v>2371</v>
      </c>
      <c r="AF647" s="341" t="s">
        <v>2106</v>
      </c>
      <c r="AG647" s="345" t="s">
        <v>1427</v>
      </c>
      <c r="AH647" s="345" t="s">
        <v>2110</v>
      </c>
      <c r="AI647" s="345">
        <v>1000</v>
      </c>
      <c r="AJ647" s="345">
        <v>1000</v>
      </c>
      <c r="AK647" s="345">
        <v>1000</v>
      </c>
      <c r="AL647" s="340">
        <v>1.4999999999999999E-2</v>
      </c>
      <c r="AM647" s="340">
        <v>0.2</v>
      </c>
      <c r="AN647" s="340" t="s">
        <v>34</v>
      </c>
      <c r="AO647" s="338" t="s">
        <v>1323</v>
      </c>
      <c r="AP647" s="341" t="s">
        <v>716</v>
      </c>
      <c r="AQ647" s="347" t="s">
        <v>659</v>
      </c>
      <c r="AR647" s="340">
        <v>3.0000000000000001E-3</v>
      </c>
      <c r="AS647" s="340">
        <v>3.0000000000000001E-3</v>
      </c>
      <c r="AT647" s="340"/>
      <c r="AX647" s="597"/>
      <c r="AY647" s="598"/>
      <c r="AZ647" s="598"/>
      <c r="BA647" s="598"/>
      <c r="BB647" s="599"/>
      <c r="BC647" s="598"/>
      <c r="BD647" s="598"/>
      <c r="BE647" s="598"/>
      <c r="BF647" s="598"/>
      <c r="BG647" s="599"/>
      <c r="BH647" s="599"/>
      <c r="BI647" s="600"/>
      <c r="BJ647" s="600"/>
      <c r="BK647" s="600"/>
      <c r="BL647" s="599"/>
      <c r="BM647" s="599"/>
      <c r="BN647" s="599"/>
      <c r="BO647" s="599"/>
      <c r="BP647" s="599"/>
      <c r="BQ647" s="599"/>
      <c r="BR647" s="599"/>
      <c r="BS647" s="599"/>
      <c r="BT647" s="602"/>
      <c r="BU647" s="603"/>
      <c r="BV647" s="601"/>
      <c r="BW647" s="604"/>
    </row>
    <row r="648" spans="2:75" ht="15.75" customHeight="1">
      <c r="B648" s="334" t="s">
        <v>585</v>
      </c>
      <c r="C648" s="335">
        <v>41088682000113</v>
      </c>
      <c r="D648" s="336" t="s">
        <v>14</v>
      </c>
      <c r="E648" s="336" t="s">
        <v>15</v>
      </c>
      <c r="F648" s="336" t="s">
        <v>16</v>
      </c>
      <c r="G648" s="337"/>
      <c r="H648" s="337" t="s">
        <v>34</v>
      </c>
      <c r="I648" s="337" t="s">
        <v>34</v>
      </c>
      <c r="J648" s="337" t="s">
        <v>690</v>
      </c>
      <c r="K648" s="338" t="s">
        <v>48</v>
      </c>
      <c r="L648" s="339"/>
      <c r="M648" s="339" t="s">
        <v>1411</v>
      </c>
      <c r="N648" s="338">
        <v>634964</v>
      </c>
      <c r="O648" s="338" t="s">
        <v>1320</v>
      </c>
      <c r="P648" s="342">
        <v>44348</v>
      </c>
      <c r="Q648" s="343">
        <v>28185394.440000001</v>
      </c>
      <c r="R648" s="343">
        <v>11466992.891111108</v>
      </c>
      <c r="S648" s="338">
        <v>15</v>
      </c>
      <c r="T648" s="340">
        <v>-0.12114614471774476</v>
      </c>
      <c r="U648" s="340">
        <v>-1.5660798582365427</v>
      </c>
      <c r="V648" s="340">
        <v>-1.554543601656222E-2</v>
      </c>
      <c r="W648" s="340">
        <v>-0.15239725278536403</v>
      </c>
      <c r="X648" s="340" t="s">
        <v>1414</v>
      </c>
      <c r="Y648" s="340" t="s">
        <v>1414</v>
      </c>
      <c r="Z648" s="340" t="s">
        <v>1414</v>
      </c>
      <c r="AA648" s="340" t="s">
        <v>1414</v>
      </c>
      <c r="AB648" s="340">
        <v>0.17268030582022775</v>
      </c>
      <c r="AC648" s="344">
        <v>-0.56704352501972966</v>
      </c>
      <c r="AD648" s="482">
        <v>41536017000145</v>
      </c>
      <c r="AE648" s="341" t="s">
        <v>2371</v>
      </c>
      <c r="AF648" s="341" t="s">
        <v>2106</v>
      </c>
      <c r="AG648" s="345" t="s">
        <v>1427</v>
      </c>
      <c r="AH648" s="345" t="s">
        <v>2110</v>
      </c>
      <c r="AI648" s="345">
        <v>1000</v>
      </c>
      <c r="AJ648" s="345">
        <v>1000</v>
      </c>
      <c r="AK648" s="345">
        <v>1000</v>
      </c>
      <c r="AL648" s="340">
        <v>1.4999999999999999E-2</v>
      </c>
      <c r="AM648" s="340">
        <v>0.2</v>
      </c>
      <c r="AN648" s="340" t="s">
        <v>34</v>
      </c>
      <c r="AO648" s="338" t="s">
        <v>1323</v>
      </c>
      <c r="AP648" s="341" t="s">
        <v>716</v>
      </c>
      <c r="AQ648" s="347" t="s">
        <v>659</v>
      </c>
      <c r="AR648" s="340">
        <v>3.0000000000000001E-3</v>
      </c>
      <c r="AS648" s="340">
        <v>3.0000000000000001E-3</v>
      </c>
      <c r="AT648" s="340"/>
      <c r="AX648" s="597"/>
      <c r="AY648" s="598"/>
      <c r="AZ648" s="598"/>
      <c r="BA648" s="598"/>
      <c r="BB648" s="599"/>
      <c r="BC648" s="598"/>
      <c r="BD648" s="598"/>
      <c r="BE648" s="598"/>
      <c r="BF648" s="598"/>
      <c r="BG648" s="599"/>
      <c r="BH648" s="599"/>
      <c r="BI648" s="600"/>
      <c r="BJ648" s="600"/>
      <c r="BK648" s="600"/>
      <c r="BL648" s="599"/>
      <c r="BM648" s="599"/>
      <c r="BN648" s="599"/>
      <c r="BO648" s="599"/>
      <c r="BP648" s="599"/>
      <c r="BQ648" s="599"/>
      <c r="BR648" s="599"/>
      <c r="BS648" s="599"/>
      <c r="BT648" s="602"/>
      <c r="BU648" s="603"/>
      <c r="BV648" s="601"/>
      <c r="BW648" s="604"/>
    </row>
    <row r="649" spans="2:75" ht="15.75" customHeight="1">
      <c r="B649" s="334" t="s">
        <v>916</v>
      </c>
      <c r="C649" s="335">
        <v>26142614000100</v>
      </c>
      <c r="D649" s="336" t="s">
        <v>11</v>
      </c>
      <c r="E649" s="336" t="s">
        <v>621</v>
      </c>
      <c r="F649" s="336" t="s">
        <v>692</v>
      </c>
      <c r="G649" s="337" t="s">
        <v>738</v>
      </c>
      <c r="H649" s="337" t="s">
        <v>34</v>
      </c>
      <c r="I649" s="337"/>
      <c r="J649" s="337" t="s">
        <v>608</v>
      </c>
      <c r="K649" s="338" t="s">
        <v>48</v>
      </c>
      <c r="L649" s="339"/>
      <c r="M649" s="339" t="s">
        <v>34</v>
      </c>
      <c r="N649" s="338">
        <v>431923</v>
      </c>
      <c r="O649" s="338" t="s">
        <v>1320</v>
      </c>
      <c r="P649" s="342">
        <v>42675</v>
      </c>
      <c r="Q649" s="343">
        <v>85323823.939999998</v>
      </c>
      <c r="R649" s="343">
        <v>93512239.999047592</v>
      </c>
      <c r="S649" s="338">
        <v>15</v>
      </c>
      <c r="T649" s="340">
        <v>5.5720333638414887E-2</v>
      </c>
      <c r="U649" s="340">
        <v>0.72030762851473529</v>
      </c>
      <c r="V649" s="340">
        <v>8.8760415207804977E-2</v>
      </c>
      <c r="W649" s="340">
        <v>0.87014886036944405</v>
      </c>
      <c r="X649" s="340">
        <v>0.16562324054624433</v>
      </c>
      <c r="Y649" s="340">
        <v>1.2559511202711244</v>
      </c>
      <c r="Z649" s="340">
        <v>0.21253906883121698</v>
      </c>
      <c r="AA649" s="340">
        <v>1.2081409699080592</v>
      </c>
      <c r="AB649" s="340">
        <v>2.7034999100929082E-2</v>
      </c>
      <c r="AC649" s="344">
        <v>-0.43404030872130378</v>
      </c>
      <c r="AD649" s="482">
        <v>0</v>
      </c>
      <c r="AE649" s="341" t="s">
        <v>2221</v>
      </c>
      <c r="AF649" s="341" t="s">
        <v>741</v>
      </c>
      <c r="AG649" s="345" t="s">
        <v>741</v>
      </c>
      <c r="AH649" s="345" t="s">
        <v>2110</v>
      </c>
      <c r="AI649" s="345">
        <v>100</v>
      </c>
      <c r="AJ649" s="345">
        <v>0</v>
      </c>
      <c r="AK649" s="345">
        <v>100</v>
      </c>
      <c r="AL649" s="340">
        <v>7.4999999999999997E-3</v>
      </c>
      <c r="AM649" s="340" t="s">
        <v>34</v>
      </c>
      <c r="AN649" s="340" t="s">
        <v>2119</v>
      </c>
      <c r="AO649" s="338" t="s">
        <v>1323</v>
      </c>
      <c r="AP649" s="341" t="s">
        <v>13</v>
      </c>
      <c r="AQ649" s="347" t="s">
        <v>671</v>
      </c>
      <c r="AR649" s="340">
        <v>1E-3</v>
      </c>
      <c r="AS649" s="340">
        <v>1E-3</v>
      </c>
      <c r="AT649" s="340"/>
      <c r="AW649" s="597"/>
      <c r="AX649" s="597"/>
      <c r="AY649" s="598"/>
      <c r="AZ649" s="598"/>
      <c r="BA649" s="598"/>
      <c r="BB649" s="599"/>
      <c r="BC649" s="598"/>
      <c r="BD649" s="598"/>
      <c r="BE649" s="598"/>
      <c r="BF649" s="598"/>
      <c r="BG649" s="599"/>
      <c r="BH649" s="599"/>
      <c r="BI649" s="600"/>
      <c r="BJ649" s="600"/>
      <c r="BK649" s="600"/>
      <c r="BL649" s="210"/>
      <c r="BM649" s="599"/>
      <c r="BN649" s="599"/>
      <c r="BO649" s="599"/>
      <c r="BP649" s="599"/>
      <c r="BQ649" s="599"/>
      <c r="BR649" s="599"/>
      <c r="BS649" s="599"/>
      <c r="BT649" s="602"/>
      <c r="BU649" s="603"/>
      <c r="BV649" s="601"/>
      <c r="BW649" s="604"/>
    </row>
    <row r="650" spans="2:75" ht="15.75" customHeight="1">
      <c r="B650" s="334" t="s">
        <v>803</v>
      </c>
      <c r="C650" s="335">
        <v>35844973000191</v>
      </c>
      <c r="D650" s="336" t="s">
        <v>13</v>
      </c>
      <c r="E650" s="336" t="s">
        <v>616</v>
      </c>
      <c r="F650" s="336" t="s">
        <v>617</v>
      </c>
      <c r="G650" s="337"/>
      <c r="H650" s="337" t="s">
        <v>1336</v>
      </c>
      <c r="I650" s="337" t="s">
        <v>34</v>
      </c>
      <c r="J650" s="337" t="s">
        <v>608</v>
      </c>
      <c r="K650" s="338" t="s">
        <v>48</v>
      </c>
      <c r="L650" s="339"/>
      <c r="M650" s="339" t="s">
        <v>1411</v>
      </c>
      <c r="N650" s="338">
        <v>529125</v>
      </c>
      <c r="O650" s="338" t="s">
        <v>1320</v>
      </c>
      <c r="P650" s="342">
        <v>43895</v>
      </c>
      <c r="Q650" s="343">
        <v>81474113.209999993</v>
      </c>
      <c r="R650" s="343">
        <v>69455632.970119074</v>
      </c>
      <c r="S650" s="338">
        <v>15</v>
      </c>
      <c r="T650" s="340">
        <v>9.8084444317565467E-2</v>
      </c>
      <c r="U650" s="340">
        <v>1.267956755949192</v>
      </c>
      <c r="V650" s="340">
        <v>0.12085849883149202</v>
      </c>
      <c r="W650" s="340">
        <v>1.1848174073766287</v>
      </c>
      <c r="X650" s="340">
        <v>0.21776427230534212</v>
      </c>
      <c r="Y650" s="340">
        <v>1.6513460360688648</v>
      </c>
      <c r="Z650" s="340" t="s">
        <v>1414</v>
      </c>
      <c r="AA650" s="340" t="s">
        <v>1414</v>
      </c>
      <c r="AB650" s="340">
        <v>3.2611585784505619E-2</v>
      </c>
      <c r="AC650" s="344">
        <v>0.5365583372381324</v>
      </c>
      <c r="AD650" s="482">
        <v>35844975000180</v>
      </c>
      <c r="AE650" s="341" t="s">
        <v>2170</v>
      </c>
      <c r="AF650" s="341" t="s">
        <v>2112</v>
      </c>
      <c r="AG650" s="345" t="s">
        <v>719</v>
      </c>
      <c r="AH650" s="345" t="s">
        <v>2110</v>
      </c>
      <c r="AI650" s="345">
        <v>1000</v>
      </c>
      <c r="AJ650" s="345">
        <v>1000</v>
      </c>
      <c r="AK650" s="345">
        <v>1000</v>
      </c>
      <c r="AL650" s="340">
        <v>1.4370000000000001E-2</v>
      </c>
      <c r="AM650" s="340">
        <v>0.2</v>
      </c>
      <c r="AN650" s="340" t="s">
        <v>64</v>
      </c>
      <c r="AO650" s="338" t="s">
        <v>1323</v>
      </c>
      <c r="AP650" s="341" t="s">
        <v>13</v>
      </c>
      <c r="AQ650" s="347" t="s">
        <v>668</v>
      </c>
      <c r="AR650" s="340">
        <v>2.8740000000000003E-3</v>
      </c>
      <c r="AS650" s="340">
        <v>2.8740000000000003E-3</v>
      </c>
      <c r="AT650" s="340"/>
      <c r="AW650" s="597"/>
      <c r="AX650" s="597"/>
      <c r="AY650" s="598"/>
      <c r="AZ650" s="598"/>
      <c r="BA650" s="598"/>
      <c r="BB650" s="599"/>
      <c r="BC650" s="598"/>
      <c r="BD650" s="598"/>
      <c r="BE650" s="598"/>
      <c r="BF650" s="598"/>
      <c r="BG650" s="599"/>
      <c r="BH650" s="599"/>
      <c r="BI650" s="600"/>
      <c r="BJ650" s="600"/>
      <c r="BK650" s="600"/>
      <c r="BL650" s="210"/>
      <c r="BM650" s="599"/>
      <c r="BN650" s="599"/>
      <c r="BO650" s="599"/>
      <c r="BP650" s="599"/>
      <c r="BQ650" s="599"/>
      <c r="BR650" s="599"/>
      <c r="BS650" s="599"/>
      <c r="BT650" s="602"/>
      <c r="BU650" s="603"/>
      <c r="BV650" s="601"/>
      <c r="BW650" s="604"/>
    </row>
    <row r="651" spans="2:75" ht="15.75" customHeight="1">
      <c r="B651" s="334" t="s">
        <v>1649</v>
      </c>
      <c r="C651" s="335">
        <v>15674503000110</v>
      </c>
      <c r="D651" s="336" t="s">
        <v>13</v>
      </c>
      <c r="E651" s="336" t="s">
        <v>616</v>
      </c>
      <c r="F651" s="336" t="s">
        <v>617</v>
      </c>
      <c r="G651" s="337" t="s">
        <v>34</v>
      </c>
      <c r="H651" s="337" t="s">
        <v>1336</v>
      </c>
      <c r="I651" s="337" t="s">
        <v>34</v>
      </c>
      <c r="J651" s="337" t="s">
        <v>608</v>
      </c>
      <c r="K651" s="338" t="s">
        <v>48</v>
      </c>
      <c r="L651" s="339"/>
      <c r="M651" s="339"/>
      <c r="N651" s="338">
        <v>311243</v>
      </c>
      <c r="O651" s="338" t="s">
        <v>1320</v>
      </c>
      <c r="P651" s="342">
        <v>41152</v>
      </c>
      <c r="Q651" s="343">
        <v>111140994.75</v>
      </c>
      <c r="R651" s="343">
        <v>180629794.41996029</v>
      </c>
      <c r="S651" s="338">
        <v>15</v>
      </c>
      <c r="T651" s="340">
        <v>8.8542529616671528E-2</v>
      </c>
      <c r="U651" s="340">
        <v>0.99591871615434058</v>
      </c>
      <c r="V651" s="340">
        <v>9.9682870437089122E-2</v>
      </c>
      <c r="W651" s="340">
        <v>0.91486031855523242</v>
      </c>
      <c r="X651" s="340">
        <v>0.12891977043546143</v>
      </c>
      <c r="Y651" s="340">
        <v>0.90653681041069734</v>
      </c>
      <c r="Z651" s="340">
        <v>0.18674891433671403</v>
      </c>
      <c r="AA651" s="340">
        <v>1.0205013362263959</v>
      </c>
      <c r="AB651" s="340">
        <v>2.1946587783663034E-2</v>
      </c>
      <c r="AC651" s="344">
        <v>-0.37203539326711288</v>
      </c>
      <c r="AD651" s="482">
        <v>11403956000150</v>
      </c>
      <c r="AE651" s="341" t="s">
        <v>2315</v>
      </c>
      <c r="AF651" s="341" t="s">
        <v>2315</v>
      </c>
      <c r="AG651" s="345" t="s">
        <v>1431</v>
      </c>
      <c r="AH651" s="345" t="s">
        <v>2316</v>
      </c>
      <c r="AI651" s="345">
        <v>5000</v>
      </c>
      <c r="AJ651" s="345">
        <v>0</v>
      </c>
      <c r="AK651" s="345">
        <v>0</v>
      </c>
      <c r="AL651" s="340">
        <v>0</v>
      </c>
      <c r="AM651" s="340" t="s">
        <v>34</v>
      </c>
      <c r="AN651" s="340" t="s">
        <v>64</v>
      </c>
      <c r="AO651" s="338" t="s">
        <v>1323</v>
      </c>
      <c r="AP651" s="341" t="s">
        <v>13</v>
      </c>
      <c r="AQ651" s="347" t="s">
        <v>668</v>
      </c>
      <c r="AR651" s="340" t="s">
        <v>34</v>
      </c>
      <c r="AS651" s="340" t="s">
        <v>34</v>
      </c>
      <c r="AT651" s="340"/>
      <c r="AX651" s="597"/>
      <c r="AY651" s="598"/>
      <c r="AZ651" s="598"/>
      <c r="BA651" s="598"/>
      <c r="BB651" s="599"/>
      <c r="BC651" s="598"/>
      <c r="BD651" s="598"/>
      <c r="BE651" s="598"/>
      <c r="BF651" s="598"/>
      <c r="BG651" s="599"/>
      <c r="BH651" s="599"/>
      <c r="BI651" s="600"/>
      <c r="BJ651" s="600"/>
      <c r="BK651" s="600"/>
      <c r="BL651" s="599"/>
      <c r="BM651" s="599"/>
      <c r="BN651" s="599"/>
      <c r="BO651" s="599"/>
      <c r="BP651" s="599"/>
      <c r="BQ651" s="599"/>
      <c r="BR651" s="599"/>
      <c r="BS651" s="599"/>
      <c r="BT651" s="602"/>
      <c r="BU651" s="603"/>
      <c r="BV651" s="601"/>
      <c r="BW651" s="604"/>
    </row>
    <row r="652" spans="2:75" ht="15.75" customHeight="1">
      <c r="B652" s="334" t="s">
        <v>1659</v>
      </c>
      <c r="C652" s="335">
        <v>19391009000107</v>
      </c>
      <c r="D652" s="336" t="s">
        <v>13</v>
      </c>
      <c r="E652" s="336" t="s">
        <v>616</v>
      </c>
      <c r="F652" s="336" t="s">
        <v>617</v>
      </c>
      <c r="G652" s="337" t="s">
        <v>34</v>
      </c>
      <c r="H652" s="337" t="s">
        <v>1336</v>
      </c>
      <c r="I652" s="337" t="s">
        <v>34</v>
      </c>
      <c r="J652" s="337" t="s">
        <v>608</v>
      </c>
      <c r="K652" s="338" t="s">
        <v>48</v>
      </c>
      <c r="L652" s="339"/>
      <c r="M652" s="339"/>
      <c r="N652" s="338">
        <v>366226</v>
      </c>
      <c r="O652" s="338" t="s">
        <v>1320</v>
      </c>
      <c r="P652" s="342">
        <v>41754</v>
      </c>
      <c r="Q652" s="343">
        <v>73358765.239999995</v>
      </c>
      <c r="R652" s="343">
        <v>102408227.0008335</v>
      </c>
      <c r="S652" s="338">
        <v>15</v>
      </c>
      <c r="T652" s="340">
        <v>0.11138198250399856</v>
      </c>
      <c r="U652" s="340">
        <v>1.2528149071225669</v>
      </c>
      <c r="V652" s="340">
        <v>0.106455570136194</v>
      </c>
      <c r="W652" s="340">
        <v>0.97701818155650333</v>
      </c>
      <c r="X652" s="340">
        <v>0.21114800149008217</v>
      </c>
      <c r="Y652" s="340">
        <v>1.4847485001630205</v>
      </c>
      <c r="Z652" s="340">
        <v>0.3266364428287456</v>
      </c>
      <c r="AA652" s="340">
        <v>1.7849256449542843</v>
      </c>
      <c r="AB652" s="340">
        <v>4.7351630810266006E-2</v>
      </c>
      <c r="AC652" s="344">
        <v>-2.4206772088075364E-2</v>
      </c>
      <c r="AD652" s="482">
        <v>18772290000157</v>
      </c>
      <c r="AE652" s="341" t="s">
        <v>2315</v>
      </c>
      <c r="AF652" s="341" t="s">
        <v>2315</v>
      </c>
      <c r="AG652" s="345" t="s">
        <v>1431</v>
      </c>
      <c r="AH652" s="345" t="s">
        <v>2316</v>
      </c>
      <c r="AI652" s="345">
        <v>10000</v>
      </c>
      <c r="AJ652" s="345">
        <v>5000</v>
      </c>
      <c r="AK652" s="345">
        <v>10000</v>
      </c>
      <c r="AL652" s="340">
        <v>0</v>
      </c>
      <c r="AM652" s="340" t="s">
        <v>34</v>
      </c>
      <c r="AN652" s="340" t="s">
        <v>64</v>
      </c>
      <c r="AO652" s="338" t="s">
        <v>1323</v>
      </c>
      <c r="AP652" s="341" t="s">
        <v>13</v>
      </c>
      <c r="AQ652" s="347" t="s">
        <v>674</v>
      </c>
      <c r="AR652" s="340" t="s">
        <v>34</v>
      </c>
      <c r="AS652" s="340" t="s">
        <v>34</v>
      </c>
      <c r="AT652" s="340"/>
      <c r="AX652" s="597"/>
      <c r="AY652" s="598"/>
      <c r="AZ652" s="598"/>
      <c r="BA652" s="598"/>
      <c r="BB652" s="599"/>
      <c r="BC652" s="598"/>
      <c r="BD652" s="598"/>
      <c r="BE652" s="598"/>
      <c r="BF652" s="598"/>
      <c r="BG652" s="599"/>
      <c r="BH652" s="599"/>
      <c r="BI652" s="600"/>
      <c r="BJ652" s="600"/>
      <c r="BK652" s="600"/>
      <c r="BL652" s="599"/>
      <c r="BM652" s="599"/>
      <c r="BN652" s="599"/>
      <c r="BO652" s="599"/>
      <c r="BP652" s="599"/>
      <c r="BQ652" s="599"/>
      <c r="BR652" s="599"/>
      <c r="BS652" s="599"/>
      <c r="BT652" s="602"/>
      <c r="BU652" s="603"/>
      <c r="BV652" s="601"/>
      <c r="BW652" s="604"/>
    </row>
    <row r="653" spans="2:75" ht="15.75" customHeight="1">
      <c r="B653" s="334" t="s">
        <v>316</v>
      </c>
      <c r="C653" s="335">
        <v>11403956000150</v>
      </c>
      <c r="D653" s="336" t="s">
        <v>13</v>
      </c>
      <c r="E653" s="336" t="s">
        <v>616</v>
      </c>
      <c r="F653" s="336" t="s">
        <v>617</v>
      </c>
      <c r="G653" s="337" t="s">
        <v>34</v>
      </c>
      <c r="H653" s="337" t="s">
        <v>1336</v>
      </c>
      <c r="I653" s="337" t="s">
        <v>34</v>
      </c>
      <c r="J653" s="337" t="s">
        <v>608</v>
      </c>
      <c r="K653" s="338" t="s">
        <v>48</v>
      </c>
      <c r="L653" s="339"/>
      <c r="M653" s="339" t="s">
        <v>34</v>
      </c>
      <c r="N653" s="338">
        <v>245054</v>
      </c>
      <c r="O653" s="338" t="s">
        <v>1320</v>
      </c>
      <c r="P653" s="342">
        <v>40259</v>
      </c>
      <c r="Q653" s="343">
        <v>629359612.44000006</v>
      </c>
      <c r="R653" s="343">
        <v>1066502920.7008338</v>
      </c>
      <c r="S653" s="338">
        <v>15</v>
      </c>
      <c r="T653" s="340">
        <v>7.2963108919518849E-2</v>
      </c>
      <c r="U653" s="340">
        <v>0.94320835004203396</v>
      </c>
      <c r="V653" s="340">
        <v>8.5338471963945617E-2</v>
      </c>
      <c r="W653" s="340">
        <v>0.83660237450722708</v>
      </c>
      <c r="X653" s="340">
        <v>0.10326658806158129</v>
      </c>
      <c r="Y653" s="340">
        <v>0.78308929673614436</v>
      </c>
      <c r="Z653" s="340">
        <v>0.17659719527231754</v>
      </c>
      <c r="AA653" s="340">
        <v>1.0038357086657375</v>
      </c>
      <c r="AB653" s="340">
        <v>2.1167869595454244E-2</v>
      </c>
      <c r="AC653" s="344">
        <v>-0.70974020215866207</v>
      </c>
      <c r="AD653" s="482">
        <v>11490618000101</v>
      </c>
      <c r="AE653" s="341" t="s">
        <v>2341</v>
      </c>
      <c r="AF653" s="341" t="s">
        <v>2115</v>
      </c>
      <c r="AG653" s="345" t="s">
        <v>1428</v>
      </c>
      <c r="AH653" s="345" t="s">
        <v>2110</v>
      </c>
      <c r="AI653" s="345">
        <v>1000</v>
      </c>
      <c r="AJ653" s="345">
        <v>0</v>
      </c>
      <c r="AK653" s="345">
        <v>0</v>
      </c>
      <c r="AL653" s="340">
        <v>0.02</v>
      </c>
      <c r="AM653" s="340">
        <v>0.2</v>
      </c>
      <c r="AN653" s="340" t="s">
        <v>64</v>
      </c>
      <c r="AO653" s="338" t="s">
        <v>1323</v>
      </c>
      <c r="AP653" s="341" t="s">
        <v>13</v>
      </c>
      <c r="AQ653" s="347" t="s">
        <v>668</v>
      </c>
      <c r="AR653" s="340">
        <v>5.0000000000000001E-3</v>
      </c>
      <c r="AS653" s="340">
        <v>5.0000000000000001E-3</v>
      </c>
      <c r="AT653" s="340"/>
      <c r="AX653" s="597"/>
      <c r="AY653" s="598"/>
      <c r="AZ653" s="598"/>
      <c r="BA653" s="598"/>
      <c r="BB653" s="599"/>
      <c r="BC653" s="598"/>
      <c r="BD653" s="598"/>
      <c r="BE653" s="598"/>
      <c r="BF653" s="598"/>
      <c r="BG653" s="599"/>
      <c r="BH653" s="599"/>
      <c r="BI653" s="600"/>
      <c r="BJ653" s="600"/>
      <c r="BK653" s="600"/>
      <c r="BL653" s="599"/>
      <c r="BM653" s="599"/>
      <c r="BN653" s="599"/>
      <c r="BO653" s="599"/>
      <c r="BP653" s="599"/>
      <c r="BQ653" s="599"/>
      <c r="BR653" s="599"/>
      <c r="BS653" s="599"/>
      <c r="BT653" s="602"/>
      <c r="BU653" s="603"/>
      <c r="BV653" s="601"/>
      <c r="BW653" s="604"/>
    </row>
    <row r="654" spans="2:75" ht="15.75" customHeight="1">
      <c r="B654" s="334" t="s">
        <v>744</v>
      </c>
      <c r="C654" s="335">
        <v>13001211000190</v>
      </c>
      <c r="D654" s="336" t="s">
        <v>13</v>
      </c>
      <c r="E654" s="336" t="s">
        <v>615</v>
      </c>
      <c r="F654" s="336" t="s">
        <v>619</v>
      </c>
      <c r="G654" s="337" t="s">
        <v>34</v>
      </c>
      <c r="H654" s="337" t="s">
        <v>865</v>
      </c>
      <c r="I654" s="337" t="s">
        <v>34</v>
      </c>
      <c r="J654" s="337"/>
      <c r="K654" s="338" t="s">
        <v>48</v>
      </c>
      <c r="L654" s="339"/>
      <c r="M654" s="339" t="s">
        <v>34</v>
      </c>
      <c r="N654" s="338">
        <v>268127</v>
      </c>
      <c r="O654" s="338" t="s">
        <v>1320</v>
      </c>
      <c r="P654" s="342">
        <v>40588</v>
      </c>
      <c r="Q654" s="343">
        <v>122217088.31999999</v>
      </c>
      <c r="R654" s="343">
        <v>118658724.50793654</v>
      </c>
      <c r="S654" s="338">
        <v>15</v>
      </c>
      <c r="T654" s="340">
        <v>6.5780044674182525E-2</v>
      </c>
      <c r="U654" s="340">
        <v>0.85035147654226528</v>
      </c>
      <c r="V654" s="340">
        <v>6.3942717708104668E-2</v>
      </c>
      <c r="W654" s="340">
        <v>0.62685244106135929</v>
      </c>
      <c r="X654" s="340">
        <v>7.5380469904373193E-2</v>
      </c>
      <c r="Y654" s="340">
        <v>0.57162379694247645</v>
      </c>
      <c r="Z654" s="340">
        <v>0.19774896878699755</v>
      </c>
      <c r="AA654" s="340">
        <v>1.1240692464798814</v>
      </c>
      <c r="AB654" s="340">
        <v>6.6022327872018158E-2</v>
      </c>
      <c r="AC654" s="344">
        <v>-0.49969546286423266</v>
      </c>
      <c r="AD654" s="482">
        <v>0</v>
      </c>
      <c r="AE654" s="341" t="s">
        <v>2132</v>
      </c>
      <c r="AF654" s="341" t="s">
        <v>2106</v>
      </c>
      <c r="AG654" s="345" t="s">
        <v>1427</v>
      </c>
      <c r="AH654" s="345" t="s">
        <v>2110</v>
      </c>
      <c r="AI654" s="345">
        <v>5000</v>
      </c>
      <c r="AJ654" s="345">
        <v>1000</v>
      </c>
      <c r="AK654" s="345">
        <v>5000</v>
      </c>
      <c r="AL654" s="608">
        <v>0.02</v>
      </c>
      <c r="AM654" s="608">
        <v>0.2</v>
      </c>
      <c r="AN654" s="340" t="s">
        <v>64</v>
      </c>
      <c r="AO654" s="338" t="s">
        <v>1323</v>
      </c>
      <c r="AP654" s="341" t="s">
        <v>13</v>
      </c>
      <c r="AQ654" s="347" t="s">
        <v>664</v>
      </c>
      <c r="AR654" s="340">
        <v>4.0000000000000001E-3</v>
      </c>
      <c r="AS654" s="340">
        <v>4.0000000000000001E-3</v>
      </c>
      <c r="AT654" s="340"/>
      <c r="AX654" s="597"/>
      <c r="AY654" s="598"/>
      <c r="AZ654" s="598"/>
      <c r="BA654" s="598"/>
      <c r="BB654" s="599"/>
      <c r="BC654" s="598"/>
      <c r="BD654" s="598"/>
      <c r="BE654" s="598"/>
      <c r="BF654" s="598"/>
      <c r="BG654" s="599"/>
      <c r="BH654" s="599"/>
      <c r="BI654" s="600"/>
      <c r="BJ654" s="600"/>
      <c r="BK654" s="600"/>
      <c r="BL654" s="599"/>
      <c r="BM654" s="599"/>
      <c r="BN654" s="599"/>
      <c r="BO654" s="599"/>
      <c r="BP654" s="599"/>
      <c r="BQ654" s="599"/>
      <c r="BR654" s="599"/>
      <c r="BS654" s="599"/>
      <c r="BT654" s="602"/>
      <c r="BU654" s="603"/>
      <c r="BV654" s="601"/>
      <c r="BW654" s="604"/>
    </row>
    <row r="655" spans="2:75" ht="15.75" customHeight="1">
      <c r="B655" s="334" t="s">
        <v>908</v>
      </c>
      <c r="C655" s="335">
        <v>28856743000187</v>
      </c>
      <c r="D655" s="336" t="s">
        <v>13</v>
      </c>
      <c r="E655" s="336" t="s">
        <v>615</v>
      </c>
      <c r="F655" s="336" t="s">
        <v>619</v>
      </c>
      <c r="G655" s="337" t="s">
        <v>34</v>
      </c>
      <c r="H655" s="337" t="s">
        <v>865</v>
      </c>
      <c r="I655" s="337" t="s">
        <v>34</v>
      </c>
      <c r="J655" s="337"/>
      <c r="K655" s="338" t="s">
        <v>48</v>
      </c>
      <c r="L655" s="339"/>
      <c r="M655" s="339" t="s">
        <v>34</v>
      </c>
      <c r="N655" s="338">
        <v>462802</v>
      </c>
      <c r="O655" s="338" t="s">
        <v>1320</v>
      </c>
      <c r="P655" s="342">
        <v>43203</v>
      </c>
      <c r="Q655" s="343">
        <v>224054523.11000001</v>
      </c>
      <c r="R655" s="343">
        <v>139361552.70218253</v>
      </c>
      <c r="S655" s="338">
        <v>15</v>
      </c>
      <c r="T655" s="340">
        <v>0.11963910623438312</v>
      </c>
      <c r="U655" s="340">
        <v>1.546598077616294</v>
      </c>
      <c r="V655" s="340">
        <v>0.1782557548053636</v>
      </c>
      <c r="W655" s="340">
        <v>1.7475024371510937</v>
      </c>
      <c r="X655" s="340">
        <v>0.33069042173631025</v>
      </c>
      <c r="Y655" s="340">
        <v>2.5076855414302996</v>
      </c>
      <c r="Z655" s="340">
        <v>0.48883254051287706</v>
      </c>
      <c r="AA655" s="340">
        <v>2.7786826340471187</v>
      </c>
      <c r="AB655" s="340">
        <v>5.5986677944117921E-2</v>
      </c>
      <c r="AC655" s="344">
        <v>1.223462112774125</v>
      </c>
      <c r="AD655" s="482">
        <v>0</v>
      </c>
      <c r="AE655" s="341" t="s">
        <v>2210</v>
      </c>
      <c r="AF655" s="341" t="s">
        <v>2112</v>
      </c>
      <c r="AG655" s="345" t="s">
        <v>719</v>
      </c>
      <c r="AH655" s="345" t="s">
        <v>2110</v>
      </c>
      <c r="AI655" s="345">
        <v>1000</v>
      </c>
      <c r="AJ655" s="345">
        <v>1000</v>
      </c>
      <c r="AK655" s="345">
        <v>1000</v>
      </c>
      <c r="AL655" s="340">
        <v>0.02</v>
      </c>
      <c r="AM655" s="340">
        <v>0.2</v>
      </c>
      <c r="AN655" s="340" t="s">
        <v>64</v>
      </c>
      <c r="AO655" s="338" t="s">
        <v>1323</v>
      </c>
      <c r="AP655" s="341" t="s">
        <v>13</v>
      </c>
      <c r="AQ655" s="347" t="s">
        <v>668</v>
      </c>
      <c r="AR655" s="340">
        <v>4.0000000000000001E-3</v>
      </c>
      <c r="AS655" s="340">
        <v>4.0000000000000001E-3</v>
      </c>
      <c r="AT655" s="340"/>
      <c r="AX655" s="597"/>
      <c r="AY655" s="598"/>
      <c r="AZ655" s="598"/>
      <c r="BA655" s="598"/>
      <c r="BB655" s="599"/>
      <c r="BC655" s="598"/>
      <c r="BD655" s="598"/>
      <c r="BE655" s="598"/>
      <c r="BF655" s="598"/>
      <c r="BG655" s="599"/>
      <c r="BH655" s="599"/>
      <c r="BI655" s="600"/>
      <c r="BJ655" s="600"/>
      <c r="BK655" s="600"/>
      <c r="BL655" s="599"/>
      <c r="BM655" s="599"/>
      <c r="BN655" s="599"/>
      <c r="BO655" s="599"/>
      <c r="BP655" s="599"/>
      <c r="BQ655" s="599"/>
      <c r="BR655" s="599"/>
      <c r="BS655" s="599"/>
      <c r="BT655" s="602"/>
      <c r="BU655" s="603"/>
      <c r="BV655" s="601"/>
      <c r="BW655" s="604"/>
    </row>
    <row r="656" spans="2:75" ht="15.75" customHeight="1">
      <c r="B656" s="334" t="s">
        <v>919</v>
      </c>
      <c r="C656" s="335">
        <v>6092123000186</v>
      </c>
      <c r="D656" s="336" t="s">
        <v>13</v>
      </c>
      <c r="E656" s="336" t="s">
        <v>615</v>
      </c>
      <c r="F656" s="336" t="s">
        <v>619</v>
      </c>
      <c r="G656" s="337" t="s">
        <v>34</v>
      </c>
      <c r="H656" s="337" t="s">
        <v>1336</v>
      </c>
      <c r="I656" s="337" t="s">
        <v>34</v>
      </c>
      <c r="J656" s="337"/>
      <c r="K656" s="338" t="s">
        <v>48</v>
      </c>
      <c r="L656" s="339"/>
      <c r="M656" s="339" t="s">
        <v>1411</v>
      </c>
      <c r="N656" s="338">
        <v>126251</v>
      </c>
      <c r="O656" s="338" t="s">
        <v>1320</v>
      </c>
      <c r="P656" s="342">
        <v>38034</v>
      </c>
      <c r="Q656" s="343">
        <v>57881963.439999998</v>
      </c>
      <c r="R656" s="343">
        <v>59072140.367817447</v>
      </c>
      <c r="S656" s="338">
        <v>15</v>
      </c>
      <c r="T656" s="340">
        <v>9.5730712864274814E-2</v>
      </c>
      <c r="U656" s="340">
        <v>1.2375296100479787</v>
      </c>
      <c r="V656" s="340">
        <v>0.1142787149770168</v>
      </c>
      <c r="W656" s="340">
        <v>1.1203135245472768</v>
      </c>
      <c r="X656" s="340">
        <v>0.16317761981391987</v>
      </c>
      <c r="Y656" s="340">
        <v>1.2374055339851011</v>
      </c>
      <c r="Z656" s="340">
        <v>0.22928095208897203</v>
      </c>
      <c r="AA656" s="340">
        <v>1.3033072618671819</v>
      </c>
      <c r="AB656" s="340">
        <v>2.5568345198194713E-2</v>
      </c>
      <c r="AC656" s="344">
        <v>0.4460222600651933</v>
      </c>
      <c r="AD656" s="482">
        <v>0</v>
      </c>
      <c r="AE656" s="341" t="s">
        <v>2221</v>
      </c>
      <c r="AF656" s="341" t="s">
        <v>741</v>
      </c>
      <c r="AG656" s="345" t="s">
        <v>741</v>
      </c>
      <c r="AH656" s="345" t="s">
        <v>2110</v>
      </c>
      <c r="AI656" s="345">
        <v>500</v>
      </c>
      <c r="AJ656" s="345">
        <v>500</v>
      </c>
      <c r="AK656" s="345">
        <v>500</v>
      </c>
      <c r="AL656" s="340">
        <v>6.0000000000000001E-3</v>
      </c>
      <c r="AM656" s="340">
        <v>0.1</v>
      </c>
      <c r="AN656" s="340" t="s">
        <v>64</v>
      </c>
      <c r="AO656" s="338" t="s">
        <v>1323</v>
      </c>
      <c r="AP656" s="341" t="s">
        <v>13</v>
      </c>
      <c r="AQ656" s="347" t="s">
        <v>686</v>
      </c>
      <c r="AR656" s="340">
        <v>8.0000000000000004E-4</v>
      </c>
      <c r="AS656" s="340">
        <v>8.0000000000000004E-4</v>
      </c>
      <c r="AT656" s="340"/>
      <c r="AX656" s="597"/>
      <c r="AY656" s="598"/>
      <c r="AZ656" s="598"/>
      <c r="BA656" s="598"/>
      <c r="BB656" s="599"/>
      <c r="BC656" s="598"/>
      <c r="BD656" s="598"/>
      <c r="BE656" s="598"/>
      <c r="BF656" s="598"/>
      <c r="BG656" s="599"/>
      <c r="BH656" s="599"/>
      <c r="BI656" s="600"/>
      <c r="BJ656" s="600"/>
      <c r="BK656" s="600"/>
      <c r="BL656" s="599"/>
      <c r="BM656" s="599"/>
      <c r="BN656" s="599"/>
      <c r="BO656" s="599"/>
      <c r="BP656" s="599"/>
      <c r="BQ656" s="599"/>
      <c r="BR656" s="599"/>
      <c r="BS656" s="599"/>
      <c r="BT656" s="602"/>
      <c r="BU656" s="603"/>
      <c r="BV656" s="601"/>
      <c r="BW656" s="604"/>
    </row>
    <row r="657" spans="2:75" ht="15.75" customHeight="1">
      <c r="B657" s="334" t="s">
        <v>894</v>
      </c>
      <c r="C657" s="335">
        <v>44479860000125</v>
      </c>
      <c r="D657" s="336" t="s">
        <v>14</v>
      </c>
      <c r="E657" s="336" t="s">
        <v>607</v>
      </c>
      <c r="F657" s="336"/>
      <c r="G657" s="337"/>
      <c r="H657" s="337" t="s">
        <v>34</v>
      </c>
      <c r="I657" s="337" t="s">
        <v>34</v>
      </c>
      <c r="J657" s="337" t="s">
        <v>611</v>
      </c>
      <c r="K657" s="338" t="s">
        <v>49</v>
      </c>
      <c r="L657" s="339"/>
      <c r="M657" s="339" t="s">
        <v>34</v>
      </c>
      <c r="N657" s="338">
        <v>631256</v>
      </c>
      <c r="O657" s="338" t="s">
        <v>1320</v>
      </c>
      <c r="P657" s="342">
        <v>44558</v>
      </c>
      <c r="Q657" s="343">
        <v>21716844.59</v>
      </c>
      <c r="R657" s="343" t="s">
        <v>1414</v>
      </c>
      <c r="S657" s="338">
        <v>15</v>
      </c>
      <c r="T657" s="340">
        <v>-0.19299215964243854</v>
      </c>
      <c r="U657" s="340">
        <v>-2.4948473161715388</v>
      </c>
      <c r="V657" s="340" t="s">
        <v>1414</v>
      </c>
      <c r="W657" s="340" t="s">
        <v>1414</v>
      </c>
      <c r="X657" s="340" t="s">
        <v>1414</v>
      </c>
      <c r="Y657" s="340" t="s">
        <v>1414</v>
      </c>
      <c r="Z657" s="340" t="s">
        <v>1414</v>
      </c>
      <c r="AA657" s="340" t="s">
        <v>1414</v>
      </c>
      <c r="AB657" s="340" t="s">
        <v>1414</v>
      </c>
      <c r="AC657" s="344" t="s">
        <v>1414</v>
      </c>
      <c r="AD657" s="482">
        <v>44417189000198</v>
      </c>
      <c r="AE657" s="341" t="s">
        <v>2193</v>
      </c>
      <c r="AF657" s="341" t="s">
        <v>2106</v>
      </c>
      <c r="AG657" s="345" t="s">
        <v>1427</v>
      </c>
      <c r="AH657" s="345" t="s">
        <v>2110</v>
      </c>
      <c r="AI657" s="345">
        <v>5000</v>
      </c>
      <c r="AJ657" s="345">
        <v>1000</v>
      </c>
      <c r="AK657" s="345">
        <v>5000</v>
      </c>
      <c r="AL657" s="340">
        <v>1.9E-2</v>
      </c>
      <c r="AM657" s="340">
        <v>0.2</v>
      </c>
      <c r="AN657" s="340" t="s">
        <v>2124</v>
      </c>
      <c r="AO657" s="338" t="s">
        <v>1323</v>
      </c>
      <c r="AP657" s="341" t="s">
        <v>716</v>
      </c>
      <c r="AQ657" s="347" t="s">
        <v>659</v>
      </c>
      <c r="AR657" s="340">
        <v>4.4327000000000004E-3</v>
      </c>
      <c r="AS657" s="340">
        <v>4.4327000000000004E-3</v>
      </c>
      <c r="AT657" s="340"/>
      <c r="AX657" s="597"/>
      <c r="AY657" s="598"/>
      <c r="AZ657" s="598"/>
      <c r="BA657" s="598"/>
      <c r="BB657" s="599"/>
      <c r="BC657" s="598"/>
      <c r="BD657" s="598"/>
      <c r="BE657" s="598"/>
      <c r="BF657" s="598"/>
      <c r="BG657" s="599"/>
      <c r="BH657" s="599"/>
      <c r="BI657" s="600"/>
      <c r="BJ657" s="600"/>
      <c r="BK657" s="600"/>
      <c r="BL657" s="599"/>
      <c r="BM657" s="599"/>
      <c r="BN657" s="599"/>
      <c r="BO657" s="599"/>
      <c r="BP657" s="599"/>
      <c r="BQ657" s="599"/>
      <c r="BR657" s="599"/>
      <c r="BS657" s="599"/>
      <c r="BT657" s="602"/>
      <c r="BU657" s="603"/>
      <c r="BV657" s="601"/>
      <c r="BW657" s="604"/>
    </row>
    <row r="658" spans="2:75" ht="15.75" customHeight="1">
      <c r="B658" s="334" t="s">
        <v>895</v>
      </c>
      <c r="C658" s="335">
        <v>44515610000101</v>
      </c>
      <c r="D658" s="336" t="s">
        <v>14</v>
      </c>
      <c r="E658" s="336" t="s">
        <v>607</v>
      </c>
      <c r="F658" s="336"/>
      <c r="G658" s="337"/>
      <c r="H658" s="337" t="s">
        <v>34</v>
      </c>
      <c r="I658" s="337" t="s">
        <v>34</v>
      </c>
      <c r="J658" s="337" t="s">
        <v>611</v>
      </c>
      <c r="K658" s="338" t="s">
        <v>48</v>
      </c>
      <c r="L658" s="339"/>
      <c r="M658" s="339" t="s">
        <v>34</v>
      </c>
      <c r="N658" s="338">
        <v>631507</v>
      </c>
      <c r="O658" s="338" t="s">
        <v>1320</v>
      </c>
      <c r="P658" s="342">
        <v>44568</v>
      </c>
      <c r="Q658" s="343">
        <v>23287705.890000001</v>
      </c>
      <c r="R658" s="343" t="s">
        <v>1414</v>
      </c>
      <c r="S658" s="338">
        <v>15</v>
      </c>
      <c r="T658" s="340" t="s">
        <v>1414</v>
      </c>
      <c r="U658" s="340" t="s">
        <v>1414</v>
      </c>
      <c r="V658" s="340" t="s">
        <v>1414</v>
      </c>
      <c r="W658" s="340" t="s">
        <v>1414</v>
      </c>
      <c r="X658" s="340" t="s">
        <v>1414</v>
      </c>
      <c r="Y658" s="340" t="s">
        <v>1414</v>
      </c>
      <c r="Z658" s="340" t="s">
        <v>1414</v>
      </c>
      <c r="AA658" s="340" t="s">
        <v>1414</v>
      </c>
      <c r="AB658" s="340" t="s">
        <v>1414</v>
      </c>
      <c r="AC658" s="344" t="s">
        <v>1414</v>
      </c>
      <c r="AD658" s="482">
        <v>44417189000198</v>
      </c>
      <c r="AE658" s="341" t="s">
        <v>2193</v>
      </c>
      <c r="AF658" s="341" t="s">
        <v>2106</v>
      </c>
      <c r="AG658" s="345" t="s">
        <v>1427</v>
      </c>
      <c r="AH658" s="345" t="s">
        <v>2110</v>
      </c>
      <c r="AI658" s="345">
        <v>5000</v>
      </c>
      <c r="AJ658" s="345">
        <v>1000</v>
      </c>
      <c r="AK658" s="345">
        <v>5000</v>
      </c>
      <c r="AL658" s="340">
        <v>1.9E-2</v>
      </c>
      <c r="AM658" s="340">
        <v>0.2</v>
      </c>
      <c r="AN658" s="340" t="s">
        <v>2124</v>
      </c>
      <c r="AO658" s="338" t="s">
        <v>1323</v>
      </c>
      <c r="AP658" s="341" t="s">
        <v>716</v>
      </c>
      <c r="AQ658" s="347" t="s">
        <v>659</v>
      </c>
      <c r="AR658" s="340">
        <v>4.4327000000000004E-3</v>
      </c>
      <c r="AS658" s="340">
        <v>4.4327000000000004E-3</v>
      </c>
      <c r="AT658" s="340"/>
      <c r="AX658" s="597"/>
      <c r="AY658" s="598"/>
      <c r="AZ658" s="598"/>
      <c r="BA658" s="598"/>
      <c r="BB658" s="599"/>
      <c r="BC658" s="598"/>
      <c r="BD658" s="598"/>
      <c r="BE658" s="598"/>
      <c r="BF658" s="598"/>
      <c r="BG658" s="599"/>
      <c r="BH658" s="599"/>
      <c r="BI658" s="600"/>
      <c r="BJ658" s="600"/>
      <c r="BK658" s="600"/>
      <c r="BL658" s="599"/>
      <c r="BM658" s="599"/>
      <c r="BN658" s="599"/>
      <c r="BO658" s="599"/>
      <c r="BP658" s="599"/>
      <c r="BQ658" s="599"/>
      <c r="BR658" s="599"/>
      <c r="BS658" s="599"/>
      <c r="BT658" s="602"/>
      <c r="BU658" s="603"/>
      <c r="BV658" s="601"/>
      <c r="BW658" s="604"/>
    </row>
    <row r="659" spans="2:75" ht="15.75" customHeight="1">
      <c r="B659" s="334" t="s">
        <v>902</v>
      </c>
      <c r="C659" s="335">
        <v>11701977000152</v>
      </c>
      <c r="D659" s="336" t="s">
        <v>11</v>
      </c>
      <c r="E659" s="336" t="s">
        <v>620</v>
      </c>
      <c r="F659" s="336"/>
      <c r="G659" s="337" t="s">
        <v>738</v>
      </c>
      <c r="H659" s="337" t="s">
        <v>34</v>
      </c>
      <c r="I659" s="337" t="s">
        <v>34</v>
      </c>
      <c r="J659" s="337"/>
      <c r="K659" s="338" t="s">
        <v>48</v>
      </c>
      <c r="L659" s="339"/>
      <c r="M659" s="339" t="s">
        <v>34</v>
      </c>
      <c r="N659" s="338">
        <v>259047</v>
      </c>
      <c r="O659" s="338" t="s">
        <v>1320</v>
      </c>
      <c r="P659" s="342">
        <v>40470</v>
      </c>
      <c r="Q659" s="343">
        <v>20078928.27</v>
      </c>
      <c r="R659" s="343">
        <v>21155316.152777772</v>
      </c>
      <c r="S659" s="338">
        <v>15</v>
      </c>
      <c r="T659" s="340">
        <v>5.9929064066354121E-2</v>
      </c>
      <c r="U659" s="340">
        <v>0.77471470822246824</v>
      </c>
      <c r="V659" s="340">
        <v>6.6075987806430536E-2</v>
      </c>
      <c r="W659" s="340">
        <v>0.6477656211154702</v>
      </c>
      <c r="X659" s="340">
        <v>0.11522674018483969</v>
      </c>
      <c r="Y659" s="340">
        <v>0.87378530297462442</v>
      </c>
      <c r="Z659" s="340">
        <v>0.19504958051842691</v>
      </c>
      <c r="AA659" s="340">
        <v>1.1087250484513336</v>
      </c>
      <c r="AB659" s="340">
        <v>4.0920241494558113E-2</v>
      </c>
      <c r="AC659" s="344">
        <v>-0.78996487607701937</v>
      </c>
      <c r="AD659" s="482">
        <v>0</v>
      </c>
      <c r="AE659" s="341" t="s">
        <v>2206</v>
      </c>
      <c r="AF659" s="341" t="s">
        <v>2115</v>
      </c>
      <c r="AG659" s="345" t="s">
        <v>1428</v>
      </c>
      <c r="AH659" s="345" t="s">
        <v>2110</v>
      </c>
      <c r="AI659" s="345">
        <v>1000</v>
      </c>
      <c r="AJ659" s="345">
        <v>1000</v>
      </c>
      <c r="AK659" s="345">
        <v>1000</v>
      </c>
      <c r="AL659" s="340">
        <v>5.0000000000000001E-3</v>
      </c>
      <c r="AM659" s="340">
        <v>0.1</v>
      </c>
      <c r="AN659" s="340" t="s">
        <v>64</v>
      </c>
      <c r="AO659" s="338" t="s">
        <v>1323</v>
      </c>
      <c r="AP659" s="341" t="s">
        <v>13</v>
      </c>
      <c r="AQ659" s="347" t="s">
        <v>686</v>
      </c>
      <c r="AR659" s="340">
        <v>1.6666666666666666E-3</v>
      </c>
      <c r="AS659" s="340">
        <v>1.6666666666666666E-3</v>
      </c>
      <c r="AT659" s="340"/>
      <c r="AX659" s="597"/>
      <c r="AY659" s="598"/>
      <c r="AZ659" s="598"/>
      <c r="BA659" s="598"/>
      <c r="BB659" s="599"/>
      <c r="BC659" s="598"/>
      <c r="BD659" s="598"/>
      <c r="BE659" s="598"/>
      <c r="BF659" s="598"/>
      <c r="BG659" s="599"/>
      <c r="BH659" s="599"/>
      <c r="BI659" s="600"/>
      <c r="BJ659" s="600"/>
      <c r="BK659" s="600"/>
      <c r="BL659" s="599"/>
      <c r="BM659" s="599"/>
      <c r="BN659" s="599"/>
      <c r="BO659" s="599"/>
      <c r="BP659" s="599"/>
      <c r="BQ659" s="599"/>
      <c r="BR659" s="599"/>
      <c r="BS659" s="599"/>
      <c r="BT659" s="602"/>
      <c r="BU659" s="603"/>
      <c r="BV659" s="601"/>
      <c r="BW659" s="604"/>
    </row>
    <row r="660" spans="2:75" ht="15.75" customHeight="1">
      <c r="B660" s="334" t="s">
        <v>909</v>
      </c>
      <c r="C660" s="335">
        <v>11182064000177</v>
      </c>
      <c r="D660" s="336" t="s">
        <v>14</v>
      </c>
      <c r="E660" s="336" t="s">
        <v>607</v>
      </c>
      <c r="F660" s="336"/>
      <c r="G660" s="337"/>
      <c r="H660" s="337" t="s">
        <v>34</v>
      </c>
      <c r="I660" s="337" t="s">
        <v>34</v>
      </c>
      <c r="J660" s="337" t="s">
        <v>608</v>
      </c>
      <c r="K660" s="338" t="s">
        <v>48</v>
      </c>
      <c r="L660" s="339"/>
      <c r="M660" s="339" t="s">
        <v>34</v>
      </c>
      <c r="N660" s="338">
        <v>236942</v>
      </c>
      <c r="O660" s="338" t="s">
        <v>1320</v>
      </c>
      <c r="P660" s="342">
        <v>40102</v>
      </c>
      <c r="Q660" s="343">
        <v>1273120661.8199999</v>
      </c>
      <c r="R660" s="343">
        <v>1156461708.4023015</v>
      </c>
      <c r="S660" s="338">
        <v>15</v>
      </c>
      <c r="T660" s="340">
        <v>9.1403052905245197E-2</v>
      </c>
      <c r="U660" s="340">
        <v>1.1815851050790118</v>
      </c>
      <c r="V660" s="340">
        <v>-6.4682637152961853E-3</v>
      </c>
      <c r="W660" s="340">
        <v>-6.3410612571572156E-2</v>
      </c>
      <c r="X660" s="340">
        <v>0.14417840923152148</v>
      </c>
      <c r="Y660" s="340">
        <v>1.0933310687317319</v>
      </c>
      <c r="Z660" s="340">
        <v>0.18177236935430607</v>
      </c>
      <c r="AA660" s="340">
        <v>1.0332530758784535</v>
      </c>
      <c r="AB660" s="340">
        <v>0.18024416403245375</v>
      </c>
      <c r="AC660" s="344">
        <v>-0.48507523315643075</v>
      </c>
      <c r="AD660" s="482">
        <v>0</v>
      </c>
      <c r="AE660" s="341" t="s">
        <v>2210</v>
      </c>
      <c r="AF660" s="341" t="s">
        <v>2112</v>
      </c>
      <c r="AG660" s="345" t="s">
        <v>719</v>
      </c>
      <c r="AH660" s="345" t="s">
        <v>2110</v>
      </c>
      <c r="AI660" s="345">
        <v>1000</v>
      </c>
      <c r="AJ660" s="345">
        <v>1000</v>
      </c>
      <c r="AK660" s="345">
        <v>1000</v>
      </c>
      <c r="AL660" s="340">
        <v>0.02</v>
      </c>
      <c r="AM660" s="340">
        <v>0.2</v>
      </c>
      <c r="AN660" s="340" t="s">
        <v>666</v>
      </c>
      <c r="AO660" s="338" t="s">
        <v>1323</v>
      </c>
      <c r="AP660" s="341" t="s">
        <v>716</v>
      </c>
      <c r="AQ660" s="347" t="s">
        <v>659</v>
      </c>
      <c r="AR660" s="340">
        <v>4.0000000000000001E-3</v>
      </c>
      <c r="AS660" s="340">
        <v>4.0000000000000001E-3</v>
      </c>
      <c r="AT660" s="340"/>
      <c r="AW660" s="597"/>
      <c r="AX660" s="597"/>
      <c r="AY660" s="598"/>
      <c r="AZ660" s="598"/>
      <c r="BA660" s="598"/>
      <c r="BB660" s="599"/>
      <c r="BC660" s="598"/>
      <c r="BD660" s="598"/>
      <c r="BE660" s="598"/>
      <c r="BF660" s="598"/>
      <c r="BG660" s="599"/>
      <c r="BH660" s="599"/>
      <c r="BI660" s="600"/>
      <c r="BJ660" s="600"/>
      <c r="BK660" s="600"/>
      <c r="BL660" s="210"/>
      <c r="BM660" s="599"/>
      <c r="BN660" s="599"/>
      <c r="BO660" s="599"/>
      <c r="BP660" s="599"/>
      <c r="BQ660" s="599"/>
      <c r="BR660" s="599"/>
      <c r="BS660" s="599"/>
      <c r="BT660" s="602"/>
      <c r="BU660" s="603"/>
      <c r="BV660" s="601"/>
      <c r="BW660" s="604"/>
    </row>
    <row r="661" spans="2:75" ht="15.75" customHeight="1">
      <c r="B661" s="334" t="s">
        <v>1143</v>
      </c>
      <c r="C661" s="335">
        <v>11451917000129</v>
      </c>
      <c r="D661" s="336" t="s">
        <v>14</v>
      </c>
      <c r="E661" s="336" t="s">
        <v>607</v>
      </c>
      <c r="F661" s="336"/>
      <c r="G661" s="337"/>
      <c r="H661" s="337" t="s">
        <v>34</v>
      </c>
      <c r="I661" s="337" t="s">
        <v>34</v>
      </c>
      <c r="J661" s="337" t="s">
        <v>608</v>
      </c>
      <c r="K661" s="338" t="s">
        <v>48</v>
      </c>
      <c r="L661" s="339"/>
      <c r="M661" s="339" t="s">
        <v>34</v>
      </c>
      <c r="N661" s="338">
        <v>268755</v>
      </c>
      <c r="O661" s="338" t="s">
        <v>1320</v>
      </c>
      <c r="P661" s="342">
        <v>40599</v>
      </c>
      <c r="Q661" s="343">
        <v>159254689.86000001</v>
      </c>
      <c r="R661" s="343">
        <v>162840186.57714298</v>
      </c>
      <c r="S661" s="338">
        <v>15</v>
      </c>
      <c r="T661" s="340">
        <v>3.4800043442946516E-2</v>
      </c>
      <c r="U661" s="340">
        <v>0.44986695390705589</v>
      </c>
      <c r="V661" s="340">
        <v>-0.19172785529925274</v>
      </c>
      <c r="W661" s="340">
        <v>-1.8795740691291001</v>
      </c>
      <c r="X661" s="340">
        <v>0.11696496375626442</v>
      </c>
      <c r="Y661" s="340">
        <v>0.88696656808338803</v>
      </c>
      <c r="Z661" s="340">
        <v>0.25928509998529936</v>
      </c>
      <c r="AA661" s="340">
        <v>1.4738605655024786</v>
      </c>
      <c r="AB661" s="340">
        <v>0.31006870931324276</v>
      </c>
      <c r="AC661" s="344">
        <v>-0.84505555501879903</v>
      </c>
      <c r="AD661" s="482">
        <v>0</v>
      </c>
      <c r="AE661" s="341" t="s">
        <v>2366</v>
      </c>
      <c r="AF661" s="341" t="s">
        <v>2109</v>
      </c>
      <c r="AG661" s="345" t="s">
        <v>59</v>
      </c>
      <c r="AH661" s="345" t="s">
        <v>2110</v>
      </c>
      <c r="AI661" s="345">
        <v>1000</v>
      </c>
      <c r="AJ661" s="345">
        <v>1000</v>
      </c>
      <c r="AK661" s="345">
        <v>1000</v>
      </c>
      <c r="AL661" s="340">
        <v>0.02</v>
      </c>
      <c r="AM661" s="340">
        <v>0.2</v>
      </c>
      <c r="AN661" s="340" t="s">
        <v>666</v>
      </c>
      <c r="AO661" s="338" t="s">
        <v>1323</v>
      </c>
      <c r="AP661" s="341" t="s">
        <v>716</v>
      </c>
      <c r="AQ661" s="347" t="s">
        <v>665</v>
      </c>
      <c r="AR661" s="340">
        <v>5.5560000000000002E-3</v>
      </c>
      <c r="AS661" s="340">
        <v>5.5560000000000002E-3</v>
      </c>
      <c r="AT661" s="340"/>
      <c r="AW661" s="597"/>
      <c r="AX661" s="597"/>
      <c r="AY661" s="598"/>
      <c r="AZ661" s="598"/>
      <c r="BA661" s="598"/>
      <c r="BB661" s="599"/>
      <c r="BC661" s="598"/>
      <c r="BD661" s="598"/>
      <c r="BE661" s="598"/>
      <c r="BF661" s="598"/>
      <c r="BG661" s="599"/>
      <c r="BH661" s="599"/>
      <c r="BI661" s="600"/>
      <c r="BJ661" s="600"/>
      <c r="BK661" s="600"/>
      <c r="BL661" s="210"/>
      <c r="BM661" s="599"/>
      <c r="BN661" s="599"/>
      <c r="BO661" s="599"/>
      <c r="BP661" s="599"/>
      <c r="BQ661" s="599"/>
      <c r="BR661" s="599"/>
      <c r="BS661" s="599"/>
      <c r="BT661" s="602"/>
      <c r="BU661" s="603"/>
      <c r="BV661" s="601"/>
      <c r="BW661" s="604"/>
    </row>
    <row r="662" spans="2:75" ht="15.75" customHeight="1">
      <c r="B662" s="334" t="s">
        <v>601</v>
      </c>
      <c r="C662" s="335">
        <v>37829310000123</v>
      </c>
      <c r="D662" s="336" t="s">
        <v>14</v>
      </c>
      <c r="E662" s="336" t="s">
        <v>607</v>
      </c>
      <c r="F662" s="336"/>
      <c r="G662" s="337"/>
      <c r="H662" s="337" t="s">
        <v>34</v>
      </c>
      <c r="I662" s="337" t="s">
        <v>34</v>
      </c>
      <c r="J662" s="337" t="s">
        <v>608</v>
      </c>
      <c r="K662" s="338" t="s">
        <v>48</v>
      </c>
      <c r="L662" s="339"/>
      <c r="M662" s="339" t="s">
        <v>34</v>
      </c>
      <c r="N662" s="338">
        <v>552348</v>
      </c>
      <c r="O662" s="338" t="s">
        <v>1320</v>
      </c>
      <c r="P662" s="342">
        <v>44089</v>
      </c>
      <c r="Q662" s="343">
        <v>10515616.449999999</v>
      </c>
      <c r="R662" s="343">
        <v>11027645.729365075</v>
      </c>
      <c r="S662" s="338">
        <v>15</v>
      </c>
      <c r="T662" s="340">
        <v>-5.5793215170438781E-3</v>
      </c>
      <c r="U662" s="340">
        <v>-7.2124978230432527E-2</v>
      </c>
      <c r="V662" s="340">
        <v>-9.6195410978602736E-2</v>
      </c>
      <c r="W662" s="340">
        <v>-0.94303667958102455</v>
      </c>
      <c r="X662" s="340" t="s">
        <v>1414</v>
      </c>
      <c r="Y662" s="340" t="s">
        <v>1414</v>
      </c>
      <c r="Z662" s="340" t="s">
        <v>1414</v>
      </c>
      <c r="AA662" s="340" t="s">
        <v>1414</v>
      </c>
      <c r="AB662" s="340">
        <v>0.40579694914822795</v>
      </c>
      <c r="AC662" s="344">
        <v>-0.28679603553072114</v>
      </c>
      <c r="AD662" s="482">
        <v>0</v>
      </c>
      <c r="AE662" s="341" t="s">
        <v>2425</v>
      </c>
      <c r="AF662" s="341" t="s">
        <v>2115</v>
      </c>
      <c r="AG662" s="345" t="s">
        <v>1428</v>
      </c>
      <c r="AH662" s="345" t="s">
        <v>2107</v>
      </c>
      <c r="AI662" s="345">
        <v>500</v>
      </c>
      <c r="AJ662" s="345" t="s">
        <v>1422</v>
      </c>
      <c r="AK662" s="345">
        <v>500</v>
      </c>
      <c r="AL662" s="340">
        <v>0.02</v>
      </c>
      <c r="AM662" s="340">
        <v>0.2</v>
      </c>
      <c r="AN662" s="340" t="s">
        <v>34</v>
      </c>
      <c r="AO662" s="338" t="s">
        <v>1323</v>
      </c>
      <c r="AP662" s="341" t="s">
        <v>716</v>
      </c>
      <c r="AQ662" s="347" t="s">
        <v>659</v>
      </c>
      <c r="AR662" s="340">
        <v>4.0000000000000001E-3</v>
      </c>
      <c r="AS662" s="340">
        <v>4.0000000000000001E-3</v>
      </c>
      <c r="AT662" s="340"/>
      <c r="AW662" s="597"/>
      <c r="AX662" s="597"/>
      <c r="AY662" s="598"/>
      <c r="AZ662" s="598"/>
      <c r="BA662" s="598"/>
      <c r="BB662" s="599"/>
      <c r="BC662" s="598"/>
      <c r="BD662" s="598"/>
      <c r="BE662" s="598"/>
      <c r="BF662" s="598"/>
      <c r="BG662" s="599"/>
      <c r="BH662" s="599"/>
      <c r="BI662" s="600"/>
      <c r="BJ662" s="600"/>
      <c r="BK662" s="600"/>
      <c r="BL662" s="210"/>
      <c r="BM662" s="599"/>
      <c r="BN662" s="599"/>
      <c r="BO662" s="599"/>
      <c r="BP662" s="599"/>
      <c r="BQ662" s="599"/>
      <c r="BR662" s="599"/>
      <c r="BS662" s="599"/>
      <c r="BT662" s="602"/>
      <c r="BU662" s="603"/>
      <c r="BV662" s="601"/>
      <c r="BW662" s="604"/>
    </row>
    <row r="663" spans="2:75" ht="15.75" customHeight="1">
      <c r="B663" s="334" t="s">
        <v>436</v>
      </c>
      <c r="C663" s="335">
        <v>13962947000125</v>
      </c>
      <c r="D663" s="336" t="s">
        <v>14</v>
      </c>
      <c r="E663" s="336" t="s">
        <v>607</v>
      </c>
      <c r="F663" s="336"/>
      <c r="G663" s="337"/>
      <c r="H663" s="337" t="s">
        <v>34</v>
      </c>
      <c r="I663" s="337" t="s">
        <v>34</v>
      </c>
      <c r="J663" s="337" t="s">
        <v>608</v>
      </c>
      <c r="K663" s="338" t="s">
        <v>48</v>
      </c>
      <c r="L663" s="339"/>
      <c r="M663" s="339" t="s">
        <v>34</v>
      </c>
      <c r="N663" s="338">
        <v>302139</v>
      </c>
      <c r="O663" s="338" t="s">
        <v>1320</v>
      </c>
      <c r="P663" s="342">
        <v>41023</v>
      </c>
      <c r="Q663" s="343">
        <v>664292482.12</v>
      </c>
      <c r="R663" s="343">
        <v>629546229.82694435</v>
      </c>
      <c r="S663" s="338">
        <v>15</v>
      </c>
      <c r="T663" s="340">
        <v>2.7456038917626158E-2</v>
      </c>
      <c r="U663" s="340">
        <v>0.35492957399538966</v>
      </c>
      <c r="V663" s="340">
        <v>-3.9869310366936306E-2</v>
      </c>
      <c r="W663" s="340">
        <v>-0.39085255401615893</v>
      </c>
      <c r="X663" s="340">
        <v>0.2295256695165715</v>
      </c>
      <c r="Y663" s="340">
        <v>1.7405348477035021</v>
      </c>
      <c r="Z663" s="340">
        <v>0.54571266456163281</v>
      </c>
      <c r="AA663" s="340">
        <v>3.1020076990088286</v>
      </c>
      <c r="AB663" s="340">
        <v>0.2068746668554666</v>
      </c>
      <c r="AC663" s="344">
        <v>-0.56301439556917088</v>
      </c>
      <c r="AD663" s="482">
        <v>22041216000138</v>
      </c>
      <c r="AE663" s="341" t="s">
        <v>2434</v>
      </c>
      <c r="AF663" s="341" t="s">
        <v>736</v>
      </c>
      <c r="AG663" s="345" t="s">
        <v>736</v>
      </c>
      <c r="AH663" s="345" t="s">
        <v>2110</v>
      </c>
      <c r="AI663" s="345">
        <v>1000</v>
      </c>
      <c r="AJ663" s="345">
        <v>1000</v>
      </c>
      <c r="AK663" s="345">
        <v>1000</v>
      </c>
      <c r="AL663" s="340">
        <v>1.8000000000000002E-2</v>
      </c>
      <c r="AM663" s="340">
        <v>0.2</v>
      </c>
      <c r="AN663" s="340" t="s">
        <v>666</v>
      </c>
      <c r="AO663" s="338" t="s">
        <v>1323</v>
      </c>
      <c r="AP663" s="341" t="s">
        <v>716</v>
      </c>
      <c r="AQ663" s="347" t="s">
        <v>659</v>
      </c>
      <c r="AR663" s="340">
        <v>5.9999999999999993E-3</v>
      </c>
      <c r="AS663" s="340">
        <v>5.9999999999999993E-3</v>
      </c>
      <c r="AT663" s="340"/>
      <c r="AW663" s="597"/>
      <c r="AX663" s="597"/>
      <c r="AY663" s="598"/>
      <c r="AZ663" s="598"/>
      <c r="BA663" s="598"/>
      <c r="BB663" s="599"/>
      <c r="BC663" s="598"/>
      <c r="BD663" s="598"/>
      <c r="BE663" s="598"/>
      <c r="BF663" s="598"/>
      <c r="BG663" s="599"/>
      <c r="BH663" s="599"/>
      <c r="BI663" s="600"/>
      <c r="BJ663" s="600"/>
      <c r="BK663" s="600"/>
      <c r="BL663" s="210"/>
      <c r="BM663" s="599"/>
      <c r="BN663" s="599"/>
      <c r="BO663" s="599"/>
      <c r="BP663" s="599"/>
      <c r="BQ663" s="599"/>
      <c r="BR663" s="599"/>
      <c r="BS663" s="599"/>
      <c r="BT663" s="602"/>
      <c r="BU663" s="603"/>
      <c r="BV663" s="601"/>
      <c r="BW663" s="604"/>
    </row>
    <row r="664" spans="2:75" ht="15.75" customHeight="1">
      <c r="B664" s="334" t="s">
        <v>437</v>
      </c>
      <c r="C664" s="335">
        <v>13962941000158</v>
      </c>
      <c r="D664" s="336" t="s">
        <v>14</v>
      </c>
      <c r="E664" s="336" t="s">
        <v>614</v>
      </c>
      <c r="F664" s="336"/>
      <c r="G664" s="337"/>
      <c r="H664" s="337" t="s">
        <v>1337</v>
      </c>
      <c r="I664" s="337" t="s">
        <v>34</v>
      </c>
      <c r="J664" s="337" t="s">
        <v>608</v>
      </c>
      <c r="K664" s="338" t="s">
        <v>48</v>
      </c>
      <c r="L664" s="339"/>
      <c r="M664" s="339" t="s">
        <v>34</v>
      </c>
      <c r="N664" s="338">
        <v>302147</v>
      </c>
      <c r="O664" s="338" t="s">
        <v>1320</v>
      </c>
      <c r="P664" s="342">
        <v>41023</v>
      </c>
      <c r="Q664" s="343">
        <v>103779650.75</v>
      </c>
      <c r="R664" s="343">
        <v>91673203.758174628</v>
      </c>
      <c r="S664" s="338">
        <v>15</v>
      </c>
      <c r="T664" s="340">
        <v>7.8639692614485668E-2</v>
      </c>
      <c r="U664" s="340">
        <v>1.0165906554302413</v>
      </c>
      <c r="V664" s="340">
        <v>-8.4250176271244426E-3</v>
      </c>
      <c r="W664" s="340">
        <v>-8.2593343774603853E-2</v>
      </c>
      <c r="X664" s="340">
        <v>0.27992818642750916</v>
      </c>
      <c r="Y664" s="340">
        <v>2.1227462895880809</v>
      </c>
      <c r="Z664" s="340">
        <v>0.52317550570019478</v>
      </c>
      <c r="AA664" s="340">
        <v>2.9738991817580436</v>
      </c>
      <c r="AB664" s="340">
        <v>0.25362319277931733</v>
      </c>
      <c r="AC664" s="344">
        <v>-0.2897537412508176</v>
      </c>
      <c r="AD664" s="482">
        <v>0</v>
      </c>
      <c r="AE664" s="341" t="s">
        <v>2434</v>
      </c>
      <c r="AF664" s="341" t="s">
        <v>736</v>
      </c>
      <c r="AG664" s="345" t="s">
        <v>736</v>
      </c>
      <c r="AH664" s="345" t="s">
        <v>2110</v>
      </c>
      <c r="AI664" s="345">
        <v>1000</v>
      </c>
      <c r="AJ664" s="345">
        <v>1000</v>
      </c>
      <c r="AK664" s="345">
        <v>1000</v>
      </c>
      <c r="AL664" s="340">
        <v>1.8000000000000002E-2</v>
      </c>
      <c r="AM664" s="340">
        <v>0.2</v>
      </c>
      <c r="AN664" s="340" t="s">
        <v>666</v>
      </c>
      <c r="AO664" s="338" t="s">
        <v>1323</v>
      </c>
      <c r="AP664" s="341" t="s">
        <v>716</v>
      </c>
      <c r="AQ664" s="347" t="s">
        <v>659</v>
      </c>
      <c r="AR664" s="340">
        <v>5.9999999999999993E-3</v>
      </c>
      <c r="AS664" s="340">
        <v>5.9999999999999993E-3</v>
      </c>
      <c r="AT664" s="340"/>
      <c r="AX664" s="597"/>
      <c r="AY664" s="598"/>
      <c r="AZ664" s="598"/>
      <c r="BA664" s="598"/>
      <c r="BB664" s="599"/>
      <c r="BC664" s="598"/>
      <c r="BD664" s="598"/>
      <c r="BE664" s="598"/>
      <c r="BF664" s="598"/>
      <c r="BG664" s="599"/>
      <c r="BH664" s="599"/>
      <c r="BI664" s="600"/>
      <c r="BJ664" s="600"/>
      <c r="BK664" s="600"/>
      <c r="BL664" s="599"/>
      <c r="BM664" s="599"/>
      <c r="BN664" s="599"/>
      <c r="BO664" s="599"/>
      <c r="BP664" s="599"/>
      <c r="BQ664" s="599"/>
      <c r="BR664" s="599"/>
      <c r="BS664" s="599"/>
      <c r="BT664" s="602"/>
      <c r="BU664" s="603"/>
      <c r="BV664" s="601"/>
      <c r="BW664" s="604"/>
    </row>
    <row r="665" spans="2:75" ht="15.75" customHeight="1">
      <c r="B665" s="334" t="s">
        <v>735</v>
      </c>
      <c r="C665" s="335">
        <v>35828705000186</v>
      </c>
      <c r="D665" s="336" t="s">
        <v>11</v>
      </c>
      <c r="E665" s="336" t="s">
        <v>661</v>
      </c>
      <c r="F665" s="336" t="s">
        <v>663</v>
      </c>
      <c r="G665" s="337"/>
      <c r="H665" s="337" t="s">
        <v>34</v>
      </c>
      <c r="I665" s="337"/>
      <c r="J665" s="337" t="s">
        <v>611</v>
      </c>
      <c r="K665" s="338" t="s">
        <v>48</v>
      </c>
      <c r="L665" s="339"/>
      <c r="M665" s="339" t="s">
        <v>34</v>
      </c>
      <c r="N665" s="338">
        <v>547166</v>
      </c>
      <c r="O665" s="338" t="s">
        <v>1320</v>
      </c>
      <c r="P665" s="342">
        <v>44048</v>
      </c>
      <c r="Q665" s="343">
        <v>70710848.480000004</v>
      </c>
      <c r="R665" s="343">
        <v>69982735.309007928</v>
      </c>
      <c r="S665" s="338">
        <v>16</v>
      </c>
      <c r="T665" s="340">
        <v>7.3053486747213014E-2</v>
      </c>
      <c r="U665" s="340">
        <v>0.94437668186070445</v>
      </c>
      <c r="V665" s="340">
        <v>7.8925449186723728E-2</v>
      </c>
      <c r="W665" s="340">
        <v>0.77373330783985728</v>
      </c>
      <c r="X665" s="340">
        <v>0.1348724312170908</v>
      </c>
      <c r="Y665" s="340">
        <v>1.0227621469192207</v>
      </c>
      <c r="Z665" s="340" t="s">
        <v>1414</v>
      </c>
      <c r="AA665" s="340" t="s">
        <v>1414</v>
      </c>
      <c r="AB665" s="340">
        <v>3.2167736288914069E-2</v>
      </c>
      <c r="AC665" s="344">
        <v>-0.64226205053548369</v>
      </c>
      <c r="AD665" s="482">
        <v>0</v>
      </c>
      <c r="AE665" s="341" t="s">
        <v>2129</v>
      </c>
      <c r="AF665" s="341" t="s">
        <v>736</v>
      </c>
      <c r="AG665" s="345" t="s">
        <v>736</v>
      </c>
      <c r="AH665" s="345" t="s">
        <v>2107</v>
      </c>
      <c r="AI665" s="345">
        <v>5000</v>
      </c>
      <c r="AJ665" s="345">
        <v>1000</v>
      </c>
      <c r="AK665" s="345">
        <v>500</v>
      </c>
      <c r="AL665" s="608">
        <v>5.0000000000000001E-3</v>
      </c>
      <c r="AM665" s="608">
        <v>0.2</v>
      </c>
      <c r="AN665" s="340" t="s">
        <v>64</v>
      </c>
      <c r="AO665" s="338" t="s">
        <v>1323</v>
      </c>
      <c r="AP665" s="341" t="s">
        <v>11</v>
      </c>
      <c r="AQ665" s="347" t="s">
        <v>2130</v>
      </c>
      <c r="AR665" s="340">
        <v>1.3333333333333333E-3</v>
      </c>
      <c r="AS665" s="340">
        <v>1.3333333333333333E-3</v>
      </c>
      <c r="AT665" s="340"/>
      <c r="AX665" s="597"/>
      <c r="AY665" s="598"/>
      <c r="AZ665" s="598"/>
      <c r="BA665" s="598"/>
      <c r="BB665" s="599"/>
      <c r="BC665" s="598"/>
      <c r="BD665" s="598"/>
      <c r="BE665" s="598"/>
      <c r="BF665" s="598"/>
      <c r="BG665" s="599"/>
      <c r="BH665" s="599"/>
      <c r="BI665" s="600"/>
      <c r="BJ665" s="600"/>
      <c r="BK665" s="600"/>
      <c r="BL665" s="599"/>
      <c r="BM665" s="599"/>
      <c r="BN665" s="599"/>
      <c r="BO665" s="599"/>
      <c r="BP665" s="599"/>
      <c r="BQ665" s="599"/>
      <c r="BR665" s="599"/>
      <c r="BS665" s="599"/>
      <c r="BT665" s="602"/>
      <c r="BU665" s="603"/>
      <c r="BV665" s="601"/>
      <c r="BW665" s="604"/>
    </row>
    <row r="666" spans="2:75" ht="15.75" customHeight="1">
      <c r="B666" s="334" t="s">
        <v>882</v>
      </c>
      <c r="C666" s="335">
        <v>4240128000183</v>
      </c>
      <c r="D666" s="336" t="s">
        <v>11</v>
      </c>
      <c r="E666" s="336" t="s">
        <v>620</v>
      </c>
      <c r="F666" s="336" t="s">
        <v>663</v>
      </c>
      <c r="G666" s="337" t="s">
        <v>738</v>
      </c>
      <c r="H666" s="337" t="s">
        <v>34</v>
      </c>
      <c r="I666" s="337"/>
      <c r="J666" s="337" t="s">
        <v>608</v>
      </c>
      <c r="K666" s="338" t="s">
        <v>48</v>
      </c>
      <c r="L666" s="339"/>
      <c r="M666" s="339" t="s">
        <v>34</v>
      </c>
      <c r="N666" s="338">
        <v>143359</v>
      </c>
      <c r="O666" s="338" t="s">
        <v>1320</v>
      </c>
      <c r="P666" s="342">
        <v>36955</v>
      </c>
      <c r="Q666" s="343">
        <v>88385806.769999996</v>
      </c>
      <c r="R666" s="343">
        <v>79452196.362976149</v>
      </c>
      <c r="S666" s="338">
        <v>16</v>
      </c>
      <c r="T666" s="340">
        <v>8.8376827681456271E-2</v>
      </c>
      <c r="U666" s="340">
        <v>1.1424645009483132</v>
      </c>
      <c r="V666" s="340">
        <v>0.11830844563317289</v>
      </c>
      <c r="W666" s="340">
        <v>1.1598183593302227</v>
      </c>
      <c r="X666" s="340">
        <v>0.17288334619572421</v>
      </c>
      <c r="Y666" s="340">
        <v>1.3110058202859149</v>
      </c>
      <c r="Z666" s="340">
        <v>0.36004004640104093</v>
      </c>
      <c r="AA666" s="340">
        <v>2.0465843445005629</v>
      </c>
      <c r="AB666" s="340">
        <v>2.1497835767209507E-3</v>
      </c>
      <c r="AC666" s="344">
        <v>6.8343006179639145</v>
      </c>
      <c r="AD666" s="482">
        <v>0</v>
      </c>
      <c r="AE666" s="341" t="s">
        <v>469</v>
      </c>
      <c r="AF666" s="341" t="s">
        <v>469</v>
      </c>
      <c r="AG666" s="345" t="s">
        <v>469</v>
      </c>
      <c r="AH666" s="345" t="s">
        <v>2110</v>
      </c>
      <c r="AI666" s="345">
        <v>1000</v>
      </c>
      <c r="AJ666" s="345">
        <v>1000</v>
      </c>
      <c r="AK666" s="345">
        <v>1000</v>
      </c>
      <c r="AL666" s="340">
        <v>5.0000000000000001E-3</v>
      </c>
      <c r="AM666" s="340">
        <v>0.2</v>
      </c>
      <c r="AN666" s="340" t="s">
        <v>64</v>
      </c>
      <c r="AO666" s="338" t="s">
        <v>1323</v>
      </c>
      <c r="AP666" s="341" t="s">
        <v>11</v>
      </c>
      <c r="AQ666" s="347" t="s">
        <v>675</v>
      </c>
      <c r="AR666" s="340">
        <v>1.4000000000000002E-3</v>
      </c>
      <c r="AS666" s="340">
        <v>1.4000000000000002E-3</v>
      </c>
      <c r="AT666" s="340"/>
      <c r="AX666" s="597"/>
      <c r="AY666" s="598"/>
      <c r="AZ666" s="598"/>
      <c r="BA666" s="598"/>
      <c r="BB666" s="599"/>
      <c r="BC666" s="598"/>
      <c r="BD666" s="598"/>
      <c r="BE666" s="598"/>
      <c r="BF666" s="598"/>
      <c r="BG666" s="599"/>
      <c r="BH666" s="599"/>
      <c r="BI666" s="600"/>
      <c r="BJ666" s="600"/>
      <c r="BK666" s="600"/>
      <c r="BL666" s="599"/>
      <c r="BM666" s="599"/>
      <c r="BN666" s="599"/>
      <c r="BO666" s="599"/>
      <c r="BP666" s="599"/>
      <c r="BQ666" s="599"/>
      <c r="BR666" s="599"/>
      <c r="BS666" s="599"/>
      <c r="BT666" s="602"/>
      <c r="BU666" s="603"/>
      <c r="BV666" s="601"/>
      <c r="BW666" s="604"/>
    </row>
    <row r="667" spans="2:75" ht="15.75" customHeight="1">
      <c r="B667" s="334" t="s">
        <v>1062</v>
      </c>
      <c r="C667" s="335">
        <v>29283824000106</v>
      </c>
      <c r="D667" s="336" t="s">
        <v>11</v>
      </c>
      <c r="E667" s="336" t="s">
        <v>620</v>
      </c>
      <c r="F667" s="336" t="s">
        <v>663</v>
      </c>
      <c r="G667" s="337" t="s">
        <v>738</v>
      </c>
      <c r="H667" s="337" t="s">
        <v>34</v>
      </c>
      <c r="I667" s="337"/>
      <c r="J667" s="337" t="s">
        <v>608</v>
      </c>
      <c r="K667" s="338" t="s">
        <v>48</v>
      </c>
      <c r="L667" s="339"/>
      <c r="M667" s="339" t="s">
        <v>34</v>
      </c>
      <c r="N667" s="338">
        <v>471704</v>
      </c>
      <c r="O667" s="338" t="s">
        <v>1320</v>
      </c>
      <c r="P667" s="342">
        <v>43222</v>
      </c>
      <c r="Q667" s="343">
        <v>228938854.43000001</v>
      </c>
      <c r="R667" s="343">
        <v>159526870.80619049</v>
      </c>
      <c r="S667" s="338">
        <v>16</v>
      </c>
      <c r="T667" s="340">
        <v>8.7836165641512531E-2</v>
      </c>
      <c r="U667" s="340">
        <v>1.135475257230804</v>
      </c>
      <c r="V667" s="340">
        <v>0.12355649005699498</v>
      </c>
      <c r="W667" s="340">
        <v>1.2112667427550388</v>
      </c>
      <c r="X667" s="340">
        <v>0.19637495059794774</v>
      </c>
      <c r="Y667" s="340">
        <v>1.4891469239657498</v>
      </c>
      <c r="Z667" s="340">
        <v>0.19203440995819876</v>
      </c>
      <c r="AA667" s="340">
        <v>1.091585841504092</v>
      </c>
      <c r="AB667" s="340">
        <v>4.4666507435057717E-3</v>
      </c>
      <c r="AC667" s="344">
        <v>4.3396899234865334</v>
      </c>
      <c r="AD667" s="482">
        <v>29283779000181</v>
      </c>
      <c r="AE667" s="341" t="s">
        <v>2314</v>
      </c>
      <c r="AF667" s="341" t="s">
        <v>2115</v>
      </c>
      <c r="AG667" s="345" t="s">
        <v>1428</v>
      </c>
      <c r="AH667" s="345" t="s">
        <v>2110</v>
      </c>
      <c r="AI667" s="345">
        <v>3000</v>
      </c>
      <c r="AJ667" s="345">
        <v>1000</v>
      </c>
      <c r="AK667" s="345">
        <v>1000</v>
      </c>
      <c r="AL667" s="340">
        <v>6.5000000000000006E-3</v>
      </c>
      <c r="AM667" s="340" t="s">
        <v>34</v>
      </c>
      <c r="AN667" s="340" t="s">
        <v>64</v>
      </c>
      <c r="AO667" s="338" t="s">
        <v>1323</v>
      </c>
      <c r="AP667" s="341" t="s">
        <v>11</v>
      </c>
      <c r="AQ667" s="347" t="s">
        <v>675</v>
      </c>
      <c r="AR667" s="340">
        <v>2.1666666666666666E-3</v>
      </c>
      <c r="AS667" s="340">
        <v>2.1666666666666666E-3</v>
      </c>
      <c r="AT667" s="340"/>
      <c r="AX667" s="597"/>
      <c r="AY667" s="598"/>
      <c r="AZ667" s="598"/>
      <c r="BA667" s="598"/>
      <c r="BB667" s="599"/>
      <c r="BC667" s="598"/>
      <c r="BD667" s="598"/>
      <c r="BE667" s="598"/>
      <c r="BF667" s="598"/>
      <c r="BG667" s="599"/>
      <c r="BH667" s="599"/>
      <c r="BI667" s="600"/>
      <c r="BJ667" s="600"/>
      <c r="BK667" s="600"/>
      <c r="BL667" s="599"/>
      <c r="BM667" s="599"/>
      <c r="BN667" s="599"/>
      <c r="BO667" s="599"/>
      <c r="BP667" s="599"/>
      <c r="BQ667" s="599"/>
      <c r="BR667" s="599"/>
      <c r="BS667" s="599"/>
      <c r="BT667" s="602"/>
      <c r="BU667" s="603"/>
      <c r="BV667" s="601"/>
      <c r="BW667" s="604"/>
    </row>
    <row r="668" spans="2:75" ht="15.75" customHeight="1">
      <c r="B668" s="334" t="s">
        <v>843</v>
      </c>
      <c r="C668" s="335">
        <v>42730755000191</v>
      </c>
      <c r="D668" s="336" t="s">
        <v>11</v>
      </c>
      <c r="E668" s="336" t="s">
        <v>620</v>
      </c>
      <c r="F668" s="336" t="s">
        <v>685</v>
      </c>
      <c r="G668" s="337" t="s">
        <v>738</v>
      </c>
      <c r="H668" s="337" t="s">
        <v>34</v>
      </c>
      <c r="I668" s="337" t="s">
        <v>1318</v>
      </c>
      <c r="J668" s="337" t="s">
        <v>608</v>
      </c>
      <c r="K668" s="338" t="s">
        <v>48</v>
      </c>
      <c r="L668" s="339"/>
      <c r="M668" s="339" t="s">
        <v>34</v>
      </c>
      <c r="N668" s="338">
        <v>613398</v>
      </c>
      <c r="O668" s="338" t="s">
        <v>1320</v>
      </c>
      <c r="P668" s="342">
        <v>44454</v>
      </c>
      <c r="Q668" s="343">
        <v>286000.53999999998</v>
      </c>
      <c r="R668" s="343" t="s">
        <v>1414</v>
      </c>
      <c r="S668" s="338">
        <v>16</v>
      </c>
      <c r="T668" s="340">
        <v>-0.20894721057472943</v>
      </c>
      <c r="U668" s="340">
        <v>-2.7011013737019307</v>
      </c>
      <c r="V668" s="340" t="s">
        <v>1414</v>
      </c>
      <c r="W668" s="340" t="s">
        <v>1414</v>
      </c>
      <c r="X668" s="340" t="s">
        <v>1414</v>
      </c>
      <c r="Y668" s="340" t="s">
        <v>1414</v>
      </c>
      <c r="Z668" s="340" t="s">
        <v>1414</v>
      </c>
      <c r="AA668" s="340" t="s">
        <v>1414</v>
      </c>
      <c r="AB668" s="340" t="s">
        <v>1414</v>
      </c>
      <c r="AC668" s="344" t="s">
        <v>1414</v>
      </c>
      <c r="AD668" s="482">
        <v>0</v>
      </c>
      <c r="AE668" s="341" t="s">
        <v>2141</v>
      </c>
      <c r="AF668" s="341" t="s">
        <v>2106</v>
      </c>
      <c r="AG668" s="345" t="s">
        <v>1427</v>
      </c>
      <c r="AH668" s="345" t="s">
        <v>726</v>
      </c>
      <c r="AI668" s="345">
        <v>50000</v>
      </c>
      <c r="AJ668" s="345">
        <v>5000</v>
      </c>
      <c r="AK668" s="345">
        <v>5000</v>
      </c>
      <c r="AL668" s="340">
        <v>1.7500000000000002E-2</v>
      </c>
      <c r="AM668" s="340" t="s">
        <v>34</v>
      </c>
      <c r="AN668" s="340" t="s">
        <v>2124</v>
      </c>
      <c r="AO668" s="338" t="s">
        <v>1323</v>
      </c>
      <c r="AP668" s="341" t="s">
        <v>13</v>
      </c>
      <c r="AQ668" s="347" t="s">
        <v>679</v>
      </c>
      <c r="AR668" s="340">
        <v>6.1250000000000002E-3</v>
      </c>
      <c r="AS668" s="340">
        <v>6.1250000000000002E-3</v>
      </c>
      <c r="AT668" s="340"/>
      <c r="AW668" s="597"/>
      <c r="AX668" s="597"/>
      <c r="AY668" s="598"/>
      <c r="AZ668" s="598"/>
      <c r="BA668" s="598"/>
      <c r="BB668" s="598"/>
      <c r="BC668" s="598"/>
      <c r="BD668" s="598"/>
      <c r="BE668" s="598"/>
      <c r="BF668" s="598"/>
      <c r="BG668" s="599"/>
      <c r="BH668" s="599"/>
      <c r="BI668" s="600"/>
      <c r="BJ668" s="600"/>
      <c r="BK668" s="600"/>
      <c r="BL668" s="210"/>
      <c r="BM668" s="599"/>
      <c r="BN668" s="599"/>
      <c r="BO668" s="599"/>
      <c r="BP668" s="599"/>
      <c r="BQ668" s="599"/>
      <c r="BR668" s="599"/>
      <c r="BS668" s="599"/>
      <c r="BT668" s="599"/>
      <c r="BU668" s="599"/>
      <c r="BV668" s="601"/>
      <c r="BW668" s="598"/>
    </row>
    <row r="669" spans="2:75" ht="15.75" customHeight="1">
      <c r="B669" s="334" t="s">
        <v>823</v>
      </c>
      <c r="C669" s="335">
        <v>38376759000146</v>
      </c>
      <c r="D669" s="336" t="s">
        <v>13</v>
      </c>
      <c r="E669" s="336" t="s">
        <v>616</v>
      </c>
      <c r="F669" s="336" t="s">
        <v>617</v>
      </c>
      <c r="G669" s="337" t="s">
        <v>34</v>
      </c>
      <c r="H669" s="337" t="s">
        <v>1336</v>
      </c>
      <c r="I669" s="337" t="s">
        <v>34</v>
      </c>
      <c r="J669" s="337" t="s">
        <v>608</v>
      </c>
      <c r="K669" s="338" t="s">
        <v>48</v>
      </c>
      <c r="L669" s="339"/>
      <c r="M669" s="339" t="s">
        <v>1411</v>
      </c>
      <c r="N669" s="338">
        <v>556432</v>
      </c>
      <c r="O669" s="338" t="s">
        <v>1320</v>
      </c>
      <c r="P669" s="342">
        <v>44105</v>
      </c>
      <c r="Q669" s="343">
        <v>49580771.789999999</v>
      </c>
      <c r="R669" s="343">
        <v>23856994.5190873</v>
      </c>
      <c r="S669" s="338">
        <v>16</v>
      </c>
      <c r="T669" s="340">
        <v>0.14414972454956776</v>
      </c>
      <c r="U669" s="340">
        <v>1.8634516245926995</v>
      </c>
      <c r="V669" s="340">
        <v>0.14765686713872594</v>
      </c>
      <c r="W669" s="340">
        <v>1.4475310234374259</v>
      </c>
      <c r="X669" s="340" t="s">
        <v>1414</v>
      </c>
      <c r="Y669" s="340" t="s">
        <v>1414</v>
      </c>
      <c r="Z669" s="340" t="s">
        <v>1414</v>
      </c>
      <c r="AA669" s="340" t="s">
        <v>1414</v>
      </c>
      <c r="AB669" s="340">
        <v>4.3690197691444749E-2</v>
      </c>
      <c r="AC669" s="344">
        <v>0.9511768374355416</v>
      </c>
      <c r="AD669" s="482">
        <v>38388984000100</v>
      </c>
      <c r="AE669" s="341" t="s">
        <v>2176</v>
      </c>
      <c r="AF669" s="341" t="s">
        <v>719</v>
      </c>
      <c r="AG669" s="345" t="s">
        <v>719</v>
      </c>
      <c r="AH669" s="345" t="s">
        <v>2110</v>
      </c>
      <c r="AI669" s="345">
        <v>100</v>
      </c>
      <c r="AJ669" s="345">
        <v>100</v>
      </c>
      <c r="AK669" s="345">
        <v>100</v>
      </c>
      <c r="AL669" s="340">
        <v>0.01</v>
      </c>
      <c r="AM669" s="340">
        <v>0.3</v>
      </c>
      <c r="AN669" s="340" t="s">
        <v>64</v>
      </c>
      <c r="AO669" s="338" t="s">
        <v>1323</v>
      </c>
      <c r="AP669" s="341" t="s">
        <v>13</v>
      </c>
      <c r="AQ669" s="347" t="s">
        <v>668</v>
      </c>
      <c r="AR669" s="340">
        <v>2.6666666666666666E-3</v>
      </c>
      <c r="AS669" s="340">
        <v>2.6666666666666666E-3</v>
      </c>
      <c r="AT669" s="340"/>
      <c r="AW669" s="597"/>
      <c r="AX669" s="597"/>
      <c r="AY669" s="598"/>
      <c r="AZ669" s="598"/>
      <c r="BA669" s="598"/>
      <c r="BB669" s="598"/>
      <c r="BC669" s="598"/>
      <c r="BD669" s="598"/>
      <c r="BE669" s="598"/>
      <c r="BF669" s="598"/>
      <c r="BG669" s="599"/>
      <c r="BH669" s="599"/>
      <c r="BI669" s="600"/>
      <c r="BJ669" s="600"/>
      <c r="BK669" s="600"/>
      <c r="BL669" s="210"/>
      <c r="BM669" s="599"/>
      <c r="BN669" s="599"/>
      <c r="BO669" s="599"/>
      <c r="BP669" s="599"/>
      <c r="BQ669" s="599"/>
      <c r="BR669" s="599"/>
      <c r="BS669" s="599"/>
      <c r="BT669" s="599"/>
      <c r="BU669" s="599"/>
      <c r="BV669" s="601"/>
      <c r="BW669" s="598"/>
    </row>
    <row r="670" spans="2:75" ht="15.75" customHeight="1">
      <c r="B670" s="334" t="s">
        <v>1658</v>
      </c>
      <c r="C670" s="335">
        <v>11702491000139</v>
      </c>
      <c r="D670" s="336" t="s">
        <v>13</v>
      </c>
      <c r="E670" s="336" t="s">
        <v>616</v>
      </c>
      <c r="F670" s="336" t="s">
        <v>617</v>
      </c>
      <c r="G670" s="337" t="s">
        <v>34</v>
      </c>
      <c r="H670" s="337" t="s">
        <v>1336</v>
      </c>
      <c r="I670" s="337" t="s">
        <v>34</v>
      </c>
      <c r="J670" s="337" t="s">
        <v>608</v>
      </c>
      <c r="K670" s="338" t="s">
        <v>48</v>
      </c>
      <c r="L670" s="339"/>
      <c r="M670" s="339"/>
      <c r="N670" s="338">
        <v>264105</v>
      </c>
      <c r="O670" s="338" t="s">
        <v>1320</v>
      </c>
      <c r="P670" s="342">
        <v>40529</v>
      </c>
      <c r="Q670" s="343">
        <v>15786159.869999999</v>
      </c>
      <c r="R670" s="343">
        <v>14776793.732460331</v>
      </c>
      <c r="S670" s="338">
        <v>16</v>
      </c>
      <c r="T670" s="340">
        <v>9.7035022738173327E-2</v>
      </c>
      <c r="U670" s="340">
        <v>1.0914415443718342</v>
      </c>
      <c r="V670" s="340">
        <v>0.10861923495259718</v>
      </c>
      <c r="W670" s="340">
        <v>0.99687566634302549</v>
      </c>
      <c r="X670" s="340">
        <v>0.15407551800245312</v>
      </c>
      <c r="Y670" s="340">
        <v>1.083426755884914</v>
      </c>
      <c r="Z670" s="340">
        <v>0.26837177244283805</v>
      </c>
      <c r="AA670" s="340">
        <v>1.4665346428175732</v>
      </c>
      <c r="AB670" s="340">
        <v>1.6838401792498854E-2</v>
      </c>
      <c r="AC670" s="344">
        <v>-9.9143930519768973E-3</v>
      </c>
      <c r="AD670" s="482">
        <v>7279819000189</v>
      </c>
      <c r="AE670" s="341" t="s">
        <v>2315</v>
      </c>
      <c r="AF670" s="341" t="s">
        <v>2315</v>
      </c>
      <c r="AG670" s="345" t="s">
        <v>1431</v>
      </c>
      <c r="AH670" s="345" t="s">
        <v>2316</v>
      </c>
      <c r="AI670" s="345">
        <v>50000</v>
      </c>
      <c r="AJ670" s="345">
        <v>5000</v>
      </c>
      <c r="AK670" s="345">
        <v>5000</v>
      </c>
      <c r="AL670" s="340">
        <v>0</v>
      </c>
      <c r="AM670" s="340" t="s">
        <v>34</v>
      </c>
      <c r="AN670" s="340" t="s">
        <v>64</v>
      </c>
      <c r="AO670" s="338" t="s">
        <v>1323</v>
      </c>
      <c r="AP670" s="341" t="s">
        <v>13</v>
      </c>
      <c r="AQ670" s="347" t="s">
        <v>691</v>
      </c>
      <c r="AR670" s="340" t="s">
        <v>34</v>
      </c>
      <c r="AS670" s="340" t="s">
        <v>34</v>
      </c>
      <c r="AT670" s="340"/>
      <c r="AW670" s="597"/>
      <c r="AX670" s="597"/>
      <c r="AY670" s="598"/>
      <c r="AZ670" s="598"/>
      <c r="BA670" s="598"/>
      <c r="BB670" s="598"/>
      <c r="BC670" s="598"/>
      <c r="BD670" s="598"/>
      <c r="BE670" s="598"/>
      <c r="BF670" s="598"/>
      <c r="BG670" s="599"/>
      <c r="BH670" s="599"/>
      <c r="BI670" s="600"/>
      <c r="BJ670" s="600"/>
      <c r="BK670" s="600"/>
      <c r="BL670" s="210"/>
      <c r="BM670" s="599"/>
      <c r="BN670" s="599"/>
      <c r="BO670" s="599"/>
      <c r="BP670" s="599"/>
      <c r="BQ670" s="599"/>
      <c r="BR670" s="599"/>
      <c r="BS670" s="599"/>
      <c r="BT670" s="599"/>
      <c r="BU670" s="599"/>
      <c r="BV670" s="601"/>
      <c r="BW670" s="598"/>
    </row>
    <row r="671" spans="2:75" ht="15.75" customHeight="1">
      <c r="B671" s="334" t="s">
        <v>333</v>
      </c>
      <c r="C671" s="335">
        <v>9068336000160</v>
      </c>
      <c r="D671" s="336" t="s">
        <v>13</v>
      </c>
      <c r="E671" s="336" t="s">
        <v>616</v>
      </c>
      <c r="F671" s="336" t="s">
        <v>617</v>
      </c>
      <c r="G671" s="337" t="s">
        <v>34</v>
      </c>
      <c r="H671" s="337" t="s">
        <v>1337</v>
      </c>
      <c r="I671" s="337" t="s">
        <v>34</v>
      </c>
      <c r="J671" s="337" t="s">
        <v>608</v>
      </c>
      <c r="K671" s="338" t="s">
        <v>48</v>
      </c>
      <c r="L671" s="339"/>
      <c r="M671" s="339" t="s">
        <v>34</v>
      </c>
      <c r="N671" s="338">
        <v>196517</v>
      </c>
      <c r="O671" s="338" t="s">
        <v>1320</v>
      </c>
      <c r="P671" s="342">
        <v>39370</v>
      </c>
      <c r="Q671" s="343">
        <v>25288932.149999999</v>
      </c>
      <c r="R671" s="343">
        <v>39642983.304523818</v>
      </c>
      <c r="S671" s="338">
        <v>16</v>
      </c>
      <c r="T671" s="340">
        <v>6.9022658901539025E-2</v>
      </c>
      <c r="U671" s="340">
        <v>0.89226938355718366</v>
      </c>
      <c r="V671" s="340">
        <v>-7.4783634109643726E-2</v>
      </c>
      <c r="W671" s="340">
        <v>-0.73312967095122283</v>
      </c>
      <c r="X671" s="340">
        <v>-0.13854711414295451</v>
      </c>
      <c r="Y671" s="340">
        <v>-1.0506279350909662</v>
      </c>
      <c r="Z671" s="340">
        <v>-0.14061895150620463</v>
      </c>
      <c r="AA671" s="340">
        <v>-0.79932370737481995</v>
      </c>
      <c r="AB671" s="340">
        <v>0.12517750016074666</v>
      </c>
      <c r="AC671" s="344">
        <v>-1.3344659011917697</v>
      </c>
      <c r="AD671" s="482">
        <v>11695287000138</v>
      </c>
      <c r="AE671" s="341" t="s">
        <v>2358</v>
      </c>
      <c r="AF671" s="341" t="s">
        <v>2112</v>
      </c>
      <c r="AG671" s="345" t="s">
        <v>719</v>
      </c>
      <c r="AH671" s="345" t="s">
        <v>2110</v>
      </c>
      <c r="AI671" s="345">
        <v>1000</v>
      </c>
      <c r="AJ671" s="345">
        <v>1000</v>
      </c>
      <c r="AK671" s="345">
        <v>1000</v>
      </c>
      <c r="AL671" s="340">
        <v>1.3500000000000002E-2</v>
      </c>
      <c r="AM671" s="340">
        <v>0.2</v>
      </c>
      <c r="AN671" s="340" t="s">
        <v>64</v>
      </c>
      <c r="AO671" s="338" t="s">
        <v>1323</v>
      </c>
      <c r="AP671" s="341" t="s">
        <v>13</v>
      </c>
      <c r="AQ671" s="347" t="s">
        <v>668</v>
      </c>
      <c r="AR671" s="340">
        <v>4.0499999999999998E-3</v>
      </c>
      <c r="AS671" s="340">
        <v>4.0499999999999998E-3</v>
      </c>
      <c r="AT671" s="340"/>
      <c r="AW671" s="597"/>
      <c r="AX671" s="597"/>
      <c r="AY671" s="598"/>
      <c r="AZ671" s="598"/>
      <c r="BA671" s="598"/>
      <c r="BB671" s="598"/>
      <c r="BC671" s="598"/>
      <c r="BD671" s="598"/>
      <c r="BE671" s="598"/>
      <c r="BF671" s="598"/>
      <c r="BG671" s="599"/>
      <c r="BH671" s="599"/>
      <c r="BI671" s="600"/>
      <c r="BJ671" s="600"/>
      <c r="BK671" s="600"/>
      <c r="BL671" s="210"/>
      <c r="BM671" s="599"/>
      <c r="BN671" s="599"/>
      <c r="BO671" s="599"/>
      <c r="BP671" s="599"/>
      <c r="BQ671" s="599"/>
      <c r="BR671" s="599"/>
      <c r="BS671" s="599"/>
      <c r="BT671" s="599"/>
      <c r="BU671" s="599"/>
      <c r="BV671" s="601"/>
      <c r="BW671" s="598"/>
    </row>
    <row r="672" spans="2:75" ht="15.75" customHeight="1">
      <c r="B672" s="334" t="s">
        <v>1123</v>
      </c>
      <c r="C672" s="335">
        <v>13863646000144</v>
      </c>
      <c r="D672" s="336" t="s">
        <v>13</v>
      </c>
      <c r="E672" s="336" t="s">
        <v>616</v>
      </c>
      <c r="F672" s="336" t="s">
        <v>617</v>
      </c>
      <c r="G672" s="337" t="s">
        <v>34</v>
      </c>
      <c r="H672" s="337" t="s">
        <v>1337</v>
      </c>
      <c r="I672" s="337" t="s">
        <v>34</v>
      </c>
      <c r="J672" s="337" t="s">
        <v>608</v>
      </c>
      <c r="K672" s="338" t="s">
        <v>48</v>
      </c>
      <c r="L672" s="339"/>
      <c r="M672" s="339" t="s">
        <v>34</v>
      </c>
      <c r="N672" s="338">
        <v>282553</v>
      </c>
      <c r="O672" s="338" t="s">
        <v>1320</v>
      </c>
      <c r="P672" s="342">
        <v>40749</v>
      </c>
      <c r="Q672" s="343">
        <v>20957963.73</v>
      </c>
      <c r="R672" s="343">
        <v>20540338.293769836</v>
      </c>
      <c r="S672" s="338">
        <v>16</v>
      </c>
      <c r="T672" s="340">
        <v>6.730676666004598E-2</v>
      </c>
      <c r="U672" s="340">
        <v>0.87008770964120796</v>
      </c>
      <c r="V672" s="340">
        <v>-7.8681466431117619E-2</v>
      </c>
      <c r="W672" s="340">
        <v>-0.77134146102116663</v>
      </c>
      <c r="X672" s="340">
        <v>-0.13686686115339097</v>
      </c>
      <c r="Y672" s="340">
        <v>-1.0378862714354238</v>
      </c>
      <c r="Z672" s="340">
        <v>-0.13540713170213248</v>
      </c>
      <c r="AA672" s="340">
        <v>-0.76969803399766745</v>
      </c>
      <c r="AB672" s="340">
        <v>0.11984278339923982</v>
      </c>
      <c r="AC672" s="344">
        <v>-1.4345387974916346</v>
      </c>
      <c r="AD672" s="482">
        <v>13855024000174</v>
      </c>
      <c r="AE672" s="341" t="s">
        <v>2358</v>
      </c>
      <c r="AF672" s="341" t="s">
        <v>2112</v>
      </c>
      <c r="AG672" s="345" t="s">
        <v>719</v>
      </c>
      <c r="AH672" s="345" t="s">
        <v>2107</v>
      </c>
      <c r="AI672" s="345">
        <v>5000</v>
      </c>
      <c r="AJ672" s="345">
        <v>5000</v>
      </c>
      <c r="AK672" s="345">
        <v>5000</v>
      </c>
      <c r="AL672" s="340">
        <v>1.3999999999999999E-2</v>
      </c>
      <c r="AM672" s="340">
        <v>0.2</v>
      </c>
      <c r="AN672" s="340" t="s">
        <v>2119</v>
      </c>
      <c r="AO672" s="338" t="s">
        <v>1323</v>
      </c>
      <c r="AP672" s="341" t="s">
        <v>716</v>
      </c>
      <c r="AQ672" s="347" t="s">
        <v>659</v>
      </c>
      <c r="AR672" s="340">
        <v>4.1999999999999997E-3</v>
      </c>
      <c r="AS672" s="340">
        <v>4.1999999999999997E-3</v>
      </c>
      <c r="AT672" s="340"/>
      <c r="AW672" s="597"/>
      <c r="AX672" s="597"/>
      <c r="AY672" s="598"/>
      <c r="AZ672" s="598"/>
      <c r="BA672" s="598"/>
      <c r="BB672" s="598"/>
      <c r="BC672" s="598"/>
      <c r="BD672" s="598"/>
      <c r="BE672" s="598"/>
      <c r="BF672" s="598"/>
      <c r="BG672" s="599"/>
      <c r="BH672" s="599"/>
      <c r="BI672" s="600"/>
      <c r="BJ672" s="600"/>
      <c r="BK672" s="600"/>
      <c r="BL672" s="210"/>
      <c r="BM672" s="599"/>
      <c r="BN672" s="599"/>
      <c r="BO672" s="599"/>
      <c r="BP672" s="599"/>
      <c r="BQ672" s="599"/>
      <c r="BR672" s="599"/>
      <c r="BS672" s="599"/>
      <c r="BT672" s="599"/>
      <c r="BU672" s="599"/>
      <c r="BV672" s="601"/>
      <c r="BW672" s="598"/>
    </row>
    <row r="673" spans="2:75" ht="15.75" customHeight="1">
      <c r="B673" s="334" t="s">
        <v>348</v>
      </c>
      <c r="C673" s="335">
        <v>10237439000196</v>
      </c>
      <c r="D673" s="336" t="s">
        <v>13</v>
      </c>
      <c r="E673" s="336" t="s">
        <v>616</v>
      </c>
      <c r="F673" s="336" t="s">
        <v>617</v>
      </c>
      <c r="G673" s="337" t="s">
        <v>34</v>
      </c>
      <c r="H673" s="337" t="s">
        <v>1337</v>
      </c>
      <c r="I673" s="337" t="s">
        <v>34</v>
      </c>
      <c r="J673" s="337" t="s">
        <v>608</v>
      </c>
      <c r="K673" s="338" t="s">
        <v>48</v>
      </c>
      <c r="L673" s="339"/>
      <c r="M673" s="339" t="s">
        <v>34</v>
      </c>
      <c r="N673" s="338">
        <v>216569</v>
      </c>
      <c r="O673" s="338" t="s">
        <v>1320</v>
      </c>
      <c r="P673" s="342">
        <v>39696</v>
      </c>
      <c r="Q673" s="343">
        <v>26603296.5</v>
      </c>
      <c r="R673" s="343">
        <v>24492457.173492067</v>
      </c>
      <c r="S673" s="338">
        <v>16</v>
      </c>
      <c r="T673" s="340">
        <v>0.10789077938786584</v>
      </c>
      <c r="U673" s="340">
        <v>1.3947251634168591</v>
      </c>
      <c r="V673" s="340">
        <v>0.23945306672610478</v>
      </c>
      <c r="W673" s="340">
        <v>2.3474407215860658</v>
      </c>
      <c r="X673" s="340">
        <v>0.22708253997969718</v>
      </c>
      <c r="Y673" s="340">
        <v>1.722008152605129</v>
      </c>
      <c r="Z673" s="340">
        <v>0.27604633310280291</v>
      </c>
      <c r="AA673" s="340">
        <v>1.5691368483374091</v>
      </c>
      <c r="AB673" s="340">
        <v>0.1202410797007156</v>
      </c>
      <c r="AC673" s="344">
        <v>1.0380188102112167</v>
      </c>
      <c r="AD673" s="482">
        <v>0</v>
      </c>
      <c r="AE673" s="341" t="s">
        <v>2368</v>
      </c>
      <c r="AF673" s="341" t="s">
        <v>2115</v>
      </c>
      <c r="AG673" s="345" t="s">
        <v>1428</v>
      </c>
      <c r="AH673" s="345" t="s">
        <v>2110</v>
      </c>
      <c r="AI673" s="345">
        <v>10000</v>
      </c>
      <c r="AJ673" s="345">
        <v>1000</v>
      </c>
      <c r="AK673" s="345">
        <v>5000</v>
      </c>
      <c r="AL673" s="340">
        <v>0.02</v>
      </c>
      <c r="AM673" s="340">
        <v>0.2</v>
      </c>
      <c r="AN673" s="340" t="s">
        <v>64</v>
      </c>
      <c r="AO673" s="338" t="s">
        <v>1323</v>
      </c>
      <c r="AP673" s="341" t="s">
        <v>13</v>
      </c>
      <c r="AQ673" s="347" t="s">
        <v>664</v>
      </c>
      <c r="AR673" s="340">
        <v>4.0000000000000001E-3</v>
      </c>
      <c r="AS673" s="340">
        <v>4.0000000000000001E-3</v>
      </c>
      <c r="AT673" s="340"/>
      <c r="AW673" s="597"/>
      <c r="AX673" s="597"/>
      <c r="AY673" s="598"/>
      <c r="AZ673" s="598"/>
      <c r="BA673" s="598"/>
      <c r="BB673" s="598"/>
      <c r="BC673" s="598"/>
      <c r="BD673" s="598"/>
      <c r="BE673" s="598"/>
      <c r="BF673" s="598"/>
      <c r="BG673" s="599"/>
      <c r="BH673" s="599"/>
      <c r="BI673" s="600"/>
      <c r="BJ673" s="600"/>
      <c r="BK673" s="600"/>
      <c r="BL673" s="210"/>
      <c r="BM673" s="599"/>
      <c r="BN673" s="599"/>
      <c r="BO673" s="599"/>
      <c r="BP673" s="599"/>
      <c r="BQ673" s="599"/>
      <c r="BR673" s="599"/>
      <c r="BS673" s="599"/>
      <c r="BT673" s="599"/>
      <c r="BU673" s="599"/>
      <c r="BV673" s="601"/>
      <c r="BW673" s="598"/>
    </row>
    <row r="674" spans="2:75" ht="15.75" customHeight="1">
      <c r="B674" s="334" t="s">
        <v>1184</v>
      </c>
      <c r="C674" s="335">
        <v>20501983000157</v>
      </c>
      <c r="D674" s="336" t="s">
        <v>13</v>
      </c>
      <c r="E674" s="336" t="s">
        <v>616</v>
      </c>
      <c r="F674" s="336" t="s">
        <v>617</v>
      </c>
      <c r="G674" s="337" t="s">
        <v>34</v>
      </c>
      <c r="H674" s="337" t="s">
        <v>1336</v>
      </c>
      <c r="I674" s="337" t="s">
        <v>34</v>
      </c>
      <c r="J674" s="337" t="s">
        <v>608</v>
      </c>
      <c r="K674" s="338" t="s">
        <v>48</v>
      </c>
      <c r="L674" s="339"/>
      <c r="M674" s="339" t="s">
        <v>34</v>
      </c>
      <c r="N674" s="338">
        <v>378860</v>
      </c>
      <c r="O674" s="338" t="s">
        <v>1323</v>
      </c>
      <c r="P674" s="342">
        <v>41914</v>
      </c>
      <c r="Q674" s="343">
        <v>24910115.199999999</v>
      </c>
      <c r="R674" s="343">
        <v>23771667.95071429</v>
      </c>
      <c r="S674" s="338">
        <v>16</v>
      </c>
      <c r="T674" s="340">
        <v>8.5032995922662113E-2</v>
      </c>
      <c r="U674" s="340">
        <v>1.0992381351487239</v>
      </c>
      <c r="V674" s="340">
        <v>0.10545490481316144</v>
      </c>
      <c r="W674" s="340">
        <v>1.0338106804560303</v>
      </c>
      <c r="X674" s="340">
        <v>0.14233654606372381</v>
      </c>
      <c r="Y674" s="340">
        <v>1.0793638857364465</v>
      </c>
      <c r="Z674" s="340">
        <v>0.26158200985120184</v>
      </c>
      <c r="AA674" s="340">
        <v>1.4869169458114866</v>
      </c>
      <c r="AB674" s="340">
        <v>1.7060793180290416E-2</v>
      </c>
      <c r="AC674" s="344">
        <v>0.19164957358093368</v>
      </c>
      <c r="AD674" s="482">
        <v>7279819000189</v>
      </c>
      <c r="AE674" s="341" t="s">
        <v>2120</v>
      </c>
      <c r="AF674" s="341" t="s">
        <v>2106</v>
      </c>
      <c r="AG674" s="345" t="s">
        <v>1427</v>
      </c>
      <c r="AH674" s="345" t="s">
        <v>2107</v>
      </c>
      <c r="AI674" s="345">
        <v>50000</v>
      </c>
      <c r="AJ674" s="345">
        <v>5000</v>
      </c>
      <c r="AK674" s="345">
        <v>5000</v>
      </c>
      <c r="AL674" s="340">
        <v>0</v>
      </c>
      <c r="AM674" s="340" t="s">
        <v>34</v>
      </c>
      <c r="AN674" s="340" t="s">
        <v>34</v>
      </c>
      <c r="AO674" s="338" t="s">
        <v>1323</v>
      </c>
      <c r="AP674" s="341" t="s">
        <v>13</v>
      </c>
      <c r="AQ674" s="347" t="s">
        <v>668</v>
      </c>
      <c r="AR674" s="340">
        <v>4.0000000000000001E-3</v>
      </c>
      <c r="AS674" s="340">
        <v>4.0000000000000001E-3</v>
      </c>
      <c r="AT674" s="340"/>
      <c r="AX674" s="597"/>
      <c r="AY674" s="598"/>
      <c r="AZ674" s="598"/>
      <c r="BA674" s="598"/>
      <c r="BB674" s="599"/>
      <c r="BC674" s="598"/>
      <c r="BD674" s="598"/>
      <c r="BE674" s="598"/>
      <c r="BF674" s="598"/>
      <c r="BG674" s="599"/>
      <c r="BH674" s="599"/>
      <c r="BI674" s="600"/>
      <c r="BJ674" s="600"/>
      <c r="BK674" s="600"/>
      <c r="BL674" s="599"/>
      <c r="BM674" s="599"/>
      <c r="BN674" s="599"/>
      <c r="BO674" s="599"/>
      <c r="BP674" s="599"/>
      <c r="BQ674" s="599"/>
      <c r="BR674" s="599"/>
      <c r="BS674" s="599"/>
      <c r="BT674" s="602"/>
      <c r="BU674" s="603"/>
      <c r="BV674" s="601"/>
      <c r="BW674" s="604"/>
    </row>
    <row r="675" spans="2:75" ht="15.75" customHeight="1">
      <c r="B675" s="334" t="s">
        <v>414</v>
      </c>
      <c r="C675" s="335">
        <v>13418910000130</v>
      </c>
      <c r="D675" s="336" t="s">
        <v>13</v>
      </c>
      <c r="E675" s="336" t="s">
        <v>616</v>
      </c>
      <c r="F675" s="336" t="s">
        <v>617</v>
      </c>
      <c r="G675" s="337" t="s">
        <v>34</v>
      </c>
      <c r="H675" s="337" t="s">
        <v>1337</v>
      </c>
      <c r="I675" s="337" t="s">
        <v>34</v>
      </c>
      <c r="J675" s="337" t="s">
        <v>608</v>
      </c>
      <c r="K675" s="338" t="s">
        <v>48</v>
      </c>
      <c r="L675" s="339"/>
      <c r="M675" s="339" t="s">
        <v>1411</v>
      </c>
      <c r="N675" s="338">
        <v>282944</v>
      </c>
      <c r="O675" s="338" t="s">
        <v>1320</v>
      </c>
      <c r="P675" s="342">
        <v>40757</v>
      </c>
      <c r="Q675" s="343">
        <v>54426859</v>
      </c>
      <c r="R675" s="343">
        <v>49872834.989206344</v>
      </c>
      <c r="S675" s="338">
        <v>16</v>
      </c>
      <c r="T675" s="340">
        <v>0.15514019019470693</v>
      </c>
      <c r="U675" s="340">
        <v>2.0055275191215332</v>
      </c>
      <c r="V675" s="340">
        <v>0.15351669898233866</v>
      </c>
      <c r="W675" s="340">
        <v>1.5049769692313772</v>
      </c>
      <c r="X675" s="340">
        <v>0.18671562820626808</v>
      </c>
      <c r="Y675" s="340">
        <v>1.4158985275518257</v>
      </c>
      <c r="Z675" s="340">
        <v>0.27402871461303668</v>
      </c>
      <c r="AA675" s="340">
        <v>1.5576680507533456</v>
      </c>
      <c r="AB675" s="340">
        <v>0.13703739518894764</v>
      </c>
      <c r="AC675" s="344">
        <v>0.40186405478271492</v>
      </c>
      <c r="AD675" s="482">
        <v>0</v>
      </c>
      <c r="AE675" s="341" t="s">
        <v>2416</v>
      </c>
      <c r="AF675" s="341" t="s">
        <v>2106</v>
      </c>
      <c r="AG675" s="345" t="s">
        <v>1427</v>
      </c>
      <c r="AH675" s="345" t="s">
        <v>2110</v>
      </c>
      <c r="AI675" s="345">
        <v>1000</v>
      </c>
      <c r="AJ675" s="345">
        <v>500</v>
      </c>
      <c r="AK675" s="345">
        <v>500</v>
      </c>
      <c r="AL675" s="340">
        <v>1.3000000000000001E-2</v>
      </c>
      <c r="AM675" s="340">
        <v>0.2</v>
      </c>
      <c r="AN675" s="340" t="s">
        <v>34</v>
      </c>
      <c r="AO675" s="338" t="s">
        <v>1323</v>
      </c>
      <c r="AP675" s="341" t="s">
        <v>13</v>
      </c>
      <c r="AQ675" s="347" t="s">
        <v>668</v>
      </c>
      <c r="AR675" s="340">
        <v>3.0333333333333328E-3</v>
      </c>
      <c r="AS675" s="340">
        <v>3.0333333333333328E-3</v>
      </c>
      <c r="AT675" s="340"/>
      <c r="AW675" s="597"/>
      <c r="AX675" s="597"/>
      <c r="AY675" s="598"/>
      <c r="AZ675" s="598"/>
      <c r="BA675" s="598"/>
      <c r="BB675" s="599"/>
      <c r="BC675" s="598"/>
      <c r="BD675" s="598"/>
      <c r="BE675" s="598"/>
      <c r="BF675" s="598"/>
      <c r="BG675" s="599"/>
      <c r="BH675" s="599"/>
      <c r="BI675" s="600"/>
      <c r="BJ675" s="600"/>
      <c r="BK675" s="600"/>
      <c r="BL675" s="210"/>
      <c r="BM675" s="599"/>
      <c r="BN675" s="599"/>
      <c r="BO675" s="599"/>
      <c r="BP675" s="599"/>
      <c r="BQ675" s="599"/>
      <c r="BR675" s="599"/>
      <c r="BS675" s="599"/>
      <c r="BT675" s="602"/>
      <c r="BU675" s="603"/>
      <c r="BV675" s="601"/>
      <c r="BW675" s="604"/>
    </row>
    <row r="676" spans="2:75" ht="15.75" customHeight="1">
      <c r="B676" s="334" t="s">
        <v>52</v>
      </c>
      <c r="C676" s="335">
        <v>30057258000195</v>
      </c>
      <c r="D676" s="336" t="s">
        <v>13</v>
      </c>
      <c r="E676" s="336" t="s">
        <v>615</v>
      </c>
      <c r="F676" s="336" t="s">
        <v>617</v>
      </c>
      <c r="G676" s="337" t="s">
        <v>34</v>
      </c>
      <c r="H676" s="337" t="s">
        <v>1337</v>
      </c>
      <c r="I676" s="337" t="s">
        <v>34</v>
      </c>
      <c r="J676" s="337" t="s">
        <v>611</v>
      </c>
      <c r="K676" s="338" t="s">
        <v>48</v>
      </c>
      <c r="L676" s="339"/>
      <c r="M676" s="339" t="s">
        <v>1411</v>
      </c>
      <c r="N676" s="338">
        <v>465119</v>
      </c>
      <c r="O676" s="338" t="s">
        <v>1323</v>
      </c>
      <c r="P676" s="342">
        <v>43228</v>
      </c>
      <c r="Q676" s="343">
        <v>1077874090.6700001</v>
      </c>
      <c r="R676" s="343">
        <v>998066641.25892866</v>
      </c>
      <c r="S676" s="338">
        <v>16</v>
      </c>
      <c r="T676" s="340">
        <v>0.20820980853471083</v>
      </c>
      <c r="U676" s="340">
        <v>2.6915688336034713</v>
      </c>
      <c r="V676" s="340">
        <v>0.2512757018842624</v>
      </c>
      <c r="W676" s="340">
        <v>2.4633420778984458</v>
      </c>
      <c r="X676" s="340">
        <v>0.35951405676046178</v>
      </c>
      <c r="Y676" s="340">
        <v>2.7262604019358294</v>
      </c>
      <c r="Z676" s="340">
        <v>0.58666814514091437</v>
      </c>
      <c r="AA676" s="340">
        <v>3.3348119279075505</v>
      </c>
      <c r="AB676" s="340">
        <v>8.7303402110676206E-2</v>
      </c>
      <c r="AC676" s="344">
        <v>1.4994582382786514</v>
      </c>
      <c r="AD676" s="482">
        <v>41373649000135</v>
      </c>
      <c r="AE676" s="341" t="s">
        <v>2432</v>
      </c>
      <c r="AF676" s="341" t="s">
        <v>2106</v>
      </c>
      <c r="AG676" s="345" t="s">
        <v>1427</v>
      </c>
      <c r="AH676" s="345" t="s">
        <v>2110</v>
      </c>
      <c r="AI676" s="345">
        <v>5000</v>
      </c>
      <c r="AJ676" s="345">
        <v>2000</v>
      </c>
      <c r="AK676" s="345">
        <v>3000</v>
      </c>
      <c r="AL676" s="340">
        <v>0.02</v>
      </c>
      <c r="AM676" s="340">
        <v>0.2</v>
      </c>
      <c r="AN676" s="340" t="s">
        <v>64</v>
      </c>
      <c r="AO676" s="338" t="s">
        <v>1323</v>
      </c>
      <c r="AP676" s="341" t="s">
        <v>13</v>
      </c>
      <c r="AQ676" s="347" t="s">
        <v>668</v>
      </c>
      <c r="AR676" s="340">
        <v>3.3333333333333331E-3</v>
      </c>
      <c r="AS676" s="340">
        <v>3.3333333333333331E-3</v>
      </c>
      <c r="AT676" s="340"/>
      <c r="AX676" s="597"/>
      <c r="AY676" s="598"/>
      <c r="AZ676" s="598"/>
      <c r="BA676" s="598"/>
      <c r="BB676" s="599"/>
      <c r="BC676" s="598"/>
      <c r="BD676" s="598"/>
      <c r="BE676" s="598"/>
      <c r="BF676" s="598"/>
      <c r="BG676" s="599"/>
      <c r="BH676" s="599"/>
      <c r="BI676" s="600"/>
      <c r="BJ676" s="600"/>
      <c r="BK676" s="600"/>
      <c r="BL676" s="599"/>
      <c r="BM676" s="599"/>
      <c r="BN676" s="599"/>
      <c r="BO676" s="599"/>
      <c r="BP676" s="599"/>
      <c r="BQ676" s="599"/>
      <c r="BR676" s="599"/>
      <c r="BS676" s="599"/>
      <c r="BT676" s="602"/>
      <c r="BU676" s="603"/>
      <c r="BV676" s="601"/>
      <c r="BW676" s="604"/>
    </row>
    <row r="677" spans="2:75" ht="15.75" customHeight="1">
      <c r="B677" s="334" t="s">
        <v>532</v>
      </c>
      <c r="C677" s="335">
        <v>41888275000190</v>
      </c>
      <c r="D677" s="336" t="s">
        <v>13</v>
      </c>
      <c r="E677" s="336" t="s">
        <v>615</v>
      </c>
      <c r="F677" s="336" t="s">
        <v>619</v>
      </c>
      <c r="G677" s="337" t="s">
        <v>34</v>
      </c>
      <c r="H677" s="337" t="s">
        <v>1337</v>
      </c>
      <c r="I677" s="337" t="s">
        <v>34</v>
      </c>
      <c r="J677" s="337" t="s">
        <v>611</v>
      </c>
      <c r="K677" s="338" t="s">
        <v>48</v>
      </c>
      <c r="L677" s="339"/>
      <c r="M677" s="339" t="s">
        <v>34</v>
      </c>
      <c r="N677" s="338">
        <v>603996</v>
      </c>
      <c r="O677" s="338" t="s">
        <v>1320</v>
      </c>
      <c r="P677" s="342">
        <v>44406</v>
      </c>
      <c r="Q677" s="343">
        <v>23587842.640000001</v>
      </c>
      <c r="R677" s="343">
        <v>25329165.276746042</v>
      </c>
      <c r="S677" s="338">
        <v>16</v>
      </c>
      <c r="T677" s="340">
        <v>3.5109361501376002E-2</v>
      </c>
      <c r="U677" s="340">
        <v>0.45386556882149565</v>
      </c>
      <c r="V677" s="340">
        <v>6.9944286963465441E-2</v>
      </c>
      <c r="W677" s="340">
        <v>0.68568788742282771</v>
      </c>
      <c r="X677" s="340" t="s">
        <v>1414</v>
      </c>
      <c r="Y677" s="340" t="s">
        <v>1414</v>
      </c>
      <c r="Z677" s="340" t="s">
        <v>1414</v>
      </c>
      <c r="AA677" s="340" t="s">
        <v>1414</v>
      </c>
      <c r="AB677" s="340">
        <v>8.1744943084957361E-2</v>
      </c>
      <c r="AC677" s="344">
        <v>-0.32061301341052678</v>
      </c>
      <c r="AD677" s="482">
        <v>19736757000176</v>
      </c>
      <c r="AE677" s="341" t="s">
        <v>2149</v>
      </c>
      <c r="AF677" s="341" t="s">
        <v>2115</v>
      </c>
      <c r="AG677" s="345" t="s">
        <v>1428</v>
      </c>
      <c r="AH677" s="345" t="s">
        <v>2110</v>
      </c>
      <c r="AI677" s="345">
        <v>1000</v>
      </c>
      <c r="AJ677" s="345">
        <v>1000</v>
      </c>
      <c r="AK677" s="345">
        <v>1000</v>
      </c>
      <c r="AL677" s="608">
        <v>0.02</v>
      </c>
      <c r="AM677" s="608">
        <v>0.2</v>
      </c>
      <c r="AN677" s="340" t="s">
        <v>64</v>
      </c>
      <c r="AO677" s="338" t="s">
        <v>1323</v>
      </c>
      <c r="AP677" s="341" t="s">
        <v>13</v>
      </c>
      <c r="AQ677" s="347" t="s">
        <v>664</v>
      </c>
      <c r="AR677" s="340">
        <v>4.0000000000000001E-3</v>
      </c>
      <c r="AS677" s="340">
        <v>4.0000000000000001E-3</v>
      </c>
      <c r="AT677" s="340"/>
      <c r="AX677" s="597"/>
      <c r="AY677" s="598"/>
      <c r="AZ677" s="598"/>
      <c r="BA677" s="598"/>
      <c r="BB677" s="599"/>
      <c r="BC677" s="598"/>
      <c r="BD677" s="598"/>
      <c r="BE677" s="598"/>
      <c r="BF677" s="598"/>
      <c r="BG677" s="599"/>
      <c r="BH677" s="599"/>
      <c r="BI677" s="600"/>
      <c r="BJ677" s="600"/>
      <c r="BK677" s="600"/>
      <c r="BL677" s="599"/>
      <c r="BM677" s="599"/>
      <c r="BN677" s="599"/>
      <c r="BO677" s="599"/>
      <c r="BP677" s="599"/>
      <c r="BQ677" s="599"/>
      <c r="BR677" s="599"/>
      <c r="BS677" s="599"/>
      <c r="BT677" s="602"/>
      <c r="BU677" s="603"/>
      <c r="BV677" s="601"/>
      <c r="BW677" s="604"/>
    </row>
    <row r="678" spans="2:75" ht="15.75" customHeight="1">
      <c r="B678" s="334" t="s">
        <v>524</v>
      </c>
      <c r="C678" s="335">
        <v>40677875000147</v>
      </c>
      <c r="D678" s="336" t="s">
        <v>13</v>
      </c>
      <c r="E678" s="336" t="s">
        <v>615</v>
      </c>
      <c r="F678" s="336" t="s">
        <v>619</v>
      </c>
      <c r="G678" s="337" t="s">
        <v>34</v>
      </c>
      <c r="H678" s="337" t="s">
        <v>865</v>
      </c>
      <c r="I678" s="337" t="s">
        <v>34</v>
      </c>
      <c r="J678" s="337" t="s">
        <v>611</v>
      </c>
      <c r="K678" s="338" t="s">
        <v>48</v>
      </c>
      <c r="L678" s="339"/>
      <c r="M678" s="339" t="s">
        <v>34</v>
      </c>
      <c r="N678" s="338">
        <v>592455</v>
      </c>
      <c r="O678" s="338" t="s">
        <v>1320</v>
      </c>
      <c r="P678" s="342">
        <v>44341</v>
      </c>
      <c r="Q678" s="343">
        <v>10576576.17</v>
      </c>
      <c r="R678" s="343">
        <v>13854766.164007934</v>
      </c>
      <c r="S678" s="338">
        <v>16</v>
      </c>
      <c r="T678" s="340">
        <v>-4.6772472669570631E-3</v>
      </c>
      <c r="U678" s="340">
        <v>-6.0463688331474079E-2</v>
      </c>
      <c r="V678" s="340">
        <v>-5.1181127732824461E-3</v>
      </c>
      <c r="W678" s="340">
        <v>-5.0174618792481758E-2</v>
      </c>
      <c r="X678" s="340" t="s">
        <v>1414</v>
      </c>
      <c r="Y678" s="340" t="s">
        <v>1414</v>
      </c>
      <c r="Z678" s="340" t="s">
        <v>1414</v>
      </c>
      <c r="AA678" s="340" t="s">
        <v>1414</v>
      </c>
      <c r="AB678" s="340">
        <v>5.6169280810631196E-2</v>
      </c>
      <c r="AC678" s="344">
        <v>-1.7930145868896579</v>
      </c>
      <c r="AD678" s="482">
        <v>41075494000150</v>
      </c>
      <c r="AE678" s="341" t="s">
        <v>2150</v>
      </c>
      <c r="AF678" s="341" t="s">
        <v>2115</v>
      </c>
      <c r="AG678" s="345" t="s">
        <v>1428</v>
      </c>
      <c r="AH678" s="345" t="s">
        <v>2110</v>
      </c>
      <c r="AI678" s="345">
        <v>10000</v>
      </c>
      <c r="AJ678" s="345">
        <v>5000</v>
      </c>
      <c r="AK678" s="345">
        <v>5000</v>
      </c>
      <c r="AL678" s="608">
        <v>1.9E-2</v>
      </c>
      <c r="AM678" s="608">
        <v>0.2</v>
      </c>
      <c r="AN678" s="340" t="s">
        <v>34</v>
      </c>
      <c r="AO678" s="338" t="s">
        <v>1323</v>
      </c>
      <c r="AP678" s="341" t="s">
        <v>13</v>
      </c>
      <c r="AQ678" s="347" t="s">
        <v>668</v>
      </c>
      <c r="AR678" s="340">
        <v>3.7999999999999996E-3</v>
      </c>
      <c r="AS678" s="340">
        <v>3.7999999999999996E-3</v>
      </c>
      <c r="AT678" s="340"/>
      <c r="AX678" s="597"/>
      <c r="AY678" s="598"/>
      <c r="AZ678" s="598"/>
      <c r="BA678" s="598"/>
      <c r="BB678" s="599"/>
      <c r="BC678" s="598"/>
      <c r="BD678" s="598"/>
      <c r="BE678" s="598"/>
      <c r="BF678" s="598"/>
      <c r="BG678" s="599"/>
      <c r="BH678" s="599"/>
      <c r="BI678" s="600"/>
      <c r="BJ678" s="600"/>
      <c r="BK678" s="600"/>
      <c r="BL678" s="599"/>
      <c r="BM678" s="599"/>
      <c r="BN678" s="599"/>
      <c r="BO678" s="599"/>
      <c r="BP678" s="599"/>
      <c r="BQ678" s="599"/>
      <c r="BR678" s="599"/>
      <c r="BS678" s="599"/>
      <c r="BT678" s="602"/>
      <c r="BU678" s="603"/>
      <c r="BV678" s="601"/>
      <c r="BW678" s="604"/>
    </row>
    <row r="679" spans="2:75" ht="15.75" customHeight="1">
      <c r="B679" s="334" t="s">
        <v>1566</v>
      </c>
      <c r="C679" s="335">
        <v>36656777000156</v>
      </c>
      <c r="D679" s="336" t="s">
        <v>13</v>
      </c>
      <c r="E679" s="336" t="s">
        <v>615</v>
      </c>
      <c r="F679" s="336" t="s">
        <v>619</v>
      </c>
      <c r="G679" s="337" t="s">
        <v>34</v>
      </c>
      <c r="H679" s="337" t="s">
        <v>1337</v>
      </c>
      <c r="I679" s="337" t="s">
        <v>34</v>
      </c>
      <c r="J679" s="337" t="s">
        <v>611</v>
      </c>
      <c r="K679" s="338" t="s">
        <v>48</v>
      </c>
      <c r="L679" s="339"/>
      <c r="M679" s="339"/>
      <c r="N679" s="338">
        <v>548774</v>
      </c>
      <c r="O679" s="338" t="s">
        <v>1320</v>
      </c>
      <c r="P679" s="342">
        <v>44060</v>
      </c>
      <c r="Q679" s="343">
        <v>370829956.25</v>
      </c>
      <c r="R679" s="343">
        <v>355488437.85583341</v>
      </c>
      <c r="S679" s="338">
        <v>16</v>
      </c>
      <c r="T679" s="340">
        <v>0.30445283655953359</v>
      </c>
      <c r="U679" s="340">
        <v>3.424459177172944</v>
      </c>
      <c r="V679" s="340">
        <v>0.19245661675719439</v>
      </c>
      <c r="W679" s="340">
        <v>1.7663107105816069</v>
      </c>
      <c r="X679" s="340">
        <v>0.89334777358078288</v>
      </c>
      <c r="Y679" s="340">
        <v>6.2818343417299314</v>
      </c>
      <c r="Z679" s="340" t="s">
        <v>1414</v>
      </c>
      <c r="AA679" s="340" t="s">
        <v>1414</v>
      </c>
      <c r="AB679" s="340">
        <v>0.27117604305114057</v>
      </c>
      <c r="AC679" s="344">
        <v>0.40329875039657492</v>
      </c>
      <c r="AD679" s="482">
        <v>37540038000167</v>
      </c>
      <c r="AE679" s="341" t="s">
        <v>1542</v>
      </c>
      <c r="AF679" s="341" t="s">
        <v>2118</v>
      </c>
      <c r="AG679" s="345" t="s">
        <v>1542</v>
      </c>
      <c r="AH679" s="345" t="s">
        <v>2107</v>
      </c>
      <c r="AI679" s="345">
        <v>200000</v>
      </c>
      <c r="AJ679" s="345">
        <v>50000</v>
      </c>
      <c r="AK679" s="345">
        <v>200000</v>
      </c>
      <c r="AL679" s="340">
        <v>0</v>
      </c>
      <c r="AM679" s="340" t="s">
        <v>34</v>
      </c>
      <c r="AN679" s="340" t="s">
        <v>64</v>
      </c>
      <c r="AO679" s="338" t="s">
        <v>1323</v>
      </c>
      <c r="AP679" s="341" t="s">
        <v>13</v>
      </c>
      <c r="AQ679" s="347" t="s">
        <v>668</v>
      </c>
      <c r="AR679" s="340" t="s">
        <v>34</v>
      </c>
      <c r="AS679" s="340" t="s">
        <v>34</v>
      </c>
      <c r="AT679" s="340"/>
      <c r="AX679" s="597"/>
      <c r="AY679" s="598"/>
      <c r="AZ679" s="598"/>
      <c r="BA679" s="598"/>
      <c r="BB679" s="599"/>
      <c r="BC679" s="598"/>
      <c r="BD679" s="598"/>
      <c r="BE679" s="598"/>
      <c r="BF679" s="598"/>
      <c r="BG679" s="599"/>
      <c r="BH679" s="599"/>
      <c r="BI679" s="600"/>
      <c r="BJ679" s="600"/>
      <c r="BK679" s="600"/>
      <c r="BL679" s="599"/>
      <c r="BM679" s="599"/>
      <c r="BN679" s="599"/>
      <c r="BO679" s="599"/>
      <c r="BP679" s="599"/>
      <c r="BQ679" s="599"/>
      <c r="BR679" s="599"/>
      <c r="BS679" s="599"/>
      <c r="BT679" s="602"/>
      <c r="BU679" s="603"/>
      <c r="BV679" s="601"/>
      <c r="BW679" s="604"/>
    </row>
    <row r="680" spans="2:75" ht="15.75" customHeight="1">
      <c r="B680" s="334" t="s">
        <v>939</v>
      </c>
      <c r="C680" s="335">
        <v>37887638000104</v>
      </c>
      <c r="D680" s="336" t="s">
        <v>13</v>
      </c>
      <c r="E680" s="336" t="s">
        <v>615</v>
      </c>
      <c r="F680" s="336" t="s">
        <v>619</v>
      </c>
      <c r="G680" s="337" t="s">
        <v>34</v>
      </c>
      <c r="H680" s="337" t="s">
        <v>1337</v>
      </c>
      <c r="I680" s="337" t="s">
        <v>34</v>
      </c>
      <c r="J680" s="337"/>
      <c r="K680" s="338" t="s">
        <v>48</v>
      </c>
      <c r="L680" s="339"/>
      <c r="M680" s="339" t="s">
        <v>1411</v>
      </c>
      <c r="N680" s="338">
        <v>551007</v>
      </c>
      <c r="O680" s="338" t="s">
        <v>1320</v>
      </c>
      <c r="P680" s="342">
        <v>44077</v>
      </c>
      <c r="Q680" s="343">
        <v>177165499.00999999</v>
      </c>
      <c r="R680" s="343">
        <v>168817044.39674607</v>
      </c>
      <c r="S680" s="338">
        <v>16</v>
      </c>
      <c r="T680" s="340">
        <v>0.17935371119628507</v>
      </c>
      <c r="U680" s="340">
        <v>2.3185404311370874</v>
      </c>
      <c r="V680" s="340">
        <v>0.16595059551223423</v>
      </c>
      <c r="W680" s="340">
        <v>1.626870730883011</v>
      </c>
      <c r="X680" s="340" t="s">
        <v>1414</v>
      </c>
      <c r="Y680" s="340" t="s">
        <v>1414</v>
      </c>
      <c r="Z680" s="340" t="s">
        <v>1414</v>
      </c>
      <c r="AA680" s="340" t="s">
        <v>1414</v>
      </c>
      <c r="AB680" s="340">
        <v>9.9738847057842805E-2</v>
      </c>
      <c r="AC680" s="344">
        <v>0.61543615416815656</v>
      </c>
      <c r="AD680" s="482">
        <v>0</v>
      </c>
      <c r="AE680" s="341" t="s">
        <v>2243</v>
      </c>
      <c r="AF680" s="341" t="s">
        <v>2115</v>
      </c>
      <c r="AG680" s="345" t="s">
        <v>1428</v>
      </c>
      <c r="AH680" s="345" t="s">
        <v>2110</v>
      </c>
      <c r="AI680" s="345">
        <v>1000</v>
      </c>
      <c r="AJ680" s="345">
        <v>100</v>
      </c>
      <c r="AK680" s="345">
        <v>1000</v>
      </c>
      <c r="AL680" s="340">
        <v>1.7500000000000002E-2</v>
      </c>
      <c r="AM680" s="340">
        <v>0.2</v>
      </c>
      <c r="AN680" s="340" t="s">
        <v>34</v>
      </c>
      <c r="AO680" s="338" t="s">
        <v>1323</v>
      </c>
      <c r="AP680" s="341" t="s">
        <v>13</v>
      </c>
      <c r="AQ680" s="347" t="s">
        <v>664</v>
      </c>
      <c r="AR680" s="340">
        <v>3.5000000000000001E-3</v>
      </c>
      <c r="AS680" s="340">
        <v>3.5000000000000001E-3</v>
      </c>
      <c r="AT680" s="340"/>
      <c r="AX680" s="597"/>
      <c r="AY680" s="598"/>
      <c r="AZ680" s="598"/>
      <c r="BA680" s="598"/>
      <c r="BB680" s="599"/>
      <c r="BC680" s="598"/>
      <c r="BD680" s="598"/>
      <c r="BE680" s="598"/>
      <c r="BF680" s="598"/>
      <c r="BG680" s="599"/>
      <c r="BH680" s="599"/>
      <c r="BI680" s="600"/>
      <c r="BJ680" s="600"/>
      <c r="BK680" s="600"/>
      <c r="BL680" s="599"/>
      <c r="BM680" s="599"/>
      <c r="BN680" s="599"/>
      <c r="BO680" s="599"/>
      <c r="BP680" s="599"/>
      <c r="BQ680" s="599"/>
      <c r="BR680" s="599"/>
      <c r="BS680" s="599"/>
      <c r="BT680" s="602"/>
      <c r="BU680" s="603"/>
      <c r="BV680" s="601"/>
      <c r="BW680" s="604"/>
    </row>
    <row r="681" spans="2:75" ht="15.75" customHeight="1">
      <c r="B681" s="334" t="s">
        <v>1015</v>
      </c>
      <c r="C681" s="335">
        <v>8912591000185</v>
      </c>
      <c r="D681" s="336" t="s">
        <v>13</v>
      </c>
      <c r="E681" s="336" t="s">
        <v>615</v>
      </c>
      <c r="F681" s="336" t="s">
        <v>619</v>
      </c>
      <c r="G681" s="337" t="s">
        <v>34</v>
      </c>
      <c r="H681" s="337" t="s">
        <v>1336</v>
      </c>
      <c r="I681" s="337" t="s">
        <v>34</v>
      </c>
      <c r="J681" s="337" t="s">
        <v>611</v>
      </c>
      <c r="K681" s="338" t="s">
        <v>48</v>
      </c>
      <c r="L681" s="339"/>
      <c r="M681" s="339" t="s">
        <v>1411</v>
      </c>
      <c r="N681" s="338">
        <v>191663</v>
      </c>
      <c r="O681" s="338" t="s">
        <v>1320</v>
      </c>
      <c r="P681" s="342">
        <v>39295</v>
      </c>
      <c r="Q681" s="343">
        <v>131757957.26000001</v>
      </c>
      <c r="R681" s="343">
        <v>154511866.11880958</v>
      </c>
      <c r="S681" s="338">
        <v>16</v>
      </c>
      <c r="T681" s="340">
        <v>9.1252080966770954E-2</v>
      </c>
      <c r="U681" s="340">
        <v>1.1796334613634458</v>
      </c>
      <c r="V681" s="340">
        <v>0.11329642169628196</v>
      </c>
      <c r="W681" s="340">
        <v>1.1106837658673643</v>
      </c>
      <c r="X681" s="340">
        <v>0.12046859122314624</v>
      </c>
      <c r="Y681" s="340">
        <v>0.91353521163564511</v>
      </c>
      <c r="Z681" s="340">
        <v>0.21138509092811453</v>
      </c>
      <c r="AA681" s="340">
        <v>1.2015813854007336</v>
      </c>
      <c r="AB681" s="340">
        <v>1.3411062146122445E-2</v>
      </c>
      <c r="AC681" s="344">
        <v>0.7669554758301601</v>
      </c>
      <c r="AD681" s="482">
        <v>10756521000127</v>
      </c>
      <c r="AE681" s="341" t="s">
        <v>2285</v>
      </c>
      <c r="AF681" s="341" t="s">
        <v>2115</v>
      </c>
      <c r="AG681" s="345" t="s">
        <v>1428</v>
      </c>
      <c r="AH681" s="345" t="s">
        <v>2110</v>
      </c>
      <c r="AI681" s="345">
        <v>100000</v>
      </c>
      <c r="AJ681" s="345">
        <v>50000</v>
      </c>
      <c r="AK681" s="345">
        <v>100000</v>
      </c>
      <c r="AL681" s="340">
        <v>1.8500000000000003E-2</v>
      </c>
      <c r="AM681" s="340">
        <v>0.2</v>
      </c>
      <c r="AN681" s="340" t="s">
        <v>64</v>
      </c>
      <c r="AO681" s="338" t="s">
        <v>1323</v>
      </c>
      <c r="AP681" s="341" t="s">
        <v>13</v>
      </c>
      <c r="AQ681" s="347" t="s">
        <v>668</v>
      </c>
      <c r="AR681" s="340">
        <v>2.4666666666666665E-3</v>
      </c>
      <c r="AS681" s="340">
        <v>2.4666666666666665E-3</v>
      </c>
      <c r="AT681" s="340"/>
      <c r="AX681" s="597"/>
      <c r="AY681" s="598"/>
      <c r="AZ681" s="598"/>
      <c r="BA681" s="598"/>
      <c r="BB681" s="599"/>
      <c r="BC681" s="598"/>
      <c r="BD681" s="598"/>
      <c r="BE681" s="598"/>
      <c r="BF681" s="598"/>
      <c r="BG681" s="599"/>
      <c r="BH681" s="599"/>
      <c r="BI681" s="600"/>
      <c r="BJ681" s="600"/>
      <c r="BK681" s="600"/>
      <c r="BL681" s="599"/>
      <c r="BM681" s="599"/>
      <c r="BN681" s="599"/>
      <c r="BO681" s="599"/>
      <c r="BP681" s="599"/>
      <c r="BQ681" s="599"/>
      <c r="BR681" s="599"/>
      <c r="BS681" s="599"/>
      <c r="BT681" s="602"/>
      <c r="BU681" s="603"/>
      <c r="BV681" s="601"/>
      <c r="BW681" s="604"/>
    </row>
    <row r="682" spans="2:75" ht="15.75" customHeight="1">
      <c r="B682" s="334" t="s">
        <v>248</v>
      </c>
      <c r="C682" s="335">
        <v>30005655000113</v>
      </c>
      <c r="D682" s="336" t="s">
        <v>13</v>
      </c>
      <c r="E682" s="336" t="s">
        <v>615</v>
      </c>
      <c r="F682" s="336" t="s">
        <v>619</v>
      </c>
      <c r="G682" s="337" t="s">
        <v>34</v>
      </c>
      <c r="H682" s="337" t="s">
        <v>1336</v>
      </c>
      <c r="I682" s="337" t="s">
        <v>34</v>
      </c>
      <c r="J682" s="337" t="s">
        <v>611</v>
      </c>
      <c r="K682" s="338" t="s">
        <v>48</v>
      </c>
      <c r="L682" s="339"/>
      <c r="M682" s="339" t="s">
        <v>1411</v>
      </c>
      <c r="N682" s="338">
        <v>471941</v>
      </c>
      <c r="O682" s="338" t="s">
        <v>1320</v>
      </c>
      <c r="P682" s="342">
        <v>43318</v>
      </c>
      <c r="Q682" s="343">
        <v>41711271.340000004</v>
      </c>
      <c r="R682" s="343">
        <v>55641808.347023815</v>
      </c>
      <c r="S682" s="338">
        <v>16</v>
      </c>
      <c r="T682" s="340">
        <v>9.0994066105640536E-2</v>
      </c>
      <c r="U682" s="340">
        <v>1.1762980528939193</v>
      </c>
      <c r="V682" s="340">
        <v>0.11303419423821826</v>
      </c>
      <c r="W682" s="340">
        <v>1.1081130599591338</v>
      </c>
      <c r="X682" s="340">
        <v>0.12019297272363327</v>
      </c>
      <c r="Y682" s="340">
        <v>0.9114451464848301</v>
      </c>
      <c r="Z682" s="340">
        <v>0.21021852238906802</v>
      </c>
      <c r="AA682" s="340">
        <v>1.1949502316369656</v>
      </c>
      <c r="AB682" s="340">
        <v>1.3275293001467977E-2</v>
      </c>
      <c r="AC682" s="344">
        <v>0.75691096729291907</v>
      </c>
      <c r="AD682" s="482">
        <v>10756521000127</v>
      </c>
      <c r="AE682" s="341" t="s">
        <v>2285</v>
      </c>
      <c r="AF682" s="341" t="s">
        <v>2115</v>
      </c>
      <c r="AG682" s="345" t="s">
        <v>1428</v>
      </c>
      <c r="AH682" s="345" t="s">
        <v>2110</v>
      </c>
      <c r="AI682" s="345">
        <v>20000</v>
      </c>
      <c r="AJ682" s="345">
        <v>1000</v>
      </c>
      <c r="AK682" s="345">
        <v>5000</v>
      </c>
      <c r="AL682" s="340">
        <v>1.8500000000000003E-2</v>
      </c>
      <c r="AM682" s="340">
        <v>0.2</v>
      </c>
      <c r="AN682" s="340" t="s">
        <v>64</v>
      </c>
      <c r="AO682" s="338" t="s">
        <v>1323</v>
      </c>
      <c r="AP682" s="341" t="s">
        <v>13</v>
      </c>
      <c r="AQ682" s="347" t="s">
        <v>668</v>
      </c>
      <c r="AR682" s="340">
        <v>2.4666666666666665E-3</v>
      </c>
      <c r="AS682" s="340">
        <v>2.4666666666666665E-3</v>
      </c>
      <c r="AT682" s="340"/>
      <c r="AX682" s="597"/>
      <c r="AY682" s="598"/>
      <c r="AZ682" s="598"/>
      <c r="BA682" s="598"/>
      <c r="BB682" s="599"/>
      <c r="BC682" s="598"/>
      <c r="BD682" s="598"/>
      <c r="BE682" s="598"/>
      <c r="BF682" s="598"/>
      <c r="BG682" s="599"/>
      <c r="BH682" s="599"/>
      <c r="BI682" s="600"/>
      <c r="BJ682" s="600"/>
      <c r="BK682" s="600"/>
      <c r="BL682" s="599"/>
      <c r="BM682" s="599"/>
      <c r="BN682" s="599"/>
      <c r="BO682" s="599"/>
      <c r="BP682" s="599"/>
      <c r="BQ682" s="599"/>
      <c r="BR682" s="599"/>
      <c r="BS682" s="599"/>
      <c r="BT682" s="602"/>
      <c r="BU682" s="603"/>
      <c r="BV682" s="601"/>
      <c r="BW682" s="604"/>
    </row>
    <row r="683" spans="2:75" ht="15.75" customHeight="1">
      <c r="B683" s="334" t="s">
        <v>298</v>
      </c>
      <c r="C683" s="335">
        <v>33159760000103</v>
      </c>
      <c r="D683" s="336" t="s">
        <v>13</v>
      </c>
      <c r="E683" s="336" t="s">
        <v>615</v>
      </c>
      <c r="F683" s="336" t="s">
        <v>619</v>
      </c>
      <c r="G683" s="337" t="s">
        <v>34</v>
      </c>
      <c r="H683" s="337" t="s">
        <v>1336</v>
      </c>
      <c r="I683" s="337" t="s">
        <v>34</v>
      </c>
      <c r="J683" s="337"/>
      <c r="K683" s="338" t="s">
        <v>48</v>
      </c>
      <c r="L683" s="339"/>
      <c r="M683" s="339" t="s">
        <v>1411</v>
      </c>
      <c r="N683" s="338">
        <v>503835</v>
      </c>
      <c r="O683" s="338" t="s">
        <v>1323</v>
      </c>
      <c r="P683" s="342">
        <v>43683</v>
      </c>
      <c r="Q683" s="343">
        <v>49417899.130000003</v>
      </c>
      <c r="R683" s="343">
        <v>74223742.736745939</v>
      </c>
      <c r="S683" s="338">
        <v>16</v>
      </c>
      <c r="T683" s="340">
        <v>6.8780899493667613E-2</v>
      </c>
      <c r="U683" s="340">
        <v>0.88914411250469794</v>
      </c>
      <c r="V683" s="340">
        <v>6.766823657680554E-2</v>
      </c>
      <c r="W683" s="340">
        <v>0.66337498312355403</v>
      </c>
      <c r="X683" s="340">
        <v>0.10567384209425423</v>
      </c>
      <c r="Y683" s="340">
        <v>0.80134394136899467</v>
      </c>
      <c r="Z683" s="340">
        <v>0.19963970599561165</v>
      </c>
      <c r="AA683" s="340">
        <v>1.1348168097284543</v>
      </c>
      <c r="AB683" s="340">
        <v>3.3719503397239121E-2</v>
      </c>
      <c r="AC683" s="344">
        <v>-0.92231924310875435</v>
      </c>
      <c r="AD683" s="482">
        <v>0</v>
      </c>
      <c r="AE683" s="341" t="s">
        <v>2309</v>
      </c>
      <c r="AF683" s="341" t="s">
        <v>2106</v>
      </c>
      <c r="AG683" s="345" t="s">
        <v>1427</v>
      </c>
      <c r="AH683" s="345" t="s">
        <v>2107</v>
      </c>
      <c r="AI683" s="345">
        <v>25000</v>
      </c>
      <c r="AJ683" s="345">
        <v>0</v>
      </c>
      <c r="AK683" s="345">
        <v>0</v>
      </c>
      <c r="AL683" s="340">
        <v>7.4999999999999997E-3</v>
      </c>
      <c r="AM683" s="340" t="s">
        <v>34</v>
      </c>
      <c r="AN683" s="340" t="s">
        <v>34</v>
      </c>
      <c r="AO683" s="338" t="s">
        <v>1323</v>
      </c>
      <c r="AP683" s="341" t="s">
        <v>13</v>
      </c>
      <c r="AQ683" s="347" t="s">
        <v>668</v>
      </c>
      <c r="AR683" s="340">
        <v>2.0000000000000001E-4</v>
      </c>
      <c r="AS683" s="340">
        <v>2.0000000000000001E-4</v>
      </c>
      <c r="AT683" s="340"/>
      <c r="AX683" s="597"/>
      <c r="AY683" s="598"/>
      <c r="AZ683" s="598"/>
      <c r="BA683" s="598"/>
      <c r="BB683" s="599"/>
      <c r="BC683" s="598"/>
      <c r="BD683" s="598"/>
      <c r="BE683" s="598"/>
      <c r="BF683" s="598"/>
      <c r="BG683" s="599"/>
      <c r="BH683" s="599"/>
      <c r="BI683" s="600"/>
      <c r="BJ683" s="600"/>
      <c r="BK683" s="600"/>
      <c r="BL683" s="599"/>
      <c r="BM683" s="599"/>
      <c r="BN683" s="599"/>
      <c r="BO683" s="599"/>
      <c r="BP683" s="599"/>
      <c r="BQ683" s="599"/>
      <c r="BR683" s="599"/>
      <c r="BS683" s="599"/>
      <c r="BT683" s="602"/>
      <c r="BU683" s="603"/>
      <c r="BV683" s="601"/>
      <c r="BW683" s="604"/>
    </row>
    <row r="684" spans="2:75" ht="15.75" customHeight="1">
      <c r="B684" s="334" t="s">
        <v>53</v>
      </c>
      <c r="C684" s="335">
        <v>21646715000196</v>
      </c>
      <c r="D684" s="336" t="s">
        <v>13</v>
      </c>
      <c r="E684" s="336" t="s">
        <v>615</v>
      </c>
      <c r="F684" s="336" t="s">
        <v>619</v>
      </c>
      <c r="G684" s="337" t="s">
        <v>34</v>
      </c>
      <c r="H684" s="337" t="s">
        <v>1337</v>
      </c>
      <c r="I684" s="337" t="s">
        <v>34</v>
      </c>
      <c r="J684" s="337" t="s">
        <v>611</v>
      </c>
      <c r="K684" s="338" t="s">
        <v>48</v>
      </c>
      <c r="L684" s="339"/>
      <c r="M684" s="339" t="s">
        <v>34</v>
      </c>
      <c r="N684" s="338">
        <v>397806</v>
      </c>
      <c r="O684" s="338" t="s">
        <v>1320</v>
      </c>
      <c r="P684" s="342">
        <v>42034</v>
      </c>
      <c r="Q684" s="343">
        <v>1074648282.73</v>
      </c>
      <c r="R684" s="343">
        <v>920976490.49785745</v>
      </c>
      <c r="S684" s="338">
        <v>16</v>
      </c>
      <c r="T684" s="340">
        <v>0.5027377772770627</v>
      </c>
      <c r="U684" s="340">
        <v>6.4989893719077134</v>
      </c>
      <c r="V684" s="340">
        <v>0.60090064543618693</v>
      </c>
      <c r="W684" s="340">
        <v>5.890835577970388</v>
      </c>
      <c r="X684" s="340">
        <v>0.98950107037215207</v>
      </c>
      <c r="Y684" s="340">
        <v>7.5035663699405992</v>
      </c>
      <c r="Z684" s="340">
        <v>1.9587121699543348</v>
      </c>
      <c r="AA684" s="340">
        <v>11.133954965515407</v>
      </c>
      <c r="AB684" s="340">
        <v>0.25726809318914756</v>
      </c>
      <c r="AC684" s="344">
        <v>1.5815141264980448</v>
      </c>
      <c r="AD684" s="482">
        <v>31301673000105</v>
      </c>
      <c r="AE684" s="341" t="s">
        <v>2432</v>
      </c>
      <c r="AF684" s="341" t="s">
        <v>2106</v>
      </c>
      <c r="AG684" s="345" t="s">
        <v>1427</v>
      </c>
      <c r="AH684" s="345" t="s">
        <v>2107</v>
      </c>
      <c r="AI684" s="345">
        <v>5000</v>
      </c>
      <c r="AJ684" s="345">
        <v>2000</v>
      </c>
      <c r="AK684" s="345">
        <v>2000</v>
      </c>
      <c r="AL684" s="340">
        <v>0.02</v>
      </c>
      <c r="AM684" s="340">
        <v>0.2</v>
      </c>
      <c r="AN684" s="340" t="s">
        <v>64</v>
      </c>
      <c r="AO684" s="338" t="s">
        <v>1323</v>
      </c>
      <c r="AP684" s="341" t="s">
        <v>13</v>
      </c>
      <c r="AQ684" s="347" t="s">
        <v>668</v>
      </c>
      <c r="AR684" s="340">
        <v>5.3333333333333332E-3</v>
      </c>
      <c r="AS684" s="340">
        <v>5.3333333333333332E-3</v>
      </c>
      <c r="AT684" s="340"/>
      <c r="AX684" s="597"/>
      <c r="AY684" s="598"/>
      <c r="AZ684" s="598"/>
      <c r="BA684" s="598"/>
      <c r="BB684" s="599"/>
      <c r="BC684" s="598"/>
      <c r="BD684" s="598"/>
      <c r="BE684" s="598"/>
      <c r="BF684" s="598"/>
      <c r="BG684" s="599"/>
      <c r="BH684" s="599"/>
      <c r="BI684" s="600"/>
      <c r="BJ684" s="600"/>
      <c r="BK684" s="600"/>
      <c r="BL684" s="599"/>
      <c r="BM684" s="599"/>
      <c r="BN684" s="599"/>
      <c r="BO684" s="599"/>
      <c r="BP684" s="599"/>
      <c r="BQ684" s="599"/>
      <c r="BR684" s="599"/>
      <c r="BS684" s="599"/>
      <c r="BT684" s="602"/>
      <c r="BU684" s="603"/>
      <c r="BV684" s="601"/>
      <c r="BW684" s="604"/>
    </row>
    <row r="685" spans="2:75" ht="15.75" customHeight="1">
      <c r="B685" s="334" t="s">
        <v>190</v>
      </c>
      <c r="C685" s="335">
        <v>34626199000180</v>
      </c>
      <c r="D685" s="336" t="s">
        <v>13</v>
      </c>
      <c r="E685" s="336" t="s">
        <v>616</v>
      </c>
      <c r="F685" s="336" t="s">
        <v>610</v>
      </c>
      <c r="G685" s="337" t="s">
        <v>34</v>
      </c>
      <c r="H685" s="337" t="s">
        <v>1336</v>
      </c>
      <c r="I685" s="337" t="s">
        <v>34</v>
      </c>
      <c r="J685" s="337"/>
      <c r="K685" s="338" t="s">
        <v>48</v>
      </c>
      <c r="L685" s="339"/>
      <c r="M685" s="339" t="s">
        <v>34</v>
      </c>
      <c r="N685" s="338">
        <v>511943</v>
      </c>
      <c r="O685" s="338" t="s">
        <v>1320</v>
      </c>
      <c r="P685" s="342">
        <v>43760</v>
      </c>
      <c r="Q685" s="343">
        <v>115146782.47</v>
      </c>
      <c r="R685" s="343">
        <v>117897331.65579373</v>
      </c>
      <c r="S685" s="338">
        <v>16</v>
      </c>
      <c r="T685" s="340">
        <v>4.5518564243515192E-2</v>
      </c>
      <c r="U685" s="340">
        <v>0.58842736435156018</v>
      </c>
      <c r="V685" s="340">
        <v>7.2555001898055638E-2</v>
      </c>
      <c r="W685" s="340">
        <v>0.71128162332147848</v>
      </c>
      <c r="X685" s="340">
        <v>0.1728064296884444</v>
      </c>
      <c r="Y685" s="340">
        <v>1.3104225484385172</v>
      </c>
      <c r="Z685" s="340" t="s">
        <v>1414</v>
      </c>
      <c r="AA685" s="340" t="s">
        <v>1414</v>
      </c>
      <c r="AB685" s="340">
        <v>4.7208008283834493E-2</v>
      </c>
      <c r="AC685" s="344">
        <v>-0.55053448251539705</v>
      </c>
      <c r="AD685" s="482">
        <v>34626178000164</v>
      </c>
      <c r="AE685" s="341" t="s">
        <v>2228</v>
      </c>
      <c r="AF685" s="341" t="s">
        <v>2112</v>
      </c>
      <c r="AG685" s="345" t="s">
        <v>719</v>
      </c>
      <c r="AH685" s="345" t="s">
        <v>2110</v>
      </c>
      <c r="AI685" s="345">
        <v>20000</v>
      </c>
      <c r="AJ685" s="345">
        <v>5000</v>
      </c>
      <c r="AK685" s="345">
        <v>5000</v>
      </c>
      <c r="AL685" s="340">
        <v>1.985E-2</v>
      </c>
      <c r="AM685" s="340">
        <v>0.2</v>
      </c>
      <c r="AN685" s="340" t="s">
        <v>64</v>
      </c>
      <c r="AO685" s="338" t="s">
        <v>1323</v>
      </c>
      <c r="AP685" s="341" t="s">
        <v>13</v>
      </c>
      <c r="AQ685" s="347" t="s">
        <v>668</v>
      </c>
      <c r="AR685" s="340">
        <v>5.306666666666667E-3</v>
      </c>
      <c r="AS685" s="340">
        <v>5.306666666666667E-3</v>
      </c>
      <c r="AT685" s="340"/>
      <c r="AW685" s="597"/>
      <c r="AX685" s="597"/>
      <c r="AY685" s="598"/>
      <c r="AZ685" s="598"/>
      <c r="BA685" s="598"/>
      <c r="BB685" s="598"/>
      <c r="BC685" s="598"/>
      <c r="BD685" s="598"/>
      <c r="BE685" s="598"/>
      <c r="BF685" s="598"/>
      <c r="BG685" s="599"/>
      <c r="BH685" s="599"/>
      <c r="BI685" s="600"/>
      <c r="BJ685" s="600"/>
      <c r="BK685" s="600"/>
      <c r="BL685" s="210"/>
      <c r="BM685" s="599"/>
      <c r="BN685" s="599"/>
      <c r="BO685" s="599"/>
      <c r="BP685" s="599"/>
      <c r="BQ685" s="599"/>
      <c r="BR685" s="599"/>
      <c r="BS685" s="599"/>
      <c r="BT685" s="599"/>
      <c r="BU685" s="599"/>
      <c r="BV685" s="601"/>
      <c r="BW685" s="598"/>
    </row>
    <row r="686" spans="2:75" ht="15.75" customHeight="1">
      <c r="B686" s="334" t="s">
        <v>227</v>
      </c>
      <c r="C686" s="335">
        <v>29319740000177</v>
      </c>
      <c r="D686" s="336" t="s">
        <v>13</v>
      </c>
      <c r="E686" s="336" t="s">
        <v>616</v>
      </c>
      <c r="F686" s="336" t="s">
        <v>610</v>
      </c>
      <c r="G686" s="337" t="s">
        <v>34</v>
      </c>
      <c r="H686" s="337" t="s">
        <v>1336</v>
      </c>
      <c r="I686" s="337" t="s">
        <v>34</v>
      </c>
      <c r="J686" s="337"/>
      <c r="K686" s="338" t="s">
        <v>48</v>
      </c>
      <c r="L686" s="339"/>
      <c r="M686" s="339" t="s">
        <v>34</v>
      </c>
      <c r="N686" s="338">
        <v>475467</v>
      </c>
      <c r="O686" s="338" t="s">
        <v>1323</v>
      </c>
      <c r="P686" s="342">
        <v>43348</v>
      </c>
      <c r="Q686" s="343">
        <v>4336395.29</v>
      </c>
      <c r="R686" s="343">
        <v>5715584.0055555543</v>
      </c>
      <c r="S686" s="338">
        <v>16</v>
      </c>
      <c r="T686" s="340">
        <v>3.5159892455188135E-2</v>
      </c>
      <c r="U686" s="340">
        <v>0.45451879232412579</v>
      </c>
      <c r="V686" s="340">
        <v>7.4344842966207914E-2</v>
      </c>
      <c r="W686" s="340">
        <v>0.72882805054411925</v>
      </c>
      <c r="X686" s="340">
        <v>3.2217895901203164E-2</v>
      </c>
      <c r="Y686" s="340">
        <v>0.24431415733950959</v>
      </c>
      <c r="Z686" s="340">
        <v>0.10997860328975007</v>
      </c>
      <c r="AA686" s="340">
        <v>0.62515403487124377</v>
      </c>
      <c r="AB686" s="340">
        <v>3.4611901482732049E-2</v>
      </c>
      <c r="AC686" s="344">
        <v>-0.71751983878921655</v>
      </c>
      <c r="AD686" s="482">
        <v>0</v>
      </c>
      <c r="AE686" s="341" t="s">
        <v>2283</v>
      </c>
      <c r="AF686" s="341" t="s">
        <v>2224</v>
      </c>
      <c r="AG686" s="345" t="s">
        <v>1429</v>
      </c>
      <c r="AH686" s="345" t="s">
        <v>2110</v>
      </c>
      <c r="AI686" s="345">
        <v>1000</v>
      </c>
      <c r="AJ686" s="345">
        <v>1000</v>
      </c>
      <c r="AK686" s="345">
        <v>1000</v>
      </c>
      <c r="AL686" s="340">
        <v>0.02</v>
      </c>
      <c r="AM686" s="340">
        <v>0.2</v>
      </c>
      <c r="AN686" s="340" t="s">
        <v>64</v>
      </c>
      <c r="AO686" s="338" t="s">
        <v>1323</v>
      </c>
      <c r="AP686" s="341" t="s">
        <v>13</v>
      </c>
      <c r="AQ686" s="347" t="s">
        <v>668</v>
      </c>
      <c r="AR686" s="340">
        <v>4.0000000000000001E-3</v>
      </c>
      <c r="AS686" s="340">
        <v>4.0000000000000001E-3</v>
      </c>
      <c r="AT686" s="340"/>
      <c r="AW686" s="597"/>
      <c r="AX686" s="597"/>
      <c r="AY686" s="598"/>
      <c r="AZ686" s="598"/>
      <c r="BA686" s="598"/>
      <c r="BB686" s="598"/>
      <c r="BC686" s="598"/>
      <c r="BD686" s="598"/>
      <c r="BE686" s="598"/>
      <c r="BF686" s="598"/>
      <c r="BG686" s="599"/>
      <c r="BH686" s="599"/>
      <c r="BI686" s="600"/>
      <c r="BJ686" s="600"/>
      <c r="BK686" s="600"/>
      <c r="BL686" s="210"/>
      <c r="BM686" s="599"/>
      <c r="BN686" s="599"/>
      <c r="BO686" s="599"/>
      <c r="BP686" s="599"/>
      <c r="BQ686" s="599"/>
      <c r="BR686" s="599"/>
      <c r="BS686" s="599"/>
      <c r="BT686" s="599"/>
      <c r="BU686" s="599"/>
      <c r="BV686" s="601"/>
      <c r="BW686" s="598"/>
    </row>
    <row r="687" spans="2:75" ht="15.75" customHeight="1">
      <c r="B687" s="334" t="s">
        <v>1158</v>
      </c>
      <c r="C687" s="335">
        <v>22407091000117</v>
      </c>
      <c r="D687" s="336" t="s">
        <v>13</v>
      </c>
      <c r="E687" s="336" t="s">
        <v>616</v>
      </c>
      <c r="F687" s="336" t="s">
        <v>610</v>
      </c>
      <c r="G687" s="337" t="s">
        <v>34</v>
      </c>
      <c r="H687" s="337" t="s">
        <v>1337</v>
      </c>
      <c r="I687" s="337" t="s">
        <v>34</v>
      </c>
      <c r="J687" s="337"/>
      <c r="K687" s="338" t="s">
        <v>48</v>
      </c>
      <c r="L687" s="339"/>
      <c r="M687" s="339" t="s">
        <v>34</v>
      </c>
      <c r="N687" s="338">
        <v>402362</v>
      </c>
      <c r="O687" s="338" t="s">
        <v>1320</v>
      </c>
      <c r="P687" s="342">
        <v>42233</v>
      </c>
      <c r="Q687" s="343">
        <v>11638229.119999999</v>
      </c>
      <c r="R687" s="343">
        <v>10882825.929047614</v>
      </c>
      <c r="S687" s="338">
        <v>16</v>
      </c>
      <c r="T687" s="340">
        <v>8.7060062561785667E-3</v>
      </c>
      <c r="U687" s="340">
        <v>0.11254424212383139</v>
      </c>
      <c r="V687" s="340">
        <v>6.8700722106208811E-2</v>
      </c>
      <c r="W687" s="340">
        <v>0.67349679367001025</v>
      </c>
      <c r="X687" s="340">
        <v>7.4587135860027409E-2</v>
      </c>
      <c r="Y687" s="340">
        <v>0.56560780076670358</v>
      </c>
      <c r="Z687" s="340">
        <v>0.11684012670218502</v>
      </c>
      <c r="AA687" s="340">
        <v>0.66415715837287681</v>
      </c>
      <c r="AB687" s="340">
        <v>7.365135233533289E-2</v>
      </c>
      <c r="AC687" s="344">
        <v>-0.38021369199275351</v>
      </c>
      <c r="AD687" s="482">
        <v>22407108000136</v>
      </c>
      <c r="AE687" s="341" t="s">
        <v>2375</v>
      </c>
      <c r="AF687" s="341" t="s">
        <v>2112</v>
      </c>
      <c r="AG687" s="345" t="s">
        <v>719</v>
      </c>
      <c r="AH687" s="345" t="s">
        <v>2110</v>
      </c>
      <c r="AI687" s="345">
        <v>100</v>
      </c>
      <c r="AJ687" s="345">
        <v>100</v>
      </c>
      <c r="AK687" s="345">
        <v>100</v>
      </c>
      <c r="AL687" s="340">
        <v>1.4999999999999999E-2</v>
      </c>
      <c r="AM687" s="340">
        <v>0.2</v>
      </c>
      <c r="AN687" s="340" t="s">
        <v>64</v>
      </c>
      <c r="AO687" s="338" t="s">
        <v>1323</v>
      </c>
      <c r="AP687" s="341" t="s">
        <v>13</v>
      </c>
      <c r="AQ687" s="347" t="s">
        <v>668</v>
      </c>
      <c r="AR687" s="340">
        <v>4.0000000000000001E-3</v>
      </c>
      <c r="AS687" s="340">
        <v>4.0000000000000001E-3</v>
      </c>
      <c r="AT687" s="340"/>
      <c r="AW687" s="597"/>
      <c r="AX687" s="597"/>
      <c r="AY687" s="598"/>
      <c r="AZ687" s="598"/>
      <c r="BA687" s="598"/>
      <c r="BB687" s="598"/>
      <c r="BC687" s="598"/>
      <c r="BD687" s="598"/>
      <c r="BE687" s="598"/>
      <c r="BF687" s="598"/>
      <c r="BG687" s="599"/>
      <c r="BH687" s="599"/>
      <c r="BI687" s="600"/>
      <c r="BJ687" s="600"/>
      <c r="BK687" s="600"/>
      <c r="BL687" s="210"/>
      <c r="BM687" s="599"/>
      <c r="BN687" s="599"/>
      <c r="BO687" s="599"/>
      <c r="BP687" s="599"/>
      <c r="BQ687" s="599"/>
      <c r="BR687" s="599"/>
      <c r="BS687" s="599"/>
      <c r="BT687" s="599"/>
      <c r="BU687" s="599"/>
      <c r="BV687" s="601"/>
      <c r="BW687" s="598"/>
    </row>
    <row r="688" spans="2:75" ht="15.75" customHeight="1">
      <c r="B688" s="334" t="s">
        <v>121</v>
      </c>
      <c r="C688" s="335">
        <v>36499625000197</v>
      </c>
      <c r="D688" s="336" t="s">
        <v>14</v>
      </c>
      <c r="E688" s="336" t="s">
        <v>614</v>
      </c>
      <c r="F688" s="336"/>
      <c r="G688" s="337"/>
      <c r="H688" s="337" t="s">
        <v>865</v>
      </c>
      <c r="I688" s="337" t="s">
        <v>34</v>
      </c>
      <c r="J688" s="337" t="s">
        <v>608</v>
      </c>
      <c r="K688" s="338" t="s">
        <v>48</v>
      </c>
      <c r="L688" s="339"/>
      <c r="M688" s="339" t="s">
        <v>34</v>
      </c>
      <c r="N688" s="338">
        <v>542520</v>
      </c>
      <c r="O688" s="338" t="s">
        <v>1320</v>
      </c>
      <c r="P688" s="342">
        <v>43980</v>
      </c>
      <c r="Q688" s="343">
        <v>50710557.100000001</v>
      </c>
      <c r="R688" s="343">
        <v>22019486.563769832</v>
      </c>
      <c r="S688" s="338">
        <v>16</v>
      </c>
      <c r="T688" s="340">
        <v>3.1431115153792266E-2</v>
      </c>
      <c r="U688" s="340">
        <v>0.40631616036112667</v>
      </c>
      <c r="V688" s="340">
        <v>2.0729417403154038E-2</v>
      </c>
      <c r="W688" s="340">
        <v>0.20321760423548468</v>
      </c>
      <c r="X688" s="340">
        <v>0.30621714190303972</v>
      </c>
      <c r="Y688" s="340">
        <v>2.322100214625137</v>
      </c>
      <c r="Z688" s="340" t="s">
        <v>1414</v>
      </c>
      <c r="AA688" s="340" t="s">
        <v>1414</v>
      </c>
      <c r="AB688" s="340">
        <v>0.11350497269391063</v>
      </c>
      <c r="AC688" s="344">
        <v>-0.61852350017640301</v>
      </c>
      <c r="AD688" s="482">
        <v>0</v>
      </c>
      <c r="AE688" s="341" t="s">
        <v>2165</v>
      </c>
      <c r="AF688" s="341" t="s">
        <v>2106</v>
      </c>
      <c r="AG688" s="345" t="s">
        <v>1427</v>
      </c>
      <c r="AH688" s="345" t="s">
        <v>2110</v>
      </c>
      <c r="AI688" s="345">
        <v>500</v>
      </c>
      <c r="AJ688" s="345">
        <v>100</v>
      </c>
      <c r="AK688" s="345">
        <v>500</v>
      </c>
      <c r="AL688" s="340">
        <v>0.02</v>
      </c>
      <c r="AM688" s="340">
        <v>0.2</v>
      </c>
      <c r="AN688" s="340" t="s">
        <v>34</v>
      </c>
      <c r="AO688" s="338" t="s">
        <v>1323</v>
      </c>
      <c r="AP688" s="341" t="s">
        <v>13</v>
      </c>
      <c r="AQ688" s="347" t="s">
        <v>668</v>
      </c>
      <c r="AR688" s="340">
        <v>4.0000000000000001E-3</v>
      </c>
      <c r="AS688" s="340">
        <v>4.0000000000000001E-3</v>
      </c>
      <c r="AT688" s="340"/>
      <c r="AW688" s="597"/>
      <c r="AX688" s="597"/>
      <c r="AY688" s="598"/>
      <c r="AZ688" s="598"/>
      <c r="BA688" s="598"/>
      <c r="BB688" s="598"/>
      <c r="BC688" s="598"/>
      <c r="BD688" s="598"/>
      <c r="BE688" s="598"/>
      <c r="BF688" s="598"/>
      <c r="BG688" s="599"/>
      <c r="BH688" s="599"/>
      <c r="BI688" s="600"/>
      <c r="BJ688" s="600"/>
      <c r="BK688" s="600"/>
      <c r="BL688" s="210"/>
      <c r="BM688" s="599"/>
      <c r="BN688" s="599"/>
      <c r="BO688" s="599"/>
      <c r="BP688" s="599"/>
      <c r="BQ688" s="599"/>
      <c r="BR688" s="599"/>
      <c r="BS688" s="599"/>
      <c r="BT688" s="599"/>
      <c r="BU688" s="599"/>
      <c r="BV688" s="601"/>
      <c r="BW688" s="598"/>
    </row>
    <row r="689" spans="2:75" ht="15.75" customHeight="1">
      <c r="B689" s="334" t="s">
        <v>792</v>
      </c>
      <c r="C689" s="335">
        <v>37569846000157</v>
      </c>
      <c r="D689" s="336" t="s">
        <v>14</v>
      </c>
      <c r="E689" s="336" t="s">
        <v>607</v>
      </c>
      <c r="F689" s="336"/>
      <c r="G689" s="337"/>
      <c r="H689" s="337" t="s">
        <v>34</v>
      </c>
      <c r="I689" s="337" t="s">
        <v>34</v>
      </c>
      <c r="J689" s="337" t="s">
        <v>608</v>
      </c>
      <c r="K689" s="338" t="s">
        <v>48</v>
      </c>
      <c r="L689" s="339"/>
      <c r="M689" s="339" t="s">
        <v>34</v>
      </c>
      <c r="N689" s="338">
        <v>546534</v>
      </c>
      <c r="O689" s="338" t="s">
        <v>1320</v>
      </c>
      <c r="P689" s="342">
        <v>44041</v>
      </c>
      <c r="Q689" s="343">
        <v>28195190.32</v>
      </c>
      <c r="R689" s="343">
        <v>26850515.968214277</v>
      </c>
      <c r="S689" s="338">
        <v>16</v>
      </c>
      <c r="T689" s="340">
        <v>-1.1751756763609733E-2</v>
      </c>
      <c r="U689" s="340">
        <v>-0.15191725340714476</v>
      </c>
      <c r="V689" s="340">
        <v>-9.0262205558190645E-2</v>
      </c>
      <c r="W689" s="340">
        <v>-0.88487142739262103</v>
      </c>
      <c r="X689" s="340">
        <v>0.17502668778363506</v>
      </c>
      <c r="Y689" s="340">
        <v>1.3272591689076545</v>
      </c>
      <c r="Z689" s="340" t="s">
        <v>1414</v>
      </c>
      <c r="AA689" s="340" t="s">
        <v>1414</v>
      </c>
      <c r="AB689" s="340">
        <v>0.19273874032907645</v>
      </c>
      <c r="AC689" s="344">
        <v>-0.89841620167134506</v>
      </c>
      <c r="AD689" s="482">
        <v>0</v>
      </c>
      <c r="AE689" s="341" t="s">
        <v>2165</v>
      </c>
      <c r="AF689" s="341" t="s">
        <v>2112</v>
      </c>
      <c r="AG689" s="345" t="s">
        <v>719</v>
      </c>
      <c r="AH689" s="345" t="s">
        <v>2110</v>
      </c>
      <c r="AI689" s="345">
        <v>500</v>
      </c>
      <c r="AJ689" s="345">
        <v>100</v>
      </c>
      <c r="AK689" s="345">
        <v>500</v>
      </c>
      <c r="AL689" s="340">
        <v>0.02</v>
      </c>
      <c r="AM689" s="340">
        <v>0.2</v>
      </c>
      <c r="AN689" s="340" t="s">
        <v>666</v>
      </c>
      <c r="AO689" s="338" t="s">
        <v>1323</v>
      </c>
      <c r="AP689" s="341" t="s">
        <v>716</v>
      </c>
      <c r="AQ689" s="347" t="s">
        <v>659</v>
      </c>
      <c r="AR689" s="340">
        <v>4.0000000000000001E-3</v>
      </c>
      <c r="AS689" s="340">
        <v>4.0000000000000001E-3</v>
      </c>
      <c r="AT689" s="340"/>
      <c r="AX689" s="597"/>
      <c r="AY689" s="598"/>
      <c r="AZ689" s="598"/>
      <c r="BA689" s="598"/>
      <c r="BB689" s="599"/>
      <c r="BC689" s="598"/>
      <c r="BD689" s="598"/>
      <c r="BE689" s="598"/>
      <c r="BF689" s="598"/>
      <c r="BG689" s="599"/>
      <c r="BH689" s="599"/>
      <c r="BI689" s="600"/>
      <c r="BJ689" s="600"/>
      <c r="BK689" s="600"/>
      <c r="BL689" s="599"/>
      <c r="BM689" s="599"/>
      <c r="BN689" s="599"/>
      <c r="BO689" s="599"/>
      <c r="BP689" s="599"/>
      <c r="BQ689" s="599"/>
      <c r="BR689" s="599"/>
      <c r="BS689" s="599"/>
      <c r="BT689" s="602"/>
      <c r="BU689" s="603"/>
      <c r="BV689" s="601"/>
      <c r="BW689" s="604"/>
    </row>
    <row r="690" spans="2:75" ht="15.75" customHeight="1">
      <c r="B690" s="334" t="s">
        <v>816</v>
      </c>
      <c r="C690" s="335">
        <v>34054884000189</v>
      </c>
      <c r="D690" s="336" t="s">
        <v>14</v>
      </c>
      <c r="E690" s="336" t="s">
        <v>607</v>
      </c>
      <c r="F690" s="336"/>
      <c r="G690" s="337"/>
      <c r="H690" s="337" t="s">
        <v>34</v>
      </c>
      <c r="I690" s="337" t="s">
        <v>34</v>
      </c>
      <c r="J690" s="337" t="s">
        <v>608</v>
      </c>
      <c r="K690" s="338" t="s">
        <v>48</v>
      </c>
      <c r="L690" s="339"/>
      <c r="M690" s="339" t="s">
        <v>34</v>
      </c>
      <c r="N690" s="338">
        <v>509541</v>
      </c>
      <c r="O690" s="338" t="s">
        <v>1323</v>
      </c>
      <c r="P690" s="342">
        <v>43738</v>
      </c>
      <c r="Q690" s="343">
        <v>10818942.859999999</v>
      </c>
      <c r="R690" s="343">
        <v>11580021.736230163</v>
      </c>
      <c r="S690" s="338">
        <v>16</v>
      </c>
      <c r="T690" s="340">
        <v>-2.4143095420387173E-2</v>
      </c>
      <c r="U690" s="340">
        <v>-0.31210250678173734</v>
      </c>
      <c r="V690" s="340">
        <v>-0.1690852838604584</v>
      </c>
      <c r="W690" s="340">
        <v>-1.6576011582636705</v>
      </c>
      <c r="X690" s="340">
        <v>-4.6680865244917658E-2</v>
      </c>
      <c r="Y690" s="340">
        <v>-0.35398948122386076</v>
      </c>
      <c r="Z690" s="340" t="s">
        <v>1414</v>
      </c>
      <c r="AA690" s="340" t="s">
        <v>1414</v>
      </c>
      <c r="AB690" s="340">
        <v>0.24839249447659523</v>
      </c>
      <c r="AC690" s="344">
        <v>-1.0125172074723769</v>
      </c>
      <c r="AD690" s="482">
        <v>34791820000160</v>
      </c>
      <c r="AE690" s="341" t="s">
        <v>2176</v>
      </c>
      <c r="AF690" s="341" t="s">
        <v>2112</v>
      </c>
      <c r="AG690" s="345" t="s">
        <v>719</v>
      </c>
      <c r="AH690" s="345" t="s">
        <v>2110</v>
      </c>
      <c r="AI690" s="345">
        <v>1000</v>
      </c>
      <c r="AJ690" s="345">
        <v>500</v>
      </c>
      <c r="AK690" s="345">
        <v>500</v>
      </c>
      <c r="AL690" s="340">
        <v>1.4999999999999999E-2</v>
      </c>
      <c r="AM690" s="340">
        <v>0.2</v>
      </c>
      <c r="AN690" s="340" t="s">
        <v>666</v>
      </c>
      <c r="AO690" s="338" t="s">
        <v>1323</v>
      </c>
      <c r="AP690" s="341" t="s">
        <v>716</v>
      </c>
      <c r="AQ690" s="347" t="s">
        <v>670</v>
      </c>
      <c r="AR690" s="340">
        <v>4.0000000000000001E-3</v>
      </c>
      <c r="AS690" s="340">
        <v>4.0000000000000001E-3</v>
      </c>
      <c r="AT690" s="340"/>
      <c r="AX690" s="597"/>
      <c r="AY690" s="598"/>
      <c r="AZ690" s="598"/>
      <c r="BA690" s="598"/>
      <c r="BB690" s="599"/>
      <c r="BC690" s="598"/>
      <c r="BD690" s="598"/>
      <c r="BE690" s="598"/>
      <c r="BF690" s="598"/>
      <c r="BG690" s="599"/>
      <c r="BH690" s="599"/>
      <c r="BI690" s="600"/>
      <c r="BJ690" s="600"/>
      <c r="BK690" s="600"/>
      <c r="BL690" s="599"/>
      <c r="BM690" s="599"/>
      <c r="BN690" s="599"/>
      <c r="BO690" s="599"/>
      <c r="BP690" s="599"/>
      <c r="BQ690" s="599"/>
      <c r="BR690" s="599"/>
      <c r="BS690" s="599"/>
      <c r="BT690" s="602"/>
      <c r="BU690" s="603"/>
      <c r="BV690" s="601"/>
      <c r="BW690" s="604"/>
    </row>
    <row r="691" spans="2:75" ht="15.75" customHeight="1">
      <c r="B691" s="334" t="s">
        <v>820</v>
      </c>
      <c r="C691" s="335">
        <v>32158430000122</v>
      </c>
      <c r="D691" s="336" t="s">
        <v>14</v>
      </c>
      <c r="E691" s="336" t="s">
        <v>607</v>
      </c>
      <c r="F691" s="336"/>
      <c r="G691" s="337"/>
      <c r="H691" s="337" t="s">
        <v>34</v>
      </c>
      <c r="I691" s="337" t="s">
        <v>34</v>
      </c>
      <c r="J691" s="337" t="s">
        <v>608</v>
      </c>
      <c r="K691" s="338" t="s">
        <v>48</v>
      </c>
      <c r="L691" s="339"/>
      <c r="M691" s="339" t="s">
        <v>34</v>
      </c>
      <c r="N691" s="338">
        <v>483222</v>
      </c>
      <c r="O691" s="338" t="s">
        <v>1320</v>
      </c>
      <c r="P691" s="342">
        <v>43462</v>
      </c>
      <c r="Q691" s="343">
        <v>12919714.289999999</v>
      </c>
      <c r="R691" s="343">
        <v>12494886.504087303</v>
      </c>
      <c r="S691" s="338">
        <v>16</v>
      </c>
      <c r="T691" s="340">
        <v>0.10329192408785892</v>
      </c>
      <c r="U691" s="340">
        <v>1.3352748633428011</v>
      </c>
      <c r="V691" s="340">
        <v>1.2756468958646794E-2</v>
      </c>
      <c r="W691" s="340">
        <v>0.1250560500502102</v>
      </c>
      <c r="X691" s="340">
        <v>0.16024042010410811</v>
      </c>
      <c r="Y691" s="340">
        <v>1.2151322150122841</v>
      </c>
      <c r="Z691" s="340">
        <v>0.11246285934264977</v>
      </c>
      <c r="AA691" s="340">
        <v>0.63927535164257887</v>
      </c>
      <c r="AB691" s="340">
        <v>0.18057213036714631</v>
      </c>
      <c r="AC691" s="344">
        <v>-0.37770703571076042</v>
      </c>
      <c r="AD691" s="482">
        <v>17284948000119</v>
      </c>
      <c r="AE691" s="341" t="s">
        <v>2176</v>
      </c>
      <c r="AF691" s="341" t="s">
        <v>2112</v>
      </c>
      <c r="AG691" s="345" t="s">
        <v>719</v>
      </c>
      <c r="AH691" s="345" t="s">
        <v>2110</v>
      </c>
      <c r="AI691" s="345">
        <v>100</v>
      </c>
      <c r="AJ691" s="345">
        <v>100</v>
      </c>
      <c r="AK691" s="345">
        <v>100</v>
      </c>
      <c r="AL691" s="340">
        <v>1.4999999999999999E-2</v>
      </c>
      <c r="AM691" s="340">
        <v>0.2</v>
      </c>
      <c r="AN691" s="340" t="s">
        <v>2119</v>
      </c>
      <c r="AO691" s="338" t="s">
        <v>1323</v>
      </c>
      <c r="AP691" s="341" t="s">
        <v>716</v>
      </c>
      <c r="AQ691" s="347" t="s">
        <v>667</v>
      </c>
      <c r="AR691" s="340">
        <v>4.0000000000000001E-3</v>
      </c>
      <c r="AS691" s="340">
        <v>4.0000000000000001E-3</v>
      </c>
      <c r="AT691" s="340"/>
      <c r="AX691" s="597"/>
      <c r="AY691" s="598"/>
      <c r="AZ691" s="598"/>
      <c r="BA691" s="598"/>
      <c r="BB691" s="599"/>
      <c r="BC691" s="598"/>
      <c r="BD691" s="598"/>
      <c r="BE691" s="598"/>
      <c r="BF691" s="598"/>
      <c r="BG691" s="599"/>
      <c r="BH691" s="599"/>
      <c r="BI691" s="600"/>
      <c r="BJ691" s="600"/>
      <c r="BK691" s="600"/>
      <c r="BL691" s="599"/>
      <c r="BM691" s="599"/>
      <c r="BN691" s="599"/>
      <c r="BO691" s="599"/>
      <c r="BP691" s="599"/>
      <c r="BQ691" s="599"/>
      <c r="BR691" s="599"/>
      <c r="BS691" s="599"/>
      <c r="BT691" s="602"/>
      <c r="BU691" s="603"/>
      <c r="BV691" s="601"/>
      <c r="BW691" s="604"/>
    </row>
    <row r="692" spans="2:75" ht="15.75" customHeight="1">
      <c r="B692" s="334" t="s">
        <v>821</v>
      </c>
      <c r="C692" s="335">
        <v>36521791000142</v>
      </c>
      <c r="D692" s="336" t="s">
        <v>14</v>
      </c>
      <c r="E692" s="336" t="s">
        <v>614</v>
      </c>
      <c r="F692" s="336"/>
      <c r="G692" s="337"/>
      <c r="H692" s="337" t="s">
        <v>865</v>
      </c>
      <c r="I692" s="337" t="s">
        <v>34</v>
      </c>
      <c r="J692" s="337" t="s">
        <v>608</v>
      </c>
      <c r="K692" s="338" t="s">
        <v>48</v>
      </c>
      <c r="L692" s="339"/>
      <c r="M692" s="339" t="s">
        <v>34</v>
      </c>
      <c r="N692" s="338">
        <v>537373</v>
      </c>
      <c r="O692" s="338" t="s">
        <v>1320</v>
      </c>
      <c r="P692" s="342">
        <v>43951</v>
      </c>
      <c r="Q692" s="343">
        <v>12777992.23</v>
      </c>
      <c r="R692" s="343">
        <v>12211261.402063495</v>
      </c>
      <c r="S692" s="338">
        <v>16</v>
      </c>
      <c r="T692" s="340">
        <v>8.4419146479395746E-2</v>
      </c>
      <c r="U692" s="340">
        <v>1.0913027835836455</v>
      </c>
      <c r="V692" s="340">
        <v>-3.8203692186928984E-2</v>
      </c>
      <c r="W692" s="340">
        <v>-0.37452392646579397</v>
      </c>
      <c r="X692" s="340">
        <v>8.754706593084971E-2</v>
      </c>
      <c r="Y692" s="340">
        <v>0.66388530480177244</v>
      </c>
      <c r="Z692" s="340" t="s">
        <v>1414</v>
      </c>
      <c r="AA692" s="340" t="s">
        <v>1414</v>
      </c>
      <c r="AB692" s="340">
        <v>0.16290011659123987</v>
      </c>
      <c r="AC692" s="344">
        <v>-0.75417978778684924</v>
      </c>
      <c r="AD692" s="482">
        <v>20216279000152</v>
      </c>
      <c r="AE692" s="341" t="s">
        <v>2176</v>
      </c>
      <c r="AF692" s="341" t="s">
        <v>2112</v>
      </c>
      <c r="AG692" s="345" t="s">
        <v>719</v>
      </c>
      <c r="AH692" s="345" t="s">
        <v>2107</v>
      </c>
      <c r="AI692" s="345">
        <v>100</v>
      </c>
      <c r="AJ692" s="345">
        <v>100</v>
      </c>
      <c r="AK692" s="345">
        <v>100</v>
      </c>
      <c r="AL692" s="340">
        <v>1.4999999999999999E-2</v>
      </c>
      <c r="AM692" s="340">
        <v>0.2</v>
      </c>
      <c r="AN692" s="340" t="s">
        <v>2138</v>
      </c>
      <c r="AO692" s="338" t="s">
        <v>1323</v>
      </c>
      <c r="AP692" s="341" t="s">
        <v>13</v>
      </c>
      <c r="AQ692" s="347" t="s">
        <v>668</v>
      </c>
      <c r="AR692" s="340">
        <v>4.0000000000000001E-3</v>
      </c>
      <c r="AS692" s="340">
        <v>4.0000000000000001E-3</v>
      </c>
      <c r="AT692" s="340"/>
      <c r="AX692" s="597"/>
      <c r="AY692" s="598"/>
      <c r="AZ692" s="598"/>
      <c r="BA692" s="598"/>
      <c r="BB692" s="599"/>
      <c r="BC692" s="598"/>
      <c r="BD692" s="598"/>
      <c r="BE692" s="598"/>
      <c r="BF692" s="598"/>
      <c r="BG692" s="599"/>
      <c r="BH692" s="599"/>
      <c r="BI692" s="600"/>
      <c r="BJ692" s="600"/>
      <c r="BK692" s="600"/>
      <c r="BL692" s="599"/>
      <c r="BM692" s="599"/>
      <c r="BN692" s="599"/>
      <c r="BO692" s="599"/>
      <c r="BP692" s="599"/>
      <c r="BQ692" s="599"/>
      <c r="BR692" s="599"/>
      <c r="BS692" s="599"/>
      <c r="BT692" s="602"/>
      <c r="BU692" s="603"/>
      <c r="BV692" s="601"/>
      <c r="BW692" s="604"/>
    </row>
    <row r="693" spans="2:75" ht="15.75" customHeight="1">
      <c r="B693" s="334" t="s">
        <v>137</v>
      </c>
      <c r="C693" s="335">
        <v>9577036000107</v>
      </c>
      <c r="D693" s="336" t="s">
        <v>14</v>
      </c>
      <c r="E693" s="336" t="s">
        <v>607</v>
      </c>
      <c r="F693" s="336"/>
      <c r="G693" s="337"/>
      <c r="H693" s="337" t="s">
        <v>34</v>
      </c>
      <c r="I693" s="337" t="s">
        <v>34</v>
      </c>
      <c r="J693" s="337" t="s">
        <v>608</v>
      </c>
      <c r="K693" s="338" t="s">
        <v>48</v>
      </c>
      <c r="L693" s="339"/>
      <c r="M693" s="339" t="s">
        <v>34</v>
      </c>
      <c r="N693" s="338">
        <v>219436</v>
      </c>
      <c r="O693" s="338" t="s">
        <v>1323</v>
      </c>
      <c r="P693" s="342">
        <v>39734</v>
      </c>
      <c r="Q693" s="343">
        <v>318803857.44</v>
      </c>
      <c r="R693" s="343">
        <v>370553783.30297625</v>
      </c>
      <c r="S693" s="338">
        <v>16</v>
      </c>
      <c r="T693" s="340">
        <v>-4.8624711026806988E-2</v>
      </c>
      <c r="U693" s="340">
        <v>-0.62858113008115168</v>
      </c>
      <c r="V693" s="340">
        <v>-0.23452181755450352</v>
      </c>
      <c r="W693" s="340">
        <v>-2.2990979909124798</v>
      </c>
      <c r="X693" s="340">
        <v>-0.13978932617033835</v>
      </c>
      <c r="Y693" s="340">
        <v>-1.0600478545555378</v>
      </c>
      <c r="Z693" s="340">
        <v>-5.7964087937009023E-2</v>
      </c>
      <c r="AA693" s="340">
        <v>-0.32948666711091062</v>
      </c>
      <c r="AB693" s="340">
        <v>0.22975942153915246</v>
      </c>
      <c r="AC693" s="344">
        <v>-1.4707403654173261</v>
      </c>
      <c r="AD693" s="482">
        <v>11176045000138</v>
      </c>
      <c r="AE693" s="341" t="s">
        <v>2177</v>
      </c>
      <c r="AF693" s="341" t="s">
        <v>2115</v>
      </c>
      <c r="AG693" s="345" t="s">
        <v>1428</v>
      </c>
      <c r="AH693" s="345" t="s">
        <v>2107</v>
      </c>
      <c r="AI693" s="345">
        <v>15000</v>
      </c>
      <c r="AJ693" s="345">
        <v>5000</v>
      </c>
      <c r="AK693" s="345">
        <v>15000</v>
      </c>
      <c r="AL693" s="340">
        <v>1.38E-2</v>
      </c>
      <c r="AM693" s="340">
        <v>0.2</v>
      </c>
      <c r="AN693" s="340" t="s">
        <v>2179</v>
      </c>
      <c r="AO693" s="338" t="s">
        <v>1323</v>
      </c>
      <c r="AP693" s="341" t="s">
        <v>716</v>
      </c>
      <c r="AQ693" s="347" t="s">
        <v>659</v>
      </c>
      <c r="AR693" s="340">
        <v>4.1399999999999996E-3</v>
      </c>
      <c r="AS693" s="340">
        <v>4.1399999999999996E-3</v>
      </c>
      <c r="AT693" s="340"/>
      <c r="AW693" s="597"/>
      <c r="AX693" s="597"/>
      <c r="AY693" s="598"/>
      <c r="AZ693" s="598"/>
      <c r="BA693" s="598"/>
      <c r="BB693" s="599"/>
      <c r="BC693" s="598"/>
      <c r="BD693" s="598"/>
      <c r="BE693" s="598"/>
      <c r="BF693" s="598"/>
      <c r="BG693" s="599"/>
      <c r="BH693" s="599"/>
      <c r="BI693" s="600"/>
      <c r="BJ693" s="600"/>
      <c r="BK693" s="600"/>
      <c r="BL693" s="210"/>
      <c r="BM693" s="599"/>
      <c r="BN693" s="599"/>
      <c r="BO693" s="599"/>
      <c r="BP693" s="599"/>
      <c r="BQ693" s="599"/>
      <c r="BR693" s="599"/>
      <c r="BS693" s="599"/>
      <c r="BT693" s="602"/>
      <c r="BU693" s="603"/>
      <c r="BV693" s="601"/>
      <c r="BW693" s="604"/>
    </row>
    <row r="694" spans="2:75" ht="15.75" customHeight="1">
      <c r="B694" s="334" t="s">
        <v>390</v>
      </c>
      <c r="C694" s="335">
        <v>11225767000135</v>
      </c>
      <c r="D694" s="336" t="s">
        <v>14</v>
      </c>
      <c r="E694" s="336" t="s">
        <v>607</v>
      </c>
      <c r="F694" s="336"/>
      <c r="G694" s="337"/>
      <c r="H694" s="337" t="s">
        <v>34</v>
      </c>
      <c r="I694" s="337" t="s">
        <v>34</v>
      </c>
      <c r="J694" s="337" t="s">
        <v>608</v>
      </c>
      <c r="K694" s="338" t="s">
        <v>48</v>
      </c>
      <c r="L694" s="339"/>
      <c r="M694" s="339" t="s">
        <v>1411</v>
      </c>
      <c r="N694" s="338">
        <v>238341</v>
      </c>
      <c r="O694" s="338" t="s">
        <v>1320</v>
      </c>
      <c r="P694" s="342">
        <v>40142</v>
      </c>
      <c r="Q694" s="343">
        <v>84823985.459999993</v>
      </c>
      <c r="R694" s="343">
        <v>88423104.155674636</v>
      </c>
      <c r="S694" s="338">
        <v>16</v>
      </c>
      <c r="T694" s="340">
        <v>2.905308648047833E-2</v>
      </c>
      <c r="U694" s="340">
        <v>0.37557491955430777</v>
      </c>
      <c r="V694" s="340">
        <v>-0.19055591928789517</v>
      </c>
      <c r="W694" s="340">
        <v>-1.8680851775739935</v>
      </c>
      <c r="X694" s="340">
        <v>-6.5523243298776457E-2</v>
      </c>
      <c r="Y694" s="340">
        <v>-0.49687465692303073</v>
      </c>
      <c r="Z694" s="340">
        <v>-3.6477880987212496E-2</v>
      </c>
      <c r="AA694" s="340">
        <v>-0.20735210123217002</v>
      </c>
      <c r="AB694" s="340">
        <v>0.27599630058933516</v>
      </c>
      <c r="AC694" s="344">
        <v>-0.98009285335380547</v>
      </c>
      <c r="AD694" s="482">
        <v>11286540000108</v>
      </c>
      <c r="AE694" s="341" t="s">
        <v>2400</v>
      </c>
      <c r="AF694" s="341" t="s">
        <v>2112</v>
      </c>
      <c r="AG694" s="345" t="s">
        <v>719</v>
      </c>
      <c r="AH694" s="345" t="s">
        <v>2110</v>
      </c>
      <c r="AI694" s="345">
        <v>30000</v>
      </c>
      <c r="AJ694" s="345">
        <v>5000</v>
      </c>
      <c r="AK694" s="345">
        <v>30000</v>
      </c>
      <c r="AL694" s="340">
        <v>1.8500000000000003E-2</v>
      </c>
      <c r="AM694" s="340">
        <v>0.2</v>
      </c>
      <c r="AN694" s="340" t="s">
        <v>666</v>
      </c>
      <c r="AO694" s="338" t="s">
        <v>1323</v>
      </c>
      <c r="AP694" s="341" t="s">
        <v>716</v>
      </c>
      <c r="AQ694" s="347" t="s">
        <v>659</v>
      </c>
      <c r="AR694" s="340">
        <v>3.6999999999999993E-3</v>
      </c>
      <c r="AS694" s="340">
        <v>3.6999999999999993E-3</v>
      </c>
      <c r="AT694" s="340"/>
      <c r="AW694" s="597"/>
      <c r="AX694" s="597"/>
      <c r="AY694" s="598"/>
      <c r="AZ694" s="598"/>
      <c r="BA694" s="598"/>
      <c r="BB694" s="599"/>
      <c r="BC694" s="598"/>
      <c r="BD694" s="598"/>
      <c r="BE694" s="598"/>
      <c r="BF694" s="598"/>
      <c r="BG694" s="599"/>
      <c r="BH694" s="599"/>
      <c r="BI694" s="600"/>
      <c r="BJ694" s="600"/>
      <c r="BK694" s="600"/>
      <c r="BL694" s="210"/>
      <c r="BM694" s="599"/>
      <c r="BN694" s="599"/>
      <c r="BO694" s="599"/>
      <c r="BP694" s="599"/>
      <c r="BQ694" s="599"/>
      <c r="BR694" s="599"/>
      <c r="BS694" s="599"/>
      <c r="BT694" s="602"/>
      <c r="BU694" s="603"/>
      <c r="BV694" s="601"/>
      <c r="BW694" s="604"/>
    </row>
    <row r="695" spans="2:75" ht="15.75" customHeight="1">
      <c r="B695" s="334" t="s">
        <v>1206</v>
      </c>
      <c r="C695" s="335">
        <v>41744647000105</v>
      </c>
      <c r="D695" s="336" t="s">
        <v>14</v>
      </c>
      <c r="E695" s="336" t="s">
        <v>607</v>
      </c>
      <c r="F695" s="336"/>
      <c r="G695" s="337"/>
      <c r="H695" s="337" t="s">
        <v>34</v>
      </c>
      <c r="I695" s="337" t="s">
        <v>34</v>
      </c>
      <c r="J695" s="337" t="s">
        <v>608</v>
      </c>
      <c r="K695" s="338" t="s">
        <v>48</v>
      </c>
      <c r="L695" s="339"/>
      <c r="M695" s="339" t="s">
        <v>1411</v>
      </c>
      <c r="N695" s="338">
        <v>600504</v>
      </c>
      <c r="O695" s="338" t="s">
        <v>1323</v>
      </c>
      <c r="P695" s="342">
        <v>44385</v>
      </c>
      <c r="Q695" s="343">
        <v>5885597.3399999999</v>
      </c>
      <c r="R695" s="343">
        <v>6341058.8201984111</v>
      </c>
      <c r="S695" s="338">
        <v>16</v>
      </c>
      <c r="T695" s="340">
        <v>2.0889628795797366E-2</v>
      </c>
      <c r="U695" s="340">
        <v>0.27004430870959834</v>
      </c>
      <c r="V695" s="340">
        <v>-1.3979794018037506E-4</v>
      </c>
      <c r="W695" s="340">
        <v>-1.3704872610741511E-3</v>
      </c>
      <c r="X695" s="340" t="s">
        <v>1414</v>
      </c>
      <c r="Y695" s="340" t="s">
        <v>1414</v>
      </c>
      <c r="Z695" s="340" t="s">
        <v>1414</v>
      </c>
      <c r="AA695" s="340" t="s">
        <v>1414</v>
      </c>
      <c r="AB695" s="340">
        <v>0.20205145263395358</v>
      </c>
      <c r="AC695" s="344">
        <v>-0.38081413290044419</v>
      </c>
      <c r="AD695" s="482">
        <v>41673080000123</v>
      </c>
      <c r="AE695" s="341" t="s">
        <v>2402</v>
      </c>
      <c r="AF695" s="341" t="s">
        <v>2106</v>
      </c>
      <c r="AG695" s="345" t="s">
        <v>1427</v>
      </c>
      <c r="AH695" s="345" t="s">
        <v>2110</v>
      </c>
      <c r="AI695" s="345">
        <v>1000</v>
      </c>
      <c r="AJ695" s="345">
        <v>500</v>
      </c>
      <c r="AK695" s="345">
        <v>300</v>
      </c>
      <c r="AL695" s="340">
        <v>9.0000000000000011E-3</v>
      </c>
      <c r="AM695" s="340">
        <v>0.1</v>
      </c>
      <c r="AN695" s="340" t="s">
        <v>34</v>
      </c>
      <c r="AO695" s="338" t="s">
        <v>1323</v>
      </c>
      <c r="AP695" s="341" t="s">
        <v>716</v>
      </c>
      <c r="AQ695" s="347" t="s">
        <v>659</v>
      </c>
      <c r="AR695" s="340">
        <v>1.8E-3</v>
      </c>
      <c r="AS695" s="340">
        <v>1.8E-3</v>
      </c>
      <c r="AT695" s="340"/>
      <c r="AW695" s="597"/>
      <c r="AX695" s="597"/>
      <c r="AY695" s="598"/>
      <c r="AZ695" s="598"/>
      <c r="BA695" s="598"/>
      <c r="BB695" s="599"/>
      <c r="BC695" s="598"/>
      <c r="BD695" s="598"/>
      <c r="BE695" s="598"/>
      <c r="BF695" s="598"/>
      <c r="BG695" s="599"/>
      <c r="BH695" s="599"/>
      <c r="BI695" s="600"/>
      <c r="BJ695" s="600"/>
      <c r="BK695" s="600"/>
      <c r="BL695" s="210"/>
      <c r="BM695" s="599"/>
      <c r="BN695" s="599"/>
      <c r="BO695" s="599"/>
      <c r="BP695" s="599"/>
      <c r="BQ695" s="599"/>
      <c r="BR695" s="599"/>
      <c r="BS695" s="599"/>
      <c r="BT695" s="602"/>
      <c r="BU695" s="603"/>
      <c r="BV695" s="601"/>
      <c r="BW695" s="604"/>
    </row>
    <row r="696" spans="2:75" ht="15.75" customHeight="1">
      <c r="B696" s="334" t="s">
        <v>1655</v>
      </c>
      <c r="C696" s="335">
        <v>28651567000147</v>
      </c>
      <c r="D696" s="336" t="s">
        <v>13</v>
      </c>
      <c r="E696" s="336" t="s">
        <v>616</v>
      </c>
      <c r="F696" s="336" t="s">
        <v>617</v>
      </c>
      <c r="G696" s="337" t="s">
        <v>34</v>
      </c>
      <c r="H696" s="337" t="s">
        <v>865</v>
      </c>
      <c r="I696" s="337" t="s">
        <v>34</v>
      </c>
      <c r="J696" s="337" t="s">
        <v>608</v>
      </c>
      <c r="K696" s="338" t="s">
        <v>48</v>
      </c>
      <c r="L696" s="339"/>
      <c r="M696" s="339"/>
      <c r="N696" s="338">
        <v>486574</v>
      </c>
      <c r="O696" s="338" t="s">
        <v>1320</v>
      </c>
      <c r="P696" s="342">
        <v>43479</v>
      </c>
      <c r="Q696" s="343">
        <v>1006661.44</v>
      </c>
      <c r="R696" s="343">
        <v>2583091.3859920627</v>
      </c>
      <c r="S696" s="338">
        <v>17</v>
      </c>
      <c r="T696" s="340">
        <v>0.13005373335977244</v>
      </c>
      <c r="U696" s="340">
        <v>1.4628331460540951</v>
      </c>
      <c r="V696" s="340">
        <v>0.10682446081719665</v>
      </c>
      <c r="W696" s="340">
        <v>0.98040375266269586</v>
      </c>
      <c r="X696" s="340">
        <v>0.20919688725000829</v>
      </c>
      <c r="Y696" s="340">
        <v>1.4710286736851341</v>
      </c>
      <c r="Z696" s="340">
        <v>0.24963324002868492</v>
      </c>
      <c r="AA696" s="340">
        <v>1.364136739003867</v>
      </c>
      <c r="AB696" s="340">
        <v>7.0833192373415385E-2</v>
      </c>
      <c r="AC696" s="344">
        <v>7.7240296547841899E-3</v>
      </c>
      <c r="AD696" s="482">
        <v>25530044000154</v>
      </c>
      <c r="AE696" s="341" t="s">
        <v>2315</v>
      </c>
      <c r="AF696" s="341" t="s">
        <v>2315</v>
      </c>
      <c r="AG696" s="345" t="s">
        <v>1431</v>
      </c>
      <c r="AH696" s="345" t="s">
        <v>2110</v>
      </c>
      <c r="AI696" s="345">
        <v>500</v>
      </c>
      <c r="AJ696" s="345">
        <v>100</v>
      </c>
      <c r="AK696" s="345">
        <v>100</v>
      </c>
      <c r="AL696" s="340">
        <v>0</v>
      </c>
      <c r="AM696" s="340" t="s">
        <v>34</v>
      </c>
      <c r="AN696" s="340" t="s">
        <v>64</v>
      </c>
      <c r="AO696" s="338" t="s">
        <v>1323</v>
      </c>
      <c r="AP696" s="341" t="s">
        <v>13</v>
      </c>
      <c r="AQ696" s="347" t="s">
        <v>668</v>
      </c>
      <c r="AR696" s="340" t="s">
        <v>34</v>
      </c>
      <c r="AS696" s="340" t="s">
        <v>34</v>
      </c>
      <c r="AT696" s="340"/>
      <c r="AW696" s="597"/>
      <c r="AX696" s="597"/>
      <c r="AY696" s="598"/>
      <c r="AZ696" s="598"/>
      <c r="BA696" s="598"/>
      <c r="BB696" s="599"/>
      <c r="BC696" s="598"/>
      <c r="BD696" s="598"/>
      <c r="BE696" s="598"/>
      <c r="BF696" s="598"/>
      <c r="BG696" s="599"/>
      <c r="BH696" s="599"/>
      <c r="BI696" s="600"/>
      <c r="BJ696" s="600"/>
      <c r="BK696" s="600"/>
      <c r="BL696" s="210"/>
      <c r="BM696" s="599"/>
      <c r="BN696" s="599"/>
      <c r="BO696" s="599"/>
      <c r="BP696" s="599"/>
      <c r="BQ696" s="599"/>
      <c r="BR696" s="599"/>
      <c r="BS696" s="599"/>
      <c r="BT696" s="602"/>
      <c r="BU696" s="603"/>
      <c r="BV696" s="601"/>
      <c r="BW696" s="604"/>
    </row>
    <row r="697" spans="2:75" ht="15.75" customHeight="1">
      <c r="B697" s="334" t="s">
        <v>1068</v>
      </c>
      <c r="C697" s="335">
        <v>38049108000141</v>
      </c>
      <c r="D697" s="336" t="s">
        <v>13</v>
      </c>
      <c r="E697" s="336" t="s">
        <v>616</v>
      </c>
      <c r="F697" s="336" t="s">
        <v>617</v>
      </c>
      <c r="G697" s="337" t="s">
        <v>34</v>
      </c>
      <c r="H697" s="337" t="s">
        <v>1336</v>
      </c>
      <c r="I697" s="337" t="s">
        <v>34</v>
      </c>
      <c r="J697" s="337" t="s">
        <v>608</v>
      </c>
      <c r="K697" s="338" t="s">
        <v>48</v>
      </c>
      <c r="L697" s="339"/>
      <c r="M697" s="339" t="s">
        <v>34</v>
      </c>
      <c r="N697" s="338">
        <v>550124</v>
      </c>
      <c r="O697" s="338" t="s">
        <v>1320</v>
      </c>
      <c r="P697" s="342">
        <v>44067</v>
      </c>
      <c r="Q697" s="343">
        <v>466358483.31</v>
      </c>
      <c r="R697" s="343">
        <v>472336938.82281727</v>
      </c>
      <c r="S697" s="338">
        <v>17</v>
      </c>
      <c r="T697" s="340">
        <v>7.3751189367249559E-2</v>
      </c>
      <c r="U697" s="340">
        <v>0.95339601980846878</v>
      </c>
      <c r="V697" s="340">
        <v>5.1722220767163263E-2</v>
      </c>
      <c r="W697" s="340">
        <v>0.50705070893321358</v>
      </c>
      <c r="X697" s="340">
        <v>0.12177567451063975</v>
      </c>
      <c r="Y697" s="340">
        <v>0.9234470616501772</v>
      </c>
      <c r="Z697" s="340" t="s">
        <v>1414</v>
      </c>
      <c r="AA697" s="340" t="s">
        <v>1414</v>
      </c>
      <c r="AB697" s="340">
        <v>2.2079252128991714E-2</v>
      </c>
      <c r="AC697" s="344">
        <v>-2.1049238299249087</v>
      </c>
      <c r="AD697" s="482">
        <v>22222949000179</v>
      </c>
      <c r="AE697" s="341" t="s">
        <v>2319</v>
      </c>
      <c r="AF697" s="341" t="s">
        <v>2106</v>
      </c>
      <c r="AG697" s="345" t="s">
        <v>1427</v>
      </c>
      <c r="AH697" s="345" t="s">
        <v>2110</v>
      </c>
      <c r="AI697" s="345">
        <v>1000</v>
      </c>
      <c r="AJ697" s="345">
        <v>1000</v>
      </c>
      <c r="AK697" s="345">
        <v>1000</v>
      </c>
      <c r="AL697" s="340">
        <v>1.8500000000000003E-2</v>
      </c>
      <c r="AM697" s="340">
        <v>0.2</v>
      </c>
      <c r="AN697" s="340" t="s">
        <v>34</v>
      </c>
      <c r="AO697" s="338" t="s">
        <v>1323</v>
      </c>
      <c r="AP697" s="341" t="s">
        <v>13</v>
      </c>
      <c r="AQ697" s="347" t="s">
        <v>668</v>
      </c>
      <c r="AR697" s="340">
        <v>4.933333333333333E-3</v>
      </c>
      <c r="AS697" s="340">
        <v>4.933333333333333E-3</v>
      </c>
      <c r="AT697" s="340"/>
      <c r="AW697" s="597"/>
      <c r="AX697" s="597"/>
      <c r="AY697" s="598"/>
      <c r="AZ697" s="598"/>
      <c r="BA697" s="598"/>
      <c r="BB697" s="599"/>
      <c r="BC697" s="598"/>
      <c r="BD697" s="598"/>
      <c r="BE697" s="598"/>
      <c r="BF697" s="598"/>
      <c r="BG697" s="599"/>
      <c r="BH697" s="599"/>
      <c r="BI697" s="600"/>
      <c r="BJ697" s="600"/>
      <c r="BK697" s="600"/>
      <c r="BL697" s="210"/>
      <c r="BM697" s="599"/>
      <c r="BN697" s="599"/>
      <c r="BO697" s="599"/>
      <c r="BP697" s="599"/>
      <c r="BQ697" s="599"/>
      <c r="BR697" s="599"/>
      <c r="BS697" s="599"/>
      <c r="BT697" s="602"/>
      <c r="BU697" s="603"/>
      <c r="BV697" s="601"/>
      <c r="BW697" s="604"/>
    </row>
    <row r="698" spans="2:75" ht="15.75" customHeight="1">
      <c r="B698" s="334" t="s">
        <v>525</v>
      </c>
      <c r="C698" s="335">
        <v>41287460000120</v>
      </c>
      <c r="D698" s="336" t="s">
        <v>13</v>
      </c>
      <c r="E698" s="336" t="s">
        <v>616</v>
      </c>
      <c r="F698" s="336" t="s">
        <v>617</v>
      </c>
      <c r="G698" s="337" t="s">
        <v>34</v>
      </c>
      <c r="H698" s="337" t="s">
        <v>1337</v>
      </c>
      <c r="I698" s="337" t="s">
        <v>34</v>
      </c>
      <c r="J698" s="337" t="s">
        <v>608</v>
      </c>
      <c r="K698" s="338" t="s">
        <v>48</v>
      </c>
      <c r="L698" s="339"/>
      <c r="M698" s="339" t="s">
        <v>34</v>
      </c>
      <c r="N698" s="338">
        <v>586099</v>
      </c>
      <c r="O698" s="338" t="s">
        <v>1320</v>
      </c>
      <c r="P698" s="342">
        <v>44301</v>
      </c>
      <c r="Q698" s="343">
        <v>18927427.300000001</v>
      </c>
      <c r="R698" s="343">
        <v>18734349.450476188</v>
      </c>
      <c r="S698" s="338">
        <v>17</v>
      </c>
      <c r="T698" s="340">
        <v>-6.9682213430868445E-2</v>
      </c>
      <c r="U698" s="340">
        <v>-0.90079557369058039</v>
      </c>
      <c r="V698" s="340">
        <v>-0.10957545126998502</v>
      </c>
      <c r="W698" s="340">
        <v>-1.0742058137495156</v>
      </c>
      <c r="X698" s="340" t="s">
        <v>1414</v>
      </c>
      <c r="Y698" s="340" t="s">
        <v>1414</v>
      </c>
      <c r="Z698" s="340" t="s">
        <v>1414</v>
      </c>
      <c r="AA698" s="340" t="s">
        <v>1414</v>
      </c>
      <c r="AB698" s="340">
        <v>7.1854402916879362E-2</v>
      </c>
      <c r="AC698" s="344">
        <v>-2.931040531823673</v>
      </c>
      <c r="AD698" s="482">
        <v>0</v>
      </c>
      <c r="AE698" s="341" t="s">
        <v>2329</v>
      </c>
      <c r="AF698" s="341" t="s">
        <v>2106</v>
      </c>
      <c r="AG698" s="345" t="s">
        <v>1427</v>
      </c>
      <c r="AH698" s="345" t="s">
        <v>2110</v>
      </c>
      <c r="AI698" s="345">
        <v>100</v>
      </c>
      <c r="AJ698" s="345">
        <v>100</v>
      </c>
      <c r="AK698" s="345">
        <v>0</v>
      </c>
      <c r="AL698" s="340">
        <v>0.02</v>
      </c>
      <c r="AM698" s="340">
        <v>0.2</v>
      </c>
      <c r="AN698" s="340" t="s">
        <v>34</v>
      </c>
      <c r="AO698" s="338" t="s">
        <v>1323</v>
      </c>
      <c r="AP698" s="341" t="s">
        <v>716</v>
      </c>
      <c r="AQ698" s="347" t="s">
        <v>659</v>
      </c>
      <c r="AR698" s="340">
        <v>5.3333333333333332E-3</v>
      </c>
      <c r="AS698" s="340">
        <v>5.3333333333333332E-3</v>
      </c>
      <c r="AT698" s="340"/>
      <c r="AW698" s="597"/>
      <c r="AX698" s="597"/>
      <c r="AY698" s="598"/>
      <c r="AZ698" s="598"/>
      <c r="BA698" s="598"/>
      <c r="BB698" s="599"/>
      <c r="BC698" s="598"/>
      <c r="BD698" s="598"/>
      <c r="BE698" s="598"/>
      <c r="BF698" s="598"/>
      <c r="BG698" s="599"/>
      <c r="BH698" s="599"/>
      <c r="BI698" s="600"/>
      <c r="BJ698" s="600"/>
      <c r="BK698" s="600"/>
      <c r="BL698" s="210"/>
      <c r="BM698" s="599"/>
      <c r="BN698" s="599"/>
      <c r="BO698" s="599"/>
      <c r="BP698" s="599"/>
      <c r="BQ698" s="599"/>
      <c r="BR698" s="599"/>
      <c r="BS698" s="599"/>
      <c r="BT698" s="602"/>
      <c r="BU698" s="603"/>
      <c r="BV698" s="601"/>
      <c r="BW698" s="604"/>
    </row>
    <row r="699" spans="2:75" ht="15.75" customHeight="1">
      <c r="B699" s="334" t="s">
        <v>345</v>
      </c>
      <c r="C699" s="335">
        <v>35343836000173</v>
      </c>
      <c r="D699" s="336" t="s">
        <v>13</v>
      </c>
      <c r="E699" s="336" t="s">
        <v>616</v>
      </c>
      <c r="F699" s="336" t="s">
        <v>617</v>
      </c>
      <c r="G699" s="337" t="s">
        <v>34</v>
      </c>
      <c r="H699" s="337" t="s">
        <v>865</v>
      </c>
      <c r="I699" s="337" t="s">
        <v>34</v>
      </c>
      <c r="J699" s="337" t="s">
        <v>608</v>
      </c>
      <c r="K699" s="338" t="s">
        <v>48</v>
      </c>
      <c r="L699" s="339"/>
      <c r="M699" s="339" t="s">
        <v>1411</v>
      </c>
      <c r="N699" s="338">
        <v>551724</v>
      </c>
      <c r="O699" s="338" t="s">
        <v>1320</v>
      </c>
      <c r="P699" s="342">
        <v>43829</v>
      </c>
      <c r="Q699" s="343">
        <v>17277160.41</v>
      </c>
      <c r="R699" s="343">
        <v>23024077.610873029</v>
      </c>
      <c r="S699" s="338">
        <v>17</v>
      </c>
      <c r="T699" s="340">
        <v>3.7920368609240418E-2</v>
      </c>
      <c r="U699" s="340">
        <v>0.49020400636107181</v>
      </c>
      <c r="V699" s="340">
        <v>2.9071764026625369E-2</v>
      </c>
      <c r="W699" s="340">
        <v>0.28500049574433539</v>
      </c>
      <c r="X699" s="340">
        <v>8.6324710480250699E-2</v>
      </c>
      <c r="Y699" s="340">
        <v>0.65461596136611677</v>
      </c>
      <c r="Z699" s="340" t="s">
        <v>1414</v>
      </c>
      <c r="AA699" s="340" t="s">
        <v>1414</v>
      </c>
      <c r="AB699" s="340">
        <v>5.1095017818825299E-2</v>
      </c>
      <c r="AC699" s="344">
        <v>-1.3150687818916109</v>
      </c>
      <c r="AD699" s="482">
        <v>35726638000199</v>
      </c>
      <c r="AE699" s="341" t="s">
        <v>59</v>
      </c>
      <c r="AF699" s="341" t="s">
        <v>2109</v>
      </c>
      <c r="AG699" s="345" t="s">
        <v>59</v>
      </c>
      <c r="AH699" s="345" t="s">
        <v>2110</v>
      </c>
      <c r="AI699" s="345">
        <v>100</v>
      </c>
      <c r="AJ699" s="345">
        <v>100</v>
      </c>
      <c r="AK699" s="345">
        <v>100</v>
      </c>
      <c r="AL699" s="340">
        <v>1.3000000000000001E-2</v>
      </c>
      <c r="AM699" s="340">
        <v>0.2</v>
      </c>
      <c r="AN699" s="340" t="s">
        <v>64</v>
      </c>
      <c r="AO699" s="338" t="s">
        <v>1323</v>
      </c>
      <c r="AP699" s="341" t="s">
        <v>13</v>
      </c>
      <c r="AQ699" s="347" t="s">
        <v>674</v>
      </c>
      <c r="AR699" s="340">
        <v>2.1666666666666666E-3</v>
      </c>
      <c r="AS699" s="340">
        <v>2.1666666666666666E-3</v>
      </c>
      <c r="AT699" s="340"/>
      <c r="AX699" s="597"/>
      <c r="AY699" s="598"/>
      <c r="AZ699" s="598"/>
      <c r="BA699" s="598"/>
      <c r="BB699" s="599"/>
      <c r="BC699" s="598"/>
      <c r="BD699" s="598"/>
      <c r="BE699" s="598"/>
      <c r="BF699" s="598"/>
      <c r="BG699" s="599"/>
      <c r="BH699" s="599"/>
      <c r="BI699" s="600"/>
      <c r="BJ699" s="600"/>
      <c r="BK699" s="600"/>
      <c r="BL699" s="599"/>
      <c r="BM699" s="599"/>
      <c r="BN699" s="599"/>
      <c r="BO699" s="599"/>
      <c r="BP699" s="599"/>
      <c r="BQ699" s="599"/>
      <c r="BR699" s="599"/>
      <c r="BS699" s="599"/>
      <c r="BT699" s="602"/>
      <c r="BU699" s="603"/>
      <c r="BV699" s="601"/>
      <c r="BW699" s="604"/>
    </row>
    <row r="700" spans="2:75" ht="15.75" customHeight="1">
      <c r="B700" s="334" t="s">
        <v>358</v>
      </c>
      <c r="C700" s="335">
        <v>37287622000152</v>
      </c>
      <c r="D700" s="336" t="s">
        <v>13</v>
      </c>
      <c r="E700" s="336" t="s">
        <v>616</v>
      </c>
      <c r="F700" s="336" t="s">
        <v>617</v>
      </c>
      <c r="G700" s="337" t="s">
        <v>34</v>
      </c>
      <c r="H700" s="337" t="s">
        <v>865</v>
      </c>
      <c r="I700" s="337" t="s">
        <v>34</v>
      </c>
      <c r="J700" s="337" t="s">
        <v>608</v>
      </c>
      <c r="K700" s="338" t="s">
        <v>48</v>
      </c>
      <c r="L700" s="339"/>
      <c r="M700" s="339" t="s">
        <v>34</v>
      </c>
      <c r="N700" s="338">
        <v>550183</v>
      </c>
      <c r="O700" s="338" t="s">
        <v>1320</v>
      </c>
      <c r="P700" s="342">
        <v>44067</v>
      </c>
      <c r="Q700" s="343">
        <v>9275026.2699999996</v>
      </c>
      <c r="R700" s="343">
        <v>15361518.438928561</v>
      </c>
      <c r="S700" s="338">
        <v>17</v>
      </c>
      <c r="T700" s="340">
        <v>9.0063637113098949E-2</v>
      </c>
      <c r="U700" s="340">
        <v>1.1642702157049305</v>
      </c>
      <c r="V700" s="340">
        <v>5.7645224131100736E-2</v>
      </c>
      <c r="W700" s="340">
        <v>0.56511594685518962</v>
      </c>
      <c r="X700" s="340">
        <v>0.13785638255256316</v>
      </c>
      <c r="Y700" s="340">
        <v>1.0453899919623482</v>
      </c>
      <c r="Z700" s="340" t="s">
        <v>1414</v>
      </c>
      <c r="AA700" s="340" t="s">
        <v>1414</v>
      </c>
      <c r="AB700" s="340">
        <v>5.8455020379481699E-2</v>
      </c>
      <c r="AC700" s="344">
        <v>-0.67400374555025966</v>
      </c>
      <c r="AD700" s="482">
        <v>25328809000178</v>
      </c>
      <c r="AE700" s="341" t="s">
        <v>2378</v>
      </c>
      <c r="AF700" s="341" t="s">
        <v>2106</v>
      </c>
      <c r="AG700" s="345" t="s">
        <v>1427</v>
      </c>
      <c r="AH700" s="345" t="s">
        <v>2110</v>
      </c>
      <c r="AI700" s="345">
        <v>500</v>
      </c>
      <c r="AJ700" s="345">
        <v>100</v>
      </c>
      <c r="AK700" s="345">
        <v>100</v>
      </c>
      <c r="AL700" s="340">
        <v>1.7000000000000001E-2</v>
      </c>
      <c r="AM700" s="340">
        <v>0.2</v>
      </c>
      <c r="AN700" s="340" t="s">
        <v>34</v>
      </c>
      <c r="AO700" s="338" t="s">
        <v>1323</v>
      </c>
      <c r="AP700" s="341" t="s">
        <v>13</v>
      </c>
      <c r="AQ700" s="347" t="s">
        <v>668</v>
      </c>
      <c r="AR700" s="340">
        <v>4.5333333333333337E-3</v>
      </c>
      <c r="AS700" s="340">
        <v>4.5333333333333337E-3</v>
      </c>
      <c r="AT700" s="340"/>
      <c r="AW700" s="597"/>
      <c r="AX700" s="597"/>
      <c r="AY700" s="598"/>
      <c r="AZ700" s="598"/>
      <c r="BA700" s="598"/>
      <c r="BB700" s="599"/>
      <c r="BC700" s="598"/>
      <c r="BD700" s="598"/>
      <c r="BE700" s="598"/>
      <c r="BF700" s="598"/>
      <c r="BG700" s="599"/>
      <c r="BH700" s="599"/>
      <c r="BI700" s="600"/>
      <c r="BJ700" s="600"/>
      <c r="BK700" s="600"/>
      <c r="BL700" s="210"/>
      <c r="BM700" s="599"/>
      <c r="BN700" s="599"/>
      <c r="BO700" s="599"/>
      <c r="BP700" s="599"/>
      <c r="BQ700" s="599"/>
      <c r="BR700" s="599"/>
      <c r="BS700" s="599"/>
      <c r="BT700" s="602"/>
      <c r="BU700" s="603"/>
      <c r="BV700" s="601"/>
      <c r="BW700" s="604"/>
    </row>
    <row r="701" spans="2:75" ht="15.75" customHeight="1">
      <c r="B701" s="334" t="s">
        <v>782</v>
      </c>
      <c r="C701" s="335">
        <v>41544414000169</v>
      </c>
      <c r="D701" s="336" t="s">
        <v>14</v>
      </c>
      <c r="E701" s="336" t="s">
        <v>614</v>
      </c>
      <c r="F701" s="336"/>
      <c r="G701" s="337"/>
      <c r="H701" s="337" t="s">
        <v>1336</v>
      </c>
      <c r="I701" s="337" t="s">
        <v>34</v>
      </c>
      <c r="J701" s="337" t="s">
        <v>611</v>
      </c>
      <c r="K701" s="338" t="s">
        <v>48</v>
      </c>
      <c r="L701" s="339"/>
      <c r="M701" s="339" t="s">
        <v>34</v>
      </c>
      <c r="N701" s="338">
        <v>599190</v>
      </c>
      <c r="O701" s="338" t="s">
        <v>1320</v>
      </c>
      <c r="P701" s="342">
        <v>44334</v>
      </c>
      <c r="Q701" s="343">
        <v>24365973.359999999</v>
      </c>
      <c r="R701" s="343">
        <v>21757155.579999991</v>
      </c>
      <c r="S701" s="338">
        <v>17</v>
      </c>
      <c r="T701" s="340">
        <v>5.5500204319886448E-2</v>
      </c>
      <c r="U701" s="340">
        <v>0.71746197384897659</v>
      </c>
      <c r="V701" s="340">
        <v>9.1661547591620929E-2</v>
      </c>
      <c r="W701" s="340">
        <v>0.89858965834958193</v>
      </c>
      <c r="X701" s="340" t="s">
        <v>1414</v>
      </c>
      <c r="Y701" s="340" t="s">
        <v>1414</v>
      </c>
      <c r="Z701" s="340" t="s">
        <v>1414</v>
      </c>
      <c r="AA701" s="340" t="s">
        <v>1414</v>
      </c>
      <c r="AB701" s="340">
        <v>9.9037758120250494E-2</v>
      </c>
      <c r="AC701" s="344">
        <v>-4.5846514607755573E-2</v>
      </c>
      <c r="AD701" s="482">
        <v>41544386000180</v>
      </c>
      <c r="AE701" s="341" t="s">
        <v>2158</v>
      </c>
      <c r="AF701" s="341" t="s">
        <v>2106</v>
      </c>
      <c r="AG701" s="345" t="s">
        <v>1427</v>
      </c>
      <c r="AH701" s="345" t="s">
        <v>2107</v>
      </c>
      <c r="AI701" s="345">
        <v>5000</v>
      </c>
      <c r="AJ701" s="345">
        <v>1000</v>
      </c>
      <c r="AK701" s="345">
        <v>5000</v>
      </c>
      <c r="AL701" s="608">
        <v>1.8700000000000001E-2</v>
      </c>
      <c r="AM701" s="608">
        <v>0.2</v>
      </c>
      <c r="AN701" s="340" t="s">
        <v>2119</v>
      </c>
      <c r="AO701" s="338" t="s">
        <v>1323</v>
      </c>
      <c r="AP701" s="341" t="s">
        <v>13</v>
      </c>
      <c r="AQ701" s="347" t="s">
        <v>668</v>
      </c>
      <c r="AR701" s="340">
        <v>4.9872900000000001E-3</v>
      </c>
      <c r="AS701" s="340">
        <v>4.9872900000000001E-3</v>
      </c>
      <c r="AT701" s="340"/>
      <c r="AX701" s="597"/>
      <c r="AY701" s="598"/>
      <c r="AZ701" s="598"/>
      <c r="BA701" s="598"/>
      <c r="BB701" s="599"/>
      <c r="BC701" s="598"/>
      <c r="BD701" s="598"/>
      <c r="BE701" s="598"/>
      <c r="BF701" s="598"/>
      <c r="BG701" s="599"/>
      <c r="BH701" s="599"/>
      <c r="BI701" s="600"/>
      <c r="BJ701" s="600"/>
      <c r="BK701" s="600"/>
      <c r="BL701" s="599"/>
      <c r="BM701" s="599"/>
      <c r="BN701" s="599"/>
      <c r="BO701" s="599"/>
      <c r="BP701" s="599"/>
      <c r="BQ701" s="599"/>
      <c r="BR701" s="599"/>
      <c r="BS701" s="599"/>
      <c r="BT701" s="602"/>
      <c r="BU701" s="603"/>
      <c r="BV701" s="601"/>
      <c r="BW701" s="604"/>
    </row>
    <row r="702" spans="2:75" ht="15.75" customHeight="1">
      <c r="B702" s="334" t="s">
        <v>1498</v>
      </c>
      <c r="C702" s="335">
        <v>37327331000140</v>
      </c>
      <c r="D702" s="336" t="s">
        <v>14</v>
      </c>
      <c r="E702" s="336" t="s">
        <v>607</v>
      </c>
      <c r="F702" s="336"/>
      <c r="G702" s="337"/>
      <c r="H702" s="337" t="s">
        <v>34</v>
      </c>
      <c r="I702" s="337" t="s">
        <v>34</v>
      </c>
      <c r="J702" s="337" t="s">
        <v>608</v>
      </c>
      <c r="K702" s="338" t="s">
        <v>48</v>
      </c>
      <c r="L702" s="339"/>
      <c r="M702" s="339"/>
      <c r="N702" s="338">
        <v>548294</v>
      </c>
      <c r="O702" s="338" t="s">
        <v>1320</v>
      </c>
      <c r="P702" s="342">
        <v>44043</v>
      </c>
      <c r="Q702" s="343">
        <v>4694700.76</v>
      </c>
      <c r="R702" s="343">
        <v>19900439.164960314</v>
      </c>
      <c r="S702" s="338">
        <v>17</v>
      </c>
      <c r="T702" s="340">
        <v>-5.872811637738562E-3</v>
      </c>
      <c r="U702" s="340">
        <v>-6.6056877432735903E-2</v>
      </c>
      <c r="V702" s="340">
        <v>-9.2798667571979854E-2</v>
      </c>
      <c r="W702" s="340">
        <v>-0.85167911200934454</v>
      </c>
      <c r="X702" s="340">
        <v>1.9662966151670291E-2</v>
      </c>
      <c r="Y702" s="340">
        <v>0.13826585758056537</v>
      </c>
      <c r="Z702" s="340" t="s">
        <v>1414</v>
      </c>
      <c r="AA702" s="340" t="s">
        <v>1414</v>
      </c>
      <c r="AB702" s="340">
        <v>7.2810542127068945E-2</v>
      </c>
      <c r="AC702" s="344">
        <v>-2.7217876730569137</v>
      </c>
      <c r="AD702" s="482">
        <v>0</v>
      </c>
      <c r="AE702" s="341" t="s">
        <v>2125</v>
      </c>
      <c r="AF702" s="341" t="s">
        <v>728</v>
      </c>
      <c r="AG702" s="345" t="s">
        <v>728</v>
      </c>
      <c r="AH702" s="345" t="s">
        <v>2110</v>
      </c>
      <c r="AI702" s="345">
        <v>5000</v>
      </c>
      <c r="AJ702" s="345">
        <v>5000</v>
      </c>
      <c r="AK702" s="345">
        <v>1000</v>
      </c>
      <c r="AL702" s="340">
        <v>0.02</v>
      </c>
      <c r="AM702" s="340">
        <v>0.2</v>
      </c>
      <c r="AN702" s="340" t="s">
        <v>34</v>
      </c>
      <c r="AO702" s="338" t="s">
        <v>1323</v>
      </c>
      <c r="AP702" s="341" t="s">
        <v>13</v>
      </c>
      <c r="AQ702" s="347" t="s">
        <v>668</v>
      </c>
      <c r="AR702" s="340" t="s">
        <v>34</v>
      </c>
      <c r="AS702" s="340" t="s">
        <v>34</v>
      </c>
      <c r="AT702" s="340"/>
      <c r="AX702" s="597"/>
      <c r="AY702" s="598"/>
      <c r="AZ702" s="598"/>
      <c r="BA702" s="598"/>
      <c r="BB702" s="599"/>
      <c r="BC702" s="598"/>
      <c r="BD702" s="598"/>
      <c r="BE702" s="598"/>
      <c r="BF702" s="598"/>
      <c r="BG702" s="599"/>
      <c r="BH702" s="599"/>
      <c r="BI702" s="600"/>
      <c r="BJ702" s="600"/>
      <c r="BK702" s="600"/>
      <c r="BL702" s="599"/>
      <c r="BM702" s="599"/>
      <c r="BN702" s="599"/>
      <c r="BO702" s="599"/>
      <c r="BP702" s="599"/>
      <c r="BQ702" s="599"/>
      <c r="BR702" s="599"/>
      <c r="BS702" s="599"/>
      <c r="BT702" s="602"/>
      <c r="BU702" s="603"/>
      <c r="BV702" s="601"/>
      <c r="BW702" s="604"/>
    </row>
    <row r="703" spans="2:75" ht="15.75" customHeight="1">
      <c r="B703" s="334" t="s">
        <v>182</v>
      </c>
      <c r="C703" s="335">
        <v>30858733000122</v>
      </c>
      <c r="D703" s="336" t="s">
        <v>14</v>
      </c>
      <c r="E703" s="336" t="s">
        <v>607</v>
      </c>
      <c r="F703" s="336"/>
      <c r="G703" s="337"/>
      <c r="H703" s="337" t="s">
        <v>34</v>
      </c>
      <c r="I703" s="337" t="s">
        <v>34</v>
      </c>
      <c r="J703" s="337" t="s">
        <v>608</v>
      </c>
      <c r="K703" s="338" t="s">
        <v>48</v>
      </c>
      <c r="L703" s="339"/>
      <c r="M703" s="339" t="s">
        <v>34</v>
      </c>
      <c r="N703" s="338">
        <v>497673</v>
      </c>
      <c r="O703" s="338" t="s">
        <v>1320</v>
      </c>
      <c r="P703" s="342">
        <v>43621</v>
      </c>
      <c r="Q703" s="343">
        <v>176442924.84</v>
      </c>
      <c r="R703" s="343">
        <v>231484493.1188888</v>
      </c>
      <c r="S703" s="338">
        <v>17</v>
      </c>
      <c r="T703" s="340">
        <v>6.3752240000668481E-2</v>
      </c>
      <c r="U703" s="340">
        <v>0.82413764973805903</v>
      </c>
      <c r="V703" s="340">
        <v>-0.15078374145231777</v>
      </c>
      <c r="W703" s="340">
        <v>-1.4781848471506249</v>
      </c>
      <c r="X703" s="340">
        <v>-5.2331590186521004E-2</v>
      </c>
      <c r="Y703" s="340">
        <v>-0.39683995496983915</v>
      </c>
      <c r="Z703" s="340">
        <v>8.7159153576918946E-2</v>
      </c>
      <c r="AA703" s="340">
        <v>0.49544088490575983</v>
      </c>
      <c r="AB703" s="340">
        <v>0.21872591687248263</v>
      </c>
      <c r="AC703" s="344">
        <v>-1.0818352140337038</v>
      </c>
      <c r="AD703" s="482">
        <v>31635364000171</v>
      </c>
      <c r="AE703" s="341" t="s">
        <v>2219</v>
      </c>
      <c r="AF703" s="341" t="s">
        <v>2115</v>
      </c>
      <c r="AG703" s="345" t="s">
        <v>1428</v>
      </c>
      <c r="AH703" s="345" t="s">
        <v>2110</v>
      </c>
      <c r="AI703" s="345">
        <v>500</v>
      </c>
      <c r="AJ703" s="345">
        <v>100</v>
      </c>
      <c r="AK703" s="345">
        <v>100</v>
      </c>
      <c r="AL703" s="340">
        <v>1.8500000000000003E-2</v>
      </c>
      <c r="AM703" s="340">
        <v>0.2</v>
      </c>
      <c r="AN703" s="340" t="s">
        <v>2157</v>
      </c>
      <c r="AO703" s="338" t="s">
        <v>1323</v>
      </c>
      <c r="AP703" s="341" t="s">
        <v>716</v>
      </c>
      <c r="AQ703" s="347" t="s">
        <v>670</v>
      </c>
      <c r="AR703" s="340">
        <v>4.3166666666666657E-3</v>
      </c>
      <c r="AS703" s="340">
        <v>4.3166666666666657E-3</v>
      </c>
      <c r="AT703" s="340"/>
      <c r="AX703" s="597"/>
      <c r="AY703" s="598"/>
      <c r="AZ703" s="598"/>
      <c r="BA703" s="598"/>
      <c r="BB703" s="599"/>
      <c r="BC703" s="598"/>
      <c r="BD703" s="598"/>
      <c r="BE703" s="598"/>
      <c r="BF703" s="598"/>
      <c r="BG703" s="599"/>
      <c r="BH703" s="599"/>
      <c r="BI703" s="600"/>
      <c r="BJ703" s="600"/>
      <c r="BK703" s="600"/>
      <c r="BL703" s="599"/>
      <c r="BM703" s="599"/>
      <c r="BN703" s="599"/>
      <c r="BO703" s="599"/>
      <c r="BP703" s="599"/>
      <c r="BQ703" s="599"/>
      <c r="BR703" s="599"/>
      <c r="BS703" s="599"/>
      <c r="BT703" s="602"/>
      <c r="BU703" s="603"/>
      <c r="BV703" s="601"/>
      <c r="BW703" s="604"/>
    </row>
    <row r="704" spans="2:75" ht="15.75" customHeight="1">
      <c r="B704" s="334" t="s">
        <v>216</v>
      </c>
      <c r="C704" s="335">
        <v>9143435000160</v>
      </c>
      <c r="D704" s="336" t="s">
        <v>14</v>
      </c>
      <c r="E704" s="336" t="s">
        <v>607</v>
      </c>
      <c r="F704" s="336"/>
      <c r="G704" s="337"/>
      <c r="H704" s="337" t="s">
        <v>34</v>
      </c>
      <c r="I704" s="337" t="s">
        <v>34</v>
      </c>
      <c r="J704" s="337" t="s">
        <v>608</v>
      </c>
      <c r="K704" s="338" t="s">
        <v>48</v>
      </c>
      <c r="L704" s="339"/>
      <c r="M704" s="339" t="s">
        <v>1411</v>
      </c>
      <c r="N704" s="338">
        <v>199567</v>
      </c>
      <c r="O704" s="338" t="s">
        <v>1323</v>
      </c>
      <c r="P704" s="342">
        <v>39416</v>
      </c>
      <c r="Q704" s="343">
        <v>338981201.77999997</v>
      </c>
      <c r="R704" s="343">
        <v>352892426.01115072</v>
      </c>
      <c r="S704" s="338">
        <v>17</v>
      </c>
      <c r="T704" s="340">
        <v>3.6505523499018366E-2</v>
      </c>
      <c r="U704" s="340">
        <v>0.47191402746982719</v>
      </c>
      <c r="V704" s="340">
        <v>3.1433873580959393E-3</v>
      </c>
      <c r="W704" s="340">
        <v>3.0815706764589171E-2</v>
      </c>
      <c r="X704" s="340">
        <v>0.39815167004833318</v>
      </c>
      <c r="Y704" s="340">
        <v>3.0192564424278348</v>
      </c>
      <c r="Z704" s="340">
        <v>0.52950178546576709</v>
      </c>
      <c r="AA704" s="340">
        <v>3.0098598068512015</v>
      </c>
      <c r="AB704" s="340">
        <v>0.22706822124666423</v>
      </c>
      <c r="AC704" s="344">
        <v>-0.30058009940857044</v>
      </c>
      <c r="AD704" s="482">
        <v>0</v>
      </c>
      <c r="AE704" s="341" t="s">
        <v>2260</v>
      </c>
      <c r="AF704" s="341" t="s">
        <v>2115</v>
      </c>
      <c r="AG704" s="345" t="s">
        <v>1428</v>
      </c>
      <c r="AH704" s="345" t="s">
        <v>2110</v>
      </c>
      <c r="AI704" s="345">
        <v>5000</v>
      </c>
      <c r="AJ704" s="345">
        <v>1000</v>
      </c>
      <c r="AK704" s="345">
        <v>5000</v>
      </c>
      <c r="AL704" s="340">
        <v>0.02</v>
      </c>
      <c r="AM704" s="340">
        <v>0.15</v>
      </c>
      <c r="AN704" s="340" t="s">
        <v>666</v>
      </c>
      <c r="AO704" s="338" t="s">
        <v>1323</v>
      </c>
      <c r="AP704" s="341" t="s">
        <v>716</v>
      </c>
      <c r="AQ704" s="347" t="s">
        <v>665</v>
      </c>
      <c r="AR704" s="340">
        <v>3.3333333333333331E-3</v>
      </c>
      <c r="AS704" s="340">
        <v>3.3333333333333331E-3</v>
      </c>
      <c r="AT704" s="340"/>
      <c r="AX704" s="597"/>
      <c r="AY704" s="598"/>
      <c r="AZ704" s="598"/>
      <c r="BA704" s="598"/>
      <c r="BB704" s="599"/>
      <c r="BC704" s="598"/>
      <c r="BD704" s="598"/>
      <c r="BE704" s="598"/>
      <c r="BF704" s="598"/>
      <c r="BG704" s="599"/>
      <c r="BH704" s="599"/>
      <c r="BI704" s="600"/>
      <c r="BJ704" s="600"/>
      <c r="BK704" s="600"/>
      <c r="BL704" s="599"/>
      <c r="BM704" s="599"/>
      <c r="BN704" s="599"/>
      <c r="BO704" s="599"/>
      <c r="BP704" s="599"/>
      <c r="BQ704" s="599"/>
      <c r="BR704" s="599"/>
      <c r="BS704" s="599"/>
      <c r="BT704" s="602"/>
      <c r="BU704" s="603"/>
      <c r="BV704" s="601"/>
      <c r="BW704" s="604"/>
    </row>
    <row r="705" spans="2:75" ht="15.75" customHeight="1">
      <c r="B705" s="334" t="s">
        <v>217</v>
      </c>
      <c r="C705" s="335">
        <v>35717650000137</v>
      </c>
      <c r="D705" s="336" t="s">
        <v>14</v>
      </c>
      <c r="E705" s="336" t="s">
        <v>607</v>
      </c>
      <c r="F705" s="336"/>
      <c r="G705" s="337"/>
      <c r="H705" s="337" t="s">
        <v>34</v>
      </c>
      <c r="I705" s="337" t="s">
        <v>34</v>
      </c>
      <c r="J705" s="337" t="s">
        <v>608</v>
      </c>
      <c r="K705" s="338" t="s">
        <v>48</v>
      </c>
      <c r="L705" s="339"/>
      <c r="M705" s="339" t="s">
        <v>1411</v>
      </c>
      <c r="N705" s="338">
        <v>535151</v>
      </c>
      <c r="O705" s="338" t="s">
        <v>1320</v>
      </c>
      <c r="P705" s="342">
        <v>43901</v>
      </c>
      <c r="Q705" s="343">
        <v>50206819.460000001</v>
      </c>
      <c r="R705" s="343">
        <v>28485985.557420649</v>
      </c>
      <c r="S705" s="338">
        <v>17</v>
      </c>
      <c r="T705" s="340">
        <v>4.0967177224966012E-2</v>
      </c>
      <c r="U705" s="340">
        <v>0.52959069601683029</v>
      </c>
      <c r="V705" s="340">
        <v>4.9393214599717794E-3</v>
      </c>
      <c r="W705" s="340">
        <v>4.8421866091212823E-2</v>
      </c>
      <c r="X705" s="340">
        <v>0.33448903412617903</v>
      </c>
      <c r="Y705" s="340">
        <v>2.5364911092406901</v>
      </c>
      <c r="Z705" s="340" t="s">
        <v>1414</v>
      </c>
      <c r="AA705" s="340" t="s">
        <v>1414</v>
      </c>
      <c r="AB705" s="340">
        <v>0.22216704532646278</v>
      </c>
      <c r="AC705" s="344">
        <v>-0.30412936392948547</v>
      </c>
      <c r="AD705" s="482">
        <v>0</v>
      </c>
      <c r="AE705" s="341" t="s">
        <v>2260</v>
      </c>
      <c r="AF705" s="341" t="s">
        <v>2115</v>
      </c>
      <c r="AG705" s="345" t="s">
        <v>1428</v>
      </c>
      <c r="AH705" s="345" t="s">
        <v>2110</v>
      </c>
      <c r="AI705" s="345">
        <v>500</v>
      </c>
      <c r="AJ705" s="345">
        <v>500</v>
      </c>
      <c r="AK705" s="345">
        <v>500</v>
      </c>
      <c r="AL705" s="340">
        <v>0.02</v>
      </c>
      <c r="AM705" s="340">
        <v>0.2</v>
      </c>
      <c r="AN705" s="340" t="s">
        <v>666</v>
      </c>
      <c r="AO705" s="338" t="s">
        <v>1323</v>
      </c>
      <c r="AP705" s="341" t="s">
        <v>716</v>
      </c>
      <c r="AQ705" s="347" t="s">
        <v>670</v>
      </c>
      <c r="AR705" s="340">
        <v>3.3333333333333331E-3</v>
      </c>
      <c r="AS705" s="340">
        <v>3.3333333333333331E-3</v>
      </c>
      <c r="AT705" s="340"/>
      <c r="AX705" s="597"/>
      <c r="AY705" s="598"/>
      <c r="AZ705" s="598"/>
      <c r="BA705" s="598"/>
      <c r="BB705" s="599"/>
      <c r="BC705" s="598"/>
      <c r="BD705" s="598"/>
      <c r="BE705" s="598"/>
      <c r="BF705" s="598"/>
      <c r="BG705" s="599"/>
      <c r="BH705" s="599"/>
      <c r="BI705" s="600"/>
      <c r="BJ705" s="600"/>
      <c r="BK705" s="600"/>
      <c r="BL705" s="599"/>
      <c r="BM705" s="599"/>
      <c r="BN705" s="599"/>
      <c r="BO705" s="599"/>
      <c r="BP705" s="599"/>
      <c r="BQ705" s="599"/>
      <c r="BR705" s="599"/>
      <c r="BS705" s="599"/>
      <c r="BT705" s="602"/>
      <c r="BU705" s="603"/>
      <c r="BV705" s="601"/>
      <c r="BW705" s="604"/>
    </row>
    <row r="706" spans="2:75" ht="15.75" customHeight="1">
      <c r="B706" s="334" t="s">
        <v>1644</v>
      </c>
      <c r="C706" s="335">
        <v>35535474000112</v>
      </c>
      <c r="D706" s="336" t="s">
        <v>14</v>
      </c>
      <c r="E706" s="336"/>
      <c r="F706" s="336"/>
      <c r="G706" s="337"/>
      <c r="H706" s="337" t="s">
        <v>34</v>
      </c>
      <c r="I706" s="337"/>
      <c r="J706" s="337"/>
      <c r="K706" s="338"/>
      <c r="L706" s="339"/>
      <c r="M706" s="339"/>
      <c r="N706" s="338">
        <v>525847</v>
      </c>
      <c r="O706" s="338" t="s">
        <v>1320</v>
      </c>
      <c r="P706" s="342">
        <v>43868</v>
      </c>
      <c r="Q706" s="343">
        <v>10123300.43</v>
      </c>
      <c r="R706" s="343">
        <v>16739680.993452383</v>
      </c>
      <c r="S706" s="338">
        <v>17</v>
      </c>
      <c r="T706" s="340">
        <v>1.7141941257610371E-2</v>
      </c>
      <c r="U706" s="340">
        <v>0.19281107286614035</v>
      </c>
      <c r="V706" s="340">
        <v>-3.643710258874E-2</v>
      </c>
      <c r="W706" s="340">
        <v>-0.33440910294213821</v>
      </c>
      <c r="X706" s="340">
        <v>6.0285670348645404E-3</v>
      </c>
      <c r="Y706" s="340">
        <v>4.2391620095763902E-2</v>
      </c>
      <c r="Z706" s="340" t="s">
        <v>1414</v>
      </c>
      <c r="AA706" s="340" t="s">
        <v>1414</v>
      </c>
      <c r="AB706" s="340">
        <v>0.26258309405673114</v>
      </c>
      <c r="AC706" s="344">
        <v>-0.40415077497404467</v>
      </c>
      <c r="AD706" s="482">
        <v>20658576000158</v>
      </c>
      <c r="AE706" s="341" t="s">
        <v>2315</v>
      </c>
      <c r="AF706" s="341" t="s">
        <v>2315</v>
      </c>
      <c r="AG706" s="345" t="s">
        <v>1431</v>
      </c>
      <c r="AH706" s="345" t="s">
        <v>2110</v>
      </c>
      <c r="AI706" s="345">
        <v>20000</v>
      </c>
      <c r="AJ706" s="345">
        <v>10000</v>
      </c>
      <c r="AK706" s="345">
        <v>20000</v>
      </c>
      <c r="AL706" s="340">
        <v>0</v>
      </c>
      <c r="AM706" s="340" t="s">
        <v>34</v>
      </c>
      <c r="AN706" s="340" t="s">
        <v>666</v>
      </c>
      <c r="AO706" s="338" t="s">
        <v>1323</v>
      </c>
      <c r="AP706" s="341" t="s">
        <v>716</v>
      </c>
      <c r="AQ706" s="347" t="s">
        <v>659</v>
      </c>
      <c r="AR706" s="340" t="s">
        <v>34</v>
      </c>
      <c r="AS706" s="340" t="s">
        <v>34</v>
      </c>
      <c r="AT706" s="340"/>
      <c r="AX706" s="597"/>
      <c r="AY706" s="598"/>
      <c r="AZ706" s="598"/>
      <c r="BA706" s="598"/>
      <c r="BB706" s="599"/>
      <c r="BC706" s="598"/>
      <c r="BD706" s="598"/>
      <c r="BE706" s="598"/>
      <c r="BF706" s="598"/>
      <c r="BG706" s="599"/>
      <c r="BH706" s="599"/>
      <c r="BI706" s="600"/>
      <c r="BJ706" s="600"/>
      <c r="BK706" s="600"/>
      <c r="BL706" s="599"/>
      <c r="BM706" s="599"/>
      <c r="BN706" s="599"/>
      <c r="BO706" s="599"/>
      <c r="BP706" s="599"/>
      <c r="BQ706" s="599"/>
      <c r="BR706" s="599"/>
      <c r="BS706" s="599"/>
      <c r="BT706" s="602"/>
      <c r="BU706" s="603"/>
      <c r="BV706" s="601"/>
      <c r="BW706" s="604"/>
    </row>
    <row r="707" spans="2:75" ht="15.75" customHeight="1">
      <c r="B707" s="334" t="s">
        <v>293</v>
      </c>
      <c r="C707" s="335">
        <v>20658576000158</v>
      </c>
      <c r="D707" s="336" t="s">
        <v>14</v>
      </c>
      <c r="E707" s="336" t="s">
        <v>607</v>
      </c>
      <c r="F707" s="336"/>
      <c r="G707" s="337"/>
      <c r="H707" s="337" t="s">
        <v>34</v>
      </c>
      <c r="I707" s="337" t="s">
        <v>34</v>
      </c>
      <c r="J707" s="337" t="s">
        <v>608</v>
      </c>
      <c r="K707" s="338" t="s">
        <v>48</v>
      </c>
      <c r="L707" s="339"/>
      <c r="M707" s="339" t="s">
        <v>34</v>
      </c>
      <c r="N707" s="338">
        <v>395511</v>
      </c>
      <c r="O707" s="338" t="s">
        <v>1320</v>
      </c>
      <c r="P707" s="342">
        <v>41855</v>
      </c>
      <c r="Q707" s="343">
        <v>934898071.36000001</v>
      </c>
      <c r="R707" s="343">
        <v>1278109611.4088881</v>
      </c>
      <c r="S707" s="338">
        <v>17</v>
      </c>
      <c r="T707" s="340">
        <v>4.2939526038896059E-2</v>
      </c>
      <c r="U707" s="340">
        <v>0.55508763410024364</v>
      </c>
      <c r="V707" s="340">
        <v>-5.1677470282806448E-2</v>
      </c>
      <c r="W707" s="340">
        <v>-0.50661200455274291</v>
      </c>
      <c r="X707" s="340">
        <v>-8.0093428225424979E-2</v>
      </c>
      <c r="Y707" s="340">
        <v>-0.6073630160496124</v>
      </c>
      <c r="Z707" s="340">
        <v>7.6363212421543425E-2</v>
      </c>
      <c r="AA707" s="340">
        <v>0.43407325546120096</v>
      </c>
      <c r="AB707" s="340">
        <v>0.26593467914721947</v>
      </c>
      <c r="AC707" s="344">
        <v>-0.43191818267897819</v>
      </c>
      <c r="AD707" s="482">
        <v>26491395000166</v>
      </c>
      <c r="AE707" s="341" t="s">
        <v>2323</v>
      </c>
      <c r="AF707" s="341" t="s">
        <v>2109</v>
      </c>
      <c r="AG707" s="345" t="s">
        <v>59</v>
      </c>
      <c r="AH707" s="345" t="s">
        <v>2110</v>
      </c>
      <c r="AI707" s="345">
        <v>1000</v>
      </c>
      <c r="AJ707" s="345">
        <v>500</v>
      </c>
      <c r="AK707" s="345">
        <v>1000</v>
      </c>
      <c r="AL707" s="340">
        <v>1.8500000000000003E-2</v>
      </c>
      <c r="AM707" s="340">
        <v>0.2</v>
      </c>
      <c r="AN707" s="340" t="s">
        <v>666</v>
      </c>
      <c r="AO707" s="338" t="s">
        <v>1323</v>
      </c>
      <c r="AP707" s="341" t="s">
        <v>716</v>
      </c>
      <c r="AQ707" s="347" t="s">
        <v>659</v>
      </c>
      <c r="AR707" s="340">
        <v>4.933333333333333E-3</v>
      </c>
      <c r="AS707" s="340">
        <v>4.933333333333333E-3</v>
      </c>
      <c r="AT707" s="340"/>
      <c r="AX707" s="597"/>
      <c r="AY707" s="598"/>
      <c r="AZ707" s="598"/>
      <c r="BA707" s="598"/>
      <c r="BB707" s="599"/>
      <c r="BC707" s="598"/>
      <c r="BD707" s="598"/>
      <c r="BE707" s="598"/>
      <c r="BF707" s="598"/>
      <c r="BG707" s="599"/>
      <c r="BH707" s="599"/>
      <c r="BI707" s="600"/>
      <c r="BJ707" s="600"/>
      <c r="BK707" s="600"/>
      <c r="BL707" s="599"/>
      <c r="BM707" s="599"/>
      <c r="BN707" s="599"/>
      <c r="BO707" s="599"/>
      <c r="BP707" s="599"/>
      <c r="BQ707" s="599"/>
      <c r="BR707" s="599"/>
      <c r="BS707" s="599"/>
      <c r="BT707" s="602"/>
      <c r="BU707" s="603"/>
      <c r="BV707" s="601"/>
      <c r="BW707" s="604"/>
    </row>
    <row r="708" spans="2:75" ht="15.75" customHeight="1">
      <c r="B708" s="334" t="s">
        <v>295</v>
      </c>
      <c r="C708" s="335">
        <v>35471548000102</v>
      </c>
      <c r="D708" s="336" t="s">
        <v>14</v>
      </c>
      <c r="E708" s="336" t="s">
        <v>607</v>
      </c>
      <c r="F708" s="336"/>
      <c r="G708" s="337"/>
      <c r="H708" s="337" t="s">
        <v>34</v>
      </c>
      <c r="I708" s="337" t="s">
        <v>34</v>
      </c>
      <c r="J708" s="337" t="s">
        <v>608</v>
      </c>
      <c r="K708" s="338" t="s">
        <v>48</v>
      </c>
      <c r="L708" s="339"/>
      <c r="M708" s="339" t="s">
        <v>34</v>
      </c>
      <c r="N708" s="338">
        <v>524174</v>
      </c>
      <c r="O708" s="338" t="s">
        <v>1320</v>
      </c>
      <c r="P708" s="342">
        <v>43852</v>
      </c>
      <c r="Q708" s="343">
        <v>14970787.800000001</v>
      </c>
      <c r="R708" s="343">
        <v>6181129.5892460365</v>
      </c>
      <c r="S708" s="338">
        <v>17</v>
      </c>
      <c r="T708" s="340">
        <v>-4.9402549956938824E-2</v>
      </c>
      <c r="U708" s="340">
        <v>-0.63863640575063241</v>
      </c>
      <c r="V708" s="340">
        <v>-0.22378021194631426</v>
      </c>
      <c r="W708" s="340">
        <v>-2.1937943388664487</v>
      </c>
      <c r="X708" s="340">
        <v>-0.13071526634095687</v>
      </c>
      <c r="Y708" s="340">
        <v>-0.99123761047063963</v>
      </c>
      <c r="Z708" s="340" t="s">
        <v>1414</v>
      </c>
      <c r="AA708" s="340" t="s">
        <v>1414</v>
      </c>
      <c r="AB708" s="340">
        <v>0.26819943409685071</v>
      </c>
      <c r="AC708" s="344">
        <v>-1.1724118796340377</v>
      </c>
      <c r="AD708" s="482">
        <v>9352724000179</v>
      </c>
      <c r="AE708" s="341" t="s">
        <v>2144</v>
      </c>
      <c r="AF708" s="341" t="s">
        <v>2106</v>
      </c>
      <c r="AG708" s="345" t="s">
        <v>1427</v>
      </c>
      <c r="AH708" s="345" t="s">
        <v>2110</v>
      </c>
      <c r="AI708" s="345">
        <v>1000</v>
      </c>
      <c r="AJ708" s="345">
        <v>100</v>
      </c>
      <c r="AK708" s="345">
        <v>1000</v>
      </c>
      <c r="AL708" s="340">
        <v>1.2500000000000001E-2</v>
      </c>
      <c r="AM708" s="340">
        <v>0.15</v>
      </c>
      <c r="AN708" s="340" t="s">
        <v>34</v>
      </c>
      <c r="AO708" s="338" t="s">
        <v>1323</v>
      </c>
      <c r="AP708" s="341" t="s">
        <v>716</v>
      </c>
      <c r="AQ708" s="347" t="s">
        <v>659</v>
      </c>
      <c r="AR708" s="340">
        <v>8.0000000000000002E-3</v>
      </c>
      <c r="AS708" s="340">
        <v>8.0000000000000002E-3</v>
      </c>
      <c r="AT708" s="340"/>
      <c r="AX708" s="597"/>
      <c r="AY708" s="598"/>
      <c r="AZ708" s="598"/>
      <c r="BA708" s="598"/>
      <c r="BB708" s="599"/>
      <c r="BC708" s="598"/>
      <c r="BD708" s="598"/>
      <c r="BE708" s="598"/>
      <c r="BF708" s="598"/>
      <c r="BG708" s="599"/>
      <c r="BH708" s="599"/>
      <c r="BI708" s="600"/>
      <c r="BJ708" s="600"/>
      <c r="BK708" s="600"/>
      <c r="BL708" s="599"/>
      <c r="BM708" s="599"/>
      <c r="BN708" s="599"/>
      <c r="BO708" s="599"/>
      <c r="BP708" s="599"/>
      <c r="BQ708" s="599"/>
      <c r="BR708" s="599"/>
      <c r="BS708" s="599"/>
      <c r="BT708" s="602"/>
      <c r="BU708" s="603"/>
      <c r="BV708" s="601"/>
      <c r="BW708" s="604"/>
    </row>
    <row r="709" spans="2:75" ht="15.75" customHeight="1">
      <c r="B709" s="334" t="s">
        <v>317</v>
      </c>
      <c r="C709" s="335">
        <v>11628883000103</v>
      </c>
      <c r="D709" s="336" t="s">
        <v>14</v>
      </c>
      <c r="E709" s="336" t="s">
        <v>607</v>
      </c>
      <c r="F709" s="336"/>
      <c r="G709" s="337"/>
      <c r="H709" s="337" t="s">
        <v>34</v>
      </c>
      <c r="I709" s="337" t="s">
        <v>34</v>
      </c>
      <c r="J709" s="337" t="s">
        <v>608</v>
      </c>
      <c r="K709" s="338" t="s">
        <v>48</v>
      </c>
      <c r="L709" s="339"/>
      <c r="M709" s="339" t="s">
        <v>34</v>
      </c>
      <c r="N709" s="338">
        <v>378100</v>
      </c>
      <c r="O709" s="338" t="s">
        <v>1320</v>
      </c>
      <c r="P709" s="342">
        <v>40269</v>
      </c>
      <c r="Q709" s="343">
        <v>994643888.30999994</v>
      </c>
      <c r="R709" s="343">
        <v>1020067737.3512301</v>
      </c>
      <c r="S709" s="338">
        <v>17</v>
      </c>
      <c r="T709" s="340">
        <v>6.3054644012524808E-2</v>
      </c>
      <c r="U709" s="340">
        <v>0.81511969024158648</v>
      </c>
      <c r="V709" s="340">
        <v>-5.2189966977977509E-2</v>
      </c>
      <c r="W709" s="340">
        <v>-0.51163618581870651</v>
      </c>
      <c r="X709" s="340">
        <v>4.8166027023124114E-2</v>
      </c>
      <c r="Y709" s="340">
        <v>0.36525173278330564</v>
      </c>
      <c r="Z709" s="340">
        <v>9.2641301755170602E-2</v>
      </c>
      <c r="AA709" s="340">
        <v>0.52660319239903453</v>
      </c>
      <c r="AB709" s="340">
        <v>0.18805621016611254</v>
      </c>
      <c r="AC709" s="344">
        <v>-0.70772908719517424</v>
      </c>
      <c r="AD709" s="482">
        <v>11616482000125</v>
      </c>
      <c r="AE709" s="341" t="s">
        <v>2341</v>
      </c>
      <c r="AF709" s="341" t="s">
        <v>2112</v>
      </c>
      <c r="AG709" s="345" t="s">
        <v>719</v>
      </c>
      <c r="AH709" s="345" t="s">
        <v>2110</v>
      </c>
      <c r="AI709" s="345">
        <v>5000</v>
      </c>
      <c r="AJ709" s="345">
        <v>0</v>
      </c>
      <c r="AK709" s="345">
        <v>0</v>
      </c>
      <c r="AL709" s="340">
        <v>0.02</v>
      </c>
      <c r="AM709" s="340">
        <v>0.2</v>
      </c>
      <c r="AN709" s="340" t="s">
        <v>666</v>
      </c>
      <c r="AO709" s="338" t="s">
        <v>1323</v>
      </c>
      <c r="AP709" s="341" t="s">
        <v>716</v>
      </c>
      <c r="AQ709" s="347" t="s">
        <v>665</v>
      </c>
      <c r="AR709" s="340">
        <v>5.3333333333333332E-3</v>
      </c>
      <c r="AS709" s="340">
        <v>5.3333333333333332E-3</v>
      </c>
      <c r="AT709" s="340"/>
      <c r="AX709" s="597"/>
      <c r="AY709" s="598"/>
      <c r="AZ709" s="598"/>
      <c r="BA709" s="598"/>
      <c r="BB709" s="599"/>
      <c r="BC709" s="598"/>
      <c r="BD709" s="598"/>
      <c r="BE709" s="598"/>
      <c r="BF709" s="598"/>
      <c r="BG709" s="599"/>
      <c r="BH709" s="599"/>
      <c r="BI709" s="600"/>
      <c r="BJ709" s="600"/>
      <c r="BK709" s="600"/>
      <c r="BL709" s="599"/>
      <c r="BM709" s="599"/>
      <c r="BN709" s="599"/>
      <c r="BO709" s="599"/>
      <c r="BP709" s="599"/>
      <c r="BQ709" s="599"/>
      <c r="BR709" s="599"/>
      <c r="BS709" s="599"/>
      <c r="BT709" s="602"/>
      <c r="BU709" s="603"/>
      <c r="BV709" s="601"/>
      <c r="BW709" s="604"/>
    </row>
    <row r="710" spans="2:75" ht="15.75" customHeight="1">
      <c r="B710" s="334" t="s">
        <v>27</v>
      </c>
      <c r="C710" s="335">
        <v>18471807000178</v>
      </c>
      <c r="D710" s="336" t="s">
        <v>14</v>
      </c>
      <c r="E710" s="336" t="s">
        <v>614</v>
      </c>
      <c r="F710" s="336"/>
      <c r="G710" s="337"/>
      <c r="H710" s="337" t="s">
        <v>1337</v>
      </c>
      <c r="I710" s="337" t="s">
        <v>34</v>
      </c>
      <c r="J710" s="337" t="s">
        <v>608</v>
      </c>
      <c r="K710" s="338" t="s">
        <v>48</v>
      </c>
      <c r="L710" s="339"/>
      <c r="M710" s="339" t="s">
        <v>34</v>
      </c>
      <c r="N710" s="338">
        <v>351830</v>
      </c>
      <c r="O710" s="338" t="s">
        <v>1320</v>
      </c>
      <c r="P710" s="342">
        <v>41578</v>
      </c>
      <c r="Q710" s="343">
        <v>173399527.11000001</v>
      </c>
      <c r="R710" s="343">
        <v>246038236.94456354</v>
      </c>
      <c r="S710" s="338">
        <v>17</v>
      </c>
      <c r="T710" s="340">
        <v>-0.11320163465984412</v>
      </c>
      <c r="U710" s="340">
        <v>-1.4633796260977199</v>
      </c>
      <c r="V710" s="340">
        <v>-0.20174770835021838</v>
      </c>
      <c r="W710" s="340">
        <v>-1.977802132764841</v>
      </c>
      <c r="X710" s="340">
        <v>-0.13393697048491748</v>
      </c>
      <c r="Y710" s="340">
        <v>-1.0156683782508393</v>
      </c>
      <c r="Z710" s="340">
        <v>1.255567958024395E-3</v>
      </c>
      <c r="AA710" s="340">
        <v>7.1370553138053296E-3</v>
      </c>
      <c r="AB710" s="340">
        <v>0.19210986120130455</v>
      </c>
      <c r="AC710" s="344">
        <v>-1.5822347959945204</v>
      </c>
      <c r="AD710" s="482">
        <v>18543673000153</v>
      </c>
      <c r="AE710" s="341" t="s">
        <v>2345</v>
      </c>
      <c r="AF710" s="341" t="s">
        <v>2115</v>
      </c>
      <c r="AG710" s="345" t="s">
        <v>1428</v>
      </c>
      <c r="AH710" s="345" t="s">
        <v>2110</v>
      </c>
      <c r="AI710" s="345">
        <v>50000</v>
      </c>
      <c r="AJ710" s="345">
        <v>5000</v>
      </c>
      <c r="AK710" s="345">
        <v>25000</v>
      </c>
      <c r="AL710" s="340">
        <v>0.02</v>
      </c>
      <c r="AM710" s="340">
        <v>0.2</v>
      </c>
      <c r="AN710" s="340" t="s">
        <v>34</v>
      </c>
      <c r="AO710" s="338" t="s">
        <v>1323</v>
      </c>
      <c r="AP710" s="341" t="s">
        <v>13</v>
      </c>
      <c r="AQ710" s="347" t="s">
        <v>668</v>
      </c>
      <c r="AR710" s="340">
        <v>5.3333333333333332E-3</v>
      </c>
      <c r="AS710" s="340">
        <v>5.3333333333333332E-3</v>
      </c>
      <c r="AT710" s="340"/>
      <c r="AW710" s="597"/>
      <c r="AX710" s="597"/>
      <c r="AY710" s="598"/>
      <c r="AZ710" s="598"/>
      <c r="BA710" s="598"/>
      <c r="BB710" s="599"/>
      <c r="BC710" s="598"/>
      <c r="BD710" s="598"/>
      <c r="BE710" s="598"/>
      <c r="BF710" s="598"/>
      <c r="BG710" s="599"/>
      <c r="BH710" s="599"/>
      <c r="BI710" s="600"/>
      <c r="BJ710" s="600"/>
      <c r="BK710" s="600"/>
      <c r="BL710" s="210"/>
      <c r="BM710" s="599"/>
      <c r="BN710" s="599"/>
      <c r="BO710" s="599"/>
      <c r="BP710" s="599"/>
      <c r="BQ710" s="599"/>
      <c r="BR710" s="599"/>
      <c r="BS710" s="599"/>
      <c r="BT710" s="602"/>
      <c r="BU710" s="603"/>
      <c r="BV710" s="601"/>
      <c r="BW710" s="604"/>
    </row>
    <row r="711" spans="2:75" ht="15.75" customHeight="1">
      <c r="B711" s="334" t="s">
        <v>1116</v>
      </c>
      <c r="C711" s="335">
        <v>14083797000142</v>
      </c>
      <c r="D711" s="336" t="s">
        <v>14</v>
      </c>
      <c r="E711" s="336" t="s">
        <v>607</v>
      </c>
      <c r="F711" s="336"/>
      <c r="G711" s="337"/>
      <c r="H711" s="337" t="s">
        <v>34</v>
      </c>
      <c r="I711" s="337" t="s">
        <v>34</v>
      </c>
      <c r="J711" s="337" t="s">
        <v>608</v>
      </c>
      <c r="K711" s="338" t="s">
        <v>48</v>
      </c>
      <c r="L711" s="339"/>
      <c r="M711" s="339" t="s">
        <v>34</v>
      </c>
      <c r="N711" s="338">
        <v>287962</v>
      </c>
      <c r="O711" s="338" t="s">
        <v>1320</v>
      </c>
      <c r="P711" s="342">
        <v>40816</v>
      </c>
      <c r="Q711" s="343">
        <v>144779857.47</v>
      </c>
      <c r="R711" s="343">
        <v>204980337.63019836</v>
      </c>
      <c r="S711" s="338">
        <v>17</v>
      </c>
      <c r="T711" s="340">
        <v>3.9061306122838424E-2</v>
      </c>
      <c r="U711" s="340">
        <v>0.504953128289098</v>
      </c>
      <c r="V711" s="340">
        <v>-0.17465687182789491</v>
      </c>
      <c r="W711" s="340">
        <v>-1.7122213502598733</v>
      </c>
      <c r="X711" s="340">
        <v>-9.6218047229766679E-2</v>
      </c>
      <c r="Y711" s="340">
        <v>-0.72963893116669076</v>
      </c>
      <c r="Z711" s="340">
        <v>4.0795513379084269E-2</v>
      </c>
      <c r="AA711" s="340">
        <v>0.23189492347331209</v>
      </c>
      <c r="AB711" s="340">
        <v>0.22619987622601978</v>
      </c>
      <c r="AC711" s="344">
        <v>-1.1648904412928103</v>
      </c>
      <c r="AD711" s="482">
        <v>14126355000136</v>
      </c>
      <c r="AE711" s="341" t="s">
        <v>2351</v>
      </c>
      <c r="AF711" s="341" t="s">
        <v>2115</v>
      </c>
      <c r="AG711" s="345" t="s">
        <v>1428</v>
      </c>
      <c r="AH711" s="345" t="s">
        <v>2110</v>
      </c>
      <c r="AI711" s="345">
        <v>25000</v>
      </c>
      <c r="AJ711" s="345">
        <v>5000</v>
      </c>
      <c r="AK711" s="345">
        <v>5000</v>
      </c>
      <c r="AL711" s="340">
        <v>2.9300000000000003E-2</v>
      </c>
      <c r="AM711" s="340" t="s">
        <v>34</v>
      </c>
      <c r="AN711" s="340" t="s">
        <v>2124</v>
      </c>
      <c r="AO711" s="338" t="s">
        <v>1323</v>
      </c>
      <c r="AP711" s="341" t="s">
        <v>716</v>
      </c>
      <c r="AQ711" s="347" t="s">
        <v>659</v>
      </c>
      <c r="AR711" s="340">
        <v>4.8833333333333333E-3</v>
      </c>
      <c r="AS711" s="340">
        <v>4.8833333333333333E-3</v>
      </c>
      <c r="AT711" s="340"/>
      <c r="AW711" s="597"/>
      <c r="AX711" s="597"/>
      <c r="AY711" s="598"/>
      <c r="AZ711" s="598"/>
      <c r="BA711" s="598"/>
      <c r="BB711" s="599"/>
      <c r="BC711" s="598"/>
      <c r="BD711" s="598"/>
      <c r="BE711" s="598"/>
      <c r="BF711" s="598"/>
      <c r="BG711" s="599"/>
      <c r="BH711" s="599"/>
      <c r="BI711" s="600"/>
      <c r="BJ711" s="600"/>
      <c r="BK711" s="600"/>
      <c r="BL711" s="210"/>
      <c r="BM711" s="599"/>
      <c r="BN711" s="599"/>
      <c r="BO711" s="599"/>
      <c r="BP711" s="599"/>
      <c r="BQ711" s="599"/>
      <c r="BR711" s="599"/>
      <c r="BS711" s="599"/>
      <c r="BT711" s="602"/>
      <c r="BU711" s="603"/>
      <c r="BV711" s="601"/>
      <c r="BW711" s="604"/>
    </row>
    <row r="712" spans="2:75" ht="15.75" customHeight="1">
      <c r="B712" s="334" t="s">
        <v>343</v>
      </c>
      <c r="C712" s="335">
        <v>17787909000134</v>
      </c>
      <c r="D712" s="336" t="s">
        <v>14</v>
      </c>
      <c r="E712" s="336" t="s">
        <v>607</v>
      </c>
      <c r="F712" s="336"/>
      <c r="G712" s="337"/>
      <c r="H712" s="337" t="s">
        <v>34</v>
      </c>
      <c r="I712" s="337" t="s">
        <v>34</v>
      </c>
      <c r="J712" s="337" t="s">
        <v>608</v>
      </c>
      <c r="K712" s="338" t="s">
        <v>48</v>
      </c>
      <c r="L712" s="339"/>
      <c r="M712" s="339" t="s">
        <v>34</v>
      </c>
      <c r="N712" s="338">
        <v>342106</v>
      </c>
      <c r="O712" s="338" t="s">
        <v>1320</v>
      </c>
      <c r="P712" s="342">
        <v>41486</v>
      </c>
      <c r="Q712" s="343">
        <v>101596319.61</v>
      </c>
      <c r="R712" s="343">
        <v>108886809.52948414</v>
      </c>
      <c r="S712" s="338">
        <v>17</v>
      </c>
      <c r="T712" s="340">
        <v>-2.1182488661821708E-3</v>
      </c>
      <c r="U712" s="340">
        <v>-2.7383016535848428E-2</v>
      </c>
      <c r="V712" s="340">
        <v>-0.18031703004530686</v>
      </c>
      <c r="W712" s="340">
        <v>-1.7677098268613061</v>
      </c>
      <c r="X712" s="340">
        <v>-0.10326190600380136</v>
      </c>
      <c r="Y712" s="340">
        <v>-0.78305379184145407</v>
      </c>
      <c r="Z712" s="340">
        <v>-4.5180216329627654E-2</v>
      </c>
      <c r="AA712" s="340">
        <v>-0.25681899651343149</v>
      </c>
      <c r="AB712" s="340">
        <v>0.24399567167911287</v>
      </c>
      <c r="AC712" s="344">
        <v>-1.091146514672636</v>
      </c>
      <c r="AD712" s="482">
        <v>26470606000184</v>
      </c>
      <c r="AE712" s="341" t="s">
        <v>2363</v>
      </c>
      <c r="AF712" s="341" t="s">
        <v>2109</v>
      </c>
      <c r="AG712" s="345" t="s">
        <v>59</v>
      </c>
      <c r="AH712" s="345" t="s">
        <v>2110</v>
      </c>
      <c r="AI712" s="345">
        <v>20000</v>
      </c>
      <c r="AJ712" s="345">
        <v>0</v>
      </c>
      <c r="AK712" s="345">
        <v>0</v>
      </c>
      <c r="AL712" s="340">
        <v>0.02</v>
      </c>
      <c r="AM712" s="340">
        <v>0.2</v>
      </c>
      <c r="AN712" s="340" t="s">
        <v>666</v>
      </c>
      <c r="AO712" s="338" t="s">
        <v>1323</v>
      </c>
      <c r="AP712" s="341" t="s">
        <v>716</v>
      </c>
      <c r="AQ712" s="347" t="s">
        <v>659</v>
      </c>
      <c r="AR712" s="340">
        <v>5.3333333333333332E-3</v>
      </c>
      <c r="AS712" s="340">
        <v>5.3333333333333332E-3</v>
      </c>
      <c r="AT712" s="340"/>
      <c r="AW712" s="597"/>
      <c r="AX712" s="597"/>
      <c r="AY712" s="598"/>
      <c r="AZ712" s="598"/>
      <c r="BA712" s="598"/>
      <c r="BB712" s="599"/>
      <c r="BC712" s="598"/>
      <c r="BD712" s="598"/>
      <c r="BE712" s="598"/>
      <c r="BF712" s="598"/>
      <c r="BG712" s="599"/>
      <c r="BH712" s="599"/>
      <c r="BI712" s="600"/>
      <c r="BJ712" s="600"/>
      <c r="BK712" s="600"/>
      <c r="BL712" s="210"/>
      <c r="BM712" s="599"/>
      <c r="BN712" s="599"/>
      <c r="BO712" s="599"/>
      <c r="BP712" s="599"/>
      <c r="BQ712" s="599"/>
      <c r="BR712" s="599"/>
      <c r="BS712" s="599"/>
      <c r="BT712" s="602"/>
      <c r="BU712" s="603"/>
      <c r="BV712" s="601"/>
      <c r="BW712" s="604"/>
    </row>
    <row r="713" spans="2:75" ht="15.75" customHeight="1">
      <c r="B713" s="334" t="s">
        <v>369</v>
      </c>
      <c r="C713" s="335">
        <v>2444266000159</v>
      </c>
      <c r="D713" s="336" t="s">
        <v>14</v>
      </c>
      <c r="E713" s="336" t="s">
        <v>607</v>
      </c>
      <c r="F713" s="336"/>
      <c r="G713" s="337"/>
      <c r="H713" s="337" t="s">
        <v>34</v>
      </c>
      <c r="I713" s="337" t="s">
        <v>34</v>
      </c>
      <c r="J713" s="337" t="s">
        <v>608</v>
      </c>
      <c r="K713" s="338" t="s">
        <v>48</v>
      </c>
      <c r="L713" s="339"/>
      <c r="M713" s="339" t="s">
        <v>1411</v>
      </c>
      <c r="N713" s="338">
        <v>202770</v>
      </c>
      <c r="O713" s="338" t="s">
        <v>1320</v>
      </c>
      <c r="P713" s="342">
        <v>39464</v>
      </c>
      <c r="Q713" s="343">
        <v>300500492.69999999</v>
      </c>
      <c r="R713" s="343">
        <v>282911409.58916652</v>
      </c>
      <c r="S713" s="338">
        <v>17</v>
      </c>
      <c r="T713" s="340">
        <v>0.11437918390774882</v>
      </c>
      <c r="U713" s="340">
        <v>1.4786020350610569</v>
      </c>
      <c r="V713" s="340">
        <v>1.4963646414855036E-2</v>
      </c>
      <c r="W713" s="340">
        <v>0.1466937693382093</v>
      </c>
      <c r="X713" s="340">
        <v>0.22401630526898053</v>
      </c>
      <c r="Y713" s="340">
        <v>1.6987563377798809</v>
      </c>
      <c r="Z713" s="340">
        <v>0.3411968420962106</v>
      </c>
      <c r="AA713" s="340">
        <v>1.9394734624862451</v>
      </c>
      <c r="AB713" s="340">
        <v>0.23468840245613334</v>
      </c>
      <c r="AC713" s="344">
        <v>-0.23353542634273275</v>
      </c>
      <c r="AD713" s="482">
        <v>0</v>
      </c>
      <c r="AE713" s="341" t="s">
        <v>2386</v>
      </c>
      <c r="AF713" s="341" t="s">
        <v>2109</v>
      </c>
      <c r="AG713" s="345" t="s">
        <v>59</v>
      </c>
      <c r="AH713" s="345" t="s">
        <v>2110</v>
      </c>
      <c r="AI713" s="345">
        <v>5000</v>
      </c>
      <c r="AJ713" s="345">
        <v>1000</v>
      </c>
      <c r="AK713" s="345">
        <v>5000</v>
      </c>
      <c r="AL713" s="340">
        <v>1.8000000000000002E-2</v>
      </c>
      <c r="AM713" s="340">
        <v>0.2</v>
      </c>
      <c r="AN713" s="340" t="s">
        <v>666</v>
      </c>
      <c r="AO713" s="338" t="s">
        <v>1323</v>
      </c>
      <c r="AP713" s="341" t="s">
        <v>716</v>
      </c>
      <c r="AQ713" s="347" t="s">
        <v>659</v>
      </c>
      <c r="AR713" s="340">
        <v>3.5999999999999995E-3</v>
      </c>
      <c r="AS713" s="340">
        <v>3.5999999999999995E-3</v>
      </c>
      <c r="AT713" s="340"/>
      <c r="AW713" s="597"/>
      <c r="AX713" s="597"/>
      <c r="AY713" s="598"/>
      <c r="AZ713" s="598"/>
      <c r="BA713" s="598"/>
      <c r="BB713" s="599"/>
      <c r="BC713" s="598"/>
      <c r="BD713" s="598"/>
      <c r="BE713" s="598"/>
      <c r="BF713" s="598"/>
      <c r="BG713" s="599"/>
      <c r="BH713" s="599"/>
      <c r="BI713" s="600"/>
      <c r="BJ713" s="600"/>
      <c r="BK713" s="600"/>
      <c r="BL713" s="210"/>
      <c r="BM713" s="599"/>
      <c r="BN713" s="599"/>
      <c r="BO713" s="599"/>
      <c r="BP713" s="599"/>
      <c r="BQ713" s="599"/>
      <c r="BR713" s="599"/>
      <c r="BS713" s="599"/>
      <c r="BT713" s="602"/>
      <c r="BU713" s="603"/>
      <c r="BV713" s="601"/>
      <c r="BW713" s="604"/>
    </row>
    <row r="714" spans="2:75" ht="15.75" customHeight="1">
      <c r="B714" s="334" t="s">
        <v>388</v>
      </c>
      <c r="C714" s="335">
        <v>17033928000175</v>
      </c>
      <c r="D714" s="336" t="s">
        <v>14</v>
      </c>
      <c r="E714" s="336" t="s">
        <v>607</v>
      </c>
      <c r="F714" s="336"/>
      <c r="G714" s="337"/>
      <c r="H714" s="337" t="s">
        <v>34</v>
      </c>
      <c r="I714" s="337" t="s">
        <v>34</v>
      </c>
      <c r="J714" s="337" t="s">
        <v>608</v>
      </c>
      <c r="K714" s="338" t="s">
        <v>48</v>
      </c>
      <c r="L714" s="339"/>
      <c r="M714" s="339" t="s">
        <v>34</v>
      </c>
      <c r="N714" s="338">
        <v>336106</v>
      </c>
      <c r="O714" s="338" t="s">
        <v>1320</v>
      </c>
      <c r="P714" s="342">
        <v>41415</v>
      </c>
      <c r="Q714" s="343">
        <v>27528686.390000001</v>
      </c>
      <c r="R714" s="343">
        <v>34355105.413095251</v>
      </c>
      <c r="S714" s="338">
        <v>17</v>
      </c>
      <c r="T714" s="340">
        <v>4.1258604423624723E-2</v>
      </c>
      <c r="U714" s="340">
        <v>0.53335803229505074</v>
      </c>
      <c r="V714" s="340">
        <v>-0.18110355791317023</v>
      </c>
      <c r="W714" s="340">
        <v>-1.7754204299073579</v>
      </c>
      <c r="X714" s="340">
        <v>-4.2188092156474566E-2</v>
      </c>
      <c r="Y714" s="340">
        <v>-0.31991996673456696</v>
      </c>
      <c r="Z714" s="340">
        <v>9.2111810761921209E-3</v>
      </c>
      <c r="AA714" s="340">
        <v>5.2359339393863988E-2</v>
      </c>
      <c r="AB714" s="340">
        <v>0.27648718821706997</v>
      </c>
      <c r="AC714" s="344">
        <v>-0.93590274020241415</v>
      </c>
      <c r="AD714" s="482">
        <v>17034032000100</v>
      </c>
      <c r="AE714" s="341" t="s">
        <v>2400</v>
      </c>
      <c r="AF714" s="341" t="s">
        <v>2115</v>
      </c>
      <c r="AG714" s="345" t="s">
        <v>1428</v>
      </c>
      <c r="AH714" s="345" t="s">
        <v>2110</v>
      </c>
      <c r="AI714" s="345">
        <v>500</v>
      </c>
      <c r="AJ714" s="345">
        <v>500</v>
      </c>
      <c r="AK714" s="345">
        <v>500</v>
      </c>
      <c r="AL714" s="340">
        <v>1.8500000000000003E-2</v>
      </c>
      <c r="AM714" s="340">
        <v>0.2</v>
      </c>
      <c r="AN714" s="340" t="s">
        <v>666</v>
      </c>
      <c r="AO714" s="338" t="s">
        <v>1323</v>
      </c>
      <c r="AP714" s="341" t="s">
        <v>716</v>
      </c>
      <c r="AQ714" s="347" t="s">
        <v>659</v>
      </c>
      <c r="AR714" s="340">
        <v>4.933333333333333E-3</v>
      </c>
      <c r="AS714" s="340">
        <v>4.933333333333333E-3</v>
      </c>
      <c r="AT714" s="340"/>
      <c r="AX714" s="597"/>
      <c r="AY714" s="598"/>
      <c r="AZ714" s="598"/>
      <c r="BA714" s="598"/>
      <c r="BB714" s="599"/>
      <c r="BC714" s="598"/>
      <c r="BD714" s="598"/>
      <c r="BE714" s="598"/>
      <c r="BF714" s="598"/>
      <c r="BG714" s="599"/>
      <c r="BH714" s="599"/>
      <c r="BI714" s="600"/>
      <c r="BJ714" s="600"/>
      <c r="BK714" s="600"/>
      <c r="BL714" s="599"/>
      <c r="BM714" s="599"/>
      <c r="BN714" s="599"/>
      <c r="BO714" s="599"/>
      <c r="BP714" s="599"/>
      <c r="BQ714" s="599"/>
      <c r="BR714" s="599"/>
      <c r="BS714" s="599"/>
      <c r="BT714" s="602"/>
      <c r="BU714" s="603"/>
      <c r="BV714" s="601"/>
      <c r="BW714" s="604"/>
    </row>
    <row r="715" spans="2:75" ht="15.75" customHeight="1">
      <c r="B715" s="334" t="s">
        <v>395</v>
      </c>
      <c r="C715" s="335">
        <v>3618010000183</v>
      </c>
      <c r="D715" s="336" t="s">
        <v>14</v>
      </c>
      <c r="E715" s="336" t="s">
        <v>607</v>
      </c>
      <c r="F715" s="336"/>
      <c r="G715" s="337"/>
      <c r="H715" s="337" t="s">
        <v>34</v>
      </c>
      <c r="I715" s="337" t="s">
        <v>34</v>
      </c>
      <c r="J715" s="337" t="s">
        <v>608</v>
      </c>
      <c r="K715" s="338" t="s">
        <v>48</v>
      </c>
      <c r="L715" s="339"/>
      <c r="M715" s="339" t="s">
        <v>34</v>
      </c>
      <c r="N715" s="338">
        <v>354491</v>
      </c>
      <c r="O715" s="338" t="s">
        <v>1320</v>
      </c>
      <c r="P715" s="342">
        <v>40584</v>
      </c>
      <c r="Q715" s="343">
        <v>22529142.25</v>
      </c>
      <c r="R715" s="343">
        <v>31603857.679523814</v>
      </c>
      <c r="S715" s="338">
        <v>17</v>
      </c>
      <c r="T715" s="340">
        <v>-9.2234920912558138E-2</v>
      </c>
      <c r="U715" s="340">
        <v>-1.1923388251746818</v>
      </c>
      <c r="V715" s="340">
        <v>-0.25149955084134512</v>
      </c>
      <c r="W715" s="340">
        <v>-2.4655365461695142</v>
      </c>
      <c r="X715" s="340">
        <v>-0.27605778436736372</v>
      </c>
      <c r="Y715" s="340">
        <v>-2.0933963276666314</v>
      </c>
      <c r="Z715" s="340">
        <v>-0.1729140664731379</v>
      </c>
      <c r="AA715" s="340">
        <v>-0.9828996105440746</v>
      </c>
      <c r="AB715" s="340">
        <v>0.39278159839446902</v>
      </c>
      <c r="AC715" s="344">
        <v>-0.78822915441285557</v>
      </c>
      <c r="AD715" s="482">
        <v>0</v>
      </c>
      <c r="AE715" s="341" t="s">
        <v>2404</v>
      </c>
      <c r="AF715" s="341" t="s">
        <v>2106</v>
      </c>
      <c r="AG715" s="345" t="s">
        <v>1427</v>
      </c>
      <c r="AH715" s="345" t="s">
        <v>2110</v>
      </c>
      <c r="AI715" s="345">
        <v>1000</v>
      </c>
      <c r="AJ715" s="345">
        <v>1000</v>
      </c>
      <c r="AK715" s="345">
        <v>1000</v>
      </c>
      <c r="AL715" s="340">
        <v>0.02</v>
      </c>
      <c r="AM715" s="340">
        <v>0.2</v>
      </c>
      <c r="AN715" s="340" t="s">
        <v>666</v>
      </c>
      <c r="AO715" s="338" t="s">
        <v>1323</v>
      </c>
      <c r="AP715" s="341" t="s">
        <v>716</v>
      </c>
      <c r="AQ715" s="347" t="s">
        <v>659</v>
      </c>
      <c r="AR715" s="340">
        <v>4.0000000000000001E-3</v>
      </c>
      <c r="AS715" s="340">
        <v>4.0000000000000001E-3</v>
      </c>
      <c r="AT715" s="340"/>
      <c r="AX715" s="597"/>
      <c r="AY715" s="598"/>
      <c r="AZ715" s="598"/>
      <c r="BA715" s="598"/>
      <c r="BB715" s="599"/>
      <c r="BC715" s="598"/>
      <c r="BD715" s="598"/>
      <c r="BE715" s="598"/>
      <c r="BF715" s="598"/>
      <c r="BG715" s="599"/>
      <c r="BH715" s="599"/>
      <c r="BI715" s="600"/>
      <c r="BJ715" s="600"/>
      <c r="BK715" s="600"/>
      <c r="BL715" s="599"/>
      <c r="BM715" s="599"/>
      <c r="BN715" s="599"/>
      <c r="BO715" s="599"/>
      <c r="BP715" s="599"/>
      <c r="BQ715" s="599"/>
      <c r="BR715" s="599"/>
      <c r="BS715" s="599"/>
      <c r="BT715" s="602"/>
      <c r="BU715" s="603"/>
      <c r="BV715" s="601"/>
      <c r="BW715" s="604"/>
    </row>
    <row r="716" spans="2:75" ht="15.75" customHeight="1">
      <c r="B716" s="334" t="s">
        <v>1239</v>
      </c>
      <c r="C716" s="335">
        <v>35948858000167</v>
      </c>
      <c r="D716" s="336" t="s">
        <v>14</v>
      </c>
      <c r="E716" s="336" t="s">
        <v>607</v>
      </c>
      <c r="F716" s="336"/>
      <c r="G716" s="337"/>
      <c r="H716" s="337" t="s">
        <v>34</v>
      </c>
      <c r="I716" s="337" t="s">
        <v>34</v>
      </c>
      <c r="J716" s="337" t="s">
        <v>608</v>
      </c>
      <c r="K716" s="338" t="s">
        <v>48</v>
      </c>
      <c r="L716" s="339"/>
      <c r="M716" s="339" t="s">
        <v>34</v>
      </c>
      <c r="N716" s="338">
        <v>528404</v>
      </c>
      <c r="O716" s="338" t="s">
        <v>1320</v>
      </c>
      <c r="P716" s="342">
        <v>43861</v>
      </c>
      <c r="Q716" s="343">
        <v>24780487.719999999</v>
      </c>
      <c r="R716" s="343">
        <v>25644113.766865075</v>
      </c>
      <c r="S716" s="338">
        <v>17</v>
      </c>
      <c r="T716" s="340">
        <v>-5.3134124292583573E-2</v>
      </c>
      <c r="U716" s="340">
        <v>-0.68687519552129572</v>
      </c>
      <c r="V716" s="340">
        <v>-0.14808713925280437</v>
      </c>
      <c r="W716" s="340">
        <v>-1.4517491288714479</v>
      </c>
      <c r="X716" s="340">
        <v>2.8423243703559642E-2</v>
      </c>
      <c r="Y716" s="340">
        <v>0.21553862038617388</v>
      </c>
      <c r="Z716" s="340" t="s">
        <v>1414</v>
      </c>
      <c r="AA716" s="340" t="s">
        <v>1414</v>
      </c>
      <c r="AB716" s="340">
        <v>0.21956598519636894</v>
      </c>
      <c r="AC716" s="344">
        <v>-1.0622173506648254</v>
      </c>
      <c r="AD716" s="482">
        <v>0</v>
      </c>
      <c r="AE716" s="341" t="s">
        <v>2418</v>
      </c>
      <c r="AF716" s="341" t="s">
        <v>2106</v>
      </c>
      <c r="AG716" s="345" t="s">
        <v>1427</v>
      </c>
      <c r="AH716" s="345" t="s">
        <v>2110</v>
      </c>
      <c r="AI716" s="345">
        <v>100</v>
      </c>
      <c r="AJ716" s="345">
        <v>100</v>
      </c>
      <c r="AK716" s="345">
        <v>100</v>
      </c>
      <c r="AL716" s="340">
        <v>1.8000000000000002E-2</v>
      </c>
      <c r="AM716" s="340">
        <v>0.2</v>
      </c>
      <c r="AN716" s="340" t="s">
        <v>2124</v>
      </c>
      <c r="AO716" s="338" t="s">
        <v>1323</v>
      </c>
      <c r="AP716" s="341" t="s">
        <v>716</v>
      </c>
      <c r="AQ716" s="347" t="s">
        <v>659</v>
      </c>
      <c r="AR716" s="340">
        <v>5.9999999999999993E-3</v>
      </c>
      <c r="AS716" s="340">
        <v>5.9999999999999993E-3</v>
      </c>
      <c r="AT716" s="340"/>
      <c r="AW716" s="597"/>
      <c r="AX716" s="597"/>
      <c r="AY716" s="598"/>
      <c r="AZ716" s="598"/>
      <c r="BA716" s="598"/>
      <c r="BB716" s="599"/>
      <c r="BC716" s="598"/>
      <c r="BD716" s="598"/>
      <c r="BE716" s="598"/>
      <c r="BF716" s="598"/>
      <c r="BG716" s="599"/>
      <c r="BH716" s="599"/>
      <c r="BI716" s="600"/>
      <c r="BJ716" s="600"/>
      <c r="BK716" s="600"/>
      <c r="BL716" s="210"/>
      <c r="BM716" s="599"/>
      <c r="BN716" s="599"/>
      <c r="BO716" s="599"/>
      <c r="BP716" s="599"/>
      <c r="BQ716" s="599"/>
      <c r="BR716" s="599"/>
      <c r="BS716" s="599"/>
      <c r="BT716" s="602"/>
      <c r="BU716" s="603"/>
      <c r="BV716" s="601"/>
      <c r="BW716" s="604"/>
    </row>
    <row r="717" spans="2:75" ht="15.75" customHeight="1">
      <c r="B717" s="334" t="s">
        <v>56</v>
      </c>
      <c r="C717" s="335">
        <v>21329166000126</v>
      </c>
      <c r="D717" s="336" t="s">
        <v>14</v>
      </c>
      <c r="E717" s="336" t="s">
        <v>607</v>
      </c>
      <c r="F717" s="336"/>
      <c r="G717" s="337"/>
      <c r="H717" s="337" t="s">
        <v>34</v>
      </c>
      <c r="I717" s="337" t="s">
        <v>34</v>
      </c>
      <c r="J717" s="337" t="s">
        <v>611</v>
      </c>
      <c r="K717" s="338" t="s">
        <v>48</v>
      </c>
      <c r="L717" s="339"/>
      <c r="M717" s="339" t="s">
        <v>34</v>
      </c>
      <c r="N717" s="338">
        <v>388467</v>
      </c>
      <c r="O717" s="338" t="s">
        <v>1320</v>
      </c>
      <c r="P717" s="342">
        <v>42003</v>
      </c>
      <c r="Q717" s="343">
        <v>454427107.88</v>
      </c>
      <c r="R717" s="343">
        <v>510114892.4330557</v>
      </c>
      <c r="S717" s="338">
        <v>17</v>
      </c>
      <c r="T717" s="340">
        <v>-2.1490990550757205E-2</v>
      </c>
      <c r="U717" s="340">
        <v>-0.27781822949057416</v>
      </c>
      <c r="V717" s="340">
        <v>-0.22349074911041311</v>
      </c>
      <c r="W717" s="340">
        <v>-2.1909566351875172</v>
      </c>
      <c r="X717" s="340">
        <v>-0.12899651955098035</v>
      </c>
      <c r="Y717" s="340">
        <v>-0.97820404133376071</v>
      </c>
      <c r="Z717" s="340">
        <v>-8.6826439542410094E-3</v>
      </c>
      <c r="AA717" s="340">
        <v>-4.9354963047162678E-2</v>
      </c>
      <c r="AB717" s="340">
        <v>0.30010401728451142</v>
      </c>
      <c r="AC717" s="344">
        <v>-1.0166381875775437</v>
      </c>
      <c r="AD717" s="482">
        <v>34507968000120</v>
      </c>
      <c r="AE717" s="341" t="s">
        <v>2432</v>
      </c>
      <c r="AF717" s="341" t="s">
        <v>2106</v>
      </c>
      <c r="AG717" s="345" t="s">
        <v>1427</v>
      </c>
      <c r="AH717" s="345" t="s">
        <v>2110</v>
      </c>
      <c r="AI717" s="345">
        <v>5000</v>
      </c>
      <c r="AJ717" s="345">
        <v>2000</v>
      </c>
      <c r="AK717" s="345">
        <v>2000</v>
      </c>
      <c r="AL717" s="340">
        <v>0.02</v>
      </c>
      <c r="AM717" s="340">
        <v>0.2</v>
      </c>
      <c r="AN717" s="340" t="s">
        <v>2157</v>
      </c>
      <c r="AO717" s="338" t="s">
        <v>1323</v>
      </c>
      <c r="AP717" s="341" t="s">
        <v>716</v>
      </c>
      <c r="AQ717" s="347" t="s">
        <v>659</v>
      </c>
      <c r="AR717" s="340">
        <v>5.3340000000000002E-3</v>
      </c>
      <c r="AS717" s="340">
        <v>5.3340000000000002E-3</v>
      </c>
      <c r="AT717" s="340"/>
      <c r="AX717" s="597"/>
      <c r="AY717" s="598"/>
      <c r="AZ717" s="598"/>
      <c r="BA717" s="598"/>
      <c r="BB717" s="599"/>
      <c r="BC717" s="598"/>
      <c r="BD717" s="598"/>
      <c r="BE717" s="598"/>
      <c r="BF717" s="598"/>
      <c r="BG717" s="599"/>
      <c r="BH717" s="599"/>
      <c r="BI717" s="600"/>
      <c r="BJ717" s="600"/>
      <c r="BK717" s="600"/>
      <c r="BL717" s="599"/>
      <c r="BM717" s="599"/>
      <c r="BN717" s="599"/>
      <c r="BO717" s="599"/>
      <c r="BP717" s="599"/>
      <c r="BQ717" s="599"/>
      <c r="BR717" s="599"/>
      <c r="BS717" s="599"/>
      <c r="BT717" s="602"/>
      <c r="BU717" s="603"/>
      <c r="BV717" s="601"/>
      <c r="BW717" s="604"/>
    </row>
    <row r="718" spans="2:75" ht="15.75" customHeight="1">
      <c r="B718" s="334" t="s">
        <v>1090</v>
      </c>
      <c r="C718" s="335">
        <v>28911598000190</v>
      </c>
      <c r="D718" s="336" t="s">
        <v>13</v>
      </c>
      <c r="E718" s="336" t="s">
        <v>616</v>
      </c>
      <c r="F718" s="336" t="s">
        <v>617</v>
      </c>
      <c r="G718" s="337" t="s">
        <v>34</v>
      </c>
      <c r="H718" s="337" t="s">
        <v>1336</v>
      </c>
      <c r="I718" s="337" t="s">
        <v>34</v>
      </c>
      <c r="J718" s="337" t="s">
        <v>608</v>
      </c>
      <c r="K718" s="338" t="s">
        <v>48</v>
      </c>
      <c r="L718" s="339"/>
      <c r="M718" s="339" t="s">
        <v>34</v>
      </c>
      <c r="N718" s="338">
        <v>456561</v>
      </c>
      <c r="O718" s="338" t="s">
        <v>1320</v>
      </c>
      <c r="P718" s="342">
        <v>43067</v>
      </c>
      <c r="Q718" s="343">
        <v>31175386.329999998</v>
      </c>
      <c r="R718" s="343">
        <v>54906909.112063497</v>
      </c>
      <c r="S718" s="338">
        <v>18</v>
      </c>
      <c r="T718" s="340">
        <v>6.1845813270589911E-2</v>
      </c>
      <c r="U718" s="340">
        <v>0.79949289929935619</v>
      </c>
      <c r="V718" s="340">
        <v>5.3487239784769436E-2</v>
      </c>
      <c r="W718" s="340">
        <v>0.52435379706213614</v>
      </c>
      <c r="X718" s="340">
        <v>9.6777738133495994E-2</v>
      </c>
      <c r="Y718" s="340">
        <v>0.73388316896342742</v>
      </c>
      <c r="Z718" s="340">
        <v>0.14622113391938418</v>
      </c>
      <c r="AA718" s="340">
        <v>0.83116832837311483</v>
      </c>
      <c r="AB718" s="340">
        <v>4.7957360763387857E-2</v>
      </c>
      <c r="AC718" s="344">
        <v>-0.91533694080022543</v>
      </c>
      <c r="AD718" s="482">
        <v>0</v>
      </c>
      <c r="AE718" s="341" t="s">
        <v>2333</v>
      </c>
      <c r="AF718" s="341" t="s">
        <v>2115</v>
      </c>
      <c r="AG718" s="345" t="s">
        <v>1428</v>
      </c>
      <c r="AH718" s="345" t="s">
        <v>2110</v>
      </c>
      <c r="AI718" s="345">
        <v>1000</v>
      </c>
      <c r="AJ718" s="345">
        <v>500</v>
      </c>
      <c r="AK718" s="345">
        <v>1000</v>
      </c>
      <c r="AL718" s="340">
        <v>0.02</v>
      </c>
      <c r="AM718" s="340">
        <v>0.2</v>
      </c>
      <c r="AN718" s="340" t="s">
        <v>64</v>
      </c>
      <c r="AO718" s="338" t="s">
        <v>1323</v>
      </c>
      <c r="AP718" s="341" t="s">
        <v>13</v>
      </c>
      <c r="AQ718" s="347" t="s">
        <v>674</v>
      </c>
      <c r="AR718" s="340">
        <v>5.4000000000000003E-3</v>
      </c>
      <c r="AS718" s="340">
        <v>5.4000000000000003E-3</v>
      </c>
      <c r="AT718" s="340"/>
      <c r="AX718" s="597"/>
      <c r="AY718" s="598"/>
      <c r="AZ718" s="598"/>
      <c r="BA718" s="598"/>
      <c r="BB718" s="599"/>
      <c r="BC718" s="598"/>
      <c r="BD718" s="598"/>
      <c r="BE718" s="598"/>
      <c r="BF718" s="598"/>
      <c r="BG718" s="599"/>
      <c r="BH718" s="599"/>
      <c r="BI718" s="600"/>
      <c r="BJ718" s="600"/>
      <c r="BK718" s="600"/>
      <c r="BL718" s="599"/>
      <c r="BM718" s="599"/>
      <c r="BN718" s="599"/>
      <c r="BO718" s="599"/>
      <c r="BP718" s="599"/>
      <c r="BQ718" s="599"/>
      <c r="BR718" s="599"/>
      <c r="BS718" s="599"/>
      <c r="BT718" s="602"/>
      <c r="BU718" s="603"/>
      <c r="BV718" s="601"/>
      <c r="BW718" s="604"/>
    </row>
    <row r="719" spans="2:75" ht="15.75" customHeight="1">
      <c r="B719" s="334" t="s">
        <v>927</v>
      </c>
      <c r="C719" s="335">
        <v>23799268000130</v>
      </c>
      <c r="D719" s="336" t="s">
        <v>13</v>
      </c>
      <c r="E719" s="336" t="s">
        <v>616</v>
      </c>
      <c r="F719" s="336" t="s">
        <v>619</v>
      </c>
      <c r="G719" s="337" t="s">
        <v>34</v>
      </c>
      <c r="H719" s="337" t="s">
        <v>1337</v>
      </c>
      <c r="I719" s="337" t="s">
        <v>34</v>
      </c>
      <c r="J719" s="337" t="s">
        <v>611</v>
      </c>
      <c r="K719" s="338" t="s">
        <v>48</v>
      </c>
      <c r="L719" s="339"/>
      <c r="M719" s="339" t="s">
        <v>34</v>
      </c>
      <c r="N719" s="338">
        <v>429661</v>
      </c>
      <c r="O719" s="338" t="s">
        <v>1320</v>
      </c>
      <c r="P719" s="342">
        <v>42607</v>
      </c>
      <c r="Q719" s="343">
        <v>135896753.91</v>
      </c>
      <c r="R719" s="343">
        <v>98922948.280634865</v>
      </c>
      <c r="S719" s="338">
        <v>18</v>
      </c>
      <c r="T719" s="340">
        <v>0.18858312215358608</v>
      </c>
      <c r="U719" s="340">
        <v>2.4378508279911744</v>
      </c>
      <c r="V719" s="340">
        <v>0.24431310627138103</v>
      </c>
      <c r="W719" s="340">
        <v>2.3950853598155262</v>
      </c>
      <c r="X719" s="340">
        <v>1.5505812770626481</v>
      </c>
      <c r="Y719" s="340">
        <v>11.758339503413517</v>
      </c>
      <c r="Z719" s="340">
        <v>1.8661332228550194</v>
      </c>
      <c r="AA719" s="340">
        <v>10.607706217194901</v>
      </c>
      <c r="AB719" s="340">
        <v>0.28338554307643565</v>
      </c>
      <c r="AC719" s="344">
        <v>0.56944063743838524</v>
      </c>
      <c r="AD719" s="482">
        <v>0</v>
      </c>
      <c r="AE719" s="341" t="s">
        <v>2231</v>
      </c>
      <c r="AF719" s="341" t="s">
        <v>2109</v>
      </c>
      <c r="AG719" s="345" t="s">
        <v>59</v>
      </c>
      <c r="AH719" s="345" t="s">
        <v>2110</v>
      </c>
      <c r="AI719" s="345">
        <v>5000</v>
      </c>
      <c r="AJ719" s="345">
        <v>0</v>
      </c>
      <c r="AK719" s="345">
        <v>5000</v>
      </c>
      <c r="AL719" s="340">
        <v>0.02</v>
      </c>
      <c r="AM719" s="340">
        <v>0.2</v>
      </c>
      <c r="AN719" s="340" t="s">
        <v>64</v>
      </c>
      <c r="AO719" s="338" t="s">
        <v>1323</v>
      </c>
      <c r="AP719" s="341" t="s">
        <v>13</v>
      </c>
      <c r="AQ719" s="347" t="s">
        <v>668</v>
      </c>
      <c r="AR719" s="340">
        <v>4.0000000000000001E-3</v>
      </c>
      <c r="AS719" s="340">
        <v>4.0000000000000001E-3</v>
      </c>
      <c r="AT719" s="340"/>
      <c r="AX719" s="597"/>
      <c r="AY719" s="598"/>
      <c r="AZ719" s="598"/>
      <c r="BA719" s="598"/>
      <c r="BB719" s="599"/>
      <c r="BC719" s="598"/>
      <c r="BD719" s="598"/>
      <c r="BE719" s="598"/>
      <c r="BF719" s="598"/>
      <c r="BG719" s="599"/>
      <c r="BH719" s="599"/>
      <c r="BI719" s="600"/>
      <c r="BJ719" s="600"/>
      <c r="BK719" s="600"/>
      <c r="BL719" s="599"/>
      <c r="BM719" s="599"/>
      <c r="BN719" s="599"/>
      <c r="BO719" s="599"/>
      <c r="BP719" s="599"/>
      <c r="BQ719" s="599"/>
      <c r="BR719" s="599"/>
      <c r="BS719" s="599"/>
      <c r="BT719" s="602"/>
      <c r="BU719" s="603"/>
      <c r="BV719" s="601"/>
      <c r="BW719" s="604"/>
    </row>
    <row r="720" spans="2:75" ht="15.75" customHeight="1">
      <c r="B720" s="334" t="s">
        <v>964</v>
      </c>
      <c r="C720" s="335">
        <v>36352424000162</v>
      </c>
      <c r="D720" s="336" t="s">
        <v>14</v>
      </c>
      <c r="E720" s="336" t="s">
        <v>607</v>
      </c>
      <c r="F720" s="336"/>
      <c r="G720" s="337"/>
      <c r="H720" s="337" t="s">
        <v>34</v>
      </c>
      <c r="I720" s="337" t="s">
        <v>34</v>
      </c>
      <c r="J720" s="337" t="s">
        <v>611</v>
      </c>
      <c r="K720" s="338" t="s">
        <v>49</v>
      </c>
      <c r="L720" s="339"/>
      <c r="M720" s="339" t="s">
        <v>1411</v>
      </c>
      <c r="N720" s="338">
        <v>557021</v>
      </c>
      <c r="O720" s="338" t="s">
        <v>1320</v>
      </c>
      <c r="P720" s="342">
        <v>44132</v>
      </c>
      <c r="Q720" s="343">
        <v>18551952.260000002</v>
      </c>
      <c r="R720" s="343">
        <v>25741449.411904752</v>
      </c>
      <c r="S720" s="338">
        <v>19</v>
      </c>
      <c r="T720" s="340">
        <v>-0.28399075586252631</v>
      </c>
      <c r="U720" s="340">
        <v>-3.6712039307391113</v>
      </c>
      <c r="V720" s="340">
        <v>-0.204763034307195</v>
      </c>
      <c r="W720" s="340">
        <v>-2.0073624095950344</v>
      </c>
      <c r="X720" s="340" t="s">
        <v>1414</v>
      </c>
      <c r="Y720" s="340" t="s">
        <v>1414</v>
      </c>
      <c r="Z720" s="340" t="s">
        <v>1414</v>
      </c>
      <c r="AA720" s="340" t="s">
        <v>1414</v>
      </c>
      <c r="AB720" s="340">
        <v>0.21166265914645094</v>
      </c>
      <c r="AC720" s="344">
        <v>-1.4354780499797222</v>
      </c>
      <c r="AD720" s="482">
        <v>36327593000142</v>
      </c>
      <c r="AE720" s="341" t="s">
        <v>2255</v>
      </c>
      <c r="AF720" s="341" t="s">
        <v>2115</v>
      </c>
      <c r="AG720" s="345" t="s">
        <v>1428</v>
      </c>
      <c r="AH720" s="345" t="s">
        <v>2107</v>
      </c>
      <c r="AI720" s="345">
        <v>1000</v>
      </c>
      <c r="AJ720" s="345">
        <v>1000</v>
      </c>
      <c r="AK720" s="345">
        <v>1000</v>
      </c>
      <c r="AL720" s="340">
        <v>1.2E-2</v>
      </c>
      <c r="AM720" s="340" t="s">
        <v>34</v>
      </c>
      <c r="AN720" s="340" t="s">
        <v>34</v>
      </c>
      <c r="AO720" s="338" t="s">
        <v>1323</v>
      </c>
      <c r="AP720" s="341" t="s">
        <v>716</v>
      </c>
      <c r="AQ720" s="347" t="s">
        <v>687</v>
      </c>
      <c r="AR720" s="340">
        <v>3.2000000000000002E-3</v>
      </c>
      <c r="AS720" s="340">
        <v>3.2000000000000002E-3</v>
      </c>
      <c r="AT720" s="340"/>
      <c r="AX720" s="597"/>
      <c r="AY720" s="598"/>
      <c r="AZ720" s="598"/>
      <c r="BA720" s="598"/>
      <c r="BB720" s="599"/>
      <c r="BC720" s="598"/>
      <c r="BD720" s="598"/>
      <c r="BE720" s="598"/>
      <c r="BF720" s="598"/>
      <c r="BG720" s="599"/>
      <c r="BH720" s="599"/>
      <c r="BI720" s="600"/>
      <c r="BJ720" s="600"/>
      <c r="BK720" s="600"/>
      <c r="BL720" s="599"/>
      <c r="BM720" s="599"/>
      <c r="BN720" s="599"/>
      <c r="BO720" s="599"/>
      <c r="BP720" s="599"/>
      <c r="BQ720" s="599"/>
      <c r="BR720" s="599"/>
      <c r="BS720" s="599"/>
      <c r="BT720" s="602"/>
      <c r="BU720" s="603"/>
      <c r="BV720" s="601"/>
      <c r="BW720" s="604"/>
    </row>
    <row r="721" spans="2:75" ht="15.75" customHeight="1">
      <c r="B721" s="334" t="s">
        <v>1235</v>
      </c>
      <c r="C721" s="335">
        <v>17439235000187</v>
      </c>
      <c r="D721" s="336" t="s">
        <v>14</v>
      </c>
      <c r="E721" s="336" t="s">
        <v>614</v>
      </c>
      <c r="F721" s="336"/>
      <c r="G721" s="337"/>
      <c r="H721" s="337" t="s">
        <v>1337</v>
      </c>
      <c r="I721" s="337" t="s">
        <v>34</v>
      </c>
      <c r="J721" s="337" t="s">
        <v>608</v>
      </c>
      <c r="K721" s="338" t="s">
        <v>48</v>
      </c>
      <c r="L721" s="339"/>
      <c r="M721" s="339" t="s">
        <v>34</v>
      </c>
      <c r="N721" s="338">
        <v>331945</v>
      </c>
      <c r="O721" s="338" t="s">
        <v>1320</v>
      </c>
      <c r="P721" s="342">
        <v>41359</v>
      </c>
      <c r="Q721" s="343">
        <v>55375275.299999997</v>
      </c>
      <c r="R721" s="343">
        <v>45904576.417222224</v>
      </c>
      <c r="S721" s="338">
        <v>19</v>
      </c>
      <c r="T721" s="340">
        <v>9.1850768012400108E-2</v>
      </c>
      <c r="U721" s="340">
        <v>1.1873728056548505</v>
      </c>
      <c r="V721" s="340">
        <v>-5.4375174358286316E-2</v>
      </c>
      <c r="W721" s="340">
        <v>-0.53305852490077299</v>
      </c>
      <c r="X721" s="340">
        <v>8.2754091106896244E-2</v>
      </c>
      <c r="Y721" s="340">
        <v>0.62753930601729113</v>
      </c>
      <c r="Z721" s="340">
        <v>0.27893709835663372</v>
      </c>
      <c r="AA721" s="340">
        <v>1.5855688951923481</v>
      </c>
      <c r="AB721" s="340">
        <v>0.23828110523979057</v>
      </c>
      <c r="AC721" s="344">
        <v>-0.523615934734456</v>
      </c>
      <c r="AD721" s="482">
        <v>0</v>
      </c>
      <c r="AE721" s="341" t="s">
        <v>2416</v>
      </c>
      <c r="AF721" s="341" t="s">
        <v>2106</v>
      </c>
      <c r="AG721" s="345" t="s">
        <v>1427</v>
      </c>
      <c r="AH721" s="345" t="s">
        <v>2110</v>
      </c>
      <c r="AI721" s="345">
        <v>1000</v>
      </c>
      <c r="AJ721" s="345">
        <v>500</v>
      </c>
      <c r="AK721" s="345">
        <v>500</v>
      </c>
      <c r="AL721" s="340">
        <v>0.02</v>
      </c>
      <c r="AM721" s="340">
        <v>0.2</v>
      </c>
      <c r="AN721" s="340" t="s">
        <v>666</v>
      </c>
      <c r="AO721" s="338" t="s">
        <v>1323</v>
      </c>
      <c r="AP721" s="341" t="s">
        <v>716</v>
      </c>
      <c r="AQ721" s="347" t="s">
        <v>670</v>
      </c>
      <c r="AR721" s="340">
        <v>4.6666666666666662E-3</v>
      </c>
      <c r="AS721" s="340">
        <v>4.6666666666666662E-3</v>
      </c>
      <c r="AT721" s="340"/>
      <c r="AX721" s="597"/>
      <c r="AY721" s="598"/>
      <c r="AZ721" s="598"/>
      <c r="BA721" s="598"/>
      <c r="BB721" s="599"/>
      <c r="BC721" s="598"/>
      <c r="BD721" s="598"/>
      <c r="BE721" s="598"/>
      <c r="BF721" s="598"/>
      <c r="BG721" s="599"/>
      <c r="BH721" s="599"/>
      <c r="BI721" s="600"/>
      <c r="BJ721" s="600"/>
      <c r="BK721" s="600"/>
      <c r="BL721" s="599"/>
      <c r="BM721" s="599"/>
      <c r="BN721" s="599"/>
      <c r="BO721" s="599"/>
      <c r="BP721" s="599"/>
      <c r="BQ721" s="599"/>
      <c r="BR721" s="599"/>
      <c r="BS721" s="599"/>
      <c r="BT721" s="602"/>
      <c r="BU721" s="603"/>
      <c r="BV721" s="601"/>
      <c r="BW721" s="604"/>
    </row>
    <row r="722" spans="2:75" ht="15.75" customHeight="1">
      <c r="B722" s="334" t="s">
        <v>62</v>
      </c>
      <c r="C722" s="335">
        <v>9550197000107</v>
      </c>
      <c r="D722" s="336" t="s">
        <v>14</v>
      </c>
      <c r="E722" s="336" t="s">
        <v>607</v>
      </c>
      <c r="F722" s="336"/>
      <c r="G722" s="337"/>
      <c r="H722" s="337" t="s">
        <v>34</v>
      </c>
      <c r="I722" s="337" t="s">
        <v>34</v>
      </c>
      <c r="J722" s="337" t="s">
        <v>608</v>
      </c>
      <c r="K722" s="338" t="s">
        <v>48</v>
      </c>
      <c r="L722" s="339"/>
      <c r="M722" s="339" t="s">
        <v>1411</v>
      </c>
      <c r="N722" s="338">
        <v>213691</v>
      </c>
      <c r="O722" s="338" t="s">
        <v>1320</v>
      </c>
      <c r="P722" s="342">
        <v>39629</v>
      </c>
      <c r="Q722" s="343">
        <v>345428700.72000003</v>
      </c>
      <c r="R722" s="343">
        <v>379102380.53019869</v>
      </c>
      <c r="S722" s="338">
        <v>20</v>
      </c>
      <c r="T722" s="340">
        <v>-3.7647870011649154E-2</v>
      </c>
      <c r="U722" s="340">
        <v>-0.48668136380336047</v>
      </c>
      <c r="V722" s="340">
        <v>-7.4805478087655697E-2</v>
      </c>
      <c r="W722" s="340">
        <v>-0.73334381497622037</v>
      </c>
      <c r="X722" s="340">
        <v>5.4805802864507092E-2</v>
      </c>
      <c r="Y722" s="340">
        <v>0.41560235917384331</v>
      </c>
      <c r="Z722" s="340">
        <v>0.18192514579187913</v>
      </c>
      <c r="AA722" s="340">
        <v>1.0341215066779466</v>
      </c>
      <c r="AB722" s="340">
        <v>0.24912221650959668</v>
      </c>
      <c r="AC722" s="344">
        <v>-0.57779851541551552</v>
      </c>
      <c r="AD722" s="482">
        <v>0</v>
      </c>
      <c r="AE722" s="341" t="s">
        <v>2111</v>
      </c>
      <c r="AF722" s="341" t="s">
        <v>2112</v>
      </c>
      <c r="AG722" s="345" t="s">
        <v>719</v>
      </c>
      <c r="AH722" s="345" t="s">
        <v>2110</v>
      </c>
      <c r="AI722" s="345">
        <v>500</v>
      </c>
      <c r="AJ722" s="345">
        <v>100</v>
      </c>
      <c r="AK722" s="345">
        <v>500</v>
      </c>
      <c r="AL722" s="608">
        <v>0.02</v>
      </c>
      <c r="AM722" s="608">
        <v>0.2</v>
      </c>
      <c r="AN722" s="340" t="s">
        <v>666</v>
      </c>
      <c r="AO722" s="338" t="s">
        <v>1323</v>
      </c>
      <c r="AP722" s="341" t="s">
        <v>716</v>
      </c>
      <c r="AQ722" s="347" t="s">
        <v>681</v>
      </c>
      <c r="AR722" s="340">
        <v>3.3333333333333331E-3</v>
      </c>
      <c r="AS722" s="340">
        <v>3.3333333333333331E-3</v>
      </c>
      <c r="AT722" s="340"/>
      <c r="AX722" s="597"/>
      <c r="AY722" s="598"/>
      <c r="AZ722" s="598"/>
      <c r="BA722" s="598"/>
      <c r="BB722" s="599"/>
      <c r="BC722" s="598"/>
      <c r="BD722" s="598"/>
      <c r="BE722" s="598"/>
      <c r="BF722" s="598"/>
      <c r="BG722" s="599"/>
      <c r="BH722" s="599"/>
      <c r="BI722" s="600"/>
      <c r="BJ722" s="600"/>
      <c r="BK722" s="600"/>
      <c r="BL722" s="599"/>
      <c r="BM722" s="599"/>
      <c r="BN722" s="599"/>
      <c r="BO722" s="599"/>
      <c r="BP722" s="599"/>
      <c r="BQ722" s="599"/>
      <c r="BR722" s="599"/>
      <c r="BS722" s="599"/>
      <c r="BT722" s="602"/>
      <c r="BU722" s="603"/>
      <c r="BV722" s="601"/>
      <c r="BW722" s="604"/>
    </row>
    <row r="723" spans="2:75" ht="15.75" customHeight="1">
      <c r="B723" s="334" t="s">
        <v>494</v>
      </c>
      <c r="C723" s="335">
        <v>37608764000174</v>
      </c>
      <c r="D723" s="336" t="s">
        <v>11</v>
      </c>
      <c r="E723" s="336" t="s">
        <v>661</v>
      </c>
      <c r="F723" s="336"/>
      <c r="G723" s="337"/>
      <c r="H723" s="337" t="s">
        <v>34</v>
      </c>
      <c r="I723" s="337" t="s">
        <v>34</v>
      </c>
      <c r="J723" s="337" t="s">
        <v>611</v>
      </c>
      <c r="K723" s="338" t="s">
        <v>48</v>
      </c>
      <c r="L723" s="339"/>
      <c r="M723" s="339" t="s">
        <v>34</v>
      </c>
      <c r="N723" s="338">
        <v>559199</v>
      </c>
      <c r="O723" s="338" t="s">
        <v>1320</v>
      </c>
      <c r="P723" s="342">
        <v>44124</v>
      </c>
      <c r="Q723" s="343">
        <v>11063356.74</v>
      </c>
      <c r="R723" s="343">
        <v>13980419.353055554</v>
      </c>
      <c r="S723" s="338">
        <v>20</v>
      </c>
      <c r="T723" s="340">
        <v>-0.22129780221734086</v>
      </c>
      <c r="U723" s="340">
        <v>-2.8607598824713416</v>
      </c>
      <c r="V723" s="340">
        <v>-0.26432354666680313</v>
      </c>
      <c r="W723" s="340">
        <v>-2.5912545853064421</v>
      </c>
      <c r="X723" s="340" t="s">
        <v>1414</v>
      </c>
      <c r="Y723" s="340" t="s">
        <v>1414</v>
      </c>
      <c r="Z723" s="340" t="s">
        <v>1414</v>
      </c>
      <c r="AA723" s="340" t="s">
        <v>1414</v>
      </c>
      <c r="AB723" s="340">
        <v>0.213715400369141</v>
      </c>
      <c r="AC723" s="344">
        <v>-1.7836390816942076</v>
      </c>
      <c r="AD723" s="482">
        <v>0</v>
      </c>
      <c r="AE723" s="341" t="s">
        <v>2278</v>
      </c>
      <c r="AF723" s="341" t="s">
        <v>976</v>
      </c>
      <c r="AG723" s="345" t="s">
        <v>976</v>
      </c>
      <c r="AH723" s="345" t="s">
        <v>726</v>
      </c>
      <c r="AI723" s="345">
        <v>1000</v>
      </c>
      <c r="AJ723" s="345">
        <v>100</v>
      </c>
      <c r="AK723" s="345">
        <v>1000</v>
      </c>
      <c r="AL723" s="340">
        <v>1.15E-2</v>
      </c>
      <c r="AM723" s="340">
        <v>0.2</v>
      </c>
      <c r="AN723" s="340" t="s">
        <v>64</v>
      </c>
      <c r="AO723" s="338" t="s">
        <v>1323</v>
      </c>
      <c r="AP723" s="341" t="s">
        <v>13</v>
      </c>
      <c r="AQ723" s="347" t="s">
        <v>679</v>
      </c>
      <c r="AR723" s="340">
        <v>2.3E-3</v>
      </c>
      <c r="AS723" s="340">
        <v>2.3E-3</v>
      </c>
      <c r="AT723" s="340"/>
      <c r="AX723" s="597"/>
      <c r="AY723" s="598"/>
      <c r="AZ723" s="598"/>
      <c r="BA723" s="598"/>
      <c r="BB723" s="599"/>
      <c r="BC723" s="598"/>
      <c r="BD723" s="598"/>
      <c r="BE723" s="598"/>
      <c r="BF723" s="598"/>
      <c r="BG723" s="599"/>
      <c r="BH723" s="599"/>
      <c r="BI723" s="600"/>
      <c r="BJ723" s="600"/>
      <c r="BK723" s="600"/>
      <c r="BL723" s="599"/>
      <c r="BM723" s="599"/>
      <c r="BN723" s="599"/>
      <c r="BO723" s="599"/>
      <c r="BP723" s="599"/>
      <c r="BQ723" s="599"/>
      <c r="BR723" s="599"/>
      <c r="BS723" s="599"/>
      <c r="BT723" s="602"/>
      <c r="BU723" s="603"/>
      <c r="BV723" s="601"/>
      <c r="BW723" s="604"/>
    </row>
    <row r="724" spans="2:75" ht="15.75" customHeight="1">
      <c r="B724" s="334" t="s">
        <v>1091</v>
      </c>
      <c r="C724" s="335">
        <v>17703320000100</v>
      </c>
      <c r="D724" s="336" t="s">
        <v>14</v>
      </c>
      <c r="E724" s="336" t="s">
        <v>607</v>
      </c>
      <c r="F724" s="336"/>
      <c r="G724" s="337"/>
      <c r="H724" s="337" t="s">
        <v>34</v>
      </c>
      <c r="I724" s="337" t="s">
        <v>34</v>
      </c>
      <c r="J724" s="337" t="s">
        <v>611</v>
      </c>
      <c r="K724" s="338"/>
      <c r="L724" s="339"/>
      <c r="M724" s="339" t="s">
        <v>34</v>
      </c>
      <c r="N724" s="338">
        <v>336408</v>
      </c>
      <c r="O724" s="338" t="s">
        <v>1320</v>
      </c>
      <c r="P724" s="342">
        <v>41422</v>
      </c>
      <c r="Q724" s="343">
        <v>4665023.1900000004</v>
      </c>
      <c r="R724" s="343">
        <v>3815180.346865078</v>
      </c>
      <c r="S724" s="338">
        <v>20</v>
      </c>
      <c r="T724" s="340">
        <v>-0.21127097354862867</v>
      </c>
      <c r="U724" s="340">
        <v>-2.7311411112207629</v>
      </c>
      <c r="V724" s="340">
        <v>-0.16949009145010896</v>
      </c>
      <c r="W724" s="340">
        <v>-1.6615696262116704</v>
      </c>
      <c r="X724" s="340">
        <v>2.3989900871301817E-2</v>
      </c>
      <c r="Y724" s="340">
        <v>0.181919776325666</v>
      </c>
      <c r="Z724" s="340">
        <v>0.46676770893445485</v>
      </c>
      <c r="AA724" s="340">
        <v>2.6532589781959568</v>
      </c>
      <c r="AB724" s="340">
        <v>0.19206452392949036</v>
      </c>
      <c r="AC724" s="344">
        <v>-1.376705347179868</v>
      </c>
      <c r="AD724" s="482">
        <v>17703461000123</v>
      </c>
      <c r="AE724" s="341" t="s">
        <v>2336</v>
      </c>
      <c r="AF724" s="341" t="s">
        <v>2115</v>
      </c>
      <c r="AG724" s="345" t="s">
        <v>1428</v>
      </c>
      <c r="AH724" s="345" t="s">
        <v>2110</v>
      </c>
      <c r="AI724" s="345">
        <v>20000</v>
      </c>
      <c r="AJ724" s="345">
        <v>5000</v>
      </c>
      <c r="AK724" s="345">
        <v>5000</v>
      </c>
      <c r="AL724" s="340">
        <v>0.02</v>
      </c>
      <c r="AM724" s="340">
        <v>0.2</v>
      </c>
      <c r="AN724" s="340" t="s">
        <v>2124</v>
      </c>
      <c r="AO724" s="338" t="s">
        <v>1323</v>
      </c>
      <c r="AP724" s="341" t="s">
        <v>716</v>
      </c>
      <c r="AQ724" s="347" t="s">
        <v>659</v>
      </c>
      <c r="AR724" s="340">
        <v>5.3340000000000002E-3</v>
      </c>
      <c r="AS724" s="340">
        <v>5.3340000000000002E-3</v>
      </c>
      <c r="AT724" s="340"/>
      <c r="AX724" s="597"/>
      <c r="AY724" s="598"/>
      <c r="AZ724" s="598"/>
      <c r="BA724" s="598"/>
      <c r="BB724" s="599"/>
      <c r="BC724" s="598"/>
      <c r="BD724" s="598"/>
      <c r="BE724" s="598"/>
      <c r="BF724" s="598"/>
      <c r="BG724" s="599"/>
      <c r="BH724" s="599"/>
      <c r="BI724" s="600"/>
      <c r="BJ724" s="600"/>
      <c r="BK724" s="600"/>
      <c r="BL724" s="599"/>
      <c r="BM724" s="599"/>
      <c r="BN724" s="599"/>
      <c r="BO724" s="599"/>
      <c r="BP724" s="599"/>
      <c r="BQ724" s="599"/>
      <c r="BR724" s="599"/>
      <c r="BS724" s="599"/>
      <c r="BT724" s="602"/>
      <c r="BU724" s="603"/>
      <c r="BV724" s="601"/>
      <c r="BW724" s="604"/>
    </row>
    <row r="725" spans="2:75" ht="15.75" customHeight="1">
      <c r="B725" s="334" t="s">
        <v>54</v>
      </c>
      <c r="C725" s="335">
        <v>18832847000106</v>
      </c>
      <c r="D725" s="336" t="s">
        <v>14</v>
      </c>
      <c r="E725" s="336" t="s">
        <v>614</v>
      </c>
      <c r="F725" s="336"/>
      <c r="G725" s="337"/>
      <c r="H725" s="337" t="s">
        <v>1337</v>
      </c>
      <c r="I725" s="337" t="s">
        <v>34</v>
      </c>
      <c r="J725" s="337" t="s">
        <v>608</v>
      </c>
      <c r="K725" s="338" t="s">
        <v>48</v>
      </c>
      <c r="L725" s="339"/>
      <c r="M725" s="339" t="s">
        <v>1411</v>
      </c>
      <c r="N725" s="338">
        <v>350729</v>
      </c>
      <c r="O725" s="338" t="s">
        <v>1323</v>
      </c>
      <c r="P725" s="342">
        <v>41575</v>
      </c>
      <c r="Q725" s="343">
        <v>207692558.41999999</v>
      </c>
      <c r="R725" s="343">
        <v>225616883.67063481</v>
      </c>
      <c r="S725" s="338">
        <v>20</v>
      </c>
      <c r="T725" s="340">
        <v>-3.578473345184463E-3</v>
      </c>
      <c r="U725" s="340">
        <v>-4.6259623384522483E-2</v>
      </c>
      <c r="V725" s="340">
        <v>-0.31489997678305703</v>
      </c>
      <c r="W725" s="340">
        <v>-3.0870727146401062</v>
      </c>
      <c r="X725" s="340">
        <v>-0.30987055412428322</v>
      </c>
      <c r="Y725" s="340">
        <v>-2.3498047031796996</v>
      </c>
      <c r="Z725" s="340">
        <v>0.77442558695012464</v>
      </c>
      <c r="AA725" s="340">
        <v>4.4020860959099197</v>
      </c>
      <c r="AB725" s="340">
        <v>0.65317564666938055</v>
      </c>
      <c r="AC725" s="344">
        <v>-0.40316206378257308</v>
      </c>
      <c r="AD725" s="482">
        <v>0</v>
      </c>
      <c r="AE725" s="341" t="s">
        <v>2425</v>
      </c>
      <c r="AF725" s="341" t="s">
        <v>2115</v>
      </c>
      <c r="AG725" s="345" t="s">
        <v>1428</v>
      </c>
      <c r="AH725" s="345" t="s">
        <v>2110</v>
      </c>
      <c r="AI725" s="345">
        <v>500000</v>
      </c>
      <c r="AJ725" s="345">
        <v>1000</v>
      </c>
      <c r="AK725" s="345">
        <v>5000</v>
      </c>
      <c r="AL725" s="340">
        <v>0.02</v>
      </c>
      <c r="AM725" s="340">
        <v>0.2</v>
      </c>
      <c r="AN725" s="340" t="s">
        <v>34</v>
      </c>
      <c r="AO725" s="338" t="s">
        <v>1323</v>
      </c>
      <c r="AP725" s="341" t="s">
        <v>13</v>
      </c>
      <c r="AQ725" s="347" t="s">
        <v>674</v>
      </c>
      <c r="AR725" s="340">
        <v>3.3333333333333331E-3</v>
      </c>
      <c r="AS725" s="340">
        <v>3.3333333333333331E-3</v>
      </c>
      <c r="AT725" s="340"/>
      <c r="AX725" s="597"/>
      <c r="AY725" s="598"/>
      <c r="AZ725" s="598"/>
      <c r="BA725" s="598"/>
      <c r="BB725" s="599"/>
      <c r="BC725" s="598"/>
      <c r="BD725" s="598"/>
      <c r="BE725" s="598"/>
      <c r="BF725" s="598"/>
      <c r="BG725" s="599"/>
      <c r="BH725" s="599"/>
      <c r="BI725" s="600"/>
      <c r="BJ725" s="600"/>
      <c r="BK725" s="600"/>
      <c r="BL725" s="599"/>
      <c r="BM725" s="599"/>
      <c r="BN725" s="599"/>
      <c r="BO725" s="599"/>
      <c r="BP725" s="599"/>
      <c r="BQ725" s="599"/>
      <c r="BR725" s="599"/>
      <c r="BS725" s="599"/>
      <c r="BT725" s="602"/>
      <c r="BU725" s="603"/>
      <c r="BV725" s="601"/>
      <c r="BW725" s="604"/>
    </row>
    <row r="726" spans="2:75" ht="15.75" customHeight="1">
      <c r="B726" s="334" t="s">
        <v>767</v>
      </c>
      <c r="C726" s="335">
        <v>44613740000179</v>
      </c>
      <c r="D726" s="336" t="s">
        <v>13</v>
      </c>
      <c r="E726" s="336" t="s">
        <v>615</v>
      </c>
      <c r="F726" s="336" t="s">
        <v>619</v>
      </c>
      <c r="G726" s="337" t="s">
        <v>34</v>
      </c>
      <c r="H726" s="337" t="s">
        <v>1337</v>
      </c>
      <c r="I726" s="337" t="s">
        <v>34</v>
      </c>
      <c r="J726" s="337"/>
      <c r="K726" s="338" t="s">
        <v>48</v>
      </c>
      <c r="L726" s="339"/>
      <c r="M726" s="339" t="s">
        <v>34</v>
      </c>
      <c r="N726" s="338">
        <v>637157</v>
      </c>
      <c r="O726" s="338" t="s">
        <v>1320</v>
      </c>
      <c r="P726" s="342">
        <v>44593</v>
      </c>
      <c r="Q726" s="343">
        <v>6482358.4500000002</v>
      </c>
      <c r="R726" s="343" t="s">
        <v>1414</v>
      </c>
      <c r="S726" s="338">
        <v>21</v>
      </c>
      <c r="T726" s="340" t="s">
        <v>1414</v>
      </c>
      <c r="U726" s="340" t="s">
        <v>1414</v>
      </c>
      <c r="V726" s="340" t="s">
        <v>1414</v>
      </c>
      <c r="W726" s="340" t="s">
        <v>1414</v>
      </c>
      <c r="X726" s="340" t="s">
        <v>1414</v>
      </c>
      <c r="Y726" s="340" t="s">
        <v>1414</v>
      </c>
      <c r="Z726" s="340" t="s">
        <v>1414</v>
      </c>
      <c r="AA726" s="340" t="s">
        <v>1414</v>
      </c>
      <c r="AB726" s="340" t="s">
        <v>1414</v>
      </c>
      <c r="AC726" s="344" t="s">
        <v>1414</v>
      </c>
      <c r="AD726" s="482">
        <v>44574244000153</v>
      </c>
      <c r="AE726" s="341" t="s">
        <v>2146</v>
      </c>
      <c r="AF726" s="341" t="s">
        <v>2106</v>
      </c>
      <c r="AG726" s="345" t="s">
        <v>1427</v>
      </c>
      <c r="AH726" s="345" t="s">
        <v>2110</v>
      </c>
      <c r="AI726" s="345">
        <v>1000</v>
      </c>
      <c r="AJ726" s="345">
        <v>500</v>
      </c>
      <c r="AK726" s="345">
        <v>500</v>
      </c>
      <c r="AL726" s="608">
        <v>1.4999999999999999E-2</v>
      </c>
      <c r="AM726" s="608">
        <v>0.2</v>
      </c>
      <c r="AN726" s="340" t="s">
        <v>2124</v>
      </c>
      <c r="AO726" s="338" t="s">
        <v>1323</v>
      </c>
      <c r="AP726" s="341" t="s">
        <v>13</v>
      </c>
      <c r="AQ726" s="347" t="s">
        <v>668</v>
      </c>
      <c r="AR726" s="340">
        <v>4.0000000000000001E-3</v>
      </c>
      <c r="AS726" s="340">
        <v>4.0000000000000001E-3</v>
      </c>
      <c r="AT726" s="340"/>
      <c r="AX726" s="597"/>
      <c r="AY726" s="598"/>
      <c r="AZ726" s="598"/>
      <c r="BA726" s="598"/>
      <c r="BB726" s="599"/>
      <c r="BC726" s="598"/>
      <c r="BD726" s="598"/>
      <c r="BE726" s="598"/>
      <c r="BF726" s="598"/>
      <c r="BG726" s="599"/>
      <c r="BH726" s="599"/>
      <c r="BI726" s="600"/>
      <c r="BJ726" s="600"/>
      <c r="BK726" s="600"/>
      <c r="BL726" s="599"/>
      <c r="BM726" s="599"/>
      <c r="BN726" s="599"/>
      <c r="BO726" s="599"/>
      <c r="BP726" s="599"/>
      <c r="BQ726" s="599"/>
      <c r="BR726" s="599"/>
      <c r="BS726" s="599"/>
      <c r="BT726" s="602"/>
      <c r="BU726" s="603"/>
      <c r="BV726" s="601"/>
      <c r="BW726" s="604"/>
    </row>
    <row r="727" spans="2:75" ht="15.75" customHeight="1">
      <c r="B727" s="334" t="s">
        <v>116</v>
      </c>
      <c r="C727" s="335">
        <v>9528698000197</v>
      </c>
      <c r="D727" s="336" t="s">
        <v>13</v>
      </c>
      <c r="E727" s="336" t="s">
        <v>615</v>
      </c>
      <c r="F727" s="336" t="s">
        <v>619</v>
      </c>
      <c r="G727" s="337"/>
      <c r="H727" s="337" t="s">
        <v>1336</v>
      </c>
      <c r="I727" s="337" t="s">
        <v>34</v>
      </c>
      <c r="J727" s="337" t="s">
        <v>611</v>
      </c>
      <c r="K727" s="338" t="s">
        <v>48</v>
      </c>
      <c r="L727" s="339"/>
      <c r="M727" s="339" t="s">
        <v>1411</v>
      </c>
      <c r="N727" s="338">
        <v>210269</v>
      </c>
      <c r="O727" s="338" t="s">
        <v>1320</v>
      </c>
      <c r="P727" s="342">
        <v>39598</v>
      </c>
      <c r="Q727" s="343">
        <v>59465357.689999998</v>
      </c>
      <c r="R727" s="343">
        <v>77905470.258769751</v>
      </c>
      <c r="S727" s="338">
        <v>21</v>
      </c>
      <c r="T727" s="340">
        <v>0.11284744362569943</v>
      </c>
      <c r="U727" s="340">
        <v>1.4588009294678408</v>
      </c>
      <c r="V727" s="340">
        <v>0.11607136863595868</v>
      </c>
      <c r="W727" s="340">
        <v>1.1378875245642148</v>
      </c>
      <c r="X727" s="340">
        <v>0.15206030119433955</v>
      </c>
      <c r="Y727" s="340">
        <v>1.1531008873146096</v>
      </c>
      <c r="Z727" s="340">
        <v>0.15829418132623263</v>
      </c>
      <c r="AA727" s="340">
        <v>0.89979544377390241</v>
      </c>
      <c r="AB727" s="340">
        <v>2.3592805477186098E-2</v>
      </c>
      <c r="AC727" s="344">
        <v>0.54947583754393958</v>
      </c>
      <c r="AD727" s="482">
        <v>0</v>
      </c>
      <c r="AE727" s="341" t="s">
        <v>2163</v>
      </c>
      <c r="AF727" s="341" t="s">
        <v>2112</v>
      </c>
      <c r="AG727" s="345" t="s">
        <v>719</v>
      </c>
      <c r="AH727" s="345" t="s">
        <v>2110</v>
      </c>
      <c r="AI727" s="345">
        <v>20000</v>
      </c>
      <c r="AJ727" s="345">
        <v>1000</v>
      </c>
      <c r="AK727" s="345">
        <v>20000</v>
      </c>
      <c r="AL727" s="340">
        <v>1.37E-2</v>
      </c>
      <c r="AM727" s="340">
        <v>0.2</v>
      </c>
      <c r="AN727" s="340" t="s">
        <v>64</v>
      </c>
      <c r="AO727" s="338" t="s">
        <v>1323</v>
      </c>
      <c r="AP727" s="341" t="s">
        <v>13</v>
      </c>
      <c r="AQ727" s="347" t="s">
        <v>664</v>
      </c>
      <c r="AR727" s="340">
        <v>3.4845999999999996E-3</v>
      </c>
      <c r="AS727" s="340">
        <v>3.4845999999999996E-3</v>
      </c>
      <c r="AT727" s="340"/>
      <c r="AX727" s="597"/>
      <c r="AY727" s="598"/>
      <c r="AZ727" s="598"/>
      <c r="BA727" s="598"/>
      <c r="BB727" s="599"/>
      <c r="BC727" s="598"/>
      <c r="BD727" s="598"/>
      <c r="BE727" s="598"/>
      <c r="BF727" s="598"/>
      <c r="BG727" s="599"/>
      <c r="BH727" s="599"/>
      <c r="BI727" s="600"/>
      <c r="BJ727" s="600"/>
      <c r="BK727" s="600"/>
      <c r="BL727" s="599"/>
      <c r="BM727" s="599"/>
      <c r="BN727" s="599"/>
      <c r="BO727" s="599"/>
      <c r="BP727" s="599"/>
      <c r="BQ727" s="599"/>
      <c r="BR727" s="599"/>
      <c r="BS727" s="599"/>
      <c r="BT727" s="602"/>
      <c r="BU727" s="603"/>
      <c r="BV727" s="601"/>
      <c r="BW727" s="604"/>
    </row>
    <row r="728" spans="2:75" ht="15.75" customHeight="1">
      <c r="B728" s="334" t="s">
        <v>202</v>
      </c>
      <c r="C728" s="335">
        <v>26846429000198</v>
      </c>
      <c r="D728" s="336" t="s">
        <v>14</v>
      </c>
      <c r="E728" s="336" t="s">
        <v>607</v>
      </c>
      <c r="F728" s="336"/>
      <c r="G728" s="337"/>
      <c r="H728" s="337" t="s">
        <v>34</v>
      </c>
      <c r="I728" s="337" t="s">
        <v>34</v>
      </c>
      <c r="J728" s="337" t="s">
        <v>608</v>
      </c>
      <c r="K728" s="338" t="s">
        <v>48</v>
      </c>
      <c r="L728" s="339"/>
      <c r="M728" s="339" t="s">
        <v>34</v>
      </c>
      <c r="N728" s="338">
        <v>434213</v>
      </c>
      <c r="O728" s="338" t="s">
        <v>1320</v>
      </c>
      <c r="P728" s="342">
        <v>42765</v>
      </c>
      <c r="Q728" s="343">
        <v>28360288.75</v>
      </c>
      <c r="R728" s="343">
        <v>35238652.431111105</v>
      </c>
      <c r="S728" s="338">
        <v>21</v>
      </c>
      <c r="T728" s="340">
        <v>-0.28289754196510153</v>
      </c>
      <c r="U728" s="340">
        <v>-3.6570717413121172</v>
      </c>
      <c r="V728" s="340">
        <v>-0.32510077016293315</v>
      </c>
      <c r="W728" s="340">
        <v>-3.1870745985157334</v>
      </c>
      <c r="X728" s="340">
        <v>-0.16483400453028707</v>
      </c>
      <c r="Y728" s="340">
        <v>-1.2499662001890719</v>
      </c>
      <c r="Z728" s="340">
        <v>0.11924015451458669</v>
      </c>
      <c r="AA728" s="340">
        <v>0.67779969451941413</v>
      </c>
      <c r="AB728" s="340">
        <v>0.25667098285230833</v>
      </c>
      <c r="AC728" s="344">
        <v>-1.7812448441553521</v>
      </c>
      <c r="AD728" s="482">
        <v>0</v>
      </c>
      <c r="AE728" s="341" t="s">
        <v>2239</v>
      </c>
      <c r="AF728" s="341" t="s">
        <v>761</v>
      </c>
      <c r="AG728" s="345" t="s">
        <v>1429</v>
      </c>
      <c r="AH728" s="345" t="s">
        <v>2107</v>
      </c>
      <c r="AI728" s="345">
        <v>10000</v>
      </c>
      <c r="AJ728" s="345">
        <v>5000</v>
      </c>
      <c r="AK728" s="345">
        <v>5000</v>
      </c>
      <c r="AL728" s="340">
        <v>0.02</v>
      </c>
      <c r="AM728" s="340">
        <v>0.2</v>
      </c>
      <c r="AN728" s="340" t="s">
        <v>34</v>
      </c>
      <c r="AO728" s="338" t="s">
        <v>1323</v>
      </c>
      <c r="AP728" s="341" t="s">
        <v>716</v>
      </c>
      <c r="AQ728" s="347" t="s">
        <v>687</v>
      </c>
      <c r="AR728" s="340">
        <v>4.0000000000000001E-3</v>
      </c>
      <c r="AS728" s="340">
        <v>4.0000000000000001E-3</v>
      </c>
      <c r="AT728" s="340"/>
      <c r="AX728" s="597"/>
      <c r="AY728" s="598"/>
      <c r="AZ728" s="598"/>
      <c r="BA728" s="598"/>
      <c r="BB728" s="599"/>
      <c r="BC728" s="598"/>
      <c r="BD728" s="598"/>
      <c r="BE728" s="598"/>
      <c r="BF728" s="598"/>
      <c r="BG728" s="599"/>
      <c r="BH728" s="599"/>
      <c r="BI728" s="600"/>
      <c r="BJ728" s="600"/>
      <c r="BK728" s="600"/>
      <c r="BL728" s="599"/>
      <c r="BM728" s="599"/>
      <c r="BN728" s="599"/>
      <c r="BO728" s="599"/>
      <c r="BP728" s="599"/>
      <c r="BQ728" s="599"/>
      <c r="BR728" s="599"/>
      <c r="BS728" s="599"/>
      <c r="BT728" s="602"/>
      <c r="BU728" s="603"/>
      <c r="BV728" s="601"/>
      <c r="BW728" s="604"/>
    </row>
    <row r="729" spans="2:75" ht="15.75" customHeight="1">
      <c r="B729" s="334" t="s">
        <v>1403</v>
      </c>
      <c r="C729" s="335">
        <v>42449356000157</v>
      </c>
      <c r="D729" s="336" t="s">
        <v>11</v>
      </c>
      <c r="E729" s="336" t="s">
        <v>620</v>
      </c>
      <c r="F729" s="336" t="s">
        <v>663</v>
      </c>
      <c r="G729" s="337"/>
      <c r="H729" s="337" t="s">
        <v>34</v>
      </c>
      <c r="I729" s="337" t="s">
        <v>1303</v>
      </c>
      <c r="J729" s="337" t="s">
        <v>608</v>
      </c>
      <c r="K729" s="338" t="s">
        <v>48</v>
      </c>
      <c r="L729" s="339"/>
      <c r="M729" s="339" t="s">
        <v>1411</v>
      </c>
      <c r="N729" s="338">
        <v>667218</v>
      </c>
      <c r="O729" s="338" t="s">
        <v>1320</v>
      </c>
      <c r="P729" s="342">
        <v>44753</v>
      </c>
      <c r="Q729" s="343">
        <v>9459972.5999999996</v>
      </c>
      <c r="R729" s="343" t="s">
        <v>1414</v>
      </c>
      <c r="S729" s="338">
        <v>22</v>
      </c>
      <c r="T729" s="340" t="s">
        <v>1414</v>
      </c>
      <c r="U729" s="340" t="s">
        <v>1414</v>
      </c>
      <c r="V729" s="340" t="s">
        <v>1414</v>
      </c>
      <c r="W729" s="340" t="s">
        <v>1414</v>
      </c>
      <c r="X729" s="340" t="s">
        <v>1414</v>
      </c>
      <c r="Y729" s="340" t="s">
        <v>1414</v>
      </c>
      <c r="Z729" s="340" t="s">
        <v>1414</v>
      </c>
      <c r="AA729" s="340" t="s">
        <v>1414</v>
      </c>
      <c r="AB729" s="340" t="s">
        <v>1414</v>
      </c>
      <c r="AC729" s="344" t="s">
        <v>1414</v>
      </c>
      <c r="AD729" s="482">
        <v>28840203000105</v>
      </c>
      <c r="AE729" s="341" t="s">
        <v>2281</v>
      </c>
      <c r="AF729" s="341" t="s">
        <v>2109</v>
      </c>
      <c r="AG729" s="345" t="s">
        <v>59</v>
      </c>
      <c r="AH729" s="345" t="s">
        <v>2107</v>
      </c>
      <c r="AI729" s="345">
        <v>0</v>
      </c>
      <c r="AJ729" s="345">
        <v>0</v>
      </c>
      <c r="AK729" s="345">
        <v>0</v>
      </c>
      <c r="AL729" s="340">
        <v>6.0000000000000001E-3</v>
      </c>
      <c r="AM729" s="340">
        <v>0.2</v>
      </c>
      <c r="AN729" s="340" t="s">
        <v>64</v>
      </c>
      <c r="AO729" s="338" t="s">
        <v>1323</v>
      </c>
      <c r="AP729" s="341" t="s">
        <v>13</v>
      </c>
      <c r="AQ729" s="347" t="s">
        <v>668</v>
      </c>
      <c r="AR729" s="340" t="s">
        <v>34</v>
      </c>
      <c r="AS729" s="340" t="s">
        <v>34</v>
      </c>
      <c r="AT729" s="340"/>
      <c r="AX729" s="597"/>
      <c r="AY729" s="598"/>
      <c r="AZ729" s="598"/>
      <c r="BA729" s="598"/>
      <c r="BB729" s="599"/>
      <c r="BC729" s="598"/>
      <c r="BD729" s="598"/>
      <c r="BE729" s="598"/>
      <c r="BF729" s="598"/>
      <c r="BG729" s="599"/>
      <c r="BH729" s="599"/>
      <c r="BI729" s="600"/>
      <c r="BJ729" s="600"/>
      <c r="BK729" s="600"/>
      <c r="BL729" s="599"/>
      <c r="BM729" s="599"/>
      <c r="BN729" s="599"/>
      <c r="BO729" s="599"/>
      <c r="BP729" s="599"/>
      <c r="BQ729" s="599"/>
      <c r="BR729" s="599"/>
      <c r="BS729" s="599"/>
      <c r="BT729" s="602"/>
      <c r="BU729" s="603"/>
      <c r="BV729" s="601"/>
      <c r="BW729" s="604"/>
    </row>
    <row r="730" spans="2:75" ht="15.75" customHeight="1">
      <c r="B730" s="334" t="s">
        <v>998</v>
      </c>
      <c r="C730" s="335">
        <v>42826922000100</v>
      </c>
      <c r="D730" s="336" t="s">
        <v>11</v>
      </c>
      <c r="E730" s="336" t="s">
        <v>621</v>
      </c>
      <c r="F730" s="336" t="s">
        <v>692</v>
      </c>
      <c r="G730" s="337" t="s">
        <v>865</v>
      </c>
      <c r="H730" s="337" t="s">
        <v>34</v>
      </c>
      <c r="I730" s="337"/>
      <c r="J730" s="337" t="s">
        <v>608</v>
      </c>
      <c r="K730" s="338" t="s">
        <v>48</v>
      </c>
      <c r="L730" s="339"/>
      <c r="M730" s="339" t="s">
        <v>34</v>
      </c>
      <c r="N730" s="338">
        <v>645923</v>
      </c>
      <c r="O730" s="338" t="s">
        <v>1320</v>
      </c>
      <c r="P730" s="342">
        <v>44659</v>
      </c>
      <c r="Q730" s="343">
        <v>3094449.64</v>
      </c>
      <c r="R730" s="343" t="s">
        <v>1414</v>
      </c>
      <c r="S730" s="338">
        <v>22</v>
      </c>
      <c r="T730" s="340" t="s">
        <v>1414</v>
      </c>
      <c r="U730" s="340" t="s">
        <v>1414</v>
      </c>
      <c r="V730" s="340" t="s">
        <v>1414</v>
      </c>
      <c r="W730" s="340" t="s">
        <v>1414</v>
      </c>
      <c r="X730" s="340" t="s">
        <v>1414</v>
      </c>
      <c r="Y730" s="340" t="s">
        <v>1414</v>
      </c>
      <c r="Z730" s="340" t="s">
        <v>1414</v>
      </c>
      <c r="AA730" s="340" t="s">
        <v>1414</v>
      </c>
      <c r="AB730" s="340" t="s">
        <v>1414</v>
      </c>
      <c r="AC730" s="344" t="s">
        <v>1414</v>
      </c>
      <c r="AD730" s="482">
        <v>42378579000170</v>
      </c>
      <c r="AE730" s="341" t="s">
        <v>2281</v>
      </c>
      <c r="AF730" s="341" t="s">
        <v>2109</v>
      </c>
      <c r="AG730" s="345" t="s">
        <v>59</v>
      </c>
      <c r="AH730" s="345" t="s">
        <v>2110</v>
      </c>
      <c r="AI730" s="345">
        <v>0</v>
      </c>
      <c r="AJ730" s="345">
        <v>0</v>
      </c>
      <c r="AK730" s="345">
        <v>0</v>
      </c>
      <c r="AL730" s="340">
        <v>8.5000000000000006E-3</v>
      </c>
      <c r="AM730" s="340">
        <v>0.2</v>
      </c>
      <c r="AN730" s="340" t="s">
        <v>635</v>
      </c>
      <c r="AO730" s="338" t="s">
        <v>1323</v>
      </c>
      <c r="AP730" s="341" t="s">
        <v>11</v>
      </c>
      <c r="AQ730" s="347" t="s">
        <v>675</v>
      </c>
      <c r="AR730" s="340">
        <v>1.9833333333333335E-3</v>
      </c>
      <c r="AS730" s="340">
        <v>1.9833333333333335E-3</v>
      </c>
      <c r="AT730" s="340"/>
      <c r="AX730" s="597"/>
      <c r="AY730" s="598"/>
      <c r="AZ730" s="598"/>
      <c r="BA730" s="598"/>
      <c r="BB730" s="599"/>
      <c r="BC730" s="598"/>
      <c r="BD730" s="598"/>
      <c r="BE730" s="598"/>
      <c r="BF730" s="598"/>
      <c r="BG730" s="599"/>
      <c r="BH730" s="599"/>
      <c r="BI730" s="600"/>
      <c r="BJ730" s="600"/>
      <c r="BK730" s="600"/>
      <c r="BL730" s="599"/>
      <c r="BM730" s="599"/>
      <c r="BN730" s="599"/>
      <c r="BO730" s="599"/>
      <c r="BP730" s="599"/>
      <c r="BQ730" s="599"/>
      <c r="BR730" s="599"/>
      <c r="BS730" s="599"/>
      <c r="BT730" s="602"/>
      <c r="BU730" s="603"/>
      <c r="BV730" s="601"/>
      <c r="BW730" s="604"/>
    </row>
    <row r="731" spans="2:75" ht="15.75" customHeight="1">
      <c r="B731" s="334" t="s">
        <v>766</v>
      </c>
      <c r="C731" s="335">
        <v>34172497000147</v>
      </c>
      <c r="D731" s="336" t="s">
        <v>13</v>
      </c>
      <c r="E731" s="336" t="s">
        <v>615</v>
      </c>
      <c r="F731" s="336" t="s">
        <v>619</v>
      </c>
      <c r="G731" s="337" t="s">
        <v>34</v>
      </c>
      <c r="H731" s="337" t="s">
        <v>1337</v>
      </c>
      <c r="I731" s="337" t="s">
        <v>34</v>
      </c>
      <c r="J731" s="337"/>
      <c r="K731" s="338" t="s">
        <v>48</v>
      </c>
      <c r="L731" s="339"/>
      <c r="M731" s="339" t="s">
        <v>34</v>
      </c>
      <c r="N731" s="338">
        <v>511897</v>
      </c>
      <c r="O731" s="338" t="s">
        <v>1320</v>
      </c>
      <c r="P731" s="342">
        <v>43761</v>
      </c>
      <c r="Q731" s="343">
        <v>134863015.97999999</v>
      </c>
      <c r="R731" s="343">
        <v>103804881.52484126</v>
      </c>
      <c r="S731" s="338">
        <v>22</v>
      </c>
      <c r="T731" s="340">
        <v>0.16925203498212538</v>
      </c>
      <c r="U731" s="340">
        <v>2.1879540910576623</v>
      </c>
      <c r="V731" s="340">
        <v>0.21103169841887337</v>
      </c>
      <c r="W731" s="340">
        <v>2.0688162786429127</v>
      </c>
      <c r="X731" s="340">
        <v>0.24211266992865021</v>
      </c>
      <c r="Y731" s="340">
        <v>1.8359843583897113</v>
      </c>
      <c r="Z731" s="340" t="s">
        <v>1414</v>
      </c>
      <c r="AA731" s="340" t="s">
        <v>1414</v>
      </c>
      <c r="AB731" s="340">
        <v>0.10320283322254376</v>
      </c>
      <c r="AC731" s="344">
        <v>0.96606721666971918</v>
      </c>
      <c r="AD731" s="482">
        <v>37953365000140</v>
      </c>
      <c r="AE731" s="341" t="s">
        <v>2146</v>
      </c>
      <c r="AF731" s="341" t="s">
        <v>2106</v>
      </c>
      <c r="AG731" s="345" t="s">
        <v>1427</v>
      </c>
      <c r="AH731" s="345" t="s">
        <v>2107</v>
      </c>
      <c r="AI731" s="345">
        <v>10000</v>
      </c>
      <c r="AJ731" s="345">
        <v>2000</v>
      </c>
      <c r="AK731" s="345">
        <v>2000</v>
      </c>
      <c r="AL731" s="608">
        <v>0.02</v>
      </c>
      <c r="AM731" s="608">
        <v>0.2</v>
      </c>
      <c r="AN731" s="340" t="s">
        <v>34</v>
      </c>
      <c r="AO731" s="338" t="s">
        <v>1323</v>
      </c>
      <c r="AP731" s="341" t="s">
        <v>13</v>
      </c>
      <c r="AQ731" s="347" t="s">
        <v>668</v>
      </c>
      <c r="AR731" s="340">
        <v>5.3333333333333332E-3</v>
      </c>
      <c r="AS731" s="340">
        <v>5.3333333333333332E-3</v>
      </c>
      <c r="AT731" s="340"/>
      <c r="AX731" s="597"/>
      <c r="AY731" s="598"/>
      <c r="AZ731" s="598"/>
      <c r="BA731" s="598"/>
      <c r="BB731" s="599"/>
      <c r="BC731" s="598"/>
      <c r="BD731" s="598"/>
      <c r="BE731" s="598"/>
      <c r="BF731" s="598"/>
      <c r="BG731" s="599"/>
      <c r="BH731" s="599"/>
      <c r="BI731" s="600"/>
      <c r="BJ731" s="600"/>
      <c r="BK731" s="600"/>
      <c r="BL731" s="599"/>
      <c r="BM731" s="599"/>
      <c r="BN731" s="599"/>
      <c r="BO731" s="599"/>
      <c r="BP731" s="599"/>
      <c r="BQ731" s="599"/>
      <c r="BR731" s="599"/>
      <c r="BS731" s="599"/>
      <c r="BT731" s="602"/>
      <c r="BU731" s="603"/>
      <c r="BV731" s="601"/>
      <c r="BW731" s="604"/>
    </row>
    <row r="732" spans="2:75" ht="15.75" customHeight="1">
      <c r="B732" s="334" t="s">
        <v>1489</v>
      </c>
      <c r="C732" s="335">
        <v>33601214000172</v>
      </c>
      <c r="D732" s="336" t="s">
        <v>13</v>
      </c>
      <c r="E732" s="336" t="s">
        <v>615</v>
      </c>
      <c r="F732" s="336" t="s">
        <v>619</v>
      </c>
      <c r="G732" s="337" t="s">
        <v>34</v>
      </c>
      <c r="H732" s="337" t="s">
        <v>1337</v>
      </c>
      <c r="I732" s="337" t="s">
        <v>34</v>
      </c>
      <c r="J732" s="337"/>
      <c r="K732" s="338" t="s">
        <v>48</v>
      </c>
      <c r="L732" s="339"/>
      <c r="M732" s="339"/>
      <c r="N732" s="338">
        <v>501476</v>
      </c>
      <c r="O732" s="338" t="s">
        <v>1320</v>
      </c>
      <c r="P732" s="342">
        <v>43661</v>
      </c>
      <c r="Q732" s="343" t="s">
        <v>1390</v>
      </c>
      <c r="R732" s="343" t="s">
        <v>1414</v>
      </c>
      <c r="S732" s="338">
        <v>22</v>
      </c>
      <c r="T732" s="340" t="s">
        <v>1414</v>
      </c>
      <c r="U732" s="340" t="s">
        <v>1414</v>
      </c>
      <c r="V732" s="340" t="s">
        <v>1414</v>
      </c>
      <c r="W732" s="340" t="s">
        <v>1414</v>
      </c>
      <c r="X732" s="340" t="s">
        <v>1414</v>
      </c>
      <c r="Y732" s="340" t="s">
        <v>1414</v>
      </c>
      <c r="Z732" s="340" t="s">
        <v>1414</v>
      </c>
      <c r="AA732" s="340" t="s">
        <v>1414</v>
      </c>
      <c r="AB732" s="340" t="s">
        <v>1414</v>
      </c>
      <c r="AC732" s="344" t="s">
        <v>1414</v>
      </c>
      <c r="AD732" s="482">
        <v>0</v>
      </c>
      <c r="AE732" s="341" t="s">
        <v>2146</v>
      </c>
      <c r="AF732" s="341" t="s">
        <v>2106</v>
      </c>
      <c r="AG732" s="345" t="s">
        <v>1427</v>
      </c>
      <c r="AH732" s="345" t="s">
        <v>2107</v>
      </c>
      <c r="AI732" s="345">
        <v>5000</v>
      </c>
      <c r="AJ732" s="345">
        <v>1000</v>
      </c>
      <c r="AK732" s="345">
        <v>1000</v>
      </c>
      <c r="AL732" s="608">
        <v>1.4999999999999999E-2</v>
      </c>
      <c r="AM732" s="608">
        <v>0.2</v>
      </c>
      <c r="AN732" s="340" t="s">
        <v>34</v>
      </c>
      <c r="AO732" s="338" t="s">
        <v>1323</v>
      </c>
      <c r="AP732" s="341" t="s">
        <v>13</v>
      </c>
      <c r="AQ732" s="347" t="s">
        <v>668</v>
      </c>
      <c r="AR732" s="340">
        <v>4.0000000000000001E-3</v>
      </c>
      <c r="AS732" s="340">
        <v>4.0000000000000001E-3</v>
      </c>
      <c r="AT732" s="340"/>
      <c r="AX732" s="597"/>
      <c r="AY732" s="598"/>
      <c r="AZ732" s="598"/>
      <c r="BA732" s="598"/>
      <c r="BB732" s="599"/>
      <c r="BC732" s="598"/>
      <c r="BD732" s="598"/>
      <c r="BE732" s="598"/>
      <c r="BF732" s="598"/>
      <c r="BG732" s="599"/>
      <c r="BH732" s="599"/>
      <c r="BI732" s="600"/>
      <c r="BJ732" s="600"/>
      <c r="BK732" s="600"/>
      <c r="BL732" s="599"/>
      <c r="BM732" s="599"/>
      <c r="BN732" s="599"/>
      <c r="BO732" s="599"/>
      <c r="BP732" s="599"/>
      <c r="BQ732" s="599"/>
      <c r="BR732" s="599"/>
      <c r="BS732" s="599"/>
      <c r="BT732" s="602"/>
      <c r="BU732" s="603"/>
      <c r="BV732" s="601"/>
      <c r="BW732" s="604"/>
    </row>
    <row r="733" spans="2:75" ht="15.75" customHeight="1">
      <c r="B733" s="334" t="s">
        <v>240</v>
      </c>
      <c r="C733" s="335">
        <v>35727276000150</v>
      </c>
      <c r="D733" s="336" t="s">
        <v>13</v>
      </c>
      <c r="E733" s="336" t="s">
        <v>615</v>
      </c>
      <c r="F733" s="336" t="s">
        <v>619</v>
      </c>
      <c r="G733" s="337"/>
      <c r="H733" s="337" t="s">
        <v>1336</v>
      </c>
      <c r="I733" s="337" t="s">
        <v>34</v>
      </c>
      <c r="J733" s="337" t="s">
        <v>608</v>
      </c>
      <c r="K733" s="338" t="s">
        <v>48</v>
      </c>
      <c r="L733" s="339"/>
      <c r="M733" s="339" t="s">
        <v>34</v>
      </c>
      <c r="N733" s="338">
        <v>592293</v>
      </c>
      <c r="O733" s="338" t="s">
        <v>1320</v>
      </c>
      <c r="P733" s="342">
        <v>44316</v>
      </c>
      <c r="Q733" s="343">
        <v>151792795.94</v>
      </c>
      <c r="R733" s="343">
        <v>100900091.06603168</v>
      </c>
      <c r="S733" s="338">
        <v>22</v>
      </c>
      <c r="T733" s="340">
        <v>0.14165406768726774</v>
      </c>
      <c r="U733" s="340">
        <v>1.8311897812280267</v>
      </c>
      <c r="V733" s="340">
        <v>0.22729452945541717</v>
      </c>
      <c r="W733" s="340">
        <v>2.2282464014031436</v>
      </c>
      <c r="X733" s="340" t="s">
        <v>1414</v>
      </c>
      <c r="Y733" s="340" t="s">
        <v>1414</v>
      </c>
      <c r="Z733" s="340" t="s">
        <v>1414</v>
      </c>
      <c r="AA733" s="340" t="s">
        <v>1414</v>
      </c>
      <c r="AB733" s="340">
        <v>3.0762877652949314E-2</v>
      </c>
      <c r="AC733" s="344">
        <v>3.5176857581464653</v>
      </c>
      <c r="AD733" s="482">
        <v>40671799000162</v>
      </c>
      <c r="AE733" s="341" t="s">
        <v>59</v>
      </c>
      <c r="AF733" s="341" t="s">
        <v>2109</v>
      </c>
      <c r="AG733" s="345" t="s">
        <v>59</v>
      </c>
      <c r="AH733" s="345" t="s">
        <v>2110</v>
      </c>
      <c r="AI733" s="345">
        <v>100</v>
      </c>
      <c r="AJ733" s="345">
        <v>1</v>
      </c>
      <c r="AK733" s="345">
        <v>100</v>
      </c>
      <c r="AL733" s="340">
        <v>0.02</v>
      </c>
      <c r="AM733" s="340">
        <v>0.2</v>
      </c>
      <c r="AN733" s="340" t="s">
        <v>64</v>
      </c>
      <c r="AO733" s="338" t="s">
        <v>1323</v>
      </c>
      <c r="AP733" s="341" t="s">
        <v>13</v>
      </c>
      <c r="AQ733" s="347" t="s">
        <v>668</v>
      </c>
      <c r="AR733" s="340">
        <v>4.6666666666666662E-3</v>
      </c>
      <c r="AS733" s="340">
        <v>4.6666666666666662E-3</v>
      </c>
      <c r="AT733" s="340"/>
      <c r="AX733" s="597"/>
      <c r="AY733" s="598"/>
      <c r="AZ733" s="598"/>
      <c r="BA733" s="598"/>
      <c r="BB733" s="599"/>
      <c r="BC733" s="598"/>
      <c r="BD733" s="598"/>
      <c r="BE733" s="598"/>
      <c r="BF733" s="598"/>
      <c r="BG733" s="599"/>
      <c r="BH733" s="599"/>
      <c r="BI733" s="600"/>
      <c r="BJ733" s="600"/>
      <c r="BK733" s="600"/>
      <c r="BL733" s="599"/>
      <c r="BM733" s="599"/>
      <c r="BN733" s="599"/>
      <c r="BO733" s="599"/>
      <c r="BP733" s="599"/>
      <c r="BQ733" s="599"/>
      <c r="BR733" s="599"/>
      <c r="BS733" s="599"/>
      <c r="BT733" s="602"/>
      <c r="BU733" s="603"/>
      <c r="BV733" s="601"/>
      <c r="BW733" s="604"/>
    </row>
    <row r="734" spans="2:75" ht="15.75" customHeight="1">
      <c r="B734" s="334" t="s">
        <v>1237</v>
      </c>
      <c r="C734" s="335">
        <v>27477408000105</v>
      </c>
      <c r="D734" s="336" t="s">
        <v>13</v>
      </c>
      <c r="E734" s="336" t="s">
        <v>615</v>
      </c>
      <c r="F734" s="336" t="s">
        <v>619</v>
      </c>
      <c r="G734" s="337" t="s">
        <v>34</v>
      </c>
      <c r="H734" s="337" t="s">
        <v>1337</v>
      </c>
      <c r="I734" s="337" t="s">
        <v>34</v>
      </c>
      <c r="J734" s="337"/>
      <c r="K734" s="338" t="s">
        <v>48</v>
      </c>
      <c r="L734" s="339"/>
      <c r="M734" s="339" t="s">
        <v>1411</v>
      </c>
      <c r="N734" s="338">
        <v>467006</v>
      </c>
      <c r="O734" s="338" t="s">
        <v>1320</v>
      </c>
      <c r="P734" s="342">
        <v>43250</v>
      </c>
      <c r="Q734" s="343">
        <v>7071129.6200000001</v>
      </c>
      <c r="R734" s="343">
        <v>7531742.8688095268</v>
      </c>
      <c r="S734" s="338">
        <v>22</v>
      </c>
      <c r="T734" s="340">
        <v>5.1208992364081052E-2</v>
      </c>
      <c r="U734" s="340">
        <v>0.66198863933166019</v>
      </c>
      <c r="V734" s="340">
        <v>8.3701329998509655E-2</v>
      </c>
      <c r="W734" s="340">
        <v>0.82055290907658518</v>
      </c>
      <c r="X734" s="340">
        <v>8.1516849960175719E-2</v>
      </c>
      <c r="Y734" s="340">
        <v>0.61815708164380234</v>
      </c>
      <c r="Z734" s="340">
        <v>0.10725831593085955</v>
      </c>
      <c r="AA734" s="340">
        <v>0.60969103963807791</v>
      </c>
      <c r="AB734" s="340">
        <v>8.3455515601981528E-2</v>
      </c>
      <c r="AC734" s="344">
        <v>-0.15918708773512624</v>
      </c>
      <c r="AD734" s="482">
        <v>0</v>
      </c>
      <c r="AE734" s="341" t="s">
        <v>2418</v>
      </c>
      <c r="AF734" s="341" t="s">
        <v>736</v>
      </c>
      <c r="AG734" s="345" t="s">
        <v>736</v>
      </c>
      <c r="AH734" s="345" t="s">
        <v>2110</v>
      </c>
      <c r="AI734" s="345">
        <v>100</v>
      </c>
      <c r="AJ734" s="345">
        <v>100</v>
      </c>
      <c r="AK734" s="345">
        <v>0</v>
      </c>
      <c r="AL734" s="340">
        <v>8.5000000000000006E-3</v>
      </c>
      <c r="AM734" s="340">
        <v>0.1</v>
      </c>
      <c r="AN734" s="340" t="s">
        <v>64</v>
      </c>
      <c r="AO734" s="338" t="s">
        <v>1323</v>
      </c>
      <c r="AP734" s="341" t="s">
        <v>13</v>
      </c>
      <c r="AQ734" s="347" t="s">
        <v>668</v>
      </c>
      <c r="AR734" s="340">
        <v>2.2666666666666668E-3</v>
      </c>
      <c r="AS734" s="340">
        <v>2.2666666666666668E-3</v>
      </c>
      <c r="AT734" s="340"/>
      <c r="AX734" s="597"/>
      <c r="AY734" s="598"/>
      <c r="AZ734" s="598"/>
      <c r="BA734" s="598"/>
      <c r="BB734" s="599"/>
      <c r="BC734" s="598"/>
      <c r="BD734" s="598"/>
      <c r="BE734" s="598"/>
      <c r="BF734" s="598"/>
      <c r="BG734" s="599"/>
      <c r="BH734" s="599"/>
      <c r="BI734" s="600"/>
      <c r="BJ734" s="600"/>
      <c r="BK734" s="600"/>
      <c r="BL734" s="599"/>
      <c r="BM734" s="599"/>
      <c r="BN734" s="599"/>
      <c r="BO734" s="599"/>
      <c r="BP734" s="599"/>
      <c r="BQ734" s="599"/>
      <c r="BR734" s="599"/>
      <c r="BS734" s="599"/>
      <c r="BT734" s="602"/>
      <c r="BU734" s="603"/>
      <c r="BV734" s="601"/>
      <c r="BW734" s="604"/>
    </row>
    <row r="735" spans="2:75" ht="15.75" customHeight="1">
      <c r="B735" s="334" t="s">
        <v>422</v>
      </c>
      <c r="C735" s="335">
        <v>10643371000145</v>
      </c>
      <c r="D735" s="336" t="s">
        <v>14</v>
      </c>
      <c r="E735" s="336" t="s">
        <v>607</v>
      </c>
      <c r="F735" s="336"/>
      <c r="G735" s="337"/>
      <c r="H735" s="337" t="s">
        <v>34</v>
      </c>
      <c r="I735" s="337" t="s">
        <v>34</v>
      </c>
      <c r="J735" s="337" t="s">
        <v>608</v>
      </c>
      <c r="K735" s="338" t="s">
        <v>48</v>
      </c>
      <c r="L735" s="339"/>
      <c r="M735" s="339" t="s">
        <v>34</v>
      </c>
      <c r="N735" s="338">
        <v>240631</v>
      </c>
      <c r="O735" s="338" t="s">
        <v>1320</v>
      </c>
      <c r="P735" s="342">
        <v>40177</v>
      </c>
      <c r="Q735" s="343">
        <v>131181360.73</v>
      </c>
      <c r="R735" s="343">
        <v>120305560.18480162</v>
      </c>
      <c r="S735" s="338">
        <v>22</v>
      </c>
      <c r="T735" s="340">
        <v>9.913064472544808E-2</v>
      </c>
      <c r="U735" s="340">
        <v>1.2814811928207175</v>
      </c>
      <c r="V735" s="340">
        <v>5.4576017230051121E-2</v>
      </c>
      <c r="W735" s="340">
        <v>0.53502745660946671</v>
      </c>
      <c r="X735" s="340">
        <v>0.27435821771082547</v>
      </c>
      <c r="Y735" s="340">
        <v>2.0805082049658883</v>
      </c>
      <c r="Z735" s="340">
        <v>0.36179184244729434</v>
      </c>
      <c r="AA735" s="340">
        <v>2.0565421211391834</v>
      </c>
      <c r="AB735" s="340">
        <v>0.1867500112375084</v>
      </c>
      <c r="AC735" s="344">
        <v>-0.14243076740086591</v>
      </c>
      <c r="AD735" s="482">
        <v>0</v>
      </c>
      <c r="AE735" s="341" t="s">
        <v>2422</v>
      </c>
      <c r="AF735" s="341" t="s">
        <v>2109</v>
      </c>
      <c r="AG735" s="345" t="s">
        <v>59</v>
      </c>
      <c r="AH735" s="345" t="s">
        <v>2107</v>
      </c>
      <c r="AI735" s="345">
        <v>20000</v>
      </c>
      <c r="AJ735" s="345">
        <v>10000</v>
      </c>
      <c r="AK735" s="345">
        <v>20000</v>
      </c>
      <c r="AL735" s="340">
        <v>0.02</v>
      </c>
      <c r="AM735" s="340">
        <v>0.2</v>
      </c>
      <c r="AN735" s="340" t="s">
        <v>666</v>
      </c>
      <c r="AO735" s="338" t="s">
        <v>1323</v>
      </c>
      <c r="AP735" s="341" t="s">
        <v>716</v>
      </c>
      <c r="AQ735" s="347" t="s">
        <v>659</v>
      </c>
      <c r="AR735" s="340">
        <v>4.0000000000000001E-3</v>
      </c>
      <c r="AS735" s="340">
        <v>4.0000000000000001E-3</v>
      </c>
      <c r="AT735" s="340"/>
      <c r="AX735" s="597"/>
      <c r="AY735" s="598"/>
      <c r="AZ735" s="598"/>
      <c r="BA735" s="598"/>
      <c r="BB735" s="599"/>
      <c r="BC735" s="598"/>
      <c r="BD735" s="598"/>
      <c r="BE735" s="598"/>
      <c r="BF735" s="598"/>
      <c r="BG735" s="599"/>
      <c r="BH735" s="599"/>
      <c r="BI735" s="600"/>
      <c r="BJ735" s="600"/>
      <c r="BK735" s="600"/>
      <c r="BL735" s="599"/>
      <c r="BM735" s="599"/>
      <c r="BN735" s="599"/>
      <c r="BO735" s="599"/>
      <c r="BP735" s="599"/>
      <c r="BQ735" s="599"/>
      <c r="BR735" s="599"/>
      <c r="BS735" s="599"/>
      <c r="BT735" s="602"/>
      <c r="BU735" s="603"/>
      <c r="BV735" s="601"/>
      <c r="BW735" s="604"/>
    </row>
    <row r="736" spans="2:75" ht="15.75" customHeight="1">
      <c r="B736" s="334" t="s">
        <v>1478</v>
      </c>
      <c r="C736" s="335">
        <v>39773725000158</v>
      </c>
      <c r="D736" s="336" t="s">
        <v>14</v>
      </c>
      <c r="E736" s="336" t="s">
        <v>614</v>
      </c>
      <c r="F736" s="336" t="s">
        <v>689</v>
      </c>
      <c r="G736" s="337" t="s">
        <v>34</v>
      </c>
      <c r="H736" s="337" t="s">
        <v>865</v>
      </c>
      <c r="I736" s="337" t="s">
        <v>34</v>
      </c>
      <c r="J736" s="337" t="s">
        <v>608</v>
      </c>
      <c r="K736" s="338" t="s">
        <v>48</v>
      </c>
      <c r="L736" s="339"/>
      <c r="M736" s="339" t="s">
        <v>1411</v>
      </c>
      <c r="N736" s="338">
        <v>585971</v>
      </c>
      <c r="O736" s="338" t="s">
        <v>1320</v>
      </c>
      <c r="P736" s="342">
        <v>44306</v>
      </c>
      <c r="Q736" s="343">
        <v>19949689.170000002</v>
      </c>
      <c r="R736" s="343">
        <v>15665135.119047625</v>
      </c>
      <c r="S736" s="338">
        <v>23</v>
      </c>
      <c r="T736" s="340">
        <v>7.2211020755875044E-2</v>
      </c>
      <c r="U736" s="340">
        <v>0.81222331680305315</v>
      </c>
      <c r="V736" s="340">
        <v>7.7816957615013393E-2</v>
      </c>
      <c r="W736" s="340">
        <v>0.71418134650927767</v>
      </c>
      <c r="X736" s="340" t="s">
        <v>1414</v>
      </c>
      <c r="Y736" s="340" t="s">
        <v>1414</v>
      </c>
      <c r="Z736" s="340" t="s">
        <v>1414</v>
      </c>
      <c r="AA736" s="340" t="s">
        <v>1414</v>
      </c>
      <c r="AB736" s="340">
        <v>0.1597622821266331</v>
      </c>
      <c r="AC736" s="344">
        <v>-9.8686229501271885E-2</v>
      </c>
      <c r="AD736" s="482">
        <v>39741188000164</v>
      </c>
      <c r="AE736" s="341" t="s">
        <v>2114</v>
      </c>
      <c r="AF736" s="341" t="s">
        <v>2109</v>
      </c>
      <c r="AG736" s="345" t="s">
        <v>59</v>
      </c>
      <c r="AH736" s="345" t="s">
        <v>2116</v>
      </c>
      <c r="AI736" s="345">
        <v>5000</v>
      </c>
      <c r="AJ736" s="345" t="s">
        <v>1422</v>
      </c>
      <c r="AK736" s="345" t="s">
        <v>1422</v>
      </c>
      <c r="AL736" s="608">
        <v>0.02</v>
      </c>
      <c r="AM736" s="608">
        <v>0.2</v>
      </c>
      <c r="AN736" s="340" t="s">
        <v>666</v>
      </c>
      <c r="AO736" s="338" t="s">
        <v>1320</v>
      </c>
      <c r="AP736" s="341" t="s">
        <v>716</v>
      </c>
      <c r="AQ736" s="347" t="s">
        <v>2117</v>
      </c>
      <c r="AR736" s="340" t="s">
        <v>34</v>
      </c>
      <c r="AS736" s="340" t="s">
        <v>34</v>
      </c>
      <c r="AT736" s="340"/>
      <c r="AX736" s="597"/>
      <c r="AY736" s="598"/>
      <c r="AZ736" s="598"/>
      <c r="BA736" s="598"/>
      <c r="BB736" s="599"/>
      <c r="BC736" s="598"/>
      <c r="BD736" s="598"/>
      <c r="BE736" s="598"/>
      <c r="BF736" s="598"/>
      <c r="BG736" s="599"/>
      <c r="BH736" s="599"/>
      <c r="BI736" s="600"/>
      <c r="BJ736" s="600"/>
      <c r="BK736" s="600"/>
      <c r="BL736" s="599"/>
      <c r="BM736" s="599"/>
      <c r="BN736" s="599"/>
      <c r="BO736" s="599"/>
      <c r="BP736" s="599"/>
      <c r="BQ736" s="599"/>
      <c r="BR736" s="599"/>
      <c r="BS736" s="599"/>
      <c r="BT736" s="602"/>
      <c r="BU736" s="603"/>
      <c r="BV736" s="601"/>
      <c r="BW736" s="604"/>
    </row>
    <row r="737" spans="2:75" ht="15.75" customHeight="1">
      <c r="B737" s="334" t="s">
        <v>995</v>
      </c>
      <c r="C737" s="335">
        <v>39990463000183</v>
      </c>
      <c r="D737" s="336" t="s">
        <v>14</v>
      </c>
      <c r="E737" s="336" t="s">
        <v>607</v>
      </c>
      <c r="F737" s="336"/>
      <c r="G737" s="337"/>
      <c r="H737" s="337" t="s">
        <v>34</v>
      </c>
      <c r="I737" s="337" t="s">
        <v>34</v>
      </c>
      <c r="J737" s="337" t="s">
        <v>608</v>
      </c>
      <c r="K737" s="338" t="s">
        <v>48</v>
      </c>
      <c r="L737" s="339"/>
      <c r="M737" s="339" t="s">
        <v>34</v>
      </c>
      <c r="N737" s="338">
        <v>574767</v>
      </c>
      <c r="O737" s="338" t="s">
        <v>1323</v>
      </c>
      <c r="P737" s="342">
        <v>44229</v>
      </c>
      <c r="Q737" s="343">
        <v>15790701.09</v>
      </c>
      <c r="R737" s="343">
        <v>29316833.578333355</v>
      </c>
      <c r="S737" s="338">
        <v>23</v>
      </c>
      <c r="T737" s="340">
        <v>-3.6874363603383364E-2</v>
      </c>
      <c r="U737" s="340">
        <v>-0.47668209548966967</v>
      </c>
      <c r="V737" s="340">
        <v>-0.19010800575931819</v>
      </c>
      <c r="W737" s="340">
        <v>-1.8636941272896654</v>
      </c>
      <c r="X737" s="340" t="s">
        <v>1414</v>
      </c>
      <c r="Y737" s="340" t="s">
        <v>1414</v>
      </c>
      <c r="Z737" s="340" t="s">
        <v>1414</v>
      </c>
      <c r="AA737" s="340" t="s">
        <v>1414</v>
      </c>
      <c r="AB737" s="340">
        <v>0.21913566309323318</v>
      </c>
      <c r="AC737" s="344">
        <v>-1.2954012205130774</v>
      </c>
      <c r="AD737" s="482">
        <v>35492558000116</v>
      </c>
      <c r="AE737" s="341" t="s">
        <v>59</v>
      </c>
      <c r="AF737" s="341" t="s">
        <v>2109</v>
      </c>
      <c r="AG737" s="345" t="s">
        <v>59</v>
      </c>
      <c r="AH737" s="345" t="s">
        <v>2107</v>
      </c>
      <c r="AI737" s="345">
        <v>100</v>
      </c>
      <c r="AJ737" s="345">
        <v>1</v>
      </c>
      <c r="AK737" s="345">
        <v>100</v>
      </c>
      <c r="AL737" s="340">
        <v>0.02</v>
      </c>
      <c r="AM737" s="340">
        <v>0.2</v>
      </c>
      <c r="AN737" s="340" t="s">
        <v>666</v>
      </c>
      <c r="AO737" s="338" t="s">
        <v>1323</v>
      </c>
      <c r="AP737" s="341" t="s">
        <v>716</v>
      </c>
      <c r="AQ737" s="347" t="s">
        <v>659</v>
      </c>
      <c r="AR737" s="340">
        <v>4.6666666666666662E-3</v>
      </c>
      <c r="AS737" s="340">
        <v>4.6666666666666662E-3</v>
      </c>
      <c r="AT737" s="340"/>
      <c r="AX737" s="597"/>
      <c r="AY737" s="598"/>
      <c r="AZ737" s="598"/>
      <c r="BA737" s="598"/>
      <c r="BB737" s="599"/>
      <c r="BC737" s="598"/>
      <c r="BD737" s="598"/>
      <c r="BE737" s="598"/>
      <c r="BF737" s="598"/>
      <c r="BG737" s="599"/>
      <c r="BH737" s="599"/>
      <c r="BI737" s="600"/>
      <c r="BJ737" s="600"/>
      <c r="BK737" s="600"/>
      <c r="BL737" s="599"/>
      <c r="BM737" s="599"/>
      <c r="BN737" s="599"/>
      <c r="BO737" s="599"/>
      <c r="BP737" s="599"/>
      <c r="BQ737" s="599"/>
      <c r="BR737" s="599"/>
      <c r="BS737" s="599"/>
      <c r="BT737" s="602"/>
      <c r="BU737" s="603"/>
      <c r="BV737" s="601"/>
      <c r="BW737" s="604"/>
    </row>
    <row r="738" spans="2:75" ht="15.75" customHeight="1">
      <c r="B738" s="334" t="s">
        <v>1000</v>
      </c>
      <c r="C738" s="335">
        <v>37567415000151</v>
      </c>
      <c r="D738" s="336" t="s">
        <v>14</v>
      </c>
      <c r="E738" s="336" t="s">
        <v>607</v>
      </c>
      <c r="F738" s="336"/>
      <c r="G738" s="337"/>
      <c r="H738" s="337" t="s">
        <v>34</v>
      </c>
      <c r="I738" s="337" t="s">
        <v>34</v>
      </c>
      <c r="J738" s="337" t="s">
        <v>608</v>
      </c>
      <c r="K738" s="338" t="s">
        <v>48</v>
      </c>
      <c r="L738" s="339"/>
      <c r="M738" s="339" t="s">
        <v>34</v>
      </c>
      <c r="N738" s="338">
        <v>555411</v>
      </c>
      <c r="O738" s="338" t="s">
        <v>1320</v>
      </c>
      <c r="P738" s="342">
        <v>44102</v>
      </c>
      <c r="Q738" s="343">
        <v>1712626.9</v>
      </c>
      <c r="R738" s="343">
        <v>2407194.2803968238</v>
      </c>
      <c r="S738" s="338">
        <v>23</v>
      </c>
      <c r="T738" s="340">
        <v>6.9536622516722657E-2</v>
      </c>
      <c r="U738" s="340">
        <v>0.89891349152678401</v>
      </c>
      <c r="V738" s="340">
        <v>-6.2872681418182919E-2</v>
      </c>
      <c r="W738" s="340">
        <v>-0.61636250750201871</v>
      </c>
      <c r="X738" s="340" t="s">
        <v>1414</v>
      </c>
      <c r="Y738" s="340" t="s">
        <v>1414</v>
      </c>
      <c r="Z738" s="340" t="s">
        <v>1414</v>
      </c>
      <c r="AA738" s="340" t="s">
        <v>1414</v>
      </c>
      <c r="AB738" s="340">
        <v>0.17563885298479354</v>
      </c>
      <c r="AC738" s="344">
        <v>-0.83512349601586278</v>
      </c>
      <c r="AD738" s="482">
        <v>35495676000188</v>
      </c>
      <c r="AE738" s="341" t="s">
        <v>59</v>
      </c>
      <c r="AF738" s="341" t="s">
        <v>2109</v>
      </c>
      <c r="AG738" s="345" t="s">
        <v>59</v>
      </c>
      <c r="AH738" s="345" t="s">
        <v>2107</v>
      </c>
      <c r="AI738" s="345">
        <v>100</v>
      </c>
      <c r="AJ738" s="345">
        <v>0</v>
      </c>
      <c r="AK738" s="345">
        <v>1</v>
      </c>
      <c r="AL738" s="340">
        <v>0.02</v>
      </c>
      <c r="AM738" s="340">
        <v>0.2</v>
      </c>
      <c r="AN738" s="340" t="s">
        <v>2119</v>
      </c>
      <c r="AO738" s="338" t="s">
        <v>1323</v>
      </c>
      <c r="AP738" s="341" t="s">
        <v>716</v>
      </c>
      <c r="AQ738" s="347" t="s">
        <v>659</v>
      </c>
      <c r="AR738" s="340">
        <v>4.6666666666666662E-3</v>
      </c>
      <c r="AS738" s="340">
        <v>4.6666666666666662E-3</v>
      </c>
      <c r="AT738" s="340"/>
      <c r="AX738" s="597"/>
      <c r="AY738" s="598"/>
      <c r="AZ738" s="598"/>
      <c r="BA738" s="598"/>
      <c r="BB738" s="599"/>
      <c r="BC738" s="598"/>
      <c r="BD738" s="598"/>
      <c r="BE738" s="598"/>
      <c r="BF738" s="598"/>
      <c r="BG738" s="599"/>
      <c r="BH738" s="599"/>
      <c r="BI738" s="600"/>
      <c r="BJ738" s="600"/>
      <c r="BK738" s="600"/>
      <c r="BL738" s="599"/>
      <c r="BM738" s="599"/>
      <c r="BN738" s="599"/>
      <c r="BO738" s="599"/>
      <c r="BP738" s="599"/>
      <c r="BQ738" s="599"/>
      <c r="BR738" s="599"/>
      <c r="BS738" s="599"/>
      <c r="BT738" s="602"/>
      <c r="BU738" s="603"/>
      <c r="BV738" s="601"/>
      <c r="BW738" s="604"/>
    </row>
    <row r="739" spans="2:75" ht="15.75" customHeight="1">
      <c r="B739" s="334" t="s">
        <v>1003</v>
      </c>
      <c r="C739" s="335">
        <v>30630299000129</v>
      </c>
      <c r="D739" s="336" t="s">
        <v>14</v>
      </c>
      <c r="E739" s="336" t="s">
        <v>614</v>
      </c>
      <c r="F739" s="336"/>
      <c r="G739" s="337"/>
      <c r="H739" s="337" t="s">
        <v>865</v>
      </c>
      <c r="I739" s="337" t="s">
        <v>34</v>
      </c>
      <c r="J739" s="337" t="s">
        <v>608</v>
      </c>
      <c r="K739" s="338" t="s">
        <v>48</v>
      </c>
      <c r="L739" s="339"/>
      <c r="M739" s="339" t="s">
        <v>34</v>
      </c>
      <c r="N739" s="338">
        <v>474282</v>
      </c>
      <c r="O739" s="338" t="s">
        <v>1320</v>
      </c>
      <c r="P739" s="342">
        <v>43334</v>
      </c>
      <c r="Q739" s="343">
        <v>1082844.58</v>
      </c>
      <c r="R739" s="343">
        <v>1368184.8454761901</v>
      </c>
      <c r="S739" s="338">
        <v>23</v>
      </c>
      <c r="T739" s="340">
        <v>-1.5590392101059836E-2</v>
      </c>
      <c r="U739" s="340">
        <v>-0.20154004164445871</v>
      </c>
      <c r="V739" s="340">
        <v>-0.12382623012826177</v>
      </c>
      <c r="W739" s="340">
        <v>-1.2139110973928495</v>
      </c>
      <c r="X739" s="340">
        <v>-3.9687002617196043E-2</v>
      </c>
      <c r="Y739" s="340">
        <v>-0.30095375040891686</v>
      </c>
      <c r="Z739" s="340">
        <v>-0.2265836447215519</v>
      </c>
      <c r="AA739" s="340">
        <v>-1.2879748923553773</v>
      </c>
      <c r="AB739" s="340">
        <v>0.1080497076176602</v>
      </c>
      <c r="AC739" s="344">
        <v>-2.0683388999257963</v>
      </c>
      <c r="AD739" s="482">
        <v>29259435000137</v>
      </c>
      <c r="AE739" s="341" t="s">
        <v>59</v>
      </c>
      <c r="AF739" s="341" t="s">
        <v>2109</v>
      </c>
      <c r="AG739" s="345" t="s">
        <v>59</v>
      </c>
      <c r="AH739" s="345" t="s">
        <v>2107</v>
      </c>
      <c r="AI739" s="345">
        <v>100</v>
      </c>
      <c r="AJ739" s="345">
        <v>1</v>
      </c>
      <c r="AK739" s="345">
        <v>1</v>
      </c>
      <c r="AL739" s="340">
        <v>0.02</v>
      </c>
      <c r="AM739" s="340">
        <v>0.2</v>
      </c>
      <c r="AN739" s="340" t="s">
        <v>666</v>
      </c>
      <c r="AO739" s="338" t="s">
        <v>1323</v>
      </c>
      <c r="AP739" s="341" t="s">
        <v>716</v>
      </c>
      <c r="AQ739" s="347" t="s">
        <v>659</v>
      </c>
      <c r="AR739" s="340">
        <v>4.6666666666666662E-3</v>
      </c>
      <c r="AS739" s="340">
        <v>4.6666666666666662E-3</v>
      </c>
      <c r="AT739" s="340"/>
      <c r="AX739" s="597"/>
      <c r="AY739" s="598"/>
      <c r="AZ739" s="598"/>
      <c r="BA739" s="598"/>
      <c r="BB739" s="599"/>
      <c r="BC739" s="598"/>
      <c r="BD739" s="598"/>
      <c r="BE739" s="598"/>
      <c r="BF739" s="598"/>
      <c r="BG739" s="599"/>
      <c r="BH739" s="599"/>
      <c r="BI739" s="600"/>
      <c r="BJ739" s="600"/>
      <c r="BK739" s="600"/>
      <c r="BL739" s="599"/>
      <c r="BM739" s="599"/>
      <c r="BN739" s="599"/>
      <c r="BO739" s="599"/>
      <c r="BP739" s="599"/>
      <c r="BQ739" s="599"/>
      <c r="BR739" s="599"/>
      <c r="BS739" s="599"/>
      <c r="BT739" s="602"/>
      <c r="BU739" s="603"/>
      <c r="BV739" s="601"/>
      <c r="BW739" s="604"/>
    </row>
    <row r="740" spans="2:75" ht="15.75" customHeight="1">
      <c r="B740" s="334" t="s">
        <v>168</v>
      </c>
      <c r="C740" s="335">
        <v>23591953000177</v>
      </c>
      <c r="D740" s="336" t="s">
        <v>14</v>
      </c>
      <c r="E740" s="336" t="s">
        <v>607</v>
      </c>
      <c r="F740" s="336"/>
      <c r="G740" s="337"/>
      <c r="H740" s="337" t="s">
        <v>34</v>
      </c>
      <c r="I740" s="337" t="s">
        <v>34</v>
      </c>
      <c r="J740" s="337" t="s">
        <v>608</v>
      </c>
      <c r="K740" s="338" t="s">
        <v>48</v>
      </c>
      <c r="L740" s="339"/>
      <c r="M740" s="339" t="s">
        <v>34</v>
      </c>
      <c r="N740" s="338">
        <v>409804</v>
      </c>
      <c r="O740" s="338" t="s">
        <v>1320</v>
      </c>
      <c r="P740" s="342">
        <v>42359</v>
      </c>
      <c r="Q740" s="343">
        <v>107545241.53</v>
      </c>
      <c r="R740" s="343">
        <v>104038845.31380954</v>
      </c>
      <c r="S740" s="338">
        <v>24</v>
      </c>
      <c r="T740" s="340">
        <v>0.18168018837675493</v>
      </c>
      <c r="U740" s="340">
        <v>2.3486152557340203</v>
      </c>
      <c r="V740" s="340">
        <v>6.0216996357710606E-2</v>
      </c>
      <c r="W740" s="340">
        <v>0.59032791400152618</v>
      </c>
      <c r="X740" s="340">
        <v>0.10607246206027132</v>
      </c>
      <c r="Y740" s="340">
        <v>0.80436674898482452</v>
      </c>
      <c r="Z740" s="340">
        <v>0.36279603243794645</v>
      </c>
      <c r="AA740" s="340">
        <v>2.0622502625926584</v>
      </c>
      <c r="AB740" s="340">
        <v>0.1891799489331657</v>
      </c>
      <c r="AC740" s="344">
        <v>-0.10977938218674906</v>
      </c>
      <c r="AD740" s="482">
        <v>0</v>
      </c>
      <c r="AE740" s="341" t="s">
        <v>2205</v>
      </c>
      <c r="AF740" s="341" t="s">
        <v>2106</v>
      </c>
      <c r="AG740" s="345" t="s">
        <v>1427</v>
      </c>
      <c r="AH740" s="345" t="s">
        <v>2107</v>
      </c>
      <c r="AI740" s="345">
        <v>10000</v>
      </c>
      <c r="AJ740" s="345">
        <v>1000</v>
      </c>
      <c r="AK740" s="345">
        <v>10000</v>
      </c>
      <c r="AL740" s="340">
        <v>0.02</v>
      </c>
      <c r="AM740" s="340">
        <v>0.2</v>
      </c>
      <c r="AN740" s="340" t="s">
        <v>34</v>
      </c>
      <c r="AO740" s="338" t="s">
        <v>1323</v>
      </c>
      <c r="AP740" s="341" t="s">
        <v>716</v>
      </c>
      <c r="AQ740" s="347" t="s">
        <v>659</v>
      </c>
      <c r="AR740" s="340">
        <v>4.0000000000000001E-3</v>
      </c>
      <c r="AS740" s="340">
        <v>4.0000000000000001E-3</v>
      </c>
      <c r="AT740" s="340"/>
      <c r="AX740" s="597"/>
      <c r="AY740" s="598"/>
      <c r="AZ740" s="598"/>
      <c r="BA740" s="598"/>
      <c r="BB740" s="599"/>
      <c r="BC740" s="598"/>
      <c r="BD740" s="598"/>
      <c r="BE740" s="598"/>
      <c r="BF740" s="598"/>
      <c r="BG740" s="599"/>
      <c r="BH740" s="599"/>
      <c r="BI740" s="600"/>
      <c r="BJ740" s="600"/>
      <c r="BK740" s="600"/>
      <c r="BL740" s="599"/>
      <c r="BM740" s="599"/>
      <c r="BN740" s="599"/>
      <c r="BO740" s="599"/>
      <c r="BP740" s="599"/>
      <c r="BQ740" s="599"/>
      <c r="BR740" s="599"/>
      <c r="BS740" s="599"/>
      <c r="BT740" s="602"/>
      <c r="BU740" s="603"/>
      <c r="BV740" s="601"/>
      <c r="BW740" s="604"/>
    </row>
    <row r="741" spans="2:75" ht="15.75" customHeight="1">
      <c r="B741" s="334" t="s">
        <v>1477</v>
      </c>
      <c r="C741" s="335">
        <v>22175345000119</v>
      </c>
      <c r="D741" s="336" t="s">
        <v>11</v>
      </c>
      <c r="E741" s="336" t="s">
        <v>620</v>
      </c>
      <c r="F741" s="336" t="s">
        <v>685</v>
      </c>
      <c r="G741" s="337" t="s">
        <v>738</v>
      </c>
      <c r="H741" s="337" t="s">
        <v>34</v>
      </c>
      <c r="I741" s="337" t="s">
        <v>1318</v>
      </c>
      <c r="J741" s="337" t="s">
        <v>608</v>
      </c>
      <c r="K741" s="338" t="s">
        <v>48</v>
      </c>
      <c r="L741" s="339"/>
      <c r="M741" s="339"/>
      <c r="N741" s="338">
        <v>424390</v>
      </c>
      <c r="O741" s="338" t="s">
        <v>1422</v>
      </c>
      <c r="P741" s="342">
        <v>42303</v>
      </c>
      <c r="Q741" s="343">
        <v>18645220.48</v>
      </c>
      <c r="R741" s="343">
        <v>16327353.011230161</v>
      </c>
      <c r="S741" s="338">
        <v>29</v>
      </c>
      <c r="T741" s="340">
        <v>0.11870954127689748</v>
      </c>
      <c r="U741" s="340">
        <v>1.3352346545280771</v>
      </c>
      <c r="V741" s="340">
        <v>0.14915329642355379</v>
      </c>
      <c r="W741" s="340">
        <v>1.3688854632826131</v>
      </c>
      <c r="X741" s="340">
        <v>0.22503351221823631</v>
      </c>
      <c r="Y741" s="340">
        <v>1.5823885018780863</v>
      </c>
      <c r="Z741" s="340">
        <v>0.31145484568054882</v>
      </c>
      <c r="AA741" s="340">
        <v>1.7019648404387004</v>
      </c>
      <c r="AB741" s="340">
        <v>0.11755011510824252</v>
      </c>
      <c r="AC741" s="344">
        <v>0.36135935546517389</v>
      </c>
      <c r="AD741" s="482">
        <v>12167116000107</v>
      </c>
      <c r="AE741" s="341" t="s">
        <v>2240</v>
      </c>
      <c r="AF741" s="341" t="s">
        <v>2106</v>
      </c>
      <c r="AG741" s="345" t="s">
        <v>1427</v>
      </c>
      <c r="AH741" s="345" t="s">
        <v>2107</v>
      </c>
      <c r="AI741" s="345">
        <v>5000</v>
      </c>
      <c r="AJ741" s="345" t="s">
        <v>1422</v>
      </c>
      <c r="AK741" s="345" t="s">
        <v>1422</v>
      </c>
      <c r="AL741" s="340">
        <v>0</v>
      </c>
      <c r="AM741" s="340" t="s">
        <v>34</v>
      </c>
      <c r="AN741" s="340" t="s">
        <v>2426</v>
      </c>
      <c r="AO741" s="338" t="s">
        <v>1323</v>
      </c>
      <c r="AP741" s="341" t="s">
        <v>2427</v>
      </c>
      <c r="AQ741" s="347" t="s">
        <v>2428</v>
      </c>
      <c r="AR741" s="340">
        <v>7.0000000000000001E-3</v>
      </c>
      <c r="AS741" s="340">
        <v>7.0000000000000001E-3</v>
      </c>
      <c r="AT741" s="340"/>
      <c r="AX741" s="597"/>
      <c r="AY741" s="598"/>
      <c r="AZ741" s="598"/>
      <c r="BA741" s="598"/>
      <c r="BB741" s="599"/>
      <c r="BC741" s="598"/>
      <c r="BD741" s="598"/>
      <c r="BE741" s="598"/>
      <c r="BF741" s="598"/>
      <c r="BG741" s="599"/>
      <c r="BH741" s="599"/>
      <c r="BI741" s="600"/>
      <c r="BJ741" s="600"/>
      <c r="BK741" s="600"/>
      <c r="BL741" s="599"/>
      <c r="BM741" s="599"/>
      <c r="BN741" s="599"/>
      <c r="BO741" s="599"/>
      <c r="BP741" s="599"/>
      <c r="BQ741" s="599"/>
      <c r="BR741" s="599"/>
      <c r="BS741" s="599"/>
      <c r="BT741" s="602"/>
      <c r="BU741" s="603"/>
      <c r="BV741" s="601"/>
      <c r="BW741" s="604"/>
    </row>
    <row r="742" spans="2:75" ht="15.75" customHeight="1">
      <c r="B742" s="334" t="s">
        <v>2100</v>
      </c>
      <c r="C742" s="335">
        <v>22175345000119</v>
      </c>
      <c r="D742" s="336" t="s">
        <v>11</v>
      </c>
      <c r="E742" s="336" t="s">
        <v>620</v>
      </c>
      <c r="F742" s="336" t="s">
        <v>685</v>
      </c>
      <c r="G742" s="337" t="s">
        <v>738</v>
      </c>
      <c r="H742" s="337" t="s">
        <v>34</v>
      </c>
      <c r="I742" s="337" t="s">
        <v>1318</v>
      </c>
      <c r="J742" s="337" t="s">
        <v>608</v>
      </c>
      <c r="K742" s="338" t="s">
        <v>48</v>
      </c>
      <c r="L742" s="339"/>
      <c r="M742" s="339"/>
      <c r="N742" s="338">
        <v>424390</v>
      </c>
      <c r="O742" s="338" t="s">
        <v>1422</v>
      </c>
      <c r="P742" s="342">
        <v>42303</v>
      </c>
      <c r="Q742" s="343">
        <v>18645220.48</v>
      </c>
      <c r="R742" s="343">
        <v>16327353.011230161</v>
      </c>
      <c r="S742" s="338">
        <v>29</v>
      </c>
      <c r="T742" s="340">
        <v>0.11870954127689748</v>
      </c>
      <c r="U742" s="340">
        <v>1.3352346545280771</v>
      </c>
      <c r="V742" s="340">
        <v>0.14915329642355379</v>
      </c>
      <c r="W742" s="340">
        <v>1.3688854632826131</v>
      </c>
      <c r="X742" s="340">
        <v>0.22503351221823631</v>
      </c>
      <c r="Y742" s="340">
        <v>1.5823885018780863</v>
      </c>
      <c r="Z742" s="340">
        <v>0.31145484568054882</v>
      </c>
      <c r="AA742" s="340">
        <v>1.7019648404387004</v>
      </c>
      <c r="AB742" s="340">
        <v>0.11755011510824252</v>
      </c>
      <c r="AC742" s="344">
        <v>0.36135935546517389</v>
      </c>
      <c r="AD742" s="482">
        <v>12167116000107</v>
      </c>
      <c r="AE742" s="341" t="s">
        <v>2240</v>
      </c>
      <c r="AF742" s="341" t="s">
        <v>2106</v>
      </c>
      <c r="AG742" s="345" t="s">
        <v>1427</v>
      </c>
      <c r="AH742" s="345" t="s">
        <v>2107</v>
      </c>
      <c r="AI742" s="345">
        <v>5000</v>
      </c>
      <c r="AJ742" s="345" t="s">
        <v>1422</v>
      </c>
      <c r="AK742" s="345" t="s">
        <v>1422</v>
      </c>
      <c r="AL742" s="340">
        <v>0</v>
      </c>
      <c r="AM742" s="340" t="s">
        <v>34</v>
      </c>
      <c r="AN742" s="340" t="s">
        <v>2426</v>
      </c>
      <c r="AO742" s="338" t="s">
        <v>1323</v>
      </c>
      <c r="AP742" s="341" t="s">
        <v>2427</v>
      </c>
      <c r="AQ742" s="347" t="s">
        <v>2428</v>
      </c>
      <c r="AR742" s="340">
        <v>7.0000000000000001E-3</v>
      </c>
      <c r="AS742" s="340">
        <v>7.0000000000000001E-3</v>
      </c>
      <c r="AT742" s="340"/>
      <c r="AX742" s="597"/>
      <c r="AY742" s="598"/>
      <c r="AZ742" s="598"/>
      <c r="BA742" s="598"/>
      <c r="BB742" s="599"/>
      <c r="BC742" s="598"/>
      <c r="BD742" s="598"/>
      <c r="BE742" s="598"/>
      <c r="BF742" s="598"/>
      <c r="BG742" s="599"/>
      <c r="BH742" s="599"/>
      <c r="BI742" s="600"/>
      <c r="BJ742" s="600"/>
      <c r="BK742" s="600"/>
      <c r="BL742" s="599"/>
      <c r="BM742" s="599"/>
      <c r="BN742" s="599"/>
      <c r="BO742" s="599"/>
      <c r="BP742" s="599"/>
      <c r="BQ742" s="599"/>
      <c r="BR742" s="599"/>
      <c r="BS742" s="599"/>
      <c r="BT742" s="602"/>
      <c r="BU742" s="603"/>
      <c r="BV742" s="601"/>
      <c r="BW742" s="604"/>
    </row>
    <row r="743" spans="2:75" ht="15.75" customHeight="1">
      <c r="B743" s="334" t="s">
        <v>113</v>
      </c>
      <c r="C743" s="335">
        <v>14812722000155</v>
      </c>
      <c r="D743" s="336" t="s">
        <v>13</v>
      </c>
      <c r="E743" s="336" t="s">
        <v>615</v>
      </c>
      <c r="F743" s="336" t="s">
        <v>619</v>
      </c>
      <c r="G743" s="337" t="s">
        <v>34</v>
      </c>
      <c r="H743" s="337" t="s">
        <v>865</v>
      </c>
      <c r="I743" s="337" t="s">
        <v>34</v>
      </c>
      <c r="J743" s="337"/>
      <c r="K743" s="338" t="s">
        <v>48</v>
      </c>
      <c r="L743" s="339"/>
      <c r="M743" s="339" t="s">
        <v>34</v>
      </c>
      <c r="N743" s="338">
        <v>296139</v>
      </c>
      <c r="O743" s="338" t="s">
        <v>1320</v>
      </c>
      <c r="P743" s="342">
        <v>40931</v>
      </c>
      <c r="Q743" s="343">
        <v>60902876.840000004</v>
      </c>
      <c r="R743" s="343">
        <v>140988913.97448415</v>
      </c>
      <c r="S743" s="338">
        <v>29</v>
      </c>
      <c r="T743" s="340">
        <v>4.1576294430982985E-2</v>
      </c>
      <c r="U743" s="340">
        <v>0.53746487302734125</v>
      </c>
      <c r="V743" s="340">
        <v>8.359676615125089E-2</v>
      </c>
      <c r="W743" s="340">
        <v>0.81952783373962279</v>
      </c>
      <c r="X743" s="340">
        <v>5.2885028814073642E-2</v>
      </c>
      <c r="Y743" s="340">
        <v>0.40103678062053622</v>
      </c>
      <c r="Z743" s="340">
        <v>6.5613994506574569E-2</v>
      </c>
      <c r="AA743" s="340">
        <v>0.37297121606223971</v>
      </c>
      <c r="AB743" s="340">
        <v>5.656947886175169E-2</v>
      </c>
      <c r="AC743" s="344">
        <v>-0.26972039004930187</v>
      </c>
      <c r="AD743" s="482">
        <v>23686472000145</v>
      </c>
      <c r="AE743" s="341" t="s">
        <v>2161</v>
      </c>
      <c r="AF743" s="341" t="s">
        <v>2115</v>
      </c>
      <c r="AG743" s="345" t="s">
        <v>1428</v>
      </c>
      <c r="AH743" s="345" t="s">
        <v>2110</v>
      </c>
      <c r="AI743" s="345">
        <v>1000</v>
      </c>
      <c r="AJ743" s="345">
        <v>500</v>
      </c>
      <c r="AK743" s="345">
        <v>500</v>
      </c>
      <c r="AL743" s="340">
        <v>0.02</v>
      </c>
      <c r="AM743" s="340">
        <v>0.25</v>
      </c>
      <c r="AN743" s="340" t="s">
        <v>64</v>
      </c>
      <c r="AO743" s="338" t="s">
        <v>1323</v>
      </c>
      <c r="AP743" s="341" t="s">
        <v>13</v>
      </c>
      <c r="AQ743" s="347" t="s">
        <v>674</v>
      </c>
      <c r="AR743" s="340">
        <v>4.0000000000000001E-3</v>
      </c>
      <c r="AS743" s="340">
        <v>4.0000000000000001E-3</v>
      </c>
      <c r="AT743" s="340"/>
      <c r="AX743" s="597"/>
      <c r="AY743" s="598"/>
      <c r="AZ743" s="598"/>
      <c r="BA743" s="598"/>
      <c r="BB743" s="599"/>
      <c r="BC743" s="598"/>
      <c r="BD743" s="598"/>
      <c r="BE743" s="598"/>
      <c r="BF743" s="598"/>
      <c r="BG743" s="599"/>
      <c r="BH743" s="599"/>
      <c r="BI743" s="600"/>
      <c r="BJ743" s="600"/>
      <c r="BK743" s="600"/>
      <c r="BL743" s="599"/>
      <c r="BM743" s="599"/>
      <c r="BN743" s="599"/>
      <c r="BO743" s="599"/>
      <c r="BP743" s="599"/>
      <c r="BQ743" s="599"/>
      <c r="BR743" s="599"/>
      <c r="BS743" s="599"/>
      <c r="BT743" s="602"/>
      <c r="BU743" s="603"/>
      <c r="BV743" s="601"/>
      <c r="BW743" s="604"/>
    </row>
    <row r="744" spans="2:75" ht="15.75" customHeight="1">
      <c r="B744" s="334" t="s">
        <v>110</v>
      </c>
      <c r="C744" s="335">
        <v>11392165000172</v>
      </c>
      <c r="D744" s="336" t="s">
        <v>14</v>
      </c>
      <c r="E744" s="336" t="s">
        <v>607</v>
      </c>
      <c r="F744" s="336"/>
      <c r="G744" s="337"/>
      <c r="H744" s="337" t="s">
        <v>34</v>
      </c>
      <c r="I744" s="337" t="s">
        <v>34</v>
      </c>
      <c r="J744" s="337" t="s">
        <v>608</v>
      </c>
      <c r="K744" s="338" t="s">
        <v>48</v>
      </c>
      <c r="L744" s="339"/>
      <c r="M744" s="339" t="s">
        <v>34</v>
      </c>
      <c r="N744" s="338">
        <v>240737</v>
      </c>
      <c r="O744" s="338" t="s">
        <v>1320</v>
      </c>
      <c r="P744" s="342">
        <v>40177</v>
      </c>
      <c r="Q744" s="343">
        <v>1116195129.8399999</v>
      </c>
      <c r="R744" s="343">
        <v>1339901392.2854764</v>
      </c>
      <c r="S744" s="338">
        <v>29</v>
      </c>
      <c r="T744" s="340">
        <v>-3.1871474291946478E-2</v>
      </c>
      <c r="U744" s="340">
        <v>-0.4120087688899452</v>
      </c>
      <c r="V744" s="340">
        <v>-0.14902550344308074</v>
      </c>
      <c r="W744" s="340">
        <v>-1.4609482355776171</v>
      </c>
      <c r="X744" s="340">
        <v>-5.3668392402505094E-2</v>
      </c>
      <c r="Y744" s="340">
        <v>-0.40697716901787218</v>
      </c>
      <c r="Z744" s="340">
        <v>3.3715991900753473E-2</v>
      </c>
      <c r="AA744" s="340">
        <v>0.19165262829271298</v>
      </c>
      <c r="AB744" s="340">
        <v>0.16882704437527427</v>
      </c>
      <c r="AC744" s="344">
        <v>-1.4467728354198166</v>
      </c>
      <c r="AD744" s="482">
        <v>11403884000141</v>
      </c>
      <c r="AE744" s="341" t="s">
        <v>2161</v>
      </c>
      <c r="AF744" s="341" t="s">
        <v>2112</v>
      </c>
      <c r="AG744" s="345" t="s">
        <v>719</v>
      </c>
      <c r="AH744" s="345" t="s">
        <v>2110</v>
      </c>
      <c r="AI744" s="345">
        <v>1000</v>
      </c>
      <c r="AJ744" s="345">
        <v>500</v>
      </c>
      <c r="AK744" s="345">
        <v>500</v>
      </c>
      <c r="AL744" s="608">
        <v>0.02</v>
      </c>
      <c r="AM744" s="608">
        <v>0.2</v>
      </c>
      <c r="AN744" s="340" t="s">
        <v>2157</v>
      </c>
      <c r="AO744" s="338" t="s">
        <v>1323</v>
      </c>
      <c r="AP744" s="341" t="s">
        <v>716</v>
      </c>
      <c r="AQ744" s="347" t="s">
        <v>659</v>
      </c>
      <c r="AR744" s="340">
        <v>4.0000000000000001E-3</v>
      </c>
      <c r="AS744" s="340">
        <v>4.0000000000000001E-3</v>
      </c>
      <c r="AT744" s="340"/>
      <c r="AX744" s="597"/>
      <c r="AY744" s="598"/>
      <c r="AZ744" s="598"/>
      <c r="BA744" s="598"/>
      <c r="BB744" s="599"/>
      <c r="BC744" s="598"/>
      <c r="BD744" s="598"/>
      <c r="BE744" s="598"/>
      <c r="BF744" s="598"/>
      <c r="BG744" s="599"/>
      <c r="BH744" s="599"/>
      <c r="BI744" s="600"/>
      <c r="BJ744" s="600"/>
      <c r="BK744" s="600"/>
      <c r="BL744" s="599"/>
      <c r="BM744" s="599"/>
      <c r="BN744" s="599"/>
      <c r="BO744" s="599"/>
      <c r="BP744" s="599"/>
      <c r="BQ744" s="599"/>
      <c r="BR744" s="599"/>
      <c r="BS744" s="599"/>
      <c r="BT744" s="602"/>
      <c r="BU744" s="603"/>
      <c r="BV744" s="601"/>
      <c r="BW744" s="604"/>
    </row>
    <row r="745" spans="2:75" ht="15.75" customHeight="1">
      <c r="B745" s="334" t="s">
        <v>126</v>
      </c>
      <c r="C745" s="335">
        <v>12239939000192</v>
      </c>
      <c r="D745" s="336" t="s">
        <v>14</v>
      </c>
      <c r="E745" s="336" t="s">
        <v>607</v>
      </c>
      <c r="F745" s="336"/>
      <c r="G745" s="337"/>
      <c r="H745" s="337" t="s">
        <v>34</v>
      </c>
      <c r="I745" s="337" t="s">
        <v>34</v>
      </c>
      <c r="J745" s="337" t="s">
        <v>608</v>
      </c>
      <c r="K745" s="338" t="s">
        <v>48</v>
      </c>
      <c r="L745" s="339"/>
      <c r="M745" s="339" t="s">
        <v>34</v>
      </c>
      <c r="N745" s="338">
        <v>287393</v>
      </c>
      <c r="O745" s="338" t="s">
        <v>1320</v>
      </c>
      <c r="P745" s="342">
        <v>40808</v>
      </c>
      <c r="Q745" s="343">
        <v>202626812.46000001</v>
      </c>
      <c r="R745" s="343">
        <v>216161014.83876982</v>
      </c>
      <c r="S745" s="338">
        <v>29</v>
      </c>
      <c r="T745" s="340">
        <v>8.4920931945067002E-2</v>
      </c>
      <c r="U745" s="340">
        <v>1.0977894622375515</v>
      </c>
      <c r="V745" s="340">
        <v>-5.6988330490041483E-2</v>
      </c>
      <c r="W745" s="340">
        <v>-0.55867619269435753</v>
      </c>
      <c r="X745" s="340">
        <v>3.9738523978498641E-2</v>
      </c>
      <c r="Y745" s="340">
        <v>0.30134444625107332</v>
      </c>
      <c r="Z745" s="340">
        <v>9.5110963298846052E-2</v>
      </c>
      <c r="AA745" s="340">
        <v>0.54064154924857033</v>
      </c>
      <c r="AB745" s="340">
        <v>0.19726729251221967</v>
      </c>
      <c r="AC745" s="344">
        <v>-0.69136399603495635</v>
      </c>
      <c r="AD745" s="482">
        <v>12241282000106</v>
      </c>
      <c r="AE745" s="341" t="s">
        <v>2125</v>
      </c>
      <c r="AF745" s="341" t="s">
        <v>728</v>
      </c>
      <c r="AG745" s="345" t="s">
        <v>728</v>
      </c>
      <c r="AH745" s="345" t="s">
        <v>2110</v>
      </c>
      <c r="AI745" s="345">
        <v>5000</v>
      </c>
      <c r="AJ745" s="345">
        <v>5000</v>
      </c>
      <c r="AK745" s="345">
        <v>1000</v>
      </c>
      <c r="AL745" s="340">
        <v>0.02</v>
      </c>
      <c r="AM745" s="340">
        <v>0.2</v>
      </c>
      <c r="AN745" s="340" t="s">
        <v>666</v>
      </c>
      <c r="AO745" s="338" t="s">
        <v>1323</v>
      </c>
      <c r="AP745" s="341" t="s">
        <v>716</v>
      </c>
      <c r="AQ745" s="347" t="s">
        <v>659</v>
      </c>
      <c r="AR745" s="340">
        <v>6.6000000000000008E-3</v>
      </c>
      <c r="AS745" s="340">
        <v>6.6000000000000008E-3</v>
      </c>
      <c r="AT745" s="340"/>
      <c r="AX745" s="597"/>
      <c r="AY745" s="598"/>
      <c r="AZ745" s="598"/>
      <c r="BA745" s="598"/>
      <c r="BB745" s="599"/>
      <c r="BC745" s="598"/>
      <c r="BD745" s="598"/>
      <c r="BE745" s="598"/>
      <c r="BF745" s="598"/>
      <c r="BG745" s="599"/>
      <c r="BH745" s="599"/>
      <c r="BI745" s="600"/>
      <c r="BJ745" s="600"/>
      <c r="BK745" s="600"/>
      <c r="BL745" s="599"/>
      <c r="BM745" s="599"/>
      <c r="BN745" s="599"/>
      <c r="BO745" s="599"/>
      <c r="BP745" s="599"/>
      <c r="BQ745" s="599"/>
      <c r="BR745" s="599"/>
      <c r="BS745" s="599"/>
      <c r="BT745" s="602"/>
      <c r="BU745" s="603"/>
      <c r="BV745" s="601"/>
      <c r="BW745" s="604"/>
    </row>
    <row r="746" spans="2:75" ht="15.75" customHeight="1">
      <c r="B746" s="334" t="s">
        <v>1656</v>
      </c>
      <c r="C746" s="335">
        <v>32999290000115</v>
      </c>
      <c r="D746" s="336" t="s">
        <v>14</v>
      </c>
      <c r="E746" s="336" t="s">
        <v>614</v>
      </c>
      <c r="F746" s="336"/>
      <c r="G746" s="337"/>
      <c r="H746" s="337" t="s">
        <v>1337</v>
      </c>
      <c r="I746" s="337" t="s">
        <v>34</v>
      </c>
      <c r="J746" s="337" t="s">
        <v>608</v>
      </c>
      <c r="K746" s="338" t="s">
        <v>48</v>
      </c>
      <c r="L746" s="339"/>
      <c r="M746" s="339"/>
      <c r="N746" s="338">
        <v>504572</v>
      </c>
      <c r="O746" s="338" t="s">
        <v>1323</v>
      </c>
      <c r="P746" s="342">
        <v>43662</v>
      </c>
      <c r="Q746" s="343">
        <v>18602718.329999998</v>
      </c>
      <c r="R746" s="343">
        <v>35313085.66900795</v>
      </c>
      <c r="S746" s="338">
        <v>29</v>
      </c>
      <c r="T746" s="340">
        <v>2.4437928104818818E-2</v>
      </c>
      <c r="U746" s="340">
        <v>0.27487570198175859</v>
      </c>
      <c r="V746" s="340">
        <v>-0.14306655848821193</v>
      </c>
      <c r="W746" s="340">
        <v>-1.313023157331026</v>
      </c>
      <c r="X746" s="340">
        <v>-7.8622574968453929E-2</v>
      </c>
      <c r="Y746" s="340">
        <v>-0.55285747172392607</v>
      </c>
      <c r="Z746" s="340">
        <v>-0.20246674501057205</v>
      </c>
      <c r="AA746" s="340">
        <v>-1.1063924229950806</v>
      </c>
      <c r="AB746" s="340">
        <v>0.27096684826623652</v>
      </c>
      <c r="AC746" s="344">
        <v>-0.81609178709019958</v>
      </c>
      <c r="AD746" s="482">
        <v>23960625000109</v>
      </c>
      <c r="AE746" s="341" t="s">
        <v>2315</v>
      </c>
      <c r="AF746" s="341" t="s">
        <v>2315</v>
      </c>
      <c r="AG746" s="345" t="s">
        <v>1431</v>
      </c>
      <c r="AH746" s="345" t="s">
        <v>2110</v>
      </c>
      <c r="AI746" s="345">
        <v>5000</v>
      </c>
      <c r="AJ746" s="345">
        <v>1000</v>
      </c>
      <c r="AK746" s="345">
        <v>5000</v>
      </c>
      <c r="AL746" s="340">
        <v>0</v>
      </c>
      <c r="AM746" s="340" t="s">
        <v>34</v>
      </c>
      <c r="AN746" s="340" t="s">
        <v>64</v>
      </c>
      <c r="AO746" s="338" t="s">
        <v>1323</v>
      </c>
      <c r="AP746" s="341" t="s">
        <v>13</v>
      </c>
      <c r="AQ746" s="347" t="s">
        <v>668</v>
      </c>
      <c r="AR746" s="340" t="s">
        <v>34</v>
      </c>
      <c r="AS746" s="340" t="s">
        <v>34</v>
      </c>
      <c r="AT746" s="340"/>
      <c r="AX746" s="597"/>
      <c r="AY746" s="598"/>
      <c r="AZ746" s="598"/>
      <c r="BA746" s="598"/>
      <c r="BB746" s="599"/>
      <c r="BC746" s="598"/>
      <c r="BD746" s="598"/>
      <c r="BE746" s="598"/>
      <c r="BF746" s="598"/>
      <c r="BG746" s="599"/>
      <c r="BH746" s="599"/>
      <c r="BI746" s="600"/>
      <c r="BJ746" s="600"/>
      <c r="BK746" s="600"/>
      <c r="BL746" s="599"/>
      <c r="BM746" s="599"/>
      <c r="BN746" s="599"/>
      <c r="BO746" s="599"/>
      <c r="BP746" s="599"/>
      <c r="BQ746" s="599"/>
      <c r="BR746" s="599"/>
      <c r="BS746" s="599"/>
      <c r="BT746" s="602"/>
      <c r="BU746" s="603"/>
      <c r="BV746" s="601"/>
      <c r="BW746" s="604"/>
    </row>
    <row r="747" spans="2:75" ht="15.75" customHeight="1">
      <c r="B747" s="334" t="s">
        <v>1078</v>
      </c>
      <c r="C747" s="335">
        <v>6118222000190</v>
      </c>
      <c r="D747" s="336" t="s">
        <v>14</v>
      </c>
      <c r="E747" s="336" t="s">
        <v>607</v>
      </c>
      <c r="F747" s="336"/>
      <c r="G747" s="337"/>
      <c r="H747" s="337" t="s">
        <v>34</v>
      </c>
      <c r="I747" s="337" t="s">
        <v>34</v>
      </c>
      <c r="J747" s="337" t="s">
        <v>608</v>
      </c>
      <c r="K747" s="338" t="s">
        <v>48</v>
      </c>
      <c r="L747" s="339"/>
      <c r="M747" s="339" t="s">
        <v>34</v>
      </c>
      <c r="N747" s="338">
        <v>223336</v>
      </c>
      <c r="O747" s="338" t="s">
        <v>1320</v>
      </c>
      <c r="P747" s="342">
        <v>39827</v>
      </c>
      <c r="Q747" s="343">
        <v>47810006.960000001</v>
      </c>
      <c r="R747" s="343">
        <v>71323517.911190435</v>
      </c>
      <c r="S747" s="338">
        <v>29</v>
      </c>
      <c r="T747" s="340">
        <v>-6.4205807528987857E-2</v>
      </c>
      <c r="U747" s="340">
        <v>-0.83000100570457425</v>
      </c>
      <c r="V747" s="340">
        <v>-0.21099194454227332</v>
      </c>
      <c r="W747" s="340">
        <v>-2.0684265577257919</v>
      </c>
      <c r="X747" s="340">
        <v>-0.14153130516275925</v>
      </c>
      <c r="Y747" s="340">
        <v>-1.0732575977039271</v>
      </c>
      <c r="Z747" s="340">
        <v>-3.1123830092202542E-2</v>
      </c>
      <c r="AA747" s="340">
        <v>-0.17691794022447685</v>
      </c>
      <c r="AB747" s="340">
        <v>0.22112063166311743</v>
      </c>
      <c r="AC747" s="344">
        <v>-1.4002763262951519</v>
      </c>
      <c r="AD747" s="482">
        <v>29599351000142</v>
      </c>
      <c r="AE747" s="341" t="s">
        <v>2324</v>
      </c>
      <c r="AF747" s="341" t="s">
        <v>2115</v>
      </c>
      <c r="AG747" s="345" t="s">
        <v>1428</v>
      </c>
      <c r="AH747" s="345" t="s">
        <v>2110</v>
      </c>
      <c r="AI747" s="345">
        <v>5000</v>
      </c>
      <c r="AJ747" s="345">
        <v>1000</v>
      </c>
      <c r="AK747" s="345">
        <v>5000</v>
      </c>
      <c r="AL747" s="340">
        <v>0.02</v>
      </c>
      <c r="AM747" s="340">
        <v>0.2</v>
      </c>
      <c r="AN747" s="340" t="s">
        <v>666</v>
      </c>
      <c r="AO747" s="338" t="s">
        <v>1323</v>
      </c>
      <c r="AP747" s="341" t="s">
        <v>716</v>
      </c>
      <c r="AQ747" s="347" t="s">
        <v>665</v>
      </c>
      <c r="AR747" s="340">
        <v>5.3333333333333332E-3</v>
      </c>
      <c r="AS747" s="340">
        <v>5.3333333333333332E-3</v>
      </c>
      <c r="AT747" s="340"/>
      <c r="AX747" s="597"/>
      <c r="AY747" s="598"/>
      <c r="AZ747" s="598"/>
      <c r="BA747" s="598"/>
      <c r="BB747" s="599"/>
      <c r="BC747" s="598"/>
      <c r="BD747" s="598"/>
      <c r="BE747" s="598"/>
      <c r="BF747" s="598"/>
      <c r="BG747" s="599"/>
      <c r="BH747" s="599"/>
      <c r="BI747" s="600"/>
      <c r="BJ747" s="600"/>
      <c r="BK747" s="600"/>
      <c r="BL747" s="599"/>
      <c r="BM747" s="599"/>
      <c r="BN747" s="599"/>
      <c r="BO747" s="599"/>
      <c r="BP747" s="599"/>
      <c r="BQ747" s="599"/>
      <c r="BR747" s="599"/>
      <c r="BS747" s="599"/>
      <c r="BT747" s="602"/>
      <c r="BU747" s="603"/>
      <c r="BV747" s="601"/>
      <c r="BW747" s="604"/>
    </row>
    <row r="748" spans="2:75" ht="15.75" customHeight="1">
      <c r="B748" s="334" t="s">
        <v>339</v>
      </c>
      <c r="C748" s="335">
        <v>37414101000119</v>
      </c>
      <c r="D748" s="336" t="s">
        <v>14</v>
      </c>
      <c r="E748" s="336" t="s">
        <v>607</v>
      </c>
      <c r="F748" s="336"/>
      <c r="G748" s="337"/>
      <c r="H748" s="337" t="s">
        <v>34</v>
      </c>
      <c r="I748" s="337" t="s">
        <v>34</v>
      </c>
      <c r="J748" s="337" t="s">
        <v>608</v>
      </c>
      <c r="K748" s="338" t="s">
        <v>48</v>
      </c>
      <c r="L748" s="339"/>
      <c r="M748" s="339" t="s">
        <v>1411</v>
      </c>
      <c r="N748" s="338">
        <v>544507</v>
      </c>
      <c r="O748" s="338" t="s">
        <v>1320</v>
      </c>
      <c r="P748" s="342">
        <v>44029</v>
      </c>
      <c r="Q748" s="343">
        <v>2021510.92</v>
      </c>
      <c r="R748" s="343">
        <v>4513176.6514682518</v>
      </c>
      <c r="S748" s="338">
        <v>29</v>
      </c>
      <c r="T748" s="340">
        <v>-0.1095137400935603</v>
      </c>
      <c r="U748" s="340">
        <v>-1.4157054932310622</v>
      </c>
      <c r="V748" s="340">
        <v>-0.27814787862247592</v>
      </c>
      <c r="W748" s="340">
        <v>-2.7267792633786985</v>
      </c>
      <c r="X748" s="340">
        <v>1.5762043534089498E-2</v>
      </c>
      <c r="Y748" s="340">
        <v>0.11952643946049661</v>
      </c>
      <c r="Z748" s="340" t="s">
        <v>1414</v>
      </c>
      <c r="AA748" s="340" t="s">
        <v>1414</v>
      </c>
      <c r="AB748" s="340">
        <v>0.30649826616081793</v>
      </c>
      <c r="AC748" s="344">
        <v>-1.226332139574511</v>
      </c>
      <c r="AD748" s="482">
        <v>0</v>
      </c>
      <c r="AE748" s="341" t="s">
        <v>2181</v>
      </c>
      <c r="AF748" s="341" t="s">
        <v>761</v>
      </c>
      <c r="AG748" s="345" t="s">
        <v>761</v>
      </c>
      <c r="AH748" s="345" t="s">
        <v>2110</v>
      </c>
      <c r="AI748" s="345">
        <v>0</v>
      </c>
      <c r="AJ748" s="345">
        <v>0</v>
      </c>
      <c r="AK748" s="345">
        <v>0</v>
      </c>
      <c r="AL748" s="340">
        <v>0.02</v>
      </c>
      <c r="AM748" s="340">
        <v>0.2</v>
      </c>
      <c r="AN748" s="340" t="s">
        <v>2119</v>
      </c>
      <c r="AO748" s="338" t="s">
        <v>1323</v>
      </c>
      <c r="AP748" s="341" t="s">
        <v>716</v>
      </c>
      <c r="AQ748" s="347" t="s">
        <v>681</v>
      </c>
      <c r="AR748" s="340">
        <v>3.3333333333333331E-3</v>
      </c>
      <c r="AS748" s="340">
        <v>3.3333333333333331E-3</v>
      </c>
      <c r="AT748" s="340"/>
      <c r="AX748" s="597"/>
      <c r="AY748" s="598"/>
      <c r="AZ748" s="598"/>
      <c r="BA748" s="598"/>
      <c r="BB748" s="599"/>
      <c r="BC748" s="598"/>
      <c r="BD748" s="598"/>
      <c r="BE748" s="598"/>
      <c r="BF748" s="598"/>
      <c r="BG748" s="599"/>
      <c r="BH748" s="599"/>
      <c r="BI748" s="600"/>
      <c r="BJ748" s="600"/>
      <c r="BK748" s="600"/>
      <c r="BL748" s="599"/>
      <c r="BM748" s="599"/>
      <c r="BN748" s="599"/>
      <c r="BO748" s="599"/>
      <c r="BP748" s="599"/>
      <c r="BQ748" s="599"/>
      <c r="BR748" s="599"/>
      <c r="BS748" s="599"/>
      <c r="BT748" s="602"/>
      <c r="BU748" s="603"/>
      <c r="BV748" s="601"/>
      <c r="BW748" s="604"/>
    </row>
    <row r="749" spans="2:75" ht="15.75" customHeight="1">
      <c r="B749" s="334" t="s">
        <v>1684</v>
      </c>
      <c r="C749" s="335">
        <v>31533638000111</v>
      </c>
      <c r="D749" s="336" t="s">
        <v>14</v>
      </c>
      <c r="E749" s="336" t="s">
        <v>614</v>
      </c>
      <c r="F749" s="336"/>
      <c r="G749" s="337"/>
      <c r="H749" s="337" t="s">
        <v>1337</v>
      </c>
      <c r="I749" s="337" t="s">
        <v>34</v>
      </c>
      <c r="J749" s="337" t="s">
        <v>608</v>
      </c>
      <c r="K749" s="338" t="s">
        <v>48</v>
      </c>
      <c r="L749" s="339"/>
      <c r="M749" s="339"/>
      <c r="N749" s="338">
        <v>483575</v>
      </c>
      <c r="O749" s="338" t="s">
        <v>1320</v>
      </c>
      <c r="P749" s="342">
        <v>43460</v>
      </c>
      <c r="Q749" s="343" t="s">
        <v>1390</v>
      </c>
      <c r="R749" s="343" t="s">
        <v>1414</v>
      </c>
      <c r="S749" s="338">
        <v>29</v>
      </c>
      <c r="T749" s="340" t="s">
        <v>1414</v>
      </c>
      <c r="U749" s="340" t="s">
        <v>1414</v>
      </c>
      <c r="V749" s="340" t="s">
        <v>1414</v>
      </c>
      <c r="W749" s="340" t="s">
        <v>1414</v>
      </c>
      <c r="X749" s="340" t="s">
        <v>1414</v>
      </c>
      <c r="Y749" s="340" t="s">
        <v>1414</v>
      </c>
      <c r="Z749" s="340" t="s">
        <v>1414</v>
      </c>
      <c r="AA749" s="340" t="s">
        <v>1414</v>
      </c>
      <c r="AB749" s="340" t="s">
        <v>1414</v>
      </c>
      <c r="AC749" s="344" t="s">
        <v>1414</v>
      </c>
      <c r="AD749" s="482">
        <v>22899381000125</v>
      </c>
      <c r="AE749" s="341" t="s">
        <v>2380</v>
      </c>
      <c r="AF749" s="341" t="s">
        <v>2115</v>
      </c>
      <c r="AG749" s="345" t="s">
        <v>1428</v>
      </c>
      <c r="AH749" s="345" t="s">
        <v>2110</v>
      </c>
      <c r="AI749" s="345">
        <v>25000</v>
      </c>
      <c r="AJ749" s="345">
        <v>0</v>
      </c>
      <c r="AK749" s="345">
        <v>25000</v>
      </c>
      <c r="AL749" s="340">
        <v>1.8000000000000002E-2</v>
      </c>
      <c r="AM749" s="340">
        <v>0.2</v>
      </c>
      <c r="AN749" s="340" t="s">
        <v>64</v>
      </c>
      <c r="AO749" s="338" t="s">
        <v>1323</v>
      </c>
      <c r="AP749" s="341" t="s">
        <v>13</v>
      </c>
      <c r="AQ749" s="347" t="s">
        <v>668</v>
      </c>
      <c r="AR749" s="340">
        <v>4.7999999999999996E-3</v>
      </c>
      <c r="AS749" s="340">
        <v>4.7999999999999996E-3</v>
      </c>
      <c r="AT749" s="340"/>
      <c r="AX749" s="597"/>
      <c r="AY749" s="598"/>
      <c r="AZ749" s="598"/>
      <c r="BA749" s="598"/>
      <c r="BB749" s="599"/>
      <c r="BC749" s="598"/>
      <c r="BD749" s="598"/>
      <c r="BE749" s="598"/>
      <c r="BF749" s="598"/>
      <c r="BG749" s="599"/>
      <c r="BH749" s="599"/>
      <c r="BI749" s="600"/>
      <c r="BJ749" s="600"/>
      <c r="BK749" s="600"/>
      <c r="BL749" s="599"/>
      <c r="BM749" s="599"/>
      <c r="BN749" s="599"/>
      <c r="BO749" s="599"/>
      <c r="BP749" s="599"/>
      <c r="BQ749" s="599"/>
      <c r="BR749" s="599"/>
      <c r="BS749" s="599"/>
      <c r="BT749" s="602"/>
      <c r="BU749" s="603"/>
      <c r="BV749" s="601"/>
      <c r="BW749" s="604"/>
    </row>
    <row r="750" spans="2:75" ht="15.75" customHeight="1">
      <c r="B750" s="334" t="s">
        <v>572</v>
      </c>
      <c r="C750" s="335">
        <v>31666885000196</v>
      </c>
      <c r="D750" s="336" t="s">
        <v>14</v>
      </c>
      <c r="E750" s="336" t="s">
        <v>614</v>
      </c>
      <c r="F750" s="336"/>
      <c r="G750" s="337"/>
      <c r="H750" s="337" t="s">
        <v>1337</v>
      </c>
      <c r="I750" s="337" t="s">
        <v>34</v>
      </c>
      <c r="J750" s="337" t="s">
        <v>608</v>
      </c>
      <c r="K750" s="338" t="s">
        <v>48</v>
      </c>
      <c r="L750" s="339"/>
      <c r="M750" s="339" t="s">
        <v>34</v>
      </c>
      <c r="N750" s="338">
        <v>513229</v>
      </c>
      <c r="O750" s="338" t="s">
        <v>1320</v>
      </c>
      <c r="P750" s="342">
        <v>43780</v>
      </c>
      <c r="Q750" s="343">
        <v>86865126.200000003</v>
      </c>
      <c r="R750" s="343">
        <v>42700623.465833366</v>
      </c>
      <c r="S750" s="338">
        <v>29</v>
      </c>
      <c r="T750" s="340">
        <v>1.2419890764095776E-2</v>
      </c>
      <c r="U750" s="340">
        <v>0.16055435203873608</v>
      </c>
      <c r="V750" s="340">
        <v>-0.20106496738723989</v>
      </c>
      <c r="W750" s="340">
        <v>-1.9711089884225979</v>
      </c>
      <c r="X750" s="340">
        <v>-0.18075556469704679</v>
      </c>
      <c r="Y750" s="340">
        <v>-1.370702283252986</v>
      </c>
      <c r="Z750" s="340" t="s">
        <v>1414</v>
      </c>
      <c r="AA750" s="340" t="s">
        <v>1414</v>
      </c>
      <c r="AB750" s="340">
        <v>0.2783888097627123</v>
      </c>
      <c r="AC750" s="344">
        <v>-1.0159245543048152</v>
      </c>
      <c r="AD750" s="482">
        <v>22899381000125</v>
      </c>
      <c r="AE750" s="341" t="s">
        <v>2380</v>
      </c>
      <c r="AF750" s="341" t="s">
        <v>2106</v>
      </c>
      <c r="AG750" s="345" t="s">
        <v>1427</v>
      </c>
      <c r="AH750" s="345" t="s">
        <v>2110</v>
      </c>
      <c r="AI750" s="345">
        <v>5000</v>
      </c>
      <c r="AJ750" s="345">
        <v>1000</v>
      </c>
      <c r="AK750" s="345">
        <v>1000</v>
      </c>
      <c r="AL750" s="340">
        <v>1.8000000000000002E-2</v>
      </c>
      <c r="AM750" s="340">
        <v>0.2</v>
      </c>
      <c r="AN750" s="340" t="s">
        <v>64</v>
      </c>
      <c r="AO750" s="338" t="s">
        <v>1323</v>
      </c>
      <c r="AP750" s="341" t="s">
        <v>13</v>
      </c>
      <c r="AQ750" s="347" t="s">
        <v>668</v>
      </c>
      <c r="AR750" s="340">
        <v>4.8005999999999995E-3</v>
      </c>
      <c r="AS750" s="340">
        <v>4.8005999999999995E-3</v>
      </c>
      <c r="AT750" s="340"/>
      <c r="AX750" s="597"/>
      <c r="AY750" s="598"/>
      <c r="AZ750" s="598"/>
      <c r="BA750" s="598"/>
      <c r="BB750" s="599"/>
      <c r="BC750" s="598"/>
      <c r="BD750" s="598"/>
      <c r="BE750" s="598"/>
      <c r="BF750" s="598"/>
      <c r="BG750" s="599"/>
      <c r="BH750" s="599"/>
      <c r="BI750" s="600"/>
      <c r="BJ750" s="600"/>
      <c r="BK750" s="600"/>
      <c r="BL750" s="599"/>
      <c r="BM750" s="599"/>
      <c r="BN750" s="599"/>
      <c r="BO750" s="599"/>
      <c r="BP750" s="599"/>
      <c r="BQ750" s="599"/>
      <c r="BR750" s="599"/>
      <c r="BS750" s="599"/>
      <c r="BT750" s="602"/>
      <c r="BU750" s="603"/>
      <c r="BV750" s="601"/>
      <c r="BW750" s="604"/>
    </row>
    <row r="751" spans="2:75" ht="15.75" customHeight="1">
      <c r="B751" s="334" t="s">
        <v>1168</v>
      </c>
      <c r="C751" s="335">
        <v>23960625000109</v>
      </c>
      <c r="D751" s="336" t="s">
        <v>14</v>
      </c>
      <c r="E751" s="336" t="s">
        <v>614</v>
      </c>
      <c r="F751" s="336"/>
      <c r="G751" s="337"/>
      <c r="H751" s="337" t="s">
        <v>1337</v>
      </c>
      <c r="I751" s="337" t="s">
        <v>34</v>
      </c>
      <c r="J751" s="337" t="s">
        <v>608</v>
      </c>
      <c r="K751" s="338" t="s">
        <v>48</v>
      </c>
      <c r="L751" s="339"/>
      <c r="M751" s="339" t="s">
        <v>34</v>
      </c>
      <c r="N751" s="338">
        <v>416681</v>
      </c>
      <c r="O751" s="338" t="s">
        <v>1320</v>
      </c>
      <c r="P751" s="342">
        <v>42489</v>
      </c>
      <c r="Q751" s="343">
        <v>424513807.20999998</v>
      </c>
      <c r="R751" s="343">
        <v>211218244.61071432</v>
      </c>
      <c r="S751" s="338">
        <v>29</v>
      </c>
      <c r="T751" s="340">
        <v>1.1819558672620412E-2</v>
      </c>
      <c r="U751" s="340">
        <v>0.15279374191859516</v>
      </c>
      <c r="V751" s="340">
        <v>-0.20196414655060924</v>
      </c>
      <c r="W751" s="340">
        <v>-1.9799239508407207</v>
      </c>
      <c r="X751" s="340">
        <v>-0.1793924836267845</v>
      </c>
      <c r="Y751" s="340">
        <v>-1.3603657918791303</v>
      </c>
      <c r="Z751" s="340">
        <v>-0.20788139042496045</v>
      </c>
      <c r="AA751" s="340">
        <v>-1.1816652158822276</v>
      </c>
      <c r="AB751" s="340">
        <v>0.27803780500712905</v>
      </c>
      <c r="AC751" s="344">
        <v>-1.0215887176137579</v>
      </c>
      <c r="AD751" s="482">
        <v>22899381000125</v>
      </c>
      <c r="AE751" s="341" t="s">
        <v>2380</v>
      </c>
      <c r="AF751" s="341" t="s">
        <v>2115</v>
      </c>
      <c r="AG751" s="345" t="s">
        <v>1428</v>
      </c>
      <c r="AH751" s="345" t="s">
        <v>2110</v>
      </c>
      <c r="AI751" s="345">
        <v>100000</v>
      </c>
      <c r="AJ751" s="345">
        <v>10000</v>
      </c>
      <c r="AK751" s="345">
        <v>100000</v>
      </c>
      <c r="AL751" s="340">
        <v>1.8000000000000002E-2</v>
      </c>
      <c r="AM751" s="340">
        <v>0.2</v>
      </c>
      <c r="AN751" s="340" t="s">
        <v>2124</v>
      </c>
      <c r="AO751" s="338" t="s">
        <v>1323</v>
      </c>
      <c r="AP751" s="341" t="s">
        <v>13</v>
      </c>
      <c r="AQ751" s="347" t="s">
        <v>668</v>
      </c>
      <c r="AR751" s="340">
        <v>4.7999999999999996E-3</v>
      </c>
      <c r="AS751" s="340">
        <v>4.7999999999999996E-3</v>
      </c>
      <c r="AT751" s="340"/>
      <c r="AX751" s="597"/>
      <c r="AY751" s="598"/>
      <c r="AZ751" s="598"/>
      <c r="BA751" s="598"/>
      <c r="BB751" s="599"/>
      <c r="BC751" s="598"/>
      <c r="BD751" s="598"/>
      <c r="BE751" s="598"/>
      <c r="BF751" s="598"/>
      <c r="BG751" s="599"/>
      <c r="BH751" s="599"/>
      <c r="BI751" s="600"/>
      <c r="BJ751" s="600"/>
      <c r="BK751" s="600"/>
      <c r="BL751" s="599"/>
      <c r="BM751" s="599"/>
      <c r="BN751" s="599"/>
      <c r="BO751" s="599"/>
      <c r="BP751" s="599"/>
      <c r="BQ751" s="599"/>
      <c r="BR751" s="599"/>
      <c r="BS751" s="599"/>
      <c r="BT751" s="602"/>
      <c r="BU751" s="603"/>
      <c r="BV751" s="601"/>
      <c r="BW751" s="604"/>
    </row>
    <row r="752" spans="2:75" ht="15.75" customHeight="1">
      <c r="B752" s="334" t="s">
        <v>1494</v>
      </c>
      <c r="C752" s="335">
        <v>14091645000191</v>
      </c>
      <c r="D752" s="336" t="s">
        <v>11</v>
      </c>
      <c r="E752" s="336" t="s">
        <v>621</v>
      </c>
      <c r="F752" s="336" t="s">
        <v>663</v>
      </c>
      <c r="G752" s="337"/>
      <c r="H752" s="337" t="s">
        <v>34</v>
      </c>
      <c r="I752" s="337"/>
      <c r="J752" s="337" t="s">
        <v>608</v>
      </c>
      <c r="K752" s="338" t="s">
        <v>48</v>
      </c>
      <c r="L752" s="339"/>
      <c r="M752" s="339"/>
      <c r="N752" s="338">
        <v>351164</v>
      </c>
      <c r="O752" s="338" t="s">
        <v>1323</v>
      </c>
      <c r="P752" s="342">
        <v>41562</v>
      </c>
      <c r="Q752" s="343">
        <v>550126022.41999996</v>
      </c>
      <c r="R752" s="343">
        <v>614352430.34615076</v>
      </c>
      <c r="S752" s="338">
        <v>30</v>
      </c>
      <c r="T752" s="340">
        <v>6.7160238963259955E-2</v>
      </c>
      <c r="U752" s="340">
        <v>0.75541255998083323</v>
      </c>
      <c r="V752" s="340">
        <v>9.1924322778419887E-2</v>
      </c>
      <c r="W752" s="340">
        <v>0.84365463044239164</v>
      </c>
      <c r="X752" s="340">
        <v>0.15372332897762186</v>
      </c>
      <c r="Y752" s="340">
        <v>1.0809502364639303</v>
      </c>
      <c r="Z752" s="340">
        <v>0.22841328156018625</v>
      </c>
      <c r="AA752" s="340">
        <v>1.2481789244768873</v>
      </c>
      <c r="AB752" s="340">
        <v>3.0439910579542123E-2</v>
      </c>
      <c r="AC752" s="344">
        <v>-0.4936439858872223</v>
      </c>
      <c r="AD752" s="482">
        <v>0</v>
      </c>
      <c r="AE752" s="341" t="s">
        <v>2166</v>
      </c>
      <c r="AF752" s="341" t="s">
        <v>2166</v>
      </c>
      <c r="AG752" s="345" t="s">
        <v>1430</v>
      </c>
      <c r="AH752" s="345" t="s">
        <v>2116</v>
      </c>
      <c r="AI752" s="345">
        <v>1000000</v>
      </c>
      <c r="AJ752" s="345">
        <v>0</v>
      </c>
      <c r="AK752" s="345">
        <v>1000000</v>
      </c>
      <c r="AL752" s="340">
        <v>2E-3</v>
      </c>
      <c r="AM752" s="340" t="s">
        <v>34</v>
      </c>
      <c r="AN752" s="340" t="s">
        <v>2138</v>
      </c>
      <c r="AO752" s="338" t="s">
        <v>1320</v>
      </c>
      <c r="AP752" s="341" t="s">
        <v>11</v>
      </c>
      <c r="AQ752" s="347" t="s">
        <v>669</v>
      </c>
      <c r="AR752" s="340" t="s">
        <v>34</v>
      </c>
      <c r="AS752" s="340" t="s">
        <v>34</v>
      </c>
      <c r="AT752" s="340"/>
      <c r="AX752" s="597"/>
      <c r="AY752" s="598"/>
      <c r="AZ752" s="598"/>
      <c r="BA752" s="598"/>
      <c r="BB752" s="599"/>
      <c r="BC752" s="598"/>
      <c r="BD752" s="598"/>
      <c r="BE752" s="598"/>
      <c r="BF752" s="598"/>
      <c r="BG752" s="599"/>
      <c r="BH752" s="599"/>
      <c r="BI752" s="600"/>
      <c r="BJ752" s="600"/>
      <c r="BK752" s="600"/>
      <c r="BL752" s="599"/>
      <c r="BM752" s="599"/>
      <c r="BN752" s="599"/>
      <c r="BO752" s="599"/>
      <c r="BP752" s="599"/>
      <c r="BQ752" s="599"/>
      <c r="BR752" s="599"/>
      <c r="BS752" s="599"/>
      <c r="BT752" s="602"/>
      <c r="BU752" s="603"/>
      <c r="BV752" s="601"/>
      <c r="BW752" s="604"/>
    </row>
    <row r="753" spans="2:75" ht="15.75" customHeight="1">
      <c r="B753" s="334" t="s">
        <v>910</v>
      </c>
      <c r="C753" s="335">
        <v>41707420000190</v>
      </c>
      <c r="D753" s="336" t="s">
        <v>11</v>
      </c>
      <c r="E753" s="336" t="s">
        <v>620</v>
      </c>
      <c r="F753" s="336" t="s">
        <v>663</v>
      </c>
      <c r="G753" s="337" t="s">
        <v>738</v>
      </c>
      <c r="H753" s="337" t="s">
        <v>34</v>
      </c>
      <c r="I753" s="337"/>
      <c r="J753" s="337"/>
      <c r="K753" s="338" t="s">
        <v>48</v>
      </c>
      <c r="L753" s="339"/>
      <c r="M753" s="339" t="s">
        <v>34</v>
      </c>
      <c r="N753" s="338">
        <v>617067</v>
      </c>
      <c r="O753" s="338" t="s">
        <v>1320</v>
      </c>
      <c r="P753" s="342">
        <v>44482</v>
      </c>
      <c r="Q753" s="343">
        <v>108799418.72</v>
      </c>
      <c r="R753" s="343" t="s">
        <v>1414</v>
      </c>
      <c r="S753" s="338">
        <v>30</v>
      </c>
      <c r="T753" s="340">
        <v>8.751572831040999E-2</v>
      </c>
      <c r="U753" s="340">
        <v>1.1313329013082447</v>
      </c>
      <c r="V753" s="340" t="s">
        <v>1414</v>
      </c>
      <c r="W753" s="340" t="s">
        <v>1414</v>
      </c>
      <c r="X753" s="340" t="s">
        <v>1414</v>
      </c>
      <c r="Y753" s="340" t="s">
        <v>1414</v>
      </c>
      <c r="Z753" s="340" t="s">
        <v>1414</v>
      </c>
      <c r="AA753" s="340" t="s">
        <v>1414</v>
      </c>
      <c r="AB753" s="340" t="s">
        <v>1414</v>
      </c>
      <c r="AC753" s="344" t="s">
        <v>1414</v>
      </c>
      <c r="AD753" s="482">
        <v>0</v>
      </c>
      <c r="AE753" s="341" t="s">
        <v>2211</v>
      </c>
      <c r="AF753" s="341" t="s">
        <v>2106</v>
      </c>
      <c r="AG753" s="345" t="s">
        <v>1427</v>
      </c>
      <c r="AH753" s="345" t="s">
        <v>2110</v>
      </c>
      <c r="AI753" s="345">
        <v>0</v>
      </c>
      <c r="AJ753" s="345">
        <v>0</v>
      </c>
      <c r="AK753" s="345">
        <v>0</v>
      </c>
      <c r="AL753" s="340">
        <v>5.0000000000000001E-3</v>
      </c>
      <c r="AM753" s="340">
        <v>0.2</v>
      </c>
      <c r="AN753" s="340" t="s">
        <v>2124</v>
      </c>
      <c r="AO753" s="338" t="s">
        <v>1323</v>
      </c>
      <c r="AP753" s="341" t="s">
        <v>13</v>
      </c>
      <c r="AQ753" s="347" t="s">
        <v>668</v>
      </c>
      <c r="AR753" s="340">
        <v>6.6666666666666664E-4</v>
      </c>
      <c r="AS753" s="340">
        <v>6.6666666666666664E-4</v>
      </c>
      <c r="AT753" s="340"/>
      <c r="AX753" s="597"/>
      <c r="AY753" s="598"/>
      <c r="AZ753" s="598"/>
      <c r="BA753" s="598"/>
      <c r="BB753" s="599"/>
      <c r="BC753" s="598"/>
      <c r="BD753" s="598"/>
      <c r="BE753" s="598"/>
      <c r="BF753" s="598"/>
      <c r="BG753" s="599"/>
      <c r="BH753" s="599"/>
      <c r="BI753" s="600"/>
      <c r="BJ753" s="600"/>
      <c r="BK753" s="600"/>
      <c r="BL753" s="599"/>
      <c r="BM753" s="599"/>
      <c r="BN753" s="599"/>
      <c r="BO753" s="599"/>
      <c r="BP753" s="599"/>
      <c r="BQ753" s="599"/>
      <c r="BR753" s="599"/>
      <c r="BS753" s="599"/>
      <c r="BT753" s="602"/>
      <c r="BU753" s="603"/>
      <c r="BV753" s="601"/>
      <c r="BW753" s="604"/>
    </row>
    <row r="754" spans="2:75" ht="15.75" customHeight="1">
      <c r="B754" s="334" t="s">
        <v>481</v>
      </c>
      <c r="C754" s="335">
        <v>29250121000173</v>
      </c>
      <c r="D754" s="336" t="s">
        <v>11</v>
      </c>
      <c r="E754" s="336" t="s">
        <v>620</v>
      </c>
      <c r="F754" s="336" t="s">
        <v>663</v>
      </c>
      <c r="G754" s="337" t="s">
        <v>738</v>
      </c>
      <c r="H754" s="337" t="s">
        <v>34</v>
      </c>
      <c r="I754" s="337"/>
      <c r="J754" s="337" t="s">
        <v>608</v>
      </c>
      <c r="K754" s="338" t="s">
        <v>48</v>
      </c>
      <c r="L754" s="339"/>
      <c r="M754" s="339" t="s">
        <v>34</v>
      </c>
      <c r="N754" s="338">
        <v>470473</v>
      </c>
      <c r="O754" s="338" t="s">
        <v>1320</v>
      </c>
      <c r="P754" s="342">
        <v>43283</v>
      </c>
      <c r="Q754" s="343">
        <v>373298074.62</v>
      </c>
      <c r="R754" s="343">
        <v>253030408.26285723</v>
      </c>
      <c r="S754" s="338">
        <v>30</v>
      </c>
      <c r="T754" s="340">
        <v>9.2309093492847216E-2</v>
      </c>
      <c r="U754" s="340">
        <v>1.1932976685971843</v>
      </c>
      <c r="V754" s="340">
        <v>0.12544997417051262</v>
      </c>
      <c r="W754" s="340">
        <v>1.2298292183771689</v>
      </c>
      <c r="X754" s="340">
        <v>0.18877596823759579</v>
      </c>
      <c r="Y754" s="340">
        <v>1.4315224602918868</v>
      </c>
      <c r="Z754" s="340">
        <v>0.21941061250721661</v>
      </c>
      <c r="AA754" s="340">
        <v>1.2472010518362455</v>
      </c>
      <c r="AB754" s="340">
        <v>2.3810284367875613E-3</v>
      </c>
      <c r="AC754" s="344">
        <v>8.845505335871815</v>
      </c>
      <c r="AD754" s="482">
        <v>0</v>
      </c>
      <c r="AE754" s="341" t="s">
        <v>2221</v>
      </c>
      <c r="AF754" s="341" t="s">
        <v>741</v>
      </c>
      <c r="AG754" s="345" t="s">
        <v>741</v>
      </c>
      <c r="AH754" s="345" t="s">
        <v>2110</v>
      </c>
      <c r="AI754" s="345">
        <v>500</v>
      </c>
      <c r="AJ754" s="345">
        <v>500</v>
      </c>
      <c r="AK754" s="345">
        <v>500</v>
      </c>
      <c r="AL754" s="340">
        <v>4.0000000000000001E-3</v>
      </c>
      <c r="AM754" s="340">
        <v>0.1</v>
      </c>
      <c r="AN754" s="340" t="s">
        <v>64</v>
      </c>
      <c r="AO754" s="338" t="s">
        <v>1323</v>
      </c>
      <c r="AP754" s="341" t="s">
        <v>11</v>
      </c>
      <c r="AQ754" s="347" t="s">
        <v>662</v>
      </c>
      <c r="AR754" s="340">
        <v>5.3333333333333336E-4</v>
      </c>
      <c r="AS754" s="340">
        <v>5.3333333333333336E-4</v>
      </c>
      <c r="AT754" s="340"/>
      <c r="AX754" s="597"/>
      <c r="AY754" s="598"/>
      <c r="AZ754" s="598"/>
      <c r="BA754" s="598"/>
      <c r="BB754" s="599"/>
      <c r="BC754" s="598"/>
      <c r="BD754" s="598"/>
      <c r="BE754" s="598"/>
      <c r="BF754" s="598"/>
      <c r="BG754" s="599"/>
      <c r="BH754" s="599"/>
      <c r="BI754" s="600"/>
      <c r="BJ754" s="600"/>
      <c r="BK754" s="600"/>
      <c r="BL754" s="599"/>
      <c r="BM754" s="599"/>
      <c r="BN754" s="599"/>
      <c r="BO754" s="599"/>
      <c r="BP754" s="599"/>
      <c r="BQ754" s="599"/>
      <c r="BR754" s="599"/>
      <c r="BS754" s="599"/>
      <c r="BT754" s="602"/>
      <c r="BU754" s="603"/>
      <c r="BV754" s="601"/>
      <c r="BW754" s="604"/>
    </row>
    <row r="755" spans="2:75" ht="15.75" customHeight="1">
      <c r="B755" s="334" t="s">
        <v>1593</v>
      </c>
      <c r="C755" s="335">
        <v>15174629000125</v>
      </c>
      <c r="D755" s="336" t="s">
        <v>11</v>
      </c>
      <c r="E755" s="336" t="s">
        <v>620</v>
      </c>
      <c r="F755" s="336" t="s">
        <v>663</v>
      </c>
      <c r="G755" s="337" t="s">
        <v>738</v>
      </c>
      <c r="H755" s="337" t="s">
        <v>34</v>
      </c>
      <c r="I755" s="337"/>
      <c r="J755" s="337" t="s">
        <v>608</v>
      </c>
      <c r="K755" s="338" t="s">
        <v>48</v>
      </c>
      <c r="L755" s="339"/>
      <c r="M755" s="339"/>
      <c r="N755" s="338">
        <v>332208</v>
      </c>
      <c r="O755" s="338" t="s">
        <v>1320</v>
      </c>
      <c r="P755" s="342">
        <v>41023</v>
      </c>
      <c r="Q755" s="343">
        <v>40648430.880000003</v>
      </c>
      <c r="R755" s="343">
        <v>31279864.617658727</v>
      </c>
      <c r="S755" s="338">
        <v>30</v>
      </c>
      <c r="T755" s="340">
        <v>0.10090395283178011</v>
      </c>
      <c r="U755" s="340">
        <v>1.1349589354876879</v>
      </c>
      <c r="V755" s="340">
        <v>0.12322146700120196</v>
      </c>
      <c r="W755" s="340">
        <v>1.1308906942513057</v>
      </c>
      <c r="X755" s="340">
        <v>0.19108505715043034</v>
      </c>
      <c r="Y755" s="340">
        <v>1.3436700797804746</v>
      </c>
      <c r="Z755" s="340">
        <v>0.23442448048380271</v>
      </c>
      <c r="AA755" s="340">
        <v>1.2810275038416523</v>
      </c>
      <c r="AB755" s="340">
        <v>2.8531626172822585E-3</v>
      </c>
      <c r="AC755" s="344">
        <v>4.4817723709143742</v>
      </c>
      <c r="AD755" s="482">
        <v>0</v>
      </c>
      <c r="AE755" s="341" t="s">
        <v>2275</v>
      </c>
      <c r="AF755" s="341" t="s">
        <v>2106</v>
      </c>
      <c r="AG755" s="345" t="s">
        <v>1427</v>
      </c>
      <c r="AH755" s="345" t="s">
        <v>2110</v>
      </c>
      <c r="AI755" s="345">
        <v>1000</v>
      </c>
      <c r="AJ755" s="345">
        <v>1000</v>
      </c>
      <c r="AK755" s="345">
        <v>1000</v>
      </c>
      <c r="AL755" s="340">
        <v>7.4999999999999997E-3</v>
      </c>
      <c r="AM755" s="340" t="s">
        <v>34</v>
      </c>
      <c r="AN755" s="340" t="s">
        <v>34</v>
      </c>
      <c r="AO755" s="338" t="s">
        <v>1323</v>
      </c>
      <c r="AP755" s="341" t="s">
        <v>11</v>
      </c>
      <c r="AQ755" s="347" t="s">
        <v>669</v>
      </c>
      <c r="AR755" s="340">
        <v>2.9999999999999996E-3</v>
      </c>
      <c r="AS755" s="340">
        <v>2.9999999999999996E-3</v>
      </c>
      <c r="AT755" s="340"/>
      <c r="AX755" s="597"/>
      <c r="AY755" s="598"/>
      <c r="AZ755" s="598"/>
      <c r="BA755" s="598"/>
      <c r="BB755" s="599"/>
      <c r="BC755" s="598"/>
      <c r="BD755" s="598"/>
      <c r="BE755" s="598"/>
      <c r="BF755" s="598"/>
      <c r="BG755" s="599"/>
      <c r="BH755" s="599"/>
      <c r="BI755" s="600"/>
      <c r="BJ755" s="600"/>
      <c r="BK755" s="600"/>
      <c r="BL755" s="599"/>
      <c r="BM755" s="599"/>
      <c r="BN755" s="599"/>
      <c r="BO755" s="599"/>
      <c r="BP755" s="599"/>
      <c r="BQ755" s="599"/>
      <c r="BR755" s="599"/>
      <c r="BS755" s="599"/>
      <c r="BT755" s="602"/>
      <c r="BU755" s="603"/>
      <c r="BV755" s="601"/>
      <c r="BW755" s="604"/>
    </row>
    <row r="756" spans="2:75" ht="15.75" customHeight="1">
      <c r="B756" s="334" t="s">
        <v>988</v>
      </c>
      <c r="C756" s="335">
        <v>33784218000133</v>
      </c>
      <c r="D756" s="336" t="s">
        <v>11</v>
      </c>
      <c r="E756" s="336" t="s">
        <v>661</v>
      </c>
      <c r="F756" s="336" t="s">
        <v>663</v>
      </c>
      <c r="G756" s="337"/>
      <c r="H756" s="337" t="s">
        <v>34</v>
      </c>
      <c r="I756" s="337"/>
      <c r="J756" s="337" t="s">
        <v>611</v>
      </c>
      <c r="K756" s="338" t="s">
        <v>48</v>
      </c>
      <c r="L756" s="339"/>
      <c r="M756" s="339" t="s">
        <v>34</v>
      </c>
      <c r="N756" s="338">
        <v>505161</v>
      </c>
      <c r="O756" s="338" t="s">
        <v>1320</v>
      </c>
      <c r="P756" s="342">
        <v>43707</v>
      </c>
      <c r="Q756" s="343">
        <v>69941888.400000006</v>
      </c>
      <c r="R756" s="343">
        <v>76976053.260515943</v>
      </c>
      <c r="S756" s="338">
        <v>30</v>
      </c>
      <c r="T756" s="340">
        <v>7.8287324655591739E-2</v>
      </c>
      <c r="U756" s="340">
        <v>1.0120355260499592</v>
      </c>
      <c r="V756" s="340">
        <v>9.8508753582846831E-2</v>
      </c>
      <c r="W756" s="340">
        <v>0.96571517230792736</v>
      </c>
      <c r="X756" s="340">
        <v>0.17917928378003678</v>
      </c>
      <c r="Y756" s="340">
        <v>1.358749058711241</v>
      </c>
      <c r="Z756" s="340" t="s">
        <v>1414</v>
      </c>
      <c r="AA756" s="340" t="s">
        <v>1414</v>
      </c>
      <c r="AB756" s="340">
        <v>2.0797008604863228E-2</v>
      </c>
      <c r="AC756" s="344">
        <v>-0.14260054711444872</v>
      </c>
      <c r="AD756" s="482">
        <v>0</v>
      </c>
      <c r="AE756" s="341" t="s">
        <v>2276</v>
      </c>
      <c r="AF756" s="341" t="s">
        <v>2106</v>
      </c>
      <c r="AG756" s="345" t="s">
        <v>1427</v>
      </c>
      <c r="AH756" s="345" t="s">
        <v>2107</v>
      </c>
      <c r="AI756" s="345">
        <v>5000</v>
      </c>
      <c r="AJ756" s="345">
        <v>1000</v>
      </c>
      <c r="AK756" s="345">
        <v>5000</v>
      </c>
      <c r="AL756" s="340">
        <v>0.01</v>
      </c>
      <c r="AM756" s="340">
        <v>0.15</v>
      </c>
      <c r="AN756" s="340" t="s">
        <v>64</v>
      </c>
      <c r="AO756" s="338" t="s">
        <v>1323</v>
      </c>
      <c r="AP756" s="341" t="s">
        <v>13</v>
      </c>
      <c r="AQ756" s="347" t="s">
        <v>688</v>
      </c>
      <c r="AR756" s="340">
        <v>2.3333333333333331E-3</v>
      </c>
      <c r="AS756" s="340">
        <v>2.3333333333333331E-3</v>
      </c>
      <c r="AT756" s="340"/>
      <c r="AX756" s="597"/>
      <c r="AY756" s="598"/>
      <c r="AZ756" s="598"/>
      <c r="BA756" s="598"/>
      <c r="BB756" s="599"/>
      <c r="BC756" s="598"/>
      <c r="BD756" s="598"/>
      <c r="BE756" s="598"/>
      <c r="BF756" s="598"/>
      <c r="BG756" s="599"/>
      <c r="BH756" s="599"/>
      <c r="BI756" s="600"/>
      <c r="BJ756" s="600"/>
      <c r="BK756" s="600"/>
      <c r="BL756" s="599"/>
      <c r="BM756" s="599"/>
      <c r="BN756" s="599"/>
      <c r="BO756" s="599"/>
      <c r="BP756" s="599"/>
      <c r="BQ756" s="599"/>
      <c r="BR756" s="599"/>
      <c r="BS756" s="599"/>
      <c r="BT756" s="602"/>
      <c r="BU756" s="603"/>
      <c r="BV756" s="601"/>
      <c r="BW756" s="604"/>
    </row>
    <row r="757" spans="2:75" ht="15.75" customHeight="1">
      <c r="B757" s="334" t="s">
        <v>1198</v>
      </c>
      <c r="C757" s="335">
        <v>13823084000105</v>
      </c>
      <c r="D757" s="336" t="s">
        <v>11</v>
      </c>
      <c r="E757" s="336" t="s">
        <v>620</v>
      </c>
      <c r="F757" s="336" t="s">
        <v>663</v>
      </c>
      <c r="G757" s="337" t="s">
        <v>738</v>
      </c>
      <c r="H757" s="337" t="s">
        <v>34</v>
      </c>
      <c r="I757" s="337"/>
      <c r="J757" s="337" t="s">
        <v>608</v>
      </c>
      <c r="K757" s="338" t="s">
        <v>48</v>
      </c>
      <c r="L757" s="339"/>
      <c r="M757" s="339" t="s">
        <v>34</v>
      </c>
      <c r="N757" s="338">
        <v>299588</v>
      </c>
      <c r="O757" s="338" t="s">
        <v>1320</v>
      </c>
      <c r="P757" s="342">
        <v>40994</v>
      </c>
      <c r="Q757" s="343">
        <v>1073518194.75</v>
      </c>
      <c r="R757" s="343">
        <v>871572248.48857176</v>
      </c>
      <c r="S757" s="338">
        <v>30</v>
      </c>
      <c r="T757" s="340">
        <v>8.7340540220748109E-2</v>
      </c>
      <c r="U757" s="340">
        <v>1.1290682106797345</v>
      </c>
      <c r="V757" s="340">
        <v>0.12406500287761579</v>
      </c>
      <c r="W757" s="340">
        <v>1.216251868729388</v>
      </c>
      <c r="X757" s="340">
        <v>0.18976597500837467</v>
      </c>
      <c r="Y757" s="340">
        <v>1.4390298614798773</v>
      </c>
      <c r="Z757" s="340">
        <v>0.18738218072328139</v>
      </c>
      <c r="AA757" s="340">
        <v>1.0651410623347095</v>
      </c>
      <c r="AB757" s="340">
        <v>2.8226197082483456E-3</v>
      </c>
      <c r="AC757" s="344">
        <v>7.0256066306844698</v>
      </c>
      <c r="AD757" s="482">
        <v>0</v>
      </c>
      <c r="AE757" s="341" t="s">
        <v>2286</v>
      </c>
      <c r="AF757" s="341" t="s">
        <v>2286</v>
      </c>
      <c r="AG757" s="345" t="s">
        <v>719</v>
      </c>
      <c r="AH757" s="345" t="s">
        <v>2110</v>
      </c>
      <c r="AI757" s="345">
        <v>1000</v>
      </c>
      <c r="AJ757" s="345">
        <v>1000</v>
      </c>
      <c r="AK757" s="345">
        <v>1000</v>
      </c>
      <c r="AL757" s="340">
        <v>6.0000000000000001E-3</v>
      </c>
      <c r="AM757" s="340">
        <v>0.2</v>
      </c>
      <c r="AN757" s="340" t="s">
        <v>64</v>
      </c>
      <c r="AO757" s="338" t="s">
        <v>1323</v>
      </c>
      <c r="AP757" s="341" t="s">
        <v>11</v>
      </c>
      <c r="AQ757" s="347" t="s">
        <v>675</v>
      </c>
      <c r="AR757" s="340">
        <v>2.4000000000000002E-3</v>
      </c>
      <c r="AS757" s="340">
        <v>2.4000000000000002E-3</v>
      </c>
      <c r="AT757" s="340"/>
      <c r="AX757" s="597"/>
      <c r="AY757" s="598"/>
      <c r="AZ757" s="598"/>
      <c r="BA757" s="598"/>
      <c r="BB757" s="599"/>
      <c r="BC757" s="598"/>
      <c r="BD757" s="598"/>
      <c r="BE757" s="598"/>
      <c r="BF757" s="598"/>
      <c r="BG757" s="599"/>
      <c r="BH757" s="599"/>
      <c r="BI757" s="600"/>
      <c r="BJ757" s="600"/>
      <c r="BK757" s="600"/>
      <c r="BL757" s="599"/>
      <c r="BM757" s="599"/>
      <c r="BN757" s="599"/>
      <c r="BO757" s="599"/>
      <c r="BP757" s="599"/>
      <c r="BQ757" s="599"/>
      <c r="BR757" s="599"/>
      <c r="BS757" s="599"/>
      <c r="BT757" s="602"/>
      <c r="BU757" s="603"/>
      <c r="BV757" s="601"/>
      <c r="BW757" s="604"/>
    </row>
    <row r="758" spans="2:75" ht="15.75" customHeight="1">
      <c r="B758" s="334" t="s">
        <v>786</v>
      </c>
      <c r="C758" s="335">
        <v>25213405000139</v>
      </c>
      <c r="D758" s="336" t="s">
        <v>11</v>
      </c>
      <c r="E758" s="336" t="s">
        <v>621</v>
      </c>
      <c r="F758" s="336" t="s">
        <v>692</v>
      </c>
      <c r="G758" s="337" t="s">
        <v>738</v>
      </c>
      <c r="H758" s="337" t="s">
        <v>34</v>
      </c>
      <c r="I758" s="337"/>
      <c r="J758" s="337" t="s">
        <v>608</v>
      </c>
      <c r="K758" s="338" t="s">
        <v>48</v>
      </c>
      <c r="L758" s="339"/>
      <c r="M758" s="339" t="s">
        <v>34</v>
      </c>
      <c r="N758" s="338">
        <v>423394</v>
      </c>
      <c r="O758" s="338" t="s">
        <v>1320</v>
      </c>
      <c r="P758" s="342">
        <v>42619</v>
      </c>
      <c r="Q758" s="343">
        <v>206215189.83000001</v>
      </c>
      <c r="R758" s="343">
        <v>172484860.20416659</v>
      </c>
      <c r="S758" s="338">
        <v>30</v>
      </c>
      <c r="T758" s="340">
        <v>6.5502194377914158E-2</v>
      </c>
      <c r="U758" s="340">
        <v>0.84675965153120325</v>
      </c>
      <c r="V758" s="340">
        <v>0.10174423469461757</v>
      </c>
      <c r="W758" s="340">
        <v>0.99743370579566415</v>
      </c>
      <c r="X758" s="340">
        <v>0.19587382889762206</v>
      </c>
      <c r="Y758" s="340">
        <v>1.4853468270781365</v>
      </c>
      <c r="Z758" s="340">
        <v>0.24634548402068024</v>
      </c>
      <c r="AA758" s="340">
        <v>1.4003075934879674</v>
      </c>
      <c r="AB758" s="340">
        <v>2.5620054503835882E-2</v>
      </c>
      <c r="AC758" s="344">
        <v>3.4301775754595415E-3</v>
      </c>
      <c r="AD758" s="482">
        <v>24658649000162</v>
      </c>
      <c r="AE758" s="341" t="s">
        <v>2161</v>
      </c>
      <c r="AF758" s="341" t="s">
        <v>2115</v>
      </c>
      <c r="AG758" s="345" t="s">
        <v>1428</v>
      </c>
      <c r="AH758" s="345" t="s">
        <v>2110</v>
      </c>
      <c r="AI758" s="345">
        <v>5000</v>
      </c>
      <c r="AJ758" s="345">
        <v>2500</v>
      </c>
      <c r="AK758" s="345">
        <v>5000</v>
      </c>
      <c r="AL758" s="608">
        <v>1.1000000000000001E-2</v>
      </c>
      <c r="AM758" s="608">
        <v>0.2</v>
      </c>
      <c r="AN758" s="340" t="s">
        <v>636</v>
      </c>
      <c r="AO758" s="338" t="s">
        <v>1323</v>
      </c>
      <c r="AP758" s="341" t="s">
        <v>13</v>
      </c>
      <c r="AQ758" s="347" t="s">
        <v>671</v>
      </c>
      <c r="AR758" s="340">
        <v>2.7499999999999998E-3</v>
      </c>
      <c r="AS758" s="340">
        <v>2.7499999999999998E-3</v>
      </c>
      <c r="AT758" s="340"/>
      <c r="AX758" s="597"/>
      <c r="AY758" s="598"/>
      <c r="AZ758" s="598"/>
      <c r="BA758" s="598"/>
      <c r="BB758" s="599"/>
      <c r="BC758" s="598"/>
      <c r="BD758" s="598"/>
      <c r="BE758" s="598"/>
      <c r="BF758" s="598"/>
      <c r="BG758" s="599"/>
      <c r="BH758" s="599"/>
      <c r="BI758" s="600"/>
      <c r="BJ758" s="600"/>
      <c r="BK758" s="600"/>
      <c r="BL758" s="599"/>
      <c r="BM758" s="599"/>
      <c r="BN758" s="599"/>
      <c r="BO758" s="599"/>
      <c r="BP758" s="599"/>
      <c r="BQ758" s="599"/>
      <c r="BR758" s="599"/>
      <c r="BS758" s="599"/>
      <c r="BT758" s="602"/>
      <c r="BU758" s="603"/>
      <c r="BV758" s="601"/>
      <c r="BW758" s="604"/>
    </row>
    <row r="759" spans="2:75" ht="15.75" customHeight="1">
      <c r="B759" s="334" t="s">
        <v>808</v>
      </c>
      <c r="C759" s="335">
        <v>38443033000189</v>
      </c>
      <c r="D759" s="336" t="s">
        <v>11</v>
      </c>
      <c r="E759" s="336" t="s">
        <v>621</v>
      </c>
      <c r="F759" s="336" t="s">
        <v>692</v>
      </c>
      <c r="G759" s="337" t="s">
        <v>738</v>
      </c>
      <c r="H759" s="337" t="s">
        <v>34</v>
      </c>
      <c r="I759" s="337"/>
      <c r="J759" s="337" t="s">
        <v>608</v>
      </c>
      <c r="K759" s="338" t="s">
        <v>48</v>
      </c>
      <c r="L759" s="339"/>
      <c r="M759" s="339" t="s">
        <v>1411</v>
      </c>
      <c r="N759" s="338">
        <v>576859</v>
      </c>
      <c r="O759" s="338" t="s">
        <v>1320</v>
      </c>
      <c r="P759" s="342">
        <v>44244</v>
      </c>
      <c r="Q759" s="343">
        <v>330195128.29000002</v>
      </c>
      <c r="R759" s="343">
        <v>386715855.77492064</v>
      </c>
      <c r="S759" s="338">
        <v>30</v>
      </c>
      <c r="T759" s="340">
        <v>5.3881292991532659E-2</v>
      </c>
      <c r="U759" s="340">
        <v>0.69653399112601933</v>
      </c>
      <c r="V759" s="340">
        <v>8.5801713343960806E-2</v>
      </c>
      <c r="W759" s="340">
        <v>0.84114368898792746</v>
      </c>
      <c r="X759" s="340" t="s">
        <v>1414</v>
      </c>
      <c r="Y759" s="340" t="s">
        <v>1414</v>
      </c>
      <c r="Z759" s="340" t="s">
        <v>1414</v>
      </c>
      <c r="AA759" s="340" t="s">
        <v>1414</v>
      </c>
      <c r="AB759" s="340">
        <v>3.6191374632457293E-2</v>
      </c>
      <c r="AC759" s="344">
        <v>-0.39148907030165569</v>
      </c>
      <c r="AD759" s="482">
        <v>25108905000100</v>
      </c>
      <c r="AE759" s="341" t="s">
        <v>2125</v>
      </c>
      <c r="AF759" s="341" t="s">
        <v>728</v>
      </c>
      <c r="AG759" s="345" t="s">
        <v>728</v>
      </c>
      <c r="AH759" s="345" t="s">
        <v>2110</v>
      </c>
      <c r="AI759" s="345">
        <v>1000</v>
      </c>
      <c r="AJ759" s="345">
        <v>1000</v>
      </c>
      <c r="AK759" s="345">
        <v>1000</v>
      </c>
      <c r="AL759" s="340">
        <v>9.7999999999999997E-3</v>
      </c>
      <c r="AM759" s="340" t="s">
        <v>34</v>
      </c>
      <c r="AN759" s="340" t="s">
        <v>34</v>
      </c>
      <c r="AO759" s="338" t="s">
        <v>1323</v>
      </c>
      <c r="AP759" s="341" t="s">
        <v>11</v>
      </c>
      <c r="AQ759" s="347" t="s">
        <v>675</v>
      </c>
      <c r="AR759" s="340" t="s">
        <v>34</v>
      </c>
      <c r="AS759" s="340" t="s">
        <v>34</v>
      </c>
      <c r="AT759" s="340"/>
      <c r="AX759" s="597"/>
      <c r="AY759" s="598"/>
      <c r="AZ759" s="598"/>
      <c r="BA759" s="598"/>
      <c r="BB759" s="599"/>
      <c r="BC759" s="598"/>
      <c r="BD759" s="598"/>
      <c r="BE759" s="598"/>
      <c r="BF759" s="598"/>
      <c r="BG759" s="599"/>
      <c r="BH759" s="599"/>
      <c r="BI759" s="600"/>
      <c r="BJ759" s="600"/>
      <c r="BK759" s="600"/>
      <c r="BL759" s="599"/>
      <c r="BM759" s="599"/>
      <c r="BN759" s="599"/>
      <c r="BO759" s="599"/>
      <c r="BP759" s="599"/>
      <c r="BQ759" s="599"/>
      <c r="BR759" s="599"/>
      <c r="BS759" s="599"/>
      <c r="BT759" s="602"/>
      <c r="BU759" s="603"/>
      <c r="BV759" s="601"/>
      <c r="BW759" s="604"/>
    </row>
    <row r="760" spans="2:75" ht="15.75" customHeight="1">
      <c r="B760" s="334" t="s">
        <v>1018</v>
      </c>
      <c r="C760" s="335">
        <v>31120420000135</v>
      </c>
      <c r="D760" s="336" t="s">
        <v>11</v>
      </c>
      <c r="E760" s="336" t="s">
        <v>620</v>
      </c>
      <c r="F760" s="336" t="s">
        <v>692</v>
      </c>
      <c r="G760" s="337" t="s">
        <v>738</v>
      </c>
      <c r="H760" s="337" t="s">
        <v>34</v>
      </c>
      <c r="I760" s="337"/>
      <c r="J760" s="337" t="s">
        <v>608</v>
      </c>
      <c r="K760" s="338" t="s">
        <v>48</v>
      </c>
      <c r="L760" s="339"/>
      <c r="M760" s="339" t="s">
        <v>34</v>
      </c>
      <c r="N760" s="338">
        <v>480967</v>
      </c>
      <c r="O760" s="338" t="s">
        <v>1320</v>
      </c>
      <c r="P760" s="342">
        <v>43433</v>
      </c>
      <c r="Q760" s="343">
        <v>52881638.200000003</v>
      </c>
      <c r="R760" s="343">
        <v>49828005.442301601</v>
      </c>
      <c r="S760" s="338">
        <v>30</v>
      </c>
      <c r="T760" s="340">
        <v>6.5456635382463713E-2</v>
      </c>
      <c r="U760" s="340">
        <v>0.84617070150474827</v>
      </c>
      <c r="V760" s="340">
        <v>9.2694673028961949E-2</v>
      </c>
      <c r="W760" s="340">
        <v>0.90871774213351098</v>
      </c>
      <c r="X760" s="340">
        <v>0.159539677761382</v>
      </c>
      <c r="Y760" s="340">
        <v>1.2098183585301525</v>
      </c>
      <c r="Z760" s="340">
        <v>0.15189101373100544</v>
      </c>
      <c r="AA760" s="340">
        <v>0.86339776333085438</v>
      </c>
      <c r="AB760" s="340">
        <v>2.2215482434344524E-2</v>
      </c>
      <c r="AC760" s="344">
        <v>-0.37109752619401992</v>
      </c>
      <c r="AD760" s="482">
        <v>0</v>
      </c>
      <c r="AE760" s="341" t="s">
        <v>2288</v>
      </c>
      <c r="AF760" s="341" t="s">
        <v>2106</v>
      </c>
      <c r="AG760" s="345" t="s">
        <v>1427</v>
      </c>
      <c r="AH760" s="345" t="s">
        <v>2110</v>
      </c>
      <c r="AI760" s="345">
        <v>500</v>
      </c>
      <c r="AJ760" s="345">
        <v>100</v>
      </c>
      <c r="AK760" s="345">
        <v>100</v>
      </c>
      <c r="AL760" s="340">
        <v>0.01</v>
      </c>
      <c r="AM760" s="340" t="s">
        <v>34</v>
      </c>
      <c r="AN760" s="340" t="s">
        <v>34</v>
      </c>
      <c r="AO760" s="338" t="s">
        <v>1323</v>
      </c>
      <c r="AP760" s="341" t="s">
        <v>11</v>
      </c>
      <c r="AQ760" s="347" t="s">
        <v>2197</v>
      </c>
      <c r="AR760" s="340">
        <v>3.0000000000000001E-3</v>
      </c>
      <c r="AS760" s="340">
        <v>3.0000000000000001E-3</v>
      </c>
      <c r="AT760" s="340"/>
      <c r="AX760" s="597"/>
      <c r="AY760" s="598"/>
      <c r="AZ760" s="598"/>
      <c r="BA760" s="598"/>
      <c r="BB760" s="599"/>
      <c r="BC760" s="598"/>
      <c r="BD760" s="598"/>
      <c r="BE760" s="598"/>
      <c r="BF760" s="598"/>
      <c r="BG760" s="599"/>
      <c r="BH760" s="599"/>
      <c r="BI760" s="600"/>
      <c r="BJ760" s="600"/>
      <c r="BK760" s="600"/>
      <c r="BL760" s="599"/>
      <c r="BM760" s="599"/>
      <c r="BN760" s="599"/>
      <c r="BO760" s="599"/>
      <c r="BP760" s="599"/>
      <c r="BQ760" s="599"/>
      <c r="BR760" s="599"/>
      <c r="BS760" s="599"/>
      <c r="BT760" s="602"/>
      <c r="BU760" s="603"/>
      <c r="BV760" s="601"/>
      <c r="BW760" s="604"/>
    </row>
    <row r="761" spans="2:75" ht="15.75" customHeight="1">
      <c r="B761" s="334" t="s">
        <v>71</v>
      </c>
      <c r="C761" s="335">
        <v>26831986000135</v>
      </c>
      <c r="D761" s="336" t="s">
        <v>13</v>
      </c>
      <c r="E761" s="336" t="s">
        <v>616</v>
      </c>
      <c r="F761" s="336" t="s">
        <v>617</v>
      </c>
      <c r="G761" s="337" t="s">
        <v>34</v>
      </c>
      <c r="H761" s="337" t="s">
        <v>1336</v>
      </c>
      <c r="I761" s="337" t="s">
        <v>34</v>
      </c>
      <c r="J761" s="337" t="s">
        <v>608</v>
      </c>
      <c r="K761" s="338" t="s">
        <v>48</v>
      </c>
      <c r="L761" s="339"/>
      <c r="M761" s="339" t="s">
        <v>34</v>
      </c>
      <c r="N761" s="338">
        <v>440922</v>
      </c>
      <c r="O761" s="338" t="s">
        <v>1320</v>
      </c>
      <c r="P761" s="342">
        <v>42881</v>
      </c>
      <c r="Q761" s="343">
        <v>30424234.98</v>
      </c>
      <c r="R761" s="343">
        <v>44142778.909523822</v>
      </c>
      <c r="S761" s="338">
        <v>30</v>
      </c>
      <c r="T761" s="340">
        <v>9.0277360896344527E-2</v>
      </c>
      <c r="U761" s="340">
        <v>1.1670330647658465</v>
      </c>
      <c r="V761" s="340">
        <v>5.5212313121076884E-2</v>
      </c>
      <c r="W761" s="340">
        <v>0.54126528394654683</v>
      </c>
      <c r="X761" s="340">
        <v>4.042947532338026E-3</v>
      </c>
      <c r="Y761" s="340">
        <v>3.0658405581791188E-2</v>
      </c>
      <c r="Z761" s="340">
        <v>9.6019778781856191E-2</v>
      </c>
      <c r="AA761" s="340">
        <v>0.54580755108131229</v>
      </c>
      <c r="AB761" s="340">
        <v>4.021887187856326E-2</v>
      </c>
      <c r="AC761" s="344">
        <v>-1.0591707257554173</v>
      </c>
      <c r="AD761" s="482">
        <v>13608337000128</v>
      </c>
      <c r="AE761" s="341" t="s">
        <v>2120</v>
      </c>
      <c r="AF761" s="341" t="s">
        <v>2106</v>
      </c>
      <c r="AG761" s="345" t="s">
        <v>1427</v>
      </c>
      <c r="AH761" s="345" t="s">
        <v>2110</v>
      </c>
      <c r="AI761" s="345">
        <v>5000</v>
      </c>
      <c r="AJ761" s="345">
        <v>5000</v>
      </c>
      <c r="AK761" s="345">
        <v>5000</v>
      </c>
      <c r="AL761" s="608">
        <v>0</v>
      </c>
      <c r="AM761" s="608" t="s">
        <v>34</v>
      </c>
      <c r="AN761" s="340" t="s">
        <v>34</v>
      </c>
      <c r="AO761" s="338" t="s">
        <v>1323</v>
      </c>
      <c r="AP761" s="341" t="s">
        <v>13</v>
      </c>
      <c r="AQ761" s="347" t="s">
        <v>674</v>
      </c>
      <c r="AR761" s="340">
        <v>4.0000000000000001E-3</v>
      </c>
      <c r="AS761" s="340">
        <v>4.0000000000000001E-3</v>
      </c>
      <c r="AT761" s="340"/>
      <c r="AX761" s="597"/>
      <c r="AY761" s="598"/>
      <c r="AZ761" s="598"/>
      <c r="BA761" s="598"/>
      <c r="BB761" s="599"/>
      <c r="BC761" s="598"/>
      <c r="BD761" s="598"/>
      <c r="BE761" s="598"/>
      <c r="BF761" s="598"/>
      <c r="BG761" s="599"/>
      <c r="BH761" s="599"/>
      <c r="BI761" s="600"/>
      <c r="BJ761" s="600"/>
      <c r="BK761" s="600"/>
      <c r="BL761" s="599"/>
      <c r="BM761" s="599"/>
      <c r="BN761" s="599"/>
      <c r="BO761" s="599"/>
      <c r="BP761" s="599"/>
      <c r="BQ761" s="599"/>
      <c r="BR761" s="599"/>
      <c r="BS761" s="599"/>
      <c r="BT761" s="602"/>
      <c r="BU761" s="603"/>
      <c r="BV761" s="601"/>
      <c r="BW761" s="604"/>
    </row>
    <row r="762" spans="2:75" ht="15.75" customHeight="1">
      <c r="B762" s="334" t="s">
        <v>84</v>
      </c>
      <c r="C762" s="335">
        <v>13608337000128</v>
      </c>
      <c r="D762" s="336" t="s">
        <v>13</v>
      </c>
      <c r="E762" s="336" t="s">
        <v>616</v>
      </c>
      <c r="F762" s="336" t="s">
        <v>617</v>
      </c>
      <c r="G762" s="337" t="s">
        <v>34</v>
      </c>
      <c r="H762" s="337" t="s">
        <v>1336</v>
      </c>
      <c r="I762" s="337" t="s">
        <v>34</v>
      </c>
      <c r="J762" s="337" t="s">
        <v>608</v>
      </c>
      <c r="K762" s="338" t="s">
        <v>48</v>
      </c>
      <c r="L762" s="339"/>
      <c r="M762" s="339" t="s">
        <v>34</v>
      </c>
      <c r="N762" s="338">
        <v>292540</v>
      </c>
      <c r="O762" s="338" t="s">
        <v>1320</v>
      </c>
      <c r="P762" s="342">
        <v>40877</v>
      </c>
      <c r="Q762" s="343">
        <v>293900861.62</v>
      </c>
      <c r="R762" s="343">
        <v>575348728.55591226</v>
      </c>
      <c r="S762" s="338">
        <v>30</v>
      </c>
      <c r="T762" s="340">
        <v>8.9874604210877118E-2</v>
      </c>
      <c r="U762" s="340">
        <v>1.1618265504822085</v>
      </c>
      <c r="V762" s="340">
        <v>5.441696127379636E-2</v>
      </c>
      <c r="W762" s="340">
        <v>0.5334681763971556</v>
      </c>
      <c r="X762" s="340">
        <v>2.8585511452992041E-3</v>
      </c>
      <c r="Y762" s="340">
        <v>2.1676912620776836E-2</v>
      </c>
      <c r="Z762" s="340">
        <v>9.5731773620212124E-2</v>
      </c>
      <c r="AA762" s="340">
        <v>0.54417043637463447</v>
      </c>
      <c r="AB762" s="340">
        <v>4.0699861060091581E-2</v>
      </c>
      <c r="AC762" s="344">
        <v>-1.0647071783009769</v>
      </c>
      <c r="AD762" s="482">
        <v>0</v>
      </c>
      <c r="AE762" s="341" t="s">
        <v>2140</v>
      </c>
      <c r="AF762" s="341" t="s">
        <v>2115</v>
      </c>
      <c r="AG762" s="345" t="s">
        <v>1428</v>
      </c>
      <c r="AH762" s="345" t="s">
        <v>2110</v>
      </c>
      <c r="AI762" s="345">
        <v>500</v>
      </c>
      <c r="AJ762" s="345">
        <v>100</v>
      </c>
      <c r="AK762" s="345">
        <v>100</v>
      </c>
      <c r="AL762" s="608">
        <v>0.02</v>
      </c>
      <c r="AM762" s="608">
        <v>0.2</v>
      </c>
      <c r="AN762" s="340" t="s">
        <v>2124</v>
      </c>
      <c r="AO762" s="338" t="s">
        <v>1323</v>
      </c>
      <c r="AP762" s="341" t="s">
        <v>13</v>
      </c>
      <c r="AQ762" s="347" t="s">
        <v>668</v>
      </c>
      <c r="AR762" s="340">
        <v>4.0000000000000001E-3</v>
      </c>
      <c r="AS762" s="340">
        <v>4.0000000000000001E-3</v>
      </c>
      <c r="AT762" s="340"/>
      <c r="AX762" s="597"/>
      <c r="AY762" s="598"/>
      <c r="AZ762" s="598"/>
      <c r="BA762" s="598"/>
      <c r="BB762" s="599"/>
      <c r="BC762" s="598"/>
      <c r="BD762" s="598"/>
      <c r="BE762" s="598"/>
      <c r="BF762" s="598"/>
      <c r="BG762" s="599"/>
      <c r="BH762" s="599"/>
      <c r="BI762" s="600"/>
      <c r="BJ762" s="600"/>
      <c r="BK762" s="600"/>
      <c r="BL762" s="599"/>
      <c r="BM762" s="599"/>
      <c r="BN762" s="599"/>
      <c r="BO762" s="599"/>
      <c r="BP762" s="599"/>
      <c r="BQ762" s="599"/>
      <c r="BR762" s="599"/>
      <c r="BS762" s="599"/>
      <c r="BT762" s="602"/>
      <c r="BU762" s="603"/>
      <c r="BV762" s="601"/>
      <c r="BW762" s="604"/>
    </row>
    <row r="763" spans="2:75" ht="15.75" customHeight="1">
      <c r="B763" s="334" t="s">
        <v>1481</v>
      </c>
      <c r="C763" s="335">
        <v>18422272000145</v>
      </c>
      <c r="D763" s="336" t="s">
        <v>13</v>
      </c>
      <c r="E763" s="336" t="s">
        <v>615</v>
      </c>
      <c r="F763" s="336" t="s">
        <v>619</v>
      </c>
      <c r="G763" s="337" t="s">
        <v>34</v>
      </c>
      <c r="H763" s="337" t="s">
        <v>1336</v>
      </c>
      <c r="I763" s="337" t="s">
        <v>34</v>
      </c>
      <c r="J763" s="337" t="s">
        <v>611</v>
      </c>
      <c r="K763" s="338" t="s">
        <v>48</v>
      </c>
      <c r="L763" s="339"/>
      <c r="M763" s="339"/>
      <c r="N763" s="338">
        <v>348341</v>
      </c>
      <c r="O763" s="338" t="s">
        <v>1320</v>
      </c>
      <c r="P763" s="342">
        <v>41535</v>
      </c>
      <c r="Q763" s="343">
        <v>2004557817.5</v>
      </c>
      <c r="R763" s="343">
        <v>1687978535.045516</v>
      </c>
      <c r="S763" s="338">
        <v>30</v>
      </c>
      <c r="T763" s="340">
        <v>0.22214645884517337</v>
      </c>
      <c r="U763" s="340">
        <v>2.4986841583263422</v>
      </c>
      <c r="V763" s="340">
        <v>0.28457397425020203</v>
      </c>
      <c r="W763" s="340">
        <v>2.6117369573479028</v>
      </c>
      <c r="X763" s="340">
        <v>0.36799953454839462</v>
      </c>
      <c r="Y763" s="340">
        <v>2.5876956122034755</v>
      </c>
      <c r="Z763" s="340">
        <v>0.42857503407309383</v>
      </c>
      <c r="AA763" s="340">
        <v>2.3419755691660376</v>
      </c>
      <c r="AB763" s="340">
        <v>4.2645593463626431E-2</v>
      </c>
      <c r="AC763" s="344">
        <v>3.4707391755288763</v>
      </c>
      <c r="AD763" s="482">
        <v>21470947000136</v>
      </c>
      <c r="AE763" s="341" t="s">
        <v>2114</v>
      </c>
      <c r="AF763" s="341" t="s">
        <v>2118</v>
      </c>
      <c r="AG763" s="345" t="s">
        <v>59</v>
      </c>
      <c r="AH763" s="345" t="s">
        <v>2110</v>
      </c>
      <c r="AI763" s="345">
        <v>50000</v>
      </c>
      <c r="AJ763" s="345">
        <v>50000</v>
      </c>
      <c r="AK763" s="345">
        <v>50000</v>
      </c>
      <c r="AL763" s="608">
        <v>1.9E-2</v>
      </c>
      <c r="AM763" s="608">
        <v>0.2</v>
      </c>
      <c r="AN763" s="340" t="s">
        <v>64</v>
      </c>
      <c r="AO763" s="338" t="s">
        <v>1323</v>
      </c>
      <c r="AP763" s="341" t="s">
        <v>13</v>
      </c>
      <c r="AQ763" s="347" t="s">
        <v>664</v>
      </c>
      <c r="AR763" s="340" t="s">
        <v>34</v>
      </c>
      <c r="AS763" s="340" t="s">
        <v>34</v>
      </c>
      <c r="AT763" s="340"/>
      <c r="AX763" s="597"/>
      <c r="AY763" s="598"/>
      <c r="AZ763" s="598"/>
      <c r="BA763" s="598"/>
      <c r="BB763" s="599"/>
      <c r="BC763" s="598"/>
      <c r="BD763" s="598"/>
      <c r="BE763" s="598"/>
      <c r="BF763" s="598"/>
      <c r="BG763" s="599"/>
      <c r="BH763" s="599"/>
      <c r="BI763" s="600"/>
      <c r="BJ763" s="600"/>
      <c r="BK763" s="600"/>
      <c r="BL763" s="599"/>
      <c r="BM763" s="599"/>
      <c r="BN763" s="599"/>
      <c r="BO763" s="599"/>
      <c r="BP763" s="599"/>
      <c r="BQ763" s="599"/>
      <c r="BR763" s="599"/>
      <c r="BS763" s="599"/>
      <c r="BT763" s="602"/>
      <c r="BU763" s="603"/>
      <c r="BV763" s="601"/>
      <c r="BW763" s="604"/>
    </row>
    <row r="764" spans="2:75" ht="15.75" customHeight="1">
      <c r="B764" s="334" t="s">
        <v>721</v>
      </c>
      <c r="C764" s="335">
        <v>29177012000178</v>
      </c>
      <c r="D764" s="336" t="s">
        <v>13</v>
      </c>
      <c r="E764" s="336" t="s">
        <v>615</v>
      </c>
      <c r="F764" s="336" t="s">
        <v>619</v>
      </c>
      <c r="G764" s="337" t="s">
        <v>34</v>
      </c>
      <c r="H764" s="337" t="s">
        <v>1336</v>
      </c>
      <c r="I764" s="337" t="s">
        <v>34</v>
      </c>
      <c r="J764" s="337" t="s">
        <v>611</v>
      </c>
      <c r="K764" s="338" t="s">
        <v>48</v>
      </c>
      <c r="L764" s="339"/>
      <c r="M764" s="339" t="s">
        <v>34</v>
      </c>
      <c r="N764" s="338">
        <v>465488</v>
      </c>
      <c r="O764" s="338" t="s">
        <v>1320</v>
      </c>
      <c r="P764" s="342">
        <v>43235</v>
      </c>
      <c r="Q764" s="343">
        <v>223085827.53</v>
      </c>
      <c r="R764" s="343">
        <v>153190821.47047615</v>
      </c>
      <c r="S764" s="338">
        <v>30</v>
      </c>
      <c r="T764" s="340">
        <v>0.17667379703488906</v>
      </c>
      <c r="U764" s="340">
        <v>2.283896657703409</v>
      </c>
      <c r="V764" s="340">
        <v>0.21587377297207411</v>
      </c>
      <c r="W764" s="340">
        <v>2.1162847998798551</v>
      </c>
      <c r="X764" s="340">
        <v>0.29352885008821095</v>
      </c>
      <c r="Y764" s="340">
        <v>2.2258825928312218</v>
      </c>
      <c r="Z764" s="340">
        <v>0.38693786699021393</v>
      </c>
      <c r="AA764" s="340">
        <v>2.199480276687142</v>
      </c>
      <c r="AB764" s="340">
        <v>4.2849067547080295E-2</v>
      </c>
      <c r="AC764" s="344">
        <v>2.3174486372668555</v>
      </c>
      <c r="AD764" s="482">
        <v>23565803000199</v>
      </c>
      <c r="AE764" s="341" t="s">
        <v>2120</v>
      </c>
      <c r="AF764" s="341" t="s">
        <v>2106</v>
      </c>
      <c r="AG764" s="345" t="s">
        <v>1427</v>
      </c>
      <c r="AH764" s="345" t="s">
        <v>2110</v>
      </c>
      <c r="AI764" s="345">
        <v>10000</v>
      </c>
      <c r="AJ764" s="345">
        <v>10000</v>
      </c>
      <c r="AK764" s="345">
        <v>10000</v>
      </c>
      <c r="AL764" s="608">
        <v>0</v>
      </c>
      <c r="AM764" s="608" t="s">
        <v>34</v>
      </c>
      <c r="AN764" s="340" t="s">
        <v>34</v>
      </c>
      <c r="AO764" s="338" t="s">
        <v>1323</v>
      </c>
      <c r="AP764" s="341" t="s">
        <v>13</v>
      </c>
      <c r="AQ764" s="347" t="s">
        <v>664</v>
      </c>
      <c r="AR764" s="340">
        <v>3.8E-3</v>
      </c>
      <c r="AS764" s="340">
        <v>3.8E-3</v>
      </c>
      <c r="AT764" s="340"/>
      <c r="AX764" s="597"/>
      <c r="AY764" s="598"/>
      <c r="AZ764" s="598"/>
      <c r="BA764" s="598"/>
      <c r="BB764" s="599"/>
      <c r="BC764" s="598"/>
      <c r="BD764" s="598"/>
      <c r="BE764" s="598"/>
      <c r="BF764" s="598"/>
      <c r="BG764" s="599"/>
      <c r="BH764" s="599"/>
      <c r="BI764" s="600"/>
      <c r="BJ764" s="600"/>
      <c r="BK764" s="600"/>
      <c r="BL764" s="599"/>
      <c r="BM764" s="599"/>
      <c r="BN764" s="599"/>
      <c r="BO764" s="599"/>
      <c r="BP764" s="599"/>
      <c r="BQ764" s="599"/>
      <c r="BR764" s="599"/>
      <c r="BS764" s="599"/>
      <c r="BT764" s="602"/>
      <c r="BU764" s="603"/>
      <c r="BV764" s="601"/>
      <c r="BW764" s="604"/>
    </row>
    <row r="765" spans="2:75" ht="15.75" customHeight="1">
      <c r="B765" s="334" t="s">
        <v>765</v>
      </c>
      <c r="C765" s="335">
        <v>19523641000159</v>
      </c>
      <c r="D765" s="336" t="s">
        <v>13</v>
      </c>
      <c r="E765" s="336" t="s">
        <v>615</v>
      </c>
      <c r="F765" s="336" t="s">
        <v>619</v>
      </c>
      <c r="G765" s="337" t="s">
        <v>34</v>
      </c>
      <c r="H765" s="337" t="s">
        <v>1336</v>
      </c>
      <c r="I765" s="337" t="s">
        <v>34</v>
      </c>
      <c r="J765" s="337"/>
      <c r="K765" s="338" t="s">
        <v>48</v>
      </c>
      <c r="L765" s="339"/>
      <c r="M765" s="339" t="s">
        <v>34</v>
      </c>
      <c r="N765" s="338">
        <v>366706</v>
      </c>
      <c r="O765" s="338" t="s">
        <v>1320</v>
      </c>
      <c r="P765" s="342">
        <v>41757</v>
      </c>
      <c r="Q765" s="343">
        <v>60838788.600000001</v>
      </c>
      <c r="R765" s="343">
        <v>57988120.602579385</v>
      </c>
      <c r="S765" s="338">
        <v>30</v>
      </c>
      <c r="T765" s="340">
        <v>0.12837857699258537</v>
      </c>
      <c r="U765" s="340">
        <v>1.6595749218894327</v>
      </c>
      <c r="V765" s="340">
        <v>0.12878657366397084</v>
      </c>
      <c r="W765" s="340">
        <v>1.2625390501185443</v>
      </c>
      <c r="X765" s="340">
        <v>0.21012025567840142</v>
      </c>
      <c r="Y765" s="340">
        <v>1.5933800693705096</v>
      </c>
      <c r="Z765" s="340">
        <v>0.2208994301613485</v>
      </c>
      <c r="AA765" s="340">
        <v>1.2556639740395394</v>
      </c>
      <c r="AB765" s="340">
        <v>3.8397148520839218E-2</v>
      </c>
      <c r="AC765" s="344">
        <v>0.64469047446634831</v>
      </c>
      <c r="AD765" s="482">
        <v>0</v>
      </c>
      <c r="AE765" s="341" t="s">
        <v>2145</v>
      </c>
      <c r="AF765" s="341" t="s">
        <v>2106</v>
      </c>
      <c r="AG765" s="345" t="s">
        <v>1427</v>
      </c>
      <c r="AH765" s="345" t="s">
        <v>2110</v>
      </c>
      <c r="AI765" s="345">
        <v>1000</v>
      </c>
      <c r="AJ765" s="345">
        <v>1000</v>
      </c>
      <c r="AK765" s="345">
        <v>1000</v>
      </c>
      <c r="AL765" s="608">
        <v>1.3999999999999999E-2</v>
      </c>
      <c r="AM765" s="608">
        <v>0.15</v>
      </c>
      <c r="AN765" s="340" t="s">
        <v>64</v>
      </c>
      <c r="AO765" s="338" t="s">
        <v>1323</v>
      </c>
      <c r="AP765" s="341" t="s">
        <v>13</v>
      </c>
      <c r="AQ765" s="347" t="s">
        <v>668</v>
      </c>
      <c r="AR765" s="340">
        <v>3.7333333333333333E-3</v>
      </c>
      <c r="AS765" s="340">
        <v>3.7333333333333333E-3</v>
      </c>
      <c r="AT765" s="340"/>
      <c r="AX765" s="597"/>
      <c r="AY765" s="598"/>
      <c r="AZ765" s="598"/>
      <c r="BA765" s="598"/>
      <c r="BB765" s="599"/>
      <c r="BC765" s="598"/>
      <c r="BD765" s="598"/>
      <c r="BE765" s="598"/>
      <c r="BF765" s="598"/>
      <c r="BG765" s="599"/>
      <c r="BH765" s="599"/>
      <c r="BI765" s="600"/>
      <c r="BJ765" s="600"/>
      <c r="BK765" s="600"/>
      <c r="BL765" s="599"/>
      <c r="BM765" s="599"/>
      <c r="BN765" s="599"/>
      <c r="BO765" s="599"/>
      <c r="BP765" s="599"/>
      <c r="BQ765" s="599"/>
      <c r="BR765" s="599"/>
      <c r="BS765" s="599"/>
      <c r="BT765" s="602"/>
      <c r="BU765" s="603"/>
      <c r="BV765" s="601"/>
      <c r="BW765" s="604"/>
    </row>
    <row r="766" spans="2:75" ht="15.75" customHeight="1">
      <c r="B766" s="334" t="s">
        <v>88</v>
      </c>
      <c r="C766" s="335">
        <v>36327745000107</v>
      </c>
      <c r="D766" s="336" t="s">
        <v>13</v>
      </c>
      <c r="E766" s="336" t="s">
        <v>615</v>
      </c>
      <c r="F766" s="336" t="s">
        <v>619</v>
      </c>
      <c r="G766" s="337" t="s">
        <v>34</v>
      </c>
      <c r="H766" s="337" t="s">
        <v>1337</v>
      </c>
      <c r="I766" s="337" t="s">
        <v>34</v>
      </c>
      <c r="J766" s="337"/>
      <c r="K766" s="338" t="s">
        <v>48</v>
      </c>
      <c r="L766" s="339"/>
      <c r="M766" s="339" t="s">
        <v>34</v>
      </c>
      <c r="N766" s="338">
        <v>537454</v>
      </c>
      <c r="O766" s="338" t="s">
        <v>1320</v>
      </c>
      <c r="P766" s="342">
        <v>43970</v>
      </c>
      <c r="Q766" s="343">
        <v>34834172.719999999</v>
      </c>
      <c r="R766" s="343">
        <v>29794383.108452376</v>
      </c>
      <c r="S766" s="338">
        <v>30</v>
      </c>
      <c r="T766" s="340">
        <v>0.18528550435254854</v>
      </c>
      <c r="U766" s="340">
        <v>2.3952218790436084</v>
      </c>
      <c r="V766" s="340">
        <v>0.16366707979087902</v>
      </c>
      <c r="W766" s="340">
        <v>1.6044846413416203</v>
      </c>
      <c r="X766" s="340">
        <v>0.27602597043271859</v>
      </c>
      <c r="Y766" s="340">
        <v>2.0931550768208802</v>
      </c>
      <c r="Z766" s="340" t="s">
        <v>1414</v>
      </c>
      <c r="AA766" s="340" t="s">
        <v>1414</v>
      </c>
      <c r="AB766" s="340">
        <v>7.4165239966343957E-2</v>
      </c>
      <c r="AC766" s="344">
        <v>0.77136157493276469</v>
      </c>
      <c r="AD766" s="482">
        <v>36352273000142</v>
      </c>
      <c r="AE766" s="341" t="s">
        <v>2145</v>
      </c>
      <c r="AF766" s="341" t="s">
        <v>2106</v>
      </c>
      <c r="AG766" s="345" t="s">
        <v>1427</v>
      </c>
      <c r="AH766" s="345" t="s">
        <v>2110</v>
      </c>
      <c r="AI766" s="345">
        <v>1000</v>
      </c>
      <c r="AJ766" s="345">
        <v>1000</v>
      </c>
      <c r="AK766" s="345">
        <v>1000</v>
      </c>
      <c r="AL766" s="608">
        <v>1.8700000000000001E-2</v>
      </c>
      <c r="AM766" s="608">
        <v>0.2</v>
      </c>
      <c r="AN766" s="340" t="s">
        <v>34</v>
      </c>
      <c r="AO766" s="338" t="s">
        <v>1323</v>
      </c>
      <c r="AP766" s="341" t="s">
        <v>13</v>
      </c>
      <c r="AQ766" s="347" t="s">
        <v>668</v>
      </c>
      <c r="AR766" s="340">
        <v>5.3333333333333332E-3</v>
      </c>
      <c r="AS766" s="340">
        <v>5.3333333333333332E-3</v>
      </c>
      <c r="AT766" s="340"/>
      <c r="AX766" s="597"/>
      <c r="AY766" s="598"/>
      <c r="AZ766" s="598"/>
      <c r="BA766" s="598"/>
      <c r="BB766" s="599"/>
      <c r="BC766" s="598"/>
      <c r="BD766" s="598"/>
      <c r="BE766" s="598"/>
      <c r="BF766" s="598"/>
      <c r="BG766" s="599"/>
      <c r="BH766" s="599"/>
      <c r="BI766" s="600"/>
      <c r="BJ766" s="600"/>
      <c r="BK766" s="600"/>
      <c r="BL766" s="599"/>
      <c r="BM766" s="599"/>
      <c r="BN766" s="599"/>
      <c r="BO766" s="599"/>
      <c r="BP766" s="599"/>
      <c r="BQ766" s="599"/>
      <c r="BR766" s="599"/>
      <c r="BS766" s="599"/>
      <c r="BT766" s="602"/>
      <c r="BU766" s="603"/>
      <c r="BV766" s="601"/>
      <c r="BW766" s="604"/>
    </row>
    <row r="767" spans="2:75" ht="15.75" customHeight="1">
      <c r="B767" s="334" t="s">
        <v>109</v>
      </c>
      <c r="C767" s="335">
        <v>26323079000185</v>
      </c>
      <c r="D767" s="336" t="s">
        <v>13</v>
      </c>
      <c r="E767" s="336" t="s">
        <v>615</v>
      </c>
      <c r="F767" s="336" t="s">
        <v>619</v>
      </c>
      <c r="G767" s="337" t="s">
        <v>34</v>
      </c>
      <c r="H767" s="337" t="s">
        <v>865</v>
      </c>
      <c r="I767" s="337" t="s">
        <v>34</v>
      </c>
      <c r="J767" s="337"/>
      <c r="K767" s="338" t="s">
        <v>48</v>
      </c>
      <c r="L767" s="339"/>
      <c r="M767" s="339" t="s">
        <v>34</v>
      </c>
      <c r="N767" s="338">
        <v>437468</v>
      </c>
      <c r="O767" s="338" t="s">
        <v>1320</v>
      </c>
      <c r="P767" s="342">
        <v>42790</v>
      </c>
      <c r="Q767" s="343">
        <v>280498837.25999999</v>
      </c>
      <c r="R767" s="343">
        <v>315848695.7072221</v>
      </c>
      <c r="S767" s="338">
        <v>30</v>
      </c>
      <c r="T767" s="340">
        <v>0.16840512295226007</v>
      </c>
      <c r="U767" s="340">
        <v>2.177005893946145</v>
      </c>
      <c r="V767" s="340">
        <v>0.13847948571194468</v>
      </c>
      <c r="W767" s="340">
        <v>1.3575619987207952</v>
      </c>
      <c r="X767" s="340">
        <v>0.13147665069095194</v>
      </c>
      <c r="Y767" s="340">
        <v>0.99701132631015199</v>
      </c>
      <c r="Z767" s="340">
        <v>0.27308305394671839</v>
      </c>
      <c r="AA767" s="340">
        <v>1.552292608953904</v>
      </c>
      <c r="AB767" s="340">
        <v>6.3091738432296138E-2</v>
      </c>
      <c r="AC767" s="344">
        <v>0.54772360586239122</v>
      </c>
      <c r="AD767" s="482">
        <v>0</v>
      </c>
      <c r="AE767" s="341" t="s">
        <v>2161</v>
      </c>
      <c r="AF767" s="341" t="s">
        <v>2115</v>
      </c>
      <c r="AG767" s="345" t="s">
        <v>1428</v>
      </c>
      <c r="AH767" s="345" t="s">
        <v>2110</v>
      </c>
      <c r="AI767" s="345">
        <v>1000</v>
      </c>
      <c r="AJ767" s="345">
        <v>500</v>
      </c>
      <c r="AK767" s="345">
        <v>500</v>
      </c>
      <c r="AL767" s="608">
        <v>0.02</v>
      </c>
      <c r="AM767" s="608">
        <v>0.2</v>
      </c>
      <c r="AN767" s="340" t="s">
        <v>64</v>
      </c>
      <c r="AO767" s="338" t="s">
        <v>1323</v>
      </c>
      <c r="AP767" s="341" t="s">
        <v>13</v>
      </c>
      <c r="AQ767" s="347" t="s">
        <v>664</v>
      </c>
      <c r="AR767" s="340">
        <v>5.4000000000000003E-3</v>
      </c>
      <c r="AS767" s="340">
        <v>5.4000000000000003E-3</v>
      </c>
      <c r="AT767" s="340"/>
      <c r="AX767" s="597"/>
      <c r="AY767" s="598"/>
      <c r="AZ767" s="598"/>
      <c r="BA767" s="598"/>
      <c r="BB767" s="599"/>
      <c r="BC767" s="598"/>
      <c r="BD767" s="598"/>
      <c r="BE767" s="598"/>
      <c r="BF767" s="598"/>
      <c r="BG767" s="599"/>
      <c r="BH767" s="599"/>
      <c r="BI767" s="600"/>
      <c r="BJ767" s="600"/>
      <c r="BK767" s="600"/>
      <c r="BL767" s="599"/>
      <c r="BM767" s="599"/>
      <c r="BN767" s="599"/>
      <c r="BO767" s="599"/>
      <c r="BP767" s="599"/>
      <c r="BQ767" s="599"/>
      <c r="BR767" s="599"/>
      <c r="BS767" s="599"/>
      <c r="BT767" s="602"/>
      <c r="BU767" s="603"/>
      <c r="BV767" s="601"/>
      <c r="BW767" s="604"/>
    </row>
    <row r="768" spans="2:75" ht="15.75" customHeight="1">
      <c r="B768" s="334" t="s">
        <v>128</v>
      </c>
      <c r="C768" s="335">
        <v>7965741000156</v>
      </c>
      <c r="D768" s="336" t="s">
        <v>13</v>
      </c>
      <c r="E768" s="336" t="s">
        <v>615</v>
      </c>
      <c r="F768" s="336" t="s">
        <v>619</v>
      </c>
      <c r="G768" s="337" t="s">
        <v>34</v>
      </c>
      <c r="H768" s="337" t="s">
        <v>1336</v>
      </c>
      <c r="I768" s="337" t="s">
        <v>34</v>
      </c>
      <c r="J768" s="337"/>
      <c r="K768" s="338" t="s">
        <v>48</v>
      </c>
      <c r="L768" s="339"/>
      <c r="M768" s="339" t="s">
        <v>1411</v>
      </c>
      <c r="N768" s="338">
        <v>170437</v>
      </c>
      <c r="O768" s="338" t="s">
        <v>1320</v>
      </c>
      <c r="P768" s="342">
        <v>38939</v>
      </c>
      <c r="Q768" s="343">
        <v>141480472.58000001</v>
      </c>
      <c r="R768" s="343">
        <v>136664657.23186511</v>
      </c>
      <c r="S768" s="338">
        <v>30</v>
      </c>
      <c r="T768" s="340">
        <v>0.10411955675981677</v>
      </c>
      <c r="U768" s="340">
        <v>1.3459738324316772</v>
      </c>
      <c r="V768" s="340">
        <v>0.11610385007482482</v>
      </c>
      <c r="W768" s="340">
        <v>1.1382059512744365</v>
      </c>
      <c r="X768" s="340">
        <v>0.17144493177073294</v>
      </c>
      <c r="Y768" s="340">
        <v>1.3000980623980509</v>
      </c>
      <c r="Z768" s="340">
        <v>0.24810852775283632</v>
      </c>
      <c r="AA768" s="340">
        <v>1.4103293056196267</v>
      </c>
      <c r="AB768" s="340">
        <v>3.1208846277110749E-2</v>
      </c>
      <c r="AC768" s="344">
        <v>0.42299733119296162</v>
      </c>
      <c r="AD768" s="482">
        <v>0</v>
      </c>
      <c r="AE768" s="341" t="s">
        <v>2125</v>
      </c>
      <c r="AF768" s="341" t="s">
        <v>728</v>
      </c>
      <c r="AG768" s="345" t="s">
        <v>728</v>
      </c>
      <c r="AH768" s="345" t="s">
        <v>2107</v>
      </c>
      <c r="AI768" s="345">
        <v>5000</v>
      </c>
      <c r="AJ768" s="345">
        <v>5000</v>
      </c>
      <c r="AK768" s="345">
        <v>0</v>
      </c>
      <c r="AL768" s="340">
        <v>6.9999999999999993E-3</v>
      </c>
      <c r="AM768" s="340">
        <v>0.2</v>
      </c>
      <c r="AN768" s="340" t="s">
        <v>64</v>
      </c>
      <c r="AO768" s="338" t="s">
        <v>1323</v>
      </c>
      <c r="AP768" s="341" t="s">
        <v>13</v>
      </c>
      <c r="AQ768" s="347" t="s">
        <v>668</v>
      </c>
      <c r="AR768" s="340">
        <v>1.8666666666666666E-3</v>
      </c>
      <c r="AS768" s="340">
        <v>1.8666666666666666E-3</v>
      </c>
      <c r="AT768" s="340"/>
      <c r="AX768" s="597"/>
      <c r="AY768" s="598"/>
      <c r="AZ768" s="598"/>
      <c r="BA768" s="598"/>
      <c r="BB768" s="599"/>
      <c r="BC768" s="598"/>
      <c r="BD768" s="598"/>
      <c r="BE768" s="598"/>
      <c r="BF768" s="598"/>
      <c r="BG768" s="599"/>
      <c r="BH768" s="599"/>
      <c r="BI768" s="600"/>
      <c r="BJ768" s="600"/>
      <c r="BK768" s="600"/>
      <c r="BL768" s="599"/>
      <c r="BM768" s="599"/>
      <c r="BN768" s="599"/>
      <c r="BO768" s="599"/>
      <c r="BP768" s="599"/>
      <c r="BQ768" s="599"/>
      <c r="BR768" s="599"/>
      <c r="BS768" s="599"/>
      <c r="BT768" s="602"/>
      <c r="BU768" s="603"/>
      <c r="BV768" s="601"/>
      <c r="BW768" s="604"/>
    </row>
    <row r="769" spans="2:75" ht="15.75" customHeight="1">
      <c r="B769" s="334" t="s">
        <v>1531</v>
      </c>
      <c r="C769" s="335">
        <v>15212344000131</v>
      </c>
      <c r="D769" s="336" t="s">
        <v>13</v>
      </c>
      <c r="E769" s="336" t="s">
        <v>615</v>
      </c>
      <c r="F769" s="336" t="s">
        <v>619</v>
      </c>
      <c r="G769" s="337" t="s">
        <v>34</v>
      </c>
      <c r="H769" s="337" t="s">
        <v>1337</v>
      </c>
      <c r="I769" s="337" t="s">
        <v>34</v>
      </c>
      <c r="J769" s="337"/>
      <c r="K769" s="338" t="s">
        <v>48</v>
      </c>
      <c r="L769" s="339"/>
      <c r="M769" s="339"/>
      <c r="N769" s="338">
        <v>322733</v>
      </c>
      <c r="O769" s="338" t="s">
        <v>1320</v>
      </c>
      <c r="P769" s="342">
        <v>41256</v>
      </c>
      <c r="Q769" s="343">
        <v>45303436.5</v>
      </c>
      <c r="R769" s="343">
        <v>74828107.841190383</v>
      </c>
      <c r="S769" s="338">
        <v>30</v>
      </c>
      <c r="T769" s="340">
        <v>0.11405629655641225</v>
      </c>
      <c r="U769" s="340">
        <v>1.2828953603149937</v>
      </c>
      <c r="V769" s="340">
        <v>8.4951256873269321E-2</v>
      </c>
      <c r="W769" s="340">
        <v>0.77965786482638977</v>
      </c>
      <c r="X769" s="340">
        <v>0.10609244251765571</v>
      </c>
      <c r="Y769" s="340">
        <v>0.74601982398644517</v>
      </c>
      <c r="Z769" s="340">
        <v>0.12311466617577049</v>
      </c>
      <c r="AA769" s="340">
        <v>0.67276793435548465</v>
      </c>
      <c r="AB769" s="340">
        <v>7.9104069385028203E-2</v>
      </c>
      <c r="AC769" s="344">
        <v>-0.23740382968993187</v>
      </c>
      <c r="AD769" s="482">
        <v>9720565000118</v>
      </c>
      <c r="AE769" s="341" t="s">
        <v>2194</v>
      </c>
      <c r="AF769" s="341" t="s">
        <v>2118</v>
      </c>
      <c r="AG769" s="345" t="s">
        <v>59</v>
      </c>
      <c r="AH769" s="345" t="s">
        <v>2110</v>
      </c>
      <c r="AI769" s="345">
        <v>50000</v>
      </c>
      <c r="AJ769" s="345">
        <v>50000</v>
      </c>
      <c r="AK769" s="345">
        <v>50000</v>
      </c>
      <c r="AL769" s="340">
        <v>1.95E-2</v>
      </c>
      <c r="AM769" s="340">
        <v>0.2</v>
      </c>
      <c r="AN769" s="340" t="s">
        <v>64</v>
      </c>
      <c r="AO769" s="338" t="s">
        <v>1323</v>
      </c>
      <c r="AP769" s="341" t="s">
        <v>13</v>
      </c>
      <c r="AQ769" s="347" t="s">
        <v>664</v>
      </c>
      <c r="AR769" s="340" t="s">
        <v>34</v>
      </c>
      <c r="AS769" s="340" t="s">
        <v>34</v>
      </c>
      <c r="AT769" s="340"/>
      <c r="AX769" s="597"/>
      <c r="AY769" s="598"/>
      <c r="AZ769" s="598"/>
      <c r="BA769" s="598"/>
      <c r="BB769" s="599"/>
      <c r="BC769" s="598"/>
      <c r="BD769" s="598"/>
      <c r="BE769" s="598"/>
      <c r="BF769" s="598"/>
      <c r="BG769" s="599"/>
      <c r="BH769" s="599"/>
      <c r="BI769" s="600"/>
      <c r="BJ769" s="600"/>
      <c r="BK769" s="600"/>
      <c r="BL769" s="599"/>
      <c r="BM769" s="599"/>
      <c r="BN769" s="599"/>
      <c r="BO769" s="599"/>
      <c r="BP769" s="599"/>
      <c r="BQ769" s="599"/>
      <c r="BR769" s="599"/>
      <c r="BS769" s="599"/>
      <c r="BT769" s="602"/>
      <c r="BU769" s="603"/>
      <c r="BV769" s="601"/>
      <c r="BW769" s="604"/>
    </row>
    <row r="770" spans="2:75" ht="15.75" customHeight="1">
      <c r="B770" s="334" t="s">
        <v>896</v>
      </c>
      <c r="C770" s="335">
        <v>13106979000129</v>
      </c>
      <c r="D770" s="336" t="s">
        <v>13</v>
      </c>
      <c r="E770" s="336" t="s">
        <v>615</v>
      </c>
      <c r="F770" s="336" t="s">
        <v>619</v>
      </c>
      <c r="G770" s="337" t="s">
        <v>34</v>
      </c>
      <c r="H770" s="337" t="s">
        <v>1337</v>
      </c>
      <c r="I770" s="337" t="s">
        <v>34</v>
      </c>
      <c r="J770" s="337"/>
      <c r="K770" s="338" t="s">
        <v>48</v>
      </c>
      <c r="L770" s="339"/>
      <c r="M770" s="339" t="s">
        <v>34</v>
      </c>
      <c r="N770" s="338">
        <v>271020</v>
      </c>
      <c r="O770" s="338" t="s">
        <v>1320</v>
      </c>
      <c r="P770" s="342">
        <v>40633</v>
      </c>
      <c r="Q770" s="343">
        <v>119796995.98</v>
      </c>
      <c r="R770" s="343">
        <v>194423130.90484124</v>
      </c>
      <c r="S770" s="338">
        <v>30</v>
      </c>
      <c r="T770" s="340">
        <v>0.10066607931376192</v>
      </c>
      <c r="U770" s="340">
        <v>1.3013300554320739</v>
      </c>
      <c r="V770" s="340">
        <v>4.816834275790427E-2</v>
      </c>
      <c r="W770" s="340">
        <v>0.47221082121514873</v>
      </c>
      <c r="X770" s="340">
        <v>5.5359015123741306E-2</v>
      </c>
      <c r="Y770" s="340">
        <v>0.41979746823245961</v>
      </c>
      <c r="Z770" s="340">
        <v>0.1168392425868503</v>
      </c>
      <c r="AA770" s="340">
        <v>0.66415213277469443</v>
      </c>
      <c r="AB770" s="340">
        <v>8.0650157429063826E-2</v>
      </c>
      <c r="AC770" s="344">
        <v>-0.58106746615511939</v>
      </c>
      <c r="AD770" s="482">
        <v>9720565000118</v>
      </c>
      <c r="AE770" s="341" t="s">
        <v>2194</v>
      </c>
      <c r="AF770" s="341" t="s">
        <v>2115</v>
      </c>
      <c r="AG770" s="345" t="s">
        <v>1428</v>
      </c>
      <c r="AH770" s="345" t="s">
        <v>2110</v>
      </c>
      <c r="AI770" s="345">
        <v>20000</v>
      </c>
      <c r="AJ770" s="345">
        <v>5000</v>
      </c>
      <c r="AK770" s="345">
        <v>5000</v>
      </c>
      <c r="AL770" s="340">
        <v>1.95E-2</v>
      </c>
      <c r="AM770" s="340">
        <v>0.2</v>
      </c>
      <c r="AN770" s="340" t="s">
        <v>64</v>
      </c>
      <c r="AO770" s="338" t="s">
        <v>1323</v>
      </c>
      <c r="AP770" s="341" t="s">
        <v>13</v>
      </c>
      <c r="AQ770" s="347" t="s">
        <v>664</v>
      </c>
      <c r="AR770" s="340">
        <v>6.8249999999999995E-3</v>
      </c>
      <c r="AS770" s="340">
        <v>6.8249999999999995E-3</v>
      </c>
      <c r="AT770" s="340"/>
      <c r="AX770" s="597"/>
      <c r="AY770" s="598"/>
      <c r="AZ770" s="598"/>
      <c r="BA770" s="598"/>
      <c r="BB770" s="599"/>
      <c r="BC770" s="598"/>
      <c r="BD770" s="598"/>
      <c r="BE770" s="598"/>
      <c r="BF770" s="598"/>
      <c r="BG770" s="599"/>
      <c r="BH770" s="599"/>
      <c r="BI770" s="600"/>
      <c r="BJ770" s="600"/>
      <c r="BK770" s="600"/>
      <c r="BL770" s="599"/>
      <c r="BM770" s="599"/>
      <c r="BN770" s="599"/>
      <c r="BO770" s="599"/>
      <c r="BP770" s="599"/>
      <c r="BQ770" s="599"/>
      <c r="BR770" s="599"/>
      <c r="BS770" s="599"/>
      <c r="BT770" s="602"/>
      <c r="BU770" s="603"/>
      <c r="BV770" s="601"/>
      <c r="BW770" s="604"/>
    </row>
    <row r="771" spans="2:75" ht="15.75" customHeight="1">
      <c r="B771" s="334" t="s">
        <v>1532</v>
      </c>
      <c r="C771" s="335">
        <v>28345351000153</v>
      </c>
      <c r="D771" s="336" t="s">
        <v>13</v>
      </c>
      <c r="E771" s="336" t="s">
        <v>615</v>
      </c>
      <c r="F771" s="336" t="s">
        <v>619</v>
      </c>
      <c r="G771" s="337" t="s">
        <v>34</v>
      </c>
      <c r="H771" s="337" t="s">
        <v>1337</v>
      </c>
      <c r="I771" s="337" t="s">
        <v>34</v>
      </c>
      <c r="J771" s="337"/>
      <c r="K771" s="338" t="s">
        <v>48</v>
      </c>
      <c r="L771" s="339"/>
      <c r="M771" s="339"/>
      <c r="N771" s="338">
        <v>455210</v>
      </c>
      <c r="O771" s="338" t="s">
        <v>1320</v>
      </c>
      <c r="P771" s="342">
        <v>43088</v>
      </c>
      <c r="Q771" s="343">
        <v>2690946.6</v>
      </c>
      <c r="R771" s="343">
        <v>42529792.503809534</v>
      </c>
      <c r="S771" s="338">
        <v>30</v>
      </c>
      <c r="T771" s="340">
        <v>-1.6175267534959459E-2</v>
      </c>
      <c r="U771" s="340">
        <v>-0.18193801042969779</v>
      </c>
      <c r="V771" s="340">
        <v>-2.7550125039588869E-2</v>
      </c>
      <c r="W771" s="340">
        <v>-0.25284701433092849</v>
      </c>
      <c r="X771" s="340">
        <v>6.88434165241536E-3</v>
      </c>
      <c r="Y771" s="340">
        <v>4.8409247877790738E-2</v>
      </c>
      <c r="Z771" s="340">
        <v>-5.8385529296576477E-2</v>
      </c>
      <c r="AA771" s="340">
        <v>-0.31905144335143276</v>
      </c>
      <c r="AB771" s="340">
        <v>7.9473230806369144E-2</v>
      </c>
      <c r="AC771" s="344">
        <v>-1.6135521105060087</v>
      </c>
      <c r="AD771" s="482">
        <v>28629342000194</v>
      </c>
      <c r="AE771" s="341" t="s">
        <v>2194</v>
      </c>
      <c r="AF771" s="341" t="s">
        <v>2118</v>
      </c>
      <c r="AG771" s="345" t="s">
        <v>59</v>
      </c>
      <c r="AH771" s="345" t="s">
        <v>2110</v>
      </c>
      <c r="AI771" s="345">
        <v>50000</v>
      </c>
      <c r="AJ771" s="345">
        <v>50000</v>
      </c>
      <c r="AK771" s="345">
        <v>50000</v>
      </c>
      <c r="AL771" s="340">
        <v>1.3999999999999999E-2</v>
      </c>
      <c r="AM771" s="340">
        <v>0.15</v>
      </c>
      <c r="AN771" s="340" t="s">
        <v>64</v>
      </c>
      <c r="AO771" s="338" t="s">
        <v>1323</v>
      </c>
      <c r="AP771" s="341" t="s">
        <v>13</v>
      </c>
      <c r="AQ771" s="347" t="s">
        <v>668</v>
      </c>
      <c r="AR771" s="340" t="s">
        <v>34</v>
      </c>
      <c r="AS771" s="340" t="s">
        <v>34</v>
      </c>
      <c r="AT771" s="340"/>
      <c r="AX771" s="597"/>
      <c r="AY771" s="598"/>
      <c r="AZ771" s="598"/>
      <c r="BA771" s="598"/>
      <c r="BB771" s="599"/>
      <c r="BC771" s="598"/>
      <c r="BD771" s="598"/>
      <c r="BE771" s="598"/>
      <c r="BF771" s="598"/>
      <c r="BG771" s="599"/>
      <c r="BH771" s="599"/>
      <c r="BI771" s="600"/>
      <c r="BJ771" s="600"/>
      <c r="BK771" s="600"/>
      <c r="BL771" s="599"/>
      <c r="BM771" s="599"/>
      <c r="BN771" s="599"/>
      <c r="BO771" s="599"/>
      <c r="BP771" s="599"/>
      <c r="BQ771" s="599"/>
      <c r="BR771" s="599"/>
      <c r="BS771" s="599"/>
      <c r="BT771" s="602"/>
      <c r="BU771" s="603"/>
      <c r="BV771" s="601"/>
      <c r="BW771" s="604"/>
    </row>
    <row r="772" spans="2:75" ht="15.75" customHeight="1">
      <c r="B772" s="334" t="s">
        <v>164</v>
      </c>
      <c r="C772" s="335">
        <v>28866524000189</v>
      </c>
      <c r="D772" s="336" t="s">
        <v>13</v>
      </c>
      <c r="E772" s="336" t="s">
        <v>615</v>
      </c>
      <c r="F772" s="336" t="s">
        <v>619</v>
      </c>
      <c r="G772" s="337" t="s">
        <v>34</v>
      </c>
      <c r="H772" s="337" t="s">
        <v>1337</v>
      </c>
      <c r="I772" s="337" t="s">
        <v>34</v>
      </c>
      <c r="J772" s="337"/>
      <c r="K772" s="338" t="s">
        <v>48</v>
      </c>
      <c r="L772" s="339"/>
      <c r="M772" s="339" t="s">
        <v>34</v>
      </c>
      <c r="N772" s="338">
        <v>456381</v>
      </c>
      <c r="O772" s="338" t="s">
        <v>1320</v>
      </c>
      <c r="P772" s="342">
        <v>43088</v>
      </c>
      <c r="Q772" s="343">
        <v>214731114.78999999</v>
      </c>
      <c r="R772" s="343">
        <v>528778667.54186463</v>
      </c>
      <c r="S772" s="338">
        <v>30</v>
      </c>
      <c r="T772" s="340">
        <v>1.5338486491156544E-5</v>
      </c>
      <c r="U772" s="340">
        <v>1.9828360865795731E-4</v>
      </c>
      <c r="V772" s="340">
        <v>-2.8181575151259519E-2</v>
      </c>
      <c r="W772" s="340">
        <v>-0.27627366820979005</v>
      </c>
      <c r="X772" s="340">
        <v>1.0958623082574004E-2</v>
      </c>
      <c r="Y772" s="340">
        <v>8.3101229584653991E-2</v>
      </c>
      <c r="Z772" s="340">
        <v>-2.3518918301409841E-2</v>
      </c>
      <c r="AA772" s="340">
        <v>-0.13368915618247179</v>
      </c>
      <c r="AB772" s="340">
        <v>7.6189916090260212E-2</v>
      </c>
      <c r="AC772" s="344">
        <v>-1.6123552608351346</v>
      </c>
      <c r="AD772" s="482">
        <v>28629342000194</v>
      </c>
      <c r="AE772" s="341" t="s">
        <v>2194</v>
      </c>
      <c r="AF772" s="341" t="s">
        <v>2115</v>
      </c>
      <c r="AG772" s="345" t="s">
        <v>1428</v>
      </c>
      <c r="AH772" s="345" t="s">
        <v>2110</v>
      </c>
      <c r="AI772" s="345">
        <v>20000</v>
      </c>
      <c r="AJ772" s="345">
        <v>5000</v>
      </c>
      <c r="AK772" s="345">
        <v>5000</v>
      </c>
      <c r="AL772" s="340">
        <v>1.3999999999999999E-2</v>
      </c>
      <c r="AM772" s="340">
        <v>0.15</v>
      </c>
      <c r="AN772" s="340" t="s">
        <v>64</v>
      </c>
      <c r="AO772" s="338" t="s">
        <v>1323</v>
      </c>
      <c r="AP772" s="341" t="s">
        <v>13</v>
      </c>
      <c r="AQ772" s="347" t="s">
        <v>668</v>
      </c>
      <c r="AR772" s="340">
        <v>3.7333333333333333E-3</v>
      </c>
      <c r="AS772" s="340">
        <v>3.7333333333333333E-3</v>
      </c>
      <c r="AT772" s="340"/>
      <c r="AX772" s="597"/>
      <c r="AY772" s="598"/>
      <c r="AZ772" s="598"/>
      <c r="BA772" s="598"/>
      <c r="BB772" s="599"/>
      <c r="BC772" s="598"/>
      <c r="BD772" s="598"/>
      <c r="BE772" s="598"/>
      <c r="BF772" s="598"/>
      <c r="BG772" s="599"/>
      <c r="BH772" s="599"/>
      <c r="BI772" s="600"/>
      <c r="BJ772" s="600"/>
      <c r="BK772" s="600"/>
      <c r="BL772" s="599"/>
      <c r="BM772" s="599"/>
      <c r="BN772" s="599"/>
      <c r="BO772" s="599"/>
      <c r="BP772" s="599"/>
      <c r="BQ772" s="599"/>
      <c r="BR772" s="599"/>
      <c r="BS772" s="599"/>
      <c r="BT772" s="602"/>
      <c r="BU772" s="603"/>
      <c r="BV772" s="601"/>
      <c r="BW772" s="604"/>
    </row>
    <row r="773" spans="2:75" ht="15.75" customHeight="1">
      <c r="B773" s="334" t="s">
        <v>1590</v>
      </c>
      <c r="C773" s="335">
        <v>20216106000134</v>
      </c>
      <c r="D773" s="336" t="s">
        <v>13</v>
      </c>
      <c r="E773" s="336" t="s">
        <v>615</v>
      </c>
      <c r="F773" s="336" t="s">
        <v>619</v>
      </c>
      <c r="G773" s="337" t="s">
        <v>34</v>
      </c>
      <c r="H773" s="337" t="s">
        <v>1337</v>
      </c>
      <c r="I773" s="337" t="s">
        <v>34</v>
      </c>
      <c r="J773" s="337" t="s">
        <v>611</v>
      </c>
      <c r="K773" s="338" t="s">
        <v>48</v>
      </c>
      <c r="L773" s="339"/>
      <c r="M773" s="339"/>
      <c r="N773" s="338">
        <v>380776</v>
      </c>
      <c r="O773" s="338" t="s">
        <v>1320</v>
      </c>
      <c r="P773" s="342">
        <v>41934</v>
      </c>
      <c r="Q773" s="343">
        <v>132182361.81999999</v>
      </c>
      <c r="R773" s="343">
        <v>156048950.4298017</v>
      </c>
      <c r="S773" s="338">
        <v>30</v>
      </c>
      <c r="T773" s="340">
        <v>0.13072430193036855</v>
      </c>
      <c r="U773" s="340">
        <v>1.4703756433467836</v>
      </c>
      <c r="V773" s="340">
        <v>0.115711464744231</v>
      </c>
      <c r="W773" s="340">
        <v>1.0619660833624263</v>
      </c>
      <c r="X773" s="340">
        <v>0.14149968826981607</v>
      </c>
      <c r="Y773" s="340">
        <v>0.99499615648511142</v>
      </c>
      <c r="Z773" s="340">
        <v>0.26738778126439633</v>
      </c>
      <c r="AA773" s="340">
        <v>1.4611575603536602</v>
      </c>
      <c r="AB773" s="340">
        <v>7.0021765879937997E-2</v>
      </c>
      <c r="AC773" s="344">
        <v>0.12159342409802769</v>
      </c>
      <c r="AD773" s="482">
        <v>20216114000180</v>
      </c>
      <c r="AE773" s="341" t="s">
        <v>2251</v>
      </c>
      <c r="AF773" s="341" t="s">
        <v>2118</v>
      </c>
      <c r="AG773" s="345" t="s">
        <v>59</v>
      </c>
      <c r="AH773" s="345" t="s">
        <v>2107</v>
      </c>
      <c r="AI773" s="345">
        <v>200000</v>
      </c>
      <c r="AJ773" s="345">
        <v>50000</v>
      </c>
      <c r="AK773" s="345">
        <v>200000</v>
      </c>
      <c r="AL773" s="340">
        <v>1.95E-2</v>
      </c>
      <c r="AM773" s="340">
        <v>0.2</v>
      </c>
      <c r="AN773" s="340" t="s">
        <v>64</v>
      </c>
      <c r="AO773" s="338" t="s">
        <v>1323</v>
      </c>
      <c r="AP773" s="341" t="s">
        <v>13</v>
      </c>
      <c r="AQ773" s="347" t="s">
        <v>664</v>
      </c>
      <c r="AR773" s="340" t="s">
        <v>34</v>
      </c>
      <c r="AS773" s="340" t="s">
        <v>34</v>
      </c>
      <c r="AT773" s="340"/>
      <c r="AX773" s="597"/>
      <c r="AY773" s="598"/>
      <c r="AZ773" s="598"/>
      <c r="BA773" s="598"/>
      <c r="BB773" s="599"/>
      <c r="BC773" s="598"/>
      <c r="BD773" s="598"/>
      <c r="BE773" s="598"/>
      <c r="BF773" s="598"/>
      <c r="BG773" s="599"/>
      <c r="BH773" s="599"/>
      <c r="BI773" s="600"/>
      <c r="BJ773" s="600"/>
      <c r="BK773" s="600"/>
      <c r="BL773" s="599"/>
      <c r="BM773" s="599"/>
      <c r="BN773" s="599"/>
      <c r="BO773" s="599"/>
      <c r="BP773" s="599"/>
      <c r="BQ773" s="599"/>
      <c r="BR773" s="599"/>
      <c r="BS773" s="599"/>
      <c r="BT773" s="602"/>
      <c r="BU773" s="603"/>
      <c r="BV773" s="601"/>
      <c r="BW773" s="604"/>
    </row>
    <row r="774" spans="2:75" ht="15.75" customHeight="1">
      <c r="B774" s="334" t="s">
        <v>967</v>
      </c>
      <c r="C774" s="335">
        <v>41252582000180</v>
      </c>
      <c r="D774" s="336" t="s">
        <v>13</v>
      </c>
      <c r="E774" s="336" t="s">
        <v>616</v>
      </c>
      <c r="F774" s="336" t="s">
        <v>619</v>
      </c>
      <c r="G774" s="337" t="s">
        <v>34</v>
      </c>
      <c r="H774" s="337" t="s">
        <v>1337</v>
      </c>
      <c r="I774" s="337" t="s">
        <v>34</v>
      </c>
      <c r="J774" s="337"/>
      <c r="K774" s="338"/>
      <c r="L774" s="339"/>
      <c r="M774" s="339" t="s">
        <v>34</v>
      </c>
      <c r="N774" s="338">
        <v>581038</v>
      </c>
      <c r="O774" s="338" t="s">
        <v>1320</v>
      </c>
      <c r="P774" s="342">
        <v>44286</v>
      </c>
      <c r="Q774" s="343">
        <v>1484753.28</v>
      </c>
      <c r="R774" s="343">
        <v>4203609.6963492073</v>
      </c>
      <c r="S774" s="338">
        <v>30</v>
      </c>
      <c r="T774" s="340">
        <v>-0.1668159356924801</v>
      </c>
      <c r="U774" s="340">
        <v>-2.1564621600592262</v>
      </c>
      <c r="V774" s="340">
        <v>-0.1290356690960669</v>
      </c>
      <c r="W774" s="340">
        <v>-1.2649810182622734</v>
      </c>
      <c r="X774" s="340" t="s">
        <v>1414</v>
      </c>
      <c r="Y774" s="340" t="s">
        <v>1414</v>
      </c>
      <c r="Z774" s="340" t="s">
        <v>1414</v>
      </c>
      <c r="AA774" s="340" t="s">
        <v>1414</v>
      </c>
      <c r="AB774" s="340">
        <v>0.12036943254591737</v>
      </c>
      <c r="AC774" s="344">
        <v>-1.8944841589600219</v>
      </c>
      <c r="AD774" s="482">
        <v>41252413000140</v>
      </c>
      <c r="AE774" s="341" t="s">
        <v>2263</v>
      </c>
      <c r="AF774" s="341" t="s">
        <v>2112</v>
      </c>
      <c r="AG774" s="345" t="s">
        <v>719</v>
      </c>
      <c r="AH774" s="345" t="s">
        <v>2107</v>
      </c>
      <c r="AI774" s="345">
        <v>10000</v>
      </c>
      <c r="AJ774" s="345">
        <v>5000</v>
      </c>
      <c r="AK774" s="345">
        <v>5000</v>
      </c>
      <c r="AL774" s="340">
        <v>1.8700000000000001E-2</v>
      </c>
      <c r="AM774" s="340">
        <v>0.2</v>
      </c>
      <c r="AN774" s="340" t="s">
        <v>64</v>
      </c>
      <c r="AO774" s="338" t="s">
        <v>1323</v>
      </c>
      <c r="AP774" s="341" t="s">
        <v>13</v>
      </c>
      <c r="AQ774" s="347" t="s">
        <v>679</v>
      </c>
      <c r="AR774" s="340">
        <v>4.9872900000000001E-3</v>
      </c>
      <c r="AS774" s="340">
        <v>4.9872900000000001E-3</v>
      </c>
      <c r="AT774" s="340"/>
      <c r="AX774" s="597"/>
      <c r="AY774" s="598"/>
      <c r="AZ774" s="598"/>
      <c r="BA774" s="598"/>
      <c r="BB774" s="599"/>
      <c r="BC774" s="598"/>
      <c r="BD774" s="598"/>
      <c r="BE774" s="598"/>
      <c r="BF774" s="598"/>
      <c r="BG774" s="599"/>
      <c r="BH774" s="599"/>
      <c r="BI774" s="600"/>
      <c r="BJ774" s="600"/>
      <c r="BK774" s="600"/>
      <c r="BL774" s="599"/>
      <c r="BM774" s="599"/>
      <c r="BN774" s="599"/>
      <c r="BO774" s="599"/>
      <c r="BP774" s="599"/>
      <c r="BQ774" s="599"/>
      <c r="BR774" s="599"/>
      <c r="BS774" s="599"/>
      <c r="BT774" s="602"/>
      <c r="BU774" s="603"/>
      <c r="BV774" s="601"/>
      <c r="BW774" s="604"/>
    </row>
    <row r="775" spans="2:75" ht="15.75" customHeight="1">
      <c r="B775" s="334" t="s">
        <v>528</v>
      </c>
      <c r="C775" s="335">
        <v>27500387000100</v>
      </c>
      <c r="D775" s="336" t="s">
        <v>13</v>
      </c>
      <c r="E775" s="336" t="s">
        <v>616</v>
      </c>
      <c r="F775" s="336" t="s">
        <v>619</v>
      </c>
      <c r="G775" s="337" t="s">
        <v>34</v>
      </c>
      <c r="H775" s="337" t="s">
        <v>1337</v>
      </c>
      <c r="I775" s="337" t="s">
        <v>34</v>
      </c>
      <c r="J775" s="337" t="s">
        <v>611</v>
      </c>
      <c r="K775" s="338" t="s">
        <v>48</v>
      </c>
      <c r="L775" s="339"/>
      <c r="M775" s="339" t="s">
        <v>1411</v>
      </c>
      <c r="N775" s="338">
        <v>443311</v>
      </c>
      <c r="O775" s="338" t="s">
        <v>1320</v>
      </c>
      <c r="P775" s="342">
        <v>42886</v>
      </c>
      <c r="Q775" s="343">
        <v>35752537.539999999</v>
      </c>
      <c r="R775" s="343">
        <v>27092421.406111117</v>
      </c>
      <c r="S775" s="338">
        <v>30</v>
      </c>
      <c r="T775" s="340">
        <v>0.11350999590294064</v>
      </c>
      <c r="U775" s="340">
        <v>1.4673658720735978</v>
      </c>
      <c r="V775" s="340">
        <v>0.13325075646313445</v>
      </c>
      <c r="W775" s="340">
        <v>1.3063029685959278</v>
      </c>
      <c r="X775" s="340">
        <v>0.27277960605910923</v>
      </c>
      <c r="Y775" s="340">
        <v>2.0685373060394632</v>
      </c>
      <c r="Z775" s="340">
        <v>0.28896674041527293</v>
      </c>
      <c r="AA775" s="340">
        <v>1.6425806321458851</v>
      </c>
      <c r="AB775" s="340">
        <v>8.113872675988841E-2</v>
      </c>
      <c r="AC775" s="344">
        <v>0.3851267910746311</v>
      </c>
      <c r="AD775" s="482">
        <v>0</v>
      </c>
      <c r="AE775" s="341" t="s">
        <v>2269</v>
      </c>
      <c r="AF775" s="341" t="s">
        <v>976</v>
      </c>
      <c r="AG775" s="345" t="s">
        <v>976</v>
      </c>
      <c r="AH775" s="345" t="s">
        <v>2110</v>
      </c>
      <c r="AI775" s="345">
        <v>5000</v>
      </c>
      <c r="AJ775" s="345">
        <v>5000</v>
      </c>
      <c r="AK775" s="345">
        <v>5000</v>
      </c>
      <c r="AL775" s="340">
        <v>1.106E-2</v>
      </c>
      <c r="AM775" s="340">
        <v>0.2</v>
      </c>
      <c r="AN775" s="340" t="s">
        <v>64</v>
      </c>
      <c r="AO775" s="338" t="s">
        <v>1323</v>
      </c>
      <c r="AP775" s="341" t="s">
        <v>13</v>
      </c>
      <c r="AQ775" s="347" t="s">
        <v>668</v>
      </c>
      <c r="AR775" s="340">
        <v>2.2200000000000002E-3</v>
      </c>
      <c r="AS775" s="340">
        <v>2.2200000000000002E-3</v>
      </c>
      <c r="AT775" s="340"/>
      <c r="AX775" s="597"/>
      <c r="AY775" s="598"/>
      <c r="AZ775" s="598"/>
      <c r="BA775" s="598"/>
      <c r="BB775" s="599"/>
      <c r="BC775" s="598"/>
      <c r="BD775" s="598"/>
      <c r="BE775" s="598"/>
      <c r="BF775" s="598"/>
      <c r="BG775" s="599"/>
      <c r="BH775" s="599"/>
      <c r="BI775" s="600"/>
      <c r="BJ775" s="600"/>
      <c r="BK775" s="600"/>
      <c r="BL775" s="599"/>
      <c r="BM775" s="599"/>
      <c r="BN775" s="599"/>
      <c r="BO775" s="599"/>
      <c r="BP775" s="599"/>
      <c r="BQ775" s="599"/>
      <c r="BR775" s="599"/>
      <c r="BS775" s="599"/>
      <c r="BT775" s="602"/>
      <c r="BU775" s="603"/>
      <c r="BV775" s="601"/>
      <c r="BW775" s="604"/>
    </row>
    <row r="776" spans="2:75" ht="15.75" customHeight="1">
      <c r="B776" s="334" t="s">
        <v>225</v>
      </c>
      <c r="C776" s="335">
        <v>6170653000103</v>
      </c>
      <c r="D776" s="336" t="s">
        <v>13</v>
      </c>
      <c r="E776" s="336" t="s">
        <v>615</v>
      </c>
      <c r="F776" s="336" t="s">
        <v>619</v>
      </c>
      <c r="G776" s="337" t="s">
        <v>34</v>
      </c>
      <c r="H776" s="337" t="s">
        <v>1337</v>
      </c>
      <c r="I776" s="337" t="s">
        <v>34</v>
      </c>
      <c r="J776" s="337"/>
      <c r="K776" s="338" t="s">
        <v>48</v>
      </c>
      <c r="L776" s="339"/>
      <c r="M776" s="339" t="s">
        <v>34</v>
      </c>
      <c r="N776" s="338">
        <v>132500</v>
      </c>
      <c r="O776" s="338" t="s">
        <v>1323</v>
      </c>
      <c r="P776" s="342">
        <v>38279</v>
      </c>
      <c r="Q776" s="343">
        <v>16354400.18</v>
      </c>
      <c r="R776" s="343">
        <v>23583605.828492075</v>
      </c>
      <c r="S776" s="338">
        <v>30</v>
      </c>
      <c r="T776" s="340">
        <v>-5.8670249081657522E-2</v>
      </c>
      <c r="U776" s="340">
        <v>-0.7584417612180645</v>
      </c>
      <c r="V776" s="340">
        <v>-9.5850595688133255E-2</v>
      </c>
      <c r="W776" s="340">
        <v>-0.93965633676336735</v>
      </c>
      <c r="X776" s="340">
        <v>-1.7311860986642058E-2</v>
      </c>
      <c r="Y776" s="340">
        <v>-0.13127898674389335</v>
      </c>
      <c r="Z776" s="340">
        <v>0.15744126749386389</v>
      </c>
      <c r="AA776" s="340">
        <v>0.89494720504606518</v>
      </c>
      <c r="AB776" s="340">
        <v>0.10218916153230279</v>
      </c>
      <c r="AC776" s="344">
        <v>-1.8856639504643267</v>
      </c>
      <c r="AD776" s="482">
        <v>0</v>
      </c>
      <c r="AE776" s="341" t="s">
        <v>2261</v>
      </c>
      <c r="AF776" s="341" t="s">
        <v>2115</v>
      </c>
      <c r="AG776" s="345" t="s">
        <v>1428</v>
      </c>
      <c r="AH776" s="345" t="s">
        <v>2110</v>
      </c>
      <c r="AI776" s="345">
        <v>5000</v>
      </c>
      <c r="AJ776" s="345">
        <v>1000</v>
      </c>
      <c r="AK776" s="345">
        <v>5000</v>
      </c>
      <c r="AL776" s="340">
        <v>0.02</v>
      </c>
      <c r="AM776" s="340">
        <v>0.2</v>
      </c>
      <c r="AN776" s="340" t="s">
        <v>64</v>
      </c>
      <c r="AO776" s="338" t="s">
        <v>1323</v>
      </c>
      <c r="AP776" s="341" t="s">
        <v>13</v>
      </c>
      <c r="AQ776" s="347" t="s">
        <v>674</v>
      </c>
      <c r="AR776" s="340">
        <v>5.3333333333333332E-3</v>
      </c>
      <c r="AS776" s="340">
        <v>5.3333333333333332E-3</v>
      </c>
      <c r="AT776" s="340"/>
      <c r="AX776" s="597"/>
      <c r="AY776" s="598"/>
      <c r="AZ776" s="598"/>
      <c r="BA776" s="598"/>
      <c r="BB776" s="599"/>
      <c r="BC776" s="598"/>
      <c r="BD776" s="598"/>
      <c r="BE776" s="598"/>
      <c r="BF776" s="598"/>
      <c r="BG776" s="599"/>
      <c r="BH776" s="599"/>
      <c r="BI776" s="600"/>
      <c r="BJ776" s="600"/>
      <c r="BK776" s="600"/>
      <c r="BL776" s="599"/>
      <c r="BM776" s="599"/>
      <c r="BN776" s="599"/>
      <c r="BO776" s="599"/>
      <c r="BP776" s="599"/>
      <c r="BQ776" s="599"/>
      <c r="BR776" s="599"/>
      <c r="BS776" s="599"/>
      <c r="BT776" s="602"/>
      <c r="BU776" s="603"/>
      <c r="BV776" s="601"/>
      <c r="BW776" s="604"/>
    </row>
    <row r="777" spans="2:75" ht="15.75" customHeight="1">
      <c r="B777" s="334" t="s">
        <v>259</v>
      </c>
      <c r="C777" s="335">
        <v>29762315000158</v>
      </c>
      <c r="D777" s="336" t="s">
        <v>13</v>
      </c>
      <c r="E777" s="336" t="s">
        <v>615</v>
      </c>
      <c r="F777" s="336" t="s">
        <v>619</v>
      </c>
      <c r="G777" s="337" t="s">
        <v>34</v>
      </c>
      <c r="H777" s="337" t="s">
        <v>1336</v>
      </c>
      <c r="I777" s="337" t="s">
        <v>34</v>
      </c>
      <c r="J777" s="337" t="s">
        <v>611</v>
      </c>
      <c r="K777" s="338" t="s">
        <v>48</v>
      </c>
      <c r="L777" s="339"/>
      <c r="M777" s="339" t="s">
        <v>34</v>
      </c>
      <c r="N777" s="338">
        <v>469106</v>
      </c>
      <c r="O777" s="338" t="s">
        <v>1320</v>
      </c>
      <c r="P777" s="342">
        <v>43199</v>
      </c>
      <c r="Q777" s="343">
        <v>1991493374.48</v>
      </c>
      <c r="R777" s="343">
        <v>2115905402.9671814</v>
      </c>
      <c r="S777" s="338">
        <v>30</v>
      </c>
      <c r="T777" s="340">
        <v>0.12405656846661972</v>
      </c>
      <c r="U777" s="340">
        <v>1.6037034740987381</v>
      </c>
      <c r="V777" s="340">
        <v>0.15933407918655074</v>
      </c>
      <c r="W777" s="340">
        <v>1.5620067470121575</v>
      </c>
      <c r="X777" s="340">
        <v>0.21378162323729244</v>
      </c>
      <c r="Y777" s="340">
        <v>1.6211448846956242</v>
      </c>
      <c r="Z777" s="340">
        <v>0.27928447250622002</v>
      </c>
      <c r="AA777" s="340">
        <v>1.5875434824732186</v>
      </c>
      <c r="AB777" s="340">
        <v>3.5110726074099992E-2</v>
      </c>
      <c r="AC777" s="344">
        <v>1.4625481745806399</v>
      </c>
      <c r="AD777" s="482">
        <v>0</v>
      </c>
      <c r="AE777" s="341" t="s">
        <v>2292</v>
      </c>
      <c r="AF777" s="341" t="s">
        <v>2109</v>
      </c>
      <c r="AG777" s="345" t="s">
        <v>59</v>
      </c>
      <c r="AH777" s="345" t="s">
        <v>2110</v>
      </c>
      <c r="AI777" s="345">
        <v>1</v>
      </c>
      <c r="AJ777" s="345">
        <v>1</v>
      </c>
      <c r="AK777" s="345">
        <v>1</v>
      </c>
      <c r="AL777" s="340">
        <v>0.02</v>
      </c>
      <c r="AM777" s="340">
        <v>0.2</v>
      </c>
      <c r="AN777" s="340" t="s">
        <v>64</v>
      </c>
      <c r="AO777" s="338" t="s">
        <v>1323</v>
      </c>
      <c r="AP777" s="341" t="s">
        <v>13</v>
      </c>
      <c r="AQ777" s="347" t="s">
        <v>664</v>
      </c>
      <c r="AR777" s="340">
        <v>4.6666666666666662E-3</v>
      </c>
      <c r="AS777" s="340">
        <v>4.6666666666666662E-3</v>
      </c>
      <c r="AT777" s="340"/>
      <c r="AW777" s="597"/>
      <c r="AX777" s="597"/>
      <c r="AY777" s="598"/>
      <c r="AZ777" s="598"/>
      <c r="BA777" s="598"/>
      <c r="BB777" s="599"/>
      <c r="BC777" s="598"/>
      <c r="BD777" s="598"/>
      <c r="BE777" s="598"/>
      <c r="BF777" s="598"/>
      <c r="BG777" s="599"/>
      <c r="BH777" s="599"/>
      <c r="BI777" s="600"/>
      <c r="BJ777" s="600"/>
      <c r="BK777" s="600"/>
      <c r="BL777" s="210"/>
      <c r="BM777" s="599"/>
      <c r="BN777" s="599"/>
      <c r="BO777" s="599"/>
      <c r="BP777" s="599"/>
      <c r="BQ777" s="599"/>
      <c r="BR777" s="599"/>
      <c r="BS777" s="599"/>
      <c r="BT777" s="602"/>
      <c r="BU777" s="603"/>
      <c r="BV777" s="601"/>
      <c r="BW777" s="604"/>
    </row>
    <row r="778" spans="2:75" ht="15.75" customHeight="1">
      <c r="B778" s="334" t="s">
        <v>282</v>
      </c>
      <c r="C778" s="335">
        <v>32973321000169</v>
      </c>
      <c r="D778" s="336" t="s">
        <v>13</v>
      </c>
      <c r="E778" s="336" t="s">
        <v>615</v>
      </c>
      <c r="F778" s="336" t="s">
        <v>619</v>
      </c>
      <c r="G778" s="337" t="s">
        <v>34</v>
      </c>
      <c r="H778" s="337" t="s">
        <v>865</v>
      </c>
      <c r="I778" s="337" t="s">
        <v>34</v>
      </c>
      <c r="J778" s="337"/>
      <c r="K778" s="338" t="s">
        <v>48</v>
      </c>
      <c r="L778" s="339"/>
      <c r="M778" s="339" t="s">
        <v>34</v>
      </c>
      <c r="N778" s="338">
        <v>505961</v>
      </c>
      <c r="O778" s="338" t="s">
        <v>1320</v>
      </c>
      <c r="P778" s="342">
        <v>43707</v>
      </c>
      <c r="Q778" s="343">
        <v>10738687.460000001</v>
      </c>
      <c r="R778" s="343">
        <v>12539973.887698414</v>
      </c>
      <c r="S778" s="338">
        <v>30</v>
      </c>
      <c r="T778" s="340">
        <v>5.0229444671130885E-2</v>
      </c>
      <c r="U778" s="340">
        <v>0.64932583511543462</v>
      </c>
      <c r="V778" s="340">
        <v>4.4129570927176065E-2</v>
      </c>
      <c r="W778" s="340">
        <v>0.43261735269010138</v>
      </c>
      <c r="X778" s="340">
        <v>2.861631399831932E-2</v>
      </c>
      <c r="Y778" s="340">
        <v>0.21700270750459244</v>
      </c>
      <c r="Z778" s="340" t="s">
        <v>1414</v>
      </c>
      <c r="AA778" s="340" t="s">
        <v>1414</v>
      </c>
      <c r="AB778" s="340">
        <v>5.5340988834899997E-2</v>
      </c>
      <c r="AC778" s="344">
        <v>-0.94757005293092444</v>
      </c>
      <c r="AD778" s="482">
        <v>32905708000188</v>
      </c>
      <c r="AE778" s="341" t="s">
        <v>2312</v>
      </c>
      <c r="AF778" s="341" t="s">
        <v>2109</v>
      </c>
      <c r="AG778" s="345" t="s">
        <v>59</v>
      </c>
      <c r="AH778" s="345" t="s">
        <v>2110</v>
      </c>
      <c r="AI778" s="345">
        <v>5000</v>
      </c>
      <c r="AJ778" s="345">
        <v>1000</v>
      </c>
      <c r="AK778" s="345">
        <v>5000</v>
      </c>
      <c r="AL778" s="340">
        <v>1.8749999999999999E-2</v>
      </c>
      <c r="AM778" s="340">
        <v>0.2</v>
      </c>
      <c r="AN778" s="340" t="s">
        <v>64</v>
      </c>
      <c r="AO778" s="338" t="s">
        <v>1323</v>
      </c>
      <c r="AP778" s="341" t="s">
        <v>13</v>
      </c>
      <c r="AQ778" s="347" t="s">
        <v>664</v>
      </c>
      <c r="AR778" s="340">
        <v>3.7599999999999999E-3</v>
      </c>
      <c r="AS778" s="340">
        <v>3.7599999999999999E-3</v>
      </c>
      <c r="AT778" s="340"/>
      <c r="AX778" s="597"/>
      <c r="AY778" s="598"/>
      <c r="AZ778" s="598"/>
      <c r="BA778" s="598"/>
      <c r="BB778" s="599"/>
      <c r="BC778" s="598"/>
      <c r="BD778" s="598"/>
      <c r="BE778" s="598"/>
      <c r="BF778" s="598"/>
      <c r="BG778" s="599"/>
      <c r="BH778" s="599"/>
      <c r="BI778" s="600"/>
      <c r="BJ778" s="600"/>
      <c r="BK778" s="600"/>
      <c r="BL778" s="599"/>
      <c r="BM778" s="599"/>
      <c r="BN778" s="599"/>
      <c r="BO778" s="599"/>
      <c r="BP778" s="599"/>
      <c r="BQ778" s="599"/>
      <c r="BR778" s="599"/>
      <c r="BS778" s="599"/>
      <c r="BT778" s="602"/>
      <c r="BU778" s="603"/>
      <c r="BV778" s="601"/>
      <c r="BW778" s="604"/>
    </row>
    <row r="779" spans="2:75" ht="15.75" customHeight="1">
      <c r="B779" s="334" t="s">
        <v>1606</v>
      </c>
      <c r="C779" s="335">
        <v>30129261000177</v>
      </c>
      <c r="D779" s="336" t="s">
        <v>13</v>
      </c>
      <c r="E779" s="336" t="s">
        <v>615</v>
      </c>
      <c r="F779" s="336" t="s">
        <v>619</v>
      </c>
      <c r="G779" s="337" t="s">
        <v>34</v>
      </c>
      <c r="H779" s="337" t="s">
        <v>1336</v>
      </c>
      <c r="I779" s="337" t="s">
        <v>34</v>
      </c>
      <c r="J779" s="337" t="s">
        <v>611</v>
      </c>
      <c r="K779" s="338" t="s">
        <v>48</v>
      </c>
      <c r="L779" s="339"/>
      <c r="M779" s="339"/>
      <c r="N779" s="338">
        <v>470503</v>
      </c>
      <c r="O779" s="338" t="s">
        <v>1323</v>
      </c>
      <c r="P779" s="342">
        <v>43291</v>
      </c>
      <c r="Q779" s="343">
        <v>461513433.5</v>
      </c>
      <c r="R779" s="343">
        <v>466575455.65781742</v>
      </c>
      <c r="S779" s="338">
        <v>30</v>
      </c>
      <c r="T779" s="340">
        <v>0.22097519922564857</v>
      </c>
      <c r="U779" s="340">
        <v>2.4855099314140254</v>
      </c>
      <c r="V779" s="340">
        <v>0.28341682891647024</v>
      </c>
      <c r="W779" s="340">
        <v>2.6011170148844616</v>
      </c>
      <c r="X779" s="340">
        <v>0.36589815702687223</v>
      </c>
      <c r="Y779" s="340">
        <v>2.5729191658182926</v>
      </c>
      <c r="Z779" s="340">
        <v>0.42576897569269212</v>
      </c>
      <c r="AA779" s="340">
        <v>2.3266416844315536</v>
      </c>
      <c r="AB779" s="340">
        <v>4.2503957652854307E-2</v>
      </c>
      <c r="AC779" s="344">
        <v>3.4609400350454886</v>
      </c>
      <c r="AD779" s="482">
        <v>23565803000199</v>
      </c>
      <c r="AE779" s="341" t="s">
        <v>2315</v>
      </c>
      <c r="AF779" s="341" t="s">
        <v>2315</v>
      </c>
      <c r="AG779" s="345" t="s">
        <v>1431</v>
      </c>
      <c r="AH779" s="345" t="s">
        <v>2110</v>
      </c>
      <c r="AI779" s="345">
        <v>10000</v>
      </c>
      <c r="AJ779" s="345">
        <v>10000</v>
      </c>
      <c r="AK779" s="345">
        <v>10000</v>
      </c>
      <c r="AL779" s="340">
        <v>0</v>
      </c>
      <c r="AM779" s="340" t="s">
        <v>34</v>
      </c>
      <c r="AN779" s="340" t="s">
        <v>64</v>
      </c>
      <c r="AO779" s="338" t="s">
        <v>1323</v>
      </c>
      <c r="AP779" s="341" t="s">
        <v>13</v>
      </c>
      <c r="AQ779" s="347" t="s">
        <v>664</v>
      </c>
      <c r="AR779" s="340" t="s">
        <v>34</v>
      </c>
      <c r="AS779" s="340" t="s">
        <v>34</v>
      </c>
      <c r="AT779" s="340"/>
      <c r="AX779" s="597"/>
      <c r="AY779" s="598"/>
      <c r="AZ779" s="598"/>
      <c r="BA779" s="598"/>
      <c r="BB779" s="599"/>
      <c r="BC779" s="598"/>
      <c r="BD779" s="598"/>
      <c r="BE779" s="598"/>
      <c r="BF779" s="598"/>
      <c r="BG779" s="599"/>
      <c r="BH779" s="599"/>
      <c r="BI779" s="600"/>
      <c r="BJ779" s="600"/>
      <c r="BK779" s="600"/>
      <c r="BL779" s="599"/>
      <c r="BM779" s="599"/>
      <c r="BN779" s="599"/>
      <c r="BO779" s="599"/>
      <c r="BP779" s="599"/>
      <c r="BQ779" s="599"/>
      <c r="BR779" s="599"/>
      <c r="BS779" s="599"/>
      <c r="BT779" s="602"/>
      <c r="BU779" s="603"/>
      <c r="BV779" s="601"/>
      <c r="BW779" s="604"/>
    </row>
    <row r="780" spans="2:75" ht="15.75" customHeight="1">
      <c r="B780" s="334" t="s">
        <v>1607</v>
      </c>
      <c r="C780" s="335">
        <v>33435693000102</v>
      </c>
      <c r="D780" s="336" t="s">
        <v>13</v>
      </c>
      <c r="E780" s="336" t="s">
        <v>615</v>
      </c>
      <c r="F780" s="336" t="s">
        <v>619</v>
      </c>
      <c r="G780" s="337" t="s">
        <v>34</v>
      </c>
      <c r="H780" s="337" t="s">
        <v>1336</v>
      </c>
      <c r="I780" s="337" t="s">
        <v>34</v>
      </c>
      <c r="J780" s="337" t="s">
        <v>611</v>
      </c>
      <c r="K780" s="338" t="s">
        <v>48</v>
      </c>
      <c r="L780" s="339"/>
      <c r="M780" s="339"/>
      <c r="N780" s="338">
        <v>503010</v>
      </c>
      <c r="O780" s="338" t="s">
        <v>1320</v>
      </c>
      <c r="P780" s="342">
        <v>43670</v>
      </c>
      <c r="Q780" s="343">
        <v>655293977.88999999</v>
      </c>
      <c r="R780" s="343">
        <v>524242505.33714288</v>
      </c>
      <c r="S780" s="338">
        <v>30</v>
      </c>
      <c r="T780" s="340">
        <v>0.22197089656817393</v>
      </c>
      <c r="U780" s="340">
        <v>2.4967094490169135</v>
      </c>
      <c r="V780" s="340">
        <v>0.28436069665820574</v>
      </c>
      <c r="W780" s="340">
        <v>2.6097795577977205</v>
      </c>
      <c r="X780" s="340">
        <v>0.36477696349635935</v>
      </c>
      <c r="Y780" s="340">
        <v>2.5650351678591661</v>
      </c>
      <c r="Z780" s="340">
        <v>0.42405193466308044</v>
      </c>
      <c r="AA780" s="340">
        <v>2.3172588043687816</v>
      </c>
      <c r="AB780" s="340">
        <v>4.2686509441061796E-2</v>
      </c>
      <c r="AC780" s="344">
        <v>3.4635592502816661</v>
      </c>
      <c r="AD780" s="482">
        <v>32076219000160</v>
      </c>
      <c r="AE780" s="341" t="s">
        <v>2315</v>
      </c>
      <c r="AF780" s="341" t="s">
        <v>2315</v>
      </c>
      <c r="AG780" s="345" t="s">
        <v>1431</v>
      </c>
      <c r="AH780" s="345" t="s">
        <v>2110</v>
      </c>
      <c r="AI780" s="345">
        <v>1000</v>
      </c>
      <c r="AJ780" s="345">
        <v>100</v>
      </c>
      <c r="AK780" s="345">
        <v>1000</v>
      </c>
      <c r="AL780" s="340">
        <v>0</v>
      </c>
      <c r="AM780" s="340" t="s">
        <v>34</v>
      </c>
      <c r="AN780" s="340" t="s">
        <v>64</v>
      </c>
      <c r="AO780" s="338" t="s">
        <v>1323</v>
      </c>
      <c r="AP780" s="341" t="s">
        <v>13</v>
      </c>
      <c r="AQ780" s="347" t="s">
        <v>664</v>
      </c>
      <c r="AR780" s="340" t="s">
        <v>34</v>
      </c>
      <c r="AS780" s="340" t="s">
        <v>34</v>
      </c>
      <c r="AT780" s="340"/>
      <c r="AX780" s="597"/>
      <c r="AY780" s="598"/>
      <c r="AZ780" s="598"/>
      <c r="BA780" s="598"/>
      <c r="BB780" s="599"/>
      <c r="BC780" s="598"/>
      <c r="BD780" s="598"/>
      <c r="BE780" s="598"/>
      <c r="BF780" s="598"/>
      <c r="BG780" s="599"/>
      <c r="BH780" s="599"/>
      <c r="BI780" s="600"/>
      <c r="BJ780" s="600"/>
      <c r="BK780" s="600"/>
      <c r="BL780" s="599"/>
      <c r="BM780" s="599"/>
      <c r="BN780" s="599"/>
      <c r="BO780" s="599"/>
      <c r="BP780" s="599"/>
      <c r="BQ780" s="599"/>
      <c r="BR780" s="599"/>
      <c r="BS780" s="599"/>
      <c r="BT780" s="602"/>
      <c r="BU780" s="603"/>
      <c r="BV780" s="601"/>
      <c r="BW780" s="604"/>
    </row>
    <row r="781" spans="2:75" ht="15.75" customHeight="1">
      <c r="B781" s="334" t="s">
        <v>1620</v>
      </c>
      <c r="C781" s="335">
        <v>17253889000111</v>
      </c>
      <c r="D781" s="336" t="s">
        <v>13</v>
      </c>
      <c r="E781" s="336" t="s">
        <v>615</v>
      </c>
      <c r="F781" s="336" t="s">
        <v>619</v>
      </c>
      <c r="G781" s="337" t="s">
        <v>34</v>
      </c>
      <c r="H781" s="337" t="s">
        <v>1337</v>
      </c>
      <c r="I781" s="337" t="s">
        <v>34</v>
      </c>
      <c r="J781" s="337"/>
      <c r="K781" s="338" t="s">
        <v>48</v>
      </c>
      <c r="L781" s="339"/>
      <c r="M781" s="339"/>
      <c r="N781" s="338">
        <v>337064</v>
      </c>
      <c r="O781" s="338" t="s">
        <v>1320</v>
      </c>
      <c r="P781" s="342">
        <v>41411</v>
      </c>
      <c r="Q781" s="343">
        <v>19451886.559999999</v>
      </c>
      <c r="R781" s="343">
        <v>38393069.615833327</v>
      </c>
      <c r="S781" s="338">
        <v>30</v>
      </c>
      <c r="T781" s="340">
        <v>0.11167126829320706</v>
      </c>
      <c r="U781" s="340">
        <v>1.2560687686627503</v>
      </c>
      <c r="V781" s="340">
        <v>8.3551272717377945E-2</v>
      </c>
      <c r="W781" s="340">
        <v>0.76680921846202388</v>
      </c>
      <c r="X781" s="340">
        <v>0.1030339129835407</v>
      </c>
      <c r="Y781" s="340">
        <v>0.72451288522105572</v>
      </c>
      <c r="Z781" s="340">
        <v>0.11705537623063744</v>
      </c>
      <c r="AA781" s="340">
        <v>0.63965655854077785</v>
      </c>
      <c r="AB781" s="340">
        <v>7.6990631990734471E-2</v>
      </c>
      <c r="AC781" s="344">
        <v>-0.26283048637722028</v>
      </c>
      <c r="AD781" s="482">
        <v>13106979000129</v>
      </c>
      <c r="AE781" s="341" t="s">
        <v>2315</v>
      </c>
      <c r="AF781" s="341" t="s">
        <v>2315</v>
      </c>
      <c r="AG781" s="345" t="s">
        <v>1431</v>
      </c>
      <c r="AH781" s="345" t="s">
        <v>2110</v>
      </c>
      <c r="AI781" s="345">
        <v>1000</v>
      </c>
      <c r="AJ781" s="345">
        <v>100</v>
      </c>
      <c r="AK781" s="345">
        <v>1000</v>
      </c>
      <c r="AL781" s="340">
        <v>0</v>
      </c>
      <c r="AM781" s="340" t="s">
        <v>34</v>
      </c>
      <c r="AN781" s="340" t="s">
        <v>64</v>
      </c>
      <c r="AO781" s="338" t="s">
        <v>1323</v>
      </c>
      <c r="AP781" s="341" t="s">
        <v>13</v>
      </c>
      <c r="AQ781" s="347" t="s">
        <v>664</v>
      </c>
      <c r="AR781" s="340" t="s">
        <v>34</v>
      </c>
      <c r="AS781" s="340" t="s">
        <v>34</v>
      </c>
      <c r="AT781" s="340"/>
      <c r="AW781" s="597"/>
      <c r="AX781" s="597"/>
      <c r="AY781" s="598"/>
      <c r="AZ781" s="598"/>
      <c r="BA781" s="598"/>
      <c r="BB781" s="599"/>
      <c r="BC781" s="598"/>
      <c r="BD781" s="598"/>
      <c r="BE781" s="598"/>
      <c r="BF781" s="598"/>
      <c r="BG781" s="599"/>
      <c r="BH781" s="599"/>
      <c r="BI781" s="600"/>
      <c r="BJ781" s="600"/>
      <c r="BK781" s="600"/>
      <c r="BL781" s="210"/>
      <c r="BM781" s="599"/>
      <c r="BN781" s="599"/>
      <c r="BO781" s="599"/>
      <c r="BP781" s="599"/>
      <c r="BQ781" s="599"/>
      <c r="BR781" s="599"/>
      <c r="BS781" s="599"/>
      <c r="BT781" s="602"/>
      <c r="BU781" s="603"/>
      <c r="BV781" s="601"/>
      <c r="BW781" s="604"/>
    </row>
    <row r="782" spans="2:75" ht="15.75" customHeight="1">
      <c r="B782" s="334" t="s">
        <v>1638</v>
      </c>
      <c r="C782" s="335">
        <v>32668773000137</v>
      </c>
      <c r="D782" s="336" t="s">
        <v>13</v>
      </c>
      <c r="E782" s="336" t="s">
        <v>615</v>
      </c>
      <c r="F782" s="336" t="s">
        <v>619</v>
      </c>
      <c r="G782" s="337" t="s">
        <v>34</v>
      </c>
      <c r="H782" s="337" t="s">
        <v>1336</v>
      </c>
      <c r="I782" s="337" t="s">
        <v>34</v>
      </c>
      <c r="J782" s="337" t="s">
        <v>611</v>
      </c>
      <c r="K782" s="338" t="s">
        <v>48</v>
      </c>
      <c r="L782" s="339"/>
      <c r="M782" s="339"/>
      <c r="N782" s="338">
        <v>517895</v>
      </c>
      <c r="O782" s="338" t="s">
        <v>1320</v>
      </c>
      <c r="P782" s="342">
        <v>43815</v>
      </c>
      <c r="Q782" s="343" t="s">
        <v>1390</v>
      </c>
      <c r="R782" s="343" t="s">
        <v>1414</v>
      </c>
      <c r="S782" s="338">
        <v>30</v>
      </c>
      <c r="T782" s="340" t="s">
        <v>1414</v>
      </c>
      <c r="U782" s="340" t="s">
        <v>1414</v>
      </c>
      <c r="V782" s="340" t="s">
        <v>1414</v>
      </c>
      <c r="W782" s="340" t="s">
        <v>1414</v>
      </c>
      <c r="X782" s="340" t="s">
        <v>1414</v>
      </c>
      <c r="Y782" s="340" t="s">
        <v>1414</v>
      </c>
      <c r="Z782" s="340" t="s">
        <v>1414</v>
      </c>
      <c r="AA782" s="340" t="s">
        <v>1414</v>
      </c>
      <c r="AB782" s="340" t="s">
        <v>1414</v>
      </c>
      <c r="AC782" s="344" t="s">
        <v>1414</v>
      </c>
      <c r="AD782" s="482">
        <v>21624757000126</v>
      </c>
      <c r="AE782" s="341" t="s">
        <v>2315</v>
      </c>
      <c r="AF782" s="341" t="s">
        <v>2315</v>
      </c>
      <c r="AG782" s="345" t="s">
        <v>1431</v>
      </c>
      <c r="AH782" s="345" t="s">
        <v>2110</v>
      </c>
      <c r="AI782" s="345">
        <v>1000</v>
      </c>
      <c r="AJ782" s="345">
        <v>1000</v>
      </c>
      <c r="AK782" s="345">
        <v>1000</v>
      </c>
      <c r="AL782" s="340">
        <v>0</v>
      </c>
      <c r="AM782" s="340" t="s">
        <v>34</v>
      </c>
      <c r="AN782" s="340" t="s">
        <v>64</v>
      </c>
      <c r="AO782" s="338" t="s">
        <v>1323</v>
      </c>
      <c r="AP782" s="341" t="s">
        <v>13</v>
      </c>
      <c r="AQ782" s="347" t="s">
        <v>664</v>
      </c>
      <c r="AR782" s="340" t="s">
        <v>34</v>
      </c>
      <c r="AS782" s="340" t="s">
        <v>34</v>
      </c>
      <c r="AT782" s="340"/>
      <c r="AX782" s="597"/>
      <c r="AY782" s="598"/>
      <c r="AZ782" s="598"/>
      <c r="BA782" s="598"/>
      <c r="BB782" s="599"/>
      <c r="BC782" s="598"/>
      <c r="BD782" s="598"/>
      <c r="BE782" s="598"/>
      <c r="BF782" s="598"/>
      <c r="BG782" s="599"/>
      <c r="BH782" s="599"/>
      <c r="BI782" s="600"/>
      <c r="BJ782" s="600"/>
      <c r="BK782" s="600"/>
      <c r="BL782" s="599"/>
      <c r="BM782" s="599"/>
      <c r="BN782" s="599"/>
      <c r="BO782" s="599"/>
      <c r="BP782" s="599"/>
      <c r="BQ782" s="599"/>
      <c r="BR782" s="599"/>
      <c r="BS782" s="599"/>
      <c r="BT782" s="602"/>
      <c r="BU782" s="603"/>
      <c r="BV782" s="601"/>
      <c r="BW782" s="604"/>
    </row>
    <row r="783" spans="2:75" ht="15.75" customHeight="1">
      <c r="B783" s="334" t="s">
        <v>284</v>
      </c>
      <c r="C783" s="335">
        <v>7187591000105</v>
      </c>
      <c r="D783" s="336" t="s">
        <v>13</v>
      </c>
      <c r="E783" s="336" t="s">
        <v>615</v>
      </c>
      <c r="F783" s="336" t="s">
        <v>619</v>
      </c>
      <c r="G783" s="337" t="s">
        <v>34</v>
      </c>
      <c r="H783" s="337" t="s">
        <v>865</v>
      </c>
      <c r="I783" s="337" t="s">
        <v>34</v>
      </c>
      <c r="J783" s="337"/>
      <c r="K783" s="338" t="s">
        <v>48</v>
      </c>
      <c r="L783" s="339"/>
      <c r="M783" s="339" t="s">
        <v>34</v>
      </c>
      <c r="N783" s="338">
        <v>153524</v>
      </c>
      <c r="O783" s="338" t="s">
        <v>1320</v>
      </c>
      <c r="P783" s="342">
        <v>38726</v>
      </c>
      <c r="Q783" s="343">
        <v>69149361.260000005</v>
      </c>
      <c r="R783" s="343">
        <v>84703956.472817451</v>
      </c>
      <c r="S783" s="338">
        <v>30</v>
      </c>
      <c r="T783" s="340">
        <v>7.4254874430111251E-2</v>
      </c>
      <c r="U783" s="340">
        <v>0.95990725492602147</v>
      </c>
      <c r="V783" s="340">
        <v>6.0932748092652256E-2</v>
      </c>
      <c r="W783" s="340">
        <v>0.59734467428829152</v>
      </c>
      <c r="X783" s="340">
        <v>4.9500623034709035E-2</v>
      </c>
      <c r="Y783" s="340">
        <v>0.37537221678259947</v>
      </c>
      <c r="Z783" s="340">
        <v>0.1655938260771046</v>
      </c>
      <c r="AA783" s="340">
        <v>0.9412889909970068</v>
      </c>
      <c r="AB783" s="340">
        <v>6.2065304550871961E-2</v>
      </c>
      <c r="AC783" s="344">
        <v>-0.58129953505372978</v>
      </c>
      <c r="AD783" s="482">
        <v>0</v>
      </c>
      <c r="AE783" s="341" t="s">
        <v>2317</v>
      </c>
      <c r="AF783" s="341" t="s">
        <v>2115</v>
      </c>
      <c r="AG783" s="345" t="s">
        <v>1428</v>
      </c>
      <c r="AH783" s="345" t="s">
        <v>2110</v>
      </c>
      <c r="AI783" s="345">
        <v>500</v>
      </c>
      <c r="AJ783" s="345">
        <v>0</v>
      </c>
      <c r="AK783" s="345">
        <v>0</v>
      </c>
      <c r="AL783" s="340">
        <v>0.02</v>
      </c>
      <c r="AM783" s="340">
        <v>0.2</v>
      </c>
      <c r="AN783" s="340" t="s">
        <v>64</v>
      </c>
      <c r="AO783" s="338" t="s">
        <v>1323</v>
      </c>
      <c r="AP783" s="341" t="s">
        <v>13</v>
      </c>
      <c r="AQ783" s="347" t="s">
        <v>664</v>
      </c>
      <c r="AR783" s="340">
        <v>6.6666666666666662E-3</v>
      </c>
      <c r="AS783" s="340">
        <v>6.6666666666666662E-3</v>
      </c>
      <c r="AT783" s="340"/>
      <c r="AX783" s="597"/>
      <c r="AY783" s="598"/>
      <c r="AZ783" s="598"/>
      <c r="BA783" s="598"/>
      <c r="BB783" s="599"/>
      <c r="BC783" s="598"/>
      <c r="BD783" s="598"/>
      <c r="BE783" s="598"/>
      <c r="BF783" s="598"/>
      <c r="BG783" s="599"/>
      <c r="BH783" s="599"/>
      <c r="BI783" s="600"/>
      <c r="BJ783" s="600"/>
      <c r="BK783" s="600"/>
      <c r="BL783" s="599"/>
      <c r="BM783" s="599"/>
      <c r="BN783" s="599"/>
      <c r="BO783" s="599"/>
      <c r="BP783" s="599"/>
      <c r="BQ783" s="599"/>
      <c r="BR783" s="599"/>
      <c r="BS783" s="599"/>
      <c r="BT783" s="602"/>
      <c r="BU783" s="603"/>
      <c r="BV783" s="601"/>
      <c r="BW783" s="604"/>
    </row>
    <row r="784" spans="2:75" ht="15.75" customHeight="1">
      <c r="B784" s="334" t="s">
        <v>1154</v>
      </c>
      <c r="C784" s="335">
        <v>28911549000157</v>
      </c>
      <c r="D784" s="336" t="s">
        <v>13</v>
      </c>
      <c r="E784" s="336" t="s">
        <v>615</v>
      </c>
      <c r="F784" s="336" t="s">
        <v>619</v>
      </c>
      <c r="G784" s="337" t="s">
        <v>34</v>
      </c>
      <c r="H784" s="337" t="s">
        <v>865</v>
      </c>
      <c r="I784" s="337" t="s">
        <v>34</v>
      </c>
      <c r="J784" s="337" t="s">
        <v>611</v>
      </c>
      <c r="K784" s="338" t="s">
        <v>48</v>
      </c>
      <c r="L784" s="339"/>
      <c r="M784" s="339" t="s">
        <v>34</v>
      </c>
      <c r="N784" s="338">
        <v>456748</v>
      </c>
      <c r="O784" s="338" t="s">
        <v>1320</v>
      </c>
      <c r="P784" s="342">
        <v>43102</v>
      </c>
      <c r="Q784" s="343">
        <v>220398400.09</v>
      </c>
      <c r="R784" s="343">
        <v>225791259.36702394</v>
      </c>
      <c r="S784" s="338">
        <v>30</v>
      </c>
      <c r="T784" s="340">
        <v>8.4224524665676315E-2</v>
      </c>
      <c r="U784" s="340">
        <v>1.0887868694111427</v>
      </c>
      <c r="V784" s="340">
        <v>0.1252600276073359</v>
      </c>
      <c r="W784" s="340">
        <v>1.2279671069270097</v>
      </c>
      <c r="X784" s="340">
        <v>0.1484718827707503</v>
      </c>
      <c r="Y784" s="340">
        <v>1.1258892585344682</v>
      </c>
      <c r="Z784" s="340">
        <v>0.39172819088256361</v>
      </c>
      <c r="AA784" s="340">
        <v>2.2267100306580367</v>
      </c>
      <c r="AB784" s="340">
        <v>6.5060291183868815E-2</v>
      </c>
      <c r="AC784" s="344">
        <v>0.35346353384472495</v>
      </c>
      <c r="AD784" s="482">
        <v>42870882000196</v>
      </c>
      <c r="AE784" s="341" t="s">
        <v>2373</v>
      </c>
      <c r="AF784" s="341" t="s">
        <v>2115</v>
      </c>
      <c r="AG784" s="345" t="s">
        <v>1428</v>
      </c>
      <c r="AH784" s="345" t="s">
        <v>2110</v>
      </c>
      <c r="AI784" s="345">
        <v>5000</v>
      </c>
      <c r="AJ784" s="345">
        <v>1000</v>
      </c>
      <c r="AK784" s="345">
        <v>5000</v>
      </c>
      <c r="AL784" s="340">
        <v>1.55E-2</v>
      </c>
      <c r="AM784" s="340">
        <v>0.15</v>
      </c>
      <c r="AN784" s="340" t="s">
        <v>64</v>
      </c>
      <c r="AO784" s="338" t="s">
        <v>1323</v>
      </c>
      <c r="AP784" s="341" t="s">
        <v>13</v>
      </c>
      <c r="AQ784" s="347" t="s">
        <v>668</v>
      </c>
      <c r="AR784" s="340">
        <v>4.5333333333333337E-3</v>
      </c>
      <c r="AS784" s="340">
        <v>4.5333333333333337E-3</v>
      </c>
      <c r="AT784" s="340"/>
      <c r="AX784" s="597"/>
      <c r="AY784" s="598"/>
      <c r="AZ784" s="598"/>
      <c r="BA784" s="598"/>
      <c r="BB784" s="599"/>
      <c r="BC784" s="598"/>
      <c r="BD784" s="598"/>
      <c r="BE784" s="598"/>
      <c r="BF784" s="598"/>
      <c r="BG784" s="599"/>
      <c r="BH784" s="599"/>
      <c r="BI784" s="600"/>
      <c r="BJ784" s="600"/>
      <c r="BK784" s="600"/>
      <c r="BL784" s="599"/>
      <c r="BM784" s="599"/>
      <c r="BN784" s="599"/>
      <c r="BO784" s="599"/>
      <c r="BP784" s="599"/>
      <c r="BQ784" s="599"/>
      <c r="BR784" s="599"/>
      <c r="BS784" s="599"/>
      <c r="BT784" s="602"/>
      <c r="BU784" s="603"/>
      <c r="BV784" s="601"/>
      <c r="BW784" s="604"/>
    </row>
    <row r="785" spans="2:75" ht="15.75" customHeight="1">
      <c r="B785" s="334" t="s">
        <v>354</v>
      </c>
      <c r="C785" s="335">
        <v>22504083000199</v>
      </c>
      <c r="D785" s="336" t="s">
        <v>13</v>
      </c>
      <c r="E785" s="336" t="s">
        <v>615</v>
      </c>
      <c r="F785" s="336" t="s">
        <v>619</v>
      </c>
      <c r="G785" s="337" t="s">
        <v>34</v>
      </c>
      <c r="H785" s="337" t="s">
        <v>1336</v>
      </c>
      <c r="I785" s="337" t="s">
        <v>34</v>
      </c>
      <c r="J785" s="337"/>
      <c r="K785" s="338" t="s">
        <v>48</v>
      </c>
      <c r="L785" s="339"/>
      <c r="M785" s="339" t="s">
        <v>34</v>
      </c>
      <c r="N785" s="338">
        <v>402346</v>
      </c>
      <c r="O785" s="338" t="s">
        <v>1320</v>
      </c>
      <c r="P785" s="342">
        <v>42247</v>
      </c>
      <c r="Q785" s="343">
        <v>7205679.8499999996</v>
      </c>
      <c r="R785" s="343">
        <v>7085594.3791269856</v>
      </c>
      <c r="S785" s="338">
        <v>30</v>
      </c>
      <c r="T785" s="340">
        <v>8.4727183107504933E-2</v>
      </c>
      <c r="U785" s="340">
        <v>1.0952848331982235</v>
      </c>
      <c r="V785" s="340">
        <v>8.5693633282640347E-2</v>
      </c>
      <c r="W785" s="340">
        <v>0.84008414299587153</v>
      </c>
      <c r="X785" s="340">
        <v>0.12009297444671763</v>
      </c>
      <c r="Y785" s="340">
        <v>0.91068684138523681</v>
      </c>
      <c r="Z785" s="340">
        <v>0.13121436857521385</v>
      </c>
      <c r="AA785" s="340">
        <v>0.74586500913966913</v>
      </c>
      <c r="AB785" s="340">
        <v>2.166147413842014E-2</v>
      </c>
      <c r="AC785" s="344">
        <v>-0.67797030273305747</v>
      </c>
      <c r="AD785" s="482">
        <v>22504056000116</v>
      </c>
      <c r="AE785" s="341" t="s">
        <v>2374</v>
      </c>
      <c r="AF785" s="341" t="s">
        <v>2112</v>
      </c>
      <c r="AG785" s="345" t="s">
        <v>719</v>
      </c>
      <c r="AH785" s="345" t="s">
        <v>2110</v>
      </c>
      <c r="AI785" s="345">
        <v>50000</v>
      </c>
      <c r="AJ785" s="345">
        <v>10000</v>
      </c>
      <c r="AK785" s="345">
        <v>50000</v>
      </c>
      <c r="AL785" s="340">
        <v>0.02</v>
      </c>
      <c r="AM785" s="340">
        <v>0.2</v>
      </c>
      <c r="AN785" s="340" t="s">
        <v>64</v>
      </c>
      <c r="AO785" s="338" t="s">
        <v>1323</v>
      </c>
      <c r="AP785" s="341" t="s">
        <v>13</v>
      </c>
      <c r="AQ785" s="347" t="s">
        <v>668</v>
      </c>
      <c r="AR785" s="340">
        <v>6.0000000000000001E-3</v>
      </c>
      <c r="AS785" s="340">
        <v>6.0000000000000001E-3</v>
      </c>
      <c r="AT785" s="340"/>
      <c r="AX785" s="597"/>
      <c r="AY785" s="598"/>
      <c r="AZ785" s="598"/>
      <c r="BA785" s="598"/>
      <c r="BB785" s="599"/>
      <c r="BC785" s="598"/>
      <c r="BD785" s="598"/>
      <c r="BE785" s="598"/>
      <c r="BF785" s="598"/>
      <c r="BG785" s="599"/>
      <c r="BH785" s="599"/>
      <c r="BI785" s="600"/>
      <c r="BJ785" s="600"/>
      <c r="BK785" s="600"/>
      <c r="BL785" s="599"/>
      <c r="BM785" s="599"/>
      <c r="BN785" s="599"/>
      <c r="BO785" s="599"/>
      <c r="BP785" s="599"/>
      <c r="BQ785" s="599"/>
      <c r="BR785" s="599"/>
      <c r="BS785" s="599"/>
      <c r="BT785" s="602"/>
      <c r="BU785" s="603"/>
      <c r="BV785" s="601"/>
      <c r="BW785" s="604"/>
    </row>
    <row r="786" spans="2:75" ht="15.75" customHeight="1">
      <c r="B786" s="334" t="s">
        <v>1698</v>
      </c>
      <c r="C786" s="335">
        <v>26859438000113</v>
      </c>
      <c r="D786" s="336" t="s">
        <v>13</v>
      </c>
      <c r="E786" s="336" t="s">
        <v>615</v>
      </c>
      <c r="F786" s="336" t="s">
        <v>619</v>
      </c>
      <c r="G786" s="337" t="s">
        <v>34</v>
      </c>
      <c r="H786" s="337" t="s">
        <v>1336</v>
      </c>
      <c r="I786" s="337" t="s">
        <v>34</v>
      </c>
      <c r="J786" s="337"/>
      <c r="K786" s="338" t="s">
        <v>48</v>
      </c>
      <c r="L786" s="339"/>
      <c r="M786" s="339"/>
      <c r="N786" s="338">
        <v>442720</v>
      </c>
      <c r="O786" s="338" t="s">
        <v>1320</v>
      </c>
      <c r="P786" s="342">
        <v>42888</v>
      </c>
      <c r="Q786" s="343">
        <v>165513080.18000001</v>
      </c>
      <c r="R786" s="343">
        <v>183131007.46805549</v>
      </c>
      <c r="S786" s="338">
        <v>30</v>
      </c>
      <c r="T786" s="340">
        <v>0.13767098715112769</v>
      </c>
      <c r="U786" s="340">
        <v>1.548511357974979</v>
      </c>
      <c r="V786" s="340">
        <v>0.12179235959900581</v>
      </c>
      <c r="W786" s="340">
        <v>1.1177747632243402</v>
      </c>
      <c r="X786" s="340">
        <v>0.20310258741880971</v>
      </c>
      <c r="Y786" s="340">
        <v>1.428174834339935</v>
      </c>
      <c r="Z786" s="340">
        <v>0.23653680764827123</v>
      </c>
      <c r="AA786" s="340">
        <v>1.2925704501636897</v>
      </c>
      <c r="AB786" s="340">
        <v>4.3484568425403713E-2</v>
      </c>
      <c r="AC786" s="344">
        <v>0.28631647125823773</v>
      </c>
      <c r="AD786" s="482">
        <v>26859555000187</v>
      </c>
      <c r="AE786" s="341" t="s">
        <v>2415</v>
      </c>
      <c r="AF786" s="341" t="s">
        <v>2118</v>
      </c>
      <c r="AG786" s="345" t="s">
        <v>59</v>
      </c>
      <c r="AH786" s="345" t="s">
        <v>2128</v>
      </c>
      <c r="AI786" s="345">
        <v>50000</v>
      </c>
      <c r="AJ786" s="345">
        <v>50000</v>
      </c>
      <c r="AK786" s="345">
        <v>50000</v>
      </c>
      <c r="AL786" s="340">
        <v>1.9E-2</v>
      </c>
      <c r="AM786" s="340">
        <v>0.2</v>
      </c>
      <c r="AN786" s="340" t="s">
        <v>64</v>
      </c>
      <c r="AO786" s="338" t="s">
        <v>1323</v>
      </c>
      <c r="AP786" s="341" t="s">
        <v>13</v>
      </c>
      <c r="AQ786" s="347" t="s">
        <v>664</v>
      </c>
      <c r="AR786" s="340" t="s">
        <v>34</v>
      </c>
      <c r="AS786" s="340" t="s">
        <v>34</v>
      </c>
      <c r="AT786" s="340"/>
      <c r="AX786" s="597"/>
      <c r="AY786" s="598"/>
      <c r="AZ786" s="598"/>
      <c r="BA786" s="598"/>
      <c r="BB786" s="599"/>
      <c r="BC786" s="598"/>
      <c r="BD786" s="598"/>
      <c r="BE786" s="598"/>
      <c r="BF786" s="598"/>
      <c r="BG786" s="599"/>
      <c r="BH786" s="599"/>
      <c r="BI786" s="600"/>
      <c r="BJ786" s="600"/>
      <c r="BK786" s="600"/>
      <c r="BL786" s="599"/>
      <c r="BM786" s="599"/>
      <c r="BN786" s="599"/>
      <c r="BO786" s="599"/>
      <c r="BP786" s="599"/>
      <c r="BQ786" s="599"/>
      <c r="BR786" s="599"/>
      <c r="BS786" s="599"/>
      <c r="BT786" s="602"/>
      <c r="BU786" s="603"/>
      <c r="BV786" s="601"/>
      <c r="BW786" s="604"/>
    </row>
    <row r="787" spans="2:75" ht="15.75" customHeight="1">
      <c r="B787" s="334" t="s">
        <v>415</v>
      </c>
      <c r="C787" s="335">
        <v>26343648000154</v>
      </c>
      <c r="D787" s="336" t="s">
        <v>13</v>
      </c>
      <c r="E787" s="336" t="s">
        <v>615</v>
      </c>
      <c r="F787" s="336" t="s">
        <v>619</v>
      </c>
      <c r="G787" s="337" t="s">
        <v>34</v>
      </c>
      <c r="H787" s="337" t="s">
        <v>865</v>
      </c>
      <c r="I787" s="337" t="s">
        <v>34</v>
      </c>
      <c r="J787" s="337"/>
      <c r="K787" s="338" t="s">
        <v>48</v>
      </c>
      <c r="L787" s="339"/>
      <c r="M787" s="339" t="s">
        <v>1411</v>
      </c>
      <c r="N787" s="338">
        <v>431931</v>
      </c>
      <c r="O787" s="338" t="s">
        <v>1320</v>
      </c>
      <c r="P787" s="342">
        <v>42720</v>
      </c>
      <c r="Q787" s="343">
        <v>18142233.960000001</v>
      </c>
      <c r="R787" s="343">
        <v>21260724.473253965</v>
      </c>
      <c r="S787" s="338">
        <v>30</v>
      </c>
      <c r="T787" s="340">
        <v>5.9792642327403556E-2</v>
      </c>
      <c r="U787" s="340">
        <v>0.77295115777607271</v>
      </c>
      <c r="V787" s="340">
        <v>3.0312371430463836E-2</v>
      </c>
      <c r="W787" s="340">
        <v>0.29716259656471339</v>
      </c>
      <c r="X787" s="340">
        <v>7.8983696933437209E-2</v>
      </c>
      <c r="Y787" s="340">
        <v>0.59894772206807234</v>
      </c>
      <c r="Z787" s="340">
        <v>0.14929349796118974</v>
      </c>
      <c r="AA787" s="340">
        <v>0.84863264161109786</v>
      </c>
      <c r="AB787" s="340">
        <v>6.6126590817134651E-2</v>
      </c>
      <c r="AC787" s="344">
        <v>-0.98463717895822345</v>
      </c>
      <c r="AD787" s="482">
        <v>0</v>
      </c>
      <c r="AE787" s="341" t="s">
        <v>2417</v>
      </c>
      <c r="AF787" s="341" t="s">
        <v>2106</v>
      </c>
      <c r="AG787" s="345" t="s">
        <v>1427</v>
      </c>
      <c r="AH787" s="345" t="s">
        <v>2107</v>
      </c>
      <c r="AI787" s="345">
        <v>25000</v>
      </c>
      <c r="AJ787" s="345">
        <v>5000</v>
      </c>
      <c r="AK787" s="345">
        <v>25000</v>
      </c>
      <c r="AL787" s="340">
        <v>7.7499999999999999E-3</v>
      </c>
      <c r="AM787" s="340" t="s">
        <v>34</v>
      </c>
      <c r="AN787" s="340" t="s">
        <v>34</v>
      </c>
      <c r="AO787" s="338" t="s">
        <v>1323</v>
      </c>
      <c r="AP787" s="341" t="s">
        <v>13</v>
      </c>
      <c r="AQ787" s="347" t="s">
        <v>668</v>
      </c>
      <c r="AR787" s="340">
        <v>1.2499999999999998E-3</v>
      </c>
      <c r="AS787" s="340">
        <v>1.2499999999999998E-3</v>
      </c>
      <c r="AT787" s="340"/>
      <c r="AX787" s="597"/>
      <c r="AY787" s="598"/>
      <c r="AZ787" s="598"/>
      <c r="BA787" s="598"/>
      <c r="BB787" s="599"/>
      <c r="BC787" s="598"/>
      <c r="BD787" s="598"/>
      <c r="BE787" s="598"/>
      <c r="BF787" s="598"/>
      <c r="BG787" s="599"/>
      <c r="BH787" s="599"/>
      <c r="BI787" s="600"/>
      <c r="BJ787" s="600"/>
      <c r="BK787" s="600"/>
      <c r="BL787" s="599"/>
      <c r="BM787" s="599"/>
      <c r="BN787" s="599"/>
      <c r="BO787" s="599"/>
      <c r="BP787" s="599"/>
      <c r="BQ787" s="599"/>
      <c r="BR787" s="599"/>
      <c r="BS787" s="599"/>
      <c r="BT787" s="602"/>
      <c r="BU787" s="603"/>
      <c r="BV787" s="601"/>
      <c r="BW787" s="604"/>
    </row>
    <row r="788" spans="2:75" ht="15.75" customHeight="1">
      <c r="B788" s="334" t="s">
        <v>270</v>
      </c>
      <c r="C788" s="335">
        <v>10320151000180</v>
      </c>
      <c r="D788" s="336" t="s">
        <v>14</v>
      </c>
      <c r="E788" s="336" t="s">
        <v>607</v>
      </c>
      <c r="F788" s="336"/>
      <c r="G788" s="337"/>
      <c r="H788" s="337" t="s">
        <v>34</v>
      </c>
      <c r="I788" s="337" t="s">
        <v>34</v>
      </c>
      <c r="J788" s="337" t="s">
        <v>608</v>
      </c>
      <c r="K788" s="338" t="s">
        <v>48</v>
      </c>
      <c r="L788" s="339"/>
      <c r="M788" s="339" t="s">
        <v>34</v>
      </c>
      <c r="N788" s="338">
        <v>219118</v>
      </c>
      <c r="O788" s="338" t="s">
        <v>1320</v>
      </c>
      <c r="P788" s="342">
        <v>39721</v>
      </c>
      <c r="Q788" s="343">
        <v>170903818.34</v>
      </c>
      <c r="R788" s="343">
        <v>228866587.57515883</v>
      </c>
      <c r="S788" s="338">
        <v>30</v>
      </c>
      <c r="T788" s="340">
        <v>-7.7891384284855314E-2</v>
      </c>
      <c r="U788" s="340">
        <v>-1.0069171275972661</v>
      </c>
      <c r="V788" s="340">
        <v>-0.24209748211790205</v>
      </c>
      <c r="W788" s="340">
        <v>-2.3733648346507543</v>
      </c>
      <c r="X788" s="340">
        <v>-0.23290888653080344</v>
      </c>
      <c r="Y788" s="340">
        <v>-1.7661903969194861</v>
      </c>
      <c r="Z788" s="340">
        <v>-0.22125286830579749</v>
      </c>
      <c r="AA788" s="340">
        <v>-1.2576730310330855</v>
      </c>
      <c r="AB788" s="340">
        <v>0.24792190067422537</v>
      </c>
      <c r="AC788" s="344">
        <v>-1.3856444353320805</v>
      </c>
      <c r="AD788" s="482">
        <v>37895385000102</v>
      </c>
      <c r="AE788" s="341" t="s">
        <v>2301</v>
      </c>
      <c r="AF788" s="341" t="s">
        <v>2115</v>
      </c>
      <c r="AG788" s="345" t="s">
        <v>1428</v>
      </c>
      <c r="AH788" s="345" t="s">
        <v>2107</v>
      </c>
      <c r="AI788" s="345">
        <v>100000</v>
      </c>
      <c r="AJ788" s="345">
        <v>20000</v>
      </c>
      <c r="AK788" s="345">
        <v>100000</v>
      </c>
      <c r="AL788" s="340">
        <v>0.02</v>
      </c>
      <c r="AM788" s="340">
        <v>0.15</v>
      </c>
      <c r="AN788" s="340" t="s">
        <v>2138</v>
      </c>
      <c r="AO788" s="338" t="s">
        <v>1323</v>
      </c>
      <c r="AP788" s="341" t="s">
        <v>716</v>
      </c>
      <c r="AQ788" s="347" t="s">
        <v>659</v>
      </c>
      <c r="AR788" s="340">
        <v>5.0000000000000001E-3</v>
      </c>
      <c r="AS788" s="340">
        <v>5.0000000000000001E-3</v>
      </c>
      <c r="AT788" s="340"/>
      <c r="AX788" s="597"/>
      <c r="AY788" s="598"/>
      <c r="AZ788" s="598"/>
      <c r="BA788" s="598"/>
      <c r="BB788" s="599"/>
      <c r="BC788" s="598"/>
      <c r="BD788" s="598"/>
      <c r="BE788" s="598"/>
      <c r="BF788" s="598"/>
      <c r="BG788" s="599"/>
      <c r="BH788" s="599"/>
      <c r="BI788" s="600"/>
      <c r="BJ788" s="600"/>
      <c r="BK788" s="600"/>
      <c r="BL788" s="599"/>
      <c r="BM788" s="599"/>
      <c r="BN788" s="599"/>
      <c r="BO788" s="599"/>
      <c r="BP788" s="599"/>
      <c r="BQ788" s="599"/>
      <c r="BR788" s="599"/>
      <c r="BS788" s="599"/>
      <c r="BT788" s="602"/>
      <c r="BU788" s="603"/>
      <c r="BV788" s="601"/>
      <c r="BW788" s="604"/>
    </row>
    <row r="789" spans="2:75" ht="15.75" customHeight="1">
      <c r="B789" s="334" t="s">
        <v>1038</v>
      </c>
      <c r="C789" s="335">
        <v>26768800000140</v>
      </c>
      <c r="D789" s="336" t="s">
        <v>14</v>
      </c>
      <c r="E789" s="336" t="s">
        <v>607</v>
      </c>
      <c r="F789" s="336"/>
      <c r="G789" s="337"/>
      <c r="H789" s="337" t="s">
        <v>34</v>
      </c>
      <c r="I789" s="337" t="s">
        <v>34</v>
      </c>
      <c r="J789" s="337" t="s">
        <v>608</v>
      </c>
      <c r="K789" s="338" t="s">
        <v>48</v>
      </c>
      <c r="L789" s="339"/>
      <c r="M789" s="339" t="s">
        <v>34</v>
      </c>
      <c r="N789" s="338">
        <v>436747</v>
      </c>
      <c r="O789" s="338" t="s">
        <v>1320</v>
      </c>
      <c r="P789" s="342">
        <v>42818</v>
      </c>
      <c r="Q789" s="343">
        <v>472972967.97000003</v>
      </c>
      <c r="R789" s="343">
        <v>660819494.09341276</v>
      </c>
      <c r="S789" s="338">
        <v>30</v>
      </c>
      <c r="T789" s="340">
        <v>5.1488878921368553E-5</v>
      </c>
      <c r="U789" s="340">
        <v>6.6560678748635684E-4</v>
      </c>
      <c r="V789" s="340">
        <v>-0.21293970315194</v>
      </c>
      <c r="W789" s="340">
        <v>-2.0875211048897309</v>
      </c>
      <c r="X789" s="340">
        <v>-0.16336476998624838</v>
      </c>
      <c r="Y789" s="340">
        <v>-1.2388247277396713</v>
      </c>
      <c r="Z789" s="340">
        <v>-0.13951374461497557</v>
      </c>
      <c r="AA789" s="340">
        <v>-0.79304135310997226</v>
      </c>
      <c r="AB789" s="340">
        <v>0.2525733270086386</v>
      </c>
      <c r="AC789" s="344">
        <v>-1.2061261762168345</v>
      </c>
      <c r="AD789" s="482">
        <v>10346018000101</v>
      </c>
      <c r="AE789" s="341" t="s">
        <v>2301</v>
      </c>
      <c r="AF789" s="341" t="s">
        <v>2115</v>
      </c>
      <c r="AG789" s="345" t="s">
        <v>1428</v>
      </c>
      <c r="AH789" s="345" t="s">
        <v>2110</v>
      </c>
      <c r="AI789" s="345">
        <v>1000</v>
      </c>
      <c r="AJ789" s="345">
        <v>1000</v>
      </c>
      <c r="AK789" s="345">
        <v>100</v>
      </c>
      <c r="AL789" s="340">
        <v>0.02</v>
      </c>
      <c r="AM789" s="340">
        <v>0.2</v>
      </c>
      <c r="AN789" s="340" t="s">
        <v>2124</v>
      </c>
      <c r="AO789" s="338" t="s">
        <v>1323</v>
      </c>
      <c r="AP789" s="341" t="s">
        <v>716</v>
      </c>
      <c r="AQ789" s="347" t="s">
        <v>659</v>
      </c>
      <c r="AR789" s="340">
        <v>5.0000000000000001E-3</v>
      </c>
      <c r="AS789" s="340">
        <v>5.0000000000000001E-3</v>
      </c>
      <c r="AT789" s="340"/>
      <c r="AW789" s="597"/>
      <c r="AX789" s="597"/>
      <c r="AY789" s="598"/>
      <c r="AZ789" s="598"/>
      <c r="BA789" s="598"/>
      <c r="BB789" s="599"/>
      <c r="BC789" s="598"/>
      <c r="BD789" s="598"/>
      <c r="BE789" s="598"/>
      <c r="BF789" s="598"/>
      <c r="BG789" s="599"/>
      <c r="BH789" s="599"/>
      <c r="BI789" s="600"/>
      <c r="BJ789" s="600"/>
      <c r="BK789" s="600"/>
      <c r="BL789" s="210"/>
      <c r="BM789" s="599"/>
      <c r="BN789" s="599"/>
      <c r="BO789" s="599"/>
      <c r="BP789" s="599"/>
      <c r="BQ789" s="599"/>
      <c r="BR789" s="599"/>
      <c r="BS789" s="599"/>
      <c r="BT789" s="602"/>
      <c r="BU789" s="603"/>
      <c r="BV789" s="601"/>
      <c r="BW789" s="604"/>
    </row>
    <row r="790" spans="2:75" ht="15.75" customHeight="1">
      <c r="B790" s="334" t="s">
        <v>274</v>
      </c>
      <c r="C790" s="335">
        <v>24325422000103</v>
      </c>
      <c r="D790" s="336" t="s">
        <v>14</v>
      </c>
      <c r="E790" s="336" t="s">
        <v>607</v>
      </c>
      <c r="F790" s="336"/>
      <c r="G790" s="337"/>
      <c r="H790" s="337" t="s">
        <v>34</v>
      </c>
      <c r="I790" s="337" t="s">
        <v>34</v>
      </c>
      <c r="J790" s="337" t="s">
        <v>608</v>
      </c>
      <c r="K790" s="338" t="s">
        <v>48</v>
      </c>
      <c r="L790" s="339"/>
      <c r="M790" s="339" t="s">
        <v>34</v>
      </c>
      <c r="N790" s="338">
        <v>414948</v>
      </c>
      <c r="O790" s="338" t="s">
        <v>1320</v>
      </c>
      <c r="P790" s="342">
        <v>42439</v>
      </c>
      <c r="Q790" s="343">
        <v>249685708.21000001</v>
      </c>
      <c r="R790" s="343">
        <v>257503993.7744841</v>
      </c>
      <c r="S790" s="338">
        <v>30</v>
      </c>
      <c r="T790" s="340">
        <v>-8.2361672559299048E-2</v>
      </c>
      <c r="U790" s="340">
        <v>-1.0647054166379812</v>
      </c>
      <c r="V790" s="340">
        <v>-0.17838881904844994</v>
      </c>
      <c r="W790" s="340">
        <v>-1.7488069116649456</v>
      </c>
      <c r="X790" s="340">
        <v>-2.3281859956924777E-2</v>
      </c>
      <c r="Y790" s="340">
        <v>-0.17655057344884303</v>
      </c>
      <c r="Z790" s="340">
        <v>0.38777045738237415</v>
      </c>
      <c r="AA790" s="340">
        <v>2.2042129903922132</v>
      </c>
      <c r="AB790" s="340">
        <v>0.20018936445052776</v>
      </c>
      <c r="AC790" s="344">
        <v>-1.3663325514923859</v>
      </c>
      <c r="AD790" s="482">
        <v>0</v>
      </c>
      <c r="AE790" s="341" t="s">
        <v>2305</v>
      </c>
      <c r="AF790" s="341" t="s">
        <v>2115</v>
      </c>
      <c r="AG790" s="345" t="s">
        <v>1428</v>
      </c>
      <c r="AH790" s="345" t="s">
        <v>2110</v>
      </c>
      <c r="AI790" s="345">
        <v>100</v>
      </c>
      <c r="AJ790" s="345">
        <v>100</v>
      </c>
      <c r="AK790" s="345">
        <v>100</v>
      </c>
      <c r="AL790" s="340">
        <v>0.02</v>
      </c>
      <c r="AM790" s="340">
        <v>0.2</v>
      </c>
      <c r="AN790" s="340" t="s">
        <v>2157</v>
      </c>
      <c r="AO790" s="338" t="s">
        <v>1323</v>
      </c>
      <c r="AP790" s="341" t="s">
        <v>716</v>
      </c>
      <c r="AQ790" s="347" t="s">
        <v>659</v>
      </c>
      <c r="AR790" s="340">
        <v>7.416666666666666E-3</v>
      </c>
      <c r="AS790" s="340">
        <v>7.416666666666666E-3</v>
      </c>
      <c r="AT790" s="340"/>
      <c r="AX790" s="597"/>
      <c r="AY790" s="598"/>
      <c r="AZ790" s="598"/>
      <c r="BA790" s="598"/>
      <c r="BB790" s="599"/>
      <c r="BC790" s="598"/>
      <c r="BD790" s="598"/>
      <c r="BE790" s="598"/>
      <c r="BF790" s="598"/>
      <c r="BG790" s="599"/>
      <c r="BH790" s="599"/>
      <c r="BI790" s="600"/>
      <c r="BJ790" s="600"/>
      <c r="BK790" s="600"/>
      <c r="BL790" s="599"/>
      <c r="BM790" s="599"/>
      <c r="BN790" s="599"/>
      <c r="BO790" s="599"/>
      <c r="BP790" s="599"/>
      <c r="BQ790" s="599"/>
      <c r="BR790" s="599"/>
      <c r="BS790" s="599"/>
      <c r="BT790" s="602"/>
      <c r="BU790" s="603"/>
      <c r="BV790" s="601"/>
      <c r="BW790" s="604"/>
    </row>
    <row r="791" spans="2:75" ht="15.75" customHeight="1">
      <c r="B791" s="334" t="s">
        <v>1219</v>
      </c>
      <c r="C791" s="335">
        <v>45126846000100</v>
      </c>
      <c r="D791" s="336" t="s">
        <v>14</v>
      </c>
      <c r="E791" s="336" t="s">
        <v>607</v>
      </c>
      <c r="F791" s="336"/>
      <c r="G791" s="337"/>
      <c r="H791" s="337" t="s">
        <v>34</v>
      </c>
      <c r="I791" s="337" t="s">
        <v>34</v>
      </c>
      <c r="J791" s="337" t="s">
        <v>608</v>
      </c>
      <c r="K791" s="338" t="s">
        <v>48</v>
      </c>
      <c r="L791" s="339"/>
      <c r="M791" s="339" t="s">
        <v>34</v>
      </c>
      <c r="N791" s="338">
        <v>640441</v>
      </c>
      <c r="O791" s="338" t="s">
        <v>1320</v>
      </c>
      <c r="P791" s="342">
        <v>44617</v>
      </c>
      <c r="Q791" s="343">
        <v>24029076.120000001</v>
      </c>
      <c r="R791" s="343" t="s">
        <v>1414</v>
      </c>
      <c r="S791" s="338">
        <v>30</v>
      </c>
      <c r="T791" s="340" t="s">
        <v>1414</v>
      </c>
      <c r="U791" s="340" t="s">
        <v>1414</v>
      </c>
      <c r="V791" s="340" t="s">
        <v>1414</v>
      </c>
      <c r="W791" s="340" t="s">
        <v>1414</v>
      </c>
      <c r="X791" s="340" t="s">
        <v>1414</v>
      </c>
      <c r="Y791" s="340" t="s">
        <v>1414</v>
      </c>
      <c r="Z791" s="340" t="s">
        <v>1414</v>
      </c>
      <c r="AA791" s="340" t="s">
        <v>1414</v>
      </c>
      <c r="AB791" s="340" t="s">
        <v>1414</v>
      </c>
      <c r="AC791" s="344" t="s">
        <v>1414</v>
      </c>
      <c r="AD791" s="482">
        <v>45127383000100</v>
      </c>
      <c r="AE791" s="341" t="s">
        <v>2408</v>
      </c>
      <c r="AF791" s="341" t="s">
        <v>2106</v>
      </c>
      <c r="AG791" s="345" t="s">
        <v>1427</v>
      </c>
      <c r="AH791" s="345" t="s">
        <v>2110</v>
      </c>
      <c r="AI791" s="345">
        <v>1000</v>
      </c>
      <c r="AJ791" s="345">
        <v>1000</v>
      </c>
      <c r="AK791" s="345">
        <v>1000</v>
      </c>
      <c r="AL791" s="340">
        <v>1.9E-2</v>
      </c>
      <c r="AM791" s="340">
        <v>0.2</v>
      </c>
      <c r="AN791" s="340" t="s">
        <v>2124</v>
      </c>
      <c r="AO791" s="338" t="s">
        <v>1323</v>
      </c>
      <c r="AP791" s="341" t="s">
        <v>716</v>
      </c>
      <c r="AQ791" s="347" t="s">
        <v>659</v>
      </c>
      <c r="AR791" s="340">
        <v>5.0666666666666664E-3</v>
      </c>
      <c r="AS791" s="340">
        <v>5.0666666666666664E-3</v>
      </c>
      <c r="AT791" s="340"/>
      <c r="AX791" s="597"/>
      <c r="AY791" s="598"/>
      <c r="AZ791" s="598"/>
      <c r="BA791" s="598"/>
      <c r="BB791" s="599"/>
      <c r="BC791" s="598"/>
      <c r="BD791" s="598"/>
      <c r="BE791" s="598"/>
      <c r="BF791" s="598"/>
      <c r="BG791" s="599"/>
      <c r="BH791" s="599"/>
      <c r="BI791" s="600"/>
      <c r="BJ791" s="600"/>
      <c r="BK791" s="600"/>
      <c r="BL791" s="599"/>
      <c r="BM791" s="599"/>
      <c r="BN791" s="599"/>
      <c r="BO791" s="599"/>
      <c r="BP791" s="599"/>
      <c r="BQ791" s="599"/>
      <c r="BR791" s="599"/>
      <c r="BS791" s="599"/>
      <c r="BT791" s="602"/>
      <c r="BU791" s="603"/>
      <c r="BV791" s="601"/>
      <c r="BW791" s="604"/>
    </row>
    <row r="792" spans="2:75" ht="15.75" customHeight="1">
      <c r="B792" s="334" t="s">
        <v>423</v>
      </c>
      <c r="C792" s="335">
        <v>2162620000152</v>
      </c>
      <c r="D792" s="336" t="s">
        <v>14</v>
      </c>
      <c r="E792" s="336" t="s">
        <v>15</v>
      </c>
      <c r="F792" s="336" t="s">
        <v>17</v>
      </c>
      <c r="G792" s="337"/>
      <c r="H792" s="337" t="s">
        <v>34</v>
      </c>
      <c r="I792" s="337" t="s">
        <v>34</v>
      </c>
      <c r="J792" s="337" t="s">
        <v>611</v>
      </c>
      <c r="K792" s="338" t="s">
        <v>49</v>
      </c>
      <c r="L792" s="339"/>
      <c r="M792" s="339" t="s">
        <v>34</v>
      </c>
      <c r="N792" s="338">
        <v>174394</v>
      </c>
      <c r="O792" s="338" t="s">
        <v>1320</v>
      </c>
      <c r="P792" s="342">
        <v>35782</v>
      </c>
      <c r="Q792" s="343">
        <v>84589797.769999996</v>
      </c>
      <c r="R792" s="343">
        <v>81989797.460198417</v>
      </c>
      <c r="S792" s="338">
        <v>31</v>
      </c>
      <c r="T792" s="340">
        <v>1.2441746275055454E-2</v>
      </c>
      <c r="U792" s="340">
        <v>0.16083688249470035</v>
      </c>
      <c r="V792" s="340">
        <v>7.7322960106594785E-2</v>
      </c>
      <c r="W792" s="340">
        <v>0.75802355655529974</v>
      </c>
      <c r="X792" s="340">
        <v>-1.0206016747479341E-3</v>
      </c>
      <c r="Y792" s="340">
        <v>-7.7394079026750469E-3</v>
      </c>
      <c r="Z792" s="340">
        <v>0.48220414685883739</v>
      </c>
      <c r="AA792" s="340">
        <v>2.7410046956701359</v>
      </c>
      <c r="AB792" s="340">
        <v>0.16636356564782787</v>
      </c>
      <c r="AC792" s="344">
        <v>-5.3452557994283903E-2</v>
      </c>
      <c r="AD792" s="482">
        <v>11904064000133</v>
      </c>
      <c r="AE792" s="341" t="s">
        <v>2422</v>
      </c>
      <c r="AF792" s="341" t="s">
        <v>2109</v>
      </c>
      <c r="AG792" s="345" t="s">
        <v>59</v>
      </c>
      <c r="AH792" s="345" t="s">
        <v>2107</v>
      </c>
      <c r="AI792" s="345">
        <v>20000</v>
      </c>
      <c r="AJ792" s="345">
        <v>10000</v>
      </c>
      <c r="AK792" s="345">
        <v>20000</v>
      </c>
      <c r="AL792" s="340">
        <v>1.95E-2</v>
      </c>
      <c r="AM792" s="340">
        <v>0.2</v>
      </c>
      <c r="AN792" s="340" t="s">
        <v>2191</v>
      </c>
      <c r="AO792" s="338" t="s">
        <v>1323</v>
      </c>
      <c r="AP792" s="341" t="s">
        <v>13</v>
      </c>
      <c r="AQ792" s="347" t="s">
        <v>664</v>
      </c>
      <c r="AR792" s="340">
        <v>3.8999999999999998E-3</v>
      </c>
      <c r="AS792" s="340">
        <v>3.8999999999999998E-3</v>
      </c>
      <c r="AT792" s="340"/>
      <c r="AX792" s="597"/>
      <c r="AY792" s="598"/>
      <c r="AZ792" s="598"/>
      <c r="BA792" s="598"/>
      <c r="BB792" s="599"/>
      <c r="BC792" s="598"/>
      <c r="BD792" s="598"/>
      <c r="BE792" s="598"/>
      <c r="BF792" s="598"/>
      <c r="BG792" s="599"/>
      <c r="BH792" s="599"/>
      <c r="BI792" s="600"/>
      <c r="BJ792" s="600"/>
      <c r="BK792" s="600"/>
      <c r="BL792" s="599"/>
      <c r="BM792" s="599"/>
      <c r="BN792" s="599"/>
      <c r="BO792" s="599"/>
      <c r="BP792" s="599"/>
      <c r="BQ792" s="599"/>
      <c r="BR792" s="599"/>
      <c r="BS792" s="599"/>
      <c r="BT792" s="602"/>
      <c r="BU792" s="603"/>
      <c r="BV792" s="601"/>
      <c r="BW792" s="604"/>
    </row>
    <row r="793" spans="2:75" ht="15.75" customHeight="1">
      <c r="B793" s="334" t="s">
        <v>76</v>
      </c>
      <c r="C793" s="335">
        <v>29044189000104</v>
      </c>
      <c r="D793" s="336" t="s">
        <v>11</v>
      </c>
      <c r="E793" s="336" t="s">
        <v>620</v>
      </c>
      <c r="F793" s="336" t="s">
        <v>663</v>
      </c>
      <c r="G793" s="337" t="s">
        <v>738</v>
      </c>
      <c r="H793" s="337" t="s">
        <v>34</v>
      </c>
      <c r="I793" s="337"/>
      <c r="J793" s="337" t="s">
        <v>608</v>
      </c>
      <c r="K793" s="338" t="s">
        <v>48</v>
      </c>
      <c r="L793" s="339"/>
      <c r="M793" s="339" t="s">
        <v>34</v>
      </c>
      <c r="N793" s="338">
        <v>462276</v>
      </c>
      <c r="O793" s="338" t="s">
        <v>1320</v>
      </c>
      <c r="P793" s="342">
        <v>43187</v>
      </c>
      <c r="Q793" s="343">
        <v>418862000.16000003</v>
      </c>
      <c r="R793" s="343">
        <v>310963628.44813502</v>
      </c>
      <c r="S793" s="338">
        <v>31</v>
      </c>
      <c r="T793" s="340">
        <v>9.3585877334233958E-2</v>
      </c>
      <c r="U793" s="340">
        <v>1.2098029025192076</v>
      </c>
      <c r="V793" s="340">
        <v>0.1318273364753979</v>
      </c>
      <c r="W793" s="340">
        <v>1.2923486931764598</v>
      </c>
      <c r="X793" s="340">
        <v>0.18884839345188631</v>
      </c>
      <c r="Y793" s="340">
        <v>1.4320716738486559</v>
      </c>
      <c r="Z793" s="340">
        <v>0.18143031391645392</v>
      </c>
      <c r="AA793" s="340">
        <v>1.031308721879344</v>
      </c>
      <c r="AB793" s="340">
        <v>4.391199496052928E-3</v>
      </c>
      <c r="AC793" s="344">
        <v>6.0852141775524311</v>
      </c>
      <c r="AD793" s="482">
        <v>0</v>
      </c>
      <c r="AE793" s="341" t="s">
        <v>2129</v>
      </c>
      <c r="AF793" s="341" t="s">
        <v>2106</v>
      </c>
      <c r="AG793" s="345" t="s">
        <v>1427</v>
      </c>
      <c r="AH793" s="345" t="s">
        <v>2110</v>
      </c>
      <c r="AI793" s="345">
        <v>1000</v>
      </c>
      <c r="AJ793" s="345">
        <v>1000</v>
      </c>
      <c r="AK793" s="345">
        <v>500</v>
      </c>
      <c r="AL793" s="608">
        <v>5.0000000000000001E-3</v>
      </c>
      <c r="AM793" s="608" t="s">
        <v>34</v>
      </c>
      <c r="AN793" s="340" t="s">
        <v>64</v>
      </c>
      <c r="AO793" s="338" t="s">
        <v>1323</v>
      </c>
      <c r="AP793" s="341" t="s">
        <v>11</v>
      </c>
      <c r="AQ793" s="347" t="s">
        <v>669</v>
      </c>
      <c r="AR793" s="340">
        <v>1.3333333333333333E-3</v>
      </c>
      <c r="AS793" s="340">
        <v>1.3333333333333333E-3</v>
      </c>
      <c r="AT793" s="340"/>
      <c r="AX793" s="597"/>
      <c r="AY793" s="598"/>
      <c r="AZ793" s="598"/>
      <c r="BA793" s="598"/>
      <c r="BB793" s="599"/>
      <c r="BC793" s="598"/>
      <c r="BD793" s="598"/>
      <c r="BE793" s="598"/>
      <c r="BF793" s="598"/>
      <c r="BG793" s="599"/>
      <c r="BH793" s="599"/>
      <c r="BI793" s="600"/>
      <c r="BJ793" s="600"/>
      <c r="BK793" s="600"/>
      <c r="BL793" s="599"/>
      <c r="BM793" s="599"/>
      <c r="BN793" s="599"/>
      <c r="BO793" s="599"/>
      <c r="BP793" s="599"/>
      <c r="BQ793" s="599"/>
      <c r="BR793" s="599"/>
      <c r="BS793" s="599"/>
      <c r="BT793" s="602"/>
      <c r="BU793" s="603"/>
      <c r="BV793" s="601"/>
      <c r="BW793" s="604"/>
    </row>
    <row r="794" spans="2:75" ht="15.75" customHeight="1">
      <c r="B794" s="334" t="s">
        <v>79</v>
      </c>
      <c r="C794" s="335">
        <v>30056825000199</v>
      </c>
      <c r="D794" s="336" t="s">
        <v>11</v>
      </c>
      <c r="E794" s="336" t="s">
        <v>620</v>
      </c>
      <c r="F794" s="336" t="s">
        <v>663</v>
      </c>
      <c r="G794" s="337" t="s">
        <v>738</v>
      </c>
      <c r="H794" s="337" t="s">
        <v>34</v>
      </c>
      <c r="I794" s="337"/>
      <c r="J794" s="337" t="s">
        <v>608</v>
      </c>
      <c r="K794" s="338" t="s">
        <v>48</v>
      </c>
      <c r="L794" s="339"/>
      <c r="M794" s="339" t="s">
        <v>34</v>
      </c>
      <c r="N794" s="338">
        <v>502766</v>
      </c>
      <c r="O794" s="338" t="s">
        <v>1320</v>
      </c>
      <c r="P794" s="342">
        <v>43671</v>
      </c>
      <c r="Q794" s="343">
        <v>83760915.609999999</v>
      </c>
      <c r="R794" s="343">
        <v>75409358.872460291</v>
      </c>
      <c r="S794" s="338">
        <v>31</v>
      </c>
      <c r="T794" s="340">
        <v>8.8011285862787947E-2</v>
      </c>
      <c r="U794" s="340">
        <v>1.1377390705114356</v>
      </c>
      <c r="V794" s="340">
        <v>0.12074351623080859</v>
      </c>
      <c r="W794" s="340">
        <v>1.1836901934185511</v>
      </c>
      <c r="X794" s="340">
        <v>0.18052880462205878</v>
      </c>
      <c r="Y794" s="340">
        <v>1.3689827204109921</v>
      </c>
      <c r="Z794" s="340">
        <v>0.21772396031151975</v>
      </c>
      <c r="AA794" s="340">
        <v>1.23761357396306</v>
      </c>
      <c r="AB794" s="340">
        <v>3.6843852536086429E-3</v>
      </c>
      <c r="AC794" s="344">
        <v>4.5795390184604168</v>
      </c>
      <c r="AD794" s="482">
        <v>0</v>
      </c>
      <c r="AE794" s="341" t="s">
        <v>2133</v>
      </c>
      <c r="AF794" s="341" t="s">
        <v>2133</v>
      </c>
      <c r="AG794" s="345" t="s">
        <v>719</v>
      </c>
      <c r="AH794" s="345" t="s">
        <v>2110</v>
      </c>
      <c r="AI794" s="345">
        <v>1000</v>
      </c>
      <c r="AJ794" s="345">
        <v>0</v>
      </c>
      <c r="AK794" s="345">
        <v>1000</v>
      </c>
      <c r="AL794" s="608">
        <v>6.0000000000000001E-3</v>
      </c>
      <c r="AM794" s="608" t="s">
        <v>34</v>
      </c>
      <c r="AN794" s="340" t="s">
        <v>64</v>
      </c>
      <c r="AO794" s="338" t="s">
        <v>1323</v>
      </c>
      <c r="AP794" s="341" t="s">
        <v>11</v>
      </c>
      <c r="AQ794" s="347" t="s">
        <v>1370</v>
      </c>
      <c r="AR794" s="340">
        <v>7.9999999999999993E-4</v>
      </c>
      <c r="AS794" s="340">
        <v>7.9999999999999993E-4</v>
      </c>
      <c r="AT794" s="340"/>
      <c r="AX794" s="597"/>
      <c r="AY794" s="598"/>
      <c r="AZ794" s="598"/>
      <c r="BA794" s="598"/>
      <c r="BB794" s="599"/>
      <c r="BC794" s="598"/>
      <c r="BD794" s="598"/>
      <c r="BE794" s="598"/>
      <c r="BF794" s="598"/>
      <c r="BG794" s="599"/>
      <c r="BH794" s="599"/>
      <c r="BI794" s="600"/>
      <c r="BJ794" s="600"/>
      <c r="BK794" s="600"/>
      <c r="BL794" s="599"/>
      <c r="BM794" s="599"/>
      <c r="BN794" s="599"/>
      <c r="BO794" s="599"/>
      <c r="BP794" s="599"/>
      <c r="BQ794" s="599"/>
      <c r="BR794" s="599"/>
      <c r="BS794" s="599"/>
      <c r="BT794" s="602"/>
      <c r="BU794" s="603"/>
      <c r="BV794" s="601"/>
      <c r="BW794" s="604"/>
    </row>
    <row r="795" spans="2:75" ht="15.75" customHeight="1">
      <c r="B795" s="334" t="s">
        <v>1290</v>
      </c>
      <c r="C795" s="335">
        <v>44315854000132</v>
      </c>
      <c r="D795" s="336" t="s">
        <v>11</v>
      </c>
      <c r="E795" s="336" t="s">
        <v>621</v>
      </c>
      <c r="F795" s="336" t="s">
        <v>663</v>
      </c>
      <c r="G795" s="337" t="s">
        <v>865</v>
      </c>
      <c r="H795" s="337" t="s">
        <v>34</v>
      </c>
      <c r="I795" s="337"/>
      <c r="J795" s="337" t="s">
        <v>608</v>
      </c>
      <c r="K795" s="338" t="s">
        <v>48</v>
      </c>
      <c r="L795" s="339"/>
      <c r="M795" s="339" t="s">
        <v>34</v>
      </c>
      <c r="N795" s="338">
        <v>629588</v>
      </c>
      <c r="O795" s="338" t="s">
        <v>1320</v>
      </c>
      <c r="P795" s="342">
        <v>44560</v>
      </c>
      <c r="Q795" s="343">
        <v>23099823.329999998</v>
      </c>
      <c r="R795" s="343" t="s">
        <v>1414</v>
      </c>
      <c r="S795" s="338">
        <v>31</v>
      </c>
      <c r="T795" s="340">
        <v>7.2867724567333703E-2</v>
      </c>
      <c r="U795" s="340">
        <v>0.94197529790408818</v>
      </c>
      <c r="V795" s="340" t="s">
        <v>1414</v>
      </c>
      <c r="W795" s="340" t="s">
        <v>1414</v>
      </c>
      <c r="X795" s="340" t="s">
        <v>1414</v>
      </c>
      <c r="Y795" s="340" t="s">
        <v>1414</v>
      </c>
      <c r="Z795" s="340" t="s">
        <v>1414</v>
      </c>
      <c r="AA795" s="340" t="s">
        <v>1414</v>
      </c>
      <c r="AB795" s="340" t="s">
        <v>1414</v>
      </c>
      <c r="AC795" s="344" t="s">
        <v>1414</v>
      </c>
      <c r="AD795" s="482">
        <v>40142060000163</v>
      </c>
      <c r="AE795" s="341" t="s">
        <v>2176</v>
      </c>
      <c r="AF795" s="341" t="s">
        <v>719</v>
      </c>
      <c r="AG795" s="345" t="s">
        <v>719</v>
      </c>
      <c r="AH795" s="345" t="s">
        <v>2110</v>
      </c>
      <c r="AI795" s="345">
        <v>10000</v>
      </c>
      <c r="AJ795" s="345">
        <v>1000</v>
      </c>
      <c r="AK795" s="345">
        <v>0</v>
      </c>
      <c r="AL795" s="340">
        <v>3.4999999999999996E-3</v>
      </c>
      <c r="AM795" s="340">
        <v>0.2</v>
      </c>
      <c r="AN795" s="340" t="s">
        <v>636</v>
      </c>
      <c r="AO795" s="338" t="s">
        <v>1323</v>
      </c>
      <c r="AP795" s="341" t="s">
        <v>11</v>
      </c>
      <c r="AQ795" s="347" t="s">
        <v>675</v>
      </c>
      <c r="AR795" s="340">
        <v>9.3333333333333332E-4</v>
      </c>
      <c r="AS795" s="340">
        <v>9.3333333333333332E-4</v>
      </c>
      <c r="AT795" s="340"/>
      <c r="AX795" s="597"/>
      <c r="AY795" s="598"/>
      <c r="AZ795" s="598"/>
      <c r="BA795" s="598"/>
      <c r="BB795" s="599"/>
      <c r="BC795" s="598"/>
      <c r="BD795" s="598"/>
      <c r="BE795" s="598"/>
      <c r="BF795" s="598"/>
      <c r="BG795" s="599"/>
      <c r="BH795" s="599"/>
      <c r="BI795" s="600"/>
      <c r="BJ795" s="600"/>
      <c r="BK795" s="600"/>
      <c r="BL795" s="599"/>
      <c r="BM795" s="599"/>
      <c r="BN795" s="599"/>
      <c r="BO795" s="599"/>
      <c r="BP795" s="599"/>
      <c r="BQ795" s="599"/>
      <c r="BR795" s="599"/>
      <c r="BS795" s="599"/>
      <c r="BT795" s="602"/>
      <c r="BU795" s="603"/>
      <c r="BV795" s="601"/>
      <c r="BW795" s="604"/>
    </row>
    <row r="796" spans="2:75" ht="15.75" customHeight="1">
      <c r="B796" s="334" t="s">
        <v>143</v>
      </c>
      <c r="C796" s="335">
        <v>33342285000106</v>
      </c>
      <c r="D796" s="336" t="s">
        <v>11</v>
      </c>
      <c r="E796" s="336" t="s">
        <v>620</v>
      </c>
      <c r="F796" s="336" t="s">
        <v>663</v>
      </c>
      <c r="G796" s="337" t="s">
        <v>738</v>
      </c>
      <c r="H796" s="337" t="s">
        <v>34</v>
      </c>
      <c r="I796" s="337"/>
      <c r="J796" s="337" t="s">
        <v>608</v>
      </c>
      <c r="K796" s="338" t="s">
        <v>48</v>
      </c>
      <c r="L796" s="339"/>
      <c r="M796" s="339" t="s">
        <v>34</v>
      </c>
      <c r="N796" s="338">
        <v>505501</v>
      </c>
      <c r="O796" s="338" t="s">
        <v>1320</v>
      </c>
      <c r="P796" s="342">
        <v>43703</v>
      </c>
      <c r="Q796" s="343">
        <v>18863758.280000001</v>
      </c>
      <c r="R796" s="343">
        <v>36620850.080753967</v>
      </c>
      <c r="S796" s="338">
        <v>31</v>
      </c>
      <c r="T796" s="340">
        <v>8.8791581539507058E-2</v>
      </c>
      <c r="U796" s="340">
        <v>1.1478261050235612</v>
      </c>
      <c r="V796" s="340">
        <v>0.11892335820578492</v>
      </c>
      <c r="W796" s="340">
        <v>1.165846558646692</v>
      </c>
      <c r="X796" s="340">
        <v>0.17980246002008693</v>
      </c>
      <c r="Y796" s="340">
        <v>1.3634747173460797</v>
      </c>
      <c r="Z796" s="340">
        <v>0.18768470781101021</v>
      </c>
      <c r="AA796" s="340">
        <v>1.0668607243770911</v>
      </c>
      <c r="AB796" s="340">
        <v>2.5515015369888712E-3</v>
      </c>
      <c r="AC796" s="344">
        <v>5.9741922040512057</v>
      </c>
      <c r="AD796" s="482">
        <v>0</v>
      </c>
      <c r="AE796" s="341" t="s">
        <v>2186</v>
      </c>
      <c r="AF796" s="341" t="s">
        <v>2115</v>
      </c>
      <c r="AG796" s="345" t="s">
        <v>1428</v>
      </c>
      <c r="AH796" s="345" t="s">
        <v>2110</v>
      </c>
      <c r="AI796" s="345">
        <v>1000</v>
      </c>
      <c r="AJ796" s="345">
        <v>1000</v>
      </c>
      <c r="AK796" s="345">
        <v>1000</v>
      </c>
      <c r="AL796" s="340">
        <v>5.5000000000000005E-3</v>
      </c>
      <c r="AM796" s="340" t="s">
        <v>34</v>
      </c>
      <c r="AN796" s="340" t="s">
        <v>34</v>
      </c>
      <c r="AO796" s="338" t="s">
        <v>1323</v>
      </c>
      <c r="AP796" s="341" t="s">
        <v>11</v>
      </c>
      <c r="AQ796" s="347" t="s">
        <v>662</v>
      </c>
      <c r="AR796" s="340">
        <v>9.3333333333333332E-4</v>
      </c>
      <c r="AS796" s="340">
        <v>9.3333333333333332E-4</v>
      </c>
      <c r="AT796" s="340"/>
      <c r="AX796" s="597"/>
      <c r="AY796" s="598"/>
      <c r="AZ796" s="598"/>
      <c r="BA796" s="598"/>
      <c r="BB796" s="599"/>
      <c r="BC796" s="598"/>
      <c r="BD796" s="598"/>
      <c r="BE796" s="598"/>
      <c r="BF796" s="598"/>
      <c r="BG796" s="599"/>
      <c r="BH796" s="599"/>
      <c r="BI796" s="600"/>
      <c r="BJ796" s="600"/>
      <c r="BK796" s="600"/>
      <c r="BL796" s="599"/>
      <c r="BM796" s="599"/>
      <c r="BN796" s="599"/>
      <c r="BO796" s="599"/>
      <c r="BP796" s="599"/>
      <c r="BQ796" s="599"/>
      <c r="BR796" s="599"/>
      <c r="BS796" s="599"/>
      <c r="BT796" s="602"/>
      <c r="BU796" s="603"/>
      <c r="BV796" s="601"/>
      <c r="BW796" s="604"/>
    </row>
    <row r="797" spans="2:75" ht="15.75" customHeight="1">
      <c r="B797" s="334" t="s">
        <v>834</v>
      </c>
      <c r="C797" s="335">
        <v>42730970000192</v>
      </c>
      <c r="D797" s="336" t="s">
        <v>11</v>
      </c>
      <c r="E797" s="336" t="s">
        <v>620</v>
      </c>
      <c r="F797" s="336" t="s">
        <v>663</v>
      </c>
      <c r="G797" s="337" t="s">
        <v>738</v>
      </c>
      <c r="H797" s="337" t="s">
        <v>34</v>
      </c>
      <c r="I797" s="337"/>
      <c r="J797" s="337"/>
      <c r="K797" s="338" t="s">
        <v>48</v>
      </c>
      <c r="L797" s="339"/>
      <c r="M797" s="339" t="s">
        <v>34</v>
      </c>
      <c r="N797" s="338">
        <v>613657</v>
      </c>
      <c r="O797" s="338" t="s">
        <v>1320</v>
      </c>
      <c r="P797" s="342">
        <v>44456</v>
      </c>
      <c r="Q797" s="343">
        <v>32789041.18</v>
      </c>
      <c r="R797" s="343" t="s">
        <v>1414</v>
      </c>
      <c r="S797" s="338">
        <v>31</v>
      </c>
      <c r="T797" s="340">
        <v>8.9912659631264935E-2</v>
      </c>
      <c r="U797" s="340">
        <v>1.1623185003292709</v>
      </c>
      <c r="V797" s="340" t="s">
        <v>1414</v>
      </c>
      <c r="W797" s="340" t="s">
        <v>1414</v>
      </c>
      <c r="X797" s="340" t="s">
        <v>1414</v>
      </c>
      <c r="Y797" s="340" t="s">
        <v>1414</v>
      </c>
      <c r="Z797" s="340" t="s">
        <v>1414</v>
      </c>
      <c r="AA797" s="340" t="s">
        <v>1414</v>
      </c>
      <c r="AB797" s="340" t="s">
        <v>1414</v>
      </c>
      <c r="AC797" s="344" t="s">
        <v>1414</v>
      </c>
      <c r="AD797" s="482">
        <v>0</v>
      </c>
      <c r="AE797" s="341" t="s">
        <v>2141</v>
      </c>
      <c r="AF797" s="341" t="s">
        <v>2106</v>
      </c>
      <c r="AG797" s="345" t="s">
        <v>1427</v>
      </c>
      <c r="AH797" s="345" t="s">
        <v>2107</v>
      </c>
      <c r="AI797" s="345">
        <v>5000</v>
      </c>
      <c r="AJ797" s="345">
        <v>1000</v>
      </c>
      <c r="AK797" s="345">
        <v>1000</v>
      </c>
      <c r="AL797" s="340">
        <v>5.0000000000000001E-3</v>
      </c>
      <c r="AM797" s="340">
        <v>0.2</v>
      </c>
      <c r="AN797" s="340" t="s">
        <v>2124</v>
      </c>
      <c r="AO797" s="338" t="s">
        <v>1323</v>
      </c>
      <c r="AP797" s="341" t="s">
        <v>11</v>
      </c>
      <c r="AQ797" s="347" t="s">
        <v>675</v>
      </c>
      <c r="AR797" s="340">
        <v>1.6666666666666666E-3</v>
      </c>
      <c r="AS797" s="340">
        <v>1.6666666666666666E-3</v>
      </c>
      <c r="AT797" s="340"/>
      <c r="AX797" s="597"/>
      <c r="AY797" s="598"/>
      <c r="AZ797" s="598"/>
      <c r="BA797" s="598"/>
      <c r="BB797" s="599"/>
      <c r="BC797" s="598"/>
      <c r="BD797" s="598"/>
      <c r="BE797" s="598"/>
      <c r="BF797" s="598"/>
      <c r="BG797" s="599"/>
      <c r="BH797" s="599"/>
      <c r="BI797" s="600"/>
      <c r="BJ797" s="600"/>
      <c r="BK797" s="600"/>
      <c r="BL797" s="599"/>
      <c r="BM797" s="599"/>
      <c r="BN797" s="599"/>
      <c r="BO797" s="599"/>
      <c r="BP797" s="599"/>
      <c r="BQ797" s="599"/>
      <c r="BR797" s="599"/>
      <c r="BS797" s="599"/>
      <c r="BT797" s="602"/>
      <c r="BU797" s="603"/>
      <c r="BV797" s="601"/>
      <c r="BW797" s="604"/>
    </row>
    <row r="798" spans="2:75" ht="15.75" customHeight="1">
      <c r="B798" s="334" t="s">
        <v>842</v>
      </c>
      <c r="C798" s="335">
        <v>22232878000195</v>
      </c>
      <c r="D798" s="336" t="s">
        <v>11</v>
      </c>
      <c r="E798" s="336" t="s">
        <v>620</v>
      </c>
      <c r="F798" s="336" t="s">
        <v>663</v>
      </c>
      <c r="G798" s="337" t="s">
        <v>738</v>
      </c>
      <c r="H798" s="337" t="s">
        <v>34</v>
      </c>
      <c r="I798" s="337"/>
      <c r="J798" s="337" t="s">
        <v>608</v>
      </c>
      <c r="K798" s="338" t="s">
        <v>48</v>
      </c>
      <c r="L798" s="339"/>
      <c r="M798" s="339" t="s">
        <v>34</v>
      </c>
      <c r="N798" s="338">
        <v>400513</v>
      </c>
      <c r="O798" s="338" t="s">
        <v>1320</v>
      </c>
      <c r="P798" s="342">
        <v>42184</v>
      </c>
      <c r="Q798" s="343">
        <v>872297484.89999998</v>
      </c>
      <c r="R798" s="343">
        <v>770287889.70372963</v>
      </c>
      <c r="S798" s="338">
        <v>31</v>
      </c>
      <c r="T798" s="340">
        <v>9.580424770059226E-2</v>
      </c>
      <c r="U798" s="340">
        <v>1.2384802092296843</v>
      </c>
      <c r="V798" s="340">
        <v>0.13290943710770731</v>
      </c>
      <c r="W798" s="340">
        <v>1.302956897631167</v>
      </c>
      <c r="X798" s="340">
        <v>0.21163888100198269</v>
      </c>
      <c r="Y798" s="340">
        <v>1.6048960810735378</v>
      </c>
      <c r="Z798" s="340">
        <v>0.20171148576840259</v>
      </c>
      <c r="AA798" s="340">
        <v>1.1465934776036828</v>
      </c>
      <c r="AB798" s="340">
        <v>4.3802173247453778E-3</v>
      </c>
      <c r="AC798" s="344">
        <v>6.3187337712114067</v>
      </c>
      <c r="AD798" s="482">
        <v>0</v>
      </c>
      <c r="AE798" s="341" t="s">
        <v>2141</v>
      </c>
      <c r="AF798" s="341" t="s">
        <v>2106</v>
      </c>
      <c r="AG798" s="345" t="s">
        <v>1427</v>
      </c>
      <c r="AH798" s="345" t="s">
        <v>2128</v>
      </c>
      <c r="AI798" s="345">
        <v>0</v>
      </c>
      <c r="AJ798" s="345">
        <v>0</v>
      </c>
      <c r="AK798" s="345">
        <v>0</v>
      </c>
      <c r="AL798" s="340">
        <v>3.0000000000000001E-3</v>
      </c>
      <c r="AM798" s="340">
        <v>0.2</v>
      </c>
      <c r="AN798" s="340" t="s">
        <v>34</v>
      </c>
      <c r="AO798" s="338" t="s">
        <v>1323</v>
      </c>
      <c r="AP798" s="341" t="s">
        <v>11</v>
      </c>
      <c r="AQ798" s="347" t="s">
        <v>675</v>
      </c>
      <c r="AR798" s="340">
        <v>1.0499999999999999E-3</v>
      </c>
      <c r="AS798" s="340">
        <v>1.0499999999999999E-3</v>
      </c>
      <c r="AT798" s="340"/>
      <c r="AX798" s="597"/>
      <c r="AY798" s="598"/>
      <c r="AZ798" s="598"/>
      <c r="BA798" s="598"/>
      <c r="BB798" s="599"/>
      <c r="BC798" s="598"/>
      <c r="BD798" s="598"/>
      <c r="BE798" s="598"/>
      <c r="BF798" s="598"/>
      <c r="BG798" s="599"/>
      <c r="BH798" s="599"/>
      <c r="BI798" s="600"/>
      <c r="BJ798" s="600"/>
      <c r="BK798" s="600"/>
      <c r="BL798" s="599"/>
      <c r="BM798" s="599"/>
      <c r="BN798" s="599"/>
      <c r="BO798" s="599"/>
      <c r="BP798" s="599"/>
      <c r="BQ798" s="599"/>
      <c r="BR798" s="599"/>
      <c r="BS798" s="599"/>
      <c r="BT798" s="602"/>
      <c r="BU798" s="603"/>
      <c r="BV798" s="601"/>
      <c r="BW798" s="604"/>
    </row>
    <row r="799" spans="2:75" ht="15.75" customHeight="1">
      <c r="B799" s="334" t="s">
        <v>844</v>
      </c>
      <c r="C799" s="335">
        <v>14171644000157</v>
      </c>
      <c r="D799" s="336" t="s">
        <v>11</v>
      </c>
      <c r="E799" s="336" t="s">
        <v>620</v>
      </c>
      <c r="F799" s="336" t="s">
        <v>663</v>
      </c>
      <c r="G799" s="337" t="s">
        <v>738</v>
      </c>
      <c r="H799" s="337" t="s">
        <v>34</v>
      </c>
      <c r="I799" s="337"/>
      <c r="J799" s="337" t="s">
        <v>608</v>
      </c>
      <c r="K799" s="338" t="s">
        <v>48</v>
      </c>
      <c r="L799" s="339"/>
      <c r="M799" s="339" t="s">
        <v>34</v>
      </c>
      <c r="N799" s="338">
        <v>293075</v>
      </c>
      <c r="O799" s="338" t="s">
        <v>1320</v>
      </c>
      <c r="P799" s="342">
        <v>40899</v>
      </c>
      <c r="Q799" s="343">
        <v>2306468079.9299998</v>
      </c>
      <c r="R799" s="343">
        <v>1605036599.9946835</v>
      </c>
      <c r="S799" s="338">
        <v>31</v>
      </c>
      <c r="T799" s="340">
        <v>9.0101196256108906E-2</v>
      </c>
      <c r="U799" s="340">
        <v>1.1647557500774652</v>
      </c>
      <c r="V799" s="340">
        <v>0.12301066003320638</v>
      </c>
      <c r="W799" s="340">
        <v>1.2059157834107959</v>
      </c>
      <c r="X799" s="340">
        <v>0.19820742496176469</v>
      </c>
      <c r="Y799" s="340">
        <v>1.5030429099548743</v>
      </c>
      <c r="Z799" s="340">
        <v>0.18479677201462263</v>
      </c>
      <c r="AA799" s="340">
        <v>1.0504447610755363</v>
      </c>
      <c r="AB799" s="340">
        <v>2.8651766729626822E-3</v>
      </c>
      <c r="AC799" s="344">
        <v>6.5936218437068863</v>
      </c>
      <c r="AD799" s="482">
        <v>14557317000138</v>
      </c>
      <c r="AE799" s="341" t="s">
        <v>2141</v>
      </c>
      <c r="AF799" s="341" t="s">
        <v>2106</v>
      </c>
      <c r="AG799" s="345" t="s">
        <v>1427</v>
      </c>
      <c r="AH799" s="345" t="s">
        <v>2110</v>
      </c>
      <c r="AI799" s="345">
        <v>5000</v>
      </c>
      <c r="AJ799" s="345">
        <v>1000</v>
      </c>
      <c r="AK799" s="345">
        <v>1000</v>
      </c>
      <c r="AL799" s="340">
        <v>5.0000000000000001E-3</v>
      </c>
      <c r="AM799" s="340">
        <v>0.2</v>
      </c>
      <c r="AN799" s="340" t="s">
        <v>2124</v>
      </c>
      <c r="AO799" s="338" t="s">
        <v>1323</v>
      </c>
      <c r="AP799" s="341" t="s">
        <v>11</v>
      </c>
      <c r="AQ799" s="347" t="s">
        <v>675</v>
      </c>
      <c r="AR799" s="340">
        <v>1.7499999999999998E-3</v>
      </c>
      <c r="AS799" s="340">
        <v>1.7499999999999998E-3</v>
      </c>
      <c r="AT799" s="340"/>
      <c r="AX799" s="597"/>
      <c r="AY799" s="598"/>
      <c r="AZ799" s="598"/>
      <c r="BA799" s="598"/>
      <c r="BB799" s="599"/>
      <c r="BC799" s="598"/>
      <c r="BD799" s="598"/>
      <c r="BE799" s="598"/>
      <c r="BF799" s="598"/>
      <c r="BG799" s="599"/>
      <c r="BH799" s="599"/>
      <c r="BI799" s="600"/>
      <c r="BJ799" s="600"/>
      <c r="BK799" s="600"/>
      <c r="BL799" s="599"/>
      <c r="BM799" s="599"/>
      <c r="BN799" s="599"/>
      <c r="BO799" s="599"/>
      <c r="BP799" s="599"/>
      <c r="BQ799" s="599"/>
      <c r="BR799" s="599"/>
      <c r="BS799" s="599"/>
      <c r="BT799" s="602"/>
      <c r="BU799" s="603"/>
      <c r="BV799" s="601"/>
      <c r="BW799" s="604"/>
    </row>
    <row r="800" spans="2:75" ht="15.75" customHeight="1">
      <c r="B800" s="334" t="s">
        <v>845</v>
      </c>
      <c r="C800" s="335">
        <v>44347394000124</v>
      </c>
      <c r="D800" s="336" t="s">
        <v>11</v>
      </c>
      <c r="E800" s="336" t="s">
        <v>621</v>
      </c>
      <c r="F800" s="336" t="s">
        <v>663</v>
      </c>
      <c r="G800" s="337" t="s">
        <v>865</v>
      </c>
      <c r="H800" s="337" t="s">
        <v>34</v>
      </c>
      <c r="I800" s="337"/>
      <c r="J800" s="337" t="s">
        <v>608</v>
      </c>
      <c r="K800" s="338" t="s">
        <v>48</v>
      </c>
      <c r="L800" s="339"/>
      <c r="M800" s="339" t="s">
        <v>1411</v>
      </c>
      <c r="N800" s="338">
        <v>634778</v>
      </c>
      <c r="O800" s="338" t="s">
        <v>1320</v>
      </c>
      <c r="P800" s="342">
        <v>44579</v>
      </c>
      <c r="Q800" s="343">
        <v>78422537.760000005</v>
      </c>
      <c r="R800" s="343" t="s">
        <v>1414</v>
      </c>
      <c r="S800" s="338">
        <v>31</v>
      </c>
      <c r="T800" s="340" t="s">
        <v>1414</v>
      </c>
      <c r="U800" s="340" t="s">
        <v>1414</v>
      </c>
      <c r="V800" s="340" t="s">
        <v>1414</v>
      </c>
      <c r="W800" s="340" t="s">
        <v>1414</v>
      </c>
      <c r="X800" s="340" t="s">
        <v>1414</v>
      </c>
      <c r="Y800" s="340" t="s">
        <v>1414</v>
      </c>
      <c r="Z800" s="340" t="s">
        <v>1414</v>
      </c>
      <c r="AA800" s="340" t="s">
        <v>1414</v>
      </c>
      <c r="AB800" s="340" t="s">
        <v>1414</v>
      </c>
      <c r="AC800" s="344" t="s">
        <v>1414</v>
      </c>
      <c r="AD800" s="482">
        <v>0</v>
      </c>
      <c r="AE800" s="341" t="s">
        <v>2141</v>
      </c>
      <c r="AF800" s="341" t="s">
        <v>2106</v>
      </c>
      <c r="AG800" s="345" t="s">
        <v>1427</v>
      </c>
      <c r="AH800" s="345" t="s">
        <v>2110</v>
      </c>
      <c r="AI800" s="345">
        <v>1000</v>
      </c>
      <c r="AJ800" s="345">
        <v>1000</v>
      </c>
      <c r="AK800" s="345">
        <v>1000</v>
      </c>
      <c r="AL800" s="340">
        <v>5.0000000000000001E-3</v>
      </c>
      <c r="AM800" s="340">
        <v>0.2</v>
      </c>
      <c r="AN800" s="340" t="s">
        <v>2124</v>
      </c>
      <c r="AO800" s="338" t="s">
        <v>1323</v>
      </c>
      <c r="AP800" s="341" t="s">
        <v>11</v>
      </c>
      <c r="AQ800" s="347" t="s">
        <v>675</v>
      </c>
      <c r="AR800" s="340" t="s">
        <v>34</v>
      </c>
      <c r="AS800" s="340" t="s">
        <v>34</v>
      </c>
      <c r="AT800" s="340"/>
      <c r="AX800" s="597"/>
      <c r="AY800" s="598"/>
      <c r="AZ800" s="598"/>
      <c r="BA800" s="598"/>
      <c r="BB800" s="599"/>
      <c r="BC800" s="598"/>
      <c r="BD800" s="598"/>
      <c r="BE800" s="598"/>
      <c r="BF800" s="598"/>
      <c r="BG800" s="599"/>
      <c r="BH800" s="599"/>
      <c r="BI800" s="600"/>
      <c r="BJ800" s="600"/>
      <c r="BK800" s="600"/>
      <c r="BL800" s="599"/>
      <c r="BM800" s="599"/>
      <c r="BN800" s="599"/>
      <c r="BO800" s="599"/>
      <c r="BP800" s="599"/>
      <c r="BQ800" s="599"/>
      <c r="BR800" s="599"/>
      <c r="BS800" s="599"/>
      <c r="BT800" s="602"/>
      <c r="BU800" s="603"/>
      <c r="BV800" s="601"/>
      <c r="BW800" s="604"/>
    </row>
    <row r="801" spans="2:75" ht="15.75" customHeight="1">
      <c r="B801" s="334" t="s">
        <v>160</v>
      </c>
      <c r="C801" s="335">
        <v>23714047000112</v>
      </c>
      <c r="D801" s="336" t="s">
        <v>11</v>
      </c>
      <c r="E801" s="336" t="s">
        <v>620</v>
      </c>
      <c r="F801" s="336" t="s">
        <v>663</v>
      </c>
      <c r="G801" s="337" t="s">
        <v>738</v>
      </c>
      <c r="H801" s="337" t="s">
        <v>34</v>
      </c>
      <c r="I801" s="337" t="s">
        <v>1303</v>
      </c>
      <c r="J801" s="337" t="s">
        <v>608</v>
      </c>
      <c r="K801" s="338" t="s">
        <v>48</v>
      </c>
      <c r="L801" s="339"/>
      <c r="M801" s="339" t="s">
        <v>34</v>
      </c>
      <c r="N801" s="338">
        <v>474045</v>
      </c>
      <c r="O801" s="338" t="s">
        <v>1320</v>
      </c>
      <c r="P801" s="342">
        <v>43342</v>
      </c>
      <c r="Q801" s="343">
        <v>204482853.86000001</v>
      </c>
      <c r="R801" s="343">
        <v>103848875.24484126</v>
      </c>
      <c r="S801" s="338">
        <v>31</v>
      </c>
      <c r="T801" s="340">
        <v>0.10114109912272218</v>
      </c>
      <c r="U801" s="340">
        <v>1.3074707292175192</v>
      </c>
      <c r="V801" s="340">
        <v>0.14290300392529298</v>
      </c>
      <c r="W801" s="340">
        <v>1.4009272682855778</v>
      </c>
      <c r="X801" s="340">
        <v>0.21013603455960128</v>
      </c>
      <c r="Y801" s="340">
        <v>1.5934997234930484</v>
      </c>
      <c r="Z801" s="340">
        <v>0.19094886652606191</v>
      </c>
      <c r="AA801" s="340">
        <v>1.0854152607153871</v>
      </c>
      <c r="AB801" s="340">
        <v>1.3297108047668068E-2</v>
      </c>
      <c r="AC801" s="344">
        <v>2.7481567091282195</v>
      </c>
      <c r="AD801" s="482">
        <v>0</v>
      </c>
      <c r="AE801" s="341" t="s">
        <v>2192</v>
      </c>
      <c r="AF801" s="341" t="s">
        <v>2192</v>
      </c>
      <c r="AG801" s="345" t="s">
        <v>719</v>
      </c>
      <c r="AH801" s="345" t="s">
        <v>2107</v>
      </c>
      <c r="AI801" s="345">
        <v>1000</v>
      </c>
      <c r="AJ801" s="345">
        <v>1000</v>
      </c>
      <c r="AK801" s="345">
        <v>1000</v>
      </c>
      <c r="AL801" s="340">
        <v>2.5000000000000001E-3</v>
      </c>
      <c r="AM801" s="340">
        <v>0.2</v>
      </c>
      <c r="AN801" s="340" t="s">
        <v>64</v>
      </c>
      <c r="AO801" s="338" t="s">
        <v>1323</v>
      </c>
      <c r="AP801" s="341" t="s">
        <v>11</v>
      </c>
      <c r="AQ801" s="347" t="s">
        <v>662</v>
      </c>
      <c r="AR801" s="340">
        <v>1.5E-3</v>
      </c>
      <c r="AS801" s="340">
        <v>1.5E-3</v>
      </c>
      <c r="AT801" s="340"/>
      <c r="AX801" s="597"/>
      <c r="AY801" s="598"/>
      <c r="AZ801" s="598"/>
      <c r="BA801" s="598"/>
      <c r="BB801" s="599"/>
      <c r="BC801" s="598"/>
      <c r="BD801" s="598"/>
      <c r="BE801" s="598"/>
      <c r="BF801" s="598"/>
      <c r="BG801" s="599"/>
      <c r="BH801" s="599"/>
      <c r="BI801" s="600"/>
      <c r="BJ801" s="600"/>
      <c r="BK801" s="600"/>
      <c r="BL801" s="599"/>
      <c r="BM801" s="599"/>
      <c r="BN801" s="599"/>
      <c r="BO801" s="599"/>
      <c r="BP801" s="599"/>
      <c r="BQ801" s="599"/>
      <c r="BR801" s="599"/>
      <c r="BS801" s="599"/>
      <c r="BT801" s="602"/>
      <c r="BU801" s="603"/>
      <c r="BV801" s="601"/>
      <c r="BW801" s="604"/>
    </row>
    <row r="802" spans="2:75" ht="15.75" customHeight="1">
      <c r="B802" s="334" t="s">
        <v>161</v>
      </c>
      <c r="C802" s="335">
        <v>11447124000136</v>
      </c>
      <c r="D802" s="336" t="s">
        <v>11</v>
      </c>
      <c r="E802" s="336" t="s">
        <v>620</v>
      </c>
      <c r="F802" s="336" t="s">
        <v>663</v>
      </c>
      <c r="G802" s="337" t="s">
        <v>738</v>
      </c>
      <c r="H802" s="337" t="s">
        <v>34</v>
      </c>
      <c r="I802" s="337" t="s">
        <v>1303</v>
      </c>
      <c r="J802" s="337" t="s">
        <v>608</v>
      </c>
      <c r="K802" s="338" t="s">
        <v>48</v>
      </c>
      <c r="L802" s="339"/>
      <c r="M802" s="339" t="s">
        <v>34</v>
      </c>
      <c r="N802" s="338">
        <v>284211</v>
      </c>
      <c r="O802" s="338" t="s">
        <v>1320</v>
      </c>
      <c r="P802" s="342">
        <v>40771</v>
      </c>
      <c r="Q802" s="343">
        <v>684214366.98000002</v>
      </c>
      <c r="R802" s="343">
        <v>619685311.5521028</v>
      </c>
      <c r="S802" s="338">
        <v>31</v>
      </c>
      <c r="T802" s="340">
        <v>9.7754495066614933E-2</v>
      </c>
      <c r="U802" s="340">
        <v>1.2636914375822084</v>
      </c>
      <c r="V802" s="340">
        <v>0.1380179698630335</v>
      </c>
      <c r="W802" s="340">
        <v>1.3530376002146332</v>
      </c>
      <c r="X802" s="340">
        <v>0.20818917569990658</v>
      </c>
      <c r="Y802" s="340">
        <v>1.5787363390925324</v>
      </c>
      <c r="Z802" s="340">
        <v>0.18589107218022738</v>
      </c>
      <c r="AA802" s="340">
        <v>1.0566651179761029</v>
      </c>
      <c r="AB802" s="340">
        <v>8.6946809779191551E-3</v>
      </c>
      <c r="AC802" s="344">
        <v>3.7041930272784342</v>
      </c>
      <c r="AD802" s="482">
        <v>0</v>
      </c>
      <c r="AE802" s="341" t="s">
        <v>2192</v>
      </c>
      <c r="AF802" s="341" t="s">
        <v>2192</v>
      </c>
      <c r="AG802" s="345" t="s">
        <v>719</v>
      </c>
      <c r="AH802" s="345" t="s">
        <v>2110</v>
      </c>
      <c r="AI802" s="345">
        <v>1000</v>
      </c>
      <c r="AJ802" s="345">
        <v>1000</v>
      </c>
      <c r="AK802" s="345">
        <v>1000</v>
      </c>
      <c r="AL802" s="340">
        <v>5.0000000000000001E-3</v>
      </c>
      <c r="AM802" s="340" t="s">
        <v>34</v>
      </c>
      <c r="AN802" s="340" t="s">
        <v>64</v>
      </c>
      <c r="AO802" s="338" t="s">
        <v>1323</v>
      </c>
      <c r="AP802" s="341" t="s">
        <v>11</v>
      </c>
      <c r="AQ802" s="347" t="s">
        <v>662</v>
      </c>
      <c r="AR802" s="340">
        <v>1.5E-3</v>
      </c>
      <c r="AS802" s="340">
        <v>1.5E-3</v>
      </c>
      <c r="AT802" s="340"/>
      <c r="AW802" s="597"/>
      <c r="AX802" s="597"/>
      <c r="AY802" s="598"/>
      <c r="AZ802" s="598"/>
      <c r="BA802" s="598"/>
      <c r="BB802" s="599"/>
      <c r="BC802" s="598"/>
      <c r="BD802" s="598"/>
      <c r="BE802" s="598"/>
      <c r="BF802" s="598"/>
      <c r="BG802" s="599"/>
      <c r="BH802" s="599"/>
      <c r="BI802" s="600"/>
      <c r="BJ802" s="600"/>
      <c r="BK802" s="600"/>
      <c r="BL802" s="210"/>
      <c r="BM802" s="599"/>
      <c r="BN802" s="599"/>
      <c r="BO802" s="599"/>
      <c r="BP802" s="599"/>
      <c r="BQ802" s="599"/>
      <c r="BR802" s="599"/>
      <c r="BS802" s="599"/>
      <c r="BT802" s="602"/>
      <c r="BU802" s="603"/>
      <c r="BV802" s="601"/>
      <c r="BW802" s="604"/>
    </row>
    <row r="803" spans="2:75" ht="15.75" customHeight="1">
      <c r="B803" s="334" t="s">
        <v>480</v>
      </c>
      <c r="C803" s="335">
        <v>42847342000191</v>
      </c>
      <c r="D803" s="336" t="s">
        <v>11</v>
      </c>
      <c r="E803" s="336" t="s">
        <v>620</v>
      </c>
      <c r="F803" s="336" t="s">
        <v>663</v>
      </c>
      <c r="G803" s="337" t="s">
        <v>738</v>
      </c>
      <c r="H803" s="337" t="s">
        <v>34</v>
      </c>
      <c r="I803" s="337"/>
      <c r="J803" s="337"/>
      <c r="K803" s="338" t="s">
        <v>48</v>
      </c>
      <c r="L803" s="339"/>
      <c r="M803" s="339" t="s">
        <v>1411</v>
      </c>
      <c r="N803" s="338">
        <v>614548</v>
      </c>
      <c r="O803" s="338" t="s">
        <v>1320</v>
      </c>
      <c r="P803" s="342">
        <v>44459</v>
      </c>
      <c r="Q803" s="343">
        <v>52863376.850000001</v>
      </c>
      <c r="R803" s="343" t="s">
        <v>1414</v>
      </c>
      <c r="S803" s="338">
        <v>31</v>
      </c>
      <c r="T803" s="340">
        <v>9.7665940157850129E-2</v>
      </c>
      <c r="U803" s="340">
        <v>1.2625466709923374</v>
      </c>
      <c r="V803" s="340" t="s">
        <v>1414</v>
      </c>
      <c r="W803" s="340" t="s">
        <v>1414</v>
      </c>
      <c r="X803" s="340" t="s">
        <v>1414</v>
      </c>
      <c r="Y803" s="340" t="s">
        <v>1414</v>
      </c>
      <c r="Z803" s="340" t="s">
        <v>1414</v>
      </c>
      <c r="AA803" s="340" t="s">
        <v>1414</v>
      </c>
      <c r="AB803" s="340" t="s">
        <v>1414</v>
      </c>
      <c r="AC803" s="344" t="s">
        <v>1414</v>
      </c>
      <c r="AD803" s="482">
        <v>0</v>
      </c>
      <c r="AE803" s="341" t="s">
        <v>2196</v>
      </c>
      <c r="AF803" s="341" t="s">
        <v>2106</v>
      </c>
      <c r="AG803" s="345" t="s">
        <v>1427</v>
      </c>
      <c r="AH803" s="345" t="s">
        <v>2128</v>
      </c>
      <c r="AI803" s="345">
        <v>1000</v>
      </c>
      <c r="AJ803" s="345" t="s">
        <v>1422</v>
      </c>
      <c r="AK803" s="345" t="s">
        <v>1422</v>
      </c>
      <c r="AL803" s="340">
        <v>5.5000000000000005E-3</v>
      </c>
      <c r="AM803" s="340">
        <v>0.15</v>
      </c>
      <c r="AN803" s="340" t="s">
        <v>64</v>
      </c>
      <c r="AO803" s="338" t="s">
        <v>1323</v>
      </c>
      <c r="AP803" s="341" t="s">
        <v>13</v>
      </c>
      <c r="AQ803" s="347" t="s">
        <v>668</v>
      </c>
      <c r="AR803" s="340" t="s">
        <v>34</v>
      </c>
      <c r="AS803" s="340" t="s">
        <v>34</v>
      </c>
      <c r="AT803" s="340"/>
      <c r="AX803" s="597"/>
      <c r="AY803" s="598"/>
      <c r="AZ803" s="598"/>
      <c r="BA803" s="598"/>
      <c r="BB803" s="599"/>
      <c r="BC803" s="598"/>
      <c r="BD803" s="598"/>
      <c r="BE803" s="598"/>
      <c r="BF803" s="598"/>
      <c r="BG803" s="599"/>
      <c r="BH803" s="599"/>
      <c r="BI803" s="600"/>
      <c r="BJ803" s="600"/>
      <c r="BK803" s="600"/>
      <c r="BL803" s="599"/>
      <c r="BM803" s="599"/>
      <c r="BN803" s="599"/>
      <c r="BO803" s="599"/>
      <c r="BP803" s="599"/>
      <c r="BQ803" s="599"/>
      <c r="BR803" s="599"/>
      <c r="BS803" s="599"/>
      <c r="BT803" s="602"/>
      <c r="BU803" s="603"/>
      <c r="BV803" s="601"/>
      <c r="BW803" s="604"/>
    </row>
    <row r="804" spans="2:75" ht="15.75" customHeight="1">
      <c r="B804" s="334" t="s">
        <v>169</v>
      </c>
      <c r="C804" s="335">
        <v>11447136000160</v>
      </c>
      <c r="D804" s="336" t="s">
        <v>11</v>
      </c>
      <c r="E804" s="336" t="s">
        <v>620</v>
      </c>
      <c r="F804" s="336" t="s">
        <v>663</v>
      </c>
      <c r="G804" s="337" t="s">
        <v>738</v>
      </c>
      <c r="H804" s="337" t="s">
        <v>34</v>
      </c>
      <c r="I804" s="337"/>
      <c r="J804" s="337" t="s">
        <v>608</v>
      </c>
      <c r="K804" s="338" t="s">
        <v>48</v>
      </c>
      <c r="L804" s="339"/>
      <c r="M804" s="339" t="s">
        <v>34</v>
      </c>
      <c r="N804" s="338">
        <v>248185</v>
      </c>
      <c r="O804" s="338" t="s">
        <v>1320</v>
      </c>
      <c r="P804" s="342">
        <v>40302</v>
      </c>
      <c r="Q804" s="343">
        <v>94555760.049999997</v>
      </c>
      <c r="R804" s="343">
        <v>86271904.864484146</v>
      </c>
      <c r="S804" s="338">
        <v>31</v>
      </c>
      <c r="T804" s="340">
        <v>8.7060516875523186E-2</v>
      </c>
      <c r="U804" s="340">
        <v>1.1254482942406725</v>
      </c>
      <c r="V804" s="340">
        <v>0.11747949965024351</v>
      </c>
      <c r="W804" s="340">
        <v>1.1516919169215758</v>
      </c>
      <c r="X804" s="340">
        <v>0.17735283324384477</v>
      </c>
      <c r="Y804" s="340">
        <v>1.3448987525012881</v>
      </c>
      <c r="Z804" s="340">
        <v>0.20121414567572526</v>
      </c>
      <c r="AA804" s="340">
        <v>1.1437664352850843</v>
      </c>
      <c r="AB804" s="340">
        <v>1.8897620909978021E-3</v>
      </c>
      <c r="AC804" s="344">
        <v>7.3818243182759993</v>
      </c>
      <c r="AD804" s="482">
        <v>0</v>
      </c>
      <c r="AE804" s="341" t="s">
        <v>2206</v>
      </c>
      <c r="AF804" s="341" t="s">
        <v>2115</v>
      </c>
      <c r="AG804" s="345" t="s">
        <v>1428</v>
      </c>
      <c r="AH804" s="345" t="s">
        <v>2110</v>
      </c>
      <c r="AI804" s="345">
        <v>1000</v>
      </c>
      <c r="AJ804" s="345">
        <v>1</v>
      </c>
      <c r="AK804" s="345">
        <v>1000</v>
      </c>
      <c r="AL804" s="340">
        <v>5.0000000000000001E-3</v>
      </c>
      <c r="AM804" s="340" t="s">
        <v>34</v>
      </c>
      <c r="AN804" s="340" t="s">
        <v>2124</v>
      </c>
      <c r="AO804" s="338" t="s">
        <v>1323</v>
      </c>
      <c r="AP804" s="341" t="s">
        <v>11</v>
      </c>
      <c r="AQ804" s="347" t="s">
        <v>675</v>
      </c>
      <c r="AR804" s="340">
        <v>1.6666666666666666E-3</v>
      </c>
      <c r="AS804" s="340">
        <v>1.6666666666666666E-3</v>
      </c>
      <c r="AT804" s="340"/>
      <c r="AX804" s="597"/>
      <c r="AY804" s="598"/>
      <c r="AZ804" s="598"/>
      <c r="BA804" s="598"/>
      <c r="BB804" s="599"/>
      <c r="BC804" s="598"/>
      <c r="BD804" s="598"/>
      <c r="BE804" s="598"/>
      <c r="BF804" s="598"/>
      <c r="BG804" s="599"/>
      <c r="BH804" s="599"/>
      <c r="BI804" s="600"/>
      <c r="BJ804" s="600"/>
      <c r="BK804" s="600"/>
      <c r="BL804" s="599"/>
      <c r="BM804" s="599"/>
      <c r="BN804" s="599"/>
      <c r="BO804" s="599"/>
      <c r="BP804" s="599"/>
      <c r="BQ804" s="599"/>
      <c r="BR804" s="599"/>
      <c r="BS804" s="599"/>
      <c r="BT804" s="602"/>
      <c r="BU804" s="603"/>
      <c r="BV804" s="601"/>
      <c r="BW804" s="604"/>
    </row>
    <row r="805" spans="2:75" ht="15.75" customHeight="1">
      <c r="B805" s="334" t="s">
        <v>1535</v>
      </c>
      <c r="C805" s="335">
        <v>29813630000167</v>
      </c>
      <c r="D805" s="336" t="s">
        <v>11</v>
      </c>
      <c r="E805" s="336" t="s">
        <v>620</v>
      </c>
      <c r="F805" s="336" t="s">
        <v>663</v>
      </c>
      <c r="G805" s="337" t="s">
        <v>738</v>
      </c>
      <c r="H805" s="337" t="s">
        <v>34</v>
      </c>
      <c r="I805" s="337"/>
      <c r="J805" s="337" t="s">
        <v>608</v>
      </c>
      <c r="K805" s="338" t="s">
        <v>48</v>
      </c>
      <c r="L805" s="339"/>
      <c r="M805" s="339"/>
      <c r="N805" s="338">
        <v>488623</v>
      </c>
      <c r="O805" s="338" t="s">
        <v>1320</v>
      </c>
      <c r="P805" s="342">
        <v>43357</v>
      </c>
      <c r="Q805" s="343">
        <v>54686119.789999999</v>
      </c>
      <c r="R805" s="343">
        <v>60851150.209642865</v>
      </c>
      <c r="S805" s="338">
        <v>31</v>
      </c>
      <c r="T805" s="340">
        <v>0.10373428971706233</v>
      </c>
      <c r="U805" s="340">
        <v>1.1667943200116895</v>
      </c>
      <c r="V805" s="340">
        <v>0.12855298414771332</v>
      </c>
      <c r="W805" s="340">
        <v>1.1798218040162316</v>
      </c>
      <c r="X805" s="340">
        <v>0.19617597766229045</v>
      </c>
      <c r="Y805" s="340">
        <v>1.3794683660114171</v>
      </c>
      <c r="Z805" s="340">
        <v>0.2224048790585551</v>
      </c>
      <c r="AA805" s="340">
        <v>1.2153456263381619</v>
      </c>
      <c r="AB805" s="340">
        <v>2.3776567160109581E-3</v>
      </c>
      <c r="AC805" s="344">
        <v>7.3701202257953851</v>
      </c>
      <c r="AD805" s="482">
        <v>11447136000160</v>
      </c>
      <c r="AE805" s="341" t="s">
        <v>2206</v>
      </c>
      <c r="AF805" s="341" t="s">
        <v>2115</v>
      </c>
      <c r="AG805" s="345" t="s">
        <v>1428</v>
      </c>
      <c r="AH805" s="345" t="s">
        <v>2110</v>
      </c>
      <c r="AI805" s="345">
        <v>5000</v>
      </c>
      <c r="AJ805" s="345">
        <v>1000</v>
      </c>
      <c r="AK805" s="345">
        <v>5000</v>
      </c>
      <c r="AL805" s="340">
        <v>1.0000000000000001E-5</v>
      </c>
      <c r="AM805" s="340" t="s">
        <v>34</v>
      </c>
      <c r="AN805" s="340" t="s">
        <v>64</v>
      </c>
      <c r="AO805" s="338" t="s">
        <v>1323</v>
      </c>
      <c r="AP805" s="341" t="s">
        <v>11</v>
      </c>
      <c r="AQ805" s="347" t="s">
        <v>675</v>
      </c>
      <c r="AR805" s="340" t="s">
        <v>34</v>
      </c>
      <c r="AS805" s="340" t="s">
        <v>34</v>
      </c>
      <c r="AT805" s="340"/>
      <c r="AX805" s="597"/>
      <c r="AY805" s="598"/>
      <c r="AZ805" s="598"/>
      <c r="BA805" s="598"/>
      <c r="BB805" s="599"/>
      <c r="BC805" s="598"/>
      <c r="BD805" s="598"/>
      <c r="BE805" s="598"/>
      <c r="BF805" s="598"/>
      <c r="BG805" s="599"/>
      <c r="BH805" s="599"/>
      <c r="BI805" s="600"/>
      <c r="BJ805" s="600"/>
      <c r="BK805" s="600"/>
      <c r="BL805" s="599"/>
      <c r="BM805" s="599"/>
      <c r="BN805" s="599"/>
      <c r="BO805" s="599"/>
      <c r="BP805" s="599"/>
      <c r="BQ805" s="599"/>
      <c r="BR805" s="599"/>
      <c r="BS805" s="599"/>
      <c r="BT805" s="602"/>
      <c r="BU805" s="603"/>
      <c r="BV805" s="601"/>
      <c r="BW805" s="604"/>
    </row>
    <row r="806" spans="2:75" ht="15.75" customHeight="1">
      <c r="B806" s="334" t="s">
        <v>484</v>
      </c>
      <c r="C806" s="335">
        <v>29613915000154</v>
      </c>
      <c r="D806" s="336" t="s">
        <v>11</v>
      </c>
      <c r="E806" s="336" t="s">
        <v>620</v>
      </c>
      <c r="F806" s="336" t="s">
        <v>663</v>
      </c>
      <c r="G806" s="337" t="s">
        <v>738</v>
      </c>
      <c r="H806" s="337" t="s">
        <v>34</v>
      </c>
      <c r="I806" s="337"/>
      <c r="J806" s="337" t="s">
        <v>608</v>
      </c>
      <c r="K806" s="338" t="s">
        <v>48</v>
      </c>
      <c r="L806" s="339"/>
      <c r="M806" s="339" t="s">
        <v>34</v>
      </c>
      <c r="N806" s="338">
        <v>483761</v>
      </c>
      <c r="O806" s="338" t="s">
        <v>1320</v>
      </c>
      <c r="P806" s="342">
        <v>43448</v>
      </c>
      <c r="Q806" s="343">
        <v>26517597.550000001</v>
      </c>
      <c r="R806" s="343">
        <v>26883113.773214288</v>
      </c>
      <c r="S806" s="338">
        <v>31</v>
      </c>
      <c r="T806" s="340">
        <v>5.6337606938064999E-2</v>
      </c>
      <c r="U806" s="340">
        <v>0.72828724093955932</v>
      </c>
      <c r="V806" s="340">
        <v>8.0590302228522814E-2</v>
      </c>
      <c r="W806" s="340">
        <v>0.7900544344773619</v>
      </c>
      <c r="X806" s="340">
        <v>0.15245268678096524</v>
      </c>
      <c r="Y806" s="340">
        <v>1.1560764184989736</v>
      </c>
      <c r="Z806" s="340">
        <v>0.18166224841870027</v>
      </c>
      <c r="AA806" s="340">
        <v>1.0326271127805553</v>
      </c>
      <c r="AB806" s="340">
        <v>1.7776238300985445E-2</v>
      </c>
      <c r="AC806" s="344">
        <v>-1.0955786306340431</v>
      </c>
      <c r="AD806" s="482">
        <v>42046759000155</v>
      </c>
      <c r="AE806" s="341" t="s">
        <v>2238</v>
      </c>
      <c r="AF806" s="341" t="s">
        <v>2106</v>
      </c>
      <c r="AG806" s="345" t="s">
        <v>1427</v>
      </c>
      <c r="AH806" s="345" t="s">
        <v>2110</v>
      </c>
      <c r="AI806" s="345">
        <v>1000</v>
      </c>
      <c r="AJ806" s="345">
        <v>1000</v>
      </c>
      <c r="AK806" s="345">
        <v>1000</v>
      </c>
      <c r="AL806" s="340">
        <v>1.8700000000000001E-2</v>
      </c>
      <c r="AM806" s="340">
        <v>0.2</v>
      </c>
      <c r="AN806" s="340" t="s">
        <v>2124</v>
      </c>
      <c r="AO806" s="338" t="s">
        <v>1323</v>
      </c>
      <c r="AP806" s="341" t="s">
        <v>13</v>
      </c>
      <c r="AQ806" s="347" t="s">
        <v>664</v>
      </c>
      <c r="AR806" s="340">
        <v>4.986666666666667E-3</v>
      </c>
      <c r="AS806" s="340">
        <v>4.986666666666667E-3</v>
      </c>
      <c r="AT806" s="340"/>
      <c r="AX806" s="597"/>
      <c r="AY806" s="598"/>
      <c r="AZ806" s="598"/>
      <c r="BA806" s="598"/>
      <c r="BB806" s="599"/>
      <c r="BC806" s="598"/>
      <c r="BD806" s="598"/>
      <c r="BE806" s="598"/>
      <c r="BF806" s="598"/>
      <c r="BG806" s="599"/>
      <c r="BH806" s="599"/>
      <c r="BI806" s="600"/>
      <c r="BJ806" s="600"/>
      <c r="BK806" s="600"/>
      <c r="BL806" s="599"/>
      <c r="BM806" s="599"/>
      <c r="BN806" s="599"/>
      <c r="BO806" s="599"/>
      <c r="BP806" s="599"/>
      <c r="BQ806" s="599"/>
      <c r="BR806" s="599"/>
      <c r="BS806" s="599"/>
      <c r="BT806" s="602"/>
      <c r="BU806" s="603"/>
      <c r="BV806" s="601"/>
      <c r="BW806" s="604"/>
    </row>
    <row r="807" spans="2:75" ht="15.75" customHeight="1">
      <c r="B807" s="334" t="s">
        <v>994</v>
      </c>
      <c r="C807" s="335">
        <v>28259415000101</v>
      </c>
      <c r="D807" s="336" t="s">
        <v>11</v>
      </c>
      <c r="E807" s="336" t="s">
        <v>620</v>
      </c>
      <c r="F807" s="336" t="s">
        <v>663</v>
      </c>
      <c r="G807" s="337" t="s">
        <v>738</v>
      </c>
      <c r="H807" s="337" t="s">
        <v>34</v>
      </c>
      <c r="I807" s="337"/>
      <c r="J807" s="337" t="s">
        <v>608</v>
      </c>
      <c r="K807" s="338" t="s">
        <v>48</v>
      </c>
      <c r="L807" s="339"/>
      <c r="M807" s="339" t="s">
        <v>34</v>
      </c>
      <c r="N807" s="338">
        <v>452734</v>
      </c>
      <c r="O807" s="338" t="s">
        <v>1320</v>
      </c>
      <c r="P807" s="342">
        <v>43047</v>
      </c>
      <c r="Q807" s="343">
        <v>149509878.13</v>
      </c>
      <c r="R807" s="343">
        <v>126106745.80932537</v>
      </c>
      <c r="S807" s="338">
        <v>31</v>
      </c>
      <c r="T807" s="340">
        <v>7.9760816382139277E-2</v>
      </c>
      <c r="U807" s="340">
        <v>1.0310836411971702</v>
      </c>
      <c r="V807" s="340">
        <v>0.11961314774848475</v>
      </c>
      <c r="W807" s="340">
        <v>1.1726088026387889</v>
      </c>
      <c r="X807" s="340">
        <v>0.20147185630092235</v>
      </c>
      <c r="Y807" s="340">
        <v>1.527797685818099</v>
      </c>
      <c r="Z807" s="340">
        <v>0.18291062254815271</v>
      </c>
      <c r="AA807" s="340">
        <v>1.039723276040603</v>
      </c>
      <c r="AB807" s="340">
        <v>1.1669725868610979E-2</v>
      </c>
      <c r="AC807" s="344">
        <v>1.3645776896265343</v>
      </c>
      <c r="AD807" s="482">
        <v>0</v>
      </c>
      <c r="AE807" s="341" t="s">
        <v>2280</v>
      </c>
      <c r="AF807" s="341" t="s">
        <v>2115</v>
      </c>
      <c r="AG807" s="345" t="s">
        <v>1428</v>
      </c>
      <c r="AH807" s="345" t="s">
        <v>2107</v>
      </c>
      <c r="AI807" s="345">
        <v>500</v>
      </c>
      <c r="AJ807" s="345">
        <v>100</v>
      </c>
      <c r="AK807" s="345">
        <v>500</v>
      </c>
      <c r="AL807" s="340">
        <v>6.9999999999999993E-3</v>
      </c>
      <c r="AM807" s="340">
        <v>0.2</v>
      </c>
      <c r="AN807" s="340" t="s">
        <v>64</v>
      </c>
      <c r="AO807" s="338" t="s">
        <v>1323</v>
      </c>
      <c r="AP807" s="341" t="s">
        <v>11</v>
      </c>
      <c r="AQ807" s="347" t="s">
        <v>675</v>
      </c>
      <c r="AR807" s="340">
        <v>2.4499999999999999E-3</v>
      </c>
      <c r="AS807" s="340">
        <v>2.4499999999999999E-3</v>
      </c>
      <c r="AT807" s="340"/>
      <c r="AX807" s="597"/>
      <c r="AY807" s="598"/>
      <c r="AZ807" s="598"/>
      <c r="BA807" s="598"/>
      <c r="BB807" s="599"/>
      <c r="BC807" s="598"/>
      <c r="BD807" s="598"/>
      <c r="BE807" s="598"/>
      <c r="BF807" s="598"/>
      <c r="BG807" s="599"/>
      <c r="BH807" s="599"/>
      <c r="BI807" s="600"/>
      <c r="BJ807" s="600"/>
      <c r="BK807" s="600"/>
      <c r="BL807" s="599"/>
      <c r="BM807" s="599"/>
      <c r="BN807" s="599"/>
      <c r="BO807" s="599"/>
      <c r="BP807" s="599"/>
      <c r="BQ807" s="599"/>
      <c r="BR807" s="599"/>
      <c r="BS807" s="599"/>
      <c r="BT807" s="602"/>
      <c r="BU807" s="603"/>
      <c r="BV807" s="601"/>
      <c r="BW807" s="604"/>
    </row>
    <row r="808" spans="2:75" ht="15.75" customHeight="1">
      <c r="B808" s="334" t="s">
        <v>296</v>
      </c>
      <c r="C808" s="335">
        <v>31964159000150</v>
      </c>
      <c r="D808" s="336" t="s">
        <v>11</v>
      </c>
      <c r="E808" s="336" t="s">
        <v>620</v>
      </c>
      <c r="F808" s="336" t="s">
        <v>663</v>
      </c>
      <c r="G808" s="337" t="s">
        <v>738</v>
      </c>
      <c r="H808" s="337" t="s">
        <v>34</v>
      </c>
      <c r="I808" s="337"/>
      <c r="J808" s="337" t="s">
        <v>608</v>
      </c>
      <c r="K808" s="338" t="s">
        <v>48</v>
      </c>
      <c r="L808" s="339"/>
      <c r="M808" s="339" t="s">
        <v>34</v>
      </c>
      <c r="N808" s="338">
        <v>482145</v>
      </c>
      <c r="O808" s="338" t="s">
        <v>1320</v>
      </c>
      <c r="P808" s="342">
        <v>43444</v>
      </c>
      <c r="Q808" s="343">
        <v>37531017.060000002</v>
      </c>
      <c r="R808" s="343">
        <v>31895246.233650781</v>
      </c>
      <c r="S808" s="338">
        <v>31</v>
      </c>
      <c r="T808" s="340">
        <v>8.9209022674010985E-2</v>
      </c>
      <c r="U808" s="340">
        <v>1.1532224480460251</v>
      </c>
      <c r="V808" s="340">
        <v>0.12411450735810092</v>
      </c>
      <c r="W808" s="340">
        <v>1.2167371781680207</v>
      </c>
      <c r="X808" s="340">
        <v>0.18265670449686966</v>
      </c>
      <c r="Y808" s="340">
        <v>1.3851189717171444</v>
      </c>
      <c r="Z808" s="340">
        <v>0.25261379784427862</v>
      </c>
      <c r="AA808" s="340">
        <v>1.4359387213750674</v>
      </c>
      <c r="AB808" s="340">
        <v>5.756144996614935E-3</v>
      </c>
      <c r="AC808" s="344">
        <v>3.4549499357115536</v>
      </c>
      <c r="AD808" s="482">
        <v>0</v>
      </c>
      <c r="AE808" s="341" t="s">
        <v>2144</v>
      </c>
      <c r="AF808" s="341" t="s">
        <v>2106</v>
      </c>
      <c r="AG808" s="345" t="s">
        <v>1427</v>
      </c>
      <c r="AH808" s="345" t="s">
        <v>2107</v>
      </c>
      <c r="AI808" s="345">
        <v>0</v>
      </c>
      <c r="AJ808" s="345">
        <v>0</v>
      </c>
      <c r="AK808" s="345">
        <v>0</v>
      </c>
      <c r="AL808" s="340">
        <v>0.01</v>
      </c>
      <c r="AM808" s="340">
        <v>0.1</v>
      </c>
      <c r="AN808" s="340" t="s">
        <v>64</v>
      </c>
      <c r="AO808" s="338" t="s">
        <v>1323</v>
      </c>
      <c r="AP808" s="341" t="s">
        <v>13</v>
      </c>
      <c r="AQ808" s="347" t="s">
        <v>664</v>
      </c>
      <c r="AR808" s="340">
        <v>2.6670000000000001E-3</v>
      </c>
      <c r="AS808" s="340">
        <v>2.6670000000000001E-3</v>
      </c>
      <c r="AT808" s="340"/>
      <c r="AX808" s="597"/>
      <c r="AY808" s="598"/>
      <c r="AZ808" s="598"/>
      <c r="BA808" s="598"/>
      <c r="BB808" s="599"/>
      <c r="BC808" s="598"/>
      <c r="BD808" s="598"/>
      <c r="BE808" s="598"/>
      <c r="BF808" s="598"/>
      <c r="BG808" s="599"/>
      <c r="BH808" s="599"/>
      <c r="BI808" s="600"/>
      <c r="BJ808" s="600"/>
      <c r="BK808" s="600"/>
      <c r="BL808" s="599"/>
      <c r="BM808" s="599"/>
      <c r="BN808" s="599"/>
      <c r="BO808" s="599"/>
      <c r="BP808" s="599"/>
      <c r="BQ808" s="599"/>
      <c r="BR808" s="599"/>
      <c r="BS808" s="599"/>
      <c r="BT808" s="602"/>
      <c r="BU808" s="603"/>
      <c r="BV808" s="601"/>
      <c r="BW808" s="604"/>
    </row>
    <row r="809" spans="2:75" ht="15.75" customHeight="1">
      <c r="B809" s="334" t="s">
        <v>1081</v>
      </c>
      <c r="C809" s="335">
        <v>40141547000121</v>
      </c>
      <c r="D809" s="336" t="s">
        <v>11</v>
      </c>
      <c r="E809" s="336" t="s">
        <v>620</v>
      </c>
      <c r="F809" s="336" t="s">
        <v>663</v>
      </c>
      <c r="G809" s="337" t="s">
        <v>738</v>
      </c>
      <c r="H809" s="337" t="s">
        <v>34</v>
      </c>
      <c r="I809" s="337"/>
      <c r="J809" s="337"/>
      <c r="K809" s="338" t="s">
        <v>48</v>
      </c>
      <c r="L809" s="339"/>
      <c r="M809" s="339" t="s">
        <v>34</v>
      </c>
      <c r="N809" s="338">
        <v>569690</v>
      </c>
      <c r="O809" s="338" t="s">
        <v>1320</v>
      </c>
      <c r="P809" s="342">
        <v>44203</v>
      </c>
      <c r="Q809" s="343">
        <v>17406420.890000001</v>
      </c>
      <c r="R809" s="343">
        <v>18648119.753611118</v>
      </c>
      <c r="S809" s="338">
        <v>31</v>
      </c>
      <c r="T809" s="340">
        <v>8.5277798043842834E-2</v>
      </c>
      <c r="U809" s="340">
        <v>1.10240273995004</v>
      </c>
      <c r="V809" s="340">
        <v>0.11879172716125996</v>
      </c>
      <c r="W809" s="340">
        <v>1.164556134270978</v>
      </c>
      <c r="X809" s="340" t="s">
        <v>1414</v>
      </c>
      <c r="Y809" s="340" t="s">
        <v>1414</v>
      </c>
      <c r="Z809" s="340" t="s">
        <v>1414</v>
      </c>
      <c r="AA809" s="340" t="s">
        <v>1414</v>
      </c>
      <c r="AB809" s="340">
        <v>4.28165010709513E-2</v>
      </c>
      <c r="AC809" s="344">
        <v>0.37437143012008312</v>
      </c>
      <c r="AD809" s="482">
        <v>36776025000129</v>
      </c>
      <c r="AE809" s="341" t="s">
        <v>2308</v>
      </c>
      <c r="AF809" s="341" t="s">
        <v>2106</v>
      </c>
      <c r="AG809" s="345" t="s">
        <v>1427</v>
      </c>
      <c r="AH809" s="345" t="s">
        <v>2107</v>
      </c>
      <c r="AI809" s="345">
        <v>5000</v>
      </c>
      <c r="AJ809" s="345">
        <v>0</v>
      </c>
      <c r="AK809" s="345">
        <v>0</v>
      </c>
      <c r="AL809" s="340">
        <v>1.4999999999999999E-2</v>
      </c>
      <c r="AM809" s="340">
        <v>0.25</v>
      </c>
      <c r="AN809" s="340" t="s">
        <v>34</v>
      </c>
      <c r="AO809" s="338" t="s">
        <v>1323</v>
      </c>
      <c r="AP809" s="341" t="s">
        <v>13</v>
      </c>
      <c r="AQ809" s="347" t="s">
        <v>668</v>
      </c>
      <c r="AR809" s="340">
        <v>4.9999999999999992E-3</v>
      </c>
      <c r="AS809" s="340">
        <v>4.9999999999999992E-3</v>
      </c>
      <c r="AT809" s="340"/>
      <c r="AW809" s="597"/>
      <c r="AX809" s="597"/>
      <c r="AY809" s="598"/>
      <c r="AZ809" s="598"/>
      <c r="BA809" s="598"/>
      <c r="BB809" s="599"/>
      <c r="BC809" s="598"/>
      <c r="BD809" s="598"/>
      <c r="BE809" s="598"/>
      <c r="BF809" s="598"/>
      <c r="BG809" s="599"/>
      <c r="BH809" s="599"/>
      <c r="BI809" s="600"/>
      <c r="BJ809" s="600"/>
      <c r="BK809" s="600"/>
      <c r="BL809" s="210"/>
      <c r="BM809" s="599"/>
      <c r="BN809" s="599"/>
      <c r="BO809" s="599"/>
      <c r="BP809" s="599"/>
      <c r="BQ809" s="599"/>
      <c r="BR809" s="599"/>
      <c r="BS809" s="599"/>
      <c r="BT809" s="602"/>
      <c r="BU809" s="603"/>
      <c r="BV809" s="601"/>
      <c r="BW809" s="604"/>
    </row>
    <row r="810" spans="2:75" ht="15.75" customHeight="1">
      <c r="B810" s="334" t="s">
        <v>1120</v>
      </c>
      <c r="C810" s="335">
        <v>32525986000100</v>
      </c>
      <c r="D810" s="336" t="s">
        <v>11</v>
      </c>
      <c r="E810" s="336" t="s">
        <v>620</v>
      </c>
      <c r="F810" s="336" t="s">
        <v>663</v>
      </c>
      <c r="G810" s="337" t="s">
        <v>738</v>
      </c>
      <c r="H810" s="337" t="s">
        <v>34</v>
      </c>
      <c r="I810" s="337" t="s">
        <v>1303</v>
      </c>
      <c r="J810" s="337" t="s">
        <v>608</v>
      </c>
      <c r="K810" s="338" t="s">
        <v>48</v>
      </c>
      <c r="L810" s="339"/>
      <c r="M810" s="339" t="s">
        <v>34</v>
      </c>
      <c r="N810" s="338">
        <v>518700</v>
      </c>
      <c r="O810" s="338" t="s">
        <v>1320</v>
      </c>
      <c r="P810" s="342">
        <v>43775</v>
      </c>
      <c r="Q810" s="343">
        <v>58976906.840000004</v>
      </c>
      <c r="R810" s="343">
        <v>39795627.619285725</v>
      </c>
      <c r="S810" s="338">
        <v>31</v>
      </c>
      <c r="T810" s="340">
        <v>9.8720477407517881E-2</v>
      </c>
      <c r="U810" s="340">
        <v>1.2761788798448155</v>
      </c>
      <c r="V810" s="340">
        <v>0.13459227453739242</v>
      </c>
      <c r="W810" s="340">
        <v>1.3194543314049871</v>
      </c>
      <c r="X810" s="340">
        <v>0.20135606915706483</v>
      </c>
      <c r="Y810" s="340">
        <v>1.5269196508722713</v>
      </c>
      <c r="Z810" s="340" t="s">
        <v>1414</v>
      </c>
      <c r="AA810" s="340" t="s">
        <v>1414</v>
      </c>
      <c r="AB810" s="340">
        <v>1.5860452827990185E-3</v>
      </c>
      <c r="AC810" s="344">
        <v>18.381681574610059</v>
      </c>
      <c r="AD810" s="482">
        <v>0</v>
      </c>
      <c r="AE810" s="341" t="s">
        <v>2354</v>
      </c>
      <c r="AF810" s="341" t="s">
        <v>928</v>
      </c>
      <c r="AG810" s="345" t="s">
        <v>928</v>
      </c>
      <c r="AH810" s="345" t="s">
        <v>2107</v>
      </c>
      <c r="AI810" s="345">
        <v>20000</v>
      </c>
      <c r="AJ810" s="345">
        <v>10000</v>
      </c>
      <c r="AK810" s="345">
        <v>1000</v>
      </c>
      <c r="AL810" s="340">
        <v>4.7499999999999999E-3</v>
      </c>
      <c r="AM810" s="340" t="s">
        <v>34</v>
      </c>
      <c r="AN810" s="340" t="s">
        <v>34</v>
      </c>
      <c r="AO810" s="338" t="s">
        <v>1323</v>
      </c>
      <c r="AP810" s="341" t="s">
        <v>13</v>
      </c>
      <c r="AQ810" s="347" t="s">
        <v>668</v>
      </c>
      <c r="AR810" s="340">
        <v>3.1999999999999997E-3</v>
      </c>
      <c r="AS810" s="340">
        <v>3.1999999999999997E-3</v>
      </c>
      <c r="AT810" s="340"/>
      <c r="AX810" s="597"/>
      <c r="AY810" s="598"/>
      <c r="AZ810" s="598"/>
      <c r="BA810" s="598"/>
      <c r="BB810" s="599"/>
      <c r="BC810" s="598"/>
      <c r="BD810" s="598"/>
      <c r="BE810" s="598"/>
      <c r="BF810" s="598"/>
      <c r="BG810" s="599"/>
      <c r="BH810" s="599"/>
      <c r="BI810" s="600"/>
      <c r="BJ810" s="600"/>
      <c r="BK810" s="600"/>
      <c r="BL810" s="599"/>
      <c r="BM810" s="599"/>
      <c r="BN810" s="599"/>
      <c r="BO810" s="599"/>
      <c r="BP810" s="599"/>
      <c r="BQ810" s="599"/>
      <c r="BR810" s="599"/>
      <c r="BS810" s="599"/>
      <c r="BT810" s="602"/>
      <c r="BU810" s="603"/>
      <c r="BV810" s="601"/>
      <c r="BW810" s="604"/>
    </row>
    <row r="811" spans="2:75" ht="15.75" customHeight="1">
      <c r="B811" s="334" t="s">
        <v>1382</v>
      </c>
      <c r="C811" s="335">
        <v>18316558000146</v>
      </c>
      <c r="D811" s="336" t="s">
        <v>11</v>
      </c>
      <c r="E811" s="336" t="s">
        <v>620</v>
      </c>
      <c r="F811" s="336" t="s">
        <v>663</v>
      </c>
      <c r="G811" s="337" t="s">
        <v>738</v>
      </c>
      <c r="H811" s="337" t="s">
        <v>34</v>
      </c>
      <c r="I811" s="337"/>
      <c r="J811" s="337" t="s">
        <v>608</v>
      </c>
      <c r="K811" s="338" t="s">
        <v>48</v>
      </c>
      <c r="L811" s="339"/>
      <c r="M811" s="339" t="s">
        <v>34</v>
      </c>
      <c r="N811" s="338">
        <v>347582</v>
      </c>
      <c r="O811" s="338" t="s">
        <v>1320</v>
      </c>
      <c r="P811" s="342">
        <v>41537</v>
      </c>
      <c r="Q811" s="343">
        <v>128173485.39</v>
      </c>
      <c r="R811" s="343">
        <v>123749831.59273811</v>
      </c>
      <c r="S811" s="338">
        <v>31</v>
      </c>
      <c r="T811" s="340">
        <v>8.52513389862668E-2</v>
      </c>
      <c r="U811" s="340">
        <v>1.1020606985484396</v>
      </c>
      <c r="V811" s="340">
        <v>0.11386523109027058</v>
      </c>
      <c r="W811" s="340">
        <v>1.1162599998764986</v>
      </c>
      <c r="X811" s="340">
        <v>0.17081271281008115</v>
      </c>
      <c r="Y811" s="340">
        <v>1.2953038311701841</v>
      </c>
      <c r="Z811" s="340">
        <v>0.15486135091622022</v>
      </c>
      <c r="AA811" s="340">
        <v>0.88028212284006602</v>
      </c>
      <c r="AB811" s="340">
        <v>1.7476958746441588E-3</v>
      </c>
      <c r="AC811" s="344">
        <v>6.1273139618664434</v>
      </c>
      <c r="AD811" s="482">
        <v>15487311000102</v>
      </c>
      <c r="AE811" s="341" t="s">
        <v>2180</v>
      </c>
      <c r="AF811" s="341" t="s">
        <v>2115</v>
      </c>
      <c r="AG811" s="345" t="s">
        <v>1428</v>
      </c>
      <c r="AH811" s="345" t="s">
        <v>2110</v>
      </c>
      <c r="AI811" s="345">
        <v>3000</v>
      </c>
      <c r="AJ811" s="345">
        <v>0</v>
      </c>
      <c r="AK811" s="345">
        <v>100</v>
      </c>
      <c r="AL811" s="340">
        <v>5.0000000000000001E-3</v>
      </c>
      <c r="AM811" s="340">
        <v>0.2</v>
      </c>
      <c r="AN811" s="340" t="s">
        <v>64</v>
      </c>
      <c r="AO811" s="338" t="s">
        <v>1323</v>
      </c>
      <c r="AP811" s="341" t="s">
        <v>11</v>
      </c>
      <c r="AQ811" s="347" t="s">
        <v>675</v>
      </c>
      <c r="AR811" s="340">
        <v>1.3500000000000001E-3</v>
      </c>
      <c r="AS811" s="340">
        <v>1.3500000000000001E-3</v>
      </c>
      <c r="AT811" s="340"/>
      <c r="AX811" s="597"/>
      <c r="AY811" s="598"/>
      <c r="AZ811" s="598"/>
      <c r="BA811" s="598"/>
      <c r="BB811" s="599"/>
      <c r="BC811" s="598"/>
      <c r="BD811" s="598"/>
      <c r="BE811" s="598"/>
      <c r="BF811" s="598"/>
      <c r="BG811" s="599"/>
      <c r="BH811" s="599"/>
      <c r="BI811" s="600"/>
      <c r="BJ811" s="600"/>
      <c r="BK811" s="600"/>
      <c r="BL811" s="599"/>
      <c r="BM811" s="599"/>
      <c r="BN811" s="599"/>
      <c r="BO811" s="599"/>
      <c r="BP811" s="599"/>
      <c r="BQ811" s="599"/>
      <c r="BR811" s="599"/>
      <c r="BS811" s="599"/>
      <c r="BT811" s="602"/>
      <c r="BU811" s="603"/>
      <c r="BV811" s="601"/>
      <c r="BW811" s="604"/>
    </row>
    <row r="812" spans="2:75" ht="15.75" customHeight="1">
      <c r="B812" s="334" t="s">
        <v>347</v>
      </c>
      <c r="C812" s="335">
        <v>29196922000106</v>
      </c>
      <c r="D812" s="336" t="s">
        <v>11</v>
      </c>
      <c r="E812" s="336" t="s">
        <v>620</v>
      </c>
      <c r="F812" s="336" t="s">
        <v>663</v>
      </c>
      <c r="G812" s="337" t="s">
        <v>738</v>
      </c>
      <c r="H812" s="337" t="s">
        <v>34</v>
      </c>
      <c r="I812" s="337"/>
      <c r="J812" s="337" t="s">
        <v>608</v>
      </c>
      <c r="K812" s="338" t="s">
        <v>48</v>
      </c>
      <c r="L812" s="339"/>
      <c r="M812" s="339" t="s">
        <v>34</v>
      </c>
      <c r="N812" s="338">
        <v>472204</v>
      </c>
      <c r="O812" s="338" t="s">
        <v>1320</v>
      </c>
      <c r="P812" s="342">
        <v>43307</v>
      </c>
      <c r="Q812" s="343">
        <v>374196216.33999997</v>
      </c>
      <c r="R812" s="343">
        <v>305951793.22571439</v>
      </c>
      <c r="S812" s="338">
        <v>31</v>
      </c>
      <c r="T812" s="340">
        <v>8.570654230799879E-2</v>
      </c>
      <c r="U812" s="340">
        <v>1.1079452007356763</v>
      </c>
      <c r="V812" s="340">
        <v>0.11756454141443506</v>
      </c>
      <c r="W812" s="340">
        <v>1.1525256105678012</v>
      </c>
      <c r="X812" s="340">
        <v>0.16867136200233634</v>
      </c>
      <c r="Y812" s="340">
        <v>1.2790655789960901</v>
      </c>
      <c r="Z812" s="340">
        <v>0.15805138093852533</v>
      </c>
      <c r="AA812" s="340">
        <v>0.8984152876571383</v>
      </c>
      <c r="AB812" s="340">
        <v>3.5904340921298194E-3</v>
      </c>
      <c r="AC812" s="344">
        <v>3.9077903689847133</v>
      </c>
      <c r="AD812" s="482">
        <v>0</v>
      </c>
      <c r="AE812" s="341" t="s">
        <v>2367</v>
      </c>
      <c r="AF812" s="341" t="s">
        <v>2115</v>
      </c>
      <c r="AG812" s="345" t="s">
        <v>1428</v>
      </c>
      <c r="AH812" s="345" t="s">
        <v>2110</v>
      </c>
      <c r="AI812" s="345">
        <v>500</v>
      </c>
      <c r="AJ812" s="345">
        <v>100</v>
      </c>
      <c r="AK812" s="345">
        <v>100</v>
      </c>
      <c r="AL812" s="340">
        <v>6.0000000000000001E-3</v>
      </c>
      <c r="AM812" s="340" t="s">
        <v>34</v>
      </c>
      <c r="AN812" s="340" t="s">
        <v>64</v>
      </c>
      <c r="AO812" s="338" t="s">
        <v>1323</v>
      </c>
      <c r="AP812" s="341" t="s">
        <v>11</v>
      </c>
      <c r="AQ812" s="347" t="s">
        <v>662</v>
      </c>
      <c r="AR812" s="340">
        <v>2E-3</v>
      </c>
      <c r="AS812" s="340">
        <v>2E-3</v>
      </c>
      <c r="AT812" s="340"/>
      <c r="AX812" s="597"/>
      <c r="AY812" s="598"/>
      <c r="AZ812" s="598"/>
      <c r="BA812" s="598"/>
      <c r="BB812" s="599"/>
      <c r="BC812" s="598"/>
      <c r="BD812" s="598"/>
      <c r="BE812" s="598"/>
      <c r="BF812" s="598"/>
      <c r="BG812" s="599"/>
      <c r="BH812" s="599"/>
      <c r="BI812" s="600"/>
      <c r="BJ812" s="600"/>
      <c r="BK812" s="600"/>
      <c r="BL812" s="599"/>
      <c r="BM812" s="599"/>
      <c r="BN812" s="599"/>
      <c r="BO812" s="599"/>
      <c r="BP812" s="599"/>
      <c r="BQ812" s="599"/>
      <c r="BR812" s="599"/>
      <c r="BS812" s="599"/>
      <c r="BT812" s="602"/>
      <c r="BU812" s="603"/>
      <c r="BV812" s="601"/>
      <c r="BW812" s="604"/>
    </row>
    <row r="813" spans="2:75" ht="15.75" customHeight="1">
      <c r="B813" s="334" t="s">
        <v>1196</v>
      </c>
      <c r="C813" s="335">
        <v>38026926000129</v>
      </c>
      <c r="D813" s="336" t="s">
        <v>11</v>
      </c>
      <c r="E813" s="336" t="s">
        <v>621</v>
      </c>
      <c r="F813" s="336" t="s">
        <v>663</v>
      </c>
      <c r="G813" s="337" t="s">
        <v>738</v>
      </c>
      <c r="H813" s="337" t="s">
        <v>34</v>
      </c>
      <c r="I813" s="337"/>
      <c r="J813" s="337" t="s">
        <v>608</v>
      </c>
      <c r="K813" s="338" t="s">
        <v>48</v>
      </c>
      <c r="L813" s="339"/>
      <c r="M813" s="339" t="s">
        <v>34</v>
      </c>
      <c r="N813" s="338">
        <v>553743</v>
      </c>
      <c r="O813" s="338" t="s">
        <v>1320</v>
      </c>
      <c r="P813" s="342">
        <v>44104</v>
      </c>
      <c r="Q813" s="343">
        <v>161237816.71000001</v>
      </c>
      <c r="R813" s="343">
        <v>99182838.64785713</v>
      </c>
      <c r="S813" s="338">
        <v>31</v>
      </c>
      <c r="T813" s="340">
        <v>7.4186243163368859E-2</v>
      </c>
      <c r="U813" s="340">
        <v>0.95902004514529804</v>
      </c>
      <c r="V813" s="340">
        <v>0.11139278158717003</v>
      </c>
      <c r="W813" s="340">
        <v>1.0920217275294493</v>
      </c>
      <c r="X813" s="340" t="s">
        <v>1414</v>
      </c>
      <c r="Y813" s="340" t="s">
        <v>1414</v>
      </c>
      <c r="Z813" s="340" t="s">
        <v>1414</v>
      </c>
      <c r="AA813" s="340" t="s">
        <v>1414</v>
      </c>
      <c r="AB813" s="340">
        <v>2.7497280720784556E-2</v>
      </c>
      <c r="AC813" s="344">
        <v>0.32222844295495284</v>
      </c>
      <c r="AD813" s="482">
        <v>38026869000188</v>
      </c>
      <c r="AE813" s="341" t="s">
        <v>2395</v>
      </c>
      <c r="AF813" s="341" t="s">
        <v>2115</v>
      </c>
      <c r="AG813" s="345" t="s">
        <v>1428</v>
      </c>
      <c r="AH813" s="345" t="s">
        <v>2110</v>
      </c>
      <c r="AI813" s="345">
        <v>1000</v>
      </c>
      <c r="AJ813" s="345">
        <v>100</v>
      </c>
      <c r="AK813" s="345">
        <v>100</v>
      </c>
      <c r="AL813" s="340">
        <v>3.0000000000000001E-3</v>
      </c>
      <c r="AM813" s="340">
        <v>0.2</v>
      </c>
      <c r="AN813" s="340" t="s">
        <v>34</v>
      </c>
      <c r="AO813" s="338" t="s">
        <v>1323</v>
      </c>
      <c r="AP813" s="341" t="s">
        <v>11</v>
      </c>
      <c r="AQ813" s="347" t="s">
        <v>675</v>
      </c>
      <c r="AR813" s="340">
        <v>1.4E-3</v>
      </c>
      <c r="AS813" s="340">
        <v>1.4E-3</v>
      </c>
      <c r="AT813" s="340"/>
      <c r="AX813" s="597"/>
      <c r="AY813" s="598"/>
      <c r="AZ813" s="598"/>
      <c r="BA813" s="598"/>
      <c r="BB813" s="599"/>
      <c r="BC813" s="598"/>
      <c r="BD813" s="598"/>
      <c r="BE813" s="598"/>
      <c r="BF813" s="598"/>
      <c r="BG813" s="599"/>
      <c r="BH813" s="599"/>
      <c r="BI813" s="600"/>
      <c r="BJ813" s="600"/>
      <c r="BK813" s="600"/>
      <c r="BL813" s="599"/>
      <c r="BM813" s="599"/>
      <c r="BN813" s="599"/>
      <c r="BO813" s="599"/>
      <c r="BP813" s="599"/>
      <c r="BQ813" s="599"/>
      <c r="BR813" s="599"/>
      <c r="BS813" s="599"/>
      <c r="BT813" s="602"/>
      <c r="BU813" s="603"/>
      <c r="BV813" s="601"/>
      <c r="BW813" s="604"/>
    </row>
    <row r="814" spans="2:75" ht="15.75" customHeight="1">
      <c r="B814" s="334" t="s">
        <v>1307</v>
      </c>
      <c r="C814" s="335">
        <v>46521638000179</v>
      </c>
      <c r="D814" s="336" t="s">
        <v>11</v>
      </c>
      <c r="E814" s="336" t="s">
        <v>620</v>
      </c>
      <c r="F814" s="336" t="s">
        <v>663</v>
      </c>
      <c r="G814" s="337" t="s">
        <v>738</v>
      </c>
      <c r="H814" s="337" t="s">
        <v>34</v>
      </c>
      <c r="I814" s="337"/>
      <c r="J814" s="337" t="s">
        <v>608</v>
      </c>
      <c r="K814" s="338" t="s">
        <v>48</v>
      </c>
      <c r="L814" s="339"/>
      <c r="M814" s="339" t="s">
        <v>34</v>
      </c>
      <c r="N814" s="338">
        <v>658626</v>
      </c>
      <c r="O814" s="338" t="s">
        <v>1320</v>
      </c>
      <c r="P814" s="342">
        <v>44742</v>
      </c>
      <c r="Q814" s="343">
        <v>13011882.25</v>
      </c>
      <c r="R814" s="343" t="s">
        <v>1414</v>
      </c>
      <c r="S814" s="338">
        <v>31</v>
      </c>
      <c r="T814" s="340" t="s">
        <v>1414</v>
      </c>
      <c r="U814" s="340" t="s">
        <v>1414</v>
      </c>
      <c r="V814" s="340" t="s">
        <v>1414</v>
      </c>
      <c r="W814" s="340" t="s">
        <v>1414</v>
      </c>
      <c r="X814" s="340" t="s">
        <v>1414</v>
      </c>
      <c r="Y814" s="340" t="s">
        <v>1414</v>
      </c>
      <c r="Z814" s="340" t="s">
        <v>1414</v>
      </c>
      <c r="AA814" s="340" t="s">
        <v>1414</v>
      </c>
      <c r="AB814" s="340" t="s">
        <v>1414</v>
      </c>
      <c r="AC814" s="344" t="s">
        <v>1414</v>
      </c>
      <c r="AD814" s="482">
        <v>46539828000113</v>
      </c>
      <c r="AE814" s="341" t="s">
        <v>2257</v>
      </c>
      <c r="AF814" s="341" t="s">
        <v>2106</v>
      </c>
      <c r="AG814" s="345" t="s">
        <v>1427</v>
      </c>
      <c r="AH814" s="345" t="s">
        <v>2110</v>
      </c>
      <c r="AI814" s="345">
        <v>0</v>
      </c>
      <c r="AJ814" s="345">
        <v>0</v>
      </c>
      <c r="AK814" s="345">
        <v>0</v>
      </c>
      <c r="AL814" s="340">
        <v>0.01</v>
      </c>
      <c r="AM814" s="340">
        <v>0.2</v>
      </c>
      <c r="AN814" s="340" t="s">
        <v>2124</v>
      </c>
      <c r="AO814" s="338" t="s">
        <v>1323</v>
      </c>
      <c r="AP814" s="341" t="s">
        <v>13</v>
      </c>
      <c r="AQ814" s="347" t="s">
        <v>668</v>
      </c>
      <c r="AR814" s="340">
        <v>2.6666666666666666E-3</v>
      </c>
      <c r="AS814" s="340">
        <v>2.6666666666666666E-3</v>
      </c>
      <c r="AT814" s="340"/>
      <c r="AX814" s="597"/>
      <c r="AY814" s="598"/>
      <c r="AZ814" s="598"/>
      <c r="BA814" s="598"/>
      <c r="BB814" s="599"/>
      <c r="BC814" s="598"/>
      <c r="BD814" s="598"/>
      <c r="BE814" s="598"/>
      <c r="BF814" s="598"/>
      <c r="BG814" s="599"/>
      <c r="BH814" s="599"/>
      <c r="BI814" s="600"/>
      <c r="BJ814" s="600"/>
      <c r="BK814" s="600"/>
      <c r="BL814" s="599"/>
      <c r="BM814" s="599"/>
      <c r="BN814" s="599"/>
      <c r="BO814" s="599"/>
      <c r="BP814" s="599"/>
      <c r="BQ814" s="599"/>
      <c r="BR814" s="599"/>
      <c r="BS814" s="599"/>
      <c r="BT814" s="602"/>
      <c r="BU814" s="603"/>
      <c r="BV814" s="601"/>
      <c r="BW814" s="604"/>
    </row>
    <row r="815" spans="2:75" ht="15.75" customHeight="1">
      <c r="B815" s="334" t="s">
        <v>278</v>
      </c>
      <c r="C815" s="335">
        <v>19392834000118</v>
      </c>
      <c r="D815" s="336" t="s">
        <v>11</v>
      </c>
      <c r="E815" s="336" t="s">
        <v>620</v>
      </c>
      <c r="F815" s="336" t="s">
        <v>685</v>
      </c>
      <c r="G815" s="337" t="s">
        <v>738</v>
      </c>
      <c r="H815" s="337" t="s">
        <v>34</v>
      </c>
      <c r="I815" s="337" t="s">
        <v>1318</v>
      </c>
      <c r="J815" s="337" t="s">
        <v>608</v>
      </c>
      <c r="K815" s="338" t="s">
        <v>48</v>
      </c>
      <c r="L815" s="339"/>
      <c r="M815" s="339" t="s">
        <v>34</v>
      </c>
      <c r="N815" s="338">
        <v>367771</v>
      </c>
      <c r="O815" s="338" t="s">
        <v>1320</v>
      </c>
      <c r="P815" s="342">
        <v>41656</v>
      </c>
      <c r="Q815" s="343">
        <v>255651686.40000001</v>
      </c>
      <c r="R815" s="343">
        <v>127848255.0994444</v>
      </c>
      <c r="S815" s="338">
        <v>31</v>
      </c>
      <c r="T815" s="340">
        <v>9.8690170742500083E-2</v>
      </c>
      <c r="U815" s="340">
        <v>1.275787099670834</v>
      </c>
      <c r="V815" s="340">
        <v>0.1351418804872504</v>
      </c>
      <c r="W815" s="340">
        <v>1.324842307450407</v>
      </c>
      <c r="X815" s="340">
        <v>0.20143787937007063</v>
      </c>
      <c r="Y815" s="340">
        <v>1.5275400325791826</v>
      </c>
      <c r="Z815" s="340">
        <v>0.26380143835671421</v>
      </c>
      <c r="AA815" s="340">
        <v>1.4995328969494897</v>
      </c>
      <c r="AB815" s="340">
        <v>1.5135166576491664E-3</v>
      </c>
      <c r="AC815" s="344">
        <v>19.582606857486983</v>
      </c>
      <c r="AD815" s="482">
        <v>0</v>
      </c>
      <c r="AE815" s="341" t="s">
        <v>2308</v>
      </c>
      <c r="AF815" s="341" t="s">
        <v>2106</v>
      </c>
      <c r="AG815" s="345" t="s">
        <v>1427</v>
      </c>
      <c r="AH815" s="345" t="s">
        <v>2107</v>
      </c>
      <c r="AI815" s="345">
        <v>100</v>
      </c>
      <c r="AJ815" s="345">
        <v>100</v>
      </c>
      <c r="AK815" s="345">
        <v>100</v>
      </c>
      <c r="AL815" s="340">
        <v>5.0000000000000001E-3</v>
      </c>
      <c r="AM815" s="340" t="s">
        <v>34</v>
      </c>
      <c r="AN815" s="340" t="s">
        <v>34</v>
      </c>
      <c r="AO815" s="338" t="s">
        <v>1323</v>
      </c>
      <c r="AP815" s="341" t="s">
        <v>13</v>
      </c>
      <c r="AQ815" s="347" t="s">
        <v>671</v>
      </c>
      <c r="AR815" s="340">
        <v>1E-3</v>
      </c>
      <c r="AS815" s="340">
        <v>1E-3</v>
      </c>
      <c r="AT815" s="340"/>
      <c r="AX815" s="597"/>
      <c r="AY815" s="598"/>
      <c r="AZ815" s="598"/>
      <c r="BA815" s="598"/>
      <c r="BB815" s="599"/>
      <c r="BC815" s="598"/>
      <c r="BD815" s="598"/>
      <c r="BE815" s="598"/>
      <c r="BF815" s="598"/>
      <c r="BG815" s="599"/>
      <c r="BH815" s="599"/>
      <c r="BI815" s="600"/>
      <c r="BJ815" s="600"/>
      <c r="BK815" s="600"/>
      <c r="BL815" s="599"/>
      <c r="BM815" s="599"/>
      <c r="BN815" s="599"/>
      <c r="BO815" s="599"/>
      <c r="BP815" s="599"/>
      <c r="BQ815" s="599"/>
      <c r="BR815" s="599"/>
      <c r="BS815" s="599"/>
      <c r="BT815" s="602"/>
      <c r="BU815" s="603"/>
      <c r="BV815" s="601"/>
      <c r="BW815" s="604"/>
    </row>
    <row r="816" spans="2:75" ht="15.75" customHeight="1">
      <c r="B816" s="334" t="s">
        <v>493</v>
      </c>
      <c r="C816" s="335">
        <v>41574480000181</v>
      </c>
      <c r="D816" s="336" t="s">
        <v>11</v>
      </c>
      <c r="E816" s="336" t="s">
        <v>620</v>
      </c>
      <c r="F816" s="336" t="s">
        <v>685</v>
      </c>
      <c r="G816" s="337" t="s">
        <v>738</v>
      </c>
      <c r="H816" s="337" t="s">
        <v>34</v>
      </c>
      <c r="I816" s="337" t="s">
        <v>1318</v>
      </c>
      <c r="J816" s="337" t="s">
        <v>608</v>
      </c>
      <c r="K816" s="338" t="s">
        <v>48</v>
      </c>
      <c r="L816" s="339"/>
      <c r="M816" s="339" t="s">
        <v>1411</v>
      </c>
      <c r="N816" s="338">
        <v>593338</v>
      </c>
      <c r="O816" s="338" t="s">
        <v>1320</v>
      </c>
      <c r="P816" s="342">
        <v>44343</v>
      </c>
      <c r="Q816" s="343">
        <v>2994102.07</v>
      </c>
      <c r="R816" s="343">
        <v>3050698.5451587308</v>
      </c>
      <c r="S816" s="338">
        <v>31</v>
      </c>
      <c r="T816" s="340">
        <v>-0.12691163482319323</v>
      </c>
      <c r="U816" s="340">
        <v>-1.6406114741459212</v>
      </c>
      <c r="V816" s="340">
        <v>-8.6081736725412528E-2</v>
      </c>
      <c r="W816" s="340">
        <v>-0.84388885445021777</v>
      </c>
      <c r="X816" s="340" t="s">
        <v>1414</v>
      </c>
      <c r="Y816" s="340" t="s">
        <v>1414</v>
      </c>
      <c r="Z816" s="340" t="s">
        <v>1414</v>
      </c>
      <c r="AA816" s="340" t="s">
        <v>1414</v>
      </c>
      <c r="AB816" s="340">
        <v>0.18498755686225843</v>
      </c>
      <c r="AC816" s="344">
        <v>-0.91790724283344172</v>
      </c>
      <c r="AD816" s="482">
        <v>0</v>
      </c>
      <c r="AE816" s="341" t="s">
        <v>2416</v>
      </c>
      <c r="AF816" s="341" t="s">
        <v>2106</v>
      </c>
      <c r="AG816" s="345" t="s">
        <v>1427</v>
      </c>
      <c r="AH816" s="345" t="s">
        <v>726</v>
      </c>
      <c r="AI816" s="345">
        <v>100000</v>
      </c>
      <c r="AJ816" s="345">
        <v>50000</v>
      </c>
      <c r="AK816" s="345">
        <v>10000</v>
      </c>
      <c r="AL816" s="340">
        <v>0.01</v>
      </c>
      <c r="AM816" s="340">
        <v>0.2</v>
      </c>
      <c r="AN816" s="340" t="s">
        <v>64</v>
      </c>
      <c r="AO816" s="338" t="s">
        <v>1323</v>
      </c>
      <c r="AP816" s="341" t="s">
        <v>13</v>
      </c>
      <c r="AQ816" s="347" t="s">
        <v>671</v>
      </c>
      <c r="AR816" s="340" t="s">
        <v>34</v>
      </c>
      <c r="AS816" s="340" t="s">
        <v>34</v>
      </c>
      <c r="AT816" s="340"/>
      <c r="AX816" s="597"/>
      <c r="AY816" s="598"/>
      <c r="AZ816" s="598"/>
      <c r="BA816" s="598"/>
      <c r="BB816" s="599"/>
      <c r="BC816" s="598"/>
      <c r="BD816" s="598"/>
      <c r="BE816" s="598"/>
      <c r="BF816" s="598"/>
      <c r="BG816" s="599"/>
      <c r="BH816" s="599"/>
      <c r="BI816" s="600"/>
      <c r="BJ816" s="600"/>
      <c r="BK816" s="600"/>
      <c r="BL816" s="599"/>
      <c r="BM816" s="599"/>
      <c r="BN816" s="599"/>
      <c r="BO816" s="599"/>
      <c r="BP816" s="599"/>
      <c r="BQ816" s="599"/>
      <c r="BR816" s="599"/>
      <c r="BS816" s="599"/>
      <c r="BT816" s="602"/>
      <c r="BU816" s="603"/>
      <c r="BV816" s="601"/>
      <c r="BW816" s="604"/>
    </row>
    <row r="817" spans="2:75" ht="15.75" customHeight="1">
      <c r="B817" s="334" t="s">
        <v>420</v>
      </c>
      <c r="C817" s="335">
        <v>39817321000119</v>
      </c>
      <c r="D817" s="336" t="s">
        <v>11</v>
      </c>
      <c r="E817" s="336" t="s">
        <v>620</v>
      </c>
      <c r="F817" s="336" t="s">
        <v>685</v>
      </c>
      <c r="G817" s="337" t="s">
        <v>738</v>
      </c>
      <c r="H817" s="337" t="s">
        <v>34</v>
      </c>
      <c r="I817" s="337" t="s">
        <v>1318</v>
      </c>
      <c r="J817" s="337" t="s">
        <v>608</v>
      </c>
      <c r="K817" s="338" t="s">
        <v>48</v>
      </c>
      <c r="L817" s="339"/>
      <c r="M817" s="339" t="s">
        <v>1411</v>
      </c>
      <c r="N817" s="338">
        <v>582700</v>
      </c>
      <c r="O817" s="338" t="s">
        <v>1320</v>
      </c>
      <c r="P817" s="342">
        <v>44265</v>
      </c>
      <c r="Q817" s="343">
        <v>70875728.530000001</v>
      </c>
      <c r="R817" s="343">
        <v>64500041.170515865</v>
      </c>
      <c r="S817" s="338">
        <v>31</v>
      </c>
      <c r="T817" s="340">
        <v>0.10240512403951807</v>
      </c>
      <c r="U817" s="340">
        <v>1.3238110260310523</v>
      </c>
      <c r="V817" s="340">
        <v>0.14648926538438412</v>
      </c>
      <c r="W817" s="340">
        <v>1.4360846220936818</v>
      </c>
      <c r="X817" s="340" t="s">
        <v>1414</v>
      </c>
      <c r="Y817" s="340" t="s">
        <v>1414</v>
      </c>
      <c r="Z817" s="340" t="s">
        <v>1414</v>
      </c>
      <c r="AA817" s="340" t="s">
        <v>1414</v>
      </c>
      <c r="AB817" s="340">
        <v>4.3356844900339494E-3</v>
      </c>
      <c r="AC817" s="344">
        <v>9.1332355942157388</v>
      </c>
      <c r="AD817" s="482">
        <v>0</v>
      </c>
      <c r="AE817" s="341" t="s">
        <v>2241</v>
      </c>
      <c r="AF817" s="341" t="s">
        <v>741</v>
      </c>
      <c r="AG817" s="345" t="s">
        <v>741</v>
      </c>
      <c r="AH817" s="345" t="s">
        <v>2128</v>
      </c>
      <c r="AI817" s="345">
        <v>1000</v>
      </c>
      <c r="AJ817" s="345">
        <v>1000</v>
      </c>
      <c r="AK817" s="345">
        <v>1000</v>
      </c>
      <c r="AL817" s="340">
        <v>5.4000000000000003E-3</v>
      </c>
      <c r="AM817" s="340">
        <v>0.1</v>
      </c>
      <c r="AN817" s="340" t="s">
        <v>2119</v>
      </c>
      <c r="AO817" s="338" t="s">
        <v>1323</v>
      </c>
      <c r="AP817" s="341" t="s">
        <v>13</v>
      </c>
      <c r="AQ817" s="347" t="s">
        <v>679</v>
      </c>
      <c r="AR817" s="340" t="s">
        <v>34</v>
      </c>
      <c r="AS817" s="340" t="s">
        <v>34</v>
      </c>
      <c r="AT817" s="340"/>
      <c r="AX817" s="597"/>
      <c r="AY817" s="598"/>
      <c r="AZ817" s="598"/>
      <c r="BA817" s="598"/>
      <c r="BB817" s="599"/>
      <c r="BC817" s="598"/>
      <c r="BD817" s="598"/>
      <c r="BE817" s="598"/>
      <c r="BF817" s="598"/>
      <c r="BG817" s="599"/>
      <c r="BH817" s="599"/>
      <c r="BI817" s="600"/>
      <c r="BJ817" s="600"/>
      <c r="BK817" s="600"/>
      <c r="BL817" s="599"/>
      <c r="BM817" s="599"/>
      <c r="BN817" s="599"/>
      <c r="BO817" s="599"/>
      <c r="BP817" s="599"/>
      <c r="BQ817" s="599"/>
      <c r="BR817" s="599"/>
      <c r="BS817" s="599"/>
      <c r="BT817" s="602"/>
      <c r="BU817" s="603"/>
      <c r="BV817" s="601"/>
      <c r="BW817" s="604"/>
    </row>
    <row r="818" spans="2:75" ht="15.75" customHeight="1">
      <c r="B818" s="334" t="s">
        <v>745</v>
      </c>
      <c r="C818" s="335">
        <v>33422090000168</v>
      </c>
      <c r="D818" s="336" t="s">
        <v>11</v>
      </c>
      <c r="E818" s="336" t="s">
        <v>621</v>
      </c>
      <c r="F818" s="336" t="s">
        <v>692</v>
      </c>
      <c r="G818" s="337" t="s">
        <v>738</v>
      </c>
      <c r="H818" s="337" t="s">
        <v>34</v>
      </c>
      <c r="I818" s="337"/>
      <c r="J818" s="337" t="s">
        <v>608</v>
      </c>
      <c r="K818" s="338" t="s">
        <v>48</v>
      </c>
      <c r="L818" s="339"/>
      <c r="M818" s="339" t="s">
        <v>34</v>
      </c>
      <c r="N818" s="338">
        <v>511005</v>
      </c>
      <c r="O818" s="338" t="s">
        <v>1320</v>
      </c>
      <c r="P818" s="342">
        <v>43753</v>
      </c>
      <c r="Q818" s="343">
        <v>98897212.040000007</v>
      </c>
      <c r="R818" s="343">
        <v>99384809.009246051</v>
      </c>
      <c r="S818" s="338">
        <v>31</v>
      </c>
      <c r="T818" s="340">
        <v>6.9823439334212312E-2</v>
      </c>
      <c r="U818" s="340">
        <v>0.9026212285077716</v>
      </c>
      <c r="V818" s="340">
        <v>8.6898896635055456E-2</v>
      </c>
      <c r="W818" s="340">
        <v>0.85189975393114847</v>
      </c>
      <c r="X818" s="340">
        <v>0.15695558061365045</v>
      </c>
      <c r="Y818" s="340">
        <v>1.1902226804303955</v>
      </c>
      <c r="Z818" s="340" t="s">
        <v>1414</v>
      </c>
      <c r="AA818" s="340" t="s">
        <v>1414</v>
      </c>
      <c r="AB818" s="340">
        <v>3.0293194861800557E-2</v>
      </c>
      <c r="AC818" s="344">
        <v>-0.44078929054238936</v>
      </c>
      <c r="AD818" s="482">
        <v>33422113000134</v>
      </c>
      <c r="AE818" s="341" t="s">
        <v>2133</v>
      </c>
      <c r="AF818" s="341" t="s">
        <v>2133</v>
      </c>
      <c r="AG818" s="345" t="s">
        <v>719</v>
      </c>
      <c r="AH818" s="345" t="s">
        <v>2110</v>
      </c>
      <c r="AI818" s="345">
        <v>1000</v>
      </c>
      <c r="AJ818" s="345">
        <v>1000</v>
      </c>
      <c r="AK818" s="345">
        <v>1000</v>
      </c>
      <c r="AL818" s="608">
        <v>8.0000000000000002E-3</v>
      </c>
      <c r="AM818" s="608">
        <v>0.2</v>
      </c>
      <c r="AN818" s="340" t="s">
        <v>636</v>
      </c>
      <c r="AO818" s="338" t="s">
        <v>1323</v>
      </c>
      <c r="AP818" s="341" t="s">
        <v>11</v>
      </c>
      <c r="AQ818" s="347" t="s">
        <v>675</v>
      </c>
      <c r="AR818" s="340">
        <v>2.1333333333333334E-3</v>
      </c>
      <c r="AS818" s="340">
        <v>2.1333333333333334E-3</v>
      </c>
      <c r="AT818" s="340"/>
      <c r="AW818" s="597"/>
      <c r="AX818" s="597"/>
      <c r="AY818" s="598"/>
      <c r="AZ818" s="598"/>
      <c r="BA818" s="598"/>
      <c r="BB818" s="599"/>
      <c r="BC818" s="598"/>
      <c r="BD818" s="598"/>
      <c r="BE818" s="598"/>
      <c r="BF818" s="598"/>
      <c r="BG818" s="599"/>
      <c r="BH818" s="599"/>
      <c r="BI818" s="600"/>
      <c r="BJ818" s="600"/>
      <c r="BK818" s="600"/>
      <c r="BL818" s="210"/>
      <c r="BM818" s="599"/>
      <c r="BN818" s="599"/>
      <c r="BO818" s="599"/>
      <c r="BP818" s="599"/>
      <c r="BQ818" s="599"/>
      <c r="BR818" s="599"/>
      <c r="BS818" s="599"/>
      <c r="BT818" s="602"/>
      <c r="BU818" s="603"/>
      <c r="BV818" s="601"/>
      <c r="BW818" s="604"/>
    </row>
    <row r="819" spans="2:75" ht="15.75" customHeight="1">
      <c r="B819" s="334" t="s">
        <v>1288</v>
      </c>
      <c r="C819" s="335">
        <v>32388012000121</v>
      </c>
      <c r="D819" s="336" t="s">
        <v>11</v>
      </c>
      <c r="E819" s="336" t="s">
        <v>620</v>
      </c>
      <c r="F819" s="336" t="s">
        <v>692</v>
      </c>
      <c r="G819" s="337" t="s">
        <v>738</v>
      </c>
      <c r="H819" s="337" t="s">
        <v>34</v>
      </c>
      <c r="I819" s="337"/>
      <c r="J819" s="337" t="s">
        <v>608</v>
      </c>
      <c r="K819" s="338" t="s">
        <v>48</v>
      </c>
      <c r="L819" s="339"/>
      <c r="M819" s="339" t="s">
        <v>34</v>
      </c>
      <c r="N819" s="338">
        <v>502464</v>
      </c>
      <c r="O819" s="338" t="s">
        <v>1320</v>
      </c>
      <c r="P819" s="342">
        <v>43677</v>
      </c>
      <c r="Q819" s="343">
        <v>2362252206.7600002</v>
      </c>
      <c r="R819" s="343">
        <v>1550565191.0095236</v>
      </c>
      <c r="S819" s="338">
        <v>31</v>
      </c>
      <c r="T819" s="340">
        <v>8.5945686515510822E-2</v>
      </c>
      <c r="U819" s="340">
        <v>1.1110366645826777</v>
      </c>
      <c r="V819" s="340">
        <v>0.1166191537049952</v>
      </c>
      <c r="W819" s="340">
        <v>1.143257649889041</v>
      </c>
      <c r="X819" s="340">
        <v>0.19371529757100592</v>
      </c>
      <c r="Y819" s="340">
        <v>1.4689782919084184</v>
      </c>
      <c r="Z819" s="340">
        <v>0.22909558900256899</v>
      </c>
      <c r="AA819" s="340">
        <v>1.3022535979915302</v>
      </c>
      <c r="AB819" s="340">
        <v>2.5476051224074373E-2</v>
      </c>
      <c r="AC819" s="344">
        <v>0.52992437813375315</v>
      </c>
      <c r="AD819" s="482">
        <v>32388028000134</v>
      </c>
      <c r="AE819" s="341" t="s">
        <v>2176</v>
      </c>
      <c r="AF819" s="341" t="s">
        <v>719</v>
      </c>
      <c r="AG819" s="345" t="s">
        <v>719</v>
      </c>
      <c r="AH819" s="345" t="s">
        <v>2110</v>
      </c>
      <c r="AI819" s="345">
        <v>1000</v>
      </c>
      <c r="AJ819" s="345">
        <v>1000</v>
      </c>
      <c r="AK819" s="345">
        <v>0</v>
      </c>
      <c r="AL819" s="340">
        <v>5.0000000000000001E-3</v>
      </c>
      <c r="AM819" s="340" t="s">
        <v>34</v>
      </c>
      <c r="AN819" s="340" t="s">
        <v>64</v>
      </c>
      <c r="AO819" s="338" t="s">
        <v>1323</v>
      </c>
      <c r="AP819" s="341" t="s">
        <v>11</v>
      </c>
      <c r="AQ819" s="347" t="s">
        <v>675</v>
      </c>
      <c r="AR819" s="340">
        <v>1.3333333333333333E-3</v>
      </c>
      <c r="AS819" s="340">
        <v>1.3333333333333333E-3</v>
      </c>
      <c r="AT819" s="340"/>
      <c r="AX819" s="597"/>
      <c r="AY819" s="598"/>
      <c r="AZ819" s="598"/>
      <c r="BA819" s="598"/>
      <c r="BB819" s="599"/>
      <c r="BC819" s="598"/>
      <c r="BD819" s="598"/>
      <c r="BE819" s="598"/>
      <c r="BF819" s="598"/>
      <c r="BG819" s="599"/>
      <c r="BH819" s="599"/>
      <c r="BI819" s="600"/>
      <c r="BJ819" s="600"/>
      <c r="BK819" s="600"/>
      <c r="BL819" s="599"/>
      <c r="BM819" s="599"/>
      <c r="BN819" s="599"/>
      <c r="BO819" s="599"/>
      <c r="BP819" s="599"/>
      <c r="BQ819" s="599"/>
      <c r="BR819" s="599"/>
      <c r="BS819" s="599"/>
      <c r="BT819" s="602"/>
      <c r="BU819" s="603"/>
      <c r="BV819" s="601"/>
      <c r="BW819" s="604"/>
    </row>
    <row r="820" spans="2:75" ht="15.75" customHeight="1">
      <c r="B820" s="334" t="s">
        <v>1289</v>
      </c>
      <c r="C820" s="335">
        <v>44315861000134</v>
      </c>
      <c r="D820" s="336" t="s">
        <v>11</v>
      </c>
      <c r="E820" s="336" t="s">
        <v>621</v>
      </c>
      <c r="F820" s="336" t="s">
        <v>692</v>
      </c>
      <c r="G820" s="337" t="s">
        <v>865</v>
      </c>
      <c r="H820" s="337" t="s">
        <v>34</v>
      </c>
      <c r="I820" s="337"/>
      <c r="J820" s="337" t="s">
        <v>608</v>
      </c>
      <c r="K820" s="338" t="s">
        <v>48</v>
      </c>
      <c r="L820" s="339"/>
      <c r="M820" s="339" t="s">
        <v>34</v>
      </c>
      <c r="N820" s="338">
        <v>636797</v>
      </c>
      <c r="O820" s="338" t="s">
        <v>1320</v>
      </c>
      <c r="P820" s="342">
        <v>44560</v>
      </c>
      <c r="Q820" s="343">
        <v>67310965.25</v>
      </c>
      <c r="R820" s="343" t="s">
        <v>1414</v>
      </c>
      <c r="S820" s="338">
        <v>31</v>
      </c>
      <c r="T820" s="340">
        <v>8.0957508203423068E-2</v>
      </c>
      <c r="U820" s="340">
        <v>1.0465535099428525</v>
      </c>
      <c r="V820" s="340" t="s">
        <v>1414</v>
      </c>
      <c r="W820" s="340" t="s">
        <v>1414</v>
      </c>
      <c r="X820" s="340" t="s">
        <v>1414</v>
      </c>
      <c r="Y820" s="340" t="s">
        <v>1414</v>
      </c>
      <c r="Z820" s="340" t="s">
        <v>1414</v>
      </c>
      <c r="AA820" s="340" t="s">
        <v>1414</v>
      </c>
      <c r="AB820" s="340" t="s">
        <v>1414</v>
      </c>
      <c r="AC820" s="344" t="s">
        <v>1414</v>
      </c>
      <c r="AD820" s="482">
        <v>44315864000178</v>
      </c>
      <c r="AE820" s="341" t="s">
        <v>2176</v>
      </c>
      <c r="AF820" s="341" t="s">
        <v>719</v>
      </c>
      <c r="AG820" s="345" t="s">
        <v>719</v>
      </c>
      <c r="AH820" s="345" t="s">
        <v>2110</v>
      </c>
      <c r="AI820" s="345">
        <v>100</v>
      </c>
      <c r="AJ820" s="345">
        <v>100</v>
      </c>
      <c r="AK820" s="345">
        <v>100</v>
      </c>
      <c r="AL820" s="340">
        <v>5.0000000000000001E-3</v>
      </c>
      <c r="AM820" s="340">
        <v>0.15</v>
      </c>
      <c r="AN820" s="340" t="s">
        <v>636</v>
      </c>
      <c r="AO820" s="338" t="s">
        <v>1323</v>
      </c>
      <c r="AP820" s="341" t="s">
        <v>13</v>
      </c>
      <c r="AQ820" s="347" t="s">
        <v>671</v>
      </c>
      <c r="AR820" s="340">
        <v>1.3333333333333333E-3</v>
      </c>
      <c r="AS820" s="340">
        <v>1.3333333333333333E-3</v>
      </c>
      <c r="AT820" s="340"/>
      <c r="AX820" s="597"/>
      <c r="AY820" s="598"/>
      <c r="AZ820" s="598"/>
      <c r="BA820" s="598"/>
      <c r="BB820" s="599"/>
      <c r="BC820" s="598"/>
      <c r="BD820" s="598"/>
      <c r="BE820" s="598"/>
      <c r="BF820" s="598"/>
      <c r="BG820" s="599"/>
      <c r="BH820" s="599"/>
      <c r="BI820" s="600"/>
      <c r="BJ820" s="600"/>
      <c r="BK820" s="600"/>
      <c r="BL820" s="599"/>
      <c r="BM820" s="599"/>
      <c r="BN820" s="599"/>
      <c r="BO820" s="599"/>
      <c r="BP820" s="599"/>
      <c r="BQ820" s="599"/>
      <c r="BR820" s="599"/>
      <c r="BS820" s="599"/>
      <c r="BT820" s="602"/>
      <c r="BU820" s="603"/>
      <c r="BV820" s="601"/>
      <c r="BW820" s="604"/>
    </row>
    <row r="821" spans="2:75" ht="15.75" customHeight="1">
      <c r="B821" s="334" t="s">
        <v>827</v>
      </c>
      <c r="C821" s="335">
        <v>24623412000146</v>
      </c>
      <c r="D821" s="336" t="s">
        <v>11</v>
      </c>
      <c r="E821" s="336" t="s">
        <v>620</v>
      </c>
      <c r="F821" s="336" t="s">
        <v>692</v>
      </c>
      <c r="G821" s="337" t="s">
        <v>738</v>
      </c>
      <c r="H821" s="337" t="s">
        <v>34</v>
      </c>
      <c r="I821" s="337"/>
      <c r="J821" s="337" t="s">
        <v>608</v>
      </c>
      <c r="K821" s="338" t="s">
        <v>48</v>
      </c>
      <c r="L821" s="339"/>
      <c r="M821" s="339" t="s">
        <v>34</v>
      </c>
      <c r="N821" s="338">
        <v>425524</v>
      </c>
      <c r="O821" s="338" t="s">
        <v>1320</v>
      </c>
      <c r="P821" s="342">
        <v>42590</v>
      </c>
      <c r="Q821" s="343">
        <v>104197482.79000001</v>
      </c>
      <c r="R821" s="343">
        <v>107730040.53388888</v>
      </c>
      <c r="S821" s="338">
        <v>31</v>
      </c>
      <c r="T821" s="340">
        <v>6.9414408828834429E-2</v>
      </c>
      <c r="U821" s="340">
        <v>0.89733361132961809</v>
      </c>
      <c r="V821" s="340">
        <v>9.8804794413621888E-2</v>
      </c>
      <c r="W821" s="340">
        <v>0.96861736233169704</v>
      </c>
      <c r="X821" s="340">
        <v>0.17849921214133802</v>
      </c>
      <c r="Y821" s="340">
        <v>1.3535919519328004</v>
      </c>
      <c r="Z821" s="340">
        <v>0.19475569006735638</v>
      </c>
      <c r="AA821" s="340">
        <v>1.107054479851614</v>
      </c>
      <c r="AB821" s="340">
        <v>2.0450424387094056E-2</v>
      </c>
      <c r="AC821" s="344">
        <v>-0.13218672932271625</v>
      </c>
      <c r="AD821" s="482">
        <v>24601713000179</v>
      </c>
      <c r="AE821" s="341" t="s">
        <v>2180</v>
      </c>
      <c r="AF821" s="341" t="s">
        <v>2115</v>
      </c>
      <c r="AG821" s="345" t="s">
        <v>1428</v>
      </c>
      <c r="AH821" s="345" t="s">
        <v>2110</v>
      </c>
      <c r="AI821" s="345">
        <v>100</v>
      </c>
      <c r="AJ821" s="345">
        <v>100</v>
      </c>
      <c r="AK821" s="345">
        <v>100</v>
      </c>
      <c r="AL821" s="340">
        <v>0.01</v>
      </c>
      <c r="AM821" s="340">
        <v>0.2</v>
      </c>
      <c r="AN821" s="340" t="s">
        <v>2138</v>
      </c>
      <c r="AO821" s="338" t="s">
        <v>1323</v>
      </c>
      <c r="AP821" s="341" t="s">
        <v>13</v>
      </c>
      <c r="AQ821" s="347" t="s">
        <v>671</v>
      </c>
      <c r="AR821" s="340">
        <v>2E-3</v>
      </c>
      <c r="AS821" s="340">
        <v>2E-3</v>
      </c>
      <c r="AT821" s="340"/>
      <c r="AX821" s="597"/>
      <c r="AY821" s="598"/>
      <c r="AZ821" s="598"/>
      <c r="BA821" s="598"/>
      <c r="BB821" s="599"/>
      <c r="BC821" s="598"/>
      <c r="BD821" s="598"/>
      <c r="BE821" s="598"/>
      <c r="BF821" s="598"/>
      <c r="BG821" s="599"/>
      <c r="BH821" s="599"/>
      <c r="BI821" s="600"/>
      <c r="BJ821" s="600"/>
      <c r="BK821" s="600"/>
      <c r="BL821" s="599"/>
      <c r="BM821" s="599"/>
      <c r="BN821" s="599"/>
      <c r="BO821" s="599"/>
      <c r="BP821" s="599"/>
      <c r="BQ821" s="599"/>
      <c r="BR821" s="599"/>
      <c r="BS821" s="599"/>
      <c r="BT821" s="602"/>
      <c r="BU821" s="603"/>
      <c r="BV821" s="601"/>
      <c r="BW821" s="604"/>
    </row>
    <row r="822" spans="2:75" ht="15.75" customHeight="1">
      <c r="B822" s="334" t="s">
        <v>828</v>
      </c>
      <c r="C822" s="335">
        <v>30178843000143</v>
      </c>
      <c r="D822" s="336" t="s">
        <v>11</v>
      </c>
      <c r="E822" s="336" t="s">
        <v>620</v>
      </c>
      <c r="F822" s="336" t="s">
        <v>692</v>
      </c>
      <c r="G822" s="337" t="s">
        <v>738</v>
      </c>
      <c r="H822" s="337" t="s">
        <v>34</v>
      </c>
      <c r="I822" s="337"/>
      <c r="J822" s="337" t="s">
        <v>608</v>
      </c>
      <c r="K822" s="338" t="s">
        <v>48</v>
      </c>
      <c r="L822" s="339"/>
      <c r="M822" s="339" t="s">
        <v>34</v>
      </c>
      <c r="N822" s="338">
        <v>492558</v>
      </c>
      <c r="O822" s="338" t="s">
        <v>1320</v>
      </c>
      <c r="P822" s="342">
        <v>43556</v>
      </c>
      <c r="Q822" s="343">
        <v>47833308.520000003</v>
      </c>
      <c r="R822" s="343">
        <v>33469430.672817461</v>
      </c>
      <c r="S822" s="338">
        <v>31</v>
      </c>
      <c r="T822" s="340">
        <v>8.0022642239655273E-2</v>
      </c>
      <c r="U822" s="340">
        <v>1.0344683151608085</v>
      </c>
      <c r="V822" s="340">
        <v>0.1070915499772418</v>
      </c>
      <c r="W822" s="340">
        <v>1.049855275572215</v>
      </c>
      <c r="X822" s="340">
        <v>0.17781986174260878</v>
      </c>
      <c r="Y822" s="340">
        <v>1.3484403144480694</v>
      </c>
      <c r="Z822" s="340">
        <v>0.17854696879442722</v>
      </c>
      <c r="AA822" s="340">
        <v>1.0149188534590989</v>
      </c>
      <c r="AB822" s="340">
        <v>1.4965695205164628E-2</v>
      </c>
      <c r="AC822" s="344">
        <v>0.31513976779372532</v>
      </c>
      <c r="AD822" s="482">
        <v>30618457000125</v>
      </c>
      <c r="AE822" s="341" t="s">
        <v>2180</v>
      </c>
      <c r="AF822" s="341" t="s">
        <v>2115</v>
      </c>
      <c r="AG822" s="345" t="s">
        <v>1428</v>
      </c>
      <c r="AH822" s="345" t="s">
        <v>2110</v>
      </c>
      <c r="AI822" s="345">
        <v>100</v>
      </c>
      <c r="AJ822" s="345">
        <v>100</v>
      </c>
      <c r="AK822" s="345">
        <v>100</v>
      </c>
      <c r="AL822" s="340">
        <v>0.01</v>
      </c>
      <c r="AM822" s="340">
        <v>0.2</v>
      </c>
      <c r="AN822" s="340" t="s">
        <v>64</v>
      </c>
      <c r="AO822" s="338" t="s">
        <v>1323</v>
      </c>
      <c r="AP822" s="341" t="s">
        <v>13</v>
      </c>
      <c r="AQ822" s="347" t="s">
        <v>671</v>
      </c>
      <c r="AR822" s="340">
        <v>2E-3</v>
      </c>
      <c r="AS822" s="340">
        <v>2E-3</v>
      </c>
      <c r="AT822" s="340"/>
      <c r="AX822" s="597"/>
      <c r="AY822" s="598"/>
      <c r="AZ822" s="598"/>
      <c r="BA822" s="598"/>
      <c r="BB822" s="599"/>
      <c r="BC822" s="598"/>
      <c r="BD822" s="598"/>
      <c r="BE822" s="598"/>
      <c r="BF822" s="598"/>
      <c r="BG822" s="599"/>
      <c r="BH822" s="599"/>
      <c r="BI822" s="600"/>
      <c r="BJ822" s="600"/>
      <c r="BK822" s="600"/>
      <c r="BL822" s="599"/>
      <c r="BM822" s="599"/>
      <c r="BN822" s="599"/>
      <c r="BO822" s="599"/>
      <c r="BP822" s="599"/>
      <c r="BQ822" s="599"/>
      <c r="BR822" s="599"/>
      <c r="BS822" s="599"/>
      <c r="BT822" s="602"/>
      <c r="BU822" s="603"/>
      <c r="BV822" s="601"/>
      <c r="BW822" s="604"/>
    </row>
    <row r="823" spans="2:75" ht="15.75" customHeight="1">
      <c r="B823" s="334" t="s">
        <v>879</v>
      </c>
      <c r="C823" s="335">
        <v>23186354000178</v>
      </c>
      <c r="D823" s="336" t="s">
        <v>11</v>
      </c>
      <c r="E823" s="336" t="s">
        <v>621</v>
      </c>
      <c r="F823" s="336" t="s">
        <v>692</v>
      </c>
      <c r="G823" s="337" t="s">
        <v>738</v>
      </c>
      <c r="H823" s="337" t="s">
        <v>34</v>
      </c>
      <c r="I823" s="337"/>
      <c r="J823" s="337" t="s">
        <v>608</v>
      </c>
      <c r="K823" s="338" t="s">
        <v>48</v>
      </c>
      <c r="L823" s="339"/>
      <c r="M823" s="339" t="s">
        <v>34</v>
      </c>
      <c r="N823" s="338">
        <v>411051</v>
      </c>
      <c r="O823" s="338" t="s">
        <v>1320</v>
      </c>
      <c r="P823" s="342">
        <v>42320</v>
      </c>
      <c r="Q823" s="343">
        <v>58017529.009999998</v>
      </c>
      <c r="R823" s="343">
        <v>61419086.66329366</v>
      </c>
      <c r="S823" s="338">
        <v>31</v>
      </c>
      <c r="T823" s="340">
        <v>4.7287421933395635E-2</v>
      </c>
      <c r="U823" s="340">
        <v>0.61129373295670841</v>
      </c>
      <c r="V823" s="340">
        <v>7.6022000967326253E-2</v>
      </c>
      <c r="W823" s="340">
        <v>0.74526980692747935</v>
      </c>
      <c r="X823" s="340">
        <v>0.15640744995951184</v>
      </c>
      <c r="Y823" s="340">
        <v>1.1860661061063462</v>
      </c>
      <c r="Z823" s="340">
        <v>0.20237631662421807</v>
      </c>
      <c r="AA823" s="340">
        <v>1.1503725917184979</v>
      </c>
      <c r="AB823" s="340">
        <v>4.7851899050078424E-2</v>
      </c>
      <c r="AC823" s="344">
        <v>-0.47504801047600426</v>
      </c>
      <c r="AD823" s="482">
        <v>0</v>
      </c>
      <c r="AE823" s="341" t="s">
        <v>2190</v>
      </c>
      <c r="AF823" s="341" t="s">
        <v>2106</v>
      </c>
      <c r="AG823" s="345" t="s">
        <v>1427</v>
      </c>
      <c r="AH823" s="345" t="s">
        <v>2110</v>
      </c>
      <c r="AI823" s="345">
        <v>100</v>
      </c>
      <c r="AJ823" s="345">
        <v>0</v>
      </c>
      <c r="AK823" s="345">
        <v>0</v>
      </c>
      <c r="AL823" s="340">
        <v>0.01</v>
      </c>
      <c r="AM823" s="340">
        <v>0.2</v>
      </c>
      <c r="AN823" s="340" t="s">
        <v>34</v>
      </c>
      <c r="AO823" s="338" t="s">
        <v>1323</v>
      </c>
      <c r="AP823" s="341" t="s">
        <v>11</v>
      </c>
      <c r="AQ823" s="347" t="s">
        <v>675</v>
      </c>
      <c r="AR823" s="340">
        <v>2.3333333333333331E-3</v>
      </c>
      <c r="AS823" s="340">
        <v>2.3333333333333331E-3</v>
      </c>
      <c r="AT823" s="340"/>
      <c r="AX823" s="597"/>
      <c r="AY823" s="598"/>
      <c r="AZ823" s="598"/>
      <c r="BA823" s="598"/>
      <c r="BB823" s="599"/>
      <c r="BC823" s="598"/>
      <c r="BD823" s="598"/>
      <c r="BE823" s="598"/>
      <c r="BF823" s="598"/>
      <c r="BG823" s="599"/>
      <c r="BH823" s="599"/>
      <c r="BI823" s="600"/>
      <c r="BJ823" s="600"/>
      <c r="BK823" s="600"/>
      <c r="BL823" s="599"/>
      <c r="BM823" s="599"/>
      <c r="BN823" s="599"/>
      <c r="BO823" s="599"/>
      <c r="BP823" s="599"/>
      <c r="BQ823" s="599"/>
      <c r="BR823" s="599"/>
      <c r="BS823" s="599"/>
      <c r="BT823" s="602"/>
      <c r="BU823" s="603"/>
      <c r="BV823" s="601"/>
      <c r="BW823" s="604"/>
    </row>
    <row r="824" spans="2:75" ht="15.75" customHeight="1">
      <c r="B824" s="334" t="s">
        <v>887</v>
      </c>
      <c r="C824" s="335">
        <v>32485590000186</v>
      </c>
      <c r="D824" s="336" t="s">
        <v>11</v>
      </c>
      <c r="E824" s="336" t="s">
        <v>621</v>
      </c>
      <c r="F824" s="336" t="s">
        <v>692</v>
      </c>
      <c r="G824" s="337" t="s">
        <v>738</v>
      </c>
      <c r="H824" s="337" t="s">
        <v>34</v>
      </c>
      <c r="I824" s="337"/>
      <c r="J824" s="337" t="s">
        <v>608</v>
      </c>
      <c r="K824" s="338" t="s">
        <v>48</v>
      </c>
      <c r="L824" s="339"/>
      <c r="M824" s="339" t="s">
        <v>34</v>
      </c>
      <c r="N824" s="338">
        <v>501646</v>
      </c>
      <c r="O824" s="338" t="s">
        <v>1320</v>
      </c>
      <c r="P824" s="342">
        <v>43661</v>
      </c>
      <c r="Q824" s="343">
        <v>61818007.509999998</v>
      </c>
      <c r="R824" s="343">
        <v>85063738.233253941</v>
      </c>
      <c r="S824" s="338">
        <v>31</v>
      </c>
      <c r="T824" s="340">
        <v>5.9149486364944659E-2</v>
      </c>
      <c r="U824" s="340">
        <v>0.76463695511730589</v>
      </c>
      <c r="V824" s="340">
        <v>9.7520197499296968E-2</v>
      </c>
      <c r="W824" s="340">
        <v>0.95602401721927299</v>
      </c>
      <c r="X824" s="340">
        <v>0.1671194007686847</v>
      </c>
      <c r="Y824" s="340">
        <v>1.2672967750311785</v>
      </c>
      <c r="Z824" s="340">
        <v>0.20508466217675236</v>
      </c>
      <c r="AA824" s="340">
        <v>1.1657677058529416</v>
      </c>
      <c r="AB824" s="340">
        <v>4.4391773921834014E-2</v>
      </c>
      <c r="AC824" s="344">
        <v>-6.9871313316579378E-2</v>
      </c>
      <c r="AD824" s="482">
        <v>0</v>
      </c>
      <c r="AE824" s="341" t="s">
        <v>469</v>
      </c>
      <c r="AF824" s="341" t="s">
        <v>469</v>
      </c>
      <c r="AG824" s="345" t="s">
        <v>469</v>
      </c>
      <c r="AH824" s="345" t="s">
        <v>2110</v>
      </c>
      <c r="AI824" s="345">
        <v>1000</v>
      </c>
      <c r="AJ824" s="345">
        <v>1000</v>
      </c>
      <c r="AK824" s="345">
        <v>1000</v>
      </c>
      <c r="AL824" s="340">
        <v>6.0000000000000001E-3</v>
      </c>
      <c r="AM824" s="340" t="s">
        <v>34</v>
      </c>
      <c r="AN824" s="340" t="s">
        <v>636</v>
      </c>
      <c r="AO824" s="338" t="s">
        <v>1323</v>
      </c>
      <c r="AP824" s="341" t="s">
        <v>11</v>
      </c>
      <c r="AQ824" s="347" t="s">
        <v>675</v>
      </c>
      <c r="AR824" s="340">
        <v>2.2002000000000002E-3</v>
      </c>
      <c r="AS824" s="340">
        <v>2.2002000000000002E-3</v>
      </c>
      <c r="AT824" s="340"/>
      <c r="AX824" s="597"/>
      <c r="AY824" s="598"/>
      <c r="AZ824" s="598"/>
      <c r="BA824" s="598"/>
      <c r="BB824" s="599"/>
      <c r="BC824" s="598"/>
      <c r="BD824" s="598"/>
      <c r="BE824" s="598"/>
      <c r="BF824" s="598"/>
      <c r="BG824" s="599"/>
      <c r="BH824" s="599"/>
      <c r="BI824" s="600"/>
      <c r="BJ824" s="600"/>
      <c r="BK824" s="600"/>
      <c r="BL824" s="599"/>
      <c r="BM824" s="599"/>
      <c r="BN824" s="599"/>
      <c r="BO824" s="599"/>
      <c r="BP824" s="599"/>
      <c r="BQ824" s="599"/>
      <c r="BR824" s="599"/>
      <c r="BS824" s="599"/>
      <c r="BT824" s="602"/>
      <c r="BU824" s="603"/>
      <c r="BV824" s="601"/>
      <c r="BW824" s="604"/>
    </row>
    <row r="825" spans="2:75" ht="15.75" customHeight="1">
      <c r="B825" s="334" t="s">
        <v>893</v>
      </c>
      <c r="C825" s="335">
        <v>18623722000168</v>
      </c>
      <c r="D825" s="336" t="s">
        <v>11</v>
      </c>
      <c r="E825" s="336" t="s">
        <v>621</v>
      </c>
      <c r="F825" s="336" t="s">
        <v>692</v>
      </c>
      <c r="G825" s="337" t="s">
        <v>738</v>
      </c>
      <c r="H825" s="337" t="s">
        <v>34</v>
      </c>
      <c r="I825" s="337"/>
      <c r="J825" s="337" t="s">
        <v>608</v>
      </c>
      <c r="K825" s="338" t="s">
        <v>48</v>
      </c>
      <c r="L825" s="339"/>
      <c r="M825" s="339" t="s">
        <v>34</v>
      </c>
      <c r="N825" s="338">
        <v>405469</v>
      </c>
      <c r="O825" s="338" t="s">
        <v>1320</v>
      </c>
      <c r="P825" s="342">
        <v>42250</v>
      </c>
      <c r="Q825" s="343">
        <v>862376750.73000002</v>
      </c>
      <c r="R825" s="343">
        <v>931954008.06758106</v>
      </c>
      <c r="S825" s="338">
        <v>31</v>
      </c>
      <c r="T825" s="340">
        <v>6.90825563996047E-2</v>
      </c>
      <c r="U825" s="340">
        <v>0.8930436902055543</v>
      </c>
      <c r="V825" s="340">
        <v>0.10546974922822083</v>
      </c>
      <c r="W825" s="340">
        <v>1.0339562053594067</v>
      </c>
      <c r="X825" s="340">
        <v>0.19307537887495396</v>
      </c>
      <c r="Y825" s="340">
        <v>1.4641256721882743</v>
      </c>
      <c r="Z825" s="340">
        <v>0.28262173440858152</v>
      </c>
      <c r="AA825" s="340">
        <v>1.6065135610273789</v>
      </c>
      <c r="AB825" s="340">
        <v>3.1562703082645943E-2</v>
      </c>
      <c r="AC825" s="344">
        <v>0.1151358937099128</v>
      </c>
      <c r="AD825" s="482">
        <v>0</v>
      </c>
      <c r="AE825" s="341" t="s">
        <v>2192</v>
      </c>
      <c r="AF825" s="341" t="s">
        <v>2192</v>
      </c>
      <c r="AG825" s="345" t="s">
        <v>719</v>
      </c>
      <c r="AH825" s="345" t="s">
        <v>2110</v>
      </c>
      <c r="AI825" s="345">
        <v>1000</v>
      </c>
      <c r="AJ825" s="345">
        <v>1000</v>
      </c>
      <c r="AK825" s="345">
        <v>1000</v>
      </c>
      <c r="AL825" s="340">
        <v>8.0000000000000002E-3</v>
      </c>
      <c r="AM825" s="340">
        <v>0.2</v>
      </c>
      <c r="AN825" s="340" t="s">
        <v>636</v>
      </c>
      <c r="AO825" s="338" t="s">
        <v>1323</v>
      </c>
      <c r="AP825" s="341" t="s">
        <v>13</v>
      </c>
      <c r="AQ825" s="347" t="s">
        <v>671</v>
      </c>
      <c r="AR825" s="340">
        <v>2.8E-3</v>
      </c>
      <c r="AS825" s="340">
        <v>2.8E-3</v>
      </c>
      <c r="AT825" s="340"/>
      <c r="AX825" s="597"/>
      <c r="AY825" s="598"/>
      <c r="AZ825" s="598"/>
      <c r="BA825" s="598"/>
      <c r="BB825" s="599"/>
      <c r="BC825" s="598"/>
      <c r="BD825" s="598"/>
      <c r="BE825" s="598"/>
      <c r="BF825" s="598"/>
      <c r="BG825" s="599"/>
      <c r="BH825" s="599"/>
      <c r="BI825" s="600"/>
      <c r="BJ825" s="600"/>
      <c r="BK825" s="600"/>
      <c r="BL825" s="599"/>
      <c r="BM825" s="599"/>
      <c r="BN825" s="599"/>
      <c r="BO825" s="599"/>
      <c r="BP825" s="599"/>
      <c r="BQ825" s="599"/>
      <c r="BR825" s="599"/>
      <c r="BS825" s="599"/>
      <c r="BT825" s="602"/>
      <c r="BU825" s="603"/>
      <c r="BV825" s="601"/>
      <c r="BW825" s="604"/>
    </row>
    <row r="826" spans="2:75" ht="15.75" customHeight="1">
      <c r="B826" s="334" t="s">
        <v>933</v>
      </c>
      <c r="C826" s="335">
        <v>20584638000124</v>
      </c>
      <c r="D826" s="336" t="s">
        <v>11</v>
      </c>
      <c r="E826" s="336" t="s">
        <v>620</v>
      </c>
      <c r="F826" s="336" t="s">
        <v>692</v>
      </c>
      <c r="G826" s="337" t="s">
        <v>738</v>
      </c>
      <c r="H826" s="337" t="s">
        <v>34</v>
      </c>
      <c r="I826" s="337" t="s">
        <v>1303</v>
      </c>
      <c r="J826" s="337" t="s">
        <v>608</v>
      </c>
      <c r="K826" s="338" t="s">
        <v>48</v>
      </c>
      <c r="L826" s="339"/>
      <c r="M826" s="339" t="s">
        <v>34</v>
      </c>
      <c r="N826" s="338">
        <v>408840</v>
      </c>
      <c r="O826" s="338" t="s">
        <v>1320</v>
      </c>
      <c r="P826" s="342">
        <v>42319</v>
      </c>
      <c r="Q826" s="343">
        <v>15149372.880000001</v>
      </c>
      <c r="R826" s="343">
        <v>24937374.189087309</v>
      </c>
      <c r="S826" s="338">
        <v>31</v>
      </c>
      <c r="T826" s="340">
        <v>7.1145698524793577E-2</v>
      </c>
      <c r="U826" s="340">
        <v>0.9197143311447733</v>
      </c>
      <c r="V826" s="340">
        <v>9.9990712641968349E-2</v>
      </c>
      <c r="W826" s="340">
        <v>0.9802433263661271</v>
      </c>
      <c r="X826" s="340">
        <v>0.15170663381871408</v>
      </c>
      <c r="Y826" s="340">
        <v>1.1504189633578317</v>
      </c>
      <c r="Z826" s="340">
        <v>0.11966348137570026</v>
      </c>
      <c r="AA826" s="340">
        <v>0.68020602163558319</v>
      </c>
      <c r="AB826" s="340">
        <v>7.6514829135699985E-3</v>
      </c>
      <c r="AC826" s="344">
        <v>-0.23566314677695285</v>
      </c>
      <c r="AD826" s="482">
        <v>0</v>
      </c>
      <c r="AE826" s="341" t="s">
        <v>2238</v>
      </c>
      <c r="AF826" s="341" t="s">
        <v>2106</v>
      </c>
      <c r="AG826" s="345" t="s">
        <v>59</v>
      </c>
      <c r="AH826" s="345" t="s">
        <v>2110</v>
      </c>
      <c r="AI826" s="345">
        <v>0</v>
      </c>
      <c r="AJ826" s="345">
        <v>0</v>
      </c>
      <c r="AK826" s="345">
        <v>0</v>
      </c>
      <c r="AL826" s="340">
        <v>7.4999999999999997E-3</v>
      </c>
      <c r="AM826" s="340" t="s">
        <v>34</v>
      </c>
      <c r="AN826" s="340" t="s">
        <v>64</v>
      </c>
      <c r="AO826" s="338" t="s">
        <v>1323</v>
      </c>
      <c r="AP826" s="341" t="s">
        <v>11</v>
      </c>
      <c r="AQ826" s="347" t="s">
        <v>675</v>
      </c>
      <c r="AR826" s="340">
        <v>2E-3</v>
      </c>
      <c r="AS826" s="340">
        <v>2E-3</v>
      </c>
      <c r="AT826" s="340"/>
      <c r="AX826" s="597"/>
      <c r="AY826" s="598"/>
      <c r="AZ826" s="598"/>
      <c r="BA826" s="598"/>
      <c r="BB826" s="599"/>
      <c r="BC826" s="598"/>
      <c r="BD826" s="598"/>
      <c r="BE826" s="598"/>
      <c r="BF826" s="598"/>
      <c r="BG826" s="599"/>
      <c r="BH826" s="599"/>
      <c r="BI826" s="600"/>
      <c r="BJ826" s="600"/>
      <c r="BK826" s="600"/>
      <c r="BL826" s="599"/>
      <c r="BM826" s="599"/>
      <c r="BN826" s="599"/>
      <c r="BO826" s="599"/>
      <c r="BP826" s="599"/>
      <c r="BQ826" s="599"/>
      <c r="BR826" s="599"/>
      <c r="BS826" s="599"/>
      <c r="BT826" s="602"/>
      <c r="BU826" s="603"/>
      <c r="BV826" s="601"/>
      <c r="BW826" s="604"/>
    </row>
    <row r="827" spans="2:75" ht="15.75" customHeight="1">
      <c r="B827" s="334" t="s">
        <v>1585</v>
      </c>
      <c r="C827" s="335">
        <v>828035000113</v>
      </c>
      <c r="D827" s="336" t="s">
        <v>11</v>
      </c>
      <c r="E827" s="336" t="s">
        <v>620</v>
      </c>
      <c r="F827" s="336" t="s">
        <v>692</v>
      </c>
      <c r="G827" s="337" t="s">
        <v>738</v>
      </c>
      <c r="H827" s="337" t="s">
        <v>34</v>
      </c>
      <c r="I827" s="337" t="s">
        <v>1303</v>
      </c>
      <c r="J827" s="337" t="s">
        <v>608</v>
      </c>
      <c r="K827" s="338" t="s">
        <v>48</v>
      </c>
      <c r="L827" s="339"/>
      <c r="M827" s="339"/>
      <c r="N827" s="338">
        <v>20583</v>
      </c>
      <c r="O827" s="338" t="s">
        <v>1323</v>
      </c>
      <c r="P827" s="342">
        <v>34978</v>
      </c>
      <c r="Q827" s="343" t="s">
        <v>1390</v>
      </c>
      <c r="R827" s="343" t="s">
        <v>1414</v>
      </c>
      <c r="S827" s="338">
        <v>31</v>
      </c>
      <c r="T827" s="340" t="s">
        <v>1414</v>
      </c>
      <c r="U827" s="340" t="s">
        <v>1414</v>
      </c>
      <c r="V827" s="340" t="s">
        <v>1414</v>
      </c>
      <c r="W827" s="340" t="s">
        <v>1414</v>
      </c>
      <c r="X827" s="340" t="s">
        <v>1414</v>
      </c>
      <c r="Y827" s="340" t="s">
        <v>1414</v>
      </c>
      <c r="Z827" s="340" t="s">
        <v>1414</v>
      </c>
      <c r="AA827" s="340" t="s">
        <v>1414</v>
      </c>
      <c r="AB827" s="340" t="s">
        <v>1414</v>
      </c>
      <c r="AC827" s="344" t="s">
        <v>1414</v>
      </c>
      <c r="AD827" s="482">
        <v>42046759000155</v>
      </c>
      <c r="AE827" s="341" t="s">
        <v>2238</v>
      </c>
      <c r="AF827" s="341" t="s">
        <v>2106</v>
      </c>
      <c r="AG827" s="345" t="s">
        <v>1427</v>
      </c>
      <c r="AH827" s="345" t="s">
        <v>2110</v>
      </c>
      <c r="AI827" s="345">
        <v>1000</v>
      </c>
      <c r="AJ827" s="345">
        <v>1000</v>
      </c>
      <c r="AK827" s="345">
        <v>1000</v>
      </c>
      <c r="AL827" s="340">
        <v>1.8700000000000001E-2</v>
      </c>
      <c r="AM827" s="340">
        <v>0.2</v>
      </c>
      <c r="AN827" s="340" t="s">
        <v>2124</v>
      </c>
      <c r="AO827" s="338" t="s">
        <v>1323</v>
      </c>
      <c r="AP827" s="341" t="s">
        <v>13</v>
      </c>
      <c r="AQ827" s="347" t="s">
        <v>664</v>
      </c>
      <c r="AR827" s="340">
        <v>1.0666666666666667E-3</v>
      </c>
      <c r="AS827" s="340">
        <v>1.0666666666666667E-3</v>
      </c>
      <c r="AT827" s="340"/>
      <c r="AX827" s="597"/>
      <c r="AY827" s="598"/>
      <c r="AZ827" s="598"/>
      <c r="BA827" s="598"/>
      <c r="BB827" s="599"/>
      <c r="BC827" s="598"/>
      <c r="BD827" s="598"/>
      <c r="BE827" s="598"/>
      <c r="BF827" s="598"/>
      <c r="BG827" s="599"/>
      <c r="BH827" s="599"/>
      <c r="BI827" s="600"/>
      <c r="BJ827" s="600"/>
      <c r="BK827" s="600"/>
      <c r="BL827" s="599"/>
      <c r="BM827" s="599"/>
      <c r="BN827" s="599"/>
      <c r="BO827" s="599"/>
      <c r="BP827" s="599"/>
      <c r="BQ827" s="599"/>
      <c r="BR827" s="599"/>
      <c r="BS827" s="599"/>
      <c r="BT827" s="602"/>
      <c r="BU827" s="603"/>
      <c r="BV827" s="601"/>
      <c r="BW827" s="604"/>
    </row>
    <row r="828" spans="2:75" ht="15.75" customHeight="1">
      <c r="B828" s="334" t="s">
        <v>471</v>
      </c>
      <c r="C828" s="335">
        <v>41088594000111</v>
      </c>
      <c r="D828" s="336" t="s">
        <v>11</v>
      </c>
      <c r="E828" s="336" t="s">
        <v>621</v>
      </c>
      <c r="F828" s="336" t="s">
        <v>692</v>
      </c>
      <c r="G828" s="337" t="s">
        <v>738</v>
      </c>
      <c r="H828" s="337" t="s">
        <v>34</v>
      </c>
      <c r="I828" s="337"/>
      <c r="J828" s="337" t="s">
        <v>608</v>
      </c>
      <c r="K828" s="338" t="s">
        <v>48</v>
      </c>
      <c r="L828" s="339"/>
      <c r="M828" s="339" t="s">
        <v>34</v>
      </c>
      <c r="N828" s="338">
        <v>635685</v>
      </c>
      <c r="O828" s="338" t="s">
        <v>1320</v>
      </c>
      <c r="P828" s="342">
        <v>44287</v>
      </c>
      <c r="Q828" s="343">
        <v>3322791.94</v>
      </c>
      <c r="R828" s="343">
        <v>3289942.5839285692</v>
      </c>
      <c r="S828" s="338">
        <v>31</v>
      </c>
      <c r="T828" s="340">
        <v>4.5397866403447118E-2</v>
      </c>
      <c r="U828" s="340">
        <v>0.58686707981503061</v>
      </c>
      <c r="V828" s="340">
        <v>7.57290517683058E-2</v>
      </c>
      <c r="W828" s="340">
        <v>0.74239792523250303</v>
      </c>
      <c r="X828" s="340" t="s">
        <v>1414</v>
      </c>
      <c r="Y828" s="340" t="s">
        <v>1414</v>
      </c>
      <c r="Z828" s="340" t="s">
        <v>1414</v>
      </c>
      <c r="AA828" s="340" t="s">
        <v>1414</v>
      </c>
      <c r="AB828" s="340">
        <v>3.4508719649502931E-2</v>
      </c>
      <c r="AC828" s="344">
        <v>-0.68244819902252085</v>
      </c>
      <c r="AD828" s="482">
        <v>34706691000165</v>
      </c>
      <c r="AE828" s="341" t="s">
        <v>2288</v>
      </c>
      <c r="AF828" s="341" t="s">
        <v>2106</v>
      </c>
      <c r="AG828" s="345" t="s">
        <v>1427</v>
      </c>
      <c r="AH828" s="345" t="s">
        <v>2110</v>
      </c>
      <c r="AI828" s="345">
        <v>500</v>
      </c>
      <c r="AJ828" s="345">
        <v>100</v>
      </c>
      <c r="AK828" s="345">
        <v>100</v>
      </c>
      <c r="AL828" s="340">
        <v>8.0000000000000002E-3</v>
      </c>
      <c r="AM828" s="340">
        <v>0.2</v>
      </c>
      <c r="AN828" s="340" t="s">
        <v>34</v>
      </c>
      <c r="AO828" s="338" t="s">
        <v>1323</v>
      </c>
      <c r="AP828" s="341" t="s">
        <v>11</v>
      </c>
      <c r="AQ828" s="347" t="s">
        <v>675</v>
      </c>
      <c r="AR828" s="340">
        <v>1.8664E-3</v>
      </c>
      <c r="AS828" s="340">
        <v>1.8664E-3</v>
      </c>
      <c r="AT828" s="340"/>
      <c r="AX828" s="597"/>
      <c r="AY828" s="598"/>
      <c r="AZ828" s="598"/>
      <c r="BA828" s="598"/>
      <c r="BB828" s="599"/>
      <c r="BC828" s="598"/>
      <c r="BD828" s="598"/>
      <c r="BE828" s="598"/>
      <c r="BF828" s="598"/>
      <c r="BG828" s="599"/>
      <c r="BH828" s="599"/>
      <c r="BI828" s="600"/>
      <c r="BJ828" s="600"/>
      <c r="BK828" s="600"/>
      <c r="BL828" s="599"/>
      <c r="BM828" s="599"/>
      <c r="BN828" s="599"/>
      <c r="BO828" s="599"/>
      <c r="BP828" s="599"/>
      <c r="BQ828" s="599"/>
      <c r="BR828" s="599"/>
      <c r="BS828" s="599"/>
      <c r="BT828" s="602"/>
      <c r="BU828" s="603"/>
      <c r="BV828" s="601"/>
      <c r="BW828" s="604"/>
    </row>
    <row r="829" spans="2:75" ht="15.75" customHeight="1">
      <c r="B829" s="334" t="s">
        <v>1084</v>
      </c>
      <c r="C829" s="335">
        <v>27954376000191</v>
      </c>
      <c r="D829" s="336" t="s">
        <v>11</v>
      </c>
      <c r="E829" s="336" t="s">
        <v>621</v>
      </c>
      <c r="F829" s="336" t="s">
        <v>692</v>
      </c>
      <c r="G829" s="337" t="s">
        <v>738</v>
      </c>
      <c r="H829" s="337" t="s">
        <v>34</v>
      </c>
      <c r="I829" s="337"/>
      <c r="J829" s="337" t="s">
        <v>608</v>
      </c>
      <c r="K829" s="338" t="s">
        <v>48</v>
      </c>
      <c r="L829" s="339"/>
      <c r="M829" s="339" t="s">
        <v>1411</v>
      </c>
      <c r="N829" s="338">
        <v>453552</v>
      </c>
      <c r="O829" s="338" t="s">
        <v>1320</v>
      </c>
      <c r="P829" s="342">
        <v>43060</v>
      </c>
      <c r="Q829" s="343">
        <v>6466963.2000000002</v>
      </c>
      <c r="R829" s="343">
        <v>5956531.7437301623</v>
      </c>
      <c r="S829" s="338">
        <v>31</v>
      </c>
      <c r="T829" s="340">
        <v>8.3109020323365312E-2</v>
      </c>
      <c r="U829" s="340">
        <v>1.0743665270524247</v>
      </c>
      <c r="V829" s="340">
        <v>0.13933024470632116</v>
      </c>
      <c r="W829" s="340">
        <v>1.36590228157856</v>
      </c>
      <c r="X829" s="340">
        <v>0.14486666754370958</v>
      </c>
      <c r="Y829" s="340">
        <v>1.0985502565424379</v>
      </c>
      <c r="Z829" s="340">
        <v>0.12867316322992095</v>
      </c>
      <c r="AA829" s="340">
        <v>0.73141997412807891</v>
      </c>
      <c r="AB829" s="340">
        <v>3.1046806118105015E-2</v>
      </c>
      <c r="AC829" s="344">
        <v>1.0887415852256284</v>
      </c>
      <c r="AD829" s="482">
        <v>36729801000130</v>
      </c>
      <c r="AE829" s="341" t="s">
        <v>2328</v>
      </c>
      <c r="AF829" s="341" t="s">
        <v>2106</v>
      </c>
      <c r="AG829" s="345" t="s">
        <v>1427</v>
      </c>
      <c r="AH829" s="345" t="s">
        <v>2107</v>
      </c>
      <c r="AI829" s="345">
        <v>1000</v>
      </c>
      <c r="AJ829" s="345">
        <v>1000</v>
      </c>
      <c r="AK829" s="345">
        <v>1000</v>
      </c>
      <c r="AL829" s="340">
        <v>2.5000000000000001E-3</v>
      </c>
      <c r="AM829" s="340" t="s">
        <v>34</v>
      </c>
      <c r="AN829" s="340" t="s">
        <v>34</v>
      </c>
      <c r="AO829" s="338" t="s">
        <v>1323</v>
      </c>
      <c r="AP829" s="341" t="s">
        <v>11</v>
      </c>
      <c r="AQ829" s="347" t="s">
        <v>675</v>
      </c>
      <c r="AR829" s="340" t="s">
        <v>34</v>
      </c>
      <c r="AS829" s="340" t="s">
        <v>34</v>
      </c>
      <c r="AT829" s="340"/>
      <c r="AX829" s="597"/>
      <c r="AY829" s="598"/>
      <c r="AZ829" s="598"/>
      <c r="BA829" s="598"/>
      <c r="BB829" s="599"/>
      <c r="BC829" s="598"/>
      <c r="BD829" s="598"/>
      <c r="BE829" s="598"/>
      <c r="BF829" s="598"/>
      <c r="BG829" s="599"/>
      <c r="BH829" s="599"/>
      <c r="BI829" s="600"/>
      <c r="BJ829" s="600"/>
      <c r="BK829" s="600"/>
      <c r="BL829" s="599"/>
      <c r="BM829" s="599"/>
      <c r="BN829" s="599"/>
      <c r="BO829" s="599"/>
      <c r="BP829" s="599"/>
      <c r="BQ829" s="599"/>
      <c r="BR829" s="599"/>
      <c r="BS829" s="599"/>
      <c r="BT829" s="602"/>
      <c r="BU829" s="603"/>
      <c r="BV829" s="601"/>
      <c r="BW829" s="604"/>
    </row>
    <row r="830" spans="2:75" ht="15.75" customHeight="1">
      <c r="B830" s="334" t="s">
        <v>1110</v>
      </c>
      <c r="C830" s="335">
        <v>24552346000160</v>
      </c>
      <c r="D830" s="336" t="s">
        <v>11</v>
      </c>
      <c r="E830" s="336" t="s">
        <v>621</v>
      </c>
      <c r="F830" s="336" t="s">
        <v>692</v>
      </c>
      <c r="G830" s="337" t="s">
        <v>738</v>
      </c>
      <c r="H830" s="337" t="s">
        <v>34</v>
      </c>
      <c r="I830" s="337"/>
      <c r="J830" s="337" t="s">
        <v>608</v>
      </c>
      <c r="K830" s="338" t="s">
        <v>48</v>
      </c>
      <c r="L830" s="339"/>
      <c r="M830" s="339" t="s">
        <v>34</v>
      </c>
      <c r="N830" s="338">
        <v>426911</v>
      </c>
      <c r="O830" s="338" t="s">
        <v>1320</v>
      </c>
      <c r="P830" s="342">
        <v>42646</v>
      </c>
      <c r="Q830" s="343">
        <v>41803552.5</v>
      </c>
      <c r="R830" s="343">
        <v>53039816.083492056</v>
      </c>
      <c r="S830" s="338">
        <v>31</v>
      </c>
      <c r="T830" s="340">
        <v>5.625636648634047E-2</v>
      </c>
      <c r="U830" s="340">
        <v>0.7272370297634938</v>
      </c>
      <c r="V830" s="340">
        <v>8.7058298122519417E-2</v>
      </c>
      <c r="W830" s="340">
        <v>0.85346242150467466</v>
      </c>
      <c r="X830" s="340">
        <v>0.15694488238976567</v>
      </c>
      <c r="Y830" s="340">
        <v>1.1901415538552318</v>
      </c>
      <c r="Z830" s="340">
        <v>0.20935942250322359</v>
      </c>
      <c r="AA830" s="340">
        <v>1.1900668293757266</v>
      </c>
      <c r="AB830" s="340">
        <v>3.4435287135415216E-2</v>
      </c>
      <c r="AC830" s="344">
        <v>-0.37964306725801977</v>
      </c>
      <c r="AD830" s="482">
        <v>0</v>
      </c>
      <c r="AE830" s="341" t="s">
        <v>2346</v>
      </c>
      <c r="AF830" s="341" t="s">
        <v>2106</v>
      </c>
      <c r="AG830" s="345" t="s">
        <v>1427</v>
      </c>
      <c r="AH830" s="345" t="s">
        <v>2110</v>
      </c>
      <c r="AI830" s="345">
        <v>0</v>
      </c>
      <c r="AJ830" s="345">
        <v>0</v>
      </c>
      <c r="AK830" s="345">
        <v>0</v>
      </c>
      <c r="AL830" s="340">
        <v>9.0000000000000011E-3</v>
      </c>
      <c r="AM830" s="340">
        <v>0.2</v>
      </c>
      <c r="AN830" s="340" t="s">
        <v>2124</v>
      </c>
      <c r="AO830" s="338" t="s">
        <v>1323</v>
      </c>
      <c r="AP830" s="341" t="s">
        <v>11</v>
      </c>
      <c r="AQ830" s="347" t="s">
        <v>675</v>
      </c>
      <c r="AR830" s="340">
        <v>1.7999999999999997E-3</v>
      </c>
      <c r="AS830" s="340">
        <v>1.7999999999999997E-3</v>
      </c>
      <c r="AT830" s="340"/>
      <c r="AX830" s="597"/>
      <c r="AY830" s="598"/>
      <c r="AZ830" s="598"/>
      <c r="BA830" s="598"/>
      <c r="BB830" s="599"/>
      <c r="BC830" s="598"/>
      <c r="BD830" s="598"/>
      <c r="BE830" s="598"/>
      <c r="BF830" s="598"/>
      <c r="BG830" s="599"/>
      <c r="BH830" s="599"/>
      <c r="BI830" s="600"/>
      <c r="BJ830" s="600"/>
      <c r="BK830" s="600"/>
      <c r="BL830" s="599"/>
      <c r="BM830" s="599"/>
      <c r="BN830" s="599"/>
      <c r="BO830" s="599"/>
      <c r="BP830" s="599"/>
      <c r="BQ830" s="599"/>
      <c r="BR830" s="599"/>
      <c r="BS830" s="599"/>
      <c r="BT830" s="602"/>
      <c r="BU830" s="603"/>
      <c r="BV830" s="601"/>
      <c r="BW830" s="604"/>
    </row>
    <row r="831" spans="2:75" ht="15.75" customHeight="1">
      <c r="B831" s="334" t="s">
        <v>1149</v>
      </c>
      <c r="C831" s="335">
        <v>23565840000105</v>
      </c>
      <c r="D831" s="336" t="s">
        <v>11</v>
      </c>
      <c r="E831" s="336" t="s">
        <v>620</v>
      </c>
      <c r="F831" s="336" t="s">
        <v>692</v>
      </c>
      <c r="G831" s="337" t="s">
        <v>738</v>
      </c>
      <c r="H831" s="337" t="s">
        <v>34</v>
      </c>
      <c r="I831" s="337"/>
      <c r="J831" s="337" t="s">
        <v>608</v>
      </c>
      <c r="K831" s="338" t="s">
        <v>48</v>
      </c>
      <c r="L831" s="339"/>
      <c r="M831" s="339" t="s">
        <v>34</v>
      </c>
      <c r="N831" s="338">
        <v>416517</v>
      </c>
      <c r="O831" s="338" t="s">
        <v>1320</v>
      </c>
      <c r="P831" s="342">
        <v>42458</v>
      </c>
      <c r="Q831" s="343">
        <v>54170126.759999998</v>
      </c>
      <c r="R831" s="343">
        <v>56365244.961071447</v>
      </c>
      <c r="S831" s="338">
        <v>31</v>
      </c>
      <c r="T831" s="340">
        <v>8.8619225346694419E-2</v>
      </c>
      <c r="U831" s="340">
        <v>1.1455980228783547</v>
      </c>
      <c r="V831" s="340">
        <v>0.11973405392648795</v>
      </c>
      <c r="W831" s="340">
        <v>1.1737940874614747</v>
      </c>
      <c r="X831" s="340">
        <v>0.18159472284425671</v>
      </c>
      <c r="Y831" s="340">
        <v>1.3770657719252093</v>
      </c>
      <c r="Z831" s="340">
        <v>0.15476223002061928</v>
      </c>
      <c r="AA831" s="340">
        <v>0.87971868753563942</v>
      </c>
      <c r="AB831" s="340">
        <v>1.240581250188299E-2</v>
      </c>
      <c r="AC831" s="344">
        <v>1.2930334556798582</v>
      </c>
      <c r="AD831" s="482">
        <v>26171796000139</v>
      </c>
      <c r="AE831" s="341" t="s">
        <v>2370</v>
      </c>
      <c r="AF831" s="341" t="s">
        <v>2115</v>
      </c>
      <c r="AG831" s="345" t="s">
        <v>1428</v>
      </c>
      <c r="AH831" s="345" t="s">
        <v>2110</v>
      </c>
      <c r="AI831" s="345">
        <v>1000</v>
      </c>
      <c r="AJ831" s="345">
        <v>1000</v>
      </c>
      <c r="AK831" s="345">
        <v>1000</v>
      </c>
      <c r="AL831" s="340">
        <v>8.0000000000000002E-3</v>
      </c>
      <c r="AM831" s="340" t="s">
        <v>34</v>
      </c>
      <c r="AN831" s="340" t="s">
        <v>64</v>
      </c>
      <c r="AO831" s="338" t="s">
        <v>1323</v>
      </c>
      <c r="AP831" s="341" t="s">
        <v>11</v>
      </c>
      <c r="AQ831" s="347" t="s">
        <v>675</v>
      </c>
      <c r="AR831" s="340">
        <v>1.5999999999999999E-3</v>
      </c>
      <c r="AS831" s="340">
        <v>1.5999999999999999E-3</v>
      </c>
      <c r="AT831" s="340"/>
      <c r="AX831" s="597"/>
      <c r="AY831" s="598"/>
      <c r="AZ831" s="598"/>
      <c r="BA831" s="598"/>
      <c r="BB831" s="599"/>
      <c r="BC831" s="598"/>
      <c r="BD831" s="598"/>
      <c r="BE831" s="598"/>
      <c r="BF831" s="598"/>
      <c r="BG831" s="599"/>
      <c r="BH831" s="599"/>
      <c r="BI831" s="600"/>
      <c r="BJ831" s="600"/>
      <c r="BK831" s="600"/>
      <c r="BL831" s="599"/>
      <c r="BM831" s="599"/>
      <c r="BN831" s="599"/>
      <c r="BO831" s="599"/>
      <c r="BP831" s="599"/>
      <c r="BQ831" s="599"/>
      <c r="BR831" s="599"/>
      <c r="BS831" s="599"/>
      <c r="BT831" s="602"/>
      <c r="BU831" s="603"/>
      <c r="BV831" s="601"/>
      <c r="BW831" s="604"/>
    </row>
    <row r="832" spans="2:75" ht="15.75" customHeight="1">
      <c r="B832" s="334" t="s">
        <v>1192</v>
      </c>
      <c r="C832" s="335">
        <v>26759909000111</v>
      </c>
      <c r="D832" s="336" t="s">
        <v>11</v>
      </c>
      <c r="E832" s="336" t="s">
        <v>620</v>
      </c>
      <c r="F832" s="336" t="s">
        <v>692</v>
      </c>
      <c r="G832" s="337" t="s">
        <v>738</v>
      </c>
      <c r="H832" s="337" t="s">
        <v>34</v>
      </c>
      <c r="I832" s="337"/>
      <c r="J832" s="337" t="s">
        <v>608</v>
      </c>
      <c r="K832" s="338" t="s">
        <v>48</v>
      </c>
      <c r="L832" s="339"/>
      <c r="M832" s="339" t="s">
        <v>34</v>
      </c>
      <c r="N832" s="338">
        <v>442976</v>
      </c>
      <c r="O832" s="338" t="s">
        <v>1323</v>
      </c>
      <c r="P832" s="342">
        <v>42916</v>
      </c>
      <c r="Q832" s="343">
        <v>627155034.49000001</v>
      </c>
      <c r="R832" s="343">
        <v>510847612.86448413</v>
      </c>
      <c r="S832" s="338">
        <v>31</v>
      </c>
      <c r="T832" s="340">
        <v>8.559176619539266E-2</v>
      </c>
      <c r="U832" s="340">
        <v>1.1064614675258579</v>
      </c>
      <c r="V832" s="340">
        <v>0.11685347723827144</v>
      </c>
      <c r="W832" s="340">
        <v>1.1455548040310164</v>
      </c>
      <c r="X832" s="340">
        <v>0.20208746405599398</v>
      </c>
      <c r="Y832" s="340">
        <v>1.5324659512564505</v>
      </c>
      <c r="Z832" s="340">
        <v>0.21190224482632236</v>
      </c>
      <c r="AA832" s="340">
        <v>1.2045210558133705</v>
      </c>
      <c r="AB832" s="340">
        <v>1.3354935338420183E-2</v>
      </c>
      <c r="AC832" s="344">
        <v>1.0090862681819313</v>
      </c>
      <c r="AD832" s="482">
        <v>30676315000114</v>
      </c>
      <c r="AE832" s="341" t="s">
        <v>2395</v>
      </c>
      <c r="AF832" s="341" t="s">
        <v>2115</v>
      </c>
      <c r="AG832" s="345" t="s">
        <v>1428</v>
      </c>
      <c r="AH832" s="345" t="s">
        <v>2110</v>
      </c>
      <c r="AI832" s="345">
        <v>1000</v>
      </c>
      <c r="AJ832" s="345">
        <v>100</v>
      </c>
      <c r="AK832" s="345">
        <v>100</v>
      </c>
      <c r="AL832" s="340">
        <v>8.0000000000000002E-3</v>
      </c>
      <c r="AM832" s="340" t="s">
        <v>34</v>
      </c>
      <c r="AN832" s="340" t="s">
        <v>64</v>
      </c>
      <c r="AO832" s="338" t="s">
        <v>1323</v>
      </c>
      <c r="AP832" s="341" t="s">
        <v>11</v>
      </c>
      <c r="AQ832" s="347" t="s">
        <v>675</v>
      </c>
      <c r="AR832" s="340">
        <v>2.3999999999999998E-3</v>
      </c>
      <c r="AS832" s="340">
        <v>2.3999999999999998E-3</v>
      </c>
      <c r="AT832" s="340"/>
      <c r="AX832" s="597"/>
      <c r="AY832" s="598"/>
      <c r="AZ832" s="598"/>
      <c r="BA832" s="598"/>
      <c r="BB832" s="599"/>
      <c r="BC832" s="598"/>
      <c r="BD832" s="598"/>
      <c r="BE832" s="598"/>
      <c r="BF832" s="598"/>
      <c r="BG832" s="599"/>
      <c r="BH832" s="599"/>
      <c r="BI832" s="600"/>
      <c r="BJ832" s="600"/>
      <c r="BK832" s="600"/>
      <c r="BL832" s="599"/>
      <c r="BM832" s="599"/>
      <c r="BN832" s="599"/>
      <c r="BO832" s="599"/>
      <c r="BP832" s="599"/>
      <c r="BQ832" s="599"/>
      <c r="BR832" s="599"/>
      <c r="BS832" s="599"/>
      <c r="BT832" s="602"/>
      <c r="BU832" s="603"/>
      <c r="BV832" s="601"/>
      <c r="BW832" s="604"/>
    </row>
    <row r="833" spans="2:75" ht="15.75" customHeight="1">
      <c r="B833" s="334" t="s">
        <v>63</v>
      </c>
      <c r="C833" s="335">
        <v>36181846000112</v>
      </c>
      <c r="D833" s="336" t="s">
        <v>13</v>
      </c>
      <c r="E833" s="336" t="s">
        <v>616</v>
      </c>
      <c r="F833" s="336" t="s">
        <v>617</v>
      </c>
      <c r="G833" s="337" t="s">
        <v>34</v>
      </c>
      <c r="H833" s="337" t="s">
        <v>1336</v>
      </c>
      <c r="I833" s="337" t="s">
        <v>34</v>
      </c>
      <c r="J833" s="337" t="s">
        <v>608</v>
      </c>
      <c r="K833" s="338" t="s">
        <v>48</v>
      </c>
      <c r="L833" s="339"/>
      <c r="M833" s="339" t="s">
        <v>34</v>
      </c>
      <c r="N833" s="338">
        <v>531715</v>
      </c>
      <c r="O833" s="338" t="s">
        <v>1320</v>
      </c>
      <c r="P833" s="342">
        <v>43922</v>
      </c>
      <c r="Q833" s="343">
        <v>673939480.39999998</v>
      </c>
      <c r="R833" s="343">
        <v>1218769776.60869</v>
      </c>
      <c r="S833" s="338">
        <v>31</v>
      </c>
      <c r="T833" s="340">
        <v>-3.6293599792973641E-3</v>
      </c>
      <c r="U833" s="340">
        <v>-4.6917444835822816E-2</v>
      </c>
      <c r="V833" s="340">
        <v>1.8581823835060352E-2</v>
      </c>
      <c r="W833" s="340">
        <v>0.18216400628375781</v>
      </c>
      <c r="X833" s="340">
        <v>1.3961187764306437E-2</v>
      </c>
      <c r="Y833" s="340">
        <v>0.10587022301378222</v>
      </c>
      <c r="Z833" s="340" t="s">
        <v>1414</v>
      </c>
      <c r="AA833" s="340" t="s">
        <v>1414</v>
      </c>
      <c r="AB833" s="340">
        <v>4.0256160220714265E-2</v>
      </c>
      <c r="AC833" s="344">
        <v>-1.9359125540116628</v>
      </c>
      <c r="AD833" s="482">
        <v>36181795000129</v>
      </c>
      <c r="AE833" s="341" t="s">
        <v>2113</v>
      </c>
      <c r="AF833" s="341" t="s">
        <v>2109</v>
      </c>
      <c r="AG833" s="345" t="s">
        <v>59</v>
      </c>
      <c r="AH833" s="345" t="s">
        <v>2110</v>
      </c>
      <c r="AI833" s="345">
        <v>25000</v>
      </c>
      <c r="AJ833" s="345">
        <v>1000</v>
      </c>
      <c r="AK833" s="345">
        <v>10000</v>
      </c>
      <c r="AL833" s="608">
        <v>0.02</v>
      </c>
      <c r="AM833" s="608">
        <v>0.2</v>
      </c>
      <c r="AN833" s="340" t="s">
        <v>64</v>
      </c>
      <c r="AO833" s="338" t="s">
        <v>1323</v>
      </c>
      <c r="AP833" s="341" t="s">
        <v>13</v>
      </c>
      <c r="AQ833" s="347" t="s">
        <v>668</v>
      </c>
      <c r="AR833" s="340">
        <v>4.0000000000000001E-3</v>
      </c>
      <c r="AS833" s="340">
        <v>4.0000000000000001E-3</v>
      </c>
      <c r="AT833" s="340"/>
      <c r="AX833" s="597"/>
      <c r="AY833" s="598"/>
      <c r="AZ833" s="598"/>
      <c r="BA833" s="598"/>
      <c r="BB833" s="599"/>
      <c r="BC833" s="598"/>
      <c r="BD833" s="598"/>
      <c r="BE833" s="598"/>
      <c r="BF833" s="598"/>
      <c r="BG833" s="599"/>
      <c r="BH833" s="599"/>
      <c r="BI833" s="600"/>
      <c r="BJ833" s="600"/>
      <c r="BK833" s="600"/>
      <c r="BL833" s="599"/>
      <c r="BM833" s="599"/>
      <c r="BN833" s="599"/>
      <c r="BO833" s="599"/>
      <c r="BP833" s="599"/>
      <c r="BQ833" s="599"/>
      <c r="BR833" s="599"/>
      <c r="BS833" s="599"/>
      <c r="BT833" s="602"/>
      <c r="BU833" s="603"/>
      <c r="BV833" s="601"/>
      <c r="BW833" s="604"/>
    </row>
    <row r="834" spans="2:75" ht="15.75" customHeight="1">
      <c r="B834" s="334" t="s">
        <v>776</v>
      </c>
      <c r="C834" s="335">
        <v>20458815000126</v>
      </c>
      <c r="D834" s="336" t="s">
        <v>13</v>
      </c>
      <c r="E834" s="336" t="s">
        <v>616</v>
      </c>
      <c r="F834" s="336" t="s">
        <v>617</v>
      </c>
      <c r="G834" s="337" t="s">
        <v>34</v>
      </c>
      <c r="H834" s="337" t="s">
        <v>1337</v>
      </c>
      <c r="I834" s="337" t="s">
        <v>34</v>
      </c>
      <c r="J834" s="337" t="s">
        <v>608</v>
      </c>
      <c r="K834" s="338" t="s">
        <v>48</v>
      </c>
      <c r="L834" s="339"/>
      <c r="M834" s="339" t="s">
        <v>34</v>
      </c>
      <c r="N834" s="338">
        <v>375918</v>
      </c>
      <c r="O834" s="338" t="s">
        <v>1320</v>
      </c>
      <c r="P834" s="342">
        <v>41883</v>
      </c>
      <c r="Q834" s="343">
        <v>763726216.5</v>
      </c>
      <c r="R834" s="343">
        <v>303978286.54218268</v>
      </c>
      <c r="S834" s="338">
        <v>31</v>
      </c>
      <c r="T834" s="340">
        <v>0.32237263208770894</v>
      </c>
      <c r="U834" s="340">
        <v>4.167373936129156</v>
      </c>
      <c r="V834" s="340">
        <v>0.41744998996992444</v>
      </c>
      <c r="W834" s="340">
        <v>4.0924057439698016</v>
      </c>
      <c r="X834" s="340">
        <v>0.40595423302015332</v>
      </c>
      <c r="Y834" s="340">
        <v>3.078424694861027</v>
      </c>
      <c r="Z834" s="340">
        <v>0.59092682880667025</v>
      </c>
      <c r="AA834" s="340">
        <v>3.3590196664789649</v>
      </c>
      <c r="AB834" s="340">
        <v>8.5051742900132982E-2</v>
      </c>
      <c r="AC834" s="344">
        <v>3.0044846416659752</v>
      </c>
      <c r="AD834" s="482">
        <v>36327493000116</v>
      </c>
      <c r="AE834" s="341" t="s">
        <v>2150</v>
      </c>
      <c r="AF834" s="341" t="s">
        <v>2115</v>
      </c>
      <c r="AG834" s="345" t="s">
        <v>1428</v>
      </c>
      <c r="AH834" s="345" t="s">
        <v>2110</v>
      </c>
      <c r="AI834" s="345">
        <v>10000</v>
      </c>
      <c r="AJ834" s="345">
        <v>5000</v>
      </c>
      <c r="AK834" s="345">
        <v>5000</v>
      </c>
      <c r="AL834" s="608">
        <v>1.9E-2</v>
      </c>
      <c r="AM834" s="608">
        <v>0.2</v>
      </c>
      <c r="AN834" s="340" t="s">
        <v>34</v>
      </c>
      <c r="AO834" s="338" t="s">
        <v>1323</v>
      </c>
      <c r="AP834" s="341" t="s">
        <v>13</v>
      </c>
      <c r="AQ834" s="347" t="s">
        <v>668</v>
      </c>
      <c r="AR834" s="340">
        <v>3.7999999999999996E-3</v>
      </c>
      <c r="AS834" s="340">
        <v>3.7999999999999996E-3</v>
      </c>
      <c r="AT834" s="340"/>
      <c r="AX834" s="597"/>
      <c r="AY834" s="598"/>
      <c r="AZ834" s="598"/>
      <c r="BA834" s="598"/>
      <c r="BB834" s="599"/>
      <c r="BC834" s="598"/>
      <c r="BD834" s="598"/>
      <c r="BE834" s="598"/>
      <c r="BF834" s="598"/>
      <c r="BG834" s="599"/>
      <c r="BH834" s="599"/>
      <c r="BI834" s="600"/>
      <c r="BJ834" s="600"/>
      <c r="BK834" s="600"/>
      <c r="BL834" s="599"/>
      <c r="BM834" s="599"/>
      <c r="BN834" s="599"/>
      <c r="BO834" s="599"/>
      <c r="BP834" s="599"/>
      <c r="BQ834" s="599"/>
      <c r="BR834" s="599"/>
      <c r="BS834" s="599"/>
      <c r="BT834" s="602"/>
      <c r="BU834" s="603"/>
      <c r="BV834" s="601"/>
      <c r="BW834" s="604"/>
    </row>
    <row r="835" spans="2:75" ht="15.75" customHeight="1">
      <c r="B835" s="334" t="s">
        <v>232</v>
      </c>
      <c r="C835" s="335">
        <v>18391138000124</v>
      </c>
      <c r="D835" s="336" t="s">
        <v>13</v>
      </c>
      <c r="E835" s="336" t="s">
        <v>616</v>
      </c>
      <c r="F835" s="336" t="s">
        <v>617</v>
      </c>
      <c r="G835" s="337" t="s">
        <v>34</v>
      </c>
      <c r="H835" s="337" t="s">
        <v>1337</v>
      </c>
      <c r="I835" s="337" t="s">
        <v>34</v>
      </c>
      <c r="J835" s="337" t="s">
        <v>608</v>
      </c>
      <c r="K835" s="338" t="s">
        <v>48</v>
      </c>
      <c r="L835" s="339"/>
      <c r="M835" s="339" t="s">
        <v>34</v>
      </c>
      <c r="N835" s="338">
        <v>342092</v>
      </c>
      <c r="O835" s="338" t="s">
        <v>1323</v>
      </c>
      <c r="P835" s="342">
        <v>41486</v>
      </c>
      <c r="Q835" s="343">
        <v>794935679.66999996</v>
      </c>
      <c r="R835" s="343">
        <v>602799095.22761869</v>
      </c>
      <c r="S835" s="338">
        <v>31</v>
      </c>
      <c r="T835" s="340">
        <v>0.21466615079981533</v>
      </c>
      <c r="U835" s="340">
        <v>2.7750312302221931</v>
      </c>
      <c r="V835" s="340">
        <v>0.21046411082595928</v>
      </c>
      <c r="W835" s="340">
        <v>2.0632520223696882</v>
      </c>
      <c r="X835" s="340">
        <v>0.2705632399552651</v>
      </c>
      <c r="Y835" s="340">
        <v>2.0517301992477281</v>
      </c>
      <c r="Z835" s="340">
        <v>0.41323740718778756</v>
      </c>
      <c r="AA835" s="340">
        <v>2.3489753891723897</v>
      </c>
      <c r="AB835" s="340">
        <v>9.6858857909488047E-2</v>
      </c>
      <c r="AC835" s="344">
        <v>1.0179631278398089</v>
      </c>
      <c r="AD835" s="482">
        <v>13962959000150</v>
      </c>
      <c r="AE835" s="341" t="s">
        <v>2271</v>
      </c>
      <c r="AF835" s="341" t="s">
        <v>2112</v>
      </c>
      <c r="AG835" s="345" t="s">
        <v>719</v>
      </c>
      <c r="AH835" s="345" t="s">
        <v>2110</v>
      </c>
      <c r="AI835" s="345">
        <v>1000</v>
      </c>
      <c r="AJ835" s="345">
        <v>100</v>
      </c>
      <c r="AK835" s="345">
        <v>1000</v>
      </c>
      <c r="AL835" s="340">
        <v>1.9574999999999999E-2</v>
      </c>
      <c r="AM835" s="340">
        <v>0.2</v>
      </c>
      <c r="AN835" s="340" t="s">
        <v>64</v>
      </c>
      <c r="AO835" s="338" t="s">
        <v>1323</v>
      </c>
      <c r="AP835" s="341" t="s">
        <v>13</v>
      </c>
      <c r="AQ835" s="347" t="s">
        <v>691</v>
      </c>
      <c r="AR835" s="340">
        <v>4.8937499999999997E-3</v>
      </c>
      <c r="AS835" s="340">
        <v>4.8937499999999997E-3</v>
      </c>
      <c r="AT835" s="340"/>
      <c r="AX835" s="597"/>
      <c r="AY835" s="598"/>
      <c r="AZ835" s="598"/>
      <c r="BA835" s="598"/>
      <c r="BB835" s="599"/>
      <c r="BC835" s="598"/>
      <c r="BD835" s="598"/>
      <c r="BE835" s="598"/>
      <c r="BF835" s="598"/>
      <c r="BG835" s="599"/>
      <c r="BH835" s="599"/>
      <c r="BI835" s="600"/>
      <c r="BJ835" s="600"/>
      <c r="BK835" s="600"/>
      <c r="BL835" s="599"/>
      <c r="BM835" s="599"/>
      <c r="BN835" s="599"/>
      <c r="BO835" s="599"/>
      <c r="BP835" s="599"/>
      <c r="BQ835" s="599"/>
      <c r="BR835" s="599"/>
      <c r="BS835" s="599"/>
      <c r="BT835" s="602"/>
      <c r="BU835" s="603"/>
      <c r="BV835" s="601"/>
      <c r="BW835" s="604"/>
    </row>
    <row r="836" spans="2:75" ht="15.75" customHeight="1">
      <c r="B836" s="334" t="s">
        <v>1605</v>
      </c>
      <c r="C836" s="335">
        <v>37013525000171</v>
      </c>
      <c r="D836" s="336" t="s">
        <v>13</v>
      </c>
      <c r="E836" s="336" t="s">
        <v>616</v>
      </c>
      <c r="F836" s="336" t="s">
        <v>617</v>
      </c>
      <c r="G836" s="337" t="s">
        <v>34</v>
      </c>
      <c r="H836" s="337" t="s">
        <v>1336</v>
      </c>
      <c r="I836" s="337" t="s">
        <v>34</v>
      </c>
      <c r="J836" s="337" t="s">
        <v>608</v>
      </c>
      <c r="K836" s="338" t="s">
        <v>48</v>
      </c>
      <c r="L836" s="339"/>
      <c r="M836" s="339"/>
      <c r="N836" s="338">
        <v>548669</v>
      </c>
      <c r="O836" s="338" t="s">
        <v>1320</v>
      </c>
      <c r="P836" s="342">
        <v>44062</v>
      </c>
      <c r="Q836" s="343">
        <v>14182894.880000001</v>
      </c>
      <c r="R836" s="343">
        <v>48134381.781309508</v>
      </c>
      <c r="S836" s="338">
        <v>31</v>
      </c>
      <c r="T836" s="340">
        <v>2.9066630520111492E-3</v>
      </c>
      <c r="U836" s="340">
        <v>3.269389464684036E-2</v>
      </c>
      <c r="V836" s="340">
        <v>1.7508680780337071E-2</v>
      </c>
      <c r="W836" s="340">
        <v>0.16068956688290964</v>
      </c>
      <c r="X836" s="340">
        <v>6.5018965301364418E-3</v>
      </c>
      <c r="Y836" s="340">
        <v>4.5719973919756338E-2</v>
      </c>
      <c r="Z836" s="340" t="s">
        <v>1414</v>
      </c>
      <c r="AA836" s="340" t="s">
        <v>1414</v>
      </c>
      <c r="AB836" s="340">
        <v>4.0592985341859275E-2</v>
      </c>
      <c r="AC836" s="344">
        <v>-2.1004974146514326</v>
      </c>
      <c r="AD836" s="482">
        <v>37828247000100</v>
      </c>
      <c r="AE836" s="341" t="s">
        <v>2315</v>
      </c>
      <c r="AF836" s="341" t="s">
        <v>2315</v>
      </c>
      <c r="AG836" s="345" t="s">
        <v>1431</v>
      </c>
      <c r="AH836" s="345" t="s">
        <v>2110</v>
      </c>
      <c r="AI836" s="345">
        <v>1000</v>
      </c>
      <c r="AJ836" s="345">
        <v>100</v>
      </c>
      <c r="AK836" s="345">
        <v>1000</v>
      </c>
      <c r="AL836" s="340">
        <v>0</v>
      </c>
      <c r="AM836" s="340" t="s">
        <v>34</v>
      </c>
      <c r="AN836" s="340" t="s">
        <v>64</v>
      </c>
      <c r="AO836" s="338" t="s">
        <v>1323</v>
      </c>
      <c r="AP836" s="341" t="s">
        <v>13</v>
      </c>
      <c r="AQ836" s="347" t="s">
        <v>668</v>
      </c>
      <c r="AR836" s="340" t="s">
        <v>34</v>
      </c>
      <c r="AS836" s="340" t="s">
        <v>34</v>
      </c>
      <c r="AT836" s="340"/>
      <c r="AX836" s="597"/>
      <c r="AY836" s="598"/>
      <c r="AZ836" s="598"/>
      <c r="BA836" s="598"/>
      <c r="BB836" s="599"/>
      <c r="BC836" s="598"/>
      <c r="BD836" s="598"/>
      <c r="BE836" s="598"/>
      <c r="BF836" s="598"/>
      <c r="BG836" s="599"/>
      <c r="BH836" s="599"/>
      <c r="BI836" s="600"/>
      <c r="BJ836" s="600"/>
      <c r="BK836" s="600"/>
      <c r="BL836" s="599"/>
      <c r="BM836" s="599"/>
      <c r="BN836" s="599"/>
      <c r="BO836" s="599"/>
      <c r="BP836" s="599"/>
      <c r="BQ836" s="599"/>
      <c r="BR836" s="599"/>
      <c r="BS836" s="599"/>
      <c r="BT836" s="602"/>
      <c r="BU836" s="603"/>
      <c r="BV836" s="601"/>
      <c r="BW836" s="604"/>
    </row>
    <row r="837" spans="2:75" ht="15.75" customHeight="1">
      <c r="B837" s="334" t="s">
        <v>1645</v>
      </c>
      <c r="C837" s="335">
        <v>25079957000104</v>
      </c>
      <c r="D837" s="336" t="s">
        <v>13</v>
      </c>
      <c r="E837" s="336" t="s">
        <v>616</v>
      </c>
      <c r="F837" s="336" t="s">
        <v>617</v>
      </c>
      <c r="G837" s="337" t="s">
        <v>34</v>
      </c>
      <c r="H837" s="337" t="s">
        <v>865</v>
      </c>
      <c r="I837" s="337" t="s">
        <v>34</v>
      </c>
      <c r="J837" s="337" t="s">
        <v>608</v>
      </c>
      <c r="K837" s="338" t="s">
        <v>48</v>
      </c>
      <c r="L837" s="339"/>
      <c r="M837" s="339"/>
      <c r="N837" s="338">
        <v>433421</v>
      </c>
      <c r="O837" s="338" t="s">
        <v>1320</v>
      </c>
      <c r="P837" s="342">
        <v>42733</v>
      </c>
      <c r="Q837" s="343">
        <v>13778970.869999999</v>
      </c>
      <c r="R837" s="343">
        <v>32385307.64880953</v>
      </c>
      <c r="S837" s="338">
        <v>31</v>
      </c>
      <c r="T837" s="340">
        <v>0.10088556640570001</v>
      </c>
      <c r="U837" s="340">
        <v>1.1347521265571587</v>
      </c>
      <c r="V837" s="340">
        <v>8.7198162593576711E-2</v>
      </c>
      <c r="W837" s="340">
        <v>0.80027931035690647</v>
      </c>
      <c r="X837" s="340">
        <v>0.19926419658204075</v>
      </c>
      <c r="Y837" s="340">
        <v>1.401184074315148</v>
      </c>
      <c r="Z837" s="340">
        <v>0.27707872663430444</v>
      </c>
      <c r="AA837" s="340">
        <v>1.5141143485331992</v>
      </c>
      <c r="AB837" s="340">
        <v>7.7470140176204308E-2</v>
      </c>
      <c r="AC837" s="344">
        <v>-0.21730022456762091</v>
      </c>
      <c r="AD837" s="482">
        <v>31006911000150</v>
      </c>
      <c r="AE837" s="341" t="s">
        <v>2315</v>
      </c>
      <c r="AF837" s="341" t="s">
        <v>2315</v>
      </c>
      <c r="AG837" s="345" t="s">
        <v>1431</v>
      </c>
      <c r="AH837" s="345" t="s">
        <v>2110</v>
      </c>
      <c r="AI837" s="345">
        <v>1000</v>
      </c>
      <c r="AJ837" s="345">
        <v>100</v>
      </c>
      <c r="AK837" s="345">
        <v>1000</v>
      </c>
      <c r="AL837" s="340">
        <v>0</v>
      </c>
      <c r="AM837" s="340" t="s">
        <v>34</v>
      </c>
      <c r="AN837" s="340" t="s">
        <v>64</v>
      </c>
      <c r="AO837" s="338" t="s">
        <v>1323</v>
      </c>
      <c r="AP837" s="341" t="s">
        <v>13</v>
      </c>
      <c r="AQ837" s="347" t="s">
        <v>674</v>
      </c>
      <c r="AR837" s="340" t="s">
        <v>34</v>
      </c>
      <c r="AS837" s="340" t="s">
        <v>34</v>
      </c>
      <c r="AT837" s="340"/>
      <c r="AX837" s="597"/>
      <c r="AY837" s="598"/>
      <c r="AZ837" s="598"/>
      <c r="BA837" s="598"/>
      <c r="BB837" s="599"/>
      <c r="BC837" s="598"/>
      <c r="BD837" s="598"/>
      <c r="BE837" s="598"/>
      <c r="BF837" s="598"/>
      <c r="BG837" s="599"/>
      <c r="BH837" s="599"/>
      <c r="BI837" s="600"/>
      <c r="BJ837" s="600"/>
      <c r="BK837" s="600"/>
      <c r="BL837" s="599"/>
      <c r="BM837" s="599"/>
      <c r="BN837" s="599"/>
      <c r="BO837" s="599"/>
      <c r="BP837" s="599"/>
      <c r="BQ837" s="599"/>
      <c r="BR837" s="599"/>
      <c r="BS837" s="599"/>
      <c r="BT837" s="602"/>
      <c r="BU837" s="603"/>
      <c r="BV837" s="601"/>
      <c r="BW837" s="604"/>
    </row>
    <row r="838" spans="2:75" ht="15.75" customHeight="1">
      <c r="B838" s="334" t="s">
        <v>39</v>
      </c>
      <c r="C838" s="335">
        <v>26324209000102</v>
      </c>
      <c r="D838" s="336" t="s">
        <v>13</v>
      </c>
      <c r="E838" s="336" t="s">
        <v>616</v>
      </c>
      <c r="F838" s="336" t="s">
        <v>617</v>
      </c>
      <c r="G838" s="337" t="s">
        <v>34</v>
      </c>
      <c r="H838" s="337" t="s">
        <v>1337</v>
      </c>
      <c r="I838" s="337" t="s">
        <v>34</v>
      </c>
      <c r="J838" s="337" t="s">
        <v>608</v>
      </c>
      <c r="K838" s="338" t="s">
        <v>48</v>
      </c>
      <c r="L838" s="339"/>
      <c r="M838" s="339" t="s">
        <v>34</v>
      </c>
      <c r="N838" s="338">
        <v>443808</v>
      </c>
      <c r="O838" s="338" t="s">
        <v>1320</v>
      </c>
      <c r="P838" s="342">
        <v>42923</v>
      </c>
      <c r="Q838" s="343">
        <v>382067597.99000001</v>
      </c>
      <c r="R838" s="343">
        <v>381792285.56075382</v>
      </c>
      <c r="S838" s="338">
        <v>31</v>
      </c>
      <c r="T838" s="340">
        <v>0.17329714173598187</v>
      </c>
      <c r="U838" s="340">
        <v>2.2402459755942354</v>
      </c>
      <c r="V838" s="340">
        <v>0.12237165359126068</v>
      </c>
      <c r="W838" s="340">
        <v>1.1996513836113356</v>
      </c>
      <c r="X838" s="340">
        <v>0.19312270211732718</v>
      </c>
      <c r="Y838" s="340">
        <v>1.4644845329319567</v>
      </c>
      <c r="Z838" s="340">
        <v>0.40517812387462793</v>
      </c>
      <c r="AA838" s="340">
        <v>2.3031638100953367</v>
      </c>
      <c r="AB838" s="340">
        <v>9.1023374468162735E-2</v>
      </c>
      <c r="AC838" s="344">
        <v>0.24694195581856188</v>
      </c>
      <c r="AD838" s="482">
        <v>36182250000137</v>
      </c>
      <c r="AE838" s="341" t="s">
        <v>2331</v>
      </c>
      <c r="AF838" s="341" t="s">
        <v>2109</v>
      </c>
      <c r="AG838" s="345" t="s">
        <v>59</v>
      </c>
      <c r="AH838" s="345" t="s">
        <v>2107</v>
      </c>
      <c r="AI838" s="345">
        <v>25000</v>
      </c>
      <c r="AJ838" s="345" t="s">
        <v>1422</v>
      </c>
      <c r="AK838" s="345" t="s">
        <v>1422</v>
      </c>
      <c r="AL838" s="340">
        <v>0.02</v>
      </c>
      <c r="AM838" s="340">
        <v>0.2</v>
      </c>
      <c r="AN838" s="340" t="s">
        <v>64</v>
      </c>
      <c r="AO838" s="338" t="s">
        <v>1323</v>
      </c>
      <c r="AP838" s="341" t="s">
        <v>13</v>
      </c>
      <c r="AQ838" s="347" t="s">
        <v>664</v>
      </c>
      <c r="AR838" s="340">
        <v>5.3333333333333332E-3</v>
      </c>
      <c r="AS838" s="340">
        <v>5.3333333333333332E-3</v>
      </c>
      <c r="AT838" s="340"/>
      <c r="AX838" s="597"/>
      <c r="AY838" s="598"/>
      <c r="AZ838" s="598"/>
      <c r="BA838" s="598"/>
      <c r="BB838" s="599"/>
      <c r="BC838" s="598"/>
      <c r="BD838" s="598"/>
      <c r="BE838" s="598"/>
      <c r="BF838" s="598"/>
      <c r="BG838" s="599"/>
      <c r="BH838" s="599"/>
      <c r="BI838" s="600"/>
      <c r="BJ838" s="600"/>
      <c r="BK838" s="600"/>
      <c r="BL838" s="599"/>
      <c r="BM838" s="599"/>
      <c r="BN838" s="599"/>
      <c r="BO838" s="599"/>
      <c r="BP838" s="599"/>
      <c r="BQ838" s="599"/>
      <c r="BR838" s="599"/>
      <c r="BS838" s="599"/>
      <c r="BT838" s="602"/>
      <c r="BU838" s="603"/>
      <c r="BV838" s="601"/>
      <c r="BW838" s="604"/>
    </row>
    <row r="839" spans="2:75" ht="15.75" customHeight="1">
      <c r="B839" s="334" t="s">
        <v>1121</v>
      </c>
      <c r="C839" s="335">
        <v>31594537000150</v>
      </c>
      <c r="D839" s="336" t="s">
        <v>13</v>
      </c>
      <c r="E839" s="336" t="s">
        <v>616</v>
      </c>
      <c r="F839" s="336" t="s">
        <v>617</v>
      </c>
      <c r="G839" s="337" t="s">
        <v>34</v>
      </c>
      <c r="H839" s="337" t="s">
        <v>1337</v>
      </c>
      <c r="I839" s="337" t="s">
        <v>34</v>
      </c>
      <c r="J839" s="337" t="s">
        <v>608</v>
      </c>
      <c r="K839" s="338" t="s">
        <v>48</v>
      </c>
      <c r="L839" s="339"/>
      <c r="M839" s="339" t="s">
        <v>34</v>
      </c>
      <c r="N839" s="338">
        <v>483877</v>
      </c>
      <c r="O839" s="338" t="s">
        <v>1320</v>
      </c>
      <c r="P839" s="342">
        <v>43467</v>
      </c>
      <c r="Q839" s="343">
        <v>460896704.58999997</v>
      </c>
      <c r="R839" s="343">
        <v>442596045.49527788</v>
      </c>
      <c r="S839" s="338">
        <v>31</v>
      </c>
      <c r="T839" s="340">
        <v>4.6845389173514995E-2</v>
      </c>
      <c r="U839" s="340">
        <v>0.60557948919317262</v>
      </c>
      <c r="V839" s="340">
        <v>8.1779769572426053E-2</v>
      </c>
      <c r="W839" s="340">
        <v>0.80171519171155148</v>
      </c>
      <c r="X839" s="340">
        <v>0.13563331615337781</v>
      </c>
      <c r="Y839" s="340">
        <v>1.028532075613861</v>
      </c>
      <c r="Z839" s="340">
        <v>0.23857107396698995</v>
      </c>
      <c r="AA839" s="340">
        <v>1.3561153263703052</v>
      </c>
      <c r="AB839" s="340">
        <v>7.6308096979068346E-2</v>
      </c>
      <c r="AC839" s="344">
        <v>-0.20482509655899578</v>
      </c>
      <c r="AD839" s="482">
        <v>41054588000143</v>
      </c>
      <c r="AE839" s="341" t="s">
        <v>2355</v>
      </c>
      <c r="AF839" s="341" t="s">
        <v>2115</v>
      </c>
      <c r="AG839" s="345" t="s">
        <v>1428</v>
      </c>
      <c r="AH839" s="345" t="s">
        <v>2110</v>
      </c>
      <c r="AI839" s="345">
        <v>500</v>
      </c>
      <c r="AJ839" s="345">
        <v>100</v>
      </c>
      <c r="AK839" s="345">
        <v>500</v>
      </c>
      <c r="AL839" s="340">
        <v>1.9E-2</v>
      </c>
      <c r="AM839" s="340">
        <v>0.2</v>
      </c>
      <c r="AN839" s="340" t="s">
        <v>2124</v>
      </c>
      <c r="AO839" s="338" t="s">
        <v>1323</v>
      </c>
      <c r="AP839" s="341" t="s">
        <v>13</v>
      </c>
      <c r="AQ839" s="347" t="s">
        <v>668</v>
      </c>
      <c r="AR839" s="340">
        <v>5.0672999999999994E-3</v>
      </c>
      <c r="AS839" s="340">
        <v>5.0672999999999994E-3</v>
      </c>
      <c r="AT839" s="340"/>
      <c r="AX839" s="597"/>
      <c r="AY839" s="598"/>
      <c r="AZ839" s="598"/>
      <c r="BA839" s="598"/>
      <c r="BB839" s="599"/>
      <c r="BC839" s="598"/>
      <c r="BD839" s="598"/>
      <c r="BE839" s="598"/>
      <c r="BF839" s="598"/>
      <c r="BG839" s="599"/>
      <c r="BH839" s="599"/>
      <c r="BI839" s="600"/>
      <c r="BJ839" s="600"/>
      <c r="BK839" s="600"/>
      <c r="BL839" s="599"/>
      <c r="BM839" s="599"/>
      <c r="BN839" s="599"/>
      <c r="BO839" s="599"/>
      <c r="BP839" s="599"/>
      <c r="BQ839" s="599"/>
      <c r="BR839" s="599"/>
      <c r="BS839" s="599"/>
      <c r="BT839" s="602"/>
      <c r="BU839" s="603"/>
      <c r="BV839" s="601"/>
      <c r="BW839" s="604"/>
    </row>
    <row r="840" spans="2:75" ht="15.75" customHeight="1">
      <c r="B840" s="334" t="s">
        <v>1174</v>
      </c>
      <c r="C840" s="335">
        <v>25079578000106</v>
      </c>
      <c r="D840" s="336" t="s">
        <v>13</v>
      </c>
      <c r="E840" s="336" t="s">
        <v>616</v>
      </c>
      <c r="F840" s="336" t="s">
        <v>617</v>
      </c>
      <c r="G840" s="337" t="s">
        <v>34</v>
      </c>
      <c r="H840" s="337" t="s">
        <v>1336</v>
      </c>
      <c r="I840" s="337" t="s">
        <v>34</v>
      </c>
      <c r="J840" s="337" t="s">
        <v>608</v>
      </c>
      <c r="K840" s="338" t="s">
        <v>48</v>
      </c>
      <c r="L840" s="339"/>
      <c r="M840" s="339" t="s">
        <v>1411</v>
      </c>
      <c r="N840" s="338">
        <v>433454</v>
      </c>
      <c r="O840" s="338" t="s">
        <v>1320</v>
      </c>
      <c r="P840" s="342">
        <v>42733</v>
      </c>
      <c r="Q840" s="343">
        <v>288190219.75</v>
      </c>
      <c r="R840" s="343">
        <v>504965249.98210323</v>
      </c>
      <c r="S840" s="338">
        <v>31</v>
      </c>
      <c r="T840" s="340">
        <v>9.0160070618713117E-2</v>
      </c>
      <c r="U840" s="340">
        <v>1.1655168304540284</v>
      </c>
      <c r="V840" s="340">
        <v>6.0264064424401242E-2</v>
      </c>
      <c r="W840" s="340">
        <v>0.59078933843825021</v>
      </c>
      <c r="X840" s="340">
        <v>0.10057784823689175</v>
      </c>
      <c r="Y840" s="340">
        <v>0.76270009420756857</v>
      </c>
      <c r="Z840" s="340">
        <v>0.18316998628832493</v>
      </c>
      <c r="AA840" s="340">
        <v>1.0411975836224221</v>
      </c>
      <c r="AB840" s="340">
        <v>2.400341586140195E-2</v>
      </c>
      <c r="AC840" s="344">
        <v>-1.5972759170065864</v>
      </c>
      <c r="AD840" s="482">
        <v>0</v>
      </c>
      <c r="AE840" s="341" t="s">
        <v>2315</v>
      </c>
      <c r="AF840" s="341" t="s">
        <v>2315</v>
      </c>
      <c r="AG840" s="345" t="s">
        <v>1431</v>
      </c>
      <c r="AH840" s="345" t="s">
        <v>2110</v>
      </c>
      <c r="AI840" s="345">
        <v>1000</v>
      </c>
      <c r="AJ840" s="345">
        <v>100</v>
      </c>
      <c r="AK840" s="345">
        <v>100</v>
      </c>
      <c r="AL840" s="340">
        <v>0.02</v>
      </c>
      <c r="AM840" s="340">
        <v>0.2</v>
      </c>
      <c r="AN840" s="340" t="s">
        <v>64</v>
      </c>
      <c r="AO840" s="338" t="s">
        <v>1323</v>
      </c>
      <c r="AP840" s="341" t="s">
        <v>13</v>
      </c>
      <c r="AQ840" s="347" t="s">
        <v>674</v>
      </c>
      <c r="AR840" s="340" t="s">
        <v>34</v>
      </c>
      <c r="AS840" s="340" t="s">
        <v>34</v>
      </c>
      <c r="AT840" s="340"/>
      <c r="AX840" s="597"/>
      <c r="AY840" s="598"/>
      <c r="AZ840" s="598"/>
      <c r="BA840" s="598"/>
      <c r="BB840" s="599"/>
      <c r="BC840" s="598"/>
      <c r="BD840" s="598"/>
      <c r="BE840" s="598"/>
      <c r="BF840" s="598"/>
      <c r="BG840" s="599"/>
      <c r="BH840" s="599"/>
      <c r="BI840" s="600"/>
      <c r="BJ840" s="600"/>
      <c r="BK840" s="600"/>
      <c r="BL840" s="599"/>
      <c r="BM840" s="599"/>
      <c r="BN840" s="599"/>
      <c r="BO840" s="599"/>
      <c r="BP840" s="599"/>
      <c r="BQ840" s="599"/>
      <c r="BR840" s="599"/>
      <c r="BS840" s="599"/>
      <c r="BT840" s="602"/>
      <c r="BU840" s="603"/>
      <c r="BV840" s="601"/>
      <c r="BW840" s="604"/>
    </row>
    <row r="841" spans="2:75" ht="15.75" customHeight="1">
      <c r="B841" s="334" t="s">
        <v>424</v>
      </c>
      <c r="C841" s="335">
        <v>7088369000147</v>
      </c>
      <c r="D841" s="336" t="s">
        <v>13</v>
      </c>
      <c r="E841" s="336" t="s">
        <v>616</v>
      </c>
      <c r="F841" s="336" t="s">
        <v>617</v>
      </c>
      <c r="G841" s="337" t="s">
        <v>34</v>
      </c>
      <c r="H841" s="337" t="s">
        <v>865</v>
      </c>
      <c r="I841" s="337" t="s">
        <v>34</v>
      </c>
      <c r="J841" s="337" t="s">
        <v>608</v>
      </c>
      <c r="K841" s="338" t="s">
        <v>48</v>
      </c>
      <c r="L841" s="339"/>
      <c r="M841" s="339" t="s">
        <v>34</v>
      </c>
      <c r="N841" s="338">
        <v>174378</v>
      </c>
      <c r="O841" s="338" t="s">
        <v>1320</v>
      </c>
      <c r="P841" s="342">
        <v>38317</v>
      </c>
      <c r="Q841" s="343">
        <v>96324749.730000004</v>
      </c>
      <c r="R841" s="343">
        <v>97270906.466230229</v>
      </c>
      <c r="S841" s="338">
        <v>31</v>
      </c>
      <c r="T841" s="340">
        <v>0.15985360711617513</v>
      </c>
      <c r="U841" s="340">
        <v>2.0664587796365157</v>
      </c>
      <c r="V841" s="340">
        <v>0.16827589250262909</v>
      </c>
      <c r="W841" s="340">
        <v>1.649666416566494</v>
      </c>
      <c r="X841" s="340">
        <v>0.15155287865223865</v>
      </c>
      <c r="Y841" s="340">
        <v>1.1492530099992004</v>
      </c>
      <c r="Z841" s="340">
        <v>0.33912284461212705</v>
      </c>
      <c r="AA841" s="340">
        <v>1.9276841884210736</v>
      </c>
      <c r="AB841" s="340">
        <v>6.385943524005594E-2</v>
      </c>
      <c r="AC841" s="344">
        <v>0.94669214639952759</v>
      </c>
      <c r="AD841" s="482">
        <v>9489380000144</v>
      </c>
      <c r="AE841" s="341" t="s">
        <v>2422</v>
      </c>
      <c r="AF841" s="341" t="s">
        <v>2109</v>
      </c>
      <c r="AG841" s="345" t="s">
        <v>59</v>
      </c>
      <c r="AH841" s="345" t="s">
        <v>2107</v>
      </c>
      <c r="AI841" s="345">
        <v>20000</v>
      </c>
      <c r="AJ841" s="345">
        <v>10000</v>
      </c>
      <c r="AK841" s="345">
        <v>20000</v>
      </c>
      <c r="AL841" s="340">
        <v>1.95E-2</v>
      </c>
      <c r="AM841" s="340">
        <v>0.2</v>
      </c>
      <c r="AN841" s="340" t="s">
        <v>64</v>
      </c>
      <c r="AO841" s="338" t="s">
        <v>1323</v>
      </c>
      <c r="AP841" s="341" t="s">
        <v>13</v>
      </c>
      <c r="AQ841" s="347" t="s">
        <v>664</v>
      </c>
      <c r="AR841" s="340">
        <v>3.8999999999999998E-3</v>
      </c>
      <c r="AS841" s="340">
        <v>3.8999999999999998E-3</v>
      </c>
      <c r="AT841" s="340"/>
      <c r="AX841" s="597"/>
      <c r="AY841" s="598"/>
      <c r="AZ841" s="598"/>
      <c r="BA841" s="598"/>
      <c r="BB841" s="599"/>
      <c r="BC841" s="598"/>
      <c r="BD841" s="598"/>
      <c r="BE841" s="598"/>
      <c r="BF841" s="598"/>
      <c r="BG841" s="599"/>
      <c r="BH841" s="599"/>
      <c r="BI841" s="600"/>
      <c r="BJ841" s="600"/>
      <c r="BK841" s="600"/>
      <c r="BL841" s="599"/>
      <c r="BM841" s="599"/>
      <c r="BN841" s="599"/>
      <c r="BO841" s="599"/>
      <c r="BP841" s="599"/>
      <c r="BQ841" s="599"/>
      <c r="BR841" s="599"/>
      <c r="BS841" s="599"/>
      <c r="BT841" s="602"/>
      <c r="BU841" s="603"/>
      <c r="BV841" s="601"/>
      <c r="BW841" s="604"/>
    </row>
    <row r="842" spans="2:75" ht="15.75" customHeight="1">
      <c r="B842" s="334" t="s">
        <v>1705</v>
      </c>
      <c r="C842" s="335">
        <v>45560980000115</v>
      </c>
      <c r="D842" s="336" t="s">
        <v>13</v>
      </c>
      <c r="E842" s="336" t="s">
        <v>615</v>
      </c>
      <c r="F842" s="336" t="s">
        <v>617</v>
      </c>
      <c r="G842" s="337" t="s">
        <v>34</v>
      </c>
      <c r="H842" s="337" t="s">
        <v>1337</v>
      </c>
      <c r="I842" s="337" t="s">
        <v>34</v>
      </c>
      <c r="J842" s="337" t="s">
        <v>611</v>
      </c>
      <c r="K842" s="338" t="s">
        <v>48</v>
      </c>
      <c r="L842" s="339"/>
      <c r="M842" s="339"/>
      <c r="N842" s="338">
        <v>645915</v>
      </c>
      <c r="O842" s="338" t="s">
        <v>1323</v>
      </c>
      <c r="P842" s="342">
        <v>44669</v>
      </c>
      <c r="Q842" s="343">
        <v>451237928.30000001</v>
      </c>
      <c r="R842" s="343" t="s">
        <v>1414</v>
      </c>
      <c r="S842" s="338">
        <v>31</v>
      </c>
      <c r="T842" s="340" t="s">
        <v>1414</v>
      </c>
      <c r="U842" s="340" t="s">
        <v>1414</v>
      </c>
      <c r="V842" s="340" t="s">
        <v>1414</v>
      </c>
      <c r="W842" s="340" t="s">
        <v>1414</v>
      </c>
      <c r="X842" s="340" t="s">
        <v>1414</v>
      </c>
      <c r="Y842" s="340" t="s">
        <v>1414</v>
      </c>
      <c r="Z842" s="340" t="s">
        <v>1414</v>
      </c>
      <c r="AA842" s="340" t="s">
        <v>1414</v>
      </c>
      <c r="AB842" s="340" t="s">
        <v>1414</v>
      </c>
      <c r="AC842" s="344" t="s">
        <v>1414</v>
      </c>
      <c r="AD842" s="482">
        <v>41373649000135</v>
      </c>
      <c r="AE842" s="341" t="s">
        <v>2432</v>
      </c>
      <c r="AF842" s="341" t="s">
        <v>2106</v>
      </c>
      <c r="AG842" s="345" t="s">
        <v>1427</v>
      </c>
      <c r="AH842" s="345" t="s">
        <v>2110</v>
      </c>
      <c r="AI842" s="345">
        <v>5000</v>
      </c>
      <c r="AJ842" s="345">
        <v>3000</v>
      </c>
      <c r="AK842" s="345">
        <v>1000</v>
      </c>
      <c r="AL842" s="340">
        <v>0.02</v>
      </c>
      <c r="AM842" s="340">
        <v>0.2</v>
      </c>
      <c r="AN842" s="340" t="s">
        <v>2124</v>
      </c>
      <c r="AO842" s="338" t="s">
        <v>1323</v>
      </c>
      <c r="AP842" s="341" t="s">
        <v>13</v>
      </c>
      <c r="AQ842" s="347" t="s">
        <v>668</v>
      </c>
      <c r="AR842" s="340">
        <v>3.3333333333333331E-3</v>
      </c>
      <c r="AS842" s="340">
        <v>3.3333333333333331E-3</v>
      </c>
      <c r="AT842" s="340"/>
      <c r="AX842" s="597"/>
      <c r="AY842" s="598"/>
      <c r="AZ842" s="598"/>
      <c r="BA842" s="598"/>
      <c r="BB842" s="599"/>
      <c r="BC842" s="598"/>
      <c r="BD842" s="598"/>
      <c r="BE842" s="598"/>
      <c r="BF842" s="598"/>
      <c r="BG842" s="599"/>
      <c r="BH842" s="599"/>
      <c r="BI842" s="600"/>
      <c r="BJ842" s="600"/>
      <c r="BK842" s="600"/>
      <c r="BL842" s="599"/>
      <c r="BM842" s="599"/>
      <c r="BN842" s="599"/>
      <c r="BO842" s="599"/>
      <c r="BP842" s="599"/>
      <c r="BQ842" s="599"/>
      <c r="BR842" s="599"/>
      <c r="BS842" s="599"/>
      <c r="BT842" s="602"/>
      <c r="BU842" s="603"/>
      <c r="BV842" s="601"/>
      <c r="BW842" s="604"/>
    </row>
    <row r="843" spans="2:75" ht="15.75" customHeight="1">
      <c r="B843" s="334" t="s">
        <v>70</v>
      </c>
      <c r="C843" s="335">
        <v>21377860000119</v>
      </c>
      <c r="D843" s="336" t="s">
        <v>13</v>
      </c>
      <c r="E843" s="336" t="s">
        <v>615</v>
      </c>
      <c r="F843" s="336" t="s">
        <v>619</v>
      </c>
      <c r="G843" s="337" t="s">
        <v>34</v>
      </c>
      <c r="H843" s="337" t="s">
        <v>1337</v>
      </c>
      <c r="I843" s="337" t="s">
        <v>34</v>
      </c>
      <c r="J843" s="337"/>
      <c r="K843" s="338" t="s">
        <v>48</v>
      </c>
      <c r="L843" s="339"/>
      <c r="M843" s="339" t="s">
        <v>1411</v>
      </c>
      <c r="N843" s="338">
        <v>390887</v>
      </c>
      <c r="O843" s="338" t="s">
        <v>1320</v>
      </c>
      <c r="P843" s="342">
        <v>42081</v>
      </c>
      <c r="Q843" s="343">
        <v>27696919.77</v>
      </c>
      <c r="R843" s="343">
        <v>28561909.635119047</v>
      </c>
      <c r="S843" s="338">
        <v>31</v>
      </c>
      <c r="T843" s="340">
        <v>-5.8080119418409404E-2</v>
      </c>
      <c r="U843" s="340">
        <v>-0.7508130398789411</v>
      </c>
      <c r="V843" s="340">
        <v>-0.10221972782402755</v>
      </c>
      <c r="W843" s="340">
        <v>-1.0020951283870403</v>
      </c>
      <c r="X843" s="340">
        <v>-0.16624917626613411</v>
      </c>
      <c r="Y843" s="340">
        <v>-1.2606977045428758</v>
      </c>
      <c r="Z843" s="340">
        <v>-0.54162308772712475</v>
      </c>
      <c r="AA843" s="340">
        <v>-3.0787612184886766</v>
      </c>
      <c r="AB843" s="340">
        <v>0.19124939016443013</v>
      </c>
      <c r="AC843" s="344">
        <v>-0.9758701553999638</v>
      </c>
      <c r="AD843" s="482">
        <v>28971394000144</v>
      </c>
      <c r="AE843" s="341" t="s">
        <v>2122</v>
      </c>
      <c r="AF843" s="341" t="s">
        <v>2106</v>
      </c>
      <c r="AG843" s="345" t="s">
        <v>1427</v>
      </c>
      <c r="AH843" s="345" t="s">
        <v>2107</v>
      </c>
      <c r="AI843" s="345">
        <v>5000</v>
      </c>
      <c r="AJ843" s="345">
        <v>1000</v>
      </c>
      <c r="AK843" s="345">
        <v>1000</v>
      </c>
      <c r="AL843" s="608">
        <v>0.02</v>
      </c>
      <c r="AM843" s="608">
        <v>0.2</v>
      </c>
      <c r="AN843" s="340" t="s">
        <v>64</v>
      </c>
      <c r="AO843" s="338" t="s">
        <v>1323</v>
      </c>
      <c r="AP843" s="341" t="s">
        <v>13</v>
      </c>
      <c r="AQ843" s="347" t="s">
        <v>668</v>
      </c>
      <c r="AR843" s="340" t="s">
        <v>34</v>
      </c>
      <c r="AS843" s="340" t="s">
        <v>34</v>
      </c>
      <c r="AT843" s="340"/>
      <c r="AX843" s="597"/>
      <c r="AY843" s="598"/>
      <c r="AZ843" s="598"/>
      <c r="BA843" s="598"/>
      <c r="BB843" s="599"/>
      <c r="BC843" s="598"/>
      <c r="BD843" s="598"/>
      <c r="BE843" s="598"/>
      <c r="BF843" s="598"/>
      <c r="BG843" s="599"/>
      <c r="BH843" s="599"/>
      <c r="BI843" s="600"/>
      <c r="BJ843" s="600"/>
      <c r="BK843" s="600"/>
      <c r="BL843" s="599"/>
      <c r="BM843" s="599"/>
      <c r="BN843" s="599"/>
      <c r="BO843" s="599"/>
      <c r="BP843" s="599"/>
      <c r="BQ843" s="599"/>
      <c r="BR843" s="599"/>
      <c r="BS843" s="599"/>
      <c r="BT843" s="602"/>
      <c r="BU843" s="603"/>
      <c r="BV843" s="601"/>
      <c r="BW843" s="604"/>
    </row>
    <row r="844" spans="2:75" ht="15.75" customHeight="1">
      <c r="B844" s="334" t="s">
        <v>729</v>
      </c>
      <c r="C844" s="335">
        <v>43984537000146</v>
      </c>
      <c r="D844" s="336" t="s">
        <v>13</v>
      </c>
      <c r="E844" s="336" t="s">
        <v>615</v>
      </c>
      <c r="F844" s="336" t="s">
        <v>619</v>
      </c>
      <c r="G844" s="337" t="s">
        <v>34</v>
      </c>
      <c r="H844" s="337" t="s">
        <v>1337</v>
      </c>
      <c r="I844" s="337" t="s">
        <v>34</v>
      </c>
      <c r="J844" s="337" t="s">
        <v>611</v>
      </c>
      <c r="K844" s="338" t="s">
        <v>48</v>
      </c>
      <c r="L844" s="339"/>
      <c r="M844" s="339" t="s">
        <v>34</v>
      </c>
      <c r="N844" s="338">
        <v>622435</v>
      </c>
      <c r="O844" s="338" t="s">
        <v>1320</v>
      </c>
      <c r="P844" s="342">
        <v>44510</v>
      </c>
      <c r="Q844" s="343">
        <v>267796122.50999999</v>
      </c>
      <c r="R844" s="343" t="s">
        <v>1414</v>
      </c>
      <c r="S844" s="338">
        <v>31</v>
      </c>
      <c r="T844" s="340">
        <v>0.15986533431171557</v>
      </c>
      <c r="U844" s="340">
        <v>2.066610379382197</v>
      </c>
      <c r="V844" s="340" t="s">
        <v>1414</v>
      </c>
      <c r="W844" s="340" t="s">
        <v>1414</v>
      </c>
      <c r="X844" s="340" t="s">
        <v>1414</v>
      </c>
      <c r="Y844" s="340" t="s">
        <v>1414</v>
      </c>
      <c r="Z844" s="340" t="s">
        <v>1414</v>
      </c>
      <c r="AA844" s="340" t="s">
        <v>1414</v>
      </c>
      <c r="AB844" s="340" t="s">
        <v>1414</v>
      </c>
      <c r="AC844" s="344" t="s">
        <v>1414</v>
      </c>
      <c r="AD844" s="482">
        <v>29726133000121</v>
      </c>
      <c r="AE844" s="341" t="s">
        <v>2120</v>
      </c>
      <c r="AF844" s="341" t="s">
        <v>2106</v>
      </c>
      <c r="AG844" s="345" t="s">
        <v>1427</v>
      </c>
      <c r="AH844" s="345" t="s">
        <v>2110</v>
      </c>
      <c r="AI844" s="345">
        <v>500</v>
      </c>
      <c r="AJ844" s="345">
        <v>100</v>
      </c>
      <c r="AK844" s="345">
        <v>100</v>
      </c>
      <c r="AL844" s="608">
        <v>0</v>
      </c>
      <c r="AM844" s="608" t="s">
        <v>34</v>
      </c>
      <c r="AN844" s="340" t="s">
        <v>2124</v>
      </c>
      <c r="AO844" s="338" t="s">
        <v>1323</v>
      </c>
      <c r="AP844" s="341" t="s">
        <v>13</v>
      </c>
      <c r="AQ844" s="347" t="s">
        <v>668</v>
      </c>
      <c r="AR844" s="340">
        <v>4.0000000000000001E-3</v>
      </c>
      <c r="AS844" s="340">
        <v>4.0000000000000001E-3</v>
      </c>
      <c r="AT844" s="340"/>
      <c r="AX844" s="597"/>
      <c r="AY844" s="598"/>
      <c r="AZ844" s="598"/>
      <c r="BA844" s="598"/>
      <c r="BB844" s="599"/>
      <c r="BC844" s="598"/>
      <c r="BD844" s="598"/>
      <c r="BE844" s="598"/>
      <c r="BF844" s="598"/>
      <c r="BG844" s="599"/>
      <c r="BH844" s="599"/>
      <c r="BI844" s="600"/>
      <c r="BJ844" s="600"/>
      <c r="BK844" s="600"/>
      <c r="BL844" s="599"/>
      <c r="BM844" s="599"/>
      <c r="BN844" s="599"/>
      <c r="BO844" s="599"/>
      <c r="BP844" s="599"/>
      <c r="BQ844" s="599"/>
      <c r="BR844" s="599"/>
      <c r="BS844" s="599"/>
      <c r="BT844" s="602"/>
      <c r="BU844" s="603"/>
      <c r="BV844" s="601"/>
      <c r="BW844" s="604"/>
    </row>
    <row r="845" spans="2:75" ht="15.75" customHeight="1">
      <c r="B845" s="334" t="s">
        <v>733</v>
      </c>
      <c r="C845" s="335">
        <v>24029438000160</v>
      </c>
      <c r="D845" s="336" t="s">
        <v>13</v>
      </c>
      <c r="E845" s="336" t="s">
        <v>615</v>
      </c>
      <c r="F845" s="336" t="s">
        <v>619</v>
      </c>
      <c r="G845" s="337" t="s">
        <v>34</v>
      </c>
      <c r="H845" s="337" t="s">
        <v>1337</v>
      </c>
      <c r="I845" s="337" t="s">
        <v>34</v>
      </c>
      <c r="J845" s="337" t="s">
        <v>611</v>
      </c>
      <c r="K845" s="338" t="s">
        <v>48</v>
      </c>
      <c r="L845" s="339"/>
      <c r="M845" s="339" t="s">
        <v>34</v>
      </c>
      <c r="N845" s="338">
        <v>416770</v>
      </c>
      <c r="O845" s="338" t="s">
        <v>1320</v>
      </c>
      <c r="P845" s="342">
        <v>42489</v>
      </c>
      <c r="Q845" s="343">
        <v>180007376.41999999</v>
      </c>
      <c r="R845" s="343">
        <v>294233640.84698391</v>
      </c>
      <c r="S845" s="338">
        <v>31</v>
      </c>
      <c r="T845" s="340">
        <v>-9.2737345806140903E-3</v>
      </c>
      <c r="U845" s="340">
        <v>-0.11988337698380043</v>
      </c>
      <c r="V845" s="340">
        <v>-1.6599780582580159E-3</v>
      </c>
      <c r="W845" s="340">
        <v>-1.6273335498147627E-2</v>
      </c>
      <c r="X845" s="340">
        <v>1.3446137951721227E-2</v>
      </c>
      <c r="Y845" s="340">
        <v>0.10196450672071639</v>
      </c>
      <c r="Z845" s="340">
        <v>4.5303891192118861E-2</v>
      </c>
      <c r="AA845" s="340">
        <v>0.25752200452577029</v>
      </c>
      <c r="AB845" s="340">
        <v>0.10488551967150625</v>
      </c>
      <c r="AC845" s="344">
        <v>-0.88968394265651496</v>
      </c>
      <c r="AD845" s="482">
        <v>23884632000160</v>
      </c>
      <c r="AE845" s="341" t="s">
        <v>2127</v>
      </c>
      <c r="AF845" s="341" t="s">
        <v>2115</v>
      </c>
      <c r="AG845" s="345" t="s">
        <v>1428</v>
      </c>
      <c r="AH845" s="345" t="s">
        <v>2110</v>
      </c>
      <c r="AI845" s="345">
        <v>5000</v>
      </c>
      <c r="AJ845" s="345">
        <v>5000</v>
      </c>
      <c r="AK845" s="345">
        <v>5000</v>
      </c>
      <c r="AL845" s="608">
        <v>1.9E-2</v>
      </c>
      <c r="AM845" s="608">
        <v>0.2</v>
      </c>
      <c r="AN845" s="340" t="s">
        <v>64</v>
      </c>
      <c r="AO845" s="338" t="s">
        <v>1323</v>
      </c>
      <c r="AP845" s="341" t="s">
        <v>13</v>
      </c>
      <c r="AQ845" s="347" t="s">
        <v>664</v>
      </c>
      <c r="AR845" s="340">
        <v>3.8E-3</v>
      </c>
      <c r="AS845" s="340">
        <v>3.8E-3</v>
      </c>
      <c r="AT845" s="340"/>
      <c r="AX845" s="597"/>
      <c r="AY845" s="598"/>
      <c r="AZ845" s="598"/>
      <c r="BA845" s="598"/>
      <c r="BB845" s="599"/>
      <c r="BC845" s="598"/>
      <c r="BD845" s="598"/>
      <c r="BE845" s="598"/>
      <c r="BF845" s="598"/>
      <c r="BG845" s="599"/>
      <c r="BH845" s="599"/>
      <c r="BI845" s="600"/>
      <c r="BJ845" s="600"/>
      <c r="BK845" s="600"/>
      <c r="BL845" s="599"/>
      <c r="BM845" s="599"/>
      <c r="BN845" s="599"/>
      <c r="BO845" s="599"/>
      <c r="BP845" s="599"/>
      <c r="BQ845" s="599"/>
      <c r="BR845" s="599"/>
      <c r="BS845" s="599"/>
      <c r="BT845" s="602"/>
      <c r="BU845" s="603"/>
      <c r="BV845" s="601"/>
      <c r="BW845" s="604"/>
    </row>
    <row r="846" spans="2:75" ht="15.75" customHeight="1">
      <c r="B846" s="334" t="s">
        <v>1487</v>
      </c>
      <c r="C846" s="335">
        <v>26744850000198</v>
      </c>
      <c r="D846" s="336" t="s">
        <v>13</v>
      </c>
      <c r="E846" s="336" t="s">
        <v>615</v>
      </c>
      <c r="F846" s="336" t="s">
        <v>619</v>
      </c>
      <c r="G846" s="337" t="s">
        <v>34</v>
      </c>
      <c r="H846" s="337" t="s">
        <v>1337</v>
      </c>
      <c r="I846" s="337" t="s">
        <v>34</v>
      </c>
      <c r="J846" s="337" t="s">
        <v>611</v>
      </c>
      <c r="K846" s="338" t="s">
        <v>48</v>
      </c>
      <c r="L846" s="339"/>
      <c r="M846" s="339"/>
      <c r="N846" s="338">
        <v>443921</v>
      </c>
      <c r="O846" s="338" t="s">
        <v>1320</v>
      </c>
      <c r="P846" s="342">
        <v>42916</v>
      </c>
      <c r="Q846" s="343">
        <v>19072437.260000002</v>
      </c>
      <c r="R846" s="343">
        <v>33747404.956309527</v>
      </c>
      <c r="S846" s="338">
        <v>31</v>
      </c>
      <c r="T846" s="340">
        <v>-8.7434405333541854E-3</v>
      </c>
      <c r="U846" s="340">
        <v>-9.8345463004598357E-2</v>
      </c>
      <c r="V846" s="340">
        <v>2.2328558966081991E-2</v>
      </c>
      <c r="W846" s="340">
        <v>0.20492500345363823</v>
      </c>
      <c r="X846" s="340">
        <v>6.9288189865460481E-2</v>
      </c>
      <c r="Y846" s="340">
        <v>0.48722003171119382</v>
      </c>
      <c r="Z846" s="340">
        <v>7.4034556830890663E-2</v>
      </c>
      <c r="AA846" s="340">
        <v>0.40456655098208355</v>
      </c>
      <c r="AB846" s="340">
        <v>0.10264177483541752</v>
      </c>
      <c r="AC846" s="344">
        <v>-0.74137705369047502</v>
      </c>
      <c r="AD846" s="482">
        <v>26744792000100</v>
      </c>
      <c r="AE846" s="341" t="s">
        <v>2127</v>
      </c>
      <c r="AF846" s="341" t="s">
        <v>2118</v>
      </c>
      <c r="AG846" s="345" t="s">
        <v>59</v>
      </c>
      <c r="AH846" s="345" t="s">
        <v>2128</v>
      </c>
      <c r="AI846" s="345">
        <v>50000</v>
      </c>
      <c r="AJ846" s="345">
        <v>50000</v>
      </c>
      <c r="AK846" s="345">
        <v>50000</v>
      </c>
      <c r="AL846" s="608">
        <v>1.9E-2</v>
      </c>
      <c r="AM846" s="608">
        <v>0.2</v>
      </c>
      <c r="AN846" s="340" t="s">
        <v>64</v>
      </c>
      <c r="AO846" s="338" t="s">
        <v>1323</v>
      </c>
      <c r="AP846" s="341" t="s">
        <v>13</v>
      </c>
      <c r="AQ846" s="347" t="s">
        <v>664</v>
      </c>
      <c r="AR846" s="340" t="s">
        <v>34</v>
      </c>
      <c r="AS846" s="340" t="s">
        <v>34</v>
      </c>
      <c r="AT846" s="340"/>
      <c r="AX846" s="597"/>
      <c r="AY846" s="598"/>
      <c r="AZ846" s="598"/>
      <c r="BA846" s="598"/>
      <c r="BB846" s="599"/>
      <c r="BC846" s="598"/>
      <c r="BD846" s="598"/>
      <c r="BE846" s="598"/>
      <c r="BF846" s="598"/>
      <c r="BG846" s="599"/>
      <c r="BH846" s="599"/>
      <c r="BI846" s="600"/>
      <c r="BJ846" s="600"/>
      <c r="BK846" s="600"/>
      <c r="BL846" s="599"/>
      <c r="BM846" s="599"/>
      <c r="BN846" s="599"/>
      <c r="BO846" s="599"/>
      <c r="BP846" s="599"/>
      <c r="BQ846" s="599"/>
      <c r="BR846" s="599"/>
      <c r="BS846" s="599"/>
      <c r="BT846" s="602"/>
      <c r="BU846" s="603"/>
      <c r="BV846" s="601"/>
      <c r="BW846" s="604"/>
    </row>
    <row r="847" spans="2:75" ht="15.75" customHeight="1">
      <c r="B847" s="334" t="s">
        <v>75</v>
      </c>
      <c r="C847" s="335">
        <v>23951048000180</v>
      </c>
      <c r="D847" s="336" t="s">
        <v>13</v>
      </c>
      <c r="E847" s="336" t="s">
        <v>615</v>
      </c>
      <c r="F847" s="336" t="s">
        <v>619</v>
      </c>
      <c r="G847" s="337" t="s">
        <v>34</v>
      </c>
      <c r="H847" s="337" t="s">
        <v>1337</v>
      </c>
      <c r="I847" s="337" t="s">
        <v>34</v>
      </c>
      <c r="J847" s="337" t="s">
        <v>611</v>
      </c>
      <c r="K847" s="338" t="s">
        <v>48</v>
      </c>
      <c r="L847" s="339"/>
      <c r="M847" s="339" t="s">
        <v>34</v>
      </c>
      <c r="N847" s="338">
        <v>443123</v>
      </c>
      <c r="O847" s="338" t="s">
        <v>1320</v>
      </c>
      <c r="P847" s="342">
        <v>42916</v>
      </c>
      <c r="Q847" s="343">
        <v>167047352.06</v>
      </c>
      <c r="R847" s="343">
        <v>350390520.2084921</v>
      </c>
      <c r="S847" s="338">
        <v>31</v>
      </c>
      <c r="T847" s="340">
        <v>-3.6175431984517559E-3</v>
      </c>
      <c r="U847" s="340">
        <v>-4.676468700341619E-2</v>
      </c>
      <c r="V847" s="340">
        <v>9.2363258431296114E-3</v>
      </c>
      <c r="W847" s="340">
        <v>9.0546877091369896E-2</v>
      </c>
      <c r="X847" s="340">
        <v>4.8406293326268335E-2</v>
      </c>
      <c r="Y847" s="340">
        <v>0.36707371580695702</v>
      </c>
      <c r="Z847" s="340">
        <v>7.6948954297145322E-2</v>
      </c>
      <c r="AA847" s="340">
        <v>0.43740280217276301</v>
      </c>
      <c r="AB847" s="340">
        <v>0.10259479089435568</v>
      </c>
      <c r="AC847" s="344">
        <v>-0.80606967672992702</v>
      </c>
      <c r="AD847" s="482">
        <v>26744792000100</v>
      </c>
      <c r="AE847" s="341" t="s">
        <v>2127</v>
      </c>
      <c r="AF847" s="341" t="s">
        <v>2115</v>
      </c>
      <c r="AG847" s="345" t="s">
        <v>1428</v>
      </c>
      <c r="AH847" s="345" t="s">
        <v>2110</v>
      </c>
      <c r="AI847" s="345">
        <v>5000</v>
      </c>
      <c r="AJ847" s="345">
        <v>5000</v>
      </c>
      <c r="AK847" s="345">
        <v>5000</v>
      </c>
      <c r="AL847" s="608">
        <v>1.9E-2</v>
      </c>
      <c r="AM847" s="608">
        <v>0.2</v>
      </c>
      <c r="AN847" s="340" t="s">
        <v>64</v>
      </c>
      <c r="AO847" s="338" t="s">
        <v>1323</v>
      </c>
      <c r="AP847" s="341" t="s">
        <v>13</v>
      </c>
      <c r="AQ847" s="347" t="s">
        <v>664</v>
      </c>
      <c r="AR847" s="340">
        <v>3.8E-3</v>
      </c>
      <c r="AS847" s="340">
        <v>3.8E-3</v>
      </c>
      <c r="AT847" s="340"/>
      <c r="AX847" s="597"/>
      <c r="AY847" s="598"/>
      <c r="AZ847" s="598"/>
      <c r="BA847" s="598"/>
      <c r="BB847" s="599"/>
      <c r="BC847" s="598"/>
      <c r="BD847" s="598"/>
      <c r="BE847" s="598"/>
      <c r="BF847" s="598"/>
      <c r="BG847" s="599"/>
      <c r="BH847" s="599"/>
      <c r="BI847" s="600"/>
      <c r="BJ847" s="600"/>
      <c r="BK847" s="600"/>
      <c r="BL847" s="599"/>
      <c r="BM847" s="599"/>
      <c r="BN847" s="599"/>
      <c r="BO847" s="599"/>
      <c r="BP847" s="599"/>
      <c r="BQ847" s="599"/>
      <c r="BR847" s="599"/>
      <c r="BS847" s="599"/>
      <c r="BT847" s="602"/>
      <c r="BU847" s="603"/>
      <c r="BV847" s="601"/>
      <c r="BW847" s="604"/>
    </row>
    <row r="848" spans="2:75" ht="15.75" customHeight="1">
      <c r="B848" s="334" t="s">
        <v>734</v>
      </c>
      <c r="C848" s="335">
        <v>27739651000154</v>
      </c>
      <c r="D848" s="336" t="s">
        <v>13</v>
      </c>
      <c r="E848" s="336" t="s">
        <v>615</v>
      </c>
      <c r="F848" s="336" t="s">
        <v>619</v>
      </c>
      <c r="G848" s="337" t="s">
        <v>34</v>
      </c>
      <c r="H848" s="337" t="s">
        <v>1337</v>
      </c>
      <c r="I848" s="337" t="s">
        <v>34</v>
      </c>
      <c r="J848" s="337" t="s">
        <v>611</v>
      </c>
      <c r="K848" s="338" t="s">
        <v>48</v>
      </c>
      <c r="L848" s="339"/>
      <c r="M848" s="339" t="s">
        <v>34</v>
      </c>
      <c r="N848" s="338">
        <v>443999</v>
      </c>
      <c r="O848" s="338" t="s">
        <v>1320</v>
      </c>
      <c r="P848" s="342">
        <v>42916</v>
      </c>
      <c r="Q848" s="343">
        <v>16001159.949999999</v>
      </c>
      <c r="R848" s="343">
        <v>24347644.640119031</v>
      </c>
      <c r="S848" s="338">
        <v>31</v>
      </c>
      <c r="T848" s="340">
        <v>-3.8080724299109914E-3</v>
      </c>
      <c r="U848" s="340">
        <v>-4.9227695566245767E-2</v>
      </c>
      <c r="V848" s="340">
        <v>8.9296756441712422E-3</v>
      </c>
      <c r="W848" s="340">
        <v>8.7540679784485001E-2</v>
      </c>
      <c r="X848" s="340">
        <v>4.7814628372576884E-2</v>
      </c>
      <c r="Y848" s="340">
        <v>0.36258701298093393</v>
      </c>
      <c r="Z848" s="340">
        <v>7.6825681220950015E-2</v>
      </c>
      <c r="AA848" s="340">
        <v>0.43670207804398453</v>
      </c>
      <c r="AB848" s="340">
        <v>9.5249670969270825E-2</v>
      </c>
      <c r="AC848" s="344">
        <v>-0.87904503871699458</v>
      </c>
      <c r="AD848" s="482">
        <v>38281201000187</v>
      </c>
      <c r="AE848" s="341" t="s">
        <v>2120</v>
      </c>
      <c r="AF848" s="341" t="s">
        <v>2106</v>
      </c>
      <c r="AG848" s="345" t="s">
        <v>1427</v>
      </c>
      <c r="AH848" s="345" t="s">
        <v>2110</v>
      </c>
      <c r="AI848" s="345">
        <v>5000</v>
      </c>
      <c r="AJ848" s="345">
        <v>5000</v>
      </c>
      <c r="AK848" s="345">
        <v>5000</v>
      </c>
      <c r="AL848" s="608">
        <v>0</v>
      </c>
      <c r="AM848" s="608" t="s">
        <v>34</v>
      </c>
      <c r="AN848" s="340" t="s">
        <v>2124</v>
      </c>
      <c r="AO848" s="338" t="s">
        <v>1323</v>
      </c>
      <c r="AP848" s="341" t="s">
        <v>13</v>
      </c>
      <c r="AQ848" s="347" t="s">
        <v>668</v>
      </c>
      <c r="AR848" s="340">
        <v>3.8E-3</v>
      </c>
      <c r="AS848" s="340">
        <v>3.8E-3</v>
      </c>
      <c r="AT848" s="340"/>
      <c r="AX848" s="597"/>
      <c r="AY848" s="598"/>
      <c r="AZ848" s="598"/>
      <c r="BA848" s="598"/>
      <c r="BB848" s="599"/>
      <c r="BC848" s="598"/>
      <c r="BD848" s="598"/>
      <c r="BE848" s="598"/>
      <c r="BF848" s="598"/>
      <c r="BG848" s="599"/>
      <c r="BH848" s="599"/>
      <c r="BI848" s="600"/>
      <c r="BJ848" s="600"/>
      <c r="BK848" s="600"/>
      <c r="BL848" s="599"/>
      <c r="BM848" s="599"/>
      <c r="BN848" s="599"/>
      <c r="BO848" s="599"/>
      <c r="BP848" s="599"/>
      <c r="BQ848" s="599"/>
      <c r="BR848" s="599"/>
      <c r="BS848" s="599"/>
      <c r="BT848" s="602"/>
      <c r="BU848" s="603"/>
      <c r="BV848" s="601"/>
      <c r="BW848" s="604"/>
    </row>
    <row r="849" spans="2:75" ht="15.75" customHeight="1">
      <c r="B849" s="334" t="s">
        <v>789</v>
      </c>
      <c r="C849" s="335">
        <v>28235629000130</v>
      </c>
      <c r="D849" s="336" t="s">
        <v>13</v>
      </c>
      <c r="E849" s="336" t="s">
        <v>615</v>
      </c>
      <c r="F849" s="336" t="s">
        <v>619</v>
      </c>
      <c r="G849" s="337" t="s">
        <v>34</v>
      </c>
      <c r="H849" s="337" t="s">
        <v>1336</v>
      </c>
      <c r="I849" s="337" t="s">
        <v>34</v>
      </c>
      <c r="J849" s="337" t="s">
        <v>611</v>
      </c>
      <c r="K849" s="338" t="s">
        <v>48</v>
      </c>
      <c r="L849" s="339"/>
      <c r="M849" s="339" t="s">
        <v>1411</v>
      </c>
      <c r="N849" s="338">
        <v>455156</v>
      </c>
      <c r="O849" s="338" t="s">
        <v>1320</v>
      </c>
      <c r="P849" s="342">
        <v>43087</v>
      </c>
      <c r="Q849" s="343">
        <v>7151680.6200000001</v>
      </c>
      <c r="R849" s="343">
        <v>7452142.4110714272</v>
      </c>
      <c r="S849" s="338">
        <v>31</v>
      </c>
      <c r="T849" s="340">
        <v>0.14934913337763911</v>
      </c>
      <c r="U849" s="340">
        <v>1.9306653973409058</v>
      </c>
      <c r="V849" s="340">
        <v>0.16465091867102943</v>
      </c>
      <c r="W849" s="340">
        <v>1.6141295520638805</v>
      </c>
      <c r="X849" s="340">
        <v>0.21248781592967325</v>
      </c>
      <c r="Y849" s="340">
        <v>1.6113337088482009</v>
      </c>
      <c r="Z849" s="340">
        <v>0.20809433797371524</v>
      </c>
      <c r="AA849" s="340">
        <v>1.1828756787844457</v>
      </c>
      <c r="AB849" s="340">
        <v>3.4828128222406801E-2</v>
      </c>
      <c r="AC849" s="344">
        <v>1.6055649215265875</v>
      </c>
      <c r="AD849" s="482">
        <v>17087932000116</v>
      </c>
      <c r="AE849" s="341" t="s">
        <v>2120</v>
      </c>
      <c r="AF849" s="341" t="s">
        <v>2106</v>
      </c>
      <c r="AG849" s="345" t="s">
        <v>1427</v>
      </c>
      <c r="AH849" s="345" t="s">
        <v>2110</v>
      </c>
      <c r="AI849" s="345">
        <v>10000</v>
      </c>
      <c r="AJ849" s="345">
        <v>10000</v>
      </c>
      <c r="AK849" s="345">
        <v>10000</v>
      </c>
      <c r="AL849" s="340">
        <v>0</v>
      </c>
      <c r="AM849" s="340" t="s">
        <v>34</v>
      </c>
      <c r="AN849" s="340" t="s">
        <v>34</v>
      </c>
      <c r="AO849" s="338" t="s">
        <v>1323</v>
      </c>
      <c r="AP849" s="341" t="s">
        <v>13</v>
      </c>
      <c r="AQ849" s="347" t="s">
        <v>664</v>
      </c>
      <c r="AR849" s="340">
        <v>3.6099999999999999E-3</v>
      </c>
      <c r="AS849" s="340">
        <v>3.6099999999999999E-3</v>
      </c>
      <c r="AT849" s="340"/>
      <c r="AX849" s="597"/>
      <c r="AY849" s="598"/>
      <c r="AZ849" s="598"/>
      <c r="BA849" s="598"/>
      <c r="BB849" s="599"/>
      <c r="BC849" s="598"/>
      <c r="BD849" s="598"/>
      <c r="BE849" s="598"/>
      <c r="BF849" s="598"/>
      <c r="BG849" s="599"/>
      <c r="BH849" s="599"/>
      <c r="BI849" s="600"/>
      <c r="BJ849" s="600"/>
      <c r="BK849" s="600"/>
      <c r="BL849" s="599"/>
      <c r="BM849" s="599"/>
      <c r="BN849" s="599"/>
      <c r="BO849" s="599"/>
      <c r="BP849" s="599"/>
      <c r="BQ849" s="599"/>
      <c r="BR849" s="599"/>
      <c r="BS849" s="599"/>
      <c r="BT849" s="602"/>
      <c r="BU849" s="603"/>
      <c r="BV849" s="601"/>
      <c r="BW849" s="604"/>
    </row>
    <row r="850" spans="2:75" ht="15.75" customHeight="1">
      <c r="B850" s="334" t="s">
        <v>790</v>
      </c>
      <c r="C850" s="335">
        <v>17087932000116</v>
      </c>
      <c r="D850" s="336" t="s">
        <v>13</v>
      </c>
      <c r="E850" s="336" t="s">
        <v>615</v>
      </c>
      <c r="F850" s="336" t="s">
        <v>619</v>
      </c>
      <c r="G850" s="337" t="s">
        <v>34</v>
      </c>
      <c r="H850" s="337" t="s">
        <v>1336</v>
      </c>
      <c r="I850" s="337" t="s">
        <v>34</v>
      </c>
      <c r="J850" s="337" t="s">
        <v>611</v>
      </c>
      <c r="K850" s="338" t="s">
        <v>48</v>
      </c>
      <c r="L850" s="339"/>
      <c r="M850" s="339" t="s">
        <v>1411</v>
      </c>
      <c r="N850" s="338">
        <v>323683</v>
      </c>
      <c r="O850" s="338" t="s">
        <v>1320</v>
      </c>
      <c r="P850" s="342">
        <v>41271</v>
      </c>
      <c r="Q850" s="343">
        <v>734712959.74000001</v>
      </c>
      <c r="R850" s="343">
        <v>871483576.71952331</v>
      </c>
      <c r="S850" s="338">
        <v>31</v>
      </c>
      <c r="T850" s="340">
        <v>0.15060440715405776</v>
      </c>
      <c r="U850" s="340">
        <v>1.9468925664547225</v>
      </c>
      <c r="V850" s="340">
        <v>0.16640626945485359</v>
      </c>
      <c r="W850" s="340">
        <v>1.6313378591737246</v>
      </c>
      <c r="X850" s="340">
        <v>0.21555831171001594</v>
      </c>
      <c r="Y850" s="340">
        <v>1.6346178361384915</v>
      </c>
      <c r="Z850" s="340">
        <v>0.21135478535868546</v>
      </c>
      <c r="AA850" s="340">
        <v>1.2014091187193887</v>
      </c>
      <c r="AB850" s="340">
        <v>3.5183919146447279E-2</v>
      </c>
      <c r="AC850" s="344">
        <v>1.6325121080804579</v>
      </c>
      <c r="AD850" s="482">
        <v>0</v>
      </c>
      <c r="AE850" s="341" t="s">
        <v>2163</v>
      </c>
      <c r="AF850" s="341" t="s">
        <v>2112</v>
      </c>
      <c r="AG850" s="345" t="s">
        <v>719</v>
      </c>
      <c r="AH850" s="345" t="s">
        <v>2110</v>
      </c>
      <c r="AI850" s="345">
        <v>20000</v>
      </c>
      <c r="AJ850" s="345">
        <v>1000</v>
      </c>
      <c r="AK850" s="345">
        <v>20000</v>
      </c>
      <c r="AL850" s="340">
        <v>1.9E-2</v>
      </c>
      <c r="AM850" s="340">
        <v>0.2</v>
      </c>
      <c r="AN850" s="340" t="s">
        <v>64</v>
      </c>
      <c r="AO850" s="338" t="s">
        <v>1323</v>
      </c>
      <c r="AP850" s="341" t="s">
        <v>13</v>
      </c>
      <c r="AQ850" s="347" t="s">
        <v>664</v>
      </c>
      <c r="AR850" s="340">
        <v>3.6099999999999999E-3</v>
      </c>
      <c r="AS850" s="340">
        <v>3.6099999999999999E-3</v>
      </c>
      <c r="AT850" s="340"/>
      <c r="AX850" s="597"/>
      <c r="AY850" s="598"/>
      <c r="AZ850" s="598"/>
      <c r="BA850" s="598"/>
      <c r="BB850" s="599"/>
      <c r="BC850" s="598"/>
      <c r="BD850" s="598"/>
      <c r="BE850" s="598"/>
      <c r="BF850" s="598"/>
      <c r="BG850" s="599"/>
      <c r="BH850" s="599"/>
      <c r="BI850" s="600"/>
      <c r="BJ850" s="600"/>
      <c r="BK850" s="600"/>
      <c r="BL850" s="599"/>
      <c r="BM850" s="599"/>
      <c r="BN850" s="599"/>
      <c r="BO850" s="599"/>
      <c r="BP850" s="599"/>
      <c r="BQ850" s="599"/>
      <c r="BR850" s="599"/>
      <c r="BS850" s="599"/>
      <c r="BT850" s="602"/>
      <c r="BU850" s="603"/>
      <c r="BV850" s="601"/>
      <c r="BW850" s="604"/>
    </row>
    <row r="851" spans="2:75" ht="15.75" customHeight="1">
      <c r="B851" s="334" t="s">
        <v>804</v>
      </c>
      <c r="C851" s="335">
        <v>33346541000125</v>
      </c>
      <c r="D851" s="336" t="s">
        <v>13</v>
      </c>
      <c r="E851" s="336" t="s">
        <v>615</v>
      </c>
      <c r="F851" s="336" t="s">
        <v>619</v>
      </c>
      <c r="G851" s="337" t="s">
        <v>34</v>
      </c>
      <c r="H851" s="337" t="s">
        <v>865</v>
      </c>
      <c r="I851" s="337" t="s">
        <v>34</v>
      </c>
      <c r="J851" s="337"/>
      <c r="K851" s="338" t="s">
        <v>48</v>
      </c>
      <c r="L851" s="339"/>
      <c r="M851" s="339" t="s">
        <v>34</v>
      </c>
      <c r="N851" s="338">
        <v>497258</v>
      </c>
      <c r="O851" s="338" t="s">
        <v>1320</v>
      </c>
      <c r="P851" s="342">
        <v>43616</v>
      </c>
      <c r="Q851" s="343">
        <v>222934343.90000001</v>
      </c>
      <c r="R851" s="343">
        <v>163084247.14857149</v>
      </c>
      <c r="S851" s="338">
        <v>31</v>
      </c>
      <c r="T851" s="340">
        <v>7.6467571268174606E-2</v>
      </c>
      <c r="U851" s="340">
        <v>0.98851121882886228</v>
      </c>
      <c r="V851" s="340">
        <v>9.9275318496678144E-2</v>
      </c>
      <c r="W851" s="340">
        <v>0.97323007165363107</v>
      </c>
      <c r="X851" s="340">
        <v>0.15066304221112525</v>
      </c>
      <c r="Y851" s="340">
        <v>1.1425052186180604</v>
      </c>
      <c r="Z851" s="340">
        <v>0.21628855984500905</v>
      </c>
      <c r="AA851" s="340">
        <v>1.22945429237143</v>
      </c>
      <c r="AB851" s="340">
        <v>5.2737606450054667E-2</v>
      </c>
      <c r="AC851" s="344">
        <v>-2.0835543773249574E-2</v>
      </c>
      <c r="AD851" s="482">
        <v>31556580000121</v>
      </c>
      <c r="AE851" s="341" t="s">
        <v>2171</v>
      </c>
      <c r="AF851" s="341" t="s">
        <v>736</v>
      </c>
      <c r="AG851" s="345" t="s">
        <v>736</v>
      </c>
      <c r="AH851" s="345" t="s">
        <v>2110</v>
      </c>
      <c r="AI851" s="345">
        <v>25000</v>
      </c>
      <c r="AJ851" s="345">
        <v>10000</v>
      </c>
      <c r="AK851" s="345">
        <v>25000</v>
      </c>
      <c r="AL851" s="340">
        <v>1.9E-2</v>
      </c>
      <c r="AM851" s="340">
        <v>0.2</v>
      </c>
      <c r="AN851" s="340" t="s">
        <v>64</v>
      </c>
      <c r="AO851" s="338" t="s">
        <v>1323</v>
      </c>
      <c r="AP851" s="341" t="s">
        <v>13</v>
      </c>
      <c r="AQ851" s="347" t="s">
        <v>664</v>
      </c>
      <c r="AR851" s="340">
        <v>5.0666666666666664E-3</v>
      </c>
      <c r="AS851" s="340">
        <v>5.0666666666666664E-3</v>
      </c>
      <c r="AT851" s="340"/>
      <c r="AX851" s="597"/>
      <c r="AY851" s="598"/>
      <c r="AZ851" s="598"/>
      <c r="BA851" s="598"/>
      <c r="BB851" s="599"/>
      <c r="BC851" s="598"/>
      <c r="BD851" s="598"/>
      <c r="BE851" s="598"/>
      <c r="BF851" s="598"/>
      <c r="BG851" s="599"/>
      <c r="BH851" s="599"/>
      <c r="BI851" s="600"/>
      <c r="BJ851" s="600"/>
      <c r="BK851" s="600"/>
      <c r="BL851" s="599"/>
      <c r="BM851" s="599"/>
      <c r="BN851" s="599"/>
      <c r="BO851" s="599"/>
      <c r="BP851" s="599"/>
      <c r="BQ851" s="599"/>
      <c r="BR851" s="599"/>
      <c r="BS851" s="599"/>
      <c r="BT851" s="602"/>
      <c r="BU851" s="603"/>
      <c r="BV851" s="601"/>
      <c r="BW851" s="604"/>
    </row>
    <row r="852" spans="2:75" ht="15.75" customHeight="1">
      <c r="B852" s="334" t="s">
        <v>133</v>
      </c>
      <c r="C852" s="335">
        <v>34425904000180</v>
      </c>
      <c r="D852" s="336" t="s">
        <v>13</v>
      </c>
      <c r="E852" s="336" t="s">
        <v>615</v>
      </c>
      <c r="F852" s="336" t="s">
        <v>619</v>
      </c>
      <c r="G852" s="337" t="s">
        <v>34</v>
      </c>
      <c r="H852" s="337" t="s">
        <v>865</v>
      </c>
      <c r="I852" s="337" t="s">
        <v>34</v>
      </c>
      <c r="J852" s="337"/>
      <c r="K852" s="338" t="s">
        <v>48</v>
      </c>
      <c r="L852" s="339"/>
      <c r="M852" s="339" t="s">
        <v>34</v>
      </c>
      <c r="N852" s="338">
        <v>508039</v>
      </c>
      <c r="O852" s="338" t="s">
        <v>1320</v>
      </c>
      <c r="P852" s="342">
        <v>43696</v>
      </c>
      <c r="Q852" s="343">
        <v>53019464.119999997</v>
      </c>
      <c r="R852" s="343">
        <v>76334008.325714201</v>
      </c>
      <c r="S852" s="338">
        <v>31</v>
      </c>
      <c r="T852" s="340">
        <v>6.0724610390157308E-2</v>
      </c>
      <c r="U852" s="340">
        <v>0.78499889082609187</v>
      </c>
      <c r="V852" s="340">
        <v>4.2527379418309197E-2</v>
      </c>
      <c r="W852" s="340">
        <v>0.41691051859891171</v>
      </c>
      <c r="X852" s="340">
        <v>0.33320954376847389</v>
      </c>
      <c r="Y852" s="340">
        <v>2.52678850142529</v>
      </c>
      <c r="Z852" s="340">
        <v>0.40493462482806586</v>
      </c>
      <c r="AA852" s="340">
        <v>2.3017796825751451</v>
      </c>
      <c r="AB852" s="340">
        <v>5.5757151166044613E-2</v>
      </c>
      <c r="AC852" s="344">
        <v>-0.96765802948170032</v>
      </c>
      <c r="AD852" s="482">
        <v>0</v>
      </c>
      <c r="AE852" s="341" t="s">
        <v>2175</v>
      </c>
      <c r="AF852" s="341" t="s">
        <v>2106</v>
      </c>
      <c r="AG852" s="345" t="s">
        <v>1427</v>
      </c>
      <c r="AH852" s="345" t="s">
        <v>2110</v>
      </c>
      <c r="AI852" s="345">
        <v>1000</v>
      </c>
      <c r="AJ852" s="345">
        <v>1000</v>
      </c>
      <c r="AK852" s="345">
        <v>1000</v>
      </c>
      <c r="AL852" s="340">
        <v>0.02</v>
      </c>
      <c r="AM852" s="340">
        <v>0.25</v>
      </c>
      <c r="AN852" s="340" t="s">
        <v>34</v>
      </c>
      <c r="AO852" s="338" t="s">
        <v>1323</v>
      </c>
      <c r="AP852" s="341" t="s">
        <v>13</v>
      </c>
      <c r="AQ852" s="347" t="s">
        <v>668</v>
      </c>
      <c r="AR852" s="340">
        <v>4.6666666666666662E-3</v>
      </c>
      <c r="AS852" s="340">
        <v>4.6666666666666662E-3</v>
      </c>
      <c r="AT852" s="340"/>
      <c r="AX852" s="597"/>
      <c r="AY852" s="598"/>
      <c r="AZ852" s="598"/>
      <c r="BA852" s="598"/>
      <c r="BB852" s="599"/>
      <c r="BC852" s="598"/>
      <c r="BD852" s="598"/>
      <c r="BE852" s="598"/>
      <c r="BF852" s="598"/>
      <c r="BG852" s="599"/>
      <c r="BH852" s="599"/>
      <c r="BI852" s="600"/>
      <c r="BJ852" s="600"/>
      <c r="BK852" s="600"/>
      <c r="BL852" s="599"/>
      <c r="BM852" s="599"/>
      <c r="BN852" s="599"/>
      <c r="BO852" s="599"/>
      <c r="BP852" s="599"/>
      <c r="BQ852" s="599"/>
      <c r="BR852" s="599"/>
      <c r="BS852" s="599"/>
      <c r="BT852" s="602"/>
      <c r="BU852" s="603"/>
      <c r="BV852" s="601"/>
      <c r="BW852" s="604"/>
    </row>
    <row r="853" spans="2:75" ht="15.75" customHeight="1">
      <c r="B853" s="334" t="s">
        <v>533</v>
      </c>
      <c r="C853" s="335">
        <v>28428129000114</v>
      </c>
      <c r="D853" s="336" t="s">
        <v>13</v>
      </c>
      <c r="E853" s="336" t="s">
        <v>615</v>
      </c>
      <c r="F853" s="336" t="s">
        <v>619</v>
      </c>
      <c r="G853" s="337" t="s">
        <v>34</v>
      </c>
      <c r="H853" s="337" t="s">
        <v>865</v>
      </c>
      <c r="I853" s="337" t="s">
        <v>34</v>
      </c>
      <c r="J853" s="337"/>
      <c r="K853" s="338" t="s">
        <v>48</v>
      </c>
      <c r="L853" s="339"/>
      <c r="M853" s="339" t="s">
        <v>1411</v>
      </c>
      <c r="N853" s="338">
        <v>452319</v>
      </c>
      <c r="O853" s="338" t="s">
        <v>1320</v>
      </c>
      <c r="P853" s="342">
        <v>43039</v>
      </c>
      <c r="Q853" s="343">
        <v>205033356.65000001</v>
      </c>
      <c r="R853" s="343">
        <v>255046266.20464283</v>
      </c>
      <c r="S853" s="338">
        <v>31</v>
      </c>
      <c r="T853" s="340">
        <v>0.10985849277986248</v>
      </c>
      <c r="U853" s="340">
        <v>1.4201621784961915</v>
      </c>
      <c r="V853" s="340">
        <v>0.10167934246658428</v>
      </c>
      <c r="W853" s="340">
        <v>0.9967975449785047</v>
      </c>
      <c r="X853" s="340">
        <v>0.15257811757805562</v>
      </c>
      <c r="Y853" s="340">
        <v>1.1570275830191377</v>
      </c>
      <c r="Z853" s="340">
        <v>0.20307960307713691</v>
      </c>
      <c r="AA853" s="340">
        <v>1.1543702999141017</v>
      </c>
      <c r="AB853" s="340">
        <v>6.9104023486555588E-2</v>
      </c>
      <c r="AC853" s="344">
        <v>2.9816885524345676E-2</v>
      </c>
      <c r="AD853" s="482">
        <v>0</v>
      </c>
      <c r="AE853" s="341" t="s">
        <v>2176</v>
      </c>
      <c r="AF853" s="341" t="s">
        <v>719</v>
      </c>
      <c r="AG853" s="345" t="s">
        <v>719</v>
      </c>
      <c r="AH853" s="345" t="s">
        <v>2110</v>
      </c>
      <c r="AI853" s="345">
        <v>500</v>
      </c>
      <c r="AJ853" s="345">
        <v>500</v>
      </c>
      <c r="AK853" s="345">
        <v>500</v>
      </c>
      <c r="AL853" s="340">
        <v>0.01</v>
      </c>
      <c r="AM853" s="340" t="s">
        <v>34</v>
      </c>
      <c r="AN853" s="340" t="s">
        <v>64</v>
      </c>
      <c r="AO853" s="338" t="s">
        <v>1323</v>
      </c>
      <c r="AP853" s="341" t="s">
        <v>13</v>
      </c>
      <c r="AQ853" s="347" t="s">
        <v>668</v>
      </c>
      <c r="AR853" s="340">
        <v>2.6666666666666666E-3</v>
      </c>
      <c r="AS853" s="340">
        <v>2.6666666666666666E-3</v>
      </c>
      <c r="AT853" s="340"/>
      <c r="AX853" s="597"/>
      <c r="AY853" s="598"/>
      <c r="AZ853" s="598"/>
      <c r="BA853" s="598"/>
      <c r="BB853" s="599"/>
      <c r="BC853" s="598"/>
      <c r="BD853" s="598"/>
      <c r="BE853" s="598"/>
      <c r="BF853" s="598"/>
      <c r="BG853" s="599"/>
      <c r="BH853" s="599"/>
      <c r="BI853" s="600"/>
      <c r="BJ853" s="600"/>
      <c r="BK853" s="600"/>
      <c r="BL853" s="599"/>
      <c r="BM853" s="599"/>
      <c r="BN853" s="599"/>
      <c r="BO853" s="599"/>
      <c r="BP853" s="599"/>
      <c r="BQ853" s="599"/>
      <c r="BR853" s="599"/>
      <c r="BS853" s="599"/>
      <c r="BT853" s="602"/>
      <c r="BU853" s="603"/>
      <c r="BV853" s="601"/>
      <c r="BW853" s="604"/>
    </row>
    <row r="854" spans="2:75" ht="15.75" customHeight="1">
      <c r="B854" s="334" t="s">
        <v>824</v>
      </c>
      <c r="C854" s="335">
        <v>35847960000176</v>
      </c>
      <c r="D854" s="336" t="s">
        <v>13</v>
      </c>
      <c r="E854" s="336" t="s">
        <v>615</v>
      </c>
      <c r="F854" s="336" t="s">
        <v>619</v>
      </c>
      <c r="G854" s="337" t="s">
        <v>34</v>
      </c>
      <c r="H854" s="337" t="s">
        <v>865</v>
      </c>
      <c r="I854" s="337" t="s">
        <v>34</v>
      </c>
      <c r="J854" s="337"/>
      <c r="K854" s="338" t="s">
        <v>48</v>
      </c>
      <c r="L854" s="339"/>
      <c r="M854" s="339" t="s">
        <v>1411</v>
      </c>
      <c r="N854" s="338">
        <v>531855</v>
      </c>
      <c r="O854" s="338" t="s">
        <v>1320</v>
      </c>
      <c r="P854" s="342">
        <v>43921</v>
      </c>
      <c r="Q854" s="343">
        <v>7733776.96</v>
      </c>
      <c r="R854" s="343">
        <v>21563526.710198414</v>
      </c>
      <c r="S854" s="338">
        <v>31</v>
      </c>
      <c r="T854" s="340">
        <v>7.4074706370857779E-2</v>
      </c>
      <c r="U854" s="340">
        <v>0.95757818725860355</v>
      </c>
      <c r="V854" s="340">
        <v>5.4821236394634765E-2</v>
      </c>
      <c r="W854" s="340">
        <v>0.53743142437036162</v>
      </c>
      <c r="X854" s="340">
        <v>5.683981993960896E-2</v>
      </c>
      <c r="Y854" s="340">
        <v>0.43102668015500117</v>
      </c>
      <c r="Z854" s="340" t="s">
        <v>1414</v>
      </c>
      <c r="AA854" s="340" t="s">
        <v>1414</v>
      </c>
      <c r="AB854" s="340">
        <v>5.6620663512204017E-2</v>
      </c>
      <c r="AC854" s="344">
        <v>-0.74489547052742178</v>
      </c>
      <c r="AD854" s="482">
        <v>0</v>
      </c>
      <c r="AE854" s="341" t="s">
        <v>2176</v>
      </c>
      <c r="AF854" s="341" t="s">
        <v>719</v>
      </c>
      <c r="AG854" s="345" t="s">
        <v>719</v>
      </c>
      <c r="AH854" s="345" t="s">
        <v>2110</v>
      </c>
      <c r="AI854" s="345">
        <v>100</v>
      </c>
      <c r="AJ854" s="345">
        <v>100</v>
      </c>
      <c r="AK854" s="345">
        <v>100</v>
      </c>
      <c r="AL854" s="340">
        <v>0.01</v>
      </c>
      <c r="AM854" s="340">
        <v>0.3</v>
      </c>
      <c r="AN854" s="340" t="s">
        <v>2119</v>
      </c>
      <c r="AO854" s="338" t="s">
        <v>1323</v>
      </c>
      <c r="AP854" s="341" t="s">
        <v>13</v>
      </c>
      <c r="AQ854" s="347" t="s">
        <v>668</v>
      </c>
      <c r="AR854" s="340">
        <v>2.6666666666666666E-3</v>
      </c>
      <c r="AS854" s="340">
        <v>2.6666666666666666E-3</v>
      </c>
      <c r="AT854" s="340"/>
      <c r="AX854" s="597"/>
      <c r="AY854" s="598"/>
      <c r="AZ854" s="598"/>
      <c r="BA854" s="598"/>
      <c r="BB854" s="599"/>
      <c r="BC854" s="598"/>
      <c r="BD854" s="598"/>
      <c r="BE854" s="598"/>
      <c r="BF854" s="598"/>
      <c r="BG854" s="599"/>
      <c r="BH854" s="599"/>
      <c r="BI854" s="600"/>
      <c r="BJ854" s="600"/>
      <c r="BK854" s="600"/>
      <c r="BL854" s="599"/>
      <c r="BM854" s="599"/>
      <c r="BN854" s="599"/>
      <c r="BO854" s="599"/>
      <c r="BP854" s="599"/>
      <c r="BQ854" s="599"/>
      <c r="BR854" s="599"/>
      <c r="BS854" s="599"/>
      <c r="BT854" s="602"/>
      <c r="BU854" s="603"/>
      <c r="BV854" s="601"/>
      <c r="BW854" s="604"/>
    </row>
    <row r="855" spans="2:75" ht="15.75" customHeight="1">
      <c r="B855" s="334" t="s">
        <v>149</v>
      </c>
      <c r="C855" s="335">
        <v>1214092000175</v>
      </c>
      <c r="D855" s="336" t="s">
        <v>13</v>
      </c>
      <c r="E855" s="336" t="s">
        <v>615</v>
      </c>
      <c r="F855" s="336" t="s">
        <v>619</v>
      </c>
      <c r="G855" s="337" t="s">
        <v>34</v>
      </c>
      <c r="H855" s="337" t="s">
        <v>1336</v>
      </c>
      <c r="I855" s="337" t="s">
        <v>34</v>
      </c>
      <c r="J855" s="337"/>
      <c r="K855" s="338" t="s">
        <v>48</v>
      </c>
      <c r="L855" s="339"/>
      <c r="M855" s="339" t="s">
        <v>34</v>
      </c>
      <c r="N855" s="338">
        <v>70815</v>
      </c>
      <c r="O855" s="338" t="s">
        <v>1320</v>
      </c>
      <c r="P855" s="342">
        <v>35193</v>
      </c>
      <c r="Q855" s="343">
        <v>239028172.00999999</v>
      </c>
      <c r="R855" s="343">
        <v>316441800.64285702</v>
      </c>
      <c r="S855" s="338">
        <v>31</v>
      </c>
      <c r="T855" s="340">
        <v>0.10294368433247847</v>
      </c>
      <c r="U855" s="340">
        <v>1.330773100055086</v>
      </c>
      <c r="V855" s="340">
        <v>9.2549848255335521E-2</v>
      </c>
      <c r="W855" s="340">
        <v>0.90729797509626509</v>
      </c>
      <c r="X855" s="340">
        <v>0.10710391833980704</v>
      </c>
      <c r="Y855" s="340">
        <v>0.8121884693274587</v>
      </c>
      <c r="Z855" s="340">
        <v>0.1146369154018807</v>
      </c>
      <c r="AA855" s="340">
        <v>0.65163339108670382</v>
      </c>
      <c r="AB855" s="340">
        <v>2.1685883525372856E-2</v>
      </c>
      <c r="AC855" s="344">
        <v>-0.38679526352287291</v>
      </c>
      <c r="AD855" s="482">
        <v>0</v>
      </c>
      <c r="AE855" s="341" t="s">
        <v>2141</v>
      </c>
      <c r="AF855" s="341" t="s">
        <v>2106</v>
      </c>
      <c r="AG855" s="345" t="s">
        <v>1427</v>
      </c>
      <c r="AH855" s="345" t="s">
        <v>2110</v>
      </c>
      <c r="AI855" s="345">
        <v>5000</v>
      </c>
      <c r="AJ855" s="345">
        <v>1000</v>
      </c>
      <c r="AK855" s="345">
        <v>1000</v>
      </c>
      <c r="AL855" s="340">
        <v>0.02</v>
      </c>
      <c r="AM855" s="340">
        <v>0.2</v>
      </c>
      <c r="AN855" s="340" t="s">
        <v>2119</v>
      </c>
      <c r="AO855" s="338" t="s">
        <v>1323</v>
      </c>
      <c r="AP855" s="341" t="s">
        <v>13</v>
      </c>
      <c r="AQ855" s="347" t="s">
        <v>668</v>
      </c>
      <c r="AR855" s="340">
        <v>6.9999999999999993E-3</v>
      </c>
      <c r="AS855" s="340">
        <v>6.9999999999999993E-3</v>
      </c>
      <c r="AT855" s="340"/>
      <c r="AX855" s="597"/>
      <c r="AY855" s="598"/>
      <c r="AZ855" s="598"/>
      <c r="BA855" s="598"/>
      <c r="BB855" s="599"/>
      <c r="BC855" s="598"/>
      <c r="BD855" s="598"/>
      <c r="BE855" s="598"/>
      <c r="BF855" s="598"/>
      <c r="BG855" s="599"/>
      <c r="BH855" s="599"/>
      <c r="BI855" s="600"/>
      <c r="BJ855" s="600"/>
      <c r="BK855" s="600"/>
      <c r="BL855" s="599"/>
      <c r="BM855" s="599"/>
      <c r="BN855" s="599"/>
      <c r="BO855" s="599"/>
      <c r="BP855" s="599"/>
      <c r="BQ855" s="599"/>
      <c r="BR855" s="599"/>
      <c r="BS855" s="599"/>
      <c r="BT855" s="602"/>
      <c r="BU855" s="603"/>
      <c r="BV855" s="601"/>
      <c r="BW855" s="604"/>
    </row>
    <row r="856" spans="2:75" ht="15.75" customHeight="1">
      <c r="B856" s="334" t="s">
        <v>857</v>
      </c>
      <c r="C856" s="335">
        <v>42730656000100</v>
      </c>
      <c r="D856" s="336" t="s">
        <v>13</v>
      </c>
      <c r="E856" s="336" t="s">
        <v>615</v>
      </c>
      <c r="F856" s="336" t="s">
        <v>619</v>
      </c>
      <c r="G856" s="337" t="s">
        <v>34</v>
      </c>
      <c r="H856" s="337" t="s">
        <v>1336</v>
      </c>
      <c r="I856" s="337" t="s">
        <v>34</v>
      </c>
      <c r="J856" s="337" t="s">
        <v>611</v>
      </c>
      <c r="K856" s="338" t="s">
        <v>48</v>
      </c>
      <c r="L856" s="339"/>
      <c r="M856" s="339" t="s">
        <v>34</v>
      </c>
      <c r="N856" s="338">
        <v>633216</v>
      </c>
      <c r="O856" s="338" t="s">
        <v>1320</v>
      </c>
      <c r="P856" s="342">
        <v>44407</v>
      </c>
      <c r="Q856" s="343">
        <v>657789586.55999994</v>
      </c>
      <c r="R856" s="343">
        <v>343203727.77186513</v>
      </c>
      <c r="S856" s="338">
        <v>31</v>
      </c>
      <c r="T856" s="340">
        <v>0.10619035475341243</v>
      </c>
      <c r="U856" s="340">
        <v>1.3727434422760736</v>
      </c>
      <c r="V856" s="340">
        <v>0.13854389058512839</v>
      </c>
      <c r="W856" s="340">
        <v>1.3581933818308429</v>
      </c>
      <c r="X856" s="340" t="s">
        <v>1414</v>
      </c>
      <c r="Y856" s="340" t="s">
        <v>1414</v>
      </c>
      <c r="Z856" s="340" t="s">
        <v>1414</v>
      </c>
      <c r="AA856" s="340" t="s">
        <v>1414</v>
      </c>
      <c r="AB856" s="340">
        <v>1.410763755181289E-2</v>
      </c>
      <c r="AC856" s="344">
        <v>2.3200550224820038</v>
      </c>
      <c r="AD856" s="482">
        <v>0</v>
      </c>
      <c r="AE856" s="341" t="s">
        <v>2141</v>
      </c>
      <c r="AF856" s="341" t="s">
        <v>2106</v>
      </c>
      <c r="AG856" s="345" t="s">
        <v>1427</v>
      </c>
      <c r="AH856" s="345" t="s">
        <v>2110</v>
      </c>
      <c r="AI856" s="345">
        <v>1000</v>
      </c>
      <c r="AJ856" s="345">
        <v>100</v>
      </c>
      <c r="AK856" s="345">
        <v>100</v>
      </c>
      <c r="AL856" s="340">
        <v>0.02</v>
      </c>
      <c r="AM856" s="340">
        <v>0.2</v>
      </c>
      <c r="AN856" s="340" t="s">
        <v>2124</v>
      </c>
      <c r="AO856" s="338" t="s">
        <v>1323</v>
      </c>
      <c r="AP856" s="341" t="s">
        <v>13</v>
      </c>
      <c r="AQ856" s="347" t="s">
        <v>668</v>
      </c>
      <c r="AR856" s="340">
        <v>6.9999999999999993E-3</v>
      </c>
      <c r="AS856" s="340">
        <v>6.9999999999999993E-3</v>
      </c>
      <c r="AT856" s="340"/>
      <c r="AX856" s="597"/>
      <c r="AY856" s="598"/>
      <c r="AZ856" s="598"/>
      <c r="BA856" s="598"/>
      <c r="BB856" s="599"/>
      <c r="BC856" s="598"/>
      <c r="BD856" s="598"/>
      <c r="BE856" s="598"/>
      <c r="BF856" s="598"/>
      <c r="BG856" s="599"/>
      <c r="BH856" s="599"/>
      <c r="BI856" s="600"/>
      <c r="BJ856" s="600"/>
      <c r="BK856" s="600"/>
      <c r="BL856" s="599"/>
      <c r="BM856" s="599"/>
      <c r="BN856" s="599"/>
      <c r="BO856" s="599"/>
      <c r="BP856" s="599"/>
      <c r="BQ856" s="599"/>
      <c r="BR856" s="599"/>
      <c r="BS856" s="599"/>
      <c r="BT856" s="602"/>
      <c r="BU856" s="603"/>
      <c r="BV856" s="601"/>
      <c r="BW856" s="604"/>
    </row>
    <row r="857" spans="2:75" ht="15.75" customHeight="1">
      <c r="B857" s="334" t="s">
        <v>155</v>
      </c>
      <c r="C857" s="335">
        <v>23695876000103</v>
      </c>
      <c r="D857" s="336" t="s">
        <v>13</v>
      </c>
      <c r="E857" s="336" t="s">
        <v>615</v>
      </c>
      <c r="F857" s="336" t="s">
        <v>619</v>
      </c>
      <c r="G857" s="337" t="s">
        <v>34</v>
      </c>
      <c r="H857" s="337" t="s">
        <v>1337</v>
      </c>
      <c r="I857" s="337" t="s">
        <v>34</v>
      </c>
      <c r="J857" s="337" t="s">
        <v>611</v>
      </c>
      <c r="K857" s="338" t="s">
        <v>48</v>
      </c>
      <c r="L857" s="339"/>
      <c r="M857" s="339" t="s">
        <v>34</v>
      </c>
      <c r="N857" s="338">
        <v>417971</v>
      </c>
      <c r="O857" s="338" t="s">
        <v>1320</v>
      </c>
      <c r="P857" s="342">
        <v>42489</v>
      </c>
      <c r="Q857" s="343">
        <v>25834375.530000001</v>
      </c>
      <c r="R857" s="343">
        <v>51365030.321349218</v>
      </c>
      <c r="S857" s="338">
        <v>31</v>
      </c>
      <c r="T857" s="340">
        <v>-9.8968771072441841E-3</v>
      </c>
      <c r="U857" s="340">
        <v>-0.12793886205135846</v>
      </c>
      <c r="V857" s="340">
        <v>-1.1364926734084291E-3</v>
      </c>
      <c r="W857" s="340">
        <v>-1.1141428330064963E-2</v>
      </c>
      <c r="X857" s="340">
        <v>1.38615917036502E-2</v>
      </c>
      <c r="Y857" s="340">
        <v>0.10511496799315083</v>
      </c>
      <c r="Z857" s="340">
        <v>4.5715024393423009E-2</v>
      </c>
      <c r="AA857" s="340">
        <v>0.25985901892654123</v>
      </c>
      <c r="AB857" s="340">
        <v>9.7560166321763397E-2</v>
      </c>
      <c r="AC857" s="344">
        <v>-0.95870926589256866</v>
      </c>
      <c r="AD857" s="482">
        <v>38281343000144</v>
      </c>
      <c r="AE857" s="341" t="s">
        <v>2120</v>
      </c>
      <c r="AF857" s="341" t="s">
        <v>2106</v>
      </c>
      <c r="AG857" s="345" t="s">
        <v>1427</v>
      </c>
      <c r="AH857" s="345" t="s">
        <v>2110</v>
      </c>
      <c r="AI857" s="345">
        <v>10000</v>
      </c>
      <c r="AJ857" s="345">
        <v>10000</v>
      </c>
      <c r="AK857" s="345">
        <v>10000</v>
      </c>
      <c r="AL857" s="340">
        <v>0</v>
      </c>
      <c r="AM857" s="340" t="s">
        <v>34</v>
      </c>
      <c r="AN857" s="340" t="s">
        <v>64</v>
      </c>
      <c r="AO857" s="338" t="s">
        <v>1323</v>
      </c>
      <c r="AP857" s="341" t="s">
        <v>13</v>
      </c>
      <c r="AQ857" s="347" t="s">
        <v>664</v>
      </c>
      <c r="AR857" s="340">
        <v>3.8E-3</v>
      </c>
      <c r="AS857" s="340">
        <v>3.8E-3</v>
      </c>
      <c r="AT857" s="340"/>
      <c r="AX857" s="597"/>
      <c r="AY857" s="598"/>
      <c r="AZ857" s="598"/>
      <c r="BA857" s="598"/>
      <c r="BB857" s="599"/>
      <c r="BC857" s="598"/>
      <c r="BD857" s="598"/>
      <c r="BE857" s="598"/>
      <c r="BF857" s="598"/>
      <c r="BG857" s="599"/>
      <c r="BH857" s="599"/>
      <c r="BI857" s="600"/>
      <c r="BJ857" s="600"/>
      <c r="BK857" s="600"/>
      <c r="BL857" s="599"/>
      <c r="BM857" s="599"/>
      <c r="BN857" s="599"/>
      <c r="BO857" s="599"/>
      <c r="BP857" s="599"/>
      <c r="BQ857" s="599"/>
      <c r="BR857" s="599"/>
      <c r="BS857" s="599"/>
      <c r="BT857" s="602"/>
      <c r="BU857" s="603"/>
      <c r="BV857" s="601"/>
      <c r="BW857" s="604"/>
    </row>
    <row r="858" spans="2:75" ht="15.75" customHeight="1">
      <c r="B858" s="334" t="s">
        <v>156</v>
      </c>
      <c r="C858" s="335">
        <v>22632296000104</v>
      </c>
      <c r="D858" s="336" t="s">
        <v>13</v>
      </c>
      <c r="E858" s="336" t="s">
        <v>615</v>
      </c>
      <c r="F858" s="336" t="s">
        <v>619</v>
      </c>
      <c r="G858" s="337" t="s">
        <v>34</v>
      </c>
      <c r="H858" s="337" t="s">
        <v>865</v>
      </c>
      <c r="I858" s="337" t="s">
        <v>34</v>
      </c>
      <c r="J858" s="337"/>
      <c r="K858" s="338" t="s">
        <v>48</v>
      </c>
      <c r="L858" s="339"/>
      <c r="M858" s="339" t="s">
        <v>1411</v>
      </c>
      <c r="N858" s="338">
        <v>412155</v>
      </c>
      <c r="O858" s="338" t="s">
        <v>1320</v>
      </c>
      <c r="P858" s="342">
        <v>42377</v>
      </c>
      <c r="Q858" s="343">
        <v>48503308.25</v>
      </c>
      <c r="R858" s="343">
        <v>44325750.662380971</v>
      </c>
      <c r="S858" s="338">
        <v>31</v>
      </c>
      <c r="T858" s="340">
        <v>8.553381529202353E-2</v>
      </c>
      <c r="U858" s="340">
        <v>1.1057123248870686</v>
      </c>
      <c r="V858" s="340">
        <v>4.2438477727347435E-2</v>
      </c>
      <c r="W858" s="340">
        <v>0.41603898476376472</v>
      </c>
      <c r="X858" s="340">
        <v>2.6730207340859957E-2</v>
      </c>
      <c r="Y858" s="340">
        <v>0.20270001808990551</v>
      </c>
      <c r="Z858" s="340">
        <v>9.83206295793011E-2</v>
      </c>
      <c r="AA858" s="340">
        <v>0.55888633292281131</v>
      </c>
      <c r="AB858" s="340">
        <v>5.8993765389660079E-2</v>
      </c>
      <c r="AC858" s="344">
        <v>-0.91283451327174947</v>
      </c>
      <c r="AD858" s="482">
        <v>19805188000173</v>
      </c>
      <c r="AE858" s="341" t="s">
        <v>2190</v>
      </c>
      <c r="AF858" s="341" t="s">
        <v>2106</v>
      </c>
      <c r="AG858" s="345" t="s">
        <v>1427</v>
      </c>
      <c r="AH858" s="345" t="s">
        <v>2110</v>
      </c>
      <c r="AI858" s="345">
        <v>100</v>
      </c>
      <c r="AJ858" s="345">
        <v>0</v>
      </c>
      <c r="AK858" s="345">
        <v>0</v>
      </c>
      <c r="AL858" s="340">
        <v>1.4999999999999999E-2</v>
      </c>
      <c r="AM858" s="340">
        <v>0.2</v>
      </c>
      <c r="AN858" s="340" t="s">
        <v>34</v>
      </c>
      <c r="AO858" s="338" t="s">
        <v>1323</v>
      </c>
      <c r="AP858" s="341" t="s">
        <v>13</v>
      </c>
      <c r="AQ858" s="347" t="s">
        <v>668</v>
      </c>
      <c r="AR858" s="340">
        <v>3.4999999999999996E-3</v>
      </c>
      <c r="AS858" s="340">
        <v>3.4999999999999996E-3</v>
      </c>
      <c r="AT858" s="340"/>
      <c r="AX858" s="597"/>
      <c r="AY858" s="598"/>
      <c r="AZ858" s="598"/>
      <c r="BA858" s="598"/>
      <c r="BB858" s="599"/>
      <c r="BC858" s="598"/>
      <c r="BD858" s="598"/>
      <c r="BE858" s="598"/>
      <c r="BF858" s="598"/>
      <c r="BG858" s="599"/>
      <c r="BH858" s="599"/>
      <c r="BI858" s="600"/>
      <c r="BJ858" s="600"/>
      <c r="BK858" s="600"/>
      <c r="BL858" s="599"/>
      <c r="BM858" s="599"/>
      <c r="BN858" s="599"/>
      <c r="BO858" s="599"/>
      <c r="BP858" s="599"/>
      <c r="BQ858" s="599"/>
      <c r="BR858" s="599"/>
      <c r="BS858" s="599"/>
      <c r="BT858" s="602"/>
      <c r="BU858" s="603"/>
      <c r="BV858" s="601"/>
      <c r="BW858" s="604"/>
    </row>
    <row r="859" spans="2:75" ht="15.75" customHeight="1">
      <c r="B859" s="334" t="s">
        <v>167</v>
      </c>
      <c r="C859" s="335">
        <v>30338659000113</v>
      </c>
      <c r="D859" s="336" t="s">
        <v>13</v>
      </c>
      <c r="E859" s="336" t="s">
        <v>615</v>
      </c>
      <c r="F859" s="336" t="s">
        <v>619</v>
      </c>
      <c r="G859" s="337" t="s">
        <v>34</v>
      </c>
      <c r="H859" s="337" t="s">
        <v>1337</v>
      </c>
      <c r="I859" s="337" t="s">
        <v>34</v>
      </c>
      <c r="J859" s="337" t="s">
        <v>608</v>
      </c>
      <c r="K859" s="338" t="s">
        <v>48</v>
      </c>
      <c r="L859" s="339"/>
      <c r="M859" s="339" t="s">
        <v>1411</v>
      </c>
      <c r="N859" s="338">
        <v>470724</v>
      </c>
      <c r="O859" s="338" t="s">
        <v>1320</v>
      </c>
      <c r="P859" s="342">
        <v>43304</v>
      </c>
      <c r="Q859" s="343">
        <v>22709175.010000002</v>
      </c>
      <c r="R859" s="343">
        <v>25653042.223015867</v>
      </c>
      <c r="S859" s="338">
        <v>31</v>
      </c>
      <c r="T859" s="340">
        <v>0.12440327749084057</v>
      </c>
      <c r="U859" s="340">
        <v>1.6081854493259826</v>
      </c>
      <c r="V859" s="340">
        <v>-0.27037886207066453</v>
      </c>
      <c r="W859" s="340">
        <v>-2.6506169236361106</v>
      </c>
      <c r="X859" s="340">
        <v>-0.30542603503228716</v>
      </c>
      <c r="Y859" s="340">
        <v>-2.3161011075113112</v>
      </c>
      <c r="Z859" s="340">
        <v>-7.9255573265021972E-2</v>
      </c>
      <c r="AA859" s="340">
        <v>-0.4505143721649692</v>
      </c>
      <c r="AB859" s="340">
        <v>0.62415983240941608</v>
      </c>
      <c r="AC859" s="344">
        <v>-0.34563651201846268</v>
      </c>
      <c r="AD859" s="482">
        <v>29661053000135</v>
      </c>
      <c r="AE859" s="341" t="s">
        <v>2203</v>
      </c>
      <c r="AF859" s="341" t="s">
        <v>2106</v>
      </c>
      <c r="AG859" s="345" t="s">
        <v>1427</v>
      </c>
      <c r="AH859" s="345" t="s">
        <v>2110</v>
      </c>
      <c r="AI859" s="345">
        <v>500</v>
      </c>
      <c r="AJ859" s="345">
        <v>500</v>
      </c>
      <c r="AK859" s="345">
        <v>500</v>
      </c>
      <c r="AL859" s="340">
        <v>1.8000000000000002E-2</v>
      </c>
      <c r="AM859" s="340">
        <v>0.2</v>
      </c>
      <c r="AN859" s="340" t="s">
        <v>34</v>
      </c>
      <c r="AO859" s="338" t="s">
        <v>1323</v>
      </c>
      <c r="AP859" s="341" t="s">
        <v>13</v>
      </c>
      <c r="AQ859" s="347" t="s">
        <v>668</v>
      </c>
      <c r="AR859" s="340">
        <v>3.5999999999999995E-3</v>
      </c>
      <c r="AS859" s="340">
        <v>3.5999999999999995E-3</v>
      </c>
      <c r="AT859" s="340"/>
      <c r="AX859" s="597"/>
      <c r="AY859" s="598"/>
      <c r="AZ859" s="598"/>
      <c r="BA859" s="598"/>
      <c r="BB859" s="599"/>
      <c r="BC859" s="598"/>
      <c r="BD859" s="598"/>
      <c r="BE859" s="598"/>
      <c r="BF859" s="598"/>
      <c r="BG859" s="599"/>
      <c r="BH859" s="599"/>
      <c r="BI859" s="600"/>
      <c r="BJ859" s="600"/>
      <c r="BK859" s="600"/>
      <c r="BL859" s="599"/>
      <c r="BM859" s="599"/>
      <c r="BN859" s="599"/>
      <c r="BO859" s="599"/>
      <c r="BP859" s="599"/>
      <c r="BQ859" s="599"/>
      <c r="BR859" s="599"/>
      <c r="BS859" s="599"/>
      <c r="BT859" s="602"/>
      <c r="BU859" s="603"/>
      <c r="BV859" s="601"/>
      <c r="BW859" s="604"/>
    </row>
    <row r="860" spans="2:75" ht="15.75" customHeight="1">
      <c r="B860" s="334" t="s">
        <v>548</v>
      </c>
      <c r="C860" s="335">
        <v>43214601000100</v>
      </c>
      <c r="D860" s="336" t="s">
        <v>13</v>
      </c>
      <c r="E860" s="336" t="s">
        <v>615</v>
      </c>
      <c r="F860" s="336" t="s">
        <v>619</v>
      </c>
      <c r="G860" s="337" t="s">
        <v>34</v>
      </c>
      <c r="H860" s="337" t="s">
        <v>1337</v>
      </c>
      <c r="I860" s="337" t="s">
        <v>34</v>
      </c>
      <c r="J860" s="337"/>
      <c r="K860" s="338" t="s">
        <v>48</v>
      </c>
      <c r="L860" s="339"/>
      <c r="M860" s="339" t="s">
        <v>34</v>
      </c>
      <c r="N860" s="338">
        <v>616011</v>
      </c>
      <c r="O860" s="338" t="s">
        <v>1320</v>
      </c>
      <c r="P860" s="342">
        <v>44469</v>
      </c>
      <c r="Q860" s="343">
        <v>260009482.44999999</v>
      </c>
      <c r="R860" s="343" t="s">
        <v>1414</v>
      </c>
      <c r="S860" s="338">
        <v>31</v>
      </c>
      <c r="T860" s="340">
        <v>9.5340501088897023E-2</v>
      </c>
      <c r="U860" s="340">
        <v>1.2324852662656018</v>
      </c>
      <c r="V860" s="340" t="s">
        <v>1414</v>
      </c>
      <c r="W860" s="340" t="s">
        <v>1414</v>
      </c>
      <c r="X860" s="340" t="s">
        <v>1414</v>
      </c>
      <c r="Y860" s="340" t="s">
        <v>1414</v>
      </c>
      <c r="Z860" s="340" t="s">
        <v>1414</v>
      </c>
      <c r="AA860" s="340" t="s">
        <v>1414</v>
      </c>
      <c r="AB860" s="340" t="s">
        <v>1414</v>
      </c>
      <c r="AC860" s="344" t="s">
        <v>1414</v>
      </c>
      <c r="AD860" s="482">
        <v>43280179000190</v>
      </c>
      <c r="AE860" s="341" t="s">
        <v>2208</v>
      </c>
      <c r="AF860" s="341" t="s">
        <v>2106</v>
      </c>
      <c r="AG860" s="345" t="s">
        <v>1427</v>
      </c>
      <c r="AH860" s="345" t="s">
        <v>2110</v>
      </c>
      <c r="AI860" s="345">
        <v>500</v>
      </c>
      <c r="AJ860" s="345">
        <v>100</v>
      </c>
      <c r="AK860" s="345">
        <v>100</v>
      </c>
      <c r="AL860" s="340">
        <v>1.95E-2</v>
      </c>
      <c r="AM860" s="340">
        <v>0.2</v>
      </c>
      <c r="AN860" s="340" t="s">
        <v>2124</v>
      </c>
      <c r="AO860" s="338" t="s">
        <v>1323</v>
      </c>
      <c r="AP860" s="341" t="s">
        <v>13</v>
      </c>
      <c r="AQ860" s="347" t="s">
        <v>668</v>
      </c>
      <c r="AR860" s="340">
        <v>6.4993500000000001E-3</v>
      </c>
      <c r="AS860" s="340">
        <v>6.4993500000000001E-3</v>
      </c>
      <c r="AT860" s="340"/>
      <c r="AX860" s="597"/>
      <c r="AY860" s="598"/>
      <c r="AZ860" s="598"/>
      <c r="BA860" s="598"/>
      <c r="BB860" s="599"/>
      <c r="BC860" s="598"/>
      <c r="BD860" s="598"/>
      <c r="BE860" s="598"/>
      <c r="BF860" s="598"/>
      <c r="BG860" s="599"/>
      <c r="BH860" s="599"/>
      <c r="BI860" s="600"/>
      <c r="BJ860" s="600"/>
      <c r="BK860" s="600"/>
      <c r="BL860" s="599"/>
      <c r="BM860" s="599"/>
      <c r="BN860" s="599"/>
      <c r="BO860" s="599"/>
      <c r="BP860" s="599"/>
      <c r="BQ860" s="599"/>
      <c r="BR860" s="599"/>
      <c r="BS860" s="599"/>
      <c r="BT860" s="602"/>
      <c r="BU860" s="603"/>
      <c r="BV860" s="601"/>
      <c r="BW860" s="604"/>
    </row>
    <row r="861" spans="2:75" ht="15.75" customHeight="1">
      <c r="B861" s="334" t="s">
        <v>1543</v>
      </c>
      <c r="C861" s="335">
        <v>23884623000170</v>
      </c>
      <c r="D861" s="336" t="s">
        <v>13</v>
      </c>
      <c r="E861" s="336" t="s">
        <v>615</v>
      </c>
      <c r="F861" s="336" t="s">
        <v>619</v>
      </c>
      <c r="G861" s="337" t="s">
        <v>34</v>
      </c>
      <c r="H861" s="337" t="s">
        <v>1337</v>
      </c>
      <c r="I861" s="337" t="s">
        <v>34</v>
      </c>
      <c r="J861" s="337" t="s">
        <v>611</v>
      </c>
      <c r="K861" s="338" t="s">
        <v>48</v>
      </c>
      <c r="L861" s="339"/>
      <c r="M861" s="339"/>
      <c r="N861" s="338">
        <v>418846</v>
      </c>
      <c r="O861" s="338" t="s">
        <v>1320</v>
      </c>
      <c r="P861" s="342">
        <v>42489</v>
      </c>
      <c r="Q861" s="343">
        <v>45960054.219999999</v>
      </c>
      <c r="R861" s="343">
        <v>133655371.15555559</v>
      </c>
      <c r="S861" s="338">
        <v>31</v>
      </c>
      <c r="T861" s="340">
        <v>-1.2487702951195834E-2</v>
      </c>
      <c r="U861" s="340">
        <v>-0.14046060288444742</v>
      </c>
      <c r="V861" s="340">
        <v>1.7315156385008024E-2</v>
      </c>
      <c r="W861" s="340">
        <v>0.15891345641194685</v>
      </c>
      <c r="X861" s="340">
        <v>3.1385920639354525E-2</v>
      </c>
      <c r="Y861" s="340">
        <v>0.22069921697888328</v>
      </c>
      <c r="Z861" s="340">
        <v>4.1449547838788403E-2</v>
      </c>
      <c r="AA861" s="340">
        <v>0.22650369404127574</v>
      </c>
      <c r="AB861" s="340">
        <v>0.1052569422964284</v>
      </c>
      <c r="AC861" s="344">
        <v>-0.76706864221989601</v>
      </c>
      <c r="AD861" s="482">
        <v>23884627000158</v>
      </c>
      <c r="AE861" s="341" t="s">
        <v>1542</v>
      </c>
      <c r="AF861" s="341" t="s">
        <v>2118</v>
      </c>
      <c r="AG861" s="345" t="s">
        <v>1542</v>
      </c>
      <c r="AH861" s="345" t="s">
        <v>2110</v>
      </c>
      <c r="AI861" s="345">
        <v>50000</v>
      </c>
      <c r="AJ861" s="345">
        <v>50000</v>
      </c>
      <c r="AK861" s="345">
        <v>50000</v>
      </c>
      <c r="AL861" s="340">
        <v>0</v>
      </c>
      <c r="AM861" s="340" t="s">
        <v>34</v>
      </c>
      <c r="AN861" s="340" t="s">
        <v>64</v>
      </c>
      <c r="AO861" s="338" t="s">
        <v>1323</v>
      </c>
      <c r="AP861" s="341" t="s">
        <v>13</v>
      </c>
      <c r="AQ861" s="347" t="s">
        <v>664</v>
      </c>
      <c r="AR861" s="340" t="s">
        <v>34</v>
      </c>
      <c r="AS861" s="340" t="s">
        <v>34</v>
      </c>
      <c r="AT861" s="340"/>
      <c r="AX861" s="597"/>
      <c r="AY861" s="598"/>
      <c r="AZ861" s="598"/>
      <c r="BA861" s="598"/>
      <c r="BB861" s="599"/>
      <c r="BC861" s="598"/>
      <c r="BD861" s="598"/>
      <c r="BE861" s="598"/>
      <c r="BF861" s="598"/>
      <c r="BG861" s="599"/>
      <c r="BH861" s="599"/>
      <c r="BI861" s="600"/>
      <c r="BJ861" s="600"/>
      <c r="BK861" s="600"/>
      <c r="BL861" s="599"/>
      <c r="BM861" s="599"/>
      <c r="BN861" s="599"/>
      <c r="BO861" s="599"/>
      <c r="BP861" s="599"/>
      <c r="BQ861" s="599"/>
      <c r="BR861" s="599"/>
      <c r="BS861" s="599"/>
      <c r="BT861" s="602"/>
      <c r="BU861" s="603"/>
      <c r="BV861" s="601"/>
      <c r="BW861" s="604"/>
    </row>
    <row r="862" spans="2:75" ht="15.75" customHeight="1">
      <c r="B862" s="334" t="s">
        <v>1547</v>
      </c>
      <c r="C862" s="335">
        <v>13000859000142</v>
      </c>
      <c r="D862" s="336" t="s">
        <v>13</v>
      </c>
      <c r="E862" s="336" t="s">
        <v>615</v>
      </c>
      <c r="F862" s="336" t="s">
        <v>619</v>
      </c>
      <c r="G862" s="337" t="s">
        <v>34</v>
      </c>
      <c r="H862" s="337" t="s">
        <v>865</v>
      </c>
      <c r="I862" s="337" t="s">
        <v>34</v>
      </c>
      <c r="J862" s="337" t="s">
        <v>611</v>
      </c>
      <c r="K862" s="338" t="s">
        <v>48</v>
      </c>
      <c r="L862" s="339"/>
      <c r="M862" s="339"/>
      <c r="N862" s="338">
        <v>271276</v>
      </c>
      <c r="O862" s="338" t="s">
        <v>1323</v>
      </c>
      <c r="P862" s="342">
        <v>40641</v>
      </c>
      <c r="Q862" s="343">
        <v>534628526.38</v>
      </c>
      <c r="R862" s="343">
        <v>478315821.59567457</v>
      </c>
      <c r="S862" s="338">
        <v>31</v>
      </c>
      <c r="T862" s="340">
        <v>0.18257367986333639</v>
      </c>
      <c r="U862" s="340">
        <v>2.0535729625103389</v>
      </c>
      <c r="V862" s="340">
        <v>0.22956924332075546</v>
      </c>
      <c r="W862" s="340">
        <v>2.1069195755900525</v>
      </c>
      <c r="X862" s="340">
        <v>0.33337048455562623</v>
      </c>
      <c r="Y862" s="340">
        <v>2.3441913892130053</v>
      </c>
      <c r="Z862" s="340">
        <v>0.55348862477133509</v>
      </c>
      <c r="AA862" s="340">
        <v>3.0245738411460925</v>
      </c>
      <c r="AB862" s="340">
        <v>6.264077162265895E-2</v>
      </c>
      <c r="AC862" s="344">
        <v>1.6804103962938861</v>
      </c>
      <c r="AD862" s="482">
        <v>17137326000168</v>
      </c>
      <c r="AE862" s="341" t="s">
        <v>1542</v>
      </c>
      <c r="AF862" s="341" t="s">
        <v>2118</v>
      </c>
      <c r="AG862" s="345" t="s">
        <v>1542</v>
      </c>
      <c r="AH862" s="345" t="s">
        <v>2110</v>
      </c>
      <c r="AI862" s="345">
        <v>50000</v>
      </c>
      <c r="AJ862" s="345">
        <v>50000</v>
      </c>
      <c r="AK862" s="345">
        <v>50000</v>
      </c>
      <c r="AL862" s="340">
        <v>0</v>
      </c>
      <c r="AM862" s="340" t="s">
        <v>34</v>
      </c>
      <c r="AN862" s="340" t="s">
        <v>64</v>
      </c>
      <c r="AO862" s="338" t="s">
        <v>1323</v>
      </c>
      <c r="AP862" s="341" t="s">
        <v>13</v>
      </c>
      <c r="AQ862" s="347" t="s">
        <v>664</v>
      </c>
      <c r="AR862" s="340" t="s">
        <v>34</v>
      </c>
      <c r="AS862" s="340" t="s">
        <v>34</v>
      </c>
      <c r="AT862" s="340"/>
      <c r="AX862" s="597"/>
      <c r="AY862" s="598"/>
      <c r="AZ862" s="598"/>
      <c r="BA862" s="598"/>
      <c r="BB862" s="599"/>
      <c r="BC862" s="598"/>
      <c r="BD862" s="598"/>
      <c r="BE862" s="598"/>
      <c r="BF862" s="598"/>
      <c r="BG862" s="599"/>
      <c r="BH862" s="599"/>
      <c r="BI862" s="600"/>
      <c r="BJ862" s="600"/>
      <c r="BK862" s="600"/>
      <c r="BL862" s="599"/>
      <c r="BM862" s="599"/>
      <c r="BN862" s="599"/>
      <c r="BO862" s="599"/>
      <c r="BP862" s="599"/>
      <c r="BQ862" s="599"/>
      <c r="BR862" s="599"/>
      <c r="BS862" s="599"/>
      <c r="BT862" s="602"/>
      <c r="BU862" s="603"/>
      <c r="BV862" s="601"/>
      <c r="BW862" s="604"/>
    </row>
    <row r="863" spans="2:75" ht="15.75" customHeight="1">
      <c r="B863" s="334" t="s">
        <v>1549</v>
      </c>
      <c r="C863" s="335">
        <v>29236579000178</v>
      </c>
      <c r="D863" s="336" t="s">
        <v>13</v>
      </c>
      <c r="E863" s="336" t="s">
        <v>615</v>
      </c>
      <c r="F863" s="336" t="s">
        <v>619</v>
      </c>
      <c r="G863" s="337" t="s">
        <v>34</v>
      </c>
      <c r="H863" s="337" t="s">
        <v>865</v>
      </c>
      <c r="I863" s="337" t="s">
        <v>34</v>
      </c>
      <c r="J863" s="337" t="s">
        <v>611</v>
      </c>
      <c r="K863" s="338" t="s">
        <v>48</v>
      </c>
      <c r="L863" s="339"/>
      <c r="M863" s="339"/>
      <c r="N863" s="338">
        <v>469742</v>
      </c>
      <c r="O863" s="338" t="s">
        <v>1320</v>
      </c>
      <c r="P863" s="342">
        <v>43280</v>
      </c>
      <c r="Q863" s="343">
        <v>1915718624.5799999</v>
      </c>
      <c r="R863" s="343">
        <v>1832439616.4789701</v>
      </c>
      <c r="S863" s="338">
        <v>31</v>
      </c>
      <c r="T863" s="340">
        <v>0.20860402899738162</v>
      </c>
      <c r="U863" s="340">
        <v>2.3463600785195742</v>
      </c>
      <c r="V863" s="340">
        <v>0.24424470415376498</v>
      </c>
      <c r="W863" s="340">
        <v>2.2416066759289741</v>
      </c>
      <c r="X863" s="340">
        <v>0.3306070148004332</v>
      </c>
      <c r="Y863" s="340">
        <v>2.324759248982867</v>
      </c>
      <c r="Z863" s="340">
        <v>0.42452883346630843</v>
      </c>
      <c r="AA863" s="340">
        <v>2.3198648482521822</v>
      </c>
      <c r="AB863" s="340">
        <v>5.7244909774272337E-2</v>
      </c>
      <c r="AC863" s="344">
        <v>2.0405234187400749</v>
      </c>
      <c r="AD863" s="482">
        <v>29236572000156</v>
      </c>
      <c r="AE863" s="341" t="s">
        <v>1542</v>
      </c>
      <c r="AF863" s="341" t="s">
        <v>2118</v>
      </c>
      <c r="AG863" s="345" t="s">
        <v>1542</v>
      </c>
      <c r="AH863" s="345" t="s">
        <v>2107</v>
      </c>
      <c r="AI863" s="345">
        <v>200000</v>
      </c>
      <c r="AJ863" s="345">
        <v>50000</v>
      </c>
      <c r="AK863" s="345">
        <v>200000</v>
      </c>
      <c r="AL863" s="340">
        <v>0</v>
      </c>
      <c r="AM863" s="340" t="s">
        <v>34</v>
      </c>
      <c r="AN863" s="340" t="s">
        <v>64</v>
      </c>
      <c r="AO863" s="338" t="s">
        <v>1323</v>
      </c>
      <c r="AP863" s="341" t="s">
        <v>13</v>
      </c>
      <c r="AQ863" s="347" t="s">
        <v>664</v>
      </c>
      <c r="AR863" s="340" t="s">
        <v>34</v>
      </c>
      <c r="AS863" s="340" t="s">
        <v>34</v>
      </c>
      <c r="AT863" s="340"/>
      <c r="AX863" s="597"/>
      <c r="AY863" s="598"/>
      <c r="AZ863" s="598"/>
      <c r="BA863" s="598"/>
      <c r="BB863" s="599"/>
      <c r="BC863" s="598"/>
      <c r="BD863" s="598"/>
      <c r="BE863" s="598"/>
      <c r="BF863" s="598"/>
      <c r="BG863" s="599"/>
      <c r="BH863" s="599"/>
      <c r="BI863" s="600"/>
      <c r="BJ863" s="600"/>
      <c r="BK863" s="600"/>
      <c r="BL863" s="599"/>
      <c r="BM863" s="599"/>
      <c r="BN863" s="599"/>
      <c r="BO863" s="599"/>
      <c r="BP863" s="599"/>
      <c r="BQ863" s="599"/>
      <c r="BR863" s="599"/>
      <c r="BS863" s="599"/>
      <c r="BT863" s="602"/>
      <c r="BU863" s="603"/>
      <c r="BV863" s="601"/>
      <c r="BW863" s="604"/>
    </row>
    <row r="864" spans="2:75" ht="15.75" customHeight="1">
      <c r="B864" s="334" t="s">
        <v>1565</v>
      </c>
      <c r="C864" s="335">
        <v>28971376000162</v>
      </c>
      <c r="D864" s="336" t="s">
        <v>13</v>
      </c>
      <c r="E864" s="336" t="s">
        <v>615</v>
      </c>
      <c r="F864" s="336" t="s">
        <v>619</v>
      </c>
      <c r="G864" s="337" t="s">
        <v>34</v>
      </c>
      <c r="H864" s="337" t="s">
        <v>1336</v>
      </c>
      <c r="I864" s="337" t="s">
        <v>34</v>
      </c>
      <c r="J864" s="337" t="s">
        <v>611</v>
      </c>
      <c r="K864" s="338" t="s">
        <v>48</v>
      </c>
      <c r="L864" s="339"/>
      <c r="M864" s="339"/>
      <c r="N864" s="338">
        <v>462349</v>
      </c>
      <c r="O864" s="338" t="s">
        <v>1320</v>
      </c>
      <c r="P864" s="342">
        <v>43188</v>
      </c>
      <c r="Q864" s="343">
        <v>20725639.780000001</v>
      </c>
      <c r="R864" s="343">
        <v>16765394.54404762</v>
      </c>
      <c r="S864" s="338">
        <v>31</v>
      </c>
      <c r="T864" s="340">
        <v>0.16780210518988281</v>
      </c>
      <c r="U864" s="340">
        <v>1.8874235679984173</v>
      </c>
      <c r="V864" s="340">
        <v>0.2057337681452982</v>
      </c>
      <c r="W864" s="340">
        <v>1.8881645345652636</v>
      </c>
      <c r="X864" s="340">
        <v>0.28482162174016268</v>
      </c>
      <c r="Y864" s="340">
        <v>2.0028059593667011</v>
      </c>
      <c r="Z864" s="340">
        <v>0.41764521173222913</v>
      </c>
      <c r="AA864" s="340">
        <v>2.2822488588759917</v>
      </c>
      <c r="AB864" s="340">
        <v>3.4310711015877161E-2</v>
      </c>
      <c r="AC864" s="344">
        <v>2.4569309691377672</v>
      </c>
      <c r="AD864" s="482">
        <v>28653925000150</v>
      </c>
      <c r="AE864" s="341" t="s">
        <v>1542</v>
      </c>
      <c r="AF864" s="341" t="s">
        <v>2118</v>
      </c>
      <c r="AG864" s="345" t="s">
        <v>1542</v>
      </c>
      <c r="AH864" s="345" t="s">
        <v>2107</v>
      </c>
      <c r="AI864" s="345">
        <v>200000</v>
      </c>
      <c r="AJ864" s="345">
        <v>50000</v>
      </c>
      <c r="AK864" s="345">
        <v>200000</v>
      </c>
      <c r="AL864" s="340">
        <v>0</v>
      </c>
      <c r="AM864" s="340" t="s">
        <v>34</v>
      </c>
      <c r="AN864" s="340" t="s">
        <v>64</v>
      </c>
      <c r="AO864" s="338" t="s">
        <v>1323</v>
      </c>
      <c r="AP864" s="341" t="s">
        <v>13</v>
      </c>
      <c r="AQ864" s="347" t="s">
        <v>664</v>
      </c>
      <c r="AR864" s="340" t="s">
        <v>34</v>
      </c>
      <c r="AS864" s="340" t="s">
        <v>34</v>
      </c>
      <c r="AT864" s="340"/>
      <c r="AX864" s="597"/>
      <c r="AY864" s="598"/>
      <c r="AZ864" s="598"/>
      <c r="BA864" s="598"/>
      <c r="BB864" s="599"/>
      <c r="BC864" s="598"/>
      <c r="BD864" s="598"/>
      <c r="BE864" s="598"/>
      <c r="BF864" s="598"/>
      <c r="BG864" s="599"/>
      <c r="BH864" s="599"/>
      <c r="BI864" s="600"/>
      <c r="BJ864" s="600"/>
      <c r="BK864" s="600"/>
      <c r="BL864" s="599"/>
      <c r="BM864" s="599"/>
      <c r="BN864" s="599"/>
      <c r="BO864" s="599"/>
      <c r="BP864" s="599"/>
      <c r="BQ864" s="599"/>
      <c r="BR864" s="599"/>
      <c r="BS864" s="599"/>
      <c r="BT864" s="602"/>
      <c r="BU864" s="603"/>
      <c r="BV864" s="601"/>
      <c r="BW864" s="604"/>
    </row>
    <row r="865" spans="2:75" ht="15.75" customHeight="1">
      <c r="B865" s="334" t="s">
        <v>195</v>
      </c>
      <c r="C865" s="335">
        <v>40102324000155</v>
      </c>
      <c r="D865" s="336" t="s">
        <v>13</v>
      </c>
      <c r="E865" s="336" t="s">
        <v>615</v>
      </c>
      <c r="F865" s="336" t="s">
        <v>619</v>
      </c>
      <c r="G865" s="337" t="s">
        <v>34</v>
      </c>
      <c r="H865" s="337" t="s">
        <v>1337</v>
      </c>
      <c r="I865" s="337" t="s">
        <v>34</v>
      </c>
      <c r="J865" s="337"/>
      <c r="K865" s="338" t="s">
        <v>48</v>
      </c>
      <c r="L865" s="339"/>
      <c r="M865" s="339" t="s">
        <v>34</v>
      </c>
      <c r="N865" s="338">
        <v>568740</v>
      </c>
      <c r="O865" s="338" t="s">
        <v>1320</v>
      </c>
      <c r="P865" s="342">
        <v>44195</v>
      </c>
      <c r="Q865" s="343">
        <v>30183773.010000002</v>
      </c>
      <c r="R865" s="343">
        <v>53967686.445793681</v>
      </c>
      <c r="S865" s="338">
        <v>31</v>
      </c>
      <c r="T865" s="340">
        <v>5.7688194241140023E-2</v>
      </c>
      <c r="U865" s="340">
        <v>0.74574654661588757</v>
      </c>
      <c r="V865" s="340">
        <v>3.0426378710212587E-2</v>
      </c>
      <c r="W865" s="340">
        <v>0.29828024911641615</v>
      </c>
      <c r="X865" s="340" t="s">
        <v>1414</v>
      </c>
      <c r="Y865" s="340" t="s">
        <v>1414</v>
      </c>
      <c r="Z865" s="340" t="s">
        <v>1414</v>
      </c>
      <c r="AA865" s="340" t="s">
        <v>1414</v>
      </c>
      <c r="AB865" s="340">
        <v>8.0136674981598474E-2</v>
      </c>
      <c r="AC865" s="344">
        <v>-0.79832344999516525</v>
      </c>
      <c r="AD865" s="482">
        <v>40102362000108</v>
      </c>
      <c r="AE865" s="341" t="s">
        <v>2211</v>
      </c>
      <c r="AF865" s="341" t="s">
        <v>2106</v>
      </c>
      <c r="AG865" s="345" t="s">
        <v>1427</v>
      </c>
      <c r="AH865" s="345" t="s">
        <v>2110</v>
      </c>
      <c r="AI865" s="345">
        <v>500</v>
      </c>
      <c r="AJ865" s="345">
        <v>100</v>
      </c>
      <c r="AK865" s="345">
        <v>100</v>
      </c>
      <c r="AL865" s="340">
        <v>1.4199999999999999E-2</v>
      </c>
      <c r="AM865" s="340">
        <v>0.25</v>
      </c>
      <c r="AN865" s="340" t="s">
        <v>34</v>
      </c>
      <c r="AO865" s="338" t="s">
        <v>1323</v>
      </c>
      <c r="AP865" s="341" t="s">
        <v>13</v>
      </c>
      <c r="AQ865" s="347" t="s">
        <v>664</v>
      </c>
      <c r="AR865" s="340">
        <v>4.7333333333333333E-3</v>
      </c>
      <c r="AS865" s="340">
        <v>4.7333333333333333E-3</v>
      </c>
      <c r="AT865" s="340"/>
      <c r="AX865" s="597"/>
      <c r="AY865" s="598"/>
      <c r="AZ865" s="598"/>
      <c r="BA865" s="598"/>
      <c r="BB865" s="599"/>
      <c r="BC865" s="598"/>
      <c r="BD865" s="598"/>
      <c r="BE865" s="598"/>
      <c r="BF865" s="598"/>
      <c r="BG865" s="599"/>
      <c r="BH865" s="599"/>
      <c r="BI865" s="600"/>
      <c r="BJ865" s="600"/>
      <c r="BK865" s="600"/>
      <c r="BL865" s="599"/>
      <c r="BM865" s="599"/>
      <c r="BN865" s="599"/>
      <c r="BO865" s="599"/>
      <c r="BP865" s="599"/>
      <c r="BQ865" s="599"/>
      <c r="BR865" s="599"/>
      <c r="BS865" s="599"/>
      <c r="BT865" s="602"/>
      <c r="BU865" s="603"/>
      <c r="BV865" s="601"/>
      <c r="BW865" s="604"/>
    </row>
    <row r="866" spans="2:75" ht="15.75" customHeight="1">
      <c r="B866" s="334" t="s">
        <v>199</v>
      </c>
      <c r="C866" s="335">
        <v>32320740000100</v>
      </c>
      <c r="D866" s="336" t="s">
        <v>13</v>
      </c>
      <c r="E866" s="336" t="s">
        <v>615</v>
      </c>
      <c r="F866" s="336" t="s">
        <v>619</v>
      </c>
      <c r="G866" s="337" t="s">
        <v>34</v>
      </c>
      <c r="H866" s="337" t="s">
        <v>1337</v>
      </c>
      <c r="I866" s="337" t="s">
        <v>34</v>
      </c>
      <c r="J866" s="337"/>
      <c r="K866" s="338" t="s">
        <v>48</v>
      </c>
      <c r="L866" s="339"/>
      <c r="M866" s="339" t="s">
        <v>34</v>
      </c>
      <c r="N866" s="338">
        <v>503703</v>
      </c>
      <c r="O866" s="338" t="s">
        <v>1320</v>
      </c>
      <c r="P866" s="342">
        <v>43677</v>
      </c>
      <c r="Q866" s="343">
        <v>9307129.4399999995</v>
      </c>
      <c r="R866" s="343">
        <v>6596208.8862301558</v>
      </c>
      <c r="S866" s="338">
        <v>31</v>
      </c>
      <c r="T866" s="340">
        <v>7.7320001902928315E-2</v>
      </c>
      <c r="U866" s="340">
        <v>0.99953075602290098</v>
      </c>
      <c r="V866" s="340">
        <v>2.1324959637735175E-2</v>
      </c>
      <c r="W866" s="340">
        <v>0.20905590946996808</v>
      </c>
      <c r="X866" s="340">
        <v>4.7142529765189511E-2</v>
      </c>
      <c r="Y866" s="340">
        <v>0.35749036714731286</v>
      </c>
      <c r="Z866" s="340">
        <v>0.13692275341802818</v>
      </c>
      <c r="AA866" s="340">
        <v>0.77831331917758917</v>
      </c>
      <c r="AB866" s="340">
        <v>7.9948755856159223E-2</v>
      </c>
      <c r="AC866" s="344">
        <v>-0.91132248571937946</v>
      </c>
      <c r="AD866" s="482">
        <v>21805389000112</v>
      </c>
      <c r="AE866" s="341" t="s">
        <v>2236</v>
      </c>
      <c r="AF866" s="341" t="s">
        <v>2109</v>
      </c>
      <c r="AG866" s="345" t="s">
        <v>59</v>
      </c>
      <c r="AH866" s="345" t="s">
        <v>2110</v>
      </c>
      <c r="AI866" s="345">
        <v>1000</v>
      </c>
      <c r="AJ866" s="345">
        <v>1000</v>
      </c>
      <c r="AK866" s="345">
        <v>1000</v>
      </c>
      <c r="AL866" s="340">
        <v>0.02</v>
      </c>
      <c r="AM866" s="340">
        <v>0.2</v>
      </c>
      <c r="AN866" s="340" t="s">
        <v>64</v>
      </c>
      <c r="AO866" s="338" t="s">
        <v>1323</v>
      </c>
      <c r="AP866" s="341" t="s">
        <v>13</v>
      </c>
      <c r="AQ866" s="347" t="s">
        <v>664</v>
      </c>
      <c r="AR866" s="340">
        <v>4.0000000000000001E-3</v>
      </c>
      <c r="AS866" s="340">
        <v>4.0000000000000001E-3</v>
      </c>
      <c r="AT866" s="340"/>
      <c r="AX866" s="597"/>
      <c r="AY866" s="598"/>
      <c r="AZ866" s="598"/>
      <c r="BA866" s="598"/>
      <c r="BB866" s="599"/>
      <c r="BC866" s="598"/>
      <c r="BD866" s="598"/>
      <c r="BE866" s="598"/>
      <c r="BF866" s="598"/>
      <c r="BG866" s="599"/>
      <c r="BH866" s="599"/>
      <c r="BI866" s="600"/>
      <c r="BJ866" s="600"/>
      <c r="BK866" s="600"/>
      <c r="BL866" s="599"/>
      <c r="BM866" s="599"/>
      <c r="BN866" s="599"/>
      <c r="BO866" s="599"/>
      <c r="BP866" s="599"/>
      <c r="BQ866" s="599"/>
      <c r="BR866" s="599"/>
      <c r="BS866" s="599"/>
      <c r="BT866" s="602"/>
      <c r="BU866" s="603"/>
      <c r="BV866" s="601"/>
      <c r="BW866" s="604"/>
    </row>
    <row r="867" spans="2:75" ht="15.75" customHeight="1">
      <c r="B867" s="334" t="s">
        <v>513</v>
      </c>
      <c r="C867" s="335">
        <v>9394243000126</v>
      </c>
      <c r="D867" s="336" t="s">
        <v>13</v>
      </c>
      <c r="E867" s="336" t="s">
        <v>615</v>
      </c>
      <c r="F867" s="336" t="s">
        <v>619</v>
      </c>
      <c r="G867" s="337" t="s">
        <v>34</v>
      </c>
      <c r="H867" s="337" t="s">
        <v>1336</v>
      </c>
      <c r="I867" s="337" t="s">
        <v>34</v>
      </c>
      <c r="J867" s="337"/>
      <c r="K867" s="338" t="s">
        <v>48</v>
      </c>
      <c r="L867" s="339"/>
      <c r="M867" s="339" t="s">
        <v>1411</v>
      </c>
      <c r="N867" s="338">
        <v>235261</v>
      </c>
      <c r="O867" s="338" t="s">
        <v>1320</v>
      </c>
      <c r="P867" s="342">
        <v>40086</v>
      </c>
      <c r="Q867" s="343">
        <v>20886679.73</v>
      </c>
      <c r="R867" s="343">
        <v>27705310.267936509</v>
      </c>
      <c r="S867" s="338">
        <v>31</v>
      </c>
      <c r="T867" s="340">
        <v>0.10781025174003656</v>
      </c>
      <c r="U867" s="340">
        <v>1.3936841667958737</v>
      </c>
      <c r="V867" s="340">
        <v>8.8677287886694822E-2</v>
      </c>
      <c r="W867" s="340">
        <v>0.8693339346668072</v>
      </c>
      <c r="X867" s="340">
        <v>0.13169858730065753</v>
      </c>
      <c r="Y867" s="340">
        <v>0.99869431193867608</v>
      </c>
      <c r="Z867" s="340">
        <v>0.18781399786520092</v>
      </c>
      <c r="AA867" s="340">
        <v>1.0675956509594291</v>
      </c>
      <c r="AB867" s="340">
        <v>4.0125765810945534E-2</v>
      </c>
      <c r="AC867" s="344">
        <v>-0.28340012159919398</v>
      </c>
      <c r="AD867" s="482">
        <v>0</v>
      </c>
      <c r="AE867" s="341" t="s">
        <v>2238</v>
      </c>
      <c r="AF867" s="341" t="s">
        <v>2106</v>
      </c>
      <c r="AG867" s="345" t="s">
        <v>1427</v>
      </c>
      <c r="AH867" s="345" t="s">
        <v>2110</v>
      </c>
      <c r="AI867" s="345">
        <v>1000</v>
      </c>
      <c r="AJ867" s="345">
        <v>1000</v>
      </c>
      <c r="AK867" s="345">
        <v>1000</v>
      </c>
      <c r="AL867" s="340">
        <v>1.15E-2</v>
      </c>
      <c r="AM867" s="340" t="s">
        <v>34</v>
      </c>
      <c r="AN867" s="340" t="s">
        <v>2124</v>
      </c>
      <c r="AO867" s="338" t="s">
        <v>1323</v>
      </c>
      <c r="AP867" s="341" t="s">
        <v>13</v>
      </c>
      <c r="AQ867" s="347" t="s">
        <v>686</v>
      </c>
      <c r="AR867" s="340">
        <v>3.0666666666666668E-3</v>
      </c>
      <c r="AS867" s="340">
        <v>3.0666666666666668E-3</v>
      </c>
      <c r="AT867" s="340"/>
      <c r="AX867" s="597"/>
      <c r="AY867" s="598"/>
      <c r="AZ867" s="598"/>
      <c r="BA867" s="598"/>
      <c r="BB867" s="599"/>
      <c r="BC867" s="598"/>
      <c r="BD867" s="598"/>
      <c r="BE867" s="598"/>
      <c r="BF867" s="598"/>
      <c r="BG867" s="599"/>
      <c r="BH867" s="599"/>
      <c r="BI867" s="600"/>
      <c r="BJ867" s="600"/>
      <c r="BK867" s="600"/>
      <c r="BL867" s="599"/>
      <c r="BM867" s="599"/>
      <c r="BN867" s="599"/>
      <c r="BO867" s="599"/>
      <c r="BP867" s="599"/>
      <c r="BQ867" s="599"/>
      <c r="BR867" s="599"/>
      <c r="BS867" s="599"/>
      <c r="BT867" s="602"/>
      <c r="BU867" s="603"/>
      <c r="BV867" s="601"/>
      <c r="BW867" s="604"/>
    </row>
    <row r="868" spans="2:75" ht="15.75" customHeight="1">
      <c r="B868" s="334" t="s">
        <v>937</v>
      </c>
      <c r="C868" s="335">
        <v>10941848000179</v>
      </c>
      <c r="D868" s="336" t="s">
        <v>13</v>
      </c>
      <c r="E868" s="336" t="s">
        <v>615</v>
      </c>
      <c r="F868" s="336" t="s">
        <v>619</v>
      </c>
      <c r="G868" s="337" t="s">
        <v>34</v>
      </c>
      <c r="H868" s="337" t="s">
        <v>1336</v>
      </c>
      <c r="I868" s="337" t="s">
        <v>34</v>
      </c>
      <c r="J868" s="337"/>
      <c r="K868" s="338" t="s">
        <v>48</v>
      </c>
      <c r="L868" s="339"/>
      <c r="M868" s="339" t="s">
        <v>1411</v>
      </c>
      <c r="N868" s="338">
        <v>269026</v>
      </c>
      <c r="O868" s="338" t="s">
        <v>1320</v>
      </c>
      <c r="P868" s="342">
        <v>40604</v>
      </c>
      <c r="Q868" s="343">
        <v>299797749.47000003</v>
      </c>
      <c r="R868" s="343">
        <v>440555441.32940471</v>
      </c>
      <c r="S868" s="338">
        <v>31</v>
      </c>
      <c r="T868" s="340">
        <v>0.13633276451932974</v>
      </c>
      <c r="U868" s="340">
        <v>1.7624002565568602</v>
      </c>
      <c r="V868" s="340">
        <v>0.16557118500293666</v>
      </c>
      <c r="W868" s="340">
        <v>1.6231512392435843</v>
      </c>
      <c r="X868" s="340">
        <v>0.20903897048067033</v>
      </c>
      <c r="Y868" s="340">
        <v>1.585180487289251</v>
      </c>
      <c r="Z868" s="340">
        <v>0.27365621869166112</v>
      </c>
      <c r="AA868" s="340">
        <v>1.5555506631774412</v>
      </c>
      <c r="AB868" s="340">
        <v>2.8684467234500612E-2</v>
      </c>
      <c r="AC868" s="344">
        <v>1.970268621252308</v>
      </c>
      <c r="AD868" s="482">
        <v>0</v>
      </c>
      <c r="AE868" s="341" t="s">
        <v>469</v>
      </c>
      <c r="AF868" s="341" t="s">
        <v>469</v>
      </c>
      <c r="AG868" s="345" t="s">
        <v>469</v>
      </c>
      <c r="AH868" s="345" t="s">
        <v>2110</v>
      </c>
      <c r="AI868" s="345">
        <v>1000</v>
      </c>
      <c r="AJ868" s="345">
        <v>1000</v>
      </c>
      <c r="AK868" s="345">
        <v>1000</v>
      </c>
      <c r="AL868" s="340">
        <v>9.0000000000000011E-3</v>
      </c>
      <c r="AM868" s="340">
        <v>0.1</v>
      </c>
      <c r="AN868" s="340" t="s">
        <v>64</v>
      </c>
      <c r="AO868" s="338" t="s">
        <v>1323</v>
      </c>
      <c r="AP868" s="341" t="s">
        <v>13</v>
      </c>
      <c r="AQ868" s="347" t="s">
        <v>668</v>
      </c>
      <c r="AR868" s="340">
        <v>2.6666666666666666E-3</v>
      </c>
      <c r="AS868" s="340">
        <v>2.6666666666666666E-3</v>
      </c>
      <c r="AT868" s="340"/>
      <c r="AX868" s="597"/>
      <c r="AY868" s="598"/>
      <c r="AZ868" s="598"/>
      <c r="BA868" s="598"/>
      <c r="BB868" s="599"/>
      <c r="BC868" s="598"/>
      <c r="BD868" s="598"/>
      <c r="BE868" s="598"/>
      <c r="BF868" s="598"/>
      <c r="BG868" s="599"/>
      <c r="BH868" s="599"/>
      <c r="BI868" s="600"/>
      <c r="BJ868" s="600"/>
      <c r="BK868" s="600"/>
      <c r="BL868" s="599"/>
      <c r="BM868" s="599"/>
      <c r="BN868" s="599"/>
      <c r="BO868" s="599"/>
      <c r="BP868" s="599"/>
      <c r="BQ868" s="599"/>
      <c r="BR868" s="599"/>
      <c r="BS868" s="599"/>
      <c r="BT868" s="602"/>
      <c r="BU868" s="603"/>
      <c r="BV868" s="601"/>
      <c r="BW868" s="604"/>
    </row>
    <row r="869" spans="2:75" ht="15.75" customHeight="1">
      <c r="B869" s="334" t="s">
        <v>947</v>
      </c>
      <c r="C869" s="335">
        <v>36728106000153</v>
      </c>
      <c r="D869" s="336" t="s">
        <v>13</v>
      </c>
      <c r="E869" s="336" t="s">
        <v>616</v>
      </c>
      <c r="F869" s="336" t="s">
        <v>619</v>
      </c>
      <c r="G869" s="337" t="s">
        <v>34</v>
      </c>
      <c r="H869" s="337" t="s">
        <v>1336</v>
      </c>
      <c r="I869" s="337" t="s">
        <v>34</v>
      </c>
      <c r="J869" s="337" t="s">
        <v>611</v>
      </c>
      <c r="K869" s="338" t="s">
        <v>48</v>
      </c>
      <c r="L869" s="339"/>
      <c r="M869" s="339" t="s">
        <v>34</v>
      </c>
      <c r="N869" s="338">
        <v>550086</v>
      </c>
      <c r="O869" s="338" t="s">
        <v>1320</v>
      </c>
      <c r="P869" s="342">
        <v>44067</v>
      </c>
      <c r="Q869" s="343">
        <v>41113214.530000001</v>
      </c>
      <c r="R869" s="343">
        <v>45360718.68444445</v>
      </c>
      <c r="S869" s="338">
        <v>31</v>
      </c>
      <c r="T869" s="340">
        <v>6.293204763083593E-2</v>
      </c>
      <c r="U869" s="340">
        <v>0.81353486288696486</v>
      </c>
      <c r="V869" s="340">
        <v>1.4489754777065933E-2</v>
      </c>
      <c r="W869" s="340">
        <v>0.14204804671968174</v>
      </c>
      <c r="X869" s="340">
        <v>4.6854613727684846E-2</v>
      </c>
      <c r="Y869" s="340">
        <v>0.35530704753192927</v>
      </c>
      <c r="Z869" s="340" t="s">
        <v>1414</v>
      </c>
      <c r="AA869" s="340" t="s">
        <v>1414</v>
      </c>
      <c r="AB869" s="340">
        <v>4.6470492604929158E-2</v>
      </c>
      <c r="AC869" s="344">
        <v>-1.7578842807396984</v>
      </c>
      <c r="AD869" s="482">
        <v>36775973000140</v>
      </c>
      <c r="AE869" s="341" t="s">
        <v>2175</v>
      </c>
      <c r="AF869" s="341" t="s">
        <v>2106</v>
      </c>
      <c r="AG869" s="345" t="s">
        <v>1427</v>
      </c>
      <c r="AH869" s="345" t="s">
        <v>2107</v>
      </c>
      <c r="AI869" s="345">
        <v>1000</v>
      </c>
      <c r="AJ869" s="345">
        <v>1000</v>
      </c>
      <c r="AK869" s="345">
        <v>1000</v>
      </c>
      <c r="AL869" s="340">
        <v>0.02</v>
      </c>
      <c r="AM869" s="340">
        <v>0.2</v>
      </c>
      <c r="AN869" s="340" t="s">
        <v>34</v>
      </c>
      <c r="AO869" s="338" t="s">
        <v>1323</v>
      </c>
      <c r="AP869" s="341" t="s">
        <v>13</v>
      </c>
      <c r="AQ869" s="347" t="s">
        <v>668</v>
      </c>
      <c r="AR869" s="340">
        <v>6.6666666666666662E-3</v>
      </c>
      <c r="AS869" s="340">
        <v>6.6666666666666662E-3</v>
      </c>
      <c r="AT869" s="340"/>
      <c r="AX869" s="597"/>
      <c r="AY869" s="598"/>
      <c r="AZ869" s="598"/>
      <c r="BA869" s="598"/>
      <c r="BB869" s="599"/>
      <c r="BC869" s="598"/>
      <c r="BD869" s="598"/>
      <c r="BE869" s="598"/>
      <c r="BF869" s="598"/>
      <c r="BG869" s="599"/>
      <c r="BH869" s="599"/>
      <c r="BI869" s="600"/>
      <c r="BJ869" s="600"/>
      <c r="BK869" s="600"/>
      <c r="BL869" s="599"/>
      <c r="BM869" s="599"/>
      <c r="BN869" s="599"/>
      <c r="BO869" s="599"/>
      <c r="BP869" s="599"/>
      <c r="BQ869" s="599"/>
      <c r="BR869" s="599"/>
      <c r="BS869" s="599"/>
      <c r="BT869" s="602"/>
      <c r="BU869" s="603"/>
      <c r="BV869" s="601"/>
      <c r="BW869" s="604"/>
    </row>
    <row r="870" spans="2:75" ht="15.75" customHeight="1">
      <c r="B870" s="334" t="s">
        <v>207</v>
      </c>
      <c r="C870" s="335">
        <v>1823373000125</v>
      </c>
      <c r="D870" s="336" t="s">
        <v>13</v>
      </c>
      <c r="E870" s="336" t="s">
        <v>615</v>
      </c>
      <c r="F870" s="336" t="s">
        <v>619</v>
      </c>
      <c r="G870" s="337" t="s">
        <v>34</v>
      </c>
      <c r="H870" s="337" t="s">
        <v>1337</v>
      </c>
      <c r="I870" s="337" t="s">
        <v>34</v>
      </c>
      <c r="J870" s="337"/>
      <c r="K870" s="338" t="s">
        <v>48</v>
      </c>
      <c r="L870" s="339"/>
      <c r="M870" s="339" t="s">
        <v>34</v>
      </c>
      <c r="N870" s="338">
        <v>109630</v>
      </c>
      <c r="O870" s="338" t="s">
        <v>1320</v>
      </c>
      <c r="P870" s="342">
        <v>35566</v>
      </c>
      <c r="Q870" s="343">
        <v>632354028.24000001</v>
      </c>
      <c r="R870" s="343">
        <v>526054740.7228967</v>
      </c>
      <c r="S870" s="338">
        <v>31</v>
      </c>
      <c r="T870" s="340">
        <v>0.15841287177855801</v>
      </c>
      <c r="U870" s="340">
        <v>2.0478341127224446</v>
      </c>
      <c r="V870" s="340">
        <v>0.29280052352420061</v>
      </c>
      <c r="W870" s="340">
        <v>2.8704241779814947</v>
      </c>
      <c r="X870" s="340">
        <v>0.26540161286671049</v>
      </c>
      <c r="Y870" s="340">
        <v>2.012588643371203</v>
      </c>
      <c r="Z870" s="340">
        <v>0.45025776177530585</v>
      </c>
      <c r="AA870" s="340">
        <v>2.5594110862122719</v>
      </c>
      <c r="AB870" s="340">
        <v>7.6025679983801525E-2</v>
      </c>
      <c r="AC870" s="344">
        <v>2.1396179962671988</v>
      </c>
      <c r="AD870" s="482">
        <v>17891926000117</v>
      </c>
      <c r="AE870" s="341" t="s">
        <v>2248</v>
      </c>
      <c r="AF870" s="341" t="s">
        <v>2106</v>
      </c>
      <c r="AG870" s="345" t="s">
        <v>1427</v>
      </c>
      <c r="AH870" s="345" t="s">
        <v>2110</v>
      </c>
      <c r="AI870" s="345">
        <v>500</v>
      </c>
      <c r="AJ870" s="345">
        <v>100</v>
      </c>
      <c r="AK870" s="345">
        <v>100</v>
      </c>
      <c r="AL870" s="340">
        <v>1.95E-2</v>
      </c>
      <c r="AM870" s="340">
        <v>0.2</v>
      </c>
      <c r="AN870" s="340" t="s">
        <v>64</v>
      </c>
      <c r="AO870" s="338" t="s">
        <v>1323</v>
      </c>
      <c r="AP870" s="341" t="s">
        <v>13</v>
      </c>
      <c r="AQ870" s="347" t="s">
        <v>664</v>
      </c>
      <c r="AR870" s="340">
        <v>3.9000000000000003E-3</v>
      </c>
      <c r="AS870" s="340">
        <v>3.9000000000000003E-3</v>
      </c>
      <c r="AT870" s="340"/>
      <c r="AX870" s="597"/>
      <c r="AY870" s="598"/>
      <c r="AZ870" s="598"/>
      <c r="BA870" s="598"/>
      <c r="BB870" s="599"/>
      <c r="BC870" s="598"/>
      <c r="BD870" s="598"/>
      <c r="BE870" s="598"/>
      <c r="BF870" s="598"/>
      <c r="BG870" s="599"/>
      <c r="BH870" s="599"/>
      <c r="BI870" s="600"/>
      <c r="BJ870" s="600"/>
      <c r="BK870" s="600"/>
      <c r="BL870" s="599"/>
      <c r="BM870" s="599"/>
      <c r="BN870" s="599"/>
      <c r="BO870" s="599"/>
      <c r="BP870" s="599"/>
      <c r="BQ870" s="599"/>
      <c r="BR870" s="599"/>
      <c r="BS870" s="599"/>
      <c r="BT870" s="602"/>
      <c r="BU870" s="603"/>
      <c r="BV870" s="601"/>
      <c r="BW870" s="604"/>
    </row>
    <row r="871" spans="2:75" ht="15.75" customHeight="1">
      <c r="B871" s="334" t="s">
        <v>952</v>
      </c>
      <c r="C871" s="335">
        <v>19211736000137</v>
      </c>
      <c r="D871" s="336" t="s">
        <v>13</v>
      </c>
      <c r="E871" s="336" t="s">
        <v>615</v>
      </c>
      <c r="F871" s="336" t="s">
        <v>619</v>
      </c>
      <c r="G871" s="337" t="s">
        <v>34</v>
      </c>
      <c r="H871" s="337" t="s">
        <v>1336</v>
      </c>
      <c r="I871" s="337" t="s">
        <v>34</v>
      </c>
      <c r="J871" s="337"/>
      <c r="K871" s="338" t="s">
        <v>48</v>
      </c>
      <c r="L871" s="339"/>
      <c r="M871" s="339" t="s">
        <v>34</v>
      </c>
      <c r="N871" s="338">
        <v>355259</v>
      </c>
      <c r="O871" s="338" t="s">
        <v>1320</v>
      </c>
      <c r="P871" s="342">
        <v>41614</v>
      </c>
      <c r="Q871" s="343">
        <v>32462086.600000001</v>
      </c>
      <c r="R871" s="343">
        <v>41436427.327698387</v>
      </c>
      <c r="S871" s="338">
        <v>31</v>
      </c>
      <c r="T871" s="340">
        <v>0.12182557162810537</v>
      </c>
      <c r="U871" s="340">
        <v>1.5748629425182481</v>
      </c>
      <c r="V871" s="340">
        <v>0.13490067196911171</v>
      </c>
      <c r="W871" s="340">
        <v>1.3224776574352128</v>
      </c>
      <c r="X871" s="340">
        <v>0.17562935567786719</v>
      </c>
      <c r="Y871" s="340">
        <v>1.3318293090305979</v>
      </c>
      <c r="Z871" s="340">
        <v>0.26964327644729202</v>
      </c>
      <c r="AA871" s="340">
        <v>1.532739798511674</v>
      </c>
      <c r="AB871" s="340">
        <v>4.1514876760226471E-2</v>
      </c>
      <c r="AC871" s="344">
        <v>0.72943972728825113</v>
      </c>
      <c r="AD871" s="482">
        <v>19203036000109</v>
      </c>
      <c r="AE871" s="341" t="s">
        <v>2120</v>
      </c>
      <c r="AF871" s="341" t="s">
        <v>2106</v>
      </c>
      <c r="AG871" s="345" t="s">
        <v>1427</v>
      </c>
      <c r="AH871" s="345" t="s">
        <v>2110</v>
      </c>
      <c r="AI871" s="345">
        <v>5000</v>
      </c>
      <c r="AJ871" s="345">
        <v>1000</v>
      </c>
      <c r="AK871" s="345">
        <v>5000</v>
      </c>
      <c r="AL871" s="340">
        <v>0</v>
      </c>
      <c r="AM871" s="340" t="s">
        <v>34</v>
      </c>
      <c r="AN871" s="340" t="s">
        <v>34</v>
      </c>
      <c r="AO871" s="338" t="s">
        <v>1323</v>
      </c>
      <c r="AP871" s="341" t="s">
        <v>13</v>
      </c>
      <c r="AQ871" s="347" t="s">
        <v>664</v>
      </c>
      <c r="AR871" s="340">
        <v>3.7799999999999995E-3</v>
      </c>
      <c r="AS871" s="340">
        <v>3.7799999999999995E-3</v>
      </c>
      <c r="AT871" s="340"/>
      <c r="AX871" s="597"/>
      <c r="AY871" s="598"/>
      <c r="AZ871" s="598"/>
      <c r="BA871" s="598"/>
      <c r="BB871" s="599"/>
      <c r="BC871" s="598"/>
      <c r="BD871" s="598"/>
      <c r="BE871" s="598"/>
      <c r="BF871" s="598"/>
      <c r="BG871" s="599"/>
      <c r="BH871" s="599"/>
      <c r="BI871" s="600"/>
      <c r="BJ871" s="600"/>
      <c r="BK871" s="600"/>
      <c r="BL871" s="599"/>
      <c r="BM871" s="599"/>
      <c r="BN871" s="599"/>
      <c r="BO871" s="599"/>
      <c r="BP871" s="599"/>
      <c r="BQ871" s="599"/>
      <c r="BR871" s="599"/>
      <c r="BS871" s="599"/>
      <c r="BT871" s="602"/>
      <c r="BU871" s="603"/>
      <c r="BV871" s="601"/>
      <c r="BW871" s="604"/>
    </row>
    <row r="872" spans="2:75" ht="15.75" customHeight="1">
      <c r="B872" s="334" t="s">
        <v>1588</v>
      </c>
      <c r="C872" s="335">
        <v>23686459000196</v>
      </c>
      <c r="D872" s="336" t="s">
        <v>13</v>
      </c>
      <c r="E872" s="336" t="s">
        <v>615</v>
      </c>
      <c r="F872" s="336" t="s">
        <v>619</v>
      </c>
      <c r="G872" s="337" t="s">
        <v>34</v>
      </c>
      <c r="H872" s="337" t="s">
        <v>1336</v>
      </c>
      <c r="I872" s="337" t="s">
        <v>34</v>
      </c>
      <c r="J872" s="337"/>
      <c r="K872" s="338" t="s">
        <v>48</v>
      </c>
      <c r="L872" s="339"/>
      <c r="M872" s="339"/>
      <c r="N872" s="338">
        <v>416665</v>
      </c>
      <c r="O872" s="338" t="s">
        <v>1320</v>
      </c>
      <c r="P872" s="342">
        <v>42444</v>
      </c>
      <c r="Q872" s="343">
        <v>40629509.07</v>
      </c>
      <c r="R872" s="343">
        <v>46433349.739365056</v>
      </c>
      <c r="S872" s="338">
        <v>31</v>
      </c>
      <c r="T872" s="340">
        <v>0.12300945575305766</v>
      </c>
      <c r="U872" s="340">
        <v>1.3835997207082575</v>
      </c>
      <c r="V872" s="340">
        <v>0.14649134006608766</v>
      </c>
      <c r="W872" s="340">
        <v>1.3444548040279867</v>
      </c>
      <c r="X872" s="340">
        <v>0.2194113099912971</v>
      </c>
      <c r="Y872" s="340">
        <v>1.5428543539574238</v>
      </c>
      <c r="Z872" s="340">
        <v>0.25851525177994894</v>
      </c>
      <c r="AA872" s="340">
        <v>1.4126730579042308</v>
      </c>
      <c r="AB872" s="340">
        <v>4.2025444719683058E-2</v>
      </c>
      <c r="AC872" s="344">
        <v>0.81326356114260456</v>
      </c>
      <c r="AD872" s="482">
        <v>18981231000199</v>
      </c>
      <c r="AE872" s="341" t="s">
        <v>2249</v>
      </c>
      <c r="AF872" s="341" t="s">
        <v>2115</v>
      </c>
      <c r="AG872" s="345" t="s">
        <v>1428</v>
      </c>
      <c r="AH872" s="345" t="s">
        <v>2110</v>
      </c>
      <c r="AI872" s="345">
        <v>500</v>
      </c>
      <c r="AJ872" s="345">
        <v>100</v>
      </c>
      <c r="AK872" s="345">
        <v>500</v>
      </c>
      <c r="AL872" s="340">
        <v>1.89E-2</v>
      </c>
      <c r="AM872" s="340">
        <v>0.2</v>
      </c>
      <c r="AN872" s="340" t="s">
        <v>64</v>
      </c>
      <c r="AO872" s="338" t="s">
        <v>1323</v>
      </c>
      <c r="AP872" s="341" t="s">
        <v>13</v>
      </c>
      <c r="AQ872" s="347" t="s">
        <v>664</v>
      </c>
      <c r="AR872" s="340">
        <v>3.15E-3</v>
      </c>
      <c r="AS872" s="340">
        <v>3.15E-3</v>
      </c>
      <c r="AT872" s="340"/>
      <c r="AX872" s="597"/>
      <c r="AY872" s="598"/>
      <c r="AZ872" s="598"/>
      <c r="BA872" s="598"/>
      <c r="BB872" s="599"/>
      <c r="BC872" s="598"/>
      <c r="BD872" s="598"/>
      <c r="BE872" s="598"/>
      <c r="BF872" s="598"/>
      <c r="BG872" s="599"/>
      <c r="BH872" s="599"/>
      <c r="BI872" s="600"/>
      <c r="BJ872" s="600"/>
      <c r="BK872" s="600"/>
      <c r="BL872" s="599"/>
      <c r="BM872" s="599"/>
      <c r="BN872" s="599"/>
      <c r="BO872" s="599"/>
      <c r="BP872" s="599"/>
      <c r="BQ872" s="599"/>
      <c r="BR872" s="599"/>
      <c r="BS872" s="599"/>
      <c r="BT872" s="602"/>
      <c r="BU872" s="603"/>
      <c r="BV872" s="601"/>
      <c r="BW872" s="604"/>
    </row>
    <row r="873" spans="2:75" ht="15.75" customHeight="1">
      <c r="B873" s="334" t="s">
        <v>953</v>
      </c>
      <c r="C873" s="335">
        <v>19212817000151</v>
      </c>
      <c r="D873" s="336" t="s">
        <v>13</v>
      </c>
      <c r="E873" s="336" t="s">
        <v>615</v>
      </c>
      <c r="F873" s="336" t="s">
        <v>619</v>
      </c>
      <c r="G873" s="337" t="s">
        <v>34</v>
      </c>
      <c r="H873" s="337" t="s">
        <v>1336</v>
      </c>
      <c r="I873" s="337" t="s">
        <v>34</v>
      </c>
      <c r="J873" s="337"/>
      <c r="K873" s="338" t="s">
        <v>48</v>
      </c>
      <c r="L873" s="339"/>
      <c r="M873" s="339" t="s">
        <v>34</v>
      </c>
      <c r="N873" s="338">
        <v>355283</v>
      </c>
      <c r="O873" s="338" t="s">
        <v>1320</v>
      </c>
      <c r="P873" s="342">
        <v>41614</v>
      </c>
      <c r="Q873" s="343">
        <v>246804487.09999999</v>
      </c>
      <c r="R873" s="343">
        <v>271964990.50892866</v>
      </c>
      <c r="S873" s="338">
        <v>31</v>
      </c>
      <c r="T873" s="340">
        <v>0.12298204474495655</v>
      </c>
      <c r="U873" s="340">
        <v>1.5898128962217883</v>
      </c>
      <c r="V873" s="340">
        <v>0.13622089025358264</v>
      </c>
      <c r="W873" s="340">
        <v>1.3354202110835003</v>
      </c>
      <c r="X873" s="340">
        <v>0.17750668222007904</v>
      </c>
      <c r="Y873" s="340">
        <v>1.3460654172363622</v>
      </c>
      <c r="Z873" s="340">
        <v>0.27329605339857799</v>
      </c>
      <c r="AA873" s="340">
        <v>1.5535033668901961</v>
      </c>
      <c r="AB873" s="340">
        <v>4.2506537265742703E-2</v>
      </c>
      <c r="AC873" s="344">
        <v>0.74076226875391671</v>
      </c>
      <c r="AD873" s="482">
        <v>18981231000199</v>
      </c>
      <c r="AE873" s="341" t="s">
        <v>2249</v>
      </c>
      <c r="AF873" s="341" t="s">
        <v>2109</v>
      </c>
      <c r="AG873" s="345" t="s">
        <v>59</v>
      </c>
      <c r="AH873" s="345" t="s">
        <v>2110</v>
      </c>
      <c r="AI873" s="345">
        <v>500</v>
      </c>
      <c r="AJ873" s="345">
        <v>100</v>
      </c>
      <c r="AK873" s="345">
        <v>500</v>
      </c>
      <c r="AL873" s="340">
        <v>1.89E-2</v>
      </c>
      <c r="AM873" s="340">
        <v>0.2</v>
      </c>
      <c r="AN873" s="340" t="s">
        <v>64</v>
      </c>
      <c r="AO873" s="338" t="s">
        <v>1323</v>
      </c>
      <c r="AP873" s="341" t="s">
        <v>13</v>
      </c>
      <c r="AQ873" s="347" t="s">
        <v>664</v>
      </c>
      <c r="AR873" s="340">
        <v>3.7799999999999995E-3</v>
      </c>
      <c r="AS873" s="340">
        <v>3.7799999999999995E-3</v>
      </c>
      <c r="AT873" s="340"/>
      <c r="AX873" s="597"/>
      <c r="AY873" s="598"/>
      <c r="AZ873" s="598"/>
      <c r="BA873" s="598"/>
      <c r="BB873" s="599"/>
      <c r="BC873" s="598"/>
      <c r="BD873" s="598"/>
      <c r="BE873" s="598"/>
      <c r="BF873" s="598"/>
      <c r="BG873" s="599"/>
      <c r="BH873" s="599"/>
      <c r="BI873" s="600"/>
      <c r="BJ873" s="600"/>
      <c r="BK873" s="600"/>
      <c r="BL873" s="599"/>
      <c r="BM873" s="599"/>
      <c r="BN873" s="599"/>
      <c r="BO873" s="599"/>
      <c r="BP873" s="599"/>
      <c r="BQ873" s="599"/>
      <c r="BR873" s="599"/>
      <c r="BS873" s="599"/>
      <c r="BT873" s="602"/>
      <c r="BU873" s="603"/>
      <c r="BV873" s="601"/>
      <c r="BW873" s="604"/>
    </row>
    <row r="874" spans="2:75" ht="15.75" customHeight="1">
      <c r="B874" s="334" t="s">
        <v>955</v>
      </c>
      <c r="C874" s="335">
        <v>37828294000154</v>
      </c>
      <c r="D874" s="336" t="s">
        <v>13</v>
      </c>
      <c r="E874" s="336" t="s">
        <v>615</v>
      </c>
      <c r="F874" s="336" t="s">
        <v>619</v>
      </c>
      <c r="G874" s="337" t="s">
        <v>34</v>
      </c>
      <c r="H874" s="337" t="s">
        <v>865</v>
      </c>
      <c r="I874" s="337" t="s">
        <v>34</v>
      </c>
      <c r="J874" s="337"/>
      <c r="K874" s="338" t="s">
        <v>48</v>
      </c>
      <c r="L874" s="339"/>
      <c r="M874" s="339" t="s">
        <v>1411</v>
      </c>
      <c r="N874" s="338">
        <v>545651</v>
      </c>
      <c r="O874" s="338" t="s">
        <v>1320</v>
      </c>
      <c r="P874" s="342">
        <v>44043</v>
      </c>
      <c r="Q874" s="343">
        <v>299685398.56999999</v>
      </c>
      <c r="R874" s="343">
        <v>283413032.43591279</v>
      </c>
      <c r="S874" s="338">
        <v>31</v>
      </c>
      <c r="T874" s="340">
        <v>0.14950589857956653</v>
      </c>
      <c r="U874" s="340">
        <v>1.9326919317038682</v>
      </c>
      <c r="V874" s="340">
        <v>0.16282837238512426</v>
      </c>
      <c r="W874" s="340">
        <v>1.5962625043496703</v>
      </c>
      <c r="X874" s="340">
        <v>0.20803396119969486</v>
      </c>
      <c r="Y874" s="340">
        <v>1.5775593193410753</v>
      </c>
      <c r="Z874" s="340" t="s">
        <v>1414</v>
      </c>
      <c r="AA874" s="340" t="s">
        <v>1414</v>
      </c>
      <c r="AB874" s="340">
        <v>5.6165490378918402E-2</v>
      </c>
      <c r="AC874" s="344">
        <v>0.98491760592587307</v>
      </c>
      <c r="AD874" s="482">
        <v>0</v>
      </c>
      <c r="AE874" s="341" t="s">
        <v>2249</v>
      </c>
      <c r="AF874" s="341" t="s">
        <v>2109</v>
      </c>
      <c r="AG874" s="345" t="s">
        <v>59</v>
      </c>
      <c r="AH874" s="345" t="s">
        <v>2110</v>
      </c>
      <c r="AI874" s="345">
        <v>500</v>
      </c>
      <c r="AJ874" s="345">
        <v>100</v>
      </c>
      <c r="AK874" s="345">
        <v>500</v>
      </c>
      <c r="AL874" s="340">
        <v>1.89E-2</v>
      </c>
      <c r="AM874" s="340">
        <v>0.2</v>
      </c>
      <c r="AN874" s="340" t="s">
        <v>64</v>
      </c>
      <c r="AO874" s="338" t="s">
        <v>1323</v>
      </c>
      <c r="AP874" s="341" t="s">
        <v>13</v>
      </c>
      <c r="AQ874" s="347" t="s">
        <v>664</v>
      </c>
      <c r="AR874" s="340">
        <v>3.2129999999999997E-3</v>
      </c>
      <c r="AS874" s="340">
        <v>3.2129999999999997E-3</v>
      </c>
      <c r="AT874" s="340"/>
      <c r="AW874" s="597"/>
      <c r="AX874" s="597"/>
      <c r="AY874" s="598"/>
      <c r="AZ874" s="598"/>
      <c r="BA874" s="598"/>
      <c r="BB874" s="599"/>
      <c r="BC874" s="598"/>
      <c r="BD874" s="598"/>
      <c r="BE874" s="598"/>
      <c r="BF874" s="598"/>
      <c r="BG874" s="599"/>
      <c r="BH874" s="599"/>
      <c r="BI874" s="600"/>
      <c r="BJ874" s="600"/>
      <c r="BK874" s="600"/>
      <c r="BL874" s="210"/>
      <c r="BM874" s="599"/>
      <c r="BN874" s="599"/>
      <c r="BO874" s="599"/>
      <c r="BP874" s="599"/>
      <c r="BQ874" s="599"/>
      <c r="BR874" s="599"/>
      <c r="BS874" s="599"/>
      <c r="BT874" s="602"/>
      <c r="BU874" s="603"/>
      <c r="BV874" s="601"/>
      <c r="BW874" s="604"/>
    </row>
    <row r="875" spans="2:75" ht="15.75" customHeight="1">
      <c r="B875" s="334" t="s">
        <v>214</v>
      </c>
      <c r="C875" s="335">
        <v>41163392000197</v>
      </c>
      <c r="D875" s="336" t="s">
        <v>13</v>
      </c>
      <c r="E875" s="336" t="s">
        <v>615</v>
      </c>
      <c r="F875" s="336" t="s">
        <v>619</v>
      </c>
      <c r="G875" s="337" t="s">
        <v>34</v>
      </c>
      <c r="H875" s="337" t="s">
        <v>1336</v>
      </c>
      <c r="I875" s="337" t="s">
        <v>34</v>
      </c>
      <c r="J875" s="337"/>
      <c r="K875" s="338" t="s">
        <v>48</v>
      </c>
      <c r="L875" s="339"/>
      <c r="M875" s="339" t="s">
        <v>34</v>
      </c>
      <c r="N875" s="338">
        <v>591191</v>
      </c>
      <c r="O875" s="338" t="s">
        <v>1320</v>
      </c>
      <c r="P875" s="342">
        <v>44316</v>
      </c>
      <c r="Q875" s="343">
        <v>70909490.349999994</v>
      </c>
      <c r="R875" s="343">
        <v>69979760.120714292</v>
      </c>
      <c r="S875" s="338">
        <v>31</v>
      </c>
      <c r="T875" s="340">
        <v>8.4066333509494884E-2</v>
      </c>
      <c r="U875" s="340">
        <v>1.086741901459219</v>
      </c>
      <c r="V875" s="340">
        <v>8.0028427174538175E-2</v>
      </c>
      <c r="W875" s="340">
        <v>0.78454618018686417</v>
      </c>
      <c r="X875" s="340" t="s">
        <v>1414</v>
      </c>
      <c r="Y875" s="340" t="s">
        <v>1414</v>
      </c>
      <c r="Z875" s="340" t="s">
        <v>1414</v>
      </c>
      <c r="AA875" s="340" t="s">
        <v>1414</v>
      </c>
      <c r="AB875" s="340">
        <v>4.801106732037913E-2</v>
      </c>
      <c r="AC875" s="344">
        <v>-0.39583393386807009</v>
      </c>
      <c r="AD875" s="482">
        <v>41272577000130</v>
      </c>
      <c r="AE875" s="341" t="s">
        <v>2258</v>
      </c>
      <c r="AF875" s="341" t="s">
        <v>2106</v>
      </c>
      <c r="AG875" s="345" t="s">
        <v>1427</v>
      </c>
      <c r="AH875" s="345" t="s">
        <v>2110</v>
      </c>
      <c r="AI875" s="345">
        <v>5000</v>
      </c>
      <c r="AJ875" s="345">
        <v>1000</v>
      </c>
      <c r="AK875" s="345">
        <v>3000</v>
      </c>
      <c r="AL875" s="340">
        <v>1.8700000000000001E-2</v>
      </c>
      <c r="AM875" s="340">
        <v>0.2</v>
      </c>
      <c r="AN875" s="340" t="s">
        <v>34</v>
      </c>
      <c r="AO875" s="338" t="s">
        <v>1323</v>
      </c>
      <c r="AP875" s="341" t="s">
        <v>13</v>
      </c>
      <c r="AQ875" s="347" t="s">
        <v>668</v>
      </c>
      <c r="AR875" s="340">
        <v>4.986666666666667E-3</v>
      </c>
      <c r="AS875" s="340">
        <v>4.986666666666667E-3</v>
      </c>
      <c r="AT875" s="340"/>
      <c r="AX875" s="597"/>
      <c r="AY875" s="598"/>
      <c r="AZ875" s="598"/>
      <c r="BA875" s="598"/>
      <c r="BB875" s="599"/>
      <c r="BC875" s="598"/>
      <c r="BD875" s="598"/>
      <c r="BE875" s="598"/>
      <c r="BF875" s="598"/>
      <c r="BG875" s="599"/>
      <c r="BH875" s="599"/>
      <c r="BI875" s="600"/>
      <c r="BJ875" s="600"/>
      <c r="BK875" s="600"/>
      <c r="BL875" s="599"/>
      <c r="BM875" s="599"/>
      <c r="BN875" s="599"/>
      <c r="BO875" s="599"/>
      <c r="BP875" s="599"/>
      <c r="BQ875" s="599"/>
      <c r="BR875" s="599"/>
      <c r="BS875" s="599"/>
      <c r="BT875" s="602"/>
      <c r="BU875" s="603"/>
      <c r="BV875" s="601"/>
      <c r="BW875" s="604"/>
    </row>
    <row r="876" spans="2:75" ht="15.75" customHeight="1">
      <c r="B876" s="334" t="s">
        <v>517</v>
      </c>
      <c r="C876" s="335">
        <v>37498652000108</v>
      </c>
      <c r="D876" s="336" t="s">
        <v>13</v>
      </c>
      <c r="E876" s="336" t="s">
        <v>615</v>
      </c>
      <c r="F876" s="336" t="s">
        <v>619</v>
      </c>
      <c r="G876" s="337" t="s">
        <v>34</v>
      </c>
      <c r="H876" s="337" t="s">
        <v>1336</v>
      </c>
      <c r="I876" s="337" t="s">
        <v>34</v>
      </c>
      <c r="J876" s="337"/>
      <c r="K876" s="338" t="s">
        <v>48</v>
      </c>
      <c r="L876" s="339"/>
      <c r="M876" s="339" t="s">
        <v>34</v>
      </c>
      <c r="N876" s="338">
        <v>576891</v>
      </c>
      <c r="O876" s="338" t="s">
        <v>1320</v>
      </c>
      <c r="P876" s="342">
        <v>44253</v>
      </c>
      <c r="Q876" s="343">
        <v>142189185.97999999</v>
      </c>
      <c r="R876" s="343">
        <v>114707716.57126984</v>
      </c>
      <c r="S876" s="338">
        <v>31</v>
      </c>
      <c r="T876" s="340">
        <v>2.0136752014728199E-2</v>
      </c>
      <c r="U876" s="340">
        <v>0.2603117236131971</v>
      </c>
      <c r="V876" s="340">
        <v>1.0494796091053082E-2</v>
      </c>
      <c r="W876" s="340">
        <v>0.10288409351240313</v>
      </c>
      <c r="X876" s="340" t="s">
        <v>1414</v>
      </c>
      <c r="Y876" s="340" t="s">
        <v>1414</v>
      </c>
      <c r="Z876" s="340" t="s">
        <v>1414</v>
      </c>
      <c r="AA876" s="340" t="s">
        <v>1414</v>
      </c>
      <c r="AB876" s="340">
        <v>3.937332357048131E-2</v>
      </c>
      <c r="AC876" s="344">
        <v>-2.1826778001716378</v>
      </c>
      <c r="AD876" s="482">
        <v>37498601000186</v>
      </c>
      <c r="AE876" s="341" t="s">
        <v>2259</v>
      </c>
      <c r="AF876" s="341" t="s">
        <v>736</v>
      </c>
      <c r="AG876" s="345" t="s">
        <v>736</v>
      </c>
      <c r="AH876" s="345" t="s">
        <v>2110</v>
      </c>
      <c r="AI876" s="345">
        <v>1000</v>
      </c>
      <c r="AJ876" s="345">
        <v>1000</v>
      </c>
      <c r="AK876" s="345">
        <v>1000</v>
      </c>
      <c r="AL876" s="340">
        <v>1.9E-2</v>
      </c>
      <c r="AM876" s="340">
        <v>0.2</v>
      </c>
      <c r="AN876" s="340" t="s">
        <v>64</v>
      </c>
      <c r="AO876" s="338" t="s">
        <v>1323</v>
      </c>
      <c r="AP876" s="341" t="s">
        <v>13</v>
      </c>
      <c r="AQ876" s="347" t="s">
        <v>664</v>
      </c>
      <c r="AR876" s="340">
        <v>5.0672999999999994E-3</v>
      </c>
      <c r="AS876" s="340">
        <v>5.0672999999999994E-3</v>
      </c>
      <c r="AT876" s="340"/>
      <c r="AX876" s="597"/>
      <c r="AY876" s="598"/>
      <c r="AZ876" s="598"/>
      <c r="BA876" s="598"/>
      <c r="BB876" s="599"/>
      <c r="BC876" s="598"/>
      <c r="BD876" s="598"/>
      <c r="BE876" s="598"/>
      <c r="BF876" s="598"/>
      <c r="BG876" s="599"/>
      <c r="BH876" s="599"/>
      <c r="BI876" s="600"/>
      <c r="BJ876" s="600"/>
      <c r="BK876" s="600"/>
      <c r="BL876" s="599"/>
      <c r="BM876" s="599"/>
      <c r="BN876" s="599"/>
      <c r="BO876" s="599"/>
      <c r="BP876" s="599"/>
      <c r="BQ876" s="599"/>
      <c r="BR876" s="599"/>
      <c r="BS876" s="599"/>
      <c r="BT876" s="602"/>
      <c r="BU876" s="603"/>
      <c r="BV876" s="601"/>
      <c r="BW876" s="604"/>
    </row>
    <row r="877" spans="2:75" ht="15.75" customHeight="1">
      <c r="B877" s="334" t="s">
        <v>230</v>
      </c>
      <c r="C877" s="335">
        <v>12154412000165</v>
      </c>
      <c r="D877" s="336" t="s">
        <v>13</v>
      </c>
      <c r="E877" s="336" t="s">
        <v>615</v>
      </c>
      <c r="F877" s="336" t="s">
        <v>619</v>
      </c>
      <c r="G877" s="337" t="s">
        <v>34</v>
      </c>
      <c r="H877" s="337" t="s">
        <v>1336</v>
      </c>
      <c r="I877" s="337" t="s">
        <v>34</v>
      </c>
      <c r="J877" s="337" t="s">
        <v>611</v>
      </c>
      <c r="K877" s="338" t="s">
        <v>48</v>
      </c>
      <c r="L877" s="339"/>
      <c r="M877" s="339" t="s">
        <v>34</v>
      </c>
      <c r="N877" s="338">
        <v>260088</v>
      </c>
      <c r="O877" s="338" t="s">
        <v>1320</v>
      </c>
      <c r="P877" s="342">
        <v>40480</v>
      </c>
      <c r="Q877" s="343">
        <v>2273441103.48</v>
      </c>
      <c r="R877" s="343">
        <v>1715980845.0591278</v>
      </c>
      <c r="S877" s="338">
        <v>31</v>
      </c>
      <c r="T877" s="340">
        <v>0.12349120532702984</v>
      </c>
      <c r="U877" s="340">
        <v>1.5963949144449088</v>
      </c>
      <c r="V877" s="340">
        <v>0.18312933453283819</v>
      </c>
      <c r="W877" s="340">
        <v>1.795279814440883</v>
      </c>
      <c r="X877" s="340">
        <v>0.21971988420663946</v>
      </c>
      <c r="Y877" s="340">
        <v>1.6661757963739359</v>
      </c>
      <c r="Z877" s="340">
        <v>0.36851110177488455</v>
      </c>
      <c r="AA877" s="340">
        <v>2.0947365694622126</v>
      </c>
      <c r="AB877" s="340">
        <v>4.2285034075144765E-2</v>
      </c>
      <c r="AC877" s="344">
        <v>1.70174687293729</v>
      </c>
      <c r="AD877" s="482">
        <v>12124089000187</v>
      </c>
      <c r="AE877" s="341" t="s">
        <v>2271</v>
      </c>
      <c r="AF877" s="341" t="s">
        <v>2112</v>
      </c>
      <c r="AG877" s="345" t="s">
        <v>719</v>
      </c>
      <c r="AH877" s="345" t="s">
        <v>2110</v>
      </c>
      <c r="AI877" s="345">
        <v>50000</v>
      </c>
      <c r="AJ877" s="345">
        <v>10000</v>
      </c>
      <c r="AK877" s="345">
        <v>10000</v>
      </c>
      <c r="AL877" s="340">
        <v>1.9574999999999999E-2</v>
      </c>
      <c r="AM877" s="340">
        <v>0.2</v>
      </c>
      <c r="AN877" s="340" t="s">
        <v>64</v>
      </c>
      <c r="AO877" s="338" t="s">
        <v>1323</v>
      </c>
      <c r="AP877" s="341" t="s">
        <v>13</v>
      </c>
      <c r="AQ877" s="347" t="s">
        <v>664</v>
      </c>
      <c r="AR877" s="340">
        <v>4.8937499999999997E-3</v>
      </c>
      <c r="AS877" s="340">
        <v>4.8937499999999997E-3</v>
      </c>
      <c r="AT877" s="340"/>
      <c r="AX877" s="597"/>
      <c r="AY877" s="598"/>
      <c r="AZ877" s="598"/>
      <c r="BA877" s="598"/>
      <c r="BB877" s="599"/>
      <c r="BC877" s="598"/>
      <c r="BD877" s="598"/>
      <c r="BE877" s="598"/>
      <c r="BF877" s="598"/>
      <c r="BG877" s="599"/>
      <c r="BH877" s="599"/>
      <c r="BI877" s="600"/>
      <c r="BJ877" s="600"/>
      <c r="BK877" s="600"/>
      <c r="BL877" s="599"/>
      <c r="BM877" s="599"/>
      <c r="BN877" s="599"/>
      <c r="BO877" s="599"/>
      <c r="BP877" s="599"/>
      <c r="BQ877" s="599"/>
      <c r="BR877" s="599"/>
      <c r="BS877" s="599"/>
      <c r="BT877" s="602"/>
      <c r="BU877" s="603"/>
      <c r="BV877" s="601"/>
      <c r="BW877" s="604"/>
    </row>
    <row r="878" spans="2:75" ht="15.75" customHeight="1">
      <c r="B878" s="334" t="s">
        <v>977</v>
      </c>
      <c r="C878" s="335">
        <v>26822047000124</v>
      </c>
      <c r="D878" s="336" t="s">
        <v>13</v>
      </c>
      <c r="E878" s="336" t="s">
        <v>615</v>
      </c>
      <c r="F878" s="336" t="s">
        <v>619</v>
      </c>
      <c r="G878" s="337" t="s">
        <v>34</v>
      </c>
      <c r="H878" s="337" t="s">
        <v>865</v>
      </c>
      <c r="I878" s="337" t="s">
        <v>34</v>
      </c>
      <c r="J878" s="337" t="s">
        <v>611</v>
      </c>
      <c r="K878" s="338" t="s">
        <v>48</v>
      </c>
      <c r="L878" s="339"/>
      <c r="M878" s="339" t="s">
        <v>34</v>
      </c>
      <c r="N878" s="338">
        <v>438091</v>
      </c>
      <c r="O878" s="338" t="s">
        <v>1323</v>
      </c>
      <c r="P878" s="342">
        <v>42836</v>
      </c>
      <c r="Q878" s="343">
        <v>448144901.63</v>
      </c>
      <c r="R878" s="343">
        <v>346695447.1742065</v>
      </c>
      <c r="S878" s="338">
        <v>31</v>
      </c>
      <c r="T878" s="340">
        <v>0.15366928983321326</v>
      </c>
      <c r="U878" s="340">
        <v>1.9865129030561599</v>
      </c>
      <c r="V878" s="340">
        <v>0.23348078887004653</v>
      </c>
      <c r="W878" s="340">
        <v>2.2888924288804477</v>
      </c>
      <c r="X878" s="340">
        <v>0.28407558190922533</v>
      </c>
      <c r="Y878" s="340">
        <v>2.154196742944078</v>
      </c>
      <c r="Z878" s="340">
        <v>0.53726361579084703</v>
      </c>
      <c r="AA878" s="340">
        <v>3.0539805667132418</v>
      </c>
      <c r="AB878" s="340">
        <v>6.2969753074730683E-2</v>
      </c>
      <c r="AC878" s="344">
        <v>1.8223656745264656</v>
      </c>
      <c r="AD878" s="482">
        <v>0</v>
      </c>
      <c r="AE878" s="341" t="s">
        <v>2120</v>
      </c>
      <c r="AF878" s="341" t="s">
        <v>2106</v>
      </c>
      <c r="AG878" s="345" t="s">
        <v>1427</v>
      </c>
      <c r="AH878" s="345" t="s">
        <v>2110</v>
      </c>
      <c r="AI878" s="345">
        <v>5000</v>
      </c>
      <c r="AJ878" s="345">
        <v>1000</v>
      </c>
      <c r="AK878" s="345">
        <v>5000</v>
      </c>
      <c r="AL878" s="340">
        <v>0</v>
      </c>
      <c r="AM878" s="340" t="s">
        <v>34</v>
      </c>
      <c r="AN878" s="340" t="s">
        <v>34</v>
      </c>
      <c r="AO878" s="338" t="s">
        <v>1323</v>
      </c>
      <c r="AP878" s="341" t="s">
        <v>13</v>
      </c>
      <c r="AQ878" s="347" t="s">
        <v>664</v>
      </c>
      <c r="AR878" s="340">
        <v>4.8999999999999998E-3</v>
      </c>
      <c r="AS878" s="340">
        <v>4.8999999999999998E-3</v>
      </c>
      <c r="AT878" s="340"/>
      <c r="AX878" s="597"/>
      <c r="AY878" s="598"/>
      <c r="AZ878" s="598"/>
      <c r="BA878" s="598"/>
      <c r="BB878" s="599"/>
      <c r="BC878" s="598"/>
      <c r="BD878" s="598"/>
      <c r="BE878" s="598"/>
      <c r="BF878" s="598"/>
      <c r="BG878" s="599"/>
      <c r="BH878" s="599"/>
      <c r="BI878" s="600"/>
      <c r="BJ878" s="600"/>
      <c r="BK878" s="600"/>
      <c r="BL878" s="599"/>
      <c r="BM878" s="599"/>
      <c r="BN878" s="599"/>
      <c r="BO878" s="599"/>
      <c r="BP878" s="599"/>
      <c r="BQ878" s="599"/>
      <c r="BR878" s="599"/>
      <c r="BS878" s="599"/>
      <c r="BT878" s="602"/>
      <c r="BU878" s="603"/>
      <c r="BV878" s="601"/>
      <c r="BW878" s="604"/>
    </row>
    <row r="879" spans="2:75" ht="15.75" customHeight="1">
      <c r="B879" s="334" t="s">
        <v>1027</v>
      </c>
      <c r="C879" s="335">
        <v>32754593000178</v>
      </c>
      <c r="D879" s="336" t="s">
        <v>13</v>
      </c>
      <c r="E879" s="336" t="s">
        <v>615</v>
      </c>
      <c r="F879" s="336" t="s">
        <v>619</v>
      </c>
      <c r="G879" s="337" t="s">
        <v>34</v>
      </c>
      <c r="H879" s="337" t="s">
        <v>1337</v>
      </c>
      <c r="I879" s="337" t="s">
        <v>34</v>
      </c>
      <c r="J879" s="337" t="s">
        <v>611</v>
      </c>
      <c r="K879" s="338" t="s">
        <v>48</v>
      </c>
      <c r="L879" s="339"/>
      <c r="M879" s="339" t="s">
        <v>34</v>
      </c>
      <c r="N879" s="338">
        <v>494429</v>
      </c>
      <c r="O879" s="338" t="s">
        <v>1320</v>
      </c>
      <c r="P879" s="342">
        <v>43585</v>
      </c>
      <c r="Q879" s="343">
        <v>755326.17</v>
      </c>
      <c r="R879" s="343">
        <v>809233.07436507905</v>
      </c>
      <c r="S879" s="338">
        <v>31</v>
      </c>
      <c r="T879" s="340">
        <v>0.18948019795087911</v>
      </c>
      <c r="U879" s="340">
        <v>2.4494475019152628</v>
      </c>
      <c r="V879" s="340">
        <v>0.16966865158158106</v>
      </c>
      <c r="W879" s="340">
        <v>1.6633201125579105</v>
      </c>
      <c r="X879" s="340">
        <v>0.2056667482960608</v>
      </c>
      <c r="Y879" s="340">
        <v>1.5596083138636205</v>
      </c>
      <c r="Z879" s="340">
        <v>0.26947665491834605</v>
      </c>
      <c r="AA879" s="340">
        <v>1.5317926677244009</v>
      </c>
      <c r="AB879" s="340">
        <v>7.0242582529867786E-2</v>
      </c>
      <c r="AC879" s="344">
        <v>0.88373740251397115</v>
      </c>
      <c r="AD879" s="482">
        <v>32318799000155</v>
      </c>
      <c r="AE879" s="341" t="s">
        <v>2120</v>
      </c>
      <c r="AF879" s="341" t="s">
        <v>2106</v>
      </c>
      <c r="AG879" s="345" t="s">
        <v>1427</v>
      </c>
      <c r="AH879" s="345" t="s">
        <v>2110</v>
      </c>
      <c r="AI879" s="345">
        <v>500</v>
      </c>
      <c r="AJ879" s="345">
        <v>500</v>
      </c>
      <c r="AK879" s="345">
        <v>0</v>
      </c>
      <c r="AL879" s="340">
        <v>0</v>
      </c>
      <c r="AM879" s="340" t="s">
        <v>34</v>
      </c>
      <c r="AN879" s="340" t="s">
        <v>34</v>
      </c>
      <c r="AO879" s="338" t="s">
        <v>1323</v>
      </c>
      <c r="AP879" s="341" t="s">
        <v>13</v>
      </c>
      <c r="AQ879" s="347" t="s">
        <v>664</v>
      </c>
      <c r="AR879" s="340">
        <v>3.8E-3</v>
      </c>
      <c r="AS879" s="340">
        <v>3.8E-3</v>
      </c>
      <c r="AT879" s="340"/>
      <c r="AW879" s="597"/>
      <c r="AX879" s="597"/>
      <c r="AY879" s="598"/>
      <c r="AZ879" s="598"/>
      <c r="BA879" s="598"/>
      <c r="BB879" s="599"/>
      <c r="BC879" s="598"/>
      <c r="BD879" s="598"/>
      <c r="BE879" s="598"/>
      <c r="BF879" s="598"/>
      <c r="BG879" s="599"/>
      <c r="BH879" s="599"/>
      <c r="BI879" s="600"/>
      <c r="BJ879" s="600"/>
      <c r="BK879" s="600"/>
      <c r="BL879" s="210"/>
      <c r="BM879" s="599"/>
      <c r="BN879" s="599"/>
      <c r="BO879" s="599"/>
      <c r="BP879" s="599"/>
      <c r="BQ879" s="599"/>
      <c r="BR879" s="599"/>
      <c r="BS879" s="599"/>
      <c r="BT879" s="602"/>
      <c r="BU879" s="603"/>
      <c r="BV879" s="601"/>
      <c r="BW879" s="604"/>
    </row>
    <row r="880" spans="2:75" ht="15.75" customHeight="1">
      <c r="B880" s="334" t="s">
        <v>1029</v>
      </c>
      <c r="C880" s="335">
        <v>29726019000100</v>
      </c>
      <c r="D880" s="336" t="s">
        <v>13</v>
      </c>
      <c r="E880" s="336" t="s">
        <v>615</v>
      </c>
      <c r="F880" s="336" t="s">
        <v>619</v>
      </c>
      <c r="G880" s="337" t="s">
        <v>34</v>
      </c>
      <c r="H880" s="337" t="s">
        <v>1336</v>
      </c>
      <c r="I880" s="337" t="s">
        <v>34</v>
      </c>
      <c r="J880" s="337" t="s">
        <v>611</v>
      </c>
      <c r="K880" s="338" t="s">
        <v>48</v>
      </c>
      <c r="L880" s="339"/>
      <c r="M880" s="339" t="s">
        <v>34</v>
      </c>
      <c r="N880" s="338">
        <v>464661</v>
      </c>
      <c r="O880" s="338" t="s">
        <v>1323</v>
      </c>
      <c r="P880" s="342">
        <v>43228</v>
      </c>
      <c r="Q880" s="343">
        <v>95495404.689999998</v>
      </c>
      <c r="R880" s="343">
        <v>101288513.17035715</v>
      </c>
      <c r="S880" s="338">
        <v>31</v>
      </c>
      <c r="T880" s="340">
        <v>0.11801480235776785</v>
      </c>
      <c r="U880" s="340">
        <v>1.5256003843694355</v>
      </c>
      <c r="V880" s="340">
        <v>0.15613689127623487</v>
      </c>
      <c r="W880" s="340">
        <v>1.5306636149410078</v>
      </c>
      <c r="X880" s="340">
        <v>0.25583118654725823</v>
      </c>
      <c r="Y880" s="340">
        <v>1.9400143620218886</v>
      </c>
      <c r="Z880" s="340">
        <v>0.27620260335531155</v>
      </c>
      <c r="AA880" s="340">
        <v>1.5700251391136499</v>
      </c>
      <c r="AB880" s="340">
        <v>4.2378661749779604E-2</v>
      </c>
      <c r="AC880" s="344">
        <v>1.1531200897855551</v>
      </c>
      <c r="AD880" s="482">
        <v>0</v>
      </c>
      <c r="AE880" s="341" t="s">
        <v>2291</v>
      </c>
      <c r="AF880" s="341" t="s">
        <v>2112</v>
      </c>
      <c r="AG880" s="345" t="s">
        <v>719</v>
      </c>
      <c r="AH880" s="345" t="s">
        <v>2110</v>
      </c>
      <c r="AI880" s="345">
        <v>50000</v>
      </c>
      <c r="AJ880" s="345">
        <v>10000</v>
      </c>
      <c r="AK880" s="345">
        <v>20000</v>
      </c>
      <c r="AL880" s="340">
        <v>0.02</v>
      </c>
      <c r="AM880" s="340">
        <v>0.2</v>
      </c>
      <c r="AN880" s="340" t="s">
        <v>2119</v>
      </c>
      <c r="AO880" s="338" t="s">
        <v>1323</v>
      </c>
      <c r="AP880" s="341" t="s">
        <v>13</v>
      </c>
      <c r="AQ880" s="347" t="s">
        <v>664</v>
      </c>
      <c r="AR880" s="340">
        <v>4.0000000000000001E-3</v>
      </c>
      <c r="AS880" s="340">
        <v>4.0000000000000001E-3</v>
      </c>
      <c r="AT880" s="340"/>
      <c r="AX880" s="597"/>
      <c r="AY880" s="598"/>
      <c r="AZ880" s="598"/>
      <c r="BA880" s="598"/>
      <c r="BB880" s="599"/>
      <c r="BC880" s="598"/>
      <c r="BD880" s="598"/>
      <c r="BE880" s="598"/>
      <c r="BF880" s="598"/>
      <c r="BG880" s="599"/>
      <c r="BH880" s="599"/>
      <c r="BI880" s="600"/>
      <c r="BJ880" s="600"/>
      <c r="BK880" s="600"/>
      <c r="BL880" s="599"/>
      <c r="BM880" s="599"/>
      <c r="BN880" s="599"/>
      <c r="BO880" s="599"/>
      <c r="BP880" s="599"/>
      <c r="BQ880" s="599"/>
      <c r="BR880" s="599"/>
      <c r="BS880" s="599"/>
      <c r="BT880" s="602"/>
      <c r="BU880" s="603"/>
      <c r="BV880" s="601"/>
      <c r="BW880" s="604"/>
    </row>
    <row r="881" spans="2:75" ht="15.75" customHeight="1">
      <c r="B881" s="334" t="s">
        <v>257</v>
      </c>
      <c r="C881" s="335">
        <v>12105940000124</v>
      </c>
      <c r="D881" s="336" t="s">
        <v>13</v>
      </c>
      <c r="E881" s="336" t="s">
        <v>615</v>
      </c>
      <c r="F881" s="336" t="s">
        <v>619</v>
      </c>
      <c r="G881" s="337" t="s">
        <v>34</v>
      </c>
      <c r="H881" s="337" t="s">
        <v>1336</v>
      </c>
      <c r="I881" s="337" t="s">
        <v>34</v>
      </c>
      <c r="J881" s="337" t="s">
        <v>611</v>
      </c>
      <c r="K881" s="338" t="s">
        <v>48</v>
      </c>
      <c r="L881" s="339"/>
      <c r="M881" s="339" t="s">
        <v>34</v>
      </c>
      <c r="N881" s="338">
        <v>256579</v>
      </c>
      <c r="O881" s="338" t="s">
        <v>1323</v>
      </c>
      <c r="P881" s="342">
        <v>40435</v>
      </c>
      <c r="Q881" s="343">
        <v>538554750.89999998</v>
      </c>
      <c r="R881" s="343">
        <v>619628387.82436478</v>
      </c>
      <c r="S881" s="338">
        <v>31</v>
      </c>
      <c r="T881" s="340">
        <v>0.11909943222737751</v>
      </c>
      <c r="U881" s="340">
        <v>1.5396216063934214</v>
      </c>
      <c r="V881" s="340">
        <v>0.15742675492756986</v>
      </c>
      <c r="W881" s="340">
        <v>1.5433085916867049</v>
      </c>
      <c r="X881" s="340">
        <v>0.25706236964646179</v>
      </c>
      <c r="Y881" s="340">
        <v>1.9493506471205482</v>
      </c>
      <c r="Z881" s="340">
        <v>0.27842040372793186</v>
      </c>
      <c r="AA881" s="340">
        <v>1.582631835416473</v>
      </c>
      <c r="AB881" s="340">
        <v>4.252207950218849E-2</v>
      </c>
      <c r="AC881" s="344">
        <v>1.1756110364232297</v>
      </c>
      <c r="AD881" s="482">
        <v>0</v>
      </c>
      <c r="AE881" s="341" t="s">
        <v>2291</v>
      </c>
      <c r="AF881" s="341" t="s">
        <v>2112</v>
      </c>
      <c r="AG881" s="345" t="s">
        <v>719</v>
      </c>
      <c r="AH881" s="345" t="s">
        <v>2110</v>
      </c>
      <c r="AI881" s="345">
        <v>50000</v>
      </c>
      <c r="AJ881" s="345">
        <v>10000</v>
      </c>
      <c r="AK881" s="345">
        <v>20000</v>
      </c>
      <c r="AL881" s="340">
        <v>0.02</v>
      </c>
      <c r="AM881" s="340">
        <v>0.2</v>
      </c>
      <c r="AN881" s="340" t="s">
        <v>64</v>
      </c>
      <c r="AO881" s="338" t="s">
        <v>1323</v>
      </c>
      <c r="AP881" s="341" t="s">
        <v>13</v>
      </c>
      <c r="AQ881" s="347" t="s">
        <v>668</v>
      </c>
      <c r="AR881" s="340">
        <v>4.0000000000000001E-3</v>
      </c>
      <c r="AS881" s="340">
        <v>4.0000000000000001E-3</v>
      </c>
      <c r="AT881" s="340"/>
      <c r="AX881" s="597"/>
      <c r="AY881" s="598"/>
      <c r="AZ881" s="598"/>
      <c r="BA881" s="598"/>
      <c r="BB881" s="599"/>
      <c r="BC881" s="598"/>
      <c r="BD881" s="598"/>
      <c r="BE881" s="598"/>
      <c r="BF881" s="598"/>
      <c r="BG881" s="599"/>
      <c r="BH881" s="599"/>
      <c r="BI881" s="600"/>
      <c r="BJ881" s="600"/>
      <c r="BK881" s="600"/>
      <c r="BL881" s="599"/>
      <c r="BM881" s="599"/>
      <c r="BN881" s="599"/>
      <c r="BO881" s="599"/>
      <c r="BP881" s="599"/>
      <c r="BQ881" s="599"/>
      <c r="BR881" s="599"/>
      <c r="BS881" s="599"/>
      <c r="BT881" s="602"/>
      <c r="BU881" s="603"/>
      <c r="BV881" s="601"/>
      <c r="BW881" s="604"/>
    </row>
    <row r="882" spans="2:75" ht="15.75" customHeight="1">
      <c r="B882" s="334" t="s">
        <v>536</v>
      </c>
      <c r="C882" s="335">
        <v>42731202000153</v>
      </c>
      <c r="D882" s="336" t="s">
        <v>13</v>
      </c>
      <c r="E882" s="336" t="s">
        <v>615</v>
      </c>
      <c r="F882" s="336" t="s">
        <v>619</v>
      </c>
      <c r="G882" s="337" t="s">
        <v>34</v>
      </c>
      <c r="H882" s="337" t="s">
        <v>865</v>
      </c>
      <c r="I882" s="337" t="s">
        <v>34</v>
      </c>
      <c r="J882" s="337"/>
      <c r="K882" s="338" t="s">
        <v>48</v>
      </c>
      <c r="L882" s="339"/>
      <c r="M882" s="339" t="s">
        <v>34</v>
      </c>
      <c r="N882" s="338">
        <v>604811</v>
      </c>
      <c r="O882" s="338" t="s">
        <v>1320</v>
      </c>
      <c r="P882" s="342">
        <v>44413</v>
      </c>
      <c r="Q882" s="343">
        <v>271617774.63</v>
      </c>
      <c r="R882" s="343">
        <v>257670838.56083319</v>
      </c>
      <c r="S882" s="338">
        <v>31</v>
      </c>
      <c r="T882" s="340">
        <v>0.10389907682696498</v>
      </c>
      <c r="U882" s="340">
        <v>1.3431236453061273</v>
      </c>
      <c r="V882" s="340">
        <v>6.9757344488880157E-2</v>
      </c>
      <c r="W882" s="340">
        <v>0.6838552260857419</v>
      </c>
      <c r="X882" s="340" t="s">
        <v>1414</v>
      </c>
      <c r="Y882" s="340" t="s">
        <v>1414</v>
      </c>
      <c r="Z882" s="340" t="s">
        <v>1414</v>
      </c>
      <c r="AA882" s="340" t="s">
        <v>1414</v>
      </c>
      <c r="AB882" s="340">
        <v>6.857691880343815E-2</v>
      </c>
      <c r="AC882" s="344">
        <v>-0.39911430299564277</v>
      </c>
      <c r="AD882" s="482">
        <v>42747387000194</v>
      </c>
      <c r="AE882" s="341" t="s">
        <v>2293</v>
      </c>
      <c r="AF882" s="341" t="s">
        <v>2106</v>
      </c>
      <c r="AG882" s="345" t="s">
        <v>1427</v>
      </c>
      <c r="AH882" s="345" t="s">
        <v>2110</v>
      </c>
      <c r="AI882" s="345">
        <v>5000</v>
      </c>
      <c r="AJ882" s="345">
        <v>1000</v>
      </c>
      <c r="AK882" s="345">
        <v>1000</v>
      </c>
      <c r="AL882" s="340">
        <v>0.02</v>
      </c>
      <c r="AM882" s="340">
        <v>0.2</v>
      </c>
      <c r="AN882" s="340" t="s">
        <v>64</v>
      </c>
      <c r="AO882" s="338" t="s">
        <v>1323</v>
      </c>
      <c r="AP882" s="341" t="s">
        <v>13</v>
      </c>
      <c r="AQ882" s="347" t="s">
        <v>668</v>
      </c>
      <c r="AR882" s="340">
        <v>4.0000000000000001E-3</v>
      </c>
      <c r="AS882" s="340">
        <v>4.0000000000000001E-3</v>
      </c>
      <c r="AT882" s="340"/>
      <c r="AX882" s="597"/>
      <c r="AY882" s="598"/>
      <c r="AZ882" s="598"/>
      <c r="BA882" s="598"/>
      <c r="BB882" s="599"/>
      <c r="BC882" s="598"/>
      <c r="BD882" s="598"/>
      <c r="BE882" s="598"/>
      <c r="BF882" s="598"/>
      <c r="BG882" s="599"/>
      <c r="BH882" s="599"/>
      <c r="BI882" s="600"/>
      <c r="BJ882" s="600"/>
      <c r="BK882" s="600"/>
      <c r="BL882" s="599"/>
      <c r="BM882" s="599"/>
      <c r="BN882" s="599"/>
      <c r="BO882" s="599"/>
      <c r="BP882" s="599"/>
      <c r="BQ882" s="599"/>
      <c r="BR882" s="599"/>
      <c r="BS882" s="599"/>
      <c r="BT882" s="602"/>
      <c r="BU882" s="603"/>
      <c r="BV882" s="601"/>
      <c r="BW882" s="604"/>
    </row>
    <row r="883" spans="2:75" ht="15.75" customHeight="1">
      <c r="B883" s="334" t="s">
        <v>264</v>
      </c>
      <c r="C883" s="335">
        <v>13429264000107</v>
      </c>
      <c r="D883" s="336" t="s">
        <v>13</v>
      </c>
      <c r="E883" s="336" t="s">
        <v>615</v>
      </c>
      <c r="F883" s="336" t="s">
        <v>619</v>
      </c>
      <c r="G883" s="337" t="s">
        <v>34</v>
      </c>
      <c r="H883" s="337" t="s">
        <v>1336</v>
      </c>
      <c r="I883" s="337" t="s">
        <v>34</v>
      </c>
      <c r="J883" s="337"/>
      <c r="K883" s="338" t="s">
        <v>48</v>
      </c>
      <c r="L883" s="339"/>
      <c r="M883" s="339" t="s">
        <v>1411</v>
      </c>
      <c r="N883" s="338">
        <v>273066</v>
      </c>
      <c r="O883" s="338" t="s">
        <v>1320</v>
      </c>
      <c r="P883" s="342">
        <v>40662</v>
      </c>
      <c r="Q883" s="343">
        <v>34708388.840000004</v>
      </c>
      <c r="R883" s="343">
        <v>33330073.021865103</v>
      </c>
      <c r="S883" s="338">
        <v>31</v>
      </c>
      <c r="T883" s="340">
        <v>7.6253850702061587E-2</v>
      </c>
      <c r="U883" s="340">
        <v>0.98574841135644686</v>
      </c>
      <c r="V883" s="340">
        <v>8.7566017196675006E-2</v>
      </c>
      <c r="W883" s="340">
        <v>0.85843976610958661</v>
      </c>
      <c r="X883" s="340">
        <v>0.10574488497153278</v>
      </c>
      <c r="Y883" s="340">
        <v>0.80188267241308608</v>
      </c>
      <c r="Z883" s="340">
        <v>0.19778089718845893</v>
      </c>
      <c r="AA883" s="340">
        <v>1.1242507378646009</v>
      </c>
      <c r="AB883" s="340">
        <v>1.6483538908186251E-2</v>
      </c>
      <c r="AC883" s="344">
        <v>-0.79234707223299206</v>
      </c>
      <c r="AD883" s="482">
        <v>10295477000103</v>
      </c>
      <c r="AE883" s="341" t="s">
        <v>2295</v>
      </c>
      <c r="AF883" s="341" t="s">
        <v>2112</v>
      </c>
      <c r="AG883" s="345" t="s">
        <v>719</v>
      </c>
      <c r="AH883" s="345" t="s">
        <v>2110</v>
      </c>
      <c r="AI883" s="345">
        <v>50000</v>
      </c>
      <c r="AJ883" s="345">
        <v>10000</v>
      </c>
      <c r="AK883" s="345">
        <v>10000</v>
      </c>
      <c r="AL883" s="340">
        <v>1.9199999999999998E-2</v>
      </c>
      <c r="AM883" s="340">
        <v>0.2</v>
      </c>
      <c r="AN883" s="340" t="s">
        <v>64</v>
      </c>
      <c r="AO883" s="338" t="s">
        <v>1323</v>
      </c>
      <c r="AP883" s="341" t="s">
        <v>13</v>
      </c>
      <c r="AQ883" s="347" t="s">
        <v>664</v>
      </c>
      <c r="AR883" s="340">
        <v>3.2006399999999994E-3</v>
      </c>
      <c r="AS883" s="340">
        <v>3.2006399999999994E-3</v>
      </c>
      <c r="AT883" s="340"/>
      <c r="AX883" s="597"/>
      <c r="AY883" s="598"/>
      <c r="AZ883" s="598"/>
      <c r="BA883" s="598"/>
      <c r="BB883" s="599"/>
      <c r="BC883" s="598"/>
      <c r="BD883" s="598"/>
      <c r="BE883" s="598"/>
      <c r="BF883" s="598"/>
      <c r="BG883" s="599"/>
      <c r="BH883" s="599"/>
      <c r="BI883" s="600"/>
      <c r="BJ883" s="600"/>
      <c r="BK883" s="600"/>
      <c r="BL883" s="599"/>
      <c r="BM883" s="599"/>
      <c r="BN883" s="599"/>
      <c r="BO883" s="599"/>
      <c r="BP883" s="599"/>
      <c r="BQ883" s="599"/>
      <c r="BR883" s="599"/>
      <c r="BS883" s="599"/>
      <c r="BT883" s="602"/>
      <c r="BU883" s="603"/>
      <c r="BV883" s="601"/>
      <c r="BW883" s="604"/>
    </row>
    <row r="884" spans="2:75" ht="15.75" customHeight="1">
      <c r="B884" s="334" t="s">
        <v>271</v>
      </c>
      <c r="C884" s="335">
        <v>30586677000114</v>
      </c>
      <c r="D884" s="336" t="s">
        <v>13</v>
      </c>
      <c r="E884" s="336" t="s">
        <v>615</v>
      </c>
      <c r="F884" s="336" t="s">
        <v>619</v>
      </c>
      <c r="G884" s="337" t="s">
        <v>34</v>
      </c>
      <c r="H884" s="337" t="s">
        <v>865</v>
      </c>
      <c r="I884" s="337" t="s">
        <v>34</v>
      </c>
      <c r="J884" s="337" t="s">
        <v>611</v>
      </c>
      <c r="K884" s="338" t="s">
        <v>48</v>
      </c>
      <c r="L884" s="339"/>
      <c r="M884" s="339" t="s">
        <v>34</v>
      </c>
      <c r="N884" s="338">
        <v>468894</v>
      </c>
      <c r="O884" s="338" t="s">
        <v>1320</v>
      </c>
      <c r="P884" s="342">
        <v>43280</v>
      </c>
      <c r="Q884" s="343">
        <v>608496656.04999995</v>
      </c>
      <c r="R884" s="343">
        <v>507896254.31956387</v>
      </c>
      <c r="S884" s="338">
        <v>31</v>
      </c>
      <c r="T884" s="340">
        <v>0.18749795515213852</v>
      </c>
      <c r="U884" s="340">
        <v>2.4238226623590817</v>
      </c>
      <c r="V884" s="340">
        <v>0.23006790105605956</v>
      </c>
      <c r="W884" s="340">
        <v>2.2554347165099409</v>
      </c>
      <c r="X884" s="340">
        <v>0.28191687614776484</v>
      </c>
      <c r="Y884" s="340">
        <v>2.1378268850032476</v>
      </c>
      <c r="Z884" s="340">
        <v>0.41754466210091956</v>
      </c>
      <c r="AA884" s="340">
        <v>2.3734592224601183</v>
      </c>
      <c r="AB884" s="340">
        <v>5.7143569963909256E-2</v>
      </c>
      <c r="AC884" s="344">
        <v>1.9534568441954165</v>
      </c>
      <c r="AD884" s="482">
        <v>29236556000163</v>
      </c>
      <c r="AE884" s="341" t="s">
        <v>2302</v>
      </c>
      <c r="AF884" s="341" t="s">
        <v>2115</v>
      </c>
      <c r="AG884" s="345" t="s">
        <v>1428</v>
      </c>
      <c r="AH884" s="345" t="s">
        <v>2110</v>
      </c>
      <c r="AI884" s="345">
        <v>25000</v>
      </c>
      <c r="AJ884" s="345">
        <v>5000</v>
      </c>
      <c r="AK884" s="345">
        <v>10000</v>
      </c>
      <c r="AL884" s="340">
        <v>1.9E-2</v>
      </c>
      <c r="AM884" s="340">
        <v>0.2</v>
      </c>
      <c r="AN884" s="340" t="s">
        <v>2124</v>
      </c>
      <c r="AO884" s="338" t="s">
        <v>1323</v>
      </c>
      <c r="AP884" s="341" t="s">
        <v>13</v>
      </c>
      <c r="AQ884" s="347" t="s">
        <v>664</v>
      </c>
      <c r="AR884" s="340">
        <v>3.8E-3</v>
      </c>
      <c r="AS884" s="340">
        <v>3.8E-3</v>
      </c>
      <c r="AT884" s="340"/>
      <c r="AX884" s="597"/>
      <c r="AY884" s="598"/>
      <c r="AZ884" s="598"/>
      <c r="BA884" s="598"/>
      <c r="BB884" s="599"/>
      <c r="BC884" s="598"/>
      <c r="BD884" s="598"/>
      <c r="BE884" s="598"/>
      <c r="BF884" s="598"/>
      <c r="BG884" s="599"/>
      <c r="BH884" s="599"/>
      <c r="BI884" s="600"/>
      <c r="BJ884" s="600"/>
      <c r="BK884" s="600"/>
      <c r="BL884" s="599"/>
      <c r="BM884" s="599"/>
      <c r="BN884" s="599"/>
      <c r="BO884" s="599"/>
      <c r="BP884" s="599"/>
      <c r="BQ884" s="599"/>
      <c r="BR884" s="599"/>
      <c r="BS884" s="599"/>
      <c r="BT884" s="602"/>
      <c r="BU884" s="603"/>
      <c r="BV884" s="601"/>
      <c r="BW884" s="604"/>
    </row>
    <row r="885" spans="2:75" ht="15.75" customHeight="1">
      <c r="B885" s="334" t="s">
        <v>273</v>
      </c>
      <c r="C885" s="335">
        <v>33150614000109</v>
      </c>
      <c r="D885" s="336" t="s">
        <v>13</v>
      </c>
      <c r="E885" s="336" t="s">
        <v>615</v>
      </c>
      <c r="F885" s="336" t="s">
        <v>619</v>
      </c>
      <c r="G885" s="337" t="s">
        <v>34</v>
      </c>
      <c r="H885" s="337" t="s">
        <v>865</v>
      </c>
      <c r="I885" s="337" t="s">
        <v>34</v>
      </c>
      <c r="J885" s="337" t="s">
        <v>611</v>
      </c>
      <c r="K885" s="338" t="s">
        <v>48</v>
      </c>
      <c r="L885" s="339"/>
      <c r="M885" s="339" t="s">
        <v>34</v>
      </c>
      <c r="N885" s="338">
        <v>494968</v>
      </c>
      <c r="O885" s="338" t="s">
        <v>1320</v>
      </c>
      <c r="P885" s="342">
        <v>43593</v>
      </c>
      <c r="Q885" s="343">
        <v>1234009952.55</v>
      </c>
      <c r="R885" s="343">
        <v>1048965181.4210318</v>
      </c>
      <c r="S885" s="338">
        <v>31</v>
      </c>
      <c r="T885" s="340">
        <v>0.18688823910539498</v>
      </c>
      <c r="U885" s="340">
        <v>2.4159407440176159</v>
      </c>
      <c r="V885" s="340">
        <v>0.22932441766305978</v>
      </c>
      <c r="W885" s="340">
        <v>2.248146093246882</v>
      </c>
      <c r="X885" s="340">
        <v>0.28182033897722203</v>
      </c>
      <c r="Y885" s="340">
        <v>2.1370948261020262</v>
      </c>
      <c r="Z885" s="340">
        <v>0.41740524704843529</v>
      </c>
      <c r="AA885" s="340">
        <v>2.372666742105074</v>
      </c>
      <c r="AB885" s="340">
        <v>5.6794152262591012E-2</v>
      </c>
      <c r="AC885" s="344">
        <v>1.9544724190658125</v>
      </c>
      <c r="AD885" s="482">
        <v>29236556000163</v>
      </c>
      <c r="AE885" s="341" t="s">
        <v>2302</v>
      </c>
      <c r="AF885" s="341" t="s">
        <v>2106</v>
      </c>
      <c r="AG885" s="345" t="s">
        <v>1427</v>
      </c>
      <c r="AH885" s="345" t="s">
        <v>2110</v>
      </c>
      <c r="AI885" s="345">
        <v>500</v>
      </c>
      <c r="AJ885" s="345">
        <v>100</v>
      </c>
      <c r="AK885" s="345">
        <v>100</v>
      </c>
      <c r="AL885" s="340">
        <v>1.9E-2</v>
      </c>
      <c r="AM885" s="340">
        <v>0.2</v>
      </c>
      <c r="AN885" s="340" t="s">
        <v>64</v>
      </c>
      <c r="AO885" s="338" t="s">
        <v>1323</v>
      </c>
      <c r="AP885" s="341" t="s">
        <v>13</v>
      </c>
      <c r="AQ885" s="347" t="s">
        <v>664</v>
      </c>
      <c r="AR885" s="340">
        <v>4.7499999999999999E-3</v>
      </c>
      <c r="AS885" s="340">
        <v>4.7499999999999999E-3</v>
      </c>
      <c r="AT885" s="340"/>
      <c r="AX885" s="597"/>
      <c r="AY885" s="598"/>
      <c r="AZ885" s="598"/>
      <c r="BA885" s="598"/>
      <c r="BB885" s="599"/>
      <c r="BC885" s="598"/>
      <c r="BD885" s="598"/>
      <c r="BE885" s="598"/>
      <c r="BF885" s="598"/>
      <c r="BG885" s="599"/>
      <c r="BH885" s="599"/>
      <c r="BI885" s="600"/>
      <c r="BJ885" s="600"/>
      <c r="BK885" s="600"/>
      <c r="BL885" s="599"/>
      <c r="BM885" s="599"/>
      <c r="BN885" s="599"/>
      <c r="BO885" s="599"/>
      <c r="BP885" s="599"/>
      <c r="BQ885" s="599"/>
      <c r="BR885" s="599"/>
      <c r="BS885" s="599"/>
      <c r="BT885" s="602"/>
      <c r="BU885" s="603"/>
      <c r="BV885" s="601"/>
      <c r="BW885" s="604"/>
    </row>
    <row r="886" spans="2:75" ht="15.75" customHeight="1">
      <c r="B886" s="334" t="s">
        <v>1053</v>
      </c>
      <c r="C886" s="335">
        <v>14796095000106</v>
      </c>
      <c r="D886" s="336" t="s">
        <v>13</v>
      </c>
      <c r="E886" s="336" t="s">
        <v>615</v>
      </c>
      <c r="F886" s="336" t="s">
        <v>619</v>
      </c>
      <c r="G886" s="337" t="s">
        <v>34</v>
      </c>
      <c r="H886" s="337" t="s">
        <v>1336</v>
      </c>
      <c r="I886" s="337" t="s">
        <v>34</v>
      </c>
      <c r="J886" s="337"/>
      <c r="K886" s="338" t="s">
        <v>48</v>
      </c>
      <c r="L886" s="339"/>
      <c r="M886" s="339" t="s">
        <v>1411</v>
      </c>
      <c r="N886" s="338">
        <v>301485</v>
      </c>
      <c r="O886" s="338" t="s">
        <v>1320</v>
      </c>
      <c r="P886" s="342">
        <v>40953</v>
      </c>
      <c r="Q886" s="343">
        <v>62862107.329999998</v>
      </c>
      <c r="R886" s="343">
        <v>74170010.723214269</v>
      </c>
      <c r="S886" s="338">
        <v>31</v>
      </c>
      <c r="T886" s="340">
        <v>0.15608339141434935</v>
      </c>
      <c r="U886" s="340">
        <v>2.0177204653831553</v>
      </c>
      <c r="V886" s="340">
        <v>0.18061289940952219</v>
      </c>
      <c r="W886" s="340">
        <v>1.7706103359394516</v>
      </c>
      <c r="X886" s="340">
        <v>0.23613726994811701</v>
      </c>
      <c r="Y886" s="340">
        <v>1.7906718148428817</v>
      </c>
      <c r="Z886" s="340">
        <v>0.303969443732103</v>
      </c>
      <c r="AA886" s="340">
        <v>1.7278608614990671</v>
      </c>
      <c r="AB886" s="340">
        <v>3.4953833346790808E-2</v>
      </c>
      <c r="AC886" s="344">
        <v>1.9896177449032459</v>
      </c>
      <c r="AD886" s="482">
        <v>0</v>
      </c>
      <c r="AE886" s="341" t="s">
        <v>2309</v>
      </c>
      <c r="AF886" s="341" t="s">
        <v>2106</v>
      </c>
      <c r="AG886" s="345" t="s">
        <v>1427</v>
      </c>
      <c r="AH886" s="345" t="s">
        <v>2107</v>
      </c>
      <c r="AI886" s="345">
        <v>5000</v>
      </c>
      <c r="AJ886" s="345">
        <v>0</v>
      </c>
      <c r="AK886" s="345">
        <v>0</v>
      </c>
      <c r="AL886" s="340">
        <v>6.7000000000000002E-3</v>
      </c>
      <c r="AM886" s="340">
        <v>0.2</v>
      </c>
      <c r="AN886" s="340" t="s">
        <v>2124</v>
      </c>
      <c r="AO886" s="338" t="s">
        <v>1323</v>
      </c>
      <c r="AP886" s="341" t="s">
        <v>13</v>
      </c>
      <c r="AQ886" s="347" t="s">
        <v>686</v>
      </c>
      <c r="AR886" s="340">
        <v>1.34E-3</v>
      </c>
      <c r="AS886" s="340">
        <v>1.34E-3</v>
      </c>
      <c r="AT886" s="340"/>
      <c r="AX886" s="597"/>
      <c r="AY886" s="598"/>
      <c r="AZ886" s="598"/>
      <c r="BA886" s="598"/>
      <c r="BB886" s="599"/>
      <c r="BC886" s="598"/>
      <c r="BD886" s="598"/>
      <c r="BE886" s="598"/>
      <c r="BF886" s="598"/>
      <c r="BG886" s="599"/>
      <c r="BH886" s="599"/>
      <c r="BI886" s="600"/>
      <c r="BJ886" s="600"/>
      <c r="BK886" s="600"/>
      <c r="BL886" s="599"/>
      <c r="BM886" s="599"/>
      <c r="BN886" s="599"/>
      <c r="BO886" s="599"/>
      <c r="BP886" s="599"/>
      <c r="BQ886" s="599"/>
      <c r="BR886" s="599"/>
      <c r="BS886" s="599"/>
      <c r="BT886" s="602"/>
      <c r="BU886" s="603"/>
      <c r="BV886" s="601"/>
      <c r="BW886" s="604"/>
    </row>
    <row r="887" spans="2:75" ht="15.75" customHeight="1">
      <c r="B887" s="334" t="s">
        <v>1610</v>
      </c>
      <c r="C887" s="335">
        <v>35591322000137</v>
      </c>
      <c r="D887" s="336" t="s">
        <v>13</v>
      </c>
      <c r="E887" s="336" t="s">
        <v>615</v>
      </c>
      <c r="F887" s="336" t="s">
        <v>619</v>
      </c>
      <c r="G887" s="337" t="s">
        <v>34</v>
      </c>
      <c r="H887" s="337" t="s">
        <v>1336</v>
      </c>
      <c r="I887" s="337" t="s">
        <v>34</v>
      </c>
      <c r="J887" s="337" t="s">
        <v>611</v>
      </c>
      <c r="K887" s="338" t="s">
        <v>48</v>
      </c>
      <c r="L887" s="339"/>
      <c r="M887" s="339"/>
      <c r="N887" s="338">
        <v>536318</v>
      </c>
      <c r="O887" s="338" t="s">
        <v>1320</v>
      </c>
      <c r="P887" s="342">
        <v>43951</v>
      </c>
      <c r="Q887" s="343">
        <v>130039329.17</v>
      </c>
      <c r="R887" s="343">
        <v>157432639.78297615</v>
      </c>
      <c r="S887" s="338">
        <v>31</v>
      </c>
      <c r="T887" s="340">
        <v>0.11996768940294689</v>
      </c>
      <c r="U887" s="340">
        <v>1.3493861958478452</v>
      </c>
      <c r="V887" s="340">
        <v>0.14428350077728114</v>
      </c>
      <c r="W887" s="340">
        <v>1.3241918988144872</v>
      </c>
      <c r="X887" s="340">
        <v>0.24147426542088724</v>
      </c>
      <c r="Y887" s="340">
        <v>1.6979964332197095</v>
      </c>
      <c r="Z887" s="340" t="s">
        <v>1414</v>
      </c>
      <c r="AA887" s="340" t="s">
        <v>1414</v>
      </c>
      <c r="AB887" s="340">
        <v>3.9296594772457789E-2</v>
      </c>
      <c r="AC887" s="344">
        <v>0.81786080827645746</v>
      </c>
      <c r="AD887" s="482">
        <v>35162628000178</v>
      </c>
      <c r="AE887" s="341" t="s">
        <v>2315</v>
      </c>
      <c r="AF887" s="341" t="s">
        <v>2315</v>
      </c>
      <c r="AG887" s="345" t="s">
        <v>1431</v>
      </c>
      <c r="AH887" s="345" t="s">
        <v>2110</v>
      </c>
      <c r="AI887" s="345">
        <v>1000</v>
      </c>
      <c r="AJ887" s="345">
        <v>100</v>
      </c>
      <c r="AK887" s="345">
        <v>1000</v>
      </c>
      <c r="AL887" s="340">
        <v>0</v>
      </c>
      <c r="AM887" s="340" t="s">
        <v>34</v>
      </c>
      <c r="AN887" s="340" t="s">
        <v>64</v>
      </c>
      <c r="AO887" s="338" t="s">
        <v>1323</v>
      </c>
      <c r="AP887" s="341" t="s">
        <v>13</v>
      </c>
      <c r="AQ887" s="347" t="s">
        <v>668</v>
      </c>
      <c r="AR887" s="340" t="s">
        <v>34</v>
      </c>
      <c r="AS887" s="340" t="s">
        <v>34</v>
      </c>
      <c r="AT887" s="340"/>
      <c r="AX887" s="597"/>
      <c r="AY887" s="598"/>
      <c r="AZ887" s="598"/>
      <c r="BA887" s="598"/>
      <c r="BB887" s="599"/>
      <c r="BC887" s="598"/>
      <c r="BD887" s="598"/>
      <c r="BE887" s="598"/>
      <c r="BF887" s="598"/>
      <c r="BG887" s="599"/>
      <c r="BH887" s="599"/>
      <c r="BI887" s="600"/>
      <c r="BJ887" s="600"/>
      <c r="BK887" s="600"/>
      <c r="BL887" s="599"/>
      <c r="BM887" s="599"/>
      <c r="BN887" s="599"/>
      <c r="BO887" s="599"/>
      <c r="BP887" s="599"/>
      <c r="BQ887" s="599"/>
      <c r="BR887" s="599"/>
      <c r="BS887" s="599"/>
      <c r="BT887" s="602"/>
      <c r="BU887" s="603"/>
      <c r="BV887" s="601"/>
      <c r="BW887" s="604"/>
    </row>
    <row r="888" spans="2:75" ht="15.75" customHeight="1">
      <c r="B888" s="334" t="s">
        <v>1611</v>
      </c>
      <c r="C888" s="335">
        <v>23884835000157</v>
      </c>
      <c r="D888" s="336" t="s">
        <v>13</v>
      </c>
      <c r="E888" s="336" t="s">
        <v>615</v>
      </c>
      <c r="F888" s="336" t="s">
        <v>619</v>
      </c>
      <c r="G888" s="337" t="s">
        <v>34</v>
      </c>
      <c r="H888" s="337" t="s">
        <v>1337</v>
      </c>
      <c r="I888" s="337" t="s">
        <v>34</v>
      </c>
      <c r="J888" s="337" t="s">
        <v>611</v>
      </c>
      <c r="K888" s="338" t="s">
        <v>48</v>
      </c>
      <c r="L888" s="339"/>
      <c r="M888" s="339"/>
      <c r="N888" s="338">
        <v>419753</v>
      </c>
      <c r="O888" s="338" t="s">
        <v>1320</v>
      </c>
      <c r="P888" s="342">
        <v>42550</v>
      </c>
      <c r="Q888" s="343">
        <v>8652637.1799999997</v>
      </c>
      <c r="R888" s="343">
        <v>17354141.742420629</v>
      </c>
      <c r="S888" s="338">
        <v>31</v>
      </c>
      <c r="T888" s="340">
        <v>-1.2445476201362493E-2</v>
      </c>
      <c r="U888" s="340">
        <v>-0.1399856400540036</v>
      </c>
      <c r="V888" s="340">
        <v>1.7479160861898713E-2</v>
      </c>
      <c r="W888" s="340">
        <v>0.16041864167913267</v>
      </c>
      <c r="X888" s="340">
        <v>3.0755062441841785E-2</v>
      </c>
      <c r="Y888" s="340">
        <v>0.2162631543310605</v>
      </c>
      <c r="Z888" s="340">
        <v>4.1782560094609122E-2</v>
      </c>
      <c r="AA888" s="340">
        <v>0.22832346072239321</v>
      </c>
      <c r="AB888" s="340">
        <v>0.10208386566580237</v>
      </c>
      <c r="AC888" s="344">
        <v>-0.79255180376176582</v>
      </c>
      <c r="AD888" s="482">
        <v>24029438000160</v>
      </c>
      <c r="AE888" s="341" t="s">
        <v>2315</v>
      </c>
      <c r="AF888" s="341" t="s">
        <v>2315</v>
      </c>
      <c r="AG888" s="345" t="s">
        <v>1431</v>
      </c>
      <c r="AH888" s="345" t="s">
        <v>2316</v>
      </c>
      <c r="AI888" s="345">
        <v>1000</v>
      </c>
      <c r="AJ888" s="345">
        <v>100</v>
      </c>
      <c r="AK888" s="345">
        <v>1000</v>
      </c>
      <c r="AL888" s="340">
        <v>0</v>
      </c>
      <c r="AM888" s="340" t="s">
        <v>34</v>
      </c>
      <c r="AN888" s="340" t="s">
        <v>64</v>
      </c>
      <c r="AO888" s="338" t="s">
        <v>1323</v>
      </c>
      <c r="AP888" s="341" t="s">
        <v>13</v>
      </c>
      <c r="AQ888" s="347" t="s">
        <v>664</v>
      </c>
      <c r="AR888" s="340" t="s">
        <v>34</v>
      </c>
      <c r="AS888" s="340" t="s">
        <v>34</v>
      </c>
      <c r="AT888" s="340"/>
      <c r="AX888" s="597"/>
      <c r="AY888" s="598"/>
      <c r="AZ888" s="598"/>
      <c r="BA888" s="598"/>
      <c r="BB888" s="599"/>
      <c r="BC888" s="598"/>
      <c r="BD888" s="598"/>
      <c r="BE888" s="598"/>
      <c r="BF888" s="598"/>
      <c r="BG888" s="599"/>
      <c r="BH888" s="599"/>
      <c r="BI888" s="600"/>
      <c r="BJ888" s="600"/>
      <c r="BK888" s="600"/>
      <c r="BL888" s="599"/>
      <c r="BM888" s="599"/>
      <c r="BN888" s="599"/>
      <c r="BO888" s="599"/>
      <c r="BP888" s="599"/>
      <c r="BQ888" s="599"/>
      <c r="BR888" s="599"/>
      <c r="BS888" s="599"/>
      <c r="BT888" s="602"/>
      <c r="BU888" s="603"/>
      <c r="BV888" s="601"/>
      <c r="BW888" s="604"/>
    </row>
    <row r="889" spans="2:75" ht="15.75" customHeight="1">
      <c r="B889" s="334" t="s">
        <v>1613</v>
      </c>
      <c r="C889" s="335">
        <v>27249950000100</v>
      </c>
      <c r="D889" s="336" t="s">
        <v>13</v>
      </c>
      <c r="E889" s="336" t="s">
        <v>615</v>
      </c>
      <c r="F889" s="336" t="s">
        <v>619</v>
      </c>
      <c r="G889" s="337" t="s">
        <v>34</v>
      </c>
      <c r="H889" s="337" t="s">
        <v>1337</v>
      </c>
      <c r="I889" s="337" t="s">
        <v>34</v>
      </c>
      <c r="J889" s="337" t="s">
        <v>611</v>
      </c>
      <c r="K889" s="338" t="s">
        <v>48</v>
      </c>
      <c r="L889" s="339"/>
      <c r="M889" s="339"/>
      <c r="N889" s="338">
        <v>444391</v>
      </c>
      <c r="O889" s="338" t="s">
        <v>1320</v>
      </c>
      <c r="P889" s="342">
        <v>42916</v>
      </c>
      <c r="Q889" s="343">
        <v>36158491.939999998</v>
      </c>
      <c r="R889" s="343">
        <v>65554591.964404762</v>
      </c>
      <c r="S889" s="338">
        <v>31</v>
      </c>
      <c r="T889" s="340">
        <v>-7.5489384977398544E-3</v>
      </c>
      <c r="U889" s="340">
        <v>-8.4909807406062368E-2</v>
      </c>
      <c r="V889" s="340">
        <v>2.3121372892855208E-2</v>
      </c>
      <c r="W889" s="340">
        <v>0.2122012184986346</v>
      </c>
      <c r="X889" s="340">
        <v>6.8760189438450636E-2</v>
      </c>
      <c r="Y889" s="340">
        <v>0.48350724335157907</v>
      </c>
      <c r="Z889" s="340">
        <v>7.2714416376467916E-2</v>
      </c>
      <c r="AA889" s="340">
        <v>0.39735255939059361</v>
      </c>
      <c r="AB889" s="340">
        <v>0.10061168224459439</v>
      </c>
      <c r="AC889" s="344">
        <v>-0.75068035408937395</v>
      </c>
      <c r="AD889" s="482">
        <v>23951048000180</v>
      </c>
      <c r="AE889" s="341" t="s">
        <v>2315</v>
      </c>
      <c r="AF889" s="341" t="s">
        <v>2315</v>
      </c>
      <c r="AG889" s="345" t="s">
        <v>1431</v>
      </c>
      <c r="AH889" s="345" t="s">
        <v>2316</v>
      </c>
      <c r="AI889" s="345">
        <v>1000</v>
      </c>
      <c r="AJ889" s="345">
        <v>100</v>
      </c>
      <c r="AK889" s="345">
        <v>1000</v>
      </c>
      <c r="AL889" s="340">
        <v>0</v>
      </c>
      <c r="AM889" s="340" t="s">
        <v>34</v>
      </c>
      <c r="AN889" s="340" t="s">
        <v>64</v>
      </c>
      <c r="AO889" s="338" t="s">
        <v>1323</v>
      </c>
      <c r="AP889" s="341" t="s">
        <v>13</v>
      </c>
      <c r="AQ889" s="347" t="s">
        <v>664</v>
      </c>
      <c r="AR889" s="340" t="s">
        <v>34</v>
      </c>
      <c r="AS889" s="340" t="s">
        <v>34</v>
      </c>
      <c r="AT889" s="340"/>
      <c r="AX889" s="597"/>
      <c r="AY889" s="598"/>
      <c r="AZ889" s="598"/>
      <c r="BA889" s="598"/>
      <c r="BB889" s="599"/>
      <c r="BC889" s="598"/>
      <c r="BD889" s="598"/>
      <c r="BE889" s="598"/>
      <c r="BF889" s="598"/>
      <c r="BG889" s="599"/>
      <c r="BH889" s="599"/>
      <c r="BI889" s="600"/>
      <c r="BJ889" s="600"/>
      <c r="BK889" s="600"/>
      <c r="BL889" s="599"/>
      <c r="BM889" s="599"/>
      <c r="BN889" s="599"/>
      <c r="BO889" s="599"/>
      <c r="BP889" s="599"/>
      <c r="BQ889" s="599"/>
      <c r="BR889" s="599"/>
      <c r="BS889" s="599"/>
      <c r="BT889" s="602"/>
      <c r="BU889" s="603"/>
      <c r="BV889" s="601"/>
      <c r="BW889" s="604"/>
    </row>
    <row r="890" spans="2:75" ht="15.75" customHeight="1">
      <c r="B890" s="334" t="s">
        <v>1617</v>
      </c>
      <c r="C890" s="335">
        <v>30129277000180</v>
      </c>
      <c r="D890" s="336" t="s">
        <v>13</v>
      </c>
      <c r="E890" s="336" t="s">
        <v>615</v>
      </c>
      <c r="F890" s="336" t="s">
        <v>619</v>
      </c>
      <c r="G890" s="337" t="s">
        <v>34</v>
      </c>
      <c r="H890" s="337" t="s">
        <v>1336</v>
      </c>
      <c r="I890" s="337" t="s">
        <v>34</v>
      </c>
      <c r="J890" s="337" t="s">
        <v>611</v>
      </c>
      <c r="K890" s="338" t="s">
        <v>48</v>
      </c>
      <c r="L890" s="339"/>
      <c r="M890" s="339"/>
      <c r="N890" s="338">
        <v>480142</v>
      </c>
      <c r="O890" s="338" t="s">
        <v>1320</v>
      </c>
      <c r="P890" s="342">
        <v>43416</v>
      </c>
      <c r="Q890" s="343">
        <v>59898742.130000003</v>
      </c>
      <c r="R890" s="343">
        <v>76714243.209444389</v>
      </c>
      <c r="S890" s="338">
        <v>31</v>
      </c>
      <c r="T890" s="340">
        <v>0.16897132674487314</v>
      </c>
      <c r="U890" s="340">
        <v>1.900574870937098</v>
      </c>
      <c r="V890" s="340">
        <v>0.17879965505279749</v>
      </c>
      <c r="W890" s="340">
        <v>1.6409710982630954</v>
      </c>
      <c r="X890" s="340">
        <v>0.24919633086021165</v>
      </c>
      <c r="Y890" s="340">
        <v>1.7522963792210271</v>
      </c>
      <c r="Z890" s="340">
        <v>0.21675246934625569</v>
      </c>
      <c r="AA890" s="340">
        <v>1.18445767346953</v>
      </c>
      <c r="AB890" s="340">
        <v>3.4709951334043358E-2</v>
      </c>
      <c r="AC890" s="344">
        <v>1.7777356501966839</v>
      </c>
      <c r="AD890" s="482">
        <v>30493304000107</v>
      </c>
      <c r="AE890" s="341" t="s">
        <v>2315</v>
      </c>
      <c r="AF890" s="341" t="s">
        <v>2315</v>
      </c>
      <c r="AG890" s="345" t="s">
        <v>1431</v>
      </c>
      <c r="AH890" s="345" t="s">
        <v>2110</v>
      </c>
      <c r="AI890" s="345">
        <v>5000</v>
      </c>
      <c r="AJ890" s="345">
        <v>1000</v>
      </c>
      <c r="AK890" s="345">
        <v>5000</v>
      </c>
      <c r="AL890" s="340">
        <v>0</v>
      </c>
      <c r="AM890" s="340" t="s">
        <v>34</v>
      </c>
      <c r="AN890" s="340" t="s">
        <v>64</v>
      </c>
      <c r="AO890" s="338" t="s">
        <v>1323</v>
      </c>
      <c r="AP890" s="341" t="s">
        <v>13</v>
      </c>
      <c r="AQ890" s="347" t="s">
        <v>664</v>
      </c>
      <c r="AR890" s="340" t="s">
        <v>34</v>
      </c>
      <c r="AS890" s="340" t="s">
        <v>34</v>
      </c>
      <c r="AT890" s="340"/>
      <c r="AX890" s="597"/>
      <c r="AY890" s="598"/>
      <c r="AZ890" s="598"/>
      <c r="BA890" s="598"/>
      <c r="BB890" s="599"/>
      <c r="BC890" s="598"/>
      <c r="BD890" s="598"/>
      <c r="BE890" s="598"/>
      <c r="BF890" s="598"/>
      <c r="BG890" s="599"/>
      <c r="BH890" s="599"/>
      <c r="BI890" s="600"/>
      <c r="BJ890" s="600"/>
      <c r="BK890" s="600"/>
      <c r="BL890" s="599"/>
      <c r="BM890" s="599"/>
      <c r="BN890" s="599"/>
      <c r="BO890" s="599"/>
      <c r="BP890" s="599"/>
      <c r="BQ890" s="599"/>
      <c r="BR890" s="599"/>
      <c r="BS890" s="599"/>
      <c r="BT890" s="602"/>
      <c r="BU890" s="603"/>
      <c r="BV890" s="601"/>
      <c r="BW890" s="604"/>
    </row>
    <row r="891" spans="2:75" ht="15.75" customHeight="1">
      <c r="B891" s="334" t="s">
        <v>1621</v>
      </c>
      <c r="C891" s="335">
        <v>26570686000140</v>
      </c>
      <c r="D891" s="336" t="s">
        <v>13</v>
      </c>
      <c r="E891" s="336" t="s">
        <v>615</v>
      </c>
      <c r="F891" s="336" t="s">
        <v>619</v>
      </c>
      <c r="G891" s="337" t="s">
        <v>34</v>
      </c>
      <c r="H891" s="337" t="s">
        <v>1337</v>
      </c>
      <c r="I891" s="337" t="s">
        <v>34</v>
      </c>
      <c r="J891" s="337" t="s">
        <v>611</v>
      </c>
      <c r="K891" s="338" t="s">
        <v>48</v>
      </c>
      <c r="L891" s="339"/>
      <c r="M891" s="339"/>
      <c r="N891" s="338">
        <v>434922</v>
      </c>
      <c r="O891" s="338" t="s">
        <v>1320</v>
      </c>
      <c r="P891" s="342">
        <v>42776</v>
      </c>
      <c r="Q891" s="343">
        <v>11751546.17</v>
      </c>
      <c r="R891" s="343">
        <v>9257231.2840873059</v>
      </c>
      <c r="S891" s="338">
        <v>31</v>
      </c>
      <c r="T891" s="340">
        <v>0.11322289174321232</v>
      </c>
      <c r="U891" s="340">
        <v>1.2735212950472374</v>
      </c>
      <c r="V891" s="340">
        <v>0.12741854868592739</v>
      </c>
      <c r="W891" s="340">
        <v>1.169410286135586</v>
      </c>
      <c r="X891" s="340">
        <v>0.26687276359150269</v>
      </c>
      <c r="Y891" s="340">
        <v>1.8765933500699303</v>
      </c>
      <c r="Z891" s="340">
        <v>0.26291857984961231</v>
      </c>
      <c r="AA891" s="340">
        <v>1.4367353245840391</v>
      </c>
      <c r="AB891" s="340">
        <v>7.8863943603510303E-2</v>
      </c>
      <c r="AC891" s="344">
        <v>0.2486539027549925</v>
      </c>
      <c r="AD891" s="482">
        <v>26101893000155</v>
      </c>
      <c r="AE891" s="341" t="s">
        <v>2315</v>
      </c>
      <c r="AF891" s="341" t="s">
        <v>2315</v>
      </c>
      <c r="AG891" s="345" t="s">
        <v>1431</v>
      </c>
      <c r="AH891" s="345" t="s">
        <v>2316</v>
      </c>
      <c r="AI891" s="345">
        <v>1000</v>
      </c>
      <c r="AJ891" s="345">
        <v>100</v>
      </c>
      <c r="AK891" s="345">
        <v>1000</v>
      </c>
      <c r="AL891" s="340">
        <v>0</v>
      </c>
      <c r="AM891" s="340" t="s">
        <v>34</v>
      </c>
      <c r="AN891" s="340" t="s">
        <v>64</v>
      </c>
      <c r="AO891" s="338" t="s">
        <v>1323</v>
      </c>
      <c r="AP891" s="341" t="s">
        <v>13</v>
      </c>
      <c r="AQ891" s="347" t="s">
        <v>664</v>
      </c>
      <c r="AR891" s="340" t="s">
        <v>34</v>
      </c>
      <c r="AS891" s="340" t="s">
        <v>34</v>
      </c>
      <c r="AT891" s="340"/>
      <c r="AX891" s="597"/>
      <c r="AY891" s="598"/>
      <c r="AZ891" s="598"/>
      <c r="BA891" s="598"/>
      <c r="BB891" s="599"/>
      <c r="BC891" s="598"/>
      <c r="BD891" s="598"/>
      <c r="BE891" s="598"/>
      <c r="BF891" s="598"/>
      <c r="BG891" s="599"/>
      <c r="BH891" s="599"/>
      <c r="BI891" s="600"/>
      <c r="BJ891" s="600"/>
      <c r="BK891" s="600"/>
      <c r="BL891" s="599"/>
      <c r="BM891" s="599"/>
      <c r="BN891" s="599"/>
      <c r="BO891" s="599"/>
      <c r="BP891" s="599"/>
      <c r="BQ891" s="599"/>
      <c r="BR891" s="599"/>
      <c r="BS891" s="599"/>
      <c r="BT891" s="602"/>
      <c r="BU891" s="603"/>
      <c r="BV891" s="601"/>
      <c r="BW891" s="604"/>
    </row>
    <row r="892" spans="2:75" ht="15.75" customHeight="1">
      <c r="B892" s="334" t="s">
        <v>1631</v>
      </c>
      <c r="C892" s="335">
        <v>13667312000103</v>
      </c>
      <c r="D892" s="336" t="s">
        <v>13</v>
      </c>
      <c r="E892" s="336" t="s">
        <v>615</v>
      </c>
      <c r="F892" s="336" t="s">
        <v>619</v>
      </c>
      <c r="G892" s="337" t="s">
        <v>34</v>
      </c>
      <c r="H892" s="337" t="s">
        <v>1336</v>
      </c>
      <c r="I892" s="337" t="s">
        <v>34</v>
      </c>
      <c r="J892" s="337" t="s">
        <v>611</v>
      </c>
      <c r="K892" s="338" t="s">
        <v>48</v>
      </c>
      <c r="L892" s="339"/>
      <c r="M892" s="339"/>
      <c r="N892" s="338">
        <v>285773</v>
      </c>
      <c r="O892" s="338" t="s">
        <v>1320</v>
      </c>
      <c r="P892" s="342">
        <v>40784</v>
      </c>
      <c r="Q892" s="343">
        <v>289776121.57999998</v>
      </c>
      <c r="R892" s="343">
        <v>165974356.10698402</v>
      </c>
      <c r="S892" s="338">
        <v>31</v>
      </c>
      <c r="T892" s="340">
        <v>0.14472983819930674</v>
      </c>
      <c r="U892" s="340">
        <v>1.6279087041301257</v>
      </c>
      <c r="V892" s="340">
        <v>0.18042473527374292</v>
      </c>
      <c r="W892" s="340">
        <v>1.6558856106772442</v>
      </c>
      <c r="X892" s="340">
        <v>0.2519596493957923</v>
      </c>
      <c r="Y892" s="340">
        <v>1.7717274561065395</v>
      </c>
      <c r="Z892" s="340">
        <v>0.37815749401955956</v>
      </c>
      <c r="AA892" s="340">
        <v>2.0664657105057</v>
      </c>
      <c r="AB892" s="340">
        <v>4.1540516395814978E-2</v>
      </c>
      <c r="AC892" s="344">
        <v>1.5248925453814115</v>
      </c>
      <c r="AD892" s="482">
        <v>12154412000165</v>
      </c>
      <c r="AE892" s="341" t="s">
        <v>2315</v>
      </c>
      <c r="AF892" s="341" t="s">
        <v>2315</v>
      </c>
      <c r="AG892" s="345" t="s">
        <v>1431</v>
      </c>
      <c r="AH892" s="345" t="s">
        <v>2316</v>
      </c>
      <c r="AI892" s="345">
        <v>5000</v>
      </c>
      <c r="AJ892" s="345">
        <v>1000</v>
      </c>
      <c r="AK892" s="345">
        <v>5000</v>
      </c>
      <c r="AL892" s="340">
        <v>0</v>
      </c>
      <c r="AM892" s="340" t="s">
        <v>34</v>
      </c>
      <c r="AN892" s="340" t="s">
        <v>64</v>
      </c>
      <c r="AO892" s="338" t="s">
        <v>1323</v>
      </c>
      <c r="AP892" s="341" t="s">
        <v>13</v>
      </c>
      <c r="AQ892" s="347" t="s">
        <v>664</v>
      </c>
      <c r="AR892" s="340" t="s">
        <v>34</v>
      </c>
      <c r="AS892" s="340" t="s">
        <v>34</v>
      </c>
      <c r="AT892" s="340"/>
      <c r="AX892" s="597"/>
      <c r="AY892" s="598"/>
      <c r="AZ892" s="598"/>
      <c r="BA892" s="598"/>
      <c r="BB892" s="599"/>
      <c r="BC892" s="598"/>
      <c r="BD892" s="598"/>
      <c r="BE892" s="598"/>
      <c r="BF892" s="598"/>
      <c r="BG892" s="599"/>
      <c r="BH892" s="599"/>
      <c r="BI892" s="600"/>
      <c r="BJ892" s="600"/>
      <c r="BK892" s="600"/>
      <c r="BL892" s="599"/>
      <c r="BM892" s="599"/>
      <c r="BN892" s="599"/>
      <c r="BO892" s="599"/>
      <c r="BP892" s="599"/>
      <c r="BQ892" s="599"/>
      <c r="BR892" s="599"/>
      <c r="BS892" s="599"/>
      <c r="BT892" s="602"/>
      <c r="BU892" s="603"/>
      <c r="BV892" s="601"/>
      <c r="BW892" s="604"/>
    </row>
    <row r="893" spans="2:75" ht="15.75" customHeight="1">
      <c r="B893" s="334" t="s">
        <v>1632</v>
      </c>
      <c r="C893" s="335">
        <v>21940681000148</v>
      </c>
      <c r="D893" s="336" t="s">
        <v>13</v>
      </c>
      <c r="E893" s="336" t="s">
        <v>615</v>
      </c>
      <c r="F893" s="336" t="s">
        <v>619</v>
      </c>
      <c r="G893" s="337" t="s">
        <v>34</v>
      </c>
      <c r="H893" s="337" t="s">
        <v>865</v>
      </c>
      <c r="I893" s="337" t="s">
        <v>34</v>
      </c>
      <c r="J893" s="337" t="s">
        <v>611</v>
      </c>
      <c r="K893" s="338" t="s">
        <v>48</v>
      </c>
      <c r="L893" s="339"/>
      <c r="M893" s="339"/>
      <c r="N893" s="338">
        <v>406597</v>
      </c>
      <c r="O893" s="338" t="s">
        <v>1320</v>
      </c>
      <c r="P893" s="342">
        <v>42297</v>
      </c>
      <c r="Q893" s="343">
        <v>777165698.82000005</v>
      </c>
      <c r="R893" s="343">
        <v>825601303.23674619</v>
      </c>
      <c r="S893" s="338">
        <v>31</v>
      </c>
      <c r="T893" s="340">
        <v>0.18209925025779961</v>
      </c>
      <c r="U893" s="340">
        <v>2.0482366193349475</v>
      </c>
      <c r="V893" s="340">
        <v>0.22907378740282525</v>
      </c>
      <c r="W893" s="340">
        <v>2.1023724256442273</v>
      </c>
      <c r="X893" s="340">
        <v>0.33362741376745375</v>
      </c>
      <c r="Y893" s="340">
        <v>2.3459980615907541</v>
      </c>
      <c r="Z893" s="340">
        <v>0.55474573006710504</v>
      </c>
      <c r="AA893" s="340">
        <v>3.031443373098484</v>
      </c>
      <c r="AB893" s="340">
        <v>6.1861175502820019E-2</v>
      </c>
      <c r="AC893" s="344">
        <v>1.6942829861159769</v>
      </c>
      <c r="AD893" s="482">
        <v>15799713000134</v>
      </c>
      <c r="AE893" s="341" t="s">
        <v>2315</v>
      </c>
      <c r="AF893" s="341" t="s">
        <v>2315</v>
      </c>
      <c r="AG893" s="345" t="s">
        <v>1431</v>
      </c>
      <c r="AH893" s="345" t="s">
        <v>2316</v>
      </c>
      <c r="AI893" s="345">
        <v>5000</v>
      </c>
      <c r="AJ893" s="345">
        <v>1000</v>
      </c>
      <c r="AK893" s="345">
        <v>5000</v>
      </c>
      <c r="AL893" s="340">
        <v>0</v>
      </c>
      <c r="AM893" s="340" t="s">
        <v>34</v>
      </c>
      <c r="AN893" s="340" t="s">
        <v>64</v>
      </c>
      <c r="AO893" s="338" t="s">
        <v>1323</v>
      </c>
      <c r="AP893" s="341" t="s">
        <v>13</v>
      </c>
      <c r="AQ893" s="347" t="s">
        <v>668</v>
      </c>
      <c r="AR893" s="340" t="s">
        <v>34</v>
      </c>
      <c r="AS893" s="340" t="s">
        <v>34</v>
      </c>
      <c r="AT893" s="340"/>
      <c r="AX893" s="597"/>
      <c r="AY893" s="598"/>
      <c r="AZ893" s="598"/>
      <c r="BA893" s="598"/>
      <c r="BB893" s="599"/>
      <c r="BC893" s="598"/>
      <c r="BD893" s="598"/>
      <c r="BE893" s="598"/>
      <c r="BF893" s="598"/>
      <c r="BG893" s="599"/>
      <c r="BH893" s="599"/>
      <c r="BI893" s="600"/>
      <c r="BJ893" s="600"/>
      <c r="BK893" s="600"/>
      <c r="BL893" s="599"/>
      <c r="BM893" s="599"/>
      <c r="BN893" s="599"/>
      <c r="BO893" s="599"/>
      <c r="BP893" s="599"/>
      <c r="BQ893" s="599"/>
      <c r="BR893" s="599"/>
      <c r="BS893" s="599"/>
      <c r="BT893" s="602"/>
      <c r="BU893" s="603"/>
      <c r="BV893" s="601"/>
      <c r="BW893" s="604"/>
    </row>
    <row r="894" spans="2:75" ht="15.75" customHeight="1">
      <c r="B894" s="334" t="s">
        <v>1634</v>
      </c>
      <c r="C894" s="335">
        <v>31006866000133</v>
      </c>
      <c r="D894" s="336" t="s">
        <v>13</v>
      </c>
      <c r="E894" s="336" t="s">
        <v>615</v>
      </c>
      <c r="F894" s="336" t="s">
        <v>619</v>
      </c>
      <c r="G894" s="337" t="s">
        <v>34</v>
      </c>
      <c r="H894" s="337" t="s">
        <v>1336</v>
      </c>
      <c r="I894" s="337" t="s">
        <v>34</v>
      </c>
      <c r="J894" s="337" t="s">
        <v>611</v>
      </c>
      <c r="K894" s="338" t="s">
        <v>48</v>
      </c>
      <c r="L894" s="339"/>
      <c r="M894" s="339"/>
      <c r="N894" s="338">
        <v>482013</v>
      </c>
      <c r="O894" s="338" t="s">
        <v>1320</v>
      </c>
      <c r="P894" s="342">
        <v>43440</v>
      </c>
      <c r="Q894" s="343">
        <v>260426434.28999999</v>
      </c>
      <c r="R894" s="343">
        <v>371081558.28753978</v>
      </c>
      <c r="S894" s="338">
        <v>31</v>
      </c>
      <c r="T894" s="340">
        <v>0.1277857497402537</v>
      </c>
      <c r="U894" s="340">
        <v>1.4373230624322593</v>
      </c>
      <c r="V894" s="340">
        <v>0.14563881380019184</v>
      </c>
      <c r="W894" s="340">
        <v>1.3366305665459171</v>
      </c>
      <c r="X894" s="340">
        <v>0.14630854136356675</v>
      </c>
      <c r="Y894" s="340">
        <v>1.028811003739472</v>
      </c>
      <c r="Z894" s="340">
        <v>0.2675167944025667</v>
      </c>
      <c r="AA894" s="340">
        <v>1.4618625608638973</v>
      </c>
      <c r="AB894" s="340">
        <v>2.2017069135014427E-2</v>
      </c>
      <c r="AC894" s="344">
        <v>1.4895654652563646</v>
      </c>
      <c r="AD894" s="482">
        <v>32064861000120</v>
      </c>
      <c r="AE894" s="341" t="s">
        <v>2315</v>
      </c>
      <c r="AF894" s="341" t="s">
        <v>2315</v>
      </c>
      <c r="AG894" s="345" t="s">
        <v>1431</v>
      </c>
      <c r="AH894" s="345" t="s">
        <v>2316</v>
      </c>
      <c r="AI894" s="345">
        <v>20000</v>
      </c>
      <c r="AJ894" s="345">
        <v>1000</v>
      </c>
      <c r="AK894" s="345">
        <v>20000</v>
      </c>
      <c r="AL894" s="340">
        <v>0</v>
      </c>
      <c r="AM894" s="340" t="s">
        <v>34</v>
      </c>
      <c r="AN894" s="340" t="s">
        <v>64</v>
      </c>
      <c r="AO894" s="338" t="s">
        <v>1323</v>
      </c>
      <c r="AP894" s="341" t="s">
        <v>13</v>
      </c>
      <c r="AQ894" s="347" t="s">
        <v>668</v>
      </c>
      <c r="AR894" s="340" t="s">
        <v>34</v>
      </c>
      <c r="AS894" s="340" t="s">
        <v>34</v>
      </c>
      <c r="AT894" s="340"/>
      <c r="AX894" s="597"/>
      <c r="AY894" s="598"/>
      <c r="AZ894" s="598"/>
      <c r="BA894" s="598"/>
      <c r="BB894" s="599"/>
      <c r="BC894" s="598"/>
      <c r="BD894" s="598"/>
      <c r="BE894" s="598"/>
      <c r="BF894" s="598"/>
      <c r="BG894" s="599"/>
      <c r="BH894" s="599"/>
      <c r="BI894" s="600"/>
      <c r="BJ894" s="600"/>
      <c r="BK894" s="600"/>
      <c r="BL894" s="599"/>
      <c r="BM894" s="599"/>
      <c r="BN894" s="599"/>
      <c r="BO894" s="599"/>
      <c r="BP894" s="599"/>
      <c r="BQ894" s="599"/>
      <c r="BR894" s="599"/>
      <c r="BS894" s="599"/>
      <c r="BT894" s="602"/>
      <c r="BU894" s="603"/>
      <c r="BV894" s="601"/>
      <c r="BW894" s="604"/>
    </row>
    <row r="895" spans="2:75" ht="15.75" customHeight="1">
      <c r="B895" s="334" t="s">
        <v>1635</v>
      </c>
      <c r="C895" s="335">
        <v>27146944000128</v>
      </c>
      <c r="D895" s="336" t="s">
        <v>13</v>
      </c>
      <c r="E895" s="336" t="s">
        <v>615</v>
      </c>
      <c r="F895" s="336" t="s">
        <v>619</v>
      </c>
      <c r="G895" s="337" t="s">
        <v>34</v>
      </c>
      <c r="H895" s="337" t="s">
        <v>1336</v>
      </c>
      <c r="I895" s="337" t="s">
        <v>34</v>
      </c>
      <c r="J895" s="337" t="s">
        <v>611</v>
      </c>
      <c r="K895" s="338" t="s">
        <v>48</v>
      </c>
      <c r="L895" s="339"/>
      <c r="M895" s="339"/>
      <c r="N895" s="338">
        <v>437190</v>
      </c>
      <c r="O895" s="338" t="s">
        <v>1320</v>
      </c>
      <c r="P895" s="342">
        <v>42822</v>
      </c>
      <c r="Q895" s="343">
        <v>337789010.52999997</v>
      </c>
      <c r="R895" s="343">
        <v>267742669.56912693</v>
      </c>
      <c r="S895" s="338">
        <v>31</v>
      </c>
      <c r="T895" s="340">
        <v>0.11919016837505403</v>
      </c>
      <c r="U895" s="340">
        <v>1.3406407065645092</v>
      </c>
      <c r="V895" s="340">
        <v>0.13452834227901933</v>
      </c>
      <c r="W895" s="340">
        <v>1.2346618986033777</v>
      </c>
      <c r="X895" s="340">
        <v>0.28478098031595489</v>
      </c>
      <c r="Y895" s="340">
        <v>2.0025201773881309</v>
      </c>
      <c r="Z895" s="340">
        <v>0.26047693562802743</v>
      </c>
      <c r="AA895" s="340">
        <v>1.4233928042295474</v>
      </c>
      <c r="AB895" s="340">
        <v>3.8702281417115229E-2</v>
      </c>
      <c r="AC895" s="344">
        <v>0.60848736869331743</v>
      </c>
      <c r="AD895" s="482">
        <v>13396543000111</v>
      </c>
      <c r="AE895" s="341" t="s">
        <v>2315</v>
      </c>
      <c r="AF895" s="341" t="s">
        <v>2315</v>
      </c>
      <c r="AG895" s="345" t="s">
        <v>1431</v>
      </c>
      <c r="AH895" s="345" t="s">
        <v>2316</v>
      </c>
      <c r="AI895" s="345">
        <v>1000</v>
      </c>
      <c r="AJ895" s="345">
        <v>100</v>
      </c>
      <c r="AK895" s="345">
        <v>1000</v>
      </c>
      <c r="AL895" s="340">
        <v>0</v>
      </c>
      <c r="AM895" s="340" t="s">
        <v>34</v>
      </c>
      <c r="AN895" s="340" t="s">
        <v>64</v>
      </c>
      <c r="AO895" s="338" t="s">
        <v>1323</v>
      </c>
      <c r="AP895" s="341" t="s">
        <v>13</v>
      </c>
      <c r="AQ895" s="347" t="s">
        <v>668</v>
      </c>
      <c r="AR895" s="340" t="s">
        <v>34</v>
      </c>
      <c r="AS895" s="340" t="s">
        <v>34</v>
      </c>
      <c r="AT895" s="340"/>
      <c r="AX895" s="597"/>
      <c r="AY895" s="598"/>
      <c r="AZ895" s="598"/>
      <c r="BA895" s="598"/>
      <c r="BB895" s="599"/>
      <c r="BC895" s="598"/>
      <c r="BD895" s="598"/>
      <c r="BE895" s="598"/>
      <c r="BF895" s="598"/>
      <c r="BG895" s="599"/>
      <c r="BH895" s="599"/>
      <c r="BI895" s="600"/>
      <c r="BJ895" s="600"/>
      <c r="BK895" s="600"/>
      <c r="BL895" s="599"/>
      <c r="BM895" s="599"/>
      <c r="BN895" s="599"/>
      <c r="BO895" s="599"/>
      <c r="BP895" s="599"/>
      <c r="BQ895" s="599"/>
      <c r="BR895" s="599"/>
      <c r="BS895" s="599"/>
      <c r="BT895" s="602"/>
      <c r="BU895" s="603"/>
      <c r="BV895" s="601"/>
      <c r="BW895" s="604"/>
    </row>
    <row r="896" spans="2:75" ht="15.75" customHeight="1">
      <c r="B896" s="334" t="s">
        <v>1640</v>
      </c>
      <c r="C896" s="335">
        <v>30658551000108</v>
      </c>
      <c r="D896" s="336" t="s">
        <v>13</v>
      </c>
      <c r="E896" s="336" t="s">
        <v>615</v>
      </c>
      <c r="F896" s="336" t="s">
        <v>619</v>
      </c>
      <c r="G896" s="337" t="s">
        <v>34</v>
      </c>
      <c r="H896" s="337" t="s">
        <v>865</v>
      </c>
      <c r="I896" s="337" t="s">
        <v>34</v>
      </c>
      <c r="J896" s="337" t="s">
        <v>611</v>
      </c>
      <c r="K896" s="338" t="s">
        <v>48</v>
      </c>
      <c r="L896" s="339"/>
      <c r="M896" s="339"/>
      <c r="N896" s="338">
        <v>480533</v>
      </c>
      <c r="O896" s="338" t="s">
        <v>1320</v>
      </c>
      <c r="P896" s="342">
        <v>43427</v>
      </c>
      <c r="Q896" s="343">
        <v>80187931.930000007</v>
      </c>
      <c r="R896" s="343">
        <v>87570650.801984087</v>
      </c>
      <c r="S896" s="338">
        <v>31</v>
      </c>
      <c r="T896" s="340">
        <v>0.20623600981807133</v>
      </c>
      <c r="U896" s="340">
        <v>2.3197248035720706</v>
      </c>
      <c r="V896" s="340">
        <v>0.2418117424600541</v>
      </c>
      <c r="W896" s="340">
        <v>2.2192776629262259</v>
      </c>
      <c r="X896" s="340">
        <v>0.32716987119765006</v>
      </c>
      <c r="Y896" s="340">
        <v>2.3005899754256323</v>
      </c>
      <c r="Z896" s="340">
        <v>0.42213742810763821</v>
      </c>
      <c r="AA896" s="340">
        <v>2.306796861363746</v>
      </c>
      <c r="AB896" s="340">
        <v>5.6751644504569779E-2</v>
      </c>
      <c r="AC896" s="344">
        <v>2.0232476082390205</v>
      </c>
      <c r="AD896" s="482">
        <v>30586677000114</v>
      </c>
      <c r="AE896" s="341" t="s">
        <v>2315</v>
      </c>
      <c r="AF896" s="341" t="s">
        <v>2315</v>
      </c>
      <c r="AG896" s="345" t="s">
        <v>1431</v>
      </c>
      <c r="AH896" s="345" t="s">
        <v>2110</v>
      </c>
      <c r="AI896" s="345">
        <v>25000</v>
      </c>
      <c r="AJ896" s="345">
        <v>5000</v>
      </c>
      <c r="AK896" s="345">
        <v>10000</v>
      </c>
      <c r="AL896" s="340">
        <v>0</v>
      </c>
      <c r="AM896" s="340" t="s">
        <v>34</v>
      </c>
      <c r="AN896" s="340" t="s">
        <v>64</v>
      </c>
      <c r="AO896" s="338" t="s">
        <v>1323</v>
      </c>
      <c r="AP896" s="341" t="s">
        <v>13</v>
      </c>
      <c r="AQ896" s="347" t="s">
        <v>664</v>
      </c>
      <c r="AR896" s="340" t="s">
        <v>34</v>
      </c>
      <c r="AS896" s="340" t="s">
        <v>34</v>
      </c>
      <c r="AT896" s="340"/>
      <c r="AX896" s="597"/>
      <c r="AY896" s="598"/>
      <c r="AZ896" s="598"/>
      <c r="BA896" s="598"/>
      <c r="BB896" s="599"/>
      <c r="BC896" s="598"/>
      <c r="BD896" s="598"/>
      <c r="BE896" s="598"/>
      <c r="BF896" s="598"/>
      <c r="BG896" s="599"/>
      <c r="BH896" s="599"/>
      <c r="BI896" s="600"/>
      <c r="BJ896" s="600"/>
      <c r="BK896" s="600"/>
      <c r="BL896" s="599"/>
      <c r="BM896" s="599"/>
      <c r="BN896" s="599"/>
      <c r="BO896" s="599"/>
      <c r="BP896" s="599"/>
      <c r="BQ896" s="599"/>
      <c r="BR896" s="599"/>
      <c r="BS896" s="599"/>
      <c r="BT896" s="602"/>
      <c r="BU896" s="603"/>
      <c r="BV896" s="601"/>
      <c r="BW896" s="604"/>
    </row>
    <row r="897" spans="2:75" ht="15.75" customHeight="1">
      <c r="B897" s="334" t="s">
        <v>1641</v>
      </c>
      <c r="C897" s="335">
        <v>32666390000120</v>
      </c>
      <c r="D897" s="336" t="s">
        <v>13</v>
      </c>
      <c r="E897" s="336" t="s">
        <v>615</v>
      </c>
      <c r="F897" s="336" t="s">
        <v>619</v>
      </c>
      <c r="G897" s="337" t="s">
        <v>34</v>
      </c>
      <c r="H897" s="337" t="s">
        <v>865</v>
      </c>
      <c r="I897" s="337" t="s">
        <v>34</v>
      </c>
      <c r="J897" s="337" t="s">
        <v>611</v>
      </c>
      <c r="K897" s="338" t="s">
        <v>48</v>
      </c>
      <c r="L897" s="339"/>
      <c r="M897" s="339"/>
      <c r="N897" s="338">
        <v>491004</v>
      </c>
      <c r="O897" s="338" t="s">
        <v>1320</v>
      </c>
      <c r="P897" s="342">
        <v>43556</v>
      </c>
      <c r="Q897" s="343">
        <v>1301525208.3299999</v>
      </c>
      <c r="R897" s="343">
        <v>1313369784.6541271</v>
      </c>
      <c r="S897" s="338">
        <v>31</v>
      </c>
      <c r="T897" s="340">
        <v>0.20676700819811478</v>
      </c>
      <c r="U897" s="340">
        <v>2.3256974274311624</v>
      </c>
      <c r="V897" s="340">
        <v>0.24239053848399394</v>
      </c>
      <c r="W897" s="340">
        <v>2.2245896840640431</v>
      </c>
      <c r="X897" s="340">
        <v>0.32892353044601652</v>
      </c>
      <c r="Y897" s="340">
        <v>2.3129213397787605</v>
      </c>
      <c r="Z897" s="340">
        <v>0.42273173986918544</v>
      </c>
      <c r="AA897" s="340">
        <v>2.3100445158357847</v>
      </c>
      <c r="AB897" s="340">
        <v>5.6697407796368594E-2</v>
      </c>
      <c r="AC897" s="344">
        <v>2.0333554086796992</v>
      </c>
      <c r="AD897" s="482">
        <v>32386241000107</v>
      </c>
      <c r="AE897" s="341" t="s">
        <v>2315</v>
      </c>
      <c r="AF897" s="341" t="s">
        <v>2315</v>
      </c>
      <c r="AG897" s="345" t="s">
        <v>1431</v>
      </c>
      <c r="AH897" s="345" t="s">
        <v>2110</v>
      </c>
      <c r="AI897" s="345">
        <v>1000</v>
      </c>
      <c r="AJ897" s="345">
        <v>100</v>
      </c>
      <c r="AK897" s="345">
        <v>1000</v>
      </c>
      <c r="AL897" s="340">
        <v>0</v>
      </c>
      <c r="AM897" s="340" t="s">
        <v>34</v>
      </c>
      <c r="AN897" s="340" t="s">
        <v>64</v>
      </c>
      <c r="AO897" s="338" t="s">
        <v>1323</v>
      </c>
      <c r="AP897" s="341" t="s">
        <v>13</v>
      </c>
      <c r="AQ897" s="347" t="s">
        <v>664</v>
      </c>
      <c r="AR897" s="340" t="s">
        <v>34</v>
      </c>
      <c r="AS897" s="340" t="s">
        <v>34</v>
      </c>
      <c r="AT897" s="340"/>
      <c r="AX897" s="597"/>
      <c r="AY897" s="598"/>
      <c r="AZ897" s="598"/>
      <c r="BA897" s="598"/>
      <c r="BB897" s="599"/>
      <c r="BC897" s="598"/>
      <c r="BD897" s="598"/>
      <c r="BE897" s="598"/>
      <c r="BF897" s="598"/>
      <c r="BG897" s="599"/>
      <c r="BH897" s="599"/>
      <c r="BI897" s="600"/>
      <c r="BJ897" s="600"/>
      <c r="BK897" s="600"/>
      <c r="BL897" s="599"/>
      <c r="BM897" s="599"/>
      <c r="BN897" s="599"/>
      <c r="BO897" s="599"/>
      <c r="BP897" s="599"/>
      <c r="BQ897" s="599"/>
      <c r="BR897" s="599"/>
      <c r="BS897" s="599"/>
      <c r="BT897" s="602"/>
      <c r="BU897" s="603"/>
      <c r="BV897" s="601"/>
      <c r="BW897" s="604"/>
    </row>
    <row r="898" spans="2:75" ht="15.75" customHeight="1">
      <c r="B898" s="334" t="s">
        <v>1650</v>
      </c>
      <c r="C898" s="335">
        <v>34887367000190</v>
      </c>
      <c r="D898" s="336" t="s">
        <v>13</v>
      </c>
      <c r="E898" s="336" t="s">
        <v>615</v>
      </c>
      <c r="F898" s="336" t="s">
        <v>619</v>
      </c>
      <c r="G898" s="337" t="s">
        <v>34</v>
      </c>
      <c r="H898" s="337" t="s">
        <v>1336</v>
      </c>
      <c r="I898" s="337" t="s">
        <v>34</v>
      </c>
      <c r="J898" s="337" t="s">
        <v>608</v>
      </c>
      <c r="K898" s="338" t="s">
        <v>48</v>
      </c>
      <c r="L898" s="339"/>
      <c r="M898" s="339"/>
      <c r="N898" s="338">
        <v>536261</v>
      </c>
      <c r="O898" s="338" t="s">
        <v>1320</v>
      </c>
      <c r="P898" s="342">
        <v>43963</v>
      </c>
      <c r="Q898" s="343">
        <v>131253467.08</v>
      </c>
      <c r="R898" s="343">
        <v>199924776.35011908</v>
      </c>
      <c r="S898" s="338">
        <v>31</v>
      </c>
      <c r="T898" s="340">
        <v>9.8750382023862437E-2</v>
      </c>
      <c r="U898" s="340">
        <v>1.1107357572765584</v>
      </c>
      <c r="V898" s="340">
        <v>0.10696291677860703</v>
      </c>
      <c r="W898" s="340">
        <v>0.98167446110444068</v>
      </c>
      <c r="X898" s="340">
        <v>0.15098555216251697</v>
      </c>
      <c r="Y898" s="340">
        <v>1.0616987636045057</v>
      </c>
      <c r="Z898" s="340" t="s">
        <v>1414</v>
      </c>
      <c r="AA898" s="340" t="s">
        <v>1414</v>
      </c>
      <c r="AB898" s="340">
        <v>3.6576438633307451E-2</v>
      </c>
      <c r="AC898" s="344">
        <v>-3.1100398949172603E-2</v>
      </c>
      <c r="AD898" s="482">
        <v>35927377000175</v>
      </c>
      <c r="AE898" s="341" t="s">
        <v>2315</v>
      </c>
      <c r="AF898" s="341" t="s">
        <v>2315</v>
      </c>
      <c r="AG898" s="345" t="s">
        <v>1431</v>
      </c>
      <c r="AH898" s="345" t="s">
        <v>2110</v>
      </c>
      <c r="AI898" s="345">
        <v>10000</v>
      </c>
      <c r="AJ898" s="345">
        <v>0</v>
      </c>
      <c r="AK898" s="345">
        <v>1000</v>
      </c>
      <c r="AL898" s="340">
        <v>0</v>
      </c>
      <c r="AM898" s="340" t="s">
        <v>34</v>
      </c>
      <c r="AN898" s="340" t="s">
        <v>64</v>
      </c>
      <c r="AO898" s="338" t="s">
        <v>1323</v>
      </c>
      <c r="AP898" s="341" t="s">
        <v>13</v>
      </c>
      <c r="AQ898" s="347" t="s">
        <v>668</v>
      </c>
      <c r="AR898" s="340" t="s">
        <v>34</v>
      </c>
      <c r="AS898" s="340" t="s">
        <v>34</v>
      </c>
      <c r="AT898" s="340"/>
      <c r="AX898" s="597"/>
      <c r="AY898" s="598"/>
      <c r="AZ898" s="598"/>
      <c r="BA898" s="598"/>
      <c r="BB898" s="599"/>
      <c r="BC898" s="598"/>
      <c r="BD898" s="598"/>
      <c r="BE898" s="598"/>
      <c r="BF898" s="598"/>
      <c r="BG898" s="599"/>
      <c r="BH898" s="599"/>
      <c r="BI898" s="600"/>
      <c r="BJ898" s="600"/>
      <c r="BK898" s="600"/>
      <c r="BL898" s="599"/>
      <c r="BM898" s="599"/>
      <c r="BN898" s="599"/>
      <c r="BO898" s="599"/>
      <c r="BP898" s="599"/>
      <c r="BQ898" s="599"/>
      <c r="BR898" s="599"/>
      <c r="BS898" s="599"/>
      <c r="BT898" s="602"/>
      <c r="BU898" s="603"/>
      <c r="BV898" s="601"/>
      <c r="BW898" s="604"/>
    </row>
    <row r="899" spans="2:75" ht="15.75" customHeight="1">
      <c r="B899" s="334" t="s">
        <v>1653</v>
      </c>
      <c r="C899" s="335">
        <v>34681782000193</v>
      </c>
      <c r="D899" s="336" t="s">
        <v>13</v>
      </c>
      <c r="E899" s="336" t="s">
        <v>615</v>
      </c>
      <c r="F899" s="336" t="s">
        <v>619</v>
      </c>
      <c r="G899" s="337" t="s">
        <v>34</v>
      </c>
      <c r="H899" s="337" t="s">
        <v>1336</v>
      </c>
      <c r="I899" s="337" t="s">
        <v>34</v>
      </c>
      <c r="J899" s="337" t="s">
        <v>611</v>
      </c>
      <c r="K899" s="338" t="s">
        <v>48</v>
      </c>
      <c r="L899" s="339"/>
      <c r="M899" s="339"/>
      <c r="N899" s="338">
        <v>517951</v>
      </c>
      <c r="O899" s="338" t="s">
        <v>1320</v>
      </c>
      <c r="P899" s="342">
        <v>43816</v>
      </c>
      <c r="Q899" s="343">
        <v>456956.5</v>
      </c>
      <c r="R899" s="343">
        <v>3390124.8286507907</v>
      </c>
      <c r="S899" s="338">
        <v>31</v>
      </c>
      <c r="T899" s="340">
        <v>4.2018632050896843E-2</v>
      </c>
      <c r="U899" s="340">
        <v>0.4726219396244975</v>
      </c>
      <c r="V899" s="340">
        <v>5.1000827650992342E-2</v>
      </c>
      <c r="W899" s="340">
        <v>0.46807072495784624</v>
      </c>
      <c r="X899" s="340">
        <v>5.6794911801601344E-2</v>
      </c>
      <c r="Y899" s="340">
        <v>0.39936991834743701</v>
      </c>
      <c r="Z899" s="340" t="s">
        <v>1414</v>
      </c>
      <c r="AA899" s="340" t="s">
        <v>1414</v>
      </c>
      <c r="AB899" s="340">
        <v>4.3906236453793594E-2</v>
      </c>
      <c r="AC899" s="344">
        <v>-1.2011103884446144</v>
      </c>
      <c r="AD899" s="482">
        <v>22354046000141</v>
      </c>
      <c r="AE899" s="341" t="s">
        <v>2315</v>
      </c>
      <c r="AF899" s="341" t="s">
        <v>2315</v>
      </c>
      <c r="AG899" s="345" t="s">
        <v>1431</v>
      </c>
      <c r="AH899" s="345" t="s">
        <v>2110</v>
      </c>
      <c r="AI899" s="345">
        <v>5000</v>
      </c>
      <c r="AJ899" s="345">
        <v>5000</v>
      </c>
      <c r="AK899" s="345">
        <v>5000</v>
      </c>
      <c r="AL899" s="340">
        <v>0</v>
      </c>
      <c r="AM899" s="340" t="s">
        <v>34</v>
      </c>
      <c r="AN899" s="340" t="s">
        <v>64</v>
      </c>
      <c r="AO899" s="338" t="s">
        <v>1323</v>
      </c>
      <c r="AP899" s="341" t="s">
        <v>13</v>
      </c>
      <c r="AQ899" s="347" t="s">
        <v>664</v>
      </c>
      <c r="AR899" s="340" t="s">
        <v>34</v>
      </c>
      <c r="AS899" s="340" t="s">
        <v>34</v>
      </c>
      <c r="AT899" s="340"/>
      <c r="AX899" s="597"/>
      <c r="AY899" s="598"/>
      <c r="AZ899" s="598"/>
      <c r="BA899" s="598"/>
      <c r="BB899" s="599"/>
      <c r="BC899" s="598"/>
      <c r="BD899" s="598"/>
      <c r="BE899" s="598"/>
      <c r="BF899" s="598"/>
      <c r="BG899" s="599"/>
      <c r="BH899" s="599"/>
      <c r="BI899" s="600"/>
      <c r="BJ899" s="600"/>
      <c r="BK899" s="600"/>
      <c r="BL899" s="599"/>
      <c r="BM899" s="599"/>
      <c r="BN899" s="599"/>
      <c r="BO899" s="599"/>
      <c r="BP899" s="599"/>
      <c r="BQ899" s="599"/>
      <c r="BR899" s="599"/>
      <c r="BS899" s="599"/>
      <c r="BT899" s="602"/>
      <c r="BU899" s="603"/>
      <c r="BV899" s="601"/>
      <c r="BW899" s="604"/>
    </row>
    <row r="900" spans="2:75" ht="15.75" customHeight="1">
      <c r="B900" s="334" t="s">
        <v>1089</v>
      </c>
      <c r="C900" s="335">
        <v>8771538000101</v>
      </c>
      <c r="D900" s="336" t="s">
        <v>13</v>
      </c>
      <c r="E900" s="336" t="s">
        <v>616</v>
      </c>
      <c r="F900" s="336" t="s">
        <v>619</v>
      </c>
      <c r="G900" s="337" t="s">
        <v>34</v>
      </c>
      <c r="H900" s="337" t="s">
        <v>865</v>
      </c>
      <c r="I900" s="337" t="s">
        <v>34</v>
      </c>
      <c r="J900" s="337"/>
      <c r="K900" s="338" t="s">
        <v>48</v>
      </c>
      <c r="L900" s="339"/>
      <c r="M900" s="339" t="s">
        <v>34</v>
      </c>
      <c r="N900" s="338">
        <v>198889</v>
      </c>
      <c r="O900" s="338" t="s">
        <v>1320</v>
      </c>
      <c r="P900" s="342">
        <v>39407</v>
      </c>
      <c r="Q900" s="343">
        <v>419719871.67000002</v>
      </c>
      <c r="R900" s="343">
        <v>438921934.32154763</v>
      </c>
      <c r="S900" s="338">
        <v>31</v>
      </c>
      <c r="T900" s="340">
        <v>0.13852785563059022</v>
      </c>
      <c r="U900" s="340">
        <v>1.7907766277930104</v>
      </c>
      <c r="V900" s="340">
        <v>0.11166899393701968</v>
      </c>
      <c r="W900" s="340">
        <v>1.0947295321389585</v>
      </c>
      <c r="X900" s="340">
        <v>0.1632339985523934</v>
      </c>
      <c r="Y900" s="340">
        <v>1.2378330642007385</v>
      </c>
      <c r="Z900" s="340">
        <v>0.31089574543692011</v>
      </c>
      <c r="AA900" s="340">
        <v>1.7672322058149625</v>
      </c>
      <c r="AB900" s="340">
        <v>6.2271974695247853E-2</v>
      </c>
      <c r="AC900" s="344">
        <v>0.17141381585859783</v>
      </c>
      <c r="AD900" s="482">
        <v>8817456000150</v>
      </c>
      <c r="AE900" s="341" t="s">
        <v>2331</v>
      </c>
      <c r="AF900" s="341" t="s">
        <v>2109</v>
      </c>
      <c r="AG900" s="345" t="s">
        <v>59</v>
      </c>
      <c r="AH900" s="345" t="s">
        <v>2110</v>
      </c>
      <c r="AI900" s="345">
        <v>25000</v>
      </c>
      <c r="AJ900" s="345">
        <v>1000</v>
      </c>
      <c r="AK900" s="345">
        <v>1000</v>
      </c>
      <c r="AL900" s="340">
        <v>0.02</v>
      </c>
      <c r="AM900" s="340">
        <v>0.2</v>
      </c>
      <c r="AN900" s="340" t="s">
        <v>64</v>
      </c>
      <c r="AO900" s="338" t="s">
        <v>1323</v>
      </c>
      <c r="AP900" s="341" t="s">
        <v>13</v>
      </c>
      <c r="AQ900" s="347" t="s">
        <v>664</v>
      </c>
      <c r="AR900" s="340">
        <v>5.3333333333333332E-3</v>
      </c>
      <c r="AS900" s="340">
        <v>5.3333333333333332E-3</v>
      </c>
      <c r="AT900" s="340"/>
      <c r="AX900" s="597"/>
      <c r="AY900" s="598"/>
      <c r="AZ900" s="598"/>
      <c r="BA900" s="598"/>
      <c r="BB900" s="599"/>
      <c r="BC900" s="598"/>
      <c r="BD900" s="598"/>
      <c r="BE900" s="598"/>
      <c r="BF900" s="598"/>
      <c r="BG900" s="599"/>
      <c r="BH900" s="599"/>
      <c r="BI900" s="600"/>
      <c r="BJ900" s="600"/>
      <c r="BK900" s="600"/>
      <c r="BL900" s="599"/>
      <c r="BM900" s="599"/>
      <c r="BN900" s="599"/>
      <c r="BO900" s="599"/>
      <c r="BP900" s="599"/>
      <c r="BQ900" s="599"/>
      <c r="BR900" s="599"/>
      <c r="BS900" s="599"/>
      <c r="BT900" s="602"/>
      <c r="BU900" s="603"/>
      <c r="BV900" s="601"/>
      <c r="BW900" s="604"/>
    </row>
    <row r="901" spans="2:75" ht="15.75" customHeight="1">
      <c r="B901" s="334" t="s">
        <v>522</v>
      </c>
      <c r="C901" s="335">
        <v>41128407000186</v>
      </c>
      <c r="D901" s="336" t="s">
        <v>13</v>
      </c>
      <c r="E901" s="336" t="s">
        <v>615</v>
      </c>
      <c r="F901" s="336" t="s">
        <v>619</v>
      </c>
      <c r="G901" s="337" t="s">
        <v>34</v>
      </c>
      <c r="H901" s="337" t="s">
        <v>1336</v>
      </c>
      <c r="I901" s="337" t="s">
        <v>34</v>
      </c>
      <c r="J901" s="337"/>
      <c r="K901" s="338" t="s">
        <v>48</v>
      </c>
      <c r="L901" s="339"/>
      <c r="M901" s="339" t="s">
        <v>34</v>
      </c>
      <c r="N901" s="338">
        <v>592978</v>
      </c>
      <c r="O901" s="338" t="s">
        <v>1320</v>
      </c>
      <c r="P901" s="342">
        <v>44347</v>
      </c>
      <c r="Q901" s="343">
        <v>27325956.030000001</v>
      </c>
      <c r="R901" s="343">
        <v>24292989.826388903</v>
      </c>
      <c r="S901" s="338">
        <v>31</v>
      </c>
      <c r="T901" s="340">
        <v>5.7816716888481556E-2</v>
      </c>
      <c r="U901" s="340">
        <v>0.74740798396329766</v>
      </c>
      <c r="V901" s="340">
        <v>0.1029303601606637</v>
      </c>
      <c r="W901" s="340">
        <v>1.009061701452499</v>
      </c>
      <c r="X901" s="340" t="s">
        <v>1414</v>
      </c>
      <c r="Y901" s="340" t="s">
        <v>1414</v>
      </c>
      <c r="Z901" s="340" t="s">
        <v>1414</v>
      </c>
      <c r="AA901" s="340" t="s">
        <v>1414</v>
      </c>
      <c r="AB901" s="340">
        <v>3.1056244259374029E-2</v>
      </c>
      <c r="AC901" s="344">
        <v>4.2427556243235846E-2</v>
      </c>
      <c r="AD901" s="482">
        <v>0</v>
      </c>
      <c r="AE901" s="341" t="s">
        <v>2333</v>
      </c>
      <c r="AF901" s="341" t="s">
        <v>2115</v>
      </c>
      <c r="AG901" s="345" t="s">
        <v>1428</v>
      </c>
      <c r="AH901" s="345" t="s">
        <v>2110</v>
      </c>
      <c r="AI901" s="345">
        <v>500</v>
      </c>
      <c r="AJ901" s="345" t="s">
        <v>1422</v>
      </c>
      <c r="AK901" s="345">
        <v>500</v>
      </c>
      <c r="AL901" s="340">
        <v>0.02</v>
      </c>
      <c r="AM901" s="340">
        <v>0.2</v>
      </c>
      <c r="AN901" s="340" t="s">
        <v>64</v>
      </c>
      <c r="AO901" s="338" t="s">
        <v>1323</v>
      </c>
      <c r="AP901" s="341" t="s">
        <v>13</v>
      </c>
      <c r="AQ901" s="347" t="s">
        <v>668</v>
      </c>
      <c r="AR901" s="340">
        <v>5.3340000000000002E-3</v>
      </c>
      <c r="AS901" s="340">
        <v>5.3340000000000002E-3</v>
      </c>
      <c r="AT901" s="340"/>
      <c r="AX901" s="597"/>
      <c r="AY901" s="598"/>
      <c r="AZ901" s="598"/>
      <c r="BA901" s="598"/>
      <c r="BB901" s="599"/>
      <c r="BC901" s="598"/>
      <c r="BD901" s="598"/>
      <c r="BE901" s="598"/>
      <c r="BF901" s="598"/>
      <c r="BG901" s="599"/>
      <c r="BH901" s="599"/>
      <c r="BI901" s="600"/>
      <c r="BJ901" s="600"/>
      <c r="BK901" s="600"/>
      <c r="BL901" s="599"/>
      <c r="BM901" s="599"/>
      <c r="BN901" s="599"/>
      <c r="BO901" s="599"/>
      <c r="BP901" s="599"/>
      <c r="BQ901" s="599"/>
      <c r="BR901" s="599"/>
      <c r="BS901" s="599"/>
      <c r="BT901" s="602"/>
      <c r="BU901" s="603"/>
      <c r="BV901" s="601"/>
      <c r="BW901" s="604"/>
    </row>
    <row r="902" spans="2:75" ht="15.75" customHeight="1">
      <c r="B902" s="334" t="s">
        <v>1096</v>
      </c>
      <c r="C902" s="335">
        <v>14146726000141</v>
      </c>
      <c r="D902" s="336" t="s">
        <v>13</v>
      </c>
      <c r="E902" s="336" t="s">
        <v>615</v>
      </c>
      <c r="F902" s="336" t="s">
        <v>619</v>
      </c>
      <c r="G902" s="337" t="s">
        <v>34</v>
      </c>
      <c r="H902" s="337" t="s">
        <v>865</v>
      </c>
      <c r="I902" s="337" t="s">
        <v>34</v>
      </c>
      <c r="J902" s="337"/>
      <c r="K902" s="338" t="s">
        <v>48</v>
      </c>
      <c r="L902" s="339"/>
      <c r="M902" s="339" t="s">
        <v>34</v>
      </c>
      <c r="N902" s="338">
        <v>295906</v>
      </c>
      <c r="O902" s="338" t="s">
        <v>1320</v>
      </c>
      <c r="P902" s="342">
        <v>40932</v>
      </c>
      <c r="Q902" s="343">
        <v>74106474.989999995</v>
      </c>
      <c r="R902" s="343">
        <v>97838911.272460312</v>
      </c>
      <c r="S902" s="338">
        <v>31</v>
      </c>
      <c r="T902" s="340">
        <v>0.20904774537818338</v>
      </c>
      <c r="U902" s="340">
        <v>2.7024010067287008</v>
      </c>
      <c r="V902" s="340">
        <v>0.19252099227457298</v>
      </c>
      <c r="W902" s="340">
        <v>1.8873494635273349</v>
      </c>
      <c r="X902" s="340">
        <v>0.1758716080980125</v>
      </c>
      <c r="Y902" s="340">
        <v>1.3336663531402675</v>
      </c>
      <c r="Z902" s="340">
        <v>0.25294254764848767</v>
      </c>
      <c r="AA902" s="340">
        <v>1.4378074418390194</v>
      </c>
      <c r="AB902" s="340">
        <v>6.3183603771856722E-2</v>
      </c>
      <c r="AC902" s="344">
        <v>1.281383913599315</v>
      </c>
      <c r="AD902" s="482">
        <v>14146709000104</v>
      </c>
      <c r="AE902" s="341" t="s">
        <v>2338</v>
      </c>
      <c r="AF902" s="341" t="s">
        <v>2109</v>
      </c>
      <c r="AG902" s="345" t="s">
        <v>59</v>
      </c>
      <c r="AH902" s="345" t="s">
        <v>2110</v>
      </c>
      <c r="AI902" s="345">
        <v>5000</v>
      </c>
      <c r="AJ902" s="345">
        <v>1000</v>
      </c>
      <c r="AK902" s="345">
        <v>1000</v>
      </c>
      <c r="AL902" s="340">
        <v>1.9E-2</v>
      </c>
      <c r="AM902" s="340">
        <v>0.2</v>
      </c>
      <c r="AN902" s="340" t="s">
        <v>64</v>
      </c>
      <c r="AO902" s="338" t="s">
        <v>1323</v>
      </c>
      <c r="AP902" s="341" t="s">
        <v>13</v>
      </c>
      <c r="AQ902" s="347" t="s">
        <v>664</v>
      </c>
      <c r="AR902" s="340">
        <v>4.0001333333333335E-3</v>
      </c>
      <c r="AS902" s="340">
        <v>4.0001333333333335E-3</v>
      </c>
      <c r="AT902" s="340"/>
      <c r="AX902" s="597"/>
      <c r="AY902" s="598"/>
      <c r="AZ902" s="598"/>
      <c r="BA902" s="598"/>
      <c r="BB902" s="599"/>
      <c r="BC902" s="598"/>
      <c r="BD902" s="598"/>
      <c r="BE902" s="598"/>
      <c r="BF902" s="598"/>
      <c r="BG902" s="599"/>
      <c r="BH902" s="599"/>
      <c r="BI902" s="600"/>
      <c r="BJ902" s="600"/>
      <c r="BK902" s="600"/>
      <c r="BL902" s="599"/>
      <c r="BM902" s="599"/>
      <c r="BN902" s="599"/>
      <c r="BO902" s="599"/>
      <c r="BP902" s="599"/>
      <c r="BQ902" s="599"/>
      <c r="BR902" s="599"/>
      <c r="BS902" s="599"/>
      <c r="BT902" s="602"/>
      <c r="BU902" s="603"/>
      <c r="BV902" s="601"/>
      <c r="BW902" s="604"/>
    </row>
    <row r="903" spans="2:75" ht="15.75" customHeight="1">
      <c r="B903" s="334" t="s">
        <v>22</v>
      </c>
      <c r="C903" s="335">
        <v>39958357000112</v>
      </c>
      <c r="D903" s="336" t="s">
        <v>13</v>
      </c>
      <c r="E903" s="336" t="s">
        <v>616</v>
      </c>
      <c r="F903" s="336" t="s">
        <v>619</v>
      </c>
      <c r="G903" s="337" t="s">
        <v>34</v>
      </c>
      <c r="H903" s="337" t="s">
        <v>865</v>
      </c>
      <c r="I903" s="337" t="s">
        <v>34</v>
      </c>
      <c r="J903" s="337" t="s">
        <v>611</v>
      </c>
      <c r="K903" s="338" t="s">
        <v>48</v>
      </c>
      <c r="L903" s="339"/>
      <c r="M903" s="339" t="s">
        <v>34</v>
      </c>
      <c r="N903" s="338">
        <v>568678</v>
      </c>
      <c r="O903" s="338" t="s">
        <v>1320</v>
      </c>
      <c r="P903" s="342">
        <v>44195</v>
      </c>
      <c r="Q903" s="343">
        <v>154230621.88</v>
      </c>
      <c r="R903" s="343">
        <v>163091791.12980154</v>
      </c>
      <c r="S903" s="338">
        <v>31</v>
      </c>
      <c r="T903" s="340">
        <v>5.6336025968231285E-2</v>
      </c>
      <c r="U903" s="340">
        <v>0.72826680343394301</v>
      </c>
      <c r="V903" s="340">
        <v>6.457496534705176E-2</v>
      </c>
      <c r="W903" s="340">
        <v>0.6330505819917851</v>
      </c>
      <c r="X903" s="340" t="s">
        <v>1414</v>
      </c>
      <c r="Y903" s="340" t="s">
        <v>1414</v>
      </c>
      <c r="Z903" s="340" t="s">
        <v>1414</v>
      </c>
      <c r="AA903" s="340" t="s">
        <v>1414</v>
      </c>
      <c r="AB903" s="340">
        <v>5.4169772937782495E-2</v>
      </c>
      <c r="AC903" s="344">
        <v>-0.61117979607754136</v>
      </c>
      <c r="AD903" s="482">
        <v>39913857000138</v>
      </c>
      <c r="AE903" s="341" t="s">
        <v>2340</v>
      </c>
      <c r="AF903" s="341" t="s">
        <v>2106</v>
      </c>
      <c r="AG903" s="345" t="s">
        <v>1427</v>
      </c>
      <c r="AH903" s="345" t="s">
        <v>2110</v>
      </c>
      <c r="AI903" s="345">
        <v>1000</v>
      </c>
      <c r="AJ903" s="345">
        <v>500</v>
      </c>
      <c r="AK903" s="345">
        <v>500</v>
      </c>
      <c r="AL903" s="340">
        <v>1.95E-2</v>
      </c>
      <c r="AM903" s="340">
        <v>0.2</v>
      </c>
      <c r="AN903" s="340" t="s">
        <v>34</v>
      </c>
      <c r="AO903" s="338" t="s">
        <v>1323</v>
      </c>
      <c r="AP903" s="341" t="s">
        <v>13</v>
      </c>
      <c r="AQ903" s="347" t="s">
        <v>668</v>
      </c>
      <c r="AR903" s="340">
        <v>5.2006500000000002E-3</v>
      </c>
      <c r="AS903" s="340">
        <v>5.2006500000000002E-3</v>
      </c>
      <c r="AT903" s="340"/>
      <c r="AX903" s="597"/>
      <c r="AY903" s="598"/>
      <c r="AZ903" s="598"/>
      <c r="BA903" s="598"/>
      <c r="BB903" s="599"/>
      <c r="BC903" s="598"/>
      <c r="BD903" s="598"/>
      <c r="BE903" s="598"/>
      <c r="BF903" s="598"/>
      <c r="BG903" s="599"/>
      <c r="BH903" s="599"/>
      <c r="BI903" s="600"/>
      <c r="BJ903" s="600"/>
      <c r="BK903" s="600"/>
      <c r="BL903" s="599"/>
      <c r="BM903" s="599"/>
      <c r="BN903" s="599"/>
      <c r="BO903" s="599"/>
      <c r="BP903" s="599"/>
      <c r="BQ903" s="599"/>
      <c r="BR903" s="599"/>
      <c r="BS903" s="599"/>
      <c r="BT903" s="602"/>
      <c r="BU903" s="603"/>
      <c r="BV903" s="601"/>
      <c r="BW903" s="604"/>
    </row>
    <row r="904" spans="2:75" ht="15.75" customHeight="1">
      <c r="B904" s="334" t="s">
        <v>23</v>
      </c>
      <c r="C904" s="335">
        <v>39958195000112</v>
      </c>
      <c r="D904" s="336" t="s">
        <v>13</v>
      </c>
      <c r="E904" s="336" t="s">
        <v>616</v>
      </c>
      <c r="F904" s="336" t="s">
        <v>619</v>
      </c>
      <c r="G904" s="337" t="s">
        <v>34</v>
      </c>
      <c r="H904" s="337" t="s">
        <v>1337</v>
      </c>
      <c r="I904" s="337" t="s">
        <v>34</v>
      </c>
      <c r="J904" s="337" t="s">
        <v>611</v>
      </c>
      <c r="K904" s="338" t="s">
        <v>48</v>
      </c>
      <c r="L904" s="339"/>
      <c r="M904" s="339" t="s">
        <v>34</v>
      </c>
      <c r="N904" s="338">
        <v>566284</v>
      </c>
      <c r="O904" s="338" t="s">
        <v>1320</v>
      </c>
      <c r="P904" s="342">
        <v>44183</v>
      </c>
      <c r="Q904" s="343">
        <v>498820562.23000002</v>
      </c>
      <c r="R904" s="343">
        <v>587666064.68809485</v>
      </c>
      <c r="S904" s="338">
        <v>31</v>
      </c>
      <c r="T904" s="340">
        <v>5.1784630084426686E-2</v>
      </c>
      <c r="U904" s="340">
        <v>0.66943002049632594</v>
      </c>
      <c r="V904" s="340">
        <v>6.0868779245741411E-2</v>
      </c>
      <c r="W904" s="340">
        <v>0.59671756569367418</v>
      </c>
      <c r="X904" s="340" t="s">
        <v>1414</v>
      </c>
      <c r="Y904" s="340" t="s">
        <v>1414</v>
      </c>
      <c r="Z904" s="340" t="s">
        <v>1414</v>
      </c>
      <c r="AA904" s="340" t="s">
        <v>1414</v>
      </c>
      <c r="AB904" s="340">
        <v>7.0127504159839427E-2</v>
      </c>
      <c r="AC904" s="344">
        <v>-0.5077628315703997</v>
      </c>
      <c r="AD904" s="482">
        <v>39913737000130</v>
      </c>
      <c r="AE904" s="341" t="s">
        <v>2340</v>
      </c>
      <c r="AF904" s="341" t="s">
        <v>2106</v>
      </c>
      <c r="AG904" s="345" t="s">
        <v>1427</v>
      </c>
      <c r="AH904" s="345" t="s">
        <v>2107</v>
      </c>
      <c r="AI904" s="345">
        <v>5000</v>
      </c>
      <c r="AJ904" s="345">
        <v>1000</v>
      </c>
      <c r="AK904" s="345">
        <v>1000</v>
      </c>
      <c r="AL904" s="340">
        <v>1.95E-2</v>
      </c>
      <c r="AM904" s="340">
        <v>0.2</v>
      </c>
      <c r="AN904" s="340" t="s">
        <v>34</v>
      </c>
      <c r="AO904" s="338" t="s">
        <v>1323</v>
      </c>
      <c r="AP904" s="341" t="s">
        <v>13</v>
      </c>
      <c r="AQ904" s="347" t="s">
        <v>668</v>
      </c>
      <c r="AR904" s="340">
        <v>5.2006500000000002E-3</v>
      </c>
      <c r="AS904" s="340">
        <v>5.2006500000000002E-3</v>
      </c>
      <c r="AT904" s="340"/>
      <c r="AX904" s="597"/>
      <c r="AY904" s="598"/>
      <c r="AZ904" s="598"/>
      <c r="BA904" s="598"/>
      <c r="BB904" s="599"/>
      <c r="BC904" s="598"/>
      <c r="BD904" s="598"/>
      <c r="BE904" s="598"/>
      <c r="BF904" s="598"/>
      <c r="BG904" s="599"/>
      <c r="BH904" s="599"/>
      <c r="BI904" s="600"/>
      <c r="BJ904" s="600"/>
      <c r="BK904" s="600"/>
      <c r="BL904" s="599"/>
      <c r="BM904" s="599"/>
      <c r="BN904" s="599"/>
      <c r="BO904" s="599"/>
      <c r="BP904" s="599"/>
      <c r="BQ904" s="599"/>
      <c r="BR904" s="599"/>
      <c r="BS904" s="599"/>
      <c r="BT904" s="602"/>
      <c r="BU904" s="603"/>
      <c r="BV904" s="601"/>
      <c r="BW904" s="604"/>
    </row>
    <row r="905" spans="2:75" ht="15.75" customHeight="1">
      <c r="B905" s="334" t="s">
        <v>1119</v>
      </c>
      <c r="C905" s="335">
        <v>29177015000101</v>
      </c>
      <c r="D905" s="336" t="s">
        <v>13</v>
      </c>
      <c r="E905" s="336" t="s">
        <v>615</v>
      </c>
      <c r="F905" s="336" t="s">
        <v>619</v>
      </c>
      <c r="G905" s="337" t="s">
        <v>34</v>
      </c>
      <c r="H905" s="337" t="s">
        <v>1336</v>
      </c>
      <c r="I905" s="337" t="s">
        <v>34</v>
      </c>
      <c r="J905" s="337" t="s">
        <v>611</v>
      </c>
      <c r="K905" s="338" t="s">
        <v>48</v>
      </c>
      <c r="L905" s="339"/>
      <c r="M905" s="339" t="s">
        <v>34</v>
      </c>
      <c r="N905" s="338">
        <v>469777</v>
      </c>
      <c r="O905" s="338" t="s">
        <v>1320</v>
      </c>
      <c r="P905" s="342">
        <v>43235</v>
      </c>
      <c r="Q905" s="343">
        <v>6816844.21</v>
      </c>
      <c r="R905" s="343">
        <v>9604041.7549206279</v>
      </c>
      <c r="S905" s="338">
        <v>31</v>
      </c>
      <c r="T905" s="340">
        <v>4.2365023991558504E-2</v>
      </c>
      <c r="U905" s="340">
        <v>0.5476609340022156</v>
      </c>
      <c r="V905" s="340">
        <v>3.5933913905060733E-2</v>
      </c>
      <c r="W905" s="340">
        <v>0.35227250976573665</v>
      </c>
      <c r="X905" s="340">
        <v>3.6411146105434833E-2</v>
      </c>
      <c r="Y905" s="340">
        <v>0.27611233538633634</v>
      </c>
      <c r="Z905" s="340">
        <v>9.9949746259276662E-2</v>
      </c>
      <c r="AA905" s="340">
        <v>0.56814676027229816</v>
      </c>
      <c r="AB905" s="340">
        <v>4.2992148291885308E-2</v>
      </c>
      <c r="AC905" s="344">
        <v>-1.4171315548856875</v>
      </c>
      <c r="AD905" s="482">
        <v>22354046000141</v>
      </c>
      <c r="AE905" s="341" t="s">
        <v>2120</v>
      </c>
      <c r="AF905" s="341" t="s">
        <v>2106</v>
      </c>
      <c r="AG905" s="345" t="s">
        <v>1427</v>
      </c>
      <c r="AH905" s="345" t="s">
        <v>2110</v>
      </c>
      <c r="AI905" s="345">
        <v>5000</v>
      </c>
      <c r="AJ905" s="345">
        <v>5000</v>
      </c>
      <c r="AK905" s="345">
        <v>5000</v>
      </c>
      <c r="AL905" s="340">
        <v>0</v>
      </c>
      <c r="AM905" s="340" t="s">
        <v>34</v>
      </c>
      <c r="AN905" s="340" t="s">
        <v>34</v>
      </c>
      <c r="AO905" s="338" t="s">
        <v>1323</v>
      </c>
      <c r="AP905" s="341" t="s">
        <v>13</v>
      </c>
      <c r="AQ905" s="347" t="s">
        <v>668</v>
      </c>
      <c r="AR905" s="340">
        <v>4.8250000000000003E-3</v>
      </c>
      <c r="AS905" s="340">
        <v>4.8250000000000003E-3</v>
      </c>
      <c r="AT905" s="340"/>
      <c r="AX905" s="597"/>
      <c r="AY905" s="598"/>
      <c r="AZ905" s="598"/>
      <c r="BA905" s="598"/>
      <c r="BB905" s="599"/>
      <c r="BC905" s="598"/>
      <c r="BD905" s="598"/>
      <c r="BE905" s="598"/>
      <c r="BF905" s="598"/>
      <c r="BG905" s="599"/>
      <c r="BH905" s="599"/>
      <c r="BI905" s="600"/>
      <c r="BJ905" s="600"/>
      <c r="BK905" s="600"/>
      <c r="BL905" s="599"/>
      <c r="BM905" s="599"/>
      <c r="BN905" s="599"/>
      <c r="BO905" s="599"/>
      <c r="BP905" s="599"/>
      <c r="BQ905" s="599"/>
      <c r="BR905" s="599"/>
      <c r="BS905" s="599"/>
      <c r="BT905" s="602"/>
      <c r="BU905" s="603"/>
      <c r="BV905" s="601"/>
      <c r="BW905" s="604"/>
    </row>
    <row r="906" spans="2:75" ht="15.75" customHeight="1">
      <c r="B906" s="334" t="s">
        <v>327</v>
      </c>
      <c r="C906" s="335">
        <v>22354046000141</v>
      </c>
      <c r="D906" s="336" t="s">
        <v>13</v>
      </c>
      <c r="E906" s="336" t="s">
        <v>615</v>
      </c>
      <c r="F906" s="336" t="s">
        <v>619</v>
      </c>
      <c r="G906" s="337" t="s">
        <v>34</v>
      </c>
      <c r="H906" s="337" t="s">
        <v>1336</v>
      </c>
      <c r="I906" s="337" t="s">
        <v>34</v>
      </c>
      <c r="J906" s="337" t="s">
        <v>611</v>
      </c>
      <c r="K906" s="338" t="s">
        <v>48</v>
      </c>
      <c r="L906" s="339"/>
      <c r="M906" s="339" t="s">
        <v>34</v>
      </c>
      <c r="N906" s="338">
        <v>403075</v>
      </c>
      <c r="O906" s="338" t="s">
        <v>1320</v>
      </c>
      <c r="P906" s="342">
        <v>42247</v>
      </c>
      <c r="Q906" s="343">
        <v>127240282.36</v>
      </c>
      <c r="R906" s="343">
        <v>227558768.10944438</v>
      </c>
      <c r="S906" s="338">
        <v>31</v>
      </c>
      <c r="T906" s="340">
        <v>4.2657942201168364E-2</v>
      </c>
      <c r="U906" s="340">
        <v>0.55144754487001912</v>
      </c>
      <c r="V906" s="340">
        <v>3.6000930916319396E-2</v>
      </c>
      <c r="W906" s="340">
        <v>0.35292950056321731</v>
      </c>
      <c r="X906" s="340">
        <v>3.678037439828663E-2</v>
      </c>
      <c r="Y906" s="340">
        <v>0.27891226060524621</v>
      </c>
      <c r="Z906" s="340">
        <v>0.10092191169505993</v>
      </c>
      <c r="AA906" s="340">
        <v>0.57367286377391369</v>
      </c>
      <c r="AB906" s="340">
        <v>4.3478365729269761E-2</v>
      </c>
      <c r="AC906" s="344">
        <v>-1.399313897558482</v>
      </c>
      <c r="AD906" s="482">
        <v>18237547000170</v>
      </c>
      <c r="AE906" s="341" t="s">
        <v>2351</v>
      </c>
      <c r="AF906" s="341" t="s">
        <v>2115</v>
      </c>
      <c r="AG906" s="345" t="s">
        <v>1428</v>
      </c>
      <c r="AH906" s="345" t="s">
        <v>2110</v>
      </c>
      <c r="AI906" s="345">
        <v>50000</v>
      </c>
      <c r="AJ906" s="345">
        <v>5000</v>
      </c>
      <c r="AK906" s="345">
        <v>5000</v>
      </c>
      <c r="AL906" s="340">
        <v>1.9299999999999998E-2</v>
      </c>
      <c r="AM906" s="340">
        <v>0.2</v>
      </c>
      <c r="AN906" s="340" t="s">
        <v>64</v>
      </c>
      <c r="AO906" s="338" t="s">
        <v>1323</v>
      </c>
      <c r="AP906" s="341" t="s">
        <v>13</v>
      </c>
      <c r="AQ906" s="347" t="s">
        <v>664</v>
      </c>
      <c r="AR906" s="340">
        <v>4.8250000000000003E-3</v>
      </c>
      <c r="AS906" s="340">
        <v>4.8250000000000003E-3</v>
      </c>
      <c r="AT906" s="340"/>
      <c r="AX906" s="597"/>
      <c r="AY906" s="598"/>
      <c r="AZ906" s="598"/>
      <c r="BA906" s="598"/>
      <c r="BB906" s="599"/>
      <c r="BC906" s="598"/>
      <c r="BD906" s="598"/>
      <c r="BE906" s="598"/>
      <c r="BF906" s="598"/>
      <c r="BG906" s="599"/>
      <c r="BH906" s="599"/>
      <c r="BI906" s="600"/>
      <c r="BJ906" s="600"/>
      <c r="BK906" s="600"/>
      <c r="BL906" s="599"/>
      <c r="BM906" s="599"/>
      <c r="BN906" s="599"/>
      <c r="BO906" s="599"/>
      <c r="BP906" s="599"/>
      <c r="BQ906" s="599"/>
      <c r="BR906" s="599"/>
      <c r="BS906" s="599"/>
      <c r="BT906" s="602"/>
      <c r="BU906" s="603"/>
      <c r="BV906" s="601"/>
      <c r="BW906" s="604"/>
    </row>
    <row r="907" spans="2:75" ht="15.75" customHeight="1">
      <c r="B907" s="334" t="s">
        <v>328</v>
      </c>
      <c r="C907" s="335">
        <v>34799112000176</v>
      </c>
      <c r="D907" s="336" t="s">
        <v>13</v>
      </c>
      <c r="E907" s="336" t="s">
        <v>615</v>
      </c>
      <c r="F907" s="336" t="s">
        <v>619</v>
      </c>
      <c r="G907" s="337" t="s">
        <v>34</v>
      </c>
      <c r="H907" s="337" t="s">
        <v>865</v>
      </c>
      <c r="I907" s="337" t="s">
        <v>34</v>
      </c>
      <c r="J907" s="337"/>
      <c r="K907" s="338" t="s">
        <v>48</v>
      </c>
      <c r="L907" s="339"/>
      <c r="M907" s="339" t="s">
        <v>34</v>
      </c>
      <c r="N907" s="338">
        <v>519057</v>
      </c>
      <c r="O907" s="338" t="s">
        <v>1320</v>
      </c>
      <c r="P907" s="342">
        <v>43803</v>
      </c>
      <c r="Q907" s="343">
        <v>37668231.25</v>
      </c>
      <c r="R907" s="343">
        <v>53255233.409761935</v>
      </c>
      <c r="S907" s="338">
        <v>31</v>
      </c>
      <c r="T907" s="340">
        <v>5.5124983556550822E-2</v>
      </c>
      <c r="U907" s="340">
        <v>0.71261142180523507</v>
      </c>
      <c r="V907" s="340">
        <v>9.8281394284096324E-2</v>
      </c>
      <c r="W907" s="340">
        <v>0.96348629095086102</v>
      </c>
      <c r="X907" s="340">
        <v>2.0070121229696536E-2</v>
      </c>
      <c r="Y907" s="340">
        <v>0.15219537523404797</v>
      </c>
      <c r="Z907" s="340" t="s">
        <v>1414</v>
      </c>
      <c r="AA907" s="340" t="s">
        <v>1414</v>
      </c>
      <c r="AB907" s="340">
        <v>6.8115920521189699E-2</v>
      </c>
      <c r="AC907" s="344">
        <v>-1.5851756403511483E-2</v>
      </c>
      <c r="AD907" s="482">
        <v>34799086000186</v>
      </c>
      <c r="AE907" s="341" t="s">
        <v>2352</v>
      </c>
      <c r="AF907" s="341" t="s">
        <v>2112</v>
      </c>
      <c r="AG907" s="345" t="s">
        <v>719</v>
      </c>
      <c r="AH907" s="345" t="s">
        <v>2110</v>
      </c>
      <c r="AI907" s="345">
        <v>5000</v>
      </c>
      <c r="AJ907" s="345">
        <v>1000</v>
      </c>
      <c r="AK907" s="345">
        <v>1000</v>
      </c>
      <c r="AL907" s="340">
        <v>1.9E-2</v>
      </c>
      <c r="AM907" s="340">
        <v>0.2</v>
      </c>
      <c r="AN907" s="340" t="s">
        <v>2119</v>
      </c>
      <c r="AO907" s="338" t="s">
        <v>1323</v>
      </c>
      <c r="AP907" s="341" t="s">
        <v>13</v>
      </c>
      <c r="AQ907" s="347" t="s">
        <v>668</v>
      </c>
      <c r="AR907" s="340">
        <v>6.3333333333333332E-3</v>
      </c>
      <c r="AS907" s="340">
        <v>6.3333333333333332E-3</v>
      </c>
      <c r="AT907" s="340"/>
      <c r="AX907" s="597"/>
      <c r="AY907" s="598"/>
      <c r="AZ907" s="598"/>
      <c r="BA907" s="598"/>
      <c r="BB907" s="599"/>
      <c r="BC907" s="598"/>
      <c r="BD907" s="598"/>
      <c r="BE907" s="598"/>
      <c r="BF907" s="598"/>
      <c r="BG907" s="599"/>
      <c r="BH907" s="599"/>
      <c r="BI907" s="600"/>
      <c r="BJ907" s="600"/>
      <c r="BK907" s="600"/>
      <c r="BL907" s="599"/>
      <c r="BM907" s="599"/>
      <c r="BN907" s="599"/>
      <c r="BO907" s="599"/>
      <c r="BP907" s="599"/>
      <c r="BQ907" s="599"/>
      <c r="BR907" s="599"/>
      <c r="BS907" s="599"/>
      <c r="BT907" s="602"/>
      <c r="BU907" s="603"/>
      <c r="BV907" s="601"/>
      <c r="BW907" s="604"/>
    </row>
    <row r="908" spans="2:75" ht="15.75" customHeight="1">
      <c r="B908" s="334" t="s">
        <v>336</v>
      </c>
      <c r="C908" s="335">
        <v>31326427000108</v>
      </c>
      <c r="D908" s="336" t="s">
        <v>13</v>
      </c>
      <c r="E908" s="336" t="s">
        <v>615</v>
      </c>
      <c r="F908" s="336" t="s">
        <v>619</v>
      </c>
      <c r="G908" s="337" t="s">
        <v>34</v>
      </c>
      <c r="H908" s="337" t="s">
        <v>1336</v>
      </c>
      <c r="I908" s="337" t="s">
        <v>34</v>
      </c>
      <c r="J908" s="337"/>
      <c r="K908" s="338" t="s">
        <v>48</v>
      </c>
      <c r="L908" s="339"/>
      <c r="M908" s="339" t="s">
        <v>34</v>
      </c>
      <c r="N908" s="338">
        <v>478288</v>
      </c>
      <c r="O908" s="338" t="s">
        <v>1320</v>
      </c>
      <c r="P908" s="342">
        <v>43404</v>
      </c>
      <c r="Q908" s="343">
        <v>106538183.55</v>
      </c>
      <c r="R908" s="343">
        <v>138218066.04539683</v>
      </c>
      <c r="S908" s="338">
        <v>31</v>
      </c>
      <c r="T908" s="340">
        <v>7.5925815813844277E-3</v>
      </c>
      <c r="U908" s="340">
        <v>9.8150784033016344E-2</v>
      </c>
      <c r="V908" s="340">
        <v>2.6827707705736614E-3</v>
      </c>
      <c r="W908" s="340">
        <v>2.6300124026930587E-2</v>
      </c>
      <c r="X908" s="340">
        <v>-4.4052050253323149E-2</v>
      </c>
      <c r="Y908" s="340">
        <v>-0.33405469959062267</v>
      </c>
      <c r="Z908" s="340">
        <v>4.7898426583311782E-2</v>
      </c>
      <c r="AA908" s="340">
        <v>0.27227018480723109</v>
      </c>
      <c r="AB908" s="340">
        <v>4.6103340156856118E-2</v>
      </c>
      <c r="AC908" s="344">
        <v>-2.0261933445500815</v>
      </c>
      <c r="AD908" s="482">
        <v>31120430000170</v>
      </c>
      <c r="AE908" s="341" t="s">
        <v>2359</v>
      </c>
      <c r="AF908" s="341" t="s">
        <v>2106</v>
      </c>
      <c r="AG908" s="345" t="s">
        <v>1427</v>
      </c>
      <c r="AH908" s="345" t="s">
        <v>2110</v>
      </c>
      <c r="AI908" s="345">
        <v>500</v>
      </c>
      <c r="AJ908" s="345">
        <v>100</v>
      </c>
      <c r="AK908" s="345">
        <v>100</v>
      </c>
      <c r="AL908" s="340">
        <v>1.84E-2</v>
      </c>
      <c r="AM908" s="340">
        <v>0.2</v>
      </c>
      <c r="AN908" s="340" t="s">
        <v>34</v>
      </c>
      <c r="AO908" s="338" t="s">
        <v>1323</v>
      </c>
      <c r="AP908" s="341" t="s">
        <v>13</v>
      </c>
      <c r="AQ908" s="347" t="s">
        <v>664</v>
      </c>
      <c r="AR908" s="340">
        <v>4.9680000000000002E-3</v>
      </c>
      <c r="AS908" s="340">
        <v>4.9680000000000002E-3</v>
      </c>
      <c r="AT908" s="340"/>
      <c r="AX908" s="597"/>
      <c r="AY908" s="598"/>
      <c r="AZ908" s="598"/>
      <c r="BA908" s="598"/>
      <c r="BB908" s="599"/>
      <c r="BC908" s="598"/>
      <c r="BD908" s="598"/>
      <c r="BE908" s="598"/>
      <c r="BF908" s="598"/>
      <c r="BG908" s="599"/>
      <c r="BH908" s="599"/>
      <c r="BI908" s="600"/>
      <c r="BJ908" s="600"/>
      <c r="BK908" s="600"/>
      <c r="BL908" s="599"/>
      <c r="BM908" s="599"/>
      <c r="BN908" s="599"/>
      <c r="BO908" s="599"/>
      <c r="BP908" s="599"/>
      <c r="BQ908" s="599"/>
      <c r="BR908" s="599"/>
      <c r="BS908" s="599"/>
      <c r="BT908" s="602"/>
      <c r="BU908" s="603"/>
      <c r="BV908" s="601"/>
      <c r="BW908" s="604"/>
    </row>
    <row r="909" spans="2:75" ht="15.75" customHeight="1">
      <c r="B909" s="334" t="s">
        <v>363</v>
      </c>
      <c r="C909" s="335">
        <v>10347249000121</v>
      </c>
      <c r="D909" s="336" t="s">
        <v>13</v>
      </c>
      <c r="E909" s="336" t="s">
        <v>615</v>
      </c>
      <c r="F909" s="336" t="s">
        <v>619</v>
      </c>
      <c r="G909" s="337" t="s">
        <v>34</v>
      </c>
      <c r="H909" s="337" t="s">
        <v>865</v>
      </c>
      <c r="I909" s="337" t="s">
        <v>34</v>
      </c>
      <c r="J909" s="337"/>
      <c r="K909" s="338" t="s">
        <v>48</v>
      </c>
      <c r="L909" s="339"/>
      <c r="M909" s="339" t="s">
        <v>34</v>
      </c>
      <c r="N909" s="338">
        <v>222097</v>
      </c>
      <c r="O909" s="338" t="s">
        <v>1320</v>
      </c>
      <c r="P909" s="342">
        <v>39812</v>
      </c>
      <c r="Q909" s="343">
        <v>1166495865.29</v>
      </c>
      <c r="R909" s="343">
        <v>1289502344.2367854</v>
      </c>
      <c r="S909" s="338">
        <v>31</v>
      </c>
      <c r="T909" s="340">
        <v>0.15439568548971794</v>
      </c>
      <c r="U909" s="340">
        <v>1.9959031614866938</v>
      </c>
      <c r="V909" s="340">
        <v>0.13273431261320501</v>
      </c>
      <c r="W909" s="340">
        <v>1.3012400920150915</v>
      </c>
      <c r="X909" s="340">
        <v>0.14750952139554419</v>
      </c>
      <c r="Y909" s="340">
        <v>1.1185914974031836</v>
      </c>
      <c r="Z909" s="340">
        <v>0.2564673808951321</v>
      </c>
      <c r="AA909" s="340">
        <v>1.4578437367225119</v>
      </c>
      <c r="AB909" s="340">
        <v>5.3889329093276366E-2</v>
      </c>
      <c r="AC909" s="344">
        <v>0.53735791397719579</v>
      </c>
      <c r="AD909" s="482">
        <v>27249022000146</v>
      </c>
      <c r="AE909" s="341" t="s">
        <v>2315</v>
      </c>
      <c r="AF909" s="341" t="s">
        <v>2315</v>
      </c>
      <c r="AG909" s="345" t="s">
        <v>1431</v>
      </c>
      <c r="AH909" s="345" t="s">
        <v>2110</v>
      </c>
      <c r="AI909" s="345">
        <v>5000</v>
      </c>
      <c r="AJ909" s="345">
        <v>500</v>
      </c>
      <c r="AK909" s="345">
        <v>100</v>
      </c>
      <c r="AL909" s="340">
        <v>0.02</v>
      </c>
      <c r="AM909" s="340">
        <v>0.2</v>
      </c>
      <c r="AN909" s="340" t="s">
        <v>64</v>
      </c>
      <c r="AO909" s="338" t="s">
        <v>1323</v>
      </c>
      <c r="AP909" s="341" t="s">
        <v>13</v>
      </c>
      <c r="AQ909" s="347" t="s">
        <v>668</v>
      </c>
      <c r="AR909" s="340">
        <v>6.6666666666666662E-3</v>
      </c>
      <c r="AS909" s="340">
        <v>6.6666666666666662E-3</v>
      </c>
      <c r="AT909" s="340"/>
      <c r="AX909" s="597"/>
      <c r="AY909" s="598"/>
      <c r="AZ909" s="598"/>
      <c r="BA909" s="598"/>
      <c r="BB909" s="599"/>
      <c r="BC909" s="598"/>
      <c r="BD909" s="598"/>
      <c r="BE909" s="598"/>
      <c r="BF909" s="598"/>
      <c r="BG909" s="599"/>
      <c r="BH909" s="599"/>
      <c r="BI909" s="600"/>
      <c r="BJ909" s="600"/>
      <c r="BK909" s="600"/>
      <c r="BL909" s="599"/>
      <c r="BM909" s="599"/>
      <c r="BN909" s="599"/>
      <c r="BO909" s="599"/>
      <c r="BP909" s="599"/>
      <c r="BQ909" s="599"/>
      <c r="BR909" s="599"/>
      <c r="BS909" s="599"/>
      <c r="BT909" s="602"/>
      <c r="BU909" s="603"/>
      <c r="BV909" s="601"/>
      <c r="BW909" s="604"/>
    </row>
    <row r="910" spans="2:75" ht="15.75" customHeight="1">
      <c r="B910" s="334" t="s">
        <v>368</v>
      </c>
      <c r="C910" s="335">
        <v>11301137000100</v>
      </c>
      <c r="D910" s="336" t="s">
        <v>13</v>
      </c>
      <c r="E910" s="336" t="s">
        <v>615</v>
      </c>
      <c r="F910" s="336" t="s">
        <v>619</v>
      </c>
      <c r="G910" s="337" t="s">
        <v>34</v>
      </c>
      <c r="H910" s="337" t="s">
        <v>1337</v>
      </c>
      <c r="I910" s="337" t="s">
        <v>34</v>
      </c>
      <c r="J910" s="337"/>
      <c r="K910" s="338" t="s">
        <v>48</v>
      </c>
      <c r="L910" s="339"/>
      <c r="M910" s="339" t="s">
        <v>34</v>
      </c>
      <c r="N910" s="338">
        <v>239372</v>
      </c>
      <c r="O910" s="338" t="s">
        <v>1320</v>
      </c>
      <c r="P910" s="342">
        <v>40154</v>
      </c>
      <c r="Q910" s="343">
        <v>142359592.33000001</v>
      </c>
      <c r="R910" s="343">
        <v>149662976.9103215</v>
      </c>
      <c r="S910" s="338">
        <v>31</v>
      </c>
      <c r="T910" s="340">
        <v>0.10418466711330998</v>
      </c>
      <c r="U910" s="340">
        <v>1.3468155266796118</v>
      </c>
      <c r="V910" s="340">
        <v>0.11283949474800137</v>
      </c>
      <c r="W910" s="340">
        <v>1.1062043539314512</v>
      </c>
      <c r="X910" s="340">
        <v>0.35387790105844186</v>
      </c>
      <c r="Y910" s="340">
        <v>2.683520409380268</v>
      </c>
      <c r="Z910" s="340">
        <v>0.49614493718400521</v>
      </c>
      <c r="AA910" s="340">
        <v>2.8202486673189822</v>
      </c>
      <c r="AB910" s="340">
        <v>0.17154749407804931</v>
      </c>
      <c r="AC910" s="344">
        <v>0.14234332563614596</v>
      </c>
      <c r="AD910" s="482">
        <v>11286399000135</v>
      </c>
      <c r="AE910" s="341" t="s">
        <v>2384</v>
      </c>
      <c r="AF910" s="341" t="s">
        <v>2184</v>
      </c>
      <c r="AG910" s="345" t="s">
        <v>736</v>
      </c>
      <c r="AH910" s="345" t="s">
        <v>2110</v>
      </c>
      <c r="AI910" s="345">
        <v>500</v>
      </c>
      <c r="AJ910" s="345">
        <v>0</v>
      </c>
      <c r="AK910" s="345">
        <v>500</v>
      </c>
      <c r="AL910" s="340">
        <v>0.02</v>
      </c>
      <c r="AM910" s="340">
        <v>0.2</v>
      </c>
      <c r="AN910" s="340" t="s">
        <v>64</v>
      </c>
      <c r="AO910" s="338" t="s">
        <v>1323</v>
      </c>
      <c r="AP910" s="341" t="s">
        <v>13</v>
      </c>
      <c r="AQ910" s="347" t="s">
        <v>671</v>
      </c>
      <c r="AR910" s="340">
        <v>4.6666666666666662E-3</v>
      </c>
      <c r="AS910" s="340">
        <v>4.6666666666666662E-3</v>
      </c>
      <c r="AT910" s="340"/>
      <c r="AX910" s="597"/>
      <c r="AY910" s="598"/>
      <c r="AZ910" s="598"/>
      <c r="BA910" s="598"/>
      <c r="BB910" s="599"/>
      <c r="BC910" s="598"/>
      <c r="BD910" s="598"/>
      <c r="BE910" s="598"/>
      <c r="BF910" s="598"/>
      <c r="BG910" s="599"/>
      <c r="BH910" s="599"/>
      <c r="BI910" s="600"/>
      <c r="BJ910" s="600"/>
      <c r="BK910" s="600"/>
      <c r="BL910" s="599"/>
      <c r="BM910" s="599"/>
      <c r="BN910" s="599"/>
      <c r="BO910" s="599"/>
      <c r="BP910" s="599"/>
      <c r="BQ910" s="599"/>
      <c r="BR910" s="599"/>
      <c r="BS910" s="599"/>
      <c r="BT910" s="602"/>
      <c r="BU910" s="603"/>
      <c r="BV910" s="601"/>
      <c r="BW910" s="604"/>
    </row>
    <row r="911" spans="2:75" ht="15.75" customHeight="1">
      <c r="B911" s="334" t="s">
        <v>1689</v>
      </c>
      <c r="C911" s="335">
        <v>12808980000132</v>
      </c>
      <c r="D911" s="336" t="s">
        <v>13</v>
      </c>
      <c r="E911" s="336" t="s">
        <v>615</v>
      </c>
      <c r="F911" s="336" t="s">
        <v>619</v>
      </c>
      <c r="G911" s="337" t="s">
        <v>34</v>
      </c>
      <c r="H911" s="337" t="s">
        <v>1337</v>
      </c>
      <c r="I911" s="337" t="s">
        <v>34</v>
      </c>
      <c r="J911" s="337" t="s">
        <v>611</v>
      </c>
      <c r="K911" s="338" t="s">
        <v>48</v>
      </c>
      <c r="L911" s="339"/>
      <c r="M911" s="339"/>
      <c r="N911" s="338">
        <v>262821</v>
      </c>
      <c r="O911" s="338" t="s">
        <v>1320</v>
      </c>
      <c r="P911" s="342">
        <v>40513</v>
      </c>
      <c r="Q911" s="343">
        <v>20201941604.130001</v>
      </c>
      <c r="R911" s="343">
        <v>15455078586.779842</v>
      </c>
      <c r="S911" s="338">
        <v>31</v>
      </c>
      <c r="T911" s="340">
        <v>0.65763909162930179</v>
      </c>
      <c r="U911" s="340">
        <v>7.3970676313842363</v>
      </c>
      <c r="V911" s="340">
        <v>0.77012917375381984</v>
      </c>
      <c r="W911" s="340">
        <v>7.0680209963832548</v>
      </c>
      <c r="X911" s="340">
        <v>1.1817468170925194</v>
      </c>
      <c r="Y911" s="340">
        <v>8.3097959813413453</v>
      </c>
      <c r="Z911" s="340">
        <v>1.4130621262872243</v>
      </c>
      <c r="AA911" s="340">
        <v>7.7217679854727139</v>
      </c>
      <c r="AB911" s="340">
        <v>0.24797918596326327</v>
      </c>
      <c r="AC911" s="344">
        <v>2.0029417042424571</v>
      </c>
      <c r="AD911" s="482">
        <v>0</v>
      </c>
      <c r="AE911" s="341" t="s">
        <v>2396</v>
      </c>
      <c r="AF911" s="341" t="s">
        <v>2109</v>
      </c>
      <c r="AG911" s="345" t="s">
        <v>59</v>
      </c>
      <c r="AH911" s="345" t="s">
        <v>2167</v>
      </c>
      <c r="AI911" s="345">
        <v>1000000</v>
      </c>
      <c r="AJ911" s="345">
        <v>0</v>
      </c>
      <c r="AK911" s="345">
        <v>0</v>
      </c>
      <c r="AL911" s="340">
        <v>1.3000000000000001E-2</v>
      </c>
      <c r="AM911" s="340" t="s">
        <v>34</v>
      </c>
      <c r="AN911" s="340" t="s">
        <v>64</v>
      </c>
      <c r="AO911" s="338" t="s">
        <v>1323</v>
      </c>
      <c r="AP911" s="341" t="s">
        <v>13</v>
      </c>
      <c r="AQ911" s="347" t="s">
        <v>679</v>
      </c>
      <c r="AR911" s="340" t="s">
        <v>34</v>
      </c>
      <c r="AS911" s="340" t="s">
        <v>34</v>
      </c>
      <c r="AT911" s="340"/>
      <c r="AX911" s="597"/>
      <c r="AY911" s="598"/>
      <c r="AZ911" s="598"/>
      <c r="BA911" s="598"/>
      <c r="BB911" s="599"/>
      <c r="BC911" s="598"/>
      <c r="BD911" s="598"/>
      <c r="BE911" s="598"/>
      <c r="BF911" s="598"/>
      <c r="BG911" s="599"/>
      <c r="BH911" s="599"/>
      <c r="BI911" s="600"/>
      <c r="BJ911" s="600"/>
      <c r="BK911" s="600"/>
      <c r="BL911" s="599"/>
      <c r="BM911" s="599"/>
      <c r="BN911" s="599"/>
      <c r="BO911" s="599"/>
      <c r="BP911" s="599"/>
      <c r="BQ911" s="599"/>
      <c r="BR911" s="599"/>
      <c r="BS911" s="599"/>
      <c r="BT911" s="602"/>
      <c r="BU911" s="603"/>
      <c r="BV911" s="601"/>
      <c r="BW911" s="604"/>
    </row>
    <row r="912" spans="2:75" ht="15.75" customHeight="1">
      <c r="B912" s="334" t="s">
        <v>695</v>
      </c>
      <c r="C912" s="335">
        <v>17797493000135</v>
      </c>
      <c r="D912" s="336" t="s">
        <v>13</v>
      </c>
      <c r="E912" s="336" t="s">
        <v>615</v>
      </c>
      <c r="F912" s="336" t="s">
        <v>619</v>
      </c>
      <c r="G912" s="337" t="s">
        <v>34</v>
      </c>
      <c r="H912" s="337" t="s">
        <v>1336</v>
      </c>
      <c r="I912" s="337" t="s">
        <v>34</v>
      </c>
      <c r="J912" s="337"/>
      <c r="K912" s="338" t="s">
        <v>48</v>
      </c>
      <c r="L912" s="339"/>
      <c r="M912" s="339" t="s">
        <v>34</v>
      </c>
      <c r="N912" s="338">
        <v>473596</v>
      </c>
      <c r="O912" s="338" t="s">
        <v>1320</v>
      </c>
      <c r="P912" s="342">
        <v>43318</v>
      </c>
      <c r="Q912" s="343">
        <v>23224265.690000001</v>
      </c>
      <c r="R912" s="343">
        <v>39470457.797380969</v>
      </c>
      <c r="S912" s="338">
        <v>31</v>
      </c>
      <c r="T912" s="340">
        <v>0.10276752978805548</v>
      </c>
      <c r="U912" s="340">
        <v>1.3284959158772451</v>
      </c>
      <c r="V912" s="340">
        <v>6.4611756553295097E-2</v>
      </c>
      <c r="W912" s="340">
        <v>0.63341125883302463</v>
      </c>
      <c r="X912" s="340">
        <v>2.7759646315803188E-2</v>
      </c>
      <c r="Y912" s="340">
        <v>0.21050644084535031</v>
      </c>
      <c r="Z912" s="340">
        <v>9.5617399867135466E-2</v>
      </c>
      <c r="AA912" s="340">
        <v>0.54352029888351849</v>
      </c>
      <c r="AB912" s="340">
        <v>3.5703264335066813E-2</v>
      </c>
      <c r="AC912" s="344">
        <v>-0.94944080716599444</v>
      </c>
      <c r="AD912" s="482">
        <v>0</v>
      </c>
      <c r="AE912" s="341" t="s">
        <v>2286</v>
      </c>
      <c r="AF912" s="341" t="s">
        <v>2286</v>
      </c>
      <c r="AG912" s="345" t="s">
        <v>719</v>
      </c>
      <c r="AH912" s="345" t="s">
        <v>2110</v>
      </c>
      <c r="AI912" s="345">
        <v>1000</v>
      </c>
      <c r="AJ912" s="345">
        <v>1000</v>
      </c>
      <c r="AK912" s="345">
        <v>1000</v>
      </c>
      <c r="AL912" s="340">
        <v>0.02</v>
      </c>
      <c r="AM912" s="340">
        <v>0.2</v>
      </c>
      <c r="AN912" s="340" t="s">
        <v>64</v>
      </c>
      <c r="AO912" s="338" t="s">
        <v>1323</v>
      </c>
      <c r="AP912" s="341" t="s">
        <v>13</v>
      </c>
      <c r="AQ912" s="347" t="s">
        <v>664</v>
      </c>
      <c r="AR912" s="340">
        <v>7.1999999999999998E-3</v>
      </c>
      <c r="AS912" s="340">
        <v>7.1999999999999998E-3</v>
      </c>
      <c r="AT912" s="340"/>
      <c r="AX912" s="597"/>
      <c r="AY912" s="598"/>
      <c r="AZ912" s="598"/>
      <c r="BA912" s="598"/>
      <c r="BB912" s="599"/>
      <c r="BC912" s="598"/>
      <c r="BD912" s="598"/>
      <c r="BE912" s="598"/>
      <c r="BF912" s="598"/>
      <c r="BG912" s="599"/>
      <c r="BH912" s="599"/>
      <c r="BI912" s="600"/>
      <c r="BJ912" s="600"/>
      <c r="BK912" s="600"/>
      <c r="BL912" s="599"/>
      <c r="BM912" s="599"/>
      <c r="BN912" s="599"/>
      <c r="BO912" s="599"/>
      <c r="BP912" s="599"/>
      <c r="BQ912" s="599"/>
      <c r="BR912" s="599"/>
      <c r="BS912" s="599"/>
      <c r="BT912" s="602"/>
      <c r="BU912" s="603"/>
      <c r="BV912" s="601"/>
      <c r="BW912" s="604"/>
    </row>
    <row r="913" spans="2:75" ht="15.75" customHeight="1">
      <c r="B913" s="334" t="s">
        <v>407</v>
      </c>
      <c r="C913" s="335">
        <v>28581175000159</v>
      </c>
      <c r="D913" s="336" t="s">
        <v>13</v>
      </c>
      <c r="E913" s="336" t="s">
        <v>615</v>
      </c>
      <c r="F913" s="336" t="s">
        <v>619</v>
      </c>
      <c r="G913" s="337" t="s">
        <v>34</v>
      </c>
      <c r="H913" s="337" t="s">
        <v>1337</v>
      </c>
      <c r="I913" s="337" t="s">
        <v>34</v>
      </c>
      <c r="J913" s="337"/>
      <c r="K913" s="338" t="s">
        <v>48</v>
      </c>
      <c r="L913" s="339"/>
      <c r="M913" s="339" t="s">
        <v>34</v>
      </c>
      <c r="N913" s="338">
        <v>464074</v>
      </c>
      <c r="O913" s="338" t="s">
        <v>1320</v>
      </c>
      <c r="P913" s="342">
        <v>43223</v>
      </c>
      <c r="Q913" s="343">
        <v>63322726.939999998</v>
      </c>
      <c r="R913" s="343">
        <v>62897148.856031738</v>
      </c>
      <c r="S913" s="338">
        <v>31</v>
      </c>
      <c r="T913" s="340">
        <v>7.887909864452447E-2</v>
      </c>
      <c r="U913" s="340">
        <v>1.0196855039081494</v>
      </c>
      <c r="V913" s="340">
        <v>7.3087520477042256E-2</v>
      </c>
      <c r="W913" s="340">
        <v>0.71650208599671406</v>
      </c>
      <c r="X913" s="340">
        <v>7.0340461067736948E-2</v>
      </c>
      <c r="Y913" s="340">
        <v>0.53340449436348703</v>
      </c>
      <c r="Z913" s="340">
        <v>0.1054992768981633</v>
      </c>
      <c r="AA913" s="340">
        <v>0.59969209151642489</v>
      </c>
      <c r="AB913" s="340">
        <v>8.855102762520449E-2</v>
      </c>
      <c r="AC913" s="344">
        <v>-0.2562803798824036</v>
      </c>
      <c r="AD913" s="482">
        <v>28653777000174</v>
      </c>
      <c r="AE913" s="341" t="s">
        <v>2411</v>
      </c>
      <c r="AF913" s="341" t="s">
        <v>2109</v>
      </c>
      <c r="AG913" s="345" t="s">
        <v>59</v>
      </c>
      <c r="AH913" s="345" t="s">
        <v>2110</v>
      </c>
      <c r="AI913" s="345">
        <v>500</v>
      </c>
      <c r="AJ913" s="345">
        <v>100</v>
      </c>
      <c r="AK913" s="345">
        <v>100</v>
      </c>
      <c r="AL913" s="340">
        <v>1.3999999999999999E-2</v>
      </c>
      <c r="AM913" s="340">
        <v>0.2</v>
      </c>
      <c r="AN913" s="340" t="s">
        <v>64</v>
      </c>
      <c r="AO913" s="338" t="s">
        <v>1323</v>
      </c>
      <c r="AP913" s="341" t="s">
        <v>13</v>
      </c>
      <c r="AQ913" s="347" t="s">
        <v>664</v>
      </c>
      <c r="AR913" s="340">
        <v>3.7333333333333333E-3</v>
      </c>
      <c r="AS913" s="340">
        <v>3.7333333333333333E-3</v>
      </c>
      <c r="AT913" s="340"/>
      <c r="AX913" s="597"/>
      <c r="AY913" s="598"/>
      <c r="AZ913" s="598"/>
      <c r="BA913" s="598"/>
      <c r="BB913" s="599"/>
      <c r="BC913" s="598"/>
      <c r="BD913" s="598"/>
      <c r="BE913" s="598"/>
      <c r="BF913" s="598"/>
      <c r="BG913" s="599"/>
      <c r="BH913" s="599"/>
      <c r="BI913" s="600"/>
      <c r="BJ913" s="600"/>
      <c r="BK913" s="600"/>
      <c r="BL913" s="599"/>
      <c r="BM913" s="599"/>
      <c r="BN913" s="599"/>
      <c r="BO913" s="599"/>
      <c r="BP913" s="599"/>
      <c r="BQ913" s="599"/>
      <c r="BR913" s="599"/>
      <c r="BS913" s="599"/>
      <c r="BT913" s="602"/>
      <c r="BU913" s="603"/>
      <c r="BV913" s="601"/>
      <c r="BW913" s="604"/>
    </row>
    <row r="914" spans="2:75" ht="15.75" customHeight="1">
      <c r="B914" s="334" t="s">
        <v>413</v>
      </c>
      <c r="C914" s="335">
        <v>26277600000195</v>
      </c>
      <c r="D914" s="336" t="s">
        <v>13</v>
      </c>
      <c r="E914" s="336" t="s">
        <v>615</v>
      </c>
      <c r="F914" s="336" t="s">
        <v>619</v>
      </c>
      <c r="G914" s="337" t="s">
        <v>34</v>
      </c>
      <c r="H914" s="337" t="s">
        <v>1336</v>
      </c>
      <c r="I914" s="337" t="s">
        <v>34</v>
      </c>
      <c r="J914" s="337"/>
      <c r="K914" s="338" t="s">
        <v>48</v>
      </c>
      <c r="L914" s="339"/>
      <c r="M914" s="339" t="s">
        <v>34</v>
      </c>
      <c r="N914" s="338">
        <v>441465</v>
      </c>
      <c r="O914" s="338" t="s">
        <v>1320</v>
      </c>
      <c r="P914" s="342">
        <v>42888</v>
      </c>
      <c r="Q914" s="343">
        <v>293915026.23000002</v>
      </c>
      <c r="R914" s="343">
        <v>377366595.75432551</v>
      </c>
      <c r="S914" s="338">
        <v>31</v>
      </c>
      <c r="T914" s="340">
        <v>0.12684922737792137</v>
      </c>
      <c r="U914" s="340">
        <v>1.6398047209201212</v>
      </c>
      <c r="V914" s="340">
        <v>0.12978817705428747</v>
      </c>
      <c r="W914" s="340">
        <v>1.272358112440253</v>
      </c>
      <c r="X914" s="340">
        <v>0.19142112783646237</v>
      </c>
      <c r="Y914" s="340">
        <v>1.4515811860512393</v>
      </c>
      <c r="Z914" s="340">
        <v>0.22766515387368935</v>
      </c>
      <c r="AA914" s="340">
        <v>1.2941225409886994</v>
      </c>
      <c r="AB914" s="340">
        <v>4.2158420678999782E-2</v>
      </c>
      <c r="AC914" s="344">
        <v>0.61179000523387228</v>
      </c>
      <c r="AD914" s="482">
        <v>26859555000187</v>
      </c>
      <c r="AE914" s="341" t="s">
        <v>2415</v>
      </c>
      <c r="AF914" s="341" t="s">
        <v>2109</v>
      </c>
      <c r="AG914" s="345" t="s">
        <v>59</v>
      </c>
      <c r="AH914" s="345" t="s">
        <v>2110</v>
      </c>
      <c r="AI914" s="345">
        <v>500</v>
      </c>
      <c r="AJ914" s="345">
        <v>100</v>
      </c>
      <c r="AK914" s="345">
        <v>500</v>
      </c>
      <c r="AL914" s="340">
        <v>1.9E-2</v>
      </c>
      <c r="AM914" s="340">
        <v>0.2</v>
      </c>
      <c r="AN914" s="340" t="s">
        <v>64</v>
      </c>
      <c r="AO914" s="338" t="s">
        <v>1323</v>
      </c>
      <c r="AP914" s="341" t="s">
        <v>13</v>
      </c>
      <c r="AQ914" s="347" t="s">
        <v>664</v>
      </c>
      <c r="AR914" s="340">
        <v>3.7999999999999996E-3</v>
      </c>
      <c r="AS914" s="340">
        <v>3.7999999999999996E-3</v>
      </c>
      <c r="AT914" s="340"/>
      <c r="AX914" s="597"/>
      <c r="AY914" s="598"/>
      <c r="AZ914" s="598"/>
      <c r="BA914" s="598"/>
      <c r="BB914" s="599"/>
      <c r="BC914" s="598"/>
      <c r="BD914" s="598"/>
      <c r="BE914" s="598"/>
      <c r="BF914" s="598"/>
      <c r="BG914" s="599"/>
      <c r="BH914" s="599"/>
      <c r="BI914" s="600"/>
      <c r="BJ914" s="600"/>
      <c r="BK914" s="600"/>
      <c r="BL914" s="599"/>
      <c r="BM914" s="599"/>
      <c r="BN914" s="599"/>
      <c r="BO914" s="599"/>
      <c r="BP914" s="599"/>
      <c r="BQ914" s="599"/>
      <c r="BR914" s="599"/>
      <c r="BS914" s="599"/>
      <c r="BT914" s="602"/>
      <c r="BU914" s="603"/>
      <c r="BV914" s="601"/>
      <c r="BW914" s="604"/>
    </row>
    <row r="915" spans="2:75" ht="15.75" customHeight="1">
      <c r="B915" s="334" t="s">
        <v>1234</v>
      </c>
      <c r="C915" s="335">
        <v>26882932000107</v>
      </c>
      <c r="D915" s="336" t="s">
        <v>13</v>
      </c>
      <c r="E915" s="336" t="s">
        <v>615</v>
      </c>
      <c r="F915" s="336" t="s">
        <v>619</v>
      </c>
      <c r="G915" s="337" t="s">
        <v>34</v>
      </c>
      <c r="H915" s="337" t="s">
        <v>1336</v>
      </c>
      <c r="I915" s="337" t="s">
        <v>34</v>
      </c>
      <c r="J915" s="337"/>
      <c r="K915" s="338" t="s">
        <v>48</v>
      </c>
      <c r="L915" s="339"/>
      <c r="M915" s="339" t="s">
        <v>34</v>
      </c>
      <c r="N915" s="338">
        <v>442011</v>
      </c>
      <c r="O915" s="338" t="s">
        <v>1320</v>
      </c>
      <c r="P915" s="342">
        <v>42893</v>
      </c>
      <c r="Q915" s="343">
        <v>20409167.789999999</v>
      </c>
      <c r="R915" s="343">
        <v>23274077.052103158</v>
      </c>
      <c r="S915" s="338">
        <v>31</v>
      </c>
      <c r="T915" s="340">
        <v>0.1266003637143478</v>
      </c>
      <c r="U915" s="340">
        <v>1.6365876117675553</v>
      </c>
      <c r="V915" s="340">
        <v>0.12955475887434864</v>
      </c>
      <c r="W915" s="340">
        <v>1.2700698337882463</v>
      </c>
      <c r="X915" s="340">
        <v>0.18945857530398569</v>
      </c>
      <c r="Y915" s="340">
        <v>1.4366987936790963</v>
      </c>
      <c r="Z915" s="340">
        <v>0.22412939098727347</v>
      </c>
      <c r="AA915" s="340">
        <v>1.2740241184894849</v>
      </c>
      <c r="AB915" s="340">
        <v>4.1793347388110066E-2</v>
      </c>
      <c r="AC915" s="344">
        <v>0.61182268880175616</v>
      </c>
      <c r="AD915" s="482">
        <v>26277600000195</v>
      </c>
      <c r="AE915" s="341" t="s">
        <v>2120</v>
      </c>
      <c r="AF915" s="341" t="s">
        <v>2106</v>
      </c>
      <c r="AG915" s="345" t="s">
        <v>1427</v>
      </c>
      <c r="AH915" s="345" t="s">
        <v>2110</v>
      </c>
      <c r="AI915" s="345">
        <v>5000</v>
      </c>
      <c r="AJ915" s="345">
        <v>5000</v>
      </c>
      <c r="AK915" s="345">
        <v>5000</v>
      </c>
      <c r="AL915" s="340">
        <v>0</v>
      </c>
      <c r="AM915" s="340" t="s">
        <v>34</v>
      </c>
      <c r="AN915" s="340" t="s">
        <v>34</v>
      </c>
      <c r="AO915" s="338" t="s">
        <v>1323</v>
      </c>
      <c r="AP915" s="341" t="s">
        <v>13</v>
      </c>
      <c r="AQ915" s="347" t="s">
        <v>664</v>
      </c>
      <c r="AR915" s="340">
        <v>3.7999999999999996E-3</v>
      </c>
      <c r="AS915" s="340">
        <v>3.7999999999999996E-3</v>
      </c>
      <c r="AT915" s="340"/>
      <c r="AX915" s="597"/>
      <c r="AY915" s="598"/>
      <c r="AZ915" s="598"/>
      <c r="BA915" s="598"/>
      <c r="BB915" s="599"/>
      <c r="BC915" s="598"/>
      <c r="BD915" s="598"/>
      <c r="BE915" s="598"/>
      <c r="BF915" s="598"/>
      <c r="BG915" s="599"/>
      <c r="BH915" s="599"/>
      <c r="BI915" s="600"/>
      <c r="BJ915" s="600"/>
      <c r="BK915" s="600"/>
      <c r="BL915" s="599"/>
      <c r="BM915" s="599"/>
      <c r="BN915" s="599"/>
      <c r="BO915" s="599"/>
      <c r="BP915" s="599"/>
      <c r="BQ915" s="599"/>
      <c r="BR915" s="599"/>
      <c r="BS915" s="599"/>
      <c r="BT915" s="602"/>
      <c r="BU915" s="603"/>
      <c r="BV915" s="601"/>
      <c r="BW915" s="604"/>
    </row>
    <row r="916" spans="2:75" ht="15.75" customHeight="1">
      <c r="B916" s="334" t="s">
        <v>1243</v>
      </c>
      <c r="C916" s="335">
        <v>38120906000112</v>
      </c>
      <c r="D916" s="336" t="s">
        <v>13</v>
      </c>
      <c r="E916" s="336" t="s">
        <v>615</v>
      </c>
      <c r="F916" s="336" t="s">
        <v>619</v>
      </c>
      <c r="G916" s="337" t="s">
        <v>34</v>
      </c>
      <c r="H916" s="337" t="s">
        <v>1336</v>
      </c>
      <c r="I916" s="337" t="s">
        <v>34</v>
      </c>
      <c r="J916" s="337"/>
      <c r="K916" s="338" t="s">
        <v>48</v>
      </c>
      <c r="L916" s="339"/>
      <c r="M916" s="339" t="s">
        <v>1411</v>
      </c>
      <c r="N916" s="338">
        <v>560170</v>
      </c>
      <c r="O916" s="338" t="s">
        <v>1320</v>
      </c>
      <c r="P916" s="342">
        <v>44146</v>
      </c>
      <c r="Q916" s="343">
        <v>10951554.619999999</v>
      </c>
      <c r="R916" s="343">
        <v>6945279.649444445</v>
      </c>
      <c r="S916" s="338">
        <v>31</v>
      </c>
      <c r="T916" s="340">
        <v>3.6516699259475205E-2</v>
      </c>
      <c r="U916" s="340">
        <v>0.47205849870655298</v>
      </c>
      <c r="V916" s="340">
        <v>7.6455632119192707E-2</v>
      </c>
      <c r="W916" s="340">
        <v>0.7495208421635573</v>
      </c>
      <c r="X916" s="340" t="s">
        <v>1414</v>
      </c>
      <c r="Y916" s="340" t="s">
        <v>1414</v>
      </c>
      <c r="Z916" s="340" t="s">
        <v>1414</v>
      </c>
      <c r="AA916" s="340" t="s">
        <v>1414</v>
      </c>
      <c r="AB916" s="340">
        <v>3.3280667682823506E-2</v>
      </c>
      <c r="AC916" s="344">
        <v>-0.68849217339333812</v>
      </c>
      <c r="AD916" s="482">
        <v>0</v>
      </c>
      <c r="AE916" s="341" t="s">
        <v>2419</v>
      </c>
      <c r="AF916" s="341" t="s">
        <v>2106</v>
      </c>
      <c r="AG916" s="345" t="s">
        <v>1427</v>
      </c>
      <c r="AH916" s="345" t="s">
        <v>2110</v>
      </c>
      <c r="AI916" s="345">
        <v>1000</v>
      </c>
      <c r="AJ916" s="345">
        <v>100</v>
      </c>
      <c r="AK916" s="345">
        <v>500</v>
      </c>
      <c r="AL916" s="340">
        <v>1.7500000000000002E-2</v>
      </c>
      <c r="AM916" s="340">
        <v>0.2</v>
      </c>
      <c r="AN916" s="340" t="s">
        <v>34</v>
      </c>
      <c r="AO916" s="338" t="s">
        <v>1323</v>
      </c>
      <c r="AP916" s="341" t="s">
        <v>13</v>
      </c>
      <c r="AQ916" s="347" t="s">
        <v>668</v>
      </c>
      <c r="AR916" s="340">
        <v>3.5000000000000001E-3</v>
      </c>
      <c r="AS916" s="340">
        <v>3.5000000000000001E-3</v>
      </c>
      <c r="AT916" s="340"/>
      <c r="AX916" s="597"/>
      <c r="AY916" s="598"/>
      <c r="AZ916" s="598"/>
      <c r="BA916" s="598"/>
      <c r="BB916" s="599"/>
      <c r="BC916" s="598"/>
      <c r="BD916" s="598"/>
      <c r="BE916" s="598"/>
      <c r="BF916" s="598"/>
      <c r="BG916" s="599"/>
      <c r="BH916" s="599"/>
      <c r="BI916" s="600"/>
      <c r="BJ916" s="600"/>
      <c r="BK916" s="600"/>
      <c r="BL916" s="599"/>
      <c r="BM916" s="599"/>
      <c r="BN916" s="599"/>
      <c r="BO916" s="599"/>
      <c r="BP916" s="599"/>
      <c r="BQ916" s="599"/>
      <c r="BR916" s="599"/>
      <c r="BS916" s="599"/>
      <c r="BT916" s="602"/>
      <c r="BU916" s="603"/>
      <c r="BV916" s="601"/>
      <c r="BW916" s="604"/>
    </row>
    <row r="917" spans="2:75" ht="15.75" customHeight="1">
      <c r="B917" s="334" t="s">
        <v>1701</v>
      </c>
      <c r="C917" s="335">
        <v>8815403000109</v>
      </c>
      <c r="D917" s="336" t="s">
        <v>13</v>
      </c>
      <c r="E917" s="336" t="s">
        <v>615</v>
      </c>
      <c r="F917" s="336" t="s">
        <v>619</v>
      </c>
      <c r="G917" s="337" t="s">
        <v>34</v>
      </c>
      <c r="H917" s="337" t="s">
        <v>1337</v>
      </c>
      <c r="I917" s="337" t="s">
        <v>34</v>
      </c>
      <c r="J917" s="337" t="s">
        <v>611</v>
      </c>
      <c r="K917" s="338" t="s">
        <v>48</v>
      </c>
      <c r="L917" s="339"/>
      <c r="M917" s="339"/>
      <c r="N917" s="338">
        <v>185779</v>
      </c>
      <c r="O917" s="338" t="s">
        <v>1320</v>
      </c>
      <c r="P917" s="342">
        <v>39238</v>
      </c>
      <c r="Q917" s="343" t="s">
        <v>1390</v>
      </c>
      <c r="R917" s="343" t="s">
        <v>1414</v>
      </c>
      <c r="S917" s="338">
        <v>31</v>
      </c>
      <c r="T917" s="340" t="s">
        <v>1414</v>
      </c>
      <c r="U917" s="340" t="s">
        <v>1414</v>
      </c>
      <c r="V917" s="340" t="s">
        <v>1414</v>
      </c>
      <c r="W917" s="340" t="s">
        <v>1414</v>
      </c>
      <c r="X917" s="340" t="s">
        <v>1414</v>
      </c>
      <c r="Y917" s="340" t="s">
        <v>1414</v>
      </c>
      <c r="Z917" s="340" t="s">
        <v>1414</v>
      </c>
      <c r="AA917" s="340" t="s">
        <v>1414</v>
      </c>
      <c r="AB917" s="340" t="s">
        <v>1414</v>
      </c>
      <c r="AC917" s="344" t="s">
        <v>1414</v>
      </c>
      <c r="AD917" s="482">
        <v>9489380000144</v>
      </c>
      <c r="AE917" s="341" t="s">
        <v>2422</v>
      </c>
      <c r="AF917" s="341" t="s">
        <v>2109</v>
      </c>
      <c r="AG917" s="345" t="s">
        <v>59</v>
      </c>
      <c r="AH917" s="345" t="s">
        <v>2110</v>
      </c>
      <c r="AI917" s="345">
        <v>10000</v>
      </c>
      <c r="AJ917" s="345">
        <v>5000</v>
      </c>
      <c r="AK917" s="345">
        <v>10000</v>
      </c>
      <c r="AL917" s="340">
        <v>1.95E-2</v>
      </c>
      <c r="AM917" s="340">
        <v>0.2</v>
      </c>
      <c r="AN917" s="340" t="s">
        <v>64</v>
      </c>
      <c r="AO917" s="338" t="s">
        <v>1323</v>
      </c>
      <c r="AP917" s="341" t="s">
        <v>13</v>
      </c>
      <c r="AQ917" s="347" t="s">
        <v>664</v>
      </c>
      <c r="AR917" s="340">
        <v>4.7375000000000004E-3</v>
      </c>
      <c r="AS917" s="340">
        <v>4.7375000000000004E-3</v>
      </c>
      <c r="AT917" s="340"/>
      <c r="AX917" s="597"/>
      <c r="AY917" s="598"/>
      <c r="AZ917" s="598"/>
      <c r="BA917" s="598"/>
      <c r="BB917" s="599"/>
      <c r="BC917" s="598"/>
      <c r="BD917" s="598"/>
      <c r="BE917" s="598"/>
      <c r="BF917" s="598"/>
      <c r="BG917" s="599"/>
      <c r="BH917" s="599"/>
      <c r="BI917" s="600"/>
      <c r="BJ917" s="600"/>
      <c r="BK917" s="600"/>
      <c r="BL917" s="599"/>
      <c r="BM917" s="599"/>
      <c r="BN917" s="599"/>
      <c r="BO917" s="599"/>
      <c r="BP917" s="599"/>
      <c r="BQ917" s="599"/>
      <c r="BR917" s="599"/>
      <c r="BS917" s="599"/>
      <c r="BT917" s="602"/>
      <c r="BU917" s="603"/>
      <c r="BV917" s="601"/>
      <c r="BW917" s="604"/>
    </row>
    <row r="918" spans="2:75" ht="15.75" customHeight="1">
      <c r="B918" s="334" t="s">
        <v>430</v>
      </c>
      <c r="C918" s="335">
        <v>24572582000149</v>
      </c>
      <c r="D918" s="336" t="s">
        <v>13</v>
      </c>
      <c r="E918" s="336" t="s">
        <v>615</v>
      </c>
      <c r="F918" s="336" t="s">
        <v>619</v>
      </c>
      <c r="G918" s="337" t="s">
        <v>34</v>
      </c>
      <c r="H918" s="337" t="s">
        <v>1336</v>
      </c>
      <c r="I918" s="337" t="s">
        <v>34</v>
      </c>
      <c r="J918" s="337" t="s">
        <v>611</v>
      </c>
      <c r="K918" s="338" t="s">
        <v>48</v>
      </c>
      <c r="L918" s="339"/>
      <c r="M918" s="339" t="s">
        <v>34</v>
      </c>
      <c r="N918" s="338">
        <v>421715</v>
      </c>
      <c r="O918" s="338" t="s">
        <v>1320</v>
      </c>
      <c r="P918" s="342">
        <v>42590</v>
      </c>
      <c r="Q918" s="343">
        <v>370992317.45999998</v>
      </c>
      <c r="R918" s="343">
        <v>438602024.97999996</v>
      </c>
      <c r="S918" s="338">
        <v>31</v>
      </c>
      <c r="T918" s="340">
        <v>9.1769614846965331E-2</v>
      </c>
      <c r="U918" s="340">
        <v>1.1863237228456891</v>
      </c>
      <c r="V918" s="340">
        <v>8.7336673446295698E-2</v>
      </c>
      <c r="W918" s="340">
        <v>0.85619143049107704</v>
      </c>
      <c r="X918" s="340">
        <v>3.2388240756747066E-2</v>
      </c>
      <c r="Y918" s="340">
        <v>0.24560591332403914</v>
      </c>
      <c r="Z918" s="340">
        <v>0.18867388971712495</v>
      </c>
      <c r="AA918" s="340">
        <v>1.0724835550126106</v>
      </c>
      <c r="AB918" s="340">
        <v>4.2394728857163264E-2</v>
      </c>
      <c r="AC918" s="344">
        <v>-0.29512729406852045</v>
      </c>
      <c r="AD918" s="482">
        <v>24572601000137</v>
      </c>
      <c r="AE918" s="341" t="s">
        <v>2429</v>
      </c>
      <c r="AF918" s="341" t="s">
        <v>2112</v>
      </c>
      <c r="AG918" s="345" t="s">
        <v>719</v>
      </c>
      <c r="AH918" s="345" t="s">
        <v>2110</v>
      </c>
      <c r="AI918" s="345">
        <v>5000</v>
      </c>
      <c r="AJ918" s="345">
        <v>500</v>
      </c>
      <c r="AK918" s="345">
        <v>1000</v>
      </c>
      <c r="AL918" s="340">
        <v>1.9199999999999998E-2</v>
      </c>
      <c r="AM918" s="340">
        <v>0.2</v>
      </c>
      <c r="AN918" s="340" t="s">
        <v>64</v>
      </c>
      <c r="AO918" s="338" t="s">
        <v>1323</v>
      </c>
      <c r="AP918" s="341" t="s">
        <v>13</v>
      </c>
      <c r="AQ918" s="347" t="s">
        <v>668</v>
      </c>
      <c r="AR918" s="340">
        <v>5.1840000000000002E-3</v>
      </c>
      <c r="AS918" s="340">
        <v>5.1840000000000002E-3</v>
      </c>
      <c r="AT918" s="340"/>
      <c r="AX918" s="597"/>
      <c r="AY918" s="598"/>
      <c r="AZ918" s="598"/>
      <c r="BA918" s="598"/>
      <c r="BB918" s="599"/>
      <c r="BC918" s="598"/>
      <c r="BD918" s="598"/>
      <c r="BE918" s="598"/>
      <c r="BF918" s="598"/>
      <c r="BG918" s="599"/>
      <c r="BH918" s="599"/>
      <c r="BI918" s="600"/>
      <c r="BJ918" s="600"/>
      <c r="BK918" s="600"/>
      <c r="BL918" s="599"/>
      <c r="BM918" s="599"/>
      <c r="BN918" s="599"/>
      <c r="BO918" s="599"/>
      <c r="BP918" s="599"/>
      <c r="BQ918" s="599"/>
      <c r="BR918" s="599"/>
      <c r="BS918" s="599"/>
      <c r="BT918" s="602"/>
      <c r="BU918" s="603"/>
      <c r="BV918" s="601"/>
      <c r="BW918" s="604"/>
    </row>
    <row r="919" spans="2:75" ht="15.75" customHeight="1">
      <c r="B919" s="334" t="s">
        <v>544</v>
      </c>
      <c r="C919" s="335">
        <v>30568854000130</v>
      </c>
      <c r="D919" s="336" t="s">
        <v>13</v>
      </c>
      <c r="E919" s="336" t="s">
        <v>615</v>
      </c>
      <c r="F919" s="336" t="s">
        <v>619</v>
      </c>
      <c r="G919" s="337" t="s">
        <v>34</v>
      </c>
      <c r="H919" s="337" t="s">
        <v>1337</v>
      </c>
      <c r="I919" s="337" t="s">
        <v>34</v>
      </c>
      <c r="J919" s="337"/>
      <c r="K919" s="338" t="s">
        <v>48</v>
      </c>
      <c r="L919" s="339"/>
      <c r="M919" s="339" t="s">
        <v>1411</v>
      </c>
      <c r="N919" s="338">
        <v>502871</v>
      </c>
      <c r="O919" s="338" t="s">
        <v>1320</v>
      </c>
      <c r="P919" s="342">
        <v>43644</v>
      </c>
      <c r="Q919" s="343">
        <v>753252810.39999998</v>
      </c>
      <c r="R919" s="343">
        <v>1025623063.8825788</v>
      </c>
      <c r="S919" s="338">
        <v>31</v>
      </c>
      <c r="T919" s="340">
        <v>-7.8596002227564465E-2</v>
      </c>
      <c r="U919" s="340">
        <v>-1.0160258612709614</v>
      </c>
      <c r="V919" s="340">
        <v>-0.14765135656934658</v>
      </c>
      <c r="W919" s="340">
        <v>-1.4474770014316229</v>
      </c>
      <c r="X919" s="340">
        <v>-0.10092743115017822</v>
      </c>
      <c r="Y919" s="340">
        <v>-0.76535104494444406</v>
      </c>
      <c r="Z919" s="340">
        <v>-6.0410654100756078E-2</v>
      </c>
      <c r="AA919" s="340">
        <v>-0.34339374233368242</v>
      </c>
      <c r="AB919" s="340">
        <v>0.12618797076564367</v>
      </c>
      <c r="AC919" s="344">
        <v>-1.972619031809733</v>
      </c>
      <c r="AD919" s="482">
        <v>0</v>
      </c>
      <c r="AE919" s="341" t="s">
        <v>2226</v>
      </c>
      <c r="AF919" s="341" t="s">
        <v>2106</v>
      </c>
      <c r="AG919" s="345" t="s">
        <v>1427</v>
      </c>
      <c r="AH919" s="345" t="s">
        <v>2110</v>
      </c>
      <c r="AI919" s="345">
        <v>1000</v>
      </c>
      <c r="AJ919" s="345">
        <v>100</v>
      </c>
      <c r="AK919" s="345">
        <v>100</v>
      </c>
      <c r="AL919" s="340">
        <v>1.0500000000000001E-2</v>
      </c>
      <c r="AM919" s="340">
        <v>0.15</v>
      </c>
      <c r="AN919" s="340" t="s">
        <v>2124</v>
      </c>
      <c r="AO919" s="338" t="s">
        <v>1323</v>
      </c>
      <c r="AP919" s="341" t="s">
        <v>13</v>
      </c>
      <c r="AQ919" s="347" t="s">
        <v>668</v>
      </c>
      <c r="AR919" s="340">
        <v>3.49965E-3</v>
      </c>
      <c r="AS919" s="340">
        <v>3.49965E-3</v>
      </c>
      <c r="AT919" s="340"/>
      <c r="AX919" s="597"/>
      <c r="AY919" s="598"/>
      <c r="AZ919" s="598"/>
      <c r="BA919" s="598"/>
      <c r="BB919" s="599"/>
      <c r="BC919" s="598"/>
      <c r="BD919" s="598"/>
      <c r="BE919" s="598"/>
      <c r="BF919" s="598"/>
      <c r="BG919" s="599"/>
      <c r="BH919" s="599"/>
      <c r="BI919" s="600"/>
      <c r="BJ919" s="600"/>
      <c r="BK919" s="600"/>
      <c r="BL919" s="599"/>
      <c r="BM919" s="599"/>
      <c r="BN919" s="599"/>
      <c r="BO919" s="599"/>
      <c r="BP919" s="599"/>
      <c r="BQ919" s="599"/>
      <c r="BR919" s="599"/>
      <c r="BS919" s="599"/>
      <c r="BT919" s="602"/>
      <c r="BU919" s="603"/>
      <c r="BV919" s="601"/>
      <c r="BW919" s="604"/>
    </row>
    <row r="920" spans="2:75" ht="15.75" customHeight="1">
      <c r="B920" s="334" t="s">
        <v>255</v>
      </c>
      <c r="C920" s="335">
        <v>36521802000194</v>
      </c>
      <c r="D920" s="336" t="s">
        <v>13</v>
      </c>
      <c r="E920" s="336" t="s">
        <v>616</v>
      </c>
      <c r="F920" s="336" t="s">
        <v>610</v>
      </c>
      <c r="G920" s="337" t="s">
        <v>34</v>
      </c>
      <c r="H920" s="337" t="s">
        <v>1337</v>
      </c>
      <c r="I920" s="337" t="s">
        <v>34</v>
      </c>
      <c r="J920" s="337"/>
      <c r="K920" s="338" t="s">
        <v>48</v>
      </c>
      <c r="L920" s="339"/>
      <c r="M920" s="339" t="s">
        <v>34</v>
      </c>
      <c r="N920" s="338">
        <v>539457</v>
      </c>
      <c r="O920" s="338" t="s">
        <v>1320</v>
      </c>
      <c r="P920" s="342">
        <v>43980</v>
      </c>
      <c r="Q920" s="343">
        <v>8438436.1899999995</v>
      </c>
      <c r="R920" s="343">
        <v>5741659.0566269848</v>
      </c>
      <c r="S920" s="338">
        <v>31</v>
      </c>
      <c r="T920" s="340">
        <v>0.25925545394651794</v>
      </c>
      <c r="U920" s="340">
        <v>3.3514458550008048</v>
      </c>
      <c r="V920" s="340">
        <v>0.19224861906932178</v>
      </c>
      <c r="W920" s="340">
        <v>1.884679295371974</v>
      </c>
      <c r="X920" s="340">
        <v>0.18190708962337276</v>
      </c>
      <c r="Y920" s="340">
        <v>1.3794345059559672</v>
      </c>
      <c r="Z920" s="340" t="s">
        <v>1414</v>
      </c>
      <c r="AA920" s="340" t="s">
        <v>1414</v>
      </c>
      <c r="AB920" s="340">
        <v>0.10666567426682524</v>
      </c>
      <c r="AC920" s="344">
        <v>0.79105947699474599</v>
      </c>
      <c r="AD920" s="482">
        <v>36521795000120</v>
      </c>
      <c r="AE920" s="341" t="s">
        <v>2291</v>
      </c>
      <c r="AF920" s="341" t="s">
        <v>2112</v>
      </c>
      <c r="AG920" s="345" t="s">
        <v>719</v>
      </c>
      <c r="AH920" s="345" t="s">
        <v>2107</v>
      </c>
      <c r="AI920" s="345">
        <v>50000</v>
      </c>
      <c r="AJ920" s="345">
        <v>10000</v>
      </c>
      <c r="AK920" s="345">
        <v>20000</v>
      </c>
      <c r="AL920" s="340">
        <v>1.4999999999999999E-2</v>
      </c>
      <c r="AM920" s="340">
        <v>0.2</v>
      </c>
      <c r="AN920" s="340" t="s">
        <v>64</v>
      </c>
      <c r="AO920" s="338" t="s">
        <v>1323</v>
      </c>
      <c r="AP920" s="341" t="s">
        <v>13</v>
      </c>
      <c r="AQ920" s="347" t="s">
        <v>664</v>
      </c>
      <c r="AR920" s="340">
        <v>4.0000000000000001E-3</v>
      </c>
      <c r="AS920" s="340">
        <v>4.0000000000000001E-3</v>
      </c>
      <c r="AT920" s="340"/>
      <c r="AX920" s="597"/>
      <c r="AY920" s="598"/>
      <c r="AZ920" s="598"/>
      <c r="BA920" s="598"/>
      <c r="BB920" s="599"/>
      <c r="BC920" s="598"/>
      <c r="BD920" s="598"/>
      <c r="BE920" s="598"/>
      <c r="BF920" s="598"/>
      <c r="BG920" s="599"/>
      <c r="BH920" s="599"/>
      <c r="BI920" s="600"/>
      <c r="BJ920" s="600"/>
      <c r="BK920" s="600"/>
      <c r="BL920" s="599"/>
      <c r="BM920" s="599"/>
      <c r="BN920" s="599"/>
      <c r="BO920" s="599"/>
      <c r="BP920" s="599"/>
      <c r="BQ920" s="599"/>
      <c r="BR920" s="599"/>
      <c r="BS920" s="599"/>
      <c r="BT920" s="602"/>
      <c r="BU920" s="603"/>
      <c r="BV920" s="601"/>
      <c r="BW920" s="604"/>
    </row>
    <row r="921" spans="2:75" ht="15.75" customHeight="1">
      <c r="B921" s="334" t="s">
        <v>425</v>
      </c>
      <c r="C921" s="335">
        <v>19941946000180</v>
      </c>
      <c r="D921" s="336" t="s">
        <v>11</v>
      </c>
      <c r="E921" s="336" t="s">
        <v>621</v>
      </c>
      <c r="F921" s="336" t="s">
        <v>672</v>
      </c>
      <c r="G921" s="337" t="s">
        <v>866</v>
      </c>
      <c r="H921" s="337" t="s">
        <v>34</v>
      </c>
      <c r="I921" s="337"/>
      <c r="J921" s="337" t="s">
        <v>608</v>
      </c>
      <c r="K921" s="338" t="s">
        <v>48</v>
      </c>
      <c r="L921" s="339"/>
      <c r="M921" s="339" t="s">
        <v>34</v>
      </c>
      <c r="N921" s="338">
        <v>378003</v>
      </c>
      <c r="O921" s="338" t="s">
        <v>1320</v>
      </c>
      <c r="P921" s="342">
        <v>41913</v>
      </c>
      <c r="Q921" s="343">
        <v>150198864.08000001</v>
      </c>
      <c r="R921" s="343">
        <v>141571897.17638889</v>
      </c>
      <c r="S921" s="338">
        <v>31</v>
      </c>
      <c r="T921" s="340">
        <v>0.11393073657845543</v>
      </c>
      <c r="U921" s="340">
        <v>1.4728048689067181</v>
      </c>
      <c r="V921" s="340">
        <v>0.10579174452270079</v>
      </c>
      <c r="W921" s="340">
        <v>1.0371128359123407</v>
      </c>
      <c r="X921" s="340">
        <v>8.4993962284692026E-2</v>
      </c>
      <c r="Y921" s="340">
        <v>0.6445246560547464</v>
      </c>
      <c r="Z921" s="340">
        <v>0.2910997773780275</v>
      </c>
      <c r="AA921" s="340">
        <v>1.6547055057477289</v>
      </c>
      <c r="AB921" s="340">
        <v>0.10184679251755424</v>
      </c>
      <c r="AC921" s="344">
        <v>8.4372705938251344E-2</v>
      </c>
      <c r="AD921" s="482">
        <v>0</v>
      </c>
      <c r="AE921" s="341" t="s">
        <v>2422</v>
      </c>
      <c r="AF921" s="341" t="s">
        <v>2109</v>
      </c>
      <c r="AG921" s="345" t="s">
        <v>59</v>
      </c>
      <c r="AH921" s="345" t="s">
        <v>2107</v>
      </c>
      <c r="AI921" s="345">
        <v>20000</v>
      </c>
      <c r="AJ921" s="345">
        <v>10000</v>
      </c>
      <c r="AK921" s="345">
        <v>20000</v>
      </c>
      <c r="AL921" s="340">
        <v>0.02</v>
      </c>
      <c r="AM921" s="340">
        <v>0.2</v>
      </c>
      <c r="AN921" s="340" t="s">
        <v>150</v>
      </c>
      <c r="AO921" s="338" t="s">
        <v>1323</v>
      </c>
      <c r="AP921" s="341" t="s">
        <v>13</v>
      </c>
      <c r="AQ921" s="347" t="s">
        <v>664</v>
      </c>
      <c r="AR921" s="340">
        <v>4.0000000000000001E-3</v>
      </c>
      <c r="AS921" s="340">
        <v>4.0000000000000001E-3</v>
      </c>
      <c r="AT921" s="340"/>
      <c r="AX921" s="597"/>
      <c r="AY921" s="598"/>
      <c r="AZ921" s="598"/>
      <c r="BA921" s="598"/>
      <c r="BB921" s="599"/>
      <c r="BC921" s="598"/>
      <c r="BD921" s="598"/>
      <c r="BE921" s="598"/>
      <c r="BF921" s="598"/>
      <c r="BG921" s="599"/>
      <c r="BH921" s="599"/>
      <c r="BI921" s="600"/>
      <c r="BJ921" s="600"/>
      <c r="BK921" s="600"/>
      <c r="BL921" s="599"/>
      <c r="BM921" s="599"/>
      <c r="BN921" s="599"/>
      <c r="BO921" s="599"/>
      <c r="BP921" s="599"/>
      <c r="BQ921" s="599"/>
      <c r="BR921" s="599"/>
      <c r="BS921" s="599"/>
      <c r="BT921" s="602"/>
      <c r="BU921" s="603"/>
      <c r="BV921" s="601"/>
      <c r="BW921" s="604"/>
    </row>
    <row r="922" spans="2:75" ht="15.75" customHeight="1">
      <c r="B922" s="334" t="s">
        <v>1525</v>
      </c>
      <c r="C922" s="335">
        <v>23695873000161</v>
      </c>
      <c r="D922" s="336"/>
      <c r="E922" s="336"/>
      <c r="F922" s="336"/>
      <c r="G922" s="337"/>
      <c r="H922" s="337" t="s">
        <v>34</v>
      </c>
      <c r="I922" s="337"/>
      <c r="J922" s="337"/>
      <c r="K922" s="338"/>
      <c r="L922" s="339"/>
      <c r="M922" s="339"/>
      <c r="N922" s="338">
        <v>417017</v>
      </c>
      <c r="O922" s="338" t="s">
        <v>1320</v>
      </c>
      <c r="P922" s="342">
        <v>42499</v>
      </c>
      <c r="Q922" s="343" t="s">
        <v>1390</v>
      </c>
      <c r="R922" s="343" t="s">
        <v>1414</v>
      </c>
      <c r="S922" s="338">
        <v>31</v>
      </c>
      <c r="T922" s="340" t="s">
        <v>1414</v>
      </c>
      <c r="U922" s="340" t="s">
        <v>1414</v>
      </c>
      <c r="V922" s="340" t="s">
        <v>1414</v>
      </c>
      <c r="W922" s="340" t="s">
        <v>1414</v>
      </c>
      <c r="X922" s="340" t="s">
        <v>1414</v>
      </c>
      <c r="Y922" s="340" t="s">
        <v>1414</v>
      </c>
      <c r="Z922" s="340" t="s">
        <v>1414</v>
      </c>
      <c r="AA922" s="340" t="s">
        <v>1414</v>
      </c>
      <c r="AB922" s="340" t="s">
        <v>1414</v>
      </c>
      <c r="AC922" s="344" t="s">
        <v>1414</v>
      </c>
      <c r="AD922" s="482">
        <v>0</v>
      </c>
      <c r="AE922" s="341" t="s">
        <v>2120</v>
      </c>
      <c r="AF922" s="341" t="s">
        <v>2106</v>
      </c>
      <c r="AG922" s="345" t="s">
        <v>1427</v>
      </c>
      <c r="AH922" s="345" t="s">
        <v>2167</v>
      </c>
      <c r="AI922" s="345">
        <v>10000</v>
      </c>
      <c r="AJ922" s="345">
        <v>5000</v>
      </c>
      <c r="AK922" s="345">
        <v>5000</v>
      </c>
      <c r="AL922" s="340">
        <v>0</v>
      </c>
      <c r="AM922" s="340" t="s">
        <v>34</v>
      </c>
      <c r="AN922" s="340" t="s">
        <v>34</v>
      </c>
      <c r="AO922" s="338" t="s">
        <v>1323</v>
      </c>
      <c r="AP922" s="341" t="s">
        <v>13</v>
      </c>
      <c r="AQ922" s="347" t="s">
        <v>664</v>
      </c>
      <c r="AR922" s="340" t="s">
        <v>34</v>
      </c>
      <c r="AS922" s="340" t="s">
        <v>34</v>
      </c>
      <c r="AT922" s="340"/>
      <c r="AX922" s="597"/>
      <c r="AY922" s="598"/>
      <c r="AZ922" s="598"/>
      <c r="BA922" s="598"/>
      <c r="BB922" s="599"/>
      <c r="BC922" s="598"/>
      <c r="BD922" s="598"/>
      <c r="BE922" s="598"/>
      <c r="BF922" s="598"/>
      <c r="BG922" s="599"/>
      <c r="BH922" s="599"/>
      <c r="BI922" s="600"/>
      <c r="BJ922" s="600"/>
      <c r="BK922" s="600"/>
      <c r="BL922" s="599"/>
      <c r="BM922" s="599"/>
      <c r="BN922" s="599"/>
      <c r="BO922" s="599"/>
      <c r="BP922" s="599"/>
      <c r="BQ922" s="599"/>
      <c r="BR922" s="599"/>
      <c r="BS922" s="599"/>
      <c r="BT922" s="602"/>
      <c r="BU922" s="603"/>
      <c r="BV922" s="601"/>
      <c r="BW922" s="604"/>
    </row>
    <row r="923" spans="2:75" ht="15.75" customHeight="1">
      <c r="B923" s="334" t="s">
        <v>880</v>
      </c>
      <c r="C923" s="335">
        <v>36436823000101</v>
      </c>
      <c r="D923" s="336" t="s">
        <v>14</v>
      </c>
      <c r="E923" s="336" t="s">
        <v>614</v>
      </c>
      <c r="F923" s="336"/>
      <c r="G923" s="337"/>
      <c r="H923" s="337" t="s">
        <v>1337</v>
      </c>
      <c r="I923" s="337" t="s">
        <v>34</v>
      </c>
      <c r="J923" s="337" t="s">
        <v>608</v>
      </c>
      <c r="K923" s="338" t="s">
        <v>48</v>
      </c>
      <c r="L923" s="339"/>
      <c r="M923" s="339" t="s">
        <v>34</v>
      </c>
      <c r="N923" s="338">
        <v>541508</v>
      </c>
      <c r="O923" s="338" t="s">
        <v>1320</v>
      </c>
      <c r="P923" s="342">
        <v>44007</v>
      </c>
      <c r="Q923" s="343">
        <v>14170783.32</v>
      </c>
      <c r="R923" s="343">
        <v>13838791.325317459</v>
      </c>
      <c r="S923" s="338">
        <v>31</v>
      </c>
      <c r="T923" s="340">
        <v>7.5764275534832004E-2</v>
      </c>
      <c r="U923" s="340">
        <v>0.97941957761371912</v>
      </c>
      <c r="V923" s="340">
        <v>-0.13319114599793391</v>
      </c>
      <c r="W923" s="340">
        <v>-1.3057185867153462</v>
      </c>
      <c r="X923" s="340">
        <v>-0.10650914149692114</v>
      </c>
      <c r="Y923" s="340">
        <v>-0.80767816848036666</v>
      </c>
      <c r="Z923" s="340" t="s">
        <v>1414</v>
      </c>
      <c r="AA923" s="340" t="s">
        <v>1414</v>
      </c>
      <c r="AB923" s="340">
        <v>0.2072456710915436</v>
      </c>
      <c r="AC923" s="344">
        <v>-1.0546181384769684</v>
      </c>
      <c r="AD923" s="482">
        <v>36499040000177</v>
      </c>
      <c r="AE923" s="341" t="s">
        <v>2190</v>
      </c>
      <c r="AF923" s="341" t="s">
        <v>2106</v>
      </c>
      <c r="AG923" s="345" t="s">
        <v>1427</v>
      </c>
      <c r="AH923" s="345" t="s">
        <v>2110</v>
      </c>
      <c r="AI923" s="345">
        <v>100</v>
      </c>
      <c r="AJ923" s="345">
        <v>0</v>
      </c>
      <c r="AK923" s="345">
        <v>0</v>
      </c>
      <c r="AL923" s="340">
        <v>0.02</v>
      </c>
      <c r="AM923" s="340">
        <v>0.2</v>
      </c>
      <c r="AN923" s="340" t="s">
        <v>34</v>
      </c>
      <c r="AO923" s="338" t="s">
        <v>1323</v>
      </c>
      <c r="AP923" s="341" t="s">
        <v>13</v>
      </c>
      <c r="AQ923" s="347" t="s">
        <v>668</v>
      </c>
      <c r="AR923" s="340">
        <v>4.6666666666666662E-3</v>
      </c>
      <c r="AS923" s="340">
        <v>4.6666666666666662E-3</v>
      </c>
      <c r="AT923" s="340"/>
      <c r="AX923" s="597"/>
      <c r="AY923" s="598"/>
      <c r="AZ923" s="598"/>
      <c r="BA923" s="598"/>
      <c r="BB923" s="599"/>
      <c r="BC923" s="598"/>
      <c r="BD923" s="598"/>
      <c r="BE923" s="598"/>
      <c r="BF923" s="598"/>
      <c r="BG923" s="599"/>
      <c r="BH923" s="599"/>
      <c r="BI923" s="600"/>
      <c r="BJ923" s="600"/>
      <c r="BK923" s="600"/>
      <c r="BL923" s="599"/>
      <c r="BM923" s="599"/>
      <c r="BN923" s="599"/>
      <c r="BO923" s="599"/>
      <c r="BP923" s="599"/>
      <c r="BQ923" s="599"/>
      <c r="BR923" s="599"/>
      <c r="BS923" s="599"/>
      <c r="BT923" s="602"/>
      <c r="BU923" s="603"/>
      <c r="BV923" s="601"/>
      <c r="BW923" s="604"/>
    </row>
    <row r="924" spans="2:75" ht="15.75" customHeight="1">
      <c r="B924" s="334" t="s">
        <v>1530</v>
      </c>
      <c r="C924" s="335">
        <v>28345337000150</v>
      </c>
      <c r="D924" s="336" t="s">
        <v>14</v>
      </c>
      <c r="E924" s="336" t="s">
        <v>614</v>
      </c>
      <c r="F924" s="336"/>
      <c r="G924" s="337"/>
      <c r="H924" s="337" t="s">
        <v>1337</v>
      </c>
      <c r="I924" s="337" t="s">
        <v>34</v>
      </c>
      <c r="J924" s="337" t="s">
        <v>608</v>
      </c>
      <c r="K924" s="338" t="s">
        <v>48</v>
      </c>
      <c r="L924" s="339"/>
      <c r="M924" s="339"/>
      <c r="N924" s="338">
        <v>455431</v>
      </c>
      <c r="O924" s="338" t="s">
        <v>1320</v>
      </c>
      <c r="P924" s="342">
        <v>43090</v>
      </c>
      <c r="Q924" s="343">
        <v>3239243.03</v>
      </c>
      <c r="R924" s="343">
        <v>5143909.4650000026</v>
      </c>
      <c r="S924" s="338">
        <v>31</v>
      </c>
      <c r="T924" s="340">
        <v>-5.7918110382457311E-2</v>
      </c>
      <c r="U924" s="340">
        <v>-0.65145789694404066</v>
      </c>
      <c r="V924" s="340">
        <v>-0.2143104451919754</v>
      </c>
      <c r="W924" s="340">
        <v>-1.9668787756446315</v>
      </c>
      <c r="X924" s="340">
        <v>-0.13348947766085417</v>
      </c>
      <c r="Y924" s="340">
        <v>-0.9386700340320665</v>
      </c>
      <c r="Z924" s="340">
        <v>-0.28188867449211996</v>
      </c>
      <c r="AA924" s="340">
        <v>-1.5403986149425328</v>
      </c>
      <c r="AB924" s="340">
        <v>0.20413064831004868</v>
      </c>
      <c r="AC924" s="344">
        <v>-1.5856928198699753</v>
      </c>
      <c r="AD924" s="482">
        <v>28345356000186</v>
      </c>
      <c r="AE924" s="341" t="s">
        <v>2194</v>
      </c>
      <c r="AF924" s="341" t="s">
        <v>2118</v>
      </c>
      <c r="AG924" s="345" t="s">
        <v>59</v>
      </c>
      <c r="AH924" s="345" t="s">
        <v>2107</v>
      </c>
      <c r="AI924" s="345">
        <v>100000</v>
      </c>
      <c r="AJ924" s="345">
        <v>50000</v>
      </c>
      <c r="AK924" s="345">
        <v>100000</v>
      </c>
      <c r="AL924" s="340">
        <v>1.9E-2</v>
      </c>
      <c r="AM924" s="340">
        <v>0.2</v>
      </c>
      <c r="AN924" s="340" t="s">
        <v>2138</v>
      </c>
      <c r="AO924" s="338" t="s">
        <v>1323</v>
      </c>
      <c r="AP924" s="341" t="s">
        <v>13</v>
      </c>
      <c r="AQ924" s="347" t="s">
        <v>674</v>
      </c>
      <c r="AR924" s="340" t="s">
        <v>34</v>
      </c>
      <c r="AS924" s="340" t="s">
        <v>34</v>
      </c>
      <c r="AT924" s="340"/>
      <c r="AX924" s="597"/>
      <c r="AY924" s="598"/>
      <c r="AZ924" s="598"/>
      <c r="BA924" s="598"/>
      <c r="BB924" s="599"/>
      <c r="BC924" s="598"/>
      <c r="BD924" s="598"/>
      <c r="BE924" s="598"/>
      <c r="BF924" s="598"/>
      <c r="BG924" s="599"/>
      <c r="BH924" s="599"/>
      <c r="BI924" s="600"/>
      <c r="BJ924" s="600"/>
      <c r="BK924" s="600"/>
      <c r="BL924" s="599"/>
      <c r="BM924" s="599"/>
      <c r="BN924" s="599"/>
      <c r="BO924" s="599"/>
      <c r="BP924" s="599"/>
      <c r="BQ924" s="599"/>
      <c r="BR924" s="599"/>
      <c r="BS924" s="599"/>
      <c r="BT924" s="602"/>
      <c r="BU924" s="603"/>
      <c r="BV924" s="601"/>
      <c r="BW924" s="604"/>
    </row>
    <row r="925" spans="2:75" ht="15.75" customHeight="1">
      <c r="B925" s="334" t="s">
        <v>1560</v>
      </c>
      <c r="C925" s="335">
        <v>31690473000191</v>
      </c>
      <c r="D925" s="336" t="s">
        <v>14</v>
      </c>
      <c r="E925" s="336" t="s">
        <v>614</v>
      </c>
      <c r="F925" s="336"/>
      <c r="G925" s="337"/>
      <c r="H925" s="337" t="s">
        <v>1337</v>
      </c>
      <c r="I925" s="337" t="s">
        <v>34</v>
      </c>
      <c r="J925" s="337" t="s">
        <v>608</v>
      </c>
      <c r="K925" s="338" t="s">
        <v>48</v>
      </c>
      <c r="L925" s="339"/>
      <c r="M925" s="339"/>
      <c r="N925" s="338">
        <v>498701</v>
      </c>
      <c r="O925" s="338" t="s">
        <v>1320</v>
      </c>
      <c r="P925" s="342">
        <v>43637</v>
      </c>
      <c r="Q925" s="343">
        <v>439675932.95999998</v>
      </c>
      <c r="R925" s="343">
        <v>483704708.67615098</v>
      </c>
      <c r="S925" s="338">
        <v>31</v>
      </c>
      <c r="T925" s="340">
        <v>0.18173734377352413</v>
      </c>
      <c r="U925" s="340">
        <v>2.044165926496738</v>
      </c>
      <c r="V925" s="340">
        <v>-6.6285854807239808E-2</v>
      </c>
      <c r="W925" s="340">
        <v>-0.6083522472692966</v>
      </c>
      <c r="X925" s="340">
        <v>6.4730666721088959E-2</v>
      </c>
      <c r="Y925" s="340">
        <v>0.45517248399437726</v>
      </c>
      <c r="Z925" s="340">
        <v>0.43139419450781058</v>
      </c>
      <c r="AA925" s="340">
        <v>2.3573810509107815</v>
      </c>
      <c r="AB925" s="340">
        <v>0.21665716060032833</v>
      </c>
      <c r="AC925" s="344">
        <v>-0.68574340376230092</v>
      </c>
      <c r="AD925" s="482">
        <v>31844634000154</v>
      </c>
      <c r="AE925" s="341" t="s">
        <v>1542</v>
      </c>
      <c r="AF925" s="341" t="s">
        <v>2118</v>
      </c>
      <c r="AG925" s="345" t="s">
        <v>1542</v>
      </c>
      <c r="AH925" s="345" t="s">
        <v>2107</v>
      </c>
      <c r="AI925" s="345">
        <v>100000</v>
      </c>
      <c r="AJ925" s="345">
        <v>50000</v>
      </c>
      <c r="AK925" s="345">
        <v>100000</v>
      </c>
      <c r="AL925" s="340">
        <v>0</v>
      </c>
      <c r="AM925" s="340" t="s">
        <v>34</v>
      </c>
      <c r="AN925" s="340" t="s">
        <v>2119</v>
      </c>
      <c r="AO925" s="338" t="s">
        <v>1323</v>
      </c>
      <c r="AP925" s="341" t="s">
        <v>716</v>
      </c>
      <c r="AQ925" s="347" t="s">
        <v>659</v>
      </c>
      <c r="AR925" s="340" t="s">
        <v>34</v>
      </c>
      <c r="AS925" s="340" t="s">
        <v>34</v>
      </c>
      <c r="AT925" s="340"/>
      <c r="AX925" s="597"/>
      <c r="AY925" s="598"/>
      <c r="AZ925" s="598"/>
      <c r="BA925" s="598"/>
      <c r="BB925" s="599"/>
      <c r="BC925" s="598"/>
      <c r="BD925" s="598"/>
      <c r="BE925" s="598"/>
      <c r="BF925" s="598"/>
      <c r="BG925" s="599"/>
      <c r="BH925" s="599"/>
      <c r="BI925" s="600"/>
      <c r="BJ925" s="600"/>
      <c r="BK925" s="600"/>
      <c r="BL925" s="599"/>
      <c r="BM925" s="599"/>
      <c r="BN925" s="599"/>
      <c r="BO925" s="599"/>
      <c r="BP925" s="599"/>
      <c r="BQ925" s="599"/>
      <c r="BR925" s="599"/>
      <c r="BS925" s="599"/>
      <c r="BT925" s="602"/>
      <c r="BU925" s="603"/>
      <c r="BV925" s="601"/>
      <c r="BW925" s="604"/>
    </row>
    <row r="926" spans="2:75" ht="15.75" customHeight="1">
      <c r="B926" s="334" t="s">
        <v>1561</v>
      </c>
      <c r="C926" s="335">
        <v>26859392000132</v>
      </c>
      <c r="D926" s="336" t="s">
        <v>14</v>
      </c>
      <c r="E926" s="336" t="s">
        <v>607</v>
      </c>
      <c r="F926" s="336"/>
      <c r="G926" s="337"/>
      <c r="H926" s="337" t="s">
        <v>34</v>
      </c>
      <c r="I926" s="337" t="s">
        <v>34</v>
      </c>
      <c r="J926" s="337" t="s">
        <v>608</v>
      </c>
      <c r="K926" s="338" t="s">
        <v>48</v>
      </c>
      <c r="L926" s="339"/>
      <c r="M926" s="339"/>
      <c r="N926" s="338">
        <v>443093</v>
      </c>
      <c r="O926" s="338" t="s">
        <v>1320</v>
      </c>
      <c r="P926" s="342">
        <v>42888</v>
      </c>
      <c r="Q926" s="343">
        <v>140126832.49000001</v>
      </c>
      <c r="R926" s="343">
        <v>186524800.11055559</v>
      </c>
      <c r="S926" s="338">
        <v>31</v>
      </c>
      <c r="T926" s="340">
        <v>-8.9420358402565459E-3</v>
      </c>
      <c r="U926" s="340">
        <v>-0.10057924584252662</v>
      </c>
      <c r="V926" s="340">
        <v>-0.19312141902462787</v>
      </c>
      <c r="W926" s="340">
        <v>-1.772412071943831</v>
      </c>
      <c r="X926" s="340">
        <v>-7.3853598032316059E-2</v>
      </c>
      <c r="Y926" s="340">
        <v>-0.51932302525380247</v>
      </c>
      <c r="Z926" s="340">
        <v>0.15920424519342213</v>
      </c>
      <c r="AA926" s="340">
        <v>0.86998173740312623</v>
      </c>
      <c r="AB926" s="340">
        <v>0.24422375291400833</v>
      </c>
      <c r="AC926" s="344">
        <v>-1.1799812263872338</v>
      </c>
      <c r="AD926" s="482">
        <v>26859548000185</v>
      </c>
      <c r="AE926" s="341" t="s">
        <v>1542</v>
      </c>
      <c r="AF926" s="341" t="s">
        <v>2118</v>
      </c>
      <c r="AG926" s="345" t="s">
        <v>1542</v>
      </c>
      <c r="AH926" s="345" t="s">
        <v>2107</v>
      </c>
      <c r="AI926" s="345">
        <v>100000</v>
      </c>
      <c r="AJ926" s="345">
        <v>50000</v>
      </c>
      <c r="AK926" s="345">
        <v>100000</v>
      </c>
      <c r="AL926" s="340">
        <v>0</v>
      </c>
      <c r="AM926" s="340" t="s">
        <v>34</v>
      </c>
      <c r="AN926" s="340" t="s">
        <v>2119</v>
      </c>
      <c r="AO926" s="338" t="s">
        <v>1323</v>
      </c>
      <c r="AP926" s="341" t="s">
        <v>716</v>
      </c>
      <c r="AQ926" s="347" t="s">
        <v>659</v>
      </c>
      <c r="AR926" s="340" t="s">
        <v>34</v>
      </c>
      <c r="AS926" s="340" t="s">
        <v>34</v>
      </c>
      <c r="AT926" s="340"/>
      <c r="AX926" s="597"/>
      <c r="AY926" s="598"/>
      <c r="AZ926" s="598"/>
      <c r="BA926" s="598"/>
      <c r="BB926" s="599"/>
      <c r="BC926" s="598"/>
      <c r="BD926" s="598"/>
      <c r="BE926" s="598"/>
      <c r="BF926" s="598"/>
      <c r="BG926" s="599"/>
      <c r="BH926" s="599"/>
      <c r="BI926" s="600"/>
      <c r="BJ926" s="600"/>
      <c r="BK926" s="600"/>
      <c r="BL926" s="599"/>
      <c r="BM926" s="599"/>
      <c r="BN926" s="599"/>
      <c r="BO926" s="599"/>
      <c r="BP926" s="599"/>
      <c r="BQ926" s="599"/>
      <c r="BR926" s="599"/>
      <c r="BS926" s="599"/>
      <c r="BT926" s="602"/>
      <c r="BU926" s="603"/>
      <c r="BV926" s="601"/>
      <c r="BW926" s="604"/>
    </row>
    <row r="927" spans="2:75" ht="15.75" customHeight="1">
      <c r="B927" s="334" t="s">
        <v>1571</v>
      </c>
      <c r="C927" s="335">
        <v>34738254000123</v>
      </c>
      <c r="D927" s="336" t="s">
        <v>11</v>
      </c>
      <c r="E927" s="336"/>
      <c r="F927" s="336"/>
      <c r="G927" s="337"/>
      <c r="H927" s="337" t="s">
        <v>34</v>
      </c>
      <c r="I927" s="337"/>
      <c r="J927" s="337"/>
      <c r="K927" s="338"/>
      <c r="L927" s="339"/>
      <c r="M927" s="339"/>
      <c r="N927" s="338">
        <v>521574</v>
      </c>
      <c r="O927" s="338" t="s">
        <v>1320</v>
      </c>
      <c r="P927" s="342">
        <v>43818</v>
      </c>
      <c r="Q927" s="343">
        <v>547429964.03999996</v>
      </c>
      <c r="R927" s="343">
        <v>970965625.80361104</v>
      </c>
      <c r="S927" s="338">
        <v>31</v>
      </c>
      <c r="T927" s="340">
        <v>9.9615477578827605E-2</v>
      </c>
      <c r="U927" s="340">
        <v>1.1204662772671405</v>
      </c>
      <c r="V927" s="340">
        <v>0.10446959848958803</v>
      </c>
      <c r="W927" s="340">
        <v>0.95879151286920616</v>
      </c>
      <c r="X927" s="340">
        <v>0.14151631228605654</v>
      </c>
      <c r="Y927" s="340">
        <v>0.99511305308373199</v>
      </c>
      <c r="Z927" s="340" t="s">
        <v>1414</v>
      </c>
      <c r="AA927" s="340" t="s">
        <v>1414</v>
      </c>
      <c r="AB927" s="340">
        <v>3.2865313933506952E-2</v>
      </c>
      <c r="AC927" s="344">
        <v>-0.10717412777425921</v>
      </c>
      <c r="AD927" s="482">
        <v>34738232000163</v>
      </c>
      <c r="AE927" s="341" t="s">
        <v>1542</v>
      </c>
      <c r="AF927" s="341" t="s">
        <v>2118</v>
      </c>
      <c r="AG927" s="345" t="s">
        <v>59</v>
      </c>
      <c r="AH927" s="345" t="s">
        <v>2107</v>
      </c>
      <c r="AI927" s="345">
        <v>50000</v>
      </c>
      <c r="AJ927" s="345">
        <v>10000</v>
      </c>
      <c r="AK927" s="345">
        <v>50000</v>
      </c>
      <c r="AL927" s="340">
        <v>0.01</v>
      </c>
      <c r="AM927" s="340">
        <v>0.1</v>
      </c>
      <c r="AN927" s="340" t="s">
        <v>64</v>
      </c>
      <c r="AO927" s="338" t="s">
        <v>1323</v>
      </c>
      <c r="AP927" s="341" t="s">
        <v>13</v>
      </c>
      <c r="AQ927" s="347" t="s">
        <v>668</v>
      </c>
      <c r="AR927" s="340" t="s">
        <v>34</v>
      </c>
      <c r="AS927" s="340" t="s">
        <v>34</v>
      </c>
      <c r="AT927" s="340"/>
      <c r="AX927" s="597"/>
      <c r="AY927" s="598"/>
      <c r="AZ927" s="598"/>
      <c r="BA927" s="598"/>
      <c r="BB927" s="599"/>
      <c r="BC927" s="598"/>
      <c r="BD927" s="598"/>
      <c r="BE927" s="598"/>
      <c r="BF927" s="598"/>
      <c r="BG927" s="599"/>
      <c r="BH927" s="599"/>
      <c r="BI927" s="600"/>
      <c r="BJ927" s="600"/>
      <c r="BK927" s="600"/>
      <c r="BL927" s="599"/>
      <c r="BM927" s="599"/>
      <c r="BN927" s="599"/>
      <c r="BO927" s="599"/>
      <c r="BP927" s="599"/>
      <c r="BQ927" s="599"/>
      <c r="BR927" s="599"/>
      <c r="BS927" s="599"/>
      <c r="BT927" s="602"/>
      <c r="BU927" s="603"/>
      <c r="BV927" s="601"/>
      <c r="BW927" s="604"/>
    </row>
    <row r="928" spans="2:75" ht="15.75" customHeight="1">
      <c r="B928" s="334" t="s">
        <v>1578</v>
      </c>
      <c r="C928" s="335">
        <v>5586710000169</v>
      </c>
      <c r="D928" s="336" t="s">
        <v>14</v>
      </c>
      <c r="E928" s="336" t="s">
        <v>607</v>
      </c>
      <c r="F928" s="336"/>
      <c r="G928" s="337"/>
      <c r="H928" s="337" t="s">
        <v>34</v>
      </c>
      <c r="I928" s="337"/>
      <c r="J928" s="337" t="s">
        <v>608</v>
      </c>
      <c r="K928" s="338" t="s">
        <v>48</v>
      </c>
      <c r="L928" s="339"/>
      <c r="M928" s="339"/>
      <c r="N928" s="338">
        <v>147753</v>
      </c>
      <c r="O928" s="338" t="s">
        <v>1320</v>
      </c>
      <c r="P928" s="342">
        <v>38496</v>
      </c>
      <c r="Q928" s="343">
        <v>74291735.379999995</v>
      </c>
      <c r="R928" s="343">
        <v>89715417.148650795</v>
      </c>
      <c r="S928" s="338">
        <v>31</v>
      </c>
      <c r="T928" s="340">
        <v>-7.4094936144628365E-2</v>
      </c>
      <c r="U928" s="340">
        <v>-0.83341343417866232</v>
      </c>
      <c r="V928" s="340">
        <v>-0.20486764489656861</v>
      </c>
      <c r="W928" s="340">
        <v>-1.8802155079394609</v>
      </c>
      <c r="X928" s="340">
        <v>-9.4033619519052536E-2</v>
      </c>
      <c r="Y928" s="340">
        <v>-0.66122470760099183</v>
      </c>
      <c r="Z928" s="340">
        <v>-0.10554576306551144</v>
      </c>
      <c r="AA928" s="340">
        <v>-0.57676154436531457</v>
      </c>
      <c r="AB928" s="340">
        <v>0.24853822282295221</v>
      </c>
      <c r="AC928" s="344">
        <v>-1.2143918383315089</v>
      </c>
      <c r="AD928" s="482">
        <v>14781411000176</v>
      </c>
      <c r="AE928" s="341" t="s">
        <v>2216</v>
      </c>
      <c r="AF928" s="341" t="s">
        <v>2118</v>
      </c>
      <c r="AG928" s="345" t="s">
        <v>59</v>
      </c>
      <c r="AH928" s="345" t="s">
        <v>2107</v>
      </c>
      <c r="AI928" s="345">
        <v>50000</v>
      </c>
      <c r="AJ928" s="345">
        <v>50000</v>
      </c>
      <c r="AK928" s="345">
        <v>50000</v>
      </c>
      <c r="AL928" s="340">
        <v>0.02</v>
      </c>
      <c r="AM928" s="340">
        <v>0.2</v>
      </c>
      <c r="AN928" s="340" t="s">
        <v>2179</v>
      </c>
      <c r="AO928" s="338" t="s">
        <v>1323</v>
      </c>
      <c r="AP928" s="341" t="s">
        <v>716</v>
      </c>
      <c r="AQ928" s="347" t="s">
        <v>659</v>
      </c>
      <c r="AR928" s="340" t="s">
        <v>34</v>
      </c>
      <c r="AS928" s="340" t="s">
        <v>34</v>
      </c>
      <c r="AT928" s="340"/>
      <c r="AX928" s="597"/>
      <c r="AY928" s="598"/>
      <c r="AZ928" s="598"/>
      <c r="BA928" s="598"/>
      <c r="BB928" s="599"/>
      <c r="BC928" s="598"/>
      <c r="BD928" s="598"/>
      <c r="BE928" s="598"/>
      <c r="BF928" s="598"/>
      <c r="BG928" s="599"/>
      <c r="BH928" s="599"/>
      <c r="BI928" s="600"/>
      <c r="BJ928" s="600"/>
      <c r="BK928" s="600"/>
      <c r="BL928" s="599"/>
      <c r="BM928" s="599"/>
      <c r="BN928" s="599"/>
      <c r="BO928" s="599"/>
      <c r="BP928" s="599"/>
      <c r="BQ928" s="599"/>
      <c r="BR928" s="599"/>
      <c r="BS928" s="599"/>
      <c r="BT928" s="602"/>
      <c r="BU928" s="603"/>
      <c r="BV928" s="601"/>
      <c r="BW928" s="604"/>
    </row>
    <row r="929" spans="2:75" ht="15.75" customHeight="1">
      <c r="B929" s="334" t="s">
        <v>1580</v>
      </c>
      <c r="C929" s="335">
        <v>16929562000154</v>
      </c>
      <c r="D929" s="336" t="s">
        <v>14</v>
      </c>
      <c r="E929" s="336" t="s">
        <v>614</v>
      </c>
      <c r="F929" s="336"/>
      <c r="G929" s="337"/>
      <c r="H929" s="337" t="s">
        <v>1337</v>
      </c>
      <c r="I929" s="337" t="s">
        <v>34</v>
      </c>
      <c r="J929" s="337" t="s">
        <v>608</v>
      </c>
      <c r="K929" s="338" t="s">
        <v>48</v>
      </c>
      <c r="L929" s="339"/>
      <c r="M929" s="339"/>
      <c r="N929" s="338">
        <v>321303</v>
      </c>
      <c r="O929" s="338" t="s">
        <v>1320</v>
      </c>
      <c r="P929" s="342">
        <v>41261</v>
      </c>
      <c r="Q929" s="343">
        <v>30933139.09</v>
      </c>
      <c r="R929" s="343">
        <v>34927317.280674629</v>
      </c>
      <c r="S929" s="338">
        <v>31</v>
      </c>
      <c r="T929" s="340">
        <v>-8.593312534218045E-2</v>
      </c>
      <c r="U929" s="340">
        <v>-0.96656836253072465</v>
      </c>
      <c r="V929" s="340">
        <v>-0.22959686995784612</v>
      </c>
      <c r="W929" s="340">
        <v>-2.1071731248096781</v>
      </c>
      <c r="X929" s="340">
        <v>-0.12284265764463564</v>
      </c>
      <c r="Y929" s="340">
        <v>-0.86380382673183498</v>
      </c>
      <c r="Z929" s="340">
        <v>-0.12284345929860008</v>
      </c>
      <c r="AA929" s="340">
        <v>-0.67128590710231861</v>
      </c>
      <c r="AB929" s="340">
        <v>0.25868062239495998</v>
      </c>
      <c r="AC929" s="344">
        <v>-1.278981235768154</v>
      </c>
      <c r="AD929" s="482">
        <v>16929553000163</v>
      </c>
      <c r="AE929" s="341" t="s">
        <v>2216</v>
      </c>
      <c r="AF929" s="341" t="s">
        <v>2118</v>
      </c>
      <c r="AG929" s="345" t="s">
        <v>59</v>
      </c>
      <c r="AH929" s="345" t="s">
        <v>2107</v>
      </c>
      <c r="AI929" s="345">
        <v>50000</v>
      </c>
      <c r="AJ929" s="345">
        <v>50000</v>
      </c>
      <c r="AK929" s="345">
        <v>50000</v>
      </c>
      <c r="AL929" s="340">
        <v>0.02</v>
      </c>
      <c r="AM929" s="340">
        <v>0.2</v>
      </c>
      <c r="AN929" s="340" t="s">
        <v>2138</v>
      </c>
      <c r="AO929" s="338" t="s">
        <v>1323</v>
      </c>
      <c r="AP929" s="341" t="s">
        <v>716</v>
      </c>
      <c r="AQ929" s="347" t="s">
        <v>659</v>
      </c>
      <c r="AR929" s="340" t="s">
        <v>34</v>
      </c>
      <c r="AS929" s="340" t="s">
        <v>34</v>
      </c>
      <c r="AT929" s="340"/>
      <c r="AX929" s="597"/>
      <c r="AY929" s="598"/>
      <c r="AZ929" s="598"/>
      <c r="BA929" s="598"/>
      <c r="BB929" s="599"/>
      <c r="BC929" s="598"/>
      <c r="BD929" s="598"/>
      <c r="BE929" s="598"/>
      <c r="BF929" s="598"/>
      <c r="BG929" s="599"/>
      <c r="BH929" s="599"/>
      <c r="BI929" s="600"/>
      <c r="BJ929" s="600"/>
      <c r="BK929" s="600"/>
      <c r="BL929" s="599"/>
      <c r="BM929" s="599"/>
      <c r="BN929" s="599"/>
      <c r="BO929" s="599"/>
      <c r="BP929" s="599"/>
      <c r="BQ929" s="599"/>
      <c r="BR929" s="599"/>
      <c r="BS929" s="599"/>
      <c r="BT929" s="602"/>
      <c r="BU929" s="603"/>
      <c r="BV929" s="601"/>
      <c r="BW929" s="604"/>
    </row>
    <row r="930" spans="2:75" ht="15.75" customHeight="1">
      <c r="B930" s="334" t="s">
        <v>221</v>
      </c>
      <c r="C930" s="335">
        <v>8830947000131</v>
      </c>
      <c r="D930" s="336" t="s">
        <v>14</v>
      </c>
      <c r="E930" s="336" t="s">
        <v>607</v>
      </c>
      <c r="F930" s="336"/>
      <c r="G930" s="337"/>
      <c r="H930" s="337" t="s">
        <v>34</v>
      </c>
      <c r="I930" s="337" t="s">
        <v>34</v>
      </c>
      <c r="J930" s="337" t="s">
        <v>608</v>
      </c>
      <c r="K930" s="338" t="s">
        <v>48</v>
      </c>
      <c r="L930" s="339"/>
      <c r="M930" s="339" t="s">
        <v>34</v>
      </c>
      <c r="N930" s="338">
        <v>214019</v>
      </c>
      <c r="O930" s="338" t="s">
        <v>1320</v>
      </c>
      <c r="P930" s="342">
        <v>39232</v>
      </c>
      <c r="Q930" s="343">
        <v>824912634.76999998</v>
      </c>
      <c r="R930" s="343">
        <v>719546706.74575377</v>
      </c>
      <c r="S930" s="338">
        <v>31</v>
      </c>
      <c r="T930" s="340">
        <v>8.0875172344573087E-2</v>
      </c>
      <c r="U930" s="340">
        <v>1.0454891382250733</v>
      </c>
      <c r="V930" s="340">
        <v>6.967928761011466E-2</v>
      </c>
      <c r="W930" s="340">
        <v>0.68309000767229955</v>
      </c>
      <c r="X930" s="340">
        <v>0.3895435128565512</v>
      </c>
      <c r="Y930" s="340">
        <v>2.9539792226799828</v>
      </c>
      <c r="Z930" s="340">
        <v>0.79259589492646287</v>
      </c>
      <c r="AA930" s="340">
        <v>4.5053720170479963</v>
      </c>
      <c r="AB930" s="340">
        <v>0.24238484264237659</v>
      </c>
      <c r="AC930" s="344">
        <v>-1.9294849590778382E-3</v>
      </c>
      <c r="AD930" s="482">
        <v>14213077000154</v>
      </c>
      <c r="AE930" s="341" t="s">
        <v>2262</v>
      </c>
      <c r="AF930" s="341" t="s">
        <v>2106</v>
      </c>
      <c r="AG930" s="345" t="s">
        <v>1427</v>
      </c>
      <c r="AH930" s="345" t="s">
        <v>2110</v>
      </c>
      <c r="AI930" s="345">
        <v>5000</v>
      </c>
      <c r="AJ930" s="345">
        <v>1000</v>
      </c>
      <c r="AK930" s="345">
        <v>1000</v>
      </c>
      <c r="AL930" s="340">
        <v>1.9E-2</v>
      </c>
      <c r="AM930" s="340">
        <v>0.2</v>
      </c>
      <c r="AN930" s="340" t="s">
        <v>666</v>
      </c>
      <c r="AO930" s="338" t="s">
        <v>1323</v>
      </c>
      <c r="AP930" s="341" t="s">
        <v>716</v>
      </c>
      <c r="AQ930" s="347" t="s">
        <v>659</v>
      </c>
      <c r="AR930" s="340">
        <v>4.4333333333333325E-3</v>
      </c>
      <c r="AS930" s="340">
        <v>4.4333333333333325E-3</v>
      </c>
      <c r="AT930" s="340"/>
      <c r="AX930" s="597"/>
      <c r="AY930" s="598"/>
      <c r="AZ930" s="598"/>
      <c r="BA930" s="598"/>
      <c r="BB930" s="599"/>
      <c r="BC930" s="598"/>
      <c r="BD930" s="598"/>
      <c r="BE930" s="598"/>
      <c r="BF930" s="598"/>
      <c r="BG930" s="599"/>
      <c r="BH930" s="599"/>
      <c r="BI930" s="600"/>
      <c r="BJ930" s="600"/>
      <c r="BK930" s="600"/>
      <c r="BL930" s="599"/>
      <c r="BM930" s="599"/>
      <c r="BN930" s="599"/>
      <c r="BO930" s="599"/>
      <c r="BP930" s="599"/>
      <c r="BQ930" s="599"/>
      <c r="BR930" s="599"/>
      <c r="BS930" s="599"/>
      <c r="BT930" s="602"/>
      <c r="BU930" s="603"/>
      <c r="BV930" s="601"/>
      <c r="BW930" s="604"/>
    </row>
    <row r="931" spans="2:75" ht="15.75" customHeight="1">
      <c r="B931" s="334" t="s">
        <v>1147</v>
      </c>
      <c r="C931" s="335">
        <v>37098161000170</v>
      </c>
      <c r="D931" s="336" t="s">
        <v>11</v>
      </c>
      <c r="E931" s="336" t="s">
        <v>661</v>
      </c>
      <c r="F931" s="336"/>
      <c r="G931" s="337"/>
      <c r="H931" s="337" t="s">
        <v>34</v>
      </c>
      <c r="I931" s="337" t="s">
        <v>34</v>
      </c>
      <c r="J931" s="337" t="s">
        <v>696</v>
      </c>
      <c r="K931" s="338" t="s">
        <v>49</v>
      </c>
      <c r="L931" s="339"/>
      <c r="M931" s="339" t="s">
        <v>34</v>
      </c>
      <c r="N931" s="338">
        <v>570931</v>
      </c>
      <c r="O931" s="338" t="s">
        <v>1320</v>
      </c>
      <c r="P931" s="342">
        <v>44215</v>
      </c>
      <c r="Q931" s="343">
        <v>5679656</v>
      </c>
      <c r="R931" s="343">
        <v>23720142.471666712</v>
      </c>
      <c r="S931" s="338">
        <v>31</v>
      </c>
      <c r="T931" s="340">
        <v>-0.17291464821018132</v>
      </c>
      <c r="U931" s="340">
        <v>-2.2353014071306019</v>
      </c>
      <c r="V931" s="340">
        <v>-0.22920891552383282</v>
      </c>
      <c r="W931" s="340">
        <v>-2.2470137860738784</v>
      </c>
      <c r="X931" s="340" t="s">
        <v>1414</v>
      </c>
      <c r="Y931" s="340" t="s">
        <v>1414</v>
      </c>
      <c r="Z931" s="340" t="s">
        <v>1414</v>
      </c>
      <c r="AA931" s="340" t="s">
        <v>1414</v>
      </c>
      <c r="AB931" s="340">
        <v>0.1692042537397416</v>
      </c>
      <c r="AC931" s="344">
        <v>-2.0278536632413497</v>
      </c>
      <c r="AD931" s="482">
        <v>0</v>
      </c>
      <c r="AE931" s="341" t="s">
        <v>2367</v>
      </c>
      <c r="AF931" s="341" t="s">
        <v>2106</v>
      </c>
      <c r="AG931" s="345" t="s">
        <v>1427</v>
      </c>
      <c r="AH931" s="345" t="s">
        <v>2107</v>
      </c>
      <c r="AI931" s="345">
        <v>1000</v>
      </c>
      <c r="AJ931" s="345">
        <v>1000</v>
      </c>
      <c r="AK931" s="345">
        <v>1000</v>
      </c>
      <c r="AL931" s="340">
        <v>9.0000000000000011E-3</v>
      </c>
      <c r="AM931" s="340" t="s">
        <v>34</v>
      </c>
      <c r="AN931" s="340" t="s">
        <v>34</v>
      </c>
      <c r="AO931" s="338" t="s">
        <v>1323</v>
      </c>
      <c r="AP931" s="341" t="s">
        <v>13</v>
      </c>
      <c r="AQ931" s="347" t="s">
        <v>679</v>
      </c>
      <c r="AR931" s="340">
        <v>2.8001999999999997E-3</v>
      </c>
      <c r="AS931" s="340">
        <v>2.8001999999999997E-3</v>
      </c>
      <c r="AT931" s="340"/>
      <c r="AX931" s="597"/>
      <c r="AY931" s="598"/>
      <c r="AZ931" s="598"/>
      <c r="BA931" s="598"/>
      <c r="BB931" s="599"/>
      <c r="BC931" s="598"/>
      <c r="BD931" s="598"/>
      <c r="BE931" s="598"/>
      <c r="BF931" s="598"/>
      <c r="BG931" s="599"/>
      <c r="BH931" s="599"/>
      <c r="BI931" s="600"/>
      <c r="BJ931" s="600"/>
      <c r="BK931" s="600"/>
      <c r="BL931" s="599"/>
      <c r="BM931" s="599"/>
      <c r="BN931" s="599"/>
      <c r="BO931" s="599"/>
      <c r="BP931" s="599"/>
      <c r="BQ931" s="599"/>
      <c r="BR931" s="599"/>
      <c r="BS931" s="599"/>
      <c r="BT931" s="602"/>
      <c r="BU931" s="603"/>
      <c r="BV931" s="601"/>
      <c r="BW931" s="604"/>
    </row>
    <row r="932" spans="2:75" ht="15.75" customHeight="1">
      <c r="B932" s="334" t="s">
        <v>1304</v>
      </c>
      <c r="C932" s="335">
        <v>40962665000109</v>
      </c>
      <c r="D932" s="336" t="s">
        <v>14</v>
      </c>
      <c r="E932" s="336" t="s">
        <v>607</v>
      </c>
      <c r="F932" s="336"/>
      <c r="G932" s="337"/>
      <c r="H932" s="337" t="s">
        <v>34</v>
      </c>
      <c r="I932" s="337" t="s">
        <v>34</v>
      </c>
      <c r="J932" s="337" t="s">
        <v>608</v>
      </c>
      <c r="K932" s="338" t="s">
        <v>48</v>
      </c>
      <c r="L932" s="339"/>
      <c r="M932" s="339" t="s">
        <v>1411</v>
      </c>
      <c r="N932" s="338">
        <v>630144</v>
      </c>
      <c r="O932" s="338" t="s">
        <v>1320</v>
      </c>
      <c r="P932" s="342">
        <v>44551</v>
      </c>
      <c r="Q932" s="343">
        <v>2711161.59</v>
      </c>
      <c r="R932" s="343" t="s">
        <v>1414</v>
      </c>
      <c r="S932" s="338">
        <v>31</v>
      </c>
      <c r="T932" s="340">
        <v>-0.10589609252093202</v>
      </c>
      <c r="U932" s="340">
        <v>-1.3689394569622941</v>
      </c>
      <c r="V932" s="340" t="s">
        <v>1414</v>
      </c>
      <c r="W932" s="340" t="s">
        <v>1414</v>
      </c>
      <c r="X932" s="340" t="s">
        <v>1414</v>
      </c>
      <c r="Y932" s="340" t="s">
        <v>1414</v>
      </c>
      <c r="Z932" s="340" t="s">
        <v>1414</v>
      </c>
      <c r="AA932" s="340" t="s">
        <v>1414</v>
      </c>
      <c r="AB932" s="340" t="s">
        <v>1414</v>
      </c>
      <c r="AC932" s="344" t="s">
        <v>1414</v>
      </c>
      <c r="AD932" s="482">
        <v>12123799000192</v>
      </c>
      <c r="AE932" s="341" t="s">
        <v>2390</v>
      </c>
      <c r="AF932" s="341" t="s">
        <v>1424</v>
      </c>
      <c r="AG932" s="345" t="s">
        <v>1424</v>
      </c>
      <c r="AH932" s="345" t="s">
        <v>2110</v>
      </c>
      <c r="AI932" s="345">
        <v>0</v>
      </c>
      <c r="AJ932" s="345" t="s">
        <v>1422</v>
      </c>
      <c r="AK932" s="345">
        <v>0</v>
      </c>
      <c r="AL932" s="340">
        <v>2.5000000000000001E-3</v>
      </c>
      <c r="AM932" s="340" t="s">
        <v>34</v>
      </c>
      <c r="AN932" s="340" t="s">
        <v>666</v>
      </c>
      <c r="AO932" s="338" t="s">
        <v>1323</v>
      </c>
      <c r="AP932" s="341" t="s">
        <v>716</v>
      </c>
      <c r="AQ932" s="347" t="s">
        <v>659</v>
      </c>
      <c r="AR932" s="340">
        <v>2.6666666666666668E-4</v>
      </c>
      <c r="AS932" s="340">
        <v>2.6666666666666668E-4</v>
      </c>
      <c r="AT932" s="340"/>
      <c r="AX932" s="597"/>
      <c r="AY932" s="598"/>
      <c r="AZ932" s="598"/>
      <c r="BA932" s="598"/>
      <c r="BB932" s="599"/>
      <c r="BC932" s="598"/>
      <c r="BD932" s="598"/>
      <c r="BE932" s="598"/>
      <c r="BF932" s="598"/>
      <c r="BG932" s="599"/>
      <c r="BH932" s="599"/>
      <c r="BI932" s="600"/>
      <c r="BJ932" s="600"/>
      <c r="BK932" s="600"/>
      <c r="BL932" s="599"/>
      <c r="BM932" s="599"/>
      <c r="BN932" s="599"/>
      <c r="BO932" s="599"/>
      <c r="BP932" s="599"/>
      <c r="BQ932" s="599"/>
      <c r="BR932" s="599"/>
      <c r="BS932" s="599"/>
      <c r="BT932" s="602"/>
      <c r="BU932" s="603"/>
      <c r="BV932" s="601"/>
      <c r="BW932" s="604"/>
    </row>
    <row r="933" spans="2:75" ht="15.75" customHeight="1">
      <c r="B933" s="334" t="s">
        <v>1245</v>
      </c>
      <c r="C933" s="335">
        <v>30397165000100</v>
      </c>
      <c r="D933" s="336" t="s">
        <v>14</v>
      </c>
      <c r="E933" s="336" t="s">
        <v>607</v>
      </c>
      <c r="F933" s="336"/>
      <c r="G933" s="337"/>
      <c r="H933" s="337" t="s">
        <v>34</v>
      </c>
      <c r="I933" s="337" t="s">
        <v>34</v>
      </c>
      <c r="J933" s="337" t="s">
        <v>608</v>
      </c>
      <c r="K933" s="338" t="s">
        <v>48</v>
      </c>
      <c r="L933" s="339"/>
      <c r="M933" s="339" t="s">
        <v>34</v>
      </c>
      <c r="N933" s="338">
        <v>535354</v>
      </c>
      <c r="O933" s="338" t="s">
        <v>1320</v>
      </c>
      <c r="P933" s="342">
        <v>43935</v>
      </c>
      <c r="Q933" s="343">
        <v>119083793.42</v>
      </c>
      <c r="R933" s="343">
        <v>133161806.62317458</v>
      </c>
      <c r="S933" s="338">
        <v>31</v>
      </c>
      <c r="T933" s="340">
        <v>-1.1121867766096027E-2</v>
      </c>
      <c r="U933" s="340">
        <v>-0.14377455539368886</v>
      </c>
      <c r="V933" s="340">
        <v>-0.13380359855291302</v>
      </c>
      <c r="W933" s="340">
        <v>-1.3117226696333648</v>
      </c>
      <c r="X933" s="340">
        <v>1.1757653279159452E-2</v>
      </c>
      <c r="Y933" s="340">
        <v>8.9160420717626351E-2</v>
      </c>
      <c r="Z933" s="340" t="s">
        <v>1414</v>
      </c>
      <c r="AA933" s="340" t="s">
        <v>1414</v>
      </c>
      <c r="AB933" s="340">
        <v>0.26026588140729678</v>
      </c>
      <c r="AC933" s="344">
        <v>-0.79504514236740154</v>
      </c>
      <c r="AD933" s="482">
        <v>0</v>
      </c>
      <c r="AE933" s="341" t="s">
        <v>2421</v>
      </c>
      <c r="AF933" s="341" t="s">
        <v>2106</v>
      </c>
      <c r="AG933" s="345" t="s">
        <v>1427</v>
      </c>
      <c r="AH933" s="345" t="s">
        <v>2110</v>
      </c>
      <c r="AI933" s="345">
        <v>0</v>
      </c>
      <c r="AJ933" s="345">
        <v>0</v>
      </c>
      <c r="AK933" s="345">
        <v>0</v>
      </c>
      <c r="AL933" s="340">
        <v>0.02</v>
      </c>
      <c r="AM933" s="340">
        <v>0.2</v>
      </c>
      <c r="AN933" s="340" t="s">
        <v>666</v>
      </c>
      <c r="AO933" s="338" t="s">
        <v>1323</v>
      </c>
      <c r="AP933" s="341" t="s">
        <v>716</v>
      </c>
      <c r="AQ933" s="347" t="s">
        <v>670</v>
      </c>
      <c r="AR933" s="340">
        <v>6.0000000000000001E-3</v>
      </c>
      <c r="AS933" s="340">
        <v>6.0000000000000001E-3</v>
      </c>
      <c r="AT933" s="340"/>
      <c r="AX933" s="597"/>
      <c r="AY933" s="598"/>
      <c r="AZ933" s="598"/>
      <c r="BA933" s="598"/>
      <c r="BB933" s="599"/>
      <c r="BC933" s="598"/>
      <c r="BD933" s="598"/>
      <c r="BE933" s="598"/>
      <c r="BF933" s="598"/>
      <c r="BG933" s="599"/>
      <c r="BH933" s="599"/>
      <c r="BI933" s="600"/>
      <c r="BJ933" s="600"/>
      <c r="BK933" s="600"/>
      <c r="BL933" s="599"/>
      <c r="BM933" s="599"/>
      <c r="BN933" s="599"/>
      <c r="BO933" s="599"/>
      <c r="BP933" s="599"/>
      <c r="BQ933" s="599"/>
      <c r="BR933" s="599"/>
      <c r="BS933" s="599"/>
      <c r="BT933" s="602"/>
      <c r="BU933" s="603"/>
      <c r="BV933" s="601"/>
      <c r="BW933" s="604"/>
    </row>
    <row r="934" spans="2:75" ht="15.75" customHeight="1">
      <c r="B934" s="334" t="s">
        <v>427</v>
      </c>
      <c r="C934" s="335">
        <v>23243536000133</v>
      </c>
      <c r="D934" s="336" t="s">
        <v>14</v>
      </c>
      <c r="E934" s="336" t="s">
        <v>614</v>
      </c>
      <c r="F934" s="336"/>
      <c r="G934" s="337"/>
      <c r="H934" s="337" t="s">
        <v>1337</v>
      </c>
      <c r="I934" s="337" t="s">
        <v>34</v>
      </c>
      <c r="J934" s="337" t="s">
        <v>608</v>
      </c>
      <c r="K934" s="338" t="s">
        <v>48</v>
      </c>
      <c r="L934" s="339"/>
      <c r="M934" s="339" t="s">
        <v>34</v>
      </c>
      <c r="N934" s="338">
        <v>436615</v>
      </c>
      <c r="O934" s="338" t="s">
        <v>1320</v>
      </c>
      <c r="P934" s="342">
        <v>42787</v>
      </c>
      <c r="Q934" s="343">
        <v>192866952.88999999</v>
      </c>
      <c r="R934" s="343">
        <v>270781610.41603196</v>
      </c>
      <c r="S934" s="338">
        <v>31</v>
      </c>
      <c r="T934" s="340">
        <v>-9.9167460143264829E-2</v>
      </c>
      <c r="U934" s="340">
        <v>-1.2819571129125182</v>
      </c>
      <c r="V934" s="340">
        <v>-0.27523217293536084</v>
      </c>
      <c r="W934" s="340">
        <v>-2.6981955982969605</v>
      </c>
      <c r="X934" s="340">
        <v>-0.20506311974030289</v>
      </c>
      <c r="Y934" s="340">
        <v>-1.555030888869813</v>
      </c>
      <c r="Z934" s="340">
        <v>-0.10375435715676029</v>
      </c>
      <c r="AA934" s="340">
        <v>-0.58977340202379114</v>
      </c>
      <c r="AB934" s="340">
        <v>0.25964829607311707</v>
      </c>
      <c r="AC934" s="344">
        <v>-1.4839206796060214</v>
      </c>
      <c r="AD934" s="482">
        <v>16929553000163</v>
      </c>
      <c r="AE934" s="341" t="s">
        <v>2216</v>
      </c>
      <c r="AF934" s="341" t="s">
        <v>2115</v>
      </c>
      <c r="AG934" s="345" t="s">
        <v>1428</v>
      </c>
      <c r="AH934" s="345" t="s">
        <v>2110</v>
      </c>
      <c r="AI934" s="345">
        <v>10000</v>
      </c>
      <c r="AJ934" s="345">
        <v>5000</v>
      </c>
      <c r="AK934" s="345">
        <v>10000</v>
      </c>
      <c r="AL934" s="340">
        <v>0.02</v>
      </c>
      <c r="AM934" s="340">
        <v>0.2</v>
      </c>
      <c r="AN934" s="340" t="s">
        <v>666</v>
      </c>
      <c r="AO934" s="338" t="s">
        <v>1323</v>
      </c>
      <c r="AP934" s="341" t="s">
        <v>716</v>
      </c>
      <c r="AQ934" s="347" t="s">
        <v>659</v>
      </c>
      <c r="AR934" s="340">
        <v>5.0000000000000001E-3</v>
      </c>
      <c r="AS934" s="340">
        <v>5.0000000000000001E-3</v>
      </c>
      <c r="AT934" s="340"/>
      <c r="AX934" s="597"/>
      <c r="AY934" s="598"/>
      <c r="AZ934" s="598"/>
      <c r="BA934" s="598"/>
      <c r="BB934" s="599"/>
      <c r="BC934" s="598"/>
      <c r="BD934" s="598"/>
      <c r="BE934" s="598"/>
      <c r="BF934" s="598"/>
      <c r="BG934" s="599"/>
      <c r="BH934" s="599"/>
      <c r="BI934" s="600"/>
      <c r="BJ934" s="600"/>
      <c r="BK934" s="600"/>
      <c r="BL934" s="599"/>
      <c r="BM934" s="599"/>
      <c r="BN934" s="599"/>
      <c r="BO934" s="599"/>
      <c r="BP934" s="599"/>
      <c r="BQ934" s="599"/>
      <c r="BR934" s="599"/>
      <c r="BS934" s="599"/>
      <c r="BT934" s="602"/>
      <c r="BU934" s="603"/>
      <c r="BV934" s="601"/>
      <c r="BW934" s="604"/>
    </row>
    <row r="935" spans="2:75" ht="15.75" customHeight="1">
      <c r="B935" s="334" t="s">
        <v>742</v>
      </c>
      <c r="C935" s="335">
        <v>12987743000186</v>
      </c>
      <c r="D935" s="336" t="s">
        <v>14</v>
      </c>
      <c r="E935" s="336" t="s">
        <v>607</v>
      </c>
      <c r="F935" s="336" t="s">
        <v>1316</v>
      </c>
      <c r="G935" s="337"/>
      <c r="H935" s="337" t="s">
        <v>34</v>
      </c>
      <c r="I935" s="337" t="s">
        <v>34</v>
      </c>
      <c r="J935" s="337" t="s">
        <v>608</v>
      </c>
      <c r="K935" s="338" t="s">
        <v>48</v>
      </c>
      <c r="L935" s="339"/>
      <c r="M935" s="339" t="s">
        <v>34</v>
      </c>
      <c r="N935" s="338">
        <v>267163</v>
      </c>
      <c r="O935" s="338" t="s">
        <v>1320</v>
      </c>
      <c r="P935" s="342">
        <v>40567</v>
      </c>
      <c r="Q935" s="343">
        <v>1135465482.3900001</v>
      </c>
      <c r="R935" s="343">
        <v>1213880605.189285</v>
      </c>
      <c r="S935" s="338">
        <v>32</v>
      </c>
      <c r="T935" s="340">
        <v>0.15211836889172736</v>
      </c>
      <c r="U935" s="340">
        <v>1.9664638453347005</v>
      </c>
      <c r="V935" s="340">
        <v>-6.0439908736528603E-2</v>
      </c>
      <c r="W935" s="340">
        <v>-0.59251320067393087</v>
      </c>
      <c r="X935" s="340">
        <v>3.7655173915373652E-2</v>
      </c>
      <c r="Y935" s="340">
        <v>0.28554602425987841</v>
      </c>
      <c r="Z935" s="340">
        <v>-0.32041458389526256</v>
      </c>
      <c r="AA935" s="340">
        <v>-1.8213403695078811</v>
      </c>
      <c r="AB935" s="340">
        <v>0.43113002396454186</v>
      </c>
      <c r="AC935" s="344">
        <v>-0.15389593746968033</v>
      </c>
      <c r="AD935" s="482">
        <v>12055107000116</v>
      </c>
      <c r="AE935" s="341" t="s">
        <v>2132</v>
      </c>
      <c r="AF935" s="341" t="s">
        <v>2106</v>
      </c>
      <c r="AG935" s="345" t="s">
        <v>1427</v>
      </c>
      <c r="AH935" s="345" t="s">
        <v>2107</v>
      </c>
      <c r="AI935" s="345">
        <v>5000</v>
      </c>
      <c r="AJ935" s="345">
        <v>1000</v>
      </c>
      <c r="AK935" s="345">
        <v>5000</v>
      </c>
      <c r="AL935" s="608">
        <v>1.8500000000000003E-2</v>
      </c>
      <c r="AM935" s="608">
        <v>0.2</v>
      </c>
      <c r="AN935" s="340" t="s">
        <v>2124</v>
      </c>
      <c r="AO935" s="338" t="s">
        <v>1323</v>
      </c>
      <c r="AP935" s="341" t="s">
        <v>716</v>
      </c>
      <c r="AQ935" s="347" t="s">
        <v>659</v>
      </c>
      <c r="AR935" s="340">
        <v>4.6249999999999998E-3</v>
      </c>
      <c r="AS935" s="340">
        <v>4.6249999999999998E-3</v>
      </c>
      <c r="AT935" s="340"/>
      <c r="AX935" s="597"/>
      <c r="AY935" s="598"/>
      <c r="AZ935" s="598"/>
      <c r="BA935" s="598"/>
      <c r="BB935" s="599"/>
      <c r="BC935" s="598"/>
      <c r="BD935" s="598"/>
      <c r="BE935" s="598"/>
      <c r="BF935" s="598"/>
      <c r="BG935" s="599"/>
      <c r="BH935" s="599"/>
      <c r="BI935" s="600"/>
      <c r="BJ935" s="600"/>
      <c r="BK935" s="600"/>
      <c r="BL935" s="599"/>
      <c r="BM935" s="599"/>
      <c r="BN935" s="599"/>
      <c r="BO935" s="599"/>
      <c r="BP935" s="599"/>
      <c r="BQ935" s="599"/>
      <c r="BR935" s="599"/>
      <c r="BS935" s="599"/>
      <c r="BT935" s="602"/>
      <c r="BU935" s="603"/>
      <c r="BV935" s="601"/>
      <c r="BW935" s="604"/>
    </row>
    <row r="936" spans="2:75" ht="15.75" customHeight="1">
      <c r="B936" s="334" t="s">
        <v>743</v>
      </c>
      <c r="C936" s="335">
        <v>26648868000196</v>
      </c>
      <c r="D936" s="336" t="s">
        <v>14</v>
      </c>
      <c r="E936" s="336" t="s">
        <v>607</v>
      </c>
      <c r="F936" s="336" t="s">
        <v>1316</v>
      </c>
      <c r="G936" s="337"/>
      <c r="H936" s="337" t="s">
        <v>34</v>
      </c>
      <c r="I936" s="337" t="s">
        <v>34</v>
      </c>
      <c r="J936" s="337" t="s">
        <v>608</v>
      </c>
      <c r="K936" s="338" t="s">
        <v>48</v>
      </c>
      <c r="L936" s="339"/>
      <c r="M936" s="339" t="s">
        <v>34</v>
      </c>
      <c r="N936" s="338">
        <v>432105</v>
      </c>
      <c r="O936" s="338" t="s">
        <v>1320</v>
      </c>
      <c r="P936" s="342">
        <v>42738</v>
      </c>
      <c r="Q936" s="343">
        <v>284721826.33999997</v>
      </c>
      <c r="R936" s="343">
        <v>304898078.27726197</v>
      </c>
      <c r="S936" s="338">
        <v>32</v>
      </c>
      <c r="T936" s="340">
        <v>0.15305112523831954</v>
      </c>
      <c r="U936" s="340">
        <v>1.9785217686837575</v>
      </c>
      <c r="V936" s="340">
        <v>-5.9322463664989389E-2</v>
      </c>
      <c r="W936" s="340">
        <v>-0.58155850253232277</v>
      </c>
      <c r="X936" s="340">
        <v>4.3415777035420211E-2</v>
      </c>
      <c r="Y936" s="340">
        <v>0.32922972419352203</v>
      </c>
      <c r="Z936" s="340">
        <v>-0.30156591600880112</v>
      </c>
      <c r="AA936" s="340">
        <v>-1.714198430724343</v>
      </c>
      <c r="AB936" s="340">
        <v>0.43144469544343966</v>
      </c>
      <c r="AC936" s="344">
        <v>-0.15071820198453806</v>
      </c>
      <c r="AD936" s="482">
        <v>12055107000116</v>
      </c>
      <c r="AE936" s="341" t="s">
        <v>2132</v>
      </c>
      <c r="AF936" s="341" t="s">
        <v>2106</v>
      </c>
      <c r="AG936" s="345" t="s">
        <v>1427</v>
      </c>
      <c r="AH936" s="345" t="s">
        <v>2110</v>
      </c>
      <c r="AI936" s="345">
        <v>1000</v>
      </c>
      <c r="AJ936" s="345">
        <v>500</v>
      </c>
      <c r="AK936" s="345">
        <v>1000</v>
      </c>
      <c r="AL936" s="340">
        <v>1.8500000000000003E-2</v>
      </c>
      <c r="AM936" s="340">
        <v>0.2</v>
      </c>
      <c r="AN936" s="340" t="s">
        <v>34</v>
      </c>
      <c r="AO936" s="338" t="s">
        <v>1323</v>
      </c>
      <c r="AP936" s="341" t="s">
        <v>716</v>
      </c>
      <c r="AQ936" s="347" t="s">
        <v>659</v>
      </c>
      <c r="AR936" s="340">
        <v>4.6249999999999998E-3</v>
      </c>
      <c r="AS936" s="340">
        <v>4.6249999999999998E-3</v>
      </c>
      <c r="AT936" s="340"/>
      <c r="AX936" s="597"/>
      <c r="AY936" s="598"/>
      <c r="AZ936" s="598"/>
      <c r="BA936" s="598"/>
      <c r="BB936" s="599"/>
      <c r="BC936" s="598"/>
      <c r="BD936" s="598"/>
      <c r="BE936" s="598"/>
      <c r="BF936" s="598"/>
      <c r="BG936" s="599"/>
      <c r="BH936" s="599"/>
      <c r="BI936" s="600"/>
      <c r="BJ936" s="600"/>
      <c r="BK936" s="600"/>
      <c r="BL936" s="599"/>
      <c r="BM936" s="599"/>
      <c r="BN936" s="599"/>
      <c r="BO936" s="599"/>
      <c r="BP936" s="599"/>
      <c r="BQ936" s="599"/>
      <c r="BR936" s="599"/>
      <c r="BS936" s="599"/>
      <c r="BT936" s="602"/>
      <c r="BU936" s="603"/>
      <c r="BV936" s="601"/>
      <c r="BW936" s="604"/>
    </row>
    <row r="937" spans="2:75" ht="15.75" customHeight="1">
      <c r="B937" s="334" t="s">
        <v>77</v>
      </c>
      <c r="C937" s="335">
        <v>26673556000132</v>
      </c>
      <c r="D937" s="336" t="s">
        <v>14</v>
      </c>
      <c r="E937" s="336" t="s">
        <v>607</v>
      </c>
      <c r="F937" s="336" t="s">
        <v>1316</v>
      </c>
      <c r="G937" s="337"/>
      <c r="H937" s="337" t="s">
        <v>34</v>
      </c>
      <c r="I937" s="337" t="s">
        <v>34</v>
      </c>
      <c r="J937" s="337" t="s">
        <v>608</v>
      </c>
      <c r="K937" s="338" t="s">
        <v>48</v>
      </c>
      <c r="L937" s="339"/>
      <c r="M937" s="339" t="s">
        <v>34</v>
      </c>
      <c r="N937" s="338">
        <v>435325</v>
      </c>
      <c r="O937" s="338" t="s">
        <v>1320</v>
      </c>
      <c r="P937" s="342">
        <v>42787</v>
      </c>
      <c r="Q937" s="343">
        <v>1288264567.96</v>
      </c>
      <c r="R937" s="343">
        <v>1493059146.7563093</v>
      </c>
      <c r="S937" s="338">
        <v>32</v>
      </c>
      <c r="T937" s="340">
        <v>4.9396378902934801E-2</v>
      </c>
      <c r="U937" s="340">
        <v>0.63855663133104756</v>
      </c>
      <c r="V937" s="340">
        <v>2.3712261428179948E-2</v>
      </c>
      <c r="W937" s="340">
        <v>0.23245944952157871</v>
      </c>
      <c r="X937" s="340">
        <v>0.12854633099491375</v>
      </c>
      <c r="Y937" s="340">
        <v>0.97479017973160709</v>
      </c>
      <c r="Z937" s="340">
        <v>0.25428287422154727</v>
      </c>
      <c r="AA937" s="340">
        <v>1.4454262925984329</v>
      </c>
      <c r="AB937" s="340">
        <v>0.21268354652836086</v>
      </c>
      <c r="AC937" s="344">
        <v>-0.24047678260682662</v>
      </c>
      <c r="AD937" s="482">
        <v>0</v>
      </c>
      <c r="AE937" s="341" t="s">
        <v>2132</v>
      </c>
      <c r="AF937" s="341" t="s">
        <v>2106</v>
      </c>
      <c r="AG937" s="345" t="s">
        <v>1427</v>
      </c>
      <c r="AH937" s="345" t="s">
        <v>2110</v>
      </c>
      <c r="AI937" s="345">
        <v>1000</v>
      </c>
      <c r="AJ937" s="345">
        <v>500</v>
      </c>
      <c r="AK937" s="345">
        <v>1000</v>
      </c>
      <c r="AL937" s="608">
        <v>0.02</v>
      </c>
      <c r="AM937" s="608">
        <v>0.2</v>
      </c>
      <c r="AN937" s="340" t="s">
        <v>34</v>
      </c>
      <c r="AO937" s="338" t="s">
        <v>1323</v>
      </c>
      <c r="AP937" s="341" t="s">
        <v>716</v>
      </c>
      <c r="AQ937" s="347" t="s">
        <v>659</v>
      </c>
      <c r="AR937" s="340">
        <v>4.0000000000000001E-3</v>
      </c>
      <c r="AS937" s="340">
        <v>4.0000000000000001E-3</v>
      </c>
      <c r="AT937" s="340"/>
      <c r="AX937" s="597"/>
      <c r="AY937" s="598"/>
      <c r="AZ937" s="598"/>
      <c r="BA937" s="598"/>
      <c r="BB937" s="599"/>
      <c r="BC937" s="598"/>
      <c r="BD937" s="598"/>
      <c r="BE937" s="598"/>
      <c r="BF937" s="598"/>
      <c r="BG937" s="599"/>
      <c r="BH937" s="599"/>
      <c r="BI937" s="600"/>
      <c r="BJ937" s="600"/>
      <c r="BK937" s="600"/>
      <c r="BL937" s="599"/>
      <c r="BM937" s="599"/>
      <c r="BN937" s="599"/>
      <c r="BO937" s="599"/>
      <c r="BP937" s="599"/>
      <c r="BQ937" s="599"/>
      <c r="BR937" s="599"/>
      <c r="BS937" s="599"/>
      <c r="BT937" s="602"/>
      <c r="BU937" s="603"/>
      <c r="BV937" s="601"/>
      <c r="BW937" s="604"/>
    </row>
    <row r="938" spans="2:75" ht="15.75" customHeight="1">
      <c r="B938" s="334" t="s">
        <v>926</v>
      </c>
      <c r="C938" s="335">
        <v>12004203000135</v>
      </c>
      <c r="D938" s="336" t="s">
        <v>14</v>
      </c>
      <c r="E938" s="336" t="s">
        <v>607</v>
      </c>
      <c r="F938" s="336" t="s">
        <v>1316</v>
      </c>
      <c r="G938" s="337"/>
      <c r="H938" s="337" t="s">
        <v>34</v>
      </c>
      <c r="I938" s="337" t="s">
        <v>34</v>
      </c>
      <c r="J938" s="337" t="s">
        <v>608</v>
      </c>
      <c r="K938" s="338" t="s">
        <v>48</v>
      </c>
      <c r="L938" s="339"/>
      <c r="M938" s="339" t="s">
        <v>34</v>
      </c>
      <c r="N938" s="338">
        <v>251429</v>
      </c>
      <c r="O938" s="338" t="s">
        <v>1320</v>
      </c>
      <c r="P938" s="342">
        <v>40365</v>
      </c>
      <c r="Q938" s="343">
        <v>659437995.66999996</v>
      </c>
      <c r="R938" s="343">
        <v>1010467872.3116276</v>
      </c>
      <c r="S938" s="338">
        <v>32</v>
      </c>
      <c r="T938" s="340">
        <v>-9.1256740854051333E-2</v>
      </c>
      <c r="U938" s="340">
        <v>-1.1796937006358423</v>
      </c>
      <c r="V938" s="340">
        <v>-0.37494312735058077</v>
      </c>
      <c r="W938" s="340">
        <v>-3.675696358603497</v>
      </c>
      <c r="X938" s="340">
        <v>-0.32431916436956254</v>
      </c>
      <c r="Y938" s="340">
        <v>-2.4593711394121351</v>
      </c>
      <c r="Z938" s="340">
        <v>-0.36039604214708232</v>
      </c>
      <c r="AA938" s="340">
        <v>-2.0486079397307044</v>
      </c>
      <c r="AB938" s="340">
        <v>0.32590530835583947</v>
      </c>
      <c r="AC938" s="344">
        <v>-1.5754064499103442</v>
      </c>
      <c r="AD938" s="482">
        <v>11980010000157</v>
      </c>
      <c r="AE938" s="341" t="s">
        <v>2230</v>
      </c>
      <c r="AF938" s="341" t="s">
        <v>2115</v>
      </c>
      <c r="AG938" s="345" t="s">
        <v>1428</v>
      </c>
      <c r="AH938" s="345" t="s">
        <v>2110</v>
      </c>
      <c r="AI938" s="345">
        <v>5000</v>
      </c>
      <c r="AJ938" s="345">
        <v>1000</v>
      </c>
      <c r="AK938" s="345">
        <v>1000</v>
      </c>
      <c r="AL938" s="340">
        <v>0.02</v>
      </c>
      <c r="AM938" s="340">
        <v>0.2</v>
      </c>
      <c r="AN938" s="340" t="s">
        <v>666</v>
      </c>
      <c r="AO938" s="338" t="s">
        <v>1323</v>
      </c>
      <c r="AP938" s="341" t="s">
        <v>716</v>
      </c>
      <c r="AQ938" s="347" t="s">
        <v>665</v>
      </c>
      <c r="AR938" s="340">
        <v>6.0000000000000001E-3</v>
      </c>
      <c r="AS938" s="340">
        <v>6.0000000000000001E-3</v>
      </c>
      <c r="AT938" s="340"/>
      <c r="AX938" s="597"/>
      <c r="AY938" s="598"/>
      <c r="AZ938" s="598"/>
      <c r="BA938" s="598"/>
      <c r="BB938" s="599"/>
      <c r="BC938" s="598"/>
      <c r="BD938" s="598"/>
      <c r="BE938" s="598"/>
      <c r="BF938" s="598"/>
      <c r="BG938" s="599"/>
      <c r="BH938" s="599"/>
      <c r="BI938" s="600"/>
      <c r="BJ938" s="600"/>
      <c r="BK938" s="600"/>
      <c r="BL938" s="599"/>
      <c r="BM938" s="599"/>
      <c r="BN938" s="599"/>
      <c r="BO938" s="599"/>
      <c r="BP938" s="599"/>
      <c r="BQ938" s="599"/>
      <c r="BR938" s="599"/>
      <c r="BS938" s="599"/>
      <c r="BT938" s="602"/>
      <c r="BU938" s="603"/>
      <c r="BV938" s="601"/>
      <c r="BW938" s="604"/>
    </row>
    <row r="939" spans="2:75" ht="15.75" customHeight="1">
      <c r="B939" s="334" t="s">
        <v>196</v>
      </c>
      <c r="C939" s="335">
        <v>15569128000148</v>
      </c>
      <c r="D939" s="336" t="s">
        <v>14</v>
      </c>
      <c r="E939" s="336" t="s">
        <v>607</v>
      </c>
      <c r="F939" s="336" t="s">
        <v>1316</v>
      </c>
      <c r="G939" s="337"/>
      <c r="H939" s="337" t="s">
        <v>34</v>
      </c>
      <c r="I939" s="337" t="s">
        <v>34</v>
      </c>
      <c r="J939" s="337" t="s">
        <v>608</v>
      </c>
      <c r="K939" s="338" t="s">
        <v>48</v>
      </c>
      <c r="L939" s="339"/>
      <c r="M939" s="339" t="s">
        <v>34</v>
      </c>
      <c r="N939" s="338">
        <v>308374</v>
      </c>
      <c r="O939" s="338" t="s">
        <v>1320</v>
      </c>
      <c r="P939" s="342">
        <v>41103</v>
      </c>
      <c r="Q939" s="343">
        <v>163597540.87</v>
      </c>
      <c r="R939" s="343">
        <v>309716053.58051568</v>
      </c>
      <c r="S939" s="338">
        <v>32</v>
      </c>
      <c r="T939" s="340">
        <v>-4.4408501628013797E-2</v>
      </c>
      <c r="U939" s="340">
        <v>-0.57407736825743372</v>
      </c>
      <c r="V939" s="340">
        <v>-0.31356764794138026</v>
      </c>
      <c r="W939" s="340">
        <v>-3.0740114370367042</v>
      </c>
      <c r="X939" s="340">
        <v>-0.23975077460996319</v>
      </c>
      <c r="Y939" s="340">
        <v>-1.8180736771249053</v>
      </c>
      <c r="Z939" s="340">
        <v>-0.27231620541777324</v>
      </c>
      <c r="AA939" s="340">
        <v>-1.5479335933120877</v>
      </c>
      <c r="AB939" s="340">
        <v>0.29906509529202729</v>
      </c>
      <c r="AC939" s="344">
        <v>-1.432405192178251</v>
      </c>
      <c r="AD939" s="482">
        <v>15611751000111</v>
      </c>
      <c r="AE939" s="341" t="s">
        <v>2230</v>
      </c>
      <c r="AF939" s="341" t="s">
        <v>2109</v>
      </c>
      <c r="AG939" s="345" t="s">
        <v>59</v>
      </c>
      <c r="AH939" s="345" t="s">
        <v>2110</v>
      </c>
      <c r="AI939" s="345">
        <v>5000</v>
      </c>
      <c r="AJ939" s="345">
        <v>0</v>
      </c>
      <c r="AK939" s="345">
        <v>5000</v>
      </c>
      <c r="AL939" s="340">
        <v>0.02</v>
      </c>
      <c r="AM939" s="340">
        <v>0.2</v>
      </c>
      <c r="AN939" s="340" t="s">
        <v>666</v>
      </c>
      <c r="AO939" s="338" t="s">
        <v>1323</v>
      </c>
      <c r="AP939" s="341" t="s">
        <v>716</v>
      </c>
      <c r="AQ939" s="347" t="s">
        <v>659</v>
      </c>
      <c r="AR939" s="340">
        <v>8.0000000000000002E-3</v>
      </c>
      <c r="AS939" s="340">
        <v>8.0000000000000002E-3</v>
      </c>
      <c r="AT939" s="340"/>
      <c r="AX939" s="597"/>
      <c r="AY939" s="598"/>
      <c r="AZ939" s="598"/>
      <c r="BA939" s="598"/>
      <c r="BB939" s="599"/>
      <c r="BC939" s="598"/>
      <c r="BD939" s="598"/>
      <c r="BE939" s="598"/>
      <c r="BF939" s="598"/>
      <c r="BG939" s="599"/>
      <c r="BH939" s="599"/>
      <c r="BI939" s="600"/>
      <c r="BJ939" s="600"/>
      <c r="BK939" s="600"/>
      <c r="BL939" s="599"/>
      <c r="BM939" s="599"/>
      <c r="BN939" s="599"/>
      <c r="BO939" s="599"/>
      <c r="BP939" s="599"/>
      <c r="BQ939" s="599"/>
      <c r="BR939" s="599"/>
      <c r="BS939" s="599"/>
      <c r="BT939" s="602"/>
      <c r="BU939" s="603"/>
      <c r="BV939" s="601"/>
      <c r="BW939" s="604"/>
    </row>
    <row r="940" spans="2:75" ht="15.75" customHeight="1">
      <c r="B940" s="334" t="s">
        <v>197</v>
      </c>
      <c r="C940" s="335">
        <v>32893639000130</v>
      </c>
      <c r="D940" s="336" t="s">
        <v>14</v>
      </c>
      <c r="E940" s="336" t="s">
        <v>607</v>
      </c>
      <c r="F940" s="336" t="s">
        <v>1316</v>
      </c>
      <c r="G940" s="337"/>
      <c r="H940" s="337" t="s">
        <v>34</v>
      </c>
      <c r="I940" s="337" t="s">
        <v>34</v>
      </c>
      <c r="J940" s="337" t="s">
        <v>608</v>
      </c>
      <c r="K940" s="338" t="s">
        <v>48</v>
      </c>
      <c r="L940" s="339"/>
      <c r="M940" s="339" t="s">
        <v>1411</v>
      </c>
      <c r="N940" s="338">
        <v>497339</v>
      </c>
      <c r="O940" s="338" t="s">
        <v>1323</v>
      </c>
      <c r="P940" s="342">
        <v>43615</v>
      </c>
      <c r="Q940" s="343">
        <v>28158618.02</v>
      </c>
      <c r="R940" s="343">
        <v>41430935.903492108</v>
      </c>
      <c r="S940" s="338">
        <v>32</v>
      </c>
      <c r="T940" s="340">
        <v>-8.7213478161925484E-2</v>
      </c>
      <c r="U940" s="340">
        <v>-1.127425654645188</v>
      </c>
      <c r="V940" s="340">
        <v>-0.374257289252244</v>
      </c>
      <c r="W940" s="340">
        <v>-3.6689728519787419</v>
      </c>
      <c r="X940" s="340">
        <v>-0.32094473957063896</v>
      </c>
      <c r="Y940" s="340">
        <v>-2.4337822631620329</v>
      </c>
      <c r="Z940" s="340">
        <v>-0.35666178319677255</v>
      </c>
      <c r="AA940" s="340">
        <v>-2.0273812012542232</v>
      </c>
      <c r="AB940" s="340">
        <v>0.32560683465103946</v>
      </c>
      <c r="AC940" s="344">
        <v>-1.5737759823231894</v>
      </c>
      <c r="AD940" s="482">
        <v>11980010000157</v>
      </c>
      <c r="AE940" s="341" t="s">
        <v>2230</v>
      </c>
      <c r="AF940" s="341" t="s">
        <v>2109</v>
      </c>
      <c r="AG940" s="345" t="s">
        <v>59</v>
      </c>
      <c r="AH940" s="345" t="s">
        <v>2110</v>
      </c>
      <c r="AI940" s="345">
        <v>1</v>
      </c>
      <c r="AJ940" s="345">
        <v>1</v>
      </c>
      <c r="AK940" s="345">
        <v>1</v>
      </c>
      <c r="AL940" s="340">
        <v>1.1000000000000001E-2</v>
      </c>
      <c r="AM940" s="340">
        <v>0.2</v>
      </c>
      <c r="AN940" s="340" t="s">
        <v>666</v>
      </c>
      <c r="AO940" s="338" t="s">
        <v>1323</v>
      </c>
      <c r="AP940" s="341" t="s">
        <v>716</v>
      </c>
      <c r="AQ940" s="347" t="s">
        <v>665</v>
      </c>
      <c r="AR940" s="340" t="s">
        <v>34</v>
      </c>
      <c r="AS940" s="340" t="s">
        <v>34</v>
      </c>
      <c r="AT940" s="340"/>
      <c r="AX940" s="597"/>
      <c r="AY940" s="598"/>
      <c r="AZ940" s="598"/>
      <c r="BA940" s="598"/>
      <c r="BB940" s="599"/>
      <c r="BC940" s="598"/>
      <c r="BD940" s="598"/>
      <c r="BE940" s="598"/>
      <c r="BF940" s="598"/>
      <c r="BG940" s="599"/>
      <c r="BH940" s="599"/>
      <c r="BI940" s="600"/>
      <c r="BJ940" s="600"/>
      <c r="BK940" s="600"/>
      <c r="BL940" s="599"/>
      <c r="BM940" s="599"/>
      <c r="BN940" s="599"/>
      <c r="BO940" s="599"/>
      <c r="BP940" s="599"/>
      <c r="BQ940" s="599"/>
      <c r="BR940" s="599"/>
      <c r="BS940" s="599"/>
      <c r="BT940" s="602"/>
      <c r="BU940" s="603"/>
      <c r="BV940" s="601"/>
      <c r="BW940" s="604"/>
    </row>
    <row r="941" spans="2:75" ht="15.75" customHeight="1">
      <c r="B941" s="334" t="s">
        <v>1623</v>
      </c>
      <c r="C941" s="335">
        <v>34887320000127</v>
      </c>
      <c r="D941" s="336" t="s">
        <v>14</v>
      </c>
      <c r="E941" s="336" t="s">
        <v>614</v>
      </c>
      <c r="F941" s="336" t="s">
        <v>1316</v>
      </c>
      <c r="G941" s="337"/>
      <c r="H941" s="337" t="s">
        <v>865</v>
      </c>
      <c r="I941" s="337" t="s">
        <v>34</v>
      </c>
      <c r="J941" s="337" t="s">
        <v>608</v>
      </c>
      <c r="K941" s="338" t="s">
        <v>48</v>
      </c>
      <c r="L941" s="339"/>
      <c r="M941" s="339"/>
      <c r="N941" s="338">
        <v>526150</v>
      </c>
      <c r="O941" s="338" t="s">
        <v>1320</v>
      </c>
      <c r="P941" s="342">
        <v>43878</v>
      </c>
      <c r="Q941" s="343">
        <v>104536855.73</v>
      </c>
      <c r="R941" s="343">
        <v>215751891.86750004</v>
      </c>
      <c r="S941" s="338">
        <v>32</v>
      </c>
      <c r="T941" s="340">
        <v>2.5993602241048963E-2</v>
      </c>
      <c r="U941" s="340">
        <v>0.29237379013460846</v>
      </c>
      <c r="V941" s="340">
        <v>-4.2341650185989566E-2</v>
      </c>
      <c r="W941" s="340">
        <v>-0.38859931909520762</v>
      </c>
      <c r="X941" s="340">
        <v>5.0064104051469771E-2</v>
      </c>
      <c r="Y941" s="340">
        <v>0.35204028869729376</v>
      </c>
      <c r="Z941" s="340" t="s">
        <v>1414</v>
      </c>
      <c r="AA941" s="340" t="s">
        <v>1414</v>
      </c>
      <c r="AB941" s="340">
        <v>0.11050736111806855</v>
      </c>
      <c r="AC941" s="344">
        <v>-1.2724199426677734</v>
      </c>
      <c r="AD941" s="482">
        <v>34431537000128</v>
      </c>
      <c r="AE941" s="341" t="s">
        <v>2315</v>
      </c>
      <c r="AF941" s="341" t="s">
        <v>2315</v>
      </c>
      <c r="AG941" s="345" t="s">
        <v>1431</v>
      </c>
      <c r="AH941" s="345" t="s">
        <v>2110</v>
      </c>
      <c r="AI941" s="345">
        <v>1000</v>
      </c>
      <c r="AJ941" s="345">
        <v>100</v>
      </c>
      <c r="AK941" s="345">
        <v>1000</v>
      </c>
      <c r="AL941" s="340">
        <v>0</v>
      </c>
      <c r="AM941" s="340" t="s">
        <v>34</v>
      </c>
      <c r="AN941" s="340" t="s">
        <v>64</v>
      </c>
      <c r="AO941" s="338" t="s">
        <v>1323</v>
      </c>
      <c r="AP941" s="341" t="s">
        <v>13</v>
      </c>
      <c r="AQ941" s="347" t="s">
        <v>668</v>
      </c>
      <c r="AR941" s="340" t="s">
        <v>34</v>
      </c>
      <c r="AS941" s="340" t="s">
        <v>34</v>
      </c>
      <c r="AT941" s="340"/>
      <c r="AX941" s="597"/>
      <c r="AY941" s="598"/>
      <c r="AZ941" s="598"/>
      <c r="BA941" s="598"/>
      <c r="BB941" s="599"/>
      <c r="BC941" s="598"/>
      <c r="BD941" s="598"/>
      <c r="BE941" s="598"/>
      <c r="BF941" s="598"/>
      <c r="BG941" s="599"/>
      <c r="BH941" s="599"/>
      <c r="BI941" s="600"/>
      <c r="BJ941" s="600"/>
      <c r="BK941" s="600"/>
      <c r="BL941" s="599"/>
      <c r="BM941" s="599"/>
      <c r="BN941" s="599"/>
      <c r="BO941" s="599"/>
      <c r="BP941" s="599"/>
      <c r="BQ941" s="599"/>
      <c r="BR941" s="599"/>
      <c r="BS941" s="599"/>
      <c r="BT941" s="602"/>
      <c r="BU941" s="603"/>
      <c r="BV941" s="601"/>
      <c r="BW941" s="604"/>
    </row>
    <row r="942" spans="2:75" ht="15.75" customHeight="1">
      <c r="B942" s="334" t="s">
        <v>992</v>
      </c>
      <c r="C942" s="335">
        <v>12082452000149</v>
      </c>
      <c r="D942" s="336" t="s">
        <v>11</v>
      </c>
      <c r="E942" s="336" t="s">
        <v>620</v>
      </c>
      <c r="F942" s="336" t="s">
        <v>663</v>
      </c>
      <c r="G942" s="337" t="s">
        <v>738</v>
      </c>
      <c r="H942" s="337" t="s">
        <v>34</v>
      </c>
      <c r="I942" s="337"/>
      <c r="J942" s="337" t="s">
        <v>611</v>
      </c>
      <c r="K942" s="338" t="s">
        <v>48</v>
      </c>
      <c r="L942" s="339"/>
      <c r="M942" s="339" t="s">
        <v>34</v>
      </c>
      <c r="N942" s="338">
        <v>253200</v>
      </c>
      <c r="O942" s="338" t="s">
        <v>1320</v>
      </c>
      <c r="P942" s="342">
        <v>40375</v>
      </c>
      <c r="Q942" s="343">
        <v>572764233.51999998</v>
      </c>
      <c r="R942" s="343">
        <v>798694482.36726224</v>
      </c>
      <c r="S942" s="338">
        <v>32</v>
      </c>
      <c r="T942" s="340">
        <v>-0.23269274904216819</v>
      </c>
      <c r="U942" s="340">
        <v>-3.0080645841571942</v>
      </c>
      <c r="V942" s="340">
        <v>-0.26830518442745499</v>
      </c>
      <c r="W942" s="340">
        <v>-2.6302879489035349</v>
      </c>
      <c r="X942" s="340">
        <v>-0.13005254324195425</v>
      </c>
      <c r="Y942" s="340">
        <v>-0.98621206082026025</v>
      </c>
      <c r="Z942" s="340">
        <v>0.18333990564336355</v>
      </c>
      <c r="AA942" s="340">
        <v>1.0421634603223222</v>
      </c>
      <c r="AB942" s="340">
        <v>0.2365923419306418</v>
      </c>
      <c r="AC942" s="344">
        <v>-1.611974754264663</v>
      </c>
      <c r="AD942" s="482">
        <v>28246609000164</v>
      </c>
      <c r="AE942" s="341" t="s">
        <v>2279</v>
      </c>
      <c r="AF942" s="341" t="s">
        <v>2115</v>
      </c>
      <c r="AG942" s="345" t="s">
        <v>1428</v>
      </c>
      <c r="AH942" s="345" t="s">
        <v>2110</v>
      </c>
      <c r="AI942" s="345">
        <v>20000</v>
      </c>
      <c r="AJ942" s="345">
        <v>5000</v>
      </c>
      <c r="AK942" s="345">
        <v>0</v>
      </c>
      <c r="AL942" s="340">
        <v>0.02</v>
      </c>
      <c r="AM942" s="340">
        <v>0.2</v>
      </c>
      <c r="AN942" s="340" t="s">
        <v>2157</v>
      </c>
      <c r="AO942" s="338" t="s">
        <v>1323</v>
      </c>
      <c r="AP942" s="341" t="s">
        <v>716</v>
      </c>
      <c r="AQ942" s="347" t="s">
        <v>659</v>
      </c>
      <c r="AR942" s="340">
        <v>5.0000000000000001E-3</v>
      </c>
      <c r="AS942" s="340">
        <v>5.0000000000000001E-3</v>
      </c>
      <c r="AT942" s="340"/>
      <c r="AX942" s="597"/>
      <c r="AY942" s="598"/>
      <c r="AZ942" s="598"/>
      <c r="BA942" s="598"/>
      <c r="BB942" s="599"/>
      <c r="BC942" s="598"/>
      <c r="BD942" s="598"/>
      <c r="BE942" s="598"/>
      <c r="BF942" s="598"/>
      <c r="BG942" s="599"/>
      <c r="BH942" s="599"/>
      <c r="BI942" s="600"/>
      <c r="BJ942" s="600"/>
      <c r="BK942" s="600"/>
      <c r="BL942" s="599"/>
      <c r="BM942" s="599"/>
      <c r="BN942" s="599"/>
      <c r="BO942" s="599"/>
      <c r="BP942" s="599"/>
      <c r="BQ942" s="599"/>
      <c r="BR942" s="599"/>
      <c r="BS942" s="599"/>
      <c r="BT942" s="602"/>
      <c r="BU942" s="603"/>
      <c r="BV942" s="601"/>
      <c r="BW942" s="604"/>
    </row>
    <row r="943" spans="2:75" ht="15.75" customHeight="1">
      <c r="B943" s="334" t="s">
        <v>488</v>
      </c>
      <c r="C943" s="335">
        <v>37121216000115</v>
      </c>
      <c r="D943" s="336" t="s">
        <v>11</v>
      </c>
      <c r="E943" s="336" t="s">
        <v>620</v>
      </c>
      <c r="F943" s="336" t="s">
        <v>685</v>
      </c>
      <c r="G943" s="337" t="s">
        <v>738</v>
      </c>
      <c r="H943" s="337" t="s">
        <v>34</v>
      </c>
      <c r="I943" s="337" t="s">
        <v>1318</v>
      </c>
      <c r="J943" s="337" t="s">
        <v>608</v>
      </c>
      <c r="K943" s="338" t="s">
        <v>48</v>
      </c>
      <c r="L943" s="339"/>
      <c r="M943" s="339" t="s">
        <v>34</v>
      </c>
      <c r="N943" s="338">
        <v>553174</v>
      </c>
      <c r="O943" s="338" t="s">
        <v>1320</v>
      </c>
      <c r="P943" s="342">
        <v>44056</v>
      </c>
      <c r="Q943" s="343">
        <v>115565999.5</v>
      </c>
      <c r="R943" s="343">
        <v>89882909.21047622</v>
      </c>
      <c r="S943" s="338">
        <v>32</v>
      </c>
      <c r="T943" s="340">
        <v>0.14110679938666881</v>
      </c>
      <c r="U943" s="340">
        <v>1.8241151370896087</v>
      </c>
      <c r="V943" s="340">
        <v>0.19950011417450297</v>
      </c>
      <c r="W943" s="340">
        <v>1.9557681944828602</v>
      </c>
      <c r="X943" s="340">
        <v>0.38028944560909794</v>
      </c>
      <c r="Y943" s="340">
        <v>2.8838039496436001</v>
      </c>
      <c r="Z943" s="340" t="s">
        <v>1414</v>
      </c>
      <c r="AA943" s="340" t="s">
        <v>1414</v>
      </c>
      <c r="AB943" s="340">
        <v>5.3146218911845684E-2</v>
      </c>
      <c r="AC943" s="344">
        <v>1.6219590729359978</v>
      </c>
      <c r="AD943" s="482">
        <v>0</v>
      </c>
      <c r="AE943" s="341" t="s">
        <v>2269</v>
      </c>
      <c r="AF943" s="341" t="s">
        <v>928</v>
      </c>
      <c r="AG943" s="345" t="s">
        <v>928</v>
      </c>
      <c r="AH943" s="345" t="s">
        <v>726</v>
      </c>
      <c r="AI943" s="345">
        <v>1000</v>
      </c>
      <c r="AJ943" s="345">
        <v>0</v>
      </c>
      <c r="AK943" s="345">
        <v>0</v>
      </c>
      <c r="AL943" s="340">
        <v>0.01</v>
      </c>
      <c r="AM943" s="340">
        <v>0.3</v>
      </c>
      <c r="AN943" s="340" t="s">
        <v>64</v>
      </c>
      <c r="AO943" s="338" t="s">
        <v>1323</v>
      </c>
      <c r="AP943" s="341" t="s">
        <v>13</v>
      </c>
      <c r="AQ943" s="347" t="s">
        <v>679</v>
      </c>
      <c r="AR943" s="340">
        <v>1.6666666666666666E-3</v>
      </c>
      <c r="AS943" s="340">
        <v>1.6666666666666666E-3</v>
      </c>
      <c r="AT943" s="340"/>
      <c r="AX943" s="597"/>
      <c r="AY943" s="598"/>
      <c r="AZ943" s="598"/>
      <c r="BA943" s="598"/>
      <c r="BB943" s="599"/>
      <c r="BC943" s="598"/>
      <c r="BD943" s="598"/>
      <c r="BE943" s="598"/>
      <c r="BF943" s="598"/>
      <c r="BG943" s="599"/>
      <c r="BH943" s="599"/>
      <c r="BI943" s="600"/>
      <c r="BJ943" s="600"/>
      <c r="BK943" s="600"/>
      <c r="BL943" s="599"/>
      <c r="BM943" s="599"/>
      <c r="BN943" s="599"/>
      <c r="BO943" s="599"/>
      <c r="BP943" s="599"/>
      <c r="BQ943" s="599"/>
      <c r="BR943" s="599"/>
      <c r="BS943" s="599"/>
      <c r="BT943" s="602"/>
      <c r="BU943" s="603"/>
      <c r="BV943" s="601"/>
      <c r="BW943" s="604"/>
    </row>
    <row r="944" spans="2:75" ht="15.75" customHeight="1">
      <c r="B944" s="334" t="s">
        <v>1056</v>
      </c>
      <c r="C944" s="335">
        <v>39958460000162</v>
      </c>
      <c r="D944" s="336" t="s">
        <v>11</v>
      </c>
      <c r="E944" s="336" t="s">
        <v>620</v>
      </c>
      <c r="F944" s="336" t="s">
        <v>685</v>
      </c>
      <c r="G944" s="337" t="s">
        <v>738</v>
      </c>
      <c r="H944" s="337" t="s">
        <v>34</v>
      </c>
      <c r="I944" s="337" t="s">
        <v>1318</v>
      </c>
      <c r="J944" s="337" t="s">
        <v>608</v>
      </c>
      <c r="K944" s="338" t="s">
        <v>48</v>
      </c>
      <c r="L944" s="339"/>
      <c r="M944" s="339" t="s">
        <v>34</v>
      </c>
      <c r="N944" s="338">
        <v>565849</v>
      </c>
      <c r="O944" s="338" t="s">
        <v>1320</v>
      </c>
      <c r="P944" s="342">
        <v>44179</v>
      </c>
      <c r="Q944" s="343">
        <v>104589820.84999999</v>
      </c>
      <c r="R944" s="343">
        <v>82778516.889484122</v>
      </c>
      <c r="S944" s="338">
        <v>32</v>
      </c>
      <c r="T944" s="340">
        <v>8.8881815741650438E-2</v>
      </c>
      <c r="U944" s="340">
        <v>1.1489925801667036</v>
      </c>
      <c r="V944" s="340">
        <v>0.12386771775837491</v>
      </c>
      <c r="W944" s="340">
        <v>1.2143178148916112</v>
      </c>
      <c r="X944" s="340" t="s">
        <v>1414</v>
      </c>
      <c r="Y944" s="340" t="s">
        <v>1414</v>
      </c>
      <c r="Z944" s="340" t="s">
        <v>1414</v>
      </c>
      <c r="AA944" s="340" t="s">
        <v>1414</v>
      </c>
      <c r="AB944" s="340">
        <v>5.081342188749411E-3</v>
      </c>
      <c r="AC944" s="344">
        <v>3.8698234325880634</v>
      </c>
      <c r="AD944" s="482">
        <v>0</v>
      </c>
      <c r="AE944" s="341" t="s">
        <v>2311</v>
      </c>
      <c r="AF944" s="341" t="s">
        <v>2106</v>
      </c>
      <c r="AG944" s="345" t="s">
        <v>1427</v>
      </c>
      <c r="AH944" s="345" t="s">
        <v>2107</v>
      </c>
      <c r="AI944" s="345">
        <v>1000</v>
      </c>
      <c r="AJ944" s="345">
        <v>1000</v>
      </c>
      <c r="AK944" s="345">
        <v>1000</v>
      </c>
      <c r="AL944" s="340">
        <v>0.01</v>
      </c>
      <c r="AM944" s="340">
        <v>0.1</v>
      </c>
      <c r="AN944" s="340" t="s">
        <v>2124</v>
      </c>
      <c r="AO944" s="338" t="s">
        <v>1323</v>
      </c>
      <c r="AP944" s="341" t="s">
        <v>11</v>
      </c>
      <c r="AQ944" s="347" t="s">
        <v>675</v>
      </c>
      <c r="AR944" s="340">
        <v>3.3333333333333331E-3</v>
      </c>
      <c r="AS944" s="340">
        <v>3.3333333333333331E-3</v>
      </c>
      <c r="AT944" s="340"/>
      <c r="AW944" s="597"/>
      <c r="AX944" s="597"/>
      <c r="AY944" s="598"/>
      <c r="AZ944" s="598"/>
      <c r="BA944" s="598"/>
      <c r="BB944" s="599"/>
      <c r="BC944" s="598"/>
      <c r="BD944" s="598"/>
      <c r="BE944" s="598"/>
      <c r="BF944" s="598"/>
      <c r="BG944" s="599"/>
      <c r="BH944" s="599"/>
      <c r="BI944" s="600"/>
      <c r="BJ944" s="600"/>
      <c r="BK944" s="600"/>
      <c r="BL944" s="210"/>
      <c r="BM944" s="599"/>
      <c r="BN944" s="599"/>
      <c r="BO944" s="599"/>
      <c r="BP944" s="599"/>
      <c r="BQ944" s="599"/>
      <c r="BR944" s="599"/>
      <c r="BS944" s="599"/>
      <c r="BT944" s="602"/>
      <c r="BU944" s="603"/>
      <c r="BV944" s="601"/>
      <c r="BW944" s="604"/>
    </row>
    <row r="945" spans="2:75" ht="15.75" customHeight="1">
      <c r="B945" s="334" t="s">
        <v>380</v>
      </c>
      <c r="C945" s="335">
        <v>39959025000152</v>
      </c>
      <c r="D945" s="336" t="s">
        <v>11</v>
      </c>
      <c r="E945" s="336" t="s">
        <v>621</v>
      </c>
      <c r="F945" s="336" t="s">
        <v>692</v>
      </c>
      <c r="G945" s="337" t="s">
        <v>865</v>
      </c>
      <c r="H945" s="337" t="s">
        <v>34</v>
      </c>
      <c r="I945" s="337"/>
      <c r="J945" s="337" t="s">
        <v>608</v>
      </c>
      <c r="K945" s="338" t="s">
        <v>48</v>
      </c>
      <c r="L945" s="339" t="s">
        <v>1338</v>
      </c>
      <c r="M945" s="339" t="s">
        <v>34</v>
      </c>
      <c r="N945" s="338">
        <v>593141</v>
      </c>
      <c r="O945" s="338" t="s">
        <v>1320</v>
      </c>
      <c r="P945" s="342">
        <v>44225</v>
      </c>
      <c r="Q945" s="343">
        <v>164381824.97</v>
      </c>
      <c r="R945" s="343">
        <v>43048494.657896832</v>
      </c>
      <c r="S945" s="338">
        <v>32</v>
      </c>
      <c r="T945" s="340">
        <v>8.0294682804347595E-2</v>
      </c>
      <c r="U945" s="340">
        <v>1.0379850366378358</v>
      </c>
      <c r="V945" s="340">
        <v>0.12851917857672612</v>
      </c>
      <c r="W945" s="340">
        <v>1.2599176841651556</v>
      </c>
      <c r="X945" s="340" t="s">
        <v>1414</v>
      </c>
      <c r="Y945" s="340" t="s">
        <v>1414</v>
      </c>
      <c r="Z945" s="340" t="s">
        <v>1414</v>
      </c>
      <c r="AA945" s="340" t="s">
        <v>1414</v>
      </c>
      <c r="AB945" s="340">
        <v>2.9544733057220135E-2</v>
      </c>
      <c r="AC945" s="344">
        <v>0.81970135044121295</v>
      </c>
      <c r="AD945" s="482">
        <v>39723106000159</v>
      </c>
      <c r="AE945" s="341" t="s">
        <v>2395</v>
      </c>
      <c r="AF945" s="341" t="s">
        <v>2115</v>
      </c>
      <c r="AG945" s="345" t="s">
        <v>1428</v>
      </c>
      <c r="AH945" s="345" t="s">
        <v>2110</v>
      </c>
      <c r="AI945" s="345">
        <v>1000</v>
      </c>
      <c r="AJ945" s="345">
        <v>100</v>
      </c>
      <c r="AK945" s="345">
        <v>100</v>
      </c>
      <c r="AL945" s="340">
        <v>8.0000000000000002E-3</v>
      </c>
      <c r="AM945" s="340" t="s">
        <v>34</v>
      </c>
      <c r="AN945" s="340" t="s">
        <v>636</v>
      </c>
      <c r="AO945" s="338" t="s">
        <v>1323</v>
      </c>
      <c r="AP945" s="341" t="s">
        <v>11</v>
      </c>
      <c r="AQ945" s="347" t="s">
        <v>675</v>
      </c>
      <c r="AR945" s="340">
        <v>1.6000000000000001E-3</v>
      </c>
      <c r="AS945" s="340">
        <v>1.6000000000000001E-3</v>
      </c>
      <c r="AT945" s="340"/>
      <c r="AX945" s="597"/>
      <c r="AY945" s="598"/>
      <c r="AZ945" s="598"/>
      <c r="BA945" s="598"/>
      <c r="BB945" s="599"/>
      <c r="BC945" s="598"/>
      <c r="BD945" s="598"/>
      <c r="BE945" s="598"/>
      <c r="BF945" s="598"/>
      <c r="BG945" s="599"/>
      <c r="BH945" s="599"/>
      <c r="BI945" s="600"/>
      <c r="BJ945" s="600"/>
      <c r="BK945" s="600"/>
      <c r="BL945" s="599"/>
      <c r="BM945" s="599"/>
      <c r="BN945" s="599"/>
      <c r="BO945" s="599"/>
      <c r="BP945" s="599"/>
      <c r="BQ945" s="599"/>
      <c r="BR945" s="599"/>
      <c r="BS945" s="599"/>
      <c r="BT945" s="602"/>
      <c r="BU945" s="603"/>
      <c r="BV945" s="601"/>
      <c r="BW945" s="604"/>
    </row>
    <row r="946" spans="2:75" ht="15.75" customHeight="1">
      <c r="B946" s="334" t="s">
        <v>125</v>
      </c>
      <c r="C946" s="335">
        <v>40830356000177</v>
      </c>
      <c r="D946" s="336" t="s">
        <v>13</v>
      </c>
      <c r="E946" s="336" t="s">
        <v>616</v>
      </c>
      <c r="F946" s="336" t="s">
        <v>617</v>
      </c>
      <c r="G946" s="337" t="s">
        <v>34</v>
      </c>
      <c r="H946" s="337" t="s">
        <v>865</v>
      </c>
      <c r="I946" s="337" t="s">
        <v>34</v>
      </c>
      <c r="J946" s="337" t="s">
        <v>608</v>
      </c>
      <c r="K946" s="338" t="s">
        <v>48</v>
      </c>
      <c r="L946" s="339"/>
      <c r="M946" s="339" t="s">
        <v>34</v>
      </c>
      <c r="N946" s="338">
        <v>581410</v>
      </c>
      <c r="O946" s="338" t="s">
        <v>1320</v>
      </c>
      <c r="P946" s="342">
        <v>44286</v>
      </c>
      <c r="Q946" s="343">
        <v>30007400.629999999</v>
      </c>
      <c r="R946" s="343">
        <v>19080452.155714281</v>
      </c>
      <c r="S946" s="338">
        <v>32</v>
      </c>
      <c r="T946" s="340">
        <v>0.11673475076629614</v>
      </c>
      <c r="U946" s="340">
        <v>1.50905290760426</v>
      </c>
      <c r="V946" s="340">
        <v>0.14031672344726909</v>
      </c>
      <c r="W946" s="340">
        <v>1.3755730717636316</v>
      </c>
      <c r="X946" s="340" t="s">
        <v>1414</v>
      </c>
      <c r="Y946" s="340" t="s">
        <v>1414</v>
      </c>
      <c r="Z946" s="340" t="s">
        <v>1414</v>
      </c>
      <c r="AA946" s="340" t="s">
        <v>1414</v>
      </c>
      <c r="AB946" s="340">
        <v>6.1540181325382505E-2</v>
      </c>
      <c r="AC946" s="344">
        <v>0.58616993769389925</v>
      </c>
      <c r="AD946" s="482">
        <v>40830170000118</v>
      </c>
      <c r="AE946" s="341" t="s">
        <v>2170</v>
      </c>
      <c r="AF946" s="341" t="s">
        <v>2112</v>
      </c>
      <c r="AG946" s="345" t="s">
        <v>719</v>
      </c>
      <c r="AH946" s="345" t="s">
        <v>2107</v>
      </c>
      <c r="AI946" s="345">
        <v>5000</v>
      </c>
      <c r="AJ946" s="345">
        <v>5000</v>
      </c>
      <c r="AK946" s="345">
        <v>5000</v>
      </c>
      <c r="AL946" s="340">
        <v>0.02</v>
      </c>
      <c r="AM946" s="340">
        <v>0.2</v>
      </c>
      <c r="AN946" s="340" t="s">
        <v>64</v>
      </c>
      <c r="AO946" s="338" t="s">
        <v>1323</v>
      </c>
      <c r="AP946" s="341" t="s">
        <v>13</v>
      </c>
      <c r="AQ946" s="347" t="s">
        <v>668</v>
      </c>
      <c r="AR946" s="340">
        <v>4.0000000000000001E-3</v>
      </c>
      <c r="AS946" s="340">
        <v>4.0000000000000001E-3</v>
      </c>
      <c r="AT946" s="340"/>
      <c r="AX946" s="597"/>
      <c r="AY946" s="598"/>
      <c r="AZ946" s="598"/>
      <c r="BA946" s="598"/>
      <c r="BB946" s="599"/>
      <c r="BC946" s="598"/>
      <c r="BD946" s="598"/>
      <c r="BE946" s="598"/>
      <c r="BF946" s="598"/>
      <c r="BG946" s="599"/>
      <c r="BH946" s="599"/>
      <c r="BI946" s="600"/>
      <c r="BJ946" s="600"/>
      <c r="BK946" s="600"/>
      <c r="BL946" s="599"/>
      <c r="BM946" s="599"/>
      <c r="BN946" s="599"/>
      <c r="BO946" s="599"/>
      <c r="BP946" s="599"/>
      <c r="BQ946" s="599"/>
      <c r="BR946" s="599"/>
      <c r="BS946" s="599"/>
      <c r="BT946" s="602"/>
      <c r="BU946" s="603"/>
      <c r="BV946" s="601"/>
      <c r="BW946" s="604"/>
    </row>
    <row r="947" spans="2:75" ht="15.75" customHeight="1">
      <c r="B947" s="334" t="s">
        <v>467</v>
      </c>
      <c r="C947" s="335">
        <v>41902590000125</v>
      </c>
      <c r="D947" s="336" t="s">
        <v>13</v>
      </c>
      <c r="E947" s="336" t="s">
        <v>616</v>
      </c>
      <c r="F947" s="336" t="s">
        <v>617</v>
      </c>
      <c r="G947" s="337" t="s">
        <v>34</v>
      </c>
      <c r="H947" s="337" t="s">
        <v>865</v>
      </c>
      <c r="I947" s="337" t="s">
        <v>34</v>
      </c>
      <c r="J947" s="337" t="s">
        <v>608</v>
      </c>
      <c r="K947" s="338" t="s">
        <v>48</v>
      </c>
      <c r="L947" s="339"/>
      <c r="M947" s="339" t="s">
        <v>34</v>
      </c>
      <c r="N947" s="338">
        <v>601322</v>
      </c>
      <c r="O947" s="338" t="s">
        <v>1320</v>
      </c>
      <c r="P947" s="342">
        <v>44398</v>
      </c>
      <c r="Q947" s="343">
        <v>56551214.560000002</v>
      </c>
      <c r="R947" s="343">
        <v>39268678.518690467</v>
      </c>
      <c r="S947" s="338">
        <v>32</v>
      </c>
      <c r="T947" s="340">
        <v>0.12062792168465686</v>
      </c>
      <c r="U947" s="340">
        <v>1.5593806879403349</v>
      </c>
      <c r="V947" s="340">
        <v>0.14312963781900256</v>
      </c>
      <c r="W947" s="340">
        <v>1.4031490382476808</v>
      </c>
      <c r="X947" s="340" t="s">
        <v>1414</v>
      </c>
      <c r="Y947" s="340" t="s">
        <v>1414</v>
      </c>
      <c r="Z947" s="340" t="s">
        <v>1414</v>
      </c>
      <c r="AA947" s="340" t="s">
        <v>1414</v>
      </c>
      <c r="AB947" s="340">
        <v>6.3415274646687989E-2</v>
      </c>
      <c r="AC947" s="344">
        <v>0.60954543904476666</v>
      </c>
      <c r="AD947" s="482">
        <v>41902547000160</v>
      </c>
      <c r="AE947" s="341" t="s">
        <v>2170</v>
      </c>
      <c r="AF947" s="341" t="s">
        <v>2112</v>
      </c>
      <c r="AG947" s="345" t="s">
        <v>719</v>
      </c>
      <c r="AH947" s="345" t="s">
        <v>2107</v>
      </c>
      <c r="AI947" s="345">
        <v>5000</v>
      </c>
      <c r="AJ947" s="345">
        <v>5000</v>
      </c>
      <c r="AK947" s="345">
        <v>5000</v>
      </c>
      <c r="AL947" s="340">
        <v>0.02</v>
      </c>
      <c r="AM947" s="340">
        <v>0.2</v>
      </c>
      <c r="AN947" s="340" t="s">
        <v>64</v>
      </c>
      <c r="AO947" s="338" t="s">
        <v>1323</v>
      </c>
      <c r="AP947" s="341" t="s">
        <v>716</v>
      </c>
      <c r="AQ947" s="347" t="s">
        <v>659</v>
      </c>
      <c r="AR947" s="340">
        <v>4.0000000000000001E-3</v>
      </c>
      <c r="AS947" s="340">
        <v>4.0000000000000001E-3</v>
      </c>
      <c r="AT947" s="340"/>
      <c r="AX947" s="597"/>
      <c r="AY947" s="598"/>
      <c r="AZ947" s="598"/>
      <c r="BA947" s="598"/>
      <c r="BB947" s="599"/>
      <c r="BC947" s="598"/>
      <c r="BD947" s="598"/>
      <c r="BE947" s="598"/>
      <c r="BF947" s="598"/>
      <c r="BG947" s="599"/>
      <c r="BH947" s="599"/>
      <c r="BI947" s="600"/>
      <c r="BJ947" s="600"/>
      <c r="BK947" s="600"/>
      <c r="BL947" s="599"/>
      <c r="BM947" s="599"/>
      <c r="BN947" s="599"/>
      <c r="BO947" s="599"/>
      <c r="BP947" s="599"/>
      <c r="BQ947" s="599"/>
      <c r="BR947" s="599"/>
      <c r="BS947" s="599"/>
      <c r="BT947" s="602"/>
      <c r="BU947" s="603"/>
      <c r="BV947" s="601"/>
      <c r="BW947" s="604"/>
    </row>
    <row r="948" spans="2:75" ht="15.75" customHeight="1">
      <c r="B948" s="334" t="s">
        <v>839</v>
      </c>
      <c r="C948" s="335">
        <v>14799785000119</v>
      </c>
      <c r="D948" s="336" t="s">
        <v>13</v>
      </c>
      <c r="E948" s="336" t="s">
        <v>616</v>
      </c>
      <c r="F948" s="336" t="s">
        <v>617</v>
      </c>
      <c r="G948" s="337" t="s">
        <v>34</v>
      </c>
      <c r="H948" s="337" t="s">
        <v>1337</v>
      </c>
      <c r="I948" s="337" t="s">
        <v>34</v>
      </c>
      <c r="J948" s="337" t="s">
        <v>608</v>
      </c>
      <c r="K948" s="338" t="s">
        <v>48</v>
      </c>
      <c r="L948" s="339"/>
      <c r="M948" s="339" t="s">
        <v>34</v>
      </c>
      <c r="N948" s="338">
        <v>296961</v>
      </c>
      <c r="O948" s="338" t="s">
        <v>1320</v>
      </c>
      <c r="P948" s="342">
        <v>40952</v>
      </c>
      <c r="Q948" s="343">
        <v>412341139.20999998</v>
      </c>
      <c r="R948" s="343">
        <v>569216580.71134925</v>
      </c>
      <c r="S948" s="338">
        <v>32</v>
      </c>
      <c r="T948" s="340">
        <v>0.18128283734990558</v>
      </c>
      <c r="U948" s="340">
        <v>2.3434786214544214</v>
      </c>
      <c r="V948" s="340">
        <v>2.9084951889761568E-2</v>
      </c>
      <c r="W948" s="340">
        <v>0.28512978089979357</v>
      </c>
      <c r="X948" s="340">
        <v>4.208479116171282E-2</v>
      </c>
      <c r="Y948" s="340">
        <v>0.31913661652557312</v>
      </c>
      <c r="Z948" s="340">
        <v>0.14863392129091269</v>
      </c>
      <c r="AA948" s="340">
        <v>0.84488339399022838</v>
      </c>
      <c r="AB948" s="340">
        <v>9.3521322605064711E-2</v>
      </c>
      <c r="AC948" s="344">
        <v>-0.68568034298895986</v>
      </c>
      <c r="AD948" s="482">
        <v>14816895000141</v>
      </c>
      <c r="AE948" s="341" t="s">
        <v>2141</v>
      </c>
      <c r="AF948" s="341" t="s">
        <v>2106</v>
      </c>
      <c r="AG948" s="345" t="s">
        <v>1427</v>
      </c>
      <c r="AH948" s="345" t="s">
        <v>2107</v>
      </c>
      <c r="AI948" s="345">
        <v>5000</v>
      </c>
      <c r="AJ948" s="345">
        <v>1000</v>
      </c>
      <c r="AK948" s="345">
        <v>1000</v>
      </c>
      <c r="AL948" s="340">
        <v>0.02</v>
      </c>
      <c r="AM948" s="340">
        <v>0.2</v>
      </c>
      <c r="AN948" s="340" t="s">
        <v>2124</v>
      </c>
      <c r="AO948" s="338" t="s">
        <v>1323</v>
      </c>
      <c r="AP948" s="341" t="s">
        <v>716</v>
      </c>
      <c r="AQ948" s="347" t="s">
        <v>659</v>
      </c>
      <c r="AR948" s="340">
        <v>6.9999999999999993E-3</v>
      </c>
      <c r="AS948" s="340">
        <v>6.9999999999999993E-3</v>
      </c>
      <c r="AT948" s="340"/>
      <c r="AX948" s="597"/>
      <c r="AY948" s="598"/>
      <c r="AZ948" s="598"/>
      <c r="BA948" s="598"/>
      <c r="BB948" s="599"/>
      <c r="BC948" s="598"/>
      <c r="BD948" s="598"/>
      <c r="BE948" s="598"/>
      <c r="BF948" s="598"/>
      <c r="BG948" s="599"/>
      <c r="BH948" s="599"/>
      <c r="BI948" s="600"/>
      <c r="BJ948" s="600"/>
      <c r="BK948" s="600"/>
      <c r="BL948" s="599"/>
      <c r="BM948" s="599"/>
      <c r="BN948" s="599"/>
      <c r="BO948" s="599"/>
      <c r="BP948" s="599"/>
      <c r="BQ948" s="599"/>
      <c r="BR948" s="599"/>
      <c r="BS948" s="599"/>
      <c r="BT948" s="602"/>
      <c r="BU948" s="603"/>
      <c r="BV948" s="601"/>
      <c r="BW948" s="604"/>
    </row>
    <row r="949" spans="2:75" ht="15.75" customHeight="1">
      <c r="B949" s="334" t="s">
        <v>1507</v>
      </c>
      <c r="C949" s="335">
        <v>37970310000149</v>
      </c>
      <c r="D949" s="336" t="s">
        <v>13</v>
      </c>
      <c r="E949" s="336" t="s">
        <v>616</v>
      </c>
      <c r="F949" s="336" t="s">
        <v>617</v>
      </c>
      <c r="G949" s="337" t="s">
        <v>34</v>
      </c>
      <c r="H949" s="337" t="s">
        <v>1337</v>
      </c>
      <c r="I949" s="337" t="s">
        <v>34</v>
      </c>
      <c r="J949" s="337" t="s">
        <v>608</v>
      </c>
      <c r="K949" s="338" t="s">
        <v>48</v>
      </c>
      <c r="L949" s="339"/>
      <c r="M949" s="339"/>
      <c r="N949" s="338">
        <v>551831</v>
      </c>
      <c r="O949" s="338" t="s">
        <v>1320</v>
      </c>
      <c r="P949" s="342">
        <v>44084</v>
      </c>
      <c r="Q949" s="343">
        <v>158295768.81999999</v>
      </c>
      <c r="R949" s="343">
        <v>137837999.00726187</v>
      </c>
      <c r="S949" s="338">
        <v>32</v>
      </c>
      <c r="T949" s="340">
        <v>0.197355758606093</v>
      </c>
      <c r="U949" s="340">
        <v>2.2198405058854109</v>
      </c>
      <c r="V949" s="340">
        <v>7.8769323548537606E-2</v>
      </c>
      <c r="W949" s="340">
        <v>0.72292188334880403</v>
      </c>
      <c r="X949" s="340">
        <v>6.0175788113413731E-2</v>
      </c>
      <c r="Y949" s="340">
        <v>0.4231435321054432</v>
      </c>
      <c r="Z949" s="340" t="s">
        <v>1414</v>
      </c>
      <c r="AA949" s="340" t="s">
        <v>1414</v>
      </c>
      <c r="AB949" s="340">
        <v>9.3515754177769375E-2</v>
      </c>
      <c r="AC949" s="344">
        <v>-0.24871290314288086</v>
      </c>
      <c r="AD949" s="482">
        <v>37967588000167</v>
      </c>
      <c r="AE949" s="341" t="s">
        <v>2141</v>
      </c>
      <c r="AF949" s="341" t="s">
        <v>2106</v>
      </c>
      <c r="AG949" s="345" t="s">
        <v>1427</v>
      </c>
      <c r="AH949" s="345" t="s">
        <v>2107</v>
      </c>
      <c r="AI949" s="345">
        <v>5000</v>
      </c>
      <c r="AJ949" s="345">
        <v>1000</v>
      </c>
      <c r="AK949" s="345">
        <v>1000</v>
      </c>
      <c r="AL949" s="340">
        <v>0.02</v>
      </c>
      <c r="AM949" s="340">
        <v>0.2</v>
      </c>
      <c r="AN949" s="340" t="s">
        <v>34</v>
      </c>
      <c r="AO949" s="338" t="s">
        <v>1323</v>
      </c>
      <c r="AP949" s="341" t="s">
        <v>13</v>
      </c>
      <c r="AQ949" s="347" t="s">
        <v>668</v>
      </c>
      <c r="AR949" s="340">
        <v>6.9999999999999993E-3</v>
      </c>
      <c r="AS949" s="340">
        <v>6.9999999999999993E-3</v>
      </c>
      <c r="AT949" s="340"/>
      <c r="AX949" s="597"/>
      <c r="AY949" s="598"/>
      <c r="AZ949" s="598"/>
      <c r="BA949" s="598"/>
      <c r="BB949" s="599"/>
      <c r="BC949" s="598"/>
      <c r="BD949" s="598"/>
      <c r="BE949" s="598"/>
      <c r="BF949" s="598"/>
      <c r="BG949" s="599"/>
      <c r="BH949" s="599"/>
      <c r="BI949" s="600"/>
      <c r="BJ949" s="600"/>
      <c r="BK949" s="600"/>
      <c r="BL949" s="599"/>
      <c r="BM949" s="599"/>
      <c r="BN949" s="599"/>
      <c r="BO949" s="599"/>
      <c r="BP949" s="599"/>
      <c r="BQ949" s="599"/>
      <c r="BR949" s="599"/>
      <c r="BS949" s="599"/>
      <c r="BT949" s="602"/>
      <c r="BU949" s="603"/>
      <c r="BV949" s="601"/>
      <c r="BW949" s="604"/>
    </row>
    <row r="950" spans="2:75" ht="15.75" customHeight="1">
      <c r="B950" s="334" t="s">
        <v>993</v>
      </c>
      <c r="C950" s="335">
        <v>5936530000160</v>
      </c>
      <c r="D950" s="336" t="s">
        <v>13</v>
      </c>
      <c r="E950" s="336" t="s">
        <v>616</v>
      </c>
      <c r="F950" s="336" t="s">
        <v>617</v>
      </c>
      <c r="G950" s="337" t="s">
        <v>34</v>
      </c>
      <c r="H950" s="337" t="s">
        <v>1337</v>
      </c>
      <c r="I950" s="337" t="s">
        <v>34</v>
      </c>
      <c r="J950" s="337" t="s">
        <v>608</v>
      </c>
      <c r="K950" s="338" t="s">
        <v>48</v>
      </c>
      <c r="L950" s="339"/>
      <c r="M950" s="339" t="s">
        <v>1411</v>
      </c>
      <c r="N950" s="338">
        <v>167029</v>
      </c>
      <c r="O950" s="338" t="s">
        <v>1320</v>
      </c>
      <c r="P950" s="342">
        <v>37917</v>
      </c>
      <c r="Q950" s="343">
        <v>667902622.25</v>
      </c>
      <c r="R950" s="343">
        <v>881455206.95999968</v>
      </c>
      <c r="S950" s="338">
        <v>32</v>
      </c>
      <c r="T950" s="340">
        <v>-8.1073314634165339E-2</v>
      </c>
      <c r="U950" s="340">
        <v>-1.0480505622763154</v>
      </c>
      <c r="V950" s="340">
        <v>-9.5840211017189092E-2</v>
      </c>
      <c r="W950" s="340">
        <v>-0.93955453226452379</v>
      </c>
      <c r="X950" s="340">
        <v>2.3040135628617842E-2</v>
      </c>
      <c r="Y950" s="340">
        <v>0.17471753395551715</v>
      </c>
      <c r="Z950" s="340">
        <v>0.20969859307122007</v>
      </c>
      <c r="AA950" s="340">
        <v>1.1919947848393357</v>
      </c>
      <c r="AB950" s="340">
        <v>0.12208094108129536</v>
      </c>
      <c r="AC950" s="344">
        <v>-1.559974603452343</v>
      </c>
      <c r="AD950" s="482">
        <v>11456177000113</v>
      </c>
      <c r="AE950" s="341" t="s">
        <v>2279</v>
      </c>
      <c r="AF950" s="341" t="s">
        <v>2115</v>
      </c>
      <c r="AG950" s="345" t="s">
        <v>1428</v>
      </c>
      <c r="AH950" s="345" t="s">
        <v>2107</v>
      </c>
      <c r="AI950" s="345">
        <v>20000</v>
      </c>
      <c r="AJ950" s="345">
        <v>5000</v>
      </c>
      <c r="AK950" s="345">
        <v>0</v>
      </c>
      <c r="AL950" s="340">
        <v>0.02</v>
      </c>
      <c r="AM950" s="340">
        <v>0.2</v>
      </c>
      <c r="AN950" s="340" t="s">
        <v>64</v>
      </c>
      <c r="AO950" s="338" t="s">
        <v>1323</v>
      </c>
      <c r="AP950" s="341" t="s">
        <v>13</v>
      </c>
      <c r="AQ950" s="347" t="s">
        <v>679</v>
      </c>
      <c r="AR950" s="340">
        <v>2.7000000000000001E-3</v>
      </c>
      <c r="AS950" s="340">
        <v>2.7000000000000001E-3</v>
      </c>
      <c r="AT950" s="340"/>
      <c r="AX950" s="597"/>
      <c r="AY950" s="598"/>
      <c r="AZ950" s="598"/>
      <c r="BA950" s="598"/>
      <c r="BB950" s="599"/>
      <c r="BC950" s="598"/>
      <c r="BD950" s="598"/>
      <c r="BE950" s="598"/>
      <c r="BF950" s="598"/>
      <c r="BG950" s="599"/>
      <c r="BH950" s="599"/>
      <c r="BI950" s="600"/>
      <c r="BJ950" s="600"/>
      <c r="BK950" s="600"/>
      <c r="BL950" s="599"/>
      <c r="BM950" s="599"/>
      <c r="BN950" s="599"/>
      <c r="BO950" s="599"/>
      <c r="BP950" s="599"/>
      <c r="BQ950" s="599"/>
      <c r="BR950" s="599"/>
      <c r="BS950" s="599"/>
      <c r="BT950" s="602"/>
      <c r="BU950" s="603"/>
      <c r="BV950" s="601"/>
      <c r="BW950" s="604"/>
    </row>
    <row r="951" spans="2:75" ht="15.75" customHeight="1">
      <c r="B951" s="334" t="s">
        <v>1646</v>
      </c>
      <c r="C951" s="335">
        <v>26380695000178</v>
      </c>
      <c r="D951" s="336" t="s">
        <v>13</v>
      </c>
      <c r="E951" s="336" t="s">
        <v>616</v>
      </c>
      <c r="F951" s="336" t="s">
        <v>617</v>
      </c>
      <c r="G951" s="337" t="s">
        <v>34</v>
      </c>
      <c r="H951" s="337" t="s">
        <v>865</v>
      </c>
      <c r="I951" s="337" t="s">
        <v>34</v>
      </c>
      <c r="J951" s="337" t="s">
        <v>608</v>
      </c>
      <c r="K951" s="338" t="s">
        <v>48</v>
      </c>
      <c r="L951" s="339"/>
      <c r="M951" s="339"/>
      <c r="N951" s="338">
        <v>433411</v>
      </c>
      <c r="O951" s="338" t="s">
        <v>1320</v>
      </c>
      <c r="P951" s="342">
        <v>42726</v>
      </c>
      <c r="Q951" s="343">
        <v>380067959.24000001</v>
      </c>
      <c r="R951" s="343">
        <v>341564057.58007938</v>
      </c>
      <c r="S951" s="338">
        <v>32</v>
      </c>
      <c r="T951" s="340">
        <v>8.7049828773954507E-2</v>
      </c>
      <c r="U951" s="340">
        <v>0.97912894616112678</v>
      </c>
      <c r="V951" s="340">
        <v>9.1022968292871598E-2</v>
      </c>
      <c r="W951" s="340">
        <v>0.83538226179806852</v>
      </c>
      <c r="X951" s="340">
        <v>0.19142485315976732</v>
      </c>
      <c r="Y951" s="340">
        <v>1.3460594541134736</v>
      </c>
      <c r="Z951" s="340">
        <v>0.26644383992549714</v>
      </c>
      <c r="AA951" s="340">
        <v>1.4559993327886576</v>
      </c>
      <c r="AB951" s="340">
        <v>5.9947171469975163E-2</v>
      </c>
      <c r="AC951" s="344">
        <v>-0.24222541408021869</v>
      </c>
      <c r="AD951" s="482">
        <v>30658543000161</v>
      </c>
      <c r="AE951" s="341" t="s">
        <v>2315</v>
      </c>
      <c r="AF951" s="341" t="s">
        <v>2315</v>
      </c>
      <c r="AG951" s="345" t="s">
        <v>1431</v>
      </c>
      <c r="AH951" s="345" t="s">
        <v>2110</v>
      </c>
      <c r="AI951" s="345">
        <v>1000</v>
      </c>
      <c r="AJ951" s="345">
        <v>100</v>
      </c>
      <c r="AK951" s="345">
        <v>1000</v>
      </c>
      <c r="AL951" s="340">
        <v>0</v>
      </c>
      <c r="AM951" s="340" t="s">
        <v>34</v>
      </c>
      <c r="AN951" s="340" t="s">
        <v>64</v>
      </c>
      <c r="AO951" s="338" t="s">
        <v>1323</v>
      </c>
      <c r="AP951" s="341" t="s">
        <v>13</v>
      </c>
      <c r="AQ951" s="347" t="s">
        <v>674</v>
      </c>
      <c r="AR951" s="340" t="s">
        <v>34</v>
      </c>
      <c r="AS951" s="340" t="s">
        <v>34</v>
      </c>
      <c r="AT951" s="340"/>
      <c r="AW951" s="597"/>
      <c r="AX951" s="597"/>
      <c r="AY951" s="598"/>
      <c r="AZ951" s="598"/>
      <c r="BA951" s="598"/>
      <c r="BB951" s="599"/>
      <c r="BC951" s="598"/>
      <c r="BD951" s="598"/>
      <c r="BE951" s="598"/>
      <c r="BF951" s="598"/>
      <c r="BG951" s="599"/>
      <c r="BH951" s="599"/>
      <c r="BI951" s="600"/>
      <c r="BJ951" s="600"/>
      <c r="BK951" s="600"/>
      <c r="BL951" s="210"/>
      <c r="BM951" s="599"/>
      <c r="BN951" s="599"/>
      <c r="BO951" s="599"/>
      <c r="BP951" s="599"/>
      <c r="BQ951" s="599"/>
      <c r="BR951" s="599"/>
      <c r="BS951" s="599"/>
      <c r="BT951" s="602"/>
      <c r="BU951" s="603"/>
      <c r="BV951" s="601"/>
      <c r="BW951" s="604"/>
    </row>
    <row r="952" spans="2:75" ht="15.75" customHeight="1">
      <c r="B952" s="334" t="s">
        <v>305</v>
      </c>
      <c r="C952" s="335">
        <v>12430199000177</v>
      </c>
      <c r="D952" s="336" t="s">
        <v>13</v>
      </c>
      <c r="E952" s="336" t="s">
        <v>616</v>
      </c>
      <c r="F952" s="336" t="s">
        <v>617</v>
      </c>
      <c r="G952" s="337" t="s">
        <v>34</v>
      </c>
      <c r="H952" s="337" t="s">
        <v>1336</v>
      </c>
      <c r="I952" s="337" t="s">
        <v>34</v>
      </c>
      <c r="J952" s="337"/>
      <c r="K952" s="338" t="s">
        <v>48</v>
      </c>
      <c r="L952" s="339"/>
      <c r="M952" s="339" t="s">
        <v>34</v>
      </c>
      <c r="N952" s="338">
        <v>257885</v>
      </c>
      <c r="O952" s="338" t="s">
        <v>1320</v>
      </c>
      <c r="P952" s="342">
        <v>40450</v>
      </c>
      <c r="Q952" s="343">
        <v>314171140.32999998</v>
      </c>
      <c r="R952" s="343">
        <v>392841891.96202391</v>
      </c>
      <c r="S952" s="338">
        <v>32</v>
      </c>
      <c r="T952" s="340">
        <v>0.13306562589614068</v>
      </c>
      <c r="U952" s="340">
        <v>1.7201653178903094</v>
      </c>
      <c r="V952" s="340">
        <v>0.14653165163135218</v>
      </c>
      <c r="W952" s="340">
        <v>1.4365001490423588</v>
      </c>
      <c r="X952" s="340">
        <v>0.21587165159811827</v>
      </c>
      <c r="Y952" s="340">
        <v>1.6369939494314678</v>
      </c>
      <c r="Z952" s="340">
        <v>0.26874163100287007</v>
      </c>
      <c r="AA952" s="340">
        <v>1.5276145535027097</v>
      </c>
      <c r="AB952" s="340">
        <v>4.7031209158405633E-2</v>
      </c>
      <c r="AC952" s="344">
        <v>0.86596772412371315</v>
      </c>
      <c r="AD952" s="482">
        <v>32812338000134</v>
      </c>
      <c r="AE952" s="341" t="s">
        <v>2328</v>
      </c>
      <c r="AF952" s="341" t="s">
        <v>2112</v>
      </c>
      <c r="AG952" s="345" t="s">
        <v>719</v>
      </c>
      <c r="AH952" s="345" t="s">
        <v>2110</v>
      </c>
      <c r="AI952" s="345">
        <v>50000</v>
      </c>
      <c r="AJ952" s="345">
        <v>10000</v>
      </c>
      <c r="AK952" s="345">
        <v>10000</v>
      </c>
      <c r="AL952" s="340">
        <v>0.02</v>
      </c>
      <c r="AM952" s="340">
        <v>0.2</v>
      </c>
      <c r="AN952" s="340" t="s">
        <v>64</v>
      </c>
      <c r="AO952" s="338" t="s">
        <v>1323</v>
      </c>
      <c r="AP952" s="341" t="s">
        <v>13</v>
      </c>
      <c r="AQ952" s="347" t="s">
        <v>674</v>
      </c>
      <c r="AR952" s="340">
        <v>4.7999999999999996E-3</v>
      </c>
      <c r="AS952" s="340">
        <v>4.7999999999999996E-3</v>
      </c>
      <c r="AT952" s="340"/>
      <c r="AW952" s="597"/>
      <c r="AX952" s="597"/>
      <c r="AY952" s="598"/>
      <c r="AZ952" s="598"/>
      <c r="BA952" s="598"/>
      <c r="BB952" s="599"/>
      <c r="BC952" s="598"/>
      <c r="BD952" s="598"/>
      <c r="BE952" s="598"/>
      <c r="BF952" s="598"/>
      <c r="BG952" s="599"/>
      <c r="BH952" s="599"/>
      <c r="BI952" s="600"/>
      <c r="BJ952" s="600"/>
      <c r="BK952" s="600"/>
      <c r="BL952" s="210"/>
      <c r="BM952" s="599"/>
      <c r="BN952" s="599"/>
      <c r="BO952" s="599"/>
      <c r="BP952" s="599"/>
      <c r="BQ952" s="599"/>
      <c r="BR952" s="599"/>
      <c r="BS952" s="599"/>
      <c r="BT952" s="602"/>
      <c r="BU952" s="603"/>
      <c r="BV952" s="601"/>
      <c r="BW952" s="604"/>
    </row>
    <row r="953" spans="2:75" ht="15.75" customHeight="1">
      <c r="B953" s="334" t="s">
        <v>1085</v>
      </c>
      <c r="C953" s="335">
        <v>30910057000199</v>
      </c>
      <c r="D953" s="336" t="s">
        <v>13</v>
      </c>
      <c r="E953" s="336" t="s">
        <v>616</v>
      </c>
      <c r="F953" s="336" t="s">
        <v>617</v>
      </c>
      <c r="G953" s="337" t="s">
        <v>34</v>
      </c>
      <c r="H953" s="337" t="s">
        <v>1337</v>
      </c>
      <c r="I953" s="337" t="s">
        <v>34</v>
      </c>
      <c r="J953" s="337" t="s">
        <v>608</v>
      </c>
      <c r="K953" s="338" t="s">
        <v>48</v>
      </c>
      <c r="L953" s="339"/>
      <c r="M953" s="339" t="s">
        <v>34</v>
      </c>
      <c r="N953" s="338">
        <v>474436</v>
      </c>
      <c r="O953" s="338" t="s">
        <v>1320</v>
      </c>
      <c r="P953" s="342">
        <v>43343</v>
      </c>
      <c r="Q953" s="343">
        <v>13416814.09</v>
      </c>
      <c r="R953" s="343">
        <v>14358504.868849201</v>
      </c>
      <c r="S953" s="338">
        <v>32</v>
      </c>
      <c r="T953" s="340">
        <v>4.2335376864426344E-2</v>
      </c>
      <c r="U953" s="340">
        <v>0.54727767980321129</v>
      </c>
      <c r="V953" s="340">
        <v>1.1707487566160912E-2</v>
      </c>
      <c r="W953" s="340">
        <v>0.11477252488774475</v>
      </c>
      <c r="X953" s="340">
        <v>1.5627020525031732E-2</v>
      </c>
      <c r="Y953" s="340">
        <v>0.11850253545445749</v>
      </c>
      <c r="Z953" s="340">
        <v>-3.851204029737354E-2</v>
      </c>
      <c r="AA953" s="340">
        <v>-0.21891492220169764</v>
      </c>
      <c r="AB953" s="340">
        <v>0.19898430467450295</v>
      </c>
      <c r="AC953" s="344">
        <v>-0.33057906327837472</v>
      </c>
      <c r="AD953" s="482">
        <v>0</v>
      </c>
      <c r="AE953" s="341" t="s">
        <v>2329</v>
      </c>
      <c r="AF953" s="341" t="s">
        <v>2106</v>
      </c>
      <c r="AG953" s="345" t="s">
        <v>1427</v>
      </c>
      <c r="AH953" s="345" t="s">
        <v>2110</v>
      </c>
      <c r="AI953" s="345">
        <v>1000</v>
      </c>
      <c r="AJ953" s="345">
        <v>1000</v>
      </c>
      <c r="AK953" s="345">
        <v>100</v>
      </c>
      <c r="AL953" s="340">
        <v>0.02</v>
      </c>
      <c r="AM953" s="340">
        <v>0.2</v>
      </c>
      <c r="AN953" s="340" t="s">
        <v>64</v>
      </c>
      <c r="AO953" s="338" t="s">
        <v>1323</v>
      </c>
      <c r="AP953" s="341" t="s">
        <v>13</v>
      </c>
      <c r="AQ953" s="347" t="s">
        <v>674</v>
      </c>
      <c r="AR953" s="340">
        <v>5.3333333333333332E-3</v>
      </c>
      <c r="AS953" s="340">
        <v>5.3333333333333332E-3</v>
      </c>
      <c r="AT953" s="340"/>
      <c r="AW953" s="597"/>
      <c r="AX953" s="597"/>
      <c r="AY953" s="598"/>
      <c r="AZ953" s="598"/>
      <c r="BA953" s="598"/>
      <c r="BB953" s="599"/>
      <c r="BC953" s="598"/>
      <c r="BD953" s="598"/>
      <c r="BE953" s="598"/>
      <c r="BF953" s="598"/>
      <c r="BG953" s="599"/>
      <c r="BH953" s="599"/>
      <c r="BI953" s="600"/>
      <c r="BJ953" s="600"/>
      <c r="BK953" s="600"/>
      <c r="BL953" s="210"/>
      <c r="BM953" s="599"/>
      <c r="BN953" s="599"/>
      <c r="BO953" s="599"/>
      <c r="BP953" s="599"/>
      <c r="BQ953" s="599"/>
      <c r="BR953" s="599"/>
      <c r="BS953" s="599"/>
      <c r="BT953" s="602"/>
      <c r="BU953" s="603"/>
      <c r="BV953" s="601"/>
      <c r="BW953" s="604"/>
    </row>
    <row r="954" spans="2:75" ht="15.75" customHeight="1">
      <c r="B954" s="334" t="s">
        <v>1101</v>
      </c>
      <c r="C954" s="335">
        <v>17164789000119</v>
      </c>
      <c r="D954" s="336" t="s">
        <v>13</v>
      </c>
      <c r="E954" s="336" t="s">
        <v>616</v>
      </c>
      <c r="F954" s="336" t="s">
        <v>617</v>
      </c>
      <c r="G954" s="337" t="s">
        <v>34</v>
      </c>
      <c r="H954" s="337" t="s">
        <v>1336</v>
      </c>
      <c r="I954" s="337" t="s">
        <v>34</v>
      </c>
      <c r="J954" s="337" t="s">
        <v>608</v>
      </c>
      <c r="K954" s="338" t="s">
        <v>48</v>
      </c>
      <c r="L954" s="339"/>
      <c r="M954" s="339" t="s">
        <v>34</v>
      </c>
      <c r="N954" s="338">
        <v>333077</v>
      </c>
      <c r="O954" s="338" t="s">
        <v>1323</v>
      </c>
      <c r="P954" s="342">
        <v>41262</v>
      </c>
      <c r="Q954" s="343">
        <v>127614677.31999999</v>
      </c>
      <c r="R954" s="343">
        <v>215308425.17948407</v>
      </c>
      <c r="S954" s="338">
        <v>32</v>
      </c>
      <c r="T954" s="340">
        <v>2.0686364271326196E-2</v>
      </c>
      <c r="U954" s="340">
        <v>0.26741666852831153</v>
      </c>
      <c r="V954" s="340">
        <v>-2.398163005176035E-3</v>
      </c>
      <c r="W954" s="340">
        <v>-2.3510016273004017E-2</v>
      </c>
      <c r="X954" s="340">
        <v>-8.2937798726557821E-3</v>
      </c>
      <c r="Y954" s="340">
        <v>-6.2893239426961206E-2</v>
      </c>
      <c r="Z954" s="340">
        <v>7.3645033133563187E-2</v>
      </c>
      <c r="AA954" s="340">
        <v>0.41862224318650093</v>
      </c>
      <c r="AB954" s="340">
        <v>4.4340809640583921E-2</v>
      </c>
      <c r="AC954" s="344">
        <v>-2.2230758802736608</v>
      </c>
      <c r="AD954" s="482">
        <v>17102710000125</v>
      </c>
      <c r="AE954" s="341" t="s">
        <v>2341</v>
      </c>
      <c r="AF954" s="341" t="s">
        <v>2115</v>
      </c>
      <c r="AG954" s="345" t="s">
        <v>1428</v>
      </c>
      <c r="AH954" s="345" t="s">
        <v>2110</v>
      </c>
      <c r="AI954" s="345">
        <v>5000</v>
      </c>
      <c r="AJ954" s="345">
        <v>0</v>
      </c>
      <c r="AK954" s="345">
        <v>0</v>
      </c>
      <c r="AL954" s="340">
        <v>0.02</v>
      </c>
      <c r="AM954" s="340">
        <v>0.2</v>
      </c>
      <c r="AN954" s="340" t="s">
        <v>2124</v>
      </c>
      <c r="AO954" s="338" t="s">
        <v>1323</v>
      </c>
      <c r="AP954" s="341" t="s">
        <v>13</v>
      </c>
      <c r="AQ954" s="347" t="s">
        <v>674</v>
      </c>
      <c r="AR954" s="340">
        <v>4.6666666666666662E-3</v>
      </c>
      <c r="AS954" s="340">
        <v>4.6666666666666662E-3</v>
      </c>
      <c r="AT954" s="340"/>
      <c r="AX954" s="597"/>
      <c r="AY954" s="598"/>
      <c r="AZ954" s="598"/>
      <c r="BA954" s="598"/>
      <c r="BB954" s="599"/>
      <c r="BC954" s="598"/>
      <c r="BD954" s="598"/>
      <c r="BE954" s="598"/>
      <c r="BF954" s="598"/>
      <c r="BG954" s="599"/>
      <c r="BH954" s="599"/>
      <c r="BI954" s="600"/>
      <c r="BJ954" s="600"/>
      <c r="BK954" s="600"/>
      <c r="BL954" s="599"/>
      <c r="BM954" s="599"/>
      <c r="BN954" s="599"/>
      <c r="BO954" s="599"/>
      <c r="BP954" s="599"/>
      <c r="BQ954" s="599"/>
      <c r="BR954" s="599"/>
      <c r="BS954" s="599"/>
      <c r="BT954" s="602"/>
      <c r="BU954" s="603"/>
      <c r="BV954" s="601"/>
      <c r="BW954" s="604"/>
    </row>
    <row r="955" spans="2:75" ht="15.75" customHeight="1">
      <c r="B955" s="334" t="s">
        <v>1133</v>
      </c>
      <c r="C955" s="335">
        <v>7013315000112</v>
      </c>
      <c r="D955" s="336" t="s">
        <v>13</v>
      </c>
      <c r="E955" s="336" t="s">
        <v>616</v>
      </c>
      <c r="F955" s="336" t="s">
        <v>617</v>
      </c>
      <c r="G955" s="337" t="s">
        <v>34</v>
      </c>
      <c r="H955" s="337" t="s">
        <v>1337</v>
      </c>
      <c r="I955" s="337" t="s">
        <v>34</v>
      </c>
      <c r="J955" s="337" t="s">
        <v>608</v>
      </c>
      <c r="K955" s="338" t="s">
        <v>48</v>
      </c>
      <c r="L955" s="339"/>
      <c r="M955" s="339" t="s">
        <v>34</v>
      </c>
      <c r="N955" s="338">
        <v>132691</v>
      </c>
      <c r="O955" s="338" t="s">
        <v>1320</v>
      </c>
      <c r="P955" s="342">
        <v>38265</v>
      </c>
      <c r="Q955" s="343">
        <v>130083123.97</v>
      </c>
      <c r="R955" s="343">
        <v>164252894.8369841</v>
      </c>
      <c r="S955" s="338">
        <v>32</v>
      </c>
      <c r="T955" s="340">
        <v>1.3306461757263577E-2</v>
      </c>
      <c r="U955" s="340">
        <v>0.17201522830955551</v>
      </c>
      <c r="V955" s="340">
        <v>-1.3699901945249726E-2</v>
      </c>
      <c r="W955" s="340">
        <v>-0.13430484790909286</v>
      </c>
      <c r="X955" s="340">
        <v>2.1045557003941839E-2</v>
      </c>
      <c r="Y955" s="340">
        <v>0.15959228190834923</v>
      </c>
      <c r="Z955" s="340">
        <v>0.19567521799044285</v>
      </c>
      <c r="AA955" s="340">
        <v>1.1122813746665972</v>
      </c>
      <c r="AB955" s="340">
        <v>0.14801507337626596</v>
      </c>
      <c r="AC955" s="344">
        <v>-0.67583982825512001</v>
      </c>
      <c r="AD955" s="482">
        <v>17373839000178</v>
      </c>
      <c r="AE955" s="341" t="s">
        <v>2362</v>
      </c>
      <c r="AF955" s="341" t="s">
        <v>2115</v>
      </c>
      <c r="AG955" s="345" t="s">
        <v>1428</v>
      </c>
      <c r="AH955" s="345" t="s">
        <v>2110</v>
      </c>
      <c r="AI955" s="345">
        <v>5000</v>
      </c>
      <c r="AJ955" s="345">
        <v>5000</v>
      </c>
      <c r="AK955" s="345">
        <v>5000</v>
      </c>
      <c r="AL955" s="340">
        <v>1.8000000000000002E-2</v>
      </c>
      <c r="AM955" s="340">
        <v>0.2</v>
      </c>
      <c r="AN955" s="340" t="s">
        <v>64</v>
      </c>
      <c r="AO955" s="338" t="s">
        <v>1323</v>
      </c>
      <c r="AP955" s="341" t="s">
        <v>13</v>
      </c>
      <c r="AQ955" s="347" t="s">
        <v>674</v>
      </c>
      <c r="AR955" s="340">
        <v>4.7999999999999996E-3</v>
      </c>
      <c r="AS955" s="340">
        <v>4.7999999999999996E-3</v>
      </c>
      <c r="AT955" s="340"/>
      <c r="AX955" s="597"/>
      <c r="AY955" s="598"/>
      <c r="AZ955" s="598"/>
      <c r="BA955" s="598"/>
      <c r="BB955" s="599"/>
      <c r="BC955" s="598"/>
      <c r="BD955" s="598"/>
      <c r="BE955" s="598"/>
      <c r="BF955" s="598"/>
      <c r="BG955" s="599"/>
      <c r="BH955" s="599"/>
      <c r="BI955" s="600"/>
      <c r="BJ955" s="600"/>
      <c r="BK955" s="600"/>
      <c r="BL955" s="599"/>
      <c r="BM955" s="599"/>
      <c r="BN955" s="599"/>
      <c r="BO955" s="599"/>
      <c r="BP955" s="599"/>
      <c r="BQ955" s="599"/>
      <c r="BR955" s="599"/>
      <c r="BS955" s="599"/>
      <c r="BT955" s="602"/>
      <c r="BU955" s="603"/>
      <c r="BV955" s="601"/>
      <c r="BW955" s="604"/>
    </row>
    <row r="956" spans="2:75" ht="15.75" customHeight="1">
      <c r="B956" s="334" t="s">
        <v>412</v>
      </c>
      <c r="C956" s="335">
        <v>26262377000102</v>
      </c>
      <c r="D956" s="336" t="s">
        <v>13</v>
      </c>
      <c r="E956" s="336" t="s">
        <v>616</v>
      </c>
      <c r="F956" s="336" t="s">
        <v>617</v>
      </c>
      <c r="G956" s="337" t="s">
        <v>34</v>
      </c>
      <c r="H956" s="337" t="s">
        <v>1337</v>
      </c>
      <c r="I956" s="337" t="s">
        <v>34</v>
      </c>
      <c r="J956" s="337" t="s">
        <v>608</v>
      </c>
      <c r="K956" s="338" t="s">
        <v>48</v>
      </c>
      <c r="L956" s="339"/>
      <c r="M956" s="339" t="s">
        <v>34</v>
      </c>
      <c r="N956" s="338">
        <v>441309</v>
      </c>
      <c r="O956" s="338" t="s">
        <v>1323</v>
      </c>
      <c r="P956" s="342">
        <v>42888</v>
      </c>
      <c r="Q956" s="343">
        <v>96151258.909999996</v>
      </c>
      <c r="R956" s="343">
        <v>160958872.04813495</v>
      </c>
      <c r="S956" s="338">
        <v>32</v>
      </c>
      <c r="T956" s="340">
        <v>6.6153363436816104E-2</v>
      </c>
      <c r="U956" s="340">
        <v>0.85517744105169635</v>
      </c>
      <c r="V956" s="340">
        <v>-3.8196601969939237E-2</v>
      </c>
      <c r="W956" s="340">
        <v>-0.37445441863148565</v>
      </c>
      <c r="X956" s="340">
        <v>-4.7316353515811649E-3</v>
      </c>
      <c r="Y956" s="340">
        <v>-3.5880850422519865E-2</v>
      </c>
      <c r="Z956" s="340">
        <v>0.14864583797715336</v>
      </c>
      <c r="AA956" s="340">
        <v>0.84495113229807028</v>
      </c>
      <c r="AB956" s="340">
        <v>8.295756510399091E-2</v>
      </c>
      <c r="AC956" s="344">
        <v>-1.5991798487535664</v>
      </c>
      <c r="AD956" s="482">
        <v>26855094000174</v>
      </c>
      <c r="AE956" s="341" t="s">
        <v>2415</v>
      </c>
      <c r="AF956" s="341" t="s">
        <v>2109</v>
      </c>
      <c r="AG956" s="345" t="s">
        <v>59</v>
      </c>
      <c r="AH956" s="345" t="s">
        <v>2110</v>
      </c>
      <c r="AI956" s="345">
        <v>5000</v>
      </c>
      <c r="AJ956" s="345">
        <v>1000</v>
      </c>
      <c r="AK956" s="345">
        <v>5000</v>
      </c>
      <c r="AL956" s="340">
        <v>1.9E-2</v>
      </c>
      <c r="AM956" s="340">
        <v>0.2</v>
      </c>
      <c r="AN956" s="340" t="s">
        <v>64</v>
      </c>
      <c r="AO956" s="338" t="s">
        <v>1323</v>
      </c>
      <c r="AP956" s="341" t="s">
        <v>13</v>
      </c>
      <c r="AQ956" s="347" t="s">
        <v>674</v>
      </c>
      <c r="AR956" s="340">
        <v>3.8E-3</v>
      </c>
      <c r="AS956" s="340">
        <v>3.8E-3</v>
      </c>
      <c r="AT956" s="340"/>
      <c r="AX956" s="597"/>
      <c r="AY956" s="598"/>
      <c r="AZ956" s="598"/>
      <c r="BA956" s="598"/>
      <c r="BB956" s="599"/>
      <c r="BC956" s="598"/>
      <c r="BD956" s="598"/>
      <c r="BE956" s="598"/>
      <c r="BF956" s="598"/>
      <c r="BG956" s="599"/>
      <c r="BH956" s="599"/>
      <c r="BI956" s="600"/>
      <c r="BJ956" s="600"/>
      <c r="BK956" s="600"/>
      <c r="BL956" s="599"/>
      <c r="BM956" s="599"/>
      <c r="BN956" s="599"/>
      <c r="BO956" s="599"/>
      <c r="BP956" s="599"/>
      <c r="BQ956" s="599"/>
      <c r="BR956" s="599"/>
      <c r="BS956" s="599"/>
      <c r="BT956" s="602"/>
      <c r="BU956" s="603"/>
      <c r="BV956" s="601"/>
      <c r="BW956" s="604"/>
    </row>
    <row r="957" spans="2:75" ht="15.75" customHeight="1">
      <c r="B957" s="334" t="s">
        <v>725</v>
      </c>
      <c r="C957" s="335">
        <v>5892566000199</v>
      </c>
      <c r="D957" s="336" t="s">
        <v>13</v>
      </c>
      <c r="E957" s="336" t="s">
        <v>615</v>
      </c>
      <c r="F957" s="336" t="s">
        <v>619</v>
      </c>
      <c r="G957" s="337" t="s">
        <v>34</v>
      </c>
      <c r="H957" s="337" t="s">
        <v>865</v>
      </c>
      <c r="I957" s="337" t="s">
        <v>34</v>
      </c>
      <c r="J957" s="337"/>
      <c r="K957" s="338" t="s">
        <v>48</v>
      </c>
      <c r="L957" s="339"/>
      <c r="M957" s="339" t="s">
        <v>1411</v>
      </c>
      <c r="N957" s="338">
        <v>125466</v>
      </c>
      <c r="O957" s="338" t="s">
        <v>1320</v>
      </c>
      <c r="P957" s="342">
        <v>38037</v>
      </c>
      <c r="Q957" s="343">
        <v>80096313.579999998</v>
      </c>
      <c r="R957" s="343">
        <v>155149269.76468247</v>
      </c>
      <c r="S957" s="338">
        <v>32</v>
      </c>
      <c r="T957" s="340">
        <v>4.890663504461612E-2</v>
      </c>
      <c r="U957" s="340">
        <v>0.63222561688568579</v>
      </c>
      <c r="V957" s="340">
        <v>1.9131246781978195E-2</v>
      </c>
      <c r="W957" s="340">
        <v>0.1875501882884511</v>
      </c>
      <c r="X957" s="340">
        <v>5.8428509181801314E-2</v>
      </c>
      <c r="Y957" s="340">
        <v>0.44307399928070712</v>
      </c>
      <c r="Z957" s="340">
        <v>0.1120852533697827</v>
      </c>
      <c r="AA957" s="340">
        <v>0.63712891687737827</v>
      </c>
      <c r="AB957" s="340">
        <v>5.7738192384884493E-2</v>
      </c>
      <c r="AC957" s="344">
        <v>-1.3256437879272878</v>
      </c>
      <c r="AD957" s="482">
        <v>0</v>
      </c>
      <c r="AE957" s="341" t="s">
        <v>2120</v>
      </c>
      <c r="AF957" s="341" t="s">
        <v>2106</v>
      </c>
      <c r="AG957" s="345" t="s">
        <v>1427</v>
      </c>
      <c r="AH957" s="345" t="s">
        <v>2110</v>
      </c>
      <c r="AI957" s="345">
        <v>0</v>
      </c>
      <c r="AJ957" s="345">
        <v>0</v>
      </c>
      <c r="AK957" s="345">
        <v>0</v>
      </c>
      <c r="AL957" s="608">
        <v>3.4999999999999996E-3</v>
      </c>
      <c r="AM957" s="608">
        <v>0.1</v>
      </c>
      <c r="AN957" s="340" t="s">
        <v>34</v>
      </c>
      <c r="AO957" s="338" t="s">
        <v>1323</v>
      </c>
      <c r="AP957" s="341" t="s">
        <v>13</v>
      </c>
      <c r="AQ957" s="347" t="s">
        <v>668</v>
      </c>
      <c r="AR957" s="340">
        <v>2.8000000000000004E-3</v>
      </c>
      <c r="AS957" s="340">
        <v>2.8000000000000004E-3</v>
      </c>
      <c r="AT957" s="340"/>
      <c r="AX957" s="597"/>
      <c r="AY957" s="598"/>
      <c r="AZ957" s="598"/>
      <c r="BA957" s="598"/>
      <c r="BB957" s="599"/>
      <c r="BC957" s="598"/>
      <c r="BD957" s="598"/>
      <c r="BE957" s="598"/>
      <c r="BF957" s="598"/>
      <c r="BG957" s="599"/>
      <c r="BH957" s="599"/>
      <c r="BI957" s="600"/>
      <c r="BJ957" s="600"/>
      <c r="BK957" s="600"/>
      <c r="BL957" s="599"/>
      <c r="BM957" s="599"/>
      <c r="BN957" s="599"/>
      <c r="BO957" s="599"/>
      <c r="BP957" s="599"/>
      <c r="BQ957" s="599"/>
      <c r="BR957" s="599"/>
      <c r="BS957" s="599"/>
      <c r="BT957" s="602"/>
      <c r="BU957" s="603"/>
      <c r="BV957" s="601"/>
      <c r="BW957" s="604"/>
    </row>
    <row r="958" spans="2:75" ht="15.75" customHeight="1">
      <c r="B958" s="334" t="s">
        <v>748</v>
      </c>
      <c r="C958" s="335">
        <v>39506707000100</v>
      </c>
      <c r="D958" s="336" t="s">
        <v>13</v>
      </c>
      <c r="E958" s="336" t="s">
        <v>615</v>
      </c>
      <c r="F958" s="336" t="s">
        <v>619</v>
      </c>
      <c r="G958" s="337" t="s">
        <v>34</v>
      </c>
      <c r="H958" s="337" t="s">
        <v>1337</v>
      </c>
      <c r="I958" s="337" t="s">
        <v>34</v>
      </c>
      <c r="J958" s="337"/>
      <c r="K958" s="338" t="s">
        <v>48</v>
      </c>
      <c r="L958" s="339"/>
      <c r="M958" s="339" t="s">
        <v>34</v>
      </c>
      <c r="N958" s="338">
        <v>615307</v>
      </c>
      <c r="O958" s="338" t="s">
        <v>1320</v>
      </c>
      <c r="P958" s="342">
        <v>44469</v>
      </c>
      <c r="Q958" s="343">
        <v>400154466.10000002</v>
      </c>
      <c r="R958" s="343" t="s">
        <v>1414</v>
      </c>
      <c r="S958" s="338">
        <v>32</v>
      </c>
      <c r="T958" s="340">
        <v>0.16433491473379847</v>
      </c>
      <c r="U958" s="340">
        <v>2.1243895178772836</v>
      </c>
      <c r="V958" s="340" t="s">
        <v>1414</v>
      </c>
      <c r="W958" s="340" t="s">
        <v>1414</v>
      </c>
      <c r="X958" s="340" t="s">
        <v>1414</v>
      </c>
      <c r="Y958" s="340" t="s">
        <v>1414</v>
      </c>
      <c r="Z958" s="340" t="s">
        <v>1414</v>
      </c>
      <c r="AA958" s="340" t="s">
        <v>1414</v>
      </c>
      <c r="AB958" s="340" t="s">
        <v>1414</v>
      </c>
      <c r="AC958" s="344" t="s">
        <v>1414</v>
      </c>
      <c r="AD958" s="482">
        <v>39506634000156</v>
      </c>
      <c r="AE958" s="341" t="s">
        <v>2136</v>
      </c>
      <c r="AF958" s="341" t="s">
        <v>736</v>
      </c>
      <c r="AG958" s="345" t="s">
        <v>736</v>
      </c>
      <c r="AH958" s="345" t="s">
        <v>2107</v>
      </c>
      <c r="AI958" s="345">
        <v>5000</v>
      </c>
      <c r="AJ958" s="345" t="s">
        <v>1422</v>
      </c>
      <c r="AK958" s="345" t="s">
        <v>1422</v>
      </c>
      <c r="AL958" s="608">
        <v>1.9E-2</v>
      </c>
      <c r="AM958" s="608">
        <v>0.2</v>
      </c>
      <c r="AN958" s="340" t="s">
        <v>64</v>
      </c>
      <c r="AO958" s="338" t="s">
        <v>1323</v>
      </c>
      <c r="AP958" s="341" t="s">
        <v>13</v>
      </c>
      <c r="AQ958" s="347" t="s">
        <v>668</v>
      </c>
      <c r="AR958" s="340">
        <v>5.0666666666666664E-3</v>
      </c>
      <c r="AS958" s="340">
        <v>5.0666666666666664E-3</v>
      </c>
      <c r="AT958" s="340"/>
      <c r="AX958" s="597"/>
      <c r="AY958" s="598"/>
      <c r="AZ958" s="598"/>
      <c r="BA958" s="598"/>
      <c r="BB958" s="599"/>
      <c r="BC958" s="598"/>
      <c r="BD958" s="598"/>
      <c r="BE958" s="598"/>
      <c r="BF958" s="598"/>
      <c r="BG958" s="599"/>
      <c r="BH958" s="599"/>
      <c r="BI958" s="600"/>
      <c r="BJ958" s="600"/>
      <c r="BK958" s="600"/>
      <c r="BL958" s="599"/>
      <c r="BM958" s="599"/>
      <c r="BN958" s="599"/>
      <c r="BO958" s="599"/>
      <c r="BP958" s="599"/>
      <c r="BQ958" s="599"/>
      <c r="BR958" s="599"/>
      <c r="BS958" s="599"/>
      <c r="BT958" s="602"/>
      <c r="BU958" s="603"/>
      <c r="BV958" s="601"/>
      <c r="BW958" s="604"/>
    </row>
    <row r="959" spans="2:75" ht="15.75" customHeight="1">
      <c r="B959" s="334" t="s">
        <v>115</v>
      </c>
      <c r="C959" s="335">
        <v>39281106000146</v>
      </c>
      <c r="D959" s="336" t="s">
        <v>13</v>
      </c>
      <c r="E959" s="336" t="s">
        <v>615</v>
      </c>
      <c r="F959" s="336" t="s">
        <v>619</v>
      </c>
      <c r="G959" s="337" t="s">
        <v>34</v>
      </c>
      <c r="H959" s="337" t="s">
        <v>1337</v>
      </c>
      <c r="I959" s="337" t="s">
        <v>34</v>
      </c>
      <c r="J959" s="337"/>
      <c r="K959" s="338" t="s">
        <v>48</v>
      </c>
      <c r="L959" s="339"/>
      <c r="M959" s="339" t="s">
        <v>1411</v>
      </c>
      <c r="N959" s="338">
        <v>566241</v>
      </c>
      <c r="O959" s="338" t="s">
        <v>1320</v>
      </c>
      <c r="P959" s="342">
        <v>44182</v>
      </c>
      <c r="Q959" s="343">
        <v>37231086.640000001</v>
      </c>
      <c r="R959" s="343">
        <v>43160398.841190465</v>
      </c>
      <c r="S959" s="338">
        <v>32</v>
      </c>
      <c r="T959" s="340">
        <v>0.11734373392363229</v>
      </c>
      <c r="U959" s="340">
        <v>1.5169253517413102</v>
      </c>
      <c r="V959" s="340">
        <v>0.13207463613099213</v>
      </c>
      <c r="W959" s="340">
        <v>1.2947730567058697</v>
      </c>
      <c r="X959" s="340" t="s">
        <v>1414</v>
      </c>
      <c r="Y959" s="340" t="s">
        <v>1414</v>
      </c>
      <c r="Z959" s="340" t="s">
        <v>1414</v>
      </c>
      <c r="AA959" s="340" t="s">
        <v>1414</v>
      </c>
      <c r="AB959" s="340">
        <v>7.7937119011049494E-2</v>
      </c>
      <c r="AC959" s="344">
        <v>0.38433297203432842</v>
      </c>
      <c r="AD959" s="482">
        <v>0</v>
      </c>
      <c r="AE959" s="341" t="s">
        <v>2162</v>
      </c>
      <c r="AF959" s="341" t="s">
        <v>741</v>
      </c>
      <c r="AG959" s="345" t="s">
        <v>741</v>
      </c>
      <c r="AH959" s="345" t="s">
        <v>2110</v>
      </c>
      <c r="AI959" s="345">
        <v>0</v>
      </c>
      <c r="AJ959" s="345">
        <v>0</v>
      </c>
      <c r="AK959" s="345">
        <v>0</v>
      </c>
      <c r="AL959" s="340">
        <v>8.6999999999999994E-3</v>
      </c>
      <c r="AM959" s="340" t="s">
        <v>34</v>
      </c>
      <c r="AN959" s="340" t="s">
        <v>34</v>
      </c>
      <c r="AO959" s="338" t="s">
        <v>1323</v>
      </c>
      <c r="AP959" s="341" t="s">
        <v>13</v>
      </c>
      <c r="AQ959" s="347" t="s">
        <v>668</v>
      </c>
      <c r="AR959" s="340" t="s">
        <v>34</v>
      </c>
      <c r="AS959" s="340" t="s">
        <v>34</v>
      </c>
      <c r="AT959" s="340"/>
      <c r="AX959" s="597"/>
      <c r="AY959" s="598"/>
      <c r="AZ959" s="598"/>
      <c r="BA959" s="598"/>
      <c r="BB959" s="599"/>
      <c r="BC959" s="598"/>
      <c r="BD959" s="598"/>
      <c r="BE959" s="598"/>
      <c r="BF959" s="598"/>
      <c r="BG959" s="599"/>
      <c r="BH959" s="599"/>
      <c r="BI959" s="600"/>
      <c r="BJ959" s="600"/>
      <c r="BK959" s="600"/>
      <c r="BL959" s="599"/>
      <c r="BM959" s="599"/>
      <c r="BN959" s="599"/>
      <c r="BO959" s="599"/>
      <c r="BP959" s="599"/>
      <c r="BQ959" s="599"/>
      <c r="BR959" s="599"/>
      <c r="BS959" s="599"/>
      <c r="BT959" s="602"/>
      <c r="BU959" s="603"/>
      <c r="BV959" s="601"/>
      <c r="BW959" s="604"/>
    </row>
    <row r="960" spans="2:75" ht="15.75" customHeight="1">
      <c r="B960" s="334" t="s">
        <v>791</v>
      </c>
      <c r="C960" s="335">
        <v>24038672000154</v>
      </c>
      <c r="D960" s="336" t="s">
        <v>13</v>
      </c>
      <c r="E960" s="336" t="s">
        <v>615</v>
      </c>
      <c r="F960" s="336" t="s">
        <v>619</v>
      </c>
      <c r="G960" s="337" t="s">
        <v>34</v>
      </c>
      <c r="H960" s="337" t="s">
        <v>1336</v>
      </c>
      <c r="I960" s="337" t="s">
        <v>34</v>
      </c>
      <c r="J960" s="337"/>
      <c r="K960" s="338" t="s">
        <v>48</v>
      </c>
      <c r="L960" s="339"/>
      <c r="M960" s="339" t="s">
        <v>1411</v>
      </c>
      <c r="N960" s="338">
        <v>421162</v>
      </c>
      <c r="O960" s="338" t="s">
        <v>1320</v>
      </c>
      <c r="P960" s="342">
        <v>42550</v>
      </c>
      <c r="Q960" s="343">
        <v>22346600.550000001</v>
      </c>
      <c r="R960" s="343">
        <v>35582419.020476185</v>
      </c>
      <c r="S960" s="338">
        <v>32</v>
      </c>
      <c r="T960" s="340">
        <v>8.3438515099570898E-2</v>
      </c>
      <c r="U960" s="340">
        <v>1.0786259703356755</v>
      </c>
      <c r="V960" s="340">
        <v>7.9245641076147511E-2</v>
      </c>
      <c r="W960" s="340">
        <v>0.77687225899313161</v>
      </c>
      <c r="X960" s="340">
        <v>0.12234746609120606</v>
      </c>
      <c r="Y960" s="340">
        <v>0.92778306107758446</v>
      </c>
      <c r="Z960" s="340">
        <v>0.24272911651492879</v>
      </c>
      <c r="AA960" s="340">
        <v>1.3797509882013781</v>
      </c>
      <c r="AB960" s="340">
        <v>4.0906365264005796E-2</v>
      </c>
      <c r="AC960" s="344">
        <v>-0.49000928404972566</v>
      </c>
      <c r="AD960" s="482">
        <v>0</v>
      </c>
      <c r="AE960" s="341" t="s">
        <v>2164</v>
      </c>
      <c r="AF960" s="341" t="s">
        <v>2106</v>
      </c>
      <c r="AG960" s="345" t="s">
        <v>1427</v>
      </c>
      <c r="AH960" s="345" t="s">
        <v>2110</v>
      </c>
      <c r="AI960" s="345">
        <v>1000</v>
      </c>
      <c r="AJ960" s="345">
        <v>0</v>
      </c>
      <c r="AK960" s="345">
        <v>0</v>
      </c>
      <c r="AL960" s="340">
        <v>8.0000000000000002E-3</v>
      </c>
      <c r="AM960" s="340" t="s">
        <v>34</v>
      </c>
      <c r="AN960" s="340" t="s">
        <v>34</v>
      </c>
      <c r="AO960" s="338" t="s">
        <v>1323</v>
      </c>
      <c r="AP960" s="341" t="s">
        <v>13</v>
      </c>
      <c r="AQ960" s="347" t="s">
        <v>668</v>
      </c>
      <c r="AR960" s="340">
        <v>2.1333333333333334E-3</v>
      </c>
      <c r="AS960" s="340">
        <v>2.1333333333333334E-3</v>
      </c>
      <c r="AT960" s="340"/>
      <c r="AW960" s="597"/>
      <c r="AX960" s="597"/>
      <c r="AY960" s="598"/>
      <c r="AZ960" s="598"/>
      <c r="BA960" s="598"/>
      <c r="BB960" s="599"/>
      <c r="BC960" s="598"/>
      <c r="BD960" s="598"/>
      <c r="BE960" s="598"/>
      <c r="BF960" s="598"/>
      <c r="BG960" s="599"/>
      <c r="BH960" s="599"/>
      <c r="BI960" s="600"/>
      <c r="BJ960" s="600"/>
      <c r="BK960" s="600"/>
      <c r="BL960" s="210"/>
      <c r="BM960" s="599"/>
      <c r="BN960" s="599"/>
      <c r="BO960" s="599"/>
      <c r="BP960" s="599"/>
      <c r="BQ960" s="599"/>
      <c r="BR960" s="599"/>
      <c r="BS960" s="599"/>
      <c r="BT960" s="602"/>
      <c r="BU960" s="603"/>
      <c r="BV960" s="601"/>
      <c r="BW960" s="604"/>
    </row>
    <row r="961" spans="2:75" ht="15.75" customHeight="1">
      <c r="B961" s="334" t="s">
        <v>892</v>
      </c>
      <c r="C961" s="335">
        <v>5461732000100</v>
      </c>
      <c r="D961" s="336" t="s">
        <v>13</v>
      </c>
      <c r="E961" s="336" t="s">
        <v>615</v>
      </c>
      <c r="F961" s="336" t="s">
        <v>619</v>
      </c>
      <c r="G961" s="337" t="s">
        <v>34</v>
      </c>
      <c r="H961" s="337" t="s">
        <v>865</v>
      </c>
      <c r="I961" s="337" t="s">
        <v>34</v>
      </c>
      <c r="J961" s="337"/>
      <c r="K961" s="338" t="s">
        <v>48</v>
      </c>
      <c r="L961" s="339"/>
      <c r="M961" s="339" t="s">
        <v>1411</v>
      </c>
      <c r="N961" s="338">
        <v>125970</v>
      </c>
      <c r="O961" s="338" t="s">
        <v>1320</v>
      </c>
      <c r="P961" s="342">
        <v>37903</v>
      </c>
      <c r="Q961" s="343">
        <v>74940807.170000002</v>
      </c>
      <c r="R961" s="343">
        <v>102094524.2872619</v>
      </c>
      <c r="S961" s="338">
        <v>32</v>
      </c>
      <c r="T961" s="340">
        <v>5.3469312123658685E-2</v>
      </c>
      <c r="U961" s="340">
        <v>0.69120823403602316</v>
      </c>
      <c r="V961" s="340">
        <v>2.0711450351837746E-2</v>
      </c>
      <c r="W961" s="340">
        <v>0.20304146705552142</v>
      </c>
      <c r="X961" s="340">
        <v>6.9576272208385914E-2</v>
      </c>
      <c r="Y961" s="340">
        <v>0.52760951142005974</v>
      </c>
      <c r="Z961" s="340">
        <v>0.14515485421433794</v>
      </c>
      <c r="AA961" s="340">
        <v>0.82510724885426712</v>
      </c>
      <c r="AB961" s="340">
        <v>5.5060869402369095E-2</v>
      </c>
      <c r="AC961" s="344">
        <v>-1.364676315935391</v>
      </c>
      <c r="AD961" s="482">
        <v>0</v>
      </c>
      <c r="AE961" s="341" t="s">
        <v>2192</v>
      </c>
      <c r="AF961" s="341" t="s">
        <v>2192</v>
      </c>
      <c r="AG961" s="345" t="s">
        <v>719</v>
      </c>
      <c r="AH961" s="345" t="s">
        <v>2107</v>
      </c>
      <c r="AI961" s="345">
        <v>10000</v>
      </c>
      <c r="AJ961" s="345">
        <v>1000</v>
      </c>
      <c r="AK961" s="345">
        <v>1000</v>
      </c>
      <c r="AL961" s="340">
        <v>1.3000000000000001E-2</v>
      </c>
      <c r="AM961" s="340">
        <v>0.2</v>
      </c>
      <c r="AN961" s="340" t="s">
        <v>64</v>
      </c>
      <c r="AO961" s="338" t="s">
        <v>1323</v>
      </c>
      <c r="AP961" s="341" t="s">
        <v>13</v>
      </c>
      <c r="AQ961" s="347" t="s">
        <v>686</v>
      </c>
      <c r="AR961" s="340">
        <v>3.0333333333333328E-3</v>
      </c>
      <c r="AS961" s="340">
        <v>3.0333333333333328E-3</v>
      </c>
      <c r="AT961" s="340"/>
      <c r="AW961" s="597"/>
      <c r="AX961" s="597"/>
      <c r="AY961" s="598"/>
      <c r="AZ961" s="598"/>
      <c r="BA961" s="598"/>
      <c r="BB961" s="599"/>
      <c r="BC961" s="598"/>
      <c r="BD961" s="598"/>
      <c r="BE961" s="598"/>
      <c r="BF961" s="598"/>
      <c r="BG961" s="599"/>
      <c r="BH961" s="599"/>
      <c r="BI961" s="600"/>
      <c r="BJ961" s="600"/>
      <c r="BK961" s="600"/>
      <c r="BL961" s="210"/>
      <c r="BM961" s="599"/>
      <c r="BN961" s="599"/>
      <c r="BO961" s="599"/>
      <c r="BP961" s="599"/>
      <c r="BQ961" s="599"/>
      <c r="BR961" s="599"/>
      <c r="BS961" s="599"/>
      <c r="BT961" s="602"/>
      <c r="BU961" s="603"/>
      <c r="BV961" s="601"/>
      <c r="BW961" s="604"/>
    </row>
    <row r="962" spans="2:75" ht="15.75" customHeight="1">
      <c r="B962" s="334" t="s">
        <v>1573</v>
      </c>
      <c r="C962" s="335">
        <v>28069930000110</v>
      </c>
      <c r="D962" s="336" t="s">
        <v>13</v>
      </c>
      <c r="E962" s="336" t="s">
        <v>615</v>
      </c>
      <c r="F962" s="336" t="s">
        <v>619</v>
      </c>
      <c r="G962" s="337" t="s">
        <v>34</v>
      </c>
      <c r="H962" s="337" t="s">
        <v>1336</v>
      </c>
      <c r="I962" s="337" t="s">
        <v>34</v>
      </c>
      <c r="J962" s="337"/>
      <c r="K962" s="338" t="s">
        <v>48</v>
      </c>
      <c r="L962" s="339"/>
      <c r="M962" s="339"/>
      <c r="N962" s="338">
        <v>448842</v>
      </c>
      <c r="O962" s="338" t="s">
        <v>1320</v>
      </c>
      <c r="P962" s="342">
        <v>42997</v>
      </c>
      <c r="Q962" s="343">
        <v>778808534.53999996</v>
      </c>
      <c r="R962" s="343">
        <v>1126419846.6069441</v>
      </c>
      <c r="S962" s="338">
        <v>32</v>
      </c>
      <c r="T962" s="340">
        <v>7.6158558864280357E-2</v>
      </c>
      <c r="U962" s="340">
        <v>0.85662488407150306</v>
      </c>
      <c r="V962" s="340">
        <v>6.6868524701052756E-2</v>
      </c>
      <c r="W962" s="340">
        <v>0.61369982165523562</v>
      </c>
      <c r="X962" s="340">
        <v>0.1351344254304605</v>
      </c>
      <c r="Y962" s="340">
        <v>0.95023696204717356</v>
      </c>
      <c r="Z962" s="340">
        <v>0.19210414324153025</v>
      </c>
      <c r="AA962" s="340">
        <v>1.0497653256454165</v>
      </c>
      <c r="AB962" s="340">
        <v>4.5874662416110046E-2</v>
      </c>
      <c r="AC962" s="344">
        <v>-0.82093798676796459</v>
      </c>
      <c r="AD962" s="482">
        <v>26860879000135</v>
      </c>
      <c r="AE962" s="341" t="s">
        <v>1542</v>
      </c>
      <c r="AF962" s="341" t="s">
        <v>2118</v>
      </c>
      <c r="AG962" s="345" t="s">
        <v>59</v>
      </c>
      <c r="AH962" s="345" t="s">
        <v>726</v>
      </c>
      <c r="AI962" s="345">
        <v>50000</v>
      </c>
      <c r="AJ962" s="345">
        <v>50000</v>
      </c>
      <c r="AK962" s="345">
        <v>50000</v>
      </c>
      <c r="AL962" s="340">
        <v>0.01</v>
      </c>
      <c r="AM962" s="340">
        <v>0.1</v>
      </c>
      <c r="AN962" s="340" t="s">
        <v>64</v>
      </c>
      <c r="AO962" s="338" t="s">
        <v>1323</v>
      </c>
      <c r="AP962" s="341" t="s">
        <v>13</v>
      </c>
      <c r="AQ962" s="347" t="s">
        <v>679</v>
      </c>
      <c r="AR962" s="340" t="s">
        <v>34</v>
      </c>
      <c r="AS962" s="340" t="s">
        <v>34</v>
      </c>
      <c r="AT962" s="340"/>
      <c r="AW962" s="597"/>
      <c r="AX962" s="597"/>
      <c r="AY962" s="598"/>
      <c r="AZ962" s="598"/>
      <c r="BA962" s="598"/>
      <c r="BB962" s="599"/>
      <c r="BC962" s="598"/>
      <c r="BD962" s="598"/>
      <c r="BE962" s="598"/>
      <c r="BF962" s="598"/>
      <c r="BG962" s="599"/>
      <c r="BH962" s="599"/>
      <c r="BI962" s="600"/>
      <c r="BJ962" s="600"/>
      <c r="BK962" s="600"/>
      <c r="BL962" s="210"/>
      <c r="BM962" s="599"/>
      <c r="BN962" s="599"/>
      <c r="BO962" s="599"/>
      <c r="BP962" s="599"/>
      <c r="BQ962" s="599"/>
      <c r="BR962" s="599"/>
      <c r="BS962" s="599"/>
      <c r="BT962" s="602"/>
      <c r="BU962" s="603"/>
      <c r="BV962" s="601"/>
      <c r="BW962" s="604"/>
    </row>
    <row r="963" spans="2:75" ht="15.75" customHeight="1">
      <c r="B963" s="334" t="s">
        <v>943</v>
      </c>
      <c r="C963" s="335">
        <v>33160049000160</v>
      </c>
      <c r="D963" s="336" t="s">
        <v>13</v>
      </c>
      <c r="E963" s="336" t="s">
        <v>615</v>
      </c>
      <c r="F963" s="336" t="s">
        <v>619</v>
      </c>
      <c r="G963" s="337" t="s">
        <v>34</v>
      </c>
      <c r="H963" s="337" t="s">
        <v>1336</v>
      </c>
      <c r="I963" s="337" t="s">
        <v>34</v>
      </c>
      <c r="J963" s="337"/>
      <c r="K963" s="338" t="s">
        <v>48</v>
      </c>
      <c r="L963" s="339"/>
      <c r="M963" s="339" t="s">
        <v>34</v>
      </c>
      <c r="N963" s="338">
        <v>500712</v>
      </c>
      <c r="O963" s="338" t="s">
        <v>1320</v>
      </c>
      <c r="P963" s="342">
        <v>43647</v>
      </c>
      <c r="Q963" s="343">
        <v>52571412.93</v>
      </c>
      <c r="R963" s="343">
        <v>49113366.515912689</v>
      </c>
      <c r="S963" s="338">
        <v>32</v>
      </c>
      <c r="T963" s="340">
        <v>8.9066026916285734E-2</v>
      </c>
      <c r="U963" s="340">
        <v>1.1513739139758032</v>
      </c>
      <c r="V963" s="340">
        <v>0.11721660090599584</v>
      </c>
      <c r="W963" s="340">
        <v>1.1491146301641388</v>
      </c>
      <c r="X963" s="340">
        <v>0.13841210491109734</v>
      </c>
      <c r="Y963" s="340">
        <v>1.0496041355599421</v>
      </c>
      <c r="Z963" s="340">
        <v>0.17538631736663879</v>
      </c>
      <c r="AA963" s="340">
        <v>0.99695268609745513</v>
      </c>
      <c r="AB963" s="340">
        <v>2.2160080250435438E-2</v>
      </c>
      <c r="AC963" s="344">
        <v>0.62983672819106007</v>
      </c>
      <c r="AD963" s="482">
        <v>0</v>
      </c>
      <c r="AE963" s="341" t="s">
        <v>2245</v>
      </c>
      <c r="AF963" s="341" t="s">
        <v>2106</v>
      </c>
      <c r="AG963" s="345" t="s">
        <v>1427</v>
      </c>
      <c r="AH963" s="345" t="s">
        <v>2110</v>
      </c>
      <c r="AI963" s="345">
        <v>1000</v>
      </c>
      <c r="AJ963" s="345">
        <v>500</v>
      </c>
      <c r="AK963" s="345">
        <v>1000</v>
      </c>
      <c r="AL963" s="340">
        <v>1.47E-2</v>
      </c>
      <c r="AM963" s="340" t="s">
        <v>34</v>
      </c>
      <c r="AN963" s="340" t="s">
        <v>34</v>
      </c>
      <c r="AO963" s="338" t="s">
        <v>1323</v>
      </c>
      <c r="AP963" s="341" t="s">
        <v>13</v>
      </c>
      <c r="AQ963" s="347" t="s">
        <v>686</v>
      </c>
      <c r="AR963" s="340">
        <v>4.8999999999999998E-3</v>
      </c>
      <c r="AS963" s="340">
        <v>4.8999999999999998E-3</v>
      </c>
      <c r="AT963" s="340"/>
      <c r="AX963" s="597"/>
      <c r="AY963" s="598"/>
      <c r="AZ963" s="598"/>
      <c r="BA963" s="598"/>
      <c r="BB963" s="599"/>
      <c r="BC963" s="598"/>
      <c r="BD963" s="598"/>
      <c r="BE963" s="598"/>
      <c r="BF963" s="598"/>
      <c r="BG963" s="599"/>
      <c r="BH963" s="599"/>
      <c r="BI963" s="600"/>
      <c r="BJ963" s="600"/>
      <c r="BK963" s="600"/>
      <c r="BL963" s="599"/>
      <c r="BM963" s="599"/>
      <c r="BN963" s="599"/>
      <c r="BO963" s="599"/>
      <c r="BP963" s="599"/>
      <c r="BQ963" s="599"/>
      <c r="BR963" s="599"/>
      <c r="BS963" s="599"/>
      <c r="BT963" s="602"/>
      <c r="BU963" s="603"/>
      <c r="BV963" s="601"/>
      <c r="BW963" s="604"/>
    </row>
    <row r="964" spans="2:75" ht="15.75" customHeight="1">
      <c r="B964" s="334" t="s">
        <v>945</v>
      </c>
      <c r="C964" s="335">
        <v>38074871000122</v>
      </c>
      <c r="D964" s="336" t="s">
        <v>13</v>
      </c>
      <c r="E964" s="336" t="s">
        <v>616</v>
      </c>
      <c r="F964" s="336" t="s">
        <v>619</v>
      </c>
      <c r="G964" s="337" t="s">
        <v>34</v>
      </c>
      <c r="H964" s="337" t="s">
        <v>1336</v>
      </c>
      <c r="I964" s="337" t="s">
        <v>34</v>
      </c>
      <c r="J964" s="337" t="s">
        <v>611</v>
      </c>
      <c r="K964" s="338" t="s">
        <v>48</v>
      </c>
      <c r="L964" s="339"/>
      <c r="M964" s="339" t="s">
        <v>1411</v>
      </c>
      <c r="N964" s="338">
        <v>568651</v>
      </c>
      <c r="O964" s="338" t="s">
        <v>1320</v>
      </c>
      <c r="P964" s="342">
        <v>44188</v>
      </c>
      <c r="Q964" s="343">
        <v>11222343.470000001</v>
      </c>
      <c r="R964" s="343">
        <v>11143250.034563495</v>
      </c>
      <c r="S964" s="338">
        <v>32</v>
      </c>
      <c r="T964" s="340">
        <v>2.2322906338696935E-2</v>
      </c>
      <c r="U964" s="340">
        <v>0.2885725672557326</v>
      </c>
      <c r="V964" s="340">
        <v>1.9041133638801666E-2</v>
      </c>
      <c r="W964" s="340">
        <v>0.18666677817082392</v>
      </c>
      <c r="X964" s="340" t="s">
        <v>1414</v>
      </c>
      <c r="Y964" s="340" t="s">
        <v>1414</v>
      </c>
      <c r="Z964" s="340" t="s">
        <v>1414</v>
      </c>
      <c r="AA964" s="340" t="s">
        <v>1414</v>
      </c>
      <c r="AB964" s="340">
        <v>4.4027664002613966E-2</v>
      </c>
      <c r="AC964" s="344">
        <v>-1.7562719161869063</v>
      </c>
      <c r="AD964" s="482">
        <v>38051359000160</v>
      </c>
      <c r="AE964" s="341" t="s">
        <v>2175</v>
      </c>
      <c r="AF964" s="341" t="s">
        <v>741</v>
      </c>
      <c r="AG964" s="345" t="s">
        <v>741</v>
      </c>
      <c r="AH964" s="345" t="s">
        <v>2107</v>
      </c>
      <c r="AI964" s="345">
        <v>10000</v>
      </c>
      <c r="AJ964" s="345">
        <v>10000</v>
      </c>
      <c r="AK964" s="345">
        <v>10000</v>
      </c>
      <c r="AL964" s="340">
        <v>1.1000000000000001E-2</v>
      </c>
      <c r="AM964" s="340">
        <v>0.1</v>
      </c>
      <c r="AN964" s="340" t="s">
        <v>2119</v>
      </c>
      <c r="AO964" s="338" t="s">
        <v>1323</v>
      </c>
      <c r="AP964" s="341" t="s">
        <v>13</v>
      </c>
      <c r="AQ964" s="347" t="s">
        <v>679</v>
      </c>
      <c r="AR964" s="340">
        <v>2.5666666666666663E-3</v>
      </c>
      <c r="AS964" s="340">
        <v>2.5666666666666663E-3</v>
      </c>
      <c r="AT964" s="340"/>
      <c r="AX964" s="597"/>
      <c r="AY964" s="598"/>
      <c r="AZ964" s="598"/>
      <c r="BA964" s="598"/>
      <c r="BB964" s="599"/>
      <c r="BC964" s="598"/>
      <c r="BD964" s="598"/>
      <c r="BE964" s="598"/>
      <c r="BF964" s="598"/>
      <c r="BG964" s="599"/>
      <c r="BH964" s="599"/>
      <c r="BI964" s="600"/>
      <c r="BJ964" s="600"/>
      <c r="BK964" s="600"/>
      <c r="BL964" s="599"/>
      <c r="BM964" s="599"/>
      <c r="BN964" s="599"/>
      <c r="BO964" s="599"/>
      <c r="BP964" s="599"/>
      <c r="BQ964" s="599"/>
      <c r="BR964" s="599"/>
      <c r="BS964" s="599"/>
      <c r="BT964" s="602"/>
      <c r="BU964" s="603"/>
      <c r="BV964" s="601"/>
      <c r="BW964" s="604"/>
    </row>
    <row r="965" spans="2:75" ht="15.75" customHeight="1">
      <c r="B965" s="334" t="s">
        <v>946</v>
      </c>
      <c r="C965" s="335">
        <v>38074843000105</v>
      </c>
      <c r="D965" s="336" t="s">
        <v>13</v>
      </c>
      <c r="E965" s="336" t="s">
        <v>616</v>
      </c>
      <c r="F965" s="336" t="s">
        <v>619</v>
      </c>
      <c r="G965" s="337" t="s">
        <v>34</v>
      </c>
      <c r="H965" s="337" t="s">
        <v>1337</v>
      </c>
      <c r="I965" s="337" t="s">
        <v>34</v>
      </c>
      <c r="J965" s="337" t="s">
        <v>611</v>
      </c>
      <c r="K965" s="338" t="s">
        <v>49</v>
      </c>
      <c r="L965" s="339"/>
      <c r="M965" s="339" t="s">
        <v>1411</v>
      </c>
      <c r="N965" s="338">
        <v>568686</v>
      </c>
      <c r="O965" s="338" t="s">
        <v>1320</v>
      </c>
      <c r="P965" s="342">
        <v>44188</v>
      </c>
      <c r="Q965" s="343">
        <v>20132688</v>
      </c>
      <c r="R965" s="343">
        <v>21443329.176984128</v>
      </c>
      <c r="S965" s="338">
        <v>32</v>
      </c>
      <c r="T965" s="340">
        <v>-0.10554858942848411</v>
      </c>
      <c r="U965" s="340">
        <v>-1.3644472166600912</v>
      </c>
      <c r="V965" s="340">
        <v>-5.373394834548717E-2</v>
      </c>
      <c r="W965" s="340">
        <v>-0.52677236588529153</v>
      </c>
      <c r="X965" s="340" t="s">
        <v>1414</v>
      </c>
      <c r="Y965" s="340" t="s">
        <v>1414</v>
      </c>
      <c r="Z965" s="340" t="s">
        <v>1414</v>
      </c>
      <c r="AA965" s="340" t="s">
        <v>1414</v>
      </c>
      <c r="AB965" s="340">
        <v>0.1616564496796111</v>
      </c>
      <c r="AC965" s="344">
        <v>-0.86216460192133282</v>
      </c>
      <c r="AD965" s="482">
        <v>38051359000160</v>
      </c>
      <c r="AE965" s="341" t="s">
        <v>2175</v>
      </c>
      <c r="AF965" s="341" t="s">
        <v>741</v>
      </c>
      <c r="AG965" s="345" t="s">
        <v>741</v>
      </c>
      <c r="AH965" s="345" t="s">
        <v>2107</v>
      </c>
      <c r="AI965" s="345">
        <v>10000</v>
      </c>
      <c r="AJ965" s="345">
        <v>10000</v>
      </c>
      <c r="AK965" s="345">
        <v>10000</v>
      </c>
      <c r="AL965" s="340">
        <v>1.1000000000000001E-2</v>
      </c>
      <c r="AM965" s="340">
        <v>0.1</v>
      </c>
      <c r="AN965" s="340" t="s">
        <v>2119</v>
      </c>
      <c r="AO965" s="338" t="s">
        <v>1323</v>
      </c>
      <c r="AP965" s="341" t="s">
        <v>13</v>
      </c>
      <c r="AQ965" s="347" t="s">
        <v>679</v>
      </c>
      <c r="AR965" s="340" t="s">
        <v>34</v>
      </c>
      <c r="AS965" s="340" t="s">
        <v>34</v>
      </c>
      <c r="AT965" s="340"/>
      <c r="AX965" s="597"/>
      <c r="AY965" s="598"/>
      <c r="AZ965" s="598"/>
      <c r="BA965" s="598"/>
      <c r="BB965" s="599"/>
      <c r="BC965" s="598"/>
      <c r="BD965" s="598"/>
      <c r="BE965" s="598"/>
      <c r="BF965" s="598"/>
      <c r="BG965" s="599"/>
      <c r="BH965" s="599"/>
      <c r="BI965" s="600"/>
      <c r="BJ965" s="600"/>
      <c r="BK965" s="600"/>
      <c r="BL965" s="599"/>
      <c r="BM965" s="599"/>
      <c r="BN965" s="599"/>
      <c r="BO965" s="599"/>
      <c r="BP965" s="599"/>
      <c r="BQ965" s="599"/>
      <c r="BR965" s="599"/>
      <c r="BS965" s="599"/>
      <c r="BT965" s="602"/>
      <c r="BU965" s="603"/>
      <c r="BV965" s="601"/>
      <c r="BW965" s="604"/>
    </row>
    <row r="966" spans="2:75" ht="15.75" customHeight="1">
      <c r="B966" s="334" t="s">
        <v>1669</v>
      </c>
      <c r="C966" s="335">
        <v>27566566000131</v>
      </c>
      <c r="D966" s="336" t="s">
        <v>13</v>
      </c>
      <c r="E966" s="336" t="s">
        <v>615</v>
      </c>
      <c r="F966" s="336" t="s">
        <v>619</v>
      </c>
      <c r="G966" s="337" t="s">
        <v>34</v>
      </c>
      <c r="H966" s="337" t="s">
        <v>1336</v>
      </c>
      <c r="I966" s="337" t="s">
        <v>34</v>
      </c>
      <c r="J966" s="337"/>
      <c r="K966" s="338" t="s">
        <v>48</v>
      </c>
      <c r="L966" s="339"/>
      <c r="M966" s="339"/>
      <c r="N966" s="338">
        <v>442429</v>
      </c>
      <c r="O966" s="338" t="s">
        <v>1320</v>
      </c>
      <c r="P966" s="342">
        <v>42895</v>
      </c>
      <c r="Q966" s="343">
        <v>38573770.240000002</v>
      </c>
      <c r="R966" s="343">
        <v>45573078.224841259</v>
      </c>
      <c r="S966" s="338">
        <v>32</v>
      </c>
      <c r="T966" s="340">
        <v>0.13673396127052495</v>
      </c>
      <c r="U966" s="340">
        <v>1.5379717719020103</v>
      </c>
      <c r="V966" s="340">
        <v>0.12043841701711022</v>
      </c>
      <c r="W966" s="340">
        <v>1.105348673000943</v>
      </c>
      <c r="X966" s="340">
        <v>0.20032494030863024</v>
      </c>
      <c r="Y966" s="340">
        <v>1.4086430019204137</v>
      </c>
      <c r="Z966" s="340">
        <v>0.23149619711731617</v>
      </c>
      <c r="AA966" s="340">
        <v>1.2650257128863325</v>
      </c>
      <c r="AB966" s="340">
        <v>4.3303497419042082E-2</v>
      </c>
      <c r="AC966" s="344">
        <v>0.25943227517589085</v>
      </c>
      <c r="AD966" s="482">
        <v>26277587000174</v>
      </c>
      <c r="AE966" s="341" t="s">
        <v>2315</v>
      </c>
      <c r="AF966" s="341" t="s">
        <v>2315</v>
      </c>
      <c r="AG966" s="345" t="s">
        <v>1431</v>
      </c>
      <c r="AH966" s="345" t="s">
        <v>2110</v>
      </c>
      <c r="AI966" s="345">
        <v>1000</v>
      </c>
      <c r="AJ966" s="345">
        <v>100</v>
      </c>
      <c r="AK966" s="345">
        <v>1000</v>
      </c>
      <c r="AL966" s="340">
        <v>0</v>
      </c>
      <c r="AM966" s="340" t="s">
        <v>34</v>
      </c>
      <c r="AN966" s="340" t="s">
        <v>64</v>
      </c>
      <c r="AO966" s="338" t="s">
        <v>1323</v>
      </c>
      <c r="AP966" s="341" t="s">
        <v>13</v>
      </c>
      <c r="AQ966" s="347" t="s">
        <v>664</v>
      </c>
      <c r="AR966" s="340" t="s">
        <v>34</v>
      </c>
      <c r="AS966" s="340" t="s">
        <v>34</v>
      </c>
      <c r="AT966" s="340"/>
      <c r="AX966" s="597"/>
      <c r="AY966" s="598"/>
      <c r="AZ966" s="598"/>
      <c r="BA966" s="598"/>
      <c r="BB966" s="599"/>
      <c r="BC966" s="598"/>
      <c r="BD966" s="598"/>
      <c r="BE966" s="598"/>
      <c r="BF966" s="598"/>
      <c r="BG966" s="599"/>
      <c r="BH966" s="599"/>
      <c r="BI966" s="600"/>
      <c r="BJ966" s="600"/>
      <c r="BK966" s="600"/>
      <c r="BL966" s="599"/>
      <c r="BM966" s="599"/>
      <c r="BN966" s="599"/>
      <c r="BO966" s="599"/>
      <c r="BP966" s="599"/>
      <c r="BQ966" s="599"/>
      <c r="BR966" s="599"/>
      <c r="BS966" s="599"/>
      <c r="BT966" s="602"/>
      <c r="BU966" s="603"/>
      <c r="BV966" s="601"/>
      <c r="BW966" s="604"/>
    </row>
    <row r="967" spans="2:75" ht="15.75" customHeight="1">
      <c r="B967" s="334" t="s">
        <v>1674</v>
      </c>
      <c r="C967" s="335">
        <v>23508793000150</v>
      </c>
      <c r="D967" s="336" t="s">
        <v>13</v>
      </c>
      <c r="E967" s="336" t="s">
        <v>615</v>
      </c>
      <c r="F967" s="336" t="s">
        <v>619</v>
      </c>
      <c r="G967" s="337" t="s">
        <v>34</v>
      </c>
      <c r="H967" s="337" t="s">
        <v>1337</v>
      </c>
      <c r="I967" s="337" t="s">
        <v>34</v>
      </c>
      <c r="J967" s="337" t="s">
        <v>611</v>
      </c>
      <c r="K967" s="338" t="s">
        <v>48</v>
      </c>
      <c r="L967" s="339"/>
      <c r="M967" s="339"/>
      <c r="N967" s="338">
        <v>418935</v>
      </c>
      <c r="O967" s="338" t="s">
        <v>1323</v>
      </c>
      <c r="P967" s="342">
        <v>42535</v>
      </c>
      <c r="Q967" s="343">
        <v>32118592.16</v>
      </c>
      <c r="R967" s="343">
        <v>39541221.126785718</v>
      </c>
      <c r="S967" s="338">
        <v>32</v>
      </c>
      <c r="T967" s="340">
        <v>7.4708340401998807E-2</v>
      </c>
      <c r="U967" s="340">
        <v>0.84031295221963942</v>
      </c>
      <c r="V967" s="340">
        <v>8.3521027522784674E-2</v>
      </c>
      <c r="W967" s="340">
        <v>0.76653163688517878</v>
      </c>
      <c r="X967" s="340">
        <v>0.1088972699886559</v>
      </c>
      <c r="Y967" s="340">
        <v>0.76574278300758081</v>
      </c>
      <c r="Z967" s="340">
        <v>0.22746193762628342</v>
      </c>
      <c r="AA967" s="340">
        <v>1.242980244960024</v>
      </c>
      <c r="AB967" s="340">
        <v>5.5945358270462264E-2</v>
      </c>
      <c r="AC967" s="344">
        <v>-0.38710927918558818</v>
      </c>
      <c r="AD967" s="482">
        <v>21956674000134</v>
      </c>
      <c r="AE967" s="341" t="s">
        <v>2315</v>
      </c>
      <c r="AF967" s="341" t="s">
        <v>2315</v>
      </c>
      <c r="AG967" s="345" t="s">
        <v>1431</v>
      </c>
      <c r="AH967" s="345" t="s">
        <v>2316</v>
      </c>
      <c r="AI967" s="345">
        <v>500000</v>
      </c>
      <c r="AJ967" s="345">
        <v>100000</v>
      </c>
      <c r="AK967" s="345">
        <v>500000</v>
      </c>
      <c r="AL967" s="340">
        <v>0</v>
      </c>
      <c r="AM967" s="340" t="s">
        <v>34</v>
      </c>
      <c r="AN967" s="340" t="s">
        <v>64</v>
      </c>
      <c r="AO967" s="338" t="s">
        <v>1323</v>
      </c>
      <c r="AP967" s="341" t="s">
        <v>13</v>
      </c>
      <c r="AQ967" s="347" t="s">
        <v>679</v>
      </c>
      <c r="AR967" s="340" t="s">
        <v>34</v>
      </c>
      <c r="AS967" s="340" t="s">
        <v>34</v>
      </c>
      <c r="AT967" s="340"/>
      <c r="AX967" s="597"/>
      <c r="AY967" s="598"/>
      <c r="AZ967" s="598"/>
      <c r="BA967" s="598"/>
      <c r="BB967" s="599"/>
      <c r="BC967" s="598"/>
      <c r="BD967" s="598"/>
      <c r="BE967" s="598"/>
      <c r="BF967" s="598"/>
      <c r="BG967" s="599"/>
      <c r="BH967" s="599"/>
      <c r="BI967" s="600"/>
      <c r="BJ967" s="600"/>
      <c r="BK967" s="600"/>
      <c r="BL967" s="599"/>
      <c r="BM967" s="599"/>
      <c r="BN967" s="599"/>
      <c r="BO967" s="599"/>
      <c r="BP967" s="599"/>
      <c r="BQ967" s="599"/>
      <c r="BR967" s="599"/>
      <c r="BS967" s="599"/>
      <c r="BT967" s="602"/>
      <c r="BU967" s="603"/>
      <c r="BV967" s="601"/>
      <c r="BW967" s="604"/>
    </row>
    <row r="968" spans="2:75" ht="15.75" customHeight="1">
      <c r="B968" s="334" t="s">
        <v>286</v>
      </c>
      <c r="C968" s="335">
        <v>13143673000142</v>
      </c>
      <c r="D968" s="336" t="s">
        <v>13</v>
      </c>
      <c r="E968" s="336" t="s">
        <v>615</v>
      </c>
      <c r="F968" s="336" t="s">
        <v>619</v>
      </c>
      <c r="G968" s="337" t="s">
        <v>34</v>
      </c>
      <c r="H968" s="337" t="s">
        <v>1336</v>
      </c>
      <c r="I968" s="337" t="s">
        <v>34</v>
      </c>
      <c r="J968" s="337"/>
      <c r="K968" s="338" t="s">
        <v>48</v>
      </c>
      <c r="L968" s="339"/>
      <c r="M968" s="339" t="s">
        <v>1411</v>
      </c>
      <c r="N968" s="338">
        <v>272922</v>
      </c>
      <c r="O968" s="338" t="s">
        <v>1320</v>
      </c>
      <c r="P968" s="342">
        <v>40660</v>
      </c>
      <c r="Q968" s="343">
        <v>18854142.390000001</v>
      </c>
      <c r="R968" s="343">
        <v>17992472.482261911</v>
      </c>
      <c r="S968" s="338">
        <v>32</v>
      </c>
      <c r="T968" s="340">
        <v>5.5832906725838072E-2</v>
      </c>
      <c r="U968" s="340">
        <v>0.72176288278802392</v>
      </c>
      <c r="V968" s="340">
        <v>6.7025986454859465E-2</v>
      </c>
      <c r="W968" s="340">
        <v>0.65707878441408274</v>
      </c>
      <c r="X968" s="340">
        <v>0.15306164072596062</v>
      </c>
      <c r="Y968" s="340">
        <v>1.1606942268867821</v>
      </c>
      <c r="Z968" s="340">
        <v>0.24091301062576043</v>
      </c>
      <c r="AA968" s="340">
        <v>1.3694276535671326</v>
      </c>
      <c r="AB968" s="340">
        <v>3.2115119662256789E-2</v>
      </c>
      <c r="AC968" s="344">
        <v>-0.98876821200947551</v>
      </c>
      <c r="AD968" s="482">
        <v>0</v>
      </c>
      <c r="AE968" s="341" t="s">
        <v>2210</v>
      </c>
      <c r="AF968" s="341" t="s">
        <v>2106</v>
      </c>
      <c r="AG968" s="345" t="s">
        <v>1427</v>
      </c>
      <c r="AH968" s="345" t="s">
        <v>2107</v>
      </c>
      <c r="AI968" s="345">
        <v>0</v>
      </c>
      <c r="AJ968" s="345">
        <v>0</v>
      </c>
      <c r="AK968" s="345">
        <v>0</v>
      </c>
      <c r="AL968" s="340">
        <v>6.5000000000000006E-3</v>
      </c>
      <c r="AM968" s="340">
        <v>0.1</v>
      </c>
      <c r="AN968" s="340" t="s">
        <v>64</v>
      </c>
      <c r="AO968" s="338" t="s">
        <v>1323</v>
      </c>
      <c r="AP968" s="341" t="s">
        <v>13</v>
      </c>
      <c r="AQ968" s="347" t="s">
        <v>668</v>
      </c>
      <c r="AR968" s="340" t="s">
        <v>34</v>
      </c>
      <c r="AS968" s="340" t="s">
        <v>34</v>
      </c>
      <c r="AT968" s="340"/>
      <c r="AW968" s="597"/>
      <c r="AX968" s="597"/>
      <c r="AY968" s="598"/>
      <c r="AZ968" s="598"/>
      <c r="BA968" s="598"/>
      <c r="BB968" s="599"/>
      <c r="BC968" s="598"/>
      <c r="BD968" s="598"/>
      <c r="BE968" s="598"/>
      <c r="BF968" s="598"/>
      <c r="BG968" s="599"/>
      <c r="BH968" s="599"/>
      <c r="BI968" s="600"/>
      <c r="BJ968" s="600"/>
      <c r="BK968" s="600"/>
      <c r="BL968" s="210"/>
      <c r="BM968" s="599"/>
      <c r="BN968" s="599"/>
      <c r="BO968" s="599"/>
      <c r="BP968" s="599"/>
      <c r="BQ968" s="599"/>
      <c r="BR968" s="599"/>
      <c r="BS968" s="599"/>
      <c r="BT968" s="602"/>
      <c r="BU968" s="603"/>
      <c r="BV968" s="601"/>
      <c r="BW968" s="604"/>
    </row>
    <row r="969" spans="2:75" ht="15.75" customHeight="1">
      <c r="B969" s="334" t="s">
        <v>1102</v>
      </c>
      <c r="C969" s="335">
        <v>35342982000184</v>
      </c>
      <c r="D969" s="336" t="s">
        <v>13</v>
      </c>
      <c r="E969" s="336" t="s">
        <v>615</v>
      </c>
      <c r="F969" s="336" t="s">
        <v>619</v>
      </c>
      <c r="G969" s="337" t="s">
        <v>34</v>
      </c>
      <c r="H969" s="337" t="s">
        <v>1336</v>
      </c>
      <c r="I969" s="337" t="s">
        <v>34</v>
      </c>
      <c r="J969" s="337" t="s">
        <v>608</v>
      </c>
      <c r="K969" s="338" t="s">
        <v>48</v>
      </c>
      <c r="L969" s="339"/>
      <c r="M969" s="339" t="s">
        <v>34</v>
      </c>
      <c r="N969" s="338">
        <v>522643</v>
      </c>
      <c r="O969" s="338" t="s">
        <v>1320</v>
      </c>
      <c r="P969" s="342">
        <v>43844</v>
      </c>
      <c r="Q969" s="343">
        <v>246234221.80000001</v>
      </c>
      <c r="R969" s="343">
        <v>256874224.49206358</v>
      </c>
      <c r="S969" s="338">
        <v>32</v>
      </c>
      <c r="T969" s="340">
        <v>7.9307193868736636E-2</v>
      </c>
      <c r="U969" s="340">
        <v>1.0252195744277515</v>
      </c>
      <c r="V969" s="340">
        <v>8.6438831920282677E-2</v>
      </c>
      <c r="W969" s="340">
        <v>0.84738958139175136</v>
      </c>
      <c r="X969" s="340">
        <v>0.11082214172020577</v>
      </c>
      <c r="Y969" s="340">
        <v>0.84038443267552621</v>
      </c>
      <c r="Z969" s="340" t="s">
        <v>1414</v>
      </c>
      <c r="AA969" s="340" t="s">
        <v>1414</v>
      </c>
      <c r="AB969" s="340">
        <v>3.5134417247719138E-2</v>
      </c>
      <c r="AC969" s="344">
        <v>-0.38760138752373402</v>
      </c>
      <c r="AD969" s="482">
        <v>35618031000195</v>
      </c>
      <c r="AE969" s="341" t="s">
        <v>2120</v>
      </c>
      <c r="AF969" s="341" t="s">
        <v>2106</v>
      </c>
      <c r="AG969" s="345" t="s">
        <v>1427</v>
      </c>
      <c r="AH969" s="345" t="s">
        <v>2110</v>
      </c>
      <c r="AI969" s="345">
        <v>1000</v>
      </c>
      <c r="AJ969" s="345">
        <v>1000</v>
      </c>
      <c r="AK969" s="345">
        <v>0</v>
      </c>
      <c r="AL969" s="340">
        <v>0</v>
      </c>
      <c r="AM969" s="340" t="s">
        <v>34</v>
      </c>
      <c r="AN969" s="340" t="s">
        <v>34</v>
      </c>
      <c r="AO969" s="338" t="s">
        <v>1323</v>
      </c>
      <c r="AP969" s="341" t="s">
        <v>13</v>
      </c>
      <c r="AQ969" s="347" t="s">
        <v>668</v>
      </c>
      <c r="AR969" s="340">
        <v>5.0000000000000001E-3</v>
      </c>
      <c r="AS969" s="340">
        <v>5.0000000000000001E-3</v>
      </c>
      <c r="AT969" s="340"/>
      <c r="AX969" s="597"/>
      <c r="AY969" s="598"/>
      <c r="AZ969" s="598"/>
      <c r="BA969" s="598"/>
      <c r="BB969" s="599"/>
      <c r="BC969" s="598"/>
      <c r="BD969" s="598"/>
      <c r="BE969" s="598"/>
      <c r="BF969" s="598"/>
      <c r="BG969" s="599"/>
      <c r="BH969" s="599"/>
      <c r="BI969" s="600"/>
      <c r="BJ969" s="600"/>
      <c r="BK969" s="600"/>
      <c r="BL969" s="599"/>
      <c r="BM969" s="599"/>
      <c r="BN969" s="599"/>
      <c r="BO969" s="599"/>
      <c r="BP969" s="599"/>
      <c r="BQ969" s="599"/>
      <c r="BR969" s="599"/>
      <c r="BS969" s="599"/>
      <c r="BT969" s="602"/>
      <c r="BU969" s="603"/>
      <c r="BV969" s="601"/>
      <c r="BW969" s="604"/>
    </row>
    <row r="970" spans="2:75" ht="15.75" customHeight="1">
      <c r="B970" s="334" t="s">
        <v>362</v>
      </c>
      <c r="C970" s="335">
        <v>28289215000193</v>
      </c>
      <c r="D970" s="336" t="s">
        <v>13</v>
      </c>
      <c r="E970" s="336" t="s">
        <v>615</v>
      </c>
      <c r="F970" s="336" t="s">
        <v>619</v>
      </c>
      <c r="G970" s="337" t="s">
        <v>34</v>
      </c>
      <c r="H970" s="337" t="s">
        <v>1336</v>
      </c>
      <c r="I970" s="337" t="s">
        <v>34</v>
      </c>
      <c r="J970" s="337"/>
      <c r="K970" s="338" t="s">
        <v>48</v>
      </c>
      <c r="L970" s="339"/>
      <c r="M970" s="339" t="s">
        <v>34</v>
      </c>
      <c r="N970" s="338">
        <v>472921</v>
      </c>
      <c r="O970" s="338" t="s">
        <v>1320</v>
      </c>
      <c r="P970" s="342">
        <v>43313</v>
      </c>
      <c r="Q970" s="343">
        <v>287761693.93000001</v>
      </c>
      <c r="R970" s="343">
        <v>493958731.2935313</v>
      </c>
      <c r="S970" s="338">
        <v>32</v>
      </c>
      <c r="T970" s="340">
        <v>0.11729166216461451</v>
      </c>
      <c r="U970" s="340">
        <v>1.5162522099490503</v>
      </c>
      <c r="V970" s="340">
        <v>0.10855016686552532</v>
      </c>
      <c r="W970" s="340">
        <v>1.064154598306162</v>
      </c>
      <c r="X970" s="340">
        <v>0.1083677743166267</v>
      </c>
      <c r="Y970" s="340">
        <v>0.82177251879245394</v>
      </c>
      <c r="Z970" s="340">
        <v>0.2052298158150303</v>
      </c>
      <c r="AA970" s="340">
        <v>1.166592806190019</v>
      </c>
      <c r="AB970" s="340">
        <v>3.4280830799044024E-2</v>
      </c>
      <c r="AC970" s="344">
        <v>0.18981142577952761</v>
      </c>
      <c r="AD970" s="482">
        <v>29300722000143</v>
      </c>
      <c r="AE970" s="341" t="s">
        <v>2315</v>
      </c>
      <c r="AF970" s="341" t="s">
        <v>2315</v>
      </c>
      <c r="AG970" s="345" t="s">
        <v>1431</v>
      </c>
      <c r="AH970" s="345" t="s">
        <v>2110</v>
      </c>
      <c r="AI970" s="345">
        <v>5000</v>
      </c>
      <c r="AJ970" s="345">
        <v>500</v>
      </c>
      <c r="AK970" s="345">
        <v>100</v>
      </c>
      <c r="AL970" s="340">
        <v>0.02</v>
      </c>
      <c r="AM970" s="340">
        <v>0.2</v>
      </c>
      <c r="AN970" s="340" t="s">
        <v>64</v>
      </c>
      <c r="AO970" s="338" t="s">
        <v>1323</v>
      </c>
      <c r="AP970" s="341" t="s">
        <v>13</v>
      </c>
      <c r="AQ970" s="347" t="s">
        <v>668</v>
      </c>
      <c r="AR970" s="340">
        <v>4.0000000000000001E-3</v>
      </c>
      <c r="AS970" s="340">
        <v>4.0000000000000001E-3</v>
      </c>
      <c r="AT970" s="340"/>
      <c r="AX970" s="597"/>
      <c r="AY970" s="598"/>
      <c r="AZ970" s="598"/>
      <c r="BA970" s="598"/>
      <c r="BB970" s="599"/>
      <c r="BC970" s="598"/>
      <c r="BD970" s="598"/>
      <c r="BE970" s="598"/>
      <c r="BF970" s="598"/>
      <c r="BG970" s="599"/>
      <c r="BH970" s="599"/>
      <c r="BI970" s="600"/>
      <c r="BJ970" s="600"/>
      <c r="BK970" s="600"/>
      <c r="BL970" s="599"/>
      <c r="BM970" s="599"/>
      <c r="BN970" s="599"/>
      <c r="BO970" s="599"/>
      <c r="BP970" s="599"/>
      <c r="BQ970" s="599"/>
      <c r="BR970" s="599"/>
      <c r="BS970" s="599"/>
      <c r="BT970" s="602"/>
      <c r="BU970" s="603"/>
      <c r="BV970" s="601"/>
      <c r="BW970" s="604"/>
    </row>
    <row r="971" spans="2:75" ht="15.75" customHeight="1">
      <c r="B971" s="334" t="s">
        <v>1173</v>
      </c>
      <c r="C971" s="335">
        <v>20391600000135</v>
      </c>
      <c r="D971" s="336" t="s">
        <v>13</v>
      </c>
      <c r="E971" s="336" t="s">
        <v>615</v>
      </c>
      <c r="F971" s="336" t="s">
        <v>619</v>
      </c>
      <c r="G971" s="337" t="s">
        <v>34</v>
      </c>
      <c r="H971" s="337" t="s">
        <v>865</v>
      </c>
      <c r="I971" s="337" t="s">
        <v>34</v>
      </c>
      <c r="J971" s="337"/>
      <c r="K971" s="338" t="s">
        <v>48</v>
      </c>
      <c r="L971" s="339"/>
      <c r="M971" s="339" t="s">
        <v>1411</v>
      </c>
      <c r="N971" s="338">
        <v>383791</v>
      </c>
      <c r="O971" s="338" t="s">
        <v>1320</v>
      </c>
      <c r="P971" s="342">
        <v>41974</v>
      </c>
      <c r="Q971" s="343">
        <v>11067822.880000001</v>
      </c>
      <c r="R971" s="343">
        <v>15953776.924603179</v>
      </c>
      <c r="S971" s="338">
        <v>32</v>
      </c>
      <c r="T971" s="340">
        <v>0.15266391520410316</v>
      </c>
      <c r="U971" s="340">
        <v>1.9735162289952581</v>
      </c>
      <c r="V971" s="340">
        <v>0.13053240533892807</v>
      </c>
      <c r="W971" s="340">
        <v>1.2796540381321124</v>
      </c>
      <c r="X971" s="340">
        <v>0.14481641430603154</v>
      </c>
      <c r="Y971" s="340">
        <v>1.0981691771120945</v>
      </c>
      <c r="Z971" s="340">
        <v>0.24845397263274038</v>
      </c>
      <c r="AA971" s="340">
        <v>1.4122929263061768</v>
      </c>
      <c r="AB971" s="340">
        <v>5.3842027806971504E-2</v>
      </c>
      <c r="AC971" s="344">
        <v>0.50162673838664018</v>
      </c>
      <c r="AD971" s="482">
        <v>10347249000121</v>
      </c>
      <c r="AE971" s="341" t="s">
        <v>2315</v>
      </c>
      <c r="AF971" s="341" t="s">
        <v>2315</v>
      </c>
      <c r="AG971" s="345" t="s">
        <v>1431</v>
      </c>
      <c r="AH971" s="345" t="s">
        <v>2110</v>
      </c>
      <c r="AI971" s="345">
        <v>5000</v>
      </c>
      <c r="AJ971" s="345">
        <v>500</v>
      </c>
      <c r="AK971" s="345">
        <v>100</v>
      </c>
      <c r="AL971" s="340">
        <v>0</v>
      </c>
      <c r="AM971" s="340" t="s">
        <v>34</v>
      </c>
      <c r="AN971" s="340" t="s">
        <v>64</v>
      </c>
      <c r="AO971" s="338" t="s">
        <v>1323</v>
      </c>
      <c r="AP971" s="341" t="s">
        <v>13</v>
      </c>
      <c r="AQ971" s="347" t="s">
        <v>668</v>
      </c>
      <c r="AR971" s="340" t="s">
        <v>34</v>
      </c>
      <c r="AS971" s="340" t="s">
        <v>34</v>
      </c>
      <c r="AT971" s="340"/>
      <c r="AX971" s="597"/>
      <c r="AY971" s="598"/>
      <c r="AZ971" s="598"/>
      <c r="BA971" s="598"/>
      <c r="BB971" s="599"/>
      <c r="BC971" s="598"/>
      <c r="BD971" s="598"/>
      <c r="BE971" s="598"/>
      <c r="BF971" s="598"/>
      <c r="BG971" s="599"/>
      <c r="BH971" s="599"/>
      <c r="BI971" s="600"/>
      <c r="BJ971" s="600"/>
      <c r="BK971" s="600"/>
      <c r="BL971" s="599"/>
      <c r="BM971" s="599"/>
      <c r="BN971" s="599"/>
      <c r="BO971" s="599"/>
      <c r="BP971" s="599"/>
      <c r="BQ971" s="599"/>
      <c r="BR971" s="599"/>
      <c r="BS971" s="599"/>
      <c r="BT971" s="602"/>
      <c r="BU971" s="603"/>
      <c r="BV971" s="601"/>
      <c r="BW971" s="604"/>
    </row>
    <row r="972" spans="2:75" ht="15.75" customHeight="1">
      <c r="B972" s="334" t="s">
        <v>526</v>
      </c>
      <c r="C972" s="335">
        <v>37093442000130</v>
      </c>
      <c r="D972" s="336" t="s">
        <v>13</v>
      </c>
      <c r="E972" s="336" t="s">
        <v>615</v>
      </c>
      <c r="F972" s="336" t="s">
        <v>619</v>
      </c>
      <c r="G972" s="337" t="s">
        <v>34</v>
      </c>
      <c r="H972" s="337" t="s">
        <v>1336</v>
      </c>
      <c r="I972" s="337" t="s">
        <v>34</v>
      </c>
      <c r="J972" s="337"/>
      <c r="K972" s="338" t="s">
        <v>48</v>
      </c>
      <c r="L972" s="339"/>
      <c r="M972" s="339" t="s">
        <v>34</v>
      </c>
      <c r="N972" s="338">
        <v>559172</v>
      </c>
      <c r="O972" s="338" t="s">
        <v>1320</v>
      </c>
      <c r="P972" s="342">
        <v>44138</v>
      </c>
      <c r="Q972" s="343">
        <v>222282043.72999999</v>
      </c>
      <c r="R972" s="343">
        <v>399501205.9189285</v>
      </c>
      <c r="S972" s="338">
        <v>32</v>
      </c>
      <c r="T972" s="340">
        <v>9.5875081392100991E-2</v>
      </c>
      <c r="U972" s="340">
        <v>1.2393958901852344</v>
      </c>
      <c r="V972" s="340">
        <v>6.1992692767061985E-2</v>
      </c>
      <c r="W972" s="340">
        <v>0.60773567627192338</v>
      </c>
      <c r="X972" s="340" t="s">
        <v>1414</v>
      </c>
      <c r="Y972" s="340" t="s">
        <v>1414</v>
      </c>
      <c r="Z972" s="340" t="s">
        <v>1414</v>
      </c>
      <c r="AA972" s="340" t="s">
        <v>1414</v>
      </c>
      <c r="AB972" s="340">
        <v>2.6543429073329673E-2</v>
      </c>
      <c r="AC972" s="344">
        <v>-1.3806369249060106</v>
      </c>
      <c r="AD972" s="482">
        <v>37092411000164</v>
      </c>
      <c r="AE972" s="341" t="s">
        <v>2315</v>
      </c>
      <c r="AF972" s="341" t="s">
        <v>2315</v>
      </c>
      <c r="AG972" s="345" t="s">
        <v>1431</v>
      </c>
      <c r="AH972" s="345" t="s">
        <v>2110</v>
      </c>
      <c r="AI972" s="345">
        <v>5000</v>
      </c>
      <c r="AJ972" s="345">
        <v>0</v>
      </c>
      <c r="AK972" s="345">
        <v>0</v>
      </c>
      <c r="AL972" s="340">
        <v>0.02</v>
      </c>
      <c r="AM972" s="340">
        <v>0.2</v>
      </c>
      <c r="AN972" s="340" t="s">
        <v>64</v>
      </c>
      <c r="AO972" s="338" t="s">
        <v>1323</v>
      </c>
      <c r="AP972" s="341" t="s">
        <v>13</v>
      </c>
      <c r="AQ972" s="347" t="s">
        <v>668</v>
      </c>
      <c r="AR972" s="340">
        <v>4.0000000000000001E-3</v>
      </c>
      <c r="AS972" s="340">
        <v>4.0000000000000001E-3</v>
      </c>
      <c r="AT972" s="340"/>
      <c r="AX972" s="597"/>
      <c r="AY972" s="598"/>
      <c r="AZ972" s="598"/>
      <c r="BA972" s="598"/>
      <c r="BB972" s="599"/>
      <c r="BC972" s="598"/>
      <c r="BD972" s="598"/>
      <c r="BE972" s="598"/>
      <c r="BF972" s="598"/>
      <c r="BG972" s="599"/>
      <c r="BH972" s="599"/>
      <c r="BI972" s="600"/>
      <c r="BJ972" s="600"/>
      <c r="BK972" s="600"/>
      <c r="BL972" s="599"/>
      <c r="BM972" s="599"/>
      <c r="BN972" s="599"/>
      <c r="BO972" s="599"/>
      <c r="BP972" s="599"/>
      <c r="BQ972" s="599"/>
      <c r="BR972" s="599"/>
      <c r="BS972" s="599"/>
      <c r="BT972" s="602"/>
      <c r="BU972" s="603"/>
      <c r="BV972" s="601"/>
      <c r="BW972" s="604"/>
    </row>
    <row r="973" spans="2:75" ht="15.75" customHeight="1">
      <c r="B973" s="334" t="s">
        <v>364</v>
      </c>
      <c r="C973" s="335">
        <v>26305892000122</v>
      </c>
      <c r="D973" s="336" t="s">
        <v>13</v>
      </c>
      <c r="E973" s="336" t="s">
        <v>615</v>
      </c>
      <c r="F973" s="336" t="s">
        <v>619</v>
      </c>
      <c r="G973" s="337" t="s">
        <v>34</v>
      </c>
      <c r="H973" s="337" t="s">
        <v>1336</v>
      </c>
      <c r="I973" s="337" t="s">
        <v>34</v>
      </c>
      <c r="J973" s="337"/>
      <c r="K973" s="338" t="s">
        <v>48</v>
      </c>
      <c r="L973" s="339"/>
      <c r="M973" s="339" t="s">
        <v>34</v>
      </c>
      <c r="N973" s="338">
        <v>503746</v>
      </c>
      <c r="O973" s="338" t="s">
        <v>1320</v>
      </c>
      <c r="P973" s="342">
        <v>43678</v>
      </c>
      <c r="Q973" s="343">
        <v>375282912.88</v>
      </c>
      <c r="R973" s="343">
        <v>770396014.53658772</v>
      </c>
      <c r="S973" s="338">
        <v>32</v>
      </c>
      <c r="T973" s="340">
        <v>7.007464461691737E-2</v>
      </c>
      <c r="U973" s="340">
        <v>0.90586860822789061</v>
      </c>
      <c r="V973" s="340">
        <v>6.5289946750618721E-2</v>
      </c>
      <c r="W973" s="340">
        <v>0.64005979045529426</v>
      </c>
      <c r="X973" s="340">
        <v>6.5397245783646252E-2</v>
      </c>
      <c r="Y973" s="340">
        <v>0.49591919487702046</v>
      </c>
      <c r="Z973" s="340">
        <v>0.19651969402334979</v>
      </c>
      <c r="AA973" s="340">
        <v>1.1170816502068579</v>
      </c>
      <c r="AB973" s="340">
        <v>4.5968426462120973E-2</v>
      </c>
      <c r="AC973" s="344">
        <v>-0.71450715896953776</v>
      </c>
      <c r="AD973" s="482">
        <v>32666303000134</v>
      </c>
      <c r="AE973" s="341" t="s">
        <v>2315</v>
      </c>
      <c r="AF973" s="341" t="s">
        <v>2315</v>
      </c>
      <c r="AG973" s="345" t="s">
        <v>1431</v>
      </c>
      <c r="AH973" s="345" t="s">
        <v>2110</v>
      </c>
      <c r="AI973" s="345">
        <v>5000</v>
      </c>
      <c r="AJ973" s="345">
        <v>500</v>
      </c>
      <c r="AK973" s="345">
        <v>100</v>
      </c>
      <c r="AL973" s="340">
        <v>0.02</v>
      </c>
      <c r="AM973" s="340">
        <v>0.2</v>
      </c>
      <c r="AN973" s="340" t="s">
        <v>64</v>
      </c>
      <c r="AO973" s="338" t="s">
        <v>1323</v>
      </c>
      <c r="AP973" s="341" t="s">
        <v>13</v>
      </c>
      <c r="AQ973" s="347" t="s">
        <v>668</v>
      </c>
      <c r="AR973" s="340">
        <v>4.0000000000000001E-3</v>
      </c>
      <c r="AS973" s="340">
        <v>4.0000000000000001E-3</v>
      </c>
      <c r="AT973" s="340"/>
      <c r="AX973" s="597"/>
      <c r="AY973" s="598"/>
      <c r="AZ973" s="598"/>
      <c r="BA973" s="598"/>
      <c r="BB973" s="599"/>
      <c r="BC973" s="598"/>
      <c r="BD973" s="598"/>
      <c r="BE973" s="598"/>
      <c r="BF973" s="598"/>
      <c r="BG973" s="599"/>
      <c r="BH973" s="599"/>
      <c r="BI973" s="600"/>
      <c r="BJ973" s="600"/>
      <c r="BK973" s="600"/>
      <c r="BL973" s="599"/>
      <c r="BM973" s="599"/>
      <c r="BN973" s="599"/>
      <c r="BO973" s="599"/>
      <c r="BP973" s="599"/>
      <c r="BQ973" s="599"/>
      <c r="BR973" s="599"/>
      <c r="BS973" s="599"/>
      <c r="BT973" s="602"/>
      <c r="BU973" s="603"/>
      <c r="BV973" s="601"/>
      <c r="BW973" s="604"/>
    </row>
    <row r="974" spans="2:75" ht="15.75" customHeight="1">
      <c r="B974" s="334" t="s">
        <v>539</v>
      </c>
      <c r="C974" s="335">
        <v>42774128000152</v>
      </c>
      <c r="D974" s="336" t="s">
        <v>13</v>
      </c>
      <c r="E974" s="336" t="s">
        <v>615</v>
      </c>
      <c r="F974" s="336" t="s">
        <v>619</v>
      </c>
      <c r="G974" s="337" t="s">
        <v>34</v>
      </c>
      <c r="H974" s="337" t="s">
        <v>865</v>
      </c>
      <c r="I974" s="337" t="s">
        <v>34</v>
      </c>
      <c r="J974" s="337" t="s">
        <v>608</v>
      </c>
      <c r="K974" s="338" t="s">
        <v>48</v>
      </c>
      <c r="L974" s="339"/>
      <c r="M974" s="339" t="s">
        <v>34</v>
      </c>
      <c r="N974" s="338">
        <v>604951</v>
      </c>
      <c r="O974" s="338" t="s">
        <v>1320</v>
      </c>
      <c r="P974" s="342">
        <v>44407</v>
      </c>
      <c r="Q974" s="343">
        <v>20826902.66</v>
      </c>
      <c r="R974" s="343">
        <v>10339755.983015873</v>
      </c>
      <c r="S974" s="338">
        <v>32</v>
      </c>
      <c r="T974" s="340">
        <v>9.3558231098661127E-2</v>
      </c>
      <c r="U974" s="340">
        <v>1.2094455142359275</v>
      </c>
      <c r="V974" s="340">
        <v>9.0347482805883228E-2</v>
      </c>
      <c r="W974" s="340">
        <v>0.88570742956455106</v>
      </c>
      <c r="X974" s="340" t="s">
        <v>1414</v>
      </c>
      <c r="Y974" s="340" t="s">
        <v>1414</v>
      </c>
      <c r="Z974" s="340" t="s">
        <v>1414</v>
      </c>
      <c r="AA974" s="340" t="s">
        <v>1414</v>
      </c>
      <c r="AB974" s="340">
        <v>5.7157521986226062E-2</v>
      </c>
      <c r="AC974" s="344">
        <v>-0.15766282312984473</v>
      </c>
      <c r="AD974" s="482">
        <v>42747269000186</v>
      </c>
      <c r="AE974" s="341" t="s">
        <v>2398</v>
      </c>
      <c r="AF974" s="341" t="s">
        <v>2106</v>
      </c>
      <c r="AG974" s="345" t="s">
        <v>1427</v>
      </c>
      <c r="AH974" s="345" t="s">
        <v>2107</v>
      </c>
      <c r="AI974" s="345">
        <v>5000</v>
      </c>
      <c r="AJ974" s="345">
        <v>1000</v>
      </c>
      <c r="AK974" s="345">
        <v>5000</v>
      </c>
      <c r="AL974" s="340">
        <v>1.9E-2</v>
      </c>
      <c r="AM974" s="340">
        <v>0.2</v>
      </c>
      <c r="AN974" s="340" t="s">
        <v>34</v>
      </c>
      <c r="AO974" s="338" t="s">
        <v>1323</v>
      </c>
      <c r="AP974" s="341" t="s">
        <v>13</v>
      </c>
      <c r="AQ974" s="347" t="s">
        <v>668</v>
      </c>
      <c r="AR974" s="340">
        <v>6.3333333333333332E-3</v>
      </c>
      <c r="AS974" s="340">
        <v>6.3333333333333332E-3</v>
      </c>
      <c r="AT974" s="340"/>
      <c r="AX974" s="597"/>
      <c r="AY974" s="598"/>
      <c r="AZ974" s="598"/>
      <c r="BA974" s="598"/>
      <c r="BB974" s="599"/>
      <c r="BC974" s="598"/>
      <c r="BD974" s="598"/>
      <c r="BE974" s="598"/>
      <c r="BF974" s="598"/>
      <c r="BG974" s="599"/>
      <c r="BH974" s="599"/>
      <c r="BI974" s="600"/>
      <c r="BJ974" s="600"/>
      <c r="BK974" s="600"/>
      <c r="BL974" s="599"/>
      <c r="BM974" s="599"/>
      <c r="BN974" s="599"/>
      <c r="BO974" s="599"/>
      <c r="BP974" s="599"/>
      <c r="BQ974" s="599"/>
      <c r="BR974" s="599"/>
      <c r="BS974" s="599"/>
      <c r="BT974" s="602"/>
      <c r="BU974" s="603"/>
      <c r="BV974" s="601"/>
      <c r="BW974" s="604"/>
    </row>
    <row r="975" spans="2:75" ht="15.75" customHeight="1">
      <c r="B975" s="334" t="s">
        <v>1692</v>
      </c>
      <c r="C975" s="335">
        <v>23711497000151</v>
      </c>
      <c r="D975" s="336" t="s">
        <v>13</v>
      </c>
      <c r="E975" s="336" t="s">
        <v>615</v>
      </c>
      <c r="F975" s="336" t="s">
        <v>619</v>
      </c>
      <c r="G975" s="337"/>
      <c r="H975" s="337" t="s">
        <v>1337</v>
      </c>
      <c r="I975" s="337"/>
      <c r="J975" s="337" t="s">
        <v>608</v>
      </c>
      <c r="K975" s="338" t="s">
        <v>48</v>
      </c>
      <c r="L975" s="339"/>
      <c r="M975" s="339"/>
      <c r="N975" s="338">
        <v>416630</v>
      </c>
      <c r="O975" s="338" t="s">
        <v>1320</v>
      </c>
      <c r="P975" s="342">
        <v>42433</v>
      </c>
      <c r="Q975" s="343" t="s">
        <v>1390</v>
      </c>
      <c r="R975" s="343" t="s">
        <v>1414</v>
      </c>
      <c r="S975" s="338">
        <v>32</v>
      </c>
      <c r="T975" s="340" t="s">
        <v>1414</v>
      </c>
      <c r="U975" s="340" t="s">
        <v>1414</v>
      </c>
      <c r="V975" s="340" t="s">
        <v>1414</v>
      </c>
      <c r="W975" s="340" t="s">
        <v>1414</v>
      </c>
      <c r="X975" s="340" t="s">
        <v>1414</v>
      </c>
      <c r="Y975" s="340" t="s">
        <v>1414</v>
      </c>
      <c r="Z975" s="340" t="s">
        <v>1414</v>
      </c>
      <c r="AA975" s="340" t="s">
        <v>1414</v>
      </c>
      <c r="AB975" s="340" t="s">
        <v>1414</v>
      </c>
      <c r="AC975" s="344" t="s">
        <v>1414</v>
      </c>
      <c r="AD975" s="482">
        <v>44643074000111</v>
      </c>
      <c r="AE975" s="341" t="s">
        <v>2400</v>
      </c>
      <c r="AF975" s="341" t="s">
        <v>2115</v>
      </c>
      <c r="AG975" s="345" t="s">
        <v>1428</v>
      </c>
      <c r="AH975" s="345" t="s">
        <v>2110</v>
      </c>
      <c r="AI975" s="345">
        <v>1000</v>
      </c>
      <c r="AJ975" s="345">
        <v>500</v>
      </c>
      <c r="AK975" s="345">
        <v>500</v>
      </c>
      <c r="AL975" s="340">
        <v>1.8500000000000003E-2</v>
      </c>
      <c r="AM975" s="340">
        <v>0.2</v>
      </c>
      <c r="AN975" s="340" t="s">
        <v>64</v>
      </c>
      <c r="AO975" s="338" t="s">
        <v>1323</v>
      </c>
      <c r="AP975" s="341" t="s">
        <v>13</v>
      </c>
      <c r="AQ975" s="347" t="s">
        <v>668</v>
      </c>
      <c r="AR975" s="340">
        <v>4.933333333333333E-3</v>
      </c>
      <c r="AS975" s="340">
        <v>4.933333333333333E-3</v>
      </c>
      <c r="AT975" s="340"/>
      <c r="AX975" s="597"/>
      <c r="AY975" s="598"/>
      <c r="AZ975" s="598"/>
      <c r="BA975" s="598"/>
      <c r="BB975" s="599"/>
      <c r="BC975" s="598"/>
      <c r="BD975" s="598"/>
      <c r="BE975" s="598"/>
      <c r="BF975" s="598"/>
      <c r="BG975" s="599"/>
      <c r="BH975" s="599"/>
      <c r="BI975" s="600"/>
      <c r="BJ975" s="600"/>
      <c r="BK975" s="600"/>
      <c r="BL975" s="599"/>
      <c r="BM975" s="599"/>
      <c r="BN975" s="599"/>
      <c r="BO975" s="599"/>
      <c r="BP975" s="599"/>
      <c r="BQ975" s="599"/>
      <c r="BR975" s="599"/>
      <c r="BS975" s="599"/>
      <c r="BT975" s="602"/>
      <c r="BU975" s="603"/>
      <c r="BV975" s="601"/>
      <c r="BW975" s="604"/>
    </row>
    <row r="976" spans="2:75" ht="15.75" customHeight="1">
      <c r="B976" s="334" t="s">
        <v>568</v>
      </c>
      <c r="C976" s="335">
        <v>42747231000103</v>
      </c>
      <c r="D976" s="336" t="s">
        <v>14</v>
      </c>
      <c r="E976" s="336" t="s">
        <v>614</v>
      </c>
      <c r="F976" s="336" t="s">
        <v>610</v>
      </c>
      <c r="G976" s="337"/>
      <c r="H976" s="337" t="s">
        <v>1336</v>
      </c>
      <c r="I976" s="337" t="s">
        <v>34</v>
      </c>
      <c r="J976" s="337" t="s">
        <v>608</v>
      </c>
      <c r="K976" s="338" t="s">
        <v>48</v>
      </c>
      <c r="L976" s="339"/>
      <c r="M976" s="339" t="s">
        <v>34</v>
      </c>
      <c r="N976" s="338">
        <v>606278</v>
      </c>
      <c r="O976" s="338" t="s">
        <v>1320</v>
      </c>
      <c r="P976" s="342">
        <v>44414</v>
      </c>
      <c r="Q976" s="343">
        <v>24027742.34</v>
      </c>
      <c r="R976" s="343">
        <v>16743872.117539687</v>
      </c>
      <c r="S976" s="338">
        <v>32</v>
      </c>
      <c r="T976" s="340">
        <v>0.10470437114380693</v>
      </c>
      <c r="U976" s="340">
        <v>1.3535338421183896</v>
      </c>
      <c r="V976" s="340">
        <v>3.7737094847180686E-2</v>
      </c>
      <c r="W976" s="340">
        <v>0.36994971235826807</v>
      </c>
      <c r="X976" s="340" t="s">
        <v>1414</v>
      </c>
      <c r="Y976" s="340" t="s">
        <v>1414</v>
      </c>
      <c r="Z976" s="340" t="s">
        <v>1414</v>
      </c>
      <c r="AA976" s="340" t="s">
        <v>1414</v>
      </c>
      <c r="AB976" s="340">
        <v>8.2386412960398087E-2</v>
      </c>
      <c r="AC976" s="344">
        <v>-0.68855302180951949</v>
      </c>
      <c r="AD976" s="482">
        <v>0</v>
      </c>
      <c r="AE976" s="341" t="s">
        <v>2334</v>
      </c>
      <c r="AF976" s="341" t="s">
        <v>2106</v>
      </c>
      <c r="AG976" s="345" t="s">
        <v>1427</v>
      </c>
      <c r="AH976" s="345" t="s">
        <v>2110</v>
      </c>
      <c r="AI976" s="345">
        <v>0</v>
      </c>
      <c r="AJ976" s="345">
        <v>0</v>
      </c>
      <c r="AK976" s="345">
        <v>0</v>
      </c>
      <c r="AL976" s="340">
        <v>0.02</v>
      </c>
      <c r="AM976" s="340">
        <v>0.2</v>
      </c>
      <c r="AN976" s="340" t="s">
        <v>34</v>
      </c>
      <c r="AO976" s="338" t="s">
        <v>1323</v>
      </c>
      <c r="AP976" s="341" t="s">
        <v>716</v>
      </c>
      <c r="AQ976" s="347" t="s">
        <v>659</v>
      </c>
      <c r="AR976" s="340">
        <v>6.6666666666666662E-3</v>
      </c>
      <c r="AS976" s="340">
        <v>6.6666666666666662E-3</v>
      </c>
      <c r="AT976" s="340"/>
      <c r="AX976" s="597"/>
      <c r="AY976" s="598"/>
      <c r="AZ976" s="598"/>
      <c r="BA976" s="598"/>
      <c r="BB976" s="599"/>
      <c r="BC976" s="598"/>
      <c r="BD976" s="598"/>
      <c r="BE976" s="598"/>
      <c r="BF976" s="598"/>
      <c r="BG976" s="599"/>
      <c r="BH976" s="599"/>
      <c r="BI976" s="600"/>
      <c r="BJ976" s="600"/>
      <c r="BK976" s="600"/>
      <c r="BL976" s="599"/>
      <c r="BM976" s="599"/>
      <c r="BN976" s="599"/>
      <c r="BO976" s="599"/>
      <c r="BP976" s="599"/>
      <c r="BQ976" s="599"/>
      <c r="BR976" s="599"/>
      <c r="BS976" s="599"/>
      <c r="BT976" s="602"/>
      <c r="BU976" s="603"/>
      <c r="BV976" s="601"/>
      <c r="BW976" s="604"/>
    </row>
    <row r="977" spans="2:75" ht="15.75" customHeight="1">
      <c r="B977" s="334" t="s">
        <v>501</v>
      </c>
      <c r="C977" s="335">
        <v>34218661000100</v>
      </c>
      <c r="D977" s="336" t="s">
        <v>14</v>
      </c>
      <c r="E977" s="336" t="s">
        <v>607</v>
      </c>
      <c r="F977" s="336" t="s">
        <v>860</v>
      </c>
      <c r="G977" s="337"/>
      <c r="H977" s="337" t="s">
        <v>34</v>
      </c>
      <c r="I977" s="337" t="s">
        <v>34</v>
      </c>
      <c r="J977" s="337" t="s">
        <v>611</v>
      </c>
      <c r="K977" s="338" t="s">
        <v>48</v>
      </c>
      <c r="L977" s="339"/>
      <c r="M977" s="339" t="s">
        <v>1411</v>
      </c>
      <c r="N977" s="338">
        <v>524085</v>
      </c>
      <c r="O977" s="338" t="s">
        <v>1320</v>
      </c>
      <c r="P977" s="342">
        <v>43766</v>
      </c>
      <c r="Q977" s="343">
        <v>53591300.409999996</v>
      </c>
      <c r="R977" s="343">
        <v>100829909.52777785</v>
      </c>
      <c r="S977" s="338">
        <v>32</v>
      </c>
      <c r="T977" s="340">
        <v>-0.51952103384147086</v>
      </c>
      <c r="U977" s="340">
        <v>-6.7159498052947937</v>
      </c>
      <c r="V977" s="340">
        <v>-0.59700885988016683</v>
      </c>
      <c r="W977" s="340">
        <v>-5.8526830664206742</v>
      </c>
      <c r="X977" s="340">
        <v>-0.50578268189564968</v>
      </c>
      <c r="Y977" s="340">
        <v>-3.8354419575748344</v>
      </c>
      <c r="Z977" s="340" t="s">
        <v>1414</v>
      </c>
      <c r="AA977" s="340" t="s">
        <v>1414</v>
      </c>
      <c r="AB977" s="340">
        <v>0.41579469179806217</v>
      </c>
      <c r="AC977" s="344">
        <v>-2.2093409840185259</v>
      </c>
      <c r="AD977" s="482">
        <v>0</v>
      </c>
      <c r="AE977" s="341" t="s">
        <v>2226</v>
      </c>
      <c r="AF977" s="341" t="s">
        <v>2106</v>
      </c>
      <c r="AG977" s="345" t="s">
        <v>1427</v>
      </c>
      <c r="AH977" s="345" t="s">
        <v>2107</v>
      </c>
      <c r="AI977" s="345">
        <v>5000</v>
      </c>
      <c r="AJ977" s="345">
        <v>100</v>
      </c>
      <c r="AK977" s="345">
        <v>100</v>
      </c>
      <c r="AL977" s="340">
        <v>9.0000000000000011E-3</v>
      </c>
      <c r="AM977" s="340">
        <v>0.1</v>
      </c>
      <c r="AN977" s="340" t="s">
        <v>2124</v>
      </c>
      <c r="AO977" s="338" t="s">
        <v>1323</v>
      </c>
      <c r="AP977" s="341" t="s">
        <v>716</v>
      </c>
      <c r="AQ977" s="347" t="s">
        <v>687</v>
      </c>
      <c r="AR977" s="340">
        <v>2.9996999999999997E-3</v>
      </c>
      <c r="AS977" s="340">
        <v>2.9996999999999997E-3</v>
      </c>
      <c r="AT977" s="340"/>
      <c r="AX977" s="597"/>
      <c r="AY977" s="598"/>
      <c r="AZ977" s="598"/>
      <c r="BA977" s="598"/>
      <c r="BB977" s="599"/>
      <c r="BC977" s="598"/>
      <c r="BD977" s="598"/>
      <c r="BE977" s="598"/>
      <c r="BF977" s="598"/>
      <c r="BG977" s="599"/>
      <c r="BH977" s="599"/>
      <c r="BI977" s="600"/>
      <c r="BJ977" s="600"/>
      <c r="BK977" s="600"/>
      <c r="BL977" s="599"/>
      <c r="BM977" s="599"/>
      <c r="BN977" s="599"/>
      <c r="BO977" s="599"/>
      <c r="BP977" s="599"/>
      <c r="BQ977" s="599"/>
      <c r="BR977" s="599"/>
      <c r="BS977" s="599"/>
      <c r="BT977" s="602"/>
      <c r="BU977" s="603"/>
      <c r="BV977" s="601"/>
      <c r="BW977" s="604"/>
    </row>
    <row r="978" spans="2:75" ht="15.75" customHeight="1">
      <c r="B978" s="334" t="s">
        <v>1480</v>
      </c>
      <c r="C978" s="335">
        <v>31594616000161</v>
      </c>
      <c r="D978" s="336" t="s">
        <v>14</v>
      </c>
      <c r="E978" s="336" t="s">
        <v>614</v>
      </c>
      <c r="F978" s="336" t="s">
        <v>689</v>
      </c>
      <c r="G978" s="337"/>
      <c r="H978" s="337" t="s">
        <v>865</v>
      </c>
      <c r="I978" s="337" t="s">
        <v>34</v>
      </c>
      <c r="J978" s="337" t="s">
        <v>608</v>
      </c>
      <c r="K978" s="338" t="s">
        <v>48</v>
      </c>
      <c r="L978" s="339"/>
      <c r="M978" s="339"/>
      <c r="N978" s="338">
        <v>484350</v>
      </c>
      <c r="O978" s="338" t="s">
        <v>1320</v>
      </c>
      <c r="P978" s="342">
        <v>43462</v>
      </c>
      <c r="Q978" s="343">
        <v>366923150.20999998</v>
      </c>
      <c r="R978" s="343">
        <v>290955102.38178569</v>
      </c>
      <c r="S978" s="338">
        <v>32</v>
      </c>
      <c r="T978" s="340">
        <v>0.13147511855150662</v>
      </c>
      <c r="U978" s="340">
        <v>1.4788207637722832</v>
      </c>
      <c r="V978" s="340">
        <v>0.15511134972239815</v>
      </c>
      <c r="W978" s="340">
        <v>1.4235667391633056</v>
      </c>
      <c r="X978" s="340">
        <v>0.48402240705319488</v>
      </c>
      <c r="Y978" s="340">
        <v>3.4035441389260881</v>
      </c>
      <c r="Z978" s="340">
        <v>0.62401004935545767</v>
      </c>
      <c r="AA978" s="340">
        <v>3.4099426572181741</v>
      </c>
      <c r="AB978" s="340">
        <v>0.16500747337529631</v>
      </c>
      <c r="AC978" s="344">
        <v>0.3294653798594645</v>
      </c>
      <c r="AD978" s="482">
        <v>32071783000190</v>
      </c>
      <c r="AE978" s="341" t="s">
        <v>2114</v>
      </c>
      <c r="AF978" s="341" t="s">
        <v>2118</v>
      </c>
      <c r="AG978" s="345" t="s">
        <v>59</v>
      </c>
      <c r="AH978" s="345" t="s">
        <v>2107</v>
      </c>
      <c r="AI978" s="345">
        <v>100000</v>
      </c>
      <c r="AJ978" s="345">
        <v>50000</v>
      </c>
      <c r="AK978" s="345">
        <v>50000</v>
      </c>
      <c r="AL978" s="608">
        <v>1.9E-2</v>
      </c>
      <c r="AM978" s="608">
        <v>0.2</v>
      </c>
      <c r="AN978" s="340" t="s">
        <v>2119</v>
      </c>
      <c r="AO978" s="338" t="s">
        <v>1323</v>
      </c>
      <c r="AP978" s="341" t="s">
        <v>716</v>
      </c>
      <c r="AQ978" s="347" t="s">
        <v>659</v>
      </c>
      <c r="AR978" s="340" t="s">
        <v>34</v>
      </c>
      <c r="AS978" s="340" t="s">
        <v>34</v>
      </c>
      <c r="AT978" s="340"/>
      <c r="AW978" s="597"/>
      <c r="AX978" s="597"/>
      <c r="AY978" s="598"/>
      <c r="AZ978" s="598"/>
      <c r="BA978" s="598"/>
      <c r="BB978" s="599"/>
      <c r="BC978" s="598"/>
      <c r="BD978" s="598"/>
      <c r="BE978" s="598"/>
      <c r="BF978" s="598"/>
      <c r="BG978" s="599"/>
      <c r="BH978" s="599"/>
      <c r="BI978" s="600"/>
      <c r="BJ978" s="600"/>
      <c r="BK978" s="600"/>
      <c r="BL978" s="210"/>
      <c r="BM978" s="599"/>
      <c r="BN978" s="599"/>
      <c r="BO978" s="599"/>
      <c r="BP978" s="599"/>
      <c r="BQ978" s="599"/>
      <c r="BR978" s="599"/>
      <c r="BS978" s="599"/>
      <c r="BT978" s="602"/>
      <c r="BU978" s="603"/>
      <c r="BV978" s="601"/>
      <c r="BW978" s="604"/>
    </row>
    <row r="979" spans="2:75" ht="15.75" customHeight="1">
      <c r="B979" s="334" t="s">
        <v>749</v>
      </c>
      <c r="C979" s="335">
        <v>29562563000155</v>
      </c>
      <c r="D979" s="336" t="s">
        <v>14</v>
      </c>
      <c r="E979" s="336" t="s">
        <v>614</v>
      </c>
      <c r="F979" s="336" t="s">
        <v>689</v>
      </c>
      <c r="G979" s="337"/>
      <c r="H979" s="337" t="s">
        <v>1337</v>
      </c>
      <c r="I979" s="337" t="s">
        <v>34</v>
      </c>
      <c r="J979" s="337" t="s">
        <v>608</v>
      </c>
      <c r="K979" s="338" t="s">
        <v>48</v>
      </c>
      <c r="L979" s="339"/>
      <c r="M979" s="339" t="s">
        <v>1411</v>
      </c>
      <c r="N979" s="338">
        <v>463825</v>
      </c>
      <c r="O979" s="338" t="s">
        <v>1320</v>
      </c>
      <c r="P979" s="342">
        <v>43195</v>
      </c>
      <c r="Q979" s="343">
        <v>101647378.94</v>
      </c>
      <c r="R979" s="343">
        <v>110792208.41630948</v>
      </c>
      <c r="S979" s="338">
        <v>32</v>
      </c>
      <c r="T979" s="340">
        <v>-4.2157763065310716E-2</v>
      </c>
      <c r="U979" s="340">
        <v>-0.54498163155513935</v>
      </c>
      <c r="V979" s="340">
        <v>-0.18392347285331223</v>
      </c>
      <c r="W979" s="340">
        <v>-1.8030650253698581</v>
      </c>
      <c r="X979" s="340">
        <v>-7.5689411701537646E-2</v>
      </c>
      <c r="Y979" s="340">
        <v>-0.57396655871291125</v>
      </c>
      <c r="Z979" s="340">
        <v>8.8045255038860404E-2</v>
      </c>
      <c r="AA979" s="340">
        <v>0.50047777287912831</v>
      </c>
      <c r="AB979" s="340">
        <v>0.1840007426017328</v>
      </c>
      <c r="AC979" s="344">
        <v>-1.5402181761113742</v>
      </c>
      <c r="AD979" s="482">
        <v>29562526000147</v>
      </c>
      <c r="AE979" s="341" t="s">
        <v>2137</v>
      </c>
      <c r="AF979" s="341" t="s">
        <v>2106</v>
      </c>
      <c r="AG979" s="345" t="s">
        <v>1427</v>
      </c>
      <c r="AH979" s="345" t="s">
        <v>2110</v>
      </c>
      <c r="AI979" s="345">
        <v>1000</v>
      </c>
      <c r="AJ979" s="345">
        <v>500</v>
      </c>
      <c r="AK979" s="345">
        <v>500</v>
      </c>
      <c r="AL979" s="608">
        <v>0.02</v>
      </c>
      <c r="AM979" s="608">
        <v>0.2</v>
      </c>
      <c r="AN979" s="340" t="s">
        <v>2138</v>
      </c>
      <c r="AO979" s="338" t="s">
        <v>1323</v>
      </c>
      <c r="AP979" s="341" t="s">
        <v>13</v>
      </c>
      <c r="AQ979" s="347" t="s">
        <v>668</v>
      </c>
      <c r="AR979" s="340">
        <v>3.5737799999999999E-3</v>
      </c>
      <c r="AS979" s="340">
        <v>3.5737799999999999E-3</v>
      </c>
      <c r="AT979" s="340"/>
      <c r="AX979" s="597"/>
      <c r="AY979" s="598"/>
      <c r="AZ979" s="598"/>
      <c r="BA979" s="598"/>
      <c r="BB979" s="599"/>
      <c r="BC979" s="598"/>
      <c r="BD979" s="598"/>
      <c r="BE979" s="598"/>
      <c r="BF979" s="598"/>
      <c r="BG979" s="599"/>
      <c r="BH979" s="599"/>
      <c r="BI979" s="600"/>
      <c r="BJ979" s="600"/>
      <c r="BK979" s="600"/>
      <c r="BL979" s="599"/>
      <c r="BM979" s="599"/>
      <c r="BN979" s="599"/>
      <c r="BO979" s="599"/>
      <c r="BP979" s="599"/>
      <c r="BQ979" s="599"/>
      <c r="BR979" s="599"/>
      <c r="BS979" s="599"/>
      <c r="BT979" s="602"/>
      <c r="BU979" s="603"/>
      <c r="BV979" s="601"/>
      <c r="BW979" s="604"/>
    </row>
    <row r="980" spans="2:75" ht="15.75" customHeight="1">
      <c r="B980" s="334" t="s">
        <v>83</v>
      </c>
      <c r="C980" s="335">
        <v>15862830000103</v>
      </c>
      <c r="D980" s="336" t="s">
        <v>14</v>
      </c>
      <c r="E980" s="336" t="s">
        <v>607</v>
      </c>
      <c r="F980" s="336" t="s">
        <v>689</v>
      </c>
      <c r="G980" s="337"/>
      <c r="H980" s="337" t="s">
        <v>34</v>
      </c>
      <c r="I980" s="337" t="s">
        <v>34</v>
      </c>
      <c r="J980" s="337" t="s">
        <v>611</v>
      </c>
      <c r="K980" s="338"/>
      <c r="L980" s="339"/>
      <c r="M980" s="339" t="s">
        <v>34</v>
      </c>
      <c r="N980" s="338">
        <v>311502</v>
      </c>
      <c r="O980" s="338" t="s">
        <v>1320</v>
      </c>
      <c r="P980" s="342">
        <v>41141</v>
      </c>
      <c r="Q980" s="343">
        <v>171724275.62</v>
      </c>
      <c r="R980" s="343">
        <v>160959391.41376987</v>
      </c>
      <c r="S980" s="338">
        <v>32</v>
      </c>
      <c r="T980" s="340">
        <v>7.9050369531497466E-2</v>
      </c>
      <c r="U980" s="340">
        <v>1.0218995560929354</v>
      </c>
      <c r="V980" s="340">
        <v>-5.0467969497615339E-2</v>
      </c>
      <c r="W980" s="340">
        <v>-0.49475485260740765</v>
      </c>
      <c r="X980" s="340">
        <v>2.284114142566751E-2</v>
      </c>
      <c r="Y980" s="340">
        <v>0.17320852476514845</v>
      </c>
      <c r="Z980" s="340">
        <v>-2.5158394550847674E-2</v>
      </c>
      <c r="AA980" s="340">
        <v>-0.14300847068323302</v>
      </c>
      <c r="AB980" s="340">
        <v>0.21175033867688728</v>
      </c>
      <c r="AC980" s="344">
        <v>-0.59768408516660987</v>
      </c>
      <c r="AD980" s="482">
        <v>13950080000198</v>
      </c>
      <c r="AE980" s="341" t="s">
        <v>2140</v>
      </c>
      <c r="AF980" s="341" t="s">
        <v>2115</v>
      </c>
      <c r="AG980" s="345" t="s">
        <v>1428</v>
      </c>
      <c r="AH980" s="345" t="s">
        <v>2110</v>
      </c>
      <c r="AI980" s="345">
        <v>500</v>
      </c>
      <c r="AJ980" s="345">
        <v>100</v>
      </c>
      <c r="AK980" s="345">
        <v>100</v>
      </c>
      <c r="AL980" s="608">
        <v>1.9E-2</v>
      </c>
      <c r="AM980" s="608">
        <v>0.2</v>
      </c>
      <c r="AN980" s="340" t="s">
        <v>666</v>
      </c>
      <c r="AO980" s="338" t="s">
        <v>1323</v>
      </c>
      <c r="AP980" s="341" t="s">
        <v>716</v>
      </c>
      <c r="AQ980" s="347" t="s">
        <v>659</v>
      </c>
      <c r="AR980" s="340">
        <v>3.9899999999999996E-3</v>
      </c>
      <c r="AS980" s="340">
        <v>3.9899999999999996E-3</v>
      </c>
      <c r="AT980" s="340"/>
      <c r="AX980" s="597"/>
      <c r="AY980" s="598"/>
      <c r="AZ980" s="598"/>
      <c r="BA980" s="598"/>
      <c r="BB980" s="599"/>
      <c r="BC980" s="598"/>
      <c r="BD980" s="598"/>
      <c r="BE980" s="598"/>
      <c r="BF980" s="598"/>
      <c r="BG980" s="599"/>
      <c r="BH980" s="599"/>
      <c r="BI980" s="600"/>
      <c r="BJ980" s="600"/>
      <c r="BK980" s="600"/>
      <c r="BL980" s="599"/>
      <c r="BM980" s="599"/>
      <c r="BN980" s="599"/>
      <c r="BO980" s="599"/>
      <c r="BP980" s="599"/>
      <c r="BQ980" s="599"/>
      <c r="BR980" s="599"/>
      <c r="BS980" s="599"/>
      <c r="BT980" s="602"/>
      <c r="BU980" s="603"/>
      <c r="BV980" s="601"/>
      <c r="BW980" s="604"/>
    </row>
    <row r="981" spans="2:75" ht="15.75" customHeight="1">
      <c r="B981" s="334" t="s">
        <v>753</v>
      </c>
      <c r="C981" s="335">
        <v>38026540000117</v>
      </c>
      <c r="D981" s="336" t="s">
        <v>14</v>
      </c>
      <c r="E981" s="336" t="s">
        <v>607</v>
      </c>
      <c r="F981" s="336" t="s">
        <v>689</v>
      </c>
      <c r="G981" s="337"/>
      <c r="H981" s="337" t="s">
        <v>34</v>
      </c>
      <c r="I981" s="337" t="s">
        <v>34</v>
      </c>
      <c r="J981" s="337" t="s">
        <v>608</v>
      </c>
      <c r="K981" s="338" t="s">
        <v>48</v>
      </c>
      <c r="L981" s="339"/>
      <c r="M981" s="339" t="s">
        <v>34</v>
      </c>
      <c r="N981" s="338">
        <v>566101</v>
      </c>
      <c r="O981" s="338" t="s">
        <v>1320</v>
      </c>
      <c r="P981" s="342">
        <v>44187</v>
      </c>
      <c r="Q981" s="343">
        <v>8929270.3499999996</v>
      </c>
      <c r="R981" s="343">
        <v>8278590.0988888852</v>
      </c>
      <c r="S981" s="338">
        <v>32</v>
      </c>
      <c r="T981" s="340">
        <v>6.5627979518312785E-2</v>
      </c>
      <c r="U981" s="340">
        <v>0.84838570059205209</v>
      </c>
      <c r="V981" s="340">
        <v>-8.0259498429606335E-2</v>
      </c>
      <c r="W981" s="340">
        <v>-0.78681145112764295</v>
      </c>
      <c r="X981" s="340" t="s">
        <v>1414</v>
      </c>
      <c r="Y981" s="340" t="s">
        <v>1414</v>
      </c>
      <c r="Z981" s="340" t="s">
        <v>1414</v>
      </c>
      <c r="AA981" s="340" t="s">
        <v>1414</v>
      </c>
      <c r="AB981" s="340">
        <v>0.21508705051289226</v>
      </c>
      <c r="AC981" s="344">
        <v>-0.7332178984780684</v>
      </c>
      <c r="AD981" s="482">
        <v>38026392000130</v>
      </c>
      <c r="AE981" s="341" t="s">
        <v>2140</v>
      </c>
      <c r="AF981" s="341" t="s">
        <v>2115</v>
      </c>
      <c r="AG981" s="345" t="s">
        <v>1428</v>
      </c>
      <c r="AH981" s="345" t="s">
        <v>2110</v>
      </c>
      <c r="AI981" s="345">
        <v>500</v>
      </c>
      <c r="AJ981" s="345">
        <v>100</v>
      </c>
      <c r="AK981" s="345">
        <v>100</v>
      </c>
      <c r="AL981" s="608">
        <v>1.9E-2</v>
      </c>
      <c r="AM981" s="608">
        <v>0.2</v>
      </c>
      <c r="AN981" s="340" t="s">
        <v>34</v>
      </c>
      <c r="AO981" s="338" t="s">
        <v>1323</v>
      </c>
      <c r="AP981" s="341" t="s">
        <v>716</v>
      </c>
      <c r="AQ981" s="347" t="s">
        <v>659</v>
      </c>
      <c r="AR981" s="340">
        <v>5.0666666666666664E-3</v>
      </c>
      <c r="AS981" s="340">
        <v>5.0666666666666664E-3</v>
      </c>
      <c r="AT981" s="340"/>
      <c r="AX981" s="597"/>
      <c r="AY981" s="598"/>
      <c r="AZ981" s="598"/>
      <c r="BA981" s="598"/>
      <c r="BB981" s="599"/>
      <c r="BC981" s="598"/>
      <c r="BD981" s="598"/>
      <c r="BE981" s="598"/>
      <c r="BF981" s="598"/>
      <c r="BG981" s="599"/>
      <c r="BH981" s="599"/>
      <c r="BI981" s="600"/>
      <c r="BJ981" s="600"/>
      <c r="BK981" s="600"/>
      <c r="BL981" s="599"/>
      <c r="BM981" s="599"/>
      <c r="BN981" s="599"/>
      <c r="BO981" s="599"/>
      <c r="BP981" s="599"/>
      <c r="BQ981" s="599"/>
      <c r="BR981" s="599"/>
      <c r="BS981" s="599"/>
      <c r="BT981" s="602"/>
      <c r="BU981" s="603"/>
      <c r="BV981" s="601"/>
      <c r="BW981" s="604"/>
    </row>
    <row r="982" spans="2:75" ht="15.75" customHeight="1">
      <c r="B982" s="334" t="s">
        <v>85</v>
      </c>
      <c r="C982" s="335">
        <v>17397804000179</v>
      </c>
      <c r="D982" s="336" t="s">
        <v>14</v>
      </c>
      <c r="E982" s="336" t="s">
        <v>614</v>
      </c>
      <c r="F982" s="336" t="s">
        <v>689</v>
      </c>
      <c r="G982" s="337"/>
      <c r="H982" s="337" t="s">
        <v>865</v>
      </c>
      <c r="I982" s="337" t="s">
        <v>34</v>
      </c>
      <c r="J982" s="337" t="s">
        <v>608</v>
      </c>
      <c r="K982" s="338" t="s">
        <v>48</v>
      </c>
      <c r="L982" s="339"/>
      <c r="M982" s="339" t="s">
        <v>34</v>
      </c>
      <c r="N982" s="338">
        <v>333115</v>
      </c>
      <c r="O982" s="338" t="s">
        <v>1320</v>
      </c>
      <c r="P982" s="342">
        <v>41379</v>
      </c>
      <c r="Q982" s="343">
        <v>122909203.65000001</v>
      </c>
      <c r="R982" s="343">
        <v>145789142.53436506</v>
      </c>
      <c r="S982" s="338">
        <v>32</v>
      </c>
      <c r="T982" s="340">
        <v>0.10969568458163592</v>
      </c>
      <c r="U982" s="340">
        <v>1.41805752514059</v>
      </c>
      <c r="V982" s="340">
        <v>-3.4937616354400736E-2</v>
      </c>
      <c r="W982" s="340">
        <v>-0.34250546241398616</v>
      </c>
      <c r="X982" s="340">
        <v>-8.7610134417825836E-2</v>
      </c>
      <c r="Y982" s="340">
        <v>-0.66436356459556845</v>
      </c>
      <c r="Z982" s="340">
        <v>-8.9649020830775639E-2</v>
      </c>
      <c r="AA982" s="340">
        <v>-0.50959409756241991</v>
      </c>
      <c r="AB982" s="340">
        <v>0.14055056847822706</v>
      </c>
      <c r="AC982" s="344">
        <v>-0.87412244692915786</v>
      </c>
      <c r="AD982" s="482">
        <v>15862804000177</v>
      </c>
      <c r="AE982" s="341" t="s">
        <v>2140</v>
      </c>
      <c r="AF982" s="341" t="s">
        <v>2115</v>
      </c>
      <c r="AG982" s="345" t="s">
        <v>1428</v>
      </c>
      <c r="AH982" s="345" t="s">
        <v>2107</v>
      </c>
      <c r="AI982" s="345">
        <v>1000</v>
      </c>
      <c r="AJ982" s="345">
        <v>1000</v>
      </c>
      <c r="AK982" s="345">
        <v>1000</v>
      </c>
      <c r="AL982" s="608">
        <v>1.9E-2</v>
      </c>
      <c r="AM982" s="608">
        <v>0.2</v>
      </c>
      <c r="AN982" s="340" t="s">
        <v>64</v>
      </c>
      <c r="AO982" s="338" t="s">
        <v>1323</v>
      </c>
      <c r="AP982" s="341" t="s">
        <v>716</v>
      </c>
      <c r="AQ982" s="347" t="s">
        <v>659</v>
      </c>
      <c r="AR982" s="340">
        <v>3.9899999999999996E-3</v>
      </c>
      <c r="AS982" s="340">
        <v>3.9899999999999996E-3</v>
      </c>
      <c r="AT982" s="340"/>
      <c r="AW982" s="597"/>
      <c r="AX982" s="597"/>
      <c r="AY982" s="598"/>
      <c r="AZ982" s="598"/>
      <c r="BA982" s="598"/>
      <c r="BB982" s="599"/>
      <c r="BC982" s="598"/>
      <c r="BD982" s="598"/>
      <c r="BE982" s="598"/>
      <c r="BF982" s="598"/>
      <c r="BG982" s="599"/>
      <c r="BH982" s="599"/>
      <c r="BI982" s="600"/>
      <c r="BJ982" s="600"/>
      <c r="BK982" s="600"/>
      <c r="BL982" s="210"/>
      <c r="BM982" s="599"/>
      <c r="BN982" s="599"/>
      <c r="BO982" s="599"/>
      <c r="BP982" s="599"/>
      <c r="BQ982" s="599"/>
      <c r="BR982" s="599"/>
      <c r="BS982" s="599"/>
      <c r="BT982" s="602"/>
      <c r="BU982" s="603"/>
      <c r="BV982" s="601"/>
      <c r="BW982" s="604"/>
    </row>
    <row r="983" spans="2:75" ht="15.75" customHeight="1">
      <c r="B983" s="334" t="s">
        <v>754</v>
      </c>
      <c r="C983" s="335">
        <v>15862797000103</v>
      </c>
      <c r="D983" s="336" t="s">
        <v>14</v>
      </c>
      <c r="E983" s="336" t="s">
        <v>614</v>
      </c>
      <c r="F983" s="336" t="s">
        <v>689</v>
      </c>
      <c r="G983" s="337"/>
      <c r="H983" s="337" t="s">
        <v>865</v>
      </c>
      <c r="I983" s="337" t="s">
        <v>34</v>
      </c>
      <c r="J983" s="337" t="s">
        <v>608</v>
      </c>
      <c r="K983" s="338" t="s">
        <v>48</v>
      </c>
      <c r="L983" s="339"/>
      <c r="M983" s="339" t="s">
        <v>34</v>
      </c>
      <c r="N983" s="338">
        <v>311456</v>
      </c>
      <c r="O983" s="338" t="s">
        <v>1323</v>
      </c>
      <c r="P983" s="342">
        <v>41148</v>
      </c>
      <c r="Q983" s="343">
        <v>3782750.89</v>
      </c>
      <c r="R983" s="343">
        <v>4091295.2910714308</v>
      </c>
      <c r="S983" s="338">
        <v>32</v>
      </c>
      <c r="T983" s="340">
        <v>0.10631226997377086</v>
      </c>
      <c r="U983" s="340">
        <v>1.3743194641252265</v>
      </c>
      <c r="V983" s="340">
        <v>-3.9232768495703785E-2</v>
      </c>
      <c r="W983" s="340">
        <v>-0.38461231525055989</v>
      </c>
      <c r="X983" s="340">
        <v>-9.2493035700508042E-2</v>
      </c>
      <c r="Y983" s="340">
        <v>-0.7013914920526797</v>
      </c>
      <c r="Z983" s="340">
        <v>-9.1072414913236255E-2</v>
      </c>
      <c r="AA983" s="340">
        <v>-0.51768513097478042</v>
      </c>
      <c r="AB983" s="340">
        <v>0.14097841675039618</v>
      </c>
      <c r="AC983" s="344">
        <v>-0.90267954002703421</v>
      </c>
      <c r="AD983" s="482">
        <v>15862804000177</v>
      </c>
      <c r="AE983" s="341" t="s">
        <v>2140</v>
      </c>
      <c r="AF983" s="341" t="s">
        <v>2115</v>
      </c>
      <c r="AG983" s="345" t="s">
        <v>1428</v>
      </c>
      <c r="AH983" s="345" t="s">
        <v>2107</v>
      </c>
      <c r="AI983" s="345">
        <v>20000</v>
      </c>
      <c r="AJ983" s="345">
        <v>5000</v>
      </c>
      <c r="AK983" s="345">
        <v>20000</v>
      </c>
      <c r="AL983" s="608">
        <v>1.9E-2</v>
      </c>
      <c r="AM983" s="608">
        <v>0.2</v>
      </c>
      <c r="AN983" s="340" t="s">
        <v>2138</v>
      </c>
      <c r="AO983" s="338" t="s">
        <v>1323</v>
      </c>
      <c r="AP983" s="341" t="s">
        <v>716</v>
      </c>
      <c r="AQ983" s="347" t="s">
        <v>659</v>
      </c>
      <c r="AR983" s="340">
        <v>3.9899999999999996E-3</v>
      </c>
      <c r="AS983" s="340">
        <v>3.9899999999999996E-3</v>
      </c>
      <c r="AT983" s="340"/>
      <c r="AW983" s="597"/>
      <c r="AX983" s="597"/>
      <c r="AY983" s="598"/>
      <c r="AZ983" s="598"/>
      <c r="BA983" s="598"/>
      <c r="BB983" s="599"/>
      <c r="BC983" s="598"/>
      <c r="BD983" s="598"/>
      <c r="BE983" s="598"/>
      <c r="BF983" s="598"/>
      <c r="BG983" s="599"/>
      <c r="BH983" s="599"/>
      <c r="BI983" s="600"/>
      <c r="BJ983" s="600"/>
      <c r="BK983" s="600"/>
      <c r="BL983" s="210"/>
      <c r="BM983" s="599"/>
      <c r="BN983" s="599"/>
      <c r="BO983" s="599"/>
      <c r="BP983" s="599"/>
      <c r="BQ983" s="599"/>
      <c r="BR983" s="599"/>
      <c r="BS983" s="599"/>
      <c r="BT983" s="602"/>
      <c r="BU983" s="603"/>
      <c r="BV983" s="601"/>
      <c r="BW983" s="604"/>
    </row>
    <row r="984" spans="2:75" ht="15.75" customHeight="1">
      <c r="B984" s="334" t="s">
        <v>755</v>
      </c>
      <c r="C984" s="335">
        <v>27826024000150</v>
      </c>
      <c r="D984" s="336" t="s">
        <v>14</v>
      </c>
      <c r="E984" s="336" t="s">
        <v>614</v>
      </c>
      <c r="F984" s="336" t="s">
        <v>689</v>
      </c>
      <c r="G984" s="337"/>
      <c r="H984" s="337" t="s">
        <v>865</v>
      </c>
      <c r="I984" s="337" t="s">
        <v>34</v>
      </c>
      <c r="J984" s="337" t="s">
        <v>608</v>
      </c>
      <c r="K984" s="338" t="s">
        <v>48</v>
      </c>
      <c r="L984" s="339"/>
      <c r="M984" s="339" t="s">
        <v>34</v>
      </c>
      <c r="N984" s="338">
        <v>455482</v>
      </c>
      <c r="O984" s="338" t="s">
        <v>1323</v>
      </c>
      <c r="P984" s="342">
        <v>43090</v>
      </c>
      <c r="Q984" s="343">
        <v>43304036.030000001</v>
      </c>
      <c r="R984" s="343">
        <v>53754695.252936512</v>
      </c>
      <c r="S984" s="338">
        <v>32</v>
      </c>
      <c r="T984" s="340">
        <v>0.11336676710664118</v>
      </c>
      <c r="U984" s="340">
        <v>1.4655143254682421</v>
      </c>
      <c r="V984" s="340">
        <v>-2.8108869652416324E-2</v>
      </c>
      <c r="W984" s="340">
        <v>-0.27556091121318427</v>
      </c>
      <c r="X984" s="340">
        <v>-7.5669680347544843E-2</v>
      </c>
      <c r="Y984" s="340">
        <v>-0.57381693227117514</v>
      </c>
      <c r="Z984" s="340">
        <v>-5.9746176428544628E-2</v>
      </c>
      <c r="AA984" s="340">
        <v>-0.33961663582897056</v>
      </c>
      <c r="AB984" s="340">
        <v>0.13965192170503968</v>
      </c>
      <c r="AC984" s="344">
        <v>-0.83017087353062224</v>
      </c>
      <c r="AD984" s="482">
        <v>28888814000123</v>
      </c>
      <c r="AE984" s="341" t="s">
        <v>2140</v>
      </c>
      <c r="AF984" s="341" t="s">
        <v>2115</v>
      </c>
      <c r="AG984" s="345" t="s">
        <v>1428</v>
      </c>
      <c r="AH984" s="345" t="s">
        <v>2110</v>
      </c>
      <c r="AI984" s="345">
        <v>1000</v>
      </c>
      <c r="AJ984" s="345">
        <v>1000</v>
      </c>
      <c r="AK984" s="345">
        <v>1000</v>
      </c>
      <c r="AL984" s="608">
        <v>1.9E-2</v>
      </c>
      <c r="AM984" s="608">
        <v>0.2</v>
      </c>
      <c r="AN984" s="340" t="s">
        <v>64</v>
      </c>
      <c r="AO984" s="338" t="s">
        <v>1323</v>
      </c>
      <c r="AP984" s="341" t="s">
        <v>13</v>
      </c>
      <c r="AQ984" s="347" t="s">
        <v>668</v>
      </c>
      <c r="AR984" s="340">
        <v>4.7499999999999999E-3</v>
      </c>
      <c r="AS984" s="340">
        <v>4.7499999999999999E-3</v>
      </c>
      <c r="AT984" s="340"/>
      <c r="AX984" s="597"/>
      <c r="AY984" s="598"/>
      <c r="AZ984" s="598"/>
      <c r="BA984" s="598"/>
      <c r="BB984" s="599"/>
      <c r="BC984" s="598"/>
      <c r="BD984" s="598"/>
      <c r="BE984" s="598"/>
      <c r="BF984" s="598"/>
      <c r="BG984" s="599"/>
      <c r="BH984" s="599"/>
      <c r="BI984" s="600"/>
      <c r="BJ984" s="600"/>
      <c r="BK984" s="600"/>
      <c r="BL984" s="599"/>
      <c r="BM984" s="599"/>
      <c r="BN984" s="599"/>
      <c r="BO984" s="599"/>
      <c r="BP984" s="599"/>
      <c r="BQ984" s="599"/>
      <c r="BR984" s="599"/>
      <c r="BS984" s="599"/>
      <c r="BT984" s="602"/>
      <c r="BU984" s="603"/>
      <c r="BV984" s="601"/>
      <c r="BW984" s="604"/>
    </row>
    <row r="985" spans="2:75" ht="15.75" customHeight="1">
      <c r="B985" s="334" t="s">
        <v>86</v>
      </c>
      <c r="C985" s="335">
        <v>36352617000113</v>
      </c>
      <c r="D985" s="336" t="s">
        <v>14</v>
      </c>
      <c r="E985" s="336" t="s">
        <v>614</v>
      </c>
      <c r="F985" s="336" t="s">
        <v>689</v>
      </c>
      <c r="G985" s="337"/>
      <c r="H985" s="337" t="s">
        <v>865</v>
      </c>
      <c r="I985" s="337" t="s">
        <v>34</v>
      </c>
      <c r="J985" s="337" t="s">
        <v>608</v>
      </c>
      <c r="K985" s="338" t="s">
        <v>48</v>
      </c>
      <c r="L985" s="339"/>
      <c r="M985" s="339" t="s">
        <v>34</v>
      </c>
      <c r="N985" s="338">
        <v>534706</v>
      </c>
      <c r="O985" s="338" t="s">
        <v>1320</v>
      </c>
      <c r="P985" s="342">
        <v>43943</v>
      </c>
      <c r="Q985" s="343">
        <v>8312073.54</v>
      </c>
      <c r="R985" s="343">
        <v>7618273.849285719</v>
      </c>
      <c r="S985" s="338">
        <v>32</v>
      </c>
      <c r="T985" s="340">
        <v>0.10879273025930147</v>
      </c>
      <c r="U985" s="340">
        <v>1.4063848583759126</v>
      </c>
      <c r="V985" s="340">
        <v>-3.3482561577428571E-2</v>
      </c>
      <c r="W985" s="340">
        <v>-0.32824106028164785</v>
      </c>
      <c r="X985" s="340">
        <v>-9.3299884063242078E-2</v>
      </c>
      <c r="Y985" s="340">
        <v>-0.70750996975980918</v>
      </c>
      <c r="Z985" s="340" t="s">
        <v>1414</v>
      </c>
      <c r="AA985" s="340" t="s">
        <v>1414</v>
      </c>
      <c r="AB985" s="340">
        <v>0.13672390387012881</v>
      </c>
      <c r="AC985" s="344">
        <v>-0.89143706678612455</v>
      </c>
      <c r="AD985" s="482">
        <v>28888814000123</v>
      </c>
      <c r="AE985" s="341" t="s">
        <v>2140</v>
      </c>
      <c r="AF985" s="341" t="s">
        <v>2115</v>
      </c>
      <c r="AG985" s="345" t="s">
        <v>1428</v>
      </c>
      <c r="AH985" s="345" t="s">
        <v>2110</v>
      </c>
      <c r="AI985" s="345">
        <v>500</v>
      </c>
      <c r="AJ985" s="345">
        <v>100</v>
      </c>
      <c r="AK985" s="345">
        <v>100</v>
      </c>
      <c r="AL985" s="608">
        <v>1.9E-2</v>
      </c>
      <c r="AM985" s="608">
        <v>0.2</v>
      </c>
      <c r="AN985" s="340" t="s">
        <v>34</v>
      </c>
      <c r="AO985" s="338" t="s">
        <v>1323</v>
      </c>
      <c r="AP985" s="341" t="s">
        <v>13</v>
      </c>
      <c r="AQ985" s="347" t="s">
        <v>668</v>
      </c>
      <c r="AR985" s="340">
        <v>5.0666666666666664E-3</v>
      </c>
      <c r="AS985" s="340">
        <v>5.0666666666666664E-3</v>
      </c>
      <c r="AT985" s="340"/>
      <c r="AW985" s="597"/>
      <c r="AX985" s="597"/>
      <c r="AY985" s="598"/>
      <c r="AZ985" s="598"/>
      <c r="BA985" s="598"/>
      <c r="BB985" s="599"/>
      <c r="BC985" s="598"/>
      <c r="BD985" s="598"/>
      <c r="BE985" s="598"/>
      <c r="BF985" s="598"/>
      <c r="BG985" s="599"/>
      <c r="BH985" s="599"/>
      <c r="BI985" s="600"/>
      <c r="BJ985" s="600"/>
      <c r="BK985" s="600"/>
      <c r="BL985" s="210"/>
      <c r="BM985" s="599"/>
      <c r="BN985" s="599"/>
      <c r="BO985" s="599"/>
      <c r="BP985" s="599"/>
      <c r="BQ985" s="599"/>
      <c r="BR985" s="599"/>
      <c r="BS985" s="599"/>
      <c r="BT985" s="602"/>
      <c r="BU985" s="603"/>
      <c r="BV985" s="601"/>
      <c r="BW985" s="604"/>
    </row>
    <row r="986" spans="2:75" ht="15.75" customHeight="1">
      <c r="B986" s="334" t="s">
        <v>756</v>
      </c>
      <c r="C986" s="335">
        <v>28798135000163</v>
      </c>
      <c r="D986" s="336" t="s">
        <v>14</v>
      </c>
      <c r="E986" s="336" t="s">
        <v>614</v>
      </c>
      <c r="F986" s="336" t="s">
        <v>689</v>
      </c>
      <c r="G986" s="337"/>
      <c r="H986" s="337" t="s">
        <v>865</v>
      </c>
      <c r="I986" s="337" t="s">
        <v>34</v>
      </c>
      <c r="J986" s="337" t="s">
        <v>608</v>
      </c>
      <c r="K986" s="338" t="s">
        <v>48</v>
      </c>
      <c r="L986" s="339"/>
      <c r="M986" s="339" t="s">
        <v>34</v>
      </c>
      <c r="N986" s="338">
        <v>455539</v>
      </c>
      <c r="O986" s="338" t="s">
        <v>1323</v>
      </c>
      <c r="P986" s="342">
        <v>43090</v>
      </c>
      <c r="Q986" s="343">
        <v>30518352.489999998</v>
      </c>
      <c r="R986" s="343">
        <v>37437197.358650789</v>
      </c>
      <c r="S986" s="338">
        <v>32</v>
      </c>
      <c r="T986" s="340">
        <v>0.11245274223839075</v>
      </c>
      <c r="U986" s="340">
        <v>1.4536985475957447</v>
      </c>
      <c r="V986" s="340">
        <v>-2.4715697648679313E-2</v>
      </c>
      <c r="W986" s="340">
        <v>-0.24229647970757728</v>
      </c>
      <c r="X986" s="340">
        <v>-7.2601929654171116E-2</v>
      </c>
      <c r="Y986" s="340">
        <v>-0.5505536214740443</v>
      </c>
      <c r="Z986" s="340">
        <v>-5.6565987556592034E-2</v>
      </c>
      <c r="AA986" s="340">
        <v>-0.32153941130088748</v>
      </c>
      <c r="AB986" s="340">
        <v>0.13765911172702006</v>
      </c>
      <c r="AC986" s="344">
        <v>-0.81888168280986551</v>
      </c>
      <c r="AD986" s="482">
        <v>27826024000150</v>
      </c>
      <c r="AE986" s="341" t="s">
        <v>2120</v>
      </c>
      <c r="AF986" s="341" t="s">
        <v>2106</v>
      </c>
      <c r="AG986" s="345" t="s">
        <v>1427</v>
      </c>
      <c r="AH986" s="345" t="s">
        <v>2110</v>
      </c>
      <c r="AI986" s="345">
        <v>1000</v>
      </c>
      <c r="AJ986" s="345">
        <v>500</v>
      </c>
      <c r="AK986" s="345">
        <v>0</v>
      </c>
      <c r="AL986" s="608">
        <v>0</v>
      </c>
      <c r="AM986" s="608" t="s">
        <v>34</v>
      </c>
      <c r="AN986" s="340" t="s">
        <v>34</v>
      </c>
      <c r="AO986" s="338" t="s">
        <v>1323</v>
      </c>
      <c r="AP986" s="341" t="s">
        <v>13</v>
      </c>
      <c r="AQ986" s="347" t="s">
        <v>668</v>
      </c>
      <c r="AR986" s="340">
        <v>4.7499999999999999E-3</v>
      </c>
      <c r="AS986" s="340">
        <v>4.7499999999999999E-3</v>
      </c>
      <c r="AT986" s="340"/>
      <c r="AW986" s="597"/>
      <c r="AX986" s="597"/>
      <c r="AY986" s="598"/>
      <c r="AZ986" s="598"/>
      <c r="BA986" s="598"/>
      <c r="BB986" s="599"/>
      <c r="BC986" s="598"/>
      <c r="BD986" s="598"/>
      <c r="BE986" s="598"/>
      <c r="BF986" s="598"/>
      <c r="BG986" s="599"/>
      <c r="BH986" s="599"/>
      <c r="BI986" s="600"/>
      <c r="BJ986" s="600"/>
      <c r="BK986" s="600"/>
      <c r="BL986" s="210"/>
      <c r="BM986" s="599"/>
      <c r="BN986" s="599"/>
      <c r="BO986" s="599"/>
      <c r="BP986" s="599"/>
      <c r="BQ986" s="599"/>
      <c r="BR986" s="599"/>
      <c r="BS986" s="599"/>
      <c r="BT986" s="602"/>
      <c r="BU986" s="603"/>
      <c r="BV986" s="601"/>
      <c r="BW986" s="604"/>
    </row>
    <row r="987" spans="2:75" ht="15.75" customHeight="1">
      <c r="B987" s="334" t="s">
        <v>757</v>
      </c>
      <c r="C987" s="335">
        <v>36014075000179</v>
      </c>
      <c r="D987" s="336" t="s">
        <v>14</v>
      </c>
      <c r="E987" s="336" t="s">
        <v>614</v>
      </c>
      <c r="F987" s="336" t="s">
        <v>689</v>
      </c>
      <c r="G987" s="337"/>
      <c r="H987" s="337" t="s">
        <v>865</v>
      </c>
      <c r="I987" s="337" t="s">
        <v>34</v>
      </c>
      <c r="J987" s="337" t="s">
        <v>608</v>
      </c>
      <c r="K987" s="338" t="s">
        <v>48</v>
      </c>
      <c r="L987" s="339"/>
      <c r="M987" s="339" t="s">
        <v>34</v>
      </c>
      <c r="N987" s="338">
        <v>544965</v>
      </c>
      <c r="O987" s="338" t="s">
        <v>1320</v>
      </c>
      <c r="P987" s="342">
        <v>44007</v>
      </c>
      <c r="Q987" s="343">
        <v>1743468.48</v>
      </c>
      <c r="R987" s="343">
        <v>2180945.72793651</v>
      </c>
      <c r="S987" s="338">
        <v>32</v>
      </c>
      <c r="T987" s="340">
        <v>0.1047666816054218</v>
      </c>
      <c r="U987" s="340">
        <v>1.354339341617526</v>
      </c>
      <c r="V987" s="340">
        <v>-3.8852583414580089E-2</v>
      </c>
      <c r="W987" s="340">
        <v>-0.38088523021727405</v>
      </c>
      <c r="X987" s="340">
        <v>-8.5932527178961826E-2</v>
      </c>
      <c r="Y987" s="340">
        <v>-0.65164196414820907</v>
      </c>
      <c r="Z987" s="340" t="s">
        <v>1414</v>
      </c>
      <c r="AA987" s="340" t="s">
        <v>1414</v>
      </c>
      <c r="AB987" s="340">
        <v>0.13349589914066565</v>
      </c>
      <c r="AC987" s="344">
        <v>-0.95797373720919088</v>
      </c>
      <c r="AD987" s="482">
        <v>35618104000149</v>
      </c>
      <c r="AE987" s="341" t="s">
        <v>2120</v>
      </c>
      <c r="AF987" s="341" t="s">
        <v>2106</v>
      </c>
      <c r="AG987" s="345" t="s">
        <v>1427</v>
      </c>
      <c r="AH987" s="345" t="s">
        <v>2110</v>
      </c>
      <c r="AI987" s="345">
        <v>1000</v>
      </c>
      <c r="AJ987" s="345">
        <v>1000</v>
      </c>
      <c r="AK987" s="345">
        <v>1000</v>
      </c>
      <c r="AL987" s="608">
        <v>0</v>
      </c>
      <c r="AM987" s="608" t="s">
        <v>34</v>
      </c>
      <c r="AN987" s="340" t="s">
        <v>34</v>
      </c>
      <c r="AO987" s="338" t="s">
        <v>1323</v>
      </c>
      <c r="AP987" s="341" t="s">
        <v>13</v>
      </c>
      <c r="AQ987" s="347" t="s">
        <v>668</v>
      </c>
      <c r="AR987" s="340">
        <v>4.7499999999999999E-3</v>
      </c>
      <c r="AS987" s="340">
        <v>4.7499999999999999E-3</v>
      </c>
      <c r="AT987" s="340"/>
      <c r="AW987" s="597"/>
      <c r="AX987" s="597"/>
      <c r="AY987" s="598"/>
      <c r="AZ987" s="598"/>
      <c r="BA987" s="598"/>
      <c r="BB987" s="599"/>
      <c r="BC987" s="598"/>
      <c r="BD987" s="598"/>
      <c r="BE987" s="598"/>
      <c r="BF987" s="598"/>
      <c r="BG987" s="599"/>
      <c r="BH987" s="599"/>
      <c r="BI987" s="600"/>
      <c r="BJ987" s="600"/>
      <c r="BK987" s="600"/>
      <c r="BL987" s="210"/>
      <c r="BM987" s="599"/>
      <c r="BN987" s="599"/>
      <c r="BO987" s="599"/>
      <c r="BP987" s="599"/>
      <c r="BQ987" s="599"/>
      <c r="BR987" s="599"/>
      <c r="BS987" s="599"/>
      <c r="BT987" s="602"/>
      <c r="BU987" s="603"/>
      <c r="BV987" s="601"/>
      <c r="BW987" s="604"/>
    </row>
    <row r="988" spans="2:75" ht="15.75" customHeight="1">
      <c r="B988" s="334" t="s">
        <v>940</v>
      </c>
      <c r="C988" s="335">
        <v>40212731000115</v>
      </c>
      <c r="D988" s="336" t="s">
        <v>14</v>
      </c>
      <c r="E988" s="336" t="s">
        <v>607</v>
      </c>
      <c r="F988" s="336" t="s">
        <v>689</v>
      </c>
      <c r="G988" s="337" t="s">
        <v>866</v>
      </c>
      <c r="H988" s="337" t="s">
        <v>34</v>
      </c>
      <c r="I988" s="337" t="s">
        <v>34</v>
      </c>
      <c r="J988" s="337" t="s">
        <v>608</v>
      </c>
      <c r="K988" s="338" t="s">
        <v>48</v>
      </c>
      <c r="L988" s="339"/>
      <c r="M988" s="339" t="s">
        <v>34</v>
      </c>
      <c r="N988" s="338">
        <v>583391</v>
      </c>
      <c r="O988" s="338" t="s">
        <v>1320</v>
      </c>
      <c r="P988" s="342">
        <v>44263</v>
      </c>
      <c r="Q988" s="343">
        <v>57363209.799999997</v>
      </c>
      <c r="R988" s="343">
        <v>26625007.251349214</v>
      </c>
      <c r="S988" s="338">
        <v>32</v>
      </c>
      <c r="T988" s="340">
        <v>-7.8769301593571317E-2</v>
      </c>
      <c r="U988" s="340">
        <v>-1.0182661360001393</v>
      </c>
      <c r="V988" s="340">
        <v>-0.21754652756007309</v>
      </c>
      <c r="W988" s="340">
        <v>-2.1326833880907974</v>
      </c>
      <c r="X988" s="340" t="s">
        <v>1414</v>
      </c>
      <c r="Y988" s="340" t="s">
        <v>1414</v>
      </c>
      <c r="Z988" s="340" t="s">
        <v>1414</v>
      </c>
      <c r="AA988" s="340" t="s">
        <v>1414</v>
      </c>
      <c r="AB988" s="340">
        <v>0.23573382218143454</v>
      </c>
      <c r="AC988" s="344">
        <v>-1.3346943368316972</v>
      </c>
      <c r="AD988" s="482">
        <v>21917206000150</v>
      </c>
      <c r="AE988" s="341" t="s">
        <v>2243</v>
      </c>
      <c r="AF988" s="341" t="s">
        <v>2115</v>
      </c>
      <c r="AG988" s="345" t="s">
        <v>1428</v>
      </c>
      <c r="AH988" s="345" t="s">
        <v>2110</v>
      </c>
      <c r="AI988" s="345">
        <v>1000</v>
      </c>
      <c r="AJ988" s="345">
        <v>100</v>
      </c>
      <c r="AK988" s="345">
        <v>1000</v>
      </c>
      <c r="AL988" s="340">
        <v>0.02</v>
      </c>
      <c r="AM988" s="340">
        <v>0.2</v>
      </c>
      <c r="AN988" s="340" t="s">
        <v>666</v>
      </c>
      <c r="AO988" s="338" t="s">
        <v>1323</v>
      </c>
      <c r="AP988" s="341" t="s">
        <v>716</v>
      </c>
      <c r="AQ988" s="347" t="s">
        <v>670</v>
      </c>
      <c r="AR988" s="340">
        <v>4.0000000000000001E-3</v>
      </c>
      <c r="AS988" s="340">
        <v>4.0000000000000001E-3</v>
      </c>
      <c r="AT988" s="340"/>
      <c r="AX988" s="597"/>
      <c r="AY988" s="598"/>
      <c r="AZ988" s="598"/>
      <c r="BA988" s="598"/>
      <c r="BB988" s="599"/>
      <c r="BC988" s="598"/>
      <c r="BD988" s="598"/>
      <c r="BE988" s="598"/>
      <c r="BF988" s="598"/>
      <c r="BG988" s="599"/>
      <c r="BH988" s="599"/>
      <c r="BI988" s="600"/>
      <c r="BJ988" s="600"/>
      <c r="BK988" s="600"/>
      <c r="BL988" s="599"/>
      <c r="BM988" s="599"/>
      <c r="BN988" s="599"/>
      <c r="BO988" s="599"/>
      <c r="BP988" s="599"/>
      <c r="BQ988" s="599"/>
      <c r="BR988" s="599"/>
      <c r="BS988" s="599"/>
      <c r="BT988" s="602"/>
      <c r="BU988" s="603"/>
      <c r="BV988" s="601"/>
      <c r="BW988" s="604"/>
    </row>
    <row r="989" spans="2:75" ht="15.75" customHeight="1">
      <c r="B989" s="334" t="s">
        <v>1695</v>
      </c>
      <c r="C989" s="335">
        <v>45274764000103</v>
      </c>
      <c r="D989" s="336" t="s">
        <v>14</v>
      </c>
      <c r="E989" s="336" t="s">
        <v>614</v>
      </c>
      <c r="F989" s="336" t="s">
        <v>689</v>
      </c>
      <c r="G989" s="337"/>
      <c r="H989" s="337" t="s">
        <v>1337</v>
      </c>
      <c r="I989" s="337" t="s">
        <v>34</v>
      </c>
      <c r="J989" s="337" t="s">
        <v>608</v>
      </c>
      <c r="K989" s="338" t="s">
        <v>48</v>
      </c>
      <c r="L989" s="339"/>
      <c r="M989" s="339"/>
      <c r="N989" s="338">
        <v>640530</v>
      </c>
      <c r="O989" s="338" t="s">
        <v>1320</v>
      </c>
      <c r="P989" s="342">
        <v>44616</v>
      </c>
      <c r="Q989" s="343">
        <v>28201774.109999999</v>
      </c>
      <c r="R989" s="343" t="s">
        <v>1414</v>
      </c>
      <c r="S989" s="338">
        <v>32</v>
      </c>
      <c r="T989" s="340" t="s">
        <v>1414</v>
      </c>
      <c r="U989" s="340" t="s">
        <v>1414</v>
      </c>
      <c r="V989" s="340" t="s">
        <v>1414</v>
      </c>
      <c r="W989" s="340" t="s">
        <v>1414</v>
      </c>
      <c r="X989" s="340" t="s">
        <v>1414</v>
      </c>
      <c r="Y989" s="340" t="s">
        <v>1414</v>
      </c>
      <c r="Z989" s="340" t="s">
        <v>1414</v>
      </c>
      <c r="AA989" s="340" t="s">
        <v>1414</v>
      </c>
      <c r="AB989" s="340" t="s">
        <v>1414</v>
      </c>
      <c r="AC989" s="344" t="s">
        <v>1414</v>
      </c>
      <c r="AD989" s="482">
        <v>0</v>
      </c>
      <c r="AE989" s="341" t="s">
        <v>2408</v>
      </c>
      <c r="AF989" s="341" t="s">
        <v>2106</v>
      </c>
      <c r="AG989" s="345" t="s">
        <v>1427</v>
      </c>
      <c r="AH989" s="345" t="s">
        <v>2110</v>
      </c>
      <c r="AI989" s="345">
        <v>1000</v>
      </c>
      <c r="AJ989" s="345">
        <v>1000</v>
      </c>
      <c r="AK989" s="345">
        <v>1000</v>
      </c>
      <c r="AL989" s="340">
        <v>7.000000000000001E-4</v>
      </c>
      <c r="AM989" s="340" t="s">
        <v>34</v>
      </c>
      <c r="AN989" s="340" t="s">
        <v>2124</v>
      </c>
      <c r="AO989" s="338" t="s">
        <v>1323</v>
      </c>
      <c r="AP989" s="341" t="s">
        <v>13</v>
      </c>
      <c r="AQ989" s="347" t="s">
        <v>668</v>
      </c>
      <c r="AR989" s="340" t="s">
        <v>34</v>
      </c>
      <c r="AS989" s="340" t="s">
        <v>34</v>
      </c>
      <c r="AT989" s="340"/>
      <c r="AX989" s="597"/>
      <c r="AY989" s="598"/>
      <c r="AZ989" s="598"/>
      <c r="BA989" s="598"/>
      <c r="BB989" s="599"/>
      <c r="BC989" s="598"/>
      <c r="BD989" s="598"/>
      <c r="BE989" s="598"/>
      <c r="BF989" s="598"/>
      <c r="BG989" s="599"/>
      <c r="BH989" s="599"/>
      <c r="BI989" s="600"/>
      <c r="BJ989" s="600"/>
      <c r="BK989" s="600"/>
      <c r="BL989" s="599"/>
      <c r="BM989" s="599"/>
      <c r="BN989" s="599"/>
      <c r="BO989" s="599"/>
      <c r="BP989" s="599"/>
      <c r="BQ989" s="599"/>
      <c r="BR989" s="599"/>
      <c r="BS989" s="599"/>
      <c r="BT989" s="602"/>
      <c r="BU989" s="603"/>
      <c r="BV989" s="601"/>
      <c r="BW989" s="604"/>
    </row>
    <row r="990" spans="2:75" ht="15.75" customHeight="1">
      <c r="B990" s="334" t="s">
        <v>58</v>
      </c>
      <c r="C990" s="335">
        <v>23657955000111</v>
      </c>
      <c r="D990" s="336" t="s">
        <v>14</v>
      </c>
      <c r="E990" s="336" t="s">
        <v>607</v>
      </c>
      <c r="F990" s="336"/>
      <c r="G990" s="337"/>
      <c r="H990" s="337" t="s">
        <v>34</v>
      </c>
      <c r="I990" s="337" t="s">
        <v>34</v>
      </c>
      <c r="J990" s="337" t="s">
        <v>611</v>
      </c>
      <c r="K990" s="338"/>
      <c r="L990" s="339"/>
      <c r="M990" s="339" t="s">
        <v>1411</v>
      </c>
      <c r="N990" s="338">
        <v>423084</v>
      </c>
      <c r="O990" s="338" t="s">
        <v>1323</v>
      </c>
      <c r="P990" s="342">
        <v>42611</v>
      </c>
      <c r="Q990" s="343">
        <v>9696255.7599999998</v>
      </c>
      <c r="R990" s="343">
        <v>8667562.9175396822</v>
      </c>
      <c r="S990" s="338">
        <v>32</v>
      </c>
      <c r="T990" s="340">
        <v>7.6972969036157135E-2</v>
      </c>
      <c r="U990" s="340">
        <v>0.9950445944198002</v>
      </c>
      <c r="V990" s="340">
        <v>8.5880201142654267E-2</v>
      </c>
      <c r="W990" s="340">
        <v>0.84191313185754602</v>
      </c>
      <c r="X990" s="340">
        <v>0.40777769648154005</v>
      </c>
      <c r="Y990" s="340">
        <v>3.0922523495400975</v>
      </c>
      <c r="Z990" s="340">
        <v>0.34180123402466012</v>
      </c>
      <c r="AA990" s="340">
        <v>1.9429090221443213</v>
      </c>
      <c r="AB990" s="340">
        <v>0.19567748880338767</v>
      </c>
      <c r="AC990" s="344">
        <v>2.1980903640125227E-2</v>
      </c>
      <c r="AD990" s="482">
        <v>0</v>
      </c>
      <c r="AE990" s="341" t="s">
        <v>2108</v>
      </c>
      <c r="AF990" s="341" t="s">
        <v>2109</v>
      </c>
      <c r="AG990" s="345" t="s">
        <v>59</v>
      </c>
      <c r="AH990" s="345" t="s">
        <v>2110</v>
      </c>
      <c r="AI990" s="345">
        <v>5000</v>
      </c>
      <c r="AJ990" s="345">
        <v>1000</v>
      </c>
      <c r="AK990" s="345">
        <v>1000</v>
      </c>
      <c r="AL990" s="608">
        <v>1.4999999999999999E-2</v>
      </c>
      <c r="AM990" s="608">
        <v>0.2</v>
      </c>
      <c r="AN990" s="340" t="s">
        <v>666</v>
      </c>
      <c r="AO990" s="338" t="s">
        <v>1323</v>
      </c>
      <c r="AP990" s="341" t="s">
        <v>716</v>
      </c>
      <c r="AQ990" s="347" t="s">
        <v>659</v>
      </c>
      <c r="AR990" s="340">
        <v>2.9999999999999996E-3</v>
      </c>
      <c r="AS990" s="340">
        <v>2.9999999999999996E-3</v>
      </c>
      <c r="AT990" s="340"/>
      <c r="AX990" s="597"/>
      <c r="AY990" s="598"/>
      <c r="AZ990" s="598"/>
      <c r="BA990" s="598"/>
      <c r="BB990" s="599"/>
      <c r="BC990" s="598"/>
      <c r="BD990" s="598"/>
      <c r="BE990" s="598"/>
      <c r="BF990" s="598"/>
      <c r="BG990" s="599"/>
      <c r="BH990" s="599"/>
      <c r="BI990" s="600"/>
      <c r="BJ990" s="600"/>
      <c r="BK990" s="600"/>
      <c r="BL990" s="599"/>
      <c r="BM990" s="599"/>
      <c r="BN990" s="599"/>
      <c r="BO990" s="599"/>
      <c r="BP990" s="599"/>
      <c r="BQ990" s="599"/>
      <c r="BR990" s="599"/>
      <c r="BS990" s="599"/>
      <c r="BT990" s="602"/>
      <c r="BU990" s="603"/>
      <c r="BV990" s="601"/>
      <c r="BW990" s="604"/>
    </row>
    <row r="991" spans="2:75" ht="15.75" customHeight="1">
      <c r="B991" s="334" t="s">
        <v>68</v>
      </c>
      <c r="C991" s="335">
        <v>18214066000140</v>
      </c>
      <c r="D991" s="336" t="s">
        <v>14</v>
      </c>
      <c r="E991" s="336" t="s">
        <v>607</v>
      </c>
      <c r="F991" s="336"/>
      <c r="G991" s="337"/>
      <c r="H991" s="337" t="s">
        <v>34</v>
      </c>
      <c r="I991" s="337" t="s">
        <v>34</v>
      </c>
      <c r="J991" s="337" t="s">
        <v>608</v>
      </c>
      <c r="K991" s="338" t="s">
        <v>48</v>
      </c>
      <c r="L991" s="339"/>
      <c r="M991" s="339" t="s">
        <v>1411</v>
      </c>
      <c r="N991" s="338">
        <v>431011</v>
      </c>
      <c r="O991" s="338" t="s">
        <v>1320</v>
      </c>
      <c r="P991" s="342">
        <v>42683</v>
      </c>
      <c r="Q991" s="343">
        <v>24444656.25</v>
      </c>
      <c r="R991" s="343">
        <v>27671284.156865079</v>
      </c>
      <c r="S991" s="338">
        <v>32</v>
      </c>
      <c r="T991" s="340">
        <v>-4.7402006992654733E-2</v>
      </c>
      <c r="U991" s="340">
        <v>-0.61277499638261934</v>
      </c>
      <c r="V991" s="340">
        <v>-6.2116915818821949E-2</v>
      </c>
      <c r="W991" s="340">
        <v>-0.60895347754817342</v>
      </c>
      <c r="X991" s="340">
        <v>5.7973542167801817E-3</v>
      </c>
      <c r="Y991" s="340">
        <v>4.3962390176399101E-2</v>
      </c>
      <c r="Z991" s="340">
        <v>-0.13906707352360503</v>
      </c>
      <c r="AA991" s="340">
        <v>-0.79050232982109714</v>
      </c>
      <c r="AB991" s="340">
        <v>0.19554355670297691</v>
      </c>
      <c r="AC991" s="344">
        <v>-0.72689597798868699</v>
      </c>
      <c r="AD991" s="482">
        <v>0</v>
      </c>
      <c r="AE991" s="341" t="s">
        <v>2122</v>
      </c>
      <c r="AF991" s="341" t="s">
        <v>2106</v>
      </c>
      <c r="AG991" s="345" t="s">
        <v>1427</v>
      </c>
      <c r="AH991" s="345" t="s">
        <v>2110</v>
      </c>
      <c r="AI991" s="345">
        <v>1000</v>
      </c>
      <c r="AJ991" s="345">
        <v>1000</v>
      </c>
      <c r="AK991" s="345">
        <v>1000</v>
      </c>
      <c r="AL991" s="608">
        <v>0.02</v>
      </c>
      <c r="AM991" s="608">
        <v>0.2</v>
      </c>
      <c r="AN991" s="340" t="s">
        <v>34</v>
      </c>
      <c r="AO991" s="338" t="s">
        <v>1323</v>
      </c>
      <c r="AP991" s="341" t="s">
        <v>716</v>
      </c>
      <c r="AQ991" s="347" t="s">
        <v>659</v>
      </c>
      <c r="AR991" s="340" t="s">
        <v>34</v>
      </c>
      <c r="AS991" s="340" t="s">
        <v>34</v>
      </c>
      <c r="AT991" s="340"/>
      <c r="AX991" s="597"/>
      <c r="AY991" s="598"/>
      <c r="AZ991" s="598"/>
      <c r="BA991" s="598"/>
      <c r="BB991" s="599"/>
      <c r="BC991" s="598"/>
      <c r="BD991" s="598"/>
      <c r="BE991" s="598"/>
      <c r="BF991" s="598"/>
      <c r="BG991" s="599"/>
      <c r="BH991" s="599"/>
      <c r="BI991" s="600"/>
      <c r="BJ991" s="600"/>
      <c r="BK991" s="600"/>
      <c r="BL991" s="599"/>
      <c r="BM991" s="599"/>
      <c r="BN991" s="599"/>
      <c r="BO991" s="599"/>
      <c r="BP991" s="599"/>
      <c r="BQ991" s="599"/>
      <c r="BR991" s="599"/>
      <c r="BS991" s="599"/>
      <c r="BT991" s="602"/>
      <c r="BU991" s="603"/>
      <c r="BV991" s="601"/>
      <c r="BW991" s="604"/>
    </row>
    <row r="992" spans="2:75" ht="15.75" customHeight="1">
      <c r="B992" s="334" t="s">
        <v>730</v>
      </c>
      <c r="C992" s="335">
        <v>26623196000164</v>
      </c>
      <c r="D992" s="336" t="s">
        <v>14</v>
      </c>
      <c r="E992" s="336" t="s">
        <v>607</v>
      </c>
      <c r="F992" s="336"/>
      <c r="G992" s="337"/>
      <c r="H992" s="337" t="s">
        <v>34</v>
      </c>
      <c r="I992" s="337" t="s">
        <v>34</v>
      </c>
      <c r="J992" s="337" t="s">
        <v>608</v>
      </c>
      <c r="K992" s="338" t="s">
        <v>48</v>
      </c>
      <c r="L992" s="339"/>
      <c r="M992" s="339" t="s">
        <v>34</v>
      </c>
      <c r="N992" s="338">
        <v>440906</v>
      </c>
      <c r="O992" s="338" t="s">
        <v>1320</v>
      </c>
      <c r="P992" s="342">
        <v>42761</v>
      </c>
      <c r="Q992" s="343">
        <v>160531226.66999999</v>
      </c>
      <c r="R992" s="343">
        <v>214221317.96603179</v>
      </c>
      <c r="S992" s="338">
        <v>32</v>
      </c>
      <c r="T992" s="340">
        <v>-4.808635516204407E-2</v>
      </c>
      <c r="U992" s="340">
        <v>-0.62162169874032724</v>
      </c>
      <c r="V992" s="340">
        <v>-0.23758081853919855</v>
      </c>
      <c r="W992" s="340">
        <v>-2.3290864290520448</v>
      </c>
      <c r="X992" s="340">
        <v>-0.14001028647087599</v>
      </c>
      <c r="Y992" s="340">
        <v>-1.0617234366542845</v>
      </c>
      <c r="Z992" s="340">
        <v>-9.0525848307289047E-3</v>
      </c>
      <c r="AA992" s="340">
        <v>-5.1457826919609824E-2</v>
      </c>
      <c r="AB992" s="340">
        <v>0.23230786670095488</v>
      </c>
      <c r="AC992" s="344">
        <v>-1.4693251630470123</v>
      </c>
      <c r="AD992" s="482">
        <v>16565058000112</v>
      </c>
      <c r="AE992" s="341" t="s">
        <v>2120</v>
      </c>
      <c r="AF992" s="341" t="s">
        <v>2106</v>
      </c>
      <c r="AG992" s="345" t="s">
        <v>1427</v>
      </c>
      <c r="AH992" s="345" t="s">
        <v>2107</v>
      </c>
      <c r="AI992" s="345">
        <v>5000</v>
      </c>
      <c r="AJ992" s="345">
        <v>1000</v>
      </c>
      <c r="AK992" s="345">
        <v>5000</v>
      </c>
      <c r="AL992" s="608">
        <v>7.4999999999999997E-3</v>
      </c>
      <c r="AM992" s="608">
        <v>0.1</v>
      </c>
      <c r="AN992" s="340" t="s">
        <v>34</v>
      </c>
      <c r="AO992" s="338" t="s">
        <v>1323</v>
      </c>
      <c r="AP992" s="341" t="s">
        <v>716</v>
      </c>
      <c r="AQ992" s="347" t="s">
        <v>659</v>
      </c>
      <c r="AR992" s="340">
        <v>6.0000000000000001E-3</v>
      </c>
      <c r="AS992" s="340">
        <v>6.0000000000000001E-3</v>
      </c>
      <c r="AT992" s="340"/>
      <c r="AX992" s="597"/>
      <c r="AY992" s="598"/>
      <c r="AZ992" s="598"/>
      <c r="BA992" s="598"/>
      <c r="BB992" s="599"/>
      <c r="BC992" s="598"/>
      <c r="BD992" s="598"/>
      <c r="BE992" s="598"/>
      <c r="BF992" s="598"/>
      <c r="BG992" s="599"/>
      <c r="BH992" s="599"/>
      <c r="BI992" s="600"/>
      <c r="BJ992" s="600"/>
      <c r="BK992" s="600"/>
      <c r="BL992" s="599"/>
      <c r="BM992" s="599"/>
      <c r="BN992" s="599"/>
      <c r="BO992" s="599"/>
      <c r="BP992" s="599"/>
      <c r="BQ992" s="599"/>
      <c r="BR992" s="599"/>
      <c r="BS992" s="599"/>
      <c r="BT992" s="602"/>
      <c r="BU992" s="603"/>
      <c r="BV992" s="601"/>
      <c r="BW992" s="604"/>
    </row>
    <row r="993" spans="2:75" ht="15.75" customHeight="1">
      <c r="B993" s="334" t="s">
        <v>1402</v>
      </c>
      <c r="C993" s="335">
        <v>47548587000131</v>
      </c>
      <c r="D993" s="336" t="s">
        <v>14</v>
      </c>
      <c r="E993" s="336" t="s">
        <v>607</v>
      </c>
      <c r="F993" s="336"/>
      <c r="G993" s="337"/>
      <c r="H993" s="337" t="s">
        <v>34</v>
      </c>
      <c r="I993" s="337" t="s">
        <v>34</v>
      </c>
      <c r="J993" s="337" t="s">
        <v>608</v>
      </c>
      <c r="K993" s="338" t="s">
        <v>48</v>
      </c>
      <c r="L993" s="339"/>
      <c r="M993" s="339" t="s">
        <v>1411</v>
      </c>
      <c r="N993" s="338">
        <v>668443</v>
      </c>
      <c r="O993" s="338" t="s">
        <v>1320</v>
      </c>
      <c r="P993" s="342">
        <v>44804</v>
      </c>
      <c r="Q993" s="343">
        <v>5060000</v>
      </c>
      <c r="R993" s="343" t="s">
        <v>1414</v>
      </c>
      <c r="S993" s="338">
        <v>32</v>
      </c>
      <c r="T993" s="340" t="s">
        <v>1414</v>
      </c>
      <c r="U993" s="340" t="s">
        <v>1414</v>
      </c>
      <c r="V993" s="340" t="s">
        <v>1414</v>
      </c>
      <c r="W993" s="340" t="s">
        <v>1414</v>
      </c>
      <c r="X993" s="340" t="s">
        <v>1414</v>
      </c>
      <c r="Y993" s="340" t="s">
        <v>1414</v>
      </c>
      <c r="Z993" s="340" t="s">
        <v>1414</v>
      </c>
      <c r="AA993" s="340" t="s">
        <v>1414</v>
      </c>
      <c r="AB993" s="340" t="s">
        <v>1414</v>
      </c>
      <c r="AC993" s="344" t="s">
        <v>1414</v>
      </c>
      <c r="AD993" s="482">
        <v>0</v>
      </c>
      <c r="AE993" s="341" t="s">
        <v>2120</v>
      </c>
      <c r="AF993" s="341" t="s">
        <v>2106</v>
      </c>
      <c r="AG993" s="345" t="s">
        <v>1427</v>
      </c>
      <c r="AH993" s="345" t="s">
        <v>2107</v>
      </c>
      <c r="AI993" s="345" t="s">
        <v>1422</v>
      </c>
      <c r="AJ993" s="345" t="s">
        <v>1422</v>
      </c>
      <c r="AK993" s="345" t="s">
        <v>1422</v>
      </c>
      <c r="AL993" s="608">
        <v>0</v>
      </c>
      <c r="AM993" s="608" t="s">
        <v>34</v>
      </c>
      <c r="AN993" s="340" t="s">
        <v>2124</v>
      </c>
      <c r="AO993" s="338" t="s">
        <v>1323</v>
      </c>
      <c r="AP993" s="341" t="s">
        <v>716</v>
      </c>
      <c r="AQ993" s="347" t="s">
        <v>659</v>
      </c>
      <c r="AR993" s="340" t="s">
        <v>34</v>
      </c>
      <c r="AS993" s="340" t="s">
        <v>34</v>
      </c>
      <c r="AT993" s="340"/>
      <c r="AX993" s="597"/>
      <c r="AY993" s="598"/>
      <c r="AZ993" s="598"/>
      <c r="BA993" s="598"/>
      <c r="BB993" s="599"/>
      <c r="BC993" s="598"/>
      <c r="BD993" s="598"/>
      <c r="BE993" s="598"/>
      <c r="BF993" s="598"/>
      <c r="BG993" s="599"/>
      <c r="BH993" s="599"/>
      <c r="BI993" s="600"/>
      <c r="BJ993" s="600"/>
      <c r="BK993" s="600"/>
      <c r="BL993" s="599"/>
      <c r="BM993" s="599"/>
      <c r="BN993" s="599"/>
      <c r="BO993" s="599"/>
      <c r="BP993" s="599"/>
      <c r="BQ993" s="599"/>
      <c r="BR993" s="599"/>
      <c r="BS993" s="599"/>
      <c r="BT993" s="602"/>
      <c r="BU993" s="603"/>
      <c r="BV993" s="601"/>
      <c r="BW993" s="604"/>
    </row>
    <row r="994" spans="2:75" ht="15.75" customHeight="1">
      <c r="B994" s="334" t="s">
        <v>746</v>
      </c>
      <c r="C994" s="335">
        <v>34839385000105</v>
      </c>
      <c r="D994" s="336" t="s">
        <v>14</v>
      </c>
      <c r="E994" s="336" t="s">
        <v>614</v>
      </c>
      <c r="F994" s="336"/>
      <c r="G994" s="337"/>
      <c r="H994" s="337" t="s">
        <v>1337</v>
      </c>
      <c r="I994" s="337" t="s">
        <v>34</v>
      </c>
      <c r="J994" s="337" t="s">
        <v>608</v>
      </c>
      <c r="K994" s="338" t="s">
        <v>48</v>
      </c>
      <c r="L994" s="339"/>
      <c r="M994" s="339" t="s">
        <v>1411</v>
      </c>
      <c r="N994" s="338">
        <v>527874</v>
      </c>
      <c r="O994" s="338" t="s">
        <v>1320</v>
      </c>
      <c r="P994" s="342">
        <v>43888</v>
      </c>
      <c r="Q994" s="343">
        <v>90934950.75</v>
      </c>
      <c r="R994" s="343">
        <v>131853489.71853176</v>
      </c>
      <c r="S994" s="338">
        <v>32</v>
      </c>
      <c r="T994" s="340">
        <v>9.931208441592343E-3</v>
      </c>
      <c r="U994" s="340">
        <v>0.12838266991131392</v>
      </c>
      <c r="V994" s="340">
        <v>-0.199410608346824</v>
      </c>
      <c r="W994" s="340">
        <v>-1.9548907380878113</v>
      </c>
      <c r="X994" s="340">
        <v>-0.15497227099763167</v>
      </c>
      <c r="Y994" s="340">
        <v>-1.1751828833230096</v>
      </c>
      <c r="Z994" s="340">
        <v>-9.1894441599409626E-2</v>
      </c>
      <c r="AA994" s="340">
        <v>-0.52235779715039299</v>
      </c>
      <c r="AB994" s="340">
        <v>0.29683657209956094</v>
      </c>
      <c r="AC994" s="344">
        <v>-0.92802334918545604</v>
      </c>
      <c r="AD994" s="482">
        <v>31690716000191</v>
      </c>
      <c r="AE994" s="341" t="s">
        <v>2135</v>
      </c>
      <c r="AF994" s="341" t="s">
        <v>2115</v>
      </c>
      <c r="AG994" s="345" t="s">
        <v>1428</v>
      </c>
      <c r="AH994" s="345" t="s">
        <v>2107</v>
      </c>
      <c r="AI994" s="345">
        <v>5000</v>
      </c>
      <c r="AJ994" s="345">
        <v>1000</v>
      </c>
      <c r="AK994" s="345">
        <v>1000</v>
      </c>
      <c r="AL994" s="608">
        <v>1.8700000000000001E-2</v>
      </c>
      <c r="AM994" s="608">
        <v>0.2</v>
      </c>
      <c r="AN994" s="340" t="s">
        <v>150</v>
      </c>
      <c r="AO994" s="338" t="s">
        <v>1323</v>
      </c>
      <c r="AP994" s="341" t="s">
        <v>716</v>
      </c>
      <c r="AQ994" s="347" t="s">
        <v>659</v>
      </c>
      <c r="AR994" s="340">
        <v>2.4666666666666665E-3</v>
      </c>
      <c r="AS994" s="340">
        <v>2.4666666666666665E-3</v>
      </c>
      <c r="AT994" s="340"/>
      <c r="AX994" s="597"/>
      <c r="AY994" s="598"/>
      <c r="AZ994" s="598"/>
      <c r="BA994" s="598"/>
      <c r="BB994" s="599"/>
      <c r="BC994" s="598"/>
      <c r="BD994" s="598"/>
      <c r="BE994" s="598"/>
      <c r="BF994" s="598"/>
      <c r="BG994" s="599"/>
      <c r="BH994" s="599"/>
      <c r="BI994" s="600"/>
      <c r="BJ994" s="600"/>
      <c r="BK994" s="600"/>
      <c r="BL994" s="599"/>
      <c r="BM994" s="599"/>
      <c r="BN994" s="599"/>
      <c r="BO994" s="599"/>
      <c r="BP994" s="599"/>
      <c r="BQ994" s="599"/>
      <c r="BR994" s="599"/>
      <c r="BS994" s="599"/>
      <c r="BT994" s="602"/>
      <c r="BU994" s="603"/>
      <c r="BV994" s="601"/>
      <c r="BW994" s="604"/>
    </row>
    <row r="995" spans="2:75" ht="15.75" customHeight="1">
      <c r="B995" s="334" t="s">
        <v>747</v>
      </c>
      <c r="C995" s="335">
        <v>36352721000108</v>
      </c>
      <c r="D995" s="336" t="s">
        <v>14</v>
      </c>
      <c r="E995" s="336" t="s">
        <v>607</v>
      </c>
      <c r="F995" s="336"/>
      <c r="G995" s="337"/>
      <c r="H995" s="337" t="s">
        <v>34</v>
      </c>
      <c r="I995" s="337" t="s">
        <v>34</v>
      </c>
      <c r="J995" s="337" t="s">
        <v>608</v>
      </c>
      <c r="K995" s="338" t="s">
        <v>48</v>
      </c>
      <c r="L995" s="339"/>
      <c r="M995" s="339" t="s">
        <v>1411</v>
      </c>
      <c r="N995" s="338">
        <v>540188</v>
      </c>
      <c r="O995" s="338" t="s">
        <v>1320</v>
      </c>
      <c r="P995" s="342">
        <v>44000</v>
      </c>
      <c r="Q995" s="343">
        <v>2807551.78</v>
      </c>
      <c r="R995" s="343">
        <v>4403306.8141666641</v>
      </c>
      <c r="S995" s="338">
        <v>32</v>
      </c>
      <c r="T995" s="340">
        <v>-6.7261803153378819E-2</v>
      </c>
      <c r="U995" s="340">
        <v>-0.86950645761448286</v>
      </c>
      <c r="V995" s="340">
        <v>-0.25963128636390265</v>
      </c>
      <c r="W995" s="340">
        <v>-2.5452547446616385</v>
      </c>
      <c r="X995" s="340">
        <v>-0.20218720655161815</v>
      </c>
      <c r="Y995" s="340">
        <v>-1.5332223167200452</v>
      </c>
      <c r="Z995" s="340" t="s">
        <v>1414</v>
      </c>
      <c r="AA995" s="340" t="s">
        <v>1414</v>
      </c>
      <c r="AB995" s="340">
        <v>0.27672402925307443</v>
      </c>
      <c r="AC995" s="344">
        <v>-1.2985988328195812</v>
      </c>
      <c r="AD995" s="482">
        <v>36352677000136</v>
      </c>
      <c r="AE995" s="341" t="s">
        <v>2135</v>
      </c>
      <c r="AF995" s="341" t="s">
        <v>2115</v>
      </c>
      <c r="AG995" s="345" t="s">
        <v>1428</v>
      </c>
      <c r="AH995" s="345" t="s">
        <v>2110</v>
      </c>
      <c r="AI995" s="345">
        <v>1000</v>
      </c>
      <c r="AJ995" s="345">
        <v>0</v>
      </c>
      <c r="AK995" s="345">
        <v>1000</v>
      </c>
      <c r="AL995" s="608">
        <v>0.02</v>
      </c>
      <c r="AM995" s="608">
        <v>0.2</v>
      </c>
      <c r="AN995" s="340" t="s">
        <v>34</v>
      </c>
      <c r="AO995" s="338" t="s">
        <v>1323</v>
      </c>
      <c r="AP995" s="341" t="s">
        <v>716</v>
      </c>
      <c r="AQ995" s="347" t="s">
        <v>659</v>
      </c>
      <c r="AR995" s="340">
        <v>2.6666666666666666E-3</v>
      </c>
      <c r="AS995" s="340">
        <v>2.6666666666666666E-3</v>
      </c>
      <c r="AT995" s="340"/>
      <c r="AX995" s="597"/>
      <c r="AY995" s="598"/>
      <c r="AZ995" s="598"/>
      <c r="BA995" s="598"/>
      <c r="BB995" s="599"/>
      <c r="BC995" s="598"/>
      <c r="BD995" s="598"/>
      <c r="BE995" s="598"/>
      <c r="BF995" s="598"/>
      <c r="BG995" s="599"/>
      <c r="BH995" s="599"/>
      <c r="BI995" s="600"/>
      <c r="BJ995" s="600"/>
      <c r="BK995" s="600"/>
      <c r="BL995" s="599"/>
      <c r="BM995" s="599"/>
      <c r="BN995" s="599"/>
      <c r="BO995" s="599"/>
      <c r="BP995" s="599"/>
      <c r="BQ995" s="599"/>
      <c r="BR995" s="599"/>
      <c r="BS995" s="599"/>
      <c r="BT995" s="602"/>
      <c r="BU995" s="603"/>
      <c r="BV995" s="601"/>
      <c r="BW995" s="604"/>
    </row>
    <row r="996" spans="2:75" ht="15.75" customHeight="1">
      <c r="B996" s="334" t="s">
        <v>762</v>
      </c>
      <c r="C996" s="335">
        <v>4812385000142</v>
      </c>
      <c r="D996" s="336" t="s">
        <v>14</v>
      </c>
      <c r="E996" s="336" t="s">
        <v>614</v>
      </c>
      <c r="F996" s="336"/>
      <c r="G996" s="337"/>
      <c r="H996" s="337" t="s">
        <v>1337</v>
      </c>
      <c r="I996" s="337" t="s">
        <v>34</v>
      </c>
      <c r="J996" s="337" t="s">
        <v>608</v>
      </c>
      <c r="K996" s="338" t="s">
        <v>48</v>
      </c>
      <c r="L996" s="339"/>
      <c r="M996" s="339" t="s">
        <v>1411</v>
      </c>
      <c r="N996" s="338">
        <v>379360</v>
      </c>
      <c r="O996" s="338" t="s">
        <v>1320</v>
      </c>
      <c r="P996" s="342">
        <v>41814</v>
      </c>
      <c r="Q996" s="343">
        <v>25196943.449999999</v>
      </c>
      <c r="R996" s="343">
        <v>28132140.824365061</v>
      </c>
      <c r="S996" s="338">
        <v>32</v>
      </c>
      <c r="T996" s="340">
        <v>-0.10739451686480272</v>
      </c>
      <c r="U996" s="340">
        <v>-1.3883098809200243</v>
      </c>
      <c r="V996" s="340">
        <v>-0.22674558972041359</v>
      </c>
      <c r="W996" s="340">
        <v>-2.2228649564909428</v>
      </c>
      <c r="X996" s="340">
        <v>-7.601683730147768E-2</v>
      </c>
      <c r="Y996" s="340">
        <v>-0.576449486517571</v>
      </c>
      <c r="Z996" s="340">
        <v>-0.1687007821060853</v>
      </c>
      <c r="AA996" s="340">
        <v>-0.95894993630440961</v>
      </c>
      <c r="AB996" s="340">
        <v>0.19283009079548843</v>
      </c>
      <c r="AC996" s="344">
        <v>-1.7405471878551948</v>
      </c>
      <c r="AD996" s="482">
        <v>0</v>
      </c>
      <c r="AE996" s="341" t="s">
        <v>2142</v>
      </c>
      <c r="AF996" s="341" t="s">
        <v>2115</v>
      </c>
      <c r="AG996" s="345" t="s">
        <v>1428</v>
      </c>
      <c r="AH996" s="345" t="s">
        <v>2110</v>
      </c>
      <c r="AI996" s="345">
        <v>100000</v>
      </c>
      <c r="AJ996" s="345">
        <v>1000</v>
      </c>
      <c r="AK996" s="345">
        <v>1000</v>
      </c>
      <c r="AL996" s="608">
        <v>0.02</v>
      </c>
      <c r="AM996" s="608">
        <v>0.1</v>
      </c>
      <c r="AN996" s="340" t="s">
        <v>2124</v>
      </c>
      <c r="AO996" s="338" t="s">
        <v>1323</v>
      </c>
      <c r="AP996" s="341" t="s">
        <v>716</v>
      </c>
      <c r="AQ996" s="347" t="s">
        <v>659</v>
      </c>
      <c r="AR996" s="340" t="s">
        <v>34</v>
      </c>
      <c r="AS996" s="340" t="s">
        <v>34</v>
      </c>
      <c r="AT996" s="340"/>
      <c r="AX996" s="597"/>
      <c r="AY996" s="598"/>
      <c r="AZ996" s="598"/>
      <c r="BA996" s="598"/>
      <c r="BB996" s="599"/>
      <c r="BC996" s="598"/>
      <c r="BD996" s="598"/>
      <c r="BE996" s="598"/>
      <c r="BF996" s="598"/>
      <c r="BG996" s="599"/>
      <c r="BH996" s="599"/>
      <c r="BI996" s="600"/>
      <c r="BJ996" s="600"/>
      <c r="BK996" s="600"/>
      <c r="BL996" s="599"/>
      <c r="BM996" s="599"/>
      <c r="BN996" s="599"/>
      <c r="BO996" s="599"/>
      <c r="BP996" s="599"/>
      <c r="BQ996" s="599"/>
      <c r="BR996" s="599"/>
      <c r="BS996" s="599"/>
      <c r="BT996" s="602"/>
      <c r="BU996" s="603"/>
      <c r="BV996" s="601"/>
      <c r="BW996" s="604"/>
    </row>
    <row r="997" spans="2:75" ht="15.75" customHeight="1">
      <c r="B997" s="334" t="s">
        <v>94</v>
      </c>
      <c r="C997" s="335">
        <v>10237480000162</v>
      </c>
      <c r="D997" s="336" t="s">
        <v>14</v>
      </c>
      <c r="E997" s="336" t="s">
        <v>607</v>
      </c>
      <c r="F997" s="336"/>
      <c r="G997" s="337"/>
      <c r="H997" s="337" t="s">
        <v>34</v>
      </c>
      <c r="I997" s="337" t="s">
        <v>34</v>
      </c>
      <c r="J997" s="337" t="s">
        <v>608</v>
      </c>
      <c r="K997" s="338" t="s">
        <v>48</v>
      </c>
      <c r="L997" s="339"/>
      <c r="M997" s="339" t="s">
        <v>34</v>
      </c>
      <c r="N997" s="338">
        <v>216542</v>
      </c>
      <c r="O997" s="338" t="s">
        <v>1320</v>
      </c>
      <c r="P997" s="342">
        <v>39696</v>
      </c>
      <c r="Q997" s="343">
        <v>27680569.469999999</v>
      </c>
      <c r="R997" s="343">
        <v>36859212.140079372</v>
      </c>
      <c r="S997" s="338">
        <v>32</v>
      </c>
      <c r="T997" s="340">
        <v>4.4582883524346695E-3</v>
      </c>
      <c r="U997" s="340">
        <v>5.7633163706742624E-2</v>
      </c>
      <c r="V997" s="340">
        <v>-0.20025123121569688</v>
      </c>
      <c r="W997" s="340">
        <v>-1.9631316530231202</v>
      </c>
      <c r="X997" s="340">
        <v>-9.1959550926308031E-2</v>
      </c>
      <c r="Y997" s="340">
        <v>-0.69734598009678361</v>
      </c>
      <c r="Z997" s="340">
        <v>-4.6877351576188109E-2</v>
      </c>
      <c r="AA997" s="340">
        <v>-0.26646606344620777</v>
      </c>
      <c r="AB997" s="340">
        <v>0.23302784699563925</v>
      </c>
      <c r="AC997" s="344">
        <v>-1.2589341967558996</v>
      </c>
      <c r="AD997" s="482">
        <v>26703040000193</v>
      </c>
      <c r="AE997" s="341" t="s">
        <v>2149</v>
      </c>
      <c r="AF997" s="341" t="s">
        <v>2115</v>
      </c>
      <c r="AG997" s="345" t="s">
        <v>1428</v>
      </c>
      <c r="AH997" s="345" t="s">
        <v>2110</v>
      </c>
      <c r="AI997" s="345">
        <v>1000</v>
      </c>
      <c r="AJ997" s="345">
        <v>1000</v>
      </c>
      <c r="AK997" s="345">
        <v>1000</v>
      </c>
      <c r="AL997" s="608">
        <v>0.02</v>
      </c>
      <c r="AM997" s="608">
        <v>0.2</v>
      </c>
      <c r="AN997" s="340" t="s">
        <v>666</v>
      </c>
      <c r="AO997" s="338" t="s">
        <v>1323</v>
      </c>
      <c r="AP997" s="341" t="s">
        <v>716</v>
      </c>
      <c r="AQ997" s="347" t="s">
        <v>659</v>
      </c>
      <c r="AR997" s="340">
        <v>4.6666666666666662E-3</v>
      </c>
      <c r="AS997" s="340">
        <v>4.6666666666666662E-3</v>
      </c>
      <c r="AT997" s="340"/>
      <c r="AX997" s="597"/>
      <c r="AY997" s="598"/>
      <c r="AZ997" s="598"/>
      <c r="BA997" s="598"/>
      <c r="BB997" s="599"/>
      <c r="BC997" s="598"/>
      <c r="BD997" s="598"/>
      <c r="BE997" s="598"/>
      <c r="BF997" s="598"/>
      <c r="BG997" s="599"/>
      <c r="BH997" s="599"/>
      <c r="BI997" s="600"/>
      <c r="BJ997" s="600"/>
      <c r="BK997" s="600"/>
      <c r="BL997" s="599"/>
      <c r="BM997" s="599"/>
      <c r="BN997" s="599"/>
      <c r="BO997" s="599"/>
      <c r="BP997" s="599"/>
      <c r="BQ997" s="599"/>
      <c r="BR997" s="599"/>
      <c r="BS997" s="599"/>
      <c r="BT997" s="602"/>
      <c r="BU997" s="603"/>
      <c r="BV997" s="601"/>
      <c r="BW997" s="604"/>
    </row>
    <row r="998" spans="2:75" ht="15.75" customHeight="1">
      <c r="B998" s="334" t="s">
        <v>565</v>
      </c>
      <c r="C998" s="335">
        <v>38597242000187</v>
      </c>
      <c r="D998" s="336" t="s">
        <v>14</v>
      </c>
      <c r="E998" s="336" t="s">
        <v>614</v>
      </c>
      <c r="F998" s="336"/>
      <c r="G998" s="337"/>
      <c r="H998" s="337" t="s">
        <v>1337</v>
      </c>
      <c r="I998" s="337" t="s">
        <v>34</v>
      </c>
      <c r="J998" s="337" t="s">
        <v>608</v>
      </c>
      <c r="K998" s="338" t="s">
        <v>48</v>
      </c>
      <c r="L998" s="339"/>
      <c r="M998" s="339" t="s">
        <v>34</v>
      </c>
      <c r="N998" s="338">
        <v>592854</v>
      </c>
      <c r="O998" s="338" t="s">
        <v>1320</v>
      </c>
      <c r="P998" s="342">
        <v>44355</v>
      </c>
      <c r="Q998" s="343">
        <v>26196110.289999999</v>
      </c>
      <c r="R998" s="343">
        <v>27358493.839007933</v>
      </c>
      <c r="S998" s="338">
        <v>32</v>
      </c>
      <c r="T998" s="340">
        <v>-7.7754293390365214E-3</v>
      </c>
      <c r="U998" s="340">
        <v>-0.10051449268466044</v>
      </c>
      <c r="V998" s="340">
        <v>-0.11182810237550156</v>
      </c>
      <c r="W998" s="340">
        <v>-1.0962893268525822</v>
      </c>
      <c r="X998" s="340" t="s">
        <v>1414</v>
      </c>
      <c r="Y998" s="340" t="s">
        <v>1414</v>
      </c>
      <c r="Z998" s="340" t="s">
        <v>1414</v>
      </c>
      <c r="AA998" s="340" t="s">
        <v>1414</v>
      </c>
      <c r="AB998" s="340">
        <v>0.20777426780730981</v>
      </c>
      <c r="AC998" s="344">
        <v>-0.93432460716485721</v>
      </c>
      <c r="AD998" s="482">
        <v>38597428000136</v>
      </c>
      <c r="AE998" s="341" t="s">
        <v>2150</v>
      </c>
      <c r="AF998" s="341" t="s">
        <v>2115</v>
      </c>
      <c r="AG998" s="345" t="s">
        <v>1428</v>
      </c>
      <c r="AH998" s="345" t="s">
        <v>2107</v>
      </c>
      <c r="AI998" s="345">
        <v>10000</v>
      </c>
      <c r="AJ998" s="345" t="s">
        <v>1422</v>
      </c>
      <c r="AK998" s="345">
        <v>5000</v>
      </c>
      <c r="AL998" s="608">
        <v>1.9E-2</v>
      </c>
      <c r="AM998" s="608">
        <v>0.2</v>
      </c>
      <c r="AN998" s="340" t="s">
        <v>34</v>
      </c>
      <c r="AO998" s="338" t="s">
        <v>1323</v>
      </c>
      <c r="AP998" s="341" t="s">
        <v>13</v>
      </c>
      <c r="AQ998" s="347" t="s">
        <v>668</v>
      </c>
      <c r="AR998" s="340">
        <v>3.7999999999999996E-3</v>
      </c>
      <c r="AS998" s="340">
        <v>3.7999999999999996E-3</v>
      </c>
      <c r="AT998" s="340"/>
      <c r="AX998" s="597"/>
      <c r="AY998" s="598"/>
      <c r="AZ998" s="598"/>
      <c r="BA998" s="598"/>
      <c r="BB998" s="599"/>
      <c r="BC998" s="598"/>
      <c r="BD998" s="598"/>
      <c r="BE998" s="598"/>
      <c r="BF998" s="598"/>
      <c r="BG998" s="599"/>
      <c r="BH998" s="599"/>
      <c r="BI998" s="600"/>
      <c r="BJ998" s="600"/>
      <c r="BK998" s="600"/>
      <c r="BL998" s="599"/>
      <c r="BM998" s="599"/>
      <c r="BN998" s="599"/>
      <c r="BO998" s="599"/>
      <c r="BP998" s="599"/>
      <c r="BQ998" s="599"/>
      <c r="BR998" s="599"/>
      <c r="BS998" s="599"/>
      <c r="BT998" s="602"/>
      <c r="BU998" s="603"/>
      <c r="BV998" s="601"/>
      <c r="BW998" s="604"/>
    </row>
    <row r="999" spans="2:75" ht="15.75" customHeight="1">
      <c r="B999" s="334" t="s">
        <v>777</v>
      </c>
      <c r="C999" s="335">
        <v>43917039000180</v>
      </c>
      <c r="D999" s="336" t="s">
        <v>14</v>
      </c>
      <c r="E999" s="336" t="s">
        <v>607</v>
      </c>
      <c r="F999" s="336"/>
      <c r="G999" s="337"/>
      <c r="H999" s="337" t="s">
        <v>34</v>
      </c>
      <c r="I999" s="337" t="s">
        <v>34</v>
      </c>
      <c r="J999" s="337" t="s">
        <v>608</v>
      </c>
      <c r="K999" s="338" t="s">
        <v>48</v>
      </c>
      <c r="L999" s="339"/>
      <c r="M999" s="339" t="s">
        <v>34</v>
      </c>
      <c r="N999" s="338">
        <v>626007</v>
      </c>
      <c r="O999" s="338" t="s">
        <v>1320</v>
      </c>
      <c r="P999" s="342">
        <v>44530</v>
      </c>
      <c r="Q999" s="343">
        <v>90032571.409999996</v>
      </c>
      <c r="R999" s="343" t="s">
        <v>1414</v>
      </c>
      <c r="S999" s="338">
        <v>32</v>
      </c>
      <c r="T999" s="340">
        <v>-9.7601733478139496E-2</v>
      </c>
      <c r="U999" s="340">
        <v>-1.2617166587117705</v>
      </c>
      <c r="V999" s="340" t="s">
        <v>1414</v>
      </c>
      <c r="W999" s="340" t="s">
        <v>1414</v>
      </c>
      <c r="X999" s="340" t="s">
        <v>1414</v>
      </c>
      <c r="Y999" s="340" t="s">
        <v>1414</v>
      </c>
      <c r="Z999" s="340" t="s">
        <v>1414</v>
      </c>
      <c r="AA999" s="340" t="s">
        <v>1414</v>
      </c>
      <c r="AB999" s="340" t="s">
        <v>1414</v>
      </c>
      <c r="AC999" s="344" t="s">
        <v>1414</v>
      </c>
      <c r="AD999" s="482">
        <v>43909011000100</v>
      </c>
      <c r="AE999" s="341" t="s">
        <v>2151</v>
      </c>
      <c r="AF999" s="341" t="s">
        <v>2106</v>
      </c>
      <c r="AG999" s="345" t="s">
        <v>1427</v>
      </c>
      <c r="AH999" s="345" t="s">
        <v>2107</v>
      </c>
      <c r="AI999" s="345">
        <v>500</v>
      </c>
      <c r="AJ999" s="345">
        <v>500</v>
      </c>
      <c r="AK999" s="345">
        <v>500</v>
      </c>
      <c r="AL999" s="608">
        <v>1.8000000000000002E-2</v>
      </c>
      <c r="AM999" s="608">
        <v>0.2</v>
      </c>
      <c r="AN999" s="340" t="s">
        <v>2124</v>
      </c>
      <c r="AO999" s="338" t="s">
        <v>1323</v>
      </c>
      <c r="AP999" s="341" t="s">
        <v>716</v>
      </c>
      <c r="AQ999" s="347" t="s">
        <v>659</v>
      </c>
      <c r="AR999" s="340">
        <v>4.8005999999999995E-3</v>
      </c>
      <c r="AS999" s="340">
        <v>4.8005999999999995E-3</v>
      </c>
      <c r="AT999" s="340"/>
      <c r="AX999" s="597"/>
      <c r="AY999" s="598"/>
      <c r="AZ999" s="598"/>
      <c r="BA999" s="598"/>
      <c r="BB999" s="599"/>
      <c r="BC999" s="598"/>
      <c r="BD999" s="598"/>
      <c r="BE999" s="598"/>
      <c r="BF999" s="598"/>
      <c r="BG999" s="599"/>
      <c r="BH999" s="599"/>
      <c r="BI999" s="600"/>
      <c r="BJ999" s="600"/>
      <c r="BK999" s="600"/>
      <c r="BL999" s="599"/>
      <c r="BM999" s="599"/>
      <c r="BN999" s="599"/>
      <c r="BO999" s="599"/>
      <c r="BP999" s="599"/>
      <c r="BQ999" s="599"/>
      <c r="BR999" s="599"/>
      <c r="BS999" s="599"/>
      <c r="BT999" s="602"/>
      <c r="BU999" s="603"/>
      <c r="BV999" s="601"/>
      <c r="BW999" s="604"/>
    </row>
    <row r="1000" spans="2:75" ht="15.75" customHeight="1">
      <c r="B1000" s="334" t="s">
        <v>778</v>
      </c>
      <c r="C1000" s="335">
        <v>43915574000100</v>
      </c>
      <c r="D1000" s="336" t="s">
        <v>14</v>
      </c>
      <c r="E1000" s="336" t="s">
        <v>607</v>
      </c>
      <c r="F1000" s="336"/>
      <c r="G1000" s="337"/>
      <c r="H1000" s="337" t="s">
        <v>34</v>
      </c>
      <c r="I1000" s="337" t="s">
        <v>34</v>
      </c>
      <c r="J1000" s="337" t="s">
        <v>608</v>
      </c>
      <c r="K1000" s="338" t="s">
        <v>48</v>
      </c>
      <c r="L1000" s="339"/>
      <c r="M1000" s="339" t="s">
        <v>34</v>
      </c>
      <c r="N1000" s="338">
        <v>625906</v>
      </c>
      <c r="O1000" s="338" t="s">
        <v>1320</v>
      </c>
      <c r="P1000" s="342">
        <v>44530</v>
      </c>
      <c r="Q1000" s="343">
        <v>15750367.58</v>
      </c>
      <c r="R1000" s="343" t="s">
        <v>1414</v>
      </c>
      <c r="S1000" s="338">
        <v>32</v>
      </c>
      <c r="T1000" s="340">
        <v>-9.6455641277228388E-2</v>
      </c>
      <c r="U1000" s="340">
        <v>-1.2469009011347489</v>
      </c>
      <c r="V1000" s="340" t="s">
        <v>1414</v>
      </c>
      <c r="W1000" s="340" t="s">
        <v>1414</v>
      </c>
      <c r="X1000" s="340" t="s">
        <v>1414</v>
      </c>
      <c r="Y1000" s="340" t="s">
        <v>1414</v>
      </c>
      <c r="Z1000" s="340" t="s">
        <v>1414</v>
      </c>
      <c r="AA1000" s="340" t="s">
        <v>1414</v>
      </c>
      <c r="AB1000" s="340" t="s">
        <v>1414</v>
      </c>
      <c r="AC1000" s="344" t="s">
        <v>1414</v>
      </c>
      <c r="AD1000" s="482">
        <v>43907839000110</v>
      </c>
      <c r="AE1000" s="341" t="s">
        <v>2151</v>
      </c>
      <c r="AF1000" s="341" t="s">
        <v>2106</v>
      </c>
      <c r="AG1000" s="345" t="s">
        <v>1427</v>
      </c>
      <c r="AH1000" s="345" t="s">
        <v>2110</v>
      </c>
      <c r="AI1000" s="345">
        <v>500</v>
      </c>
      <c r="AJ1000" s="345">
        <v>500</v>
      </c>
      <c r="AK1000" s="345">
        <v>500</v>
      </c>
      <c r="AL1000" s="608">
        <v>1.8000000000000002E-2</v>
      </c>
      <c r="AM1000" s="608">
        <v>0.2</v>
      </c>
      <c r="AN1000" s="340" t="s">
        <v>2124</v>
      </c>
      <c r="AO1000" s="338" t="s">
        <v>1323</v>
      </c>
      <c r="AP1000" s="341" t="s">
        <v>716</v>
      </c>
      <c r="AQ1000" s="347" t="s">
        <v>659</v>
      </c>
      <c r="AR1000" s="340">
        <v>4.8005999999999995E-3</v>
      </c>
      <c r="AS1000" s="340">
        <v>4.8005999999999995E-3</v>
      </c>
      <c r="AT1000" s="340"/>
      <c r="AX1000" s="597"/>
      <c r="AY1000" s="598"/>
      <c r="AZ1000" s="598"/>
      <c r="BA1000" s="598"/>
      <c r="BB1000" s="599"/>
      <c r="BC1000" s="598"/>
      <c r="BD1000" s="598"/>
      <c r="BE1000" s="598"/>
      <c r="BF1000" s="598"/>
      <c r="BG1000" s="599"/>
      <c r="BH1000" s="599"/>
      <c r="BI1000" s="600"/>
      <c r="BJ1000" s="600"/>
      <c r="BK1000" s="600"/>
      <c r="BL1000" s="599"/>
      <c r="BM1000" s="599"/>
      <c r="BN1000" s="599"/>
      <c r="BO1000" s="599"/>
      <c r="BP1000" s="599"/>
      <c r="BQ1000" s="599"/>
      <c r="BR1000" s="599"/>
      <c r="BS1000" s="599"/>
      <c r="BT1000" s="602"/>
      <c r="BU1000" s="603"/>
      <c r="BV1000" s="601"/>
      <c r="BW1000" s="604"/>
    </row>
    <row r="1001" spans="2:75" ht="15.75" customHeight="1">
      <c r="B1001" s="334" t="s">
        <v>96</v>
      </c>
      <c r="C1001" s="335">
        <v>17249227000178</v>
      </c>
      <c r="D1001" s="336" t="s">
        <v>14</v>
      </c>
      <c r="E1001" s="336" t="s">
        <v>614</v>
      </c>
      <c r="F1001" s="336"/>
      <c r="G1001" s="337"/>
      <c r="H1001" s="337" t="s">
        <v>1337</v>
      </c>
      <c r="I1001" s="337" t="s">
        <v>34</v>
      </c>
      <c r="J1001" s="337" t="s">
        <v>608</v>
      </c>
      <c r="K1001" s="338" t="s">
        <v>48</v>
      </c>
      <c r="L1001" s="339"/>
      <c r="M1001" s="339" t="s">
        <v>34</v>
      </c>
      <c r="N1001" s="338">
        <v>367427</v>
      </c>
      <c r="O1001" s="338" t="s">
        <v>1320</v>
      </c>
      <c r="P1001" s="342">
        <v>41282</v>
      </c>
      <c r="Q1001" s="343">
        <v>118482032.47</v>
      </c>
      <c r="R1001" s="343">
        <v>135372173.69694448</v>
      </c>
      <c r="S1001" s="338">
        <v>32</v>
      </c>
      <c r="T1001" s="340">
        <v>6.2429023457880373E-2</v>
      </c>
      <c r="U1001" s="340">
        <v>0.80703217122222215</v>
      </c>
      <c r="V1001" s="340">
        <v>-6.8007995212595707E-2</v>
      </c>
      <c r="W1001" s="340">
        <v>-0.66670575381723929</v>
      </c>
      <c r="X1001" s="340">
        <v>6.8926257661637402E-2</v>
      </c>
      <c r="Y1001" s="340">
        <v>0.52268033303006578</v>
      </c>
      <c r="Z1001" s="340">
        <v>3.1057885222488313E-2</v>
      </c>
      <c r="AA1001" s="340">
        <v>0.17654308820646844</v>
      </c>
      <c r="AB1001" s="340">
        <v>0.21046308547888559</v>
      </c>
      <c r="AC1001" s="344">
        <v>-0.69122418669368568</v>
      </c>
      <c r="AD1001" s="482">
        <v>21360513000183</v>
      </c>
      <c r="AE1001" s="341" t="s">
        <v>2155</v>
      </c>
      <c r="AF1001" s="341" t="s">
        <v>2106</v>
      </c>
      <c r="AG1001" s="345" t="s">
        <v>1427</v>
      </c>
      <c r="AH1001" s="345" t="s">
        <v>2107</v>
      </c>
      <c r="AI1001" s="345">
        <v>20000</v>
      </c>
      <c r="AJ1001" s="345">
        <v>1000</v>
      </c>
      <c r="AK1001" s="345">
        <v>20000</v>
      </c>
      <c r="AL1001" s="608">
        <v>0.02</v>
      </c>
      <c r="AM1001" s="608">
        <v>0.2</v>
      </c>
      <c r="AN1001" s="340" t="s">
        <v>34</v>
      </c>
      <c r="AO1001" s="338" t="s">
        <v>1323</v>
      </c>
      <c r="AP1001" s="341" t="s">
        <v>716</v>
      </c>
      <c r="AQ1001" s="347" t="s">
        <v>659</v>
      </c>
      <c r="AR1001" s="340">
        <v>5.0000000000000001E-3</v>
      </c>
      <c r="AS1001" s="340">
        <v>5.0000000000000001E-3</v>
      </c>
      <c r="AT1001" s="340"/>
      <c r="AX1001" s="597"/>
      <c r="AY1001" s="598"/>
      <c r="AZ1001" s="598"/>
      <c r="BA1001" s="598"/>
      <c r="BB1001" s="599"/>
      <c r="BC1001" s="598"/>
      <c r="BD1001" s="598"/>
      <c r="BE1001" s="598"/>
      <c r="BF1001" s="598"/>
      <c r="BG1001" s="599"/>
      <c r="BH1001" s="599"/>
      <c r="BI1001" s="600"/>
      <c r="BJ1001" s="600"/>
      <c r="BK1001" s="600"/>
      <c r="BL1001" s="599"/>
      <c r="BM1001" s="599"/>
      <c r="BN1001" s="599"/>
      <c r="BO1001" s="599"/>
      <c r="BP1001" s="599"/>
      <c r="BQ1001" s="599"/>
      <c r="BR1001" s="599"/>
      <c r="BS1001" s="599"/>
      <c r="BT1001" s="602"/>
      <c r="BU1001" s="603"/>
      <c r="BV1001" s="601"/>
      <c r="BW1001" s="604"/>
    </row>
    <row r="1002" spans="2:75" ht="15.75" customHeight="1">
      <c r="B1002" s="334" t="s">
        <v>97</v>
      </c>
      <c r="C1002" s="335">
        <v>23186344000132</v>
      </c>
      <c r="D1002" s="336" t="s">
        <v>14</v>
      </c>
      <c r="E1002" s="336" t="s">
        <v>607</v>
      </c>
      <c r="F1002" s="336"/>
      <c r="G1002" s="337"/>
      <c r="H1002" s="337" t="s">
        <v>34</v>
      </c>
      <c r="I1002" s="337" t="s">
        <v>34</v>
      </c>
      <c r="J1002" s="337" t="s">
        <v>608</v>
      </c>
      <c r="K1002" s="338" t="s">
        <v>48</v>
      </c>
      <c r="L1002" s="339"/>
      <c r="M1002" s="339" t="s">
        <v>34</v>
      </c>
      <c r="N1002" s="338">
        <v>407194</v>
      </c>
      <c r="O1002" s="338" t="s">
        <v>1320</v>
      </c>
      <c r="P1002" s="342">
        <v>42276</v>
      </c>
      <c r="Q1002" s="343">
        <v>125170538.15000001</v>
      </c>
      <c r="R1002" s="343">
        <v>163924574.63924611</v>
      </c>
      <c r="S1002" s="338">
        <v>32</v>
      </c>
      <c r="T1002" s="340">
        <v>5.7992009719739057E-2</v>
      </c>
      <c r="U1002" s="340">
        <v>0.74967402860685806</v>
      </c>
      <c r="V1002" s="340">
        <v>-7.786290495696635E-2</v>
      </c>
      <c r="W1002" s="340">
        <v>-0.76331682152159352</v>
      </c>
      <c r="X1002" s="340">
        <v>5.0209003633773008E-2</v>
      </c>
      <c r="Y1002" s="340">
        <v>0.38074399555011074</v>
      </c>
      <c r="Z1002" s="340">
        <v>1.8451116926078148E-2</v>
      </c>
      <c r="AA1002" s="340">
        <v>0.10488213024336426</v>
      </c>
      <c r="AB1002" s="340">
        <v>0.21307667717927906</v>
      </c>
      <c r="AC1002" s="344">
        <v>-0.73001966594170642</v>
      </c>
      <c r="AD1002" s="482">
        <v>21360513000183</v>
      </c>
      <c r="AE1002" s="341" t="s">
        <v>2155</v>
      </c>
      <c r="AF1002" s="341" t="s">
        <v>2106</v>
      </c>
      <c r="AG1002" s="345" t="s">
        <v>1427</v>
      </c>
      <c r="AH1002" s="345" t="s">
        <v>2110</v>
      </c>
      <c r="AI1002" s="345">
        <v>1000</v>
      </c>
      <c r="AJ1002" s="345">
        <v>0</v>
      </c>
      <c r="AK1002" s="345">
        <v>0</v>
      </c>
      <c r="AL1002" s="608">
        <v>0.03</v>
      </c>
      <c r="AM1002" s="608" t="s">
        <v>34</v>
      </c>
      <c r="AN1002" s="340" t="s">
        <v>34</v>
      </c>
      <c r="AO1002" s="338" t="s">
        <v>1323</v>
      </c>
      <c r="AP1002" s="341" t="s">
        <v>716</v>
      </c>
      <c r="AQ1002" s="347" t="s">
        <v>659</v>
      </c>
      <c r="AR1002" s="340">
        <v>1.0499999999999999E-2</v>
      </c>
      <c r="AS1002" s="340">
        <v>1.0499999999999999E-2</v>
      </c>
      <c r="AT1002" s="340"/>
      <c r="AW1002" s="597"/>
      <c r="AX1002" s="597"/>
      <c r="AY1002" s="598"/>
      <c r="AZ1002" s="598"/>
      <c r="BA1002" s="598"/>
      <c r="BB1002" s="599"/>
      <c r="BC1002" s="598"/>
      <c r="BD1002" s="598"/>
      <c r="BE1002" s="598"/>
      <c r="BF1002" s="598"/>
      <c r="BG1002" s="599"/>
      <c r="BH1002" s="599"/>
      <c r="BI1002" s="600"/>
      <c r="BJ1002" s="600"/>
      <c r="BK1002" s="600"/>
      <c r="BL1002" s="599"/>
      <c r="BM1002" s="599"/>
      <c r="BN1002" s="599"/>
      <c r="BO1002" s="599"/>
      <c r="BP1002" s="599"/>
      <c r="BQ1002" s="599"/>
      <c r="BR1002" s="599"/>
      <c r="BS1002" s="599"/>
      <c r="BT1002" s="602"/>
      <c r="BU1002" s="603"/>
      <c r="BV1002" s="601"/>
      <c r="BW1002" s="604"/>
    </row>
    <row r="1003" spans="2:75" ht="15.75" customHeight="1">
      <c r="B1003" s="334" t="s">
        <v>98</v>
      </c>
      <c r="C1003" s="335">
        <v>13083227000190</v>
      </c>
      <c r="D1003" s="336" t="s">
        <v>14</v>
      </c>
      <c r="E1003" s="336" t="s">
        <v>607</v>
      </c>
      <c r="F1003" s="336"/>
      <c r="G1003" s="337"/>
      <c r="H1003" s="337" t="s">
        <v>34</v>
      </c>
      <c r="I1003" s="337" t="s">
        <v>34</v>
      </c>
      <c r="J1003" s="337" t="s">
        <v>608</v>
      </c>
      <c r="K1003" s="338" t="s">
        <v>48</v>
      </c>
      <c r="L1003" s="339"/>
      <c r="M1003" s="339" t="s">
        <v>34</v>
      </c>
      <c r="N1003" s="338">
        <v>320358</v>
      </c>
      <c r="O1003" s="338" t="s">
        <v>1320</v>
      </c>
      <c r="P1003" s="342">
        <v>40786</v>
      </c>
      <c r="Q1003" s="343">
        <v>148860186.31</v>
      </c>
      <c r="R1003" s="343">
        <v>353487325.3842063</v>
      </c>
      <c r="S1003" s="338">
        <v>32</v>
      </c>
      <c r="T1003" s="340">
        <v>-3.5711595448778666E-2</v>
      </c>
      <c r="U1003" s="340">
        <v>-0.46165076460441562</v>
      </c>
      <c r="V1003" s="340">
        <v>-0.27514354216475934</v>
      </c>
      <c r="W1003" s="340">
        <v>-2.6973267203872302</v>
      </c>
      <c r="X1003" s="340">
        <v>-0.17590820781259042</v>
      </c>
      <c r="Y1003" s="340">
        <v>-1.3339438954246363</v>
      </c>
      <c r="Z1003" s="340">
        <v>-7.5036395327889194E-2</v>
      </c>
      <c r="AA1003" s="340">
        <v>-0.42653119696234215</v>
      </c>
      <c r="AB1003" s="340">
        <v>0.25493170739256898</v>
      </c>
      <c r="AC1003" s="344">
        <v>-1.5151618026940585</v>
      </c>
      <c r="AD1003" s="482">
        <v>11046170000123</v>
      </c>
      <c r="AE1003" s="341" t="s">
        <v>2156</v>
      </c>
      <c r="AF1003" s="341" t="s">
        <v>2109</v>
      </c>
      <c r="AG1003" s="345" t="s">
        <v>59</v>
      </c>
      <c r="AH1003" s="345" t="s">
        <v>2110</v>
      </c>
      <c r="AI1003" s="345">
        <v>500</v>
      </c>
      <c r="AJ1003" s="345">
        <v>500</v>
      </c>
      <c r="AK1003" s="345">
        <v>500</v>
      </c>
      <c r="AL1003" s="608">
        <v>0.02</v>
      </c>
      <c r="AM1003" s="608">
        <v>0.2</v>
      </c>
      <c r="AN1003" s="340" t="s">
        <v>2157</v>
      </c>
      <c r="AO1003" s="338" t="s">
        <v>1323</v>
      </c>
      <c r="AP1003" s="341" t="s">
        <v>716</v>
      </c>
      <c r="AQ1003" s="347" t="s">
        <v>659</v>
      </c>
      <c r="AR1003" s="340">
        <v>4.0000000000000001E-3</v>
      </c>
      <c r="AS1003" s="340">
        <v>4.0000000000000001E-3</v>
      </c>
      <c r="AT1003" s="340"/>
      <c r="AW1003" s="597"/>
      <c r="AX1003" s="597"/>
      <c r="AY1003" s="598"/>
      <c r="AZ1003" s="598"/>
      <c r="BA1003" s="598"/>
      <c r="BB1003" s="599"/>
      <c r="BC1003" s="598"/>
      <c r="BD1003" s="598"/>
      <c r="BE1003" s="598"/>
      <c r="BF1003" s="598"/>
      <c r="BG1003" s="599"/>
      <c r="BH1003" s="599"/>
      <c r="BI1003" s="600"/>
      <c r="BJ1003" s="600"/>
      <c r="BK1003" s="600"/>
      <c r="BL1003" s="210"/>
      <c r="BM1003" s="599"/>
      <c r="BN1003" s="599"/>
      <c r="BO1003" s="599"/>
      <c r="BP1003" s="599"/>
      <c r="BQ1003" s="599"/>
      <c r="BR1003" s="599"/>
      <c r="BS1003" s="599"/>
      <c r="BT1003" s="602"/>
      <c r="BU1003" s="603"/>
      <c r="BV1003" s="601"/>
      <c r="BW1003" s="604"/>
    </row>
    <row r="1004" spans="2:75" ht="15.75" customHeight="1">
      <c r="B1004" s="334" t="s">
        <v>99</v>
      </c>
      <c r="C1004" s="335">
        <v>36182298000145</v>
      </c>
      <c r="D1004" s="336" t="s">
        <v>14</v>
      </c>
      <c r="E1004" s="336" t="s">
        <v>614</v>
      </c>
      <c r="F1004" s="336"/>
      <c r="G1004" s="337"/>
      <c r="H1004" s="337" t="s">
        <v>1337</v>
      </c>
      <c r="I1004" s="337" t="s">
        <v>34</v>
      </c>
      <c r="J1004" s="337" t="s">
        <v>608</v>
      </c>
      <c r="K1004" s="338" t="s">
        <v>48</v>
      </c>
      <c r="L1004" s="339"/>
      <c r="M1004" s="339" t="s">
        <v>34</v>
      </c>
      <c r="N1004" s="338">
        <v>532339</v>
      </c>
      <c r="O1004" s="338" t="s">
        <v>1320</v>
      </c>
      <c r="P1004" s="342">
        <v>43895</v>
      </c>
      <c r="Q1004" s="343">
        <v>112052994.37</v>
      </c>
      <c r="R1004" s="343">
        <v>72175357.171944454</v>
      </c>
      <c r="S1004" s="338">
        <v>32</v>
      </c>
      <c r="T1004" s="340">
        <v>-7.156600985043593E-2</v>
      </c>
      <c r="U1004" s="340">
        <v>-0.92514777768829148</v>
      </c>
      <c r="V1004" s="340">
        <v>-0.16187544498190931</v>
      </c>
      <c r="W1004" s="340">
        <v>-1.586920629461174</v>
      </c>
      <c r="X1004" s="340">
        <v>-5.8820060540525354E-2</v>
      </c>
      <c r="Y1004" s="340">
        <v>-0.44604320436334666</v>
      </c>
      <c r="Z1004" s="340" t="s">
        <v>1414</v>
      </c>
      <c r="AA1004" s="340" t="s">
        <v>1414</v>
      </c>
      <c r="AB1004" s="340">
        <v>0.18073487795126342</v>
      </c>
      <c r="AC1004" s="344">
        <v>-1.4239529320146811</v>
      </c>
      <c r="AD1004" s="482">
        <v>0</v>
      </c>
      <c r="AE1004" s="341" t="s">
        <v>2156</v>
      </c>
      <c r="AF1004" s="341" t="s">
        <v>2109</v>
      </c>
      <c r="AG1004" s="345" t="s">
        <v>59</v>
      </c>
      <c r="AH1004" s="345" t="s">
        <v>2107</v>
      </c>
      <c r="AI1004" s="345">
        <v>500</v>
      </c>
      <c r="AJ1004" s="345">
        <v>500</v>
      </c>
      <c r="AK1004" s="345">
        <v>500</v>
      </c>
      <c r="AL1004" s="608">
        <v>0.02</v>
      </c>
      <c r="AM1004" s="608">
        <v>0.2</v>
      </c>
      <c r="AN1004" s="340" t="s">
        <v>2119</v>
      </c>
      <c r="AO1004" s="338" t="s">
        <v>1323</v>
      </c>
      <c r="AP1004" s="341" t="s">
        <v>13</v>
      </c>
      <c r="AQ1004" s="347" t="s">
        <v>668</v>
      </c>
      <c r="AR1004" s="340">
        <v>4.0000000000000001E-3</v>
      </c>
      <c r="AS1004" s="340">
        <v>4.0000000000000001E-3</v>
      </c>
      <c r="AT1004" s="340"/>
      <c r="AX1004" s="597"/>
      <c r="AY1004" s="598"/>
      <c r="AZ1004" s="598"/>
      <c r="BA1004" s="598"/>
      <c r="BB1004" s="599"/>
      <c r="BC1004" s="598"/>
      <c r="BD1004" s="598"/>
      <c r="BE1004" s="598"/>
      <c r="BF1004" s="598"/>
      <c r="BG1004" s="599"/>
      <c r="BH1004" s="599"/>
      <c r="BI1004" s="600"/>
      <c r="BJ1004" s="600"/>
      <c r="BK1004" s="600"/>
      <c r="BL1004" s="599"/>
      <c r="BM1004" s="599"/>
      <c r="BN1004" s="599"/>
      <c r="BO1004" s="599"/>
      <c r="BP1004" s="599"/>
      <c r="BQ1004" s="599"/>
      <c r="BR1004" s="599"/>
      <c r="BS1004" s="599"/>
      <c r="BT1004" s="602"/>
      <c r="BU1004" s="603"/>
      <c r="BV1004" s="601"/>
      <c r="BW1004" s="604"/>
    </row>
    <row r="1005" spans="2:75" ht="15.75" customHeight="1">
      <c r="B1005" s="334" t="s">
        <v>112</v>
      </c>
      <c r="C1005" s="335">
        <v>13974750000106</v>
      </c>
      <c r="D1005" s="336" t="s">
        <v>14</v>
      </c>
      <c r="E1005" s="336" t="s">
        <v>614</v>
      </c>
      <c r="F1005" s="336"/>
      <c r="G1005" s="337"/>
      <c r="H1005" s="337" t="s">
        <v>1336</v>
      </c>
      <c r="I1005" s="337" t="s">
        <v>34</v>
      </c>
      <c r="J1005" s="337" t="s">
        <v>608</v>
      </c>
      <c r="K1005" s="338" t="s">
        <v>48</v>
      </c>
      <c r="L1005" s="339"/>
      <c r="M1005" s="339" t="s">
        <v>34</v>
      </c>
      <c r="N1005" s="338">
        <v>288888</v>
      </c>
      <c r="O1005" s="338" t="s">
        <v>1320</v>
      </c>
      <c r="P1005" s="342">
        <v>40834</v>
      </c>
      <c r="Q1005" s="343">
        <v>317151289.69999999</v>
      </c>
      <c r="R1005" s="343">
        <v>473583705.63099241</v>
      </c>
      <c r="S1005" s="338">
        <v>32</v>
      </c>
      <c r="T1005" s="340">
        <v>-6.8009937918904084E-2</v>
      </c>
      <c r="U1005" s="340">
        <v>-0.87917774175039498</v>
      </c>
      <c r="V1005" s="340">
        <v>-5.1708139400343911E-2</v>
      </c>
      <c r="W1005" s="340">
        <v>-0.50691266445402072</v>
      </c>
      <c r="X1005" s="340">
        <v>-1.6154353609062477E-2</v>
      </c>
      <c r="Y1005" s="340">
        <v>-0.12250139802628066</v>
      </c>
      <c r="Z1005" s="340">
        <v>4.06235265324284E-2</v>
      </c>
      <c r="AA1005" s="340">
        <v>0.23091729448080314</v>
      </c>
      <c r="AB1005" s="340">
        <v>9.4618814489265846E-2</v>
      </c>
      <c r="AC1005" s="344">
        <v>-1.5406605405870206</v>
      </c>
      <c r="AD1005" s="482">
        <v>13909560000105</v>
      </c>
      <c r="AE1005" s="341" t="s">
        <v>2161</v>
      </c>
      <c r="AF1005" s="341" t="s">
        <v>2115</v>
      </c>
      <c r="AG1005" s="345" t="s">
        <v>1428</v>
      </c>
      <c r="AH1005" s="345" t="s">
        <v>2110</v>
      </c>
      <c r="AI1005" s="345">
        <v>1000</v>
      </c>
      <c r="AJ1005" s="345">
        <v>500</v>
      </c>
      <c r="AK1005" s="345">
        <v>500</v>
      </c>
      <c r="AL1005" s="340">
        <v>0.02</v>
      </c>
      <c r="AM1005" s="340">
        <v>0.2</v>
      </c>
      <c r="AN1005" s="340" t="s">
        <v>2119</v>
      </c>
      <c r="AO1005" s="338" t="s">
        <v>1323</v>
      </c>
      <c r="AP1005" s="341" t="s">
        <v>716</v>
      </c>
      <c r="AQ1005" s="347" t="s">
        <v>659</v>
      </c>
      <c r="AR1005" s="340">
        <v>5.3333333333333332E-3</v>
      </c>
      <c r="AS1005" s="340">
        <v>5.3333333333333332E-3</v>
      </c>
      <c r="AT1005" s="340"/>
      <c r="AX1005" s="597"/>
      <c r="AY1005" s="598"/>
      <c r="AZ1005" s="598"/>
      <c r="BA1005" s="598"/>
      <c r="BB1005" s="599"/>
      <c r="BC1005" s="598"/>
      <c r="BD1005" s="598"/>
      <c r="BE1005" s="598"/>
      <c r="BF1005" s="598"/>
      <c r="BG1005" s="599"/>
      <c r="BH1005" s="599"/>
      <c r="BI1005" s="600"/>
      <c r="BJ1005" s="600"/>
      <c r="BK1005" s="600"/>
      <c r="BL1005" s="599"/>
      <c r="BM1005" s="599"/>
      <c r="BN1005" s="599"/>
      <c r="BO1005" s="599"/>
      <c r="BP1005" s="599"/>
      <c r="BQ1005" s="599"/>
      <c r="BR1005" s="599"/>
      <c r="BS1005" s="599"/>
      <c r="BT1005" s="602"/>
      <c r="BU1005" s="603"/>
      <c r="BV1005" s="601"/>
      <c r="BW1005" s="604"/>
    </row>
    <row r="1006" spans="2:75" ht="15.75" customHeight="1">
      <c r="B1006" s="334" t="s">
        <v>117</v>
      </c>
      <c r="C1006" s="335">
        <v>23732231000195</v>
      </c>
      <c r="D1006" s="336" t="s">
        <v>14</v>
      </c>
      <c r="E1006" s="336" t="s">
        <v>614</v>
      </c>
      <c r="F1006" s="336"/>
      <c r="G1006" s="337"/>
      <c r="H1006" s="337" t="s">
        <v>865</v>
      </c>
      <c r="I1006" s="337" t="s">
        <v>34</v>
      </c>
      <c r="J1006" s="337" t="s">
        <v>608</v>
      </c>
      <c r="K1006" s="338" t="s">
        <v>48</v>
      </c>
      <c r="L1006" s="339"/>
      <c r="M1006" s="339" t="s">
        <v>34</v>
      </c>
      <c r="N1006" s="338">
        <v>410314</v>
      </c>
      <c r="O1006" s="338" t="s">
        <v>1323</v>
      </c>
      <c r="P1006" s="342">
        <v>42368</v>
      </c>
      <c r="Q1006" s="343">
        <v>241484255.81</v>
      </c>
      <c r="R1006" s="343">
        <v>314485846.12476182</v>
      </c>
      <c r="S1006" s="338">
        <v>32</v>
      </c>
      <c r="T1006" s="340">
        <v>3.8275788563752355E-2</v>
      </c>
      <c r="U1006" s="340">
        <v>0.49479858948440053</v>
      </c>
      <c r="V1006" s="340">
        <v>-0.1626342189271931</v>
      </c>
      <c r="W1006" s="340">
        <v>-1.5943591512641755</v>
      </c>
      <c r="X1006" s="340">
        <v>-5.8265452673980533E-2</v>
      </c>
      <c r="Y1006" s="340">
        <v>-0.44183751216096728</v>
      </c>
      <c r="Z1006" s="340">
        <v>-2.9994508667455455E-2</v>
      </c>
      <c r="AA1006" s="340">
        <v>-0.17049851113346401</v>
      </c>
      <c r="AB1006" s="340">
        <v>0.15306688030980475</v>
      </c>
      <c r="AC1006" s="344">
        <v>-1.717390540986041</v>
      </c>
      <c r="AD1006" s="482">
        <v>23732220000105</v>
      </c>
      <c r="AE1006" s="341" t="s">
        <v>2163</v>
      </c>
      <c r="AF1006" s="341" t="s">
        <v>2112</v>
      </c>
      <c r="AG1006" s="345" t="s">
        <v>719</v>
      </c>
      <c r="AH1006" s="345" t="s">
        <v>2110</v>
      </c>
      <c r="AI1006" s="345">
        <v>20000</v>
      </c>
      <c r="AJ1006" s="345">
        <v>1000</v>
      </c>
      <c r="AK1006" s="345">
        <v>20000</v>
      </c>
      <c r="AL1006" s="340">
        <v>1.9E-2</v>
      </c>
      <c r="AM1006" s="340">
        <v>0.2</v>
      </c>
      <c r="AN1006" s="340" t="s">
        <v>64</v>
      </c>
      <c r="AO1006" s="338" t="s">
        <v>1323</v>
      </c>
      <c r="AP1006" s="341" t="s">
        <v>13</v>
      </c>
      <c r="AQ1006" s="347" t="s">
        <v>668</v>
      </c>
      <c r="AR1006" s="340">
        <v>4.7499999999999999E-3</v>
      </c>
      <c r="AS1006" s="340">
        <v>4.7499999999999999E-3</v>
      </c>
      <c r="AT1006" s="340"/>
      <c r="AX1006" s="597"/>
      <c r="AY1006" s="598"/>
      <c r="AZ1006" s="598"/>
      <c r="BA1006" s="598"/>
      <c r="BB1006" s="599"/>
      <c r="BC1006" s="598"/>
      <c r="BD1006" s="598"/>
      <c r="BE1006" s="598"/>
      <c r="BF1006" s="598"/>
      <c r="BG1006" s="599"/>
      <c r="BH1006" s="599"/>
      <c r="BI1006" s="600"/>
      <c r="BJ1006" s="600"/>
      <c r="BK1006" s="600"/>
      <c r="BL1006" s="599"/>
      <c r="BM1006" s="599"/>
      <c r="BN1006" s="599"/>
      <c r="BO1006" s="599"/>
      <c r="BP1006" s="599"/>
      <c r="BQ1006" s="599"/>
      <c r="BR1006" s="599"/>
      <c r="BS1006" s="599"/>
      <c r="BT1006" s="602"/>
      <c r="BU1006" s="603"/>
      <c r="BV1006" s="601"/>
      <c r="BW1006" s="604"/>
    </row>
    <row r="1007" spans="2:75" ht="15.75" customHeight="1">
      <c r="B1007" s="334" t="s">
        <v>118</v>
      </c>
      <c r="C1007" s="335">
        <v>35609273000112</v>
      </c>
      <c r="D1007" s="336" t="s">
        <v>14</v>
      </c>
      <c r="E1007" s="336" t="s">
        <v>614</v>
      </c>
      <c r="F1007" s="336"/>
      <c r="G1007" s="337"/>
      <c r="H1007" s="337" t="s">
        <v>865</v>
      </c>
      <c r="I1007" s="337" t="s">
        <v>34</v>
      </c>
      <c r="J1007" s="337" t="s">
        <v>608</v>
      </c>
      <c r="K1007" s="338" t="s">
        <v>48</v>
      </c>
      <c r="L1007" s="339"/>
      <c r="M1007" s="339" t="s">
        <v>1411</v>
      </c>
      <c r="N1007" s="338">
        <v>526789</v>
      </c>
      <c r="O1007" s="338" t="s">
        <v>1320</v>
      </c>
      <c r="P1007" s="342">
        <v>43829</v>
      </c>
      <c r="Q1007" s="343">
        <v>4274455.29</v>
      </c>
      <c r="R1007" s="343">
        <v>7352445.5107936515</v>
      </c>
      <c r="S1007" s="338">
        <v>32</v>
      </c>
      <c r="T1007" s="340">
        <v>3.6499913246458959E-2</v>
      </c>
      <c r="U1007" s="340">
        <v>0.47184150263997499</v>
      </c>
      <c r="V1007" s="340">
        <v>-0.1653477530270705</v>
      </c>
      <c r="W1007" s="340">
        <v>-1.6209608587827127</v>
      </c>
      <c r="X1007" s="340">
        <v>-7.1298191240394604E-2</v>
      </c>
      <c r="Y1007" s="340">
        <v>-0.54066713624453988</v>
      </c>
      <c r="Z1007" s="340" t="s">
        <v>1414</v>
      </c>
      <c r="AA1007" s="340" t="s">
        <v>1414</v>
      </c>
      <c r="AB1007" s="340">
        <v>0.15303229032363105</v>
      </c>
      <c r="AC1007" s="344">
        <v>-1.7390089462265794</v>
      </c>
      <c r="AD1007" s="482">
        <v>23732220000105</v>
      </c>
      <c r="AE1007" s="341" t="s">
        <v>2163</v>
      </c>
      <c r="AF1007" s="341" t="s">
        <v>2112</v>
      </c>
      <c r="AG1007" s="345" t="s">
        <v>719</v>
      </c>
      <c r="AH1007" s="345" t="s">
        <v>2107</v>
      </c>
      <c r="AI1007" s="345">
        <v>20000</v>
      </c>
      <c r="AJ1007" s="345">
        <v>1000</v>
      </c>
      <c r="AK1007" s="345">
        <v>20000</v>
      </c>
      <c r="AL1007" s="340">
        <v>1.9E-2</v>
      </c>
      <c r="AM1007" s="340">
        <v>0.2</v>
      </c>
      <c r="AN1007" s="340" t="s">
        <v>2119</v>
      </c>
      <c r="AO1007" s="338" t="s">
        <v>1323</v>
      </c>
      <c r="AP1007" s="341" t="s">
        <v>13</v>
      </c>
      <c r="AQ1007" s="347" t="s">
        <v>668</v>
      </c>
      <c r="AR1007" s="340">
        <v>3.1666666666666666E-3</v>
      </c>
      <c r="AS1007" s="340">
        <v>3.1666666666666666E-3</v>
      </c>
      <c r="AT1007" s="340"/>
      <c r="AX1007" s="597"/>
      <c r="AY1007" s="598"/>
      <c r="AZ1007" s="598"/>
      <c r="BA1007" s="598"/>
      <c r="BB1007" s="599"/>
      <c r="BC1007" s="598"/>
      <c r="BD1007" s="598"/>
      <c r="BE1007" s="598"/>
      <c r="BF1007" s="598"/>
      <c r="BG1007" s="599"/>
      <c r="BH1007" s="599"/>
      <c r="BI1007" s="600"/>
      <c r="BJ1007" s="600"/>
      <c r="BK1007" s="600"/>
      <c r="BL1007" s="599"/>
      <c r="BM1007" s="599"/>
      <c r="BN1007" s="599"/>
      <c r="BO1007" s="599"/>
      <c r="BP1007" s="599"/>
      <c r="BQ1007" s="599"/>
      <c r="BR1007" s="599"/>
      <c r="BS1007" s="599"/>
      <c r="BT1007" s="602"/>
      <c r="BU1007" s="603"/>
      <c r="BV1007" s="601"/>
      <c r="BW1007" s="604"/>
    </row>
    <row r="1008" spans="2:75" ht="15.75" customHeight="1">
      <c r="B1008" s="334" t="s">
        <v>120</v>
      </c>
      <c r="C1008" s="335">
        <v>9635172000106</v>
      </c>
      <c r="D1008" s="336" t="s">
        <v>14</v>
      </c>
      <c r="E1008" s="336" t="s">
        <v>607</v>
      </c>
      <c r="F1008" s="336"/>
      <c r="G1008" s="337"/>
      <c r="H1008" s="337" t="s">
        <v>34</v>
      </c>
      <c r="I1008" s="337" t="s">
        <v>34</v>
      </c>
      <c r="J1008" s="337" t="s">
        <v>608</v>
      </c>
      <c r="K1008" s="338" t="s">
        <v>48</v>
      </c>
      <c r="L1008" s="339"/>
      <c r="M1008" s="339" t="s">
        <v>1411</v>
      </c>
      <c r="N1008" s="338">
        <v>253839</v>
      </c>
      <c r="O1008" s="338" t="s">
        <v>1320</v>
      </c>
      <c r="P1008" s="342">
        <v>40385</v>
      </c>
      <c r="Q1008" s="343">
        <v>238909378</v>
      </c>
      <c r="R1008" s="343">
        <v>475003391.96472192</v>
      </c>
      <c r="S1008" s="338">
        <v>32</v>
      </c>
      <c r="T1008" s="340">
        <v>1.0908474759208531E-2</v>
      </c>
      <c r="U1008" s="340">
        <v>0.14101598234331517</v>
      </c>
      <c r="V1008" s="340">
        <v>-0.18045127797429006</v>
      </c>
      <c r="W1008" s="340">
        <v>-1.7690259054548796</v>
      </c>
      <c r="X1008" s="340">
        <v>-6.4277110608223276E-2</v>
      </c>
      <c r="Y1008" s="340">
        <v>-0.48742500635741615</v>
      </c>
      <c r="Z1008" s="340">
        <v>-6.1579333028288774E-3</v>
      </c>
      <c r="AA1008" s="340">
        <v>-3.5003689222976912E-2</v>
      </c>
      <c r="AB1008" s="340">
        <v>0.2192906672881566</v>
      </c>
      <c r="AC1008" s="344">
        <v>-1.2405735403996185</v>
      </c>
      <c r="AD1008" s="482">
        <v>9635130000175</v>
      </c>
      <c r="AE1008" s="341" t="s">
        <v>2163</v>
      </c>
      <c r="AF1008" s="341" t="s">
        <v>2112</v>
      </c>
      <c r="AG1008" s="345" t="s">
        <v>719</v>
      </c>
      <c r="AH1008" s="345" t="s">
        <v>2110</v>
      </c>
      <c r="AI1008" s="345">
        <v>1000</v>
      </c>
      <c r="AJ1008" s="345">
        <v>1000</v>
      </c>
      <c r="AK1008" s="345">
        <v>1000</v>
      </c>
      <c r="AL1008" s="340">
        <v>1.9E-2</v>
      </c>
      <c r="AM1008" s="340">
        <v>0.2</v>
      </c>
      <c r="AN1008" s="340" t="s">
        <v>666</v>
      </c>
      <c r="AO1008" s="338" t="s">
        <v>1323</v>
      </c>
      <c r="AP1008" s="341" t="s">
        <v>716</v>
      </c>
      <c r="AQ1008" s="347" t="s">
        <v>659</v>
      </c>
      <c r="AR1008" s="340">
        <v>3.6099999999999999E-3</v>
      </c>
      <c r="AS1008" s="340">
        <v>3.6099999999999999E-3</v>
      </c>
      <c r="AT1008" s="340"/>
      <c r="AX1008" s="597"/>
      <c r="AY1008" s="598"/>
      <c r="AZ1008" s="598"/>
      <c r="BA1008" s="598"/>
      <c r="BB1008" s="599"/>
      <c r="BC1008" s="598"/>
      <c r="BD1008" s="598"/>
      <c r="BE1008" s="598"/>
      <c r="BF1008" s="598"/>
      <c r="BG1008" s="599"/>
      <c r="BH1008" s="599"/>
      <c r="BI1008" s="600"/>
      <c r="BJ1008" s="600"/>
      <c r="BK1008" s="600"/>
      <c r="BL1008" s="599"/>
      <c r="BM1008" s="599"/>
      <c r="BN1008" s="599"/>
      <c r="BO1008" s="599"/>
      <c r="BP1008" s="599"/>
      <c r="BQ1008" s="599"/>
      <c r="BR1008" s="599"/>
      <c r="BS1008" s="599"/>
      <c r="BT1008" s="602"/>
      <c r="BU1008" s="603"/>
      <c r="BV1008" s="601"/>
      <c r="BW1008" s="604"/>
    </row>
    <row r="1009" spans="2:75" ht="15.75" customHeight="1">
      <c r="B1009" s="334" t="s">
        <v>127</v>
      </c>
      <c r="C1009" s="335">
        <v>30282227000138</v>
      </c>
      <c r="D1009" s="336" t="s">
        <v>14</v>
      </c>
      <c r="E1009" s="336" t="s">
        <v>607</v>
      </c>
      <c r="F1009" s="336"/>
      <c r="G1009" s="337"/>
      <c r="H1009" s="337" t="s">
        <v>34</v>
      </c>
      <c r="I1009" s="337" t="s">
        <v>34</v>
      </c>
      <c r="J1009" s="337" t="s">
        <v>608</v>
      </c>
      <c r="K1009" s="338" t="s">
        <v>48</v>
      </c>
      <c r="L1009" s="339"/>
      <c r="M1009" s="339" t="s">
        <v>1411</v>
      </c>
      <c r="N1009" s="338">
        <v>478210</v>
      </c>
      <c r="O1009" s="338" t="s">
        <v>1320</v>
      </c>
      <c r="P1009" s="342">
        <v>43404</v>
      </c>
      <c r="Q1009" s="343">
        <v>140178269.15000001</v>
      </c>
      <c r="R1009" s="343">
        <v>203620156.62817463</v>
      </c>
      <c r="S1009" s="338">
        <v>32</v>
      </c>
      <c r="T1009" s="340">
        <v>4.4731376927314326E-2</v>
      </c>
      <c r="U1009" s="340">
        <v>0.57825124027073427</v>
      </c>
      <c r="V1009" s="340">
        <v>-0.1410142498717174</v>
      </c>
      <c r="W1009" s="340">
        <v>-1.3824111630669482</v>
      </c>
      <c r="X1009" s="340">
        <v>-6.8148042047311952E-2</v>
      </c>
      <c r="Y1009" s="340">
        <v>-0.51677898265555944</v>
      </c>
      <c r="Z1009" s="340">
        <v>-1.2395292148417059E-2</v>
      </c>
      <c r="AA1009" s="340">
        <v>-7.0458858979826414E-2</v>
      </c>
      <c r="AB1009" s="340">
        <v>0.20026253850525461</v>
      </c>
      <c r="AC1009" s="344">
        <v>-1.1438755105983729</v>
      </c>
      <c r="AD1009" s="482">
        <v>0</v>
      </c>
      <c r="AE1009" s="341" t="s">
        <v>2125</v>
      </c>
      <c r="AF1009" s="341" t="s">
        <v>728</v>
      </c>
      <c r="AG1009" s="345" t="s">
        <v>728</v>
      </c>
      <c r="AH1009" s="345" t="s">
        <v>2110</v>
      </c>
      <c r="AI1009" s="345">
        <v>1000</v>
      </c>
      <c r="AJ1009" s="345">
        <v>1000</v>
      </c>
      <c r="AK1009" s="345">
        <v>1000</v>
      </c>
      <c r="AL1009" s="340">
        <v>1.2500000000000001E-2</v>
      </c>
      <c r="AM1009" s="340">
        <v>0.1</v>
      </c>
      <c r="AN1009" s="340" t="s">
        <v>666</v>
      </c>
      <c r="AO1009" s="338" t="s">
        <v>1323</v>
      </c>
      <c r="AP1009" s="341" t="s">
        <v>716</v>
      </c>
      <c r="AQ1009" s="347" t="s">
        <v>659</v>
      </c>
      <c r="AR1009" s="340">
        <v>3.3333333333333335E-3</v>
      </c>
      <c r="AS1009" s="340">
        <v>3.3333333333333335E-3</v>
      </c>
      <c r="AT1009" s="340"/>
      <c r="AX1009" s="597"/>
      <c r="AY1009" s="598"/>
      <c r="AZ1009" s="598"/>
      <c r="BA1009" s="598"/>
      <c r="BB1009" s="599"/>
      <c r="BC1009" s="598"/>
      <c r="BD1009" s="598"/>
      <c r="BE1009" s="598"/>
      <c r="BF1009" s="598"/>
      <c r="BG1009" s="599"/>
      <c r="BH1009" s="599"/>
      <c r="BI1009" s="600"/>
      <c r="BJ1009" s="600"/>
      <c r="BK1009" s="600"/>
      <c r="BL1009" s="599"/>
      <c r="BM1009" s="599"/>
      <c r="BN1009" s="599"/>
      <c r="BO1009" s="599"/>
      <c r="BP1009" s="599"/>
      <c r="BQ1009" s="599"/>
      <c r="BR1009" s="599"/>
      <c r="BS1009" s="599"/>
      <c r="BT1009" s="602"/>
      <c r="BU1009" s="603"/>
      <c r="BV1009" s="601"/>
      <c r="BW1009" s="604"/>
    </row>
    <row r="1010" spans="2:75" ht="15.75" customHeight="1">
      <c r="B1010" s="334" t="s">
        <v>1501</v>
      </c>
      <c r="C1010" s="335">
        <v>30618435000165</v>
      </c>
      <c r="D1010" s="336" t="s">
        <v>14</v>
      </c>
      <c r="E1010" s="336" t="s">
        <v>607</v>
      </c>
      <c r="F1010" s="336"/>
      <c r="G1010" s="337"/>
      <c r="H1010" s="337" t="s">
        <v>34</v>
      </c>
      <c r="I1010" s="337" t="s">
        <v>34</v>
      </c>
      <c r="J1010" s="337" t="s">
        <v>608</v>
      </c>
      <c r="K1010" s="338" t="s">
        <v>48</v>
      </c>
      <c r="L1010" s="339"/>
      <c r="M1010" s="339"/>
      <c r="N1010" s="338">
        <v>483036</v>
      </c>
      <c r="O1010" s="338" t="s">
        <v>1320</v>
      </c>
      <c r="P1010" s="342">
        <v>43426</v>
      </c>
      <c r="Q1010" s="343">
        <v>48755728.979999997</v>
      </c>
      <c r="R1010" s="343">
        <v>53359136.763968289</v>
      </c>
      <c r="S1010" s="338">
        <v>32</v>
      </c>
      <c r="T1010" s="340">
        <v>-0.15286497513423014</v>
      </c>
      <c r="U1010" s="340">
        <v>-1.7194120208644057</v>
      </c>
      <c r="V1010" s="340">
        <v>-0.29639879422761628</v>
      </c>
      <c r="W1010" s="340">
        <v>-2.7202617071264803</v>
      </c>
      <c r="X1010" s="340">
        <v>-0.10629242516663717</v>
      </c>
      <c r="Y1010" s="340">
        <v>-0.74742606006748058</v>
      </c>
      <c r="Z1010" s="340">
        <v>1.169255760894905E-2</v>
      </c>
      <c r="AA1010" s="340">
        <v>6.3894725740265182E-2</v>
      </c>
      <c r="AB1010" s="340">
        <v>0.27677638848447295</v>
      </c>
      <c r="AC1010" s="344">
        <v>-1.5050002381890404</v>
      </c>
      <c r="AD1010" s="482">
        <v>29224691000199</v>
      </c>
      <c r="AE1010" s="341" t="s">
        <v>2173</v>
      </c>
      <c r="AF1010" s="341" t="s">
        <v>2115</v>
      </c>
      <c r="AG1010" s="345" t="s">
        <v>1428</v>
      </c>
      <c r="AH1010" s="345" t="s">
        <v>2128</v>
      </c>
      <c r="AI1010" s="345">
        <v>5000</v>
      </c>
      <c r="AJ1010" s="345">
        <v>1000</v>
      </c>
      <c r="AK1010" s="345">
        <v>5000</v>
      </c>
      <c r="AL1010" s="340">
        <v>5.9999999999999995E-4</v>
      </c>
      <c r="AM1010" s="340" t="s">
        <v>34</v>
      </c>
      <c r="AN1010" s="340" t="s">
        <v>666</v>
      </c>
      <c r="AO1010" s="338" t="s">
        <v>1323</v>
      </c>
      <c r="AP1010" s="341" t="s">
        <v>716</v>
      </c>
      <c r="AQ1010" s="347" t="s">
        <v>687</v>
      </c>
      <c r="AR1010" s="340" t="s">
        <v>34</v>
      </c>
      <c r="AS1010" s="340" t="s">
        <v>34</v>
      </c>
      <c r="AT1010" s="340"/>
      <c r="AX1010" s="597"/>
      <c r="AY1010" s="598"/>
      <c r="AZ1010" s="598"/>
      <c r="BA1010" s="598"/>
      <c r="BB1010" s="599"/>
      <c r="BC1010" s="598"/>
      <c r="BD1010" s="598"/>
      <c r="BE1010" s="598"/>
      <c r="BF1010" s="598"/>
      <c r="BG1010" s="599"/>
      <c r="BH1010" s="599"/>
      <c r="BI1010" s="600"/>
      <c r="BJ1010" s="600"/>
      <c r="BK1010" s="600"/>
      <c r="BL1010" s="599"/>
      <c r="BM1010" s="599"/>
      <c r="BN1010" s="599"/>
      <c r="BO1010" s="599"/>
      <c r="BP1010" s="599"/>
      <c r="BQ1010" s="599"/>
      <c r="BR1010" s="599"/>
      <c r="BS1010" s="599"/>
      <c r="BT1010" s="602"/>
      <c r="BU1010" s="603"/>
      <c r="BV1010" s="601"/>
      <c r="BW1010" s="604"/>
    </row>
    <row r="1011" spans="2:75" ht="15.75" customHeight="1">
      <c r="B1011" s="334" t="s">
        <v>130</v>
      </c>
      <c r="C1011" s="335">
        <v>15390811000113</v>
      </c>
      <c r="D1011" s="336" t="s">
        <v>14</v>
      </c>
      <c r="E1011" s="336" t="s">
        <v>607</v>
      </c>
      <c r="F1011" s="336"/>
      <c r="G1011" s="337"/>
      <c r="H1011" s="337" t="s">
        <v>34</v>
      </c>
      <c r="I1011" s="337" t="s">
        <v>34</v>
      </c>
      <c r="J1011" s="337" t="s">
        <v>608</v>
      </c>
      <c r="K1011" s="338" t="s">
        <v>48</v>
      </c>
      <c r="L1011" s="339"/>
      <c r="M1011" s="339" t="s">
        <v>34</v>
      </c>
      <c r="N1011" s="338">
        <v>305261</v>
      </c>
      <c r="O1011" s="338" t="s">
        <v>1323</v>
      </c>
      <c r="P1011" s="342">
        <v>41059</v>
      </c>
      <c r="Q1011" s="343">
        <v>89391370.469999999</v>
      </c>
      <c r="R1011" s="343">
        <v>116102468.65773807</v>
      </c>
      <c r="S1011" s="338">
        <v>32</v>
      </c>
      <c r="T1011" s="340">
        <v>-0.13365147982454728</v>
      </c>
      <c r="U1011" s="340">
        <v>-1.7277387659705925</v>
      </c>
      <c r="V1011" s="340">
        <v>-0.35414315902608651</v>
      </c>
      <c r="W1011" s="340">
        <v>-3.4717871194352723</v>
      </c>
      <c r="X1011" s="340">
        <v>-0.22288246110478482</v>
      </c>
      <c r="Y1011" s="340">
        <v>-1.6901581915080306</v>
      </c>
      <c r="Z1011" s="340">
        <v>-8.9059653560094154E-2</v>
      </c>
      <c r="AA1011" s="340">
        <v>-0.50624394292991504</v>
      </c>
      <c r="AB1011" s="340">
        <v>0.28381641124080759</v>
      </c>
      <c r="AC1011" s="344">
        <v>-1.739799540318764</v>
      </c>
      <c r="AD1011" s="482">
        <v>15165493000197</v>
      </c>
      <c r="AE1011" s="341" t="s">
        <v>2173</v>
      </c>
      <c r="AF1011" s="341" t="s">
        <v>2115</v>
      </c>
      <c r="AG1011" s="345" t="s">
        <v>1428</v>
      </c>
      <c r="AH1011" s="345" t="s">
        <v>2110</v>
      </c>
      <c r="AI1011" s="345">
        <v>150000</v>
      </c>
      <c r="AJ1011" s="345">
        <v>10000</v>
      </c>
      <c r="AK1011" s="345">
        <v>150000</v>
      </c>
      <c r="AL1011" s="340">
        <v>2.4E-2</v>
      </c>
      <c r="AM1011" s="340">
        <v>0.2</v>
      </c>
      <c r="AN1011" s="340" t="s">
        <v>666</v>
      </c>
      <c r="AO1011" s="338" t="s">
        <v>1323</v>
      </c>
      <c r="AP1011" s="341" t="s">
        <v>716</v>
      </c>
      <c r="AQ1011" s="347" t="s">
        <v>665</v>
      </c>
      <c r="AR1011" s="340">
        <v>4.0000000000000001E-3</v>
      </c>
      <c r="AS1011" s="340">
        <v>4.0000000000000001E-3</v>
      </c>
      <c r="AT1011" s="340"/>
      <c r="AX1011" s="597"/>
      <c r="AY1011" s="598"/>
      <c r="AZ1011" s="598"/>
      <c r="BA1011" s="598"/>
      <c r="BB1011" s="599"/>
      <c r="BC1011" s="598"/>
      <c r="BD1011" s="598"/>
      <c r="BE1011" s="598"/>
      <c r="BF1011" s="598"/>
      <c r="BG1011" s="599"/>
      <c r="BH1011" s="599"/>
      <c r="BI1011" s="600"/>
      <c r="BJ1011" s="600"/>
      <c r="BK1011" s="600"/>
      <c r="BL1011" s="599"/>
      <c r="BM1011" s="599"/>
      <c r="BN1011" s="599"/>
      <c r="BO1011" s="599"/>
      <c r="BP1011" s="599"/>
      <c r="BQ1011" s="599"/>
      <c r="BR1011" s="599"/>
      <c r="BS1011" s="599"/>
      <c r="BT1011" s="602"/>
      <c r="BU1011" s="603"/>
      <c r="BV1011" s="601"/>
      <c r="BW1011" s="604"/>
    </row>
    <row r="1012" spans="2:75" ht="15.75" customHeight="1">
      <c r="B1012" s="334" t="s">
        <v>1502</v>
      </c>
      <c r="C1012" s="335">
        <v>38173778000175</v>
      </c>
      <c r="D1012" s="336" t="s">
        <v>14</v>
      </c>
      <c r="E1012" s="336"/>
      <c r="F1012" s="336"/>
      <c r="G1012" s="337"/>
      <c r="H1012" s="337" t="s">
        <v>34</v>
      </c>
      <c r="I1012" s="337"/>
      <c r="J1012" s="337"/>
      <c r="K1012" s="338"/>
      <c r="L1012" s="339"/>
      <c r="M1012" s="339"/>
      <c r="N1012" s="338">
        <v>602353</v>
      </c>
      <c r="O1012" s="338" t="s">
        <v>1320</v>
      </c>
      <c r="P1012" s="342">
        <v>44391</v>
      </c>
      <c r="Q1012" s="343">
        <v>48150754.390000001</v>
      </c>
      <c r="R1012" s="343">
        <v>50088779.204999961</v>
      </c>
      <c r="S1012" s="338">
        <v>32</v>
      </c>
      <c r="T1012" s="340">
        <v>-0.17767078062246211</v>
      </c>
      <c r="U1012" s="340">
        <v>-1.9984255758415237</v>
      </c>
      <c r="V1012" s="340">
        <v>-0.31662975984523423</v>
      </c>
      <c r="W1012" s="340">
        <v>-2.9059356104607028</v>
      </c>
      <c r="X1012" s="340" t="s">
        <v>1414</v>
      </c>
      <c r="Y1012" s="340" t="s">
        <v>1414</v>
      </c>
      <c r="Z1012" s="340" t="s">
        <v>1414</v>
      </c>
      <c r="AA1012" s="340" t="s">
        <v>1414</v>
      </c>
      <c r="AB1012" s="340">
        <v>0.28162906035796792</v>
      </c>
      <c r="AC1012" s="344">
        <v>-1.5777084695006449</v>
      </c>
      <c r="AD1012" s="482">
        <v>41128218000103</v>
      </c>
      <c r="AE1012" s="341" t="s">
        <v>2120</v>
      </c>
      <c r="AF1012" s="341" t="s">
        <v>2106</v>
      </c>
      <c r="AG1012" s="345" t="s">
        <v>1427</v>
      </c>
      <c r="AH1012" s="345" t="s">
        <v>2116</v>
      </c>
      <c r="AI1012" s="345">
        <v>0</v>
      </c>
      <c r="AJ1012" s="345">
        <v>0</v>
      </c>
      <c r="AK1012" s="345">
        <v>0</v>
      </c>
      <c r="AL1012" s="340">
        <v>5.0000000000000001E-3</v>
      </c>
      <c r="AM1012" s="340" t="s">
        <v>34</v>
      </c>
      <c r="AN1012" s="340" t="s">
        <v>34</v>
      </c>
      <c r="AO1012" s="338" t="s">
        <v>1320</v>
      </c>
      <c r="AP1012" s="341" t="s">
        <v>716</v>
      </c>
      <c r="AQ1012" s="347" t="s">
        <v>2117</v>
      </c>
      <c r="AR1012" s="340" t="s">
        <v>34</v>
      </c>
      <c r="AS1012" s="340" t="s">
        <v>34</v>
      </c>
      <c r="AT1012" s="340"/>
      <c r="AX1012" s="597"/>
      <c r="AY1012" s="598"/>
      <c r="AZ1012" s="598"/>
      <c r="BA1012" s="598"/>
      <c r="BB1012" s="599"/>
      <c r="BC1012" s="598"/>
      <c r="BD1012" s="598"/>
      <c r="BE1012" s="598"/>
      <c r="BF1012" s="598"/>
      <c r="BG1012" s="599"/>
      <c r="BH1012" s="599"/>
      <c r="BI1012" s="600"/>
      <c r="BJ1012" s="600"/>
      <c r="BK1012" s="600"/>
      <c r="BL1012" s="599"/>
      <c r="BM1012" s="599"/>
      <c r="BN1012" s="599"/>
      <c r="BO1012" s="599"/>
      <c r="BP1012" s="599"/>
      <c r="BQ1012" s="599"/>
      <c r="BR1012" s="599"/>
      <c r="BS1012" s="599"/>
      <c r="BT1012" s="602"/>
      <c r="BU1012" s="603"/>
      <c r="BV1012" s="601"/>
      <c r="BW1012" s="604"/>
    </row>
    <row r="1013" spans="2:75" ht="15.75" customHeight="1">
      <c r="B1013" s="334" t="s">
        <v>132</v>
      </c>
      <c r="C1013" s="335">
        <v>29286347000124</v>
      </c>
      <c r="D1013" s="336" t="s">
        <v>14</v>
      </c>
      <c r="E1013" s="336" t="s">
        <v>607</v>
      </c>
      <c r="F1013" s="336"/>
      <c r="G1013" s="337"/>
      <c r="H1013" s="337" t="s">
        <v>34</v>
      </c>
      <c r="I1013" s="337" t="s">
        <v>34</v>
      </c>
      <c r="J1013" s="337" t="s">
        <v>608</v>
      </c>
      <c r="K1013" s="338" t="s">
        <v>48</v>
      </c>
      <c r="L1013" s="339"/>
      <c r="M1013" s="339" t="s">
        <v>1411</v>
      </c>
      <c r="N1013" s="338">
        <v>463302</v>
      </c>
      <c r="O1013" s="338" t="s">
        <v>1323</v>
      </c>
      <c r="P1013" s="342">
        <v>43168</v>
      </c>
      <c r="Q1013" s="343">
        <v>465490328.38999999</v>
      </c>
      <c r="R1013" s="343">
        <v>553434836.34650826</v>
      </c>
      <c r="S1013" s="338">
        <v>32</v>
      </c>
      <c r="T1013" s="340">
        <v>-0.14126485424508062</v>
      </c>
      <c r="U1013" s="340">
        <v>-1.8261583430936617</v>
      </c>
      <c r="V1013" s="340">
        <v>-0.36137491441622582</v>
      </c>
      <c r="W1013" s="340">
        <v>-3.5426825033343663</v>
      </c>
      <c r="X1013" s="340">
        <v>-0.22241232389687648</v>
      </c>
      <c r="Y1013" s="340">
        <v>-1.6865930556550779</v>
      </c>
      <c r="Z1013" s="340">
        <v>-6.3844877139751177E-2</v>
      </c>
      <c r="AA1013" s="340">
        <v>-0.36291497942213036</v>
      </c>
      <c r="AB1013" s="340">
        <v>0.27729233664710501</v>
      </c>
      <c r="AC1013" s="344">
        <v>-1.8278357004017018</v>
      </c>
      <c r="AD1013" s="482">
        <v>29224691000199</v>
      </c>
      <c r="AE1013" s="341" t="s">
        <v>2173</v>
      </c>
      <c r="AF1013" s="341" t="s">
        <v>2115</v>
      </c>
      <c r="AG1013" s="345" t="s">
        <v>1428</v>
      </c>
      <c r="AH1013" s="345" t="s">
        <v>2107</v>
      </c>
      <c r="AI1013" s="345">
        <v>300000</v>
      </c>
      <c r="AJ1013" s="345">
        <v>10000</v>
      </c>
      <c r="AK1013" s="345">
        <v>300000</v>
      </c>
      <c r="AL1013" s="340">
        <v>1.3000000000000001E-2</v>
      </c>
      <c r="AM1013" s="340">
        <v>0.2</v>
      </c>
      <c r="AN1013" s="340" t="s">
        <v>666</v>
      </c>
      <c r="AO1013" s="338" t="s">
        <v>1323</v>
      </c>
      <c r="AP1013" s="341" t="s">
        <v>716</v>
      </c>
      <c r="AQ1013" s="347" t="s">
        <v>665</v>
      </c>
      <c r="AR1013" s="340" t="s">
        <v>34</v>
      </c>
      <c r="AS1013" s="340" t="s">
        <v>34</v>
      </c>
      <c r="AT1013" s="340"/>
      <c r="AX1013" s="597"/>
      <c r="AY1013" s="598"/>
      <c r="AZ1013" s="598"/>
      <c r="BA1013" s="598"/>
      <c r="BB1013" s="599"/>
      <c r="BC1013" s="598"/>
      <c r="BD1013" s="598"/>
      <c r="BE1013" s="598"/>
      <c r="BF1013" s="598"/>
      <c r="BG1013" s="599"/>
      <c r="BH1013" s="599"/>
      <c r="BI1013" s="600"/>
      <c r="BJ1013" s="600"/>
      <c r="BK1013" s="600"/>
      <c r="BL1013" s="599"/>
      <c r="BM1013" s="599"/>
      <c r="BN1013" s="599"/>
      <c r="BO1013" s="599"/>
      <c r="BP1013" s="599"/>
      <c r="BQ1013" s="599"/>
      <c r="BR1013" s="599"/>
      <c r="BS1013" s="599"/>
      <c r="BT1013" s="602"/>
      <c r="BU1013" s="603"/>
      <c r="BV1013" s="601"/>
      <c r="BW1013" s="604"/>
    </row>
    <row r="1014" spans="2:75" ht="15.75" customHeight="1">
      <c r="B1014" s="334" t="s">
        <v>1503</v>
      </c>
      <c r="C1014" s="335">
        <v>41063234000165</v>
      </c>
      <c r="D1014" s="336" t="s">
        <v>14</v>
      </c>
      <c r="E1014" s="336" t="s">
        <v>614</v>
      </c>
      <c r="F1014" s="336"/>
      <c r="G1014" s="337"/>
      <c r="H1014" s="337" t="s">
        <v>865</v>
      </c>
      <c r="I1014" s="337" t="s">
        <v>34</v>
      </c>
      <c r="J1014" s="337" t="s">
        <v>608</v>
      </c>
      <c r="K1014" s="338" t="s">
        <v>48</v>
      </c>
      <c r="L1014" s="339"/>
      <c r="M1014" s="339"/>
      <c r="N1014" s="338">
        <v>586625</v>
      </c>
      <c r="O1014" s="338" t="s">
        <v>1320</v>
      </c>
      <c r="P1014" s="342">
        <v>44313</v>
      </c>
      <c r="Q1014" s="343">
        <v>29495848.530000001</v>
      </c>
      <c r="R1014" s="343">
        <v>17682740.678492066</v>
      </c>
      <c r="S1014" s="338">
        <v>32</v>
      </c>
      <c r="T1014" s="340">
        <v>0.15727484039590389</v>
      </c>
      <c r="U1014" s="340">
        <v>1.7690138039717274</v>
      </c>
      <c r="V1014" s="340">
        <v>0.12172161452833796</v>
      </c>
      <c r="W1014" s="340">
        <v>1.1171254855941555</v>
      </c>
      <c r="X1014" s="340" t="s">
        <v>1414</v>
      </c>
      <c r="Y1014" s="340" t="s">
        <v>1414</v>
      </c>
      <c r="Z1014" s="340" t="s">
        <v>1414</v>
      </c>
      <c r="AA1014" s="340" t="s">
        <v>1414</v>
      </c>
      <c r="AB1014" s="340">
        <v>0.14928725484086319</v>
      </c>
      <c r="AC1014" s="344">
        <v>0.15105162310426951</v>
      </c>
      <c r="AD1014" s="482">
        <v>40386431000152</v>
      </c>
      <c r="AE1014" s="341" t="s">
        <v>2120</v>
      </c>
      <c r="AF1014" s="341" t="s">
        <v>2106</v>
      </c>
      <c r="AG1014" s="345" t="s">
        <v>1427</v>
      </c>
      <c r="AH1014" s="345" t="s">
        <v>2116</v>
      </c>
      <c r="AI1014" s="345">
        <v>10000</v>
      </c>
      <c r="AJ1014" s="345" t="s">
        <v>1422</v>
      </c>
      <c r="AK1014" s="345" t="s">
        <v>1422</v>
      </c>
      <c r="AL1014" s="340">
        <v>6.9999999999999993E-3</v>
      </c>
      <c r="AM1014" s="340" t="s">
        <v>34</v>
      </c>
      <c r="AN1014" s="340" t="s">
        <v>34</v>
      </c>
      <c r="AO1014" s="338" t="s">
        <v>1320</v>
      </c>
      <c r="AP1014" s="341" t="s">
        <v>13</v>
      </c>
      <c r="AQ1014" s="347" t="s">
        <v>2174</v>
      </c>
      <c r="AR1014" s="340" t="s">
        <v>34</v>
      </c>
      <c r="AS1014" s="340" t="s">
        <v>34</v>
      </c>
      <c r="AT1014" s="340"/>
      <c r="AX1014" s="597"/>
      <c r="AY1014" s="598"/>
      <c r="AZ1014" s="598"/>
      <c r="BA1014" s="598"/>
      <c r="BB1014" s="599"/>
      <c r="BC1014" s="598"/>
      <c r="BD1014" s="598"/>
      <c r="BE1014" s="598"/>
      <c r="BF1014" s="598"/>
      <c r="BG1014" s="599"/>
      <c r="BH1014" s="599"/>
      <c r="BI1014" s="600"/>
      <c r="BJ1014" s="600"/>
      <c r="BK1014" s="600"/>
      <c r="BL1014" s="599"/>
      <c r="BM1014" s="599"/>
      <c r="BN1014" s="599"/>
      <c r="BO1014" s="599"/>
      <c r="BP1014" s="599"/>
      <c r="BQ1014" s="599"/>
      <c r="BR1014" s="599"/>
      <c r="BS1014" s="599"/>
      <c r="BT1014" s="602"/>
      <c r="BU1014" s="603"/>
      <c r="BV1014" s="601"/>
      <c r="BW1014" s="604"/>
    </row>
    <row r="1015" spans="2:75" ht="15.75" customHeight="1">
      <c r="B1015" s="334" t="s">
        <v>468</v>
      </c>
      <c r="C1015" s="335">
        <v>41219215000185</v>
      </c>
      <c r="D1015" s="336" t="s">
        <v>14</v>
      </c>
      <c r="E1015" s="336" t="s">
        <v>607</v>
      </c>
      <c r="F1015" s="336"/>
      <c r="G1015" s="337"/>
      <c r="H1015" s="337" t="s">
        <v>34</v>
      </c>
      <c r="I1015" s="337" t="s">
        <v>34</v>
      </c>
      <c r="J1015" s="337" t="s">
        <v>608</v>
      </c>
      <c r="K1015" s="338" t="s">
        <v>48</v>
      </c>
      <c r="L1015" s="339"/>
      <c r="M1015" s="339" t="s">
        <v>1411</v>
      </c>
      <c r="N1015" s="338">
        <v>593672</v>
      </c>
      <c r="O1015" s="338" t="s">
        <v>1320</v>
      </c>
      <c r="P1015" s="342">
        <v>44347</v>
      </c>
      <c r="Q1015" s="343">
        <v>8413344.0500000007</v>
      </c>
      <c r="R1015" s="343">
        <v>8508135.8002777733</v>
      </c>
      <c r="S1015" s="338">
        <v>32</v>
      </c>
      <c r="T1015" s="340">
        <v>-4.4048791929961584E-2</v>
      </c>
      <c r="U1015" s="340">
        <v>-0.56942733078208185</v>
      </c>
      <c r="V1015" s="340">
        <v>-0.22536500916693492</v>
      </c>
      <c r="W1015" s="340">
        <v>-2.20933065077093</v>
      </c>
      <c r="X1015" s="340" t="s">
        <v>1414</v>
      </c>
      <c r="Y1015" s="340" t="s">
        <v>1414</v>
      </c>
      <c r="Z1015" s="340" t="s">
        <v>1414</v>
      </c>
      <c r="AA1015" s="340" t="s">
        <v>1414</v>
      </c>
      <c r="AB1015" s="340">
        <v>0.22709834424597317</v>
      </c>
      <c r="AC1015" s="344">
        <v>-1.4383444892316171</v>
      </c>
      <c r="AD1015" s="482">
        <v>0</v>
      </c>
      <c r="AE1015" s="341" t="s">
        <v>2176</v>
      </c>
      <c r="AF1015" s="341" t="s">
        <v>719</v>
      </c>
      <c r="AG1015" s="345" t="s">
        <v>719</v>
      </c>
      <c r="AH1015" s="345" t="s">
        <v>2110</v>
      </c>
      <c r="AI1015" s="345">
        <v>100</v>
      </c>
      <c r="AJ1015" s="345">
        <v>100</v>
      </c>
      <c r="AK1015" s="345">
        <v>100</v>
      </c>
      <c r="AL1015" s="340">
        <v>7.4999999999999997E-3</v>
      </c>
      <c r="AM1015" s="340">
        <v>0.1</v>
      </c>
      <c r="AN1015" s="340" t="s">
        <v>2119</v>
      </c>
      <c r="AO1015" s="338" t="s">
        <v>1323</v>
      </c>
      <c r="AP1015" s="341" t="s">
        <v>716</v>
      </c>
      <c r="AQ1015" s="347" t="s">
        <v>659</v>
      </c>
      <c r="AR1015" s="340">
        <v>2E-3</v>
      </c>
      <c r="AS1015" s="340">
        <v>2E-3</v>
      </c>
      <c r="AT1015" s="340"/>
      <c r="AX1015" s="597"/>
      <c r="AY1015" s="598"/>
      <c r="AZ1015" s="598"/>
      <c r="BA1015" s="598"/>
      <c r="BB1015" s="599"/>
      <c r="BC1015" s="598"/>
      <c r="BD1015" s="598"/>
      <c r="BE1015" s="598"/>
      <c r="BF1015" s="598"/>
      <c r="BG1015" s="599"/>
      <c r="BH1015" s="599"/>
      <c r="BI1015" s="600"/>
      <c r="BJ1015" s="600"/>
      <c r="BK1015" s="600"/>
      <c r="BL1015" s="599"/>
      <c r="BM1015" s="599"/>
      <c r="BN1015" s="599"/>
      <c r="BO1015" s="599"/>
      <c r="BP1015" s="599"/>
      <c r="BQ1015" s="599"/>
      <c r="BR1015" s="599"/>
      <c r="BS1015" s="599"/>
      <c r="BT1015" s="602"/>
      <c r="BU1015" s="603"/>
      <c r="BV1015" s="601"/>
      <c r="BW1015" s="604"/>
    </row>
    <row r="1016" spans="2:75" ht="15.75" customHeight="1">
      <c r="B1016" s="334" t="s">
        <v>30</v>
      </c>
      <c r="C1016" s="335">
        <v>14866273000128</v>
      </c>
      <c r="D1016" s="336" t="s">
        <v>14</v>
      </c>
      <c r="E1016" s="336" t="s">
        <v>607</v>
      </c>
      <c r="F1016" s="336"/>
      <c r="G1016" s="337"/>
      <c r="H1016" s="337" t="s">
        <v>34</v>
      </c>
      <c r="I1016" s="337" t="s">
        <v>34</v>
      </c>
      <c r="J1016" s="337" t="s">
        <v>608</v>
      </c>
      <c r="K1016" s="338" t="s">
        <v>48</v>
      </c>
      <c r="L1016" s="339"/>
      <c r="M1016" s="339" t="s">
        <v>34</v>
      </c>
      <c r="N1016" s="338">
        <v>311774</v>
      </c>
      <c r="O1016" s="338" t="s">
        <v>1320</v>
      </c>
      <c r="P1016" s="342">
        <v>41148</v>
      </c>
      <c r="Q1016" s="343">
        <v>438223882.17000002</v>
      </c>
      <c r="R1016" s="343">
        <v>597909566.93448448</v>
      </c>
      <c r="S1016" s="338">
        <v>32</v>
      </c>
      <c r="T1016" s="340">
        <v>-4.8245709805277093E-2</v>
      </c>
      <c r="U1016" s="340">
        <v>-0.62368170731645778</v>
      </c>
      <c r="V1016" s="340">
        <v>-0.23397019616668158</v>
      </c>
      <c r="W1016" s="340">
        <v>-2.2936902568359216</v>
      </c>
      <c r="X1016" s="340">
        <v>-0.13676903108723892</v>
      </c>
      <c r="Y1016" s="340">
        <v>-1.0371444082719292</v>
      </c>
      <c r="Z1016" s="340">
        <v>-7.5694239226076876E-2</v>
      </c>
      <c r="AA1016" s="340">
        <v>-0.43027059494491127</v>
      </c>
      <c r="AB1016" s="340">
        <v>0.2302674965325604</v>
      </c>
      <c r="AC1016" s="344">
        <v>-1.4638688813789009</v>
      </c>
      <c r="AD1016" s="482">
        <v>14284684000105</v>
      </c>
      <c r="AE1016" s="341" t="s">
        <v>2177</v>
      </c>
      <c r="AF1016" s="341" t="s">
        <v>2115</v>
      </c>
      <c r="AG1016" s="345" t="s">
        <v>1428</v>
      </c>
      <c r="AH1016" s="345" t="s">
        <v>2110</v>
      </c>
      <c r="AI1016" s="345">
        <v>100000</v>
      </c>
      <c r="AJ1016" s="345">
        <v>10000</v>
      </c>
      <c r="AK1016" s="345">
        <v>100000</v>
      </c>
      <c r="AL1016" s="340">
        <v>1.38E-2</v>
      </c>
      <c r="AM1016" s="340">
        <v>0.2</v>
      </c>
      <c r="AN1016" s="340" t="s">
        <v>666</v>
      </c>
      <c r="AO1016" s="338" t="s">
        <v>1323</v>
      </c>
      <c r="AP1016" s="341" t="s">
        <v>716</v>
      </c>
      <c r="AQ1016" s="347" t="s">
        <v>659</v>
      </c>
      <c r="AR1016" s="340">
        <v>4.1399999999999996E-3</v>
      </c>
      <c r="AS1016" s="340">
        <v>4.1399999999999996E-3</v>
      </c>
      <c r="AT1016" s="340"/>
      <c r="AX1016" s="597"/>
      <c r="AY1016" s="598"/>
      <c r="AZ1016" s="598"/>
      <c r="BA1016" s="598"/>
      <c r="BB1016" s="599"/>
      <c r="BC1016" s="598"/>
      <c r="BD1016" s="598"/>
      <c r="BE1016" s="598"/>
      <c r="BF1016" s="598"/>
      <c r="BG1016" s="599"/>
      <c r="BH1016" s="599"/>
      <c r="BI1016" s="600"/>
      <c r="BJ1016" s="600"/>
      <c r="BK1016" s="600"/>
      <c r="BL1016" s="599"/>
      <c r="BM1016" s="599"/>
      <c r="BN1016" s="599"/>
      <c r="BO1016" s="599"/>
      <c r="BP1016" s="599"/>
      <c r="BQ1016" s="599"/>
      <c r="BR1016" s="599"/>
      <c r="BS1016" s="599"/>
      <c r="BT1016" s="602"/>
      <c r="BU1016" s="603"/>
      <c r="BV1016" s="601"/>
      <c r="BW1016" s="604"/>
    </row>
    <row r="1017" spans="2:75" ht="15.75" customHeight="1">
      <c r="B1017" s="334" t="s">
        <v>136</v>
      </c>
      <c r="C1017" s="335">
        <v>35704552000165</v>
      </c>
      <c r="D1017" s="336" t="s">
        <v>14</v>
      </c>
      <c r="E1017" s="336" t="s">
        <v>607</v>
      </c>
      <c r="F1017" s="336"/>
      <c r="G1017" s="337"/>
      <c r="H1017" s="337" t="s">
        <v>34</v>
      </c>
      <c r="I1017" s="337" t="s">
        <v>34</v>
      </c>
      <c r="J1017" s="337" t="s">
        <v>608</v>
      </c>
      <c r="K1017" s="338" t="s">
        <v>48</v>
      </c>
      <c r="L1017" s="339"/>
      <c r="M1017" s="339" t="s">
        <v>34</v>
      </c>
      <c r="N1017" s="338">
        <v>529222</v>
      </c>
      <c r="O1017" s="338" t="s">
        <v>1320</v>
      </c>
      <c r="P1017" s="342">
        <v>43879</v>
      </c>
      <c r="Q1017" s="343">
        <v>3203406.86</v>
      </c>
      <c r="R1017" s="343">
        <v>4344004.1135714306</v>
      </c>
      <c r="S1017" s="338">
        <v>32</v>
      </c>
      <c r="T1017" s="340">
        <v>-5.0636216848350402E-2</v>
      </c>
      <c r="U1017" s="340">
        <v>-0.65458425844470136</v>
      </c>
      <c r="V1017" s="340">
        <v>-0.23207511804183001</v>
      </c>
      <c r="W1017" s="340">
        <v>-2.2751121545727671</v>
      </c>
      <c r="X1017" s="340">
        <v>-0.14660160193455241</v>
      </c>
      <c r="Y1017" s="340">
        <v>-1.1117065791973344</v>
      </c>
      <c r="Z1017" s="340" t="s">
        <v>1414</v>
      </c>
      <c r="AA1017" s="340" t="s">
        <v>1414</v>
      </c>
      <c r="AB1017" s="340">
        <v>0.22929062487373342</v>
      </c>
      <c r="AC1017" s="344">
        <v>-1.4603247797625858</v>
      </c>
      <c r="AD1017" s="482">
        <v>11176045000138</v>
      </c>
      <c r="AE1017" s="341" t="s">
        <v>2177</v>
      </c>
      <c r="AF1017" s="341" t="s">
        <v>2115</v>
      </c>
      <c r="AG1017" s="345" t="s">
        <v>1428</v>
      </c>
      <c r="AH1017" s="345" t="s">
        <v>2128</v>
      </c>
      <c r="AI1017" s="345">
        <v>100000</v>
      </c>
      <c r="AJ1017" s="345">
        <v>10000</v>
      </c>
      <c r="AK1017" s="345">
        <v>100000</v>
      </c>
      <c r="AL1017" s="340">
        <v>1.38E-2</v>
      </c>
      <c r="AM1017" s="340">
        <v>0.2</v>
      </c>
      <c r="AN1017" s="340" t="s">
        <v>34</v>
      </c>
      <c r="AO1017" s="338" t="s">
        <v>1323</v>
      </c>
      <c r="AP1017" s="341" t="s">
        <v>716</v>
      </c>
      <c r="AQ1017" s="347" t="s">
        <v>659</v>
      </c>
      <c r="AR1017" s="340">
        <v>4.1399999999999996E-3</v>
      </c>
      <c r="AS1017" s="340">
        <v>4.1399999999999996E-3</v>
      </c>
      <c r="AT1017" s="340"/>
      <c r="AX1017" s="597"/>
      <c r="AY1017" s="598"/>
      <c r="AZ1017" s="598"/>
      <c r="BA1017" s="598"/>
      <c r="BB1017" s="599"/>
      <c r="BC1017" s="598"/>
      <c r="BD1017" s="598"/>
      <c r="BE1017" s="598"/>
      <c r="BF1017" s="598"/>
      <c r="BG1017" s="599"/>
      <c r="BH1017" s="599"/>
      <c r="BI1017" s="600"/>
      <c r="BJ1017" s="600"/>
      <c r="BK1017" s="600"/>
      <c r="BL1017" s="599"/>
      <c r="BM1017" s="599"/>
      <c r="BN1017" s="599"/>
      <c r="BO1017" s="599"/>
      <c r="BP1017" s="599"/>
      <c r="BQ1017" s="599"/>
      <c r="BR1017" s="599"/>
      <c r="BS1017" s="599"/>
      <c r="BT1017" s="602"/>
      <c r="BU1017" s="603"/>
      <c r="BV1017" s="601"/>
      <c r="BW1017" s="604"/>
    </row>
    <row r="1018" spans="2:75" ht="15.75" customHeight="1">
      <c r="B1018" s="334" t="s">
        <v>140</v>
      </c>
      <c r="C1018" s="335">
        <v>6070574000112</v>
      </c>
      <c r="D1018" s="336" t="s">
        <v>14</v>
      </c>
      <c r="E1018" s="336" t="s">
        <v>607</v>
      </c>
      <c r="F1018" s="336"/>
      <c r="G1018" s="337"/>
      <c r="H1018" s="337" t="s">
        <v>34</v>
      </c>
      <c r="I1018" s="337" t="s">
        <v>34</v>
      </c>
      <c r="J1018" s="337" t="s">
        <v>608</v>
      </c>
      <c r="K1018" s="338" t="s">
        <v>48</v>
      </c>
      <c r="L1018" s="339"/>
      <c r="M1018" s="339" t="s">
        <v>34</v>
      </c>
      <c r="N1018" s="338">
        <v>129100</v>
      </c>
      <c r="O1018" s="338" t="s">
        <v>1320</v>
      </c>
      <c r="P1018" s="342">
        <v>38027</v>
      </c>
      <c r="Q1018" s="343">
        <v>258654758.94999999</v>
      </c>
      <c r="R1018" s="343">
        <v>251931938.0382143</v>
      </c>
      <c r="S1018" s="338">
        <v>32</v>
      </c>
      <c r="T1018" s="340">
        <v>7.8718854871870247E-2</v>
      </c>
      <c r="U1018" s="340">
        <v>1.0176140013824495</v>
      </c>
      <c r="V1018" s="340">
        <v>-5.1070102234132553E-2</v>
      </c>
      <c r="W1018" s="340">
        <v>-0.50065776679775853</v>
      </c>
      <c r="X1018" s="340">
        <v>-7.9907106259741068E-2</v>
      </c>
      <c r="Y1018" s="340">
        <v>-0.60595010273648053</v>
      </c>
      <c r="Z1018" s="340">
        <v>-2.6502839926050847E-2</v>
      </c>
      <c r="AA1018" s="340">
        <v>-0.15065073404929796</v>
      </c>
      <c r="AB1018" s="340">
        <v>0.14683307217679178</v>
      </c>
      <c r="AC1018" s="344">
        <v>-0.94540406241559105</v>
      </c>
      <c r="AD1018" s="482">
        <v>16993142000137</v>
      </c>
      <c r="AE1018" s="341" t="s">
        <v>2185</v>
      </c>
      <c r="AF1018" s="341" t="s">
        <v>2115</v>
      </c>
      <c r="AG1018" s="345" t="s">
        <v>1428</v>
      </c>
      <c r="AH1018" s="345" t="s">
        <v>2107</v>
      </c>
      <c r="AI1018" s="345">
        <v>10000</v>
      </c>
      <c r="AJ1018" s="345">
        <v>1000</v>
      </c>
      <c r="AK1018" s="345">
        <v>1000</v>
      </c>
      <c r="AL1018" s="340">
        <v>0.02</v>
      </c>
      <c r="AM1018" s="340">
        <v>0.15</v>
      </c>
      <c r="AN1018" s="340" t="s">
        <v>2138</v>
      </c>
      <c r="AO1018" s="338" t="s">
        <v>1323</v>
      </c>
      <c r="AP1018" s="341" t="s">
        <v>716</v>
      </c>
      <c r="AQ1018" s="347" t="s">
        <v>659</v>
      </c>
      <c r="AR1018" s="340">
        <v>4.6666666666666662E-3</v>
      </c>
      <c r="AS1018" s="340">
        <v>4.6666666666666662E-3</v>
      </c>
      <c r="AT1018" s="340"/>
      <c r="AX1018" s="597"/>
      <c r="AY1018" s="598"/>
      <c r="AZ1018" s="598"/>
      <c r="BA1018" s="598"/>
      <c r="BB1018" s="599"/>
      <c r="BC1018" s="598"/>
      <c r="BD1018" s="598"/>
      <c r="BE1018" s="598"/>
      <c r="BF1018" s="598"/>
      <c r="BG1018" s="599"/>
      <c r="BH1018" s="599"/>
      <c r="BI1018" s="600"/>
      <c r="BJ1018" s="600"/>
      <c r="BK1018" s="600"/>
      <c r="BL1018" s="599"/>
      <c r="BM1018" s="599"/>
      <c r="BN1018" s="599"/>
      <c r="BO1018" s="599"/>
      <c r="BP1018" s="599"/>
      <c r="BQ1018" s="599"/>
      <c r="BR1018" s="599"/>
      <c r="BS1018" s="599"/>
      <c r="BT1018" s="602"/>
      <c r="BU1018" s="603"/>
      <c r="BV1018" s="601"/>
      <c r="BW1018" s="604"/>
    </row>
    <row r="1019" spans="2:75" ht="15.75" customHeight="1">
      <c r="B1019" s="334" t="s">
        <v>832</v>
      </c>
      <c r="C1019" s="335">
        <v>29283812000173</v>
      </c>
      <c r="D1019" s="336" t="s">
        <v>14</v>
      </c>
      <c r="E1019" s="336" t="s">
        <v>607</v>
      </c>
      <c r="F1019" s="336"/>
      <c r="G1019" s="337"/>
      <c r="H1019" s="337" t="s">
        <v>34</v>
      </c>
      <c r="I1019" s="337" t="s">
        <v>34</v>
      </c>
      <c r="J1019" s="337" t="s">
        <v>608</v>
      </c>
      <c r="K1019" s="338" t="s">
        <v>48</v>
      </c>
      <c r="L1019" s="339"/>
      <c r="M1019" s="339" t="s">
        <v>34</v>
      </c>
      <c r="N1019" s="338">
        <v>459984</v>
      </c>
      <c r="O1019" s="338" t="s">
        <v>1320</v>
      </c>
      <c r="P1019" s="342">
        <v>43152</v>
      </c>
      <c r="Q1019" s="343">
        <v>4341754.9800000004</v>
      </c>
      <c r="R1019" s="343">
        <v>4253500.9878174616</v>
      </c>
      <c r="S1019" s="338">
        <v>32</v>
      </c>
      <c r="T1019" s="340">
        <v>7.1672057685342239E-2</v>
      </c>
      <c r="U1019" s="340">
        <v>0.92651867874868687</v>
      </c>
      <c r="V1019" s="340">
        <v>-5.9291583323064834E-2</v>
      </c>
      <c r="W1019" s="340">
        <v>-0.58125577192577305</v>
      </c>
      <c r="X1019" s="340">
        <v>-9.4843151586843866E-2</v>
      </c>
      <c r="Y1019" s="340">
        <v>-0.71921284774210847</v>
      </c>
      <c r="Z1019" s="340">
        <v>-3.4660801262406671E-2</v>
      </c>
      <c r="AA1019" s="340">
        <v>-0.19702323100045505</v>
      </c>
      <c r="AB1019" s="340">
        <v>0.14613032425102476</v>
      </c>
      <c r="AC1019" s="344">
        <v>-1.0101847322390551</v>
      </c>
      <c r="AD1019" s="482">
        <v>16993142000137</v>
      </c>
      <c r="AE1019" s="341" t="s">
        <v>2185</v>
      </c>
      <c r="AF1019" s="341" t="s">
        <v>2115</v>
      </c>
      <c r="AG1019" s="345" t="s">
        <v>1428</v>
      </c>
      <c r="AH1019" s="345" t="s">
        <v>2110</v>
      </c>
      <c r="AI1019" s="345">
        <v>5000</v>
      </c>
      <c r="AJ1019" s="345">
        <v>1000</v>
      </c>
      <c r="AK1019" s="345">
        <v>1000</v>
      </c>
      <c r="AL1019" s="340">
        <v>2.5000000000000001E-2</v>
      </c>
      <c r="AM1019" s="340">
        <v>0.2</v>
      </c>
      <c r="AN1019" s="340" t="s">
        <v>2138</v>
      </c>
      <c r="AO1019" s="338" t="s">
        <v>1323</v>
      </c>
      <c r="AP1019" s="341" t="s">
        <v>716</v>
      </c>
      <c r="AQ1019" s="347" t="s">
        <v>659</v>
      </c>
      <c r="AR1019" s="340">
        <v>5.8333333333333327E-3</v>
      </c>
      <c r="AS1019" s="340">
        <v>5.8333333333333327E-3</v>
      </c>
      <c r="AT1019" s="340"/>
      <c r="AX1019" s="597"/>
      <c r="AY1019" s="598"/>
      <c r="AZ1019" s="598"/>
      <c r="BA1019" s="598"/>
      <c r="BB1019" s="599"/>
      <c r="BC1019" s="598"/>
      <c r="BD1019" s="598"/>
      <c r="BE1019" s="598"/>
      <c r="BF1019" s="598"/>
      <c r="BG1019" s="599"/>
      <c r="BH1019" s="599"/>
      <c r="BI1019" s="600"/>
      <c r="BJ1019" s="600"/>
      <c r="BK1019" s="600"/>
      <c r="BL1019" s="599"/>
      <c r="BM1019" s="599"/>
      <c r="BN1019" s="599"/>
      <c r="BO1019" s="599"/>
      <c r="BP1019" s="599"/>
      <c r="BQ1019" s="599"/>
      <c r="BR1019" s="599"/>
      <c r="BS1019" s="599"/>
      <c r="BT1019" s="602"/>
      <c r="BU1019" s="603"/>
      <c r="BV1019" s="601"/>
      <c r="BW1019" s="604"/>
    </row>
    <row r="1020" spans="2:75" ht="15.75" customHeight="1">
      <c r="B1020" s="334" t="s">
        <v>837</v>
      </c>
      <c r="C1020" s="335">
        <v>9120774000120</v>
      </c>
      <c r="D1020" s="336" t="s">
        <v>14</v>
      </c>
      <c r="E1020" s="336" t="s">
        <v>607</v>
      </c>
      <c r="F1020" s="336"/>
      <c r="G1020" s="337"/>
      <c r="H1020" s="337" t="s">
        <v>34</v>
      </c>
      <c r="I1020" s="337" t="s">
        <v>34</v>
      </c>
      <c r="J1020" s="337" t="s">
        <v>608</v>
      </c>
      <c r="K1020" s="338" t="s">
        <v>48</v>
      </c>
      <c r="L1020" s="339"/>
      <c r="M1020" s="339" t="s">
        <v>34</v>
      </c>
      <c r="N1020" s="338">
        <v>287342</v>
      </c>
      <c r="O1020" s="338" t="s">
        <v>1320</v>
      </c>
      <c r="P1020" s="342">
        <v>39422</v>
      </c>
      <c r="Q1020" s="343">
        <v>723852841.34000003</v>
      </c>
      <c r="R1020" s="343">
        <v>1005131961.4840078</v>
      </c>
      <c r="S1020" s="338">
        <v>32</v>
      </c>
      <c r="T1020" s="340">
        <v>5.1493516729080868E-2</v>
      </c>
      <c r="U1020" s="340">
        <v>0.66566674133186765</v>
      </c>
      <c r="V1020" s="340">
        <v>-0.23155162535971729</v>
      </c>
      <c r="W1020" s="340">
        <v>-2.2699801758671057</v>
      </c>
      <c r="X1020" s="340">
        <v>-0.18540003019817475</v>
      </c>
      <c r="Y1020" s="340">
        <v>-1.4059221088641962</v>
      </c>
      <c r="Z1020" s="340">
        <v>-2.143565338441733E-2</v>
      </c>
      <c r="AA1020" s="340">
        <v>-0.12184720302425274</v>
      </c>
      <c r="AB1020" s="340">
        <v>0.2389188449511824</v>
      </c>
      <c r="AC1020" s="344">
        <v>-1.3892070412152968</v>
      </c>
      <c r="AD1020" s="482">
        <v>12976456000170</v>
      </c>
      <c r="AE1020" s="341" t="s">
        <v>2141</v>
      </c>
      <c r="AF1020" s="341" t="s">
        <v>2106</v>
      </c>
      <c r="AG1020" s="345" t="s">
        <v>1427</v>
      </c>
      <c r="AH1020" s="345" t="s">
        <v>2107</v>
      </c>
      <c r="AI1020" s="345">
        <v>5000</v>
      </c>
      <c r="AJ1020" s="345">
        <v>0</v>
      </c>
      <c r="AK1020" s="345">
        <v>0</v>
      </c>
      <c r="AL1020" s="340">
        <v>0.02</v>
      </c>
      <c r="AM1020" s="340">
        <v>0.2</v>
      </c>
      <c r="AN1020" s="340" t="s">
        <v>2124</v>
      </c>
      <c r="AO1020" s="338" t="s">
        <v>1323</v>
      </c>
      <c r="AP1020" s="341" t="s">
        <v>716</v>
      </c>
      <c r="AQ1020" s="347" t="s">
        <v>659</v>
      </c>
      <c r="AR1020" s="340">
        <v>6.9999999999999993E-3</v>
      </c>
      <c r="AS1020" s="340">
        <v>6.9999999999999993E-3</v>
      </c>
      <c r="AT1020" s="340"/>
      <c r="AX1020" s="597"/>
      <c r="AY1020" s="598"/>
      <c r="AZ1020" s="598"/>
      <c r="BA1020" s="598"/>
      <c r="BB1020" s="599"/>
      <c r="BC1020" s="598"/>
      <c r="BD1020" s="598"/>
      <c r="BE1020" s="598"/>
      <c r="BF1020" s="598"/>
      <c r="BG1020" s="599"/>
      <c r="BH1020" s="599"/>
      <c r="BI1020" s="600"/>
      <c r="BJ1020" s="600"/>
      <c r="BK1020" s="600"/>
      <c r="BL1020" s="599"/>
      <c r="BM1020" s="599"/>
      <c r="BN1020" s="599"/>
      <c r="BO1020" s="599"/>
      <c r="BP1020" s="599"/>
      <c r="BQ1020" s="599"/>
      <c r="BR1020" s="599"/>
      <c r="BS1020" s="599"/>
      <c r="BT1020" s="602"/>
      <c r="BU1020" s="603"/>
      <c r="BV1020" s="601"/>
      <c r="BW1020" s="604"/>
    </row>
    <row r="1021" spans="2:75" ht="15.75" customHeight="1">
      <c r="B1021" s="334" t="s">
        <v>146</v>
      </c>
      <c r="C1021" s="335">
        <v>22710616000199</v>
      </c>
      <c r="D1021" s="336" t="s">
        <v>14</v>
      </c>
      <c r="E1021" s="336" t="s">
        <v>607</v>
      </c>
      <c r="F1021" s="336"/>
      <c r="G1021" s="337"/>
      <c r="H1021" s="337" t="s">
        <v>34</v>
      </c>
      <c r="I1021" s="337" t="s">
        <v>34</v>
      </c>
      <c r="J1021" s="337" t="s">
        <v>611</v>
      </c>
      <c r="K1021" s="338" t="s">
        <v>48</v>
      </c>
      <c r="L1021" s="339"/>
      <c r="M1021" s="339" t="s">
        <v>34</v>
      </c>
      <c r="N1021" s="338">
        <v>407771</v>
      </c>
      <c r="O1021" s="338" t="s">
        <v>1320</v>
      </c>
      <c r="P1021" s="342">
        <v>42248</v>
      </c>
      <c r="Q1021" s="343">
        <v>4841524.9000000004</v>
      </c>
      <c r="R1021" s="343">
        <v>7776459.2526587257</v>
      </c>
      <c r="S1021" s="338">
        <v>32</v>
      </c>
      <c r="T1021" s="340">
        <v>-0.19979434256832151</v>
      </c>
      <c r="U1021" s="340">
        <v>-2.5827804625137971</v>
      </c>
      <c r="V1021" s="340">
        <v>-0.18454468255870127</v>
      </c>
      <c r="W1021" s="340">
        <v>-1.8091549576434871</v>
      </c>
      <c r="X1021" s="340">
        <v>-1.5260241672647168E-2</v>
      </c>
      <c r="Y1021" s="340">
        <v>-0.11572118478757733</v>
      </c>
      <c r="Z1021" s="340">
        <v>1.5880478287295219E-2</v>
      </c>
      <c r="AA1021" s="340">
        <v>9.0269786849648467E-2</v>
      </c>
      <c r="AB1021" s="340">
        <v>0.21482653044346731</v>
      </c>
      <c r="AC1021" s="344">
        <v>-1.2940038751790541</v>
      </c>
      <c r="AD1021" s="482">
        <v>22314799000123</v>
      </c>
      <c r="AE1021" s="341" t="s">
        <v>2141</v>
      </c>
      <c r="AF1021" s="341" t="s">
        <v>2106</v>
      </c>
      <c r="AG1021" s="345" t="s">
        <v>1427</v>
      </c>
      <c r="AH1021" s="345" t="s">
        <v>2107</v>
      </c>
      <c r="AI1021" s="345">
        <v>50000</v>
      </c>
      <c r="AJ1021" s="345">
        <v>5000</v>
      </c>
      <c r="AK1021" s="345">
        <v>5000</v>
      </c>
      <c r="AL1021" s="340">
        <v>1.4999999999999999E-2</v>
      </c>
      <c r="AM1021" s="340" t="s">
        <v>34</v>
      </c>
      <c r="AN1021" s="340" t="s">
        <v>2124</v>
      </c>
      <c r="AO1021" s="338" t="s">
        <v>1323</v>
      </c>
      <c r="AP1021" s="341" t="s">
        <v>716</v>
      </c>
      <c r="AQ1021" s="347" t="s">
        <v>687</v>
      </c>
      <c r="AR1021" s="340">
        <v>5.2499999999999995E-3</v>
      </c>
      <c r="AS1021" s="340">
        <v>5.2499999999999995E-3</v>
      </c>
      <c r="AT1021" s="340"/>
      <c r="AX1021" s="597"/>
      <c r="AY1021" s="598"/>
      <c r="AZ1021" s="598"/>
      <c r="BA1021" s="598"/>
      <c r="BB1021" s="599"/>
      <c r="BC1021" s="598"/>
      <c r="BD1021" s="598"/>
      <c r="BE1021" s="598"/>
      <c r="BF1021" s="598"/>
      <c r="BG1021" s="599"/>
      <c r="BH1021" s="599"/>
      <c r="BI1021" s="600"/>
      <c r="BJ1021" s="600"/>
      <c r="BK1021" s="600"/>
      <c r="BL1021" s="599"/>
      <c r="BM1021" s="599"/>
      <c r="BN1021" s="599"/>
      <c r="BO1021" s="599"/>
      <c r="BP1021" s="599"/>
      <c r="BQ1021" s="599"/>
      <c r="BR1021" s="599"/>
      <c r="BS1021" s="599"/>
      <c r="BT1021" s="602"/>
      <c r="BU1021" s="603"/>
      <c r="BV1021" s="601"/>
      <c r="BW1021" s="604"/>
    </row>
    <row r="1022" spans="2:75" ht="15.75" customHeight="1">
      <c r="B1022" s="334" t="s">
        <v>147</v>
      </c>
      <c r="C1022" s="335">
        <v>22353918000157</v>
      </c>
      <c r="D1022" s="336" t="s">
        <v>14</v>
      </c>
      <c r="E1022" s="336" t="s">
        <v>607</v>
      </c>
      <c r="F1022" s="336"/>
      <c r="G1022" s="337"/>
      <c r="H1022" s="337" t="s">
        <v>34</v>
      </c>
      <c r="I1022" s="337" t="s">
        <v>34</v>
      </c>
      <c r="J1022" s="337" t="s">
        <v>611</v>
      </c>
      <c r="K1022" s="338" t="s">
        <v>49</v>
      </c>
      <c r="L1022" s="339"/>
      <c r="M1022" s="339" t="s">
        <v>34</v>
      </c>
      <c r="N1022" s="338">
        <v>408565</v>
      </c>
      <c r="O1022" s="338" t="s">
        <v>1320</v>
      </c>
      <c r="P1022" s="342">
        <v>42248</v>
      </c>
      <c r="Q1022" s="343">
        <v>6755168.1900000004</v>
      </c>
      <c r="R1022" s="343">
        <v>11969525.057658734</v>
      </c>
      <c r="S1022" s="338">
        <v>32</v>
      </c>
      <c r="T1022" s="340">
        <v>-0.28747508625465756</v>
      </c>
      <c r="U1022" s="340">
        <v>-3.7162465497945649</v>
      </c>
      <c r="V1022" s="340">
        <v>-0.22626162301287789</v>
      </c>
      <c r="W1022" s="340">
        <v>-2.2181204645005321</v>
      </c>
      <c r="X1022" s="340">
        <v>-0.13206305346795855</v>
      </c>
      <c r="Y1022" s="340">
        <v>-1.0014581250944441</v>
      </c>
      <c r="Z1022" s="340">
        <v>0.17373559718750808</v>
      </c>
      <c r="AA1022" s="340">
        <v>0.98756945745516955</v>
      </c>
      <c r="AB1022" s="340">
        <v>0.2349783926819641</v>
      </c>
      <c r="AC1022" s="344">
        <v>-1.3873010036280138</v>
      </c>
      <c r="AD1022" s="482">
        <v>22690848000122</v>
      </c>
      <c r="AE1022" s="341" t="s">
        <v>2141</v>
      </c>
      <c r="AF1022" s="341" t="s">
        <v>2106</v>
      </c>
      <c r="AG1022" s="345" t="s">
        <v>1427</v>
      </c>
      <c r="AH1022" s="345" t="s">
        <v>2107</v>
      </c>
      <c r="AI1022" s="345">
        <v>50000</v>
      </c>
      <c r="AJ1022" s="345">
        <v>5000</v>
      </c>
      <c r="AK1022" s="345">
        <v>5000</v>
      </c>
      <c r="AL1022" s="340">
        <v>1.4999999999999999E-2</v>
      </c>
      <c r="AM1022" s="340">
        <v>0.2</v>
      </c>
      <c r="AN1022" s="340" t="s">
        <v>2124</v>
      </c>
      <c r="AO1022" s="338" t="s">
        <v>1323</v>
      </c>
      <c r="AP1022" s="341" t="s">
        <v>716</v>
      </c>
      <c r="AQ1022" s="347" t="s">
        <v>687</v>
      </c>
      <c r="AR1022" s="340">
        <v>5.2499999999999995E-3</v>
      </c>
      <c r="AS1022" s="340">
        <v>5.2499999999999995E-3</v>
      </c>
      <c r="AT1022" s="340"/>
      <c r="AX1022" s="597"/>
      <c r="AY1022" s="598"/>
      <c r="AZ1022" s="598"/>
      <c r="BA1022" s="598"/>
      <c r="BB1022" s="599"/>
      <c r="BC1022" s="598"/>
      <c r="BD1022" s="598"/>
      <c r="BE1022" s="598"/>
      <c r="BF1022" s="598"/>
      <c r="BG1022" s="599"/>
      <c r="BH1022" s="599"/>
      <c r="BI1022" s="600"/>
      <c r="BJ1022" s="600"/>
      <c r="BK1022" s="600"/>
      <c r="BL1022" s="599"/>
      <c r="BM1022" s="599"/>
      <c r="BN1022" s="599"/>
      <c r="BO1022" s="599"/>
      <c r="BP1022" s="599"/>
      <c r="BQ1022" s="599"/>
      <c r="BR1022" s="599"/>
      <c r="BS1022" s="599"/>
      <c r="BT1022" s="602"/>
      <c r="BU1022" s="603"/>
      <c r="BV1022" s="601"/>
      <c r="BW1022" s="604"/>
    </row>
    <row r="1023" spans="2:75" ht="15.75" customHeight="1">
      <c r="B1023" s="334" t="s">
        <v>838</v>
      </c>
      <c r="C1023" s="335">
        <v>11977794000164</v>
      </c>
      <c r="D1023" s="336" t="s">
        <v>14</v>
      </c>
      <c r="E1023" s="336" t="s">
        <v>607</v>
      </c>
      <c r="F1023" s="336"/>
      <c r="G1023" s="337"/>
      <c r="H1023" s="337" t="s">
        <v>34</v>
      </c>
      <c r="I1023" s="337" t="s">
        <v>34</v>
      </c>
      <c r="J1023" s="337" t="s">
        <v>608</v>
      </c>
      <c r="K1023" s="338" t="s">
        <v>48</v>
      </c>
      <c r="L1023" s="339"/>
      <c r="M1023" s="339" t="s">
        <v>34</v>
      </c>
      <c r="N1023" s="338">
        <v>252311</v>
      </c>
      <c r="O1023" s="338" t="s">
        <v>1320</v>
      </c>
      <c r="P1023" s="342">
        <v>40378</v>
      </c>
      <c r="Q1023" s="343">
        <v>1448736263.8599999</v>
      </c>
      <c r="R1023" s="343">
        <v>1844816188.8704364</v>
      </c>
      <c r="S1023" s="338">
        <v>32</v>
      </c>
      <c r="T1023" s="340">
        <v>-4.2403823198605695E-3</v>
      </c>
      <c r="U1023" s="340">
        <v>-5.4816249892459694E-2</v>
      </c>
      <c r="V1023" s="340">
        <v>-0.26879299757073905</v>
      </c>
      <c r="W1023" s="340">
        <v>-2.6350701488257422</v>
      </c>
      <c r="X1023" s="340">
        <v>-0.27506132164730068</v>
      </c>
      <c r="Y1023" s="340">
        <v>-2.0858399698424277</v>
      </c>
      <c r="Z1023" s="340">
        <v>-0.17821267120498852</v>
      </c>
      <c r="AA1023" s="340">
        <v>-1.0130185975853747</v>
      </c>
      <c r="AB1023" s="340">
        <v>0.25222452470589818</v>
      </c>
      <c r="AC1023" s="344">
        <v>-1.4995763241921578</v>
      </c>
      <c r="AD1023" s="482">
        <v>17009959000190</v>
      </c>
      <c r="AE1023" s="341" t="s">
        <v>2141</v>
      </c>
      <c r="AF1023" s="341" t="s">
        <v>2106</v>
      </c>
      <c r="AG1023" s="345" t="s">
        <v>1427</v>
      </c>
      <c r="AH1023" s="345" t="s">
        <v>2110</v>
      </c>
      <c r="AI1023" s="345">
        <v>5000</v>
      </c>
      <c r="AJ1023" s="345">
        <v>0</v>
      </c>
      <c r="AK1023" s="345">
        <v>0</v>
      </c>
      <c r="AL1023" s="340">
        <v>0.03</v>
      </c>
      <c r="AM1023" s="340" t="s">
        <v>34</v>
      </c>
      <c r="AN1023" s="340" t="s">
        <v>2124</v>
      </c>
      <c r="AO1023" s="338" t="s">
        <v>1323</v>
      </c>
      <c r="AP1023" s="341" t="s">
        <v>716</v>
      </c>
      <c r="AQ1023" s="347" t="s">
        <v>659</v>
      </c>
      <c r="AR1023" s="340">
        <v>1.0499999999999999E-2</v>
      </c>
      <c r="AS1023" s="340">
        <v>1.0499999999999999E-2</v>
      </c>
      <c r="AT1023" s="340"/>
      <c r="AX1023" s="597"/>
      <c r="AY1023" s="598"/>
      <c r="AZ1023" s="598"/>
      <c r="BA1023" s="598"/>
      <c r="BB1023" s="599"/>
      <c r="BC1023" s="598"/>
      <c r="BD1023" s="598"/>
      <c r="BE1023" s="598"/>
      <c r="BF1023" s="598"/>
      <c r="BG1023" s="599"/>
      <c r="BH1023" s="599"/>
      <c r="BI1023" s="600"/>
      <c r="BJ1023" s="600"/>
      <c r="BK1023" s="600"/>
      <c r="BL1023" s="599"/>
      <c r="BM1023" s="599"/>
      <c r="BN1023" s="599"/>
      <c r="BO1023" s="599"/>
      <c r="BP1023" s="599"/>
      <c r="BQ1023" s="599"/>
      <c r="BR1023" s="599"/>
      <c r="BS1023" s="599"/>
      <c r="BT1023" s="602"/>
      <c r="BU1023" s="603"/>
      <c r="BV1023" s="601"/>
      <c r="BW1023" s="604"/>
    </row>
    <row r="1024" spans="2:75" ht="15.75" customHeight="1">
      <c r="B1024" s="334" t="s">
        <v>889</v>
      </c>
      <c r="C1024" s="335">
        <v>13614709000129</v>
      </c>
      <c r="D1024" s="336" t="s">
        <v>14</v>
      </c>
      <c r="E1024" s="336" t="s">
        <v>607</v>
      </c>
      <c r="F1024" s="336"/>
      <c r="G1024" s="337"/>
      <c r="H1024" s="337" t="s">
        <v>34</v>
      </c>
      <c r="I1024" s="337" t="s">
        <v>34</v>
      </c>
      <c r="J1024" s="337" t="s">
        <v>608</v>
      </c>
      <c r="K1024" s="338" t="s">
        <v>48</v>
      </c>
      <c r="L1024" s="339"/>
      <c r="M1024" s="339" t="s">
        <v>1411</v>
      </c>
      <c r="N1024" s="338">
        <v>359890</v>
      </c>
      <c r="O1024" s="338" t="s">
        <v>1320</v>
      </c>
      <c r="P1024" s="342">
        <v>41646</v>
      </c>
      <c r="Q1024" s="343">
        <v>180992194.43000001</v>
      </c>
      <c r="R1024" s="343">
        <v>207906448.63380945</v>
      </c>
      <c r="S1024" s="338">
        <v>32</v>
      </c>
      <c r="T1024" s="340">
        <v>5.1912218003233868E-3</v>
      </c>
      <c r="U1024" s="340">
        <v>6.7107937442553098E-2</v>
      </c>
      <c r="V1024" s="340">
        <v>-0.16222116329091385</v>
      </c>
      <c r="W1024" s="340">
        <v>-1.5903098248799297</v>
      </c>
      <c r="X1024" s="340">
        <v>-6.9604808872336998E-2</v>
      </c>
      <c r="Y1024" s="340">
        <v>-0.52782591012678681</v>
      </c>
      <c r="Z1024" s="340">
        <v>-9.9886818552724632E-3</v>
      </c>
      <c r="AA1024" s="340">
        <v>-5.6778905878783259E-2</v>
      </c>
      <c r="AB1024" s="340">
        <v>0.19747970039119411</v>
      </c>
      <c r="AC1024" s="344">
        <v>-1.2893401665774873</v>
      </c>
      <c r="AD1024" s="482">
        <v>0</v>
      </c>
      <c r="AE1024" s="341" t="s">
        <v>469</v>
      </c>
      <c r="AF1024" s="341" t="s">
        <v>469</v>
      </c>
      <c r="AG1024" s="345" t="s">
        <v>469</v>
      </c>
      <c r="AH1024" s="345" t="s">
        <v>2110</v>
      </c>
      <c r="AI1024" s="345">
        <v>1000</v>
      </c>
      <c r="AJ1024" s="345">
        <v>1000</v>
      </c>
      <c r="AK1024" s="345">
        <v>1000</v>
      </c>
      <c r="AL1024" s="340">
        <v>0.01</v>
      </c>
      <c r="AM1024" s="340" t="s">
        <v>34</v>
      </c>
      <c r="AN1024" s="340" t="s">
        <v>666</v>
      </c>
      <c r="AO1024" s="338" t="s">
        <v>1323</v>
      </c>
      <c r="AP1024" s="341" t="s">
        <v>716</v>
      </c>
      <c r="AQ1024" s="347" t="s">
        <v>659</v>
      </c>
      <c r="AR1024" s="340">
        <v>2.6666666666666666E-3</v>
      </c>
      <c r="AS1024" s="340">
        <v>2.6666666666666666E-3</v>
      </c>
      <c r="AT1024" s="340"/>
      <c r="AX1024" s="597"/>
      <c r="AY1024" s="598"/>
      <c r="AZ1024" s="598"/>
      <c r="BA1024" s="598"/>
      <c r="BB1024" s="599"/>
      <c r="BC1024" s="598"/>
      <c r="BD1024" s="598"/>
      <c r="BE1024" s="598"/>
      <c r="BF1024" s="598"/>
      <c r="BG1024" s="599"/>
      <c r="BH1024" s="599"/>
      <c r="BI1024" s="600"/>
      <c r="BJ1024" s="600"/>
      <c r="BK1024" s="600"/>
      <c r="BL1024" s="599"/>
      <c r="BM1024" s="599"/>
      <c r="BN1024" s="599"/>
      <c r="BO1024" s="599"/>
      <c r="BP1024" s="599"/>
      <c r="BQ1024" s="599"/>
      <c r="BR1024" s="599"/>
      <c r="BS1024" s="599"/>
      <c r="BT1024" s="602"/>
      <c r="BU1024" s="603"/>
      <c r="BV1024" s="601"/>
      <c r="BW1024" s="604"/>
    </row>
    <row r="1025" spans="2:75" ht="15.75" customHeight="1">
      <c r="B1025" s="334" t="s">
        <v>162</v>
      </c>
      <c r="C1025" s="335">
        <v>28246652000120</v>
      </c>
      <c r="D1025" s="336" t="s">
        <v>14</v>
      </c>
      <c r="E1025" s="336" t="s">
        <v>614</v>
      </c>
      <c r="F1025" s="336"/>
      <c r="G1025" s="337"/>
      <c r="H1025" s="337" t="s">
        <v>1337</v>
      </c>
      <c r="I1025" s="337" t="s">
        <v>34</v>
      </c>
      <c r="J1025" s="337" t="s">
        <v>608</v>
      </c>
      <c r="K1025" s="338" t="s">
        <v>48</v>
      </c>
      <c r="L1025" s="339"/>
      <c r="M1025" s="339" t="s">
        <v>34</v>
      </c>
      <c r="N1025" s="338">
        <v>456217</v>
      </c>
      <c r="O1025" s="338" t="s">
        <v>1320</v>
      </c>
      <c r="P1025" s="342">
        <v>43090</v>
      </c>
      <c r="Q1025" s="343">
        <v>2354019.84</v>
      </c>
      <c r="R1025" s="343">
        <v>8065637.2043253947</v>
      </c>
      <c r="S1025" s="338">
        <v>32</v>
      </c>
      <c r="T1025" s="340">
        <v>-3.7093198759699963E-2</v>
      </c>
      <c r="U1025" s="340">
        <v>-0.47951102026791953</v>
      </c>
      <c r="V1025" s="340">
        <v>-0.25175812642836526</v>
      </c>
      <c r="W1025" s="340">
        <v>-2.4680714515306281</v>
      </c>
      <c r="X1025" s="340">
        <v>-0.15630463476798706</v>
      </c>
      <c r="Y1025" s="340">
        <v>-1.1852864398315497</v>
      </c>
      <c r="Z1025" s="340">
        <v>-0.23048753798317578</v>
      </c>
      <c r="AA1025" s="340">
        <v>-1.3101658872508206</v>
      </c>
      <c r="AB1025" s="340">
        <v>0.21082149388509758</v>
      </c>
      <c r="AC1025" s="344">
        <v>-1.7301818011050205</v>
      </c>
      <c r="AD1025" s="482">
        <v>28345356000186</v>
      </c>
      <c r="AE1025" s="341" t="s">
        <v>2194</v>
      </c>
      <c r="AF1025" s="341" t="s">
        <v>2115</v>
      </c>
      <c r="AG1025" s="345" t="s">
        <v>1428</v>
      </c>
      <c r="AH1025" s="345" t="s">
        <v>2110</v>
      </c>
      <c r="AI1025" s="345">
        <v>5000</v>
      </c>
      <c r="AJ1025" s="345">
        <v>1000</v>
      </c>
      <c r="AK1025" s="345">
        <v>1000</v>
      </c>
      <c r="AL1025" s="340">
        <v>1.9E-2</v>
      </c>
      <c r="AM1025" s="340">
        <v>0.2</v>
      </c>
      <c r="AN1025" s="340" t="s">
        <v>2138</v>
      </c>
      <c r="AO1025" s="338" t="s">
        <v>1323</v>
      </c>
      <c r="AP1025" s="341" t="s">
        <v>13</v>
      </c>
      <c r="AQ1025" s="347" t="s">
        <v>674</v>
      </c>
      <c r="AR1025" s="340">
        <v>4.7499999999999999E-3</v>
      </c>
      <c r="AS1025" s="340">
        <v>4.7499999999999999E-3</v>
      </c>
      <c r="AT1025" s="340"/>
      <c r="AX1025" s="597"/>
      <c r="AY1025" s="598"/>
      <c r="AZ1025" s="598"/>
      <c r="BA1025" s="598"/>
      <c r="BB1025" s="599"/>
      <c r="BC1025" s="598"/>
      <c r="BD1025" s="598"/>
      <c r="BE1025" s="598"/>
      <c r="BF1025" s="598"/>
      <c r="BG1025" s="599"/>
      <c r="BH1025" s="599"/>
      <c r="BI1025" s="600"/>
      <c r="BJ1025" s="600"/>
      <c r="BK1025" s="600"/>
      <c r="BL1025" s="599"/>
      <c r="BM1025" s="599"/>
      <c r="BN1025" s="599"/>
      <c r="BO1025" s="599"/>
      <c r="BP1025" s="599"/>
      <c r="BQ1025" s="599"/>
      <c r="BR1025" s="599"/>
      <c r="BS1025" s="599"/>
      <c r="BT1025" s="602"/>
      <c r="BU1025" s="603"/>
      <c r="BV1025" s="601"/>
      <c r="BW1025" s="604"/>
    </row>
    <row r="1026" spans="2:75" ht="15.75" customHeight="1">
      <c r="B1026" s="334" t="s">
        <v>1533</v>
      </c>
      <c r="C1026" s="335">
        <v>41681839000110</v>
      </c>
      <c r="D1026" s="336" t="s">
        <v>14</v>
      </c>
      <c r="E1026" s="336"/>
      <c r="F1026" s="336"/>
      <c r="G1026" s="337"/>
      <c r="H1026" s="337" t="s">
        <v>34</v>
      </c>
      <c r="I1026" s="337"/>
      <c r="J1026" s="337"/>
      <c r="K1026" s="338"/>
      <c r="L1026" s="339"/>
      <c r="M1026" s="339"/>
      <c r="N1026" s="338">
        <v>591904</v>
      </c>
      <c r="O1026" s="338" t="s">
        <v>1320</v>
      </c>
      <c r="P1026" s="342">
        <v>44336</v>
      </c>
      <c r="Q1026" s="343" t="s">
        <v>1390</v>
      </c>
      <c r="R1026" s="343" t="s">
        <v>1414</v>
      </c>
      <c r="S1026" s="338">
        <v>32</v>
      </c>
      <c r="T1026" s="340" t="s">
        <v>1414</v>
      </c>
      <c r="U1026" s="340" t="s">
        <v>1414</v>
      </c>
      <c r="V1026" s="340" t="s">
        <v>1414</v>
      </c>
      <c r="W1026" s="340" t="s">
        <v>1414</v>
      </c>
      <c r="X1026" s="340" t="s">
        <v>1414</v>
      </c>
      <c r="Y1026" s="340" t="s">
        <v>1414</v>
      </c>
      <c r="Z1026" s="340" t="s">
        <v>1414</v>
      </c>
      <c r="AA1026" s="340" t="s">
        <v>1414</v>
      </c>
      <c r="AB1026" s="340" t="s">
        <v>1414</v>
      </c>
      <c r="AC1026" s="344" t="s">
        <v>1414</v>
      </c>
      <c r="AD1026" s="482">
        <v>0</v>
      </c>
      <c r="AE1026" s="341" t="s">
        <v>2200</v>
      </c>
      <c r="AF1026" s="341" t="s">
        <v>2106</v>
      </c>
      <c r="AG1026" s="345" t="s">
        <v>1427</v>
      </c>
      <c r="AH1026" s="345" t="s">
        <v>2128</v>
      </c>
      <c r="AI1026" s="345" t="s">
        <v>1422</v>
      </c>
      <c r="AJ1026" s="345" t="s">
        <v>1422</v>
      </c>
      <c r="AK1026" s="345" t="s">
        <v>1422</v>
      </c>
      <c r="AL1026" s="340">
        <v>0.01</v>
      </c>
      <c r="AM1026" s="340">
        <v>0.1</v>
      </c>
      <c r="AN1026" s="340" t="s">
        <v>34</v>
      </c>
      <c r="AO1026" s="338" t="s">
        <v>1323</v>
      </c>
      <c r="AP1026" s="341" t="s">
        <v>716</v>
      </c>
      <c r="AQ1026" s="347" t="s">
        <v>659</v>
      </c>
      <c r="AR1026" s="340" t="s">
        <v>34</v>
      </c>
      <c r="AS1026" s="340" t="s">
        <v>34</v>
      </c>
      <c r="AT1026" s="340"/>
      <c r="AX1026" s="597"/>
      <c r="AY1026" s="598"/>
      <c r="AZ1026" s="598"/>
      <c r="BA1026" s="598"/>
      <c r="BB1026" s="599"/>
      <c r="BC1026" s="598"/>
      <c r="BD1026" s="598"/>
      <c r="BE1026" s="598"/>
      <c r="BF1026" s="598"/>
      <c r="BG1026" s="599"/>
      <c r="BH1026" s="599"/>
      <c r="BI1026" s="600"/>
      <c r="BJ1026" s="600"/>
      <c r="BK1026" s="600"/>
      <c r="BL1026" s="599"/>
      <c r="BM1026" s="599"/>
      <c r="BN1026" s="599"/>
      <c r="BO1026" s="599"/>
      <c r="BP1026" s="599"/>
      <c r="BQ1026" s="599"/>
      <c r="BR1026" s="599"/>
      <c r="BS1026" s="599"/>
      <c r="BT1026" s="602"/>
      <c r="BU1026" s="603"/>
      <c r="BV1026" s="601"/>
      <c r="BW1026" s="604"/>
    </row>
    <row r="1027" spans="2:75" ht="15.75" customHeight="1">
      <c r="B1027" s="334" t="s">
        <v>166</v>
      </c>
      <c r="C1027" s="335">
        <v>19773986000160</v>
      </c>
      <c r="D1027" s="336" t="s">
        <v>14</v>
      </c>
      <c r="E1027" s="336" t="s">
        <v>607</v>
      </c>
      <c r="F1027" s="336"/>
      <c r="G1027" s="337"/>
      <c r="H1027" s="337" t="s">
        <v>34</v>
      </c>
      <c r="I1027" s="337" t="s">
        <v>34</v>
      </c>
      <c r="J1027" s="337" t="s">
        <v>608</v>
      </c>
      <c r="K1027" s="338" t="s">
        <v>48</v>
      </c>
      <c r="L1027" s="339"/>
      <c r="M1027" s="339" t="s">
        <v>34</v>
      </c>
      <c r="N1027" s="338">
        <v>366471</v>
      </c>
      <c r="O1027" s="338" t="s">
        <v>1320</v>
      </c>
      <c r="P1027" s="342">
        <v>41764</v>
      </c>
      <c r="Q1027" s="343">
        <v>67722908.010000005</v>
      </c>
      <c r="R1027" s="343">
        <v>69333736.657579377</v>
      </c>
      <c r="S1027" s="338">
        <v>32</v>
      </c>
      <c r="T1027" s="340">
        <v>-0.11575858586787391</v>
      </c>
      <c r="U1027" s="340">
        <v>-1.4964338334331555</v>
      </c>
      <c r="V1027" s="340">
        <v>-0.30557803492319824</v>
      </c>
      <c r="W1027" s="340">
        <v>-2.9956865143074936</v>
      </c>
      <c r="X1027" s="340">
        <v>-0.1717146889666511</v>
      </c>
      <c r="Y1027" s="340">
        <v>-1.3021436802189388</v>
      </c>
      <c r="Z1027" s="340">
        <v>-0.1731874177363707</v>
      </c>
      <c r="AA1027" s="340">
        <v>-0.98445342774156086</v>
      </c>
      <c r="AB1027" s="340">
        <v>0.26770040720186183</v>
      </c>
      <c r="AC1027" s="344">
        <v>-1.5904017865109434</v>
      </c>
      <c r="AD1027" s="482">
        <v>0</v>
      </c>
      <c r="AE1027" s="341" t="s">
        <v>2142</v>
      </c>
      <c r="AF1027" s="341" t="s">
        <v>2115</v>
      </c>
      <c r="AG1027" s="345" t="s">
        <v>1428</v>
      </c>
      <c r="AH1027" s="345" t="s">
        <v>2110</v>
      </c>
      <c r="AI1027" s="345">
        <v>100000</v>
      </c>
      <c r="AJ1027" s="345">
        <v>10000</v>
      </c>
      <c r="AK1027" s="345">
        <v>10000</v>
      </c>
      <c r="AL1027" s="340">
        <v>0.02</v>
      </c>
      <c r="AM1027" s="340">
        <v>0.2</v>
      </c>
      <c r="AN1027" s="340" t="s">
        <v>2124</v>
      </c>
      <c r="AO1027" s="338" t="s">
        <v>1323</v>
      </c>
      <c r="AP1027" s="341" t="s">
        <v>716</v>
      </c>
      <c r="AQ1027" s="347" t="s">
        <v>659</v>
      </c>
      <c r="AR1027" s="340">
        <v>4.0000000000000001E-3</v>
      </c>
      <c r="AS1027" s="340">
        <v>4.0000000000000001E-3</v>
      </c>
      <c r="AT1027" s="340"/>
      <c r="AX1027" s="597"/>
      <c r="AY1027" s="598"/>
      <c r="AZ1027" s="598"/>
      <c r="BA1027" s="598"/>
      <c r="BB1027" s="599"/>
      <c r="BC1027" s="598"/>
      <c r="BD1027" s="598"/>
      <c r="BE1027" s="598"/>
      <c r="BF1027" s="598"/>
      <c r="BG1027" s="599"/>
      <c r="BH1027" s="599"/>
      <c r="BI1027" s="600"/>
      <c r="BJ1027" s="600"/>
      <c r="BK1027" s="600"/>
      <c r="BL1027" s="599"/>
      <c r="BM1027" s="599"/>
      <c r="BN1027" s="599"/>
      <c r="BO1027" s="599"/>
      <c r="BP1027" s="599"/>
      <c r="BQ1027" s="599"/>
      <c r="BR1027" s="599"/>
      <c r="BS1027" s="599"/>
      <c r="BT1027" s="602"/>
      <c r="BU1027" s="603"/>
      <c r="BV1027" s="601"/>
      <c r="BW1027" s="604"/>
    </row>
    <row r="1028" spans="2:75" ht="15.75" customHeight="1">
      <c r="B1028" s="334" t="s">
        <v>552</v>
      </c>
      <c r="C1028" s="335">
        <v>14438229000117</v>
      </c>
      <c r="D1028" s="336" t="s">
        <v>14</v>
      </c>
      <c r="E1028" s="336" t="s">
        <v>607</v>
      </c>
      <c r="F1028" s="336"/>
      <c r="G1028" s="337"/>
      <c r="H1028" s="337" t="s">
        <v>34</v>
      </c>
      <c r="I1028" s="337" t="s">
        <v>34</v>
      </c>
      <c r="J1028" s="337" t="s">
        <v>608</v>
      </c>
      <c r="K1028" s="338" t="s">
        <v>48</v>
      </c>
      <c r="L1028" s="339"/>
      <c r="M1028" s="339" t="s">
        <v>1411</v>
      </c>
      <c r="N1028" s="338">
        <v>383732</v>
      </c>
      <c r="O1028" s="338" t="s">
        <v>1320</v>
      </c>
      <c r="P1028" s="342">
        <v>41947</v>
      </c>
      <c r="Q1028" s="343">
        <v>180883282.12</v>
      </c>
      <c r="R1028" s="343">
        <v>135492277.15488091</v>
      </c>
      <c r="S1028" s="338">
        <v>32</v>
      </c>
      <c r="T1028" s="340">
        <v>0.19445534691951538</v>
      </c>
      <c r="U1028" s="340">
        <v>2.5137622236892057</v>
      </c>
      <c r="V1028" s="340">
        <v>0.2001565644537755</v>
      </c>
      <c r="W1028" s="340">
        <v>1.9622036022156979</v>
      </c>
      <c r="X1028" s="340">
        <v>0.6399221539655513</v>
      </c>
      <c r="Y1028" s="340">
        <v>4.8526459421311579</v>
      </c>
      <c r="Z1028" s="340">
        <v>1.020152969129926</v>
      </c>
      <c r="AA1028" s="340">
        <v>5.7988801981529692</v>
      </c>
      <c r="AB1028" s="340">
        <v>0.17730840923061394</v>
      </c>
      <c r="AC1028" s="344">
        <v>0.56985380405293551</v>
      </c>
      <c r="AD1028" s="482">
        <v>0</v>
      </c>
      <c r="AE1028" s="341" t="s">
        <v>2202</v>
      </c>
      <c r="AF1028" s="341" t="s">
        <v>2106</v>
      </c>
      <c r="AG1028" s="345" t="s">
        <v>1427</v>
      </c>
      <c r="AH1028" s="345" t="s">
        <v>2110</v>
      </c>
      <c r="AI1028" s="345">
        <v>5000</v>
      </c>
      <c r="AJ1028" s="345">
        <v>1000</v>
      </c>
      <c r="AK1028" s="345">
        <v>1000</v>
      </c>
      <c r="AL1028" s="340">
        <v>0.02</v>
      </c>
      <c r="AM1028" s="340">
        <v>0.2</v>
      </c>
      <c r="AN1028" s="340" t="s">
        <v>34</v>
      </c>
      <c r="AO1028" s="338" t="s">
        <v>1323</v>
      </c>
      <c r="AP1028" s="341" t="s">
        <v>716</v>
      </c>
      <c r="AQ1028" s="347" t="s">
        <v>659</v>
      </c>
      <c r="AR1028" s="340">
        <v>2.666E-3</v>
      </c>
      <c r="AS1028" s="340">
        <v>2.666E-3</v>
      </c>
      <c r="AT1028" s="340"/>
      <c r="AX1028" s="597"/>
      <c r="AY1028" s="598"/>
      <c r="AZ1028" s="598"/>
      <c r="BA1028" s="598"/>
      <c r="BB1028" s="599"/>
      <c r="BC1028" s="598"/>
      <c r="BD1028" s="598"/>
      <c r="BE1028" s="598"/>
      <c r="BF1028" s="598"/>
      <c r="BG1028" s="599"/>
      <c r="BH1028" s="599"/>
      <c r="BI1028" s="600"/>
      <c r="BJ1028" s="600"/>
      <c r="BK1028" s="600"/>
      <c r="BL1028" s="599"/>
      <c r="BM1028" s="599"/>
      <c r="BN1028" s="599"/>
      <c r="BO1028" s="599"/>
      <c r="BP1028" s="599"/>
      <c r="BQ1028" s="599"/>
      <c r="BR1028" s="599"/>
      <c r="BS1028" s="599"/>
      <c r="BT1028" s="602"/>
      <c r="BU1028" s="603"/>
      <c r="BV1028" s="601"/>
      <c r="BW1028" s="604"/>
    </row>
    <row r="1029" spans="2:75" ht="15.75" customHeight="1">
      <c r="B1029" s="334" t="s">
        <v>175</v>
      </c>
      <c r="C1029" s="335">
        <v>41969763000122</v>
      </c>
      <c r="D1029" s="336" t="s">
        <v>14</v>
      </c>
      <c r="E1029" s="336" t="s">
        <v>607</v>
      </c>
      <c r="F1029" s="336"/>
      <c r="G1029" s="337"/>
      <c r="H1029" s="337" t="s">
        <v>34</v>
      </c>
      <c r="I1029" s="337" t="s">
        <v>34</v>
      </c>
      <c r="J1029" s="337" t="s">
        <v>608</v>
      </c>
      <c r="K1029" s="338" t="s">
        <v>48</v>
      </c>
      <c r="L1029" s="339"/>
      <c r="M1029" s="339" t="s">
        <v>34</v>
      </c>
      <c r="N1029" s="338">
        <v>594482</v>
      </c>
      <c r="O1029" s="338" t="s">
        <v>1320</v>
      </c>
      <c r="P1029" s="342">
        <v>44349</v>
      </c>
      <c r="Q1029" s="343">
        <v>15849636.970000001</v>
      </c>
      <c r="R1029" s="343">
        <v>17298500.78698412</v>
      </c>
      <c r="S1029" s="338">
        <v>32</v>
      </c>
      <c r="T1029" s="340">
        <v>4.2761793121832481E-2</v>
      </c>
      <c r="U1029" s="340">
        <v>0.55279004599120896</v>
      </c>
      <c r="V1029" s="340">
        <v>-0.13964676347100802</v>
      </c>
      <c r="W1029" s="340">
        <v>-1.3690052238274555</v>
      </c>
      <c r="X1029" s="340" t="s">
        <v>1414</v>
      </c>
      <c r="Y1029" s="340" t="s">
        <v>1414</v>
      </c>
      <c r="Z1029" s="340" t="s">
        <v>1414</v>
      </c>
      <c r="AA1029" s="340" t="s">
        <v>1414</v>
      </c>
      <c r="AB1029" s="340">
        <v>0.18908779339169676</v>
      </c>
      <c r="AC1029" s="344">
        <v>-1.2146258014445284</v>
      </c>
      <c r="AD1029" s="482">
        <v>41884201000186</v>
      </c>
      <c r="AE1029" s="341" t="s">
        <v>2120</v>
      </c>
      <c r="AF1029" s="341" t="s">
        <v>2106</v>
      </c>
      <c r="AG1029" s="345" t="s">
        <v>1427</v>
      </c>
      <c r="AH1029" s="345" t="s">
        <v>2107</v>
      </c>
      <c r="AI1029" s="345">
        <v>5000</v>
      </c>
      <c r="AJ1029" s="345">
        <v>1000</v>
      </c>
      <c r="AK1029" s="345">
        <v>1000</v>
      </c>
      <c r="AL1029" s="340">
        <v>0</v>
      </c>
      <c r="AM1029" s="340" t="s">
        <v>34</v>
      </c>
      <c r="AN1029" s="340" t="s">
        <v>34</v>
      </c>
      <c r="AO1029" s="338" t="s">
        <v>1323</v>
      </c>
      <c r="AP1029" s="341" t="s">
        <v>716</v>
      </c>
      <c r="AQ1029" s="347" t="s">
        <v>659</v>
      </c>
      <c r="AR1029" s="340">
        <v>4.0000000000000001E-3</v>
      </c>
      <c r="AS1029" s="340">
        <v>4.0000000000000001E-3</v>
      </c>
      <c r="AT1029" s="340"/>
      <c r="AX1029" s="597"/>
      <c r="AY1029" s="598"/>
      <c r="AZ1029" s="598"/>
      <c r="BA1029" s="598"/>
      <c r="BB1029" s="599"/>
      <c r="BC1029" s="598"/>
      <c r="BD1029" s="598"/>
      <c r="BE1029" s="598"/>
      <c r="BF1029" s="598"/>
      <c r="BG1029" s="599"/>
      <c r="BH1029" s="599"/>
      <c r="BI1029" s="600"/>
      <c r="BJ1029" s="600"/>
      <c r="BK1029" s="600"/>
      <c r="BL1029" s="599"/>
      <c r="BM1029" s="599"/>
      <c r="BN1029" s="599"/>
      <c r="BO1029" s="599"/>
      <c r="BP1029" s="599"/>
      <c r="BQ1029" s="599"/>
      <c r="BR1029" s="599"/>
      <c r="BS1029" s="599"/>
      <c r="BT1029" s="602"/>
      <c r="BU1029" s="603"/>
      <c r="BV1029" s="601"/>
      <c r="BW1029" s="604"/>
    </row>
    <row r="1030" spans="2:75" ht="15.75" customHeight="1">
      <c r="B1030" s="334" t="s">
        <v>177</v>
      </c>
      <c r="C1030" s="335">
        <v>39800304000179</v>
      </c>
      <c r="D1030" s="336" t="s">
        <v>14</v>
      </c>
      <c r="E1030" s="336" t="s">
        <v>614</v>
      </c>
      <c r="F1030" s="336"/>
      <c r="G1030" s="337"/>
      <c r="H1030" s="337" t="s">
        <v>865</v>
      </c>
      <c r="I1030" s="337" t="s">
        <v>34</v>
      </c>
      <c r="J1030" s="337" t="s">
        <v>608</v>
      </c>
      <c r="K1030" s="338" t="s">
        <v>48</v>
      </c>
      <c r="L1030" s="339"/>
      <c r="M1030" s="339" t="s">
        <v>1411</v>
      </c>
      <c r="N1030" s="338">
        <v>566012</v>
      </c>
      <c r="O1030" s="338" t="s">
        <v>1320</v>
      </c>
      <c r="P1030" s="342">
        <v>44180</v>
      </c>
      <c r="Q1030" s="343">
        <v>21567379.52</v>
      </c>
      <c r="R1030" s="343">
        <v>20471071.381111115</v>
      </c>
      <c r="S1030" s="338">
        <v>32</v>
      </c>
      <c r="T1030" s="340">
        <v>0.10254805304468828</v>
      </c>
      <c r="U1030" s="340">
        <v>1.3256586971779662</v>
      </c>
      <c r="V1030" s="340">
        <v>-5.5317368795667399E-2</v>
      </c>
      <c r="W1030" s="340">
        <v>-0.54229518083590078</v>
      </c>
      <c r="X1030" s="340" t="s">
        <v>1414</v>
      </c>
      <c r="Y1030" s="340" t="s">
        <v>1414</v>
      </c>
      <c r="Z1030" s="340" t="s">
        <v>1414</v>
      </c>
      <c r="AA1030" s="340" t="s">
        <v>1414</v>
      </c>
      <c r="AB1030" s="340">
        <v>0.17675129305159054</v>
      </c>
      <c r="AC1030" s="344">
        <v>-0.78332599354215116</v>
      </c>
      <c r="AD1030" s="482">
        <v>39800273000156</v>
      </c>
      <c r="AE1030" s="341" t="s">
        <v>2209</v>
      </c>
      <c r="AF1030" s="341" t="s">
        <v>2106</v>
      </c>
      <c r="AG1030" s="345" t="s">
        <v>1427</v>
      </c>
      <c r="AH1030" s="345" t="s">
        <v>2107</v>
      </c>
      <c r="AI1030" s="345">
        <v>5000</v>
      </c>
      <c r="AJ1030" s="345">
        <v>1000</v>
      </c>
      <c r="AK1030" s="345">
        <v>1000</v>
      </c>
      <c r="AL1030" s="340">
        <v>1.8500000000000003E-2</v>
      </c>
      <c r="AM1030" s="340">
        <v>0.2</v>
      </c>
      <c r="AN1030" s="340" t="s">
        <v>34</v>
      </c>
      <c r="AO1030" s="338" t="s">
        <v>1323</v>
      </c>
      <c r="AP1030" s="341" t="s">
        <v>13</v>
      </c>
      <c r="AQ1030" s="347" t="s">
        <v>668</v>
      </c>
      <c r="AR1030" s="340" t="s">
        <v>34</v>
      </c>
      <c r="AS1030" s="340" t="s">
        <v>34</v>
      </c>
      <c r="AT1030" s="340"/>
      <c r="AX1030" s="597"/>
      <c r="AY1030" s="598"/>
      <c r="AZ1030" s="598"/>
      <c r="BA1030" s="598"/>
      <c r="BB1030" s="599"/>
      <c r="BC1030" s="598"/>
      <c r="BD1030" s="598"/>
      <c r="BE1030" s="598"/>
      <c r="BF1030" s="598"/>
      <c r="BG1030" s="599"/>
      <c r="BH1030" s="599"/>
      <c r="BI1030" s="600"/>
      <c r="BJ1030" s="600"/>
      <c r="BK1030" s="600"/>
      <c r="BL1030" s="599"/>
      <c r="BM1030" s="599"/>
      <c r="BN1030" s="599"/>
      <c r="BO1030" s="599"/>
      <c r="BP1030" s="599"/>
      <c r="BQ1030" s="599"/>
      <c r="BR1030" s="599"/>
      <c r="BS1030" s="599"/>
      <c r="BT1030" s="602"/>
      <c r="BU1030" s="603"/>
      <c r="BV1030" s="601"/>
      <c r="BW1030" s="604"/>
    </row>
    <row r="1031" spans="2:75" ht="15.75" customHeight="1">
      <c r="B1031" s="334" t="s">
        <v>915</v>
      </c>
      <c r="C1031" s="335">
        <v>35136553000150</v>
      </c>
      <c r="D1031" s="336" t="s">
        <v>14</v>
      </c>
      <c r="E1031" s="336" t="s">
        <v>607</v>
      </c>
      <c r="F1031" s="336"/>
      <c r="G1031" s="337"/>
      <c r="H1031" s="337" t="s">
        <v>34</v>
      </c>
      <c r="I1031" s="337" t="s">
        <v>34</v>
      </c>
      <c r="J1031" s="337" t="s">
        <v>608</v>
      </c>
      <c r="K1031" s="338" t="s">
        <v>48</v>
      </c>
      <c r="L1031" s="339"/>
      <c r="M1031" s="339" t="s">
        <v>34</v>
      </c>
      <c r="N1031" s="338">
        <v>544884</v>
      </c>
      <c r="O1031" s="338" t="s">
        <v>1320</v>
      </c>
      <c r="P1031" s="342">
        <v>44000</v>
      </c>
      <c r="Q1031" s="343">
        <v>22699160.57</v>
      </c>
      <c r="R1031" s="343">
        <v>20306740.702103168</v>
      </c>
      <c r="S1031" s="338">
        <v>32</v>
      </c>
      <c r="T1031" s="340">
        <v>1.7511213957838168E-2</v>
      </c>
      <c r="U1031" s="340">
        <v>0.22637088069566993</v>
      </c>
      <c r="V1031" s="340">
        <v>-0.16767589100097269</v>
      </c>
      <c r="W1031" s="340">
        <v>-1.6437843956040645</v>
      </c>
      <c r="X1031" s="340">
        <v>-0.16257559249106091</v>
      </c>
      <c r="Y1031" s="340">
        <v>-1.2328402514312469</v>
      </c>
      <c r="Z1031" s="340" t="s">
        <v>1414</v>
      </c>
      <c r="AA1031" s="340" t="s">
        <v>1414</v>
      </c>
      <c r="AB1031" s="340">
        <v>0.25356491887617</v>
      </c>
      <c r="AC1031" s="344">
        <v>-0.9802973974050907</v>
      </c>
      <c r="AD1031" s="482">
        <v>0</v>
      </c>
      <c r="AE1031" s="341" t="s">
        <v>2213</v>
      </c>
      <c r="AF1031" s="341" t="s">
        <v>736</v>
      </c>
      <c r="AG1031" s="345" t="s">
        <v>736</v>
      </c>
      <c r="AH1031" s="345" t="s">
        <v>2110</v>
      </c>
      <c r="AI1031" s="345">
        <v>1000</v>
      </c>
      <c r="AJ1031" s="345">
        <v>1000</v>
      </c>
      <c r="AK1031" s="345">
        <v>1000</v>
      </c>
      <c r="AL1031" s="340">
        <v>1.7500000000000002E-2</v>
      </c>
      <c r="AM1031" s="340">
        <v>0.2</v>
      </c>
      <c r="AN1031" s="340" t="s">
        <v>666</v>
      </c>
      <c r="AO1031" s="338" t="s">
        <v>1323</v>
      </c>
      <c r="AP1031" s="341" t="s">
        <v>716</v>
      </c>
      <c r="AQ1031" s="347" t="s">
        <v>659</v>
      </c>
      <c r="AR1031" s="340">
        <v>4.6672500000000004E-3</v>
      </c>
      <c r="AS1031" s="340">
        <v>4.6672500000000004E-3</v>
      </c>
      <c r="AT1031" s="340"/>
      <c r="AX1031" s="597"/>
      <c r="AY1031" s="598"/>
      <c r="AZ1031" s="598"/>
      <c r="BA1031" s="598"/>
      <c r="BB1031" s="599"/>
      <c r="BC1031" s="598"/>
      <c r="BD1031" s="598"/>
      <c r="BE1031" s="598"/>
      <c r="BF1031" s="598"/>
      <c r="BG1031" s="599"/>
      <c r="BH1031" s="599"/>
      <c r="BI1031" s="600"/>
      <c r="BJ1031" s="600"/>
      <c r="BK1031" s="600"/>
      <c r="BL1031" s="599"/>
      <c r="BM1031" s="599"/>
      <c r="BN1031" s="599"/>
      <c r="BO1031" s="599"/>
      <c r="BP1031" s="599"/>
      <c r="BQ1031" s="599"/>
      <c r="BR1031" s="599"/>
      <c r="BS1031" s="599"/>
      <c r="BT1031" s="602"/>
      <c r="BU1031" s="603"/>
      <c r="BV1031" s="601"/>
      <c r="BW1031" s="604"/>
    </row>
    <row r="1032" spans="2:75" ht="15.75" customHeight="1">
      <c r="B1032" s="334" t="s">
        <v>1541</v>
      </c>
      <c r="C1032" s="335">
        <v>31608381000110</v>
      </c>
      <c r="D1032" s="336" t="s">
        <v>14</v>
      </c>
      <c r="E1032" s="336"/>
      <c r="F1032" s="336"/>
      <c r="G1032" s="337"/>
      <c r="H1032" s="337" t="s">
        <v>34</v>
      </c>
      <c r="I1032" s="337"/>
      <c r="J1032" s="337"/>
      <c r="K1032" s="338"/>
      <c r="L1032" s="339"/>
      <c r="M1032" s="339"/>
      <c r="N1032" s="338">
        <v>487392</v>
      </c>
      <c r="O1032" s="338" t="s">
        <v>1320</v>
      </c>
      <c r="P1032" s="342">
        <v>43507</v>
      </c>
      <c r="Q1032" s="343">
        <v>29135326.949999999</v>
      </c>
      <c r="R1032" s="343">
        <v>39930531.507420644</v>
      </c>
      <c r="S1032" s="338">
        <v>32</v>
      </c>
      <c r="T1032" s="340">
        <v>3.1082070086856373E-2</v>
      </c>
      <c r="U1032" s="340">
        <v>0.34960843642412409</v>
      </c>
      <c r="V1032" s="340">
        <v>-8.0448626229330022E-2</v>
      </c>
      <c r="W1032" s="340">
        <v>-0.73833403368881656</v>
      </c>
      <c r="X1032" s="340">
        <v>-2.8008474908867265E-2</v>
      </c>
      <c r="Y1032" s="340">
        <v>-0.19694972634987301</v>
      </c>
      <c r="Z1032" s="340">
        <v>1.3745038216713024E-2</v>
      </c>
      <c r="AA1032" s="340">
        <v>7.5110636741629003E-2</v>
      </c>
      <c r="AB1032" s="340">
        <v>0.19899300574475673</v>
      </c>
      <c r="AC1032" s="344">
        <v>-0.84194500638835379</v>
      </c>
      <c r="AD1032" s="482">
        <v>26861621000153</v>
      </c>
      <c r="AE1032" s="341" t="s">
        <v>1542</v>
      </c>
      <c r="AF1032" s="341" t="s">
        <v>2118</v>
      </c>
      <c r="AG1032" s="345" t="s">
        <v>59</v>
      </c>
      <c r="AH1032" s="345" t="s">
        <v>2107</v>
      </c>
      <c r="AI1032" s="345">
        <v>50000</v>
      </c>
      <c r="AJ1032" s="345">
        <v>50000</v>
      </c>
      <c r="AK1032" s="345">
        <v>50000</v>
      </c>
      <c r="AL1032" s="340">
        <v>1.4999999999999999E-2</v>
      </c>
      <c r="AM1032" s="340">
        <v>0.15</v>
      </c>
      <c r="AN1032" s="340" t="s">
        <v>666</v>
      </c>
      <c r="AO1032" s="338" t="s">
        <v>1323</v>
      </c>
      <c r="AP1032" s="341" t="s">
        <v>716</v>
      </c>
      <c r="AQ1032" s="347" t="s">
        <v>659</v>
      </c>
      <c r="AR1032" s="340" t="s">
        <v>34</v>
      </c>
      <c r="AS1032" s="340" t="s">
        <v>34</v>
      </c>
      <c r="AT1032" s="340"/>
      <c r="AX1032" s="597"/>
      <c r="AY1032" s="598"/>
      <c r="AZ1032" s="598"/>
      <c r="BA1032" s="598"/>
      <c r="BB1032" s="599"/>
      <c r="BC1032" s="598"/>
      <c r="BD1032" s="598"/>
      <c r="BE1032" s="598"/>
      <c r="BF1032" s="598"/>
      <c r="BG1032" s="599"/>
      <c r="BH1032" s="599"/>
      <c r="BI1032" s="600"/>
      <c r="BJ1032" s="600"/>
      <c r="BK1032" s="600"/>
      <c r="BL1032" s="599"/>
      <c r="BM1032" s="599"/>
      <c r="BN1032" s="599"/>
      <c r="BO1032" s="599"/>
      <c r="BP1032" s="599"/>
      <c r="BQ1032" s="599"/>
      <c r="BR1032" s="599"/>
      <c r="BS1032" s="599"/>
      <c r="BT1032" s="602"/>
      <c r="BU1032" s="603"/>
      <c r="BV1032" s="601"/>
      <c r="BW1032" s="604"/>
    </row>
    <row r="1033" spans="2:75" ht="15.75" customHeight="1">
      <c r="B1033" s="334" t="s">
        <v>1544</v>
      </c>
      <c r="C1033" s="335">
        <v>31594501000177</v>
      </c>
      <c r="D1033" s="336" t="s">
        <v>14</v>
      </c>
      <c r="E1033" s="336" t="s">
        <v>614</v>
      </c>
      <c r="F1033" s="336"/>
      <c r="G1033" s="337"/>
      <c r="H1033" s="337" t="s">
        <v>865</v>
      </c>
      <c r="I1033" s="337" t="s">
        <v>34</v>
      </c>
      <c r="J1033" s="337" t="s">
        <v>608</v>
      </c>
      <c r="K1033" s="338" t="s">
        <v>48</v>
      </c>
      <c r="L1033" s="339"/>
      <c r="M1033" s="339"/>
      <c r="N1033" s="338">
        <v>483540</v>
      </c>
      <c r="O1033" s="338" t="s">
        <v>1323</v>
      </c>
      <c r="P1033" s="342">
        <v>43441</v>
      </c>
      <c r="Q1033" s="343" t="s">
        <v>1390</v>
      </c>
      <c r="R1033" s="343" t="s">
        <v>1414</v>
      </c>
      <c r="S1033" s="338">
        <v>32</v>
      </c>
      <c r="T1033" s="340" t="s">
        <v>1414</v>
      </c>
      <c r="U1033" s="340" t="s">
        <v>1414</v>
      </c>
      <c r="V1033" s="340" t="s">
        <v>1414</v>
      </c>
      <c r="W1033" s="340" t="s">
        <v>1414</v>
      </c>
      <c r="X1033" s="340" t="s">
        <v>1414</v>
      </c>
      <c r="Y1033" s="340" t="s">
        <v>1414</v>
      </c>
      <c r="Z1033" s="340" t="s">
        <v>1414</v>
      </c>
      <c r="AA1033" s="340" t="s">
        <v>1414</v>
      </c>
      <c r="AB1033" s="340" t="s">
        <v>1414</v>
      </c>
      <c r="AC1033" s="344" t="s">
        <v>1414</v>
      </c>
      <c r="AD1033" s="482">
        <v>23732231000195</v>
      </c>
      <c r="AE1033" s="341" t="s">
        <v>1542</v>
      </c>
      <c r="AF1033" s="341" t="s">
        <v>2118</v>
      </c>
      <c r="AG1033" s="345" t="s">
        <v>1542</v>
      </c>
      <c r="AH1033" s="345" t="s">
        <v>2107</v>
      </c>
      <c r="AI1033" s="345">
        <v>100000</v>
      </c>
      <c r="AJ1033" s="345">
        <v>50000</v>
      </c>
      <c r="AK1033" s="345">
        <v>100000</v>
      </c>
      <c r="AL1033" s="340">
        <v>0</v>
      </c>
      <c r="AM1033" s="340" t="s">
        <v>34</v>
      </c>
      <c r="AN1033" s="340" t="s">
        <v>666</v>
      </c>
      <c r="AO1033" s="338" t="s">
        <v>1323</v>
      </c>
      <c r="AP1033" s="341" t="s">
        <v>13</v>
      </c>
      <c r="AQ1033" s="347" t="s">
        <v>668</v>
      </c>
      <c r="AR1033" s="340" t="s">
        <v>34</v>
      </c>
      <c r="AS1033" s="340" t="s">
        <v>34</v>
      </c>
      <c r="AT1033" s="340"/>
      <c r="AX1033" s="597"/>
      <c r="AY1033" s="598"/>
      <c r="AZ1033" s="598"/>
      <c r="BA1033" s="598"/>
      <c r="BB1033" s="599"/>
      <c r="BC1033" s="598"/>
      <c r="BD1033" s="598"/>
      <c r="BE1033" s="598"/>
      <c r="BF1033" s="598"/>
      <c r="BG1033" s="599"/>
      <c r="BH1033" s="599"/>
      <c r="BI1033" s="600"/>
      <c r="BJ1033" s="600"/>
      <c r="BK1033" s="600"/>
      <c r="BL1033" s="599"/>
      <c r="BM1033" s="599"/>
      <c r="BN1033" s="599"/>
      <c r="BO1033" s="599"/>
      <c r="BP1033" s="599"/>
      <c r="BQ1033" s="599"/>
      <c r="BR1033" s="599"/>
      <c r="BS1033" s="599"/>
      <c r="BT1033" s="602"/>
      <c r="BU1033" s="603"/>
      <c r="BV1033" s="601"/>
      <c r="BW1033" s="604"/>
    </row>
    <row r="1034" spans="2:75" ht="15.75" customHeight="1">
      <c r="B1034" s="334" t="s">
        <v>1545</v>
      </c>
      <c r="C1034" s="335">
        <v>31556604000142</v>
      </c>
      <c r="D1034" s="336" t="s">
        <v>14</v>
      </c>
      <c r="E1034" s="336"/>
      <c r="F1034" s="336"/>
      <c r="G1034" s="337"/>
      <c r="H1034" s="337" t="s">
        <v>34</v>
      </c>
      <c r="I1034" s="337"/>
      <c r="J1034" s="337"/>
      <c r="K1034" s="338"/>
      <c r="L1034" s="339"/>
      <c r="M1034" s="339"/>
      <c r="N1034" s="338">
        <v>524621</v>
      </c>
      <c r="O1034" s="338" t="s">
        <v>1320</v>
      </c>
      <c r="P1034" s="342">
        <v>43861</v>
      </c>
      <c r="Q1034" s="343">
        <v>16406387.109999999</v>
      </c>
      <c r="R1034" s="343">
        <v>24709886.38055557</v>
      </c>
      <c r="S1034" s="338">
        <v>32</v>
      </c>
      <c r="T1034" s="340">
        <v>-4.9207191738122047E-2</v>
      </c>
      <c r="U1034" s="340">
        <v>-0.55347823733470181</v>
      </c>
      <c r="V1034" s="340">
        <v>-0.18169717531644147</v>
      </c>
      <c r="W1034" s="340">
        <v>-1.6675636943610432</v>
      </c>
      <c r="X1034" s="340">
        <v>-6.2492755252222532E-2</v>
      </c>
      <c r="Y1034" s="340">
        <v>-0.43943595950232267</v>
      </c>
      <c r="Z1034" s="340" t="s">
        <v>1414</v>
      </c>
      <c r="AA1034" s="340" t="s">
        <v>1414</v>
      </c>
      <c r="AB1034" s="340">
        <v>0.22885277131319065</v>
      </c>
      <c r="AC1034" s="344">
        <v>-1.2137104914344765</v>
      </c>
      <c r="AD1034" s="482">
        <v>34839814000136</v>
      </c>
      <c r="AE1034" s="341" t="s">
        <v>1542</v>
      </c>
      <c r="AF1034" s="341" t="s">
        <v>2118</v>
      </c>
      <c r="AG1034" s="345" t="s">
        <v>1542</v>
      </c>
      <c r="AH1034" s="345" t="s">
        <v>2107</v>
      </c>
      <c r="AI1034" s="345">
        <v>100000</v>
      </c>
      <c r="AJ1034" s="345">
        <v>50000</v>
      </c>
      <c r="AK1034" s="345">
        <v>100000</v>
      </c>
      <c r="AL1034" s="340">
        <v>0</v>
      </c>
      <c r="AM1034" s="340" t="s">
        <v>34</v>
      </c>
      <c r="AN1034" s="340" t="s">
        <v>666</v>
      </c>
      <c r="AO1034" s="338" t="s">
        <v>1323</v>
      </c>
      <c r="AP1034" s="341" t="s">
        <v>716</v>
      </c>
      <c r="AQ1034" s="347" t="s">
        <v>659</v>
      </c>
      <c r="AR1034" s="340" t="s">
        <v>34</v>
      </c>
      <c r="AS1034" s="340" t="s">
        <v>34</v>
      </c>
      <c r="AT1034" s="340"/>
      <c r="AX1034" s="597"/>
      <c r="AY1034" s="598"/>
      <c r="AZ1034" s="598"/>
      <c r="BA1034" s="598"/>
      <c r="BB1034" s="599"/>
      <c r="BC1034" s="598"/>
      <c r="BD1034" s="598"/>
      <c r="BE1034" s="598"/>
      <c r="BF1034" s="598"/>
      <c r="BG1034" s="599"/>
      <c r="BH1034" s="599"/>
      <c r="BI1034" s="600"/>
      <c r="BJ1034" s="600"/>
      <c r="BK1034" s="600"/>
      <c r="BL1034" s="599"/>
      <c r="BM1034" s="599"/>
      <c r="BN1034" s="599"/>
      <c r="BO1034" s="599"/>
      <c r="BP1034" s="599"/>
      <c r="BQ1034" s="599"/>
      <c r="BR1034" s="599"/>
      <c r="BS1034" s="599"/>
      <c r="BT1034" s="602"/>
      <c r="BU1034" s="603"/>
      <c r="BV1034" s="601"/>
      <c r="BW1034" s="604"/>
    </row>
    <row r="1035" spans="2:75" ht="15.75" customHeight="1">
      <c r="B1035" s="334" t="s">
        <v>1546</v>
      </c>
      <c r="C1035" s="335">
        <v>28076506000101</v>
      </c>
      <c r="D1035" s="336" t="s">
        <v>14</v>
      </c>
      <c r="E1035" s="336"/>
      <c r="F1035" s="336"/>
      <c r="G1035" s="337"/>
      <c r="H1035" s="337" t="s">
        <v>34</v>
      </c>
      <c r="I1035" s="337"/>
      <c r="J1035" s="337"/>
      <c r="K1035" s="338"/>
      <c r="L1035" s="339"/>
      <c r="M1035" s="339"/>
      <c r="N1035" s="338">
        <v>452688</v>
      </c>
      <c r="O1035" s="338" t="s">
        <v>1323</v>
      </c>
      <c r="P1035" s="342">
        <v>43031</v>
      </c>
      <c r="Q1035" s="343">
        <v>9889303.1199999992</v>
      </c>
      <c r="R1035" s="343">
        <v>20369646.7934127</v>
      </c>
      <c r="S1035" s="338">
        <v>32</v>
      </c>
      <c r="T1035" s="340">
        <v>-0.11677184263621887</v>
      </c>
      <c r="U1035" s="340">
        <v>-1.3134395877858762</v>
      </c>
      <c r="V1035" s="340">
        <v>-0.31645574720477543</v>
      </c>
      <c r="W1035" s="340">
        <v>-2.9043385731865481</v>
      </c>
      <c r="X1035" s="340">
        <v>-0.24262278732803777</v>
      </c>
      <c r="Y1035" s="340">
        <v>-1.7060725985966583</v>
      </c>
      <c r="Z1035" s="340">
        <v>-0.38456911395319038</v>
      </c>
      <c r="AA1035" s="340">
        <v>-2.1015024159820634</v>
      </c>
      <c r="AB1035" s="340">
        <v>0.31604177353219365</v>
      </c>
      <c r="AC1035" s="344">
        <v>-1.3720479443516984</v>
      </c>
      <c r="AD1035" s="482">
        <v>12004203000135</v>
      </c>
      <c r="AE1035" s="341" t="s">
        <v>1542</v>
      </c>
      <c r="AF1035" s="341" t="s">
        <v>2118</v>
      </c>
      <c r="AG1035" s="345" t="s">
        <v>1542</v>
      </c>
      <c r="AH1035" s="345" t="s">
        <v>2107</v>
      </c>
      <c r="AI1035" s="345">
        <v>100000</v>
      </c>
      <c r="AJ1035" s="345">
        <v>50000</v>
      </c>
      <c r="AK1035" s="345">
        <v>100000</v>
      </c>
      <c r="AL1035" s="340">
        <v>0</v>
      </c>
      <c r="AM1035" s="340" t="s">
        <v>34</v>
      </c>
      <c r="AN1035" s="340" t="s">
        <v>666</v>
      </c>
      <c r="AO1035" s="338" t="s">
        <v>1323</v>
      </c>
      <c r="AP1035" s="341" t="s">
        <v>716</v>
      </c>
      <c r="AQ1035" s="347" t="s">
        <v>659</v>
      </c>
      <c r="AR1035" s="340" t="s">
        <v>34</v>
      </c>
      <c r="AS1035" s="340" t="s">
        <v>34</v>
      </c>
      <c r="AT1035" s="340"/>
      <c r="AW1035" s="597"/>
      <c r="AX1035" s="597"/>
      <c r="AY1035" s="598"/>
      <c r="AZ1035" s="598"/>
      <c r="BA1035" s="598"/>
      <c r="BB1035" s="599"/>
      <c r="BC1035" s="598"/>
      <c r="BD1035" s="598"/>
      <c r="BE1035" s="598"/>
      <c r="BF1035" s="598"/>
      <c r="BG1035" s="599"/>
      <c r="BH1035" s="599"/>
      <c r="BI1035" s="600"/>
      <c r="BJ1035" s="600"/>
      <c r="BK1035" s="600"/>
      <c r="BL1035" s="210"/>
      <c r="BM1035" s="599"/>
      <c r="BN1035" s="599"/>
      <c r="BO1035" s="599"/>
      <c r="BP1035" s="599"/>
      <c r="BQ1035" s="599"/>
      <c r="BR1035" s="599"/>
      <c r="BS1035" s="599"/>
      <c r="BT1035" s="602"/>
      <c r="BU1035" s="603"/>
      <c r="BV1035" s="601"/>
      <c r="BW1035" s="604"/>
    </row>
    <row r="1036" spans="2:75" ht="15.75" customHeight="1">
      <c r="B1036" s="334" t="s">
        <v>1548</v>
      </c>
      <c r="C1036" s="335">
        <v>34839747000150</v>
      </c>
      <c r="D1036" s="336" t="s">
        <v>14</v>
      </c>
      <c r="E1036" s="336"/>
      <c r="F1036" s="336"/>
      <c r="G1036" s="337"/>
      <c r="H1036" s="337" t="s">
        <v>34</v>
      </c>
      <c r="I1036" s="337"/>
      <c r="J1036" s="337"/>
      <c r="K1036" s="338"/>
      <c r="L1036" s="339"/>
      <c r="M1036" s="339"/>
      <c r="N1036" s="338">
        <v>524638</v>
      </c>
      <c r="O1036" s="338" t="s">
        <v>1320</v>
      </c>
      <c r="P1036" s="342">
        <v>43861</v>
      </c>
      <c r="Q1036" s="343">
        <v>7884023.6299999999</v>
      </c>
      <c r="R1036" s="343">
        <v>10180510.180317458</v>
      </c>
      <c r="S1036" s="338">
        <v>32</v>
      </c>
      <c r="T1036" s="340">
        <v>5.8500607805962446E-2</v>
      </c>
      <c r="U1036" s="340">
        <v>0.65800977759045964</v>
      </c>
      <c r="V1036" s="340">
        <v>-9.3081086953296976E-2</v>
      </c>
      <c r="W1036" s="340">
        <v>-0.85427107474100583</v>
      </c>
      <c r="X1036" s="340">
        <v>-3.1319663440428469E-2</v>
      </c>
      <c r="Y1036" s="340">
        <v>-0.22023331024031023</v>
      </c>
      <c r="Z1036" s="340" t="s">
        <v>1414</v>
      </c>
      <c r="AA1036" s="340" t="s">
        <v>1414</v>
      </c>
      <c r="AB1036" s="340">
        <v>0.22544241311014296</v>
      </c>
      <c r="AC1036" s="344">
        <v>-0.77965038003272746</v>
      </c>
      <c r="AD1036" s="482">
        <v>34839714000100</v>
      </c>
      <c r="AE1036" s="341" t="s">
        <v>1542</v>
      </c>
      <c r="AF1036" s="341" t="s">
        <v>2118</v>
      </c>
      <c r="AG1036" s="345" t="s">
        <v>1542</v>
      </c>
      <c r="AH1036" s="345" t="s">
        <v>2107</v>
      </c>
      <c r="AI1036" s="345">
        <v>100000</v>
      </c>
      <c r="AJ1036" s="345">
        <v>50000</v>
      </c>
      <c r="AK1036" s="345">
        <v>100000</v>
      </c>
      <c r="AL1036" s="340">
        <v>0</v>
      </c>
      <c r="AM1036" s="340" t="s">
        <v>34</v>
      </c>
      <c r="AN1036" s="340" t="s">
        <v>666</v>
      </c>
      <c r="AO1036" s="338" t="s">
        <v>1323</v>
      </c>
      <c r="AP1036" s="341" t="s">
        <v>716</v>
      </c>
      <c r="AQ1036" s="347" t="s">
        <v>659</v>
      </c>
      <c r="AR1036" s="340" t="s">
        <v>34</v>
      </c>
      <c r="AS1036" s="340" t="s">
        <v>34</v>
      </c>
      <c r="AT1036" s="340"/>
      <c r="AW1036" s="597"/>
      <c r="AX1036" s="597"/>
      <c r="AY1036" s="598"/>
      <c r="AZ1036" s="598"/>
      <c r="BA1036" s="598"/>
      <c r="BB1036" s="599"/>
      <c r="BC1036" s="598"/>
      <c r="BD1036" s="598"/>
      <c r="BE1036" s="598"/>
      <c r="BF1036" s="598"/>
      <c r="BG1036" s="599"/>
      <c r="BH1036" s="599"/>
      <c r="BI1036" s="600"/>
      <c r="BJ1036" s="600"/>
      <c r="BK1036" s="600"/>
      <c r="BL1036" s="210"/>
      <c r="BM1036" s="599"/>
      <c r="BN1036" s="599"/>
      <c r="BO1036" s="599"/>
      <c r="BP1036" s="599"/>
      <c r="BQ1036" s="599"/>
      <c r="BR1036" s="599"/>
      <c r="BS1036" s="599"/>
      <c r="BT1036" s="602"/>
      <c r="BU1036" s="603"/>
      <c r="BV1036" s="601"/>
      <c r="BW1036" s="604"/>
    </row>
    <row r="1037" spans="2:75" ht="15.75" customHeight="1">
      <c r="B1037" s="334" t="s">
        <v>1550</v>
      </c>
      <c r="C1037" s="335">
        <v>28075830000105</v>
      </c>
      <c r="D1037" s="336" t="s">
        <v>14</v>
      </c>
      <c r="E1037" s="336" t="s">
        <v>614</v>
      </c>
      <c r="F1037" s="336"/>
      <c r="G1037" s="337"/>
      <c r="H1037" s="337" t="s">
        <v>865</v>
      </c>
      <c r="I1037" s="337" t="s">
        <v>34</v>
      </c>
      <c r="J1037" s="337" t="s">
        <v>608</v>
      </c>
      <c r="K1037" s="338" t="s">
        <v>48</v>
      </c>
      <c r="L1037" s="339"/>
      <c r="M1037" s="339"/>
      <c r="N1037" s="338">
        <v>447951</v>
      </c>
      <c r="O1037" s="338" t="s">
        <v>1320</v>
      </c>
      <c r="P1037" s="342">
        <v>42969</v>
      </c>
      <c r="Q1037" s="343">
        <v>526654460.62</v>
      </c>
      <c r="R1037" s="343">
        <v>588206469.1336509</v>
      </c>
      <c r="S1037" s="338">
        <v>32</v>
      </c>
      <c r="T1037" s="340">
        <v>8.5431919117490152E-2</v>
      </c>
      <c r="U1037" s="340">
        <v>0.96093083825868097</v>
      </c>
      <c r="V1037" s="340">
        <v>-8.3473425001574952E-2</v>
      </c>
      <c r="W1037" s="340">
        <v>-0.766094754825834</v>
      </c>
      <c r="X1037" s="340">
        <v>2.1422788437028606E-2</v>
      </c>
      <c r="Y1037" s="340">
        <v>0.15064055911834878</v>
      </c>
      <c r="Z1037" s="340">
        <v>4.6127211317972927E-2</v>
      </c>
      <c r="AA1037" s="340">
        <v>0.25206508403853345</v>
      </c>
      <c r="AB1037" s="340">
        <v>0.16693723707356387</v>
      </c>
      <c r="AC1037" s="344">
        <v>-1.0585522552925322</v>
      </c>
      <c r="AD1037" s="482">
        <v>28069955000114</v>
      </c>
      <c r="AE1037" s="341" t="s">
        <v>1542</v>
      </c>
      <c r="AF1037" s="341" t="s">
        <v>2118</v>
      </c>
      <c r="AG1037" s="345" t="s">
        <v>1542</v>
      </c>
      <c r="AH1037" s="345" t="s">
        <v>2107</v>
      </c>
      <c r="AI1037" s="345">
        <v>100000</v>
      </c>
      <c r="AJ1037" s="345">
        <v>50000</v>
      </c>
      <c r="AK1037" s="345">
        <v>100000</v>
      </c>
      <c r="AL1037" s="340">
        <v>0</v>
      </c>
      <c r="AM1037" s="340" t="s">
        <v>34</v>
      </c>
      <c r="AN1037" s="340" t="s">
        <v>2138</v>
      </c>
      <c r="AO1037" s="338" t="s">
        <v>1323</v>
      </c>
      <c r="AP1037" s="341" t="s">
        <v>13</v>
      </c>
      <c r="AQ1037" s="347" t="s">
        <v>668</v>
      </c>
      <c r="AR1037" s="340" t="s">
        <v>34</v>
      </c>
      <c r="AS1037" s="340" t="s">
        <v>34</v>
      </c>
      <c r="AT1037" s="340"/>
      <c r="AW1037" s="597"/>
      <c r="AX1037" s="597"/>
      <c r="AY1037" s="598"/>
      <c r="AZ1037" s="598"/>
      <c r="BA1037" s="598"/>
      <c r="BB1037" s="599"/>
      <c r="BC1037" s="598"/>
      <c r="BD1037" s="598"/>
      <c r="BE1037" s="598"/>
      <c r="BF1037" s="598"/>
      <c r="BG1037" s="599"/>
      <c r="BH1037" s="599"/>
      <c r="BI1037" s="600"/>
      <c r="BJ1037" s="600"/>
      <c r="BK1037" s="600"/>
      <c r="BL1037" s="210"/>
      <c r="BM1037" s="599"/>
      <c r="BN1037" s="599"/>
      <c r="BO1037" s="599"/>
      <c r="BP1037" s="599"/>
      <c r="BQ1037" s="599"/>
      <c r="BR1037" s="599"/>
      <c r="BS1037" s="599"/>
      <c r="BT1037" s="602"/>
      <c r="BU1037" s="603"/>
      <c r="BV1037" s="601"/>
      <c r="BW1037" s="604"/>
    </row>
    <row r="1038" spans="2:75" ht="15.75" customHeight="1">
      <c r="B1038" s="334" t="s">
        <v>1551</v>
      </c>
      <c r="C1038" s="335">
        <v>28075715000122</v>
      </c>
      <c r="D1038" s="336" t="s">
        <v>14</v>
      </c>
      <c r="E1038" s="336"/>
      <c r="F1038" s="336"/>
      <c r="G1038" s="337"/>
      <c r="H1038" s="337" t="s">
        <v>34</v>
      </c>
      <c r="I1038" s="337"/>
      <c r="J1038" s="337"/>
      <c r="K1038" s="338"/>
      <c r="L1038" s="339"/>
      <c r="M1038" s="339"/>
      <c r="N1038" s="338">
        <v>460532</v>
      </c>
      <c r="O1038" s="338" t="s">
        <v>1320</v>
      </c>
      <c r="P1038" s="342">
        <v>43178</v>
      </c>
      <c r="Q1038" s="343">
        <v>134099369.34</v>
      </c>
      <c r="R1038" s="343">
        <v>144897945.67551589</v>
      </c>
      <c r="S1038" s="338">
        <v>32</v>
      </c>
      <c r="T1038" s="340">
        <v>6.6893825227150705E-2</v>
      </c>
      <c r="U1038" s="340">
        <v>0.75241596131598265</v>
      </c>
      <c r="V1038" s="340">
        <v>-9.4004305749578632E-2</v>
      </c>
      <c r="W1038" s="340">
        <v>-0.86274410765387188</v>
      </c>
      <c r="X1038" s="340">
        <v>9.8390788016893049E-2</v>
      </c>
      <c r="Y1038" s="340">
        <v>0.69186340342795727</v>
      </c>
      <c r="Z1038" s="340">
        <v>2.736806856788343E-3</v>
      </c>
      <c r="AA1038" s="340">
        <v>1.495545537314533E-2</v>
      </c>
      <c r="AB1038" s="340">
        <v>0.19080076474905433</v>
      </c>
      <c r="AC1038" s="344">
        <v>-0.96423252383722335</v>
      </c>
      <c r="AD1038" s="482">
        <v>28069948000112</v>
      </c>
      <c r="AE1038" s="341" t="s">
        <v>1542</v>
      </c>
      <c r="AF1038" s="341" t="s">
        <v>2118</v>
      </c>
      <c r="AG1038" s="345" t="s">
        <v>1542</v>
      </c>
      <c r="AH1038" s="345" t="s">
        <v>2107</v>
      </c>
      <c r="AI1038" s="345">
        <v>100000</v>
      </c>
      <c r="AJ1038" s="345">
        <v>50000</v>
      </c>
      <c r="AK1038" s="345">
        <v>100000</v>
      </c>
      <c r="AL1038" s="340">
        <v>0</v>
      </c>
      <c r="AM1038" s="340" t="s">
        <v>34</v>
      </c>
      <c r="AN1038" s="340" t="s">
        <v>666</v>
      </c>
      <c r="AO1038" s="338" t="s">
        <v>1323</v>
      </c>
      <c r="AP1038" s="341" t="s">
        <v>716</v>
      </c>
      <c r="AQ1038" s="347" t="s">
        <v>659</v>
      </c>
      <c r="AR1038" s="340" t="s">
        <v>34</v>
      </c>
      <c r="AS1038" s="340" t="s">
        <v>34</v>
      </c>
      <c r="AT1038" s="340"/>
      <c r="AW1038" s="597"/>
      <c r="AX1038" s="597"/>
      <c r="AY1038" s="598"/>
      <c r="AZ1038" s="598"/>
      <c r="BA1038" s="598"/>
      <c r="BB1038" s="599"/>
      <c r="BC1038" s="598"/>
      <c r="BD1038" s="598"/>
      <c r="BE1038" s="598"/>
      <c r="BF1038" s="598"/>
      <c r="BG1038" s="599"/>
      <c r="BH1038" s="599"/>
      <c r="BI1038" s="600"/>
      <c r="BJ1038" s="600"/>
      <c r="BK1038" s="600"/>
      <c r="BL1038" s="210"/>
      <c r="BM1038" s="599"/>
      <c r="BN1038" s="599"/>
      <c r="BO1038" s="599"/>
      <c r="BP1038" s="599"/>
      <c r="BQ1038" s="599"/>
      <c r="BR1038" s="599"/>
      <c r="BS1038" s="599"/>
      <c r="BT1038" s="602"/>
      <c r="BU1038" s="603"/>
      <c r="BV1038" s="601"/>
      <c r="BW1038" s="604"/>
    </row>
    <row r="1039" spans="2:75" ht="15.75" customHeight="1">
      <c r="B1039" s="334" t="s">
        <v>1553</v>
      </c>
      <c r="C1039" s="335">
        <v>31608459000104</v>
      </c>
      <c r="D1039" s="336" t="s">
        <v>14</v>
      </c>
      <c r="E1039" s="336" t="s">
        <v>614</v>
      </c>
      <c r="F1039" s="336"/>
      <c r="G1039" s="337"/>
      <c r="H1039" s="337" t="s">
        <v>1337</v>
      </c>
      <c r="I1039" s="337" t="s">
        <v>34</v>
      </c>
      <c r="J1039" s="337" t="s">
        <v>608</v>
      </c>
      <c r="K1039" s="338" t="s">
        <v>48</v>
      </c>
      <c r="L1039" s="339"/>
      <c r="M1039" s="339"/>
      <c r="N1039" s="338">
        <v>487597</v>
      </c>
      <c r="O1039" s="338" t="s">
        <v>1320</v>
      </c>
      <c r="P1039" s="342">
        <v>43523</v>
      </c>
      <c r="Q1039" s="343">
        <v>34414841.530000001</v>
      </c>
      <c r="R1039" s="343">
        <v>39999059.48912701</v>
      </c>
      <c r="S1039" s="338">
        <v>32</v>
      </c>
      <c r="T1039" s="340">
        <v>0.19558416381876453</v>
      </c>
      <c r="U1039" s="340">
        <v>2.1999137609213766</v>
      </c>
      <c r="V1039" s="340">
        <v>6.3117797709387302E-2</v>
      </c>
      <c r="W1039" s="340">
        <v>0.57927674299224352</v>
      </c>
      <c r="X1039" s="340">
        <v>0.36345558880385354</v>
      </c>
      <c r="Y1039" s="340">
        <v>2.5557435379171061</v>
      </c>
      <c r="Z1039" s="340">
        <v>0.33163885406900873</v>
      </c>
      <c r="AA1039" s="340">
        <v>1.8122616397747846</v>
      </c>
      <c r="AB1039" s="340">
        <v>0.18843732464597876</v>
      </c>
      <c r="AC1039" s="344">
        <v>-0.13020808942374815</v>
      </c>
      <c r="AD1039" s="482">
        <v>32041623000107</v>
      </c>
      <c r="AE1039" s="341" t="s">
        <v>1542</v>
      </c>
      <c r="AF1039" s="341" t="s">
        <v>2118</v>
      </c>
      <c r="AG1039" s="345" t="s">
        <v>1542</v>
      </c>
      <c r="AH1039" s="345" t="s">
        <v>2107</v>
      </c>
      <c r="AI1039" s="345">
        <v>100000</v>
      </c>
      <c r="AJ1039" s="345">
        <v>50000</v>
      </c>
      <c r="AK1039" s="345">
        <v>100000</v>
      </c>
      <c r="AL1039" s="340">
        <v>0</v>
      </c>
      <c r="AM1039" s="340" t="s">
        <v>34</v>
      </c>
      <c r="AN1039" s="340" t="s">
        <v>2215</v>
      </c>
      <c r="AO1039" s="338" t="s">
        <v>1323</v>
      </c>
      <c r="AP1039" s="341" t="s">
        <v>716</v>
      </c>
      <c r="AQ1039" s="347" t="s">
        <v>659</v>
      </c>
      <c r="AR1039" s="340" t="s">
        <v>34</v>
      </c>
      <c r="AS1039" s="340" t="s">
        <v>34</v>
      </c>
      <c r="AT1039" s="340"/>
      <c r="AX1039" s="597"/>
      <c r="AY1039" s="598"/>
      <c r="AZ1039" s="598"/>
      <c r="BA1039" s="598"/>
      <c r="BB1039" s="599"/>
      <c r="BC1039" s="598"/>
      <c r="BD1039" s="598"/>
      <c r="BE1039" s="598"/>
      <c r="BF1039" s="598"/>
      <c r="BG1039" s="599"/>
      <c r="BH1039" s="599"/>
      <c r="BI1039" s="600"/>
      <c r="BJ1039" s="600"/>
      <c r="BK1039" s="600"/>
      <c r="BL1039" s="599"/>
      <c r="BM1039" s="599"/>
      <c r="BN1039" s="599"/>
      <c r="BO1039" s="599"/>
      <c r="BP1039" s="599"/>
      <c r="BQ1039" s="599"/>
      <c r="BR1039" s="599"/>
      <c r="BS1039" s="599"/>
      <c r="BT1039" s="602"/>
      <c r="BU1039" s="603"/>
      <c r="BV1039" s="601"/>
      <c r="BW1039" s="604"/>
    </row>
    <row r="1040" spans="2:75" ht="15.75" customHeight="1">
      <c r="B1040" s="334" t="s">
        <v>1559</v>
      </c>
      <c r="C1040" s="335">
        <v>31552388000167</v>
      </c>
      <c r="D1040" s="336" t="s">
        <v>14</v>
      </c>
      <c r="E1040" s="336" t="s">
        <v>614</v>
      </c>
      <c r="F1040" s="336"/>
      <c r="G1040" s="337"/>
      <c r="H1040" s="337" t="s">
        <v>1337</v>
      </c>
      <c r="I1040" s="337" t="s">
        <v>34</v>
      </c>
      <c r="J1040" s="337" t="s">
        <v>608</v>
      </c>
      <c r="K1040" s="338" t="s">
        <v>48</v>
      </c>
      <c r="L1040" s="339"/>
      <c r="M1040" s="339"/>
      <c r="N1040" s="338">
        <v>478156</v>
      </c>
      <c r="O1040" s="338" t="s">
        <v>1323</v>
      </c>
      <c r="P1040" s="342">
        <v>43404</v>
      </c>
      <c r="Q1040" s="343">
        <v>169642679.19</v>
      </c>
      <c r="R1040" s="343">
        <v>216656658.04015887</v>
      </c>
      <c r="S1040" s="338">
        <v>32</v>
      </c>
      <c r="T1040" s="340">
        <v>0.15340045975034089</v>
      </c>
      <c r="U1040" s="340">
        <v>1.7254351055188224</v>
      </c>
      <c r="V1040" s="340">
        <v>-6.708681526327398E-2</v>
      </c>
      <c r="W1040" s="340">
        <v>-0.61570322878442085</v>
      </c>
      <c r="X1040" s="340">
        <v>8.18470360387058E-2</v>
      </c>
      <c r="Y1040" s="340">
        <v>0.57553120628027887</v>
      </c>
      <c r="Z1040" s="340">
        <v>3.8089654928925354E-2</v>
      </c>
      <c r="AA1040" s="340">
        <v>0.20814334524743672</v>
      </c>
      <c r="AB1040" s="340">
        <v>0.25596631269045023</v>
      </c>
      <c r="AC1040" s="344">
        <v>-0.54780703002326925</v>
      </c>
      <c r="AD1040" s="482">
        <v>31493876000140</v>
      </c>
      <c r="AE1040" s="341" t="s">
        <v>1542</v>
      </c>
      <c r="AF1040" s="341" t="s">
        <v>2118</v>
      </c>
      <c r="AG1040" s="345" t="s">
        <v>1542</v>
      </c>
      <c r="AH1040" s="345" t="s">
        <v>2107</v>
      </c>
      <c r="AI1040" s="345">
        <v>100000</v>
      </c>
      <c r="AJ1040" s="345">
        <v>50000</v>
      </c>
      <c r="AK1040" s="345">
        <v>100000</v>
      </c>
      <c r="AL1040" s="340">
        <v>0</v>
      </c>
      <c r="AM1040" s="340" t="s">
        <v>34</v>
      </c>
      <c r="AN1040" s="340" t="s">
        <v>666</v>
      </c>
      <c r="AO1040" s="338" t="s">
        <v>1323</v>
      </c>
      <c r="AP1040" s="341" t="s">
        <v>716</v>
      </c>
      <c r="AQ1040" s="347" t="s">
        <v>659</v>
      </c>
      <c r="AR1040" s="340" t="s">
        <v>34</v>
      </c>
      <c r="AS1040" s="340" t="s">
        <v>34</v>
      </c>
      <c r="AT1040" s="340"/>
      <c r="AX1040" s="597"/>
      <c r="AY1040" s="598"/>
      <c r="AZ1040" s="598"/>
      <c r="BA1040" s="598"/>
      <c r="BB1040" s="599"/>
      <c r="BC1040" s="598"/>
      <c r="BD1040" s="598"/>
      <c r="BE1040" s="598"/>
      <c r="BF1040" s="598"/>
      <c r="BG1040" s="599"/>
      <c r="BH1040" s="599"/>
      <c r="BI1040" s="600"/>
      <c r="BJ1040" s="600"/>
      <c r="BK1040" s="600"/>
      <c r="BL1040" s="599"/>
      <c r="BM1040" s="599"/>
      <c r="BN1040" s="599"/>
      <c r="BO1040" s="599"/>
      <c r="BP1040" s="599"/>
      <c r="BQ1040" s="599"/>
      <c r="BR1040" s="599"/>
      <c r="BS1040" s="599"/>
      <c r="BT1040" s="602"/>
      <c r="BU1040" s="603"/>
      <c r="BV1040" s="601"/>
      <c r="BW1040" s="604"/>
    </row>
    <row r="1041" spans="2:75" ht="15.75" customHeight="1">
      <c r="B1041" s="334" t="s">
        <v>1572</v>
      </c>
      <c r="C1041" s="335">
        <v>34735784000118</v>
      </c>
      <c r="D1041" s="336" t="s">
        <v>14</v>
      </c>
      <c r="E1041" s="336" t="s">
        <v>614</v>
      </c>
      <c r="F1041" s="336"/>
      <c r="G1041" s="337"/>
      <c r="H1041" s="337" t="s">
        <v>1337</v>
      </c>
      <c r="I1041" s="337" t="s">
        <v>34</v>
      </c>
      <c r="J1041" s="337" t="s">
        <v>608</v>
      </c>
      <c r="K1041" s="338" t="s">
        <v>48</v>
      </c>
      <c r="L1041" s="339"/>
      <c r="M1041" s="339"/>
      <c r="N1041" s="338">
        <v>520152</v>
      </c>
      <c r="O1041" s="338" t="s">
        <v>1320</v>
      </c>
      <c r="P1041" s="342">
        <v>43829</v>
      </c>
      <c r="Q1041" s="343">
        <v>14083264.58</v>
      </c>
      <c r="R1041" s="343">
        <v>46836030.074007943</v>
      </c>
      <c r="S1041" s="338">
        <v>32</v>
      </c>
      <c r="T1041" s="340">
        <v>1.3719957602171151E-2</v>
      </c>
      <c r="U1041" s="340">
        <v>0.15432089663579607</v>
      </c>
      <c r="V1041" s="340">
        <v>-5.7585681847774906E-2</v>
      </c>
      <c r="W1041" s="340">
        <v>-0.52850459671227368</v>
      </c>
      <c r="X1041" s="340">
        <v>-4.0751466473873288E-2</v>
      </c>
      <c r="Y1041" s="340">
        <v>-0.28655577272593313</v>
      </c>
      <c r="Z1041" s="340" t="s">
        <v>1414</v>
      </c>
      <c r="AA1041" s="340" t="s">
        <v>1414</v>
      </c>
      <c r="AB1041" s="340">
        <v>0.14760421755818329</v>
      </c>
      <c r="AC1041" s="344">
        <v>-1.0289479803879518</v>
      </c>
      <c r="AD1041" s="482">
        <v>32683857000140</v>
      </c>
      <c r="AE1041" s="341" t="s">
        <v>1542</v>
      </c>
      <c r="AF1041" s="341" t="s">
        <v>2118</v>
      </c>
      <c r="AG1041" s="345" t="s">
        <v>59</v>
      </c>
      <c r="AH1041" s="345" t="s">
        <v>2107</v>
      </c>
      <c r="AI1041" s="345">
        <v>50000</v>
      </c>
      <c r="AJ1041" s="345">
        <v>50000</v>
      </c>
      <c r="AK1041" s="345">
        <v>50000</v>
      </c>
      <c r="AL1041" s="340">
        <v>0.02</v>
      </c>
      <c r="AM1041" s="340">
        <v>0.2</v>
      </c>
      <c r="AN1041" s="340" t="s">
        <v>2138</v>
      </c>
      <c r="AO1041" s="338" t="s">
        <v>1323</v>
      </c>
      <c r="AP1041" s="341" t="s">
        <v>13</v>
      </c>
      <c r="AQ1041" s="347" t="s">
        <v>668</v>
      </c>
      <c r="AR1041" s="340" t="s">
        <v>34</v>
      </c>
      <c r="AS1041" s="340" t="s">
        <v>34</v>
      </c>
      <c r="AT1041" s="340"/>
      <c r="AX1041" s="597"/>
      <c r="AY1041" s="598"/>
      <c r="AZ1041" s="598"/>
      <c r="BA1041" s="598"/>
      <c r="BB1041" s="599"/>
      <c r="BC1041" s="598"/>
      <c r="BD1041" s="598"/>
      <c r="BE1041" s="598"/>
      <c r="BF1041" s="598"/>
      <c r="BG1041" s="599"/>
      <c r="BH1041" s="599"/>
      <c r="BI1041" s="600"/>
      <c r="BJ1041" s="600"/>
      <c r="BK1041" s="600"/>
      <c r="BL1041" s="599"/>
      <c r="BM1041" s="599"/>
      <c r="BN1041" s="599"/>
      <c r="BO1041" s="599"/>
      <c r="BP1041" s="599"/>
      <c r="BQ1041" s="599"/>
      <c r="BR1041" s="599"/>
      <c r="BS1041" s="599"/>
      <c r="BT1041" s="602"/>
      <c r="BU1041" s="603"/>
      <c r="BV1041" s="601"/>
      <c r="BW1041" s="604"/>
    </row>
    <row r="1042" spans="2:75" ht="15.75" customHeight="1">
      <c r="B1042" s="334" t="s">
        <v>187</v>
      </c>
      <c r="C1042" s="335">
        <v>37681308000150</v>
      </c>
      <c r="D1042" s="336" t="s">
        <v>14</v>
      </c>
      <c r="E1042" s="336" t="s">
        <v>607</v>
      </c>
      <c r="F1042" s="336"/>
      <c r="G1042" s="337"/>
      <c r="H1042" s="337" t="s">
        <v>34</v>
      </c>
      <c r="I1042" s="337" t="s">
        <v>34</v>
      </c>
      <c r="J1042" s="337" t="s">
        <v>608</v>
      </c>
      <c r="K1042" s="338" t="s">
        <v>48</v>
      </c>
      <c r="L1042" s="339"/>
      <c r="M1042" s="339" t="s">
        <v>1411</v>
      </c>
      <c r="N1042" s="338">
        <v>554588</v>
      </c>
      <c r="O1042" s="338" t="s">
        <v>1320</v>
      </c>
      <c r="P1042" s="342">
        <v>44103</v>
      </c>
      <c r="Q1042" s="343">
        <v>24066195.260000002</v>
      </c>
      <c r="R1042" s="343">
        <v>24583404.761388902</v>
      </c>
      <c r="S1042" s="338">
        <v>32</v>
      </c>
      <c r="T1042" s="340">
        <v>-1.3209175316808985E-2</v>
      </c>
      <c r="U1042" s="340">
        <v>-0.17075758750529849</v>
      </c>
      <c r="V1042" s="340">
        <v>-0.20190233642661792</v>
      </c>
      <c r="W1042" s="340">
        <v>-1.9793180049489127</v>
      </c>
      <c r="X1042" s="340" t="s">
        <v>1414</v>
      </c>
      <c r="Y1042" s="340" t="s">
        <v>1414</v>
      </c>
      <c r="Z1042" s="340" t="s">
        <v>1414</v>
      </c>
      <c r="AA1042" s="340" t="s">
        <v>1414</v>
      </c>
      <c r="AB1042" s="340">
        <v>0.2386851277156179</v>
      </c>
      <c r="AC1042" s="344">
        <v>-1.2323755090138728</v>
      </c>
      <c r="AD1042" s="482">
        <v>37681117000198</v>
      </c>
      <c r="AE1042" s="341" t="s">
        <v>2222</v>
      </c>
      <c r="AF1042" s="341" t="s">
        <v>2106</v>
      </c>
      <c r="AG1042" s="345" t="s">
        <v>1427</v>
      </c>
      <c r="AH1042" s="345" t="s">
        <v>2110</v>
      </c>
      <c r="AI1042" s="345">
        <v>5000</v>
      </c>
      <c r="AJ1042" s="345">
        <v>1000</v>
      </c>
      <c r="AK1042" s="345">
        <v>1000</v>
      </c>
      <c r="AL1042" s="340">
        <v>0.02</v>
      </c>
      <c r="AM1042" s="340">
        <v>0.2</v>
      </c>
      <c r="AN1042" s="340" t="s">
        <v>34</v>
      </c>
      <c r="AO1042" s="338" t="s">
        <v>1323</v>
      </c>
      <c r="AP1042" s="341" t="s">
        <v>716</v>
      </c>
      <c r="AQ1042" s="347" t="s">
        <v>659</v>
      </c>
      <c r="AR1042" s="340">
        <v>3.3333333333333331E-3</v>
      </c>
      <c r="AS1042" s="340">
        <v>3.3333333333333331E-3</v>
      </c>
      <c r="AT1042" s="340"/>
      <c r="AX1042" s="597"/>
      <c r="AY1042" s="598"/>
      <c r="AZ1042" s="598"/>
      <c r="BA1042" s="598"/>
      <c r="BB1042" s="599"/>
      <c r="BC1042" s="598"/>
      <c r="BD1042" s="598"/>
      <c r="BE1042" s="598"/>
      <c r="BF1042" s="598"/>
      <c r="BG1042" s="599"/>
      <c r="BH1042" s="599"/>
      <c r="BI1042" s="600"/>
      <c r="BJ1042" s="600"/>
      <c r="BK1042" s="600"/>
      <c r="BL1042" s="599"/>
      <c r="BM1042" s="599"/>
      <c r="BN1042" s="599"/>
      <c r="BO1042" s="599"/>
      <c r="BP1042" s="599"/>
      <c r="BQ1042" s="599"/>
      <c r="BR1042" s="599"/>
      <c r="BS1042" s="599"/>
      <c r="BT1042" s="602"/>
      <c r="BU1042" s="603"/>
      <c r="BV1042" s="601"/>
      <c r="BW1042" s="604"/>
    </row>
    <row r="1043" spans="2:75" ht="15.75" customHeight="1">
      <c r="B1043" s="334" t="s">
        <v>1584</v>
      </c>
      <c r="C1043" s="335">
        <v>34429929000152</v>
      </c>
      <c r="D1043" s="336" t="s">
        <v>14</v>
      </c>
      <c r="E1043" s="336"/>
      <c r="F1043" s="336"/>
      <c r="G1043" s="337"/>
      <c r="H1043" s="337" t="s">
        <v>34</v>
      </c>
      <c r="I1043" s="337"/>
      <c r="J1043" s="337"/>
      <c r="K1043" s="338"/>
      <c r="L1043" s="339"/>
      <c r="M1043" s="339"/>
      <c r="N1043" s="338">
        <v>564540</v>
      </c>
      <c r="O1043" s="338" t="s">
        <v>1320</v>
      </c>
      <c r="P1043" s="342">
        <v>44155</v>
      </c>
      <c r="Q1043" s="343" t="s">
        <v>1390</v>
      </c>
      <c r="R1043" s="343" t="s">
        <v>1414</v>
      </c>
      <c r="S1043" s="338">
        <v>32</v>
      </c>
      <c r="T1043" s="340" t="s">
        <v>1414</v>
      </c>
      <c r="U1043" s="340" t="s">
        <v>1414</v>
      </c>
      <c r="V1043" s="340" t="s">
        <v>1414</v>
      </c>
      <c r="W1043" s="340" t="s">
        <v>1414</v>
      </c>
      <c r="X1043" s="340" t="s">
        <v>1414</v>
      </c>
      <c r="Y1043" s="340" t="s">
        <v>1414</v>
      </c>
      <c r="Z1043" s="340" t="s">
        <v>1414</v>
      </c>
      <c r="AA1043" s="340" t="s">
        <v>1414</v>
      </c>
      <c r="AB1043" s="340" t="s">
        <v>1414</v>
      </c>
      <c r="AC1043" s="344" t="s">
        <v>1414</v>
      </c>
      <c r="AD1043" s="482">
        <v>0</v>
      </c>
      <c r="AE1043" s="341" t="s">
        <v>2200</v>
      </c>
      <c r="AF1043" s="341" t="s">
        <v>2106</v>
      </c>
      <c r="AG1043" s="345" t="s">
        <v>1427</v>
      </c>
      <c r="AH1043" s="345" t="s">
        <v>726</v>
      </c>
      <c r="AI1043" s="345">
        <v>0</v>
      </c>
      <c r="AJ1043" s="345">
        <v>0</v>
      </c>
      <c r="AK1043" s="345">
        <v>0</v>
      </c>
      <c r="AL1043" s="340">
        <v>2.3999999999999998E-3</v>
      </c>
      <c r="AM1043" s="340" t="s">
        <v>34</v>
      </c>
      <c r="AN1043" s="340" t="s">
        <v>34</v>
      </c>
      <c r="AO1043" s="338" t="s">
        <v>1323</v>
      </c>
      <c r="AP1043" s="341" t="s">
        <v>716</v>
      </c>
      <c r="AQ1043" s="347" t="s">
        <v>687</v>
      </c>
      <c r="AR1043" s="340" t="s">
        <v>34</v>
      </c>
      <c r="AS1043" s="340" t="s">
        <v>34</v>
      </c>
      <c r="AT1043" s="340"/>
      <c r="AX1043" s="597"/>
      <c r="AY1043" s="598"/>
      <c r="AZ1043" s="598"/>
      <c r="BA1043" s="598"/>
      <c r="BB1043" s="599"/>
      <c r="BC1043" s="598"/>
      <c r="BD1043" s="598"/>
      <c r="BE1043" s="598"/>
      <c r="BF1043" s="598"/>
      <c r="BG1043" s="599"/>
      <c r="BH1043" s="599"/>
      <c r="BI1043" s="600"/>
      <c r="BJ1043" s="600"/>
      <c r="BK1043" s="600"/>
      <c r="BL1043" s="599"/>
      <c r="BM1043" s="599"/>
      <c r="BN1043" s="599"/>
      <c r="BO1043" s="599"/>
      <c r="BP1043" s="599"/>
      <c r="BQ1043" s="599"/>
      <c r="BR1043" s="599"/>
      <c r="BS1043" s="599"/>
      <c r="BT1043" s="602"/>
      <c r="BU1043" s="603"/>
      <c r="BV1043" s="601"/>
      <c r="BW1043" s="604"/>
    </row>
    <row r="1044" spans="2:75" ht="15.75" customHeight="1">
      <c r="B1044" s="334" t="s">
        <v>1292</v>
      </c>
      <c r="C1044" s="335">
        <v>37751366000102</v>
      </c>
      <c r="D1044" s="336" t="s">
        <v>14</v>
      </c>
      <c r="E1044" s="336" t="s">
        <v>607</v>
      </c>
      <c r="F1044" s="336"/>
      <c r="G1044" s="337"/>
      <c r="H1044" s="337" t="s">
        <v>34</v>
      </c>
      <c r="I1044" s="337" t="s">
        <v>34</v>
      </c>
      <c r="J1044" s="337" t="s">
        <v>608</v>
      </c>
      <c r="K1044" s="338" t="s">
        <v>48</v>
      </c>
      <c r="L1044" s="339"/>
      <c r="M1044" s="339" t="s">
        <v>34</v>
      </c>
      <c r="N1044" s="338">
        <v>573256</v>
      </c>
      <c r="O1044" s="338" t="s">
        <v>1320</v>
      </c>
      <c r="P1044" s="342">
        <v>44225</v>
      </c>
      <c r="Q1044" s="343">
        <v>9729746.9399999995</v>
      </c>
      <c r="R1044" s="343">
        <v>8869551.4065873045</v>
      </c>
      <c r="S1044" s="338">
        <v>32</v>
      </c>
      <c r="T1044" s="340">
        <v>1.8983160932477539E-2</v>
      </c>
      <c r="U1044" s="340">
        <v>0.24539902653345727</v>
      </c>
      <c r="V1044" s="340">
        <v>-0.15901447200381369</v>
      </c>
      <c r="W1044" s="340">
        <v>-1.5588735279395176</v>
      </c>
      <c r="X1044" s="340" t="s">
        <v>1414</v>
      </c>
      <c r="Y1044" s="340" t="s">
        <v>1414</v>
      </c>
      <c r="Z1044" s="340" t="s">
        <v>1414</v>
      </c>
      <c r="AA1044" s="340" t="s">
        <v>1414</v>
      </c>
      <c r="AB1044" s="340">
        <v>0.23214726999024049</v>
      </c>
      <c r="AC1044" s="344">
        <v>-1.0481991745065422</v>
      </c>
      <c r="AD1044" s="482">
        <v>37487612000160</v>
      </c>
      <c r="AE1044" s="341" t="s">
        <v>2227</v>
      </c>
      <c r="AF1044" s="341" t="s">
        <v>736</v>
      </c>
      <c r="AG1044" s="345" t="s">
        <v>736</v>
      </c>
      <c r="AH1044" s="345" t="s">
        <v>2110</v>
      </c>
      <c r="AI1044" s="345">
        <v>500</v>
      </c>
      <c r="AJ1044" s="345">
        <v>100</v>
      </c>
      <c r="AK1044" s="345">
        <v>500</v>
      </c>
      <c r="AL1044" s="340">
        <v>1.8799999999999997E-2</v>
      </c>
      <c r="AM1044" s="340">
        <v>0.2</v>
      </c>
      <c r="AN1044" s="340" t="s">
        <v>666</v>
      </c>
      <c r="AO1044" s="338" t="s">
        <v>1323</v>
      </c>
      <c r="AP1044" s="341" t="s">
        <v>716</v>
      </c>
      <c r="AQ1044" s="347" t="s">
        <v>659</v>
      </c>
      <c r="AR1044" s="340">
        <v>5.0133333333333332E-3</v>
      </c>
      <c r="AS1044" s="340">
        <v>5.0133333333333332E-3</v>
      </c>
      <c r="AT1044" s="340"/>
      <c r="AX1044" s="597"/>
      <c r="AY1044" s="598"/>
      <c r="AZ1044" s="598"/>
      <c r="BA1044" s="598"/>
      <c r="BB1044" s="599"/>
      <c r="BC1044" s="598"/>
      <c r="BD1044" s="598"/>
      <c r="BE1044" s="598"/>
      <c r="BF1044" s="598"/>
      <c r="BG1044" s="599"/>
      <c r="BH1044" s="599"/>
      <c r="BI1044" s="600"/>
      <c r="BJ1044" s="600"/>
      <c r="BK1044" s="600"/>
      <c r="BL1044" s="599"/>
      <c r="BM1044" s="599"/>
      <c r="BN1044" s="599"/>
      <c r="BO1044" s="599"/>
      <c r="BP1044" s="599"/>
      <c r="BQ1044" s="599"/>
      <c r="BR1044" s="599"/>
      <c r="BS1044" s="599"/>
      <c r="BT1044" s="602"/>
      <c r="BU1044" s="603"/>
      <c r="BV1044" s="601"/>
      <c r="BW1044" s="604"/>
    </row>
    <row r="1045" spans="2:75" ht="15.75" customHeight="1">
      <c r="B1045" s="334" t="s">
        <v>1293</v>
      </c>
      <c r="C1045" s="335">
        <v>37487351000189</v>
      </c>
      <c r="D1045" s="336" t="s">
        <v>14</v>
      </c>
      <c r="E1045" s="336" t="s">
        <v>614</v>
      </c>
      <c r="F1045" s="336"/>
      <c r="G1045" s="337"/>
      <c r="H1045" s="337" t="s">
        <v>1337</v>
      </c>
      <c r="I1045" s="337" t="s">
        <v>34</v>
      </c>
      <c r="J1045" s="337" t="s">
        <v>608</v>
      </c>
      <c r="K1045" s="338" t="s">
        <v>48</v>
      </c>
      <c r="L1045" s="339"/>
      <c r="M1045" s="339" t="s">
        <v>34</v>
      </c>
      <c r="N1045" s="338">
        <v>573231</v>
      </c>
      <c r="O1045" s="338" t="s">
        <v>1320</v>
      </c>
      <c r="P1045" s="342">
        <v>44225</v>
      </c>
      <c r="Q1045" s="343">
        <v>42037477.75</v>
      </c>
      <c r="R1045" s="343">
        <v>40715862.456865042</v>
      </c>
      <c r="S1045" s="338">
        <v>32</v>
      </c>
      <c r="T1045" s="340">
        <v>6.9532400501634894E-2</v>
      </c>
      <c r="U1045" s="340">
        <v>0.89885891271368579</v>
      </c>
      <c r="V1045" s="340">
        <v>-0.14087636045302354</v>
      </c>
      <c r="W1045" s="340">
        <v>-1.3810593856980327</v>
      </c>
      <c r="X1045" s="340" t="s">
        <v>1414</v>
      </c>
      <c r="Y1045" s="340" t="s">
        <v>1414</v>
      </c>
      <c r="Z1045" s="340" t="s">
        <v>1414</v>
      </c>
      <c r="AA1045" s="340" t="s">
        <v>1414</v>
      </c>
      <c r="AB1045" s="340">
        <v>0.24241962706624132</v>
      </c>
      <c r="AC1045" s="344">
        <v>-0.90569334727007511</v>
      </c>
      <c r="AD1045" s="482">
        <v>37467645000149</v>
      </c>
      <c r="AE1045" s="341" t="s">
        <v>2227</v>
      </c>
      <c r="AF1045" s="341" t="s">
        <v>736</v>
      </c>
      <c r="AG1045" s="345" t="s">
        <v>736</v>
      </c>
      <c r="AH1045" s="345" t="s">
        <v>2110</v>
      </c>
      <c r="AI1045" s="345">
        <v>500</v>
      </c>
      <c r="AJ1045" s="345">
        <v>100</v>
      </c>
      <c r="AK1045" s="345">
        <v>500</v>
      </c>
      <c r="AL1045" s="340">
        <v>1.8799999999999997E-2</v>
      </c>
      <c r="AM1045" s="340">
        <v>0.2</v>
      </c>
      <c r="AN1045" s="340" t="s">
        <v>64</v>
      </c>
      <c r="AO1045" s="338" t="s">
        <v>1323</v>
      </c>
      <c r="AP1045" s="341" t="s">
        <v>13</v>
      </c>
      <c r="AQ1045" s="347" t="s">
        <v>668</v>
      </c>
      <c r="AR1045" s="340">
        <v>5.0133333333333332E-3</v>
      </c>
      <c r="AS1045" s="340">
        <v>5.0133333333333332E-3</v>
      </c>
      <c r="AT1045" s="340"/>
      <c r="AX1045" s="597"/>
      <c r="AY1045" s="598"/>
      <c r="AZ1045" s="598"/>
      <c r="BA1045" s="598"/>
      <c r="BB1045" s="599"/>
      <c r="BC1045" s="598"/>
      <c r="BD1045" s="598"/>
      <c r="BE1045" s="598"/>
      <c r="BF1045" s="598"/>
      <c r="BG1045" s="599"/>
      <c r="BH1045" s="599"/>
      <c r="BI1045" s="600"/>
      <c r="BJ1045" s="600"/>
      <c r="BK1045" s="600"/>
      <c r="BL1045" s="599"/>
      <c r="BM1045" s="599"/>
      <c r="BN1045" s="599"/>
      <c r="BO1045" s="599"/>
      <c r="BP1045" s="599"/>
      <c r="BQ1045" s="599"/>
      <c r="BR1045" s="599"/>
      <c r="BS1045" s="599"/>
      <c r="BT1045" s="602"/>
      <c r="BU1045" s="603"/>
      <c r="BV1045" s="601"/>
      <c r="BW1045" s="604"/>
    </row>
    <row r="1046" spans="2:75" ht="15.75" customHeight="1">
      <c r="B1046" s="334" t="s">
        <v>194</v>
      </c>
      <c r="C1046" s="335">
        <v>40102191000117</v>
      </c>
      <c r="D1046" s="336" t="s">
        <v>14</v>
      </c>
      <c r="E1046" s="336" t="s">
        <v>614</v>
      </c>
      <c r="F1046" s="336"/>
      <c r="G1046" s="337"/>
      <c r="H1046" s="337" t="s">
        <v>1337</v>
      </c>
      <c r="I1046" s="337" t="s">
        <v>34</v>
      </c>
      <c r="J1046" s="337" t="s">
        <v>608</v>
      </c>
      <c r="K1046" s="338" t="s">
        <v>48</v>
      </c>
      <c r="L1046" s="339"/>
      <c r="M1046" s="339" t="s">
        <v>34</v>
      </c>
      <c r="N1046" s="338">
        <v>568007</v>
      </c>
      <c r="O1046" s="338" t="s">
        <v>1320</v>
      </c>
      <c r="P1046" s="342">
        <v>44193</v>
      </c>
      <c r="Q1046" s="343">
        <v>32380270.629999999</v>
      </c>
      <c r="R1046" s="343">
        <v>47915669.180476241</v>
      </c>
      <c r="S1046" s="338">
        <v>32</v>
      </c>
      <c r="T1046" s="340">
        <v>-5.2087141218953525E-2</v>
      </c>
      <c r="U1046" s="340">
        <v>-0.6733406409768915</v>
      </c>
      <c r="V1046" s="340">
        <v>-0.15977682161317863</v>
      </c>
      <c r="W1046" s="340">
        <v>-1.5663471032065885</v>
      </c>
      <c r="X1046" s="340" t="s">
        <v>1414</v>
      </c>
      <c r="Y1046" s="340" t="s">
        <v>1414</v>
      </c>
      <c r="Z1046" s="340" t="s">
        <v>1414</v>
      </c>
      <c r="AA1046" s="340" t="s">
        <v>1414</v>
      </c>
      <c r="AB1046" s="340">
        <v>0.18723532529553599</v>
      </c>
      <c r="AC1046" s="344">
        <v>-1.3549603430399848</v>
      </c>
      <c r="AD1046" s="482">
        <v>40102156000106</v>
      </c>
      <c r="AE1046" s="341" t="s">
        <v>2211</v>
      </c>
      <c r="AF1046" s="341" t="s">
        <v>2106</v>
      </c>
      <c r="AG1046" s="345" t="s">
        <v>1427</v>
      </c>
      <c r="AH1046" s="345" t="s">
        <v>2110</v>
      </c>
      <c r="AI1046" s="345">
        <v>500</v>
      </c>
      <c r="AJ1046" s="345">
        <v>100</v>
      </c>
      <c r="AK1046" s="345">
        <v>500</v>
      </c>
      <c r="AL1046" s="340">
        <v>1.9199999999999998E-2</v>
      </c>
      <c r="AM1046" s="340">
        <v>0.2</v>
      </c>
      <c r="AN1046" s="340" t="s">
        <v>34</v>
      </c>
      <c r="AO1046" s="338" t="s">
        <v>1323</v>
      </c>
      <c r="AP1046" s="341" t="s">
        <v>13</v>
      </c>
      <c r="AQ1046" s="347" t="s">
        <v>668</v>
      </c>
      <c r="AR1046" s="340">
        <v>6.3999999999999994E-3</v>
      </c>
      <c r="AS1046" s="340">
        <v>6.3999999999999994E-3</v>
      </c>
      <c r="AT1046" s="340"/>
      <c r="AX1046" s="597"/>
      <c r="AY1046" s="598"/>
      <c r="AZ1046" s="598"/>
      <c r="BA1046" s="598"/>
      <c r="BB1046" s="599"/>
      <c r="BC1046" s="598"/>
      <c r="BD1046" s="598"/>
      <c r="BE1046" s="598"/>
      <c r="BF1046" s="598"/>
      <c r="BG1046" s="599"/>
      <c r="BH1046" s="599"/>
      <c r="BI1046" s="600"/>
      <c r="BJ1046" s="600"/>
      <c r="BK1046" s="600"/>
      <c r="BL1046" s="599"/>
      <c r="BM1046" s="599"/>
      <c r="BN1046" s="599"/>
      <c r="BO1046" s="599"/>
      <c r="BP1046" s="599"/>
      <c r="BQ1046" s="599"/>
      <c r="BR1046" s="599"/>
      <c r="BS1046" s="599"/>
      <c r="BT1046" s="602"/>
      <c r="BU1046" s="603"/>
      <c r="BV1046" s="601"/>
      <c r="BW1046" s="604"/>
    </row>
    <row r="1047" spans="2:75" ht="15.75" customHeight="1">
      <c r="B1047" s="334" t="s">
        <v>925</v>
      </c>
      <c r="C1047" s="335">
        <v>26406529000101</v>
      </c>
      <c r="D1047" s="336" t="s">
        <v>14</v>
      </c>
      <c r="E1047" s="336" t="s">
        <v>614</v>
      </c>
      <c r="F1047" s="336"/>
      <c r="G1047" s="337"/>
      <c r="H1047" s="337" t="s">
        <v>1337</v>
      </c>
      <c r="I1047" s="337" t="s">
        <v>34</v>
      </c>
      <c r="J1047" s="337" t="s">
        <v>608</v>
      </c>
      <c r="K1047" s="338" t="s">
        <v>48</v>
      </c>
      <c r="L1047" s="339"/>
      <c r="M1047" s="339" t="s">
        <v>34</v>
      </c>
      <c r="N1047" s="338">
        <v>464635</v>
      </c>
      <c r="O1047" s="338" t="s">
        <v>1320</v>
      </c>
      <c r="P1047" s="342">
        <v>43188</v>
      </c>
      <c r="Q1047" s="343">
        <v>23732833.73</v>
      </c>
      <c r="R1047" s="343">
        <v>42224769.477023803</v>
      </c>
      <c r="S1047" s="338">
        <v>32</v>
      </c>
      <c r="T1047" s="340">
        <v>-5.682876566896311E-2</v>
      </c>
      <c r="U1047" s="340">
        <v>-0.73463654571891224</v>
      </c>
      <c r="V1047" s="340">
        <v>-0.16355307718802614</v>
      </c>
      <c r="W1047" s="340">
        <v>-1.6033670346391353</v>
      </c>
      <c r="X1047" s="340">
        <v>-5.4421161985921951E-2</v>
      </c>
      <c r="Y1047" s="340">
        <v>-0.41268555751745867</v>
      </c>
      <c r="Z1047" s="340">
        <v>0.14322551656831006</v>
      </c>
      <c r="AA1047" s="340">
        <v>0.81414026820562557</v>
      </c>
      <c r="AB1047" s="340">
        <v>0.19018264749097719</v>
      </c>
      <c r="AC1047" s="344">
        <v>-1.3547078440016085</v>
      </c>
      <c r="AD1047" s="482">
        <v>26470533000120</v>
      </c>
      <c r="AE1047" s="341" t="s">
        <v>2211</v>
      </c>
      <c r="AF1047" s="341" t="s">
        <v>2106</v>
      </c>
      <c r="AG1047" s="345" t="s">
        <v>1427</v>
      </c>
      <c r="AH1047" s="345" t="s">
        <v>2107</v>
      </c>
      <c r="AI1047" s="345">
        <v>500</v>
      </c>
      <c r="AJ1047" s="345">
        <v>500</v>
      </c>
      <c r="AK1047" s="345">
        <v>500</v>
      </c>
      <c r="AL1047" s="340">
        <v>1.9199999999999998E-2</v>
      </c>
      <c r="AM1047" s="340">
        <v>0.2</v>
      </c>
      <c r="AN1047" s="340" t="s">
        <v>34</v>
      </c>
      <c r="AO1047" s="338" t="s">
        <v>1323</v>
      </c>
      <c r="AP1047" s="341" t="s">
        <v>716</v>
      </c>
      <c r="AQ1047" s="347" t="s">
        <v>659</v>
      </c>
      <c r="AR1047" s="340">
        <v>6.3999999999999994E-3</v>
      </c>
      <c r="AS1047" s="340">
        <v>6.3999999999999994E-3</v>
      </c>
      <c r="AT1047" s="340"/>
      <c r="AX1047" s="597"/>
      <c r="AY1047" s="598"/>
      <c r="AZ1047" s="598"/>
      <c r="BA1047" s="598"/>
      <c r="BB1047" s="599"/>
      <c r="BC1047" s="598"/>
      <c r="BD1047" s="598"/>
      <c r="BE1047" s="598"/>
      <c r="BF1047" s="598"/>
      <c r="BG1047" s="599"/>
      <c r="BH1047" s="599"/>
      <c r="BI1047" s="600"/>
      <c r="BJ1047" s="600"/>
      <c r="BK1047" s="600"/>
      <c r="BL1047" s="599"/>
      <c r="BM1047" s="599"/>
      <c r="BN1047" s="599"/>
      <c r="BO1047" s="599"/>
      <c r="BP1047" s="599"/>
      <c r="BQ1047" s="599"/>
      <c r="BR1047" s="599"/>
      <c r="BS1047" s="599"/>
      <c r="BT1047" s="602"/>
      <c r="BU1047" s="603"/>
      <c r="BV1047" s="601"/>
      <c r="BW1047" s="604"/>
    </row>
    <row r="1048" spans="2:75" ht="15.75" customHeight="1">
      <c r="B1048" s="334" t="s">
        <v>554</v>
      </c>
      <c r="C1048" s="335">
        <v>35502496000186</v>
      </c>
      <c r="D1048" s="336" t="s">
        <v>14</v>
      </c>
      <c r="E1048" s="336" t="s">
        <v>607</v>
      </c>
      <c r="F1048" s="336"/>
      <c r="G1048" s="337"/>
      <c r="H1048" s="337" t="s">
        <v>34</v>
      </c>
      <c r="I1048" s="337" t="s">
        <v>34</v>
      </c>
      <c r="J1048" s="337" t="s">
        <v>608</v>
      </c>
      <c r="K1048" s="338" t="s">
        <v>48</v>
      </c>
      <c r="L1048" s="339"/>
      <c r="M1048" s="339" t="s">
        <v>34</v>
      </c>
      <c r="N1048" s="338">
        <v>606979</v>
      </c>
      <c r="O1048" s="338" t="s">
        <v>1320</v>
      </c>
      <c r="P1048" s="342">
        <v>44410</v>
      </c>
      <c r="Q1048" s="343">
        <v>34834997.420000002</v>
      </c>
      <c r="R1048" s="343">
        <v>42345958.083968252</v>
      </c>
      <c r="S1048" s="338">
        <v>32</v>
      </c>
      <c r="T1048" s="340">
        <v>-1.5264725792889844E-2</v>
      </c>
      <c r="U1048" s="340">
        <v>-0.19733008971474969</v>
      </c>
      <c r="V1048" s="340">
        <v>-0.10101374997847956</v>
      </c>
      <c r="W1048" s="340">
        <v>-0.9902725130299852</v>
      </c>
      <c r="X1048" s="340" t="s">
        <v>1414</v>
      </c>
      <c r="Y1048" s="340" t="s">
        <v>1414</v>
      </c>
      <c r="Z1048" s="340" t="s">
        <v>1414</v>
      </c>
      <c r="AA1048" s="340" t="s">
        <v>1414</v>
      </c>
      <c r="AB1048" s="340">
        <v>0.24082252854585262</v>
      </c>
      <c r="AC1048" s="344">
        <v>-0.72550595744602664</v>
      </c>
      <c r="AD1048" s="482">
        <v>0</v>
      </c>
      <c r="AE1048" s="341" t="s">
        <v>2231</v>
      </c>
      <c r="AF1048" s="341" t="s">
        <v>2109</v>
      </c>
      <c r="AG1048" s="345" t="s">
        <v>59</v>
      </c>
      <c r="AH1048" s="345" t="s">
        <v>2110</v>
      </c>
      <c r="AI1048" s="345">
        <v>1000</v>
      </c>
      <c r="AJ1048" s="345">
        <v>1000</v>
      </c>
      <c r="AK1048" s="345">
        <v>1000</v>
      </c>
      <c r="AL1048" s="340">
        <v>0.02</v>
      </c>
      <c r="AM1048" s="340">
        <v>0.2</v>
      </c>
      <c r="AN1048" s="340" t="s">
        <v>666</v>
      </c>
      <c r="AO1048" s="338" t="s">
        <v>1323</v>
      </c>
      <c r="AP1048" s="341" t="s">
        <v>716</v>
      </c>
      <c r="AQ1048" s="347" t="s">
        <v>659</v>
      </c>
      <c r="AR1048" s="340">
        <v>4.0000000000000001E-3</v>
      </c>
      <c r="AS1048" s="340">
        <v>4.0000000000000001E-3</v>
      </c>
      <c r="AT1048" s="340"/>
      <c r="AX1048" s="597"/>
      <c r="AY1048" s="598"/>
      <c r="AZ1048" s="598"/>
      <c r="BA1048" s="598"/>
      <c r="BB1048" s="599"/>
      <c r="BC1048" s="598"/>
      <c r="BD1048" s="598"/>
      <c r="BE1048" s="598"/>
      <c r="BF1048" s="598"/>
      <c r="BG1048" s="599"/>
      <c r="BH1048" s="599"/>
      <c r="BI1048" s="600"/>
      <c r="BJ1048" s="600"/>
      <c r="BK1048" s="600"/>
      <c r="BL1048" s="599"/>
      <c r="BM1048" s="599"/>
      <c r="BN1048" s="599"/>
      <c r="BO1048" s="599"/>
      <c r="BP1048" s="599"/>
      <c r="BQ1048" s="599"/>
      <c r="BR1048" s="599"/>
      <c r="BS1048" s="599"/>
      <c r="BT1048" s="602"/>
      <c r="BU1048" s="603"/>
      <c r="BV1048" s="601"/>
      <c r="BW1048" s="604"/>
    </row>
    <row r="1049" spans="2:75" ht="15.75" customHeight="1">
      <c r="B1049" s="334" t="s">
        <v>51</v>
      </c>
      <c r="C1049" s="335">
        <v>35725802000143</v>
      </c>
      <c r="D1049" s="336" t="s">
        <v>14</v>
      </c>
      <c r="E1049" s="336" t="s">
        <v>607</v>
      </c>
      <c r="F1049" s="336"/>
      <c r="G1049" s="337"/>
      <c r="H1049" s="337" t="s">
        <v>34</v>
      </c>
      <c r="I1049" s="337" t="s">
        <v>34</v>
      </c>
      <c r="J1049" s="337" t="s">
        <v>700</v>
      </c>
      <c r="K1049" s="338" t="s">
        <v>48</v>
      </c>
      <c r="L1049" s="339"/>
      <c r="M1049" s="339" t="s">
        <v>34</v>
      </c>
      <c r="N1049" s="338">
        <v>526908</v>
      </c>
      <c r="O1049" s="338" t="s">
        <v>1323</v>
      </c>
      <c r="P1049" s="342">
        <v>43873</v>
      </c>
      <c r="Q1049" s="343">
        <v>12590936.220000001</v>
      </c>
      <c r="R1049" s="343">
        <v>13136103.912103171</v>
      </c>
      <c r="S1049" s="338">
        <v>32</v>
      </c>
      <c r="T1049" s="340">
        <v>1.2245479169467721E-2</v>
      </c>
      <c r="U1049" s="340">
        <v>0.15829969931308557</v>
      </c>
      <c r="V1049" s="340">
        <v>3.7619878676882212E-2</v>
      </c>
      <c r="W1049" s="340">
        <v>0.36880060194949749</v>
      </c>
      <c r="X1049" s="340">
        <v>0.62972247158106032</v>
      </c>
      <c r="Y1049" s="340">
        <v>4.7752998977296519</v>
      </c>
      <c r="Z1049" s="340" t="s">
        <v>1414</v>
      </c>
      <c r="AA1049" s="340" t="s">
        <v>1414</v>
      </c>
      <c r="AB1049" s="340">
        <v>0.25058000535507646</v>
      </c>
      <c r="AC1049" s="344">
        <v>-0.1154199539992409</v>
      </c>
      <c r="AD1049" s="482">
        <v>36016436000116</v>
      </c>
      <c r="AE1049" s="341" t="s">
        <v>2234</v>
      </c>
      <c r="AF1049" s="341" t="s">
        <v>2106</v>
      </c>
      <c r="AG1049" s="345" t="s">
        <v>1427</v>
      </c>
      <c r="AH1049" s="345" t="s">
        <v>2110</v>
      </c>
      <c r="AI1049" s="345">
        <v>5000</v>
      </c>
      <c r="AJ1049" s="345">
        <v>1000</v>
      </c>
      <c r="AK1049" s="345">
        <v>5000</v>
      </c>
      <c r="AL1049" s="340">
        <v>2.5000000000000001E-2</v>
      </c>
      <c r="AM1049" s="340">
        <v>0.2</v>
      </c>
      <c r="AN1049" s="340" t="s">
        <v>34</v>
      </c>
      <c r="AO1049" s="338" t="s">
        <v>1323</v>
      </c>
      <c r="AP1049" s="341" t="s">
        <v>716</v>
      </c>
      <c r="AQ1049" s="347" t="s">
        <v>659</v>
      </c>
      <c r="AR1049" s="340">
        <v>4.0000000000000001E-3</v>
      </c>
      <c r="AS1049" s="340">
        <v>4.0000000000000001E-3</v>
      </c>
      <c r="AT1049" s="340"/>
      <c r="AX1049" s="597"/>
      <c r="AY1049" s="598"/>
      <c r="AZ1049" s="598"/>
      <c r="BA1049" s="598"/>
      <c r="BB1049" s="599"/>
      <c r="BC1049" s="598"/>
      <c r="BD1049" s="598"/>
      <c r="BE1049" s="598"/>
      <c r="BF1049" s="598"/>
      <c r="BG1049" s="599"/>
      <c r="BH1049" s="599"/>
      <c r="BI1049" s="600"/>
      <c r="BJ1049" s="600"/>
      <c r="BK1049" s="600"/>
      <c r="BL1049" s="599"/>
      <c r="BM1049" s="599"/>
      <c r="BN1049" s="599"/>
      <c r="BO1049" s="599"/>
      <c r="BP1049" s="599"/>
      <c r="BQ1049" s="599"/>
      <c r="BR1049" s="599"/>
      <c r="BS1049" s="599"/>
      <c r="BT1049" s="602"/>
      <c r="BU1049" s="603"/>
      <c r="BV1049" s="601"/>
      <c r="BW1049" s="604"/>
    </row>
    <row r="1050" spans="2:75" ht="15.75" customHeight="1">
      <c r="B1050" s="334" t="s">
        <v>932</v>
      </c>
      <c r="C1050" s="335">
        <v>42773832000190</v>
      </c>
      <c r="D1050" s="336" t="s">
        <v>14</v>
      </c>
      <c r="E1050" s="336" t="s">
        <v>607</v>
      </c>
      <c r="F1050" s="336"/>
      <c r="G1050" s="337"/>
      <c r="H1050" s="337" t="s">
        <v>34</v>
      </c>
      <c r="I1050" s="337" t="s">
        <v>34</v>
      </c>
      <c r="J1050" s="337" t="s">
        <v>608</v>
      </c>
      <c r="K1050" s="338" t="s">
        <v>48</v>
      </c>
      <c r="L1050" s="339"/>
      <c r="M1050" s="339" t="s">
        <v>34</v>
      </c>
      <c r="N1050" s="338">
        <v>625566</v>
      </c>
      <c r="O1050" s="338" t="s">
        <v>1320</v>
      </c>
      <c r="P1050" s="342">
        <v>44529</v>
      </c>
      <c r="Q1050" s="343">
        <v>4316815.4400000004</v>
      </c>
      <c r="R1050" s="343" t="s">
        <v>1414</v>
      </c>
      <c r="S1050" s="338">
        <v>32</v>
      </c>
      <c r="T1050" s="340">
        <v>-7.9611272229283658E-2</v>
      </c>
      <c r="U1050" s="340">
        <v>-1.0291504547449732</v>
      </c>
      <c r="V1050" s="340" t="s">
        <v>1414</v>
      </c>
      <c r="W1050" s="340" t="s">
        <v>1414</v>
      </c>
      <c r="X1050" s="340" t="s">
        <v>1414</v>
      </c>
      <c r="Y1050" s="340" t="s">
        <v>1414</v>
      </c>
      <c r="Z1050" s="340" t="s">
        <v>1414</v>
      </c>
      <c r="AA1050" s="340" t="s">
        <v>1414</v>
      </c>
      <c r="AB1050" s="340" t="s">
        <v>1414</v>
      </c>
      <c r="AC1050" s="344" t="s">
        <v>1414</v>
      </c>
      <c r="AD1050" s="482">
        <v>29275418000193</v>
      </c>
      <c r="AE1050" s="341" t="s">
        <v>2235</v>
      </c>
      <c r="AF1050" s="341" t="s">
        <v>2106</v>
      </c>
      <c r="AG1050" s="345" t="s">
        <v>1427</v>
      </c>
      <c r="AH1050" s="345" t="s">
        <v>2107</v>
      </c>
      <c r="AI1050" s="345">
        <v>5000</v>
      </c>
      <c r="AJ1050" s="345">
        <v>1000</v>
      </c>
      <c r="AK1050" s="345">
        <v>5000</v>
      </c>
      <c r="AL1050" s="340">
        <v>1.9E-2</v>
      </c>
      <c r="AM1050" s="340">
        <v>0.2</v>
      </c>
      <c r="AN1050" s="340" t="s">
        <v>2124</v>
      </c>
      <c r="AO1050" s="338" t="s">
        <v>1323</v>
      </c>
      <c r="AP1050" s="341" t="s">
        <v>716</v>
      </c>
      <c r="AQ1050" s="347" t="s">
        <v>659</v>
      </c>
      <c r="AR1050" s="340">
        <v>5.0672999999999994E-3</v>
      </c>
      <c r="AS1050" s="340">
        <v>5.0672999999999994E-3</v>
      </c>
      <c r="AT1050" s="340"/>
      <c r="AX1050" s="597"/>
      <c r="AY1050" s="598"/>
      <c r="AZ1050" s="598"/>
      <c r="BA1050" s="598"/>
      <c r="BB1050" s="599"/>
      <c r="BC1050" s="598"/>
      <c r="BD1050" s="598"/>
      <c r="BE1050" s="598"/>
      <c r="BF1050" s="598"/>
      <c r="BG1050" s="599"/>
      <c r="BH1050" s="599"/>
      <c r="BI1050" s="600"/>
      <c r="BJ1050" s="600"/>
      <c r="BK1050" s="600"/>
      <c r="BL1050" s="599"/>
      <c r="BM1050" s="599"/>
      <c r="BN1050" s="599"/>
      <c r="BO1050" s="599"/>
      <c r="BP1050" s="599"/>
      <c r="BQ1050" s="599"/>
      <c r="BR1050" s="599"/>
      <c r="BS1050" s="599"/>
      <c r="BT1050" s="602"/>
      <c r="BU1050" s="603"/>
      <c r="BV1050" s="601"/>
      <c r="BW1050" s="604"/>
    </row>
    <row r="1051" spans="2:75" ht="15.75" customHeight="1">
      <c r="B1051" s="334" t="s">
        <v>555</v>
      </c>
      <c r="C1051" s="335">
        <v>13476201000101</v>
      </c>
      <c r="D1051" s="336" t="s">
        <v>14</v>
      </c>
      <c r="E1051" s="336" t="s">
        <v>607</v>
      </c>
      <c r="F1051" s="336"/>
      <c r="G1051" s="337"/>
      <c r="H1051" s="337" t="s">
        <v>34</v>
      </c>
      <c r="I1051" s="337" t="s">
        <v>34</v>
      </c>
      <c r="J1051" s="337" t="s">
        <v>608</v>
      </c>
      <c r="K1051" s="338" t="s">
        <v>48</v>
      </c>
      <c r="L1051" s="339"/>
      <c r="M1051" s="339" t="s">
        <v>34</v>
      </c>
      <c r="N1051" s="338">
        <v>275591</v>
      </c>
      <c r="O1051" s="338" t="s">
        <v>1320</v>
      </c>
      <c r="P1051" s="342">
        <v>40700</v>
      </c>
      <c r="Q1051" s="343">
        <v>9808129.0800000001</v>
      </c>
      <c r="R1051" s="343">
        <v>64941027.163809456</v>
      </c>
      <c r="S1051" s="338">
        <v>32</v>
      </c>
      <c r="T1051" s="340">
        <v>-0.32559887510762942</v>
      </c>
      <c r="U1051" s="340">
        <v>-4.2090802093501942</v>
      </c>
      <c r="V1051" s="340">
        <v>-0.55109759300667438</v>
      </c>
      <c r="W1051" s="340">
        <v>-5.4025991359370558</v>
      </c>
      <c r="X1051" s="340">
        <v>-0.58701640248919718</v>
      </c>
      <c r="Y1051" s="340">
        <v>-4.4514520177980579</v>
      </c>
      <c r="Z1051" s="340">
        <v>-0.34758637394115655</v>
      </c>
      <c r="AA1051" s="340">
        <v>-1.9757936329041443</v>
      </c>
      <c r="AB1051" s="340">
        <v>0.43072308415263172</v>
      </c>
      <c r="AC1051" s="344">
        <v>-1.8668030414108259</v>
      </c>
      <c r="AD1051" s="482">
        <v>0</v>
      </c>
      <c r="AE1051" s="341" t="s">
        <v>2238</v>
      </c>
      <c r="AF1051" s="341" t="s">
        <v>2106</v>
      </c>
      <c r="AG1051" s="345" t="s">
        <v>1427</v>
      </c>
      <c r="AH1051" s="345" t="s">
        <v>2110</v>
      </c>
      <c r="AI1051" s="345">
        <v>1000</v>
      </c>
      <c r="AJ1051" s="345">
        <v>1000</v>
      </c>
      <c r="AK1051" s="345">
        <v>1000</v>
      </c>
      <c r="AL1051" s="340">
        <v>1.4999999999999999E-2</v>
      </c>
      <c r="AM1051" s="340">
        <v>0.2</v>
      </c>
      <c r="AN1051" s="340" t="s">
        <v>2124</v>
      </c>
      <c r="AO1051" s="338" t="s">
        <v>1323</v>
      </c>
      <c r="AP1051" s="341" t="s">
        <v>716</v>
      </c>
      <c r="AQ1051" s="347" t="s">
        <v>659</v>
      </c>
      <c r="AR1051" s="340">
        <v>4.0000000000000001E-3</v>
      </c>
      <c r="AS1051" s="340">
        <v>4.0000000000000001E-3</v>
      </c>
      <c r="AT1051" s="340"/>
      <c r="AW1051" s="597"/>
      <c r="AX1051" s="597"/>
      <c r="AY1051" s="598"/>
      <c r="AZ1051" s="598"/>
      <c r="BA1051" s="598"/>
      <c r="BB1051" s="599"/>
      <c r="BC1051" s="598"/>
      <c r="BD1051" s="598"/>
      <c r="BE1051" s="598"/>
      <c r="BF1051" s="598"/>
      <c r="BG1051" s="599"/>
      <c r="BH1051" s="599"/>
      <c r="BI1051" s="600"/>
      <c r="BJ1051" s="600"/>
      <c r="BK1051" s="600"/>
      <c r="BL1051" s="210"/>
      <c r="BM1051" s="599"/>
      <c r="BN1051" s="599"/>
      <c r="BO1051" s="599"/>
      <c r="BP1051" s="599"/>
      <c r="BQ1051" s="599"/>
      <c r="BR1051" s="599"/>
      <c r="BS1051" s="599"/>
      <c r="BT1051" s="602"/>
      <c r="BU1051" s="603"/>
      <c r="BV1051" s="601"/>
      <c r="BW1051" s="604"/>
    </row>
    <row r="1052" spans="2:75" ht="15.75" customHeight="1">
      <c r="B1052" s="334" t="s">
        <v>206</v>
      </c>
      <c r="C1052" s="335">
        <v>41065292000128</v>
      </c>
      <c r="D1052" s="336" t="s">
        <v>14</v>
      </c>
      <c r="E1052" s="336" t="s">
        <v>614</v>
      </c>
      <c r="F1052" s="336"/>
      <c r="G1052" s="337"/>
      <c r="H1052" s="337" t="s">
        <v>865</v>
      </c>
      <c r="I1052" s="337" t="s">
        <v>34</v>
      </c>
      <c r="J1052" s="337" t="s">
        <v>608</v>
      </c>
      <c r="K1052" s="338" t="s">
        <v>48</v>
      </c>
      <c r="L1052" s="339"/>
      <c r="M1052" s="339" t="s">
        <v>34</v>
      </c>
      <c r="N1052" s="338">
        <v>585084</v>
      </c>
      <c r="O1052" s="338" t="s">
        <v>1320</v>
      </c>
      <c r="P1052" s="342">
        <v>44286</v>
      </c>
      <c r="Q1052" s="343">
        <v>15079300.6</v>
      </c>
      <c r="R1052" s="343">
        <v>16506972.087261897</v>
      </c>
      <c r="S1052" s="338">
        <v>32</v>
      </c>
      <c r="T1052" s="340">
        <v>3.7788398709997617E-2</v>
      </c>
      <c r="U1052" s="340">
        <v>0.48849800571549462</v>
      </c>
      <c r="V1052" s="340">
        <v>-7.0157566843769947E-2</v>
      </c>
      <c r="W1052" s="340">
        <v>-0.68777874340127487</v>
      </c>
      <c r="X1052" s="340" t="s">
        <v>1414</v>
      </c>
      <c r="Y1052" s="340" t="s">
        <v>1414</v>
      </c>
      <c r="Z1052" s="340" t="s">
        <v>1414</v>
      </c>
      <c r="AA1052" s="340" t="s">
        <v>1414</v>
      </c>
      <c r="AB1052" s="340">
        <v>0.13597894166301894</v>
      </c>
      <c r="AC1052" s="344">
        <v>-1.1814728863686514</v>
      </c>
      <c r="AD1052" s="482">
        <v>40933928000143</v>
      </c>
      <c r="AE1052" s="341" t="s">
        <v>2246</v>
      </c>
      <c r="AF1052" s="341" t="s">
        <v>2109</v>
      </c>
      <c r="AG1052" s="345" t="s">
        <v>59</v>
      </c>
      <c r="AH1052" s="345" t="s">
        <v>2107</v>
      </c>
      <c r="AI1052" s="345">
        <v>5000</v>
      </c>
      <c r="AJ1052" s="345">
        <v>1000</v>
      </c>
      <c r="AK1052" s="345">
        <v>1000</v>
      </c>
      <c r="AL1052" s="340">
        <v>0.02</v>
      </c>
      <c r="AM1052" s="340">
        <v>0.2</v>
      </c>
      <c r="AN1052" s="340" t="s">
        <v>2119</v>
      </c>
      <c r="AO1052" s="338" t="s">
        <v>1323</v>
      </c>
      <c r="AP1052" s="341" t="s">
        <v>716</v>
      </c>
      <c r="AQ1052" s="347" t="s">
        <v>659</v>
      </c>
      <c r="AR1052" s="340">
        <v>5.3340000000000002E-3</v>
      </c>
      <c r="AS1052" s="340">
        <v>5.3340000000000002E-3</v>
      </c>
      <c r="AT1052" s="340"/>
      <c r="AW1052" s="597"/>
      <c r="AX1052" s="597"/>
      <c r="AY1052" s="598"/>
      <c r="AZ1052" s="598"/>
      <c r="BA1052" s="598"/>
      <c r="BB1052" s="599"/>
      <c r="BC1052" s="598"/>
      <c r="BD1052" s="598"/>
      <c r="BE1052" s="598"/>
      <c r="BF1052" s="598"/>
      <c r="BG1052" s="599"/>
      <c r="BH1052" s="599"/>
      <c r="BI1052" s="600"/>
      <c r="BJ1052" s="600"/>
      <c r="BK1052" s="600"/>
      <c r="BL1052" s="210"/>
      <c r="BM1052" s="599"/>
      <c r="BN1052" s="599"/>
      <c r="BO1052" s="599"/>
      <c r="BP1052" s="599"/>
      <c r="BQ1052" s="599"/>
      <c r="BR1052" s="599"/>
      <c r="BS1052" s="599"/>
      <c r="BT1052" s="602"/>
      <c r="BU1052" s="603"/>
      <c r="BV1052" s="601"/>
      <c r="BW1052" s="604"/>
    </row>
    <row r="1053" spans="2:75" ht="15.75" customHeight="1">
      <c r="B1053" s="334" t="s">
        <v>556</v>
      </c>
      <c r="C1053" s="335">
        <v>18832871000137</v>
      </c>
      <c r="D1053" s="336" t="s">
        <v>14</v>
      </c>
      <c r="E1053" s="336" t="s">
        <v>607</v>
      </c>
      <c r="F1053" s="336"/>
      <c r="G1053" s="337"/>
      <c r="H1053" s="337" t="s">
        <v>34</v>
      </c>
      <c r="I1053" s="337" t="s">
        <v>34</v>
      </c>
      <c r="J1053" s="337" t="s">
        <v>608</v>
      </c>
      <c r="K1053" s="338" t="s">
        <v>48</v>
      </c>
      <c r="L1053" s="339"/>
      <c r="M1053" s="339" t="s">
        <v>34</v>
      </c>
      <c r="N1053" s="338">
        <v>349232</v>
      </c>
      <c r="O1053" s="338" t="s">
        <v>1320</v>
      </c>
      <c r="P1053" s="342">
        <v>41551</v>
      </c>
      <c r="Q1053" s="343">
        <v>13343595.279999999</v>
      </c>
      <c r="R1053" s="343">
        <v>12474840.599246033</v>
      </c>
      <c r="S1053" s="338">
        <v>32</v>
      </c>
      <c r="T1053" s="340">
        <v>0.1128758834949759</v>
      </c>
      <c r="U1053" s="340">
        <v>1.4591685772089102</v>
      </c>
      <c r="V1053" s="340">
        <v>-6.2589373130477521E-2</v>
      </c>
      <c r="W1053" s="340">
        <v>-0.61358513897458544</v>
      </c>
      <c r="X1053" s="340">
        <v>7.105987175122741E-2</v>
      </c>
      <c r="Y1053" s="340">
        <v>0.53885991626493557</v>
      </c>
      <c r="Z1053" s="340">
        <v>0.17050161128341745</v>
      </c>
      <c r="AA1053" s="340">
        <v>0.96918643315604747</v>
      </c>
      <c r="AB1053" s="340">
        <v>0.19061734329672403</v>
      </c>
      <c r="AC1053" s="344">
        <v>-0.75349618776146554</v>
      </c>
      <c r="AD1053" s="482">
        <v>41569841000100</v>
      </c>
      <c r="AE1053" s="341" t="s">
        <v>2246</v>
      </c>
      <c r="AF1053" s="341" t="s">
        <v>2109</v>
      </c>
      <c r="AG1053" s="345" t="s">
        <v>59</v>
      </c>
      <c r="AH1053" s="345" t="s">
        <v>2107</v>
      </c>
      <c r="AI1053" s="345">
        <v>5000</v>
      </c>
      <c r="AJ1053" s="345">
        <v>1000</v>
      </c>
      <c r="AK1053" s="345">
        <v>1000</v>
      </c>
      <c r="AL1053" s="340">
        <v>0.03</v>
      </c>
      <c r="AM1053" s="340" t="s">
        <v>34</v>
      </c>
      <c r="AN1053" s="340" t="s">
        <v>666</v>
      </c>
      <c r="AO1053" s="338" t="s">
        <v>1323</v>
      </c>
      <c r="AP1053" s="341" t="s">
        <v>716</v>
      </c>
      <c r="AQ1053" s="347" t="s">
        <v>659</v>
      </c>
      <c r="AR1053" s="340">
        <v>8.0009999999999994E-3</v>
      </c>
      <c r="AS1053" s="340">
        <v>8.0009999999999994E-3</v>
      </c>
      <c r="AT1053" s="340"/>
      <c r="AX1053" s="597"/>
      <c r="AY1053" s="598"/>
      <c r="AZ1053" s="598"/>
      <c r="BA1053" s="598"/>
      <c r="BB1053" s="599"/>
      <c r="BC1053" s="598"/>
      <c r="BD1053" s="598"/>
      <c r="BE1053" s="598"/>
      <c r="BF1053" s="598"/>
      <c r="BG1053" s="599"/>
      <c r="BH1053" s="599"/>
      <c r="BI1053" s="600"/>
      <c r="BJ1053" s="600"/>
      <c r="BK1053" s="600"/>
      <c r="BL1053" s="599"/>
      <c r="BM1053" s="599"/>
      <c r="BN1053" s="599"/>
      <c r="BO1053" s="599"/>
      <c r="BP1053" s="599"/>
      <c r="BQ1053" s="599"/>
      <c r="BR1053" s="599"/>
      <c r="BS1053" s="599"/>
      <c r="BT1053" s="602"/>
      <c r="BU1053" s="603"/>
      <c r="BV1053" s="601"/>
      <c r="BW1053" s="604"/>
    </row>
    <row r="1054" spans="2:75" ht="15.75" customHeight="1">
      <c r="B1054" s="334" t="s">
        <v>951</v>
      </c>
      <c r="C1054" s="335">
        <v>30995018000131</v>
      </c>
      <c r="D1054" s="336" t="s">
        <v>14</v>
      </c>
      <c r="E1054" s="336" t="s">
        <v>614</v>
      </c>
      <c r="F1054" s="336"/>
      <c r="G1054" s="337"/>
      <c r="H1054" s="337" t="s">
        <v>865</v>
      </c>
      <c r="I1054" s="337" t="s">
        <v>34</v>
      </c>
      <c r="J1054" s="337" t="s">
        <v>608</v>
      </c>
      <c r="K1054" s="338" t="s">
        <v>48</v>
      </c>
      <c r="L1054" s="339"/>
      <c r="M1054" s="339" t="s">
        <v>34</v>
      </c>
      <c r="N1054" s="338">
        <v>483788</v>
      </c>
      <c r="O1054" s="338" t="s">
        <v>1320</v>
      </c>
      <c r="P1054" s="342">
        <v>43460</v>
      </c>
      <c r="Q1054" s="343">
        <v>32169636.949999999</v>
      </c>
      <c r="R1054" s="343">
        <v>31099717.561071422</v>
      </c>
      <c r="S1054" s="338">
        <v>32</v>
      </c>
      <c r="T1054" s="340">
        <v>9.2948877465464763E-2</v>
      </c>
      <c r="U1054" s="340">
        <v>1.2015682808851225</v>
      </c>
      <c r="V1054" s="340">
        <v>8.0717337526796662E-3</v>
      </c>
      <c r="W1054" s="340">
        <v>7.9129980517285592E-2</v>
      </c>
      <c r="X1054" s="340">
        <v>-2.0136386603911149E-2</v>
      </c>
      <c r="Y1054" s="340">
        <v>-0.15269787760452169</v>
      </c>
      <c r="Z1054" s="340">
        <v>0.18259386502286401</v>
      </c>
      <c r="AA1054" s="340">
        <v>1.0379227235777904</v>
      </c>
      <c r="AB1054" s="340">
        <v>0.17818467585656081</v>
      </c>
      <c r="AC1054" s="344">
        <v>-0.41098387320134078</v>
      </c>
      <c r="AD1054" s="482">
        <v>30994978000187</v>
      </c>
      <c r="AE1054" s="341" t="s">
        <v>2249</v>
      </c>
      <c r="AF1054" s="341" t="s">
        <v>2109</v>
      </c>
      <c r="AG1054" s="345" t="s">
        <v>59</v>
      </c>
      <c r="AH1054" s="345" t="s">
        <v>2107</v>
      </c>
      <c r="AI1054" s="345">
        <v>500</v>
      </c>
      <c r="AJ1054" s="345">
        <v>100</v>
      </c>
      <c r="AK1054" s="345">
        <v>500</v>
      </c>
      <c r="AL1054" s="340">
        <v>1.89E-2</v>
      </c>
      <c r="AM1054" s="340">
        <v>0.2</v>
      </c>
      <c r="AN1054" s="340" t="s">
        <v>64</v>
      </c>
      <c r="AO1054" s="338" t="s">
        <v>1323</v>
      </c>
      <c r="AP1054" s="341" t="s">
        <v>716</v>
      </c>
      <c r="AQ1054" s="347" t="s">
        <v>659</v>
      </c>
      <c r="AR1054" s="340">
        <v>4.725E-3</v>
      </c>
      <c r="AS1054" s="340">
        <v>4.725E-3</v>
      </c>
      <c r="AT1054" s="340"/>
      <c r="AX1054" s="597"/>
      <c r="AY1054" s="598"/>
      <c r="AZ1054" s="598"/>
      <c r="BA1054" s="598"/>
      <c r="BB1054" s="599"/>
      <c r="BC1054" s="598"/>
      <c r="BD1054" s="598"/>
      <c r="BE1054" s="598"/>
      <c r="BF1054" s="598"/>
      <c r="BG1054" s="599"/>
      <c r="BH1054" s="599"/>
      <c r="BI1054" s="600"/>
      <c r="BJ1054" s="600"/>
      <c r="BK1054" s="600"/>
      <c r="BL1054" s="599"/>
      <c r="BM1054" s="599"/>
      <c r="BN1054" s="599"/>
      <c r="BO1054" s="599"/>
      <c r="BP1054" s="599"/>
      <c r="BQ1054" s="599"/>
      <c r="BR1054" s="599"/>
      <c r="BS1054" s="599"/>
      <c r="BT1054" s="602"/>
      <c r="BU1054" s="603"/>
      <c r="BV1054" s="601"/>
      <c r="BW1054" s="604"/>
    </row>
    <row r="1055" spans="2:75" ht="15.75" customHeight="1">
      <c r="B1055" s="334" t="s">
        <v>213</v>
      </c>
      <c r="C1055" s="335">
        <v>41673124000115</v>
      </c>
      <c r="D1055" s="336" t="s">
        <v>14</v>
      </c>
      <c r="E1055" s="336" t="s">
        <v>607</v>
      </c>
      <c r="F1055" s="336"/>
      <c r="G1055" s="337"/>
      <c r="H1055" s="337" t="s">
        <v>34</v>
      </c>
      <c r="I1055" s="337" t="s">
        <v>34</v>
      </c>
      <c r="J1055" s="337" t="s">
        <v>608</v>
      </c>
      <c r="K1055" s="338" t="s">
        <v>48</v>
      </c>
      <c r="L1055" s="339"/>
      <c r="M1055" s="339" t="s">
        <v>34</v>
      </c>
      <c r="N1055" s="338">
        <v>592366</v>
      </c>
      <c r="O1055" s="338" t="s">
        <v>1320</v>
      </c>
      <c r="P1055" s="342">
        <v>44337</v>
      </c>
      <c r="Q1055" s="343">
        <v>8954229.8100000005</v>
      </c>
      <c r="R1055" s="343">
        <v>8583705.5467063449</v>
      </c>
      <c r="S1055" s="338">
        <v>32</v>
      </c>
      <c r="T1055" s="340">
        <v>1.9169304851962554E-2</v>
      </c>
      <c r="U1055" s="340">
        <v>0.2478053453124649</v>
      </c>
      <c r="V1055" s="340">
        <v>-0.14274185354850211</v>
      </c>
      <c r="W1055" s="340">
        <v>-1.3993474557488248</v>
      </c>
      <c r="X1055" s="340" t="s">
        <v>1414</v>
      </c>
      <c r="Y1055" s="340" t="s">
        <v>1414</v>
      </c>
      <c r="Z1055" s="340" t="s">
        <v>1414</v>
      </c>
      <c r="AA1055" s="340" t="s">
        <v>1414</v>
      </c>
      <c r="AB1055" s="340">
        <v>0.24498321883218285</v>
      </c>
      <c r="AC1055" s="344">
        <v>-0.90267575341608552</v>
      </c>
      <c r="AD1055" s="482">
        <v>0</v>
      </c>
      <c r="AE1055" s="341" t="s">
        <v>2257</v>
      </c>
      <c r="AF1055" s="341" t="s">
        <v>2106</v>
      </c>
      <c r="AG1055" s="345" t="s">
        <v>1427</v>
      </c>
      <c r="AH1055" s="345" t="s">
        <v>2107</v>
      </c>
      <c r="AI1055" s="345">
        <v>100000</v>
      </c>
      <c r="AJ1055" s="345">
        <v>250</v>
      </c>
      <c r="AK1055" s="345">
        <v>100000</v>
      </c>
      <c r="AL1055" s="340">
        <v>0.02</v>
      </c>
      <c r="AM1055" s="340">
        <v>0.2</v>
      </c>
      <c r="AN1055" s="340" t="s">
        <v>34</v>
      </c>
      <c r="AO1055" s="338" t="s">
        <v>1323</v>
      </c>
      <c r="AP1055" s="341" t="s">
        <v>716</v>
      </c>
      <c r="AQ1055" s="347" t="s">
        <v>659</v>
      </c>
      <c r="AR1055" s="340">
        <v>5.3333333333333332E-3</v>
      </c>
      <c r="AS1055" s="340">
        <v>5.3333333333333332E-3</v>
      </c>
      <c r="AT1055" s="340"/>
      <c r="AX1055" s="597"/>
      <c r="AY1055" s="598"/>
      <c r="AZ1055" s="598"/>
      <c r="BA1055" s="598"/>
      <c r="BB1055" s="599"/>
      <c r="BC1055" s="598"/>
      <c r="BD1055" s="598"/>
      <c r="BE1055" s="598"/>
      <c r="BF1055" s="598"/>
      <c r="BG1055" s="599"/>
      <c r="BH1055" s="599"/>
      <c r="BI1055" s="600"/>
      <c r="BJ1055" s="600"/>
      <c r="BK1055" s="600"/>
      <c r="BL1055" s="599"/>
      <c r="BM1055" s="599"/>
      <c r="BN1055" s="599"/>
      <c r="BO1055" s="599"/>
      <c r="BP1055" s="599"/>
      <c r="BQ1055" s="599"/>
      <c r="BR1055" s="599"/>
      <c r="BS1055" s="599"/>
      <c r="BT1055" s="602"/>
      <c r="BU1055" s="603"/>
      <c r="BV1055" s="601"/>
      <c r="BW1055" s="604"/>
    </row>
    <row r="1056" spans="2:75" ht="15.75" customHeight="1">
      <c r="B1056" s="334" t="s">
        <v>566</v>
      </c>
      <c r="C1056" s="335">
        <v>37495438000106</v>
      </c>
      <c r="D1056" s="336" t="s">
        <v>14</v>
      </c>
      <c r="E1056" s="336" t="s">
        <v>614</v>
      </c>
      <c r="F1056" s="336"/>
      <c r="G1056" s="337"/>
      <c r="H1056" s="337" t="s">
        <v>1337</v>
      </c>
      <c r="I1056" s="337" t="s">
        <v>34</v>
      </c>
      <c r="J1056" s="337" t="s">
        <v>608</v>
      </c>
      <c r="K1056" s="338" t="s">
        <v>48</v>
      </c>
      <c r="L1056" s="339"/>
      <c r="M1056" s="339" t="s">
        <v>34</v>
      </c>
      <c r="N1056" s="338">
        <v>579459</v>
      </c>
      <c r="O1056" s="338" t="s">
        <v>1320</v>
      </c>
      <c r="P1056" s="342">
        <v>44260</v>
      </c>
      <c r="Q1056" s="343">
        <v>130773702.94</v>
      </c>
      <c r="R1056" s="343">
        <v>97612334.087658703</v>
      </c>
      <c r="S1056" s="338">
        <v>32</v>
      </c>
      <c r="T1056" s="340">
        <v>8.6994280073156238E-2</v>
      </c>
      <c r="U1056" s="340">
        <v>1.1245920381682852</v>
      </c>
      <c r="V1056" s="340">
        <v>-3.6528979402226658E-2</v>
      </c>
      <c r="W1056" s="340">
        <v>-0.35810614137946722</v>
      </c>
      <c r="X1056" s="340" t="s">
        <v>1414</v>
      </c>
      <c r="Y1056" s="340" t="s">
        <v>1414</v>
      </c>
      <c r="Z1056" s="340" t="s">
        <v>1414</v>
      </c>
      <c r="AA1056" s="340" t="s">
        <v>1414</v>
      </c>
      <c r="AB1056" s="340">
        <v>0.1955944687709367</v>
      </c>
      <c r="AC1056" s="344">
        <v>-0.58926299254662251</v>
      </c>
      <c r="AD1056" s="482">
        <v>37495407000147</v>
      </c>
      <c r="AE1056" s="341" t="s">
        <v>2259</v>
      </c>
      <c r="AF1056" s="341" t="s">
        <v>736</v>
      </c>
      <c r="AG1056" s="345" t="s">
        <v>736</v>
      </c>
      <c r="AH1056" s="345" t="s">
        <v>2107</v>
      </c>
      <c r="AI1056" s="345">
        <v>1000</v>
      </c>
      <c r="AJ1056" s="345">
        <v>1000</v>
      </c>
      <c r="AK1056" s="345">
        <v>1000</v>
      </c>
      <c r="AL1056" s="340">
        <v>1.9E-2</v>
      </c>
      <c r="AM1056" s="340">
        <v>0.2</v>
      </c>
      <c r="AN1056" s="340" t="s">
        <v>2138</v>
      </c>
      <c r="AO1056" s="338" t="s">
        <v>1323</v>
      </c>
      <c r="AP1056" s="341" t="s">
        <v>13</v>
      </c>
      <c r="AQ1056" s="347" t="s">
        <v>668</v>
      </c>
      <c r="AR1056" s="340">
        <v>5.0672999999999994E-3</v>
      </c>
      <c r="AS1056" s="340">
        <v>5.0672999999999994E-3</v>
      </c>
      <c r="AT1056" s="340"/>
      <c r="AX1056" s="597"/>
      <c r="AY1056" s="598"/>
      <c r="AZ1056" s="598"/>
      <c r="BA1056" s="598"/>
      <c r="BB1056" s="599"/>
      <c r="BC1056" s="598"/>
      <c r="BD1056" s="598"/>
      <c r="BE1056" s="598"/>
      <c r="BF1056" s="598"/>
      <c r="BG1056" s="599"/>
      <c r="BH1056" s="599"/>
      <c r="BI1056" s="600"/>
      <c r="BJ1056" s="600"/>
      <c r="BK1056" s="600"/>
      <c r="BL1056" s="599"/>
      <c r="BM1056" s="599"/>
      <c r="BN1056" s="599"/>
      <c r="BO1056" s="599"/>
      <c r="BP1056" s="599"/>
      <c r="BQ1056" s="599"/>
      <c r="BR1056" s="599"/>
      <c r="BS1056" s="599"/>
      <c r="BT1056" s="602"/>
      <c r="BU1056" s="603"/>
      <c r="BV1056" s="601"/>
      <c r="BW1056" s="604"/>
    </row>
    <row r="1057" spans="2:75" ht="15.75" customHeight="1">
      <c r="B1057" s="334" t="s">
        <v>218</v>
      </c>
      <c r="C1057" s="335">
        <v>8156502000118</v>
      </c>
      <c r="D1057" s="336" t="s">
        <v>14</v>
      </c>
      <c r="E1057" s="336" t="s">
        <v>607</v>
      </c>
      <c r="F1057" s="336"/>
      <c r="G1057" s="337"/>
      <c r="H1057" s="337" t="s">
        <v>34</v>
      </c>
      <c r="I1057" s="337" t="s">
        <v>34</v>
      </c>
      <c r="J1057" s="337" t="s">
        <v>608</v>
      </c>
      <c r="K1057" s="338" t="s">
        <v>48</v>
      </c>
      <c r="L1057" s="339"/>
      <c r="M1057" s="339" t="s">
        <v>34</v>
      </c>
      <c r="N1057" s="338">
        <v>176400</v>
      </c>
      <c r="O1057" s="338" t="s">
        <v>1320</v>
      </c>
      <c r="P1057" s="342">
        <v>39084</v>
      </c>
      <c r="Q1057" s="343">
        <v>84267277.049999997</v>
      </c>
      <c r="R1057" s="343">
        <v>73235947.078730255</v>
      </c>
      <c r="S1057" s="338">
        <v>32</v>
      </c>
      <c r="T1057" s="340">
        <v>0.10492297621132907</v>
      </c>
      <c r="U1057" s="340">
        <v>1.3563597924938844</v>
      </c>
      <c r="V1057" s="340">
        <v>9.3859639240105652E-2</v>
      </c>
      <c r="W1057" s="340">
        <v>0.92013830634135463</v>
      </c>
      <c r="X1057" s="340">
        <v>0.43837738827714268</v>
      </c>
      <c r="Y1057" s="340">
        <v>3.3242953711829908</v>
      </c>
      <c r="Z1057" s="340">
        <v>0.88240362766695468</v>
      </c>
      <c r="AA1057" s="340">
        <v>5.0158682845577811</v>
      </c>
      <c r="AB1057" s="340">
        <v>0.24873571766759375</v>
      </c>
      <c r="AC1057" s="344">
        <v>9.4208459305920089E-2</v>
      </c>
      <c r="AD1057" s="482">
        <v>12987189000137</v>
      </c>
      <c r="AE1057" s="341" t="s">
        <v>2262</v>
      </c>
      <c r="AF1057" s="341" t="s">
        <v>2106</v>
      </c>
      <c r="AG1057" s="345" t="s">
        <v>1427</v>
      </c>
      <c r="AH1057" s="345" t="s">
        <v>2107</v>
      </c>
      <c r="AI1057" s="345">
        <v>5000</v>
      </c>
      <c r="AJ1057" s="345">
        <v>1000</v>
      </c>
      <c r="AK1057" s="345">
        <v>1000</v>
      </c>
      <c r="AL1057" s="340">
        <v>1.9E-2</v>
      </c>
      <c r="AM1057" s="340">
        <v>0.2</v>
      </c>
      <c r="AN1057" s="340" t="s">
        <v>64</v>
      </c>
      <c r="AO1057" s="338" t="s">
        <v>1323</v>
      </c>
      <c r="AP1057" s="341" t="s">
        <v>716</v>
      </c>
      <c r="AQ1057" s="347" t="s">
        <v>659</v>
      </c>
      <c r="AR1057" s="340">
        <v>4.4333333333333325E-3</v>
      </c>
      <c r="AS1057" s="340">
        <v>4.4333333333333325E-3</v>
      </c>
      <c r="AT1057" s="340"/>
      <c r="AX1057" s="597"/>
      <c r="AY1057" s="598"/>
      <c r="AZ1057" s="598"/>
      <c r="BA1057" s="598"/>
      <c r="BB1057" s="599"/>
      <c r="BC1057" s="598"/>
      <c r="BD1057" s="598"/>
      <c r="BE1057" s="598"/>
      <c r="BF1057" s="598"/>
      <c r="BG1057" s="599"/>
      <c r="BH1057" s="599"/>
      <c r="BI1057" s="600"/>
      <c r="BJ1057" s="600"/>
      <c r="BK1057" s="600"/>
      <c r="BL1057" s="599"/>
      <c r="BM1057" s="599"/>
      <c r="BN1057" s="599"/>
      <c r="BO1057" s="599"/>
      <c r="BP1057" s="599"/>
      <c r="BQ1057" s="599"/>
      <c r="BR1057" s="599"/>
      <c r="BS1057" s="599"/>
      <c r="BT1057" s="602"/>
      <c r="BU1057" s="603"/>
      <c r="BV1057" s="601"/>
      <c r="BW1057" s="604"/>
    </row>
    <row r="1058" spans="2:75" ht="15.75" customHeight="1">
      <c r="B1058" s="334" t="s">
        <v>226</v>
      </c>
      <c r="C1058" s="335">
        <v>37069950000182</v>
      </c>
      <c r="D1058" s="336" t="s">
        <v>14</v>
      </c>
      <c r="E1058" s="336" t="s">
        <v>607</v>
      </c>
      <c r="F1058" s="336"/>
      <c r="G1058" s="337"/>
      <c r="H1058" s="337" t="s">
        <v>34</v>
      </c>
      <c r="I1058" s="337" t="s">
        <v>34</v>
      </c>
      <c r="J1058" s="337" t="s">
        <v>608</v>
      </c>
      <c r="K1058" s="338" t="s">
        <v>48</v>
      </c>
      <c r="L1058" s="339"/>
      <c r="M1058" s="339" t="s">
        <v>1411</v>
      </c>
      <c r="N1058" s="338">
        <v>545661</v>
      </c>
      <c r="O1058" s="338" t="s">
        <v>1320</v>
      </c>
      <c r="P1058" s="342">
        <v>44046</v>
      </c>
      <c r="Q1058" s="343">
        <v>1450139.48</v>
      </c>
      <c r="R1058" s="343">
        <v>1452597.9788095229</v>
      </c>
      <c r="S1058" s="338">
        <v>32</v>
      </c>
      <c r="T1058" s="340">
        <v>-4.0105910200296413E-2</v>
      </c>
      <c r="U1058" s="340">
        <v>-0.51845692908565022</v>
      </c>
      <c r="V1058" s="340">
        <v>-0.17255444796656227</v>
      </c>
      <c r="W1058" s="340">
        <v>-1.6916105664699472</v>
      </c>
      <c r="X1058" s="340">
        <v>-8.304329350030859E-2</v>
      </c>
      <c r="Y1058" s="340">
        <v>-0.62973238030320278</v>
      </c>
      <c r="Z1058" s="340" t="s">
        <v>1414</v>
      </c>
      <c r="AA1058" s="340" t="s">
        <v>1414</v>
      </c>
      <c r="AB1058" s="340">
        <v>0.20534918846612848</v>
      </c>
      <c r="AC1058" s="344">
        <v>-1.2928035334096726</v>
      </c>
      <c r="AD1058" s="482">
        <v>0</v>
      </c>
      <c r="AE1058" s="341" t="s">
        <v>2261</v>
      </c>
      <c r="AF1058" s="341" t="s">
        <v>2115</v>
      </c>
      <c r="AG1058" s="345" t="s">
        <v>1428</v>
      </c>
      <c r="AH1058" s="345" t="s">
        <v>2110</v>
      </c>
      <c r="AI1058" s="345">
        <v>5000</v>
      </c>
      <c r="AJ1058" s="345">
        <v>1000</v>
      </c>
      <c r="AK1058" s="345">
        <v>5000</v>
      </c>
      <c r="AL1058" s="340">
        <v>1.4999999999999999E-2</v>
      </c>
      <c r="AM1058" s="340">
        <v>0.2</v>
      </c>
      <c r="AN1058" s="340" t="s">
        <v>2124</v>
      </c>
      <c r="AO1058" s="338" t="s">
        <v>1323</v>
      </c>
      <c r="AP1058" s="341" t="s">
        <v>13</v>
      </c>
      <c r="AQ1058" s="347" t="s">
        <v>674</v>
      </c>
      <c r="AR1058" s="340">
        <v>2.9999999999999996E-3</v>
      </c>
      <c r="AS1058" s="340">
        <v>2.9999999999999996E-3</v>
      </c>
      <c r="AT1058" s="340"/>
      <c r="AW1058" s="597"/>
      <c r="AX1058" s="597"/>
      <c r="AY1058" s="598"/>
      <c r="AZ1058" s="598"/>
      <c r="BA1058" s="598"/>
      <c r="BB1058" s="599"/>
      <c r="BC1058" s="598"/>
      <c r="BD1058" s="598"/>
      <c r="BE1058" s="598"/>
      <c r="BF1058" s="598"/>
      <c r="BG1058" s="599"/>
      <c r="BH1058" s="599"/>
      <c r="BI1058" s="600"/>
      <c r="BJ1058" s="600"/>
      <c r="BK1058" s="600"/>
      <c r="BL1058" s="210"/>
      <c r="BM1058" s="599"/>
      <c r="BN1058" s="599"/>
      <c r="BO1058" s="599"/>
      <c r="BP1058" s="599"/>
      <c r="BQ1058" s="599"/>
      <c r="BR1058" s="599"/>
      <c r="BS1058" s="599"/>
      <c r="BT1058" s="602"/>
      <c r="BU1058" s="603"/>
      <c r="BV1058" s="601"/>
      <c r="BW1058" s="604"/>
    </row>
    <row r="1059" spans="2:75" ht="15.75" customHeight="1">
      <c r="B1059" s="334" t="s">
        <v>228</v>
      </c>
      <c r="C1059" s="335">
        <v>26243348000101</v>
      </c>
      <c r="D1059" s="336" t="s">
        <v>14</v>
      </c>
      <c r="E1059" s="336" t="s">
        <v>607</v>
      </c>
      <c r="F1059" s="336"/>
      <c r="G1059" s="337"/>
      <c r="H1059" s="337" t="s">
        <v>34</v>
      </c>
      <c r="I1059" s="337" t="s">
        <v>34</v>
      </c>
      <c r="J1059" s="337" t="s">
        <v>608</v>
      </c>
      <c r="K1059" s="338" t="s">
        <v>48</v>
      </c>
      <c r="L1059" s="339"/>
      <c r="M1059" s="339" t="s">
        <v>34</v>
      </c>
      <c r="N1059" s="338">
        <v>432814</v>
      </c>
      <c r="O1059" s="338" t="s">
        <v>1320</v>
      </c>
      <c r="P1059" s="342">
        <v>42754</v>
      </c>
      <c r="Q1059" s="343">
        <v>136698094.31</v>
      </c>
      <c r="R1059" s="343">
        <v>70369151.532103211</v>
      </c>
      <c r="S1059" s="338">
        <v>32</v>
      </c>
      <c r="T1059" s="340">
        <v>0.15839559621264754</v>
      </c>
      <c r="U1059" s="340">
        <v>2.0476107881100516</v>
      </c>
      <c r="V1059" s="340">
        <v>4.9391072690208038E-3</v>
      </c>
      <c r="W1059" s="340">
        <v>4.8419766303695419E-2</v>
      </c>
      <c r="X1059" s="340">
        <v>0.14034325206530318</v>
      </c>
      <c r="Y1059" s="340">
        <v>1.0642483752435388</v>
      </c>
      <c r="Z1059" s="340">
        <v>0.22925957968549193</v>
      </c>
      <c r="AA1059" s="340">
        <v>1.3031857741971187</v>
      </c>
      <c r="AB1059" s="340">
        <v>0.20634978018392336</v>
      </c>
      <c r="AC1059" s="344">
        <v>-0.34390493187669874</v>
      </c>
      <c r="AD1059" s="482">
        <v>13396819000161</v>
      </c>
      <c r="AE1059" s="341" t="s">
        <v>2271</v>
      </c>
      <c r="AF1059" s="341" t="s">
        <v>2112</v>
      </c>
      <c r="AG1059" s="345" t="s">
        <v>719</v>
      </c>
      <c r="AH1059" s="345" t="s">
        <v>2110</v>
      </c>
      <c r="AI1059" s="345">
        <v>20000</v>
      </c>
      <c r="AJ1059" s="345">
        <v>10000</v>
      </c>
      <c r="AK1059" s="345">
        <v>20000</v>
      </c>
      <c r="AL1059" s="340">
        <v>1.9574999999999999E-2</v>
      </c>
      <c r="AM1059" s="340">
        <v>0.2</v>
      </c>
      <c r="AN1059" s="340" t="s">
        <v>2157</v>
      </c>
      <c r="AO1059" s="338" t="s">
        <v>1323</v>
      </c>
      <c r="AP1059" s="341" t="s">
        <v>716</v>
      </c>
      <c r="AQ1059" s="347" t="s">
        <v>659</v>
      </c>
      <c r="AR1059" s="340">
        <v>4.8937499999999997E-3</v>
      </c>
      <c r="AS1059" s="340">
        <v>4.8937499999999997E-3</v>
      </c>
      <c r="AT1059" s="340"/>
      <c r="AX1059" s="597"/>
      <c r="AY1059" s="598"/>
      <c r="AZ1059" s="598"/>
      <c r="BA1059" s="598"/>
      <c r="BB1059" s="599"/>
      <c r="BC1059" s="598"/>
      <c r="BD1059" s="598"/>
      <c r="BE1059" s="598"/>
      <c r="BF1059" s="598"/>
      <c r="BG1059" s="599"/>
      <c r="BH1059" s="599"/>
      <c r="BI1059" s="600"/>
      <c r="BJ1059" s="600"/>
      <c r="BK1059" s="600"/>
      <c r="BL1059" s="599"/>
      <c r="BM1059" s="599"/>
      <c r="BN1059" s="599"/>
      <c r="BO1059" s="599"/>
      <c r="BP1059" s="599"/>
      <c r="BQ1059" s="599"/>
      <c r="BR1059" s="599"/>
      <c r="BS1059" s="599"/>
      <c r="BT1059" s="602"/>
      <c r="BU1059" s="603"/>
      <c r="BV1059" s="601"/>
      <c r="BW1059" s="604"/>
    </row>
    <row r="1060" spans="2:75" ht="15.75" customHeight="1">
      <c r="B1060" s="334" t="s">
        <v>231</v>
      </c>
      <c r="C1060" s="335">
        <v>17554200000199</v>
      </c>
      <c r="D1060" s="336" t="s">
        <v>14</v>
      </c>
      <c r="E1060" s="336" t="s">
        <v>614</v>
      </c>
      <c r="F1060" s="336"/>
      <c r="G1060" s="337"/>
      <c r="H1060" s="337" t="s">
        <v>865</v>
      </c>
      <c r="I1060" s="337" t="s">
        <v>34</v>
      </c>
      <c r="J1060" s="337" t="s">
        <v>608</v>
      </c>
      <c r="K1060" s="338" t="s">
        <v>48</v>
      </c>
      <c r="L1060" s="339"/>
      <c r="M1060" s="339" t="s">
        <v>34</v>
      </c>
      <c r="N1060" s="338">
        <v>337250</v>
      </c>
      <c r="O1060" s="338" t="s">
        <v>1320</v>
      </c>
      <c r="P1060" s="342">
        <v>41414</v>
      </c>
      <c r="Q1060" s="343">
        <v>193633092.33000001</v>
      </c>
      <c r="R1060" s="343">
        <v>221980518.01424617</v>
      </c>
      <c r="S1060" s="338">
        <v>32</v>
      </c>
      <c r="T1060" s="340">
        <v>0.16211841339280064</v>
      </c>
      <c r="U1060" s="340">
        <v>2.0957363724224409</v>
      </c>
      <c r="V1060" s="340">
        <v>7.7932232791253719E-2</v>
      </c>
      <c r="W1060" s="340">
        <v>0.76399646611153604</v>
      </c>
      <c r="X1060" s="340">
        <v>0.2760709709814666</v>
      </c>
      <c r="Y1060" s="340">
        <v>2.0934963241568609</v>
      </c>
      <c r="Z1060" s="340">
        <v>0.35817195358974341</v>
      </c>
      <c r="AA1060" s="340">
        <v>2.0359654993473852</v>
      </c>
      <c r="AB1060" s="340">
        <v>0.17277087458405732</v>
      </c>
      <c r="AC1060" s="344">
        <v>-4.1616961376276462E-2</v>
      </c>
      <c r="AD1060" s="482">
        <v>17554210000124</v>
      </c>
      <c r="AE1060" s="341" t="s">
        <v>2271</v>
      </c>
      <c r="AF1060" s="341" t="s">
        <v>2112</v>
      </c>
      <c r="AG1060" s="345" t="s">
        <v>719</v>
      </c>
      <c r="AH1060" s="345" t="s">
        <v>2110</v>
      </c>
      <c r="AI1060" s="345">
        <v>20000</v>
      </c>
      <c r="AJ1060" s="345">
        <v>10000</v>
      </c>
      <c r="AK1060" s="345">
        <v>30000</v>
      </c>
      <c r="AL1060" s="340">
        <v>1.9574999999999999E-2</v>
      </c>
      <c r="AM1060" s="340">
        <v>0.2</v>
      </c>
      <c r="AN1060" s="340" t="s">
        <v>2119</v>
      </c>
      <c r="AO1060" s="338" t="s">
        <v>1323</v>
      </c>
      <c r="AP1060" s="341" t="s">
        <v>13</v>
      </c>
      <c r="AQ1060" s="347" t="s">
        <v>668</v>
      </c>
      <c r="AR1060" s="340">
        <v>4.8937499999999997E-3</v>
      </c>
      <c r="AS1060" s="340">
        <v>4.8937499999999997E-3</v>
      </c>
      <c r="AT1060" s="340"/>
      <c r="AX1060" s="597"/>
      <c r="AY1060" s="598"/>
      <c r="AZ1060" s="598"/>
      <c r="BA1060" s="598"/>
      <c r="BB1060" s="599"/>
      <c r="BC1060" s="598"/>
      <c r="BD1060" s="598"/>
      <c r="BE1060" s="598"/>
      <c r="BF1060" s="598"/>
      <c r="BG1060" s="599"/>
      <c r="BH1060" s="599"/>
      <c r="BI1060" s="600"/>
      <c r="BJ1060" s="600"/>
      <c r="BK1060" s="600"/>
      <c r="BL1060" s="599"/>
      <c r="BM1060" s="599"/>
      <c r="BN1060" s="599"/>
      <c r="BO1060" s="599"/>
      <c r="BP1060" s="599"/>
      <c r="BQ1060" s="599"/>
      <c r="BR1060" s="599"/>
      <c r="BS1060" s="599"/>
      <c r="BT1060" s="602"/>
      <c r="BU1060" s="603"/>
      <c r="BV1060" s="601"/>
      <c r="BW1060" s="604"/>
    </row>
    <row r="1061" spans="2:75" ht="15.75" customHeight="1">
      <c r="B1061" s="334" t="s">
        <v>557</v>
      </c>
      <c r="C1061" s="335">
        <v>35646163000120</v>
      </c>
      <c r="D1061" s="336" t="s">
        <v>14</v>
      </c>
      <c r="E1061" s="336" t="s">
        <v>607</v>
      </c>
      <c r="F1061" s="336"/>
      <c r="G1061" s="337"/>
      <c r="H1061" s="337" t="s">
        <v>34</v>
      </c>
      <c r="I1061" s="337" t="s">
        <v>34</v>
      </c>
      <c r="J1061" s="337" t="s">
        <v>608</v>
      </c>
      <c r="K1061" s="338" t="s">
        <v>48</v>
      </c>
      <c r="L1061" s="339"/>
      <c r="M1061" s="339" t="s">
        <v>34</v>
      </c>
      <c r="N1061" s="338">
        <v>518204</v>
      </c>
      <c r="O1061" s="338" t="s">
        <v>1320</v>
      </c>
      <c r="P1061" s="342">
        <v>43826</v>
      </c>
      <c r="Q1061" s="343">
        <v>7056778.9699999997</v>
      </c>
      <c r="R1061" s="343">
        <v>10986053.775436513</v>
      </c>
      <c r="S1061" s="338">
        <v>32</v>
      </c>
      <c r="T1061" s="340">
        <v>-0.13951400148622994</v>
      </c>
      <c r="U1061" s="340">
        <v>-1.8035247277461623</v>
      </c>
      <c r="V1061" s="340">
        <v>-0.3215962707340142</v>
      </c>
      <c r="W1061" s="340">
        <v>-3.152718785993903</v>
      </c>
      <c r="X1061" s="340">
        <v>-0.29104503801889514</v>
      </c>
      <c r="Y1061" s="340">
        <v>-2.2070473946989337</v>
      </c>
      <c r="Z1061" s="340" t="s">
        <v>1414</v>
      </c>
      <c r="AA1061" s="340" t="s">
        <v>1414</v>
      </c>
      <c r="AB1061" s="340">
        <v>0.29157564633009447</v>
      </c>
      <c r="AC1061" s="344">
        <v>-1.5171690844161985</v>
      </c>
      <c r="AD1061" s="482">
        <v>35646113000143</v>
      </c>
      <c r="AE1061" s="341" t="s">
        <v>2274</v>
      </c>
      <c r="AF1061" s="341" t="s">
        <v>2106</v>
      </c>
      <c r="AG1061" s="345" t="s">
        <v>1427</v>
      </c>
      <c r="AH1061" s="345" t="s">
        <v>2107</v>
      </c>
      <c r="AI1061" s="345">
        <v>5000</v>
      </c>
      <c r="AJ1061" s="345">
        <v>1000</v>
      </c>
      <c r="AK1061" s="345">
        <v>1000</v>
      </c>
      <c r="AL1061" s="340">
        <v>1.34E-2</v>
      </c>
      <c r="AM1061" s="340">
        <v>0.2</v>
      </c>
      <c r="AN1061" s="340" t="s">
        <v>636</v>
      </c>
      <c r="AO1061" s="338" t="s">
        <v>1323</v>
      </c>
      <c r="AP1061" s="341" t="s">
        <v>716</v>
      </c>
      <c r="AQ1061" s="347" t="s">
        <v>659</v>
      </c>
      <c r="AR1061" s="340">
        <v>4.0003466666666664E-3</v>
      </c>
      <c r="AS1061" s="340">
        <v>4.0003466666666664E-3</v>
      </c>
      <c r="AT1061" s="340"/>
      <c r="AX1061" s="597"/>
      <c r="AY1061" s="598"/>
      <c r="AZ1061" s="598"/>
      <c r="BA1061" s="598"/>
      <c r="BB1061" s="599"/>
      <c r="BC1061" s="598"/>
      <c r="BD1061" s="598"/>
      <c r="BE1061" s="598"/>
      <c r="BF1061" s="598"/>
      <c r="BG1061" s="599"/>
      <c r="BH1061" s="599"/>
      <c r="BI1061" s="600"/>
      <c r="BJ1061" s="600"/>
      <c r="BK1061" s="600"/>
      <c r="BL1061" s="599"/>
      <c r="BM1061" s="599"/>
      <c r="BN1061" s="599"/>
      <c r="BO1061" s="599"/>
      <c r="BP1061" s="599"/>
      <c r="BQ1061" s="599"/>
      <c r="BR1061" s="599"/>
      <c r="BS1061" s="599"/>
      <c r="BT1061" s="602"/>
      <c r="BU1061" s="603"/>
      <c r="BV1061" s="601"/>
      <c r="BW1061" s="604"/>
    </row>
    <row r="1062" spans="2:75" ht="15.75" customHeight="1">
      <c r="B1062" s="334" t="s">
        <v>235</v>
      </c>
      <c r="C1062" s="335">
        <v>17335646000122</v>
      </c>
      <c r="D1062" s="336" t="s">
        <v>14</v>
      </c>
      <c r="E1062" s="336" t="s">
        <v>607</v>
      </c>
      <c r="F1062" s="336"/>
      <c r="G1062" s="337"/>
      <c r="H1062" s="337" t="s">
        <v>34</v>
      </c>
      <c r="I1062" s="337" t="s">
        <v>34</v>
      </c>
      <c r="J1062" s="337" t="s">
        <v>608</v>
      </c>
      <c r="K1062" s="338" t="s">
        <v>48</v>
      </c>
      <c r="L1062" s="339"/>
      <c r="M1062" s="339" t="s">
        <v>34</v>
      </c>
      <c r="N1062" s="338">
        <v>325325</v>
      </c>
      <c r="O1062" s="338" t="s">
        <v>1320</v>
      </c>
      <c r="P1062" s="342">
        <v>41271</v>
      </c>
      <c r="Q1062" s="343">
        <v>553693988.28999996</v>
      </c>
      <c r="R1062" s="343">
        <v>863639162.65071452</v>
      </c>
      <c r="S1062" s="338">
        <v>32</v>
      </c>
      <c r="T1062" s="340">
        <v>-0.11714005836567554</v>
      </c>
      <c r="U1062" s="340">
        <v>-1.5142923980499292</v>
      </c>
      <c r="V1062" s="340">
        <v>-0.30205578909539654</v>
      </c>
      <c r="W1062" s="340">
        <v>-2.9611567277373516</v>
      </c>
      <c r="X1062" s="340">
        <v>-0.25591177005701615</v>
      </c>
      <c r="Y1062" s="340">
        <v>-1.9406254414152277</v>
      </c>
      <c r="Z1062" s="340">
        <v>-0.11046252298079373</v>
      </c>
      <c r="AA1062" s="340">
        <v>-0.62790479127621979</v>
      </c>
      <c r="AB1062" s="340">
        <v>0.28954347398099922</v>
      </c>
      <c r="AC1062" s="344">
        <v>-1.431895472424296</v>
      </c>
      <c r="AD1062" s="482">
        <v>17335645000188</v>
      </c>
      <c r="AE1062" s="341" t="s">
        <v>2274</v>
      </c>
      <c r="AF1062" s="341" t="s">
        <v>2106</v>
      </c>
      <c r="AG1062" s="345" t="s">
        <v>1427</v>
      </c>
      <c r="AH1062" s="345" t="s">
        <v>2110</v>
      </c>
      <c r="AI1062" s="345">
        <v>5000</v>
      </c>
      <c r="AJ1062" s="345">
        <v>1000</v>
      </c>
      <c r="AK1062" s="345">
        <v>1000</v>
      </c>
      <c r="AL1062" s="340">
        <v>1.34E-2</v>
      </c>
      <c r="AM1062" s="340">
        <v>0.2</v>
      </c>
      <c r="AN1062" s="340" t="s">
        <v>2157</v>
      </c>
      <c r="AO1062" s="338" t="s">
        <v>1323</v>
      </c>
      <c r="AP1062" s="341" t="s">
        <v>716</v>
      </c>
      <c r="AQ1062" s="347" t="s">
        <v>659</v>
      </c>
      <c r="AR1062" s="340">
        <v>4.6899999999999997E-3</v>
      </c>
      <c r="AS1062" s="340">
        <v>4.6899999999999997E-3</v>
      </c>
      <c r="AT1062" s="340"/>
      <c r="AX1062" s="597"/>
      <c r="AY1062" s="598"/>
      <c r="AZ1062" s="598"/>
      <c r="BA1062" s="598"/>
      <c r="BB1062" s="599"/>
      <c r="BC1062" s="598"/>
      <c r="BD1062" s="598"/>
      <c r="BE1062" s="598"/>
      <c r="BF1062" s="598"/>
      <c r="BG1062" s="599"/>
      <c r="BH1062" s="599"/>
      <c r="BI1062" s="600"/>
      <c r="BJ1062" s="600"/>
      <c r="BK1062" s="600"/>
      <c r="BL1062" s="599"/>
      <c r="BM1062" s="599"/>
      <c r="BN1062" s="599"/>
      <c r="BO1062" s="599"/>
      <c r="BP1062" s="599"/>
      <c r="BQ1062" s="599"/>
      <c r="BR1062" s="599"/>
      <c r="BS1062" s="599"/>
      <c r="BT1062" s="602"/>
      <c r="BU1062" s="603"/>
      <c r="BV1062" s="601"/>
      <c r="BW1062" s="604"/>
    </row>
    <row r="1063" spans="2:75" ht="15.75" customHeight="1">
      <c r="B1063" s="334" t="s">
        <v>1006</v>
      </c>
      <c r="C1063" s="335">
        <v>19628842000110</v>
      </c>
      <c r="D1063" s="336" t="s">
        <v>14</v>
      </c>
      <c r="E1063" s="336" t="s">
        <v>614</v>
      </c>
      <c r="F1063" s="336"/>
      <c r="G1063" s="337"/>
      <c r="H1063" s="337" t="s">
        <v>1337</v>
      </c>
      <c r="I1063" s="337" t="s">
        <v>34</v>
      </c>
      <c r="J1063" s="337" t="s">
        <v>611</v>
      </c>
      <c r="K1063" s="338" t="s">
        <v>48</v>
      </c>
      <c r="L1063" s="339"/>
      <c r="M1063" s="339" t="s">
        <v>34</v>
      </c>
      <c r="N1063" s="338">
        <v>374296</v>
      </c>
      <c r="O1063" s="338" t="s">
        <v>1320</v>
      </c>
      <c r="P1063" s="342">
        <v>41739</v>
      </c>
      <c r="Q1063" s="343">
        <v>163765640.47</v>
      </c>
      <c r="R1063" s="343">
        <v>181108552.00809506</v>
      </c>
      <c r="S1063" s="338">
        <v>32</v>
      </c>
      <c r="T1063" s="340">
        <v>-6.6502767482635394E-2</v>
      </c>
      <c r="U1063" s="340">
        <v>-0.859694255349162</v>
      </c>
      <c r="V1063" s="340">
        <v>-0.18027352355299309</v>
      </c>
      <c r="W1063" s="340">
        <v>-1.7672833177624372</v>
      </c>
      <c r="X1063" s="340">
        <v>-0.14577174702054407</v>
      </c>
      <c r="Y1063" s="340">
        <v>-1.1054136386325093</v>
      </c>
      <c r="Z1063" s="340">
        <v>5.7937695465212435E-2</v>
      </c>
      <c r="AA1063" s="340">
        <v>0.32933664374508925</v>
      </c>
      <c r="AB1063" s="340">
        <v>0.25216649986797479</v>
      </c>
      <c r="AC1063" s="344">
        <v>-1.0475063357566277</v>
      </c>
      <c r="AD1063" s="482">
        <v>19601993000185</v>
      </c>
      <c r="AE1063" s="341" t="s">
        <v>2282</v>
      </c>
      <c r="AF1063" s="341" t="s">
        <v>2115</v>
      </c>
      <c r="AG1063" s="345" t="s">
        <v>1428</v>
      </c>
      <c r="AH1063" s="345" t="s">
        <v>2107</v>
      </c>
      <c r="AI1063" s="345">
        <v>20000</v>
      </c>
      <c r="AJ1063" s="345">
        <v>10000</v>
      </c>
      <c r="AK1063" s="345">
        <v>20000</v>
      </c>
      <c r="AL1063" s="340">
        <v>0.02</v>
      </c>
      <c r="AM1063" s="340">
        <v>0.2</v>
      </c>
      <c r="AN1063" s="340" t="s">
        <v>666</v>
      </c>
      <c r="AO1063" s="338" t="s">
        <v>1323</v>
      </c>
      <c r="AP1063" s="341" t="s">
        <v>716</v>
      </c>
      <c r="AQ1063" s="347" t="s">
        <v>659</v>
      </c>
      <c r="AR1063" s="340">
        <v>5.3333333333333332E-3</v>
      </c>
      <c r="AS1063" s="340">
        <v>5.3333333333333332E-3</v>
      </c>
      <c r="AT1063" s="340"/>
      <c r="AX1063" s="597"/>
      <c r="AY1063" s="598"/>
      <c r="AZ1063" s="598"/>
      <c r="BA1063" s="598"/>
      <c r="BB1063" s="599"/>
      <c r="BC1063" s="598"/>
      <c r="BD1063" s="598"/>
      <c r="BE1063" s="598"/>
      <c r="BF1063" s="598"/>
      <c r="BG1063" s="599"/>
      <c r="BH1063" s="599"/>
      <c r="BI1063" s="600"/>
      <c r="BJ1063" s="600"/>
      <c r="BK1063" s="600"/>
      <c r="BL1063" s="599"/>
      <c r="BM1063" s="599"/>
      <c r="BN1063" s="599"/>
      <c r="BO1063" s="599"/>
      <c r="BP1063" s="599"/>
      <c r="BQ1063" s="599"/>
      <c r="BR1063" s="599"/>
      <c r="BS1063" s="599"/>
      <c r="BT1063" s="602"/>
      <c r="BU1063" s="603"/>
      <c r="BV1063" s="601"/>
      <c r="BW1063" s="604"/>
    </row>
    <row r="1064" spans="2:75" ht="15.75" customHeight="1">
      <c r="B1064" s="334" t="s">
        <v>1011</v>
      </c>
      <c r="C1064" s="335">
        <v>13106980000153</v>
      </c>
      <c r="D1064" s="336" t="s">
        <v>14</v>
      </c>
      <c r="E1064" s="336" t="s">
        <v>607</v>
      </c>
      <c r="F1064" s="336"/>
      <c r="G1064" s="337"/>
      <c r="H1064" s="337" t="s">
        <v>34</v>
      </c>
      <c r="I1064" s="337" t="s">
        <v>34</v>
      </c>
      <c r="J1064" s="337" t="s">
        <v>608</v>
      </c>
      <c r="K1064" s="338" t="s">
        <v>48</v>
      </c>
      <c r="L1064" s="339"/>
      <c r="M1064" s="339" t="s">
        <v>1411</v>
      </c>
      <c r="N1064" s="338">
        <v>271012</v>
      </c>
      <c r="O1064" s="338" t="s">
        <v>1320</v>
      </c>
      <c r="P1064" s="342">
        <v>40633</v>
      </c>
      <c r="Q1064" s="343">
        <v>111106900.06999999</v>
      </c>
      <c r="R1064" s="343">
        <v>133314124.32376979</v>
      </c>
      <c r="S1064" s="338">
        <v>32</v>
      </c>
      <c r="T1064" s="340">
        <v>-1.2605202711515773E-2</v>
      </c>
      <c r="U1064" s="340">
        <v>-0.16294991575247378</v>
      </c>
      <c r="V1064" s="340">
        <v>-0.15638023423583103</v>
      </c>
      <c r="W1064" s="340">
        <v>-1.5330491896194924</v>
      </c>
      <c r="X1064" s="340">
        <v>-3.7577481285791525E-2</v>
      </c>
      <c r="Y1064" s="340">
        <v>-0.28495686693607136</v>
      </c>
      <c r="Z1064" s="340">
        <v>0.1246581502498203</v>
      </c>
      <c r="AA1064" s="340">
        <v>0.70859733872910513</v>
      </c>
      <c r="AB1064" s="340">
        <v>0.23681512695351406</v>
      </c>
      <c r="AC1064" s="344">
        <v>-1.0099009611013892</v>
      </c>
      <c r="AD1064" s="482">
        <v>13136966000100</v>
      </c>
      <c r="AE1064" s="341" t="s">
        <v>2285</v>
      </c>
      <c r="AF1064" s="341" t="s">
        <v>2115</v>
      </c>
      <c r="AG1064" s="345" t="s">
        <v>1428</v>
      </c>
      <c r="AH1064" s="345" t="s">
        <v>2107</v>
      </c>
      <c r="AI1064" s="345">
        <v>100000</v>
      </c>
      <c r="AJ1064" s="345">
        <v>50000</v>
      </c>
      <c r="AK1064" s="345">
        <v>100000</v>
      </c>
      <c r="AL1064" s="340">
        <v>1.8500000000000003E-2</v>
      </c>
      <c r="AM1064" s="340">
        <v>0.2</v>
      </c>
      <c r="AN1064" s="340" t="s">
        <v>2138</v>
      </c>
      <c r="AO1064" s="338" t="s">
        <v>1323</v>
      </c>
      <c r="AP1064" s="341" t="s">
        <v>716</v>
      </c>
      <c r="AQ1064" s="347" t="s">
        <v>659</v>
      </c>
      <c r="AR1064" s="340">
        <v>2.4666666666666665E-3</v>
      </c>
      <c r="AS1064" s="340">
        <v>2.4666666666666665E-3</v>
      </c>
      <c r="AT1064" s="340"/>
      <c r="AX1064" s="597"/>
      <c r="AY1064" s="598"/>
      <c r="AZ1064" s="598"/>
      <c r="BA1064" s="598"/>
      <c r="BB1064" s="599"/>
      <c r="BC1064" s="598"/>
      <c r="BD1064" s="598"/>
      <c r="BE1064" s="598"/>
      <c r="BF1064" s="598"/>
      <c r="BG1064" s="599"/>
      <c r="BH1064" s="599"/>
      <c r="BI1064" s="600"/>
      <c r="BJ1064" s="600"/>
      <c r="BK1064" s="600"/>
      <c r="BL1064" s="599"/>
      <c r="BM1064" s="599"/>
      <c r="BN1064" s="599"/>
      <c r="BO1064" s="599"/>
      <c r="BP1064" s="599"/>
      <c r="BQ1064" s="599"/>
      <c r="BR1064" s="599"/>
      <c r="BS1064" s="599"/>
      <c r="BT1064" s="602"/>
      <c r="BU1064" s="603"/>
      <c r="BV1064" s="601"/>
      <c r="BW1064" s="604"/>
    </row>
    <row r="1065" spans="2:75" ht="15.75" customHeight="1">
      <c r="B1065" s="334" t="s">
        <v>245</v>
      </c>
      <c r="C1065" s="335">
        <v>35956906000169</v>
      </c>
      <c r="D1065" s="336" t="s">
        <v>14</v>
      </c>
      <c r="E1065" s="336" t="s">
        <v>607</v>
      </c>
      <c r="F1065" s="336"/>
      <c r="G1065" s="337"/>
      <c r="H1065" s="337" t="s">
        <v>34</v>
      </c>
      <c r="I1065" s="337" t="s">
        <v>34</v>
      </c>
      <c r="J1065" s="337" t="s">
        <v>608</v>
      </c>
      <c r="K1065" s="338" t="s">
        <v>48</v>
      </c>
      <c r="L1065" s="339"/>
      <c r="M1065" s="339" t="s">
        <v>1411</v>
      </c>
      <c r="N1065" s="338">
        <v>535818</v>
      </c>
      <c r="O1065" s="338" t="s">
        <v>1320</v>
      </c>
      <c r="P1065" s="342">
        <v>43957</v>
      </c>
      <c r="Q1065" s="343">
        <v>12995439.09</v>
      </c>
      <c r="R1065" s="343">
        <v>29650488.771031778</v>
      </c>
      <c r="S1065" s="338">
        <v>32</v>
      </c>
      <c r="T1065" s="340">
        <v>-5.82663913805892E-2</v>
      </c>
      <c r="U1065" s="340">
        <v>-0.75322101389085572</v>
      </c>
      <c r="V1065" s="340">
        <v>-0.20546142285599911</v>
      </c>
      <c r="W1065" s="340">
        <v>-2.0142089525997533</v>
      </c>
      <c r="X1065" s="340">
        <v>-0.10069391404327099</v>
      </c>
      <c r="Y1065" s="340">
        <v>-0.76358024230192056</v>
      </c>
      <c r="Z1065" s="340" t="s">
        <v>1414</v>
      </c>
      <c r="AA1065" s="340" t="s">
        <v>1414</v>
      </c>
      <c r="AB1065" s="340">
        <v>0.23278069842650817</v>
      </c>
      <c r="AC1065" s="344">
        <v>-1.2889670534823185</v>
      </c>
      <c r="AD1065" s="482">
        <v>35400868000163</v>
      </c>
      <c r="AE1065" s="341" t="s">
        <v>2285</v>
      </c>
      <c r="AF1065" s="341" t="s">
        <v>2115</v>
      </c>
      <c r="AG1065" s="345" t="s">
        <v>1428</v>
      </c>
      <c r="AH1065" s="345" t="s">
        <v>2110</v>
      </c>
      <c r="AI1065" s="345">
        <v>100000</v>
      </c>
      <c r="AJ1065" s="345">
        <v>50000</v>
      </c>
      <c r="AK1065" s="345">
        <v>100000</v>
      </c>
      <c r="AL1065" s="340">
        <v>1.8500000000000003E-2</v>
      </c>
      <c r="AM1065" s="340">
        <v>0.2</v>
      </c>
      <c r="AN1065" s="340" t="s">
        <v>34</v>
      </c>
      <c r="AO1065" s="338" t="s">
        <v>1323</v>
      </c>
      <c r="AP1065" s="341" t="s">
        <v>716</v>
      </c>
      <c r="AQ1065" s="347" t="s">
        <v>682</v>
      </c>
      <c r="AR1065" s="340">
        <v>2.4666666666666665E-3</v>
      </c>
      <c r="AS1065" s="340">
        <v>2.4666666666666665E-3</v>
      </c>
      <c r="AT1065" s="340"/>
      <c r="AW1065" s="597"/>
      <c r="AX1065" s="597"/>
      <c r="AY1065" s="598"/>
      <c r="AZ1065" s="598"/>
      <c r="BA1065" s="598"/>
      <c r="BB1065" s="599"/>
      <c r="BC1065" s="598"/>
      <c r="BD1065" s="598"/>
      <c r="BE1065" s="598"/>
      <c r="BF1065" s="598"/>
      <c r="BG1065" s="599"/>
      <c r="BH1065" s="599"/>
      <c r="BI1065" s="600"/>
      <c r="BJ1065" s="600"/>
      <c r="BK1065" s="600"/>
      <c r="BL1065" s="599"/>
      <c r="BM1065" s="599"/>
      <c r="BN1065" s="599"/>
      <c r="BO1065" s="599"/>
      <c r="BP1065" s="599"/>
      <c r="BQ1065" s="599"/>
      <c r="BR1065" s="599"/>
      <c r="BS1065" s="599"/>
      <c r="BT1065" s="602"/>
      <c r="BU1065" s="603"/>
      <c r="BV1065" s="601"/>
      <c r="BW1065" s="604"/>
    </row>
    <row r="1066" spans="2:75" ht="15.75" customHeight="1">
      <c r="B1066" s="334" t="s">
        <v>1012</v>
      </c>
      <c r="C1066" s="335">
        <v>37888003000113</v>
      </c>
      <c r="D1066" s="336" t="s">
        <v>14</v>
      </c>
      <c r="E1066" s="336" t="s">
        <v>607</v>
      </c>
      <c r="F1066" s="336"/>
      <c r="G1066" s="337"/>
      <c r="H1066" s="337" t="s">
        <v>34</v>
      </c>
      <c r="I1066" s="337" t="s">
        <v>34</v>
      </c>
      <c r="J1066" s="337" t="s">
        <v>608</v>
      </c>
      <c r="K1066" s="338" t="s">
        <v>48</v>
      </c>
      <c r="L1066" s="339"/>
      <c r="M1066" s="339" t="s">
        <v>1411</v>
      </c>
      <c r="N1066" s="338">
        <v>552704</v>
      </c>
      <c r="O1066" s="338" t="s">
        <v>1320</v>
      </c>
      <c r="P1066" s="342">
        <v>44095</v>
      </c>
      <c r="Q1066" s="343">
        <v>3043985.91</v>
      </c>
      <c r="R1066" s="343">
        <v>3626693.6547619007</v>
      </c>
      <c r="S1066" s="338">
        <v>32</v>
      </c>
      <c r="T1066" s="340">
        <v>-6.4198574444582324E-2</v>
      </c>
      <c r="U1066" s="340">
        <v>-0.82990750221070064</v>
      </c>
      <c r="V1066" s="340">
        <v>-0.2155086358981726</v>
      </c>
      <c r="W1066" s="340">
        <v>-2.1127052356338991</v>
      </c>
      <c r="X1066" s="340" t="s">
        <v>1414</v>
      </c>
      <c r="Y1066" s="340" t="s">
        <v>1414</v>
      </c>
      <c r="Z1066" s="340" t="s">
        <v>1414</v>
      </c>
      <c r="AA1066" s="340" t="s">
        <v>1414</v>
      </c>
      <c r="AB1066" s="340">
        <v>0.2327190184225178</v>
      </c>
      <c r="AC1066" s="344">
        <v>-1.3440018504105755</v>
      </c>
      <c r="AD1066" s="482">
        <v>36352709000101</v>
      </c>
      <c r="AE1066" s="341" t="s">
        <v>2285</v>
      </c>
      <c r="AF1066" s="341" t="s">
        <v>2115</v>
      </c>
      <c r="AG1066" s="345" t="s">
        <v>1428</v>
      </c>
      <c r="AH1066" s="345" t="s">
        <v>2110</v>
      </c>
      <c r="AI1066" s="345">
        <v>100000</v>
      </c>
      <c r="AJ1066" s="345">
        <v>50000</v>
      </c>
      <c r="AK1066" s="345">
        <v>100000</v>
      </c>
      <c r="AL1066" s="340">
        <v>1.8500000000000003E-2</v>
      </c>
      <c r="AM1066" s="340">
        <v>0.2</v>
      </c>
      <c r="AN1066" s="340" t="s">
        <v>34</v>
      </c>
      <c r="AO1066" s="338" t="s">
        <v>1323</v>
      </c>
      <c r="AP1066" s="341" t="s">
        <v>716</v>
      </c>
      <c r="AQ1066" s="347" t="s">
        <v>682</v>
      </c>
      <c r="AR1066" s="340">
        <v>2.4666666666666665E-3</v>
      </c>
      <c r="AS1066" s="340">
        <v>2.4666666666666665E-3</v>
      </c>
      <c r="AT1066" s="340"/>
      <c r="AX1066" s="597"/>
      <c r="AY1066" s="598"/>
      <c r="AZ1066" s="598"/>
      <c r="BA1066" s="598"/>
      <c r="BB1066" s="599"/>
      <c r="BC1066" s="598"/>
      <c r="BD1066" s="598"/>
      <c r="BE1066" s="598"/>
      <c r="BF1066" s="598"/>
      <c r="BG1066" s="599"/>
      <c r="BH1066" s="599"/>
      <c r="BI1066" s="600"/>
      <c r="BJ1066" s="600"/>
      <c r="BK1066" s="600"/>
      <c r="BL1066" s="599"/>
      <c r="BM1066" s="599"/>
      <c r="BN1066" s="599"/>
      <c r="BO1066" s="599"/>
      <c r="BP1066" s="599"/>
      <c r="BQ1066" s="599"/>
      <c r="BR1066" s="599"/>
      <c r="BS1066" s="599"/>
      <c r="BT1066" s="602"/>
      <c r="BU1066" s="603"/>
      <c r="BV1066" s="601"/>
      <c r="BW1066" s="604"/>
    </row>
    <row r="1067" spans="2:75" ht="15.75" customHeight="1">
      <c r="B1067" s="334" t="s">
        <v>1014</v>
      </c>
      <c r="C1067" s="335">
        <v>11175745000108</v>
      </c>
      <c r="D1067" s="336" t="s">
        <v>14</v>
      </c>
      <c r="E1067" s="336" t="s">
        <v>607</v>
      </c>
      <c r="F1067" s="336"/>
      <c r="G1067" s="337"/>
      <c r="H1067" s="337" t="s">
        <v>34</v>
      </c>
      <c r="I1067" s="337" t="s">
        <v>34</v>
      </c>
      <c r="J1067" s="337" t="s">
        <v>608</v>
      </c>
      <c r="K1067" s="338" t="s">
        <v>48</v>
      </c>
      <c r="L1067" s="339"/>
      <c r="M1067" s="339" t="s">
        <v>34</v>
      </c>
      <c r="N1067" s="338">
        <v>249181</v>
      </c>
      <c r="O1067" s="338" t="s">
        <v>1320</v>
      </c>
      <c r="P1067" s="342">
        <v>40323</v>
      </c>
      <c r="Q1067" s="343">
        <v>28423130.43</v>
      </c>
      <c r="R1067" s="343">
        <v>74591020.194682494</v>
      </c>
      <c r="S1067" s="338">
        <v>32</v>
      </c>
      <c r="T1067" s="340">
        <v>-5.1689705589786805E-2</v>
      </c>
      <c r="U1067" s="340">
        <v>-0.66820291302662349</v>
      </c>
      <c r="V1067" s="340">
        <v>-0.23418956084548925</v>
      </c>
      <c r="W1067" s="340">
        <v>-2.2958407641856557</v>
      </c>
      <c r="X1067" s="340">
        <v>-0.15333655630135035</v>
      </c>
      <c r="Y1067" s="340">
        <v>-1.1627789616362771</v>
      </c>
      <c r="Z1067" s="340">
        <v>-3.0610334867038458E-2</v>
      </c>
      <c r="AA1067" s="340">
        <v>-0.17399906689551939</v>
      </c>
      <c r="AB1067" s="340">
        <v>0.24961265939353142</v>
      </c>
      <c r="AC1067" s="344">
        <v>-1.3330308950174119</v>
      </c>
      <c r="AD1067" s="482">
        <v>0</v>
      </c>
      <c r="AE1067" s="341" t="s">
        <v>2285</v>
      </c>
      <c r="AF1067" s="341" t="s">
        <v>2115</v>
      </c>
      <c r="AG1067" s="345" t="s">
        <v>1428</v>
      </c>
      <c r="AH1067" s="345" t="s">
        <v>2207</v>
      </c>
      <c r="AI1067" s="345">
        <v>100000</v>
      </c>
      <c r="AJ1067" s="345">
        <v>50000</v>
      </c>
      <c r="AK1067" s="345">
        <v>100000</v>
      </c>
      <c r="AL1067" s="340">
        <v>2.75E-2</v>
      </c>
      <c r="AM1067" s="340" t="s">
        <v>34</v>
      </c>
      <c r="AN1067" s="340" t="s">
        <v>34</v>
      </c>
      <c r="AO1067" s="338" t="s">
        <v>1323</v>
      </c>
      <c r="AP1067" s="341" t="s">
        <v>716</v>
      </c>
      <c r="AQ1067" s="347" t="s">
        <v>659</v>
      </c>
      <c r="AR1067" s="340">
        <v>5.4999999999999997E-3</v>
      </c>
      <c r="AS1067" s="340">
        <v>5.4999999999999997E-3</v>
      </c>
      <c r="AT1067" s="340"/>
      <c r="AX1067" s="597"/>
      <c r="AY1067" s="598"/>
      <c r="AZ1067" s="598"/>
      <c r="BA1067" s="598"/>
      <c r="BB1067" s="599"/>
      <c r="BC1067" s="598"/>
      <c r="BD1067" s="598"/>
      <c r="BE1067" s="598"/>
      <c r="BF1067" s="598"/>
      <c r="BG1067" s="599"/>
      <c r="BH1067" s="599"/>
      <c r="BI1067" s="600"/>
      <c r="BJ1067" s="600"/>
      <c r="BK1067" s="600"/>
      <c r="BL1067" s="599"/>
      <c r="BM1067" s="599"/>
      <c r="BN1067" s="599"/>
      <c r="BO1067" s="599"/>
      <c r="BP1067" s="599"/>
      <c r="BQ1067" s="599"/>
      <c r="BR1067" s="599"/>
      <c r="BS1067" s="599"/>
      <c r="BT1067" s="602"/>
      <c r="BU1067" s="603"/>
      <c r="BV1067" s="601"/>
      <c r="BW1067" s="604"/>
    </row>
    <row r="1068" spans="2:75" ht="15.75" customHeight="1">
      <c r="B1068" s="334" t="s">
        <v>1030</v>
      </c>
      <c r="C1068" s="335">
        <v>28747685000153</v>
      </c>
      <c r="D1068" s="336" t="s">
        <v>14</v>
      </c>
      <c r="E1068" s="336" t="s">
        <v>607</v>
      </c>
      <c r="F1068" s="336"/>
      <c r="G1068" s="337"/>
      <c r="H1068" s="337" t="s">
        <v>34</v>
      </c>
      <c r="I1068" s="337" t="s">
        <v>34</v>
      </c>
      <c r="J1068" s="337" t="s">
        <v>608</v>
      </c>
      <c r="K1068" s="338" t="s">
        <v>48</v>
      </c>
      <c r="L1068" s="339"/>
      <c r="M1068" s="339" t="s">
        <v>34</v>
      </c>
      <c r="N1068" s="338">
        <v>452637</v>
      </c>
      <c r="O1068" s="338" t="s">
        <v>1320</v>
      </c>
      <c r="P1068" s="342">
        <v>43045</v>
      </c>
      <c r="Q1068" s="343">
        <v>209011885.75999999</v>
      </c>
      <c r="R1068" s="343">
        <v>282773213.15853161</v>
      </c>
      <c r="S1068" s="338">
        <v>32</v>
      </c>
      <c r="T1068" s="340">
        <v>-5.3700310328465672E-2</v>
      </c>
      <c r="U1068" s="340">
        <v>-0.69419439291610863</v>
      </c>
      <c r="V1068" s="340">
        <v>-0.11738000586178088</v>
      </c>
      <c r="W1068" s="340">
        <v>-1.15071654511375</v>
      </c>
      <c r="X1068" s="340">
        <v>2.9895884181625698E-2</v>
      </c>
      <c r="Y1068" s="340">
        <v>0.22670592065202783</v>
      </c>
      <c r="Z1068" s="340">
        <v>3.5871433245764361E-2</v>
      </c>
      <c r="AA1068" s="340">
        <v>0.20390485566653926</v>
      </c>
      <c r="AB1068" s="340">
        <v>0.22621942878995935</v>
      </c>
      <c r="AC1068" s="344">
        <v>-0.86850141679555948</v>
      </c>
      <c r="AD1068" s="482">
        <v>28747676000162</v>
      </c>
      <c r="AE1068" s="341" t="s">
        <v>2291</v>
      </c>
      <c r="AF1068" s="341" t="s">
        <v>2112</v>
      </c>
      <c r="AG1068" s="345" t="s">
        <v>719</v>
      </c>
      <c r="AH1068" s="345" t="s">
        <v>2107</v>
      </c>
      <c r="AI1068" s="345">
        <v>50000</v>
      </c>
      <c r="AJ1068" s="345">
        <v>10000</v>
      </c>
      <c r="AK1068" s="345">
        <v>20000</v>
      </c>
      <c r="AL1068" s="340">
        <v>0.02</v>
      </c>
      <c r="AM1068" s="340">
        <v>0.2</v>
      </c>
      <c r="AN1068" s="340" t="s">
        <v>666</v>
      </c>
      <c r="AO1068" s="338" t="s">
        <v>1323</v>
      </c>
      <c r="AP1068" s="341" t="s">
        <v>716</v>
      </c>
      <c r="AQ1068" s="347" t="s">
        <v>659</v>
      </c>
      <c r="AR1068" s="340">
        <v>4.0000000000000001E-3</v>
      </c>
      <c r="AS1068" s="340">
        <v>4.0000000000000001E-3</v>
      </c>
      <c r="AT1068" s="340"/>
      <c r="AW1068" s="597"/>
      <c r="AX1068" s="597"/>
      <c r="AY1068" s="598"/>
      <c r="AZ1068" s="598"/>
      <c r="BA1068" s="598"/>
      <c r="BB1068" s="599"/>
      <c r="BC1068" s="598"/>
      <c r="BD1068" s="598"/>
      <c r="BE1068" s="598"/>
      <c r="BF1068" s="598"/>
      <c r="BG1068" s="599"/>
      <c r="BH1068" s="599"/>
      <c r="BI1068" s="600"/>
      <c r="BJ1068" s="600"/>
      <c r="BK1068" s="600"/>
      <c r="BL1068" s="210"/>
      <c r="BM1068" s="599"/>
      <c r="BN1068" s="599"/>
      <c r="BO1068" s="599"/>
      <c r="BP1068" s="599"/>
      <c r="BQ1068" s="599"/>
      <c r="BR1068" s="599"/>
      <c r="BS1068" s="599"/>
      <c r="BT1068" s="602"/>
      <c r="BU1068" s="603"/>
      <c r="BV1068" s="601"/>
      <c r="BW1068" s="604"/>
    </row>
    <row r="1069" spans="2:75" ht="15.75" customHeight="1">
      <c r="B1069" s="334" t="s">
        <v>261</v>
      </c>
      <c r="C1069" s="335">
        <v>25213366000170</v>
      </c>
      <c r="D1069" s="336" t="s">
        <v>14</v>
      </c>
      <c r="E1069" s="336" t="s">
        <v>607</v>
      </c>
      <c r="F1069" s="336"/>
      <c r="G1069" s="337"/>
      <c r="H1069" s="337" t="s">
        <v>34</v>
      </c>
      <c r="I1069" s="337" t="s">
        <v>34</v>
      </c>
      <c r="J1069" s="337" t="s">
        <v>608</v>
      </c>
      <c r="K1069" s="338" t="s">
        <v>48</v>
      </c>
      <c r="L1069" s="339"/>
      <c r="M1069" s="339" t="s">
        <v>34</v>
      </c>
      <c r="N1069" s="338">
        <v>422967</v>
      </c>
      <c r="O1069" s="338" t="s">
        <v>1320</v>
      </c>
      <c r="P1069" s="342">
        <v>42621</v>
      </c>
      <c r="Q1069" s="343">
        <v>376997779.49000001</v>
      </c>
      <c r="R1069" s="343">
        <v>509425700.38627011</v>
      </c>
      <c r="S1069" s="338">
        <v>32</v>
      </c>
      <c r="T1069" s="340">
        <v>4.901623339395722E-2</v>
      </c>
      <c r="U1069" s="340">
        <v>0.63364241613917394</v>
      </c>
      <c r="V1069" s="340">
        <v>-0.1586348560927231</v>
      </c>
      <c r="W1069" s="340">
        <v>-1.5551520226757101</v>
      </c>
      <c r="X1069" s="340">
        <v>-0.1105078283184685</v>
      </c>
      <c r="Y1069" s="340">
        <v>-0.83800093705180723</v>
      </c>
      <c r="Z1069" s="340">
        <v>3.5104854360685112E-2</v>
      </c>
      <c r="AA1069" s="340">
        <v>0.19954737276787204</v>
      </c>
      <c r="AB1069" s="340">
        <v>0.23020978456494212</v>
      </c>
      <c r="AC1069" s="344">
        <v>-1.0571720745312176</v>
      </c>
      <c r="AD1069" s="482">
        <v>28408139000198</v>
      </c>
      <c r="AE1069" s="341" t="s">
        <v>2294</v>
      </c>
      <c r="AF1069" s="341" t="s">
        <v>2115</v>
      </c>
      <c r="AG1069" s="345" t="s">
        <v>1428</v>
      </c>
      <c r="AH1069" s="345" t="s">
        <v>2107</v>
      </c>
      <c r="AI1069" s="345">
        <v>200000</v>
      </c>
      <c r="AJ1069" s="345">
        <v>10000</v>
      </c>
      <c r="AK1069" s="345">
        <v>10000</v>
      </c>
      <c r="AL1069" s="340">
        <v>1.8000000000000002E-2</v>
      </c>
      <c r="AM1069" s="340">
        <v>0.2</v>
      </c>
      <c r="AN1069" s="340" t="s">
        <v>666</v>
      </c>
      <c r="AO1069" s="338" t="s">
        <v>1323</v>
      </c>
      <c r="AP1069" s="341" t="s">
        <v>716</v>
      </c>
      <c r="AQ1069" s="347" t="s">
        <v>659</v>
      </c>
      <c r="AR1069" s="340">
        <v>4.7999999999999996E-3</v>
      </c>
      <c r="AS1069" s="340">
        <v>4.7999999999999996E-3</v>
      </c>
      <c r="AT1069" s="340"/>
      <c r="AX1069" s="597"/>
      <c r="AY1069" s="598"/>
      <c r="AZ1069" s="598"/>
      <c r="BA1069" s="598"/>
      <c r="BB1069" s="599"/>
      <c r="BC1069" s="598"/>
      <c r="BD1069" s="598"/>
      <c r="BE1069" s="598"/>
      <c r="BF1069" s="598"/>
      <c r="BG1069" s="599"/>
      <c r="BH1069" s="599"/>
      <c r="BI1069" s="600"/>
      <c r="BJ1069" s="600"/>
      <c r="BK1069" s="600"/>
      <c r="BL1069" s="599"/>
      <c r="BM1069" s="599"/>
      <c r="BN1069" s="599"/>
      <c r="BO1069" s="599"/>
      <c r="BP1069" s="599"/>
      <c r="BQ1069" s="599"/>
      <c r="BR1069" s="599"/>
      <c r="BS1069" s="599"/>
      <c r="BT1069" s="602"/>
      <c r="BU1069" s="603"/>
      <c r="BV1069" s="601"/>
      <c r="BW1069" s="604"/>
    </row>
    <row r="1070" spans="2:75" ht="15.75" customHeight="1">
      <c r="B1070" s="334" t="s">
        <v>262</v>
      </c>
      <c r="C1070" s="335">
        <v>28626275000154</v>
      </c>
      <c r="D1070" s="336" t="s">
        <v>14</v>
      </c>
      <c r="E1070" s="336" t="s">
        <v>607</v>
      </c>
      <c r="F1070" s="336"/>
      <c r="G1070" s="337"/>
      <c r="H1070" s="337" t="s">
        <v>34</v>
      </c>
      <c r="I1070" s="337" t="s">
        <v>34</v>
      </c>
      <c r="J1070" s="337" t="s">
        <v>608</v>
      </c>
      <c r="K1070" s="338" t="s">
        <v>48</v>
      </c>
      <c r="L1070" s="339"/>
      <c r="M1070" s="339" t="s">
        <v>34</v>
      </c>
      <c r="N1070" s="338">
        <v>452556</v>
      </c>
      <c r="O1070" s="338" t="s">
        <v>1320</v>
      </c>
      <c r="P1070" s="342">
        <v>43039</v>
      </c>
      <c r="Q1070" s="343">
        <v>4520385.67</v>
      </c>
      <c r="R1070" s="343">
        <v>11197121.047738096</v>
      </c>
      <c r="S1070" s="338">
        <v>32</v>
      </c>
      <c r="T1070" s="340">
        <v>4.5734105081980392E-2</v>
      </c>
      <c r="U1070" s="340">
        <v>0.59121370283995556</v>
      </c>
      <c r="V1070" s="340">
        <v>-0.16170229678233594</v>
      </c>
      <c r="W1070" s="340">
        <v>-1.5852231981436091</v>
      </c>
      <c r="X1070" s="340">
        <v>-0.12079861482318832</v>
      </c>
      <c r="Y1070" s="340">
        <v>-0.91603784054703286</v>
      </c>
      <c r="Z1070" s="340">
        <v>1.8601843638579751E-2</v>
      </c>
      <c r="AA1070" s="340">
        <v>0.1057389097410544</v>
      </c>
      <c r="AB1070" s="340">
        <v>0.22997441780573596</v>
      </c>
      <c r="AC1070" s="344">
        <v>-1.0743610099285827</v>
      </c>
      <c r="AD1070" s="482">
        <v>28408139000198</v>
      </c>
      <c r="AE1070" s="341" t="s">
        <v>2294</v>
      </c>
      <c r="AF1070" s="341" t="s">
        <v>2115</v>
      </c>
      <c r="AG1070" s="345" t="s">
        <v>1428</v>
      </c>
      <c r="AH1070" s="345" t="s">
        <v>2107</v>
      </c>
      <c r="AI1070" s="345">
        <v>1000</v>
      </c>
      <c r="AJ1070" s="345">
        <v>1000</v>
      </c>
      <c r="AK1070" s="345">
        <v>1000</v>
      </c>
      <c r="AL1070" s="340">
        <v>1.8000000000000002E-2</v>
      </c>
      <c r="AM1070" s="340">
        <v>0.2</v>
      </c>
      <c r="AN1070" s="340" t="s">
        <v>64</v>
      </c>
      <c r="AO1070" s="338" t="s">
        <v>1323</v>
      </c>
      <c r="AP1070" s="341" t="s">
        <v>716</v>
      </c>
      <c r="AQ1070" s="347" t="s">
        <v>659</v>
      </c>
      <c r="AR1070" s="340">
        <v>4.7999999999999996E-3</v>
      </c>
      <c r="AS1070" s="340">
        <v>4.7999999999999996E-3</v>
      </c>
      <c r="AT1070" s="340"/>
      <c r="AX1070" s="597"/>
      <c r="AY1070" s="598"/>
      <c r="AZ1070" s="598"/>
      <c r="BA1070" s="598"/>
      <c r="BB1070" s="599"/>
      <c r="BC1070" s="598"/>
      <c r="BD1070" s="598"/>
      <c r="BE1070" s="598"/>
      <c r="BF1070" s="598"/>
      <c r="BG1070" s="599"/>
      <c r="BH1070" s="599"/>
      <c r="BI1070" s="600"/>
      <c r="BJ1070" s="600"/>
      <c r="BK1070" s="600"/>
      <c r="BL1070" s="599"/>
      <c r="BM1070" s="599"/>
      <c r="BN1070" s="599"/>
      <c r="BO1070" s="599"/>
      <c r="BP1070" s="599"/>
      <c r="BQ1070" s="599"/>
      <c r="BR1070" s="599"/>
      <c r="BS1070" s="599"/>
      <c r="BT1070" s="602"/>
      <c r="BU1070" s="603"/>
      <c r="BV1070" s="601"/>
      <c r="BW1070" s="604"/>
    </row>
    <row r="1071" spans="2:75" ht="15.75" customHeight="1">
      <c r="B1071" s="334" t="s">
        <v>263</v>
      </c>
      <c r="C1071" s="335">
        <v>29054793000103</v>
      </c>
      <c r="D1071" s="336" t="s">
        <v>14</v>
      </c>
      <c r="E1071" s="336" t="s">
        <v>607</v>
      </c>
      <c r="F1071" s="336"/>
      <c r="G1071" s="337"/>
      <c r="H1071" s="337" t="s">
        <v>34</v>
      </c>
      <c r="I1071" s="337" t="s">
        <v>34</v>
      </c>
      <c r="J1071" s="337" t="s">
        <v>608</v>
      </c>
      <c r="K1071" s="338" t="s">
        <v>48</v>
      </c>
      <c r="L1071" s="339"/>
      <c r="M1071" s="339" t="s">
        <v>34</v>
      </c>
      <c r="N1071" s="338">
        <v>472311</v>
      </c>
      <c r="O1071" s="338" t="s">
        <v>1320</v>
      </c>
      <c r="P1071" s="342">
        <v>43181</v>
      </c>
      <c r="Q1071" s="343">
        <v>50372876.520000003</v>
      </c>
      <c r="R1071" s="343">
        <v>80424925.128928512</v>
      </c>
      <c r="S1071" s="338">
        <v>32</v>
      </c>
      <c r="T1071" s="340">
        <v>9.8200212046626989E-2</v>
      </c>
      <c r="U1071" s="340">
        <v>1.269453307978474</v>
      </c>
      <c r="V1071" s="340">
        <v>-9.0766614396723067E-2</v>
      </c>
      <c r="W1071" s="340">
        <v>-0.88981632061987426</v>
      </c>
      <c r="X1071" s="340">
        <v>-5.4524151782824659E-2</v>
      </c>
      <c r="Y1071" s="340">
        <v>-0.41346654785655507</v>
      </c>
      <c r="Z1071" s="340">
        <v>6.6382177351897775E-2</v>
      </c>
      <c r="AA1071" s="340">
        <v>0.37733781639091868</v>
      </c>
      <c r="AB1071" s="340">
        <v>0.22985579873074644</v>
      </c>
      <c r="AC1071" s="344">
        <v>-0.72184058348348079</v>
      </c>
      <c r="AD1071" s="482">
        <v>0</v>
      </c>
      <c r="AE1071" s="341" t="s">
        <v>2294</v>
      </c>
      <c r="AF1071" s="341" t="s">
        <v>2115</v>
      </c>
      <c r="AG1071" s="345" t="s">
        <v>1428</v>
      </c>
      <c r="AH1071" s="345" t="s">
        <v>2110</v>
      </c>
      <c r="AI1071" s="345">
        <v>200000</v>
      </c>
      <c r="AJ1071" s="345">
        <v>10000</v>
      </c>
      <c r="AK1071" s="345">
        <v>10000</v>
      </c>
      <c r="AL1071" s="340">
        <v>0.02</v>
      </c>
      <c r="AM1071" s="340">
        <v>0.2</v>
      </c>
      <c r="AN1071" s="340" t="s">
        <v>2157</v>
      </c>
      <c r="AO1071" s="338" t="s">
        <v>1323</v>
      </c>
      <c r="AP1071" s="341" t="s">
        <v>716</v>
      </c>
      <c r="AQ1071" s="347" t="s">
        <v>670</v>
      </c>
      <c r="AR1071" s="340">
        <v>5.3333333333333332E-3</v>
      </c>
      <c r="AS1071" s="340">
        <v>5.3333333333333332E-3</v>
      </c>
      <c r="AT1071" s="340"/>
      <c r="AW1071" s="597"/>
      <c r="AX1071" s="597"/>
      <c r="AY1071" s="598"/>
      <c r="AZ1071" s="598"/>
      <c r="BA1071" s="598"/>
      <c r="BB1071" s="599"/>
      <c r="BC1071" s="598"/>
      <c r="BD1071" s="598"/>
      <c r="BE1071" s="598"/>
      <c r="BF1071" s="598"/>
      <c r="BG1071" s="599"/>
      <c r="BH1071" s="599"/>
      <c r="BI1071" s="600"/>
      <c r="BJ1071" s="600"/>
      <c r="BK1071" s="600"/>
      <c r="BL1071" s="210"/>
      <c r="BM1071" s="599"/>
      <c r="BN1071" s="599"/>
      <c r="BO1071" s="599"/>
      <c r="BP1071" s="599"/>
      <c r="BQ1071" s="599"/>
      <c r="BR1071" s="599"/>
      <c r="BS1071" s="599"/>
      <c r="BT1071" s="602"/>
      <c r="BU1071" s="603"/>
      <c r="BV1071" s="601"/>
      <c r="BW1071" s="604"/>
    </row>
    <row r="1072" spans="2:75" ht="15.75" customHeight="1">
      <c r="B1072" s="334" t="s">
        <v>559</v>
      </c>
      <c r="C1072" s="335">
        <v>41881117000109</v>
      </c>
      <c r="D1072" s="336" t="s">
        <v>14</v>
      </c>
      <c r="E1072" s="336" t="s">
        <v>607</v>
      </c>
      <c r="F1072" s="336"/>
      <c r="G1072" s="337"/>
      <c r="H1072" s="337" t="s">
        <v>34</v>
      </c>
      <c r="I1072" s="337" t="s">
        <v>34</v>
      </c>
      <c r="J1072" s="337" t="s">
        <v>608</v>
      </c>
      <c r="K1072" s="338" t="s">
        <v>48</v>
      </c>
      <c r="L1072" s="339"/>
      <c r="M1072" s="339" t="s">
        <v>1411</v>
      </c>
      <c r="N1072" s="338">
        <v>592463</v>
      </c>
      <c r="O1072" s="338" t="s">
        <v>1323</v>
      </c>
      <c r="P1072" s="342">
        <v>44340</v>
      </c>
      <c r="Q1072" s="343">
        <v>2846634.01</v>
      </c>
      <c r="R1072" s="343">
        <v>4711287.0884126993</v>
      </c>
      <c r="S1072" s="338">
        <v>32</v>
      </c>
      <c r="T1072" s="340">
        <v>-0.57227629504367683</v>
      </c>
      <c r="U1072" s="340">
        <v>-7.397927363699762</v>
      </c>
      <c r="V1072" s="340">
        <v>-0.64547639341783891</v>
      </c>
      <c r="W1072" s="340">
        <v>-6.3278269576923174</v>
      </c>
      <c r="X1072" s="340" t="s">
        <v>1414</v>
      </c>
      <c r="Y1072" s="340" t="s">
        <v>1414</v>
      </c>
      <c r="Z1072" s="340" t="s">
        <v>1414</v>
      </c>
      <c r="AA1072" s="340" t="s">
        <v>1414</v>
      </c>
      <c r="AB1072" s="340">
        <v>0.69626415926196461</v>
      </c>
      <c r="AC1072" s="344">
        <v>-1.2807900214077801</v>
      </c>
      <c r="AD1072" s="482">
        <v>0</v>
      </c>
      <c r="AE1072" s="341" t="s">
        <v>2120</v>
      </c>
      <c r="AF1072" s="341" t="s">
        <v>2106</v>
      </c>
      <c r="AG1072" s="345" t="s">
        <v>1427</v>
      </c>
      <c r="AH1072" s="345" t="s">
        <v>2128</v>
      </c>
      <c r="AI1072" s="345">
        <v>5000</v>
      </c>
      <c r="AJ1072" s="345">
        <v>5000</v>
      </c>
      <c r="AK1072" s="345">
        <v>5000</v>
      </c>
      <c r="AL1072" s="340">
        <v>1.2999999999999999E-3</v>
      </c>
      <c r="AM1072" s="340" t="s">
        <v>34</v>
      </c>
      <c r="AN1072" s="340" t="s">
        <v>34</v>
      </c>
      <c r="AO1072" s="338" t="s">
        <v>1323</v>
      </c>
      <c r="AP1072" s="341" t="s">
        <v>716</v>
      </c>
      <c r="AQ1072" s="347" t="s">
        <v>659</v>
      </c>
      <c r="AR1072" s="340">
        <v>2.5999999999999998E-4</v>
      </c>
      <c r="AS1072" s="340">
        <v>2.5999999999999998E-4</v>
      </c>
      <c r="AT1072" s="340"/>
      <c r="AX1072" s="597"/>
      <c r="AY1072" s="598"/>
      <c r="AZ1072" s="598"/>
      <c r="BA1072" s="598"/>
      <c r="BB1072" s="599"/>
      <c r="BC1072" s="598"/>
      <c r="BD1072" s="598"/>
      <c r="BE1072" s="598"/>
      <c r="BF1072" s="598"/>
      <c r="BG1072" s="599"/>
      <c r="BH1072" s="599"/>
      <c r="BI1072" s="600"/>
      <c r="BJ1072" s="600"/>
      <c r="BK1072" s="600"/>
      <c r="BL1072" s="599"/>
      <c r="BM1072" s="599"/>
      <c r="BN1072" s="599"/>
      <c r="BO1072" s="599"/>
      <c r="BP1072" s="599"/>
      <c r="BQ1072" s="599"/>
      <c r="BR1072" s="599"/>
      <c r="BS1072" s="599"/>
      <c r="BT1072" s="602"/>
      <c r="BU1072" s="603"/>
      <c r="BV1072" s="601"/>
      <c r="BW1072" s="604"/>
    </row>
    <row r="1073" spans="2:75" ht="15.75" customHeight="1">
      <c r="B1073" s="334" t="s">
        <v>269</v>
      </c>
      <c r="C1073" s="335">
        <v>37429375000181</v>
      </c>
      <c r="D1073" s="336" t="s">
        <v>14</v>
      </c>
      <c r="E1073" s="336" t="s">
        <v>607</v>
      </c>
      <c r="F1073" s="336"/>
      <c r="G1073" s="337"/>
      <c r="H1073" s="337" t="s">
        <v>34</v>
      </c>
      <c r="I1073" s="337" t="s">
        <v>34</v>
      </c>
      <c r="J1073" s="337" t="s">
        <v>608</v>
      </c>
      <c r="K1073" s="338" t="s">
        <v>48</v>
      </c>
      <c r="L1073" s="339"/>
      <c r="M1073" s="339" t="s">
        <v>1411</v>
      </c>
      <c r="N1073" s="338">
        <v>544310</v>
      </c>
      <c r="O1073" s="338" t="s">
        <v>1320</v>
      </c>
      <c r="P1073" s="342">
        <v>44028</v>
      </c>
      <c r="Q1073" s="343">
        <v>14760598.890000001</v>
      </c>
      <c r="R1073" s="343">
        <v>18211631.524682537</v>
      </c>
      <c r="S1073" s="338">
        <v>32</v>
      </c>
      <c r="T1073" s="340">
        <v>-0.39614352892382987</v>
      </c>
      <c r="U1073" s="340">
        <v>-5.1210247182342554</v>
      </c>
      <c r="V1073" s="340">
        <v>-0.4432010030081347</v>
      </c>
      <c r="W1073" s="340">
        <v>-4.34485177631539</v>
      </c>
      <c r="X1073" s="340">
        <v>-0.30847700801382372</v>
      </c>
      <c r="Y1073" s="340">
        <v>-2.3392371898717323</v>
      </c>
      <c r="Z1073" s="340" t="s">
        <v>1414</v>
      </c>
      <c r="AA1073" s="340" t="s">
        <v>1414</v>
      </c>
      <c r="AB1073" s="340">
        <v>0.43690165474919029</v>
      </c>
      <c r="AC1073" s="344">
        <v>-1.3439656797418666</v>
      </c>
      <c r="AD1073" s="482">
        <v>0</v>
      </c>
      <c r="AE1073" s="341" t="s">
        <v>2300</v>
      </c>
      <c r="AF1073" s="341" t="s">
        <v>2106</v>
      </c>
      <c r="AG1073" s="345" t="s">
        <v>1427</v>
      </c>
      <c r="AH1073" s="345" t="s">
        <v>726</v>
      </c>
      <c r="AI1073" s="345">
        <v>50000</v>
      </c>
      <c r="AJ1073" s="345">
        <v>1000</v>
      </c>
      <c r="AK1073" s="345">
        <v>1000</v>
      </c>
      <c r="AL1073" s="340">
        <v>5.0000000000000001E-3</v>
      </c>
      <c r="AM1073" s="340">
        <v>0.2</v>
      </c>
      <c r="AN1073" s="340" t="s">
        <v>34</v>
      </c>
      <c r="AO1073" s="338" t="s">
        <v>1323</v>
      </c>
      <c r="AP1073" s="341" t="s">
        <v>716</v>
      </c>
      <c r="AQ1073" s="347" t="s">
        <v>687</v>
      </c>
      <c r="AR1073" s="340" t="s">
        <v>34</v>
      </c>
      <c r="AS1073" s="340" t="s">
        <v>34</v>
      </c>
      <c r="AT1073" s="340"/>
      <c r="AX1073" s="597"/>
      <c r="AY1073" s="598"/>
      <c r="AZ1073" s="598"/>
      <c r="BA1073" s="598"/>
      <c r="BB1073" s="599"/>
      <c r="BC1073" s="598"/>
      <c r="BD1073" s="598"/>
      <c r="BE1073" s="598"/>
      <c r="BF1073" s="598"/>
      <c r="BG1073" s="599"/>
      <c r="BH1073" s="599"/>
      <c r="BI1073" s="600"/>
      <c r="BJ1073" s="600"/>
      <c r="BK1073" s="600"/>
      <c r="BL1073" s="599"/>
      <c r="BM1073" s="599"/>
      <c r="BN1073" s="599"/>
      <c r="BO1073" s="599"/>
      <c r="BP1073" s="599"/>
      <c r="BQ1073" s="599"/>
      <c r="BR1073" s="599"/>
      <c r="BS1073" s="599"/>
      <c r="BT1073" s="602"/>
      <c r="BU1073" s="603"/>
      <c r="BV1073" s="601"/>
      <c r="BW1073" s="604"/>
    </row>
    <row r="1074" spans="2:75" ht="15.75" customHeight="1">
      <c r="B1074" s="334" t="s">
        <v>1051</v>
      </c>
      <c r="C1074" s="335">
        <v>34579122000104</v>
      </c>
      <c r="D1074" s="336" t="s">
        <v>14</v>
      </c>
      <c r="E1074" s="336" t="s">
        <v>614</v>
      </c>
      <c r="F1074" s="336"/>
      <c r="G1074" s="337"/>
      <c r="H1074" s="337" t="s">
        <v>1337</v>
      </c>
      <c r="I1074" s="337" t="s">
        <v>34</v>
      </c>
      <c r="J1074" s="337" t="s">
        <v>608</v>
      </c>
      <c r="K1074" s="338" t="s">
        <v>48</v>
      </c>
      <c r="L1074" s="339"/>
      <c r="M1074" s="339" t="s">
        <v>34</v>
      </c>
      <c r="N1074" s="338">
        <v>507075</v>
      </c>
      <c r="O1074" s="338" t="s">
        <v>1320</v>
      </c>
      <c r="P1074" s="342">
        <v>43719</v>
      </c>
      <c r="Q1074" s="343">
        <v>101441651.3</v>
      </c>
      <c r="R1074" s="343">
        <v>115523452.4132937</v>
      </c>
      <c r="S1074" s="338">
        <v>32</v>
      </c>
      <c r="T1074" s="340">
        <v>5.3198102621707877E-2</v>
      </c>
      <c r="U1074" s="340">
        <v>0.68770225586926337</v>
      </c>
      <c r="V1074" s="340">
        <v>-6.276159607833165E-2</v>
      </c>
      <c r="W1074" s="340">
        <v>-0.61527349973150491</v>
      </c>
      <c r="X1074" s="340">
        <v>4.4228587845435374E-2</v>
      </c>
      <c r="Y1074" s="340">
        <v>0.33539341622152574</v>
      </c>
      <c r="Z1074" s="340" t="s">
        <v>1414</v>
      </c>
      <c r="AA1074" s="340" t="s">
        <v>1414</v>
      </c>
      <c r="AB1074" s="340">
        <v>0.30114070586547231</v>
      </c>
      <c r="AC1074" s="344">
        <v>-0.38734357577290596</v>
      </c>
      <c r="AD1074" s="482">
        <v>34337443000194</v>
      </c>
      <c r="AE1074" s="341" t="s">
        <v>2306</v>
      </c>
      <c r="AF1074" s="341" t="s">
        <v>2106</v>
      </c>
      <c r="AG1074" s="345" t="s">
        <v>1427</v>
      </c>
      <c r="AH1074" s="345" t="s">
        <v>2107</v>
      </c>
      <c r="AI1074" s="345">
        <v>10000</v>
      </c>
      <c r="AJ1074" s="345">
        <v>5000</v>
      </c>
      <c r="AK1074" s="345">
        <v>5000</v>
      </c>
      <c r="AL1074" s="340">
        <v>1.8700000000000001E-2</v>
      </c>
      <c r="AM1074" s="340">
        <v>0.2</v>
      </c>
      <c r="AN1074" s="340" t="s">
        <v>34</v>
      </c>
      <c r="AO1074" s="338" t="s">
        <v>1323</v>
      </c>
      <c r="AP1074" s="341" t="s">
        <v>716</v>
      </c>
      <c r="AQ1074" s="347" t="s">
        <v>659</v>
      </c>
      <c r="AR1074" s="340">
        <v>3.7399999999999998E-3</v>
      </c>
      <c r="AS1074" s="340">
        <v>3.7399999999999998E-3</v>
      </c>
      <c r="AT1074" s="340"/>
      <c r="AX1074" s="597"/>
      <c r="AY1074" s="598"/>
      <c r="AZ1074" s="598"/>
      <c r="BA1074" s="598"/>
      <c r="BB1074" s="599"/>
      <c r="BC1074" s="598"/>
      <c r="BD1074" s="598"/>
      <c r="BE1074" s="598"/>
      <c r="BF1074" s="598"/>
      <c r="BG1074" s="599"/>
      <c r="BH1074" s="599"/>
      <c r="BI1074" s="600"/>
      <c r="BJ1074" s="600"/>
      <c r="BK1074" s="600"/>
      <c r="BL1074" s="599"/>
      <c r="BM1074" s="599"/>
      <c r="BN1074" s="599"/>
      <c r="BO1074" s="599"/>
      <c r="BP1074" s="599"/>
      <c r="BQ1074" s="599"/>
      <c r="BR1074" s="599"/>
      <c r="BS1074" s="599"/>
      <c r="BT1074" s="602"/>
      <c r="BU1074" s="603"/>
      <c r="BV1074" s="601"/>
      <c r="BW1074" s="604"/>
    </row>
    <row r="1075" spans="2:75" ht="15.75" customHeight="1">
      <c r="B1075" s="334" t="s">
        <v>275</v>
      </c>
      <c r="C1075" s="335">
        <v>32295931000150</v>
      </c>
      <c r="D1075" s="336" t="s">
        <v>14</v>
      </c>
      <c r="E1075" s="336" t="s">
        <v>614</v>
      </c>
      <c r="F1075" s="336"/>
      <c r="G1075" s="337"/>
      <c r="H1075" s="337" t="s">
        <v>1337</v>
      </c>
      <c r="I1075" s="337" t="s">
        <v>34</v>
      </c>
      <c r="J1075" s="337" t="s">
        <v>608</v>
      </c>
      <c r="K1075" s="338" t="s">
        <v>48</v>
      </c>
      <c r="L1075" s="339"/>
      <c r="M1075" s="339" t="s">
        <v>34</v>
      </c>
      <c r="N1075" s="338">
        <v>483257</v>
      </c>
      <c r="O1075" s="338" t="s">
        <v>1320</v>
      </c>
      <c r="P1075" s="342">
        <v>43462</v>
      </c>
      <c r="Q1075" s="343">
        <v>20968911.5</v>
      </c>
      <c r="R1075" s="343">
        <v>21692765.142579358</v>
      </c>
      <c r="S1075" s="338">
        <v>32</v>
      </c>
      <c r="T1075" s="340">
        <v>5.8103403427203437E-2</v>
      </c>
      <c r="U1075" s="340">
        <v>0.75111403680522626</v>
      </c>
      <c r="V1075" s="340">
        <v>-6.0103676077090995E-2</v>
      </c>
      <c r="W1075" s="340">
        <v>-0.58921699633843228</v>
      </c>
      <c r="X1075" s="340">
        <v>4.7207684156321594E-2</v>
      </c>
      <c r="Y1075" s="340">
        <v>0.35798444473124996</v>
      </c>
      <c r="Z1075" s="340">
        <v>0.28582742438341668</v>
      </c>
      <c r="AA1075" s="340">
        <v>1.6247357420914048</v>
      </c>
      <c r="AB1075" s="340">
        <v>0.30333834865226789</v>
      </c>
      <c r="AC1075" s="344">
        <v>-0.37302329993376115</v>
      </c>
      <c r="AD1075" s="482">
        <v>32041670000142</v>
      </c>
      <c r="AE1075" s="341" t="s">
        <v>2306</v>
      </c>
      <c r="AF1075" s="341" t="s">
        <v>2106</v>
      </c>
      <c r="AG1075" s="345" t="s">
        <v>1427</v>
      </c>
      <c r="AH1075" s="345" t="s">
        <v>2107</v>
      </c>
      <c r="AI1075" s="345">
        <v>10000</v>
      </c>
      <c r="AJ1075" s="345">
        <v>5000</v>
      </c>
      <c r="AK1075" s="345">
        <v>5000</v>
      </c>
      <c r="AL1075" s="340">
        <v>1.8700000000000001E-2</v>
      </c>
      <c r="AM1075" s="340">
        <v>0.2</v>
      </c>
      <c r="AN1075" s="340" t="s">
        <v>34</v>
      </c>
      <c r="AO1075" s="338" t="s">
        <v>1323</v>
      </c>
      <c r="AP1075" s="341" t="s">
        <v>13</v>
      </c>
      <c r="AQ1075" s="347" t="s">
        <v>668</v>
      </c>
      <c r="AR1075" s="340">
        <v>3.7399999999999998E-3</v>
      </c>
      <c r="AS1075" s="340">
        <v>3.7399999999999998E-3</v>
      </c>
      <c r="AT1075" s="340"/>
      <c r="AX1075" s="597"/>
      <c r="AY1075" s="598"/>
      <c r="AZ1075" s="598"/>
      <c r="BA1075" s="598"/>
      <c r="BB1075" s="599"/>
      <c r="BC1075" s="598"/>
      <c r="BD1075" s="598"/>
      <c r="BE1075" s="598"/>
      <c r="BF1075" s="598"/>
      <c r="BG1075" s="599"/>
      <c r="BH1075" s="599"/>
      <c r="BI1075" s="600"/>
      <c r="BJ1075" s="600"/>
      <c r="BK1075" s="600"/>
      <c r="BL1075" s="599"/>
      <c r="BM1075" s="599"/>
      <c r="BN1075" s="599"/>
      <c r="BO1075" s="599"/>
      <c r="BP1075" s="599"/>
      <c r="BQ1075" s="599"/>
      <c r="BR1075" s="599"/>
      <c r="BS1075" s="599"/>
      <c r="BT1075" s="602"/>
      <c r="BU1075" s="603"/>
      <c r="BV1075" s="601"/>
      <c r="BW1075" s="604"/>
    </row>
    <row r="1076" spans="2:75" ht="15.75" customHeight="1">
      <c r="B1076" s="334" t="s">
        <v>276</v>
      </c>
      <c r="C1076" s="335">
        <v>11182072000113</v>
      </c>
      <c r="D1076" s="336" t="s">
        <v>14</v>
      </c>
      <c r="E1076" s="336" t="s">
        <v>614</v>
      </c>
      <c r="F1076" s="336"/>
      <c r="G1076" s="337"/>
      <c r="H1076" s="337" t="s">
        <v>1337</v>
      </c>
      <c r="I1076" s="337" t="s">
        <v>34</v>
      </c>
      <c r="J1076" s="337" t="s">
        <v>608</v>
      </c>
      <c r="K1076" s="338" t="s">
        <v>48</v>
      </c>
      <c r="L1076" s="339"/>
      <c r="M1076" s="339" t="s">
        <v>34</v>
      </c>
      <c r="N1076" s="338">
        <v>304425</v>
      </c>
      <c r="O1076" s="338" t="s">
        <v>1320</v>
      </c>
      <c r="P1076" s="342">
        <v>40204</v>
      </c>
      <c r="Q1076" s="343">
        <v>164788746.68000001</v>
      </c>
      <c r="R1076" s="343">
        <v>169105503.35257939</v>
      </c>
      <c r="S1076" s="338">
        <v>32</v>
      </c>
      <c r="T1076" s="340">
        <v>5.6704094139168104E-2</v>
      </c>
      <c r="U1076" s="340">
        <v>0.73302489251969238</v>
      </c>
      <c r="V1076" s="340">
        <v>-0.14478058297889684</v>
      </c>
      <c r="W1076" s="340">
        <v>-1.4193338211382427</v>
      </c>
      <c r="X1076" s="340">
        <v>-2.0591472837334535E-2</v>
      </c>
      <c r="Y1076" s="340">
        <v>-0.15614887918378664</v>
      </c>
      <c r="Z1076" s="340">
        <v>-3.2607830233526203E-2</v>
      </c>
      <c r="AA1076" s="340">
        <v>-0.18535347812318778</v>
      </c>
      <c r="AB1076" s="340">
        <v>0.57710350910803176</v>
      </c>
      <c r="AC1076" s="344">
        <v>-0.15054553753947747</v>
      </c>
      <c r="AD1076" s="482">
        <v>15559384000154</v>
      </c>
      <c r="AE1076" s="341" t="s">
        <v>2306</v>
      </c>
      <c r="AF1076" s="341" t="s">
        <v>2106</v>
      </c>
      <c r="AG1076" s="345" t="s">
        <v>1427</v>
      </c>
      <c r="AH1076" s="345" t="s">
        <v>2110</v>
      </c>
      <c r="AI1076" s="345">
        <v>10000</v>
      </c>
      <c r="AJ1076" s="345">
        <v>1000</v>
      </c>
      <c r="AK1076" s="345">
        <v>1000</v>
      </c>
      <c r="AL1076" s="340">
        <v>1.8700000000000001E-2</v>
      </c>
      <c r="AM1076" s="340">
        <v>0.2</v>
      </c>
      <c r="AN1076" s="340" t="s">
        <v>2124</v>
      </c>
      <c r="AO1076" s="338" t="s">
        <v>1323</v>
      </c>
      <c r="AP1076" s="341" t="s">
        <v>13</v>
      </c>
      <c r="AQ1076" s="347" t="s">
        <v>668</v>
      </c>
      <c r="AR1076" s="340">
        <v>3.7399999999999998E-3</v>
      </c>
      <c r="AS1076" s="340">
        <v>3.7399999999999998E-3</v>
      </c>
      <c r="AT1076" s="340"/>
      <c r="AX1076" s="597"/>
      <c r="AY1076" s="598"/>
      <c r="AZ1076" s="598"/>
      <c r="BA1076" s="598"/>
      <c r="BB1076" s="599"/>
      <c r="BC1076" s="598"/>
      <c r="BD1076" s="598"/>
      <c r="BE1076" s="598"/>
      <c r="BF1076" s="598"/>
      <c r="BG1076" s="599"/>
      <c r="BH1076" s="599"/>
      <c r="BI1076" s="600"/>
      <c r="BJ1076" s="600"/>
      <c r="BK1076" s="600"/>
      <c r="BL1076" s="599"/>
      <c r="BM1076" s="599"/>
      <c r="BN1076" s="599"/>
      <c r="BO1076" s="599"/>
      <c r="BP1076" s="599"/>
      <c r="BQ1076" s="599"/>
      <c r="BR1076" s="599"/>
      <c r="BS1076" s="599"/>
      <c r="BT1076" s="602"/>
      <c r="BU1076" s="603"/>
      <c r="BV1076" s="601"/>
      <c r="BW1076" s="604"/>
    </row>
    <row r="1077" spans="2:75" ht="15.75" customHeight="1">
      <c r="B1077" s="334" t="s">
        <v>1604</v>
      </c>
      <c r="C1077" s="335">
        <v>44360367000191</v>
      </c>
      <c r="D1077" s="336" t="s">
        <v>14</v>
      </c>
      <c r="E1077" s="336"/>
      <c r="F1077" s="336"/>
      <c r="G1077" s="337"/>
      <c r="H1077" s="337" t="s">
        <v>34</v>
      </c>
      <c r="I1077" s="337"/>
      <c r="J1077" s="337"/>
      <c r="K1077" s="338"/>
      <c r="L1077" s="339"/>
      <c r="M1077" s="339"/>
      <c r="N1077" s="338">
        <v>627054</v>
      </c>
      <c r="O1077" s="338" t="s">
        <v>1320</v>
      </c>
      <c r="P1077" s="342">
        <v>44540</v>
      </c>
      <c r="Q1077" s="343">
        <v>28913953.149999999</v>
      </c>
      <c r="R1077" s="343" t="s">
        <v>1414</v>
      </c>
      <c r="S1077" s="338">
        <v>32</v>
      </c>
      <c r="T1077" s="340">
        <v>8.7056419505060045E-2</v>
      </c>
      <c r="U1077" s="340">
        <v>0.97920307813464913</v>
      </c>
      <c r="V1077" s="340" t="s">
        <v>1414</v>
      </c>
      <c r="W1077" s="340" t="s">
        <v>1414</v>
      </c>
      <c r="X1077" s="340" t="s">
        <v>1414</v>
      </c>
      <c r="Y1077" s="340" t="s">
        <v>1414</v>
      </c>
      <c r="Z1077" s="340" t="s">
        <v>1414</v>
      </c>
      <c r="AA1077" s="340" t="s">
        <v>1414</v>
      </c>
      <c r="AB1077" s="340" t="s">
        <v>1414</v>
      </c>
      <c r="AC1077" s="344" t="s">
        <v>1414</v>
      </c>
      <c r="AD1077" s="482">
        <v>0</v>
      </c>
      <c r="AE1077" s="341" t="s">
        <v>2313</v>
      </c>
      <c r="AF1077" s="341" t="s">
        <v>2106</v>
      </c>
      <c r="AG1077" s="345" t="s">
        <v>1427</v>
      </c>
      <c r="AH1077" s="345" t="s">
        <v>2107</v>
      </c>
      <c r="AI1077" s="345">
        <v>5000</v>
      </c>
      <c r="AJ1077" s="345">
        <v>5000</v>
      </c>
      <c r="AK1077" s="345">
        <v>5000</v>
      </c>
      <c r="AL1077" s="340">
        <v>1.8500000000000003E-2</v>
      </c>
      <c r="AM1077" s="340">
        <v>0.2</v>
      </c>
      <c r="AN1077" s="340" t="s">
        <v>64</v>
      </c>
      <c r="AO1077" s="338" t="s">
        <v>1323</v>
      </c>
      <c r="AP1077" s="341" t="s">
        <v>716</v>
      </c>
      <c r="AQ1077" s="347" t="s">
        <v>659</v>
      </c>
      <c r="AR1077" s="340" t="s">
        <v>34</v>
      </c>
      <c r="AS1077" s="340" t="s">
        <v>34</v>
      </c>
      <c r="AT1077" s="340"/>
      <c r="AX1077" s="597"/>
      <c r="AY1077" s="598"/>
      <c r="AZ1077" s="598"/>
      <c r="BA1077" s="598"/>
      <c r="BB1077" s="599"/>
      <c r="BC1077" s="598"/>
      <c r="BD1077" s="598"/>
      <c r="BE1077" s="598"/>
      <c r="BF1077" s="598"/>
      <c r="BG1077" s="599"/>
      <c r="BH1077" s="599"/>
      <c r="BI1077" s="600"/>
      <c r="BJ1077" s="600"/>
      <c r="BK1077" s="600"/>
      <c r="BL1077" s="599"/>
      <c r="BM1077" s="599"/>
      <c r="BN1077" s="599"/>
      <c r="BO1077" s="599"/>
      <c r="BP1077" s="599"/>
      <c r="BQ1077" s="599"/>
      <c r="BR1077" s="599"/>
      <c r="BS1077" s="599"/>
      <c r="BT1077" s="602"/>
      <c r="BU1077" s="603"/>
      <c r="BV1077" s="601"/>
      <c r="BW1077" s="604"/>
    </row>
    <row r="1078" spans="2:75" ht="15.75" customHeight="1">
      <c r="B1078" s="334" t="s">
        <v>1614</v>
      </c>
      <c r="C1078" s="335">
        <v>34897039000175</v>
      </c>
      <c r="D1078" s="336" t="s">
        <v>14</v>
      </c>
      <c r="E1078" s="336"/>
      <c r="F1078" s="336"/>
      <c r="G1078" s="337"/>
      <c r="H1078" s="337" t="s">
        <v>34</v>
      </c>
      <c r="I1078" s="337"/>
      <c r="J1078" s="337"/>
      <c r="K1078" s="338"/>
      <c r="L1078" s="339"/>
      <c r="M1078" s="339"/>
      <c r="N1078" s="338">
        <v>513822</v>
      </c>
      <c r="O1078" s="338" t="s">
        <v>1323</v>
      </c>
      <c r="P1078" s="342">
        <v>43780</v>
      </c>
      <c r="Q1078" s="343">
        <v>19357042.809999999</v>
      </c>
      <c r="R1078" s="343">
        <v>22173665.093253966</v>
      </c>
      <c r="S1078" s="338">
        <v>32</v>
      </c>
      <c r="T1078" s="340">
        <v>1.5663526709143616E-2</v>
      </c>
      <c r="U1078" s="340">
        <v>0.17618199387520447</v>
      </c>
      <c r="V1078" s="340">
        <v>-9.3081977372669544E-2</v>
      </c>
      <c r="W1078" s="340">
        <v>-0.85427924675037181</v>
      </c>
      <c r="X1078" s="340">
        <v>-6.794304831957354E-2</v>
      </c>
      <c r="Y1078" s="340">
        <v>-0.4777612782365302</v>
      </c>
      <c r="Z1078" s="340" t="s">
        <v>1414</v>
      </c>
      <c r="AA1078" s="340" t="s">
        <v>1414</v>
      </c>
      <c r="AB1078" s="340">
        <v>0.2894452907446492</v>
      </c>
      <c r="AC1078" s="344">
        <v>-0.55040754660911906</v>
      </c>
      <c r="AD1078" s="482">
        <v>34839385000105</v>
      </c>
      <c r="AE1078" s="341" t="s">
        <v>2315</v>
      </c>
      <c r="AF1078" s="341" t="s">
        <v>2315</v>
      </c>
      <c r="AG1078" s="345" t="s">
        <v>1431</v>
      </c>
      <c r="AH1078" s="345" t="s">
        <v>2107</v>
      </c>
      <c r="AI1078" s="345" t="s">
        <v>1422</v>
      </c>
      <c r="AJ1078" s="345" t="s">
        <v>1422</v>
      </c>
      <c r="AK1078" s="345" t="s">
        <v>1422</v>
      </c>
      <c r="AL1078" s="340">
        <v>0</v>
      </c>
      <c r="AM1078" s="340" t="s">
        <v>34</v>
      </c>
      <c r="AN1078" s="340" t="s">
        <v>64</v>
      </c>
      <c r="AO1078" s="338" t="s">
        <v>1323</v>
      </c>
      <c r="AP1078" s="341" t="s">
        <v>716</v>
      </c>
      <c r="AQ1078" s="347" t="s">
        <v>659</v>
      </c>
      <c r="AR1078" s="340" t="s">
        <v>34</v>
      </c>
      <c r="AS1078" s="340" t="s">
        <v>34</v>
      </c>
      <c r="AT1078" s="340"/>
      <c r="AX1078" s="597"/>
      <c r="AY1078" s="598"/>
      <c r="AZ1078" s="598"/>
      <c r="BA1078" s="598"/>
      <c r="BB1078" s="599"/>
      <c r="BC1078" s="598"/>
      <c r="BD1078" s="598"/>
      <c r="BE1078" s="598"/>
      <c r="BF1078" s="598"/>
      <c r="BG1078" s="599"/>
      <c r="BH1078" s="599"/>
      <c r="BI1078" s="600"/>
      <c r="BJ1078" s="600"/>
      <c r="BK1078" s="600"/>
      <c r="BL1078" s="599"/>
      <c r="BM1078" s="599"/>
      <c r="BN1078" s="599"/>
      <c r="BO1078" s="599"/>
      <c r="BP1078" s="599"/>
      <c r="BQ1078" s="599"/>
      <c r="BR1078" s="599"/>
      <c r="BS1078" s="599"/>
      <c r="BT1078" s="602"/>
      <c r="BU1078" s="603"/>
      <c r="BV1078" s="601"/>
      <c r="BW1078" s="604"/>
    </row>
    <row r="1079" spans="2:75" ht="15.75" customHeight="1">
      <c r="B1079" s="334" t="s">
        <v>1615</v>
      </c>
      <c r="C1079" s="335">
        <v>18205277000116</v>
      </c>
      <c r="D1079" s="336" t="s">
        <v>14</v>
      </c>
      <c r="E1079" s="336"/>
      <c r="F1079" s="336"/>
      <c r="G1079" s="337"/>
      <c r="H1079" s="337" t="s">
        <v>34</v>
      </c>
      <c r="I1079" s="337"/>
      <c r="J1079" s="337"/>
      <c r="K1079" s="338"/>
      <c r="L1079" s="339"/>
      <c r="M1079" s="339"/>
      <c r="N1079" s="338">
        <v>342823</v>
      </c>
      <c r="O1079" s="338" t="s">
        <v>1323</v>
      </c>
      <c r="P1079" s="342">
        <v>41478</v>
      </c>
      <c r="Q1079" s="343">
        <v>13389138.810000001</v>
      </c>
      <c r="R1079" s="343">
        <v>20305888.755515873</v>
      </c>
      <c r="S1079" s="338">
        <v>32</v>
      </c>
      <c r="T1079" s="340">
        <v>0.13853338886737188</v>
      </c>
      <c r="U1079" s="340">
        <v>1.558211577900585</v>
      </c>
      <c r="V1079" s="340">
        <v>1.5798872122356089E-2</v>
      </c>
      <c r="W1079" s="340">
        <v>0.14499744157943353</v>
      </c>
      <c r="X1079" s="340">
        <v>6.2266404061284142E-4</v>
      </c>
      <c r="Y1079" s="340">
        <v>4.3784430535980566E-3</v>
      </c>
      <c r="Z1079" s="340">
        <v>-7.1849584949323697E-2</v>
      </c>
      <c r="AA1079" s="340">
        <v>-0.39262663297679945</v>
      </c>
      <c r="AB1079" s="340">
        <v>0.14119030066315819</v>
      </c>
      <c r="AC1079" s="344">
        <v>-0.55122193900630045</v>
      </c>
      <c r="AD1079" s="482">
        <v>34284218000137</v>
      </c>
      <c r="AE1079" s="341" t="s">
        <v>2315</v>
      </c>
      <c r="AF1079" s="341" t="s">
        <v>2315</v>
      </c>
      <c r="AG1079" s="345" t="s">
        <v>1431</v>
      </c>
      <c r="AH1079" s="345" t="s">
        <v>2316</v>
      </c>
      <c r="AI1079" s="345">
        <v>20000</v>
      </c>
      <c r="AJ1079" s="345">
        <v>5000</v>
      </c>
      <c r="AK1079" s="345">
        <v>0</v>
      </c>
      <c r="AL1079" s="340">
        <v>0</v>
      </c>
      <c r="AM1079" s="340" t="s">
        <v>34</v>
      </c>
      <c r="AN1079" s="340" t="s">
        <v>2119</v>
      </c>
      <c r="AO1079" s="338" t="s">
        <v>1323</v>
      </c>
      <c r="AP1079" s="341" t="s">
        <v>716</v>
      </c>
      <c r="AQ1079" s="347" t="s">
        <v>659</v>
      </c>
      <c r="AR1079" s="340" t="s">
        <v>34</v>
      </c>
      <c r="AS1079" s="340" t="s">
        <v>34</v>
      </c>
      <c r="AT1079" s="340"/>
      <c r="AX1079" s="597"/>
      <c r="AY1079" s="598"/>
      <c r="AZ1079" s="598"/>
      <c r="BA1079" s="598"/>
      <c r="BB1079" s="599"/>
      <c r="BC1079" s="598"/>
      <c r="BD1079" s="598"/>
      <c r="BE1079" s="598"/>
      <c r="BF1079" s="598"/>
      <c r="BG1079" s="599"/>
      <c r="BH1079" s="599"/>
      <c r="BI1079" s="600"/>
      <c r="BJ1079" s="600"/>
      <c r="BK1079" s="600"/>
      <c r="BL1079" s="599"/>
      <c r="BM1079" s="599"/>
      <c r="BN1079" s="599"/>
      <c r="BO1079" s="599"/>
      <c r="BP1079" s="599"/>
      <c r="BQ1079" s="599"/>
      <c r="BR1079" s="599"/>
      <c r="BS1079" s="599"/>
      <c r="BT1079" s="602"/>
      <c r="BU1079" s="603"/>
      <c r="BV1079" s="601"/>
      <c r="BW1079" s="604"/>
    </row>
    <row r="1080" spans="2:75" ht="15.75" customHeight="1">
      <c r="B1080" s="334" t="s">
        <v>1618</v>
      </c>
      <c r="C1080" s="335">
        <v>27783036000145</v>
      </c>
      <c r="D1080" s="336" t="s">
        <v>14</v>
      </c>
      <c r="E1080" s="336"/>
      <c r="F1080" s="336"/>
      <c r="G1080" s="337"/>
      <c r="H1080" s="337" t="s">
        <v>34</v>
      </c>
      <c r="I1080" s="337"/>
      <c r="J1080" s="337"/>
      <c r="K1080" s="338"/>
      <c r="L1080" s="339"/>
      <c r="M1080" s="339"/>
      <c r="N1080" s="338">
        <v>459021</v>
      </c>
      <c r="O1080" s="338" t="s">
        <v>1320</v>
      </c>
      <c r="P1080" s="342">
        <v>43004</v>
      </c>
      <c r="Q1080" s="343">
        <v>119464698.63</v>
      </c>
      <c r="R1080" s="343">
        <v>191155610.68519849</v>
      </c>
      <c r="S1080" s="338">
        <v>32</v>
      </c>
      <c r="T1080" s="340">
        <v>-4.4889947930753515E-2</v>
      </c>
      <c r="U1080" s="340">
        <v>-0.50491825233569432</v>
      </c>
      <c r="V1080" s="340">
        <v>-0.17653642934381686</v>
      </c>
      <c r="W1080" s="340">
        <v>-1.6201998726352465</v>
      </c>
      <c r="X1080" s="340">
        <v>-5.75466825674944E-2</v>
      </c>
      <c r="Y1080" s="340">
        <v>-0.40465621283873743</v>
      </c>
      <c r="Z1080" s="340">
        <v>-8.3221222898014369E-2</v>
      </c>
      <c r="AA1080" s="340">
        <v>-0.45476767279456171</v>
      </c>
      <c r="AB1080" s="340">
        <v>0.22577197906299087</v>
      </c>
      <c r="AC1080" s="344">
        <v>-1.2055481885389996</v>
      </c>
      <c r="AD1080" s="482">
        <v>28386376000103</v>
      </c>
      <c r="AE1080" s="341" t="s">
        <v>2315</v>
      </c>
      <c r="AF1080" s="341" t="s">
        <v>2315</v>
      </c>
      <c r="AG1080" s="345" t="s">
        <v>1431</v>
      </c>
      <c r="AH1080" s="345" t="s">
        <v>2107</v>
      </c>
      <c r="AI1080" s="345">
        <v>100000</v>
      </c>
      <c r="AJ1080" s="345">
        <v>10000</v>
      </c>
      <c r="AK1080" s="345">
        <v>100000</v>
      </c>
      <c r="AL1080" s="340">
        <v>0</v>
      </c>
      <c r="AM1080" s="340" t="s">
        <v>34</v>
      </c>
      <c r="AN1080" s="340" t="s">
        <v>666</v>
      </c>
      <c r="AO1080" s="338" t="s">
        <v>1323</v>
      </c>
      <c r="AP1080" s="341" t="s">
        <v>716</v>
      </c>
      <c r="AQ1080" s="347" t="s">
        <v>659</v>
      </c>
      <c r="AR1080" s="340" t="s">
        <v>34</v>
      </c>
      <c r="AS1080" s="340" t="s">
        <v>34</v>
      </c>
      <c r="AT1080" s="340"/>
      <c r="AX1080" s="597"/>
      <c r="AY1080" s="598"/>
      <c r="AZ1080" s="598"/>
      <c r="BA1080" s="598"/>
      <c r="BB1080" s="599"/>
      <c r="BC1080" s="598"/>
      <c r="BD1080" s="598"/>
      <c r="BE1080" s="598"/>
      <c r="BF1080" s="598"/>
      <c r="BG1080" s="599"/>
      <c r="BH1080" s="599"/>
      <c r="BI1080" s="600"/>
      <c r="BJ1080" s="600"/>
      <c r="BK1080" s="600"/>
      <c r="BL1080" s="599"/>
      <c r="BM1080" s="599"/>
      <c r="BN1080" s="599"/>
      <c r="BO1080" s="599"/>
      <c r="BP1080" s="599"/>
      <c r="BQ1080" s="599"/>
      <c r="BR1080" s="599"/>
      <c r="BS1080" s="599"/>
      <c r="BT1080" s="602"/>
      <c r="BU1080" s="603"/>
      <c r="BV1080" s="601"/>
      <c r="BW1080" s="604"/>
    </row>
    <row r="1081" spans="2:75" ht="15.75" customHeight="1">
      <c r="B1081" s="334" t="s">
        <v>1625</v>
      </c>
      <c r="C1081" s="335">
        <v>34887351000188</v>
      </c>
      <c r="D1081" s="336" t="s">
        <v>14</v>
      </c>
      <c r="E1081" s="336"/>
      <c r="F1081" s="336"/>
      <c r="G1081" s="337"/>
      <c r="H1081" s="337" t="s">
        <v>34</v>
      </c>
      <c r="I1081" s="337"/>
      <c r="J1081" s="337"/>
      <c r="K1081" s="338"/>
      <c r="L1081" s="339"/>
      <c r="M1081" s="339"/>
      <c r="N1081" s="338">
        <v>521752</v>
      </c>
      <c r="O1081" s="338" t="s">
        <v>1323</v>
      </c>
      <c r="P1081" s="342">
        <v>43822</v>
      </c>
      <c r="Q1081" s="343">
        <v>11330568.9</v>
      </c>
      <c r="R1081" s="343">
        <v>21111249.006190468</v>
      </c>
      <c r="S1081" s="338">
        <v>32</v>
      </c>
      <c r="T1081" s="340">
        <v>-0.12099518196823433</v>
      </c>
      <c r="U1081" s="340">
        <v>-1.3609433433667764</v>
      </c>
      <c r="V1081" s="340">
        <v>-0.32263474446028007</v>
      </c>
      <c r="W1081" s="340">
        <v>-2.96104760827689</v>
      </c>
      <c r="X1081" s="340">
        <v>-0.25048234205354969</v>
      </c>
      <c r="Y1081" s="340">
        <v>-1.7613393404474027</v>
      </c>
      <c r="Z1081" s="340" t="s">
        <v>1414</v>
      </c>
      <c r="AA1081" s="340" t="s">
        <v>1414</v>
      </c>
      <c r="AB1081" s="340">
        <v>0.31861268365922346</v>
      </c>
      <c r="AC1081" s="344">
        <v>-1.3868523833673938</v>
      </c>
      <c r="AD1081" s="482">
        <v>12004203000135</v>
      </c>
      <c r="AE1081" s="341" t="s">
        <v>2315</v>
      </c>
      <c r="AF1081" s="341" t="s">
        <v>2315</v>
      </c>
      <c r="AG1081" s="345" t="s">
        <v>1431</v>
      </c>
      <c r="AH1081" s="345" t="s">
        <v>2316</v>
      </c>
      <c r="AI1081" s="345">
        <v>1000</v>
      </c>
      <c r="AJ1081" s="345">
        <v>100</v>
      </c>
      <c r="AK1081" s="345">
        <v>1000</v>
      </c>
      <c r="AL1081" s="340">
        <v>0</v>
      </c>
      <c r="AM1081" s="340" t="s">
        <v>34</v>
      </c>
      <c r="AN1081" s="340" t="s">
        <v>666</v>
      </c>
      <c r="AO1081" s="338" t="s">
        <v>1323</v>
      </c>
      <c r="AP1081" s="341" t="s">
        <v>716</v>
      </c>
      <c r="AQ1081" s="347" t="s">
        <v>665</v>
      </c>
      <c r="AR1081" s="340" t="s">
        <v>34</v>
      </c>
      <c r="AS1081" s="340" t="s">
        <v>34</v>
      </c>
      <c r="AT1081" s="340"/>
      <c r="AX1081" s="597"/>
      <c r="AY1081" s="598"/>
      <c r="AZ1081" s="598"/>
      <c r="BA1081" s="598"/>
      <c r="BB1081" s="599"/>
      <c r="BC1081" s="598"/>
      <c r="BD1081" s="598"/>
      <c r="BE1081" s="598"/>
      <c r="BF1081" s="598"/>
      <c r="BG1081" s="599"/>
      <c r="BH1081" s="599"/>
      <c r="BI1081" s="600"/>
      <c r="BJ1081" s="600"/>
      <c r="BK1081" s="600"/>
      <c r="BL1081" s="599"/>
      <c r="BM1081" s="599"/>
      <c r="BN1081" s="599"/>
      <c r="BO1081" s="599"/>
      <c r="BP1081" s="599"/>
      <c r="BQ1081" s="599"/>
      <c r="BR1081" s="599"/>
      <c r="BS1081" s="599"/>
      <c r="BT1081" s="602"/>
      <c r="BU1081" s="603"/>
      <c r="BV1081" s="601"/>
      <c r="BW1081" s="604"/>
    </row>
    <row r="1082" spans="2:75" ht="15.75" customHeight="1">
      <c r="B1082" s="334" t="s">
        <v>1633</v>
      </c>
      <c r="C1082" s="335">
        <v>31006892000161</v>
      </c>
      <c r="D1082" s="336" t="s">
        <v>14</v>
      </c>
      <c r="E1082" s="336" t="s">
        <v>614</v>
      </c>
      <c r="F1082" s="336"/>
      <c r="G1082" s="337"/>
      <c r="H1082" s="337" t="s">
        <v>1337</v>
      </c>
      <c r="I1082" s="337" t="s">
        <v>34</v>
      </c>
      <c r="J1082" s="337" t="s">
        <v>608</v>
      </c>
      <c r="K1082" s="338" t="s">
        <v>48</v>
      </c>
      <c r="L1082" s="339"/>
      <c r="M1082" s="339"/>
      <c r="N1082" s="338">
        <v>484113</v>
      </c>
      <c r="O1082" s="338" t="s">
        <v>1320</v>
      </c>
      <c r="P1082" s="342">
        <v>43455</v>
      </c>
      <c r="Q1082" s="343">
        <v>23243794.68</v>
      </c>
      <c r="R1082" s="343">
        <v>44797358.96797616</v>
      </c>
      <c r="S1082" s="338">
        <v>32</v>
      </c>
      <c r="T1082" s="340">
        <v>-2.4427970958749157E-3</v>
      </c>
      <c r="U1082" s="340">
        <v>-2.7476370486384034E-2</v>
      </c>
      <c r="V1082" s="340">
        <v>-0.11013277252079523</v>
      </c>
      <c r="W1082" s="340">
        <v>-1.0107664728147439</v>
      </c>
      <c r="X1082" s="340">
        <v>2.5490258774347963E-2</v>
      </c>
      <c r="Y1082" s="340">
        <v>0.17924215818712402</v>
      </c>
      <c r="Z1082" s="340">
        <v>0.1225765764008957</v>
      </c>
      <c r="AA1082" s="340">
        <v>0.66982750851033412</v>
      </c>
      <c r="AB1082" s="340">
        <v>0.23233788495180496</v>
      </c>
      <c r="AC1082" s="344">
        <v>-0.83141336877890304</v>
      </c>
      <c r="AD1082" s="482">
        <v>32072964000131</v>
      </c>
      <c r="AE1082" s="341" t="s">
        <v>2315</v>
      </c>
      <c r="AF1082" s="341" t="s">
        <v>2315</v>
      </c>
      <c r="AG1082" s="345" t="s">
        <v>1431</v>
      </c>
      <c r="AH1082" s="345" t="s">
        <v>2110</v>
      </c>
      <c r="AI1082" s="345">
        <v>20000</v>
      </c>
      <c r="AJ1082" s="345">
        <v>1000</v>
      </c>
      <c r="AK1082" s="345">
        <v>20000</v>
      </c>
      <c r="AL1082" s="340">
        <v>0</v>
      </c>
      <c r="AM1082" s="340" t="s">
        <v>34</v>
      </c>
      <c r="AN1082" s="340" t="s">
        <v>64</v>
      </c>
      <c r="AO1082" s="338" t="s">
        <v>1323</v>
      </c>
      <c r="AP1082" s="341" t="s">
        <v>13</v>
      </c>
      <c r="AQ1082" s="347" t="s">
        <v>671</v>
      </c>
      <c r="AR1082" s="340" t="s">
        <v>34</v>
      </c>
      <c r="AS1082" s="340" t="s">
        <v>34</v>
      </c>
      <c r="AT1082" s="340"/>
      <c r="AX1082" s="597"/>
      <c r="AY1082" s="598"/>
      <c r="AZ1082" s="598"/>
      <c r="BA1082" s="598"/>
      <c r="BB1082" s="599"/>
      <c r="BC1082" s="598"/>
      <c r="BD1082" s="598"/>
      <c r="BE1082" s="598"/>
      <c r="BF1082" s="598"/>
      <c r="BG1082" s="599"/>
      <c r="BH1082" s="599"/>
      <c r="BI1082" s="600"/>
      <c r="BJ1082" s="600"/>
      <c r="BK1082" s="600"/>
      <c r="BL1082" s="599"/>
      <c r="BM1082" s="599"/>
      <c r="BN1082" s="599"/>
      <c r="BO1082" s="599"/>
      <c r="BP1082" s="599"/>
      <c r="BQ1082" s="599"/>
      <c r="BR1082" s="599"/>
      <c r="BS1082" s="599"/>
      <c r="BT1082" s="602"/>
      <c r="BU1082" s="603"/>
      <c r="BV1082" s="601"/>
      <c r="BW1082" s="604"/>
    </row>
    <row r="1083" spans="2:75" ht="15.75" customHeight="1">
      <c r="B1083" s="334" t="s">
        <v>1636</v>
      </c>
      <c r="C1083" s="335">
        <v>33840487000170</v>
      </c>
      <c r="D1083" s="336" t="s">
        <v>14</v>
      </c>
      <c r="E1083" s="336" t="s">
        <v>607</v>
      </c>
      <c r="F1083" s="336"/>
      <c r="G1083" s="337"/>
      <c r="H1083" s="337" t="s">
        <v>34</v>
      </c>
      <c r="I1083" s="337" t="s">
        <v>34</v>
      </c>
      <c r="J1083" s="337" t="s">
        <v>608</v>
      </c>
      <c r="K1083" s="338" t="s">
        <v>48</v>
      </c>
      <c r="L1083" s="339"/>
      <c r="M1083" s="339"/>
      <c r="N1083" s="338">
        <v>503551</v>
      </c>
      <c r="O1083" s="338" t="s">
        <v>1320</v>
      </c>
      <c r="P1083" s="342">
        <v>43672</v>
      </c>
      <c r="Q1083" s="343">
        <v>11488236.85</v>
      </c>
      <c r="R1083" s="343">
        <v>18387783.266388886</v>
      </c>
      <c r="S1083" s="338">
        <v>32</v>
      </c>
      <c r="T1083" s="340">
        <v>-0.12161440982308125</v>
      </c>
      <c r="U1083" s="340">
        <v>-1.3679083647285561</v>
      </c>
      <c r="V1083" s="340">
        <v>-0.1553486082052199</v>
      </c>
      <c r="W1083" s="340">
        <v>-1.4257442283369468</v>
      </c>
      <c r="X1083" s="340">
        <v>5.8242940913349139E-2</v>
      </c>
      <c r="Y1083" s="340">
        <v>0.40955215562502217</v>
      </c>
      <c r="Z1083" s="340">
        <v>-7.5262265077041035E-2</v>
      </c>
      <c r="AA1083" s="340">
        <v>-0.41127544088456319</v>
      </c>
      <c r="AB1083" s="340">
        <v>0.22381108740607258</v>
      </c>
      <c r="AC1083" s="344">
        <v>-1.1046497856638187</v>
      </c>
      <c r="AD1083" s="482">
        <v>28747685000153</v>
      </c>
      <c r="AE1083" s="341" t="s">
        <v>2315</v>
      </c>
      <c r="AF1083" s="341" t="s">
        <v>2315</v>
      </c>
      <c r="AG1083" s="345" t="s">
        <v>1431</v>
      </c>
      <c r="AH1083" s="345" t="s">
        <v>2107</v>
      </c>
      <c r="AI1083" s="345">
        <v>1000</v>
      </c>
      <c r="AJ1083" s="345">
        <v>100</v>
      </c>
      <c r="AK1083" s="345">
        <v>1000</v>
      </c>
      <c r="AL1083" s="340">
        <v>0</v>
      </c>
      <c r="AM1083" s="340" t="s">
        <v>34</v>
      </c>
      <c r="AN1083" s="340" t="s">
        <v>666</v>
      </c>
      <c r="AO1083" s="338" t="s">
        <v>1323</v>
      </c>
      <c r="AP1083" s="341" t="s">
        <v>716</v>
      </c>
      <c r="AQ1083" s="347" t="s">
        <v>659</v>
      </c>
      <c r="AR1083" s="340" t="s">
        <v>34</v>
      </c>
      <c r="AS1083" s="340" t="s">
        <v>34</v>
      </c>
      <c r="AT1083" s="340"/>
      <c r="AX1083" s="597"/>
      <c r="AY1083" s="598"/>
      <c r="AZ1083" s="598"/>
      <c r="BA1083" s="598"/>
      <c r="BB1083" s="599"/>
      <c r="BC1083" s="598"/>
      <c r="BD1083" s="598"/>
      <c r="BE1083" s="598"/>
      <c r="BF1083" s="598"/>
      <c r="BG1083" s="599"/>
      <c r="BH1083" s="599"/>
      <c r="BI1083" s="600"/>
      <c r="BJ1083" s="600"/>
      <c r="BK1083" s="600"/>
      <c r="BL1083" s="599"/>
      <c r="BM1083" s="599"/>
      <c r="BN1083" s="599"/>
      <c r="BO1083" s="599"/>
      <c r="BP1083" s="599"/>
      <c r="BQ1083" s="599"/>
      <c r="BR1083" s="599"/>
      <c r="BS1083" s="599"/>
      <c r="BT1083" s="602"/>
      <c r="BU1083" s="603"/>
      <c r="BV1083" s="601"/>
      <c r="BW1083" s="604"/>
    </row>
    <row r="1084" spans="2:75" ht="15.75" customHeight="1">
      <c r="B1084" s="334" t="s">
        <v>1639</v>
      </c>
      <c r="C1084" s="335">
        <v>34674588000180</v>
      </c>
      <c r="D1084" s="336" t="s">
        <v>14</v>
      </c>
      <c r="E1084" s="336"/>
      <c r="F1084" s="336"/>
      <c r="G1084" s="337"/>
      <c r="H1084" s="337" t="s">
        <v>34</v>
      </c>
      <c r="I1084" s="337"/>
      <c r="J1084" s="337"/>
      <c r="K1084" s="338"/>
      <c r="L1084" s="339"/>
      <c r="M1084" s="339"/>
      <c r="N1084" s="338">
        <v>513237</v>
      </c>
      <c r="O1084" s="338" t="s">
        <v>1320</v>
      </c>
      <c r="P1084" s="342">
        <v>43770</v>
      </c>
      <c r="Q1084" s="343">
        <v>35218216.420000002</v>
      </c>
      <c r="R1084" s="343">
        <v>59710147.656507924</v>
      </c>
      <c r="S1084" s="338">
        <v>32</v>
      </c>
      <c r="T1084" s="340">
        <v>6.173314943392838E-2</v>
      </c>
      <c r="U1084" s="340">
        <v>0.69436912627833725</v>
      </c>
      <c r="V1084" s="340">
        <v>-8.7486272229715389E-2</v>
      </c>
      <c r="W1084" s="340">
        <v>-0.80292349658811069</v>
      </c>
      <c r="X1084" s="340">
        <v>-1.9380798260379195E-2</v>
      </c>
      <c r="Y1084" s="340">
        <v>-0.1362817120976241</v>
      </c>
      <c r="Z1084" s="340" t="s">
        <v>1414</v>
      </c>
      <c r="AA1084" s="340" t="s">
        <v>1414</v>
      </c>
      <c r="AB1084" s="340">
        <v>0.22288177140342275</v>
      </c>
      <c r="AC1084" s="344">
        <v>-0.76359686238862523</v>
      </c>
      <c r="AD1084" s="482">
        <v>25213366000170</v>
      </c>
      <c r="AE1084" s="341" t="s">
        <v>2315</v>
      </c>
      <c r="AF1084" s="341" t="s">
        <v>2315</v>
      </c>
      <c r="AG1084" s="345" t="s">
        <v>1431</v>
      </c>
      <c r="AH1084" s="345" t="s">
        <v>2107</v>
      </c>
      <c r="AI1084" s="345">
        <v>5000</v>
      </c>
      <c r="AJ1084" s="345">
        <v>5000</v>
      </c>
      <c r="AK1084" s="345">
        <v>0</v>
      </c>
      <c r="AL1084" s="340">
        <v>0</v>
      </c>
      <c r="AM1084" s="340" t="s">
        <v>34</v>
      </c>
      <c r="AN1084" s="340" t="s">
        <v>666</v>
      </c>
      <c r="AO1084" s="338" t="s">
        <v>1323</v>
      </c>
      <c r="AP1084" s="341" t="s">
        <v>716</v>
      </c>
      <c r="AQ1084" s="347" t="s">
        <v>659</v>
      </c>
      <c r="AR1084" s="340" t="s">
        <v>34</v>
      </c>
      <c r="AS1084" s="340" t="s">
        <v>34</v>
      </c>
      <c r="AT1084" s="340"/>
      <c r="AX1084" s="597"/>
      <c r="AY1084" s="598"/>
      <c r="AZ1084" s="598"/>
      <c r="BA1084" s="598"/>
      <c r="BB1084" s="599"/>
      <c r="BC1084" s="598"/>
      <c r="BD1084" s="598"/>
      <c r="BE1084" s="598"/>
      <c r="BF1084" s="598"/>
      <c r="BG1084" s="599"/>
      <c r="BH1084" s="599"/>
      <c r="BI1084" s="600"/>
      <c r="BJ1084" s="600"/>
      <c r="BK1084" s="600"/>
      <c r="BL1084" s="599"/>
      <c r="BM1084" s="599"/>
      <c r="BN1084" s="599"/>
      <c r="BO1084" s="599"/>
      <c r="BP1084" s="599"/>
      <c r="BQ1084" s="599"/>
      <c r="BR1084" s="599"/>
      <c r="BS1084" s="599"/>
      <c r="BT1084" s="602"/>
      <c r="BU1084" s="603"/>
      <c r="BV1084" s="601"/>
      <c r="BW1084" s="604"/>
    </row>
    <row r="1085" spans="2:75" ht="15.75" customHeight="1">
      <c r="B1085" s="334" t="s">
        <v>1643</v>
      </c>
      <c r="C1085" s="335">
        <v>34200609000126</v>
      </c>
      <c r="D1085" s="336" t="s">
        <v>14</v>
      </c>
      <c r="E1085" s="336"/>
      <c r="F1085" s="336"/>
      <c r="G1085" s="337"/>
      <c r="H1085" s="337" t="s">
        <v>34</v>
      </c>
      <c r="I1085" s="337"/>
      <c r="J1085" s="337"/>
      <c r="K1085" s="338"/>
      <c r="L1085" s="339"/>
      <c r="M1085" s="339"/>
      <c r="N1085" s="338">
        <v>508063</v>
      </c>
      <c r="O1085" s="338" t="s">
        <v>1320</v>
      </c>
      <c r="P1085" s="342">
        <v>43711</v>
      </c>
      <c r="Q1085" s="343">
        <v>5380790.29</v>
      </c>
      <c r="R1085" s="343">
        <v>7952653.0825396832</v>
      </c>
      <c r="S1085" s="338">
        <v>32</v>
      </c>
      <c r="T1085" s="340">
        <v>7.2083855142741404E-2</v>
      </c>
      <c r="U1085" s="340">
        <v>0.81079296898354403</v>
      </c>
      <c r="V1085" s="340">
        <v>-8.2860286764733337E-2</v>
      </c>
      <c r="W1085" s="340">
        <v>-0.76046755087177731</v>
      </c>
      <c r="X1085" s="340">
        <v>0.11323722119126489</v>
      </c>
      <c r="Y1085" s="340">
        <v>0.79626041042238282</v>
      </c>
      <c r="Z1085" s="340">
        <v>1.7524754771485185E-2</v>
      </c>
      <c r="AA1085" s="340">
        <v>9.5765138581181117E-2</v>
      </c>
      <c r="AB1085" s="340">
        <v>0.18589685016881927</v>
      </c>
      <c r="AC1085" s="344">
        <v>-0.92888908900606626</v>
      </c>
      <c r="AD1085" s="482">
        <v>29206165000104</v>
      </c>
      <c r="AE1085" s="341" t="s">
        <v>2315</v>
      </c>
      <c r="AF1085" s="341" t="s">
        <v>2315</v>
      </c>
      <c r="AG1085" s="345" t="s">
        <v>1431</v>
      </c>
      <c r="AH1085" s="345" t="s">
        <v>2110</v>
      </c>
      <c r="AI1085" s="345">
        <v>5000</v>
      </c>
      <c r="AJ1085" s="345">
        <v>1000</v>
      </c>
      <c r="AK1085" s="345">
        <v>5000</v>
      </c>
      <c r="AL1085" s="340">
        <v>0</v>
      </c>
      <c r="AM1085" s="340" t="s">
        <v>34</v>
      </c>
      <c r="AN1085" s="340" t="s">
        <v>666</v>
      </c>
      <c r="AO1085" s="338" t="s">
        <v>1323</v>
      </c>
      <c r="AP1085" s="341" t="s">
        <v>716</v>
      </c>
      <c r="AQ1085" s="347" t="s">
        <v>659</v>
      </c>
      <c r="AR1085" s="340" t="s">
        <v>34</v>
      </c>
      <c r="AS1085" s="340" t="s">
        <v>34</v>
      </c>
      <c r="AT1085" s="340"/>
      <c r="AX1085" s="597"/>
      <c r="AY1085" s="598"/>
      <c r="AZ1085" s="598"/>
      <c r="BA1085" s="598"/>
      <c r="BB1085" s="599"/>
      <c r="BC1085" s="598"/>
      <c r="BD1085" s="598"/>
      <c r="BE1085" s="598"/>
      <c r="BF1085" s="598"/>
      <c r="BG1085" s="599"/>
      <c r="BH1085" s="599"/>
      <c r="BI1085" s="600"/>
      <c r="BJ1085" s="600"/>
      <c r="BK1085" s="600"/>
      <c r="BL1085" s="599"/>
      <c r="BM1085" s="599"/>
      <c r="BN1085" s="599"/>
      <c r="BO1085" s="599"/>
      <c r="BP1085" s="599"/>
      <c r="BQ1085" s="599"/>
      <c r="BR1085" s="599"/>
      <c r="BS1085" s="599"/>
      <c r="BT1085" s="602"/>
      <c r="BU1085" s="603"/>
      <c r="BV1085" s="601"/>
      <c r="BW1085" s="604"/>
    </row>
    <row r="1086" spans="2:75" ht="15.75" customHeight="1">
      <c r="B1086" s="334" t="s">
        <v>1663</v>
      </c>
      <c r="C1086" s="335">
        <v>14476715000120</v>
      </c>
      <c r="D1086" s="336" t="s">
        <v>14</v>
      </c>
      <c r="E1086" s="336"/>
      <c r="F1086" s="336"/>
      <c r="G1086" s="337"/>
      <c r="H1086" s="337" t="s">
        <v>34</v>
      </c>
      <c r="I1086" s="337"/>
      <c r="J1086" s="337"/>
      <c r="K1086" s="338"/>
      <c r="L1086" s="339"/>
      <c r="M1086" s="339"/>
      <c r="N1086" s="338">
        <v>307092</v>
      </c>
      <c r="O1086" s="338" t="s">
        <v>1320</v>
      </c>
      <c r="P1086" s="342">
        <v>41089</v>
      </c>
      <c r="Q1086" s="343">
        <v>22877207.079999998</v>
      </c>
      <c r="R1086" s="343">
        <v>47328875.38543652</v>
      </c>
      <c r="S1086" s="338">
        <v>32</v>
      </c>
      <c r="T1086" s="340">
        <v>-0.12279092442044526</v>
      </c>
      <c r="U1086" s="340">
        <v>-1.3811416991771688</v>
      </c>
      <c r="V1086" s="340">
        <v>-0.19998059360784093</v>
      </c>
      <c r="W1086" s="340">
        <v>-1.8353635762164189</v>
      </c>
      <c r="X1086" s="340">
        <v>-0.12679279354251716</v>
      </c>
      <c r="Y1086" s="340">
        <v>-0.8915803546100548</v>
      </c>
      <c r="Z1086" s="340">
        <v>2.2373595743927943E-2</v>
      </c>
      <c r="AA1086" s="340">
        <v>0.12226193889245515</v>
      </c>
      <c r="AB1086" s="340">
        <v>0.18546238429444972</v>
      </c>
      <c r="AC1086" s="344">
        <v>-1.6677075226712412</v>
      </c>
      <c r="AD1086" s="482">
        <v>12282747000169</v>
      </c>
      <c r="AE1086" s="341" t="s">
        <v>2315</v>
      </c>
      <c r="AF1086" s="341" t="s">
        <v>2315</v>
      </c>
      <c r="AG1086" s="345" t="s">
        <v>1431</v>
      </c>
      <c r="AH1086" s="345" t="s">
        <v>2316</v>
      </c>
      <c r="AI1086" s="345">
        <v>50000</v>
      </c>
      <c r="AJ1086" s="345">
        <v>10000</v>
      </c>
      <c r="AK1086" s="345">
        <v>50000</v>
      </c>
      <c r="AL1086" s="340">
        <v>0</v>
      </c>
      <c r="AM1086" s="340" t="s">
        <v>34</v>
      </c>
      <c r="AN1086" s="340" t="s">
        <v>666</v>
      </c>
      <c r="AO1086" s="338" t="s">
        <v>1323</v>
      </c>
      <c r="AP1086" s="341" t="s">
        <v>716</v>
      </c>
      <c r="AQ1086" s="347" t="s">
        <v>659</v>
      </c>
      <c r="AR1086" s="340" t="s">
        <v>34</v>
      </c>
      <c r="AS1086" s="340" t="s">
        <v>34</v>
      </c>
      <c r="AT1086" s="340"/>
      <c r="AX1086" s="597"/>
      <c r="AY1086" s="598"/>
      <c r="AZ1086" s="598"/>
      <c r="BA1086" s="598"/>
      <c r="BB1086" s="599"/>
      <c r="BC1086" s="598"/>
      <c r="BD1086" s="598"/>
      <c r="BE1086" s="598"/>
      <c r="BF1086" s="598"/>
      <c r="BG1086" s="599"/>
      <c r="BH1086" s="599"/>
      <c r="BI1086" s="600"/>
      <c r="BJ1086" s="600"/>
      <c r="BK1086" s="600"/>
      <c r="BL1086" s="599"/>
      <c r="BM1086" s="599"/>
      <c r="BN1086" s="599"/>
      <c r="BO1086" s="599"/>
      <c r="BP1086" s="599"/>
      <c r="BQ1086" s="599"/>
      <c r="BR1086" s="599"/>
      <c r="BS1086" s="599"/>
      <c r="BT1086" s="602"/>
      <c r="BU1086" s="603"/>
      <c r="BV1086" s="601"/>
      <c r="BW1086" s="604"/>
    </row>
    <row r="1087" spans="2:75" ht="15.75" customHeight="1">
      <c r="B1087" s="334" t="s">
        <v>1665</v>
      </c>
      <c r="C1087" s="335">
        <v>31006632000196</v>
      </c>
      <c r="D1087" s="336" t="s">
        <v>14</v>
      </c>
      <c r="E1087" s="336" t="s">
        <v>614</v>
      </c>
      <c r="F1087" s="336"/>
      <c r="G1087" s="337"/>
      <c r="H1087" s="337" t="s">
        <v>1337</v>
      </c>
      <c r="I1087" s="337" t="s">
        <v>34</v>
      </c>
      <c r="J1087" s="337" t="s">
        <v>608</v>
      </c>
      <c r="K1087" s="338" t="s">
        <v>48</v>
      </c>
      <c r="L1087" s="339"/>
      <c r="M1087" s="339"/>
      <c r="N1087" s="338">
        <v>487449</v>
      </c>
      <c r="O1087" s="338" t="s">
        <v>1320</v>
      </c>
      <c r="P1087" s="342">
        <v>43515</v>
      </c>
      <c r="Q1087" s="343">
        <v>48783105.509999998</v>
      </c>
      <c r="R1087" s="343">
        <v>77385040.868730158</v>
      </c>
      <c r="S1087" s="338">
        <v>32</v>
      </c>
      <c r="T1087" s="340">
        <v>0.14999269027968021</v>
      </c>
      <c r="U1087" s="340">
        <v>1.6871048092096541</v>
      </c>
      <c r="V1087" s="340">
        <v>-6.2790196491447792E-2</v>
      </c>
      <c r="W1087" s="340">
        <v>-0.57627011453853771</v>
      </c>
      <c r="X1087" s="340">
        <v>8.8530524392726795E-2</v>
      </c>
      <c r="Y1087" s="340">
        <v>0.62252809585280844</v>
      </c>
      <c r="Z1087" s="340">
        <v>4.4962915213801136E-2</v>
      </c>
      <c r="AA1087" s="340">
        <v>0.24570271382454548</v>
      </c>
      <c r="AB1087" s="340">
        <v>0.25092516217759242</v>
      </c>
      <c r="AC1087" s="344">
        <v>-0.54558709510952497</v>
      </c>
      <c r="AD1087" s="482">
        <v>31493876000140</v>
      </c>
      <c r="AE1087" s="341" t="s">
        <v>2315</v>
      </c>
      <c r="AF1087" s="341" t="s">
        <v>2315</v>
      </c>
      <c r="AG1087" s="345" t="s">
        <v>1431</v>
      </c>
      <c r="AH1087" s="345" t="s">
        <v>2107</v>
      </c>
      <c r="AI1087" s="345">
        <v>30000</v>
      </c>
      <c r="AJ1087" s="345">
        <v>30000</v>
      </c>
      <c r="AK1087" s="345">
        <v>30000</v>
      </c>
      <c r="AL1087" s="340">
        <v>0</v>
      </c>
      <c r="AM1087" s="340" t="s">
        <v>34</v>
      </c>
      <c r="AN1087" s="340" t="s">
        <v>666</v>
      </c>
      <c r="AO1087" s="338" t="s">
        <v>1323</v>
      </c>
      <c r="AP1087" s="341" t="s">
        <v>716</v>
      </c>
      <c r="AQ1087" s="347" t="s">
        <v>659</v>
      </c>
      <c r="AR1087" s="340" t="s">
        <v>34</v>
      </c>
      <c r="AS1087" s="340" t="s">
        <v>34</v>
      </c>
      <c r="AT1087" s="340"/>
      <c r="AX1087" s="597"/>
      <c r="AY1087" s="598"/>
      <c r="AZ1087" s="598"/>
      <c r="BA1087" s="598"/>
      <c r="BB1087" s="599"/>
      <c r="BC1087" s="598"/>
      <c r="BD1087" s="598"/>
      <c r="BE1087" s="598"/>
      <c r="BF1087" s="598"/>
      <c r="BG1087" s="599"/>
      <c r="BH1087" s="599"/>
      <c r="BI1087" s="600"/>
      <c r="BJ1087" s="600"/>
      <c r="BK1087" s="600"/>
      <c r="BL1087" s="599"/>
      <c r="BM1087" s="599"/>
      <c r="BN1087" s="599"/>
      <c r="BO1087" s="599"/>
      <c r="BP1087" s="599"/>
      <c r="BQ1087" s="599"/>
      <c r="BR1087" s="599"/>
      <c r="BS1087" s="599"/>
      <c r="BT1087" s="602"/>
      <c r="BU1087" s="603"/>
      <c r="BV1087" s="601"/>
      <c r="BW1087" s="604"/>
    </row>
    <row r="1088" spans="2:75" ht="15.75" customHeight="1">
      <c r="B1088" s="334" t="s">
        <v>1666</v>
      </c>
      <c r="C1088" s="335">
        <v>28021609000166</v>
      </c>
      <c r="D1088" s="336" t="s">
        <v>14</v>
      </c>
      <c r="E1088" s="336" t="s">
        <v>614</v>
      </c>
      <c r="F1088" s="336"/>
      <c r="G1088" s="337"/>
      <c r="H1088" s="337" t="s">
        <v>1337</v>
      </c>
      <c r="I1088" s="337" t="s">
        <v>34</v>
      </c>
      <c r="J1088" s="337" t="s">
        <v>608</v>
      </c>
      <c r="K1088" s="338" t="s">
        <v>48</v>
      </c>
      <c r="L1088" s="339"/>
      <c r="M1088" s="339"/>
      <c r="N1088" s="338">
        <v>445940</v>
      </c>
      <c r="O1088" s="338" t="s">
        <v>1320</v>
      </c>
      <c r="P1088" s="342">
        <v>42947</v>
      </c>
      <c r="Q1088" s="343">
        <v>88925101.829999998</v>
      </c>
      <c r="R1088" s="343">
        <v>149911180.58730164</v>
      </c>
      <c r="S1088" s="338">
        <v>32</v>
      </c>
      <c r="T1088" s="340">
        <v>0.17606504396492562</v>
      </c>
      <c r="U1088" s="340">
        <v>1.9803643887783229</v>
      </c>
      <c r="V1088" s="340">
        <v>-7.3270293358825955E-2</v>
      </c>
      <c r="W1088" s="340">
        <v>-0.67245338771815844</v>
      </c>
      <c r="X1088" s="340">
        <v>5.7836127358225742E-2</v>
      </c>
      <c r="Y1088" s="340">
        <v>0.40669152795365954</v>
      </c>
      <c r="Z1088" s="340">
        <v>0.42196390390359451</v>
      </c>
      <c r="AA1088" s="340">
        <v>2.3058486272991829</v>
      </c>
      <c r="AB1088" s="340">
        <v>0.21687923652978153</v>
      </c>
      <c r="AC1088" s="344">
        <v>-0.71942303821891651</v>
      </c>
      <c r="AD1088" s="482">
        <v>26491334000107</v>
      </c>
      <c r="AE1088" s="341" t="s">
        <v>2315</v>
      </c>
      <c r="AF1088" s="341" t="s">
        <v>2315</v>
      </c>
      <c r="AG1088" s="345" t="s">
        <v>1431</v>
      </c>
      <c r="AH1088" s="345" t="s">
        <v>2107</v>
      </c>
      <c r="AI1088" s="345">
        <v>1000</v>
      </c>
      <c r="AJ1088" s="345">
        <v>100</v>
      </c>
      <c r="AK1088" s="345">
        <v>1000</v>
      </c>
      <c r="AL1088" s="340">
        <v>0</v>
      </c>
      <c r="AM1088" s="340" t="s">
        <v>34</v>
      </c>
      <c r="AN1088" s="340" t="s">
        <v>64</v>
      </c>
      <c r="AO1088" s="338" t="s">
        <v>1323</v>
      </c>
      <c r="AP1088" s="341" t="s">
        <v>13</v>
      </c>
      <c r="AQ1088" s="347" t="s">
        <v>668</v>
      </c>
      <c r="AR1088" s="340" t="s">
        <v>34</v>
      </c>
      <c r="AS1088" s="340" t="s">
        <v>34</v>
      </c>
      <c r="AT1088" s="340"/>
      <c r="AX1088" s="597"/>
      <c r="AY1088" s="598"/>
      <c r="AZ1088" s="598"/>
      <c r="BA1088" s="598"/>
      <c r="BB1088" s="599"/>
      <c r="BC1088" s="598"/>
      <c r="BD1088" s="598"/>
      <c r="BE1088" s="598"/>
      <c r="BF1088" s="598"/>
      <c r="BG1088" s="599"/>
      <c r="BH1088" s="599"/>
      <c r="BI1088" s="600"/>
      <c r="BJ1088" s="600"/>
      <c r="BK1088" s="600"/>
      <c r="BL1088" s="599"/>
      <c r="BM1088" s="599"/>
      <c r="BN1088" s="599"/>
      <c r="BO1088" s="599"/>
      <c r="BP1088" s="599"/>
      <c r="BQ1088" s="599"/>
      <c r="BR1088" s="599"/>
      <c r="BS1088" s="599"/>
      <c r="BT1088" s="602"/>
      <c r="BU1088" s="603"/>
      <c r="BV1088" s="601"/>
      <c r="BW1088" s="604"/>
    </row>
    <row r="1089" spans="2:75" ht="15.75" customHeight="1">
      <c r="B1089" s="334" t="s">
        <v>1667</v>
      </c>
      <c r="C1089" s="335">
        <v>32669660000156</v>
      </c>
      <c r="D1089" s="336" t="s">
        <v>14</v>
      </c>
      <c r="E1089" s="336" t="s">
        <v>614</v>
      </c>
      <c r="F1089" s="336"/>
      <c r="G1089" s="337"/>
      <c r="H1089" s="337" t="s">
        <v>1337</v>
      </c>
      <c r="I1089" s="337" t="s">
        <v>34</v>
      </c>
      <c r="J1089" s="337" t="s">
        <v>608</v>
      </c>
      <c r="K1089" s="338" t="s">
        <v>48</v>
      </c>
      <c r="L1089" s="339"/>
      <c r="M1089" s="339"/>
      <c r="N1089" s="338">
        <v>500313</v>
      </c>
      <c r="O1089" s="338" t="s">
        <v>1320</v>
      </c>
      <c r="P1089" s="342">
        <v>43644</v>
      </c>
      <c r="Q1089" s="343">
        <v>150272350.38</v>
      </c>
      <c r="R1089" s="343">
        <v>265441829.85261923</v>
      </c>
      <c r="S1089" s="338">
        <v>32</v>
      </c>
      <c r="T1089" s="340">
        <v>0.1754747926307243</v>
      </c>
      <c r="U1089" s="340">
        <v>1.9737252928149354</v>
      </c>
      <c r="V1089" s="340">
        <v>-7.2367751849021666E-2</v>
      </c>
      <c r="W1089" s="340">
        <v>-0.66417012491133565</v>
      </c>
      <c r="X1089" s="340">
        <v>5.803641467316667E-2</v>
      </c>
      <c r="Y1089" s="340">
        <v>0.40809990638187871</v>
      </c>
      <c r="Z1089" s="340">
        <v>0.42192134040543849</v>
      </c>
      <c r="AA1089" s="340">
        <v>2.3056160363526867</v>
      </c>
      <c r="AB1089" s="340">
        <v>0.21565485104240104</v>
      </c>
      <c r="AC1089" s="344">
        <v>-0.72022636488778624</v>
      </c>
      <c r="AD1089" s="482">
        <v>31943995000158</v>
      </c>
      <c r="AE1089" s="341" t="s">
        <v>2315</v>
      </c>
      <c r="AF1089" s="341" t="s">
        <v>2315</v>
      </c>
      <c r="AG1089" s="345" t="s">
        <v>1431</v>
      </c>
      <c r="AH1089" s="345" t="s">
        <v>2107</v>
      </c>
      <c r="AI1089" s="345">
        <v>1000</v>
      </c>
      <c r="AJ1089" s="345">
        <v>100</v>
      </c>
      <c r="AK1089" s="345">
        <v>1000</v>
      </c>
      <c r="AL1089" s="340">
        <v>0</v>
      </c>
      <c r="AM1089" s="340" t="s">
        <v>34</v>
      </c>
      <c r="AN1089" s="340" t="s">
        <v>64</v>
      </c>
      <c r="AO1089" s="338" t="s">
        <v>1323</v>
      </c>
      <c r="AP1089" s="341" t="s">
        <v>13</v>
      </c>
      <c r="AQ1089" s="347" t="s">
        <v>668</v>
      </c>
      <c r="AR1089" s="340" t="s">
        <v>34</v>
      </c>
      <c r="AS1089" s="340" t="s">
        <v>34</v>
      </c>
      <c r="AT1089" s="340"/>
      <c r="AX1089" s="597"/>
      <c r="AY1089" s="598"/>
      <c r="AZ1089" s="598"/>
      <c r="BA1089" s="598"/>
      <c r="BB1089" s="599"/>
      <c r="BC1089" s="598"/>
      <c r="BD1089" s="598"/>
      <c r="BE1089" s="598"/>
      <c r="BF1089" s="598"/>
      <c r="BG1089" s="599"/>
      <c r="BH1089" s="599"/>
      <c r="BI1089" s="600"/>
      <c r="BJ1089" s="600"/>
      <c r="BK1089" s="600"/>
      <c r="BL1089" s="599"/>
      <c r="BM1089" s="599"/>
      <c r="BN1089" s="599"/>
      <c r="BO1089" s="599"/>
      <c r="BP1089" s="599"/>
      <c r="BQ1089" s="599"/>
      <c r="BR1089" s="599"/>
      <c r="BS1089" s="599"/>
      <c r="BT1089" s="602"/>
      <c r="BU1089" s="603"/>
      <c r="BV1089" s="601"/>
      <c r="BW1089" s="604"/>
    </row>
    <row r="1090" spans="2:75" ht="15.75" customHeight="1">
      <c r="B1090" s="334" t="s">
        <v>1670</v>
      </c>
      <c r="C1090" s="335">
        <v>36988916000149</v>
      </c>
      <c r="D1090" s="336" t="s">
        <v>14</v>
      </c>
      <c r="E1090" s="336" t="s">
        <v>607</v>
      </c>
      <c r="F1090" s="336"/>
      <c r="G1090" s="337"/>
      <c r="H1090" s="337" t="s">
        <v>34</v>
      </c>
      <c r="I1090" s="337" t="s">
        <v>34</v>
      </c>
      <c r="J1090" s="337" t="s">
        <v>608</v>
      </c>
      <c r="K1090" s="338" t="s">
        <v>48</v>
      </c>
      <c r="L1090" s="339"/>
      <c r="M1090" s="339"/>
      <c r="N1090" s="338">
        <v>546836</v>
      </c>
      <c r="O1090" s="338" t="s">
        <v>1320</v>
      </c>
      <c r="P1090" s="342">
        <v>44042</v>
      </c>
      <c r="Q1090" s="343">
        <v>16532864.119999999</v>
      </c>
      <c r="R1090" s="343">
        <v>31578304.647103183</v>
      </c>
      <c r="S1090" s="338">
        <v>32</v>
      </c>
      <c r="T1090" s="340">
        <v>-1.1070614786241939E-2</v>
      </c>
      <c r="U1090" s="340">
        <v>-0.124521317751886</v>
      </c>
      <c r="V1090" s="340">
        <v>-0.19257339293343456</v>
      </c>
      <c r="W1090" s="340">
        <v>-1.7673824482766223</v>
      </c>
      <c r="X1090" s="340">
        <v>-7.5678425665252402E-2</v>
      </c>
      <c r="Y1090" s="340">
        <v>-0.53215483077380654</v>
      </c>
      <c r="Z1090" s="340" t="s">
        <v>1414</v>
      </c>
      <c r="AA1090" s="340" t="s">
        <v>1414</v>
      </c>
      <c r="AB1090" s="340">
        <v>0.23898426038519341</v>
      </c>
      <c r="AC1090" s="344">
        <v>-1.208298437967257</v>
      </c>
      <c r="AD1090" s="482">
        <v>35727340000101</v>
      </c>
      <c r="AE1090" s="341" t="s">
        <v>2315</v>
      </c>
      <c r="AF1090" s="341" t="s">
        <v>2315</v>
      </c>
      <c r="AG1090" s="345" t="s">
        <v>1431</v>
      </c>
      <c r="AH1090" s="345" t="s">
        <v>2316</v>
      </c>
      <c r="AI1090" s="345">
        <v>1000</v>
      </c>
      <c r="AJ1090" s="345" t="s">
        <v>1422</v>
      </c>
      <c r="AK1090" s="345">
        <v>1000</v>
      </c>
      <c r="AL1090" s="340">
        <v>0</v>
      </c>
      <c r="AM1090" s="340" t="s">
        <v>34</v>
      </c>
      <c r="AN1090" s="340" t="s">
        <v>666</v>
      </c>
      <c r="AO1090" s="338" t="s">
        <v>1323</v>
      </c>
      <c r="AP1090" s="341" t="s">
        <v>716</v>
      </c>
      <c r="AQ1090" s="347" t="s">
        <v>659</v>
      </c>
      <c r="AR1090" s="340" t="s">
        <v>34</v>
      </c>
      <c r="AS1090" s="340" t="s">
        <v>34</v>
      </c>
      <c r="AT1090" s="340"/>
      <c r="AX1090" s="597"/>
      <c r="AY1090" s="598"/>
      <c r="AZ1090" s="598"/>
      <c r="BA1090" s="598"/>
      <c r="BB1090" s="599"/>
      <c r="BC1090" s="598"/>
      <c r="BD1090" s="598"/>
      <c r="BE1090" s="598"/>
      <c r="BF1090" s="598"/>
      <c r="BG1090" s="599"/>
      <c r="BH1090" s="599"/>
      <c r="BI1090" s="600"/>
      <c r="BJ1090" s="600"/>
      <c r="BK1090" s="600"/>
      <c r="BL1090" s="599"/>
      <c r="BM1090" s="599"/>
      <c r="BN1090" s="599"/>
      <c r="BO1090" s="599"/>
      <c r="BP1090" s="599"/>
      <c r="BQ1090" s="599"/>
      <c r="BR1090" s="599"/>
      <c r="BS1090" s="599"/>
      <c r="BT1090" s="602"/>
      <c r="BU1090" s="603"/>
      <c r="BV1090" s="601"/>
      <c r="BW1090" s="604"/>
    </row>
    <row r="1091" spans="2:75" ht="15.75" customHeight="1">
      <c r="B1091" s="334" t="s">
        <v>1069</v>
      </c>
      <c r="C1091" s="335">
        <v>38049303000171</v>
      </c>
      <c r="D1091" s="336" t="s">
        <v>14</v>
      </c>
      <c r="E1091" s="336" t="s">
        <v>614</v>
      </c>
      <c r="F1091" s="336"/>
      <c r="G1091" s="337"/>
      <c r="H1091" s="337" t="s">
        <v>865</v>
      </c>
      <c r="I1091" s="337" t="s">
        <v>34</v>
      </c>
      <c r="J1091" s="337" t="s">
        <v>608</v>
      </c>
      <c r="K1091" s="338" t="s">
        <v>48</v>
      </c>
      <c r="L1091" s="339"/>
      <c r="M1091" s="339" t="s">
        <v>34</v>
      </c>
      <c r="N1091" s="338">
        <v>550159</v>
      </c>
      <c r="O1091" s="338" t="s">
        <v>1320</v>
      </c>
      <c r="P1091" s="342">
        <v>44067</v>
      </c>
      <c r="Q1091" s="343">
        <v>579945377.60000002</v>
      </c>
      <c r="R1091" s="343">
        <v>667930731.12932587</v>
      </c>
      <c r="S1091" s="338">
        <v>32</v>
      </c>
      <c r="T1091" s="340">
        <v>6.3042034968304739E-2</v>
      </c>
      <c r="U1091" s="340">
        <v>0.81495669066590315</v>
      </c>
      <c r="V1091" s="340">
        <v>-0.12489436961169587</v>
      </c>
      <c r="W1091" s="340">
        <v>-1.2243824359061923</v>
      </c>
      <c r="X1091" s="340">
        <v>6.3773756821761785E-2</v>
      </c>
      <c r="Y1091" s="340">
        <v>0.48360798315515302</v>
      </c>
      <c r="Z1091" s="340" t="s">
        <v>1414</v>
      </c>
      <c r="AA1091" s="340" t="s">
        <v>1414</v>
      </c>
      <c r="AB1091" s="340">
        <v>0.16942379859669371</v>
      </c>
      <c r="AC1091" s="344">
        <v>-1.2760802922530652</v>
      </c>
      <c r="AD1091" s="482">
        <v>22222944000146</v>
      </c>
      <c r="AE1091" s="341" t="s">
        <v>2319</v>
      </c>
      <c r="AF1091" s="341" t="s">
        <v>2106</v>
      </c>
      <c r="AG1091" s="345" t="s">
        <v>1427</v>
      </c>
      <c r="AH1091" s="345" t="s">
        <v>2110</v>
      </c>
      <c r="AI1091" s="345">
        <v>1000</v>
      </c>
      <c r="AJ1091" s="345">
        <v>1000</v>
      </c>
      <c r="AK1091" s="345">
        <v>1000</v>
      </c>
      <c r="AL1091" s="340">
        <v>1.8500000000000003E-2</v>
      </c>
      <c r="AM1091" s="340">
        <v>0.2</v>
      </c>
      <c r="AN1091" s="340" t="s">
        <v>34</v>
      </c>
      <c r="AO1091" s="338" t="s">
        <v>1323</v>
      </c>
      <c r="AP1091" s="341" t="s">
        <v>13</v>
      </c>
      <c r="AQ1091" s="347" t="s">
        <v>668</v>
      </c>
      <c r="AR1091" s="340">
        <v>4.933333333333333E-3</v>
      </c>
      <c r="AS1091" s="340">
        <v>4.933333333333333E-3</v>
      </c>
      <c r="AT1091" s="340"/>
      <c r="AX1091" s="597"/>
      <c r="AY1091" s="598"/>
      <c r="AZ1091" s="598"/>
      <c r="BA1091" s="598"/>
      <c r="BB1091" s="599"/>
      <c r="BC1091" s="598"/>
      <c r="BD1091" s="598"/>
      <c r="BE1091" s="598"/>
      <c r="BF1091" s="598"/>
      <c r="BG1091" s="599"/>
      <c r="BH1091" s="599"/>
      <c r="BI1091" s="600"/>
      <c r="BJ1091" s="600"/>
      <c r="BK1091" s="600"/>
      <c r="BL1091" s="599"/>
      <c r="BM1091" s="599"/>
      <c r="BN1091" s="599"/>
      <c r="BO1091" s="599"/>
      <c r="BP1091" s="599"/>
      <c r="BQ1091" s="599"/>
      <c r="BR1091" s="599"/>
      <c r="BS1091" s="599"/>
      <c r="BT1091" s="602"/>
      <c r="BU1091" s="603"/>
      <c r="BV1091" s="601"/>
      <c r="BW1091" s="604"/>
    </row>
    <row r="1092" spans="2:75" ht="15.75" customHeight="1">
      <c r="B1092" s="334" t="s">
        <v>1072</v>
      </c>
      <c r="C1092" s="335">
        <v>31340883000102</v>
      </c>
      <c r="D1092" s="336" t="s">
        <v>14</v>
      </c>
      <c r="E1092" s="336" t="s">
        <v>614</v>
      </c>
      <c r="F1092" s="336"/>
      <c r="G1092" s="337"/>
      <c r="H1092" s="337" t="s">
        <v>865</v>
      </c>
      <c r="I1092" s="337" t="s">
        <v>34</v>
      </c>
      <c r="J1092" s="337" t="s">
        <v>608</v>
      </c>
      <c r="K1092" s="338" t="s">
        <v>48</v>
      </c>
      <c r="L1092" s="339"/>
      <c r="M1092" s="339" t="s">
        <v>34</v>
      </c>
      <c r="N1092" s="338">
        <v>482633</v>
      </c>
      <c r="O1092" s="338" t="s">
        <v>1320</v>
      </c>
      <c r="P1092" s="342">
        <v>43454</v>
      </c>
      <c r="Q1092" s="343">
        <v>28463134.760000002</v>
      </c>
      <c r="R1092" s="343">
        <v>35769761.215476185</v>
      </c>
      <c r="S1092" s="338">
        <v>32</v>
      </c>
      <c r="T1092" s="340">
        <v>9.3033746104046244E-2</v>
      </c>
      <c r="U1092" s="340">
        <v>1.2026653943408423</v>
      </c>
      <c r="V1092" s="340">
        <v>-0.11458738386639122</v>
      </c>
      <c r="W1092" s="340">
        <v>-1.1233395117702054</v>
      </c>
      <c r="X1092" s="340">
        <v>-4.7782218318495273E-2</v>
      </c>
      <c r="Y1092" s="340">
        <v>-0.3623412416532048</v>
      </c>
      <c r="Z1092" s="340">
        <v>6.19000516935444E-2</v>
      </c>
      <c r="AA1092" s="340">
        <v>0.3518599610963089</v>
      </c>
      <c r="AB1092" s="340">
        <v>0.15960845806472096</v>
      </c>
      <c r="AC1092" s="344">
        <v>-1.2914994506622957</v>
      </c>
      <c r="AD1092" s="482">
        <v>32075594000196</v>
      </c>
      <c r="AE1092" s="341" t="s">
        <v>2120</v>
      </c>
      <c r="AF1092" s="341" t="s">
        <v>2106</v>
      </c>
      <c r="AG1092" s="345" t="s">
        <v>1427</v>
      </c>
      <c r="AH1092" s="345" t="s">
        <v>2107</v>
      </c>
      <c r="AI1092" s="345">
        <v>1000</v>
      </c>
      <c r="AJ1092" s="345">
        <v>1000</v>
      </c>
      <c r="AK1092" s="345">
        <v>1000</v>
      </c>
      <c r="AL1092" s="340">
        <v>0</v>
      </c>
      <c r="AM1092" s="340" t="s">
        <v>34</v>
      </c>
      <c r="AN1092" s="340" t="s">
        <v>34</v>
      </c>
      <c r="AO1092" s="338" t="s">
        <v>1323</v>
      </c>
      <c r="AP1092" s="341" t="s">
        <v>13</v>
      </c>
      <c r="AQ1092" s="347" t="s">
        <v>668</v>
      </c>
      <c r="AR1092" s="340">
        <v>3.7999999999999996E-3</v>
      </c>
      <c r="AS1092" s="340">
        <v>3.7999999999999996E-3</v>
      </c>
      <c r="AT1092" s="340"/>
      <c r="AX1092" s="597"/>
      <c r="AY1092" s="598"/>
      <c r="AZ1092" s="598"/>
      <c r="BA1092" s="598"/>
      <c r="BB1092" s="599"/>
      <c r="BC1092" s="598"/>
      <c r="BD1092" s="598"/>
      <c r="BE1092" s="598"/>
      <c r="BF1092" s="598"/>
      <c r="BG1092" s="599"/>
      <c r="BH1092" s="599"/>
      <c r="BI1092" s="600"/>
      <c r="BJ1092" s="600"/>
      <c r="BK1092" s="600"/>
      <c r="BL1092" s="599"/>
      <c r="BM1092" s="599"/>
      <c r="BN1092" s="599"/>
      <c r="BO1092" s="599"/>
      <c r="BP1092" s="599"/>
      <c r="BQ1092" s="599"/>
      <c r="BR1092" s="599"/>
      <c r="BS1092" s="599"/>
      <c r="BT1092" s="602"/>
      <c r="BU1092" s="603"/>
      <c r="BV1092" s="601"/>
      <c r="BW1092" s="604"/>
    </row>
    <row r="1093" spans="2:75" ht="15.75" customHeight="1">
      <c r="B1093" s="334" t="s">
        <v>288</v>
      </c>
      <c r="C1093" s="335">
        <v>28386218000145</v>
      </c>
      <c r="D1093" s="336" t="s">
        <v>14</v>
      </c>
      <c r="E1093" s="336" t="s">
        <v>614</v>
      </c>
      <c r="F1093" s="336"/>
      <c r="G1093" s="337"/>
      <c r="H1093" s="337" t="s">
        <v>865</v>
      </c>
      <c r="I1093" s="337" t="s">
        <v>34</v>
      </c>
      <c r="J1093" s="337" t="s">
        <v>608</v>
      </c>
      <c r="K1093" s="338" t="s">
        <v>48</v>
      </c>
      <c r="L1093" s="339"/>
      <c r="M1093" s="339" t="s">
        <v>34</v>
      </c>
      <c r="N1093" s="338">
        <v>450308</v>
      </c>
      <c r="O1093" s="338" t="s">
        <v>1320</v>
      </c>
      <c r="P1093" s="342">
        <v>43003</v>
      </c>
      <c r="Q1093" s="343">
        <v>31109050.370000001</v>
      </c>
      <c r="R1093" s="343">
        <v>32658299.744722217</v>
      </c>
      <c r="S1093" s="338">
        <v>32</v>
      </c>
      <c r="T1093" s="340">
        <v>9.1972053384704155E-2</v>
      </c>
      <c r="U1093" s="340">
        <v>1.1889406853352698</v>
      </c>
      <c r="V1093" s="340">
        <v>-0.11743610456430398</v>
      </c>
      <c r="W1093" s="340">
        <v>-1.151266499977688</v>
      </c>
      <c r="X1093" s="340">
        <v>-5.0820036927360257E-2</v>
      </c>
      <c r="Y1093" s="340">
        <v>-0.38537757201602696</v>
      </c>
      <c r="Z1093" s="340">
        <v>5.9256027841050773E-2</v>
      </c>
      <c r="AA1093" s="340">
        <v>0.33683047235723662</v>
      </c>
      <c r="AB1093" s="340">
        <v>0.16043322724957976</v>
      </c>
      <c r="AC1093" s="344">
        <v>-1.3041144618361666</v>
      </c>
      <c r="AD1093" s="482">
        <v>28069937000132</v>
      </c>
      <c r="AE1093" s="341" t="s">
        <v>2321</v>
      </c>
      <c r="AF1093" s="341" t="s">
        <v>2115</v>
      </c>
      <c r="AG1093" s="345" t="s">
        <v>1428</v>
      </c>
      <c r="AH1093" s="345" t="s">
        <v>2107</v>
      </c>
      <c r="AI1093" s="345">
        <v>5000</v>
      </c>
      <c r="AJ1093" s="345">
        <v>1000</v>
      </c>
      <c r="AK1093" s="345">
        <v>1000</v>
      </c>
      <c r="AL1093" s="340">
        <v>1.9E-2</v>
      </c>
      <c r="AM1093" s="340">
        <v>0.2</v>
      </c>
      <c r="AN1093" s="340" t="s">
        <v>2138</v>
      </c>
      <c r="AO1093" s="338" t="s">
        <v>1323</v>
      </c>
      <c r="AP1093" s="341" t="s">
        <v>13</v>
      </c>
      <c r="AQ1093" s="347" t="s">
        <v>668</v>
      </c>
      <c r="AR1093" s="340">
        <v>3.7999999999999996E-3</v>
      </c>
      <c r="AS1093" s="340">
        <v>3.7999999999999996E-3</v>
      </c>
      <c r="AT1093" s="340"/>
      <c r="AX1093" s="597"/>
      <c r="AY1093" s="598"/>
      <c r="AZ1093" s="598"/>
      <c r="BA1093" s="598"/>
      <c r="BB1093" s="599"/>
      <c r="BC1093" s="598"/>
      <c r="BD1093" s="598"/>
      <c r="BE1093" s="598"/>
      <c r="BF1093" s="598"/>
      <c r="BG1093" s="599"/>
      <c r="BH1093" s="599"/>
      <c r="BI1093" s="600"/>
      <c r="BJ1093" s="600"/>
      <c r="BK1093" s="600"/>
      <c r="BL1093" s="599"/>
      <c r="BM1093" s="599"/>
      <c r="BN1093" s="599"/>
      <c r="BO1093" s="599"/>
      <c r="BP1093" s="599"/>
      <c r="BQ1093" s="599"/>
      <c r="BR1093" s="599"/>
      <c r="BS1093" s="599"/>
      <c r="BT1093" s="602"/>
      <c r="BU1093" s="603"/>
      <c r="BV1093" s="601"/>
      <c r="BW1093" s="604"/>
    </row>
    <row r="1094" spans="2:75" ht="15.75" customHeight="1">
      <c r="B1094" s="334" t="s">
        <v>289</v>
      </c>
      <c r="C1094" s="335">
        <v>33953430000187</v>
      </c>
      <c r="D1094" s="336" t="s">
        <v>14</v>
      </c>
      <c r="E1094" s="336" t="s">
        <v>614</v>
      </c>
      <c r="F1094" s="336"/>
      <c r="G1094" s="337"/>
      <c r="H1094" s="337" t="s">
        <v>1337</v>
      </c>
      <c r="I1094" s="337" t="s">
        <v>34</v>
      </c>
      <c r="J1094" s="337" t="s">
        <v>608</v>
      </c>
      <c r="K1094" s="338" t="s">
        <v>48</v>
      </c>
      <c r="L1094" s="339"/>
      <c r="M1094" s="339" t="s">
        <v>34</v>
      </c>
      <c r="N1094" s="338">
        <v>516961</v>
      </c>
      <c r="O1094" s="338" t="s">
        <v>1320</v>
      </c>
      <c r="P1094" s="342">
        <v>43707</v>
      </c>
      <c r="Q1094" s="343">
        <v>177468262.62</v>
      </c>
      <c r="R1094" s="343">
        <v>183261500.49865079</v>
      </c>
      <c r="S1094" s="338">
        <v>32</v>
      </c>
      <c r="T1094" s="340">
        <v>9.1644191978289546E-2</v>
      </c>
      <c r="U1094" s="340">
        <v>1.1847023569421102</v>
      </c>
      <c r="V1094" s="340">
        <v>-0.10814212337096951</v>
      </c>
      <c r="W1094" s="340">
        <v>-1.0601544076700811</v>
      </c>
      <c r="X1094" s="340">
        <v>5.3561306436049394E-2</v>
      </c>
      <c r="Y1094" s="340">
        <v>0.40616511668094307</v>
      </c>
      <c r="Z1094" s="340" t="s">
        <v>1414</v>
      </c>
      <c r="AA1094" s="340" t="s">
        <v>1414</v>
      </c>
      <c r="AB1094" s="340">
        <v>0.18529473917703607</v>
      </c>
      <c r="AC1094" s="344">
        <v>-1.0493497201125079</v>
      </c>
      <c r="AD1094" s="482">
        <v>28069983000131</v>
      </c>
      <c r="AE1094" s="341" t="s">
        <v>2321</v>
      </c>
      <c r="AF1094" s="341" t="s">
        <v>736</v>
      </c>
      <c r="AG1094" s="345" t="s">
        <v>736</v>
      </c>
      <c r="AH1094" s="345" t="s">
        <v>2110</v>
      </c>
      <c r="AI1094" s="345">
        <v>5000</v>
      </c>
      <c r="AJ1094" s="345">
        <v>1000</v>
      </c>
      <c r="AK1094" s="345">
        <v>5000</v>
      </c>
      <c r="AL1094" s="340">
        <v>1.9E-2</v>
      </c>
      <c r="AM1094" s="340">
        <v>0.2</v>
      </c>
      <c r="AN1094" s="340" t="s">
        <v>666</v>
      </c>
      <c r="AO1094" s="338" t="s">
        <v>1323</v>
      </c>
      <c r="AP1094" s="341" t="s">
        <v>716</v>
      </c>
      <c r="AQ1094" s="347" t="s">
        <v>659</v>
      </c>
      <c r="AR1094" s="340">
        <v>3.7999999999999996E-3</v>
      </c>
      <c r="AS1094" s="340">
        <v>3.7999999999999996E-3</v>
      </c>
      <c r="AT1094" s="340"/>
      <c r="AX1094" s="597"/>
      <c r="AY1094" s="598"/>
      <c r="AZ1094" s="598"/>
      <c r="BA1094" s="598"/>
      <c r="BB1094" s="599"/>
      <c r="BC1094" s="598"/>
      <c r="BD1094" s="598"/>
      <c r="BE1094" s="598"/>
      <c r="BF1094" s="598"/>
      <c r="BG1094" s="599"/>
      <c r="BH1094" s="599"/>
      <c r="BI1094" s="600"/>
      <c r="BJ1094" s="600"/>
      <c r="BK1094" s="600"/>
      <c r="BL1094" s="599"/>
      <c r="BM1094" s="599"/>
      <c r="BN1094" s="599"/>
      <c r="BO1094" s="599"/>
      <c r="BP1094" s="599"/>
      <c r="BQ1094" s="599"/>
      <c r="BR1094" s="599"/>
      <c r="BS1094" s="599"/>
      <c r="BT1094" s="602"/>
      <c r="BU1094" s="603"/>
      <c r="BV1094" s="601"/>
      <c r="BW1094" s="604"/>
    </row>
    <row r="1095" spans="2:75" ht="15.75" customHeight="1">
      <c r="B1095" s="334" t="s">
        <v>290</v>
      </c>
      <c r="C1095" s="335">
        <v>28407875000121</v>
      </c>
      <c r="D1095" s="336" t="s">
        <v>14</v>
      </c>
      <c r="E1095" s="336" t="s">
        <v>607</v>
      </c>
      <c r="F1095" s="336"/>
      <c r="G1095" s="337"/>
      <c r="H1095" s="337" t="s">
        <v>34</v>
      </c>
      <c r="I1095" s="337" t="s">
        <v>34</v>
      </c>
      <c r="J1095" s="337" t="s">
        <v>608</v>
      </c>
      <c r="K1095" s="338" t="s">
        <v>48</v>
      </c>
      <c r="L1095" s="339"/>
      <c r="M1095" s="339" t="s">
        <v>34</v>
      </c>
      <c r="N1095" s="338">
        <v>460672</v>
      </c>
      <c r="O1095" s="338" t="s">
        <v>1320</v>
      </c>
      <c r="P1095" s="342">
        <v>43178</v>
      </c>
      <c r="Q1095" s="343">
        <v>22306012.890000001</v>
      </c>
      <c r="R1095" s="343">
        <v>50942630.244880959</v>
      </c>
      <c r="S1095" s="338">
        <v>32</v>
      </c>
      <c r="T1095" s="340">
        <v>8.4229008591035326E-2</v>
      </c>
      <c r="U1095" s="340">
        <v>1.0888448339894372</v>
      </c>
      <c r="V1095" s="340">
        <v>-0.1180225399853424</v>
      </c>
      <c r="W1095" s="340">
        <v>-1.1570155279886789</v>
      </c>
      <c r="X1095" s="340">
        <v>3.5365441485136984E-2</v>
      </c>
      <c r="Y1095" s="340">
        <v>0.26818256728734136</v>
      </c>
      <c r="Z1095" s="340">
        <v>2.9286761639420122E-2</v>
      </c>
      <c r="AA1095" s="340">
        <v>0.16647544758283192</v>
      </c>
      <c r="AB1095" s="340">
        <v>0.18615898602916026</v>
      </c>
      <c r="AC1095" s="344">
        <v>-1.1034310769177527</v>
      </c>
      <c r="AD1095" s="482">
        <v>28069983000131</v>
      </c>
      <c r="AE1095" s="341" t="s">
        <v>2321</v>
      </c>
      <c r="AF1095" s="341" t="s">
        <v>2115</v>
      </c>
      <c r="AG1095" s="345" t="s">
        <v>1428</v>
      </c>
      <c r="AH1095" s="345" t="s">
        <v>2110</v>
      </c>
      <c r="AI1095" s="345">
        <v>5000</v>
      </c>
      <c r="AJ1095" s="345">
        <v>1000</v>
      </c>
      <c r="AK1095" s="345">
        <v>5000</v>
      </c>
      <c r="AL1095" s="340">
        <v>2.8999999999999998E-2</v>
      </c>
      <c r="AM1095" s="340" t="s">
        <v>34</v>
      </c>
      <c r="AN1095" s="340" t="s">
        <v>34</v>
      </c>
      <c r="AO1095" s="338" t="s">
        <v>1323</v>
      </c>
      <c r="AP1095" s="341" t="s">
        <v>716</v>
      </c>
      <c r="AQ1095" s="347" t="s">
        <v>659</v>
      </c>
      <c r="AR1095" s="340">
        <v>5.7999999999999996E-3</v>
      </c>
      <c r="AS1095" s="340">
        <v>5.7999999999999996E-3</v>
      </c>
      <c r="AT1095" s="340"/>
      <c r="AX1095" s="597"/>
      <c r="AY1095" s="598"/>
      <c r="AZ1095" s="598"/>
      <c r="BA1095" s="598"/>
      <c r="BB1095" s="599"/>
      <c r="BC1095" s="598"/>
      <c r="BD1095" s="598"/>
      <c r="BE1095" s="598"/>
      <c r="BF1095" s="598"/>
      <c r="BG1095" s="599"/>
      <c r="BH1095" s="599"/>
      <c r="BI1095" s="600"/>
      <c r="BJ1095" s="600"/>
      <c r="BK1095" s="600"/>
      <c r="BL1095" s="599"/>
      <c r="BM1095" s="599"/>
      <c r="BN1095" s="599"/>
      <c r="BO1095" s="599"/>
      <c r="BP1095" s="599"/>
      <c r="BQ1095" s="599"/>
      <c r="BR1095" s="599"/>
      <c r="BS1095" s="599"/>
      <c r="BT1095" s="602"/>
      <c r="BU1095" s="603"/>
      <c r="BV1095" s="601"/>
      <c r="BW1095" s="604"/>
    </row>
    <row r="1096" spans="2:75" ht="15.75" customHeight="1">
      <c r="B1096" s="334" t="s">
        <v>1076</v>
      </c>
      <c r="C1096" s="335">
        <v>17321731000131</v>
      </c>
      <c r="D1096" s="336" t="s">
        <v>14</v>
      </c>
      <c r="E1096" s="336" t="s">
        <v>607</v>
      </c>
      <c r="F1096" s="336"/>
      <c r="G1096" s="337"/>
      <c r="H1096" s="337" t="s">
        <v>34</v>
      </c>
      <c r="I1096" s="337" t="s">
        <v>34</v>
      </c>
      <c r="J1096" s="337" t="s">
        <v>608</v>
      </c>
      <c r="K1096" s="338" t="s">
        <v>48</v>
      </c>
      <c r="L1096" s="339"/>
      <c r="M1096" s="339" t="s">
        <v>1411</v>
      </c>
      <c r="N1096" s="338">
        <v>340944</v>
      </c>
      <c r="O1096" s="338" t="s">
        <v>1320</v>
      </c>
      <c r="P1096" s="342">
        <v>41471</v>
      </c>
      <c r="Q1096" s="343">
        <v>39003479.380000003</v>
      </c>
      <c r="R1096" s="343">
        <v>32739605.566190463</v>
      </c>
      <c r="S1096" s="338">
        <v>32</v>
      </c>
      <c r="T1096" s="340">
        <v>-0.11834335089336845</v>
      </c>
      <c r="U1096" s="340">
        <v>-1.5298475954156971</v>
      </c>
      <c r="V1096" s="340">
        <v>-0.27119980877366789</v>
      </c>
      <c r="W1096" s="340">
        <v>-2.658664946354008</v>
      </c>
      <c r="X1096" s="340">
        <v>-8.3614229725551215E-2</v>
      </c>
      <c r="Y1096" s="340">
        <v>-0.63406189341580621</v>
      </c>
      <c r="Z1096" s="340">
        <v>-2.1485653992151965E-2</v>
      </c>
      <c r="AA1096" s="340">
        <v>-0.12213142268822655</v>
      </c>
      <c r="AB1096" s="340">
        <v>0.22650440398617105</v>
      </c>
      <c r="AC1096" s="344">
        <v>-1.7116143520467864</v>
      </c>
      <c r="AD1096" s="482">
        <v>0</v>
      </c>
      <c r="AE1096" s="341" t="s">
        <v>2324</v>
      </c>
      <c r="AF1096" s="341" t="s">
        <v>2115</v>
      </c>
      <c r="AG1096" s="345" t="s">
        <v>1428</v>
      </c>
      <c r="AH1096" s="345" t="s">
        <v>2110</v>
      </c>
      <c r="AI1096" s="345">
        <v>1000000</v>
      </c>
      <c r="AJ1096" s="345">
        <v>0</v>
      </c>
      <c r="AK1096" s="345">
        <v>0</v>
      </c>
      <c r="AL1096" s="340">
        <v>0.02</v>
      </c>
      <c r="AM1096" s="340">
        <v>0.2</v>
      </c>
      <c r="AN1096" s="340" t="s">
        <v>34</v>
      </c>
      <c r="AO1096" s="338" t="s">
        <v>1323</v>
      </c>
      <c r="AP1096" s="341" t="s">
        <v>716</v>
      </c>
      <c r="AQ1096" s="347" t="s">
        <v>665</v>
      </c>
      <c r="AR1096" s="340">
        <v>3.06705E-3</v>
      </c>
      <c r="AS1096" s="340">
        <v>3.06705E-3</v>
      </c>
      <c r="AT1096" s="340"/>
      <c r="AX1096" s="597"/>
      <c r="AY1096" s="598"/>
      <c r="AZ1096" s="598"/>
      <c r="BA1096" s="598"/>
      <c r="BB1096" s="599"/>
      <c r="BC1096" s="598"/>
      <c r="BD1096" s="598"/>
      <c r="BE1096" s="598"/>
      <c r="BF1096" s="598"/>
      <c r="BG1096" s="599"/>
      <c r="BH1096" s="599"/>
      <c r="BI1096" s="600"/>
      <c r="BJ1096" s="600"/>
      <c r="BK1096" s="600"/>
      <c r="BL1096" s="599"/>
      <c r="BM1096" s="599"/>
      <c r="BN1096" s="599"/>
      <c r="BO1096" s="599"/>
      <c r="BP1096" s="599"/>
      <c r="BQ1096" s="599"/>
      <c r="BR1096" s="599"/>
      <c r="BS1096" s="599"/>
      <c r="BT1096" s="602"/>
      <c r="BU1096" s="603"/>
      <c r="BV1096" s="601"/>
      <c r="BW1096" s="604"/>
    </row>
    <row r="1097" spans="2:75" ht="15.75" customHeight="1">
      <c r="B1097" s="334" t="s">
        <v>1077</v>
      </c>
      <c r="C1097" s="335">
        <v>19186860000190</v>
      </c>
      <c r="D1097" s="336" t="s">
        <v>14</v>
      </c>
      <c r="E1097" s="336" t="s">
        <v>607</v>
      </c>
      <c r="F1097" s="336"/>
      <c r="G1097" s="337"/>
      <c r="H1097" s="337" t="s">
        <v>34</v>
      </c>
      <c r="I1097" s="337" t="s">
        <v>34</v>
      </c>
      <c r="J1097" s="337" t="s">
        <v>611</v>
      </c>
      <c r="K1097" s="338"/>
      <c r="L1097" s="339"/>
      <c r="M1097" s="339" t="s">
        <v>34</v>
      </c>
      <c r="N1097" s="338">
        <v>355739</v>
      </c>
      <c r="O1097" s="338" t="s">
        <v>1320</v>
      </c>
      <c r="P1097" s="342">
        <v>41627</v>
      </c>
      <c r="Q1097" s="343">
        <v>87497726.840000004</v>
      </c>
      <c r="R1097" s="343">
        <v>94605055.695277825</v>
      </c>
      <c r="S1097" s="338">
        <v>32</v>
      </c>
      <c r="T1097" s="340">
        <v>-5.4590426429703465E-2</v>
      </c>
      <c r="U1097" s="340">
        <v>-0.70570109749088794</v>
      </c>
      <c r="V1097" s="340">
        <v>-0.20621364531948827</v>
      </c>
      <c r="W1097" s="340">
        <v>-2.0215832479747466</v>
      </c>
      <c r="X1097" s="340">
        <v>-0.13374957785800679</v>
      </c>
      <c r="Y1097" s="340">
        <v>-1.0142473459191279</v>
      </c>
      <c r="Z1097" s="340">
        <v>-2.2749216249262072E-2</v>
      </c>
      <c r="AA1097" s="340">
        <v>-0.12931392018969301</v>
      </c>
      <c r="AB1097" s="340">
        <v>0.22279660961424544</v>
      </c>
      <c r="AC1097" s="344">
        <v>-1.3610136940011326</v>
      </c>
      <c r="AD1097" s="482">
        <v>18981190000130</v>
      </c>
      <c r="AE1097" s="341" t="s">
        <v>2324</v>
      </c>
      <c r="AF1097" s="341" t="s">
        <v>2115</v>
      </c>
      <c r="AG1097" s="345" t="s">
        <v>1428</v>
      </c>
      <c r="AH1097" s="345" t="s">
        <v>2107</v>
      </c>
      <c r="AI1097" s="345">
        <v>5000</v>
      </c>
      <c r="AJ1097" s="345">
        <v>1000</v>
      </c>
      <c r="AK1097" s="345">
        <v>5000</v>
      </c>
      <c r="AL1097" s="340">
        <v>0.02</v>
      </c>
      <c r="AM1097" s="340">
        <v>0.1</v>
      </c>
      <c r="AN1097" s="340" t="s">
        <v>635</v>
      </c>
      <c r="AO1097" s="338" t="s">
        <v>1323</v>
      </c>
      <c r="AP1097" s="341" t="s">
        <v>716</v>
      </c>
      <c r="AQ1097" s="347" t="s">
        <v>665</v>
      </c>
      <c r="AR1097" s="340">
        <v>6.0000000000000001E-3</v>
      </c>
      <c r="AS1097" s="340">
        <v>6.0000000000000001E-3</v>
      </c>
      <c r="AT1097" s="340"/>
      <c r="AX1097" s="597"/>
      <c r="AY1097" s="598"/>
      <c r="AZ1097" s="598"/>
      <c r="BA1097" s="598"/>
      <c r="BB1097" s="599"/>
      <c r="BC1097" s="598"/>
      <c r="BD1097" s="598"/>
      <c r="BE1097" s="598"/>
      <c r="BF1097" s="598"/>
      <c r="BG1097" s="599"/>
      <c r="BH1097" s="599"/>
      <c r="BI1097" s="600"/>
      <c r="BJ1097" s="600"/>
      <c r="BK1097" s="600"/>
      <c r="BL1097" s="599"/>
      <c r="BM1097" s="599"/>
      <c r="BN1097" s="599"/>
      <c r="BO1097" s="599"/>
      <c r="BP1097" s="599"/>
      <c r="BQ1097" s="599"/>
      <c r="BR1097" s="599"/>
      <c r="BS1097" s="599"/>
      <c r="BT1097" s="602"/>
      <c r="BU1097" s="603"/>
      <c r="BV1097" s="601"/>
      <c r="BW1097" s="604"/>
    </row>
    <row r="1098" spans="2:75" ht="15.75" customHeight="1">
      <c r="B1098" s="334" t="s">
        <v>300</v>
      </c>
      <c r="C1098" s="335">
        <v>8869576000100</v>
      </c>
      <c r="D1098" s="336" t="s">
        <v>14</v>
      </c>
      <c r="E1098" s="336" t="s">
        <v>607</v>
      </c>
      <c r="F1098" s="336"/>
      <c r="G1098" s="337"/>
      <c r="H1098" s="337" t="s">
        <v>34</v>
      </c>
      <c r="I1098" s="337" t="s">
        <v>34</v>
      </c>
      <c r="J1098" s="337" t="s">
        <v>608</v>
      </c>
      <c r="K1098" s="338" t="s">
        <v>48</v>
      </c>
      <c r="L1098" s="339"/>
      <c r="M1098" s="339" t="s">
        <v>34</v>
      </c>
      <c r="N1098" s="338">
        <v>187003</v>
      </c>
      <c r="O1098" s="338" t="s">
        <v>1320</v>
      </c>
      <c r="P1098" s="342">
        <v>39260</v>
      </c>
      <c r="Q1098" s="343">
        <v>217053271.25</v>
      </c>
      <c r="R1098" s="343">
        <v>219732980.20750001</v>
      </c>
      <c r="S1098" s="338">
        <v>32</v>
      </c>
      <c r="T1098" s="340">
        <v>-5.4988358974605855E-4</v>
      </c>
      <c r="U1098" s="340">
        <v>-7.1084524916785966E-3</v>
      </c>
      <c r="V1098" s="340">
        <v>-0.11186644231818066</v>
      </c>
      <c r="W1098" s="340">
        <v>-1.0966651864894568</v>
      </c>
      <c r="X1098" s="340">
        <v>-0.14637283845658988</v>
      </c>
      <c r="Y1098" s="340">
        <v>-1.1099718241866454</v>
      </c>
      <c r="Z1098" s="340">
        <v>7.4100397096406034E-3</v>
      </c>
      <c r="AA1098" s="340">
        <v>4.2121067957495158E-2</v>
      </c>
      <c r="AB1098" s="340">
        <v>0.2634757605843181</v>
      </c>
      <c r="AC1098" s="344">
        <v>-0.6876747122836645</v>
      </c>
      <c r="AD1098" s="482">
        <v>0</v>
      </c>
      <c r="AE1098" s="341" t="s">
        <v>2326</v>
      </c>
      <c r="AF1098" s="341" t="s">
        <v>2115</v>
      </c>
      <c r="AG1098" s="345" t="s">
        <v>1428</v>
      </c>
      <c r="AH1098" s="345" t="s">
        <v>2107</v>
      </c>
      <c r="AI1098" s="345">
        <v>5000</v>
      </c>
      <c r="AJ1098" s="345">
        <v>5000</v>
      </c>
      <c r="AK1098" s="345">
        <v>5000</v>
      </c>
      <c r="AL1098" s="340">
        <v>0.02</v>
      </c>
      <c r="AM1098" s="340">
        <v>0.2</v>
      </c>
      <c r="AN1098" s="340" t="s">
        <v>2138</v>
      </c>
      <c r="AO1098" s="338" t="s">
        <v>1323</v>
      </c>
      <c r="AP1098" s="341" t="s">
        <v>716</v>
      </c>
      <c r="AQ1098" s="347" t="s">
        <v>665</v>
      </c>
      <c r="AR1098" s="340">
        <v>5.3333333333333332E-3</v>
      </c>
      <c r="AS1098" s="340">
        <v>5.3333333333333332E-3</v>
      </c>
      <c r="AT1098" s="340"/>
      <c r="AX1098" s="597"/>
      <c r="AY1098" s="598"/>
      <c r="AZ1098" s="598"/>
      <c r="BA1098" s="598"/>
      <c r="BB1098" s="599"/>
      <c r="BC1098" s="598"/>
      <c r="BD1098" s="598"/>
      <c r="BE1098" s="598"/>
      <c r="BF1098" s="598"/>
      <c r="BG1098" s="599"/>
      <c r="BH1098" s="599"/>
      <c r="BI1098" s="600"/>
      <c r="BJ1098" s="600"/>
      <c r="BK1098" s="600"/>
      <c r="BL1098" s="599"/>
      <c r="BM1098" s="599"/>
      <c r="BN1098" s="599"/>
      <c r="BO1098" s="599"/>
      <c r="BP1098" s="599"/>
      <c r="BQ1098" s="599"/>
      <c r="BR1098" s="599"/>
      <c r="BS1098" s="599"/>
      <c r="BT1098" s="602"/>
      <c r="BU1098" s="603"/>
      <c r="BV1098" s="601"/>
      <c r="BW1098" s="604"/>
    </row>
    <row r="1099" spans="2:75" ht="15.75" customHeight="1">
      <c r="B1099" s="334" t="s">
        <v>562</v>
      </c>
      <c r="C1099" s="335">
        <v>39959357000137</v>
      </c>
      <c r="D1099" s="336" t="s">
        <v>14</v>
      </c>
      <c r="E1099" s="336" t="s">
        <v>607</v>
      </c>
      <c r="F1099" s="336"/>
      <c r="G1099" s="337"/>
      <c r="H1099" s="337" t="s">
        <v>34</v>
      </c>
      <c r="I1099" s="337" t="s">
        <v>34</v>
      </c>
      <c r="J1099" s="337" t="s">
        <v>608</v>
      </c>
      <c r="K1099" s="338" t="s">
        <v>48</v>
      </c>
      <c r="L1099" s="339"/>
      <c r="M1099" s="339" t="s">
        <v>34</v>
      </c>
      <c r="N1099" s="338">
        <v>603430</v>
      </c>
      <c r="O1099" s="338" t="s">
        <v>1320</v>
      </c>
      <c r="P1099" s="342">
        <v>44403</v>
      </c>
      <c r="Q1099" s="343">
        <v>6157808.9800000004</v>
      </c>
      <c r="R1099" s="343">
        <v>7268936.3979761917</v>
      </c>
      <c r="S1099" s="338">
        <v>32</v>
      </c>
      <c r="T1099" s="340">
        <v>-5.2031577990402367E-3</v>
      </c>
      <c r="U1099" s="340">
        <v>-6.7262236427650376E-2</v>
      </c>
      <c r="V1099" s="340">
        <v>-0.11736963858223848</v>
      </c>
      <c r="W1099" s="340">
        <v>-1.150614911108796</v>
      </c>
      <c r="X1099" s="340" t="s">
        <v>1414</v>
      </c>
      <c r="Y1099" s="340" t="s">
        <v>1414</v>
      </c>
      <c r="Z1099" s="340" t="s">
        <v>1414</v>
      </c>
      <c r="AA1099" s="340" t="s">
        <v>1414</v>
      </c>
      <c r="AB1099" s="340">
        <v>0.26251586627813206</v>
      </c>
      <c r="AC1099" s="344">
        <v>-0.71480582753506083</v>
      </c>
      <c r="AD1099" s="482">
        <v>0</v>
      </c>
      <c r="AE1099" s="341" t="s">
        <v>2326</v>
      </c>
      <c r="AF1099" s="341" t="s">
        <v>2115</v>
      </c>
      <c r="AG1099" s="345" t="s">
        <v>1428</v>
      </c>
      <c r="AH1099" s="345" t="s">
        <v>2110</v>
      </c>
      <c r="AI1099" s="345">
        <v>500</v>
      </c>
      <c r="AJ1099" s="345">
        <v>500</v>
      </c>
      <c r="AK1099" s="345">
        <v>500</v>
      </c>
      <c r="AL1099" s="340">
        <v>0.02</v>
      </c>
      <c r="AM1099" s="340">
        <v>0.2</v>
      </c>
      <c r="AN1099" s="340" t="s">
        <v>2138</v>
      </c>
      <c r="AO1099" s="338" t="s">
        <v>1323</v>
      </c>
      <c r="AP1099" s="341" t="s">
        <v>716</v>
      </c>
      <c r="AQ1099" s="347" t="s">
        <v>665</v>
      </c>
      <c r="AR1099" s="340">
        <v>5.3340000000000002E-3</v>
      </c>
      <c r="AS1099" s="340">
        <v>5.3340000000000002E-3</v>
      </c>
      <c r="AT1099" s="340"/>
      <c r="AX1099" s="597"/>
      <c r="AY1099" s="598"/>
      <c r="AZ1099" s="598"/>
      <c r="BA1099" s="598"/>
      <c r="BB1099" s="599"/>
      <c r="BC1099" s="598"/>
      <c r="BD1099" s="598"/>
      <c r="BE1099" s="598"/>
      <c r="BF1099" s="598"/>
      <c r="BG1099" s="599"/>
      <c r="BH1099" s="599"/>
      <c r="BI1099" s="600"/>
      <c r="BJ1099" s="600"/>
      <c r="BK1099" s="600"/>
      <c r="BL1099" s="599"/>
      <c r="BM1099" s="599"/>
      <c r="BN1099" s="599"/>
      <c r="BO1099" s="599"/>
      <c r="BP1099" s="599"/>
      <c r="BQ1099" s="599"/>
      <c r="BR1099" s="599"/>
      <c r="BS1099" s="599"/>
      <c r="BT1099" s="602"/>
      <c r="BU1099" s="603"/>
      <c r="BV1099" s="601"/>
      <c r="BW1099" s="604"/>
    </row>
    <row r="1100" spans="2:75" ht="15.75" customHeight="1">
      <c r="B1100" s="334" t="s">
        <v>302</v>
      </c>
      <c r="C1100" s="335">
        <v>34791444000104</v>
      </c>
      <c r="D1100" s="336" t="s">
        <v>14</v>
      </c>
      <c r="E1100" s="336" t="s">
        <v>607</v>
      </c>
      <c r="F1100" s="336"/>
      <c r="G1100" s="337"/>
      <c r="H1100" s="337" t="s">
        <v>34</v>
      </c>
      <c r="I1100" s="337" t="s">
        <v>34</v>
      </c>
      <c r="J1100" s="337" t="s">
        <v>608</v>
      </c>
      <c r="K1100" s="338" t="s">
        <v>48</v>
      </c>
      <c r="L1100" s="339"/>
      <c r="M1100" s="339" t="s">
        <v>1411</v>
      </c>
      <c r="N1100" s="338">
        <v>520780</v>
      </c>
      <c r="O1100" s="338" t="s">
        <v>1320</v>
      </c>
      <c r="P1100" s="342">
        <v>43822</v>
      </c>
      <c r="Q1100" s="343">
        <v>47383471.450000003</v>
      </c>
      <c r="R1100" s="343">
        <v>52856821.291031726</v>
      </c>
      <c r="S1100" s="338">
        <v>32</v>
      </c>
      <c r="T1100" s="340">
        <v>9.1929557100007608E-2</v>
      </c>
      <c r="U1100" s="340">
        <v>1.1883913275685145</v>
      </c>
      <c r="V1100" s="340">
        <v>-3.0753628747344885E-2</v>
      </c>
      <c r="W1100" s="340">
        <v>-0.30148839371781144</v>
      </c>
      <c r="X1100" s="340">
        <v>0.15676276737440187</v>
      </c>
      <c r="Y1100" s="340">
        <v>1.1887605426106143</v>
      </c>
      <c r="Z1100" s="340" t="s">
        <v>1414</v>
      </c>
      <c r="AA1100" s="340" t="s">
        <v>1414</v>
      </c>
      <c r="AB1100" s="340">
        <v>0.19679500426497687</v>
      </c>
      <c r="AC1100" s="344">
        <v>-0.55401249986488488</v>
      </c>
      <c r="AD1100" s="482">
        <v>34791421000108</v>
      </c>
      <c r="AE1100" s="341" t="s">
        <v>2328</v>
      </c>
      <c r="AF1100" s="341" t="s">
        <v>2112</v>
      </c>
      <c r="AG1100" s="345" t="s">
        <v>719</v>
      </c>
      <c r="AH1100" s="345" t="s">
        <v>2110</v>
      </c>
      <c r="AI1100" s="345">
        <v>10000</v>
      </c>
      <c r="AJ1100" s="345">
        <v>5000</v>
      </c>
      <c r="AK1100" s="345">
        <v>5000</v>
      </c>
      <c r="AL1100" s="340">
        <v>0.02</v>
      </c>
      <c r="AM1100" s="340">
        <v>0.2</v>
      </c>
      <c r="AN1100" s="340" t="s">
        <v>666</v>
      </c>
      <c r="AO1100" s="338" t="s">
        <v>1323</v>
      </c>
      <c r="AP1100" s="341" t="s">
        <v>716</v>
      </c>
      <c r="AQ1100" s="347" t="s">
        <v>659</v>
      </c>
      <c r="AR1100" s="340">
        <v>3.3333333333333331E-3</v>
      </c>
      <c r="AS1100" s="340">
        <v>3.3333333333333331E-3</v>
      </c>
      <c r="AT1100" s="340"/>
      <c r="AX1100" s="597"/>
      <c r="AY1100" s="598"/>
      <c r="AZ1100" s="598"/>
      <c r="BA1100" s="598"/>
      <c r="BB1100" s="599"/>
      <c r="BC1100" s="598"/>
      <c r="BD1100" s="598"/>
      <c r="BE1100" s="598"/>
      <c r="BF1100" s="598"/>
      <c r="BG1100" s="599"/>
      <c r="BH1100" s="599"/>
      <c r="BI1100" s="600"/>
      <c r="BJ1100" s="600"/>
      <c r="BK1100" s="600"/>
      <c r="BL1100" s="599"/>
      <c r="BM1100" s="599"/>
      <c r="BN1100" s="599"/>
      <c r="BO1100" s="599"/>
      <c r="BP1100" s="599"/>
      <c r="BQ1100" s="599"/>
      <c r="BR1100" s="599"/>
      <c r="BS1100" s="599"/>
      <c r="BT1100" s="602"/>
      <c r="BU1100" s="603"/>
      <c r="BV1100" s="601"/>
      <c r="BW1100" s="604"/>
    </row>
    <row r="1101" spans="2:75" ht="15.75" customHeight="1">
      <c r="B1101" s="334" t="s">
        <v>303</v>
      </c>
      <c r="C1101" s="335">
        <v>14113340000133</v>
      </c>
      <c r="D1101" s="336" t="s">
        <v>14</v>
      </c>
      <c r="E1101" s="336" t="s">
        <v>607</v>
      </c>
      <c r="F1101" s="336"/>
      <c r="G1101" s="337"/>
      <c r="H1101" s="337" t="s">
        <v>34</v>
      </c>
      <c r="I1101" s="337" t="s">
        <v>34</v>
      </c>
      <c r="J1101" s="337" t="s">
        <v>608</v>
      </c>
      <c r="K1101" s="338" t="s">
        <v>48</v>
      </c>
      <c r="L1101" s="339"/>
      <c r="M1101" s="339" t="s">
        <v>1411</v>
      </c>
      <c r="N1101" s="338">
        <v>287989</v>
      </c>
      <c r="O1101" s="338" t="s">
        <v>1323</v>
      </c>
      <c r="P1101" s="342">
        <v>40816</v>
      </c>
      <c r="Q1101" s="343">
        <v>800397164.78999996</v>
      </c>
      <c r="R1101" s="343">
        <v>859392665.79698408</v>
      </c>
      <c r="S1101" s="338">
        <v>32</v>
      </c>
      <c r="T1101" s="340">
        <v>9.7378310238932952E-2</v>
      </c>
      <c r="U1101" s="340">
        <v>1.258828422890494</v>
      </c>
      <c r="V1101" s="340">
        <v>-8.0654699159541376E-3</v>
      </c>
      <c r="W1101" s="340">
        <v>-7.9068573972763484E-2</v>
      </c>
      <c r="X1101" s="340">
        <v>0.16430796740848019</v>
      </c>
      <c r="Y1101" s="340">
        <v>1.2459771651342175</v>
      </c>
      <c r="Z1101" s="340">
        <v>0.25983419310781541</v>
      </c>
      <c r="AA1101" s="340">
        <v>1.4769817888204051</v>
      </c>
      <c r="AB1101" s="340">
        <v>0.20319550761773877</v>
      </c>
      <c r="AC1101" s="344">
        <v>-0.41639684595114917</v>
      </c>
      <c r="AD1101" s="482">
        <v>32812291000109</v>
      </c>
      <c r="AE1101" s="341" t="s">
        <v>2328</v>
      </c>
      <c r="AF1101" s="341" t="s">
        <v>2112</v>
      </c>
      <c r="AG1101" s="345" t="s">
        <v>719</v>
      </c>
      <c r="AH1101" s="345" t="s">
        <v>2110</v>
      </c>
      <c r="AI1101" s="345">
        <v>10000</v>
      </c>
      <c r="AJ1101" s="345">
        <v>5000</v>
      </c>
      <c r="AK1101" s="345">
        <v>5000</v>
      </c>
      <c r="AL1101" s="340">
        <v>1.4999999999999999E-2</v>
      </c>
      <c r="AM1101" s="340">
        <v>0.2</v>
      </c>
      <c r="AN1101" s="340" t="s">
        <v>666</v>
      </c>
      <c r="AO1101" s="338" t="s">
        <v>1323</v>
      </c>
      <c r="AP1101" s="341" t="s">
        <v>716</v>
      </c>
      <c r="AQ1101" s="347" t="s">
        <v>659</v>
      </c>
      <c r="AR1101" s="340">
        <v>3.1499999999999996E-3</v>
      </c>
      <c r="AS1101" s="340">
        <v>3.1499999999999996E-3</v>
      </c>
      <c r="AT1101" s="340"/>
      <c r="AX1101" s="597"/>
      <c r="AY1101" s="598"/>
      <c r="AZ1101" s="598"/>
      <c r="BA1101" s="598"/>
      <c r="BB1101" s="599"/>
      <c r="BC1101" s="598"/>
      <c r="BD1101" s="598"/>
      <c r="BE1101" s="598"/>
      <c r="BF1101" s="598"/>
      <c r="BG1101" s="599"/>
      <c r="BH1101" s="599"/>
      <c r="BI1101" s="600"/>
      <c r="BJ1101" s="600"/>
      <c r="BK1101" s="600"/>
      <c r="BL1101" s="599"/>
      <c r="BM1101" s="599"/>
      <c r="BN1101" s="599"/>
      <c r="BO1101" s="599"/>
      <c r="BP1101" s="599"/>
      <c r="BQ1101" s="599"/>
      <c r="BR1101" s="599"/>
      <c r="BS1101" s="599"/>
      <c r="BT1101" s="602"/>
      <c r="BU1101" s="603"/>
      <c r="BV1101" s="601"/>
      <c r="BW1101" s="604"/>
    </row>
    <row r="1102" spans="2:75" ht="15.75" customHeight="1">
      <c r="B1102" s="334" t="s">
        <v>306</v>
      </c>
      <c r="C1102" s="335">
        <v>17759778000181</v>
      </c>
      <c r="D1102" s="336" t="s">
        <v>14</v>
      </c>
      <c r="E1102" s="336" t="s">
        <v>607</v>
      </c>
      <c r="F1102" s="336"/>
      <c r="G1102" s="337"/>
      <c r="H1102" s="337" t="s">
        <v>34</v>
      </c>
      <c r="I1102" s="337" t="s">
        <v>34</v>
      </c>
      <c r="J1102" s="337" t="s">
        <v>608</v>
      </c>
      <c r="K1102" s="338" t="s">
        <v>48</v>
      </c>
      <c r="L1102" s="339"/>
      <c r="M1102" s="339" t="s">
        <v>34</v>
      </c>
      <c r="N1102" s="338">
        <v>395951</v>
      </c>
      <c r="O1102" s="338" t="s">
        <v>1320</v>
      </c>
      <c r="P1102" s="342">
        <v>41402</v>
      </c>
      <c r="Q1102" s="343">
        <v>57694633.909999996</v>
      </c>
      <c r="R1102" s="343">
        <v>77813250.066547647</v>
      </c>
      <c r="S1102" s="338">
        <v>32</v>
      </c>
      <c r="T1102" s="340">
        <v>3.5133665956920579E-2</v>
      </c>
      <c r="U1102" s="340">
        <v>0.45417975726209731</v>
      </c>
      <c r="V1102" s="340">
        <v>-1.7173289307878203E-2</v>
      </c>
      <c r="W1102" s="340">
        <v>-0.16835565815076275</v>
      </c>
      <c r="X1102" s="340">
        <v>1.3015620271548567E-2</v>
      </c>
      <c r="Y1102" s="340">
        <v>9.869981294388859E-2</v>
      </c>
      <c r="Z1102" s="340">
        <v>0.14387483931707856</v>
      </c>
      <c r="AA1102" s="340">
        <v>0.81783122921243945</v>
      </c>
      <c r="AB1102" s="340">
        <v>0.18049383608507524</v>
      </c>
      <c r="AC1102" s="344">
        <v>-0.54430494512162397</v>
      </c>
      <c r="AD1102" s="482">
        <v>0</v>
      </c>
      <c r="AE1102" s="341" t="s">
        <v>2329</v>
      </c>
      <c r="AF1102" s="341" t="s">
        <v>2106</v>
      </c>
      <c r="AG1102" s="345" t="s">
        <v>1427</v>
      </c>
      <c r="AH1102" s="345" t="s">
        <v>2110</v>
      </c>
      <c r="AI1102" s="345">
        <v>1000</v>
      </c>
      <c r="AJ1102" s="345">
        <v>1000</v>
      </c>
      <c r="AK1102" s="345">
        <v>100</v>
      </c>
      <c r="AL1102" s="340">
        <v>0.02</v>
      </c>
      <c r="AM1102" s="340">
        <v>0.2</v>
      </c>
      <c r="AN1102" s="340" t="s">
        <v>34</v>
      </c>
      <c r="AO1102" s="338" t="s">
        <v>1323</v>
      </c>
      <c r="AP1102" s="341" t="s">
        <v>716</v>
      </c>
      <c r="AQ1102" s="347" t="s">
        <v>659</v>
      </c>
      <c r="AR1102" s="340">
        <v>6.0000000000000001E-3</v>
      </c>
      <c r="AS1102" s="340">
        <v>6.0000000000000001E-3</v>
      </c>
      <c r="AT1102" s="340"/>
      <c r="AX1102" s="597"/>
      <c r="AY1102" s="598"/>
      <c r="AZ1102" s="598"/>
      <c r="BA1102" s="598"/>
      <c r="BB1102" s="599"/>
      <c r="BC1102" s="598"/>
      <c r="BD1102" s="598"/>
      <c r="BE1102" s="598"/>
      <c r="BF1102" s="598"/>
      <c r="BG1102" s="599"/>
      <c r="BH1102" s="599"/>
      <c r="BI1102" s="600"/>
      <c r="BJ1102" s="600"/>
      <c r="BK1102" s="600"/>
      <c r="BL1102" s="599"/>
      <c r="BM1102" s="599"/>
      <c r="BN1102" s="599"/>
      <c r="BO1102" s="599"/>
      <c r="BP1102" s="599"/>
      <c r="BQ1102" s="599"/>
      <c r="BR1102" s="599"/>
      <c r="BS1102" s="599"/>
      <c r="BT1102" s="602"/>
      <c r="BU1102" s="603"/>
      <c r="BV1102" s="601"/>
      <c r="BW1102" s="604"/>
    </row>
    <row r="1103" spans="2:75" ht="15.75" customHeight="1">
      <c r="B1103" s="334" t="s">
        <v>308</v>
      </c>
      <c r="C1103" s="335">
        <v>26218614000138</v>
      </c>
      <c r="D1103" s="336" t="s">
        <v>14</v>
      </c>
      <c r="E1103" s="336" t="s">
        <v>607</v>
      </c>
      <c r="F1103" s="336"/>
      <c r="G1103" s="337"/>
      <c r="H1103" s="337" t="s">
        <v>34</v>
      </c>
      <c r="I1103" s="337" t="s">
        <v>34</v>
      </c>
      <c r="J1103" s="337" t="s">
        <v>608</v>
      </c>
      <c r="K1103" s="338" t="s">
        <v>48</v>
      </c>
      <c r="L1103" s="339"/>
      <c r="M1103" s="339" t="s">
        <v>34</v>
      </c>
      <c r="N1103" s="338">
        <v>436607</v>
      </c>
      <c r="O1103" s="338" t="s">
        <v>1320</v>
      </c>
      <c r="P1103" s="342">
        <v>42782</v>
      </c>
      <c r="Q1103" s="343">
        <v>84918167.019999996</v>
      </c>
      <c r="R1103" s="343">
        <v>124127540.21392851</v>
      </c>
      <c r="S1103" s="338">
        <v>32</v>
      </c>
      <c r="T1103" s="340">
        <v>-4.2937196868663152E-2</v>
      </c>
      <c r="U1103" s="340">
        <v>-0.55505752446203227</v>
      </c>
      <c r="V1103" s="340">
        <v>-0.27454965365167083</v>
      </c>
      <c r="W1103" s="340">
        <v>-2.6915046271529817</v>
      </c>
      <c r="X1103" s="340">
        <v>-0.16357765460006868</v>
      </c>
      <c r="Y1103" s="340">
        <v>-1.2404390704390067</v>
      </c>
      <c r="Z1103" s="340">
        <v>-9.7388807880545714E-2</v>
      </c>
      <c r="AA1103" s="340">
        <v>-0.55358955630142825</v>
      </c>
      <c r="AB1103" s="340">
        <v>0.26594225935909688</v>
      </c>
      <c r="AC1103" s="344">
        <v>-1.4389252753129429</v>
      </c>
      <c r="AD1103" s="482">
        <v>39150853000145</v>
      </c>
      <c r="AE1103" s="341" t="s">
        <v>2331</v>
      </c>
      <c r="AF1103" s="341" t="s">
        <v>2109</v>
      </c>
      <c r="AG1103" s="345" t="s">
        <v>59</v>
      </c>
      <c r="AH1103" s="345" t="s">
        <v>2110</v>
      </c>
      <c r="AI1103" s="345">
        <v>25000</v>
      </c>
      <c r="AJ1103" s="345">
        <v>1000</v>
      </c>
      <c r="AK1103" s="345">
        <v>1000</v>
      </c>
      <c r="AL1103" s="340">
        <v>0.02</v>
      </c>
      <c r="AM1103" s="340">
        <v>0.2</v>
      </c>
      <c r="AN1103" s="340" t="s">
        <v>666</v>
      </c>
      <c r="AO1103" s="338" t="s">
        <v>1323</v>
      </c>
      <c r="AP1103" s="341" t="s">
        <v>716</v>
      </c>
      <c r="AQ1103" s="347" t="s">
        <v>665</v>
      </c>
      <c r="AR1103" s="340">
        <v>5.3333333333333332E-3</v>
      </c>
      <c r="AS1103" s="340">
        <v>5.3333333333333332E-3</v>
      </c>
      <c r="AT1103" s="340"/>
      <c r="AX1103" s="597"/>
      <c r="AY1103" s="598"/>
      <c r="AZ1103" s="598"/>
      <c r="BA1103" s="598"/>
      <c r="BB1103" s="599"/>
      <c r="BC1103" s="598"/>
      <c r="BD1103" s="598"/>
      <c r="BE1103" s="598"/>
      <c r="BF1103" s="598"/>
      <c r="BG1103" s="599"/>
      <c r="BH1103" s="599"/>
      <c r="BI1103" s="600"/>
      <c r="BJ1103" s="600"/>
      <c r="BK1103" s="600"/>
      <c r="BL1103" s="599"/>
      <c r="BM1103" s="599"/>
      <c r="BN1103" s="599"/>
      <c r="BO1103" s="599"/>
      <c r="BP1103" s="599"/>
      <c r="BQ1103" s="599"/>
      <c r="BR1103" s="599"/>
      <c r="BS1103" s="599"/>
      <c r="BT1103" s="602"/>
      <c r="BU1103" s="603"/>
      <c r="BV1103" s="601"/>
      <c r="BW1103" s="604"/>
    </row>
    <row r="1104" spans="2:75" ht="15.75" customHeight="1">
      <c r="B1104" s="334" t="s">
        <v>309</v>
      </c>
      <c r="C1104" s="335">
        <v>11961199000130</v>
      </c>
      <c r="D1104" s="336" t="s">
        <v>14</v>
      </c>
      <c r="E1104" s="336" t="s">
        <v>607</v>
      </c>
      <c r="F1104" s="336"/>
      <c r="G1104" s="337"/>
      <c r="H1104" s="337" t="s">
        <v>34</v>
      </c>
      <c r="I1104" s="337" t="s">
        <v>34</v>
      </c>
      <c r="J1104" s="337" t="s">
        <v>608</v>
      </c>
      <c r="K1104" s="338" t="s">
        <v>48</v>
      </c>
      <c r="L1104" s="339"/>
      <c r="M1104" s="339" t="s">
        <v>1411</v>
      </c>
      <c r="N1104" s="338">
        <v>303593</v>
      </c>
      <c r="O1104" s="338" t="s">
        <v>1320</v>
      </c>
      <c r="P1104" s="342">
        <v>41037</v>
      </c>
      <c r="Q1104" s="343">
        <v>289396763.73000002</v>
      </c>
      <c r="R1104" s="343">
        <v>394200097.52424622</v>
      </c>
      <c r="S1104" s="338">
        <v>32</v>
      </c>
      <c r="T1104" s="340">
        <v>-3.8487678970362538E-2</v>
      </c>
      <c r="U1104" s="340">
        <v>-0.49753773812770979</v>
      </c>
      <c r="V1104" s="340">
        <v>-0.27001371132820196</v>
      </c>
      <c r="W1104" s="340">
        <v>-2.6470372253925523</v>
      </c>
      <c r="X1104" s="340">
        <v>-0.15272168749952431</v>
      </c>
      <c r="Y1104" s="340">
        <v>-1.1581162998146255</v>
      </c>
      <c r="Z1104" s="340">
        <v>-7.6653964596920199E-2</v>
      </c>
      <c r="AA1104" s="340">
        <v>-0.43572598508448507</v>
      </c>
      <c r="AB1104" s="340">
        <v>0.26638335724013601</v>
      </c>
      <c r="AC1104" s="344">
        <v>-1.4127384849244429</v>
      </c>
      <c r="AD1104" s="482">
        <v>20889133000178</v>
      </c>
      <c r="AE1104" s="341" t="s">
        <v>2331</v>
      </c>
      <c r="AF1104" s="341" t="s">
        <v>2109</v>
      </c>
      <c r="AG1104" s="345" t="s">
        <v>59</v>
      </c>
      <c r="AH1104" s="345" t="s">
        <v>2110</v>
      </c>
      <c r="AI1104" s="345">
        <v>25000</v>
      </c>
      <c r="AJ1104" s="345">
        <v>1000</v>
      </c>
      <c r="AK1104" s="345">
        <v>1000</v>
      </c>
      <c r="AL1104" s="340">
        <v>1.3000000000000001E-2</v>
      </c>
      <c r="AM1104" s="340">
        <v>0.2</v>
      </c>
      <c r="AN1104" s="340" t="s">
        <v>666</v>
      </c>
      <c r="AO1104" s="338" t="s">
        <v>1323</v>
      </c>
      <c r="AP1104" s="341" t="s">
        <v>716</v>
      </c>
      <c r="AQ1104" s="347" t="s">
        <v>665</v>
      </c>
      <c r="AR1104" s="340" t="s">
        <v>34</v>
      </c>
      <c r="AS1104" s="340" t="s">
        <v>34</v>
      </c>
      <c r="AT1104" s="340"/>
      <c r="AX1104" s="597"/>
      <c r="AY1104" s="598"/>
      <c r="AZ1104" s="598"/>
      <c r="BA1104" s="598"/>
      <c r="BB1104" s="599"/>
      <c r="BC1104" s="598"/>
      <c r="BD1104" s="598"/>
      <c r="BE1104" s="598"/>
      <c r="BF1104" s="598"/>
      <c r="BG1104" s="599"/>
      <c r="BH1104" s="599"/>
      <c r="BI1104" s="600"/>
      <c r="BJ1104" s="600"/>
      <c r="BK1104" s="600"/>
      <c r="BL1104" s="599"/>
      <c r="BM1104" s="599"/>
      <c r="BN1104" s="599"/>
      <c r="BO1104" s="599"/>
      <c r="BP1104" s="599"/>
      <c r="BQ1104" s="599"/>
      <c r="BR1104" s="599"/>
      <c r="BS1104" s="599"/>
      <c r="BT1104" s="602"/>
      <c r="BU1104" s="603"/>
      <c r="BV1104" s="601"/>
      <c r="BW1104" s="604"/>
    </row>
    <row r="1105" spans="2:75" ht="15.75" customHeight="1">
      <c r="B1105" s="334" t="s">
        <v>1092</v>
      </c>
      <c r="C1105" s="335">
        <v>39471486000181</v>
      </c>
      <c r="D1105" s="336" t="s">
        <v>14</v>
      </c>
      <c r="E1105" s="336" t="s">
        <v>607</v>
      </c>
      <c r="F1105" s="336"/>
      <c r="G1105" s="337"/>
      <c r="H1105" s="337" t="s">
        <v>34</v>
      </c>
      <c r="I1105" s="337" t="s">
        <v>34</v>
      </c>
      <c r="J1105" s="337" t="s">
        <v>608</v>
      </c>
      <c r="K1105" s="338" t="s">
        <v>48</v>
      </c>
      <c r="L1105" s="339"/>
      <c r="M1105" s="339" t="s">
        <v>1411</v>
      </c>
      <c r="N1105" s="338">
        <v>605875</v>
      </c>
      <c r="O1105" s="338" t="s">
        <v>1320</v>
      </c>
      <c r="P1105" s="342">
        <v>44407</v>
      </c>
      <c r="Q1105" s="343">
        <v>14952363.15</v>
      </c>
      <c r="R1105" s="343">
        <v>14376214.244325392</v>
      </c>
      <c r="S1105" s="338">
        <v>32</v>
      </c>
      <c r="T1105" s="340">
        <v>3.8160802553423467E-2</v>
      </c>
      <c r="U1105" s="340">
        <v>0.4933121428857522</v>
      </c>
      <c r="V1105" s="340">
        <v>-0.10645840919035876</v>
      </c>
      <c r="W1105" s="340">
        <v>-1.0436483788055666</v>
      </c>
      <c r="X1105" s="340" t="s">
        <v>1414</v>
      </c>
      <c r="Y1105" s="340" t="s">
        <v>1414</v>
      </c>
      <c r="Z1105" s="340" t="s">
        <v>1414</v>
      </c>
      <c r="AA1105" s="340" t="s">
        <v>1414</v>
      </c>
      <c r="AB1105" s="340">
        <v>0.21420385578257309</v>
      </c>
      <c r="AC1105" s="344">
        <v>-0.8718129375443926</v>
      </c>
      <c r="AD1105" s="482">
        <v>39471368000173</v>
      </c>
      <c r="AE1105" s="341" t="s">
        <v>2337</v>
      </c>
      <c r="AF1105" s="341" t="s">
        <v>736</v>
      </c>
      <c r="AG1105" s="345" t="s">
        <v>736</v>
      </c>
      <c r="AH1105" s="345" t="s">
        <v>2110</v>
      </c>
      <c r="AI1105" s="345">
        <v>10000</v>
      </c>
      <c r="AJ1105" s="345">
        <v>1000</v>
      </c>
      <c r="AK1105" s="345">
        <v>1000</v>
      </c>
      <c r="AL1105" s="340">
        <v>1.8000000000000002E-2</v>
      </c>
      <c r="AM1105" s="340">
        <v>0.2</v>
      </c>
      <c r="AN1105" s="340" t="s">
        <v>666</v>
      </c>
      <c r="AO1105" s="338" t="s">
        <v>1323</v>
      </c>
      <c r="AP1105" s="341" t="s">
        <v>716</v>
      </c>
      <c r="AQ1105" s="347" t="s">
        <v>659</v>
      </c>
      <c r="AR1105" s="340">
        <v>3.5999999999999999E-3</v>
      </c>
      <c r="AS1105" s="340">
        <v>3.5999999999999999E-3</v>
      </c>
      <c r="AT1105" s="340"/>
      <c r="AX1105" s="597"/>
      <c r="AY1105" s="598"/>
      <c r="AZ1105" s="598"/>
      <c r="BA1105" s="598"/>
      <c r="BB1105" s="599"/>
      <c r="BC1105" s="598"/>
      <c r="BD1105" s="598"/>
      <c r="BE1105" s="598"/>
      <c r="BF1105" s="598"/>
      <c r="BG1105" s="599"/>
      <c r="BH1105" s="599"/>
      <c r="BI1105" s="600"/>
      <c r="BJ1105" s="600"/>
      <c r="BK1105" s="600"/>
      <c r="BL1105" s="599"/>
      <c r="BM1105" s="599"/>
      <c r="BN1105" s="599"/>
      <c r="BO1105" s="599"/>
      <c r="BP1105" s="599"/>
      <c r="BQ1105" s="599"/>
      <c r="BR1105" s="599"/>
      <c r="BS1105" s="599"/>
      <c r="BT1105" s="602"/>
      <c r="BU1105" s="603"/>
      <c r="BV1105" s="601"/>
      <c r="BW1105" s="604"/>
    </row>
    <row r="1106" spans="2:75" ht="15.75" customHeight="1">
      <c r="B1106" s="334" t="s">
        <v>1094</v>
      </c>
      <c r="C1106" s="335">
        <v>39435574000128</v>
      </c>
      <c r="D1106" s="336" t="s">
        <v>14</v>
      </c>
      <c r="E1106" s="336" t="s">
        <v>607</v>
      </c>
      <c r="F1106" s="336"/>
      <c r="G1106" s="337"/>
      <c r="H1106" s="337" t="s">
        <v>34</v>
      </c>
      <c r="I1106" s="337" t="s">
        <v>34</v>
      </c>
      <c r="J1106" s="337" t="s">
        <v>608</v>
      </c>
      <c r="K1106" s="338" t="s">
        <v>48</v>
      </c>
      <c r="L1106" s="339"/>
      <c r="M1106" s="339" t="s">
        <v>1411</v>
      </c>
      <c r="N1106" s="338">
        <v>604054</v>
      </c>
      <c r="O1106" s="338" t="s">
        <v>1320</v>
      </c>
      <c r="P1106" s="342">
        <v>44407</v>
      </c>
      <c r="Q1106" s="343">
        <v>15667883.51</v>
      </c>
      <c r="R1106" s="343">
        <v>14538107.363928586</v>
      </c>
      <c r="S1106" s="338">
        <v>32</v>
      </c>
      <c r="T1106" s="340">
        <v>-1.8848078389341882E-3</v>
      </c>
      <c r="U1106" s="340">
        <v>-2.4365278813274705E-2</v>
      </c>
      <c r="V1106" s="340">
        <v>-9.5028288738746913E-2</v>
      </c>
      <c r="W1106" s="340">
        <v>-0.9315949790826128</v>
      </c>
      <c r="X1106" s="340" t="s">
        <v>1414</v>
      </c>
      <c r="Y1106" s="340" t="s">
        <v>1414</v>
      </c>
      <c r="Z1106" s="340" t="s">
        <v>1414</v>
      </c>
      <c r="AA1106" s="340" t="s">
        <v>1414</v>
      </c>
      <c r="AB1106" s="340">
        <v>0.19562806820562104</v>
      </c>
      <c r="AC1106" s="344">
        <v>-0.90913892469891022</v>
      </c>
      <c r="AD1106" s="482">
        <v>39433090000140</v>
      </c>
      <c r="AE1106" s="341" t="s">
        <v>2337</v>
      </c>
      <c r="AF1106" s="341" t="s">
        <v>736</v>
      </c>
      <c r="AG1106" s="345" t="s">
        <v>736</v>
      </c>
      <c r="AH1106" s="345" t="s">
        <v>2107</v>
      </c>
      <c r="AI1106" s="345">
        <v>10000</v>
      </c>
      <c r="AJ1106" s="345" t="s">
        <v>1422</v>
      </c>
      <c r="AK1106" s="345" t="s">
        <v>1422</v>
      </c>
      <c r="AL1106" s="340">
        <v>1.8000000000000002E-2</v>
      </c>
      <c r="AM1106" s="340">
        <v>0.2</v>
      </c>
      <c r="AN1106" s="340" t="s">
        <v>666</v>
      </c>
      <c r="AO1106" s="338" t="s">
        <v>1323</v>
      </c>
      <c r="AP1106" s="341" t="s">
        <v>716</v>
      </c>
      <c r="AQ1106" s="347" t="s">
        <v>659</v>
      </c>
      <c r="AR1106" s="340">
        <v>3.5999999999999999E-3</v>
      </c>
      <c r="AS1106" s="340">
        <v>3.5999999999999999E-3</v>
      </c>
      <c r="AT1106" s="340"/>
      <c r="AX1106" s="597"/>
      <c r="AY1106" s="598"/>
      <c r="AZ1106" s="598"/>
      <c r="BA1106" s="598"/>
      <c r="BB1106" s="599"/>
      <c r="BC1106" s="598"/>
      <c r="BD1106" s="598"/>
      <c r="BE1106" s="598"/>
      <c r="BF1106" s="598"/>
      <c r="BG1106" s="599"/>
      <c r="BH1106" s="599"/>
      <c r="BI1106" s="600"/>
      <c r="BJ1106" s="600"/>
      <c r="BK1106" s="600"/>
      <c r="BL1106" s="599"/>
      <c r="BM1106" s="599"/>
      <c r="BN1106" s="599"/>
      <c r="BO1106" s="599"/>
      <c r="BP1106" s="599"/>
      <c r="BQ1106" s="599"/>
      <c r="BR1106" s="599"/>
      <c r="BS1106" s="599"/>
      <c r="BT1106" s="602"/>
      <c r="BU1106" s="603"/>
      <c r="BV1106" s="601"/>
      <c r="BW1106" s="604"/>
    </row>
    <row r="1107" spans="2:75" ht="15.75" customHeight="1">
      <c r="B1107" s="334" t="s">
        <v>1676</v>
      </c>
      <c r="C1107" s="335">
        <v>21312739000109</v>
      </c>
      <c r="D1107" s="336" t="s">
        <v>14</v>
      </c>
      <c r="E1107" s="336" t="s">
        <v>607</v>
      </c>
      <c r="F1107" s="336"/>
      <c r="G1107" s="337"/>
      <c r="H1107" s="337" t="s">
        <v>34</v>
      </c>
      <c r="I1107" s="337" t="s">
        <v>34</v>
      </c>
      <c r="J1107" s="337" t="s">
        <v>608</v>
      </c>
      <c r="K1107" s="338" t="s">
        <v>48</v>
      </c>
      <c r="L1107" s="339"/>
      <c r="M1107" s="339"/>
      <c r="N1107" s="338">
        <v>388483</v>
      </c>
      <c r="O1107" s="338" t="s">
        <v>1320</v>
      </c>
      <c r="P1107" s="342">
        <v>42006</v>
      </c>
      <c r="Q1107" s="343" t="s">
        <v>1390</v>
      </c>
      <c r="R1107" s="343" t="s">
        <v>1414</v>
      </c>
      <c r="S1107" s="338">
        <v>32</v>
      </c>
      <c r="T1107" s="340" t="s">
        <v>1414</v>
      </c>
      <c r="U1107" s="340" t="s">
        <v>1414</v>
      </c>
      <c r="V1107" s="340" t="s">
        <v>1414</v>
      </c>
      <c r="W1107" s="340" t="s">
        <v>1414</v>
      </c>
      <c r="X1107" s="340" t="s">
        <v>1414</v>
      </c>
      <c r="Y1107" s="340" t="s">
        <v>1414</v>
      </c>
      <c r="Z1107" s="340" t="s">
        <v>1414</v>
      </c>
      <c r="AA1107" s="340" t="s">
        <v>1414</v>
      </c>
      <c r="AB1107" s="340" t="s">
        <v>1414</v>
      </c>
      <c r="AC1107" s="344" t="s">
        <v>1414</v>
      </c>
      <c r="AD1107" s="482">
        <v>21293631000116</v>
      </c>
      <c r="AE1107" s="341" t="s">
        <v>2338</v>
      </c>
      <c r="AF1107" s="341" t="s">
        <v>2109</v>
      </c>
      <c r="AG1107" s="345" t="s">
        <v>59</v>
      </c>
      <c r="AH1107" s="345" t="s">
        <v>2110</v>
      </c>
      <c r="AI1107" s="345">
        <v>5000</v>
      </c>
      <c r="AJ1107" s="345">
        <v>1000</v>
      </c>
      <c r="AK1107" s="345">
        <v>5000</v>
      </c>
      <c r="AL1107" s="340">
        <v>1.9E-2</v>
      </c>
      <c r="AM1107" s="340">
        <v>0.2</v>
      </c>
      <c r="AN1107" s="340" t="s">
        <v>2119</v>
      </c>
      <c r="AO1107" s="338" t="s">
        <v>1323</v>
      </c>
      <c r="AP1107" s="341" t="s">
        <v>13</v>
      </c>
      <c r="AQ1107" s="347" t="s">
        <v>659</v>
      </c>
      <c r="AR1107" s="340">
        <v>6.6674166666666661E-3</v>
      </c>
      <c r="AS1107" s="340">
        <v>6.6674166666666661E-3</v>
      </c>
      <c r="AT1107" s="340"/>
      <c r="AX1107" s="597"/>
      <c r="AY1107" s="598"/>
      <c r="AZ1107" s="598"/>
      <c r="BA1107" s="598"/>
      <c r="BB1107" s="599"/>
      <c r="BC1107" s="598"/>
      <c r="BD1107" s="598"/>
      <c r="BE1107" s="598"/>
      <c r="BF1107" s="598"/>
      <c r="BG1107" s="599"/>
      <c r="BH1107" s="599"/>
      <c r="BI1107" s="600"/>
      <c r="BJ1107" s="600"/>
      <c r="BK1107" s="600"/>
      <c r="BL1107" s="599"/>
      <c r="BM1107" s="599"/>
      <c r="BN1107" s="599"/>
      <c r="BO1107" s="599"/>
      <c r="BP1107" s="599"/>
      <c r="BQ1107" s="599"/>
      <c r="BR1107" s="599"/>
      <c r="BS1107" s="599"/>
      <c r="BT1107" s="602"/>
      <c r="BU1107" s="603"/>
      <c r="BV1107" s="601"/>
      <c r="BW1107" s="604"/>
    </row>
    <row r="1108" spans="2:75" ht="15.75" customHeight="1">
      <c r="B1108" s="334" t="s">
        <v>313</v>
      </c>
      <c r="C1108" s="335">
        <v>30995398000104</v>
      </c>
      <c r="D1108" s="336" t="s">
        <v>14</v>
      </c>
      <c r="E1108" s="336" t="s">
        <v>614</v>
      </c>
      <c r="F1108" s="336"/>
      <c r="G1108" s="337"/>
      <c r="H1108" s="337" t="s">
        <v>1337</v>
      </c>
      <c r="I1108" s="337" t="s">
        <v>34</v>
      </c>
      <c r="J1108" s="337" t="s">
        <v>608</v>
      </c>
      <c r="K1108" s="338" t="s">
        <v>48</v>
      </c>
      <c r="L1108" s="339"/>
      <c r="M1108" s="339" t="s">
        <v>34</v>
      </c>
      <c r="N1108" s="338">
        <v>483583</v>
      </c>
      <c r="O1108" s="338" t="s">
        <v>1320</v>
      </c>
      <c r="P1108" s="342">
        <v>43462</v>
      </c>
      <c r="Q1108" s="343">
        <v>14338647.039999999</v>
      </c>
      <c r="R1108" s="343">
        <v>25555762.39654763</v>
      </c>
      <c r="S1108" s="338">
        <v>32</v>
      </c>
      <c r="T1108" s="340">
        <v>0.22346978386031946</v>
      </c>
      <c r="U1108" s="340">
        <v>2.8888375131004742</v>
      </c>
      <c r="V1108" s="340">
        <v>2.8089193331655382E-2</v>
      </c>
      <c r="W1108" s="340">
        <v>0.27536801747731887</v>
      </c>
      <c r="X1108" s="340">
        <v>-0.13870237732051705</v>
      </c>
      <c r="Y1108" s="340">
        <v>-1.0518053239716172</v>
      </c>
      <c r="Z1108" s="340">
        <v>-4.0935339516272373E-2</v>
      </c>
      <c r="AA1108" s="340">
        <v>-0.23268974056708172</v>
      </c>
      <c r="AB1108" s="340">
        <v>0.21062500303066539</v>
      </c>
      <c r="AC1108" s="344">
        <v>-0.22475608676627645</v>
      </c>
      <c r="AD1108" s="482">
        <v>30994058000169</v>
      </c>
      <c r="AE1108" s="341" t="s">
        <v>2338</v>
      </c>
      <c r="AF1108" s="341" t="s">
        <v>2109</v>
      </c>
      <c r="AG1108" s="345" t="s">
        <v>59</v>
      </c>
      <c r="AH1108" s="345" t="s">
        <v>2110</v>
      </c>
      <c r="AI1108" s="345">
        <v>5000</v>
      </c>
      <c r="AJ1108" s="345">
        <v>1000</v>
      </c>
      <c r="AK1108" s="345">
        <v>5000</v>
      </c>
      <c r="AL1108" s="340">
        <v>1.9E-2</v>
      </c>
      <c r="AM1108" s="340">
        <v>0.2</v>
      </c>
      <c r="AN1108" s="340" t="s">
        <v>64</v>
      </c>
      <c r="AO1108" s="338" t="s">
        <v>1323</v>
      </c>
      <c r="AP1108" s="341" t="s">
        <v>13</v>
      </c>
      <c r="AQ1108" s="347" t="s">
        <v>668</v>
      </c>
      <c r="AR1108" s="340">
        <v>6.6674166666666661E-3</v>
      </c>
      <c r="AS1108" s="340">
        <v>6.6674166666666661E-3</v>
      </c>
      <c r="AT1108" s="340"/>
      <c r="AX1108" s="597"/>
      <c r="AY1108" s="598"/>
      <c r="AZ1108" s="598"/>
      <c r="BA1108" s="598"/>
      <c r="BB1108" s="599"/>
      <c r="BC1108" s="598"/>
      <c r="BD1108" s="598"/>
      <c r="BE1108" s="598"/>
      <c r="BF1108" s="598"/>
      <c r="BG1108" s="599"/>
      <c r="BH1108" s="599"/>
      <c r="BI1108" s="600"/>
      <c r="BJ1108" s="600"/>
      <c r="BK1108" s="600"/>
      <c r="BL1108" s="599"/>
      <c r="BM1108" s="599"/>
      <c r="BN1108" s="599"/>
      <c r="BO1108" s="599"/>
      <c r="BP1108" s="599"/>
      <c r="BQ1108" s="599"/>
      <c r="BR1108" s="599"/>
      <c r="BS1108" s="599"/>
      <c r="BT1108" s="602"/>
      <c r="BU1108" s="603"/>
      <c r="BV1108" s="601"/>
      <c r="BW1108" s="604"/>
    </row>
    <row r="1109" spans="2:75" ht="15.75" customHeight="1">
      <c r="B1109" s="334" t="s">
        <v>28</v>
      </c>
      <c r="C1109" s="335">
        <v>18525868000170</v>
      </c>
      <c r="D1109" s="336" t="s">
        <v>14</v>
      </c>
      <c r="E1109" s="336" t="s">
        <v>614</v>
      </c>
      <c r="F1109" s="336"/>
      <c r="G1109" s="337"/>
      <c r="H1109" s="337" t="s">
        <v>865</v>
      </c>
      <c r="I1109" s="337" t="s">
        <v>34</v>
      </c>
      <c r="J1109" s="337" t="s">
        <v>608</v>
      </c>
      <c r="K1109" s="338" t="s">
        <v>48</v>
      </c>
      <c r="L1109" s="339"/>
      <c r="M1109" s="339" t="s">
        <v>34</v>
      </c>
      <c r="N1109" s="338">
        <v>368091</v>
      </c>
      <c r="O1109" s="338" t="s">
        <v>1320</v>
      </c>
      <c r="P1109" s="342">
        <v>41519</v>
      </c>
      <c r="Q1109" s="343">
        <v>96595930.980000004</v>
      </c>
      <c r="R1109" s="343">
        <v>155775472.21250004</v>
      </c>
      <c r="S1109" s="338">
        <v>32</v>
      </c>
      <c r="T1109" s="340">
        <v>-1.2494112508795507E-2</v>
      </c>
      <c r="U1109" s="340">
        <v>-0.16151383101917116</v>
      </c>
      <c r="V1109" s="340">
        <v>-9.960757498158801E-2</v>
      </c>
      <c r="W1109" s="340">
        <v>-0.97648729618348273</v>
      </c>
      <c r="X1109" s="340">
        <v>-0.10622182663082891</v>
      </c>
      <c r="Y1109" s="340">
        <v>-0.80549940765701267</v>
      </c>
      <c r="Z1109" s="340">
        <v>4.7614848628267259E-2</v>
      </c>
      <c r="AA1109" s="340">
        <v>0.27065823577811354</v>
      </c>
      <c r="AB1109" s="340">
        <v>0.12901758527421467</v>
      </c>
      <c r="AC1109" s="344">
        <v>-1.5016489952109202</v>
      </c>
      <c r="AD1109" s="482">
        <v>18525753000186</v>
      </c>
      <c r="AE1109" s="341" t="s">
        <v>2341</v>
      </c>
      <c r="AF1109" s="341" t="s">
        <v>2115</v>
      </c>
      <c r="AG1109" s="345" t="s">
        <v>1428</v>
      </c>
      <c r="AH1109" s="345" t="s">
        <v>2110</v>
      </c>
      <c r="AI1109" s="345">
        <v>5000</v>
      </c>
      <c r="AJ1109" s="345">
        <v>0</v>
      </c>
      <c r="AK1109" s="345">
        <v>0</v>
      </c>
      <c r="AL1109" s="340">
        <v>0.02</v>
      </c>
      <c r="AM1109" s="340">
        <v>0.2</v>
      </c>
      <c r="AN1109" s="340" t="s">
        <v>2124</v>
      </c>
      <c r="AO1109" s="338" t="s">
        <v>1323</v>
      </c>
      <c r="AP1109" s="341" t="s">
        <v>13</v>
      </c>
      <c r="AQ1109" s="347" t="s">
        <v>674</v>
      </c>
      <c r="AR1109" s="340">
        <v>4.6666666666666662E-3</v>
      </c>
      <c r="AS1109" s="340">
        <v>4.6666666666666662E-3</v>
      </c>
      <c r="AT1109" s="340"/>
      <c r="AX1109" s="597"/>
      <c r="AY1109" s="598"/>
      <c r="AZ1109" s="598"/>
      <c r="BA1109" s="598"/>
      <c r="BB1109" s="599"/>
      <c r="BC1109" s="598"/>
      <c r="BD1109" s="598"/>
      <c r="BE1109" s="598"/>
      <c r="BF1109" s="598"/>
      <c r="BG1109" s="599"/>
      <c r="BH1109" s="599"/>
      <c r="BI1109" s="600"/>
      <c r="BJ1109" s="600"/>
      <c r="BK1109" s="600"/>
      <c r="BL1109" s="599"/>
      <c r="BM1109" s="599"/>
      <c r="BN1109" s="599"/>
      <c r="BO1109" s="599"/>
      <c r="BP1109" s="599"/>
      <c r="BQ1109" s="599"/>
      <c r="BR1109" s="599"/>
      <c r="BS1109" s="599"/>
      <c r="BT1109" s="602"/>
      <c r="BU1109" s="603"/>
      <c r="BV1109" s="601"/>
      <c r="BW1109" s="604"/>
    </row>
    <row r="1110" spans="2:75" ht="15.75" customHeight="1">
      <c r="B1110" s="334" t="s">
        <v>319</v>
      </c>
      <c r="C1110" s="335">
        <v>36014054000153</v>
      </c>
      <c r="D1110" s="336" t="s">
        <v>14</v>
      </c>
      <c r="E1110" s="336" t="s">
        <v>607</v>
      </c>
      <c r="F1110" s="336"/>
      <c r="G1110" s="337"/>
      <c r="H1110" s="337" t="s">
        <v>34</v>
      </c>
      <c r="I1110" s="337" t="s">
        <v>34</v>
      </c>
      <c r="J1110" s="337" t="s">
        <v>608</v>
      </c>
      <c r="K1110" s="338" t="s">
        <v>48</v>
      </c>
      <c r="L1110" s="339"/>
      <c r="M1110" s="339" t="s">
        <v>1411</v>
      </c>
      <c r="N1110" s="338">
        <v>531162</v>
      </c>
      <c r="O1110" s="338" t="s">
        <v>1320</v>
      </c>
      <c r="P1110" s="342">
        <v>43899</v>
      </c>
      <c r="Q1110" s="343">
        <v>12047043.529999999</v>
      </c>
      <c r="R1110" s="343">
        <v>11592256.543055551</v>
      </c>
      <c r="S1110" s="338">
        <v>32</v>
      </c>
      <c r="T1110" s="340">
        <v>5.9194289701752556E-2</v>
      </c>
      <c r="U1110" s="340">
        <v>0.76521613659699816</v>
      </c>
      <c r="V1110" s="340">
        <v>-6.6624069924104412E-2</v>
      </c>
      <c r="W1110" s="340">
        <v>-0.65313865851019448</v>
      </c>
      <c r="X1110" s="340">
        <v>4.5928808331853199E-2</v>
      </c>
      <c r="Y1110" s="340">
        <v>0.34828649703302061</v>
      </c>
      <c r="Z1110" s="340" t="s">
        <v>1414</v>
      </c>
      <c r="AA1110" s="340" t="s">
        <v>1414</v>
      </c>
      <c r="AB1110" s="340">
        <v>0.22415509919723173</v>
      </c>
      <c r="AC1110" s="344">
        <v>-0.62920882841852699</v>
      </c>
      <c r="AD1110" s="482">
        <v>35916259000161</v>
      </c>
      <c r="AE1110" s="341" t="s">
        <v>2120</v>
      </c>
      <c r="AF1110" s="341" t="s">
        <v>2106</v>
      </c>
      <c r="AG1110" s="345" t="s">
        <v>1427</v>
      </c>
      <c r="AH1110" s="345" t="s">
        <v>2110</v>
      </c>
      <c r="AI1110" s="345">
        <v>1000</v>
      </c>
      <c r="AJ1110" s="345">
        <v>1000</v>
      </c>
      <c r="AK1110" s="345">
        <v>0</v>
      </c>
      <c r="AL1110" s="340">
        <v>0</v>
      </c>
      <c r="AM1110" s="340" t="s">
        <v>34</v>
      </c>
      <c r="AN1110" s="340" t="s">
        <v>34</v>
      </c>
      <c r="AO1110" s="338" t="s">
        <v>1323</v>
      </c>
      <c r="AP1110" s="341" t="s">
        <v>716</v>
      </c>
      <c r="AQ1110" s="347" t="s">
        <v>659</v>
      </c>
      <c r="AR1110" s="340">
        <v>3.3333333333333331E-3</v>
      </c>
      <c r="AS1110" s="340">
        <v>3.3333333333333331E-3</v>
      </c>
      <c r="AT1110" s="340"/>
      <c r="AX1110" s="597"/>
      <c r="AY1110" s="598"/>
      <c r="AZ1110" s="598"/>
      <c r="BA1110" s="598"/>
      <c r="BB1110" s="599"/>
      <c r="BC1110" s="598"/>
      <c r="BD1110" s="598"/>
      <c r="BE1110" s="598"/>
      <c r="BF1110" s="598"/>
      <c r="BG1110" s="599"/>
      <c r="BH1110" s="599"/>
      <c r="BI1110" s="600"/>
      <c r="BJ1110" s="600"/>
      <c r="BK1110" s="600"/>
      <c r="BL1110" s="599"/>
      <c r="BM1110" s="599"/>
      <c r="BN1110" s="599"/>
      <c r="BO1110" s="599"/>
      <c r="BP1110" s="599"/>
      <c r="BQ1110" s="599"/>
      <c r="BR1110" s="599"/>
      <c r="BS1110" s="599"/>
      <c r="BT1110" s="602"/>
      <c r="BU1110" s="603"/>
      <c r="BV1110" s="601"/>
      <c r="BW1110" s="604"/>
    </row>
    <row r="1111" spans="2:75" ht="15.75" customHeight="1">
      <c r="B1111" s="334" t="s">
        <v>1678</v>
      </c>
      <c r="C1111" s="335">
        <v>17157131000180</v>
      </c>
      <c r="D1111" s="336" t="s">
        <v>14</v>
      </c>
      <c r="E1111" s="336" t="s">
        <v>607</v>
      </c>
      <c r="F1111" s="336"/>
      <c r="G1111" s="337"/>
      <c r="H1111" s="337" t="s">
        <v>34</v>
      </c>
      <c r="I1111" s="337" t="s">
        <v>34</v>
      </c>
      <c r="J1111" s="337" t="s">
        <v>608</v>
      </c>
      <c r="K1111" s="338" t="s">
        <v>48</v>
      </c>
      <c r="L1111" s="339"/>
      <c r="M1111" s="339"/>
      <c r="N1111" s="338">
        <v>321141</v>
      </c>
      <c r="O1111" s="338" t="s">
        <v>1323</v>
      </c>
      <c r="P1111" s="342">
        <v>41264</v>
      </c>
      <c r="Q1111" s="343">
        <v>439327729.38999999</v>
      </c>
      <c r="R1111" s="343">
        <v>467541879.54650772</v>
      </c>
      <c r="S1111" s="338">
        <v>32</v>
      </c>
      <c r="T1111" s="340">
        <v>6.8798747103575142E-2</v>
      </c>
      <c r="U1111" s="340">
        <v>0.77384235784831901</v>
      </c>
      <c r="V1111" s="340">
        <v>4.5405486419987096E-3</v>
      </c>
      <c r="W1111" s="340">
        <v>4.167183146733399E-2</v>
      </c>
      <c r="X1111" s="340">
        <v>0.1302202201283873</v>
      </c>
      <c r="Y1111" s="340">
        <v>0.9156813001405697</v>
      </c>
      <c r="Z1111" s="340">
        <v>9.1476227154313472E-2</v>
      </c>
      <c r="AA1111" s="340">
        <v>0.4998776693052705</v>
      </c>
      <c r="AB1111" s="340">
        <v>0.2287523685382184</v>
      </c>
      <c r="AC1111" s="344">
        <v>-0.31838263595085614</v>
      </c>
      <c r="AD1111" s="482">
        <v>27227810000131</v>
      </c>
      <c r="AE1111" s="341" t="s">
        <v>2342</v>
      </c>
      <c r="AF1111" s="341" t="s">
        <v>2115</v>
      </c>
      <c r="AG1111" s="345" t="s">
        <v>1428</v>
      </c>
      <c r="AH1111" s="345" t="s">
        <v>2110</v>
      </c>
      <c r="AI1111" s="345">
        <v>50000</v>
      </c>
      <c r="AJ1111" s="345">
        <v>10000</v>
      </c>
      <c r="AK1111" s="345">
        <v>10000</v>
      </c>
      <c r="AL1111" s="340">
        <v>0.02</v>
      </c>
      <c r="AM1111" s="340">
        <v>0.2</v>
      </c>
      <c r="AN1111" s="340" t="s">
        <v>2124</v>
      </c>
      <c r="AO1111" s="338" t="s">
        <v>1323</v>
      </c>
      <c r="AP1111" s="341" t="s">
        <v>716</v>
      </c>
      <c r="AQ1111" s="347" t="s">
        <v>665</v>
      </c>
      <c r="AR1111" s="340">
        <v>3.3333333333333331E-3</v>
      </c>
      <c r="AS1111" s="340">
        <v>3.3333333333333331E-3</v>
      </c>
      <c r="AT1111" s="340"/>
      <c r="AX1111" s="597"/>
      <c r="AY1111" s="598"/>
      <c r="AZ1111" s="598"/>
      <c r="BA1111" s="598"/>
      <c r="BB1111" s="599"/>
      <c r="BC1111" s="598"/>
      <c r="BD1111" s="598"/>
      <c r="BE1111" s="598"/>
      <c r="BF1111" s="598"/>
      <c r="BG1111" s="599"/>
      <c r="BH1111" s="599"/>
      <c r="BI1111" s="600"/>
      <c r="BJ1111" s="600"/>
      <c r="BK1111" s="600"/>
      <c r="BL1111" s="599"/>
      <c r="BM1111" s="599"/>
      <c r="BN1111" s="599"/>
      <c r="BO1111" s="599"/>
      <c r="BP1111" s="599"/>
      <c r="BQ1111" s="599"/>
      <c r="BR1111" s="599"/>
      <c r="BS1111" s="599"/>
      <c r="BT1111" s="602"/>
      <c r="BU1111" s="603"/>
      <c r="BV1111" s="601"/>
      <c r="BW1111" s="604"/>
    </row>
    <row r="1112" spans="2:75" ht="15.75" customHeight="1">
      <c r="B1112" s="334" t="s">
        <v>1103</v>
      </c>
      <c r="C1112" s="335">
        <v>39846732000132</v>
      </c>
      <c r="D1112" s="336" t="s">
        <v>14</v>
      </c>
      <c r="E1112" s="336" t="s">
        <v>607</v>
      </c>
      <c r="F1112" s="336"/>
      <c r="G1112" s="337"/>
      <c r="H1112" s="337" t="s">
        <v>34</v>
      </c>
      <c r="I1112" s="337" t="s">
        <v>34</v>
      </c>
      <c r="J1112" s="337" t="s">
        <v>608</v>
      </c>
      <c r="K1112" s="338" t="s">
        <v>48</v>
      </c>
      <c r="L1112" s="339"/>
      <c r="M1112" s="339" t="s">
        <v>1411</v>
      </c>
      <c r="N1112" s="338">
        <v>567795</v>
      </c>
      <c r="O1112" s="338" t="s">
        <v>1320</v>
      </c>
      <c r="P1112" s="342">
        <v>44193</v>
      </c>
      <c r="Q1112" s="343">
        <v>17267009.969999999</v>
      </c>
      <c r="R1112" s="343">
        <v>16213828.455357144</v>
      </c>
      <c r="S1112" s="338">
        <v>32</v>
      </c>
      <c r="T1112" s="340">
        <v>1.6144458076958745E-2</v>
      </c>
      <c r="U1112" s="340">
        <v>0.20870256065825907</v>
      </c>
      <c r="V1112" s="340">
        <v>-0.18112152224995659</v>
      </c>
      <c r="W1112" s="340">
        <v>-1.7755965404758511</v>
      </c>
      <c r="X1112" s="340" t="s">
        <v>1414</v>
      </c>
      <c r="Y1112" s="340" t="s">
        <v>1414</v>
      </c>
      <c r="Z1112" s="340" t="s">
        <v>1414</v>
      </c>
      <c r="AA1112" s="340" t="s">
        <v>1414</v>
      </c>
      <c r="AB1112" s="340">
        <v>0.21930681372506836</v>
      </c>
      <c r="AC1112" s="344">
        <v>-1.2443429283693872</v>
      </c>
      <c r="AD1112" s="482">
        <v>0</v>
      </c>
      <c r="AE1112" s="341" t="s">
        <v>2343</v>
      </c>
      <c r="AF1112" s="341" t="s">
        <v>2106</v>
      </c>
      <c r="AG1112" s="345" t="s">
        <v>1427</v>
      </c>
      <c r="AH1112" s="345" t="s">
        <v>2107</v>
      </c>
      <c r="AI1112" s="345">
        <v>5000</v>
      </c>
      <c r="AJ1112" s="345">
        <v>5000</v>
      </c>
      <c r="AK1112" s="345">
        <v>5000</v>
      </c>
      <c r="AL1112" s="340">
        <v>0.01</v>
      </c>
      <c r="AM1112" s="340">
        <v>0.1</v>
      </c>
      <c r="AN1112" s="340" t="s">
        <v>34</v>
      </c>
      <c r="AO1112" s="338" t="s">
        <v>1323</v>
      </c>
      <c r="AP1112" s="341" t="s">
        <v>716</v>
      </c>
      <c r="AQ1112" s="347" t="s">
        <v>659</v>
      </c>
      <c r="AR1112" s="340">
        <v>3.3333333333333331E-3</v>
      </c>
      <c r="AS1112" s="340">
        <v>3.3333333333333331E-3</v>
      </c>
      <c r="AT1112" s="340"/>
      <c r="AX1112" s="597"/>
      <c r="AY1112" s="598"/>
      <c r="AZ1112" s="598"/>
      <c r="BA1112" s="598"/>
      <c r="BB1112" s="599"/>
      <c r="BC1112" s="598"/>
      <c r="BD1112" s="598"/>
      <c r="BE1112" s="598"/>
      <c r="BF1112" s="598"/>
      <c r="BG1112" s="599"/>
      <c r="BH1112" s="599"/>
      <c r="BI1112" s="600"/>
      <c r="BJ1112" s="600"/>
      <c r="BK1112" s="600"/>
      <c r="BL1112" s="599"/>
      <c r="BM1112" s="599"/>
      <c r="BN1112" s="599"/>
      <c r="BO1112" s="599"/>
      <c r="BP1112" s="599"/>
      <c r="BQ1112" s="599"/>
      <c r="BR1112" s="599"/>
      <c r="BS1112" s="599"/>
      <c r="BT1112" s="602"/>
      <c r="BU1112" s="603"/>
      <c r="BV1112" s="601"/>
      <c r="BW1112" s="604"/>
    </row>
    <row r="1113" spans="2:75" ht="15.75" customHeight="1">
      <c r="B1113" s="334" t="s">
        <v>324</v>
      </c>
      <c r="C1113" s="335">
        <v>17400251000166</v>
      </c>
      <c r="D1113" s="336" t="s">
        <v>14</v>
      </c>
      <c r="E1113" s="336" t="s">
        <v>607</v>
      </c>
      <c r="F1113" s="336"/>
      <c r="G1113" s="337"/>
      <c r="H1113" s="337" t="s">
        <v>34</v>
      </c>
      <c r="I1113" s="337" t="s">
        <v>34</v>
      </c>
      <c r="J1113" s="337" t="s">
        <v>608</v>
      </c>
      <c r="K1113" s="338" t="s">
        <v>48</v>
      </c>
      <c r="L1113" s="339"/>
      <c r="M1113" s="339" t="s">
        <v>1411</v>
      </c>
      <c r="N1113" s="338">
        <v>327794</v>
      </c>
      <c r="O1113" s="338" t="s">
        <v>1320</v>
      </c>
      <c r="P1113" s="342">
        <v>41327</v>
      </c>
      <c r="Q1113" s="343">
        <v>149979202.63</v>
      </c>
      <c r="R1113" s="343">
        <v>117391555.34202389</v>
      </c>
      <c r="S1113" s="338">
        <v>32</v>
      </c>
      <c r="T1113" s="340">
        <v>0.10724635959721218</v>
      </c>
      <c r="U1113" s="340">
        <v>1.3863946230043431</v>
      </c>
      <c r="V1113" s="340">
        <v>7.7330184014161585E-2</v>
      </c>
      <c r="W1113" s="340">
        <v>0.75809437500428911</v>
      </c>
      <c r="X1113" s="340">
        <v>0.98612706390019267</v>
      </c>
      <c r="Y1113" s="340">
        <v>7.4779806659398593</v>
      </c>
      <c r="Z1113" s="340">
        <v>0.82488809499932825</v>
      </c>
      <c r="AA1113" s="340">
        <v>4.6889313510143946</v>
      </c>
      <c r="AB1113" s="340">
        <v>0.24417229062461918</v>
      </c>
      <c r="AC1113" s="344">
        <v>2.8899117916461374E-2</v>
      </c>
      <c r="AD1113" s="482">
        <v>38251507000190</v>
      </c>
      <c r="AE1113" s="341" t="s">
        <v>2348</v>
      </c>
      <c r="AF1113" s="341" t="s">
        <v>2106</v>
      </c>
      <c r="AG1113" s="345" t="s">
        <v>1427</v>
      </c>
      <c r="AH1113" s="345" t="s">
        <v>2107</v>
      </c>
      <c r="AI1113" s="345">
        <v>10000</v>
      </c>
      <c r="AJ1113" s="345">
        <v>1000</v>
      </c>
      <c r="AK1113" s="345">
        <v>5000</v>
      </c>
      <c r="AL1113" s="340">
        <v>1.8000000000000002E-2</v>
      </c>
      <c r="AM1113" s="340">
        <v>0.15</v>
      </c>
      <c r="AN1113" s="340" t="s">
        <v>2124</v>
      </c>
      <c r="AO1113" s="338" t="s">
        <v>1323</v>
      </c>
      <c r="AP1113" s="341" t="s">
        <v>716</v>
      </c>
      <c r="AQ1113" s="347" t="s">
        <v>659</v>
      </c>
      <c r="AR1113" s="340">
        <v>3.5999999999999999E-3</v>
      </c>
      <c r="AS1113" s="340">
        <v>3.5999999999999999E-3</v>
      </c>
      <c r="AT1113" s="340"/>
      <c r="AX1113" s="597"/>
      <c r="AY1113" s="598"/>
      <c r="AZ1113" s="598"/>
      <c r="BA1113" s="598"/>
      <c r="BB1113" s="599"/>
      <c r="BC1113" s="598"/>
      <c r="BD1113" s="598"/>
      <c r="BE1113" s="598"/>
      <c r="BF1113" s="598"/>
      <c r="BG1113" s="599"/>
      <c r="BH1113" s="599"/>
      <c r="BI1113" s="600"/>
      <c r="BJ1113" s="600"/>
      <c r="BK1113" s="600"/>
      <c r="BL1113" s="599"/>
      <c r="BM1113" s="599"/>
      <c r="BN1113" s="599"/>
      <c r="BO1113" s="599"/>
      <c r="BP1113" s="599"/>
      <c r="BQ1113" s="599"/>
      <c r="BR1113" s="599"/>
      <c r="BS1113" s="599"/>
      <c r="BT1113" s="602"/>
      <c r="BU1113" s="603"/>
      <c r="BV1113" s="601"/>
      <c r="BW1113" s="604"/>
    </row>
    <row r="1114" spans="2:75" ht="15.75" customHeight="1">
      <c r="B1114" s="334" t="s">
        <v>1113</v>
      </c>
      <c r="C1114" s="335">
        <v>20331359000159</v>
      </c>
      <c r="D1114" s="336" t="s">
        <v>14</v>
      </c>
      <c r="E1114" s="336" t="s">
        <v>607</v>
      </c>
      <c r="F1114" s="336"/>
      <c r="G1114" s="337"/>
      <c r="H1114" s="337" t="s">
        <v>34</v>
      </c>
      <c r="I1114" s="337" t="s">
        <v>34</v>
      </c>
      <c r="J1114" s="337" t="s">
        <v>608</v>
      </c>
      <c r="K1114" s="338" t="s">
        <v>48</v>
      </c>
      <c r="L1114" s="339"/>
      <c r="M1114" s="339" t="s">
        <v>34</v>
      </c>
      <c r="N1114" s="338">
        <v>387894</v>
      </c>
      <c r="O1114" s="338" t="s">
        <v>1320</v>
      </c>
      <c r="P1114" s="342">
        <v>41879</v>
      </c>
      <c r="Q1114" s="343">
        <v>74578693.269999996</v>
      </c>
      <c r="R1114" s="343">
        <v>79946604.37845242</v>
      </c>
      <c r="S1114" s="338">
        <v>32</v>
      </c>
      <c r="T1114" s="340">
        <v>-1.7997365610992078E-2</v>
      </c>
      <c r="U1114" s="340">
        <v>-0.23265545800373527</v>
      </c>
      <c r="V1114" s="340">
        <v>-0.23988096082847943</v>
      </c>
      <c r="W1114" s="340">
        <v>-2.3516355145539491</v>
      </c>
      <c r="X1114" s="340">
        <v>-0.22904707712613692</v>
      </c>
      <c r="Y1114" s="340">
        <v>-1.7369055946654799</v>
      </c>
      <c r="Z1114" s="340">
        <v>-9.8574985863461917E-2</v>
      </c>
      <c r="AA1114" s="340">
        <v>-0.56033217650130318</v>
      </c>
      <c r="AB1114" s="340">
        <v>0.28440942048546058</v>
      </c>
      <c r="AC1114" s="344">
        <v>-1.1635227708810318</v>
      </c>
      <c r="AD1114" s="482">
        <v>43310020000171</v>
      </c>
      <c r="AE1114" s="341" t="s">
        <v>2349</v>
      </c>
      <c r="AF1114" s="341" t="s">
        <v>2112</v>
      </c>
      <c r="AG1114" s="345" t="s">
        <v>719</v>
      </c>
      <c r="AH1114" s="345" t="s">
        <v>2107</v>
      </c>
      <c r="AI1114" s="345">
        <v>1000</v>
      </c>
      <c r="AJ1114" s="345">
        <v>100</v>
      </c>
      <c r="AK1114" s="345">
        <v>1000</v>
      </c>
      <c r="AL1114" s="340">
        <v>0.02</v>
      </c>
      <c r="AM1114" s="340">
        <v>0.2</v>
      </c>
      <c r="AN1114" s="340" t="s">
        <v>2138</v>
      </c>
      <c r="AO1114" s="338" t="s">
        <v>1323</v>
      </c>
      <c r="AP1114" s="341" t="s">
        <v>716</v>
      </c>
      <c r="AQ1114" s="347" t="s">
        <v>659</v>
      </c>
      <c r="AR1114" s="340">
        <v>4.0000000000000001E-3</v>
      </c>
      <c r="AS1114" s="340">
        <v>4.0000000000000001E-3</v>
      </c>
      <c r="AT1114" s="340"/>
      <c r="AX1114" s="597"/>
      <c r="AY1114" s="598"/>
      <c r="AZ1114" s="598"/>
      <c r="BA1114" s="598"/>
      <c r="BB1114" s="599"/>
      <c r="BC1114" s="598"/>
      <c r="BD1114" s="598"/>
      <c r="BE1114" s="598"/>
      <c r="BF1114" s="598"/>
      <c r="BG1114" s="599"/>
      <c r="BH1114" s="599"/>
      <c r="BI1114" s="600"/>
      <c r="BJ1114" s="600"/>
      <c r="BK1114" s="600"/>
      <c r="BL1114" s="599"/>
      <c r="BM1114" s="599"/>
      <c r="BN1114" s="599"/>
      <c r="BO1114" s="599"/>
      <c r="BP1114" s="599"/>
      <c r="BQ1114" s="599"/>
      <c r="BR1114" s="599"/>
      <c r="BS1114" s="599"/>
      <c r="BT1114" s="602"/>
      <c r="BU1114" s="603"/>
      <c r="BV1114" s="601"/>
      <c r="BW1114" s="604"/>
    </row>
    <row r="1115" spans="2:75" ht="15.75" customHeight="1">
      <c r="B1115" s="334" t="s">
        <v>1114</v>
      </c>
      <c r="C1115" s="335">
        <v>28788359000194</v>
      </c>
      <c r="D1115" s="336" t="s">
        <v>14</v>
      </c>
      <c r="E1115" s="336" t="s">
        <v>607</v>
      </c>
      <c r="F1115" s="336"/>
      <c r="G1115" s="337"/>
      <c r="H1115" s="337" t="s">
        <v>34</v>
      </c>
      <c r="I1115" s="337" t="s">
        <v>34</v>
      </c>
      <c r="J1115" s="337" t="s">
        <v>608</v>
      </c>
      <c r="K1115" s="338" t="s">
        <v>48</v>
      </c>
      <c r="L1115" s="339"/>
      <c r="M1115" s="339" t="s">
        <v>34</v>
      </c>
      <c r="N1115" s="338">
        <v>454109</v>
      </c>
      <c r="O1115" s="338" t="s">
        <v>1320</v>
      </c>
      <c r="P1115" s="342">
        <v>43075</v>
      </c>
      <c r="Q1115" s="343">
        <v>9047713.5199999996</v>
      </c>
      <c r="R1115" s="343">
        <v>11456191.911349211</v>
      </c>
      <c r="S1115" s="338">
        <v>32</v>
      </c>
      <c r="T1115" s="340">
        <v>-2.0727329057011912E-2</v>
      </c>
      <c r="U1115" s="340">
        <v>-0.26794622830843368</v>
      </c>
      <c r="V1115" s="340">
        <v>-0.24137040277325106</v>
      </c>
      <c r="W1115" s="340">
        <v>-2.3662370259123087</v>
      </c>
      <c r="X1115" s="340">
        <v>-0.24866270999676199</v>
      </c>
      <c r="Y1115" s="340">
        <v>-1.8856545021100837</v>
      </c>
      <c r="Z1115" s="340">
        <v>-0.19984515866892594</v>
      </c>
      <c r="AA1115" s="340">
        <v>-1.135984669328918</v>
      </c>
      <c r="AB1115" s="340">
        <v>0.2830552238808266</v>
      </c>
      <c r="AC1115" s="344">
        <v>-1.1773774938264383</v>
      </c>
      <c r="AD1115" s="482">
        <v>28788379000165</v>
      </c>
      <c r="AE1115" s="341" t="s">
        <v>2349</v>
      </c>
      <c r="AF1115" s="341" t="s">
        <v>2112</v>
      </c>
      <c r="AG1115" s="345" t="s">
        <v>719</v>
      </c>
      <c r="AH1115" s="345" t="s">
        <v>2110</v>
      </c>
      <c r="AI1115" s="345">
        <v>1000</v>
      </c>
      <c r="AJ1115" s="345">
        <v>1000</v>
      </c>
      <c r="AK1115" s="345">
        <v>1000</v>
      </c>
      <c r="AL1115" s="340">
        <v>1.9699999999999999E-2</v>
      </c>
      <c r="AM1115" s="340">
        <v>0.2</v>
      </c>
      <c r="AN1115" s="340" t="s">
        <v>666</v>
      </c>
      <c r="AO1115" s="338" t="s">
        <v>1323</v>
      </c>
      <c r="AP1115" s="341" t="s">
        <v>716</v>
      </c>
      <c r="AQ1115" s="347" t="s">
        <v>659</v>
      </c>
      <c r="AR1115" s="340">
        <v>3.9399999999999991E-3</v>
      </c>
      <c r="AS1115" s="340">
        <v>3.9399999999999991E-3</v>
      </c>
      <c r="AT1115" s="340"/>
      <c r="AX1115" s="597"/>
      <c r="AY1115" s="598"/>
      <c r="AZ1115" s="598"/>
      <c r="BA1115" s="598"/>
      <c r="BB1115" s="599"/>
      <c r="BC1115" s="598"/>
      <c r="BD1115" s="598"/>
      <c r="BE1115" s="598"/>
      <c r="BF1115" s="598"/>
      <c r="BG1115" s="599"/>
      <c r="BH1115" s="599"/>
      <c r="BI1115" s="600"/>
      <c r="BJ1115" s="600"/>
      <c r="BK1115" s="600"/>
      <c r="BL1115" s="599"/>
      <c r="BM1115" s="599"/>
      <c r="BN1115" s="599"/>
      <c r="BO1115" s="599"/>
      <c r="BP1115" s="599"/>
      <c r="BQ1115" s="599"/>
      <c r="BR1115" s="599"/>
      <c r="BS1115" s="599"/>
      <c r="BT1115" s="602"/>
      <c r="BU1115" s="603"/>
      <c r="BV1115" s="601"/>
      <c r="BW1115" s="604"/>
    </row>
    <row r="1116" spans="2:75" ht="15.75" customHeight="1">
      <c r="B1116" s="334" t="s">
        <v>1118</v>
      </c>
      <c r="C1116" s="335">
        <v>17002861000101</v>
      </c>
      <c r="D1116" s="336" t="s">
        <v>14</v>
      </c>
      <c r="E1116" s="336" t="s">
        <v>614</v>
      </c>
      <c r="F1116" s="336"/>
      <c r="G1116" s="337"/>
      <c r="H1116" s="337" t="s">
        <v>1337</v>
      </c>
      <c r="I1116" s="337" t="s">
        <v>34</v>
      </c>
      <c r="J1116" s="337" t="s">
        <v>608</v>
      </c>
      <c r="K1116" s="338" t="s">
        <v>48</v>
      </c>
      <c r="L1116" s="339"/>
      <c r="M1116" s="339" t="s">
        <v>34</v>
      </c>
      <c r="N1116" s="338">
        <v>337625</v>
      </c>
      <c r="O1116" s="338" t="s">
        <v>1320</v>
      </c>
      <c r="P1116" s="342">
        <v>41263</v>
      </c>
      <c r="Q1116" s="343">
        <v>196046341.84999999</v>
      </c>
      <c r="R1116" s="343">
        <v>276934254.52158731</v>
      </c>
      <c r="S1116" s="338">
        <v>32</v>
      </c>
      <c r="T1116" s="340">
        <v>0.10372656897973043</v>
      </c>
      <c r="U1116" s="340">
        <v>1.3408936026946086</v>
      </c>
      <c r="V1116" s="340">
        <v>-0.10618831631855896</v>
      </c>
      <c r="W1116" s="340">
        <v>-1.0410005655428609</v>
      </c>
      <c r="X1116" s="340">
        <v>-2.8223724426325481E-2</v>
      </c>
      <c r="Y1116" s="340">
        <v>-0.21402562946212561</v>
      </c>
      <c r="Z1116" s="340">
        <v>0.11224416424867734</v>
      </c>
      <c r="AA1116" s="340">
        <v>0.63803221783005715</v>
      </c>
      <c r="AB1116" s="340">
        <v>0.21180186200538639</v>
      </c>
      <c r="AC1116" s="344">
        <v>-0.88285691256591747</v>
      </c>
      <c r="AD1116" s="482">
        <v>17039320000158</v>
      </c>
      <c r="AE1116" s="341" t="s">
        <v>2351</v>
      </c>
      <c r="AF1116" s="341" t="s">
        <v>2115</v>
      </c>
      <c r="AG1116" s="345" t="s">
        <v>1428</v>
      </c>
      <c r="AH1116" s="345" t="s">
        <v>2110</v>
      </c>
      <c r="AI1116" s="345">
        <v>50000</v>
      </c>
      <c r="AJ1116" s="345">
        <v>5000</v>
      </c>
      <c r="AK1116" s="345">
        <v>5000</v>
      </c>
      <c r="AL1116" s="340">
        <v>1.9299999999999998E-2</v>
      </c>
      <c r="AM1116" s="340">
        <v>0.2</v>
      </c>
      <c r="AN1116" s="340" t="s">
        <v>2138</v>
      </c>
      <c r="AO1116" s="338" t="s">
        <v>1323</v>
      </c>
      <c r="AP1116" s="341" t="s">
        <v>13</v>
      </c>
      <c r="AQ1116" s="347" t="s">
        <v>668</v>
      </c>
      <c r="AR1116" s="340">
        <v>4.8250000000000003E-3</v>
      </c>
      <c r="AS1116" s="340">
        <v>4.8250000000000003E-3</v>
      </c>
      <c r="AT1116" s="340"/>
      <c r="AX1116" s="597"/>
      <c r="AY1116" s="598"/>
      <c r="AZ1116" s="598"/>
      <c r="BA1116" s="598"/>
      <c r="BB1116" s="599"/>
      <c r="BC1116" s="598"/>
      <c r="BD1116" s="598"/>
      <c r="BE1116" s="598"/>
      <c r="BF1116" s="598"/>
      <c r="BG1116" s="599"/>
      <c r="BH1116" s="599"/>
      <c r="BI1116" s="600"/>
      <c r="BJ1116" s="600"/>
      <c r="BK1116" s="600"/>
      <c r="BL1116" s="599"/>
      <c r="BM1116" s="599"/>
      <c r="BN1116" s="599"/>
      <c r="BO1116" s="599"/>
      <c r="BP1116" s="599"/>
      <c r="BQ1116" s="599"/>
      <c r="BR1116" s="599"/>
      <c r="BS1116" s="599"/>
      <c r="BT1116" s="602"/>
      <c r="BU1116" s="603"/>
      <c r="BV1116" s="601"/>
      <c r="BW1116" s="604"/>
    </row>
    <row r="1117" spans="2:75" ht="15.75" customHeight="1">
      <c r="B1117" s="334" t="s">
        <v>331</v>
      </c>
      <c r="C1117" s="335">
        <v>34096132000180</v>
      </c>
      <c r="D1117" s="336" t="s">
        <v>14</v>
      </c>
      <c r="E1117" s="336" t="s">
        <v>614</v>
      </c>
      <c r="F1117" s="336"/>
      <c r="G1117" s="337"/>
      <c r="H1117" s="337" t="s">
        <v>865</v>
      </c>
      <c r="I1117" s="337" t="s">
        <v>34</v>
      </c>
      <c r="J1117" s="337" t="s">
        <v>608</v>
      </c>
      <c r="K1117" s="338" t="s">
        <v>48</v>
      </c>
      <c r="L1117" s="339"/>
      <c r="M1117" s="339" t="s">
        <v>34</v>
      </c>
      <c r="N1117" s="338">
        <v>501883</v>
      </c>
      <c r="O1117" s="338" t="s">
        <v>1320</v>
      </c>
      <c r="P1117" s="342">
        <v>43670</v>
      </c>
      <c r="Q1117" s="343">
        <v>43120885.420000002</v>
      </c>
      <c r="R1117" s="343">
        <v>62681102.796190478</v>
      </c>
      <c r="S1117" s="338">
        <v>32</v>
      </c>
      <c r="T1117" s="340">
        <v>-5.1430114252101866E-2</v>
      </c>
      <c r="U1117" s="340">
        <v>-0.66484712513697786</v>
      </c>
      <c r="V1117" s="340">
        <v>-0.12193600019047934</v>
      </c>
      <c r="W1117" s="340">
        <v>-1.1953805235740267</v>
      </c>
      <c r="X1117" s="340">
        <v>1.116636836289131E-2</v>
      </c>
      <c r="Y1117" s="340">
        <v>8.4676599784421991E-2</v>
      </c>
      <c r="Z1117" s="340">
        <v>0.11909356788483283</v>
      </c>
      <c r="AA1117" s="340">
        <v>0.67696644859422839</v>
      </c>
      <c r="AB1117" s="340">
        <v>0.13704929887228276</v>
      </c>
      <c r="AC1117" s="344">
        <v>-1.5890835535082604</v>
      </c>
      <c r="AD1117" s="482">
        <v>33601025000108</v>
      </c>
      <c r="AE1117" s="341" t="s">
        <v>2353</v>
      </c>
      <c r="AF1117" s="341" t="s">
        <v>2106</v>
      </c>
      <c r="AG1117" s="345" t="s">
        <v>1427</v>
      </c>
      <c r="AH1117" s="345" t="s">
        <v>2110</v>
      </c>
      <c r="AI1117" s="345">
        <v>500</v>
      </c>
      <c r="AJ1117" s="345">
        <v>100</v>
      </c>
      <c r="AK1117" s="345">
        <v>500</v>
      </c>
      <c r="AL1117" s="340">
        <v>1.3999999999999999E-2</v>
      </c>
      <c r="AM1117" s="340">
        <v>0.2</v>
      </c>
      <c r="AN1117" s="340" t="s">
        <v>34</v>
      </c>
      <c r="AO1117" s="338" t="s">
        <v>1323</v>
      </c>
      <c r="AP1117" s="341" t="s">
        <v>13</v>
      </c>
      <c r="AQ1117" s="347" t="s">
        <v>668</v>
      </c>
      <c r="AR1117" s="340">
        <v>4.6666666666666662E-3</v>
      </c>
      <c r="AS1117" s="340">
        <v>4.6666666666666662E-3</v>
      </c>
      <c r="AT1117" s="340"/>
      <c r="AX1117" s="597"/>
      <c r="AY1117" s="598"/>
      <c r="AZ1117" s="598"/>
      <c r="BA1117" s="598"/>
      <c r="BB1117" s="599"/>
      <c r="BC1117" s="598"/>
      <c r="BD1117" s="598"/>
      <c r="BE1117" s="598"/>
      <c r="BF1117" s="598"/>
      <c r="BG1117" s="599"/>
      <c r="BH1117" s="599"/>
      <c r="BI1117" s="600"/>
      <c r="BJ1117" s="600"/>
      <c r="BK1117" s="600"/>
      <c r="BL1117" s="599"/>
      <c r="BM1117" s="599"/>
      <c r="BN1117" s="599"/>
      <c r="BO1117" s="599"/>
      <c r="BP1117" s="599"/>
      <c r="BQ1117" s="599"/>
      <c r="BR1117" s="599"/>
      <c r="BS1117" s="599"/>
      <c r="BT1117" s="602"/>
      <c r="BU1117" s="603"/>
      <c r="BV1117" s="601"/>
      <c r="BW1117" s="604"/>
    </row>
    <row r="1118" spans="2:75" ht="15.75" customHeight="1">
      <c r="B1118" s="334" t="s">
        <v>332</v>
      </c>
      <c r="C1118" s="335">
        <v>1745808000160</v>
      </c>
      <c r="D1118" s="336" t="s">
        <v>14</v>
      </c>
      <c r="E1118" s="336" t="s">
        <v>607</v>
      </c>
      <c r="F1118" s="336"/>
      <c r="G1118" s="337"/>
      <c r="H1118" s="337" t="s">
        <v>34</v>
      </c>
      <c r="I1118" s="337" t="s">
        <v>34</v>
      </c>
      <c r="J1118" s="337" t="s">
        <v>608</v>
      </c>
      <c r="K1118" s="338" t="s">
        <v>48</v>
      </c>
      <c r="L1118" s="339"/>
      <c r="M1118" s="339" t="s">
        <v>1411</v>
      </c>
      <c r="N1118" s="338">
        <v>44253</v>
      </c>
      <c r="O1118" s="338" t="s">
        <v>1320</v>
      </c>
      <c r="P1118" s="342">
        <v>35528</v>
      </c>
      <c r="Q1118" s="343">
        <v>149982924.03</v>
      </c>
      <c r="R1118" s="343">
        <v>159759570.94710317</v>
      </c>
      <c r="S1118" s="338">
        <v>32</v>
      </c>
      <c r="T1118" s="340">
        <v>-2.5529921608921202E-2</v>
      </c>
      <c r="U1118" s="340">
        <v>-0.33003027960354941</v>
      </c>
      <c r="V1118" s="340">
        <v>-9.7923199984913611E-2</v>
      </c>
      <c r="W1118" s="340">
        <v>-0.95997478911195044</v>
      </c>
      <c r="X1118" s="340">
        <v>-4.3988635977971979E-2</v>
      </c>
      <c r="Y1118" s="340">
        <v>-0.3335738176207626</v>
      </c>
      <c r="Z1118" s="340">
        <v>0.17542417978510039</v>
      </c>
      <c r="AA1118" s="340">
        <v>0.99716790835854252</v>
      </c>
      <c r="AB1118" s="340">
        <v>0.22447705055459971</v>
      </c>
      <c r="AC1118" s="344">
        <v>-0.77983191075738978</v>
      </c>
      <c r="AD1118" s="482">
        <v>0</v>
      </c>
      <c r="AE1118" s="341" t="s">
        <v>2357</v>
      </c>
      <c r="AF1118" s="341" t="s">
        <v>2106</v>
      </c>
      <c r="AG1118" s="345" t="s">
        <v>1427</v>
      </c>
      <c r="AH1118" s="345" t="s">
        <v>2110</v>
      </c>
      <c r="AI1118" s="345">
        <v>20000</v>
      </c>
      <c r="AJ1118" s="345">
        <v>5000</v>
      </c>
      <c r="AK1118" s="345">
        <v>5000</v>
      </c>
      <c r="AL1118" s="340">
        <v>0.02</v>
      </c>
      <c r="AM1118" s="340">
        <v>0.15</v>
      </c>
      <c r="AN1118" s="340" t="s">
        <v>2119</v>
      </c>
      <c r="AO1118" s="338" t="s">
        <v>1323</v>
      </c>
      <c r="AP1118" s="341" t="s">
        <v>716</v>
      </c>
      <c r="AQ1118" s="347" t="s">
        <v>659</v>
      </c>
      <c r="AR1118" s="340" t="s">
        <v>34</v>
      </c>
      <c r="AS1118" s="340" t="s">
        <v>34</v>
      </c>
      <c r="AT1118" s="340"/>
      <c r="AX1118" s="597"/>
      <c r="AY1118" s="598"/>
      <c r="AZ1118" s="598"/>
      <c r="BA1118" s="598"/>
      <c r="BB1118" s="599"/>
      <c r="BC1118" s="598"/>
      <c r="BD1118" s="598"/>
      <c r="BE1118" s="598"/>
      <c r="BF1118" s="598"/>
      <c r="BG1118" s="599"/>
      <c r="BH1118" s="599"/>
      <c r="BI1118" s="600"/>
      <c r="BJ1118" s="600"/>
      <c r="BK1118" s="600"/>
      <c r="BL1118" s="599"/>
      <c r="BM1118" s="599"/>
      <c r="BN1118" s="599"/>
      <c r="BO1118" s="599"/>
      <c r="BP1118" s="599"/>
      <c r="BQ1118" s="599"/>
      <c r="BR1118" s="599"/>
      <c r="BS1118" s="599"/>
      <c r="BT1118" s="602"/>
      <c r="BU1118" s="603"/>
      <c r="BV1118" s="601"/>
      <c r="BW1118" s="604"/>
    </row>
    <row r="1119" spans="2:75" ht="15.75" customHeight="1">
      <c r="B1119" s="334" t="s">
        <v>335</v>
      </c>
      <c r="C1119" s="335">
        <v>10608762000129</v>
      </c>
      <c r="D1119" s="336" t="s">
        <v>14</v>
      </c>
      <c r="E1119" s="336" t="s">
        <v>607</v>
      </c>
      <c r="F1119" s="336"/>
      <c r="G1119" s="337"/>
      <c r="H1119" s="337" t="s">
        <v>34</v>
      </c>
      <c r="I1119" s="337" t="s">
        <v>34</v>
      </c>
      <c r="J1119" s="337" t="s">
        <v>608</v>
      </c>
      <c r="K1119" s="338" t="s">
        <v>48</v>
      </c>
      <c r="L1119" s="339"/>
      <c r="M1119" s="339" t="s">
        <v>34</v>
      </c>
      <c r="N1119" s="338">
        <v>301116</v>
      </c>
      <c r="O1119" s="338" t="s">
        <v>1320</v>
      </c>
      <c r="P1119" s="342">
        <v>39966</v>
      </c>
      <c r="Q1119" s="343">
        <v>173539870.44999999</v>
      </c>
      <c r="R1119" s="343">
        <v>203140175.33313489</v>
      </c>
      <c r="S1119" s="338">
        <v>32</v>
      </c>
      <c r="T1119" s="340">
        <v>1.6251473156225993E-2</v>
      </c>
      <c r="U1119" s="340">
        <v>0.21008596547529637</v>
      </c>
      <c r="V1119" s="340">
        <v>-0.19427871852441703</v>
      </c>
      <c r="W1119" s="340">
        <v>-1.9045810581471039</v>
      </c>
      <c r="X1119" s="340">
        <v>-0.22889878121079965</v>
      </c>
      <c r="Y1119" s="340">
        <v>-1.7357810397999598</v>
      </c>
      <c r="Z1119" s="340">
        <v>-0.12408219869086512</v>
      </c>
      <c r="AA1119" s="340">
        <v>-0.70532344335126884</v>
      </c>
      <c r="AB1119" s="340">
        <v>0.21165449088464117</v>
      </c>
      <c r="AC1119" s="344">
        <v>-1.3733705476152378</v>
      </c>
      <c r="AD1119" s="482">
        <v>11952800000129</v>
      </c>
      <c r="AE1119" s="341" t="s">
        <v>2358</v>
      </c>
      <c r="AF1119" s="341" t="s">
        <v>2112</v>
      </c>
      <c r="AG1119" s="345" t="s">
        <v>719</v>
      </c>
      <c r="AH1119" s="345" t="s">
        <v>2110</v>
      </c>
      <c r="AI1119" s="345">
        <v>5000</v>
      </c>
      <c r="AJ1119" s="345">
        <v>1000</v>
      </c>
      <c r="AK1119" s="345">
        <v>1000</v>
      </c>
      <c r="AL1119" s="340">
        <v>1.8500000000000003E-2</v>
      </c>
      <c r="AM1119" s="340">
        <v>0.2</v>
      </c>
      <c r="AN1119" s="340" t="s">
        <v>666</v>
      </c>
      <c r="AO1119" s="338" t="s">
        <v>1323</v>
      </c>
      <c r="AP1119" s="341" t="s">
        <v>716</v>
      </c>
      <c r="AQ1119" s="347" t="s">
        <v>659</v>
      </c>
      <c r="AR1119" s="340">
        <v>4.4399999999999995E-3</v>
      </c>
      <c r="AS1119" s="340">
        <v>4.4399999999999995E-3</v>
      </c>
      <c r="AT1119" s="340"/>
      <c r="AX1119" s="597"/>
      <c r="AY1119" s="598"/>
      <c r="AZ1119" s="598"/>
      <c r="BA1119" s="598"/>
      <c r="BB1119" s="599"/>
      <c r="BC1119" s="598"/>
      <c r="BD1119" s="598"/>
      <c r="BE1119" s="598"/>
      <c r="BF1119" s="598"/>
      <c r="BG1119" s="599"/>
      <c r="BH1119" s="599"/>
      <c r="BI1119" s="600"/>
      <c r="BJ1119" s="600"/>
      <c r="BK1119" s="600"/>
      <c r="BL1119" s="599"/>
      <c r="BM1119" s="599"/>
      <c r="BN1119" s="599"/>
      <c r="BO1119" s="599"/>
      <c r="BP1119" s="599"/>
      <c r="BQ1119" s="599"/>
      <c r="BR1119" s="599"/>
      <c r="BS1119" s="599"/>
      <c r="BT1119" s="602"/>
      <c r="BU1119" s="603"/>
      <c r="BV1119" s="601"/>
      <c r="BW1119" s="604"/>
    </row>
    <row r="1120" spans="2:75" ht="15.75" customHeight="1">
      <c r="B1120" s="334" t="s">
        <v>1301</v>
      </c>
      <c r="C1120" s="335">
        <v>40226121000170</v>
      </c>
      <c r="D1120" s="336" t="s">
        <v>14</v>
      </c>
      <c r="E1120" s="336" t="s">
        <v>607</v>
      </c>
      <c r="F1120" s="336"/>
      <c r="G1120" s="337"/>
      <c r="H1120" s="337" t="s">
        <v>34</v>
      </c>
      <c r="I1120" s="337" t="s">
        <v>34</v>
      </c>
      <c r="J1120" s="337" t="s">
        <v>608</v>
      </c>
      <c r="K1120" s="338" t="s">
        <v>48</v>
      </c>
      <c r="L1120" s="339"/>
      <c r="M1120" s="339" t="s">
        <v>34</v>
      </c>
      <c r="N1120" s="338">
        <v>652271</v>
      </c>
      <c r="O1120" s="338" t="s">
        <v>1320</v>
      </c>
      <c r="P1120" s="342">
        <v>44712</v>
      </c>
      <c r="Q1120" s="343">
        <v>10807614.119999999</v>
      </c>
      <c r="R1120" s="343" t="s">
        <v>1414</v>
      </c>
      <c r="S1120" s="338">
        <v>32</v>
      </c>
      <c r="T1120" s="340" t="s">
        <v>1414</v>
      </c>
      <c r="U1120" s="340" t="s">
        <v>1414</v>
      </c>
      <c r="V1120" s="340" t="s">
        <v>1414</v>
      </c>
      <c r="W1120" s="340" t="s">
        <v>1414</v>
      </c>
      <c r="X1120" s="340" t="s">
        <v>1414</v>
      </c>
      <c r="Y1120" s="340" t="s">
        <v>1414</v>
      </c>
      <c r="Z1120" s="340" t="s">
        <v>1414</v>
      </c>
      <c r="AA1120" s="340" t="s">
        <v>1414</v>
      </c>
      <c r="AB1120" s="340" t="s">
        <v>1414</v>
      </c>
      <c r="AC1120" s="344" t="s">
        <v>1414</v>
      </c>
      <c r="AD1120" s="482">
        <v>39344972000139</v>
      </c>
      <c r="AE1120" s="341" t="s">
        <v>2358</v>
      </c>
      <c r="AF1120" s="341" t="s">
        <v>2112</v>
      </c>
      <c r="AG1120" s="345" t="s">
        <v>719</v>
      </c>
      <c r="AH1120" s="345" t="s">
        <v>2107</v>
      </c>
      <c r="AI1120" s="345">
        <v>5000</v>
      </c>
      <c r="AJ1120" s="345">
        <v>1000</v>
      </c>
      <c r="AK1120" s="345">
        <v>1000</v>
      </c>
      <c r="AL1120" s="340">
        <v>1.3500000000000002E-2</v>
      </c>
      <c r="AM1120" s="340">
        <v>0.2</v>
      </c>
      <c r="AN1120" s="340" t="s">
        <v>2138</v>
      </c>
      <c r="AO1120" s="338" t="s">
        <v>1323</v>
      </c>
      <c r="AP1120" s="341" t="s">
        <v>13</v>
      </c>
      <c r="AQ1120" s="347" t="s">
        <v>668</v>
      </c>
      <c r="AR1120" s="340">
        <v>4.3166666666666657E-3</v>
      </c>
      <c r="AS1120" s="340">
        <v>4.3166666666666657E-3</v>
      </c>
      <c r="AT1120" s="340"/>
      <c r="AX1120" s="597"/>
      <c r="AY1120" s="598"/>
      <c r="AZ1120" s="598"/>
      <c r="BA1120" s="598"/>
      <c r="BB1120" s="599"/>
      <c r="BC1120" s="598"/>
      <c r="BD1120" s="598"/>
      <c r="BE1120" s="598"/>
      <c r="BF1120" s="598"/>
      <c r="BG1120" s="599"/>
      <c r="BH1120" s="599"/>
      <c r="BI1120" s="600"/>
      <c r="BJ1120" s="600"/>
      <c r="BK1120" s="600"/>
      <c r="BL1120" s="599"/>
      <c r="BM1120" s="599"/>
      <c r="BN1120" s="599"/>
      <c r="BO1120" s="599"/>
      <c r="BP1120" s="599"/>
      <c r="BQ1120" s="599"/>
      <c r="BR1120" s="599"/>
      <c r="BS1120" s="599"/>
      <c r="BT1120" s="602"/>
      <c r="BU1120" s="603"/>
      <c r="BV1120" s="601"/>
      <c r="BW1120" s="604"/>
    </row>
    <row r="1121" spans="2:75" ht="15.75" customHeight="1">
      <c r="B1121" s="334" t="s">
        <v>564</v>
      </c>
      <c r="C1121" s="335">
        <v>39703177000190</v>
      </c>
      <c r="D1121" s="336" t="s">
        <v>14</v>
      </c>
      <c r="E1121" s="336" t="s">
        <v>607</v>
      </c>
      <c r="F1121" s="336"/>
      <c r="G1121" s="337"/>
      <c r="H1121" s="337" t="s">
        <v>34</v>
      </c>
      <c r="I1121" s="337" t="s">
        <v>34</v>
      </c>
      <c r="J1121" s="337" t="s">
        <v>608</v>
      </c>
      <c r="K1121" s="338" t="s">
        <v>48</v>
      </c>
      <c r="L1121" s="339"/>
      <c r="M1121" s="339" t="s">
        <v>1411</v>
      </c>
      <c r="N1121" s="338">
        <v>568546</v>
      </c>
      <c r="O1121" s="338" t="s">
        <v>1320</v>
      </c>
      <c r="P1121" s="342">
        <v>44186</v>
      </c>
      <c r="Q1121" s="343">
        <v>56637076.280000001</v>
      </c>
      <c r="R1121" s="343">
        <v>55963470.553769864</v>
      </c>
      <c r="S1121" s="338">
        <v>32</v>
      </c>
      <c r="T1121" s="340">
        <v>0.19985464601568914</v>
      </c>
      <c r="U1121" s="340">
        <v>2.5835600169480277</v>
      </c>
      <c r="V1121" s="340">
        <v>0.14614778962782893</v>
      </c>
      <c r="W1121" s="340">
        <v>1.4327370178749019</v>
      </c>
      <c r="X1121" s="340" t="s">
        <v>1414</v>
      </c>
      <c r="Y1121" s="340" t="s">
        <v>1414</v>
      </c>
      <c r="Z1121" s="340" t="s">
        <v>1414</v>
      </c>
      <c r="AA1121" s="340" t="s">
        <v>1414</v>
      </c>
      <c r="AB1121" s="340">
        <v>0.1838813781164178</v>
      </c>
      <c r="AC1121" s="344">
        <v>0.30525537567700811</v>
      </c>
      <c r="AD1121" s="482">
        <v>39344972000139</v>
      </c>
      <c r="AE1121" s="341" t="s">
        <v>2358</v>
      </c>
      <c r="AF1121" s="341" t="s">
        <v>2112</v>
      </c>
      <c r="AG1121" s="345" t="s">
        <v>719</v>
      </c>
      <c r="AH1121" s="345" t="s">
        <v>2107</v>
      </c>
      <c r="AI1121" s="345">
        <v>5000</v>
      </c>
      <c r="AJ1121" s="345">
        <v>1000</v>
      </c>
      <c r="AK1121" s="345">
        <v>1000</v>
      </c>
      <c r="AL1121" s="340">
        <v>6.9999999999999993E-3</v>
      </c>
      <c r="AM1121" s="340">
        <v>0.1</v>
      </c>
      <c r="AN1121" s="340" t="s">
        <v>2138</v>
      </c>
      <c r="AO1121" s="338" t="s">
        <v>1323</v>
      </c>
      <c r="AP1121" s="341" t="s">
        <v>716</v>
      </c>
      <c r="AQ1121" s="347" t="s">
        <v>659</v>
      </c>
      <c r="AR1121" s="340">
        <v>1.9833333333333335E-3</v>
      </c>
      <c r="AS1121" s="340">
        <v>1.9833333333333335E-3</v>
      </c>
      <c r="AT1121" s="340"/>
      <c r="AX1121" s="597"/>
      <c r="AY1121" s="598"/>
      <c r="AZ1121" s="598"/>
      <c r="BA1121" s="598"/>
      <c r="BB1121" s="599"/>
      <c r="BC1121" s="598"/>
      <c r="BD1121" s="598"/>
      <c r="BE1121" s="598"/>
      <c r="BF1121" s="598"/>
      <c r="BG1121" s="599"/>
      <c r="BH1121" s="599"/>
      <c r="BI1121" s="600"/>
      <c r="BJ1121" s="600"/>
      <c r="BK1121" s="600"/>
      <c r="BL1121" s="599"/>
      <c r="BM1121" s="599"/>
      <c r="BN1121" s="599"/>
      <c r="BO1121" s="599"/>
      <c r="BP1121" s="599"/>
      <c r="BQ1121" s="599"/>
      <c r="BR1121" s="599"/>
      <c r="BS1121" s="599"/>
      <c r="BT1121" s="602"/>
      <c r="BU1121" s="603"/>
      <c r="BV1121" s="601"/>
      <c r="BW1121" s="604"/>
    </row>
    <row r="1122" spans="2:75" ht="15.75" customHeight="1">
      <c r="B1122" s="334" t="s">
        <v>1124</v>
      </c>
      <c r="C1122" s="335">
        <v>44417598000194</v>
      </c>
      <c r="D1122" s="336" t="s">
        <v>14</v>
      </c>
      <c r="E1122" s="336" t="s">
        <v>614</v>
      </c>
      <c r="F1122" s="336"/>
      <c r="G1122" s="337"/>
      <c r="H1122" s="337" t="s">
        <v>1337</v>
      </c>
      <c r="I1122" s="337" t="s">
        <v>34</v>
      </c>
      <c r="J1122" s="337" t="s">
        <v>608</v>
      </c>
      <c r="K1122" s="338" t="s">
        <v>48</v>
      </c>
      <c r="L1122" s="339"/>
      <c r="M1122" s="339" t="s">
        <v>34</v>
      </c>
      <c r="N1122" s="338">
        <v>640581</v>
      </c>
      <c r="O1122" s="338" t="s">
        <v>1320</v>
      </c>
      <c r="P1122" s="342">
        <v>44617</v>
      </c>
      <c r="Q1122" s="343">
        <v>12644658.140000001</v>
      </c>
      <c r="R1122" s="343" t="s">
        <v>1414</v>
      </c>
      <c r="S1122" s="338">
        <v>32</v>
      </c>
      <c r="T1122" s="340" t="s">
        <v>1414</v>
      </c>
      <c r="U1122" s="340" t="s">
        <v>1414</v>
      </c>
      <c r="V1122" s="340" t="s">
        <v>1414</v>
      </c>
      <c r="W1122" s="340" t="s">
        <v>1414</v>
      </c>
      <c r="X1122" s="340" t="s">
        <v>1414</v>
      </c>
      <c r="Y1122" s="340" t="s">
        <v>1414</v>
      </c>
      <c r="Z1122" s="340" t="s">
        <v>1414</v>
      </c>
      <c r="AA1122" s="340" t="s">
        <v>1414</v>
      </c>
      <c r="AB1122" s="340" t="s">
        <v>1414</v>
      </c>
      <c r="AC1122" s="344" t="s">
        <v>1414</v>
      </c>
      <c r="AD1122" s="482">
        <v>44967401000190</v>
      </c>
      <c r="AE1122" s="341" t="s">
        <v>2359</v>
      </c>
      <c r="AF1122" s="341" t="s">
        <v>2106</v>
      </c>
      <c r="AG1122" s="345" t="s">
        <v>1427</v>
      </c>
      <c r="AH1122" s="345" t="s">
        <v>2110</v>
      </c>
      <c r="AI1122" s="345">
        <v>100</v>
      </c>
      <c r="AJ1122" s="345">
        <v>50</v>
      </c>
      <c r="AK1122" s="345">
        <v>100</v>
      </c>
      <c r="AL1122" s="340">
        <v>1.84E-2</v>
      </c>
      <c r="AM1122" s="340">
        <v>0.2</v>
      </c>
      <c r="AN1122" s="340" t="s">
        <v>2124</v>
      </c>
      <c r="AO1122" s="338" t="s">
        <v>1323</v>
      </c>
      <c r="AP1122" s="341" t="s">
        <v>13</v>
      </c>
      <c r="AQ1122" s="347" t="s">
        <v>668</v>
      </c>
      <c r="AR1122" s="340">
        <v>4.9680000000000002E-3</v>
      </c>
      <c r="AS1122" s="340">
        <v>4.9680000000000002E-3</v>
      </c>
      <c r="AT1122" s="340"/>
      <c r="AX1122" s="597"/>
      <c r="AY1122" s="598"/>
      <c r="AZ1122" s="598"/>
      <c r="BA1122" s="598"/>
      <c r="BB1122" s="599"/>
      <c r="BC1122" s="598"/>
      <c r="BD1122" s="598"/>
      <c r="BE1122" s="598"/>
      <c r="BF1122" s="598"/>
      <c r="BG1122" s="599"/>
      <c r="BH1122" s="599"/>
      <c r="BI1122" s="600"/>
      <c r="BJ1122" s="600"/>
      <c r="BK1122" s="600"/>
      <c r="BL1122" s="599"/>
      <c r="BM1122" s="599"/>
      <c r="BN1122" s="599"/>
      <c r="BO1122" s="599"/>
      <c r="BP1122" s="599"/>
      <c r="BQ1122" s="599"/>
      <c r="BR1122" s="599"/>
      <c r="BS1122" s="599"/>
      <c r="BT1122" s="602"/>
      <c r="BU1122" s="603"/>
      <c r="BV1122" s="601"/>
      <c r="BW1122" s="604"/>
    </row>
    <row r="1123" spans="2:75" ht="15.75" customHeight="1">
      <c r="B1123" s="334" t="s">
        <v>1132</v>
      </c>
      <c r="C1123" s="335">
        <v>27347332000101</v>
      </c>
      <c r="D1123" s="336" t="s">
        <v>14</v>
      </c>
      <c r="E1123" s="336" t="s">
        <v>614</v>
      </c>
      <c r="F1123" s="336"/>
      <c r="G1123" s="337"/>
      <c r="H1123" s="337" t="s">
        <v>1337</v>
      </c>
      <c r="I1123" s="337" t="s">
        <v>34</v>
      </c>
      <c r="J1123" s="337" t="s">
        <v>608</v>
      </c>
      <c r="K1123" s="338" t="s">
        <v>48</v>
      </c>
      <c r="L1123" s="339"/>
      <c r="M1123" s="339" t="s">
        <v>34</v>
      </c>
      <c r="N1123" s="338">
        <v>451584</v>
      </c>
      <c r="O1123" s="338" t="s">
        <v>1320</v>
      </c>
      <c r="P1123" s="342">
        <v>43012</v>
      </c>
      <c r="Q1123" s="343">
        <v>56493212.030000001</v>
      </c>
      <c r="R1123" s="343">
        <v>72311968.954404801</v>
      </c>
      <c r="S1123" s="338">
        <v>32</v>
      </c>
      <c r="T1123" s="340">
        <v>-1.1755728786904229E-2</v>
      </c>
      <c r="U1123" s="340">
        <v>-0.15196860052753766</v>
      </c>
      <c r="V1123" s="340">
        <v>-0.16925702024451594</v>
      </c>
      <c r="W1123" s="340">
        <v>-1.6592847490684428</v>
      </c>
      <c r="X1123" s="340">
        <v>-6.1047659251238895E-2</v>
      </c>
      <c r="Y1123" s="340">
        <v>-0.46293549005349416</v>
      </c>
      <c r="Z1123" s="340">
        <v>0.14208082472903039</v>
      </c>
      <c r="AA1123" s="340">
        <v>0.80763346869550157</v>
      </c>
      <c r="AB1123" s="340">
        <v>0.25597484912364082</v>
      </c>
      <c r="AC1123" s="344">
        <v>-0.97573182931168234</v>
      </c>
      <c r="AD1123" s="482">
        <v>32772397000126</v>
      </c>
      <c r="AE1123" s="341" t="s">
        <v>2362</v>
      </c>
      <c r="AF1123" s="341" t="s">
        <v>2115</v>
      </c>
      <c r="AG1123" s="345" t="s">
        <v>1428</v>
      </c>
      <c r="AH1123" s="345" t="s">
        <v>2110</v>
      </c>
      <c r="AI1123" s="345">
        <v>50000</v>
      </c>
      <c r="AJ1123" s="345">
        <v>25000</v>
      </c>
      <c r="AK1123" s="345">
        <v>25000</v>
      </c>
      <c r="AL1123" s="340">
        <v>1.8000000000000002E-2</v>
      </c>
      <c r="AM1123" s="340">
        <v>0.2</v>
      </c>
      <c r="AN1123" s="340" t="s">
        <v>2124</v>
      </c>
      <c r="AO1123" s="338" t="s">
        <v>1323</v>
      </c>
      <c r="AP1123" s="341" t="s">
        <v>13</v>
      </c>
      <c r="AQ1123" s="347" t="s">
        <v>668</v>
      </c>
      <c r="AR1123" s="340">
        <v>4.7999999999999996E-3</v>
      </c>
      <c r="AS1123" s="340">
        <v>4.7999999999999996E-3</v>
      </c>
      <c r="AT1123" s="340"/>
      <c r="AX1123" s="597"/>
      <c r="AY1123" s="598"/>
      <c r="AZ1123" s="598"/>
      <c r="BA1123" s="598"/>
      <c r="BB1123" s="599"/>
      <c r="BC1123" s="598"/>
      <c r="BD1123" s="598"/>
      <c r="BE1123" s="598"/>
      <c r="BF1123" s="598"/>
      <c r="BG1123" s="599"/>
      <c r="BH1123" s="599"/>
      <c r="BI1123" s="600"/>
      <c r="BJ1123" s="600"/>
      <c r="BK1123" s="600"/>
      <c r="BL1123" s="599"/>
      <c r="BM1123" s="599"/>
      <c r="BN1123" s="599"/>
      <c r="BO1123" s="599"/>
      <c r="BP1123" s="599"/>
      <c r="BQ1123" s="599"/>
      <c r="BR1123" s="599"/>
      <c r="BS1123" s="599"/>
      <c r="BT1123" s="602"/>
      <c r="BU1123" s="603"/>
      <c r="BV1123" s="601"/>
      <c r="BW1123" s="604"/>
    </row>
    <row r="1124" spans="2:75" ht="15.75" customHeight="1">
      <c r="B1124" s="334" t="s">
        <v>1141</v>
      </c>
      <c r="C1124" s="335">
        <v>16987508000165</v>
      </c>
      <c r="D1124" s="336" t="s">
        <v>14</v>
      </c>
      <c r="E1124" s="336" t="s">
        <v>607</v>
      </c>
      <c r="F1124" s="336"/>
      <c r="G1124" s="337"/>
      <c r="H1124" s="337" t="s">
        <v>34</v>
      </c>
      <c r="I1124" s="337" t="s">
        <v>34</v>
      </c>
      <c r="J1124" s="337" t="s">
        <v>608</v>
      </c>
      <c r="K1124" s="338" t="s">
        <v>48</v>
      </c>
      <c r="L1124" s="339"/>
      <c r="M1124" s="339" t="s">
        <v>34</v>
      </c>
      <c r="N1124" s="338">
        <v>345865</v>
      </c>
      <c r="O1124" s="338" t="s">
        <v>1320</v>
      </c>
      <c r="P1124" s="342">
        <v>41519</v>
      </c>
      <c r="Q1124" s="343">
        <v>129520444.29000001</v>
      </c>
      <c r="R1124" s="343">
        <v>157433043.76559526</v>
      </c>
      <c r="S1124" s="338">
        <v>32</v>
      </c>
      <c r="T1124" s="340">
        <v>-0.1428139590266283</v>
      </c>
      <c r="U1124" s="340">
        <v>-1.846183922961119</v>
      </c>
      <c r="V1124" s="340">
        <v>-0.29976545080340578</v>
      </c>
      <c r="W1124" s="340">
        <v>-2.9387037541908625</v>
      </c>
      <c r="X1124" s="340">
        <v>-0.29107679360319016</v>
      </c>
      <c r="Y1124" s="340">
        <v>-2.20728820306338</v>
      </c>
      <c r="Z1124" s="340">
        <v>-0.27130867388664393</v>
      </c>
      <c r="AA1124" s="340">
        <v>-1.5422064574592522</v>
      </c>
      <c r="AB1124" s="340">
        <v>0.23609299380875737</v>
      </c>
      <c r="AC1124" s="344">
        <v>-1.8019506178287126</v>
      </c>
      <c r="AD1124" s="482">
        <v>0</v>
      </c>
      <c r="AE1124" s="341" t="s">
        <v>2365</v>
      </c>
      <c r="AF1124" s="341" t="s">
        <v>2115</v>
      </c>
      <c r="AG1124" s="345" t="s">
        <v>1428</v>
      </c>
      <c r="AH1124" s="345" t="s">
        <v>2107</v>
      </c>
      <c r="AI1124" s="345">
        <v>1000</v>
      </c>
      <c r="AJ1124" s="345">
        <v>100</v>
      </c>
      <c r="AK1124" s="345">
        <v>1000</v>
      </c>
      <c r="AL1124" s="340">
        <v>0.02</v>
      </c>
      <c r="AM1124" s="340">
        <v>0.2</v>
      </c>
      <c r="AN1124" s="340" t="s">
        <v>2124</v>
      </c>
      <c r="AO1124" s="338" t="s">
        <v>1323</v>
      </c>
      <c r="AP1124" s="341" t="s">
        <v>716</v>
      </c>
      <c r="AQ1124" s="347" t="s">
        <v>665</v>
      </c>
      <c r="AR1124" s="340">
        <v>5.3333333333333332E-3</v>
      </c>
      <c r="AS1124" s="340">
        <v>5.3333333333333332E-3</v>
      </c>
      <c r="AT1124" s="340"/>
      <c r="AX1124" s="597"/>
      <c r="AY1124" s="598"/>
      <c r="AZ1124" s="598"/>
      <c r="BA1124" s="598"/>
      <c r="BB1124" s="599"/>
      <c r="BC1124" s="598"/>
      <c r="BD1124" s="598"/>
      <c r="BE1124" s="598"/>
      <c r="BF1124" s="598"/>
      <c r="BG1124" s="599"/>
      <c r="BH1124" s="599"/>
      <c r="BI1124" s="600"/>
      <c r="BJ1124" s="600"/>
      <c r="BK1124" s="600"/>
      <c r="BL1124" s="599"/>
      <c r="BM1124" s="599"/>
      <c r="BN1124" s="599"/>
      <c r="BO1124" s="599"/>
      <c r="BP1124" s="599"/>
      <c r="BQ1124" s="599"/>
      <c r="BR1124" s="599"/>
      <c r="BS1124" s="599"/>
      <c r="BT1124" s="602"/>
      <c r="BU1124" s="603"/>
      <c r="BV1124" s="601"/>
      <c r="BW1124" s="604"/>
    </row>
    <row r="1125" spans="2:75" ht="15.75" customHeight="1">
      <c r="B1125" s="334" t="s">
        <v>1142</v>
      </c>
      <c r="C1125" s="335">
        <v>42870843000199</v>
      </c>
      <c r="D1125" s="336" t="s">
        <v>14</v>
      </c>
      <c r="E1125" s="336" t="s">
        <v>607</v>
      </c>
      <c r="F1125" s="336"/>
      <c r="G1125" s="337"/>
      <c r="H1125" s="337" t="s">
        <v>34</v>
      </c>
      <c r="I1125" s="337" t="s">
        <v>34</v>
      </c>
      <c r="J1125" s="337" t="s">
        <v>608</v>
      </c>
      <c r="K1125" s="338" t="s">
        <v>48</v>
      </c>
      <c r="L1125" s="339"/>
      <c r="M1125" s="339" t="s">
        <v>34</v>
      </c>
      <c r="N1125" s="338">
        <v>619922</v>
      </c>
      <c r="O1125" s="338" t="s">
        <v>1320</v>
      </c>
      <c r="P1125" s="342">
        <v>44497</v>
      </c>
      <c r="Q1125" s="343">
        <v>20923115.079999998</v>
      </c>
      <c r="R1125" s="343" t="s">
        <v>1414</v>
      </c>
      <c r="S1125" s="338">
        <v>32</v>
      </c>
      <c r="T1125" s="340">
        <v>-4.0802011973824825E-2</v>
      </c>
      <c r="U1125" s="340">
        <v>-0.52745557257814846</v>
      </c>
      <c r="V1125" s="340" t="s">
        <v>1414</v>
      </c>
      <c r="W1125" s="340" t="s">
        <v>1414</v>
      </c>
      <c r="X1125" s="340" t="s">
        <v>1414</v>
      </c>
      <c r="Y1125" s="340" t="s">
        <v>1414</v>
      </c>
      <c r="Z1125" s="340" t="s">
        <v>1414</v>
      </c>
      <c r="AA1125" s="340" t="s">
        <v>1414</v>
      </c>
      <c r="AB1125" s="340" t="s">
        <v>1414</v>
      </c>
      <c r="AC1125" s="344" t="s">
        <v>1414</v>
      </c>
      <c r="AD1125" s="482">
        <v>0</v>
      </c>
      <c r="AE1125" s="341" t="s">
        <v>2365</v>
      </c>
      <c r="AF1125" s="341" t="s">
        <v>2115</v>
      </c>
      <c r="AG1125" s="345" t="s">
        <v>1428</v>
      </c>
      <c r="AH1125" s="345" t="s">
        <v>2110</v>
      </c>
      <c r="AI1125" s="345">
        <v>1000</v>
      </c>
      <c r="AJ1125" s="345">
        <v>100</v>
      </c>
      <c r="AK1125" s="345">
        <v>1000</v>
      </c>
      <c r="AL1125" s="340">
        <v>0.02</v>
      </c>
      <c r="AM1125" s="340">
        <v>0.2</v>
      </c>
      <c r="AN1125" s="340" t="s">
        <v>2124</v>
      </c>
      <c r="AO1125" s="338" t="s">
        <v>1323</v>
      </c>
      <c r="AP1125" s="341" t="s">
        <v>716</v>
      </c>
      <c r="AQ1125" s="347" t="s">
        <v>659</v>
      </c>
      <c r="AR1125" s="340">
        <v>6.0000000000000001E-3</v>
      </c>
      <c r="AS1125" s="340">
        <v>6.0000000000000001E-3</v>
      </c>
      <c r="AT1125" s="340"/>
      <c r="AW1125" s="597"/>
      <c r="AX1125" s="597"/>
      <c r="AY1125" s="598"/>
      <c r="AZ1125" s="598"/>
      <c r="BA1125" s="598"/>
      <c r="BB1125" s="599"/>
      <c r="BC1125" s="598"/>
      <c r="BD1125" s="598"/>
      <c r="BE1125" s="598"/>
      <c r="BF1125" s="598"/>
      <c r="BG1125" s="599"/>
      <c r="BH1125" s="599"/>
      <c r="BI1125" s="600"/>
      <c r="BJ1125" s="600"/>
      <c r="BK1125" s="600"/>
      <c r="BL1125" s="210"/>
      <c r="BM1125" s="599"/>
      <c r="BN1125" s="599"/>
      <c r="BO1125" s="599"/>
      <c r="BP1125" s="599"/>
      <c r="BQ1125" s="599"/>
      <c r="BR1125" s="599"/>
      <c r="BS1125" s="599"/>
      <c r="BT1125" s="602"/>
      <c r="BU1125" s="603"/>
      <c r="BV1125" s="601"/>
      <c r="BW1125" s="604"/>
    </row>
    <row r="1126" spans="2:75" ht="15.75" customHeight="1">
      <c r="B1126" s="334" t="s">
        <v>344</v>
      </c>
      <c r="C1126" s="335">
        <v>35726581000128</v>
      </c>
      <c r="D1126" s="336" t="s">
        <v>14</v>
      </c>
      <c r="E1126" s="336" t="s">
        <v>607</v>
      </c>
      <c r="F1126" s="336"/>
      <c r="G1126" s="337"/>
      <c r="H1126" s="337" t="s">
        <v>34</v>
      </c>
      <c r="I1126" s="337" t="s">
        <v>34</v>
      </c>
      <c r="J1126" s="337" t="s">
        <v>608</v>
      </c>
      <c r="K1126" s="338" t="s">
        <v>48</v>
      </c>
      <c r="L1126" s="339"/>
      <c r="M1126" s="339" t="s">
        <v>1411</v>
      </c>
      <c r="N1126" s="338">
        <v>520101</v>
      </c>
      <c r="O1126" s="338" t="s">
        <v>1320</v>
      </c>
      <c r="P1126" s="342">
        <v>43829</v>
      </c>
      <c r="Q1126" s="343">
        <v>8193661.5</v>
      </c>
      <c r="R1126" s="343">
        <v>9921374.5008730125</v>
      </c>
      <c r="S1126" s="338">
        <v>32</v>
      </c>
      <c r="T1126" s="340">
        <v>-1.9538891982216255E-2</v>
      </c>
      <c r="U1126" s="340">
        <v>-0.25258307028177618</v>
      </c>
      <c r="V1126" s="340">
        <v>-0.14866011540720114</v>
      </c>
      <c r="W1126" s="340">
        <v>-1.4573662110651258</v>
      </c>
      <c r="X1126" s="340">
        <v>4.2734010649797094E-2</v>
      </c>
      <c r="Y1126" s="340">
        <v>0.32405976584128543</v>
      </c>
      <c r="Z1126" s="340" t="s">
        <v>1414</v>
      </c>
      <c r="AA1126" s="340" t="s">
        <v>1414</v>
      </c>
      <c r="AB1126" s="340">
        <v>0.25309431880507899</v>
      </c>
      <c r="AC1126" s="344">
        <v>-0.89308700590134971</v>
      </c>
      <c r="AD1126" s="482">
        <v>41867101000141</v>
      </c>
      <c r="AE1126" s="341" t="s">
        <v>59</v>
      </c>
      <c r="AF1126" s="341" t="s">
        <v>2109</v>
      </c>
      <c r="AG1126" s="345" t="s">
        <v>59</v>
      </c>
      <c r="AH1126" s="345" t="s">
        <v>2110</v>
      </c>
      <c r="AI1126" s="345">
        <v>100</v>
      </c>
      <c r="AJ1126" s="345">
        <v>100</v>
      </c>
      <c r="AK1126" s="345">
        <v>100</v>
      </c>
      <c r="AL1126" s="340">
        <v>0.02</v>
      </c>
      <c r="AM1126" s="340">
        <v>0.2</v>
      </c>
      <c r="AN1126" s="340" t="s">
        <v>2119</v>
      </c>
      <c r="AO1126" s="338" t="s">
        <v>1323</v>
      </c>
      <c r="AP1126" s="341" t="s">
        <v>716</v>
      </c>
      <c r="AQ1126" s="347" t="s">
        <v>659</v>
      </c>
      <c r="AR1126" s="340">
        <v>3.3333333333333331E-3</v>
      </c>
      <c r="AS1126" s="340">
        <v>3.3333333333333331E-3</v>
      </c>
      <c r="AT1126" s="340"/>
      <c r="AW1126" s="597"/>
      <c r="AX1126" s="597"/>
      <c r="AY1126" s="598"/>
      <c r="AZ1126" s="598"/>
      <c r="BA1126" s="598"/>
      <c r="BB1126" s="599"/>
      <c r="BC1126" s="598"/>
      <c r="BD1126" s="598"/>
      <c r="BE1126" s="598"/>
      <c r="BF1126" s="598"/>
      <c r="BG1126" s="599"/>
      <c r="BH1126" s="599"/>
      <c r="BI1126" s="600"/>
      <c r="BJ1126" s="600"/>
      <c r="BK1126" s="600"/>
      <c r="BL1126" s="210"/>
      <c r="BM1126" s="599"/>
      <c r="BN1126" s="599"/>
      <c r="BO1126" s="599"/>
      <c r="BP1126" s="599"/>
      <c r="BQ1126" s="599"/>
      <c r="BR1126" s="599"/>
      <c r="BS1126" s="599"/>
      <c r="BT1126" s="602"/>
      <c r="BU1126" s="603"/>
      <c r="BV1126" s="601"/>
      <c r="BW1126" s="604"/>
    </row>
    <row r="1127" spans="2:75" ht="15.75" customHeight="1">
      <c r="B1127" s="334" t="s">
        <v>1148</v>
      </c>
      <c r="C1127" s="335">
        <v>21732619000160</v>
      </c>
      <c r="D1127" s="336" t="s">
        <v>11</v>
      </c>
      <c r="E1127" s="336" t="s">
        <v>620</v>
      </c>
      <c r="F1127" s="336"/>
      <c r="G1127" s="337"/>
      <c r="H1127" s="337" t="s">
        <v>34</v>
      </c>
      <c r="I1127" s="337" t="s">
        <v>34</v>
      </c>
      <c r="J1127" s="337" t="s">
        <v>700</v>
      </c>
      <c r="K1127" s="338" t="s">
        <v>48</v>
      </c>
      <c r="L1127" s="339"/>
      <c r="M1127" s="339" t="s">
        <v>34</v>
      </c>
      <c r="N1127" s="338">
        <v>395102</v>
      </c>
      <c r="O1127" s="338" t="s">
        <v>1320</v>
      </c>
      <c r="P1127" s="342">
        <v>42130</v>
      </c>
      <c r="Q1127" s="343">
        <v>44459939.899999999</v>
      </c>
      <c r="R1127" s="343">
        <v>69385433.221944451</v>
      </c>
      <c r="S1127" s="338">
        <v>32</v>
      </c>
      <c r="T1127" s="340">
        <v>-1.5744526588225005E-3</v>
      </c>
      <c r="U1127" s="340">
        <v>-2.0353256824422294E-2</v>
      </c>
      <c r="V1127" s="340">
        <v>-1.9861141477815036E-2</v>
      </c>
      <c r="W1127" s="340">
        <v>-0.19470559688230682</v>
      </c>
      <c r="X1127" s="340">
        <v>0.18332929038453738</v>
      </c>
      <c r="Y1127" s="340">
        <v>1.3902193126856508</v>
      </c>
      <c r="Z1127" s="340">
        <v>0.17906195832545513</v>
      </c>
      <c r="AA1127" s="340">
        <v>1.0178462209070229</v>
      </c>
      <c r="AB1127" s="340">
        <v>3.9438768350297103E-2</v>
      </c>
      <c r="AC1127" s="344">
        <v>-2.952342931281716</v>
      </c>
      <c r="AD1127" s="482">
        <v>0</v>
      </c>
      <c r="AE1127" s="341" t="s">
        <v>2367</v>
      </c>
      <c r="AF1127" s="341" t="s">
        <v>2106</v>
      </c>
      <c r="AG1127" s="345" t="s">
        <v>1427</v>
      </c>
      <c r="AH1127" s="345" t="s">
        <v>2107</v>
      </c>
      <c r="AI1127" s="345">
        <v>500</v>
      </c>
      <c r="AJ1127" s="345">
        <v>500</v>
      </c>
      <c r="AK1127" s="345">
        <v>500</v>
      </c>
      <c r="AL1127" s="340">
        <v>0.01</v>
      </c>
      <c r="AM1127" s="340">
        <v>0.2</v>
      </c>
      <c r="AN1127" s="340" t="s">
        <v>34</v>
      </c>
      <c r="AO1127" s="338" t="s">
        <v>1323</v>
      </c>
      <c r="AP1127" s="341" t="s">
        <v>13</v>
      </c>
      <c r="AQ1127" s="347" t="s">
        <v>679</v>
      </c>
      <c r="AR1127" s="340">
        <v>3.1113333333333331E-3</v>
      </c>
      <c r="AS1127" s="340">
        <v>3.1113333333333331E-3</v>
      </c>
      <c r="AT1127" s="340"/>
      <c r="AX1127" s="597"/>
      <c r="AY1127" s="598"/>
      <c r="AZ1127" s="598"/>
      <c r="BA1127" s="598"/>
      <c r="BB1127" s="599"/>
      <c r="BC1127" s="598"/>
      <c r="BD1127" s="598"/>
      <c r="BE1127" s="598"/>
      <c r="BF1127" s="598"/>
      <c r="BG1127" s="599"/>
      <c r="BH1127" s="599"/>
      <c r="BI1127" s="600"/>
      <c r="BJ1127" s="600"/>
      <c r="BK1127" s="600"/>
      <c r="BL1127" s="599"/>
      <c r="BM1127" s="599"/>
      <c r="BN1127" s="599"/>
      <c r="BO1127" s="599"/>
      <c r="BP1127" s="599"/>
      <c r="BQ1127" s="599"/>
      <c r="BR1127" s="599"/>
      <c r="BS1127" s="599"/>
      <c r="BT1127" s="602"/>
      <c r="BU1127" s="603"/>
      <c r="BV1127" s="601"/>
      <c r="BW1127" s="604"/>
    </row>
    <row r="1128" spans="2:75" ht="15.75" customHeight="1">
      <c r="B1128" s="334" t="s">
        <v>1152</v>
      </c>
      <c r="C1128" s="335">
        <v>45560944000151</v>
      </c>
      <c r="D1128" s="336" t="s">
        <v>14</v>
      </c>
      <c r="E1128" s="336" t="s">
        <v>607</v>
      </c>
      <c r="F1128" s="336"/>
      <c r="G1128" s="337"/>
      <c r="H1128" s="337" t="s">
        <v>34</v>
      </c>
      <c r="I1128" s="337" t="s">
        <v>34</v>
      </c>
      <c r="J1128" s="337" t="s">
        <v>611</v>
      </c>
      <c r="K1128" s="338" t="s">
        <v>48</v>
      </c>
      <c r="L1128" s="339"/>
      <c r="M1128" s="339" t="s">
        <v>1411</v>
      </c>
      <c r="N1128" s="338">
        <v>646547</v>
      </c>
      <c r="O1128" s="338" t="s">
        <v>1320</v>
      </c>
      <c r="P1128" s="342">
        <v>44673</v>
      </c>
      <c r="Q1128" s="343">
        <v>7905837.8700000001</v>
      </c>
      <c r="R1128" s="343" t="s">
        <v>1414</v>
      </c>
      <c r="S1128" s="338">
        <v>32</v>
      </c>
      <c r="T1128" s="340" t="s">
        <v>1414</v>
      </c>
      <c r="U1128" s="340" t="s">
        <v>1414</v>
      </c>
      <c r="V1128" s="340" t="s">
        <v>1414</v>
      </c>
      <c r="W1128" s="340" t="s">
        <v>1414</v>
      </c>
      <c r="X1128" s="340" t="s">
        <v>1414</v>
      </c>
      <c r="Y1128" s="340" t="s">
        <v>1414</v>
      </c>
      <c r="Z1128" s="340" t="s">
        <v>1414</v>
      </c>
      <c r="AA1128" s="340" t="s">
        <v>1414</v>
      </c>
      <c r="AB1128" s="340" t="s">
        <v>1414</v>
      </c>
      <c r="AC1128" s="344" t="s">
        <v>1414</v>
      </c>
      <c r="AD1128" s="482">
        <v>0</v>
      </c>
      <c r="AE1128" s="341" t="s">
        <v>2371</v>
      </c>
      <c r="AF1128" s="341" t="s">
        <v>2106</v>
      </c>
      <c r="AG1128" s="345" t="s">
        <v>1427</v>
      </c>
      <c r="AH1128" s="345" t="s">
        <v>2107</v>
      </c>
      <c r="AI1128" s="345">
        <v>50000</v>
      </c>
      <c r="AJ1128" s="345">
        <v>0</v>
      </c>
      <c r="AK1128" s="345">
        <v>0</v>
      </c>
      <c r="AL1128" s="340">
        <v>1.6299999999999999E-2</v>
      </c>
      <c r="AM1128" s="340">
        <v>0.2</v>
      </c>
      <c r="AN1128" s="340" t="s">
        <v>2124</v>
      </c>
      <c r="AO1128" s="338" t="s">
        <v>1323</v>
      </c>
      <c r="AP1128" s="341" t="s">
        <v>716</v>
      </c>
      <c r="AQ1128" s="347" t="s">
        <v>694</v>
      </c>
      <c r="AR1128" s="340" t="s">
        <v>34</v>
      </c>
      <c r="AS1128" s="340" t="s">
        <v>34</v>
      </c>
      <c r="AT1128" s="340"/>
      <c r="AW1128" s="597"/>
      <c r="AX1128" s="597"/>
      <c r="AY1128" s="598"/>
      <c r="AZ1128" s="598"/>
      <c r="BA1128" s="598"/>
      <c r="BB1128" s="599"/>
      <c r="BC1128" s="598"/>
      <c r="BD1128" s="598"/>
      <c r="BE1128" s="598"/>
      <c r="BF1128" s="598"/>
      <c r="BG1128" s="599"/>
      <c r="BH1128" s="599"/>
      <c r="BI1128" s="600"/>
      <c r="BJ1128" s="600"/>
      <c r="BK1128" s="600"/>
      <c r="BL1128" s="210"/>
      <c r="BM1128" s="599"/>
      <c r="BN1128" s="599"/>
      <c r="BO1128" s="599"/>
      <c r="BP1128" s="599"/>
      <c r="BQ1128" s="599"/>
      <c r="BR1128" s="599"/>
      <c r="BS1128" s="599"/>
      <c r="BT1128" s="602"/>
      <c r="BU1128" s="603"/>
      <c r="BV1128" s="601"/>
      <c r="BW1128" s="604"/>
    </row>
    <row r="1129" spans="2:75" ht="15.75" customHeight="1">
      <c r="B1129" s="334" t="s">
        <v>350</v>
      </c>
      <c r="C1129" s="335">
        <v>20468028000165</v>
      </c>
      <c r="D1129" s="336" t="s">
        <v>14</v>
      </c>
      <c r="E1129" s="336" t="s">
        <v>607</v>
      </c>
      <c r="F1129" s="336"/>
      <c r="G1129" s="337"/>
      <c r="H1129" s="337" t="s">
        <v>34</v>
      </c>
      <c r="I1129" s="337" t="s">
        <v>34</v>
      </c>
      <c r="J1129" s="337" t="s">
        <v>608</v>
      </c>
      <c r="K1129" s="338" t="s">
        <v>48</v>
      </c>
      <c r="L1129" s="339"/>
      <c r="M1129" s="339" t="s">
        <v>34</v>
      </c>
      <c r="N1129" s="338">
        <v>383872</v>
      </c>
      <c r="O1129" s="338" t="s">
        <v>1320</v>
      </c>
      <c r="P1129" s="342">
        <v>41974</v>
      </c>
      <c r="Q1129" s="343">
        <v>72016689.989999995</v>
      </c>
      <c r="R1129" s="343">
        <v>81074422.520158708</v>
      </c>
      <c r="S1129" s="338">
        <v>32</v>
      </c>
      <c r="T1129" s="340">
        <v>7.9949631324609971E-2</v>
      </c>
      <c r="U1129" s="340">
        <v>1.0335244888116477</v>
      </c>
      <c r="V1129" s="340">
        <v>-0.12331271674780087</v>
      </c>
      <c r="W1129" s="340">
        <v>-1.208876949211519</v>
      </c>
      <c r="X1129" s="340">
        <v>7.427713003581804E-3</v>
      </c>
      <c r="Y1129" s="340">
        <v>5.6325697028589541E-2</v>
      </c>
      <c r="Z1129" s="340">
        <v>0.1070211745367935</v>
      </c>
      <c r="AA1129" s="340">
        <v>0.60834305107575004</v>
      </c>
      <c r="AB1129" s="340">
        <v>0.23520647107346157</v>
      </c>
      <c r="AC1129" s="344">
        <v>-0.85490860027481397</v>
      </c>
      <c r="AD1129" s="482">
        <v>0</v>
      </c>
      <c r="AE1129" s="341" t="s">
        <v>2372</v>
      </c>
      <c r="AF1129" s="341" t="s">
        <v>2106</v>
      </c>
      <c r="AG1129" s="345" t="s">
        <v>1427</v>
      </c>
      <c r="AH1129" s="345" t="s">
        <v>2110</v>
      </c>
      <c r="AI1129" s="345">
        <v>1000</v>
      </c>
      <c r="AJ1129" s="345">
        <v>1000</v>
      </c>
      <c r="AK1129" s="345">
        <v>1000</v>
      </c>
      <c r="AL1129" s="340">
        <v>1.66E-2</v>
      </c>
      <c r="AM1129" s="340">
        <v>0.2</v>
      </c>
      <c r="AN1129" s="340" t="s">
        <v>2124</v>
      </c>
      <c r="AO1129" s="338" t="s">
        <v>1323</v>
      </c>
      <c r="AP1129" s="341" t="s">
        <v>716</v>
      </c>
      <c r="AQ1129" s="347" t="s">
        <v>659</v>
      </c>
      <c r="AR1129" s="340">
        <v>3.8733333333333328E-3</v>
      </c>
      <c r="AS1129" s="340">
        <v>3.8733333333333328E-3</v>
      </c>
      <c r="AT1129" s="340"/>
      <c r="AW1129" s="597"/>
      <c r="AX1129" s="597"/>
      <c r="AY1129" s="598"/>
      <c r="AZ1129" s="598"/>
      <c r="BA1129" s="598"/>
      <c r="BB1129" s="599"/>
      <c r="BC1129" s="598"/>
      <c r="BD1129" s="598"/>
      <c r="BE1129" s="598"/>
      <c r="BF1129" s="598"/>
      <c r="BG1129" s="599"/>
      <c r="BH1129" s="599"/>
      <c r="BI1129" s="600"/>
      <c r="BJ1129" s="600"/>
      <c r="BK1129" s="600"/>
      <c r="BL1129" s="210"/>
      <c r="BM1129" s="599"/>
      <c r="BN1129" s="599"/>
      <c r="BO1129" s="599"/>
      <c r="BP1129" s="599"/>
      <c r="BQ1129" s="599"/>
      <c r="BR1129" s="599"/>
      <c r="BS1129" s="599"/>
      <c r="BT1129" s="602"/>
      <c r="BU1129" s="603"/>
      <c r="BV1129" s="601"/>
      <c r="BW1129" s="604"/>
    </row>
    <row r="1130" spans="2:75" ht="15.75" customHeight="1">
      <c r="B1130" s="334" t="s">
        <v>351</v>
      </c>
      <c r="C1130" s="335">
        <v>26362460000153</v>
      </c>
      <c r="D1130" s="336" t="s">
        <v>14</v>
      </c>
      <c r="E1130" s="336" t="s">
        <v>614</v>
      </c>
      <c r="F1130" s="336"/>
      <c r="G1130" s="337"/>
      <c r="H1130" s="337" t="s">
        <v>1337</v>
      </c>
      <c r="I1130" s="337" t="s">
        <v>34</v>
      </c>
      <c r="J1130" s="337" t="s">
        <v>608</v>
      </c>
      <c r="K1130" s="338" t="s">
        <v>48</v>
      </c>
      <c r="L1130" s="339"/>
      <c r="M1130" s="339" t="s">
        <v>34</v>
      </c>
      <c r="N1130" s="338">
        <v>432369</v>
      </c>
      <c r="O1130" s="338" t="s">
        <v>1320</v>
      </c>
      <c r="P1130" s="342">
        <v>42733</v>
      </c>
      <c r="Q1130" s="343">
        <v>116831634.79000001</v>
      </c>
      <c r="R1130" s="343">
        <v>127195395.57642861</v>
      </c>
      <c r="S1130" s="338">
        <v>32</v>
      </c>
      <c r="T1130" s="340">
        <v>0.13328984886626372</v>
      </c>
      <c r="U1130" s="340">
        <v>1.7230638919892358</v>
      </c>
      <c r="V1130" s="340">
        <v>-6.9926117857120995E-2</v>
      </c>
      <c r="W1130" s="340">
        <v>-0.68550976942796993</v>
      </c>
      <c r="X1130" s="340">
        <v>7.2893527541111114E-2</v>
      </c>
      <c r="Y1130" s="340">
        <v>0.55276486122254276</v>
      </c>
      <c r="Z1130" s="340">
        <v>0.30849861117317556</v>
      </c>
      <c r="AA1130" s="340">
        <v>1.7536061175370468</v>
      </c>
      <c r="AB1130" s="340">
        <v>0.22415385410609492</v>
      </c>
      <c r="AC1130" s="344">
        <v>-0.64487752304811041</v>
      </c>
      <c r="AD1130" s="482">
        <v>34719644000156</v>
      </c>
      <c r="AE1130" s="341" t="s">
        <v>2372</v>
      </c>
      <c r="AF1130" s="341" t="s">
        <v>2106</v>
      </c>
      <c r="AG1130" s="345" t="s">
        <v>1427</v>
      </c>
      <c r="AH1130" s="345" t="s">
        <v>2107</v>
      </c>
      <c r="AI1130" s="345">
        <v>10000</v>
      </c>
      <c r="AJ1130" s="345">
        <v>1000</v>
      </c>
      <c r="AK1130" s="345">
        <v>10000</v>
      </c>
      <c r="AL1130" s="340">
        <v>0.02</v>
      </c>
      <c r="AM1130" s="340">
        <v>0.2</v>
      </c>
      <c r="AN1130" s="340" t="s">
        <v>34</v>
      </c>
      <c r="AO1130" s="338" t="s">
        <v>1323</v>
      </c>
      <c r="AP1130" s="341" t="s">
        <v>716</v>
      </c>
      <c r="AQ1130" s="347" t="s">
        <v>659</v>
      </c>
      <c r="AR1130" s="340">
        <v>4.6666666666666662E-3</v>
      </c>
      <c r="AS1130" s="340">
        <v>4.6666666666666662E-3</v>
      </c>
      <c r="AT1130" s="340"/>
      <c r="AW1130" s="597"/>
      <c r="AX1130" s="597"/>
      <c r="AY1130" s="598"/>
      <c r="AZ1130" s="598"/>
      <c r="BA1130" s="598"/>
      <c r="BB1130" s="599"/>
      <c r="BC1130" s="598"/>
      <c r="BD1130" s="598"/>
      <c r="BE1130" s="598"/>
      <c r="BF1130" s="598"/>
      <c r="BG1130" s="599"/>
      <c r="BH1130" s="599"/>
      <c r="BI1130" s="600"/>
      <c r="BJ1130" s="600"/>
      <c r="BK1130" s="600"/>
      <c r="BL1130" s="210"/>
      <c r="BM1130" s="599"/>
      <c r="BN1130" s="599"/>
      <c r="BO1130" s="599"/>
      <c r="BP1130" s="599"/>
      <c r="BQ1130" s="599"/>
      <c r="BR1130" s="599"/>
      <c r="BS1130" s="599"/>
      <c r="BT1130" s="602"/>
      <c r="BU1130" s="603"/>
      <c r="BV1130" s="601"/>
      <c r="BW1130" s="604"/>
    </row>
    <row r="1131" spans="2:75" ht="15.75" customHeight="1">
      <c r="B1131" s="334" t="s">
        <v>1162</v>
      </c>
      <c r="C1131" s="335">
        <v>27783868000161</v>
      </c>
      <c r="D1131" s="336" t="s">
        <v>14</v>
      </c>
      <c r="E1131" s="336" t="s">
        <v>607</v>
      </c>
      <c r="F1131" s="336"/>
      <c r="G1131" s="337"/>
      <c r="H1131" s="337" t="s">
        <v>34</v>
      </c>
      <c r="I1131" s="337" t="s">
        <v>34</v>
      </c>
      <c r="J1131" s="337" t="s">
        <v>608</v>
      </c>
      <c r="K1131" s="338" t="s">
        <v>48</v>
      </c>
      <c r="L1131" s="339"/>
      <c r="M1131" s="339" t="s">
        <v>34</v>
      </c>
      <c r="N1131" s="338">
        <v>450456</v>
      </c>
      <c r="O1131" s="338" t="s">
        <v>1320</v>
      </c>
      <c r="P1131" s="342">
        <v>43007</v>
      </c>
      <c r="Q1131" s="343">
        <v>84432420.489999995</v>
      </c>
      <c r="R1131" s="343">
        <v>102881529.43563496</v>
      </c>
      <c r="S1131" s="338">
        <v>32</v>
      </c>
      <c r="T1131" s="340">
        <v>0.12423600323645845</v>
      </c>
      <c r="U1131" s="340">
        <v>1.6060230623907672</v>
      </c>
      <c r="V1131" s="340">
        <v>-5.2857539331716885E-2</v>
      </c>
      <c r="W1131" s="340">
        <v>-0.5181806270705922</v>
      </c>
      <c r="X1131" s="340">
        <v>0.16594488076088232</v>
      </c>
      <c r="Y1131" s="340">
        <v>1.2583901764480627</v>
      </c>
      <c r="Z1131" s="340">
        <v>0.14968509439251587</v>
      </c>
      <c r="AA1131" s="340">
        <v>0.85085860267772229</v>
      </c>
      <c r="AB1131" s="340">
        <v>0.2206302899339129</v>
      </c>
      <c r="AC1131" s="344">
        <v>-0.57621328118300774</v>
      </c>
      <c r="AD1131" s="482">
        <v>28589709000193</v>
      </c>
      <c r="AE1131" s="341" t="s">
        <v>2378</v>
      </c>
      <c r="AF1131" s="341" t="s">
        <v>2106</v>
      </c>
      <c r="AG1131" s="345" t="s">
        <v>1427</v>
      </c>
      <c r="AH1131" s="345" t="s">
        <v>2110</v>
      </c>
      <c r="AI1131" s="345">
        <v>500</v>
      </c>
      <c r="AJ1131" s="345">
        <v>500</v>
      </c>
      <c r="AK1131" s="345">
        <v>500</v>
      </c>
      <c r="AL1131" s="340">
        <v>1.7000000000000001E-2</v>
      </c>
      <c r="AM1131" s="340">
        <v>0.2</v>
      </c>
      <c r="AN1131" s="340" t="s">
        <v>2157</v>
      </c>
      <c r="AO1131" s="338" t="s">
        <v>1323</v>
      </c>
      <c r="AP1131" s="341" t="s">
        <v>716</v>
      </c>
      <c r="AQ1131" s="347" t="s">
        <v>670</v>
      </c>
      <c r="AR1131" s="340">
        <v>4.5333333333333337E-3</v>
      </c>
      <c r="AS1131" s="340">
        <v>4.5333333333333337E-3</v>
      </c>
      <c r="AT1131" s="340"/>
      <c r="AX1131" s="597"/>
      <c r="AY1131" s="598"/>
      <c r="AZ1131" s="598"/>
      <c r="BA1131" s="598"/>
      <c r="BB1131" s="599"/>
      <c r="BC1131" s="598"/>
      <c r="BD1131" s="598"/>
      <c r="BE1131" s="598"/>
      <c r="BF1131" s="598"/>
      <c r="BG1131" s="599"/>
      <c r="BH1131" s="599"/>
      <c r="BI1131" s="600"/>
      <c r="BJ1131" s="600"/>
      <c r="BK1131" s="600"/>
      <c r="BL1131" s="599"/>
      <c r="BM1131" s="599"/>
      <c r="BN1131" s="599"/>
      <c r="BO1131" s="599"/>
      <c r="BP1131" s="599"/>
      <c r="BQ1131" s="599"/>
      <c r="BR1131" s="599"/>
      <c r="BS1131" s="599"/>
      <c r="BT1131" s="602"/>
      <c r="BU1131" s="603"/>
      <c r="BV1131" s="601"/>
      <c r="BW1131" s="604"/>
    </row>
    <row r="1132" spans="2:75" ht="15.75" customHeight="1">
      <c r="B1132" s="334" t="s">
        <v>1164</v>
      </c>
      <c r="C1132" s="335">
        <v>32041623000107</v>
      </c>
      <c r="D1132" s="336" t="s">
        <v>14</v>
      </c>
      <c r="E1132" s="336" t="s">
        <v>614</v>
      </c>
      <c r="F1132" s="336"/>
      <c r="G1132" s="337"/>
      <c r="H1132" s="337" t="s">
        <v>1337</v>
      </c>
      <c r="I1132" s="337" t="s">
        <v>34</v>
      </c>
      <c r="J1132" s="337" t="s">
        <v>608</v>
      </c>
      <c r="K1132" s="338" t="s">
        <v>48</v>
      </c>
      <c r="L1132" s="339"/>
      <c r="M1132" s="339" t="s">
        <v>34</v>
      </c>
      <c r="N1132" s="338">
        <v>483303</v>
      </c>
      <c r="O1132" s="338" t="s">
        <v>1320</v>
      </c>
      <c r="P1132" s="342">
        <v>43462</v>
      </c>
      <c r="Q1132" s="343">
        <v>56668510.539999999</v>
      </c>
      <c r="R1132" s="343">
        <v>58833114.625793599</v>
      </c>
      <c r="S1132" s="338">
        <v>32</v>
      </c>
      <c r="T1132" s="340">
        <v>0.18451588871736835</v>
      </c>
      <c r="U1132" s="340">
        <v>2.3852729075130017</v>
      </c>
      <c r="V1132" s="340">
        <v>1.6166222684269149E-2</v>
      </c>
      <c r="W1132" s="340">
        <v>0.15848303787518223</v>
      </c>
      <c r="X1132" s="340">
        <v>0.23983066070639603</v>
      </c>
      <c r="Y1132" s="340">
        <v>1.8186794679063076</v>
      </c>
      <c r="Z1132" s="340">
        <v>0.34757280393208556</v>
      </c>
      <c r="AA1132" s="340">
        <v>1.9757164965733474</v>
      </c>
      <c r="AB1132" s="340">
        <v>0.18625243250941836</v>
      </c>
      <c r="AC1132" s="344">
        <v>-0.34267926383690539</v>
      </c>
      <c r="AD1132" s="482">
        <v>32041557000167</v>
      </c>
      <c r="AE1132" s="341" t="s">
        <v>2378</v>
      </c>
      <c r="AF1132" s="341" t="s">
        <v>2106</v>
      </c>
      <c r="AG1132" s="345" t="s">
        <v>1427</v>
      </c>
      <c r="AH1132" s="345" t="s">
        <v>2107</v>
      </c>
      <c r="AI1132" s="345">
        <v>500</v>
      </c>
      <c r="AJ1132" s="345">
        <v>100</v>
      </c>
      <c r="AK1132" s="345">
        <v>100</v>
      </c>
      <c r="AL1132" s="340">
        <v>1.7000000000000001E-2</v>
      </c>
      <c r="AM1132" s="340">
        <v>0.2</v>
      </c>
      <c r="AN1132" s="340" t="s">
        <v>34</v>
      </c>
      <c r="AO1132" s="338" t="s">
        <v>1323</v>
      </c>
      <c r="AP1132" s="341" t="s">
        <v>716</v>
      </c>
      <c r="AQ1132" s="347" t="s">
        <v>659</v>
      </c>
      <c r="AR1132" s="340">
        <v>4.5333333333333337E-3</v>
      </c>
      <c r="AS1132" s="340">
        <v>7.9333333333333339E-3</v>
      </c>
      <c r="AT1132" s="340"/>
      <c r="AX1132" s="597"/>
      <c r="AY1132" s="598"/>
      <c r="AZ1132" s="598"/>
      <c r="BA1132" s="598"/>
      <c r="BB1132" s="599"/>
      <c r="BC1132" s="598"/>
      <c r="BD1132" s="598"/>
      <c r="BE1132" s="598"/>
      <c r="BF1132" s="598"/>
      <c r="BG1132" s="599"/>
      <c r="BH1132" s="599"/>
      <c r="BI1132" s="600"/>
      <c r="BJ1132" s="600"/>
      <c r="BK1132" s="600"/>
      <c r="BL1132" s="599"/>
      <c r="BM1132" s="599"/>
      <c r="BN1132" s="599"/>
      <c r="BO1132" s="599"/>
      <c r="BP1132" s="599"/>
      <c r="BQ1132" s="599"/>
      <c r="BR1132" s="599"/>
      <c r="BS1132" s="599"/>
      <c r="BT1132" s="602"/>
      <c r="BU1132" s="603"/>
      <c r="BV1132" s="601"/>
      <c r="BW1132" s="604"/>
    </row>
    <row r="1133" spans="2:75" ht="15.75" customHeight="1">
      <c r="B1133" s="334" t="s">
        <v>1165</v>
      </c>
      <c r="C1133" s="335">
        <v>41081041000137</v>
      </c>
      <c r="D1133" s="336" t="s">
        <v>14</v>
      </c>
      <c r="E1133" s="336" t="s">
        <v>614</v>
      </c>
      <c r="F1133" s="336"/>
      <c r="G1133" s="337"/>
      <c r="H1133" s="337" t="s">
        <v>1336</v>
      </c>
      <c r="I1133" s="337" t="s">
        <v>34</v>
      </c>
      <c r="J1133" s="337" t="s">
        <v>608</v>
      </c>
      <c r="K1133" s="338" t="s">
        <v>48</v>
      </c>
      <c r="L1133" s="339"/>
      <c r="M1133" s="339" t="s">
        <v>1411</v>
      </c>
      <c r="N1133" s="338">
        <v>588741</v>
      </c>
      <c r="O1133" s="338" t="s">
        <v>1323</v>
      </c>
      <c r="P1133" s="342">
        <v>44323</v>
      </c>
      <c r="Q1133" s="343">
        <v>18192401.260000002</v>
      </c>
      <c r="R1133" s="343">
        <v>32063902.354047611</v>
      </c>
      <c r="S1133" s="338">
        <v>32</v>
      </c>
      <c r="T1133" s="340">
        <v>0.11181559669270635</v>
      </c>
      <c r="U1133" s="340">
        <v>1.4454620427677434</v>
      </c>
      <c r="V1133" s="340">
        <v>5.2638251971544925E-2</v>
      </c>
      <c r="W1133" s="340">
        <v>0.5160308777020215</v>
      </c>
      <c r="X1133" s="340" t="s">
        <v>1414</v>
      </c>
      <c r="Y1133" s="340" t="s">
        <v>1414</v>
      </c>
      <c r="Z1133" s="340" t="s">
        <v>1414</v>
      </c>
      <c r="AA1133" s="340" t="s">
        <v>1414</v>
      </c>
      <c r="AB1133" s="340">
        <v>9.4440749703169152E-2</v>
      </c>
      <c r="AC1133" s="344">
        <v>-0.43841060085352856</v>
      </c>
      <c r="AD1133" s="482">
        <v>18611600000151</v>
      </c>
      <c r="AE1133" s="341" t="s">
        <v>2378</v>
      </c>
      <c r="AF1133" s="341" t="s">
        <v>2106</v>
      </c>
      <c r="AG1133" s="345" t="s">
        <v>1427</v>
      </c>
      <c r="AH1133" s="345" t="s">
        <v>2107</v>
      </c>
      <c r="AI1133" s="345">
        <v>500</v>
      </c>
      <c r="AJ1133" s="345">
        <v>100</v>
      </c>
      <c r="AK1133" s="345">
        <v>100</v>
      </c>
      <c r="AL1133" s="340">
        <v>1.7000000000000001E-2</v>
      </c>
      <c r="AM1133" s="340">
        <v>0.2</v>
      </c>
      <c r="AN1133" s="340" t="s">
        <v>34</v>
      </c>
      <c r="AO1133" s="338" t="s">
        <v>1323</v>
      </c>
      <c r="AP1133" s="341" t="s">
        <v>13</v>
      </c>
      <c r="AQ1133" s="347" t="s">
        <v>668</v>
      </c>
      <c r="AR1133" s="340">
        <v>2.8338999999999999E-3</v>
      </c>
      <c r="AS1133" s="340">
        <v>2.8338999999999999E-3</v>
      </c>
      <c r="AT1133" s="340"/>
      <c r="AX1133" s="597"/>
      <c r="AY1133" s="598"/>
      <c r="AZ1133" s="598"/>
      <c r="BA1133" s="598"/>
      <c r="BB1133" s="599"/>
      <c r="BC1133" s="598"/>
      <c r="BD1133" s="598"/>
      <c r="BE1133" s="598"/>
      <c r="BF1133" s="598"/>
      <c r="BG1133" s="599"/>
      <c r="BH1133" s="599"/>
      <c r="BI1133" s="600"/>
      <c r="BJ1133" s="600"/>
      <c r="BK1133" s="600"/>
      <c r="BL1133" s="599"/>
      <c r="BM1133" s="599"/>
      <c r="BN1133" s="599"/>
      <c r="BO1133" s="599"/>
      <c r="BP1133" s="599"/>
      <c r="BQ1133" s="599"/>
      <c r="BR1133" s="599"/>
      <c r="BS1133" s="599"/>
      <c r="BT1133" s="602"/>
      <c r="BU1133" s="603"/>
      <c r="BV1133" s="601"/>
      <c r="BW1133" s="604"/>
    </row>
    <row r="1134" spans="2:75" ht="15.75" customHeight="1">
      <c r="B1134" s="334" t="s">
        <v>1166</v>
      </c>
      <c r="C1134" s="335">
        <v>19211696000123</v>
      </c>
      <c r="D1134" s="336" t="s">
        <v>14</v>
      </c>
      <c r="E1134" s="336" t="s">
        <v>614</v>
      </c>
      <c r="F1134" s="336"/>
      <c r="G1134" s="337"/>
      <c r="H1134" s="337" t="s">
        <v>1336</v>
      </c>
      <c r="I1134" s="337" t="s">
        <v>34</v>
      </c>
      <c r="J1134" s="337" t="s">
        <v>608</v>
      </c>
      <c r="K1134" s="338" t="s">
        <v>48</v>
      </c>
      <c r="L1134" s="339"/>
      <c r="M1134" s="339" t="s">
        <v>1411</v>
      </c>
      <c r="N1134" s="338">
        <v>364010</v>
      </c>
      <c r="O1134" s="338" t="s">
        <v>1320</v>
      </c>
      <c r="P1134" s="342">
        <v>41690</v>
      </c>
      <c r="Q1134" s="343">
        <v>514562721.61000001</v>
      </c>
      <c r="R1134" s="343">
        <v>302730966.00912714</v>
      </c>
      <c r="S1134" s="338">
        <v>32</v>
      </c>
      <c r="T1134" s="340">
        <v>0.11006394420766474</v>
      </c>
      <c r="U1134" s="340">
        <v>1.4228180892036821</v>
      </c>
      <c r="V1134" s="340">
        <v>4.8663176229937877E-2</v>
      </c>
      <c r="W1134" s="340">
        <v>0.4770618438332227</v>
      </c>
      <c r="X1134" s="340">
        <v>0.18831593402391622</v>
      </c>
      <c r="Y1134" s="340">
        <v>1.4280339372794864</v>
      </c>
      <c r="Z1134" s="340">
        <v>0.30867809058211249</v>
      </c>
      <c r="AA1134" s="340">
        <v>1.7546263366825618</v>
      </c>
      <c r="AB1134" s="340">
        <v>9.4243990886898873E-2</v>
      </c>
      <c r="AC1134" s="344">
        <v>-0.47967344768812759</v>
      </c>
      <c r="AD1134" s="482">
        <v>18611600000151</v>
      </c>
      <c r="AE1134" s="341" t="s">
        <v>2378</v>
      </c>
      <c r="AF1134" s="341" t="s">
        <v>2106</v>
      </c>
      <c r="AG1134" s="345" t="s">
        <v>1427</v>
      </c>
      <c r="AH1134" s="345" t="s">
        <v>2107</v>
      </c>
      <c r="AI1134" s="345">
        <v>50000500</v>
      </c>
      <c r="AJ1134" s="345">
        <v>100</v>
      </c>
      <c r="AK1134" s="345">
        <v>100</v>
      </c>
      <c r="AL1134" s="340">
        <v>1.7000000000000001E-2</v>
      </c>
      <c r="AM1134" s="340">
        <v>0.2</v>
      </c>
      <c r="AN1134" s="340" t="s">
        <v>34</v>
      </c>
      <c r="AO1134" s="338" t="s">
        <v>1323</v>
      </c>
      <c r="AP1134" s="341" t="s">
        <v>13</v>
      </c>
      <c r="AQ1134" s="347" t="s">
        <v>668</v>
      </c>
      <c r="AR1134" s="340">
        <v>1.1333333333333334E-3</v>
      </c>
      <c r="AS1134" s="340">
        <v>1.1333333333333334E-3</v>
      </c>
      <c r="AT1134" s="340"/>
      <c r="AX1134" s="597"/>
      <c r="AY1134" s="598"/>
      <c r="AZ1134" s="598"/>
      <c r="BA1134" s="598"/>
      <c r="BB1134" s="599"/>
      <c r="BC1134" s="598"/>
      <c r="BD1134" s="598"/>
      <c r="BE1134" s="598"/>
      <c r="BF1134" s="598"/>
      <c r="BG1134" s="599"/>
      <c r="BH1134" s="599"/>
      <c r="BI1134" s="600"/>
      <c r="BJ1134" s="600"/>
      <c r="BK1134" s="600"/>
      <c r="BL1134" s="599"/>
      <c r="BM1134" s="599"/>
      <c r="BN1134" s="599"/>
      <c r="BO1134" s="599"/>
      <c r="BP1134" s="599"/>
      <c r="BQ1134" s="599"/>
      <c r="BR1134" s="599"/>
      <c r="BS1134" s="599"/>
      <c r="BT1134" s="602"/>
      <c r="BU1134" s="603"/>
      <c r="BV1134" s="601"/>
      <c r="BW1134" s="604"/>
    </row>
    <row r="1135" spans="2:75" ht="15.75" customHeight="1">
      <c r="B1135" s="334" t="s">
        <v>547</v>
      </c>
      <c r="C1135" s="335">
        <v>43584490000123</v>
      </c>
      <c r="D1135" s="336" t="s">
        <v>14</v>
      </c>
      <c r="E1135" s="336" t="s">
        <v>614</v>
      </c>
      <c r="F1135" s="336"/>
      <c r="G1135" s="337"/>
      <c r="H1135" s="337" t="s">
        <v>1337</v>
      </c>
      <c r="I1135" s="337" t="s">
        <v>34</v>
      </c>
      <c r="J1135" s="337" t="s">
        <v>608</v>
      </c>
      <c r="K1135" s="338" t="s">
        <v>48</v>
      </c>
      <c r="L1135" s="339"/>
      <c r="M1135" s="339" t="s">
        <v>1411</v>
      </c>
      <c r="N1135" s="338">
        <v>619868</v>
      </c>
      <c r="O1135" s="338" t="s">
        <v>1320</v>
      </c>
      <c r="P1135" s="342">
        <v>44495</v>
      </c>
      <c r="Q1135" s="343">
        <v>19332553.890000001</v>
      </c>
      <c r="R1135" s="343" t="s">
        <v>1414</v>
      </c>
      <c r="S1135" s="338">
        <v>32</v>
      </c>
      <c r="T1135" s="340">
        <v>0.1005170107165847</v>
      </c>
      <c r="U1135" s="340">
        <v>1.2994030165809511</v>
      </c>
      <c r="V1135" s="340" t="s">
        <v>1414</v>
      </c>
      <c r="W1135" s="340" t="s">
        <v>1414</v>
      </c>
      <c r="X1135" s="340" t="s">
        <v>1414</v>
      </c>
      <c r="Y1135" s="340" t="s">
        <v>1414</v>
      </c>
      <c r="Z1135" s="340" t="s">
        <v>1414</v>
      </c>
      <c r="AA1135" s="340" t="s">
        <v>1414</v>
      </c>
      <c r="AB1135" s="340" t="s">
        <v>1414</v>
      </c>
      <c r="AC1135" s="344" t="s">
        <v>1414</v>
      </c>
      <c r="AD1135" s="482">
        <v>43508900000157</v>
      </c>
      <c r="AE1135" s="341" t="s">
        <v>2378</v>
      </c>
      <c r="AF1135" s="341" t="s">
        <v>2106</v>
      </c>
      <c r="AG1135" s="345" t="s">
        <v>1427</v>
      </c>
      <c r="AH1135" s="345" t="s">
        <v>2107</v>
      </c>
      <c r="AI1135" s="345">
        <v>500</v>
      </c>
      <c r="AJ1135" s="345">
        <v>100</v>
      </c>
      <c r="AK1135" s="345">
        <v>100</v>
      </c>
      <c r="AL1135" s="340">
        <v>1.7000000000000001E-2</v>
      </c>
      <c r="AM1135" s="340">
        <v>0.2</v>
      </c>
      <c r="AN1135" s="340" t="s">
        <v>2124</v>
      </c>
      <c r="AO1135" s="338" t="s">
        <v>1323</v>
      </c>
      <c r="AP1135" s="341" t="s">
        <v>13</v>
      </c>
      <c r="AQ1135" s="347" t="s">
        <v>668</v>
      </c>
      <c r="AR1135" s="340">
        <v>2.8338999999999999E-3</v>
      </c>
      <c r="AS1135" s="340">
        <v>2.8338999999999999E-3</v>
      </c>
      <c r="AT1135" s="340"/>
      <c r="AX1135" s="597"/>
      <c r="AY1135" s="598"/>
      <c r="AZ1135" s="598"/>
      <c r="BA1135" s="598"/>
      <c r="BB1135" s="599"/>
      <c r="BC1135" s="598"/>
      <c r="BD1135" s="598"/>
      <c r="BE1135" s="598"/>
      <c r="BF1135" s="598"/>
      <c r="BG1135" s="599"/>
      <c r="BH1135" s="599"/>
      <c r="BI1135" s="600"/>
      <c r="BJ1135" s="600"/>
      <c r="BK1135" s="600"/>
      <c r="BL1135" s="599"/>
      <c r="BM1135" s="599"/>
      <c r="BN1135" s="599"/>
      <c r="BO1135" s="599"/>
      <c r="BP1135" s="599"/>
      <c r="BQ1135" s="599"/>
      <c r="BR1135" s="599"/>
      <c r="BS1135" s="599"/>
      <c r="BT1135" s="602"/>
      <c r="BU1135" s="603"/>
      <c r="BV1135" s="601"/>
      <c r="BW1135" s="604"/>
    </row>
    <row r="1136" spans="2:75" ht="15.75" customHeight="1">
      <c r="B1136" s="334" t="s">
        <v>360</v>
      </c>
      <c r="C1136" s="335">
        <v>41514301000110</v>
      </c>
      <c r="D1136" s="336" t="s">
        <v>14</v>
      </c>
      <c r="E1136" s="336" t="s">
        <v>614</v>
      </c>
      <c r="F1136" s="336"/>
      <c r="G1136" s="337"/>
      <c r="H1136" s="337" t="s">
        <v>1337</v>
      </c>
      <c r="I1136" s="337" t="s">
        <v>34</v>
      </c>
      <c r="J1136" s="337" t="s">
        <v>611</v>
      </c>
      <c r="K1136" s="338" t="s">
        <v>48</v>
      </c>
      <c r="L1136" s="339"/>
      <c r="M1136" s="339" t="s">
        <v>34</v>
      </c>
      <c r="N1136" s="338">
        <v>589268</v>
      </c>
      <c r="O1136" s="338" t="s">
        <v>1320</v>
      </c>
      <c r="P1136" s="342">
        <v>44327</v>
      </c>
      <c r="Q1136" s="343">
        <v>414398323.24000001</v>
      </c>
      <c r="R1136" s="343">
        <v>371832850.23952419</v>
      </c>
      <c r="S1136" s="338">
        <v>32</v>
      </c>
      <c r="T1136" s="340">
        <v>2.5147085977539341E-4</v>
      </c>
      <c r="U1136" s="340">
        <v>3.2508128867429383E-3</v>
      </c>
      <c r="V1136" s="340">
        <v>-0.12057076398459843</v>
      </c>
      <c r="W1136" s="340">
        <v>-1.1819966437679088</v>
      </c>
      <c r="X1136" s="340" t="s">
        <v>1414</v>
      </c>
      <c r="Y1136" s="340" t="s">
        <v>1414</v>
      </c>
      <c r="Z1136" s="340" t="s">
        <v>1414</v>
      </c>
      <c r="AA1136" s="340" t="s">
        <v>1414</v>
      </c>
      <c r="AB1136" s="340">
        <v>0.18025062888666105</v>
      </c>
      <c r="AC1136" s="344">
        <v>-1.1617287028485699</v>
      </c>
      <c r="AD1136" s="482">
        <v>41673022000108</v>
      </c>
      <c r="AE1136" s="341" t="s">
        <v>2379</v>
      </c>
      <c r="AF1136" s="341" t="s">
        <v>2106</v>
      </c>
      <c r="AG1136" s="345" t="s">
        <v>1427</v>
      </c>
      <c r="AH1136" s="345" t="s">
        <v>2110</v>
      </c>
      <c r="AI1136" s="345">
        <v>5000</v>
      </c>
      <c r="AJ1136" s="345">
        <v>1000</v>
      </c>
      <c r="AK1136" s="345">
        <v>5000</v>
      </c>
      <c r="AL1136" s="340">
        <v>1.8700000000000001E-2</v>
      </c>
      <c r="AM1136" s="340">
        <v>0.2</v>
      </c>
      <c r="AN1136" s="340" t="s">
        <v>34</v>
      </c>
      <c r="AO1136" s="338" t="s">
        <v>1323</v>
      </c>
      <c r="AP1136" s="341" t="s">
        <v>13</v>
      </c>
      <c r="AQ1136" s="347" t="s">
        <v>668</v>
      </c>
      <c r="AR1136" s="340">
        <v>4.3633333333333328E-3</v>
      </c>
      <c r="AS1136" s="340">
        <v>4.3633333333333328E-3</v>
      </c>
      <c r="AT1136" s="340"/>
      <c r="AX1136" s="597"/>
      <c r="AY1136" s="598"/>
      <c r="AZ1136" s="598"/>
      <c r="BA1136" s="598"/>
      <c r="BB1136" s="599"/>
      <c r="BC1136" s="598"/>
      <c r="BD1136" s="598"/>
      <c r="BE1136" s="598"/>
      <c r="BF1136" s="598"/>
      <c r="BG1136" s="599"/>
      <c r="BH1136" s="599"/>
      <c r="BI1136" s="600"/>
      <c r="BJ1136" s="600"/>
      <c r="BK1136" s="600"/>
      <c r="BL1136" s="599"/>
      <c r="BM1136" s="599"/>
      <c r="BN1136" s="599"/>
      <c r="BO1136" s="599"/>
      <c r="BP1136" s="599"/>
      <c r="BQ1136" s="599"/>
      <c r="BR1136" s="599"/>
      <c r="BS1136" s="599"/>
      <c r="BT1136" s="602"/>
      <c r="BU1136" s="603"/>
      <c r="BV1136" s="601"/>
      <c r="BW1136" s="604"/>
    </row>
    <row r="1137" spans="2:75" ht="15.75" customHeight="1">
      <c r="B1137" s="334" t="s">
        <v>571</v>
      </c>
      <c r="C1137" s="335">
        <v>43214564000130</v>
      </c>
      <c r="D1137" s="336" t="s">
        <v>14</v>
      </c>
      <c r="E1137" s="336" t="s">
        <v>614</v>
      </c>
      <c r="F1137" s="336"/>
      <c r="G1137" s="337"/>
      <c r="H1137" s="337" t="s">
        <v>1337</v>
      </c>
      <c r="I1137" s="337" t="s">
        <v>34</v>
      </c>
      <c r="J1137" s="337" t="s">
        <v>608</v>
      </c>
      <c r="K1137" s="338" t="s">
        <v>48</v>
      </c>
      <c r="L1137" s="339"/>
      <c r="M1137" s="339" t="s">
        <v>34</v>
      </c>
      <c r="N1137" s="338">
        <v>613509</v>
      </c>
      <c r="O1137" s="338" t="s">
        <v>1320</v>
      </c>
      <c r="P1137" s="342">
        <v>44455</v>
      </c>
      <c r="Q1137" s="343">
        <v>264376750.08000001</v>
      </c>
      <c r="R1137" s="343" t="s">
        <v>1414</v>
      </c>
      <c r="S1137" s="338">
        <v>32</v>
      </c>
      <c r="T1137" s="340">
        <v>3.0498970479464482E-4</v>
      </c>
      <c r="U1137" s="340">
        <v>3.9426614421881872E-3</v>
      </c>
      <c r="V1137" s="340" t="s">
        <v>1414</v>
      </c>
      <c r="W1137" s="340" t="s">
        <v>1414</v>
      </c>
      <c r="X1137" s="340" t="s">
        <v>1414</v>
      </c>
      <c r="Y1137" s="340" t="s">
        <v>1414</v>
      </c>
      <c r="Z1137" s="340" t="s">
        <v>1414</v>
      </c>
      <c r="AA1137" s="340" t="s">
        <v>1414</v>
      </c>
      <c r="AB1137" s="340" t="s">
        <v>1414</v>
      </c>
      <c r="AC1137" s="344" t="s">
        <v>1414</v>
      </c>
      <c r="AD1137" s="482">
        <v>41514301000110</v>
      </c>
      <c r="AE1137" s="341" t="s">
        <v>2120</v>
      </c>
      <c r="AF1137" s="341" t="s">
        <v>2106</v>
      </c>
      <c r="AG1137" s="345" t="s">
        <v>1427</v>
      </c>
      <c r="AH1137" s="345" t="s">
        <v>2110</v>
      </c>
      <c r="AI1137" s="345">
        <v>5000</v>
      </c>
      <c r="AJ1137" s="345">
        <v>1000</v>
      </c>
      <c r="AK1137" s="345">
        <v>5000</v>
      </c>
      <c r="AL1137" s="340">
        <v>0</v>
      </c>
      <c r="AM1137" s="340" t="s">
        <v>34</v>
      </c>
      <c r="AN1137" s="340" t="s">
        <v>2124</v>
      </c>
      <c r="AO1137" s="338" t="s">
        <v>1323</v>
      </c>
      <c r="AP1137" s="341" t="s">
        <v>13</v>
      </c>
      <c r="AQ1137" s="347" t="s">
        <v>668</v>
      </c>
      <c r="AR1137" s="340">
        <v>4.3627100000000005E-3</v>
      </c>
      <c r="AS1137" s="340">
        <v>4.3627100000000005E-3</v>
      </c>
      <c r="AT1137" s="340"/>
      <c r="AX1137" s="597"/>
      <c r="AY1137" s="598"/>
      <c r="AZ1137" s="598"/>
      <c r="BA1137" s="598"/>
      <c r="BB1137" s="599"/>
      <c r="BC1137" s="598"/>
      <c r="BD1137" s="598"/>
      <c r="BE1137" s="598"/>
      <c r="BF1137" s="598"/>
      <c r="BG1137" s="599"/>
      <c r="BH1137" s="599"/>
      <c r="BI1137" s="600"/>
      <c r="BJ1137" s="600"/>
      <c r="BK1137" s="600"/>
      <c r="BL1137" s="599"/>
      <c r="BM1137" s="599"/>
      <c r="BN1137" s="599"/>
      <c r="BO1137" s="599"/>
      <c r="BP1137" s="599"/>
      <c r="BQ1137" s="599"/>
      <c r="BR1137" s="599"/>
      <c r="BS1137" s="599"/>
      <c r="BT1137" s="602"/>
      <c r="BU1137" s="603"/>
      <c r="BV1137" s="601"/>
      <c r="BW1137" s="604"/>
    </row>
    <row r="1138" spans="2:75" ht="15.75" customHeight="1">
      <c r="B1138" s="334" t="s">
        <v>361</v>
      </c>
      <c r="C1138" s="335">
        <v>41574597000165</v>
      </c>
      <c r="D1138" s="336" t="s">
        <v>14</v>
      </c>
      <c r="E1138" s="336" t="s">
        <v>614</v>
      </c>
      <c r="F1138" s="336"/>
      <c r="G1138" s="337"/>
      <c r="H1138" s="337" t="s">
        <v>1337</v>
      </c>
      <c r="I1138" s="337" t="s">
        <v>34</v>
      </c>
      <c r="J1138" s="337" t="s">
        <v>608</v>
      </c>
      <c r="K1138" s="338" t="s">
        <v>48</v>
      </c>
      <c r="L1138" s="339"/>
      <c r="M1138" s="339" t="s">
        <v>34</v>
      </c>
      <c r="N1138" s="338">
        <v>589403</v>
      </c>
      <c r="O1138" s="338" t="s">
        <v>1320</v>
      </c>
      <c r="P1138" s="342">
        <v>44327</v>
      </c>
      <c r="Q1138" s="343">
        <v>410135882.73000002</v>
      </c>
      <c r="R1138" s="343">
        <v>344790576.55932546</v>
      </c>
      <c r="S1138" s="338">
        <v>32</v>
      </c>
      <c r="T1138" s="340">
        <v>2.9426662603393439E-4</v>
      </c>
      <c r="U1138" s="340">
        <v>3.8040421101033011E-3</v>
      </c>
      <c r="V1138" s="340">
        <v>-0.17055438346059215</v>
      </c>
      <c r="W1138" s="340">
        <v>-1.6720032466251631</v>
      </c>
      <c r="X1138" s="340" t="s">
        <v>1414</v>
      </c>
      <c r="Y1138" s="340" t="s">
        <v>1414</v>
      </c>
      <c r="Z1138" s="340" t="s">
        <v>1414</v>
      </c>
      <c r="AA1138" s="340" t="s">
        <v>1414</v>
      </c>
      <c r="AB1138" s="340">
        <v>0.23541372486709411</v>
      </c>
      <c r="AC1138" s="344">
        <v>-1.0892780703143234</v>
      </c>
      <c r="AD1138" s="482">
        <v>41673204000170</v>
      </c>
      <c r="AE1138" s="341" t="s">
        <v>2379</v>
      </c>
      <c r="AF1138" s="341" t="s">
        <v>2106</v>
      </c>
      <c r="AG1138" s="345" t="s">
        <v>1427</v>
      </c>
      <c r="AH1138" s="345" t="s">
        <v>2110</v>
      </c>
      <c r="AI1138" s="345">
        <v>5000</v>
      </c>
      <c r="AJ1138" s="345">
        <v>1000</v>
      </c>
      <c r="AK1138" s="345">
        <v>5000</v>
      </c>
      <c r="AL1138" s="340">
        <v>1.8700000000000001E-2</v>
      </c>
      <c r="AM1138" s="340">
        <v>0.2</v>
      </c>
      <c r="AN1138" s="340" t="s">
        <v>34</v>
      </c>
      <c r="AO1138" s="338" t="s">
        <v>1323</v>
      </c>
      <c r="AP1138" s="341" t="s">
        <v>716</v>
      </c>
      <c r="AQ1138" s="347" t="s">
        <v>659</v>
      </c>
      <c r="AR1138" s="340">
        <v>4.3633333333333328E-3</v>
      </c>
      <c r="AS1138" s="340">
        <v>4.3633333333333328E-3</v>
      </c>
      <c r="AT1138" s="340"/>
      <c r="AX1138" s="597"/>
      <c r="AY1138" s="598"/>
      <c r="AZ1138" s="598"/>
      <c r="BA1138" s="598"/>
      <c r="BB1138" s="599"/>
      <c r="BC1138" s="598"/>
      <c r="BD1138" s="598"/>
      <c r="BE1138" s="598"/>
      <c r="BF1138" s="598"/>
      <c r="BG1138" s="599"/>
      <c r="BH1138" s="599"/>
      <c r="BI1138" s="600"/>
      <c r="BJ1138" s="600"/>
      <c r="BK1138" s="600"/>
      <c r="BL1138" s="599"/>
      <c r="BM1138" s="599"/>
      <c r="BN1138" s="599"/>
      <c r="BO1138" s="599"/>
      <c r="BP1138" s="599"/>
      <c r="BQ1138" s="599"/>
      <c r="BR1138" s="599"/>
      <c r="BS1138" s="599"/>
      <c r="BT1138" s="602"/>
      <c r="BU1138" s="603"/>
      <c r="BV1138" s="601"/>
      <c r="BW1138" s="604"/>
    </row>
    <row r="1139" spans="2:75" ht="15.75" customHeight="1">
      <c r="B1139" s="334" t="s">
        <v>591</v>
      </c>
      <c r="C1139" s="335">
        <v>43214636000149</v>
      </c>
      <c r="D1139" s="336" t="s">
        <v>14</v>
      </c>
      <c r="E1139" s="336" t="s">
        <v>607</v>
      </c>
      <c r="F1139" s="336"/>
      <c r="G1139" s="337"/>
      <c r="H1139" s="337" t="s">
        <v>34</v>
      </c>
      <c r="I1139" s="337" t="s">
        <v>34</v>
      </c>
      <c r="J1139" s="337" t="s">
        <v>608</v>
      </c>
      <c r="K1139" s="338" t="s">
        <v>48</v>
      </c>
      <c r="L1139" s="339"/>
      <c r="M1139" s="339" t="s">
        <v>34</v>
      </c>
      <c r="N1139" s="338">
        <v>613517</v>
      </c>
      <c r="O1139" s="338" t="s">
        <v>1320</v>
      </c>
      <c r="P1139" s="342">
        <v>44455</v>
      </c>
      <c r="Q1139" s="343">
        <v>95667818.969999999</v>
      </c>
      <c r="R1139" s="343" t="s">
        <v>1414</v>
      </c>
      <c r="S1139" s="338">
        <v>32</v>
      </c>
      <c r="T1139" s="340">
        <v>5.4954209115676278E-4</v>
      </c>
      <c r="U1139" s="340">
        <v>7.1040378727606083E-3</v>
      </c>
      <c r="V1139" s="340" t="s">
        <v>1414</v>
      </c>
      <c r="W1139" s="340" t="s">
        <v>1414</v>
      </c>
      <c r="X1139" s="340" t="s">
        <v>1414</v>
      </c>
      <c r="Y1139" s="340" t="s">
        <v>1414</v>
      </c>
      <c r="Z1139" s="340" t="s">
        <v>1414</v>
      </c>
      <c r="AA1139" s="340" t="s">
        <v>1414</v>
      </c>
      <c r="AB1139" s="340" t="s">
        <v>1414</v>
      </c>
      <c r="AC1139" s="344" t="s">
        <v>1414</v>
      </c>
      <c r="AD1139" s="482">
        <v>41574597000165</v>
      </c>
      <c r="AE1139" s="341" t="s">
        <v>2120</v>
      </c>
      <c r="AF1139" s="341" t="s">
        <v>2106</v>
      </c>
      <c r="AG1139" s="345" t="s">
        <v>1427</v>
      </c>
      <c r="AH1139" s="345" t="s">
        <v>2110</v>
      </c>
      <c r="AI1139" s="345">
        <v>5000</v>
      </c>
      <c r="AJ1139" s="345">
        <v>1000</v>
      </c>
      <c r="AK1139" s="345">
        <v>5000</v>
      </c>
      <c r="AL1139" s="340">
        <v>0</v>
      </c>
      <c r="AM1139" s="340" t="s">
        <v>34</v>
      </c>
      <c r="AN1139" s="340" t="s">
        <v>2124</v>
      </c>
      <c r="AO1139" s="338" t="s">
        <v>1323</v>
      </c>
      <c r="AP1139" s="341" t="s">
        <v>716</v>
      </c>
      <c r="AQ1139" s="347" t="s">
        <v>659</v>
      </c>
      <c r="AR1139" s="340">
        <v>4.3633333333333328E-3</v>
      </c>
      <c r="AS1139" s="340">
        <v>4.3633333333333328E-3</v>
      </c>
      <c r="AT1139" s="340"/>
      <c r="AX1139" s="597"/>
      <c r="AY1139" s="598"/>
      <c r="AZ1139" s="598"/>
      <c r="BA1139" s="598"/>
      <c r="BB1139" s="599"/>
      <c r="BC1139" s="598"/>
      <c r="BD1139" s="598"/>
      <c r="BE1139" s="598"/>
      <c r="BF1139" s="598"/>
      <c r="BG1139" s="599"/>
      <c r="BH1139" s="599"/>
      <c r="BI1139" s="600"/>
      <c r="BJ1139" s="600"/>
      <c r="BK1139" s="600"/>
      <c r="BL1139" s="599"/>
      <c r="BM1139" s="599"/>
      <c r="BN1139" s="599"/>
      <c r="BO1139" s="599"/>
      <c r="BP1139" s="599"/>
      <c r="BQ1139" s="599"/>
      <c r="BR1139" s="599"/>
      <c r="BS1139" s="599"/>
      <c r="BT1139" s="602"/>
      <c r="BU1139" s="603"/>
      <c r="BV1139" s="601"/>
      <c r="BW1139" s="604"/>
    </row>
    <row r="1140" spans="2:75" ht="15.75" customHeight="1">
      <c r="B1140" s="334" t="s">
        <v>45</v>
      </c>
      <c r="C1140" s="335">
        <v>12565159000132</v>
      </c>
      <c r="D1140" s="336" t="s">
        <v>14</v>
      </c>
      <c r="E1140" s="336" t="s">
        <v>607</v>
      </c>
      <c r="F1140" s="336"/>
      <c r="G1140" s="337"/>
      <c r="H1140" s="337" t="s">
        <v>34</v>
      </c>
      <c r="I1140" s="337" t="s">
        <v>34</v>
      </c>
      <c r="J1140" s="337" t="s">
        <v>608</v>
      </c>
      <c r="K1140" s="338" t="s">
        <v>48</v>
      </c>
      <c r="L1140" s="339"/>
      <c r="M1140" s="339" t="s">
        <v>34</v>
      </c>
      <c r="N1140" s="338">
        <v>263117</v>
      </c>
      <c r="O1140" s="338" t="s">
        <v>1320</v>
      </c>
      <c r="P1140" s="342">
        <v>40515</v>
      </c>
      <c r="Q1140" s="343">
        <v>669097183.50999999</v>
      </c>
      <c r="R1140" s="343">
        <v>740888263.96039701</v>
      </c>
      <c r="S1140" s="338">
        <v>32</v>
      </c>
      <c r="T1140" s="340">
        <v>2.799221039790023E-3</v>
      </c>
      <c r="U1140" s="340">
        <v>3.6186076737157562E-2</v>
      </c>
      <c r="V1140" s="340">
        <v>-0.17263405540909926</v>
      </c>
      <c r="W1140" s="340">
        <v>-1.692390985593025</v>
      </c>
      <c r="X1140" s="340">
        <v>-0.10923116369475594</v>
      </c>
      <c r="Y1140" s="340">
        <v>-0.82831975729059726</v>
      </c>
      <c r="Z1140" s="340">
        <v>6.5586202309206199E-2</v>
      </c>
      <c r="AA1140" s="340">
        <v>0.37281323620249374</v>
      </c>
      <c r="AB1140" s="340">
        <v>0.21608378728683425</v>
      </c>
      <c r="AC1140" s="344">
        <v>-1.2185096296615268</v>
      </c>
      <c r="AD1140" s="482">
        <v>13549298000135</v>
      </c>
      <c r="AE1140" s="341" t="s">
        <v>2388</v>
      </c>
      <c r="AF1140" s="341" t="s">
        <v>2106</v>
      </c>
      <c r="AG1140" s="345" t="s">
        <v>1427</v>
      </c>
      <c r="AH1140" s="345" t="s">
        <v>2107</v>
      </c>
      <c r="AI1140" s="345">
        <v>20000</v>
      </c>
      <c r="AJ1140" s="345">
        <v>5000</v>
      </c>
      <c r="AK1140" s="345">
        <v>5000</v>
      </c>
      <c r="AL1140" s="340">
        <v>1.95E-2</v>
      </c>
      <c r="AM1140" s="340">
        <v>0.2</v>
      </c>
      <c r="AN1140" s="340" t="s">
        <v>2138</v>
      </c>
      <c r="AO1140" s="338" t="s">
        <v>1323</v>
      </c>
      <c r="AP1140" s="341" t="s">
        <v>716</v>
      </c>
      <c r="AQ1140" s="347" t="s">
        <v>659</v>
      </c>
      <c r="AR1140" s="340">
        <v>3.8999999999999998E-3</v>
      </c>
      <c r="AS1140" s="340">
        <v>3.8999999999999998E-3</v>
      </c>
      <c r="AT1140" s="340"/>
      <c r="AX1140" s="597"/>
      <c r="AY1140" s="598"/>
      <c r="AZ1140" s="598"/>
      <c r="BA1140" s="598"/>
      <c r="BB1140" s="599"/>
      <c r="BC1140" s="598"/>
      <c r="BD1140" s="598"/>
      <c r="BE1140" s="598"/>
      <c r="BF1140" s="598"/>
      <c r="BG1140" s="599"/>
      <c r="BH1140" s="599"/>
      <c r="BI1140" s="600"/>
      <c r="BJ1140" s="600"/>
      <c r="BK1140" s="600"/>
      <c r="BL1140" s="599"/>
      <c r="BM1140" s="599"/>
      <c r="BN1140" s="599"/>
      <c r="BO1140" s="599"/>
      <c r="BP1140" s="599"/>
      <c r="BQ1140" s="599"/>
      <c r="BR1140" s="599"/>
      <c r="BS1140" s="599"/>
      <c r="BT1140" s="602"/>
      <c r="BU1140" s="603"/>
      <c r="BV1140" s="601"/>
      <c r="BW1140" s="604"/>
    </row>
    <row r="1141" spans="2:75" ht="15.75" customHeight="1">
      <c r="B1141" s="334" t="s">
        <v>370</v>
      </c>
      <c r="C1141" s="335">
        <v>17898650000107</v>
      </c>
      <c r="D1141" s="336" t="s">
        <v>14</v>
      </c>
      <c r="E1141" s="336" t="s">
        <v>607</v>
      </c>
      <c r="F1141" s="336"/>
      <c r="G1141" s="337"/>
      <c r="H1141" s="337" t="s">
        <v>34</v>
      </c>
      <c r="I1141" s="337" t="s">
        <v>34</v>
      </c>
      <c r="J1141" s="337" t="s">
        <v>608</v>
      </c>
      <c r="K1141" s="338" t="s">
        <v>48</v>
      </c>
      <c r="L1141" s="339"/>
      <c r="M1141" s="339" t="s">
        <v>34</v>
      </c>
      <c r="N1141" s="338">
        <v>342191</v>
      </c>
      <c r="O1141" s="338" t="s">
        <v>1320</v>
      </c>
      <c r="P1141" s="342">
        <v>41479</v>
      </c>
      <c r="Q1141" s="343">
        <v>477228965.67000002</v>
      </c>
      <c r="R1141" s="343">
        <v>506282354.97805536</v>
      </c>
      <c r="S1141" s="338">
        <v>32</v>
      </c>
      <c r="T1141" s="340">
        <v>6.2834255327707034E-2</v>
      </c>
      <c r="U1141" s="340">
        <v>0.81227068269718206</v>
      </c>
      <c r="V1141" s="340">
        <v>-0.10751079347618997</v>
      </c>
      <c r="W1141" s="340">
        <v>-1.0539652637011909</v>
      </c>
      <c r="X1141" s="340">
        <v>-4.9577862456670951E-2</v>
      </c>
      <c r="Y1141" s="340">
        <v>-0.37595793735069255</v>
      </c>
      <c r="Z1141" s="340">
        <v>6.2826870435625626E-2</v>
      </c>
      <c r="AA1141" s="340">
        <v>0.35712829929005618</v>
      </c>
      <c r="AB1141" s="340">
        <v>0.20744669448207567</v>
      </c>
      <c r="AC1141" s="344">
        <v>-0.91295321072259572</v>
      </c>
      <c r="AD1141" s="482">
        <v>0</v>
      </c>
      <c r="AE1141" s="341" t="s">
        <v>2388</v>
      </c>
      <c r="AF1141" s="341" t="s">
        <v>2115</v>
      </c>
      <c r="AG1141" s="345" t="s">
        <v>1428</v>
      </c>
      <c r="AH1141" s="345" t="s">
        <v>2110</v>
      </c>
      <c r="AI1141" s="345">
        <v>20000</v>
      </c>
      <c r="AJ1141" s="345">
        <v>5000</v>
      </c>
      <c r="AK1141" s="345">
        <v>5000</v>
      </c>
      <c r="AL1141" s="340">
        <v>0.03</v>
      </c>
      <c r="AM1141" s="340" t="s">
        <v>34</v>
      </c>
      <c r="AN1141" s="340" t="s">
        <v>2179</v>
      </c>
      <c r="AO1141" s="338" t="s">
        <v>1323</v>
      </c>
      <c r="AP1141" s="341" t="s">
        <v>716</v>
      </c>
      <c r="AQ1141" s="347" t="s">
        <v>659</v>
      </c>
      <c r="AR1141" s="340">
        <v>5.9999999999999993E-3</v>
      </c>
      <c r="AS1141" s="340">
        <v>5.9999999999999993E-3</v>
      </c>
      <c r="AT1141" s="340"/>
      <c r="AX1141" s="597"/>
      <c r="AY1141" s="598"/>
      <c r="AZ1141" s="598"/>
      <c r="BA1141" s="598"/>
      <c r="BB1141" s="599"/>
      <c r="BC1141" s="598"/>
      <c r="BD1141" s="598"/>
      <c r="BE1141" s="598"/>
      <c r="BF1141" s="598"/>
      <c r="BG1141" s="599"/>
      <c r="BH1141" s="599"/>
      <c r="BI1141" s="600"/>
      <c r="BJ1141" s="600"/>
      <c r="BK1141" s="600"/>
      <c r="BL1141" s="599"/>
      <c r="BM1141" s="599"/>
      <c r="BN1141" s="599"/>
      <c r="BO1141" s="599"/>
      <c r="BP1141" s="599"/>
      <c r="BQ1141" s="599"/>
      <c r="BR1141" s="599"/>
      <c r="BS1141" s="599"/>
      <c r="BT1141" s="602"/>
      <c r="BU1141" s="603"/>
      <c r="BV1141" s="601"/>
      <c r="BW1141" s="604"/>
    </row>
    <row r="1142" spans="2:75" ht="15.75" customHeight="1">
      <c r="B1142" s="334" t="s">
        <v>592</v>
      </c>
      <c r="C1142" s="335">
        <v>38029012000111</v>
      </c>
      <c r="D1142" s="336" t="s">
        <v>14</v>
      </c>
      <c r="E1142" s="336" t="s">
        <v>607</v>
      </c>
      <c r="F1142" s="336"/>
      <c r="G1142" s="337"/>
      <c r="H1142" s="337" t="s">
        <v>34</v>
      </c>
      <c r="I1142" s="337" t="s">
        <v>34</v>
      </c>
      <c r="J1142" s="337" t="s">
        <v>608</v>
      </c>
      <c r="K1142" s="338" t="s">
        <v>48</v>
      </c>
      <c r="L1142" s="339"/>
      <c r="M1142" s="339" t="s">
        <v>1411</v>
      </c>
      <c r="N1142" s="338">
        <v>550353</v>
      </c>
      <c r="O1142" s="338" t="s">
        <v>1320</v>
      </c>
      <c r="P1142" s="342">
        <v>44069</v>
      </c>
      <c r="Q1142" s="343">
        <v>43831471.409999996</v>
      </c>
      <c r="R1142" s="343">
        <v>53325422.790793628</v>
      </c>
      <c r="S1142" s="338">
        <v>32</v>
      </c>
      <c r="T1142" s="340">
        <v>-3.3737615501457818E-2</v>
      </c>
      <c r="U1142" s="340">
        <v>-0.43613274054129247</v>
      </c>
      <c r="V1142" s="340">
        <v>-8.266069059106107E-2</v>
      </c>
      <c r="W1142" s="340">
        <v>-0.81035116326087497</v>
      </c>
      <c r="X1142" s="340">
        <v>0.16899135652406461</v>
      </c>
      <c r="Y1142" s="340">
        <v>1.2814921555847363</v>
      </c>
      <c r="Z1142" s="340" t="s">
        <v>1414</v>
      </c>
      <c r="AA1142" s="340" t="s">
        <v>1414</v>
      </c>
      <c r="AB1142" s="340">
        <v>0.25398614431168282</v>
      </c>
      <c r="AC1142" s="344">
        <v>-0.59571842566259647</v>
      </c>
      <c r="AD1142" s="482">
        <v>38028983000147</v>
      </c>
      <c r="AE1142" s="341" t="s">
        <v>2392</v>
      </c>
      <c r="AF1142" s="341" t="s">
        <v>2112</v>
      </c>
      <c r="AG1142" s="345" t="s">
        <v>719</v>
      </c>
      <c r="AH1142" s="345" t="s">
        <v>2110</v>
      </c>
      <c r="AI1142" s="345">
        <v>10000</v>
      </c>
      <c r="AJ1142" s="345">
        <v>5000</v>
      </c>
      <c r="AK1142" s="345">
        <v>10000</v>
      </c>
      <c r="AL1142" s="340">
        <v>1.8500000000000003E-2</v>
      </c>
      <c r="AM1142" s="340">
        <v>0.2</v>
      </c>
      <c r="AN1142" s="340" t="s">
        <v>666</v>
      </c>
      <c r="AO1142" s="338" t="s">
        <v>1323</v>
      </c>
      <c r="AP1142" s="341" t="s">
        <v>716</v>
      </c>
      <c r="AQ1142" s="347" t="s">
        <v>659</v>
      </c>
      <c r="AR1142" s="340">
        <v>3.7000000000000002E-3</v>
      </c>
      <c r="AS1142" s="340">
        <v>3.7000000000000002E-3</v>
      </c>
      <c r="AT1142" s="340"/>
      <c r="AX1142" s="597"/>
      <c r="AY1142" s="598"/>
      <c r="AZ1142" s="598"/>
      <c r="BA1142" s="598"/>
      <c r="BB1142" s="599"/>
      <c r="BC1142" s="598"/>
      <c r="BD1142" s="598"/>
      <c r="BE1142" s="598"/>
      <c r="BF1142" s="598"/>
      <c r="BG1142" s="599"/>
      <c r="BH1142" s="599"/>
      <c r="BI1142" s="600"/>
      <c r="BJ1142" s="600"/>
      <c r="BK1142" s="600"/>
      <c r="BL1142" s="599"/>
      <c r="BM1142" s="599"/>
      <c r="BN1142" s="599"/>
      <c r="BO1142" s="599"/>
      <c r="BP1142" s="599"/>
      <c r="BQ1142" s="599"/>
      <c r="BR1142" s="599"/>
      <c r="BS1142" s="599"/>
      <c r="BT1142" s="602"/>
      <c r="BU1142" s="603"/>
      <c r="BV1142" s="601"/>
      <c r="BW1142" s="604"/>
    </row>
    <row r="1143" spans="2:75" ht="15.75" customHeight="1">
      <c r="B1143" s="334" t="s">
        <v>1688</v>
      </c>
      <c r="C1143" s="335">
        <v>40386490000120</v>
      </c>
      <c r="D1143" s="336" t="s">
        <v>14</v>
      </c>
      <c r="E1143" s="336" t="s">
        <v>614</v>
      </c>
      <c r="F1143" s="336"/>
      <c r="G1143" s="337"/>
      <c r="H1143" s="337" t="s">
        <v>865</v>
      </c>
      <c r="I1143" s="337" t="s">
        <v>34</v>
      </c>
      <c r="J1143" s="337" t="s">
        <v>608</v>
      </c>
      <c r="K1143" s="338" t="s">
        <v>48</v>
      </c>
      <c r="L1143" s="339"/>
      <c r="M1143" s="339"/>
      <c r="N1143" s="338">
        <v>595446</v>
      </c>
      <c r="O1143" s="338" t="s">
        <v>1320</v>
      </c>
      <c r="P1143" s="342">
        <v>44299</v>
      </c>
      <c r="Q1143" s="343">
        <v>12060106.85</v>
      </c>
      <c r="R1143" s="343">
        <v>8251187.38448413</v>
      </c>
      <c r="S1143" s="338">
        <v>32</v>
      </c>
      <c r="T1143" s="340">
        <v>0.15244681449363595</v>
      </c>
      <c r="U1143" s="340">
        <v>1.7147085861406657</v>
      </c>
      <c r="V1143" s="340">
        <v>0.11809328226968518</v>
      </c>
      <c r="W1143" s="340">
        <v>1.0838257101019337</v>
      </c>
      <c r="X1143" s="340" t="s">
        <v>1414</v>
      </c>
      <c r="Y1143" s="340" t="s">
        <v>1414</v>
      </c>
      <c r="Z1143" s="340" t="s">
        <v>1414</v>
      </c>
      <c r="AA1143" s="340" t="s">
        <v>1414</v>
      </c>
      <c r="AB1143" s="340">
        <v>0.15088625650273993</v>
      </c>
      <c r="AC1143" s="344">
        <v>0.12955703990290529</v>
      </c>
      <c r="AD1143" s="482">
        <v>40386431000152</v>
      </c>
      <c r="AE1143" s="341" t="s">
        <v>2396</v>
      </c>
      <c r="AF1143" s="341" t="s">
        <v>2109</v>
      </c>
      <c r="AG1143" s="345" t="s">
        <v>59</v>
      </c>
      <c r="AH1143" s="345" t="s">
        <v>2116</v>
      </c>
      <c r="AI1143" s="345" t="s">
        <v>1422</v>
      </c>
      <c r="AJ1143" s="345" t="s">
        <v>1422</v>
      </c>
      <c r="AK1143" s="345" t="s">
        <v>1422</v>
      </c>
      <c r="AL1143" s="340">
        <v>6.9999999999999993E-3</v>
      </c>
      <c r="AM1143" s="340" t="s">
        <v>34</v>
      </c>
      <c r="AN1143" s="340" t="s">
        <v>64</v>
      </c>
      <c r="AO1143" s="338" t="s">
        <v>1320</v>
      </c>
      <c r="AP1143" s="341" t="s">
        <v>13</v>
      </c>
      <c r="AQ1143" s="347" t="s">
        <v>2174</v>
      </c>
      <c r="AR1143" s="340" t="s">
        <v>34</v>
      </c>
      <c r="AS1143" s="340" t="s">
        <v>34</v>
      </c>
      <c r="AT1143" s="340"/>
      <c r="AW1143" s="597"/>
      <c r="AX1143" s="597"/>
      <c r="AY1143" s="598"/>
      <c r="AZ1143" s="598"/>
      <c r="BA1143" s="598"/>
      <c r="BB1143" s="599"/>
      <c r="BC1143" s="598"/>
      <c r="BD1143" s="598"/>
      <c r="BE1143" s="598"/>
      <c r="BF1143" s="598"/>
      <c r="BG1143" s="599"/>
      <c r="BH1143" s="599"/>
      <c r="BI1143" s="600"/>
      <c r="BJ1143" s="600"/>
      <c r="BK1143" s="600"/>
      <c r="BL1143" s="210"/>
      <c r="BM1143" s="599"/>
      <c r="BN1143" s="599"/>
      <c r="BO1143" s="599"/>
      <c r="BP1143" s="599"/>
      <c r="BQ1143" s="599"/>
      <c r="BR1143" s="599"/>
      <c r="BS1143" s="599"/>
      <c r="BT1143" s="602"/>
      <c r="BU1143" s="603"/>
      <c r="BV1143" s="601"/>
      <c r="BW1143" s="604"/>
    </row>
    <row r="1144" spans="2:75" ht="15.75" customHeight="1">
      <c r="B1144" s="334" t="s">
        <v>385</v>
      </c>
      <c r="C1144" s="335">
        <v>12282747000169</v>
      </c>
      <c r="D1144" s="336" t="s">
        <v>14</v>
      </c>
      <c r="E1144" s="336" t="s">
        <v>614</v>
      </c>
      <c r="F1144" s="336"/>
      <c r="G1144" s="337"/>
      <c r="H1144" s="337" t="s">
        <v>1337</v>
      </c>
      <c r="I1144" s="337" t="s">
        <v>34</v>
      </c>
      <c r="J1144" s="337" t="s">
        <v>608</v>
      </c>
      <c r="K1144" s="338" t="s">
        <v>48</v>
      </c>
      <c r="L1144" s="339"/>
      <c r="M1144" s="339" t="s">
        <v>34</v>
      </c>
      <c r="N1144" s="338">
        <v>257982</v>
      </c>
      <c r="O1144" s="338" t="s">
        <v>1320</v>
      </c>
      <c r="P1144" s="342">
        <v>40451</v>
      </c>
      <c r="Q1144" s="343">
        <v>199393317.44</v>
      </c>
      <c r="R1144" s="343">
        <v>288672956.44900799</v>
      </c>
      <c r="S1144" s="338">
        <v>32</v>
      </c>
      <c r="T1144" s="340">
        <v>-0.12544482837121351</v>
      </c>
      <c r="U1144" s="340">
        <v>-1.6216497808478894</v>
      </c>
      <c r="V1144" s="340">
        <v>-0.25262368429544835</v>
      </c>
      <c r="W1144" s="340">
        <v>-2.4765568128244304</v>
      </c>
      <c r="X1144" s="340">
        <v>-0.17084158808250327</v>
      </c>
      <c r="Y1144" s="340">
        <v>-1.2955227976064589</v>
      </c>
      <c r="Z1144" s="340">
        <v>3.400354325554833E-2</v>
      </c>
      <c r="AA1144" s="340">
        <v>0.19328716341414101</v>
      </c>
      <c r="AB1144" s="340">
        <v>0.19050216514639567</v>
      </c>
      <c r="AC1144" s="344">
        <v>-1.9425103408959481</v>
      </c>
      <c r="AD1144" s="482">
        <v>12297830000101</v>
      </c>
      <c r="AE1144" s="341" t="s">
        <v>2399</v>
      </c>
      <c r="AF1144" s="341" t="s">
        <v>2115</v>
      </c>
      <c r="AG1144" s="345" t="s">
        <v>1428</v>
      </c>
      <c r="AH1144" s="345" t="s">
        <v>2107</v>
      </c>
      <c r="AI1144" s="345">
        <v>50000</v>
      </c>
      <c r="AJ1144" s="345">
        <v>10000</v>
      </c>
      <c r="AK1144" s="345">
        <v>50000</v>
      </c>
      <c r="AL1144" s="340">
        <v>0.02</v>
      </c>
      <c r="AM1144" s="340">
        <v>0.2</v>
      </c>
      <c r="AN1144" s="340" t="s">
        <v>2138</v>
      </c>
      <c r="AO1144" s="338" t="s">
        <v>1323</v>
      </c>
      <c r="AP1144" s="341" t="s">
        <v>716</v>
      </c>
      <c r="AQ1144" s="347" t="s">
        <v>665</v>
      </c>
      <c r="AR1144" s="340">
        <v>4.6666666666666662E-3</v>
      </c>
      <c r="AS1144" s="340">
        <v>4.6666666666666662E-3</v>
      </c>
      <c r="AT1144" s="340"/>
      <c r="AX1144" s="597"/>
      <c r="AY1144" s="598"/>
      <c r="AZ1144" s="598"/>
      <c r="BA1144" s="598"/>
      <c r="BB1144" s="599"/>
      <c r="BC1144" s="598"/>
      <c r="BD1144" s="598"/>
      <c r="BE1144" s="598"/>
      <c r="BF1144" s="598"/>
      <c r="BG1144" s="599"/>
      <c r="BH1144" s="599"/>
      <c r="BI1144" s="600"/>
      <c r="BJ1144" s="600"/>
      <c r="BK1144" s="600"/>
      <c r="BL1144" s="599"/>
      <c r="BM1144" s="599"/>
      <c r="BN1144" s="599"/>
      <c r="BO1144" s="599"/>
      <c r="BP1144" s="599"/>
      <c r="BQ1144" s="599"/>
      <c r="BR1144" s="599"/>
      <c r="BS1144" s="599"/>
      <c r="BT1144" s="602"/>
      <c r="BU1144" s="603"/>
      <c r="BV1144" s="601"/>
      <c r="BW1144" s="604"/>
    </row>
    <row r="1145" spans="2:75" ht="15.75" customHeight="1">
      <c r="B1145" s="334" t="s">
        <v>386</v>
      </c>
      <c r="C1145" s="335">
        <v>17164804000129</v>
      </c>
      <c r="D1145" s="336" t="s">
        <v>14</v>
      </c>
      <c r="E1145" s="336" t="s">
        <v>607</v>
      </c>
      <c r="F1145" s="336"/>
      <c r="G1145" s="337"/>
      <c r="H1145" s="337" t="s">
        <v>34</v>
      </c>
      <c r="I1145" s="337" t="s">
        <v>34</v>
      </c>
      <c r="J1145" s="337" t="s">
        <v>608</v>
      </c>
      <c r="K1145" s="338" t="s">
        <v>48</v>
      </c>
      <c r="L1145" s="339"/>
      <c r="M1145" s="339" t="s">
        <v>34</v>
      </c>
      <c r="N1145" s="338">
        <v>321771</v>
      </c>
      <c r="O1145" s="338" t="s">
        <v>1320</v>
      </c>
      <c r="P1145" s="342">
        <v>41269</v>
      </c>
      <c r="Q1145" s="343">
        <v>66325978.770000003</v>
      </c>
      <c r="R1145" s="343">
        <v>77488235.97869046</v>
      </c>
      <c r="S1145" s="338">
        <v>32</v>
      </c>
      <c r="T1145" s="340">
        <v>-9.055750394730111E-2</v>
      </c>
      <c r="U1145" s="340">
        <v>-1.1706545286642662</v>
      </c>
      <c r="V1145" s="340">
        <v>-0.25274402435055998</v>
      </c>
      <c r="W1145" s="340">
        <v>-2.4777365477498141</v>
      </c>
      <c r="X1145" s="340">
        <v>-0.18213114733149249</v>
      </c>
      <c r="Y1145" s="340">
        <v>-1.3811335762590855</v>
      </c>
      <c r="Z1145" s="340">
        <v>-4.096586247348033E-2</v>
      </c>
      <c r="AA1145" s="340">
        <v>-0.23286324295103622</v>
      </c>
      <c r="AB1145" s="340">
        <v>0.22147943866386263</v>
      </c>
      <c r="AC1145" s="344">
        <v>-1.6427583611087395</v>
      </c>
      <c r="AD1145" s="482">
        <v>0</v>
      </c>
      <c r="AE1145" s="341" t="s">
        <v>2399</v>
      </c>
      <c r="AF1145" s="341" t="s">
        <v>2115</v>
      </c>
      <c r="AG1145" s="345" t="s">
        <v>1428</v>
      </c>
      <c r="AH1145" s="345" t="s">
        <v>2110</v>
      </c>
      <c r="AI1145" s="345">
        <v>50000</v>
      </c>
      <c r="AJ1145" s="345">
        <v>10000</v>
      </c>
      <c r="AK1145" s="345">
        <v>50000</v>
      </c>
      <c r="AL1145" s="340">
        <v>0.02</v>
      </c>
      <c r="AM1145" s="340">
        <v>0.2</v>
      </c>
      <c r="AN1145" s="340" t="s">
        <v>666</v>
      </c>
      <c r="AO1145" s="338" t="s">
        <v>1323</v>
      </c>
      <c r="AP1145" s="341" t="s">
        <v>716</v>
      </c>
      <c r="AQ1145" s="347" t="s">
        <v>665</v>
      </c>
      <c r="AR1145" s="340">
        <v>4.7999999999999996E-3</v>
      </c>
      <c r="AS1145" s="340">
        <v>4.7999999999999996E-3</v>
      </c>
      <c r="AT1145" s="340"/>
      <c r="AX1145" s="597"/>
      <c r="AY1145" s="598"/>
      <c r="AZ1145" s="598"/>
      <c r="BA1145" s="598"/>
      <c r="BB1145" s="599"/>
      <c r="BC1145" s="598"/>
      <c r="BD1145" s="598"/>
      <c r="BE1145" s="598"/>
      <c r="BF1145" s="598"/>
      <c r="BG1145" s="599"/>
      <c r="BH1145" s="599"/>
      <c r="BI1145" s="600"/>
      <c r="BJ1145" s="600"/>
      <c r="BK1145" s="600"/>
      <c r="BL1145" s="599"/>
      <c r="BM1145" s="599"/>
      <c r="BN1145" s="599"/>
      <c r="BO1145" s="599"/>
      <c r="BP1145" s="599"/>
      <c r="BQ1145" s="599"/>
      <c r="BR1145" s="599"/>
      <c r="BS1145" s="599"/>
      <c r="BT1145" s="602"/>
      <c r="BU1145" s="603"/>
      <c r="BV1145" s="601"/>
      <c r="BW1145" s="604"/>
    </row>
    <row r="1146" spans="2:75" ht="15.75" customHeight="1">
      <c r="B1146" s="334" t="s">
        <v>389</v>
      </c>
      <c r="C1146" s="335">
        <v>17301119000105</v>
      </c>
      <c r="D1146" s="336" t="s">
        <v>14</v>
      </c>
      <c r="E1146" s="336" t="s">
        <v>607</v>
      </c>
      <c r="F1146" s="336"/>
      <c r="G1146" s="337"/>
      <c r="H1146" s="337" t="s">
        <v>34</v>
      </c>
      <c r="I1146" s="337" t="s">
        <v>34</v>
      </c>
      <c r="J1146" s="337" t="s">
        <v>608</v>
      </c>
      <c r="K1146" s="338" t="s">
        <v>48</v>
      </c>
      <c r="L1146" s="339"/>
      <c r="M1146" s="339" t="s">
        <v>34</v>
      </c>
      <c r="N1146" s="338">
        <v>329169</v>
      </c>
      <c r="O1146" s="338" t="s">
        <v>1320</v>
      </c>
      <c r="P1146" s="342">
        <v>41338</v>
      </c>
      <c r="Q1146" s="343">
        <v>94977014.659999996</v>
      </c>
      <c r="R1146" s="343">
        <v>124027967.19257927</v>
      </c>
      <c r="S1146" s="338">
        <v>32</v>
      </c>
      <c r="T1146" s="340">
        <v>5.8027195344738214E-2</v>
      </c>
      <c r="U1146" s="340">
        <v>0.75012888004880052</v>
      </c>
      <c r="V1146" s="340">
        <v>-0.16797959396120987</v>
      </c>
      <c r="W1146" s="340">
        <v>-1.6467617001166956</v>
      </c>
      <c r="X1146" s="340">
        <v>-4.2679976919259399E-2</v>
      </c>
      <c r="Y1146" s="340">
        <v>-0.32365001824682088</v>
      </c>
      <c r="Z1146" s="340">
        <v>4.3988585468968555E-2</v>
      </c>
      <c r="AA1146" s="340">
        <v>0.25004538038870699</v>
      </c>
      <c r="AB1146" s="340">
        <v>0.27673624119384366</v>
      </c>
      <c r="AC1146" s="344">
        <v>-0.87747730605785013</v>
      </c>
      <c r="AD1146" s="482">
        <v>17301225000180</v>
      </c>
      <c r="AE1146" s="341" t="s">
        <v>2400</v>
      </c>
      <c r="AF1146" s="341" t="s">
        <v>2115</v>
      </c>
      <c r="AG1146" s="345" t="s">
        <v>1428</v>
      </c>
      <c r="AH1146" s="345" t="s">
        <v>2107</v>
      </c>
      <c r="AI1146" s="345">
        <v>30000</v>
      </c>
      <c r="AJ1146" s="345">
        <v>5000</v>
      </c>
      <c r="AK1146" s="345">
        <v>30000</v>
      </c>
      <c r="AL1146" s="340">
        <v>1.8500000000000003E-2</v>
      </c>
      <c r="AM1146" s="340">
        <v>0.15</v>
      </c>
      <c r="AN1146" s="340" t="s">
        <v>2215</v>
      </c>
      <c r="AO1146" s="338" t="s">
        <v>1323</v>
      </c>
      <c r="AP1146" s="341" t="s">
        <v>716</v>
      </c>
      <c r="AQ1146" s="347" t="s">
        <v>659</v>
      </c>
      <c r="AR1146" s="340">
        <v>4.933333333333333E-3</v>
      </c>
      <c r="AS1146" s="340">
        <v>4.933333333333333E-3</v>
      </c>
      <c r="AT1146" s="340"/>
      <c r="AX1146" s="597"/>
      <c r="AY1146" s="598"/>
      <c r="AZ1146" s="598"/>
      <c r="BA1146" s="598"/>
      <c r="BB1146" s="599"/>
      <c r="BC1146" s="598"/>
      <c r="BD1146" s="598"/>
      <c r="BE1146" s="598"/>
      <c r="BF1146" s="598"/>
      <c r="BG1146" s="599"/>
      <c r="BH1146" s="599"/>
      <c r="BI1146" s="600"/>
      <c r="BJ1146" s="600"/>
      <c r="BK1146" s="600"/>
      <c r="BL1146" s="599"/>
      <c r="BM1146" s="599"/>
      <c r="BN1146" s="599"/>
      <c r="BO1146" s="599"/>
      <c r="BP1146" s="599"/>
      <c r="BQ1146" s="599"/>
      <c r="BR1146" s="599"/>
      <c r="BS1146" s="599"/>
      <c r="BT1146" s="602"/>
      <c r="BU1146" s="603"/>
      <c r="BV1146" s="601"/>
      <c r="BW1146" s="604"/>
    </row>
    <row r="1147" spans="2:75" ht="15.75" customHeight="1">
      <c r="B1147" s="334" t="s">
        <v>593</v>
      </c>
      <c r="C1147" s="335">
        <v>35847495000173</v>
      </c>
      <c r="D1147" s="336" t="s">
        <v>14</v>
      </c>
      <c r="E1147" s="336" t="s">
        <v>607</v>
      </c>
      <c r="F1147" s="336"/>
      <c r="G1147" s="337"/>
      <c r="H1147" s="337" t="s">
        <v>34</v>
      </c>
      <c r="I1147" s="337" t="s">
        <v>34</v>
      </c>
      <c r="J1147" s="337" t="s">
        <v>608</v>
      </c>
      <c r="K1147" s="338" t="s">
        <v>48</v>
      </c>
      <c r="L1147" s="339"/>
      <c r="M1147" s="339" t="s">
        <v>34</v>
      </c>
      <c r="N1147" s="338">
        <v>541771</v>
      </c>
      <c r="O1147" s="338" t="s">
        <v>1320</v>
      </c>
      <c r="P1147" s="342">
        <v>44013</v>
      </c>
      <c r="Q1147" s="343">
        <v>1784548.59</v>
      </c>
      <c r="R1147" s="343">
        <v>1858858.2420238093</v>
      </c>
      <c r="S1147" s="338">
        <v>32</v>
      </c>
      <c r="T1147" s="340">
        <v>-3.2098047286468256E-2</v>
      </c>
      <c r="U1147" s="340">
        <v>-0.41493772221295527</v>
      </c>
      <c r="V1147" s="340">
        <v>-0.21671027695503664</v>
      </c>
      <c r="W1147" s="340">
        <v>-2.1244853359607783</v>
      </c>
      <c r="X1147" s="340">
        <v>-0.18990648343259287</v>
      </c>
      <c r="Y1147" s="340">
        <v>-1.4400953623855615</v>
      </c>
      <c r="Z1147" s="340" t="s">
        <v>1414</v>
      </c>
      <c r="AA1147" s="340" t="s">
        <v>1414</v>
      </c>
      <c r="AB1147" s="340">
        <v>0.21554645137107228</v>
      </c>
      <c r="AC1147" s="344">
        <v>-1.4755066368738199</v>
      </c>
      <c r="AD1147" s="482">
        <v>0</v>
      </c>
      <c r="AE1147" s="341" t="s">
        <v>2286</v>
      </c>
      <c r="AF1147" s="341" t="s">
        <v>2112</v>
      </c>
      <c r="AG1147" s="345" t="s">
        <v>719</v>
      </c>
      <c r="AH1147" s="345" t="s">
        <v>2110</v>
      </c>
      <c r="AI1147" s="345">
        <v>1000</v>
      </c>
      <c r="AJ1147" s="345">
        <v>1000</v>
      </c>
      <c r="AK1147" s="345">
        <v>1000</v>
      </c>
      <c r="AL1147" s="340">
        <v>1.4999999999999999E-2</v>
      </c>
      <c r="AM1147" s="340">
        <v>0.2</v>
      </c>
      <c r="AN1147" s="340" t="s">
        <v>666</v>
      </c>
      <c r="AO1147" s="338" t="s">
        <v>1323</v>
      </c>
      <c r="AP1147" s="341" t="s">
        <v>716</v>
      </c>
      <c r="AQ1147" s="347" t="s">
        <v>665</v>
      </c>
      <c r="AR1147" s="340">
        <v>4.9999999999999992E-3</v>
      </c>
      <c r="AS1147" s="340">
        <v>4.9999999999999992E-3</v>
      </c>
      <c r="AT1147" s="340"/>
      <c r="AX1147" s="597"/>
      <c r="AY1147" s="598"/>
      <c r="AZ1147" s="598"/>
      <c r="BA1147" s="598"/>
      <c r="BB1147" s="599"/>
      <c r="BC1147" s="598"/>
      <c r="BD1147" s="598"/>
      <c r="BE1147" s="598"/>
      <c r="BF1147" s="598"/>
      <c r="BG1147" s="599"/>
      <c r="BH1147" s="599"/>
      <c r="BI1147" s="600"/>
      <c r="BJ1147" s="600"/>
      <c r="BK1147" s="600"/>
      <c r="BL1147" s="599"/>
      <c r="BM1147" s="599"/>
      <c r="BN1147" s="599"/>
      <c r="BO1147" s="599"/>
      <c r="BP1147" s="599"/>
      <c r="BQ1147" s="599"/>
      <c r="BR1147" s="599"/>
      <c r="BS1147" s="599"/>
      <c r="BT1147" s="602"/>
      <c r="BU1147" s="603"/>
      <c r="BV1147" s="601"/>
      <c r="BW1147" s="604"/>
    </row>
    <row r="1148" spans="2:75" ht="15.75" customHeight="1">
      <c r="B1148" s="334" t="s">
        <v>594</v>
      </c>
      <c r="C1148" s="335">
        <v>34525068000106</v>
      </c>
      <c r="D1148" s="336" t="s">
        <v>14</v>
      </c>
      <c r="E1148" s="336" t="s">
        <v>607</v>
      </c>
      <c r="F1148" s="336"/>
      <c r="G1148" s="337"/>
      <c r="H1148" s="337" t="s">
        <v>34</v>
      </c>
      <c r="I1148" s="337" t="s">
        <v>34</v>
      </c>
      <c r="J1148" s="337" t="s">
        <v>608</v>
      </c>
      <c r="K1148" s="338" t="s">
        <v>48</v>
      </c>
      <c r="L1148" s="339"/>
      <c r="M1148" s="339" t="s">
        <v>34</v>
      </c>
      <c r="N1148" s="338">
        <v>520470</v>
      </c>
      <c r="O1148" s="338" t="s">
        <v>1320</v>
      </c>
      <c r="P1148" s="342">
        <v>43829</v>
      </c>
      <c r="Q1148" s="343">
        <v>379713954.63</v>
      </c>
      <c r="R1148" s="343">
        <v>372870260.16547632</v>
      </c>
      <c r="S1148" s="338">
        <v>32</v>
      </c>
      <c r="T1148" s="340">
        <v>-8.2918860646359449E-2</v>
      </c>
      <c r="U1148" s="340">
        <v>-1.0719082957921442</v>
      </c>
      <c r="V1148" s="340">
        <v>-0.20941532864296875</v>
      </c>
      <c r="W1148" s="340">
        <v>-2.0529704501263812</v>
      </c>
      <c r="X1148" s="340">
        <v>-1.2654976747602964E-2</v>
      </c>
      <c r="Y1148" s="340">
        <v>-9.5964987587108211E-2</v>
      </c>
      <c r="Z1148" s="340" t="s">
        <v>1414</v>
      </c>
      <c r="AA1148" s="340" t="s">
        <v>1414</v>
      </c>
      <c r="AB1148" s="340">
        <v>0.27044474925462686</v>
      </c>
      <c r="AC1148" s="344">
        <v>-1.0924142596295061</v>
      </c>
      <c r="AD1148" s="482">
        <v>35587562000168</v>
      </c>
      <c r="AE1148" s="341" t="s">
        <v>2286</v>
      </c>
      <c r="AF1148" s="341" t="s">
        <v>2112</v>
      </c>
      <c r="AG1148" s="345" t="s">
        <v>719</v>
      </c>
      <c r="AH1148" s="345" t="s">
        <v>2110</v>
      </c>
      <c r="AI1148" s="345">
        <v>1000</v>
      </c>
      <c r="AJ1148" s="345">
        <v>1000</v>
      </c>
      <c r="AK1148" s="345">
        <v>1000</v>
      </c>
      <c r="AL1148" s="340">
        <v>0.02</v>
      </c>
      <c r="AM1148" s="340">
        <v>0.2</v>
      </c>
      <c r="AN1148" s="340" t="s">
        <v>2119</v>
      </c>
      <c r="AO1148" s="338" t="s">
        <v>1323</v>
      </c>
      <c r="AP1148" s="341" t="s">
        <v>716</v>
      </c>
      <c r="AQ1148" s="347" t="s">
        <v>659</v>
      </c>
      <c r="AR1148" s="340">
        <v>6.6666666666666662E-3</v>
      </c>
      <c r="AS1148" s="340">
        <v>6.6666666666666662E-3</v>
      </c>
      <c r="AT1148" s="340"/>
      <c r="AX1148" s="597"/>
      <c r="AY1148" s="598"/>
      <c r="AZ1148" s="598"/>
      <c r="BA1148" s="598"/>
      <c r="BB1148" s="599"/>
      <c r="BC1148" s="598"/>
      <c r="BD1148" s="598"/>
      <c r="BE1148" s="598"/>
      <c r="BF1148" s="598"/>
      <c r="BG1148" s="599"/>
      <c r="BH1148" s="599"/>
      <c r="BI1148" s="600"/>
      <c r="BJ1148" s="600"/>
      <c r="BK1148" s="600"/>
      <c r="BL1148" s="599"/>
      <c r="BM1148" s="599"/>
      <c r="BN1148" s="599"/>
      <c r="BO1148" s="599"/>
      <c r="BP1148" s="599"/>
      <c r="BQ1148" s="599"/>
      <c r="BR1148" s="599"/>
      <c r="BS1148" s="599"/>
      <c r="BT1148" s="602"/>
      <c r="BU1148" s="603"/>
      <c r="BV1148" s="601"/>
      <c r="BW1148" s="604"/>
    </row>
    <row r="1149" spans="2:75" ht="15.75" customHeight="1">
      <c r="B1149" s="334" t="s">
        <v>393</v>
      </c>
      <c r="C1149" s="335">
        <v>39669100000140</v>
      </c>
      <c r="D1149" s="336" t="s">
        <v>14</v>
      </c>
      <c r="E1149" s="336" t="s">
        <v>607</v>
      </c>
      <c r="F1149" s="336"/>
      <c r="G1149" s="337"/>
      <c r="H1149" s="337" t="s">
        <v>34</v>
      </c>
      <c r="I1149" s="337" t="s">
        <v>34</v>
      </c>
      <c r="J1149" s="337" t="s">
        <v>608</v>
      </c>
      <c r="K1149" s="338" t="s">
        <v>48</v>
      </c>
      <c r="L1149" s="339"/>
      <c r="M1149" s="339" t="s">
        <v>34</v>
      </c>
      <c r="N1149" s="338">
        <v>573541</v>
      </c>
      <c r="O1149" s="338" t="s">
        <v>1320</v>
      </c>
      <c r="P1149" s="342">
        <v>44228</v>
      </c>
      <c r="Q1149" s="343">
        <v>17882563.73</v>
      </c>
      <c r="R1149" s="343">
        <v>20703634.27904762</v>
      </c>
      <c r="S1149" s="338">
        <v>32</v>
      </c>
      <c r="T1149" s="340">
        <v>-0.27132679811665839</v>
      </c>
      <c r="U1149" s="340">
        <v>-3.5074944771896792</v>
      </c>
      <c r="V1149" s="340">
        <v>-0.43304504687676215</v>
      </c>
      <c r="W1149" s="340">
        <v>-4.2452894473989877</v>
      </c>
      <c r="X1149" s="340" t="s">
        <v>1414</v>
      </c>
      <c r="Y1149" s="340" t="s">
        <v>1414</v>
      </c>
      <c r="Z1149" s="340" t="s">
        <v>1414</v>
      </c>
      <c r="AA1149" s="340" t="s">
        <v>1414</v>
      </c>
      <c r="AB1149" s="340">
        <v>0.24372756783276694</v>
      </c>
      <c r="AC1149" s="344">
        <v>-2.6027730321197278</v>
      </c>
      <c r="AD1149" s="482">
        <v>0</v>
      </c>
      <c r="AE1149" s="341" t="s">
        <v>2286</v>
      </c>
      <c r="AF1149" s="341" t="s">
        <v>2286</v>
      </c>
      <c r="AG1149" s="345" t="s">
        <v>719</v>
      </c>
      <c r="AH1149" s="345" t="s">
        <v>2110</v>
      </c>
      <c r="AI1149" s="345">
        <v>1000</v>
      </c>
      <c r="AJ1149" s="345">
        <v>1000</v>
      </c>
      <c r="AK1149" s="345">
        <v>1000</v>
      </c>
      <c r="AL1149" s="340">
        <v>0.02</v>
      </c>
      <c r="AM1149" s="340">
        <v>0.2</v>
      </c>
      <c r="AN1149" s="340" t="s">
        <v>666</v>
      </c>
      <c r="AO1149" s="338" t="s">
        <v>1323</v>
      </c>
      <c r="AP1149" s="341" t="s">
        <v>716</v>
      </c>
      <c r="AQ1149" s="347" t="s">
        <v>694</v>
      </c>
      <c r="AR1149" s="340">
        <v>6.6660000000000001E-3</v>
      </c>
      <c r="AS1149" s="340">
        <v>6.6660000000000001E-3</v>
      </c>
      <c r="AT1149" s="340"/>
      <c r="AX1149" s="597"/>
      <c r="AY1149" s="598"/>
      <c r="AZ1149" s="598"/>
      <c r="BA1149" s="598"/>
      <c r="BB1149" s="599"/>
      <c r="BC1149" s="598"/>
      <c r="BD1149" s="598"/>
      <c r="BE1149" s="598"/>
      <c r="BF1149" s="598"/>
      <c r="BG1149" s="599"/>
      <c r="BH1149" s="599"/>
      <c r="BI1149" s="600"/>
      <c r="BJ1149" s="600"/>
      <c r="BK1149" s="600"/>
      <c r="BL1149" s="599"/>
      <c r="BM1149" s="599"/>
      <c r="BN1149" s="599"/>
      <c r="BO1149" s="599"/>
      <c r="BP1149" s="599"/>
      <c r="BQ1149" s="599"/>
      <c r="BR1149" s="599"/>
      <c r="BS1149" s="599"/>
      <c r="BT1149" s="602"/>
      <c r="BU1149" s="603"/>
      <c r="BV1149" s="601"/>
      <c r="BW1149" s="604"/>
    </row>
    <row r="1150" spans="2:75" ht="15.75" customHeight="1">
      <c r="B1150" s="334" t="s">
        <v>595</v>
      </c>
      <c r="C1150" s="335">
        <v>41922414000155</v>
      </c>
      <c r="D1150" s="336" t="s">
        <v>14</v>
      </c>
      <c r="E1150" s="336" t="s">
        <v>607</v>
      </c>
      <c r="F1150" s="336"/>
      <c r="G1150" s="337"/>
      <c r="H1150" s="337" t="s">
        <v>34</v>
      </c>
      <c r="I1150" s="337" t="s">
        <v>34</v>
      </c>
      <c r="J1150" s="337" t="s">
        <v>608</v>
      </c>
      <c r="K1150" s="338" t="s">
        <v>48</v>
      </c>
      <c r="L1150" s="339"/>
      <c r="M1150" s="339" t="s">
        <v>34</v>
      </c>
      <c r="N1150" s="338">
        <v>596388</v>
      </c>
      <c r="O1150" s="338" t="s">
        <v>1320</v>
      </c>
      <c r="P1150" s="342">
        <v>44377</v>
      </c>
      <c r="Q1150" s="343">
        <v>4817166.01</v>
      </c>
      <c r="R1150" s="343">
        <v>3961093.3349603172</v>
      </c>
      <c r="S1150" s="338">
        <v>32</v>
      </c>
      <c r="T1150" s="340">
        <v>9.2415100423581809E-2</v>
      </c>
      <c r="U1150" s="340">
        <v>1.1946680408813684</v>
      </c>
      <c r="V1150" s="340">
        <v>-6.209747128837817E-2</v>
      </c>
      <c r="W1150" s="340">
        <v>-0.60876285613246162</v>
      </c>
      <c r="X1150" s="340" t="s">
        <v>1414</v>
      </c>
      <c r="Y1150" s="340" t="s">
        <v>1414</v>
      </c>
      <c r="Z1150" s="340" t="s">
        <v>1414</v>
      </c>
      <c r="AA1150" s="340" t="s">
        <v>1414</v>
      </c>
      <c r="AB1150" s="340">
        <v>0.22113870041685477</v>
      </c>
      <c r="AC1150" s="344">
        <v>-0.61868622849862676</v>
      </c>
      <c r="AD1150" s="482">
        <v>41902964000102</v>
      </c>
      <c r="AE1150" s="341" t="s">
        <v>2403</v>
      </c>
      <c r="AF1150" s="341" t="s">
        <v>2112</v>
      </c>
      <c r="AG1150" s="345" t="s">
        <v>719</v>
      </c>
      <c r="AH1150" s="345" t="s">
        <v>2110</v>
      </c>
      <c r="AI1150" s="345">
        <v>5000</v>
      </c>
      <c r="AJ1150" s="345">
        <v>500</v>
      </c>
      <c r="AK1150" s="345">
        <v>2500</v>
      </c>
      <c r="AL1150" s="340">
        <v>1.89E-2</v>
      </c>
      <c r="AM1150" s="340">
        <v>0.2</v>
      </c>
      <c r="AN1150" s="340" t="s">
        <v>666</v>
      </c>
      <c r="AO1150" s="338" t="s">
        <v>1323</v>
      </c>
      <c r="AP1150" s="341" t="s">
        <v>716</v>
      </c>
      <c r="AQ1150" s="347" t="s">
        <v>659</v>
      </c>
      <c r="AR1150" s="340">
        <v>6.2993699999999994E-3</v>
      </c>
      <c r="AS1150" s="340">
        <v>6.2993699999999994E-3</v>
      </c>
      <c r="AT1150" s="340"/>
      <c r="AX1150" s="597"/>
      <c r="AY1150" s="598"/>
      <c r="AZ1150" s="598"/>
      <c r="BA1150" s="598"/>
      <c r="BB1150" s="599"/>
      <c r="BC1150" s="598"/>
      <c r="BD1150" s="598"/>
      <c r="BE1150" s="598"/>
      <c r="BF1150" s="598"/>
      <c r="BG1150" s="599"/>
      <c r="BH1150" s="599"/>
      <c r="BI1150" s="600"/>
      <c r="BJ1150" s="600"/>
      <c r="BK1150" s="600"/>
      <c r="BL1150" s="599"/>
      <c r="BM1150" s="599"/>
      <c r="BN1150" s="599"/>
      <c r="BO1150" s="599"/>
      <c r="BP1150" s="599"/>
      <c r="BQ1150" s="599"/>
      <c r="BR1150" s="599"/>
      <c r="BS1150" s="599"/>
      <c r="BT1150" s="602"/>
      <c r="BU1150" s="603"/>
      <c r="BV1150" s="601"/>
      <c r="BW1150" s="604"/>
    </row>
    <row r="1151" spans="2:75" ht="15.75" customHeight="1">
      <c r="B1151" s="334" t="s">
        <v>540</v>
      </c>
      <c r="C1151" s="335">
        <v>41922498000127</v>
      </c>
      <c r="D1151" s="336" t="s">
        <v>14</v>
      </c>
      <c r="E1151" s="336" t="s">
        <v>614</v>
      </c>
      <c r="F1151" s="336"/>
      <c r="G1151" s="337"/>
      <c r="H1151" s="337" t="s">
        <v>865</v>
      </c>
      <c r="I1151" s="337" t="s">
        <v>34</v>
      </c>
      <c r="J1151" s="337" t="s">
        <v>608</v>
      </c>
      <c r="K1151" s="338" t="s">
        <v>48</v>
      </c>
      <c r="L1151" s="339"/>
      <c r="M1151" s="339" t="s">
        <v>34</v>
      </c>
      <c r="N1151" s="338">
        <v>597236</v>
      </c>
      <c r="O1151" s="338" t="s">
        <v>1320</v>
      </c>
      <c r="P1151" s="342">
        <v>44377</v>
      </c>
      <c r="Q1151" s="343">
        <v>4902253.1399999997</v>
      </c>
      <c r="R1151" s="343">
        <v>4240878.2764285719</v>
      </c>
      <c r="S1151" s="338">
        <v>32</v>
      </c>
      <c r="T1151" s="340">
        <v>0.10872400534932813</v>
      </c>
      <c r="U1151" s="340">
        <v>1.4054964380508652</v>
      </c>
      <c r="V1151" s="340">
        <v>4.9918046960969242E-2</v>
      </c>
      <c r="W1151" s="340">
        <v>0.48936377295288164</v>
      </c>
      <c r="X1151" s="340" t="s">
        <v>1414</v>
      </c>
      <c r="Y1151" s="340" t="s">
        <v>1414</v>
      </c>
      <c r="Z1151" s="340" t="s">
        <v>1414</v>
      </c>
      <c r="AA1151" s="340" t="s">
        <v>1414</v>
      </c>
      <c r="AB1151" s="340">
        <v>0.15323310600886703</v>
      </c>
      <c r="AC1151" s="344">
        <v>-0.23977278333696589</v>
      </c>
      <c r="AD1151" s="482">
        <v>41902620000101</v>
      </c>
      <c r="AE1151" s="341" t="s">
        <v>2403</v>
      </c>
      <c r="AF1151" s="341" t="s">
        <v>2112</v>
      </c>
      <c r="AG1151" s="345" t="s">
        <v>719</v>
      </c>
      <c r="AH1151" s="345" t="s">
        <v>2107</v>
      </c>
      <c r="AI1151" s="345">
        <v>5000</v>
      </c>
      <c r="AJ1151" s="345">
        <v>500</v>
      </c>
      <c r="AK1151" s="345">
        <v>2500</v>
      </c>
      <c r="AL1151" s="340">
        <v>1.89E-2</v>
      </c>
      <c r="AM1151" s="340">
        <v>0.2</v>
      </c>
      <c r="AN1151" s="340" t="s">
        <v>2138</v>
      </c>
      <c r="AO1151" s="338" t="s">
        <v>1323</v>
      </c>
      <c r="AP1151" s="341" t="s">
        <v>13</v>
      </c>
      <c r="AQ1151" s="347" t="s">
        <v>674</v>
      </c>
      <c r="AR1151" s="340">
        <v>6.2993699999999994E-3</v>
      </c>
      <c r="AS1151" s="340">
        <v>6.2993699999999994E-3</v>
      </c>
      <c r="AT1151" s="340"/>
      <c r="AX1151" s="597"/>
      <c r="AY1151" s="598"/>
      <c r="AZ1151" s="598"/>
      <c r="BA1151" s="598"/>
      <c r="BB1151" s="599"/>
      <c r="BC1151" s="598"/>
      <c r="BD1151" s="598"/>
      <c r="BE1151" s="598"/>
      <c r="BF1151" s="598"/>
      <c r="BG1151" s="599"/>
      <c r="BH1151" s="599"/>
      <c r="BI1151" s="600"/>
      <c r="BJ1151" s="600"/>
      <c r="BK1151" s="600"/>
      <c r="BL1151" s="599"/>
      <c r="BM1151" s="599"/>
      <c r="BN1151" s="599"/>
      <c r="BO1151" s="599"/>
      <c r="BP1151" s="599"/>
      <c r="BQ1151" s="599"/>
      <c r="BR1151" s="599"/>
      <c r="BS1151" s="599"/>
      <c r="BT1151" s="602"/>
      <c r="BU1151" s="603"/>
      <c r="BV1151" s="601"/>
      <c r="BW1151" s="604"/>
    </row>
    <row r="1152" spans="2:75" ht="15.75" customHeight="1">
      <c r="B1152" s="334" t="s">
        <v>1211</v>
      </c>
      <c r="C1152" s="335">
        <v>36499392000122</v>
      </c>
      <c r="D1152" s="336" t="s">
        <v>14</v>
      </c>
      <c r="E1152" s="336" t="s">
        <v>607</v>
      </c>
      <c r="F1152" s="336"/>
      <c r="G1152" s="337"/>
      <c r="H1152" s="337" t="s">
        <v>34</v>
      </c>
      <c r="I1152" s="337" t="s">
        <v>34</v>
      </c>
      <c r="J1152" s="337" t="s">
        <v>690</v>
      </c>
      <c r="K1152" s="338"/>
      <c r="L1152" s="339"/>
      <c r="M1152" s="339" t="s">
        <v>1411</v>
      </c>
      <c r="N1152" s="338">
        <v>532479</v>
      </c>
      <c r="O1152" s="338" t="s">
        <v>1320</v>
      </c>
      <c r="P1152" s="342">
        <v>43917</v>
      </c>
      <c r="Q1152" s="343">
        <v>11592081.76</v>
      </c>
      <c r="R1152" s="343">
        <v>13446183.653888889</v>
      </c>
      <c r="S1152" s="338">
        <v>32</v>
      </c>
      <c r="T1152" s="340">
        <v>-0.33163798995336435</v>
      </c>
      <c r="U1152" s="340">
        <v>-4.287149025683707</v>
      </c>
      <c r="V1152" s="340">
        <v>-0.34953746131459662</v>
      </c>
      <c r="W1152" s="340">
        <v>-3.4266358816286844</v>
      </c>
      <c r="X1152" s="340">
        <v>-0.2931606684576451</v>
      </c>
      <c r="Y1152" s="340">
        <v>-2.2230906046425636</v>
      </c>
      <c r="Z1152" s="340" t="s">
        <v>1414</v>
      </c>
      <c r="AA1152" s="340" t="s">
        <v>1414</v>
      </c>
      <c r="AB1152" s="340">
        <v>0.30744286710639923</v>
      </c>
      <c r="AC1152" s="344">
        <v>-1.5609094823527425</v>
      </c>
      <c r="AD1152" s="482">
        <v>0</v>
      </c>
      <c r="AE1152" s="341" t="s">
        <v>2405</v>
      </c>
      <c r="AF1152" s="341" t="s">
        <v>741</v>
      </c>
      <c r="AG1152" s="345" t="s">
        <v>741</v>
      </c>
      <c r="AH1152" s="345" t="s">
        <v>2107</v>
      </c>
      <c r="AI1152" s="345">
        <v>1000</v>
      </c>
      <c r="AJ1152" s="345">
        <v>1000</v>
      </c>
      <c r="AK1152" s="345">
        <v>1000</v>
      </c>
      <c r="AL1152" s="340">
        <v>1.9E-2</v>
      </c>
      <c r="AM1152" s="340">
        <v>0.2</v>
      </c>
      <c r="AN1152" s="340" t="s">
        <v>2119</v>
      </c>
      <c r="AO1152" s="338" t="s">
        <v>1323</v>
      </c>
      <c r="AP1152" s="341" t="s">
        <v>716</v>
      </c>
      <c r="AQ1152" s="347" t="s">
        <v>659</v>
      </c>
      <c r="AR1152" s="340">
        <v>3.4995E-3</v>
      </c>
      <c r="AS1152" s="340">
        <v>3.4995E-3</v>
      </c>
      <c r="AT1152" s="340"/>
      <c r="AX1152" s="597"/>
      <c r="AY1152" s="598"/>
      <c r="AZ1152" s="598"/>
      <c r="BA1152" s="598"/>
      <c r="BB1152" s="599"/>
      <c r="BC1152" s="598"/>
      <c r="BD1152" s="598"/>
      <c r="BE1152" s="598"/>
      <c r="BF1152" s="598"/>
      <c r="BG1152" s="599"/>
      <c r="BH1152" s="599"/>
      <c r="BI1152" s="600"/>
      <c r="BJ1152" s="600"/>
      <c r="BK1152" s="600"/>
      <c r="BL1152" s="599"/>
      <c r="BM1152" s="599"/>
      <c r="BN1152" s="599"/>
      <c r="BO1152" s="599"/>
      <c r="BP1152" s="599"/>
      <c r="BQ1152" s="599"/>
      <c r="BR1152" s="599"/>
      <c r="BS1152" s="599"/>
      <c r="BT1152" s="602"/>
      <c r="BU1152" s="603"/>
      <c r="BV1152" s="601"/>
      <c r="BW1152" s="604"/>
    </row>
    <row r="1153" spans="2:75" ht="15.75" customHeight="1">
      <c r="B1153" s="334" t="s">
        <v>397</v>
      </c>
      <c r="C1153" s="335">
        <v>34713026000107</v>
      </c>
      <c r="D1153" s="336" t="s">
        <v>14</v>
      </c>
      <c r="E1153" s="336" t="s">
        <v>607</v>
      </c>
      <c r="F1153" s="336"/>
      <c r="G1153" s="337"/>
      <c r="H1153" s="337" t="s">
        <v>34</v>
      </c>
      <c r="I1153" s="337" t="s">
        <v>34</v>
      </c>
      <c r="J1153" s="337" t="s">
        <v>608</v>
      </c>
      <c r="K1153" s="338" t="s">
        <v>48</v>
      </c>
      <c r="L1153" s="339"/>
      <c r="M1153" s="339" t="s">
        <v>34</v>
      </c>
      <c r="N1153" s="338">
        <v>511765</v>
      </c>
      <c r="O1153" s="338" t="s">
        <v>1320</v>
      </c>
      <c r="P1153" s="342">
        <v>43742</v>
      </c>
      <c r="Q1153" s="343">
        <v>170799127.47</v>
      </c>
      <c r="R1153" s="343">
        <v>89791353.222380906</v>
      </c>
      <c r="S1153" s="338">
        <v>32</v>
      </c>
      <c r="T1153" s="340">
        <v>5.7030906906909262E-2</v>
      </c>
      <c r="U1153" s="340">
        <v>0.73724966495604549</v>
      </c>
      <c r="V1153" s="340">
        <v>2.7671339103851E-2</v>
      </c>
      <c r="W1153" s="340">
        <v>0.27127164885090704</v>
      </c>
      <c r="X1153" s="340">
        <v>0.20832799871077978</v>
      </c>
      <c r="Y1153" s="340">
        <v>1.5797890592026482</v>
      </c>
      <c r="Z1153" s="340" t="s">
        <v>1414</v>
      </c>
      <c r="AA1153" s="340" t="s">
        <v>1414</v>
      </c>
      <c r="AB1153" s="340">
        <v>0.22694511069938708</v>
      </c>
      <c r="AC1153" s="344">
        <v>-0.19494290451022606</v>
      </c>
      <c r="AD1153" s="482">
        <v>36771013000101</v>
      </c>
      <c r="AE1153" s="341" t="s">
        <v>2405</v>
      </c>
      <c r="AF1153" s="341" t="s">
        <v>741</v>
      </c>
      <c r="AG1153" s="345" t="s">
        <v>741</v>
      </c>
      <c r="AH1153" s="345" t="s">
        <v>2110</v>
      </c>
      <c r="AI1153" s="345">
        <v>1000</v>
      </c>
      <c r="AJ1153" s="345">
        <v>1000</v>
      </c>
      <c r="AK1153" s="345">
        <v>1000</v>
      </c>
      <c r="AL1153" s="340">
        <v>0.02</v>
      </c>
      <c r="AM1153" s="340">
        <v>0.2</v>
      </c>
      <c r="AN1153" s="340" t="s">
        <v>34</v>
      </c>
      <c r="AO1153" s="338" t="s">
        <v>1323</v>
      </c>
      <c r="AP1153" s="341" t="s">
        <v>716</v>
      </c>
      <c r="AQ1153" s="347" t="s">
        <v>659</v>
      </c>
      <c r="AR1153" s="340">
        <v>4.6666666666666662E-3</v>
      </c>
      <c r="AS1153" s="340">
        <v>4.6666666666666662E-3</v>
      </c>
      <c r="AT1153" s="340"/>
      <c r="AX1153" s="597"/>
      <c r="AY1153" s="598"/>
      <c r="AZ1153" s="598"/>
      <c r="BA1153" s="598"/>
      <c r="BB1153" s="599"/>
      <c r="BC1153" s="598"/>
      <c r="BD1153" s="598"/>
      <c r="BE1153" s="598"/>
      <c r="BF1153" s="598"/>
      <c r="BG1153" s="599"/>
      <c r="BH1153" s="599"/>
      <c r="BI1153" s="600"/>
      <c r="BJ1153" s="600"/>
      <c r="BK1153" s="600"/>
      <c r="BL1153" s="599"/>
      <c r="BM1153" s="599"/>
      <c r="BN1153" s="599"/>
      <c r="BO1153" s="599"/>
      <c r="BP1153" s="599"/>
      <c r="BQ1153" s="599"/>
      <c r="BR1153" s="599"/>
      <c r="BS1153" s="599"/>
      <c r="BT1153" s="602"/>
      <c r="BU1153" s="603"/>
      <c r="BV1153" s="601"/>
      <c r="BW1153" s="604"/>
    </row>
    <row r="1154" spans="2:75" ht="15.75" customHeight="1">
      <c r="B1154" s="334" t="s">
        <v>1213</v>
      </c>
      <c r="C1154" s="335">
        <v>38028896000190</v>
      </c>
      <c r="D1154" s="336" t="s">
        <v>14</v>
      </c>
      <c r="E1154" s="336" t="s">
        <v>614</v>
      </c>
      <c r="F1154" s="336"/>
      <c r="G1154" s="337"/>
      <c r="H1154" s="337" t="s">
        <v>1337</v>
      </c>
      <c r="I1154" s="337" t="s">
        <v>34</v>
      </c>
      <c r="J1154" s="337" t="s">
        <v>608</v>
      </c>
      <c r="K1154" s="338" t="s">
        <v>48</v>
      </c>
      <c r="L1154" s="339"/>
      <c r="M1154" s="339" t="s">
        <v>34</v>
      </c>
      <c r="N1154" s="338">
        <v>564427</v>
      </c>
      <c r="O1154" s="338" t="s">
        <v>1320</v>
      </c>
      <c r="P1154" s="342">
        <v>44165</v>
      </c>
      <c r="Q1154" s="343">
        <v>25924091.420000002</v>
      </c>
      <c r="R1154" s="343">
        <v>25075752.117341273</v>
      </c>
      <c r="S1154" s="338">
        <v>32</v>
      </c>
      <c r="T1154" s="340">
        <v>7.5446502089652201E-2</v>
      </c>
      <c r="U1154" s="340">
        <v>0.97531165826442412</v>
      </c>
      <c r="V1154" s="340">
        <v>-0.13277739758206597</v>
      </c>
      <c r="W1154" s="340">
        <v>-1.3016624687746599</v>
      </c>
      <c r="X1154" s="340" t="s">
        <v>1414</v>
      </c>
      <c r="Y1154" s="340" t="s">
        <v>1414</v>
      </c>
      <c r="Z1154" s="340" t="s">
        <v>1414</v>
      </c>
      <c r="AA1154" s="340" t="s">
        <v>1414</v>
      </c>
      <c r="AB1154" s="340">
        <v>0.21426834990161811</v>
      </c>
      <c r="AC1154" s="344">
        <v>-1.0111377566677058</v>
      </c>
      <c r="AD1154" s="482">
        <v>38028868000172</v>
      </c>
      <c r="AE1154" s="341" t="s">
        <v>2406</v>
      </c>
      <c r="AF1154" s="341" t="s">
        <v>2112</v>
      </c>
      <c r="AG1154" s="345" t="s">
        <v>719</v>
      </c>
      <c r="AH1154" s="345" t="s">
        <v>2110</v>
      </c>
      <c r="AI1154" s="345">
        <v>1000</v>
      </c>
      <c r="AJ1154" s="345">
        <v>1000</v>
      </c>
      <c r="AK1154" s="345">
        <v>1000</v>
      </c>
      <c r="AL1154" s="340">
        <v>0.02</v>
      </c>
      <c r="AM1154" s="340">
        <v>0.2</v>
      </c>
      <c r="AN1154" s="340" t="s">
        <v>2119</v>
      </c>
      <c r="AO1154" s="338" t="s">
        <v>1323</v>
      </c>
      <c r="AP1154" s="341" t="s">
        <v>716</v>
      </c>
      <c r="AQ1154" s="347" t="s">
        <v>659</v>
      </c>
      <c r="AR1154" s="340">
        <v>5.3333333333333332E-3</v>
      </c>
      <c r="AS1154" s="340">
        <v>5.3333333333333332E-3</v>
      </c>
      <c r="AT1154" s="340"/>
      <c r="AX1154" s="597"/>
      <c r="AY1154" s="598"/>
      <c r="AZ1154" s="598"/>
      <c r="BA1154" s="598"/>
      <c r="BB1154" s="599"/>
      <c r="BC1154" s="598"/>
      <c r="BD1154" s="598"/>
      <c r="BE1154" s="598"/>
      <c r="BF1154" s="598"/>
      <c r="BG1154" s="599"/>
      <c r="BH1154" s="599"/>
      <c r="BI1154" s="600"/>
      <c r="BJ1154" s="600"/>
      <c r="BK1154" s="600"/>
      <c r="BL1154" s="599"/>
      <c r="BM1154" s="599"/>
      <c r="BN1154" s="599"/>
      <c r="BO1154" s="599"/>
      <c r="BP1154" s="599"/>
      <c r="BQ1154" s="599"/>
      <c r="BR1154" s="599"/>
      <c r="BS1154" s="599"/>
      <c r="BT1154" s="602"/>
      <c r="BU1154" s="603"/>
      <c r="BV1154" s="601"/>
      <c r="BW1154" s="604"/>
    </row>
    <row r="1155" spans="2:75" ht="15.75" customHeight="1">
      <c r="B1155" s="334" t="s">
        <v>398</v>
      </c>
      <c r="C1155" s="335">
        <v>28703554000174</v>
      </c>
      <c r="D1155" s="336" t="s">
        <v>14</v>
      </c>
      <c r="E1155" s="336" t="s">
        <v>614</v>
      </c>
      <c r="F1155" s="336"/>
      <c r="G1155" s="337"/>
      <c r="H1155" s="337" t="s">
        <v>1337</v>
      </c>
      <c r="I1155" s="337" t="s">
        <v>34</v>
      </c>
      <c r="J1155" s="337" t="s">
        <v>608</v>
      </c>
      <c r="K1155" s="338" t="s">
        <v>48</v>
      </c>
      <c r="L1155" s="339"/>
      <c r="M1155" s="339" t="s">
        <v>34</v>
      </c>
      <c r="N1155" s="338">
        <v>455962</v>
      </c>
      <c r="O1155" s="338" t="s">
        <v>1323</v>
      </c>
      <c r="P1155" s="342">
        <v>43096</v>
      </c>
      <c r="Q1155" s="343">
        <v>53940267.68</v>
      </c>
      <c r="R1155" s="343">
        <v>64913474.176269822</v>
      </c>
      <c r="S1155" s="338">
        <v>32</v>
      </c>
      <c r="T1155" s="340">
        <v>-4.0777931014007618E-2</v>
      </c>
      <c r="U1155" s="340">
        <v>-0.52714427331043678</v>
      </c>
      <c r="V1155" s="340">
        <v>-0.14094822427961895</v>
      </c>
      <c r="W1155" s="340">
        <v>-1.381763891492281</v>
      </c>
      <c r="X1155" s="340">
        <v>-8.7293601918840835E-2</v>
      </c>
      <c r="Y1155" s="340">
        <v>-0.66196324115429728</v>
      </c>
      <c r="Z1155" s="340">
        <v>-3.839361912464534E-2</v>
      </c>
      <c r="AA1155" s="340">
        <v>-0.21824177786515633</v>
      </c>
      <c r="AB1155" s="340">
        <v>0.28252309504313355</v>
      </c>
      <c r="AC1155" s="344">
        <v>-0.74027174443064803</v>
      </c>
      <c r="AD1155" s="482">
        <v>33600915000197</v>
      </c>
      <c r="AE1155" s="341" t="s">
        <v>2407</v>
      </c>
      <c r="AF1155" s="341" t="s">
        <v>2106</v>
      </c>
      <c r="AG1155" s="345" t="s">
        <v>1427</v>
      </c>
      <c r="AH1155" s="345" t="s">
        <v>2107</v>
      </c>
      <c r="AI1155" s="345">
        <v>30000</v>
      </c>
      <c r="AJ1155" s="345">
        <v>10000</v>
      </c>
      <c r="AK1155" s="345">
        <v>30000</v>
      </c>
      <c r="AL1155" s="340">
        <v>0.02</v>
      </c>
      <c r="AM1155" s="340" t="s">
        <v>34</v>
      </c>
      <c r="AN1155" s="340" t="s">
        <v>34</v>
      </c>
      <c r="AO1155" s="338" t="s">
        <v>1323</v>
      </c>
      <c r="AP1155" s="341" t="s">
        <v>716</v>
      </c>
      <c r="AQ1155" s="347" t="s">
        <v>659</v>
      </c>
      <c r="AR1155" s="340">
        <v>6.6666666666666662E-3</v>
      </c>
      <c r="AS1155" s="340">
        <v>6.6666666666666662E-3</v>
      </c>
      <c r="AT1155" s="340"/>
      <c r="AX1155" s="597"/>
      <c r="AY1155" s="598"/>
      <c r="AZ1155" s="598"/>
      <c r="BA1155" s="598"/>
      <c r="BB1155" s="599"/>
      <c r="BC1155" s="598"/>
      <c r="BD1155" s="598"/>
      <c r="BE1155" s="598"/>
      <c r="BF1155" s="598"/>
      <c r="BG1155" s="599"/>
      <c r="BH1155" s="599"/>
      <c r="BI1155" s="600"/>
      <c r="BJ1155" s="600"/>
      <c r="BK1155" s="600"/>
      <c r="BL1155" s="599"/>
      <c r="BM1155" s="599"/>
      <c r="BN1155" s="599"/>
      <c r="BO1155" s="599"/>
      <c r="BP1155" s="599"/>
      <c r="BQ1155" s="599"/>
      <c r="BR1155" s="599"/>
      <c r="BS1155" s="599"/>
      <c r="BT1155" s="602"/>
      <c r="BU1155" s="603"/>
      <c r="BV1155" s="601"/>
      <c r="BW1155" s="604"/>
    </row>
    <row r="1156" spans="2:75" ht="15.75" customHeight="1">
      <c r="B1156" s="334" t="s">
        <v>1214</v>
      </c>
      <c r="C1156" s="335">
        <v>34096113000154</v>
      </c>
      <c r="D1156" s="336" t="s">
        <v>14</v>
      </c>
      <c r="E1156" s="336" t="s">
        <v>614</v>
      </c>
      <c r="F1156" s="336"/>
      <c r="G1156" s="337"/>
      <c r="H1156" s="337" t="s">
        <v>1337</v>
      </c>
      <c r="I1156" s="337" t="s">
        <v>34</v>
      </c>
      <c r="J1156" s="337" t="s">
        <v>608</v>
      </c>
      <c r="K1156" s="338" t="s">
        <v>48</v>
      </c>
      <c r="L1156" s="339"/>
      <c r="M1156" s="339" t="s">
        <v>34</v>
      </c>
      <c r="N1156" s="338">
        <v>505013</v>
      </c>
      <c r="O1156" s="338" t="s">
        <v>1320</v>
      </c>
      <c r="P1156" s="342">
        <v>43693</v>
      </c>
      <c r="Q1156" s="343">
        <v>55345444.82</v>
      </c>
      <c r="R1156" s="343">
        <v>78239230.265912667</v>
      </c>
      <c r="S1156" s="338">
        <v>32</v>
      </c>
      <c r="T1156" s="340">
        <v>-4.1045584140119051E-2</v>
      </c>
      <c r="U1156" s="340">
        <v>-0.53060427751258255</v>
      </c>
      <c r="V1156" s="340">
        <v>-0.14119240401953836</v>
      </c>
      <c r="W1156" s="340">
        <v>-1.3841576694159055</v>
      </c>
      <c r="X1156" s="340">
        <v>-0.11533136610595141</v>
      </c>
      <c r="Y1156" s="340">
        <v>-0.87457870034081697</v>
      </c>
      <c r="Z1156" s="340">
        <v>-6.9420375649882349E-2</v>
      </c>
      <c r="AA1156" s="340">
        <v>-0.39460792046489007</v>
      </c>
      <c r="AB1156" s="340">
        <v>0.28240689568986427</v>
      </c>
      <c r="AC1156" s="344">
        <v>-0.74169403476483564</v>
      </c>
      <c r="AD1156" s="482">
        <v>33600915000197</v>
      </c>
      <c r="AE1156" s="341" t="s">
        <v>2407</v>
      </c>
      <c r="AF1156" s="341" t="s">
        <v>2106</v>
      </c>
      <c r="AG1156" s="345" t="s">
        <v>1427</v>
      </c>
      <c r="AH1156" s="345" t="s">
        <v>2107</v>
      </c>
      <c r="AI1156" s="345">
        <v>30000</v>
      </c>
      <c r="AJ1156" s="345">
        <v>10000</v>
      </c>
      <c r="AK1156" s="345">
        <v>30000</v>
      </c>
      <c r="AL1156" s="340">
        <v>1.9199999999999998E-2</v>
      </c>
      <c r="AM1156" s="340">
        <v>0.2</v>
      </c>
      <c r="AN1156" s="340" t="s">
        <v>34</v>
      </c>
      <c r="AO1156" s="338" t="s">
        <v>1323</v>
      </c>
      <c r="AP1156" s="341" t="s">
        <v>716</v>
      </c>
      <c r="AQ1156" s="347" t="s">
        <v>659</v>
      </c>
      <c r="AR1156" s="340">
        <v>6.3999999999999994E-3</v>
      </c>
      <c r="AS1156" s="340">
        <v>6.3999999999999994E-3</v>
      </c>
      <c r="AT1156" s="340"/>
      <c r="AX1156" s="597"/>
      <c r="AY1156" s="598"/>
      <c r="AZ1156" s="598"/>
      <c r="BA1156" s="598"/>
      <c r="BB1156" s="599"/>
      <c r="BC1156" s="598"/>
      <c r="BD1156" s="598"/>
      <c r="BE1156" s="598"/>
      <c r="BF1156" s="598"/>
      <c r="BG1156" s="599"/>
      <c r="BH1156" s="599"/>
      <c r="BI1156" s="600"/>
      <c r="BJ1156" s="600"/>
      <c r="BK1156" s="600"/>
      <c r="BL1156" s="599"/>
      <c r="BM1156" s="599"/>
      <c r="BN1156" s="599"/>
      <c r="BO1156" s="599"/>
      <c r="BP1156" s="599"/>
      <c r="BQ1156" s="599"/>
      <c r="BR1156" s="599"/>
      <c r="BS1156" s="599"/>
      <c r="BT1156" s="602"/>
      <c r="BU1156" s="603"/>
      <c r="BV1156" s="601"/>
      <c r="BW1156" s="604"/>
    </row>
    <row r="1157" spans="2:75" ht="15.75" customHeight="1">
      <c r="B1157" s="334" t="s">
        <v>1215</v>
      </c>
      <c r="C1157" s="335">
        <v>34096196000181</v>
      </c>
      <c r="D1157" s="336" t="s">
        <v>14</v>
      </c>
      <c r="E1157" s="336" t="s">
        <v>614</v>
      </c>
      <c r="F1157" s="336"/>
      <c r="G1157" s="337"/>
      <c r="H1157" s="337" t="s">
        <v>1337</v>
      </c>
      <c r="I1157" s="337" t="s">
        <v>34</v>
      </c>
      <c r="J1157" s="337" t="s">
        <v>608</v>
      </c>
      <c r="K1157" s="338" t="s">
        <v>48</v>
      </c>
      <c r="L1157" s="339"/>
      <c r="M1157" s="339" t="s">
        <v>34</v>
      </c>
      <c r="N1157" s="338">
        <v>503401</v>
      </c>
      <c r="O1157" s="338" t="s">
        <v>1323</v>
      </c>
      <c r="P1157" s="342">
        <v>43677</v>
      </c>
      <c r="Q1157" s="343">
        <v>44765455.579999998</v>
      </c>
      <c r="R1157" s="343">
        <v>190431713.03650799</v>
      </c>
      <c r="S1157" s="338">
        <v>32</v>
      </c>
      <c r="T1157" s="340">
        <v>-4.0189070449539455E-2</v>
      </c>
      <c r="U1157" s="340">
        <v>-0.51953195785894624</v>
      </c>
      <c r="V1157" s="340">
        <v>-0.14034947598824032</v>
      </c>
      <c r="W1157" s="340">
        <v>-1.375894156180977</v>
      </c>
      <c r="X1157" s="340">
        <v>-0.11126291227626328</v>
      </c>
      <c r="Y1157" s="340">
        <v>-0.84372687587273199</v>
      </c>
      <c r="Z1157" s="340">
        <v>-5.3600172711395278E-2</v>
      </c>
      <c r="AA1157" s="340">
        <v>-0.30468075823842777</v>
      </c>
      <c r="AB1157" s="340">
        <v>0.28269199509625159</v>
      </c>
      <c r="AC1157" s="344">
        <v>-0.73719143186636027</v>
      </c>
      <c r="AD1157" s="482">
        <v>33589828000186</v>
      </c>
      <c r="AE1157" s="341" t="s">
        <v>2407</v>
      </c>
      <c r="AF1157" s="341" t="s">
        <v>2106</v>
      </c>
      <c r="AG1157" s="345" t="s">
        <v>1427</v>
      </c>
      <c r="AH1157" s="345" t="s">
        <v>2110</v>
      </c>
      <c r="AI1157" s="345">
        <v>10000</v>
      </c>
      <c r="AJ1157" s="345">
        <v>5000</v>
      </c>
      <c r="AK1157" s="345">
        <v>10000</v>
      </c>
      <c r="AL1157" s="340">
        <v>1.9199999999999998E-2</v>
      </c>
      <c r="AM1157" s="340">
        <v>0.2</v>
      </c>
      <c r="AN1157" s="340" t="s">
        <v>34</v>
      </c>
      <c r="AO1157" s="338" t="s">
        <v>1323</v>
      </c>
      <c r="AP1157" s="341" t="s">
        <v>13</v>
      </c>
      <c r="AQ1157" s="347" t="s">
        <v>668</v>
      </c>
      <c r="AR1157" s="340">
        <v>6.3999999999999994E-3</v>
      </c>
      <c r="AS1157" s="340">
        <v>6.3999999999999994E-3</v>
      </c>
      <c r="AT1157" s="340"/>
      <c r="AX1157" s="597"/>
      <c r="AY1157" s="598"/>
      <c r="AZ1157" s="598"/>
      <c r="BA1157" s="598"/>
      <c r="BB1157" s="599"/>
      <c r="BC1157" s="598"/>
      <c r="BD1157" s="598"/>
      <c r="BE1157" s="598"/>
      <c r="BF1157" s="598"/>
      <c r="BG1157" s="599"/>
      <c r="BH1157" s="599"/>
      <c r="BI1157" s="600"/>
      <c r="BJ1157" s="600"/>
      <c r="BK1157" s="600"/>
      <c r="BL1157" s="599"/>
      <c r="BM1157" s="599"/>
      <c r="BN1157" s="599"/>
      <c r="BO1157" s="599"/>
      <c r="BP1157" s="599"/>
      <c r="BQ1157" s="599"/>
      <c r="BR1157" s="599"/>
      <c r="BS1157" s="599"/>
      <c r="BT1157" s="602"/>
      <c r="BU1157" s="603"/>
      <c r="BV1157" s="601"/>
      <c r="BW1157" s="604"/>
    </row>
    <row r="1158" spans="2:75" ht="15.75" customHeight="1">
      <c r="B1158" s="334" t="s">
        <v>1216</v>
      </c>
      <c r="C1158" s="335">
        <v>9141867000131</v>
      </c>
      <c r="D1158" s="336" t="s">
        <v>14</v>
      </c>
      <c r="E1158" s="336" t="s">
        <v>614</v>
      </c>
      <c r="F1158" s="336"/>
      <c r="G1158" s="337"/>
      <c r="H1158" s="337" t="s">
        <v>1337</v>
      </c>
      <c r="I1158" s="337" t="s">
        <v>34</v>
      </c>
      <c r="J1158" s="337" t="s">
        <v>608</v>
      </c>
      <c r="K1158" s="338" t="s">
        <v>48</v>
      </c>
      <c r="L1158" s="339"/>
      <c r="M1158" s="339" t="s">
        <v>34</v>
      </c>
      <c r="N1158" s="338">
        <v>378631</v>
      </c>
      <c r="O1158" s="338" t="s">
        <v>1323</v>
      </c>
      <c r="P1158" s="342">
        <v>39398</v>
      </c>
      <c r="Q1158" s="343">
        <v>176505513.81</v>
      </c>
      <c r="R1158" s="343">
        <v>251387919.31730151</v>
      </c>
      <c r="S1158" s="338">
        <v>32</v>
      </c>
      <c r="T1158" s="340">
        <v>-4.1305432167165201E-2</v>
      </c>
      <c r="U1158" s="340">
        <v>-0.53396338367570151</v>
      </c>
      <c r="V1158" s="340">
        <v>-0.14177282254340107</v>
      </c>
      <c r="W1158" s="340">
        <v>-1.3898477117156629</v>
      </c>
      <c r="X1158" s="340">
        <v>-8.5247019986152694E-2</v>
      </c>
      <c r="Y1158" s="340">
        <v>-0.64644363857552389</v>
      </c>
      <c r="Z1158" s="340">
        <v>-3.0893044481516752E-2</v>
      </c>
      <c r="AA1158" s="340">
        <v>-0.17560607999535269</v>
      </c>
      <c r="AB1158" s="340">
        <v>0.28284959729717069</v>
      </c>
      <c r="AC1158" s="344">
        <v>-0.74247795566726593</v>
      </c>
      <c r="AD1158" s="482">
        <v>33589828000186</v>
      </c>
      <c r="AE1158" s="341" t="s">
        <v>2407</v>
      </c>
      <c r="AF1158" s="341" t="s">
        <v>2106</v>
      </c>
      <c r="AG1158" s="345" t="s">
        <v>1427</v>
      </c>
      <c r="AH1158" s="345" t="s">
        <v>2110</v>
      </c>
      <c r="AI1158" s="345">
        <v>10000</v>
      </c>
      <c r="AJ1158" s="345">
        <v>5000</v>
      </c>
      <c r="AK1158" s="345">
        <v>5000</v>
      </c>
      <c r="AL1158" s="340">
        <v>0.02</v>
      </c>
      <c r="AM1158" s="340">
        <v>0.2</v>
      </c>
      <c r="AN1158" s="340" t="s">
        <v>34</v>
      </c>
      <c r="AO1158" s="338" t="s">
        <v>1323</v>
      </c>
      <c r="AP1158" s="341" t="s">
        <v>13</v>
      </c>
      <c r="AQ1158" s="347" t="s">
        <v>674</v>
      </c>
      <c r="AR1158" s="340">
        <v>6.6666666666666662E-3</v>
      </c>
      <c r="AS1158" s="340">
        <v>6.6666666666666662E-3</v>
      </c>
      <c r="AT1158" s="340"/>
      <c r="AX1158" s="597"/>
      <c r="AY1158" s="598"/>
      <c r="AZ1158" s="598"/>
      <c r="BA1158" s="598"/>
      <c r="BB1158" s="599"/>
      <c r="BC1158" s="598"/>
      <c r="BD1158" s="598"/>
      <c r="BE1158" s="598"/>
      <c r="BF1158" s="598"/>
      <c r="BG1158" s="599"/>
      <c r="BH1158" s="599"/>
      <c r="BI1158" s="600"/>
      <c r="BJ1158" s="600"/>
      <c r="BK1158" s="600"/>
      <c r="BL1158" s="599"/>
      <c r="BM1158" s="599"/>
      <c r="BN1158" s="599"/>
      <c r="BO1158" s="599"/>
      <c r="BP1158" s="599"/>
      <c r="BQ1158" s="599"/>
      <c r="BR1158" s="599"/>
      <c r="BS1158" s="599"/>
      <c r="BT1158" s="602"/>
      <c r="BU1158" s="603"/>
      <c r="BV1158" s="601"/>
      <c r="BW1158" s="604"/>
    </row>
    <row r="1159" spans="2:75" ht="15.75" customHeight="1">
      <c r="B1159" s="334" t="s">
        <v>1217</v>
      </c>
      <c r="C1159" s="335">
        <v>34270970000129</v>
      </c>
      <c r="D1159" s="336" t="s">
        <v>14</v>
      </c>
      <c r="E1159" s="336" t="s">
        <v>614</v>
      </c>
      <c r="F1159" s="336"/>
      <c r="G1159" s="337"/>
      <c r="H1159" s="337" t="s">
        <v>1337</v>
      </c>
      <c r="I1159" s="337" t="s">
        <v>34</v>
      </c>
      <c r="J1159" s="337" t="s">
        <v>608</v>
      </c>
      <c r="K1159" s="338" t="s">
        <v>48</v>
      </c>
      <c r="L1159" s="339"/>
      <c r="M1159" s="339" t="s">
        <v>34</v>
      </c>
      <c r="N1159" s="338">
        <v>504122</v>
      </c>
      <c r="O1159" s="338" t="s">
        <v>1320</v>
      </c>
      <c r="P1159" s="342">
        <v>43691</v>
      </c>
      <c r="Q1159" s="343">
        <v>7352955.5499999998</v>
      </c>
      <c r="R1159" s="343">
        <v>12229804.678809522</v>
      </c>
      <c r="S1159" s="338">
        <v>32</v>
      </c>
      <c r="T1159" s="340">
        <v>-3.9087647732444775E-2</v>
      </c>
      <c r="U1159" s="340">
        <v>-0.50529365141787064</v>
      </c>
      <c r="V1159" s="340">
        <v>-0.13873987611493088</v>
      </c>
      <c r="W1159" s="340">
        <v>-1.3601146953466403</v>
      </c>
      <c r="X1159" s="340">
        <v>-0.11061493796825328</v>
      </c>
      <c r="Y1159" s="340">
        <v>-0.83881316898372305</v>
      </c>
      <c r="Z1159" s="340">
        <v>-5.7941726121531256E-2</v>
      </c>
      <c r="AA1159" s="340">
        <v>-0.32935955530229688</v>
      </c>
      <c r="AB1159" s="340">
        <v>0.2782292920517126</v>
      </c>
      <c r="AC1159" s="344">
        <v>-0.7467996587422645</v>
      </c>
      <c r="AD1159" s="482">
        <v>34096196000181</v>
      </c>
      <c r="AE1159" s="341" t="s">
        <v>2120</v>
      </c>
      <c r="AF1159" s="341" t="s">
        <v>2106</v>
      </c>
      <c r="AG1159" s="345" t="s">
        <v>1427</v>
      </c>
      <c r="AH1159" s="345" t="s">
        <v>2107</v>
      </c>
      <c r="AI1159" s="345">
        <v>100</v>
      </c>
      <c r="AJ1159" s="345">
        <v>100</v>
      </c>
      <c r="AK1159" s="345">
        <v>100</v>
      </c>
      <c r="AL1159" s="340">
        <v>0</v>
      </c>
      <c r="AM1159" s="340" t="s">
        <v>34</v>
      </c>
      <c r="AN1159" s="340" t="s">
        <v>34</v>
      </c>
      <c r="AO1159" s="338" t="s">
        <v>1323</v>
      </c>
      <c r="AP1159" s="341" t="s">
        <v>13</v>
      </c>
      <c r="AQ1159" s="347" t="s">
        <v>668</v>
      </c>
      <c r="AR1159" s="340">
        <v>7.6799999999999993E-3</v>
      </c>
      <c r="AS1159" s="340">
        <v>7.6799999999999993E-3</v>
      </c>
      <c r="AT1159" s="340"/>
      <c r="AX1159" s="597"/>
      <c r="AY1159" s="598"/>
      <c r="AZ1159" s="598"/>
      <c r="BA1159" s="598"/>
      <c r="BB1159" s="599"/>
      <c r="BC1159" s="598"/>
      <c r="BD1159" s="598"/>
      <c r="BE1159" s="598"/>
      <c r="BF1159" s="598"/>
      <c r="BG1159" s="599"/>
      <c r="BH1159" s="599"/>
      <c r="BI1159" s="600"/>
      <c r="BJ1159" s="600"/>
      <c r="BK1159" s="600"/>
      <c r="BL1159" s="599"/>
      <c r="BM1159" s="599"/>
      <c r="BN1159" s="599"/>
      <c r="BO1159" s="599"/>
      <c r="BP1159" s="599"/>
      <c r="BQ1159" s="599"/>
      <c r="BR1159" s="599"/>
      <c r="BS1159" s="599"/>
      <c r="BT1159" s="602"/>
      <c r="BU1159" s="603"/>
      <c r="BV1159" s="601"/>
      <c r="BW1159" s="604"/>
    </row>
    <row r="1160" spans="2:75" ht="15.75" customHeight="1">
      <c r="B1160" s="334" t="s">
        <v>403</v>
      </c>
      <c r="C1160" s="335">
        <v>32041875000128</v>
      </c>
      <c r="D1160" s="336" t="s">
        <v>14</v>
      </c>
      <c r="E1160" s="336" t="s">
        <v>614</v>
      </c>
      <c r="F1160" s="336"/>
      <c r="G1160" s="337"/>
      <c r="H1160" s="337" t="s">
        <v>1337</v>
      </c>
      <c r="I1160" s="337" t="s">
        <v>34</v>
      </c>
      <c r="J1160" s="337" t="s">
        <v>608</v>
      </c>
      <c r="K1160" s="338" t="s">
        <v>48</v>
      </c>
      <c r="L1160" s="339"/>
      <c r="M1160" s="339" t="s">
        <v>34</v>
      </c>
      <c r="N1160" s="338">
        <v>485225</v>
      </c>
      <c r="O1160" s="338" t="s">
        <v>1320</v>
      </c>
      <c r="P1160" s="342">
        <v>43481</v>
      </c>
      <c r="Q1160" s="343">
        <v>44545508.799999997</v>
      </c>
      <c r="R1160" s="343">
        <v>68570278.42249994</v>
      </c>
      <c r="S1160" s="338">
        <v>32</v>
      </c>
      <c r="T1160" s="340">
        <v>0.15522261477389621</v>
      </c>
      <c r="U1160" s="340">
        <v>2.0065930377444552</v>
      </c>
      <c r="V1160" s="340">
        <v>-9.847292457109269E-2</v>
      </c>
      <c r="W1160" s="340">
        <v>-0.96536392819000572</v>
      </c>
      <c r="X1160" s="340">
        <v>-3.549121185337345E-3</v>
      </c>
      <c r="Y1160" s="340">
        <v>-2.6913630683719273E-2</v>
      </c>
      <c r="Z1160" s="340">
        <v>6.2954564866568141E-2</v>
      </c>
      <c r="AA1160" s="340">
        <v>0.35785415583256913</v>
      </c>
      <c r="AB1160" s="340">
        <v>0.25782737643033654</v>
      </c>
      <c r="AC1160" s="344">
        <v>-0.65028170610717817</v>
      </c>
      <c r="AD1160" s="482">
        <v>31493876000140</v>
      </c>
      <c r="AE1160" s="341" t="s">
        <v>2120</v>
      </c>
      <c r="AF1160" s="341" t="s">
        <v>2106</v>
      </c>
      <c r="AG1160" s="345" t="s">
        <v>1427</v>
      </c>
      <c r="AH1160" s="345" t="s">
        <v>2107</v>
      </c>
      <c r="AI1160" s="345">
        <v>30000</v>
      </c>
      <c r="AJ1160" s="345">
        <v>30000</v>
      </c>
      <c r="AK1160" s="345">
        <v>30000</v>
      </c>
      <c r="AL1160" s="340">
        <v>0</v>
      </c>
      <c r="AM1160" s="340" t="s">
        <v>34</v>
      </c>
      <c r="AN1160" s="340" t="s">
        <v>34</v>
      </c>
      <c r="AO1160" s="338" t="s">
        <v>1323</v>
      </c>
      <c r="AP1160" s="341" t="s">
        <v>716</v>
      </c>
      <c r="AQ1160" s="347" t="s">
        <v>659</v>
      </c>
      <c r="AR1160" s="340">
        <v>5.0000000000000001E-3</v>
      </c>
      <c r="AS1160" s="340">
        <v>5.0000000000000001E-3</v>
      </c>
      <c r="AT1160" s="340"/>
      <c r="AX1160" s="597"/>
      <c r="AY1160" s="598"/>
      <c r="AZ1160" s="598"/>
      <c r="BA1160" s="598"/>
      <c r="BB1160" s="599"/>
      <c r="BC1160" s="598"/>
      <c r="BD1160" s="598"/>
      <c r="BE1160" s="598"/>
      <c r="BF1160" s="598"/>
      <c r="BG1160" s="599"/>
      <c r="BH1160" s="599"/>
      <c r="BI1160" s="600"/>
      <c r="BJ1160" s="600"/>
      <c r="BK1160" s="600"/>
      <c r="BL1160" s="599"/>
      <c r="BM1160" s="599"/>
      <c r="BN1160" s="599"/>
      <c r="BO1160" s="599"/>
      <c r="BP1160" s="599"/>
      <c r="BQ1160" s="599"/>
      <c r="BR1160" s="599"/>
      <c r="BS1160" s="599"/>
      <c r="BT1160" s="602"/>
      <c r="BU1160" s="603"/>
      <c r="BV1160" s="601"/>
      <c r="BW1160" s="604"/>
    </row>
    <row r="1161" spans="2:75" ht="15.75" customHeight="1">
      <c r="B1161" s="334" t="s">
        <v>404</v>
      </c>
      <c r="C1161" s="335">
        <v>31493876000140</v>
      </c>
      <c r="D1161" s="336" t="s">
        <v>14</v>
      </c>
      <c r="E1161" s="336" t="s">
        <v>607</v>
      </c>
      <c r="F1161" s="336"/>
      <c r="G1161" s="337"/>
      <c r="H1161" s="337" t="s">
        <v>34</v>
      </c>
      <c r="I1161" s="337" t="s">
        <v>34</v>
      </c>
      <c r="J1161" s="337" t="s">
        <v>608</v>
      </c>
      <c r="K1161" s="338" t="s">
        <v>48</v>
      </c>
      <c r="L1161" s="339"/>
      <c r="M1161" s="339" t="s">
        <v>34</v>
      </c>
      <c r="N1161" s="338">
        <v>478857</v>
      </c>
      <c r="O1161" s="338" t="s">
        <v>1323</v>
      </c>
      <c r="P1161" s="342">
        <v>43404</v>
      </c>
      <c r="Q1161" s="343">
        <v>446988980.11000001</v>
      </c>
      <c r="R1161" s="343">
        <v>671845072.05765831</v>
      </c>
      <c r="S1161" s="338">
        <v>32</v>
      </c>
      <c r="T1161" s="340">
        <v>0.15661963187823558</v>
      </c>
      <c r="U1161" s="340">
        <v>2.0246525505239599</v>
      </c>
      <c r="V1161" s="340">
        <v>-0.10019889815004768</v>
      </c>
      <c r="W1161" s="340">
        <v>-0.98228424046253537</v>
      </c>
      <c r="X1161" s="340">
        <v>-4.9874639724586389E-3</v>
      </c>
      <c r="Y1161" s="340">
        <v>-3.78208453286017E-2</v>
      </c>
      <c r="Z1161" s="340">
        <v>5.436031483473025E-2</v>
      </c>
      <c r="AA1161" s="340">
        <v>0.30900165249661787</v>
      </c>
      <c r="AB1161" s="340">
        <v>0.26080573489654452</v>
      </c>
      <c r="AC1161" s="344">
        <v>-0.64723912529213301</v>
      </c>
      <c r="AD1161" s="482">
        <v>31493903000185</v>
      </c>
      <c r="AE1161" s="341" t="s">
        <v>2410</v>
      </c>
      <c r="AF1161" s="341" t="s">
        <v>2106</v>
      </c>
      <c r="AG1161" s="345" t="s">
        <v>1427</v>
      </c>
      <c r="AH1161" s="345" t="s">
        <v>2107</v>
      </c>
      <c r="AI1161" s="345">
        <v>30000</v>
      </c>
      <c r="AJ1161" s="345">
        <v>0</v>
      </c>
      <c r="AK1161" s="345">
        <v>30000</v>
      </c>
      <c r="AL1161" s="340">
        <v>1.9299999999999998E-2</v>
      </c>
      <c r="AM1161" s="340">
        <v>0.2</v>
      </c>
      <c r="AN1161" s="340" t="s">
        <v>2124</v>
      </c>
      <c r="AO1161" s="338" t="s">
        <v>1323</v>
      </c>
      <c r="AP1161" s="341" t="s">
        <v>716</v>
      </c>
      <c r="AQ1161" s="347" t="s">
        <v>659</v>
      </c>
      <c r="AR1161" s="340">
        <v>5.0000000000000001E-3</v>
      </c>
      <c r="AS1161" s="340">
        <v>5.0000000000000001E-3</v>
      </c>
      <c r="AT1161" s="340"/>
      <c r="AX1161" s="597"/>
      <c r="AY1161" s="598"/>
      <c r="AZ1161" s="598"/>
      <c r="BA1161" s="598"/>
      <c r="BB1161" s="599"/>
      <c r="BC1161" s="598"/>
      <c r="BD1161" s="598"/>
      <c r="BE1161" s="598"/>
      <c r="BF1161" s="598"/>
      <c r="BG1161" s="599"/>
      <c r="BH1161" s="599"/>
      <c r="BI1161" s="600"/>
      <c r="BJ1161" s="600"/>
      <c r="BK1161" s="600"/>
      <c r="BL1161" s="599"/>
      <c r="BM1161" s="599"/>
      <c r="BN1161" s="599"/>
      <c r="BO1161" s="599"/>
      <c r="BP1161" s="599"/>
      <c r="BQ1161" s="599"/>
      <c r="BR1161" s="599"/>
      <c r="BS1161" s="599"/>
      <c r="BT1161" s="602"/>
      <c r="BU1161" s="603"/>
      <c r="BV1161" s="601"/>
      <c r="BW1161" s="604"/>
    </row>
    <row r="1162" spans="2:75" ht="15.75" customHeight="1">
      <c r="B1162" s="334" t="s">
        <v>405</v>
      </c>
      <c r="C1162" s="335">
        <v>31533145000181</v>
      </c>
      <c r="D1162" s="336" t="s">
        <v>14</v>
      </c>
      <c r="E1162" s="336" t="s">
        <v>607</v>
      </c>
      <c r="F1162" s="336"/>
      <c r="G1162" s="337"/>
      <c r="H1162" s="337" t="s">
        <v>34</v>
      </c>
      <c r="I1162" s="337" t="s">
        <v>34</v>
      </c>
      <c r="J1162" s="337" t="s">
        <v>608</v>
      </c>
      <c r="K1162" s="338" t="s">
        <v>48</v>
      </c>
      <c r="L1162" s="339"/>
      <c r="M1162" s="339" t="s">
        <v>34</v>
      </c>
      <c r="N1162" s="338">
        <v>478415</v>
      </c>
      <c r="O1162" s="338" t="s">
        <v>1320</v>
      </c>
      <c r="P1162" s="342">
        <v>43404</v>
      </c>
      <c r="Q1162" s="343">
        <v>675920525.52999997</v>
      </c>
      <c r="R1162" s="343">
        <v>815990751.21250033</v>
      </c>
      <c r="S1162" s="338">
        <v>32</v>
      </c>
      <c r="T1162" s="340">
        <v>0.10709739838854992</v>
      </c>
      <c r="U1162" s="340">
        <v>1.3844689723855135</v>
      </c>
      <c r="V1162" s="340">
        <v>-0.12562839803609105</v>
      </c>
      <c r="W1162" s="340">
        <v>-1.2315783688620139</v>
      </c>
      <c r="X1162" s="340">
        <v>1.1172245279605697E-2</v>
      </c>
      <c r="Y1162" s="340">
        <v>8.4721165511471103E-2</v>
      </c>
      <c r="Z1162" s="340">
        <v>0.12044086327028558</v>
      </c>
      <c r="AA1162" s="340">
        <v>0.68462491234249179</v>
      </c>
      <c r="AB1162" s="340">
        <v>0.26072413463000105</v>
      </c>
      <c r="AC1162" s="344">
        <v>-0.75734246060467603</v>
      </c>
      <c r="AD1162" s="482">
        <v>31533735000104</v>
      </c>
      <c r="AE1162" s="341" t="s">
        <v>2410</v>
      </c>
      <c r="AF1162" s="341" t="s">
        <v>2106</v>
      </c>
      <c r="AG1162" s="345" t="s">
        <v>1427</v>
      </c>
      <c r="AH1162" s="345" t="s">
        <v>2110</v>
      </c>
      <c r="AI1162" s="345">
        <v>500</v>
      </c>
      <c r="AJ1162" s="345">
        <v>500</v>
      </c>
      <c r="AK1162" s="345">
        <v>500</v>
      </c>
      <c r="AL1162" s="340">
        <v>2.9300000000000003E-2</v>
      </c>
      <c r="AM1162" s="340" t="s">
        <v>34</v>
      </c>
      <c r="AN1162" s="340" t="s">
        <v>34</v>
      </c>
      <c r="AO1162" s="338" t="s">
        <v>1323</v>
      </c>
      <c r="AP1162" s="341" t="s">
        <v>716</v>
      </c>
      <c r="AQ1162" s="347" t="s">
        <v>659</v>
      </c>
      <c r="AR1162" s="340">
        <v>7.4999999999999997E-3</v>
      </c>
      <c r="AS1162" s="340">
        <v>7.4999999999999997E-3</v>
      </c>
      <c r="AT1162" s="340"/>
      <c r="AX1162" s="597"/>
      <c r="AY1162" s="598"/>
      <c r="AZ1162" s="598"/>
      <c r="BA1162" s="598"/>
      <c r="BB1162" s="599"/>
      <c r="BC1162" s="598"/>
      <c r="BD1162" s="598"/>
      <c r="BE1162" s="598"/>
      <c r="BF1162" s="598"/>
      <c r="BG1162" s="599"/>
      <c r="BH1162" s="599"/>
      <c r="BI1162" s="600"/>
      <c r="BJ1162" s="600"/>
      <c r="BK1162" s="600"/>
      <c r="BL1162" s="599"/>
      <c r="BM1162" s="599"/>
      <c r="BN1162" s="599"/>
      <c r="BO1162" s="599"/>
      <c r="BP1162" s="599"/>
      <c r="BQ1162" s="599"/>
      <c r="BR1162" s="599"/>
      <c r="BS1162" s="599"/>
      <c r="BT1162" s="602"/>
      <c r="BU1162" s="603"/>
      <c r="BV1162" s="601"/>
      <c r="BW1162" s="604"/>
    </row>
    <row r="1163" spans="2:75" ht="15.75" customHeight="1">
      <c r="B1163" s="334" t="s">
        <v>574</v>
      </c>
      <c r="C1163" s="335">
        <v>41360111000196</v>
      </c>
      <c r="D1163" s="336" t="s">
        <v>14</v>
      </c>
      <c r="E1163" s="336" t="s">
        <v>614</v>
      </c>
      <c r="F1163" s="336"/>
      <c r="G1163" s="337"/>
      <c r="H1163" s="337" t="s">
        <v>1337</v>
      </c>
      <c r="I1163" s="337" t="s">
        <v>34</v>
      </c>
      <c r="J1163" s="337" t="s">
        <v>608</v>
      </c>
      <c r="K1163" s="338" t="s">
        <v>48</v>
      </c>
      <c r="L1163" s="339"/>
      <c r="M1163" s="339" t="s">
        <v>34</v>
      </c>
      <c r="N1163" s="338">
        <v>600954</v>
      </c>
      <c r="O1163" s="338" t="s">
        <v>1320</v>
      </c>
      <c r="P1163" s="342">
        <v>44354</v>
      </c>
      <c r="Q1163" s="343">
        <v>66911093.57</v>
      </c>
      <c r="R1163" s="343">
        <v>65112902.945833333</v>
      </c>
      <c r="S1163" s="338">
        <v>32</v>
      </c>
      <c r="T1163" s="340">
        <v>2.8924467141558052E-2</v>
      </c>
      <c r="U1163" s="340">
        <v>0.37391223225598685</v>
      </c>
      <c r="V1163" s="340">
        <v>-6.6421297638921684E-2</v>
      </c>
      <c r="W1163" s="340">
        <v>-0.65115081209855741</v>
      </c>
      <c r="X1163" s="340" t="s">
        <v>1414</v>
      </c>
      <c r="Y1163" s="340" t="s">
        <v>1414</v>
      </c>
      <c r="Z1163" s="340" t="s">
        <v>1414</v>
      </c>
      <c r="AA1163" s="340" t="s">
        <v>1414</v>
      </c>
      <c r="AB1163" s="340">
        <v>0.23043349352717693</v>
      </c>
      <c r="AC1163" s="344">
        <v>-0.60485034504896384</v>
      </c>
      <c r="AD1163" s="482">
        <v>41301308000154</v>
      </c>
      <c r="AE1163" s="341" t="s">
        <v>2411</v>
      </c>
      <c r="AF1163" s="341" t="s">
        <v>2109</v>
      </c>
      <c r="AG1163" s="345" t="s">
        <v>59</v>
      </c>
      <c r="AH1163" s="345" t="s">
        <v>2107</v>
      </c>
      <c r="AI1163" s="345">
        <v>20000</v>
      </c>
      <c r="AJ1163" s="345" t="s">
        <v>1422</v>
      </c>
      <c r="AK1163" s="345" t="s">
        <v>1422</v>
      </c>
      <c r="AL1163" s="340">
        <v>0.02</v>
      </c>
      <c r="AM1163" s="340">
        <v>0.2</v>
      </c>
      <c r="AN1163" s="340" t="s">
        <v>2138</v>
      </c>
      <c r="AO1163" s="338" t="s">
        <v>1323</v>
      </c>
      <c r="AP1163" s="341" t="s">
        <v>716</v>
      </c>
      <c r="AQ1163" s="347" t="s">
        <v>659</v>
      </c>
      <c r="AR1163" s="340">
        <v>6.6666666666666662E-3</v>
      </c>
      <c r="AS1163" s="340">
        <v>6.6666666666666662E-3</v>
      </c>
      <c r="AT1163" s="340"/>
      <c r="AX1163" s="597"/>
      <c r="AY1163" s="598"/>
      <c r="AZ1163" s="598"/>
      <c r="BA1163" s="598"/>
      <c r="BB1163" s="599"/>
      <c r="BC1163" s="598"/>
      <c r="BD1163" s="598"/>
      <c r="BE1163" s="598"/>
      <c r="BF1163" s="598"/>
      <c r="BG1163" s="599"/>
      <c r="BH1163" s="599"/>
      <c r="BI1163" s="600"/>
      <c r="BJ1163" s="600"/>
      <c r="BK1163" s="600"/>
      <c r="BL1163" s="599"/>
      <c r="BM1163" s="599"/>
      <c r="BN1163" s="599"/>
      <c r="BO1163" s="599"/>
      <c r="BP1163" s="599"/>
      <c r="BQ1163" s="599"/>
      <c r="BR1163" s="599"/>
      <c r="BS1163" s="599"/>
      <c r="BT1163" s="602"/>
      <c r="BU1163" s="603"/>
      <c r="BV1163" s="601"/>
      <c r="BW1163" s="604"/>
    </row>
    <row r="1164" spans="2:75" ht="15.75" customHeight="1">
      <c r="B1164" s="334" t="s">
        <v>598</v>
      </c>
      <c r="C1164" s="335">
        <v>42887842000157</v>
      </c>
      <c r="D1164" s="336" t="s">
        <v>14</v>
      </c>
      <c r="E1164" s="336" t="s">
        <v>607</v>
      </c>
      <c r="F1164" s="336"/>
      <c r="G1164" s="337"/>
      <c r="H1164" s="337" t="s">
        <v>34</v>
      </c>
      <c r="I1164" s="337" t="s">
        <v>34</v>
      </c>
      <c r="J1164" s="337" t="s">
        <v>608</v>
      </c>
      <c r="K1164" s="338" t="s">
        <v>48</v>
      </c>
      <c r="L1164" s="339"/>
      <c r="M1164" s="339" t="s">
        <v>34</v>
      </c>
      <c r="N1164" s="338">
        <v>610828</v>
      </c>
      <c r="O1164" s="338" t="s">
        <v>1320</v>
      </c>
      <c r="P1164" s="342">
        <v>44440</v>
      </c>
      <c r="Q1164" s="343">
        <v>33668951.579999998</v>
      </c>
      <c r="R1164" s="343" t="s">
        <v>1414</v>
      </c>
      <c r="S1164" s="338">
        <v>32</v>
      </c>
      <c r="T1164" s="340">
        <v>-2.1475059800919016E-2</v>
      </c>
      <c r="U1164" s="340">
        <v>-0.27761228957803036</v>
      </c>
      <c r="V1164" s="340" t="s">
        <v>1414</v>
      </c>
      <c r="W1164" s="340" t="s">
        <v>1414</v>
      </c>
      <c r="X1164" s="340" t="s">
        <v>1414</v>
      </c>
      <c r="Y1164" s="340" t="s">
        <v>1414</v>
      </c>
      <c r="Z1164" s="340" t="s">
        <v>1414</v>
      </c>
      <c r="AA1164" s="340" t="s">
        <v>1414</v>
      </c>
      <c r="AB1164" s="340" t="s">
        <v>1414</v>
      </c>
      <c r="AC1164" s="344" t="s">
        <v>1414</v>
      </c>
      <c r="AD1164" s="482">
        <v>43104134000165</v>
      </c>
      <c r="AE1164" s="341" t="s">
        <v>2257</v>
      </c>
      <c r="AF1164" s="341" t="s">
        <v>2106</v>
      </c>
      <c r="AG1164" s="345" t="s">
        <v>1427</v>
      </c>
      <c r="AH1164" s="345" t="s">
        <v>2110</v>
      </c>
      <c r="AI1164" s="345">
        <v>50</v>
      </c>
      <c r="AJ1164" s="345">
        <v>50</v>
      </c>
      <c r="AK1164" s="345">
        <v>30</v>
      </c>
      <c r="AL1164" s="340">
        <v>0.02</v>
      </c>
      <c r="AM1164" s="340">
        <v>0.2</v>
      </c>
      <c r="AN1164" s="340" t="s">
        <v>34</v>
      </c>
      <c r="AO1164" s="338" t="s">
        <v>1323</v>
      </c>
      <c r="AP1164" s="341" t="s">
        <v>716</v>
      </c>
      <c r="AQ1164" s="347" t="s">
        <v>681</v>
      </c>
      <c r="AR1164" s="340">
        <v>5.3333333333333332E-3</v>
      </c>
      <c r="AS1164" s="340">
        <v>5.3333333333333332E-3</v>
      </c>
      <c r="AT1164" s="340"/>
      <c r="AX1164" s="597"/>
      <c r="AY1164" s="598"/>
      <c r="AZ1164" s="598"/>
      <c r="BA1164" s="598"/>
      <c r="BB1164" s="599"/>
      <c r="BC1164" s="598"/>
      <c r="BD1164" s="598"/>
      <c r="BE1164" s="598"/>
      <c r="BF1164" s="598"/>
      <c r="BG1164" s="599"/>
      <c r="BH1164" s="599"/>
      <c r="BI1164" s="600"/>
      <c r="BJ1164" s="600"/>
      <c r="BK1164" s="600"/>
      <c r="BL1164" s="599"/>
      <c r="BM1164" s="599"/>
      <c r="BN1164" s="599"/>
      <c r="BO1164" s="599"/>
      <c r="BP1164" s="599"/>
      <c r="BQ1164" s="599"/>
      <c r="BR1164" s="599"/>
      <c r="BS1164" s="599"/>
      <c r="BT1164" s="602"/>
      <c r="BU1164" s="603"/>
      <c r="BV1164" s="601"/>
      <c r="BW1164" s="604"/>
    </row>
    <row r="1165" spans="2:75" ht="15.75" customHeight="1">
      <c r="B1165" s="334" t="s">
        <v>1226</v>
      </c>
      <c r="C1165" s="335">
        <v>40265153000185</v>
      </c>
      <c r="D1165" s="336" t="s">
        <v>14</v>
      </c>
      <c r="E1165" s="336" t="s">
        <v>607</v>
      </c>
      <c r="F1165" s="336"/>
      <c r="G1165" s="337"/>
      <c r="H1165" s="337" t="s">
        <v>34</v>
      </c>
      <c r="I1165" s="337" t="s">
        <v>34</v>
      </c>
      <c r="J1165" s="337" t="s">
        <v>608</v>
      </c>
      <c r="K1165" s="338" t="s">
        <v>48</v>
      </c>
      <c r="L1165" s="339"/>
      <c r="M1165" s="339" t="s">
        <v>34</v>
      </c>
      <c r="N1165" s="338">
        <v>573035</v>
      </c>
      <c r="O1165" s="338" t="s">
        <v>1320</v>
      </c>
      <c r="P1165" s="342">
        <v>44232</v>
      </c>
      <c r="Q1165" s="343">
        <v>28673784.129999999</v>
      </c>
      <c r="R1165" s="343">
        <v>26997006.577896815</v>
      </c>
      <c r="S1165" s="338">
        <v>32</v>
      </c>
      <c r="T1165" s="340">
        <v>6.4031713230003895E-3</v>
      </c>
      <c r="U1165" s="340">
        <v>8.2775045472164521E-2</v>
      </c>
      <c r="V1165" s="340">
        <v>-1.9665567706194431E-2</v>
      </c>
      <c r="W1165" s="340">
        <v>-0.19278831997350232</v>
      </c>
      <c r="X1165" s="340" t="s">
        <v>1414</v>
      </c>
      <c r="Y1165" s="340" t="s">
        <v>1414</v>
      </c>
      <c r="Z1165" s="340" t="s">
        <v>1414</v>
      </c>
      <c r="AA1165" s="340" t="s">
        <v>1414</v>
      </c>
      <c r="AB1165" s="340">
        <v>0.19124022744236471</v>
      </c>
      <c r="AC1165" s="344">
        <v>-0.51657014692408165</v>
      </c>
      <c r="AD1165" s="482">
        <v>40265107000186</v>
      </c>
      <c r="AE1165" s="341" t="s">
        <v>2257</v>
      </c>
      <c r="AF1165" s="341" t="s">
        <v>2106</v>
      </c>
      <c r="AG1165" s="345" t="s">
        <v>1427</v>
      </c>
      <c r="AH1165" s="345" t="s">
        <v>2110</v>
      </c>
      <c r="AI1165" s="345">
        <v>50</v>
      </c>
      <c r="AJ1165" s="345">
        <v>50</v>
      </c>
      <c r="AK1165" s="345">
        <v>30</v>
      </c>
      <c r="AL1165" s="340">
        <v>0.02</v>
      </c>
      <c r="AM1165" s="340">
        <v>0.2</v>
      </c>
      <c r="AN1165" s="340" t="s">
        <v>34</v>
      </c>
      <c r="AO1165" s="338" t="s">
        <v>1323</v>
      </c>
      <c r="AP1165" s="341" t="s">
        <v>716</v>
      </c>
      <c r="AQ1165" s="347" t="s">
        <v>659</v>
      </c>
      <c r="AR1165" s="340">
        <v>5.3333333333333332E-3</v>
      </c>
      <c r="AS1165" s="340">
        <v>5.3333333333333332E-3</v>
      </c>
      <c r="AT1165" s="340"/>
      <c r="AX1165" s="597"/>
      <c r="AY1165" s="598"/>
      <c r="AZ1165" s="598"/>
      <c r="BA1165" s="598"/>
      <c r="BB1165" s="599"/>
      <c r="BC1165" s="598"/>
      <c r="BD1165" s="598"/>
      <c r="BE1165" s="598"/>
      <c r="BF1165" s="598"/>
      <c r="BG1165" s="599"/>
      <c r="BH1165" s="599"/>
      <c r="BI1165" s="600"/>
      <c r="BJ1165" s="600"/>
      <c r="BK1165" s="600"/>
      <c r="BL1165" s="599"/>
      <c r="BM1165" s="599"/>
      <c r="BN1165" s="599"/>
      <c r="BO1165" s="599"/>
      <c r="BP1165" s="599"/>
      <c r="BQ1165" s="599"/>
      <c r="BR1165" s="599"/>
      <c r="BS1165" s="599"/>
      <c r="BT1165" s="602"/>
      <c r="BU1165" s="603"/>
      <c r="BV1165" s="601"/>
      <c r="BW1165" s="604"/>
    </row>
    <row r="1166" spans="2:75" ht="15.75" customHeight="1">
      <c r="B1166" s="334" t="s">
        <v>1228</v>
      </c>
      <c r="C1166" s="335">
        <v>5382556000103</v>
      </c>
      <c r="D1166" s="336" t="s">
        <v>14</v>
      </c>
      <c r="E1166" s="336" t="s">
        <v>607</v>
      </c>
      <c r="F1166" s="336"/>
      <c r="G1166" s="337"/>
      <c r="H1166" s="337" t="s">
        <v>34</v>
      </c>
      <c r="I1166" s="337" t="s">
        <v>34</v>
      </c>
      <c r="J1166" s="337" t="s">
        <v>608</v>
      </c>
      <c r="K1166" s="338" t="s">
        <v>48</v>
      </c>
      <c r="L1166" s="339"/>
      <c r="M1166" s="339" t="s">
        <v>34</v>
      </c>
      <c r="N1166" s="338">
        <v>147370</v>
      </c>
      <c r="O1166" s="338" t="s">
        <v>1320</v>
      </c>
      <c r="P1166" s="342">
        <v>38538</v>
      </c>
      <c r="Q1166" s="343">
        <v>21445441.859999999</v>
      </c>
      <c r="R1166" s="343">
        <v>26261499.53861111</v>
      </c>
      <c r="S1166" s="338">
        <v>32</v>
      </c>
      <c r="T1166" s="340">
        <v>-0.13200715215544423</v>
      </c>
      <c r="U1166" s="340">
        <v>-1.7064822212499735</v>
      </c>
      <c r="V1166" s="340">
        <v>-0.28501335083782531</v>
      </c>
      <c r="W1166" s="340">
        <v>-2.7940838474108722</v>
      </c>
      <c r="X1166" s="340">
        <v>-0.25740466417697694</v>
      </c>
      <c r="Y1166" s="340">
        <v>-1.9519463287268572</v>
      </c>
      <c r="Z1166" s="340">
        <v>-0.13131655743948578</v>
      </c>
      <c r="AA1166" s="340">
        <v>-0.74644588377262111</v>
      </c>
      <c r="AB1166" s="340">
        <v>0.32962426635766856</v>
      </c>
      <c r="AC1166" s="344">
        <v>-1.1475155482864354</v>
      </c>
      <c r="AD1166" s="482">
        <v>0</v>
      </c>
      <c r="AE1166" s="341" t="s">
        <v>2414</v>
      </c>
      <c r="AF1166" s="341" t="s">
        <v>2106</v>
      </c>
      <c r="AG1166" s="345" t="s">
        <v>1427</v>
      </c>
      <c r="AH1166" s="345" t="s">
        <v>2110</v>
      </c>
      <c r="AI1166" s="345">
        <v>1000</v>
      </c>
      <c r="AJ1166" s="345">
        <v>100</v>
      </c>
      <c r="AK1166" s="345">
        <v>100</v>
      </c>
      <c r="AL1166" s="340">
        <v>0.02</v>
      </c>
      <c r="AM1166" s="340">
        <v>0.2</v>
      </c>
      <c r="AN1166" s="340" t="s">
        <v>666</v>
      </c>
      <c r="AO1166" s="338" t="s">
        <v>1323</v>
      </c>
      <c r="AP1166" s="341" t="s">
        <v>716</v>
      </c>
      <c r="AQ1166" s="347" t="s">
        <v>659</v>
      </c>
      <c r="AR1166" s="340">
        <v>4.0000000000000001E-3</v>
      </c>
      <c r="AS1166" s="340">
        <v>4.0000000000000001E-3</v>
      </c>
      <c r="AT1166" s="340"/>
      <c r="AX1166" s="597"/>
      <c r="AY1166" s="598"/>
      <c r="AZ1166" s="598"/>
      <c r="BA1166" s="598"/>
      <c r="BB1166" s="599"/>
      <c r="BC1166" s="598"/>
      <c r="BD1166" s="598"/>
      <c r="BE1166" s="598"/>
      <c r="BF1166" s="598"/>
      <c r="BG1166" s="599"/>
      <c r="BH1166" s="599"/>
      <c r="BI1166" s="600"/>
      <c r="BJ1166" s="600"/>
      <c r="BK1166" s="600"/>
      <c r="BL1166" s="599"/>
      <c r="BM1166" s="599"/>
      <c r="BN1166" s="599"/>
      <c r="BO1166" s="599"/>
      <c r="BP1166" s="599"/>
      <c r="BQ1166" s="599"/>
      <c r="BR1166" s="599"/>
      <c r="BS1166" s="599"/>
      <c r="BT1166" s="602"/>
      <c r="BU1166" s="603"/>
      <c r="BV1166" s="601"/>
      <c r="BW1166" s="604"/>
    </row>
    <row r="1167" spans="2:75" ht="15.75" customHeight="1">
      <c r="B1167" s="334" t="s">
        <v>1231</v>
      </c>
      <c r="C1167" s="335">
        <v>26277595000110</v>
      </c>
      <c r="D1167" s="336" t="s">
        <v>14</v>
      </c>
      <c r="E1167" s="336" t="s">
        <v>607</v>
      </c>
      <c r="F1167" s="336"/>
      <c r="G1167" s="337"/>
      <c r="H1167" s="337" t="s">
        <v>34</v>
      </c>
      <c r="I1167" s="337" t="s">
        <v>34</v>
      </c>
      <c r="J1167" s="337" t="s">
        <v>608</v>
      </c>
      <c r="K1167" s="338" t="s">
        <v>48</v>
      </c>
      <c r="L1167" s="339"/>
      <c r="M1167" s="339" t="s">
        <v>34</v>
      </c>
      <c r="N1167" s="338">
        <v>446246</v>
      </c>
      <c r="O1167" s="338" t="s">
        <v>1320</v>
      </c>
      <c r="P1167" s="342">
        <v>42957</v>
      </c>
      <c r="Q1167" s="343">
        <v>1027983445.8200001</v>
      </c>
      <c r="R1167" s="343">
        <v>987290690.1320231</v>
      </c>
      <c r="S1167" s="338">
        <v>32</v>
      </c>
      <c r="T1167" s="340">
        <v>5.9304340477192019E-2</v>
      </c>
      <c r="U1167" s="340">
        <v>0.76663878445096501</v>
      </c>
      <c r="V1167" s="340">
        <v>-0.15080988294062447</v>
      </c>
      <c r="W1167" s="340">
        <v>-1.4784411211462478</v>
      </c>
      <c r="X1167" s="340">
        <v>-1.1036889488950208E-2</v>
      </c>
      <c r="Y1167" s="340">
        <v>-8.3694737962123164E-2</v>
      </c>
      <c r="Z1167" s="340">
        <v>0.19230160358523207</v>
      </c>
      <c r="AA1167" s="340">
        <v>1.0931046567011868</v>
      </c>
      <c r="AB1167" s="340">
        <v>0.24057504031501303</v>
      </c>
      <c r="AC1167" s="344">
        <v>-0.96288578209137743</v>
      </c>
      <c r="AD1167" s="482">
        <v>26855139000100</v>
      </c>
      <c r="AE1167" s="341" t="s">
        <v>2415</v>
      </c>
      <c r="AF1167" s="341" t="s">
        <v>2109</v>
      </c>
      <c r="AG1167" s="345" t="s">
        <v>59</v>
      </c>
      <c r="AH1167" s="345" t="s">
        <v>2110</v>
      </c>
      <c r="AI1167" s="345">
        <v>10000</v>
      </c>
      <c r="AJ1167" s="345">
        <v>5000</v>
      </c>
      <c r="AK1167" s="345">
        <v>10000</v>
      </c>
      <c r="AL1167" s="340">
        <v>2.8999999999999998E-2</v>
      </c>
      <c r="AM1167" s="340" t="s">
        <v>34</v>
      </c>
      <c r="AN1167" s="340" t="s">
        <v>666</v>
      </c>
      <c r="AO1167" s="338" t="s">
        <v>1323</v>
      </c>
      <c r="AP1167" s="341" t="s">
        <v>716</v>
      </c>
      <c r="AQ1167" s="347" t="s">
        <v>659</v>
      </c>
      <c r="AR1167" s="340">
        <v>5.8000000000000005E-3</v>
      </c>
      <c r="AS1167" s="340">
        <v>5.8000000000000005E-3</v>
      </c>
      <c r="AT1167" s="340"/>
      <c r="AX1167" s="597"/>
      <c r="AY1167" s="598"/>
      <c r="AZ1167" s="598"/>
      <c r="BA1167" s="598"/>
      <c r="BB1167" s="599"/>
      <c r="BC1167" s="598"/>
      <c r="BD1167" s="598"/>
      <c r="BE1167" s="598"/>
      <c r="BF1167" s="598"/>
      <c r="BG1167" s="599"/>
      <c r="BH1167" s="599"/>
      <c r="BI1167" s="600"/>
      <c r="BJ1167" s="600"/>
      <c r="BK1167" s="600"/>
      <c r="BL1167" s="599"/>
      <c r="BM1167" s="599"/>
      <c r="BN1167" s="599"/>
      <c r="BO1167" s="599"/>
      <c r="BP1167" s="599"/>
      <c r="BQ1167" s="599"/>
      <c r="BR1167" s="599"/>
      <c r="BS1167" s="599"/>
      <c r="BT1167" s="602"/>
      <c r="BU1167" s="603"/>
      <c r="BV1167" s="601"/>
      <c r="BW1167" s="604"/>
    </row>
    <row r="1168" spans="2:75" ht="15.75" customHeight="1">
      <c r="B1168" s="334" t="s">
        <v>1251</v>
      </c>
      <c r="C1168" s="335">
        <v>36896492000192</v>
      </c>
      <c r="D1168" s="336" t="s">
        <v>14</v>
      </c>
      <c r="E1168" s="336" t="s">
        <v>607</v>
      </c>
      <c r="F1168" s="336"/>
      <c r="G1168" s="337"/>
      <c r="H1168" s="337" t="s">
        <v>34</v>
      </c>
      <c r="I1168" s="337" t="s">
        <v>34</v>
      </c>
      <c r="J1168" s="337" t="s">
        <v>608</v>
      </c>
      <c r="K1168" s="338" t="s">
        <v>48</v>
      </c>
      <c r="L1168" s="339"/>
      <c r="M1168" s="339" t="s">
        <v>1411</v>
      </c>
      <c r="N1168" s="338">
        <v>541737</v>
      </c>
      <c r="O1168" s="338" t="s">
        <v>1320</v>
      </c>
      <c r="P1168" s="342">
        <v>44008</v>
      </c>
      <c r="Q1168" s="343">
        <v>8655531.2100000009</v>
      </c>
      <c r="R1168" s="343">
        <v>9196508.9416269865</v>
      </c>
      <c r="S1168" s="338">
        <v>32</v>
      </c>
      <c r="T1168" s="340">
        <v>3.1864674998088205E-2</v>
      </c>
      <c r="U1168" s="340">
        <v>0.41192087309114384</v>
      </c>
      <c r="V1168" s="340">
        <v>-0.15418233145654991</v>
      </c>
      <c r="W1168" s="340">
        <v>-1.5115023931774438</v>
      </c>
      <c r="X1168" s="340">
        <v>-0.10647304819605274</v>
      </c>
      <c r="Y1168" s="340">
        <v>-0.80740446642315267</v>
      </c>
      <c r="Z1168" s="340" t="s">
        <v>1414</v>
      </c>
      <c r="AA1168" s="340" t="s">
        <v>1414</v>
      </c>
      <c r="AB1168" s="340">
        <v>0.20760852432043017</v>
      </c>
      <c r="AC1168" s="344">
        <v>-1.1705483823883838</v>
      </c>
      <c r="AD1168" s="482">
        <v>0</v>
      </c>
      <c r="AE1168" s="341" t="s">
        <v>2424</v>
      </c>
      <c r="AF1168" s="341" t="s">
        <v>2106</v>
      </c>
      <c r="AG1168" s="345" t="s">
        <v>1427</v>
      </c>
      <c r="AH1168" s="345" t="s">
        <v>2110</v>
      </c>
      <c r="AI1168" s="345">
        <v>5000</v>
      </c>
      <c r="AJ1168" s="345">
        <v>1000</v>
      </c>
      <c r="AK1168" s="345">
        <v>1000</v>
      </c>
      <c r="AL1168" s="340">
        <v>0.01</v>
      </c>
      <c r="AM1168" s="340">
        <v>0.1</v>
      </c>
      <c r="AN1168" s="340" t="s">
        <v>34</v>
      </c>
      <c r="AO1168" s="338" t="s">
        <v>1323</v>
      </c>
      <c r="AP1168" s="341" t="s">
        <v>716</v>
      </c>
      <c r="AQ1168" s="347" t="s">
        <v>670</v>
      </c>
      <c r="AR1168" s="340">
        <v>3.0000000000000001E-3</v>
      </c>
      <c r="AS1168" s="340">
        <v>3.0000000000000001E-3</v>
      </c>
      <c r="AT1168" s="340"/>
      <c r="AX1168" s="597"/>
      <c r="AY1168" s="598"/>
      <c r="AZ1168" s="598"/>
      <c r="BA1168" s="598"/>
      <c r="BB1168" s="599"/>
      <c r="BC1168" s="598"/>
      <c r="BD1168" s="598"/>
      <c r="BE1168" s="598"/>
      <c r="BF1168" s="598"/>
      <c r="BG1168" s="599"/>
      <c r="BH1168" s="599"/>
      <c r="BI1168" s="600"/>
      <c r="BJ1168" s="600"/>
      <c r="BK1168" s="600"/>
      <c r="BL1168" s="599"/>
      <c r="BM1168" s="599"/>
      <c r="BN1168" s="599"/>
      <c r="BO1168" s="599"/>
      <c r="BP1168" s="599"/>
      <c r="BQ1168" s="599"/>
      <c r="BR1168" s="599"/>
      <c r="BS1168" s="599"/>
      <c r="BT1168" s="602"/>
      <c r="BU1168" s="603"/>
      <c r="BV1168" s="601"/>
      <c r="BW1168" s="604"/>
    </row>
    <row r="1169" spans="2:75" ht="15.75" customHeight="1">
      <c r="B1169" s="334" t="s">
        <v>1254</v>
      </c>
      <c r="C1169" s="335">
        <v>19587174000120</v>
      </c>
      <c r="D1169" s="336" t="s">
        <v>14</v>
      </c>
      <c r="E1169" s="336" t="s">
        <v>607</v>
      </c>
      <c r="F1169" s="336"/>
      <c r="G1169" s="337"/>
      <c r="H1169" s="337" t="s">
        <v>34</v>
      </c>
      <c r="I1169" s="337" t="s">
        <v>34</v>
      </c>
      <c r="J1169" s="337" t="s">
        <v>611</v>
      </c>
      <c r="K1169" s="338"/>
      <c r="L1169" s="339"/>
      <c r="M1169" s="339" t="s">
        <v>1411</v>
      </c>
      <c r="N1169" s="338">
        <v>363871</v>
      </c>
      <c r="O1169" s="338" t="s">
        <v>1320</v>
      </c>
      <c r="P1169" s="342">
        <v>41729</v>
      </c>
      <c r="Q1169" s="343">
        <v>129371558.59999999</v>
      </c>
      <c r="R1169" s="343">
        <v>140314505.64646822</v>
      </c>
      <c r="S1169" s="338">
        <v>32</v>
      </c>
      <c r="T1169" s="340">
        <v>-0.13976050505913373</v>
      </c>
      <c r="U1169" s="340">
        <v>-1.8067113275459941</v>
      </c>
      <c r="V1169" s="340">
        <v>-7.1600083479929411E-2</v>
      </c>
      <c r="W1169" s="340">
        <v>-0.70192022982942481</v>
      </c>
      <c r="X1169" s="340">
        <v>-1.5230937203629447E-2</v>
      </c>
      <c r="Y1169" s="340">
        <v>-0.11549896367554999</v>
      </c>
      <c r="Z1169" s="340">
        <v>0.31865151204473818</v>
      </c>
      <c r="AA1169" s="340">
        <v>1.8113184975423007</v>
      </c>
      <c r="AB1169" s="340">
        <v>0.14542592806957766</v>
      </c>
      <c r="AC1169" s="344">
        <v>-1.106467259534111</v>
      </c>
      <c r="AD1169" s="482">
        <v>19587181000122</v>
      </c>
      <c r="AE1169" s="341" t="s">
        <v>2429</v>
      </c>
      <c r="AF1169" s="341" t="s">
        <v>2112</v>
      </c>
      <c r="AG1169" s="345" t="s">
        <v>719</v>
      </c>
      <c r="AH1169" s="345" t="s">
        <v>2107</v>
      </c>
      <c r="AI1169" s="345">
        <v>25000</v>
      </c>
      <c r="AJ1169" s="345">
        <v>500</v>
      </c>
      <c r="AK1169" s="345">
        <v>1000</v>
      </c>
      <c r="AL1169" s="340">
        <v>0.01</v>
      </c>
      <c r="AM1169" s="340">
        <v>0.1</v>
      </c>
      <c r="AN1169" s="340" t="s">
        <v>2119</v>
      </c>
      <c r="AO1169" s="338" t="s">
        <v>1323</v>
      </c>
      <c r="AP1169" s="341" t="s">
        <v>13</v>
      </c>
      <c r="AQ1169" s="347" t="s">
        <v>679</v>
      </c>
      <c r="AR1169" s="340">
        <v>1.6666666666666666E-3</v>
      </c>
      <c r="AS1169" s="340">
        <v>1.6666666666666666E-3</v>
      </c>
      <c r="AT1169" s="340"/>
      <c r="AX1169" s="597"/>
      <c r="AY1169" s="598"/>
      <c r="AZ1169" s="598"/>
      <c r="BA1169" s="598"/>
      <c r="BB1169" s="599"/>
      <c r="BC1169" s="598"/>
      <c r="BD1169" s="598"/>
      <c r="BE1169" s="598"/>
      <c r="BF1169" s="598"/>
      <c r="BG1169" s="599"/>
      <c r="BH1169" s="599"/>
      <c r="BI1169" s="600"/>
      <c r="BJ1169" s="600"/>
      <c r="BK1169" s="600"/>
      <c r="BL1169" s="599"/>
      <c r="BM1169" s="599"/>
      <c r="BN1169" s="599"/>
      <c r="BO1169" s="599"/>
      <c r="BP1169" s="599"/>
      <c r="BQ1169" s="599"/>
      <c r="BR1169" s="599"/>
      <c r="BS1169" s="599"/>
      <c r="BT1169" s="602"/>
      <c r="BU1169" s="603"/>
      <c r="BV1169" s="601"/>
      <c r="BW1169" s="604"/>
    </row>
    <row r="1170" spans="2:75" ht="15.75" customHeight="1">
      <c r="B1170" s="334" t="s">
        <v>431</v>
      </c>
      <c r="C1170" s="335">
        <v>40226025000122</v>
      </c>
      <c r="D1170" s="336" t="s">
        <v>14</v>
      </c>
      <c r="E1170" s="336" t="s">
        <v>607</v>
      </c>
      <c r="F1170" s="336"/>
      <c r="G1170" s="337"/>
      <c r="H1170" s="337" t="s">
        <v>34</v>
      </c>
      <c r="I1170" s="337" t="s">
        <v>34</v>
      </c>
      <c r="J1170" s="337" t="s">
        <v>608</v>
      </c>
      <c r="K1170" s="338" t="s">
        <v>48</v>
      </c>
      <c r="L1170" s="339"/>
      <c r="M1170" s="339" t="s">
        <v>34</v>
      </c>
      <c r="N1170" s="338">
        <v>585858</v>
      </c>
      <c r="O1170" s="338" t="s">
        <v>1320</v>
      </c>
      <c r="P1170" s="342">
        <v>44308</v>
      </c>
      <c r="Q1170" s="343">
        <v>146767549.02000001</v>
      </c>
      <c r="R1170" s="343">
        <v>160577788.73285702</v>
      </c>
      <c r="S1170" s="338">
        <v>32</v>
      </c>
      <c r="T1170" s="340">
        <v>5.5643571641157408E-3</v>
      </c>
      <c r="U1170" s="340">
        <v>7.193153111936762E-2</v>
      </c>
      <c r="V1170" s="340">
        <v>-0.11376503133997096</v>
      </c>
      <c r="W1170" s="340">
        <v>-1.1152777072821207</v>
      </c>
      <c r="X1170" s="340">
        <v>3.6128533450263678E-3</v>
      </c>
      <c r="Y1170" s="340">
        <v>2.739692322826031E-2</v>
      </c>
      <c r="Z1170" s="340">
        <v>0.10705495759698791</v>
      </c>
      <c r="AA1170" s="340">
        <v>0.60853508494196662</v>
      </c>
      <c r="AB1170" s="340">
        <v>0.21881106050778051</v>
      </c>
      <c r="AC1170" s="344">
        <v>-0.88662685949302933</v>
      </c>
      <c r="AD1170" s="482">
        <v>0</v>
      </c>
      <c r="AE1170" s="341" t="s">
        <v>2429</v>
      </c>
      <c r="AF1170" s="341" t="s">
        <v>2112</v>
      </c>
      <c r="AG1170" s="345" t="s">
        <v>719</v>
      </c>
      <c r="AH1170" s="345" t="s">
        <v>2110</v>
      </c>
      <c r="AI1170" s="345">
        <v>500</v>
      </c>
      <c r="AJ1170" s="345">
        <v>500</v>
      </c>
      <c r="AK1170" s="345">
        <v>500</v>
      </c>
      <c r="AL1170" s="340">
        <v>1.967E-2</v>
      </c>
      <c r="AM1170" s="340">
        <v>0.2</v>
      </c>
      <c r="AN1170" s="340" t="s">
        <v>666</v>
      </c>
      <c r="AO1170" s="338" t="s">
        <v>1323</v>
      </c>
      <c r="AP1170" s="341" t="s">
        <v>716</v>
      </c>
      <c r="AQ1170" s="347" t="s">
        <v>659</v>
      </c>
      <c r="AR1170" s="340">
        <v>4.9175E-3</v>
      </c>
      <c r="AS1170" s="340">
        <v>4.9175E-3</v>
      </c>
      <c r="AT1170" s="340"/>
      <c r="AX1170" s="597"/>
      <c r="AY1170" s="598"/>
      <c r="AZ1170" s="598"/>
      <c r="BA1170" s="598"/>
      <c r="BB1170" s="599"/>
      <c r="BC1170" s="598"/>
      <c r="BD1170" s="598"/>
      <c r="BE1170" s="598"/>
      <c r="BF1170" s="598"/>
      <c r="BG1170" s="599"/>
      <c r="BH1170" s="599"/>
      <c r="BI1170" s="600"/>
      <c r="BJ1170" s="600"/>
      <c r="BK1170" s="600"/>
      <c r="BL1170" s="599"/>
      <c r="BM1170" s="599"/>
      <c r="BN1170" s="599"/>
      <c r="BO1170" s="599"/>
      <c r="BP1170" s="599"/>
      <c r="BQ1170" s="599"/>
      <c r="BR1170" s="599"/>
      <c r="BS1170" s="599"/>
      <c r="BT1170" s="602"/>
      <c r="BU1170" s="603"/>
      <c r="BV1170" s="601"/>
      <c r="BW1170" s="604"/>
    </row>
    <row r="1171" spans="2:75" ht="15.75" customHeight="1">
      <c r="B1171" s="334" t="s">
        <v>1256</v>
      </c>
      <c r="C1171" s="335">
        <v>35636909000115</v>
      </c>
      <c r="D1171" s="336" t="s">
        <v>14</v>
      </c>
      <c r="E1171" s="336" t="s">
        <v>614</v>
      </c>
      <c r="F1171" s="336"/>
      <c r="G1171" s="337"/>
      <c r="H1171" s="337" t="s">
        <v>865</v>
      </c>
      <c r="I1171" s="337" t="s">
        <v>34</v>
      </c>
      <c r="J1171" s="337" t="s">
        <v>608</v>
      </c>
      <c r="K1171" s="338" t="s">
        <v>48</v>
      </c>
      <c r="L1171" s="339"/>
      <c r="M1171" s="339" t="s">
        <v>34</v>
      </c>
      <c r="N1171" s="338">
        <v>522661</v>
      </c>
      <c r="O1171" s="338" t="s">
        <v>1320</v>
      </c>
      <c r="P1171" s="342">
        <v>43826</v>
      </c>
      <c r="Q1171" s="343">
        <v>249312191.49000001</v>
      </c>
      <c r="R1171" s="343">
        <v>248946558.84015873</v>
      </c>
      <c r="S1171" s="338">
        <v>32</v>
      </c>
      <c r="T1171" s="340">
        <v>7.3035607860321816E-2</v>
      </c>
      <c r="U1171" s="340">
        <v>0.94414555800023636</v>
      </c>
      <c r="V1171" s="340">
        <v>1.9629485269811564E-2</v>
      </c>
      <c r="W1171" s="340">
        <v>0.19243459144683422</v>
      </c>
      <c r="X1171" s="340">
        <v>0.3726030201527073</v>
      </c>
      <c r="Y1171" s="340">
        <v>2.8255163890875146</v>
      </c>
      <c r="Z1171" s="340" t="s">
        <v>1414</v>
      </c>
      <c r="AA1171" s="340" t="s">
        <v>1414</v>
      </c>
      <c r="AB1171" s="340">
        <v>0.16701128273562713</v>
      </c>
      <c r="AC1171" s="344">
        <v>-0.38186702950615092</v>
      </c>
      <c r="AD1171" s="482">
        <v>35636871000180</v>
      </c>
      <c r="AE1171" s="341" t="s">
        <v>2429</v>
      </c>
      <c r="AF1171" s="341" t="s">
        <v>2112</v>
      </c>
      <c r="AG1171" s="345" t="s">
        <v>719</v>
      </c>
      <c r="AH1171" s="345" t="s">
        <v>2110</v>
      </c>
      <c r="AI1171" s="345">
        <v>10000</v>
      </c>
      <c r="AJ1171" s="345">
        <v>1000</v>
      </c>
      <c r="AK1171" s="345">
        <v>5000</v>
      </c>
      <c r="AL1171" s="340">
        <v>1.9199999999999998E-2</v>
      </c>
      <c r="AM1171" s="340">
        <v>0.2</v>
      </c>
      <c r="AN1171" s="340" t="s">
        <v>2119</v>
      </c>
      <c r="AO1171" s="338" t="s">
        <v>1323</v>
      </c>
      <c r="AP1171" s="341" t="s">
        <v>13</v>
      </c>
      <c r="AQ1171" s="347" t="s">
        <v>668</v>
      </c>
      <c r="AR1171" s="340">
        <v>3.8399999999999992E-3</v>
      </c>
      <c r="AS1171" s="340">
        <v>3.8399999999999992E-3</v>
      </c>
      <c r="AT1171" s="340"/>
      <c r="AX1171" s="597"/>
      <c r="AY1171" s="598"/>
      <c r="AZ1171" s="598"/>
      <c r="BA1171" s="598"/>
      <c r="BB1171" s="599"/>
      <c r="BC1171" s="598"/>
      <c r="BD1171" s="598"/>
      <c r="BE1171" s="598"/>
      <c r="BF1171" s="598"/>
      <c r="BG1171" s="599"/>
      <c r="BH1171" s="599"/>
      <c r="BI1171" s="600"/>
      <c r="BJ1171" s="600"/>
      <c r="BK1171" s="600"/>
      <c r="BL1171" s="599"/>
      <c r="BM1171" s="599"/>
      <c r="BN1171" s="599"/>
      <c r="BO1171" s="599"/>
      <c r="BP1171" s="599"/>
      <c r="BQ1171" s="599"/>
      <c r="BR1171" s="599"/>
      <c r="BS1171" s="599"/>
      <c r="BT1171" s="602"/>
      <c r="BU1171" s="603"/>
      <c r="BV1171" s="601"/>
      <c r="BW1171" s="604"/>
    </row>
    <row r="1172" spans="2:75" ht="15.75" customHeight="1">
      <c r="B1172" s="334" t="s">
        <v>55</v>
      </c>
      <c r="C1172" s="335">
        <v>30773631000104</v>
      </c>
      <c r="D1172" s="336" t="s">
        <v>14</v>
      </c>
      <c r="E1172" s="336" t="s">
        <v>614</v>
      </c>
      <c r="F1172" s="336"/>
      <c r="G1172" s="337"/>
      <c r="H1172" s="337" t="s">
        <v>1337</v>
      </c>
      <c r="I1172" s="337" t="s">
        <v>34</v>
      </c>
      <c r="J1172" s="337" t="s">
        <v>611</v>
      </c>
      <c r="K1172" s="338" t="s">
        <v>48</v>
      </c>
      <c r="L1172" s="339"/>
      <c r="M1172" s="339" t="s">
        <v>1411</v>
      </c>
      <c r="N1172" s="338">
        <v>477958</v>
      </c>
      <c r="O1172" s="338" t="s">
        <v>1320</v>
      </c>
      <c r="P1172" s="342">
        <v>43399</v>
      </c>
      <c r="Q1172" s="343">
        <v>36251168.829999998</v>
      </c>
      <c r="R1172" s="343">
        <v>42397215.526309513</v>
      </c>
      <c r="S1172" s="338">
        <v>32</v>
      </c>
      <c r="T1172" s="340">
        <v>3.2775061130732697E-2</v>
      </c>
      <c r="U1172" s="340">
        <v>0.42368961231824998</v>
      </c>
      <c r="V1172" s="340">
        <v>-0.21191599629516655</v>
      </c>
      <c r="W1172" s="340">
        <v>-2.0774853546886045</v>
      </c>
      <c r="X1172" s="340">
        <v>-1.4347463660771442E-2</v>
      </c>
      <c r="Y1172" s="340">
        <v>-0.10879942330776812</v>
      </c>
      <c r="Z1172" s="340">
        <v>0.20941417118663863</v>
      </c>
      <c r="AA1172" s="340">
        <v>1.1903780386411382</v>
      </c>
      <c r="AB1172" s="340">
        <v>0.31336450036649954</v>
      </c>
      <c r="AC1172" s="344">
        <v>-0.91383946456336507</v>
      </c>
      <c r="AD1172" s="482">
        <v>32774675000184</v>
      </c>
      <c r="AE1172" s="341" t="s">
        <v>2432</v>
      </c>
      <c r="AF1172" s="341" t="s">
        <v>2106</v>
      </c>
      <c r="AG1172" s="345" t="s">
        <v>1427</v>
      </c>
      <c r="AH1172" s="345" t="s">
        <v>2110</v>
      </c>
      <c r="AI1172" s="345">
        <v>2000</v>
      </c>
      <c r="AJ1172" s="345">
        <v>2000</v>
      </c>
      <c r="AK1172" s="345">
        <v>2000</v>
      </c>
      <c r="AL1172" s="340">
        <v>0.02</v>
      </c>
      <c r="AM1172" s="340">
        <v>0.2</v>
      </c>
      <c r="AN1172" s="340" t="s">
        <v>34</v>
      </c>
      <c r="AO1172" s="338" t="s">
        <v>1323</v>
      </c>
      <c r="AP1172" s="341" t="s">
        <v>13</v>
      </c>
      <c r="AQ1172" s="347" t="s">
        <v>668</v>
      </c>
      <c r="AR1172" s="340">
        <v>3.3333333333333331E-3</v>
      </c>
      <c r="AS1172" s="340">
        <v>3.3333333333333331E-3</v>
      </c>
      <c r="AT1172" s="340"/>
      <c r="AX1172" s="597"/>
      <c r="AY1172" s="598"/>
      <c r="AZ1172" s="598"/>
      <c r="BA1172" s="598"/>
      <c r="BB1172" s="599"/>
      <c r="BC1172" s="598"/>
      <c r="BD1172" s="598"/>
      <c r="BE1172" s="598"/>
      <c r="BF1172" s="598"/>
      <c r="BG1172" s="599"/>
      <c r="BH1172" s="599"/>
      <c r="BI1172" s="600"/>
      <c r="BJ1172" s="600"/>
      <c r="BK1172" s="600"/>
      <c r="BL1172" s="599"/>
      <c r="BM1172" s="599"/>
      <c r="BN1172" s="599"/>
      <c r="BO1172" s="599"/>
      <c r="BP1172" s="599"/>
      <c r="BQ1172" s="599"/>
      <c r="BR1172" s="599"/>
      <c r="BS1172" s="599"/>
      <c r="BT1172" s="602"/>
      <c r="BU1172" s="603"/>
      <c r="BV1172" s="601"/>
      <c r="BW1172" s="604"/>
    </row>
    <row r="1173" spans="2:75" ht="15.75" customHeight="1">
      <c r="B1173" s="334" t="s">
        <v>435</v>
      </c>
      <c r="C1173" s="335">
        <v>35779895000199</v>
      </c>
      <c r="D1173" s="336" t="s">
        <v>14</v>
      </c>
      <c r="E1173" s="336" t="s">
        <v>614</v>
      </c>
      <c r="F1173" s="336"/>
      <c r="G1173" s="337"/>
      <c r="H1173" s="337" t="s">
        <v>1337</v>
      </c>
      <c r="I1173" s="337" t="s">
        <v>34</v>
      </c>
      <c r="J1173" s="337" t="s">
        <v>608</v>
      </c>
      <c r="K1173" s="338" t="s">
        <v>48</v>
      </c>
      <c r="L1173" s="339"/>
      <c r="M1173" s="339" t="s">
        <v>34</v>
      </c>
      <c r="N1173" s="338">
        <v>532363</v>
      </c>
      <c r="O1173" s="338" t="s">
        <v>1320</v>
      </c>
      <c r="P1173" s="342">
        <v>43900</v>
      </c>
      <c r="Q1173" s="343">
        <v>18616189.32</v>
      </c>
      <c r="R1173" s="343">
        <v>21823943.13666667</v>
      </c>
      <c r="S1173" s="338">
        <v>32</v>
      </c>
      <c r="T1173" s="340">
        <v>8.8016870525150059E-2</v>
      </c>
      <c r="U1173" s="340">
        <v>1.1378112645318126</v>
      </c>
      <c r="V1173" s="340">
        <v>2.6045327885401814E-2</v>
      </c>
      <c r="W1173" s="340">
        <v>0.25533130195900705</v>
      </c>
      <c r="X1173" s="340">
        <v>0.16380948455637689</v>
      </c>
      <c r="Y1173" s="340">
        <v>1.2421970791120491</v>
      </c>
      <c r="Z1173" s="340" t="s">
        <v>1414</v>
      </c>
      <c r="AA1173" s="340" t="s">
        <v>1414</v>
      </c>
      <c r="AB1173" s="340">
        <v>0.20772908915729965</v>
      </c>
      <c r="AC1173" s="344">
        <v>-0.24058487959584557</v>
      </c>
      <c r="AD1173" s="482">
        <v>35779924000112</v>
      </c>
      <c r="AE1173" s="341" t="s">
        <v>2433</v>
      </c>
      <c r="AF1173" s="341" t="s">
        <v>736</v>
      </c>
      <c r="AG1173" s="345" t="s">
        <v>736</v>
      </c>
      <c r="AH1173" s="345" t="s">
        <v>2110</v>
      </c>
      <c r="AI1173" s="345">
        <v>100</v>
      </c>
      <c r="AJ1173" s="345">
        <v>50</v>
      </c>
      <c r="AK1173" s="345">
        <v>50</v>
      </c>
      <c r="AL1173" s="340">
        <v>0.02</v>
      </c>
      <c r="AM1173" s="340">
        <v>0.2</v>
      </c>
      <c r="AN1173" s="340" t="s">
        <v>64</v>
      </c>
      <c r="AO1173" s="338" t="s">
        <v>1323</v>
      </c>
      <c r="AP1173" s="341" t="s">
        <v>13</v>
      </c>
      <c r="AQ1173" s="347" t="s">
        <v>668</v>
      </c>
      <c r="AR1173" s="340">
        <v>4.0000000000000001E-3</v>
      </c>
      <c r="AS1173" s="340">
        <v>4.0000000000000001E-3</v>
      </c>
      <c r="AT1173" s="340"/>
      <c r="AX1173" s="597"/>
      <c r="AY1173" s="598"/>
      <c r="AZ1173" s="598"/>
      <c r="BA1173" s="598"/>
      <c r="BB1173" s="599"/>
      <c r="BC1173" s="598"/>
      <c r="BD1173" s="598"/>
      <c r="BE1173" s="598"/>
      <c r="BF1173" s="598"/>
      <c r="BG1173" s="599"/>
      <c r="BH1173" s="599"/>
      <c r="BI1173" s="600"/>
      <c r="BJ1173" s="600"/>
      <c r="BK1173" s="600"/>
      <c r="BL1173" s="599"/>
      <c r="BM1173" s="599"/>
      <c r="BN1173" s="599"/>
      <c r="BO1173" s="599"/>
      <c r="BP1173" s="599"/>
      <c r="BQ1173" s="599"/>
      <c r="BR1173" s="599"/>
      <c r="BS1173" s="599"/>
      <c r="BT1173" s="602"/>
      <c r="BU1173" s="603"/>
      <c r="BV1173" s="601"/>
      <c r="BW1173" s="604"/>
    </row>
    <row r="1174" spans="2:75" ht="15.75" customHeight="1">
      <c r="B1174" s="334" t="s">
        <v>1708</v>
      </c>
      <c r="C1174" s="335">
        <v>43279729000151</v>
      </c>
      <c r="D1174" s="336" t="s">
        <v>14</v>
      </c>
      <c r="E1174" s="336" t="s">
        <v>607</v>
      </c>
      <c r="F1174" s="336"/>
      <c r="G1174" s="337"/>
      <c r="H1174" s="337" t="s">
        <v>34</v>
      </c>
      <c r="I1174" s="337" t="s">
        <v>34</v>
      </c>
      <c r="J1174" s="337" t="s">
        <v>611</v>
      </c>
      <c r="K1174" s="338" t="s">
        <v>48</v>
      </c>
      <c r="L1174" s="339"/>
      <c r="M1174" s="339"/>
      <c r="N1174" s="338">
        <v>609471</v>
      </c>
      <c r="O1174" s="338" t="s">
        <v>1320</v>
      </c>
      <c r="P1174" s="342">
        <v>44439</v>
      </c>
      <c r="Q1174" s="343" t="s">
        <v>1390</v>
      </c>
      <c r="R1174" s="343" t="s">
        <v>1414</v>
      </c>
      <c r="S1174" s="338">
        <v>32</v>
      </c>
      <c r="T1174" s="340" t="s">
        <v>1414</v>
      </c>
      <c r="U1174" s="340" t="s">
        <v>1414</v>
      </c>
      <c r="V1174" s="340" t="s">
        <v>1414</v>
      </c>
      <c r="W1174" s="340" t="s">
        <v>1414</v>
      </c>
      <c r="X1174" s="340" t="s">
        <v>1414</v>
      </c>
      <c r="Y1174" s="340" t="s">
        <v>1414</v>
      </c>
      <c r="Z1174" s="340" t="s">
        <v>1414</v>
      </c>
      <c r="AA1174" s="340" t="s">
        <v>1414</v>
      </c>
      <c r="AB1174" s="340" t="s">
        <v>1414</v>
      </c>
      <c r="AC1174" s="344" t="s">
        <v>1414</v>
      </c>
      <c r="AD1174" s="482">
        <v>0</v>
      </c>
      <c r="AE1174" s="341" t="s">
        <v>2226</v>
      </c>
      <c r="AF1174" s="341" t="s">
        <v>2106</v>
      </c>
      <c r="AG1174" s="345" t="s">
        <v>1427</v>
      </c>
      <c r="AH1174" s="345" t="s">
        <v>2110</v>
      </c>
      <c r="AI1174" s="345">
        <v>100</v>
      </c>
      <c r="AJ1174" s="345">
        <v>100</v>
      </c>
      <c r="AK1174" s="345">
        <v>100</v>
      </c>
      <c r="AL1174" s="340">
        <v>0.02</v>
      </c>
      <c r="AM1174" s="340" t="s">
        <v>34</v>
      </c>
      <c r="AN1174" s="340" t="s">
        <v>34</v>
      </c>
      <c r="AO1174" s="338" t="s">
        <v>1323</v>
      </c>
      <c r="AP1174" s="341" t="s">
        <v>716</v>
      </c>
      <c r="AQ1174" s="347" t="s">
        <v>659</v>
      </c>
      <c r="AR1174" s="340">
        <v>6.6660000000000001E-3</v>
      </c>
      <c r="AS1174" s="340">
        <v>6.6660000000000001E-3</v>
      </c>
      <c r="AT1174" s="340"/>
      <c r="AX1174" s="597"/>
      <c r="AY1174" s="598"/>
      <c r="AZ1174" s="598"/>
      <c r="BA1174" s="598"/>
      <c r="BB1174" s="599"/>
      <c r="BC1174" s="598"/>
      <c r="BD1174" s="598"/>
      <c r="BE1174" s="598"/>
      <c r="BF1174" s="598"/>
      <c r="BG1174" s="599"/>
      <c r="BH1174" s="599"/>
      <c r="BI1174" s="600"/>
      <c r="BJ1174" s="600"/>
      <c r="BK1174" s="600"/>
      <c r="BL1174" s="599"/>
      <c r="BM1174" s="599"/>
      <c r="BN1174" s="599"/>
      <c r="BO1174" s="599"/>
      <c r="BP1174" s="599"/>
      <c r="BQ1174" s="599"/>
      <c r="BR1174" s="599"/>
      <c r="BS1174" s="599"/>
      <c r="BT1174" s="602"/>
      <c r="BU1174" s="603"/>
      <c r="BV1174" s="601"/>
      <c r="BW1174" s="604"/>
    </row>
    <row r="1175" spans="2:75" ht="15.75" customHeight="1">
      <c r="B1175" s="334" t="s">
        <v>1709</v>
      </c>
      <c r="C1175" s="335">
        <v>33755581000120</v>
      </c>
      <c r="D1175" s="336" t="s">
        <v>14</v>
      </c>
      <c r="E1175" s="336" t="s">
        <v>607</v>
      </c>
      <c r="F1175" s="336"/>
      <c r="G1175" s="337"/>
      <c r="H1175" s="337" t="s">
        <v>34</v>
      </c>
      <c r="I1175" s="337" t="s">
        <v>34</v>
      </c>
      <c r="J1175" s="337" t="s">
        <v>608</v>
      </c>
      <c r="K1175" s="338" t="s">
        <v>48</v>
      </c>
      <c r="L1175" s="339"/>
      <c r="M1175" s="339"/>
      <c r="N1175" s="338">
        <v>499961</v>
      </c>
      <c r="O1175" s="338" t="s">
        <v>1320</v>
      </c>
      <c r="P1175" s="342">
        <v>43643</v>
      </c>
      <c r="Q1175" s="343">
        <v>248051106.94999999</v>
      </c>
      <c r="R1175" s="343">
        <v>469259079.34186518</v>
      </c>
      <c r="S1175" s="338">
        <v>32</v>
      </c>
      <c r="T1175" s="340">
        <v>2.5063475645377142E-3</v>
      </c>
      <c r="U1175" s="340">
        <v>2.8191180662190712E-2</v>
      </c>
      <c r="V1175" s="340">
        <v>-0.17477028669368033</v>
      </c>
      <c r="W1175" s="340">
        <v>-1.6039907303780758</v>
      </c>
      <c r="X1175" s="340">
        <v>-0.10506348305840452</v>
      </c>
      <c r="Y1175" s="340">
        <v>-0.73878439668867124</v>
      </c>
      <c r="Z1175" s="340">
        <v>2.4802128580930116E-2</v>
      </c>
      <c r="AA1175" s="340">
        <v>0.13553281125084493</v>
      </c>
      <c r="AB1175" s="340">
        <v>0.20690226561534827</v>
      </c>
      <c r="AC1175" s="344">
        <v>-1.3248584985834055</v>
      </c>
      <c r="AD1175" s="482">
        <v>33400461000100</v>
      </c>
      <c r="AE1175" s="341" t="s">
        <v>2438</v>
      </c>
      <c r="AF1175" s="341" t="s">
        <v>2115</v>
      </c>
      <c r="AG1175" s="345" t="s">
        <v>1428</v>
      </c>
      <c r="AH1175" s="345" t="s">
        <v>2107</v>
      </c>
      <c r="AI1175" s="345">
        <v>10000</v>
      </c>
      <c r="AJ1175" s="345">
        <v>500</v>
      </c>
      <c r="AK1175" s="345">
        <v>1000</v>
      </c>
      <c r="AL1175" s="340">
        <v>0.02</v>
      </c>
      <c r="AM1175" s="340">
        <v>0.2</v>
      </c>
      <c r="AN1175" s="340" t="s">
        <v>34</v>
      </c>
      <c r="AO1175" s="338" t="s">
        <v>1323</v>
      </c>
      <c r="AP1175" s="341" t="s">
        <v>13</v>
      </c>
      <c r="AQ1175" s="347" t="s">
        <v>668</v>
      </c>
      <c r="AR1175" s="340" t="s">
        <v>34</v>
      </c>
      <c r="AS1175" s="340" t="s">
        <v>34</v>
      </c>
      <c r="AT1175" s="340"/>
      <c r="AX1175" s="597"/>
      <c r="AY1175" s="598"/>
      <c r="AZ1175" s="598"/>
      <c r="BA1175" s="598"/>
      <c r="BB1175" s="599"/>
      <c r="BC1175" s="598"/>
      <c r="BD1175" s="598"/>
      <c r="BE1175" s="598"/>
      <c r="BF1175" s="598"/>
      <c r="BG1175" s="599"/>
      <c r="BH1175" s="599"/>
      <c r="BI1175" s="600"/>
      <c r="BJ1175" s="600"/>
      <c r="BK1175" s="600"/>
      <c r="BL1175" s="599"/>
      <c r="BM1175" s="599"/>
      <c r="BN1175" s="599"/>
      <c r="BO1175" s="599"/>
      <c r="BP1175" s="599"/>
      <c r="BQ1175" s="599"/>
      <c r="BR1175" s="599"/>
      <c r="BS1175" s="599"/>
      <c r="BT1175" s="602"/>
      <c r="BU1175" s="603"/>
      <c r="BV1175" s="601"/>
      <c r="BW1175" s="604"/>
    </row>
    <row r="1176" spans="2:75" ht="15.75" customHeight="1">
      <c r="B1176" s="334" t="s">
        <v>1134</v>
      </c>
      <c r="C1176" s="335">
        <v>23601467000192</v>
      </c>
      <c r="D1176" s="336" t="s">
        <v>11</v>
      </c>
      <c r="E1176" s="336" t="s">
        <v>620</v>
      </c>
      <c r="F1176" s="336" t="s">
        <v>685</v>
      </c>
      <c r="G1176" s="337" t="s">
        <v>738</v>
      </c>
      <c r="H1176" s="337" t="s">
        <v>34</v>
      </c>
      <c r="I1176" s="337" t="s">
        <v>1318</v>
      </c>
      <c r="J1176" s="337" t="s">
        <v>608</v>
      </c>
      <c r="K1176" s="338" t="s">
        <v>48</v>
      </c>
      <c r="L1176" s="339"/>
      <c r="M1176" s="339" t="s">
        <v>34</v>
      </c>
      <c r="N1176" s="338">
        <v>414972</v>
      </c>
      <c r="O1176" s="338" t="s">
        <v>1320</v>
      </c>
      <c r="P1176" s="342">
        <v>42432</v>
      </c>
      <c r="Q1176" s="343">
        <v>25143252.629999999</v>
      </c>
      <c r="R1176" s="343">
        <v>35537744.288333312</v>
      </c>
      <c r="S1176" s="338">
        <v>33</v>
      </c>
      <c r="T1176" s="340">
        <v>8.9155887299309011E-2</v>
      </c>
      <c r="U1176" s="340">
        <v>1.1525355566862177</v>
      </c>
      <c r="V1176" s="340">
        <v>0.11217471038353222</v>
      </c>
      <c r="W1176" s="340">
        <v>1.0996872442967118</v>
      </c>
      <c r="X1176" s="340">
        <v>0.18085759682453495</v>
      </c>
      <c r="Y1176" s="340">
        <v>1.3714760114109412</v>
      </c>
      <c r="Z1176" s="340">
        <v>0.13293122167714388</v>
      </c>
      <c r="AA1176" s="340">
        <v>0.75562415875466338</v>
      </c>
      <c r="AB1176" s="340">
        <v>1.8149517200526953E-2</v>
      </c>
      <c r="AC1176" s="344">
        <v>0.51526145059149564</v>
      </c>
      <c r="AD1176" s="482">
        <v>23376623000169</v>
      </c>
      <c r="AE1176" s="341" t="s">
        <v>2362</v>
      </c>
      <c r="AF1176" s="341" t="s">
        <v>2115</v>
      </c>
      <c r="AG1176" s="345" t="s">
        <v>1428</v>
      </c>
      <c r="AH1176" s="345" t="s">
        <v>2107</v>
      </c>
      <c r="AI1176" s="345">
        <v>50000</v>
      </c>
      <c r="AJ1176" s="345">
        <v>25000</v>
      </c>
      <c r="AK1176" s="345">
        <v>25000</v>
      </c>
      <c r="AL1176" s="340">
        <v>0.01</v>
      </c>
      <c r="AM1176" s="340">
        <v>0.2</v>
      </c>
      <c r="AN1176" s="340" t="s">
        <v>64</v>
      </c>
      <c r="AO1176" s="338" t="s">
        <v>1323</v>
      </c>
      <c r="AP1176" s="341" t="s">
        <v>13</v>
      </c>
      <c r="AQ1176" s="347" t="s">
        <v>668</v>
      </c>
      <c r="AR1176" s="340">
        <v>2.6666666666666666E-3</v>
      </c>
      <c r="AS1176" s="340">
        <v>2.6666666666666666E-3</v>
      </c>
      <c r="AT1176" s="340"/>
      <c r="AX1176" s="597"/>
      <c r="AY1176" s="598"/>
      <c r="AZ1176" s="598"/>
      <c r="BA1176" s="598"/>
      <c r="BB1176" s="599"/>
      <c r="BC1176" s="598"/>
      <c r="BD1176" s="598"/>
      <c r="BE1176" s="598"/>
      <c r="BF1176" s="598"/>
      <c r="BG1176" s="599"/>
      <c r="BH1176" s="599"/>
      <c r="BI1176" s="600"/>
      <c r="BJ1176" s="600"/>
      <c r="BK1176" s="600"/>
      <c r="BL1176" s="599"/>
      <c r="BM1176" s="599"/>
      <c r="BN1176" s="599"/>
      <c r="BO1176" s="599"/>
      <c r="BP1176" s="599"/>
      <c r="BQ1176" s="599"/>
      <c r="BR1176" s="599"/>
      <c r="BS1176" s="599"/>
      <c r="BT1176" s="602"/>
      <c r="BU1176" s="603"/>
      <c r="BV1176" s="601"/>
      <c r="BW1176" s="604"/>
    </row>
    <row r="1177" spans="2:75" ht="15.75" customHeight="1">
      <c r="B1177" s="334" t="s">
        <v>172</v>
      </c>
      <c r="C1177" s="335">
        <v>5109839000186</v>
      </c>
      <c r="D1177" s="336" t="s">
        <v>13</v>
      </c>
      <c r="E1177" s="336" t="s">
        <v>616</v>
      </c>
      <c r="F1177" s="336" t="s">
        <v>617</v>
      </c>
      <c r="G1177" s="337" t="s">
        <v>34</v>
      </c>
      <c r="H1177" s="337" t="s">
        <v>1336</v>
      </c>
      <c r="I1177" s="337" t="s">
        <v>34</v>
      </c>
      <c r="J1177" s="337" t="s">
        <v>608</v>
      </c>
      <c r="K1177" s="338" t="s">
        <v>48</v>
      </c>
      <c r="L1177" s="339"/>
      <c r="M1177" s="339" t="s">
        <v>34</v>
      </c>
      <c r="N1177" s="338">
        <v>109241</v>
      </c>
      <c r="O1177" s="338" t="s">
        <v>1320</v>
      </c>
      <c r="P1177" s="342">
        <v>37503</v>
      </c>
      <c r="Q1177" s="343">
        <v>207826590.66999999</v>
      </c>
      <c r="R1177" s="343">
        <v>266451082.70277777</v>
      </c>
      <c r="S1177" s="338">
        <v>33</v>
      </c>
      <c r="T1177" s="340">
        <v>7.6279791376347772E-2</v>
      </c>
      <c r="U1177" s="340">
        <v>0.98608375151608063</v>
      </c>
      <c r="V1177" s="340">
        <v>9.2305440595354948E-2</v>
      </c>
      <c r="W1177" s="340">
        <v>0.90490196279393686</v>
      </c>
      <c r="X1177" s="340">
        <v>0.11303062216774684</v>
      </c>
      <c r="Y1177" s="340">
        <v>0.85713174110300272</v>
      </c>
      <c r="Z1177" s="340">
        <v>0.18243889929955026</v>
      </c>
      <c r="AA1177" s="340">
        <v>1.0370418481684063</v>
      </c>
      <c r="AB1177" s="340">
        <v>2.8683682831274596E-2</v>
      </c>
      <c r="AC1177" s="344">
        <v>-0.29411696652545261</v>
      </c>
      <c r="AD1177" s="482">
        <v>12219414000195</v>
      </c>
      <c r="AE1177" s="341" t="s">
        <v>2206</v>
      </c>
      <c r="AF1177" s="341" t="s">
        <v>2115</v>
      </c>
      <c r="AG1177" s="345" t="s">
        <v>1428</v>
      </c>
      <c r="AH1177" s="345" t="s">
        <v>2110</v>
      </c>
      <c r="AI1177" s="345">
        <v>500</v>
      </c>
      <c r="AJ1177" s="345">
        <v>500</v>
      </c>
      <c r="AK1177" s="345">
        <v>500</v>
      </c>
      <c r="AL1177" s="340">
        <v>1.9199999999999998E-2</v>
      </c>
      <c r="AM1177" s="340">
        <v>0.2</v>
      </c>
      <c r="AN1177" s="340" t="s">
        <v>64</v>
      </c>
      <c r="AO1177" s="338" t="s">
        <v>1323</v>
      </c>
      <c r="AP1177" s="341" t="s">
        <v>13</v>
      </c>
      <c r="AQ1177" s="347" t="s">
        <v>674</v>
      </c>
      <c r="AR1177" s="340">
        <v>6.3999999999999994E-3</v>
      </c>
      <c r="AS1177" s="340">
        <v>6.3999999999999994E-3</v>
      </c>
      <c r="AT1177" s="340"/>
      <c r="AX1177" s="597"/>
      <c r="AY1177" s="598"/>
      <c r="AZ1177" s="598"/>
      <c r="BA1177" s="598"/>
      <c r="BB1177" s="599"/>
      <c r="BC1177" s="598"/>
      <c r="BD1177" s="598"/>
      <c r="BE1177" s="598"/>
      <c r="BF1177" s="598"/>
      <c r="BG1177" s="599"/>
      <c r="BH1177" s="599"/>
      <c r="BI1177" s="600"/>
      <c r="BJ1177" s="600"/>
      <c r="BK1177" s="600"/>
      <c r="BL1177" s="599"/>
      <c r="BM1177" s="599"/>
      <c r="BN1177" s="599"/>
      <c r="BO1177" s="599"/>
      <c r="BP1177" s="599"/>
      <c r="BQ1177" s="599"/>
      <c r="BR1177" s="599"/>
      <c r="BS1177" s="599"/>
      <c r="BT1177" s="602"/>
      <c r="BU1177" s="603"/>
      <c r="BV1177" s="601"/>
      <c r="BW1177" s="604"/>
    </row>
    <row r="1178" spans="2:75" ht="15.75" customHeight="1">
      <c r="B1178" s="334" t="s">
        <v>936</v>
      </c>
      <c r="C1178" s="335">
        <v>10459361000154</v>
      </c>
      <c r="D1178" s="336" t="s">
        <v>13</v>
      </c>
      <c r="E1178" s="336" t="s">
        <v>616</v>
      </c>
      <c r="F1178" s="336" t="s">
        <v>617</v>
      </c>
      <c r="G1178" s="337" t="s">
        <v>34</v>
      </c>
      <c r="H1178" s="337" t="s">
        <v>865</v>
      </c>
      <c r="I1178" s="337" t="s">
        <v>34</v>
      </c>
      <c r="J1178" s="337" t="s">
        <v>608</v>
      </c>
      <c r="K1178" s="338" t="s">
        <v>48</v>
      </c>
      <c r="L1178" s="339"/>
      <c r="M1178" s="339" t="s">
        <v>1411</v>
      </c>
      <c r="N1178" s="338">
        <v>270369</v>
      </c>
      <c r="O1178" s="338" t="s">
        <v>1320</v>
      </c>
      <c r="P1178" s="342">
        <v>40627</v>
      </c>
      <c r="Q1178" s="343">
        <v>138243296.84</v>
      </c>
      <c r="R1178" s="343">
        <v>244066712.80027783</v>
      </c>
      <c r="S1178" s="338">
        <v>33</v>
      </c>
      <c r="T1178" s="340">
        <v>8.9114379032672719E-2</v>
      </c>
      <c r="U1178" s="340">
        <v>1.15199897122177</v>
      </c>
      <c r="V1178" s="340">
        <v>3.1629930810826323E-2</v>
      </c>
      <c r="W1178" s="340">
        <v>0.31007908406206658</v>
      </c>
      <c r="X1178" s="340">
        <v>8.1005704817228352E-2</v>
      </c>
      <c r="Y1178" s="340">
        <v>0.61428097516992464</v>
      </c>
      <c r="Z1178" s="340">
        <v>0.17860744699520614</v>
      </c>
      <c r="AA1178" s="340">
        <v>1.0152626311586492</v>
      </c>
      <c r="AB1178" s="340">
        <v>5.8621378645880261E-2</v>
      </c>
      <c r="AC1178" s="344">
        <v>-1.0968124719841854</v>
      </c>
      <c r="AD1178" s="482">
        <v>0</v>
      </c>
      <c r="AE1178" s="341" t="s">
        <v>469</v>
      </c>
      <c r="AF1178" s="341" t="s">
        <v>469</v>
      </c>
      <c r="AG1178" s="345" t="s">
        <v>469</v>
      </c>
      <c r="AH1178" s="345" t="s">
        <v>2110</v>
      </c>
      <c r="AI1178" s="345">
        <v>1000</v>
      </c>
      <c r="AJ1178" s="345">
        <v>1000</v>
      </c>
      <c r="AK1178" s="345">
        <v>1000</v>
      </c>
      <c r="AL1178" s="340">
        <v>9.0000000000000011E-3</v>
      </c>
      <c r="AM1178" s="340">
        <v>0.2</v>
      </c>
      <c r="AN1178" s="340" t="s">
        <v>64</v>
      </c>
      <c r="AO1178" s="338" t="s">
        <v>1323</v>
      </c>
      <c r="AP1178" s="341" t="s">
        <v>13</v>
      </c>
      <c r="AQ1178" s="347" t="s">
        <v>668</v>
      </c>
      <c r="AR1178" s="340">
        <v>2.6666666666666666E-3</v>
      </c>
      <c r="AS1178" s="340">
        <v>2.6666666666666666E-3</v>
      </c>
      <c r="AT1178" s="340"/>
      <c r="AX1178" s="597"/>
      <c r="AY1178" s="598"/>
      <c r="AZ1178" s="598"/>
      <c r="BA1178" s="598"/>
      <c r="BB1178" s="599"/>
      <c r="BC1178" s="598"/>
      <c r="BD1178" s="598"/>
      <c r="BE1178" s="598"/>
      <c r="BF1178" s="598"/>
      <c r="BG1178" s="599"/>
      <c r="BH1178" s="599"/>
      <c r="BI1178" s="600"/>
      <c r="BJ1178" s="600"/>
      <c r="BK1178" s="600"/>
      <c r="BL1178" s="599"/>
      <c r="BM1178" s="599"/>
      <c r="BN1178" s="599"/>
      <c r="BO1178" s="599"/>
      <c r="BP1178" s="599"/>
      <c r="BQ1178" s="599"/>
      <c r="BR1178" s="599"/>
      <c r="BS1178" s="599"/>
      <c r="BT1178" s="602"/>
      <c r="BU1178" s="603"/>
      <c r="BV1178" s="601"/>
      <c r="BW1178" s="604"/>
    </row>
    <row r="1179" spans="2:75" ht="15.75" customHeight="1">
      <c r="B1179" s="334" t="s">
        <v>1668</v>
      </c>
      <c r="C1179" s="335">
        <v>27566556000104</v>
      </c>
      <c r="D1179" s="336" t="s">
        <v>13</v>
      </c>
      <c r="E1179" s="336" t="s">
        <v>616</v>
      </c>
      <c r="F1179" s="336" t="s">
        <v>617</v>
      </c>
      <c r="G1179" s="337" t="s">
        <v>34</v>
      </c>
      <c r="H1179" s="337" t="s">
        <v>1337</v>
      </c>
      <c r="I1179" s="337" t="s">
        <v>34</v>
      </c>
      <c r="J1179" s="337" t="s">
        <v>608</v>
      </c>
      <c r="K1179" s="338" t="s">
        <v>48</v>
      </c>
      <c r="L1179" s="339"/>
      <c r="M1179" s="339"/>
      <c r="N1179" s="338">
        <v>442410</v>
      </c>
      <c r="O1179" s="338" t="s">
        <v>1320</v>
      </c>
      <c r="P1179" s="342">
        <v>42888</v>
      </c>
      <c r="Q1179" s="343">
        <v>10425746.66</v>
      </c>
      <c r="R1179" s="343">
        <v>16632945.53575396</v>
      </c>
      <c r="S1179" s="338">
        <v>33</v>
      </c>
      <c r="T1179" s="340">
        <v>7.5696494779655232E-2</v>
      </c>
      <c r="U1179" s="340">
        <v>0.85142762720598153</v>
      </c>
      <c r="V1179" s="340">
        <v>-7.6389895465636126E-3</v>
      </c>
      <c r="W1179" s="340">
        <v>-7.010841862163128E-2</v>
      </c>
      <c r="X1179" s="340">
        <v>2.354027249849322E-2</v>
      </c>
      <c r="Y1179" s="340">
        <v>0.16553026331726045</v>
      </c>
      <c r="Z1179" s="340">
        <v>0.16400681579041021</v>
      </c>
      <c r="AA1179" s="340">
        <v>0.89622569030081878</v>
      </c>
      <c r="AB1179" s="340">
        <v>8.0952534176105428E-2</v>
      </c>
      <c r="AC1179" s="344">
        <v>-1.3322200279743908</v>
      </c>
      <c r="AD1179" s="482">
        <v>26269634000138</v>
      </c>
      <c r="AE1179" s="341" t="s">
        <v>2315</v>
      </c>
      <c r="AF1179" s="341" t="s">
        <v>2315</v>
      </c>
      <c r="AG1179" s="345" t="s">
        <v>1431</v>
      </c>
      <c r="AH1179" s="345" t="s">
        <v>2316</v>
      </c>
      <c r="AI1179" s="345">
        <v>1000</v>
      </c>
      <c r="AJ1179" s="345">
        <v>100</v>
      </c>
      <c r="AK1179" s="345">
        <v>1000</v>
      </c>
      <c r="AL1179" s="340">
        <v>0</v>
      </c>
      <c r="AM1179" s="340" t="s">
        <v>34</v>
      </c>
      <c r="AN1179" s="340" t="s">
        <v>64</v>
      </c>
      <c r="AO1179" s="338" t="s">
        <v>1323</v>
      </c>
      <c r="AP1179" s="341" t="s">
        <v>13</v>
      </c>
      <c r="AQ1179" s="347" t="s">
        <v>674</v>
      </c>
      <c r="AR1179" s="340" t="s">
        <v>34</v>
      </c>
      <c r="AS1179" s="340" t="s">
        <v>34</v>
      </c>
      <c r="AT1179" s="340"/>
      <c r="AX1179" s="597"/>
      <c r="AY1179" s="598"/>
      <c r="AZ1179" s="598"/>
      <c r="BA1179" s="598"/>
      <c r="BB1179" s="599"/>
      <c r="BC1179" s="598"/>
      <c r="BD1179" s="598"/>
      <c r="BE1179" s="598"/>
      <c r="BF1179" s="598"/>
      <c r="BG1179" s="599"/>
      <c r="BH1179" s="599"/>
      <c r="BI1179" s="600"/>
      <c r="BJ1179" s="600"/>
      <c r="BK1179" s="600"/>
      <c r="BL1179" s="599"/>
      <c r="BM1179" s="599"/>
      <c r="BN1179" s="599"/>
      <c r="BO1179" s="599"/>
      <c r="BP1179" s="599"/>
      <c r="BQ1179" s="599"/>
      <c r="BR1179" s="599"/>
      <c r="BS1179" s="599"/>
      <c r="BT1179" s="602"/>
      <c r="BU1179" s="603"/>
      <c r="BV1179" s="601"/>
      <c r="BW1179" s="604"/>
    </row>
    <row r="1180" spans="2:75" ht="15.75" customHeight="1">
      <c r="B1180" s="334" t="s">
        <v>527</v>
      </c>
      <c r="C1180" s="335">
        <v>42562316000117</v>
      </c>
      <c r="D1180" s="336" t="s">
        <v>13</v>
      </c>
      <c r="E1180" s="336" t="s">
        <v>616</v>
      </c>
      <c r="F1180" s="336" t="s">
        <v>619</v>
      </c>
      <c r="G1180" s="337" t="s">
        <v>34</v>
      </c>
      <c r="H1180" s="337" t="s">
        <v>1337</v>
      </c>
      <c r="I1180" s="337" t="s">
        <v>34</v>
      </c>
      <c r="J1180" s="337" t="s">
        <v>611</v>
      </c>
      <c r="K1180" s="338" t="s">
        <v>48</v>
      </c>
      <c r="L1180" s="339"/>
      <c r="M1180" s="339" t="s">
        <v>1411</v>
      </c>
      <c r="N1180" s="338">
        <v>604887</v>
      </c>
      <c r="O1180" s="338" t="s">
        <v>1320</v>
      </c>
      <c r="P1180" s="342">
        <v>44407</v>
      </c>
      <c r="Q1180" s="343">
        <v>21951855.649999999</v>
      </c>
      <c r="R1180" s="343">
        <v>42895517.718650825</v>
      </c>
      <c r="S1180" s="338">
        <v>33</v>
      </c>
      <c r="T1180" s="340">
        <v>-3.7949858165630124E-3</v>
      </c>
      <c r="U1180" s="340">
        <v>-4.9058522361233349E-2</v>
      </c>
      <c r="V1180" s="340">
        <v>2.5148173011031671E-2</v>
      </c>
      <c r="W1180" s="340">
        <v>0.24653618434176289</v>
      </c>
      <c r="X1180" s="340" t="s">
        <v>1414</v>
      </c>
      <c r="Y1180" s="340" t="s">
        <v>1414</v>
      </c>
      <c r="Z1180" s="340" t="s">
        <v>1414</v>
      </c>
      <c r="AA1180" s="340" t="s">
        <v>1414</v>
      </c>
      <c r="AB1180" s="340">
        <v>7.5534894895426752E-2</v>
      </c>
      <c r="AC1180" s="344">
        <v>-0.91968827775901207</v>
      </c>
      <c r="AD1180" s="482">
        <v>0</v>
      </c>
      <c r="AE1180" s="341" t="s">
        <v>2204</v>
      </c>
      <c r="AF1180" s="341" t="s">
        <v>2106</v>
      </c>
      <c r="AG1180" s="345" t="s">
        <v>1427</v>
      </c>
      <c r="AH1180" s="345" t="s">
        <v>2107</v>
      </c>
      <c r="AI1180" s="345">
        <v>100000</v>
      </c>
      <c r="AJ1180" s="345">
        <v>10000</v>
      </c>
      <c r="AK1180" s="345">
        <v>100000</v>
      </c>
      <c r="AL1180" s="340">
        <v>1.5700000000000002E-2</v>
      </c>
      <c r="AM1180" s="340">
        <v>0.15</v>
      </c>
      <c r="AN1180" s="340" t="s">
        <v>64</v>
      </c>
      <c r="AO1180" s="338" t="s">
        <v>1323</v>
      </c>
      <c r="AP1180" s="341" t="s">
        <v>13</v>
      </c>
      <c r="AQ1180" s="347" t="s">
        <v>668</v>
      </c>
      <c r="AR1180" s="340" t="s">
        <v>34</v>
      </c>
      <c r="AS1180" s="340" t="s">
        <v>34</v>
      </c>
      <c r="AT1180" s="340"/>
      <c r="AX1180" s="597"/>
      <c r="AY1180" s="598"/>
      <c r="AZ1180" s="598"/>
      <c r="BA1180" s="598"/>
      <c r="BB1180" s="599"/>
      <c r="BC1180" s="598"/>
      <c r="BD1180" s="598"/>
      <c r="BE1180" s="598"/>
      <c r="BF1180" s="598"/>
      <c r="BG1180" s="599"/>
      <c r="BH1180" s="599"/>
      <c r="BI1180" s="600"/>
      <c r="BJ1180" s="600"/>
      <c r="BK1180" s="600"/>
      <c r="BL1180" s="599"/>
      <c r="BM1180" s="599"/>
      <c r="BN1180" s="599"/>
      <c r="BO1180" s="599"/>
      <c r="BP1180" s="599"/>
      <c r="BQ1180" s="599"/>
      <c r="BR1180" s="599"/>
      <c r="BS1180" s="599"/>
      <c r="BT1180" s="602"/>
      <c r="BU1180" s="603"/>
      <c r="BV1180" s="601"/>
      <c r="BW1180" s="604"/>
    </row>
    <row r="1181" spans="2:75" ht="15.75" customHeight="1">
      <c r="B1181" s="334" t="s">
        <v>174</v>
      </c>
      <c r="C1181" s="335">
        <v>29298540000185</v>
      </c>
      <c r="D1181" s="336" t="s">
        <v>13</v>
      </c>
      <c r="E1181" s="336" t="s">
        <v>615</v>
      </c>
      <c r="F1181" s="336" t="s">
        <v>619</v>
      </c>
      <c r="G1181" s="337" t="s">
        <v>34</v>
      </c>
      <c r="H1181" s="337" t="s">
        <v>865</v>
      </c>
      <c r="I1181" s="337" t="s">
        <v>34</v>
      </c>
      <c r="J1181" s="337"/>
      <c r="K1181" s="338" t="s">
        <v>48</v>
      </c>
      <c r="L1181" s="339"/>
      <c r="M1181" s="339" t="s">
        <v>34</v>
      </c>
      <c r="N1181" s="338">
        <v>464597</v>
      </c>
      <c r="O1181" s="338" t="s">
        <v>1320</v>
      </c>
      <c r="P1181" s="342">
        <v>43160</v>
      </c>
      <c r="Q1181" s="343">
        <v>104335094.28</v>
      </c>
      <c r="R1181" s="343">
        <v>113436970.12365086</v>
      </c>
      <c r="S1181" s="338">
        <v>33</v>
      </c>
      <c r="T1181" s="340">
        <v>8.7997281305662423E-2</v>
      </c>
      <c r="U1181" s="340">
        <v>1.1375580308680453</v>
      </c>
      <c r="V1181" s="340">
        <v>8.1016954742870739E-2</v>
      </c>
      <c r="W1181" s="340">
        <v>0.79423705573104175</v>
      </c>
      <c r="X1181" s="340">
        <v>7.6783589933745011E-2</v>
      </c>
      <c r="Y1181" s="340">
        <v>0.58226391101675901</v>
      </c>
      <c r="Z1181" s="340">
        <v>0.25495234938002009</v>
      </c>
      <c r="AA1181" s="340">
        <v>1.4492318064351808</v>
      </c>
      <c r="AB1181" s="340">
        <v>5.4044360872612884E-2</v>
      </c>
      <c r="AC1181" s="344">
        <v>-0.32905542903699903</v>
      </c>
      <c r="AD1181" s="482">
        <v>29054797000191</v>
      </c>
      <c r="AE1181" s="341" t="s">
        <v>2206</v>
      </c>
      <c r="AF1181" s="341" t="s">
        <v>2115</v>
      </c>
      <c r="AG1181" s="345" t="s">
        <v>1428</v>
      </c>
      <c r="AH1181" s="345" t="s">
        <v>2110</v>
      </c>
      <c r="AI1181" s="345">
        <v>1000</v>
      </c>
      <c r="AJ1181" s="345">
        <v>1</v>
      </c>
      <c r="AK1181" s="345">
        <v>1000</v>
      </c>
      <c r="AL1181" s="340">
        <v>1.9199999999999998E-2</v>
      </c>
      <c r="AM1181" s="340">
        <v>0.2</v>
      </c>
      <c r="AN1181" s="340" t="s">
        <v>64</v>
      </c>
      <c r="AO1181" s="338" t="s">
        <v>1323</v>
      </c>
      <c r="AP1181" s="341" t="s">
        <v>13</v>
      </c>
      <c r="AQ1181" s="347" t="s">
        <v>664</v>
      </c>
      <c r="AR1181" s="340">
        <v>6.6666666666666662E-3</v>
      </c>
      <c r="AS1181" s="340">
        <v>6.6666666666666662E-3</v>
      </c>
      <c r="AT1181" s="340"/>
      <c r="AX1181" s="597"/>
      <c r="AY1181" s="598"/>
      <c r="AZ1181" s="598"/>
      <c r="BA1181" s="598"/>
      <c r="BB1181" s="599"/>
      <c r="BC1181" s="598"/>
      <c r="BD1181" s="598"/>
      <c r="BE1181" s="598"/>
      <c r="BF1181" s="598"/>
      <c r="BG1181" s="599"/>
      <c r="BH1181" s="599"/>
      <c r="BI1181" s="600"/>
      <c r="BJ1181" s="600"/>
      <c r="BK1181" s="600"/>
      <c r="BL1181" s="599"/>
      <c r="BM1181" s="599"/>
      <c r="BN1181" s="599"/>
      <c r="BO1181" s="599"/>
      <c r="BP1181" s="599"/>
      <c r="BQ1181" s="599"/>
      <c r="BR1181" s="599"/>
      <c r="BS1181" s="599"/>
      <c r="BT1181" s="602"/>
      <c r="BU1181" s="603"/>
      <c r="BV1181" s="601"/>
      <c r="BW1181" s="604"/>
    </row>
    <row r="1182" spans="2:75" ht="15.75" customHeight="1">
      <c r="B1182" s="334" t="s">
        <v>930</v>
      </c>
      <c r="C1182" s="335">
        <v>27751295000194</v>
      </c>
      <c r="D1182" s="336" t="s">
        <v>13</v>
      </c>
      <c r="E1182" s="336" t="s">
        <v>615</v>
      </c>
      <c r="F1182" s="336" t="s">
        <v>619</v>
      </c>
      <c r="G1182" s="337" t="s">
        <v>34</v>
      </c>
      <c r="H1182" s="337" t="s">
        <v>1337</v>
      </c>
      <c r="I1182" s="337" t="s">
        <v>34</v>
      </c>
      <c r="J1182" s="337" t="s">
        <v>700</v>
      </c>
      <c r="K1182" s="338" t="s">
        <v>48</v>
      </c>
      <c r="L1182" s="339"/>
      <c r="M1182" s="339" t="s">
        <v>34</v>
      </c>
      <c r="N1182" s="338">
        <v>448168</v>
      </c>
      <c r="O1182" s="338" t="s">
        <v>1320</v>
      </c>
      <c r="P1182" s="342">
        <v>42964</v>
      </c>
      <c r="Q1182" s="343">
        <v>4601216.01</v>
      </c>
      <c r="R1182" s="343">
        <v>4996185.8598015849</v>
      </c>
      <c r="S1182" s="338">
        <v>33</v>
      </c>
      <c r="T1182" s="340">
        <v>0.26628606208586425</v>
      </c>
      <c r="U1182" s="340">
        <v>3.4423318986618492</v>
      </c>
      <c r="V1182" s="340">
        <v>0.33300524998864733</v>
      </c>
      <c r="W1182" s="340">
        <v>3.2645649312958991</v>
      </c>
      <c r="X1182" s="340">
        <v>0.4511348495590688</v>
      </c>
      <c r="Y1182" s="340">
        <v>3.4210375176112682</v>
      </c>
      <c r="Z1182" s="340">
        <v>0.16618484777705556</v>
      </c>
      <c r="AA1182" s="340">
        <v>0.94464854994182601</v>
      </c>
      <c r="AB1182" s="340">
        <v>0.25075237128076416</v>
      </c>
      <c r="AC1182" s="344">
        <v>0.88484072210780484</v>
      </c>
      <c r="AD1182" s="482">
        <v>19628666000117</v>
      </c>
      <c r="AE1182" s="341" t="s">
        <v>2120</v>
      </c>
      <c r="AF1182" s="341" t="s">
        <v>2106</v>
      </c>
      <c r="AG1182" s="345" t="s">
        <v>1427</v>
      </c>
      <c r="AH1182" s="345" t="s">
        <v>2110</v>
      </c>
      <c r="AI1182" s="345">
        <v>5000</v>
      </c>
      <c r="AJ1182" s="345">
        <v>5000</v>
      </c>
      <c r="AK1182" s="345">
        <v>5000</v>
      </c>
      <c r="AL1182" s="340">
        <v>0</v>
      </c>
      <c r="AM1182" s="340" t="s">
        <v>34</v>
      </c>
      <c r="AN1182" s="340" t="s">
        <v>34</v>
      </c>
      <c r="AO1182" s="338" t="s">
        <v>1323</v>
      </c>
      <c r="AP1182" s="341" t="s">
        <v>13</v>
      </c>
      <c r="AQ1182" s="347" t="s">
        <v>668</v>
      </c>
      <c r="AR1182" s="340">
        <v>4.1999999999999997E-3</v>
      </c>
      <c r="AS1182" s="340">
        <v>4.1999999999999997E-3</v>
      </c>
      <c r="AT1182" s="340"/>
      <c r="AX1182" s="597"/>
      <c r="AY1182" s="598"/>
      <c r="AZ1182" s="598"/>
      <c r="BA1182" s="598"/>
      <c r="BB1182" s="599"/>
      <c r="BC1182" s="598"/>
      <c r="BD1182" s="598"/>
      <c r="BE1182" s="598"/>
      <c r="BF1182" s="598"/>
      <c r="BG1182" s="599"/>
      <c r="BH1182" s="599"/>
      <c r="BI1182" s="600"/>
      <c r="BJ1182" s="600"/>
      <c r="BK1182" s="600"/>
      <c r="BL1182" s="599"/>
      <c r="BM1182" s="599"/>
      <c r="BN1182" s="599"/>
      <c r="BO1182" s="599"/>
      <c r="BP1182" s="599"/>
      <c r="BQ1182" s="599"/>
      <c r="BR1182" s="599"/>
      <c r="BS1182" s="599"/>
      <c r="BT1182" s="602"/>
      <c r="BU1182" s="603"/>
      <c r="BV1182" s="601"/>
      <c r="BW1182" s="604"/>
    </row>
    <row r="1183" spans="2:75" ht="15.75" customHeight="1">
      <c r="B1183" s="334" t="s">
        <v>931</v>
      </c>
      <c r="C1183" s="335">
        <v>19628666000117</v>
      </c>
      <c r="D1183" s="336" t="s">
        <v>13</v>
      </c>
      <c r="E1183" s="336" t="s">
        <v>615</v>
      </c>
      <c r="F1183" s="336" t="s">
        <v>619</v>
      </c>
      <c r="G1183" s="337" t="s">
        <v>34</v>
      </c>
      <c r="H1183" s="337" t="s">
        <v>1337</v>
      </c>
      <c r="I1183" s="337" t="s">
        <v>34</v>
      </c>
      <c r="J1183" s="337" t="s">
        <v>700</v>
      </c>
      <c r="K1183" s="338" t="s">
        <v>48</v>
      </c>
      <c r="L1183" s="339"/>
      <c r="M1183" s="339" t="s">
        <v>34</v>
      </c>
      <c r="N1183" s="338">
        <v>370126</v>
      </c>
      <c r="O1183" s="338" t="s">
        <v>1320</v>
      </c>
      <c r="P1183" s="342">
        <v>41759</v>
      </c>
      <c r="Q1183" s="343">
        <v>188343756.80000001</v>
      </c>
      <c r="R1183" s="343">
        <v>244892605.36615095</v>
      </c>
      <c r="S1183" s="338">
        <v>33</v>
      </c>
      <c r="T1183" s="340">
        <v>0.26837709566893864</v>
      </c>
      <c r="U1183" s="340">
        <v>3.4693630979210472</v>
      </c>
      <c r="V1183" s="340">
        <v>0.33714823429558294</v>
      </c>
      <c r="W1183" s="340">
        <v>3.3051800305467136</v>
      </c>
      <c r="X1183" s="340">
        <v>0.45999457810846356</v>
      </c>
      <c r="Y1183" s="340">
        <v>3.4882224486644891</v>
      </c>
      <c r="Z1183" s="340">
        <v>0.16710729167402305</v>
      </c>
      <c r="AA1183" s="340">
        <v>0.94989202009767337</v>
      </c>
      <c r="AB1183" s="340">
        <v>0.25498083940757377</v>
      </c>
      <c r="AC1183" s="344">
        <v>0.8865367612403624</v>
      </c>
      <c r="AD1183" s="482">
        <v>19770499000144</v>
      </c>
      <c r="AE1183" s="341" t="s">
        <v>2234</v>
      </c>
      <c r="AF1183" s="341" t="s">
        <v>2106</v>
      </c>
      <c r="AG1183" s="345" t="s">
        <v>1427</v>
      </c>
      <c r="AH1183" s="345" t="s">
        <v>2110</v>
      </c>
      <c r="AI1183" s="345">
        <v>5000</v>
      </c>
      <c r="AJ1183" s="345">
        <v>1000</v>
      </c>
      <c r="AK1183" s="345">
        <v>5000</v>
      </c>
      <c r="AL1183" s="340">
        <v>0.02</v>
      </c>
      <c r="AM1183" s="340">
        <v>0.2</v>
      </c>
      <c r="AN1183" s="340" t="s">
        <v>34</v>
      </c>
      <c r="AO1183" s="338" t="s">
        <v>1323</v>
      </c>
      <c r="AP1183" s="341" t="s">
        <v>13</v>
      </c>
      <c r="AQ1183" s="347" t="s">
        <v>674</v>
      </c>
      <c r="AR1183" s="340">
        <v>4.1999999999999997E-3</v>
      </c>
      <c r="AS1183" s="340">
        <v>4.1999999999999997E-3</v>
      </c>
      <c r="AT1183" s="340"/>
      <c r="AX1183" s="597"/>
      <c r="AY1183" s="598"/>
      <c r="AZ1183" s="598"/>
      <c r="BA1183" s="598"/>
      <c r="BB1183" s="599"/>
      <c r="BC1183" s="598"/>
      <c r="BD1183" s="598"/>
      <c r="BE1183" s="598"/>
      <c r="BF1183" s="598"/>
      <c r="BG1183" s="599"/>
      <c r="BH1183" s="599"/>
      <c r="BI1183" s="600"/>
      <c r="BJ1183" s="600"/>
      <c r="BK1183" s="600"/>
      <c r="BL1183" s="599"/>
      <c r="BM1183" s="599"/>
      <c r="BN1183" s="599"/>
      <c r="BO1183" s="599"/>
      <c r="BP1183" s="599"/>
      <c r="BQ1183" s="599"/>
      <c r="BR1183" s="599"/>
      <c r="BS1183" s="599"/>
      <c r="BT1183" s="602"/>
      <c r="BU1183" s="603"/>
      <c r="BV1183" s="601"/>
      <c r="BW1183" s="604"/>
    </row>
    <row r="1184" spans="2:75" ht="15.75" customHeight="1">
      <c r="B1184" s="334" t="s">
        <v>1626</v>
      </c>
      <c r="C1184" s="335">
        <v>31006657000190</v>
      </c>
      <c r="D1184" s="336" t="s">
        <v>13</v>
      </c>
      <c r="E1184" s="336" t="s">
        <v>615</v>
      </c>
      <c r="F1184" s="336" t="s">
        <v>619</v>
      </c>
      <c r="G1184" s="337" t="s">
        <v>34</v>
      </c>
      <c r="H1184" s="337" t="s">
        <v>1337</v>
      </c>
      <c r="I1184" s="337" t="s">
        <v>34</v>
      </c>
      <c r="J1184" s="337" t="s">
        <v>700</v>
      </c>
      <c r="K1184" s="338" t="s">
        <v>48</v>
      </c>
      <c r="L1184" s="339"/>
      <c r="M1184" s="339"/>
      <c r="N1184" s="338">
        <v>484751</v>
      </c>
      <c r="O1184" s="338" t="s">
        <v>1320</v>
      </c>
      <c r="P1184" s="342">
        <v>43473</v>
      </c>
      <c r="Q1184" s="343">
        <v>21746331.960000001</v>
      </c>
      <c r="R1184" s="343">
        <v>27990535.213769816</v>
      </c>
      <c r="S1184" s="338">
        <v>33</v>
      </c>
      <c r="T1184" s="340">
        <v>0.2973924313765941</v>
      </c>
      <c r="U1184" s="340">
        <v>3.34504435024441</v>
      </c>
      <c r="V1184" s="340">
        <v>0.36465607595225014</v>
      </c>
      <c r="W1184" s="340">
        <v>3.3467071357994338</v>
      </c>
      <c r="X1184" s="340">
        <v>0.64356022107899302</v>
      </c>
      <c r="Y1184" s="340">
        <v>4.525380615816526</v>
      </c>
      <c r="Z1184" s="340">
        <v>0.1500365065141458</v>
      </c>
      <c r="AA1184" s="340">
        <v>0.81988404550700456</v>
      </c>
      <c r="AB1184" s="340">
        <v>0.25203058983841747</v>
      </c>
      <c r="AC1184" s="344">
        <v>0.94985504877171023</v>
      </c>
      <c r="AD1184" s="482">
        <v>19628666000117</v>
      </c>
      <c r="AE1184" s="341" t="s">
        <v>2315</v>
      </c>
      <c r="AF1184" s="341" t="s">
        <v>2315</v>
      </c>
      <c r="AG1184" s="345" t="s">
        <v>1431</v>
      </c>
      <c r="AH1184" s="345" t="s">
        <v>2110</v>
      </c>
      <c r="AI1184" s="345">
        <v>10000</v>
      </c>
      <c r="AJ1184" s="345">
        <v>5000</v>
      </c>
      <c r="AK1184" s="345">
        <v>5000</v>
      </c>
      <c r="AL1184" s="340">
        <v>0</v>
      </c>
      <c r="AM1184" s="340" t="s">
        <v>34</v>
      </c>
      <c r="AN1184" s="340" t="s">
        <v>64</v>
      </c>
      <c r="AO1184" s="338" t="s">
        <v>1323</v>
      </c>
      <c r="AP1184" s="341" t="s">
        <v>13</v>
      </c>
      <c r="AQ1184" s="347" t="s">
        <v>668</v>
      </c>
      <c r="AR1184" s="340" t="s">
        <v>34</v>
      </c>
      <c r="AS1184" s="340" t="s">
        <v>34</v>
      </c>
      <c r="AT1184" s="340"/>
      <c r="AX1184" s="597"/>
      <c r="AY1184" s="598"/>
      <c r="AZ1184" s="598"/>
      <c r="BA1184" s="598"/>
      <c r="BB1184" s="599"/>
      <c r="BC1184" s="598"/>
      <c r="BD1184" s="598"/>
      <c r="BE1184" s="598"/>
      <c r="BF1184" s="598"/>
      <c r="BG1184" s="599"/>
      <c r="BH1184" s="599"/>
      <c r="BI1184" s="600"/>
      <c r="BJ1184" s="600"/>
      <c r="BK1184" s="600"/>
      <c r="BL1184" s="599"/>
      <c r="BM1184" s="599"/>
      <c r="BN1184" s="599"/>
      <c r="BO1184" s="599"/>
      <c r="BP1184" s="599"/>
      <c r="BQ1184" s="599"/>
      <c r="BR1184" s="599"/>
      <c r="BS1184" s="599"/>
      <c r="BT1184" s="602"/>
      <c r="BU1184" s="603"/>
      <c r="BV1184" s="601"/>
      <c r="BW1184" s="604"/>
    </row>
    <row r="1185" spans="2:75" ht="15.75" customHeight="1">
      <c r="B1185" s="334" t="s">
        <v>1163</v>
      </c>
      <c r="C1185" s="335">
        <v>38971869000156</v>
      </c>
      <c r="D1185" s="336" t="s">
        <v>13</v>
      </c>
      <c r="E1185" s="336" t="s">
        <v>615</v>
      </c>
      <c r="F1185" s="336" t="s">
        <v>619</v>
      </c>
      <c r="G1185" s="337" t="s">
        <v>34</v>
      </c>
      <c r="H1185" s="337" t="s">
        <v>1337</v>
      </c>
      <c r="I1185" s="337" t="s">
        <v>34</v>
      </c>
      <c r="J1185" s="337" t="s">
        <v>611</v>
      </c>
      <c r="K1185" s="338" t="s">
        <v>48</v>
      </c>
      <c r="L1185" s="339"/>
      <c r="M1185" s="339" t="s">
        <v>1411</v>
      </c>
      <c r="N1185" s="338">
        <v>558524</v>
      </c>
      <c r="O1185" s="338" t="s">
        <v>1320</v>
      </c>
      <c r="P1185" s="342">
        <v>44132</v>
      </c>
      <c r="Q1185" s="343">
        <v>16646686.07</v>
      </c>
      <c r="R1185" s="343">
        <v>27585167.233730134</v>
      </c>
      <c r="S1185" s="338">
        <v>33</v>
      </c>
      <c r="T1185" s="340">
        <v>8.1341306667398028E-2</v>
      </c>
      <c r="U1185" s="340">
        <v>1.0515149475969661</v>
      </c>
      <c r="V1185" s="340">
        <v>0.17667819257708506</v>
      </c>
      <c r="W1185" s="340">
        <v>1.7320370523634643</v>
      </c>
      <c r="X1185" s="340" t="s">
        <v>1414</v>
      </c>
      <c r="Y1185" s="340" t="s">
        <v>1414</v>
      </c>
      <c r="Z1185" s="340" t="s">
        <v>1414</v>
      </c>
      <c r="AA1185" s="340" t="s">
        <v>1414</v>
      </c>
      <c r="AB1185" s="340">
        <v>9.6398631900246085E-2</v>
      </c>
      <c r="AC1185" s="344">
        <v>0.72866361711510608</v>
      </c>
      <c r="AD1185" s="482">
        <v>38537672000103</v>
      </c>
      <c r="AE1185" s="341" t="s">
        <v>2378</v>
      </c>
      <c r="AF1185" s="341" t="s">
        <v>2106</v>
      </c>
      <c r="AG1185" s="345" t="s">
        <v>1427</v>
      </c>
      <c r="AH1185" s="345" t="s">
        <v>2107</v>
      </c>
      <c r="AI1185" s="345">
        <v>500</v>
      </c>
      <c r="AJ1185" s="345">
        <v>100</v>
      </c>
      <c r="AK1185" s="345">
        <v>100</v>
      </c>
      <c r="AL1185" s="340">
        <v>1.7000000000000001E-2</v>
      </c>
      <c r="AM1185" s="340">
        <v>0.2</v>
      </c>
      <c r="AN1185" s="340" t="s">
        <v>34</v>
      </c>
      <c r="AO1185" s="338" t="s">
        <v>1323</v>
      </c>
      <c r="AP1185" s="341" t="s">
        <v>13</v>
      </c>
      <c r="AQ1185" s="347" t="s">
        <v>668</v>
      </c>
      <c r="AR1185" s="340" t="s">
        <v>34</v>
      </c>
      <c r="AS1185" s="340" t="s">
        <v>34</v>
      </c>
      <c r="AT1185" s="340"/>
      <c r="AX1185" s="597"/>
      <c r="AY1185" s="598"/>
      <c r="AZ1185" s="598"/>
      <c r="BA1185" s="598"/>
      <c r="BB1185" s="599"/>
      <c r="BC1185" s="598"/>
      <c r="BD1185" s="598"/>
      <c r="BE1185" s="598"/>
      <c r="BF1185" s="598"/>
      <c r="BG1185" s="599"/>
      <c r="BH1185" s="599"/>
      <c r="BI1185" s="600"/>
      <c r="BJ1185" s="600"/>
      <c r="BK1185" s="600"/>
      <c r="BL1185" s="599"/>
      <c r="BM1185" s="599"/>
      <c r="BN1185" s="599"/>
      <c r="BO1185" s="599"/>
      <c r="BP1185" s="599"/>
      <c r="BQ1185" s="599"/>
      <c r="BR1185" s="599"/>
      <c r="BS1185" s="599"/>
      <c r="BT1185" s="602"/>
      <c r="BU1185" s="603"/>
      <c r="BV1185" s="601"/>
      <c r="BW1185" s="604"/>
    </row>
    <row r="1186" spans="2:75" ht="15.75" customHeight="1">
      <c r="B1186" s="334" t="s">
        <v>210</v>
      </c>
      <c r="C1186" s="335">
        <v>31440882000130</v>
      </c>
      <c r="D1186" s="336" t="s">
        <v>13</v>
      </c>
      <c r="E1186" s="336" t="s">
        <v>616</v>
      </c>
      <c r="F1186" s="336" t="s">
        <v>610</v>
      </c>
      <c r="G1186" s="337" t="s">
        <v>34</v>
      </c>
      <c r="H1186" s="337" t="s">
        <v>1336</v>
      </c>
      <c r="I1186" s="337" t="s">
        <v>34</v>
      </c>
      <c r="J1186" s="337" t="s">
        <v>611</v>
      </c>
      <c r="K1186" s="338" t="s">
        <v>48</v>
      </c>
      <c r="L1186" s="339"/>
      <c r="M1186" s="339" t="s">
        <v>34</v>
      </c>
      <c r="N1186" s="338">
        <v>478385</v>
      </c>
      <c r="O1186" s="338" t="s">
        <v>1320</v>
      </c>
      <c r="P1186" s="342">
        <v>43405</v>
      </c>
      <c r="Q1186" s="343">
        <v>134038519.19</v>
      </c>
      <c r="R1186" s="343">
        <v>150606597.40706342</v>
      </c>
      <c r="S1186" s="338">
        <v>33</v>
      </c>
      <c r="T1186" s="340">
        <v>8.1776539487687483E-2</v>
      </c>
      <c r="U1186" s="340">
        <v>1.0571412872141852</v>
      </c>
      <c r="V1186" s="340">
        <v>0.12199301858879941</v>
      </c>
      <c r="W1186" s="340">
        <v>1.1959394945319941</v>
      </c>
      <c r="X1186" s="340">
        <v>0.14398717522299043</v>
      </c>
      <c r="Y1186" s="340">
        <v>1.0918809065053658</v>
      </c>
      <c r="Z1186" s="340">
        <v>0.24648734004423711</v>
      </c>
      <c r="AA1186" s="340">
        <v>1.4011139491139224</v>
      </c>
      <c r="AB1186" s="340">
        <v>4.1123301415047393E-2</v>
      </c>
      <c r="AC1186" s="344">
        <v>0.45770768809848689</v>
      </c>
      <c r="AD1186" s="482">
        <v>0</v>
      </c>
      <c r="AE1186" s="341" t="s">
        <v>2256</v>
      </c>
      <c r="AF1186" s="341" t="s">
        <v>2115</v>
      </c>
      <c r="AG1186" s="345" t="s">
        <v>1428</v>
      </c>
      <c r="AH1186" s="345" t="s">
        <v>2110</v>
      </c>
      <c r="AI1186" s="345">
        <v>50000</v>
      </c>
      <c r="AJ1186" s="345">
        <v>20000</v>
      </c>
      <c r="AK1186" s="345">
        <v>20000</v>
      </c>
      <c r="AL1186" s="340">
        <v>0.02</v>
      </c>
      <c r="AM1186" s="340">
        <v>0.2</v>
      </c>
      <c r="AN1186" s="340" t="s">
        <v>64</v>
      </c>
      <c r="AO1186" s="338" t="s">
        <v>1323</v>
      </c>
      <c r="AP1186" s="341" t="s">
        <v>13</v>
      </c>
      <c r="AQ1186" s="347" t="s">
        <v>668</v>
      </c>
      <c r="AR1186" s="340">
        <v>5.4000000000000003E-3</v>
      </c>
      <c r="AS1186" s="340">
        <v>5.4000000000000003E-3</v>
      </c>
      <c r="AT1186" s="340"/>
      <c r="AX1186" s="597"/>
      <c r="AY1186" s="598"/>
      <c r="AZ1186" s="598"/>
      <c r="BA1186" s="598"/>
      <c r="BB1186" s="599"/>
      <c r="BC1186" s="598"/>
      <c r="BD1186" s="598"/>
      <c r="BE1186" s="598"/>
      <c r="BF1186" s="598"/>
      <c r="BG1186" s="599"/>
      <c r="BH1186" s="599"/>
      <c r="BI1186" s="600"/>
      <c r="BJ1186" s="600"/>
      <c r="BK1186" s="600"/>
      <c r="BL1186" s="599"/>
      <c r="BM1186" s="599"/>
      <c r="BN1186" s="599"/>
      <c r="BO1186" s="599"/>
      <c r="BP1186" s="599"/>
      <c r="BQ1186" s="599"/>
      <c r="BR1186" s="599"/>
      <c r="BS1186" s="599"/>
      <c r="BT1186" s="602"/>
      <c r="BU1186" s="603"/>
      <c r="BV1186" s="601"/>
      <c r="BW1186" s="604"/>
    </row>
    <row r="1187" spans="2:75" ht="15.75" customHeight="1">
      <c r="B1187" s="334" t="s">
        <v>1479</v>
      </c>
      <c r="C1187" s="335">
        <v>32892827000143</v>
      </c>
      <c r="D1187" s="336" t="s">
        <v>14</v>
      </c>
      <c r="E1187" s="336" t="s">
        <v>614</v>
      </c>
      <c r="F1187" s="336" t="s">
        <v>689</v>
      </c>
      <c r="G1187" s="337"/>
      <c r="H1187" s="337" t="s">
        <v>865</v>
      </c>
      <c r="I1187" s="337" t="s">
        <v>34</v>
      </c>
      <c r="J1187" s="337" t="s">
        <v>608</v>
      </c>
      <c r="K1187" s="338" t="s">
        <v>48</v>
      </c>
      <c r="L1187" s="339"/>
      <c r="M1187" s="339"/>
      <c r="N1187" s="338">
        <v>499943</v>
      </c>
      <c r="O1187" s="338" t="s">
        <v>1320</v>
      </c>
      <c r="P1187" s="342">
        <v>43643</v>
      </c>
      <c r="Q1187" s="343">
        <v>313489083.39999998</v>
      </c>
      <c r="R1187" s="343">
        <v>305813815.0378176</v>
      </c>
      <c r="S1187" s="338">
        <v>33</v>
      </c>
      <c r="T1187" s="340">
        <v>0.13201872949536453</v>
      </c>
      <c r="U1187" s="340">
        <v>1.4849352526584523</v>
      </c>
      <c r="V1187" s="340">
        <v>0.15563752503011696</v>
      </c>
      <c r="W1187" s="340">
        <v>1.428395822711209</v>
      </c>
      <c r="X1187" s="340">
        <v>0.48307027017444026</v>
      </c>
      <c r="Y1187" s="340">
        <v>3.3968489119161025</v>
      </c>
      <c r="Z1187" s="340">
        <v>0.60950574926801959</v>
      </c>
      <c r="AA1187" s="340">
        <v>3.3306829856274129</v>
      </c>
      <c r="AB1187" s="340">
        <v>0.16446018438316645</v>
      </c>
      <c r="AC1187" s="344">
        <v>0.3327852575250822</v>
      </c>
      <c r="AD1187" s="482">
        <v>32071783000190</v>
      </c>
      <c r="AE1187" s="341" t="s">
        <v>2114</v>
      </c>
      <c r="AF1187" s="341" t="s">
        <v>2115</v>
      </c>
      <c r="AG1187" s="345" t="s">
        <v>1428</v>
      </c>
      <c r="AH1187" s="345" t="s">
        <v>2107</v>
      </c>
      <c r="AI1187" s="345">
        <v>5000</v>
      </c>
      <c r="AJ1187" s="345">
        <v>1000</v>
      </c>
      <c r="AK1187" s="345">
        <v>3000</v>
      </c>
      <c r="AL1187" s="608">
        <v>1.9E-2</v>
      </c>
      <c r="AM1187" s="608">
        <v>0.2</v>
      </c>
      <c r="AN1187" s="340" t="s">
        <v>34</v>
      </c>
      <c r="AO1187" s="338" t="s">
        <v>1323</v>
      </c>
      <c r="AP1187" s="341" t="s">
        <v>716</v>
      </c>
      <c r="AQ1187" s="347" t="s">
        <v>659</v>
      </c>
      <c r="AR1187" s="340" t="s">
        <v>34</v>
      </c>
      <c r="AS1187" s="340" t="s">
        <v>34</v>
      </c>
      <c r="AT1187" s="340"/>
      <c r="AX1187" s="597"/>
      <c r="AY1187" s="598"/>
      <c r="AZ1187" s="598"/>
      <c r="BA1187" s="598"/>
      <c r="BB1187" s="599"/>
      <c r="BC1187" s="598"/>
      <c r="BD1187" s="598"/>
      <c r="BE1187" s="598"/>
      <c r="BF1187" s="598"/>
      <c r="BG1187" s="599"/>
      <c r="BH1187" s="599"/>
      <c r="BI1187" s="600"/>
      <c r="BJ1187" s="600"/>
      <c r="BK1187" s="600"/>
      <c r="BL1187" s="599"/>
      <c r="BM1187" s="599"/>
      <c r="BN1187" s="599"/>
      <c r="BO1187" s="599"/>
      <c r="BP1187" s="599"/>
      <c r="BQ1187" s="599"/>
      <c r="BR1187" s="599"/>
      <c r="BS1187" s="599"/>
      <c r="BT1187" s="602"/>
      <c r="BU1187" s="603"/>
      <c r="BV1187" s="601"/>
      <c r="BW1187" s="604"/>
    </row>
    <row r="1188" spans="2:75" ht="15.75" customHeight="1">
      <c r="B1188" s="334" t="s">
        <v>718</v>
      </c>
      <c r="C1188" s="335">
        <v>39377954000153</v>
      </c>
      <c r="D1188" s="336" t="s">
        <v>14</v>
      </c>
      <c r="E1188" s="336" t="s">
        <v>607</v>
      </c>
      <c r="F1188" s="336"/>
      <c r="G1188" s="337"/>
      <c r="H1188" s="337" t="s">
        <v>34</v>
      </c>
      <c r="I1188" s="337" t="s">
        <v>34</v>
      </c>
      <c r="J1188" s="337" t="s">
        <v>608</v>
      </c>
      <c r="K1188" s="338" t="s">
        <v>48</v>
      </c>
      <c r="L1188" s="339"/>
      <c r="M1188" s="339" t="s">
        <v>34</v>
      </c>
      <c r="N1188" s="338">
        <v>588881</v>
      </c>
      <c r="O1188" s="338" t="s">
        <v>1320</v>
      </c>
      <c r="P1188" s="342">
        <v>44188</v>
      </c>
      <c r="Q1188" s="343">
        <v>67521217.359999999</v>
      </c>
      <c r="R1188" s="343">
        <v>63217464.389841244</v>
      </c>
      <c r="S1188" s="338">
        <v>33</v>
      </c>
      <c r="T1188" s="340">
        <v>0.17443774871079154</v>
      </c>
      <c r="U1188" s="340">
        <v>2.2549908245828298</v>
      </c>
      <c r="V1188" s="340">
        <v>6.6416584760096153E-2</v>
      </c>
      <c r="W1188" s="340">
        <v>0.65110461012744791</v>
      </c>
      <c r="X1188" s="340" t="s">
        <v>1414</v>
      </c>
      <c r="Y1188" s="340" t="s">
        <v>1414</v>
      </c>
      <c r="Z1188" s="340" t="s">
        <v>1414</v>
      </c>
      <c r="AA1188" s="340" t="s">
        <v>1414</v>
      </c>
      <c r="AB1188" s="340">
        <v>0.23951537777885071</v>
      </c>
      <c r="AC1188" s="344">
        <v>-1.7752598678111631E-2</v>
      </c>
      <c r="AD1188" s="482">
        <v>0</v>
      </c>
      <c r="AE1188" s="341" t="s">
        <v>2108</v>
      </c>
      <c r="AF1188" s="341" t="s">
        <v>2109</v>
      </c>
      <c r="AG1188" s="345" t="s">
        <v>59</v>
      </c>
      <c r="AH1188" s="345" t="s">
        <v>2110</v>
      </c>
      <c r="AI1188" s="345">
        <v>5000</v>
      </c>
      <c r="AJ1188" s="345">
        <v>5000</v>
      </c>
      <c r="AK1188" s="345">
        <v>5000</v>
      </c>
      <c r="AL1188" s="608">
        <v>0.02</v>
      </c>
      <c r="AM1188" s="608">
        <v>0.2</v>
      </c>
      <c r="AN1188" s="340" t="s">
        <v>666</v>
      </c>
      <c r="AO1188" s="338" t="s">
        <v>1323</v>
      </c>
      <c r="AP1188" s="341" t="s">
        <v>716</v>
      </c>
      <c r="AQ1188" s="347" t="s">
        <v>659</v>
      </c>
      <c r="AR1188" s="340">
        <v>5.3333333333333332E-3</v>
      </c>
      <c r="AS1188" s="340">
        <v>5.3333333333333332E-3</v>
      </c>
      <c r="AT1188" s="340"/>
      <c r="AX1188" s="597"/>
      <c r="AY1188" s="598"/>
      <c r="AZ1188" s="598"/>
      <c r="BA1188" s="598"/>
      <c r="BB1188" s="599"/>
      <c r="BC1188" s="598"/>
      <c r="BD1188" s="598"/>
      <c r="BE1188" s="598"/>
      <c r="BF1188" s="598"/>
      <c r="BG1188" s="599"/>
      <c r="BH1188" s="599"/>
      <c r="BI1188" s="600"/>
      <c r="BJ1188" s="600"/>
      <c r="BK1188" s="600"/>
      <c r="BL1188" s="599"/>
      <c r="BM1188" s="599"/>
      <c r="BN1188" s="599"/>
      <c r="BO1188" s="599"/>
      <c r="BP1188" s="599"/>
      <c r="BQ1188" s="599"/>
      <c r="BR1188" s="599"/>
      <c r="BS1188" s="599"/>
      <c r="BT1188" s="602"/>
      <c r="BU1188" s="603"/>
      <c r="BV1188" s="601"/>
      <c r="BW1188" s="604"/>
    </row>
    <row r="1189" spans="2:75" ht="15.75" customHeight="1">
      <c r="B1189" s="334" t="s">
        <v>95</v>
      </c>
      <c r="C1189" s="335">
        <v>39737102000120</v>
      </c>
      <c r="D1189" s="336" t="s">
        <v>14</v>
      </c>
      <c r="E1189" s="336" t="s">
        <v>614</v>
      </c>
      <c r="F1189" s="336"/>
      <c r="G1189" s="337"/>
      <c r="H1189" s="337" t="s">
        <v>1337</v>
      </c>
      <c r="I1189" s="337" t="s">
        <v>34</v>
      </c>
      <c r="J1189" s="337" t="s">
        <v>608</v>
      </c>
      <c r="K1189" s="338" t="s">
        <v>48</v>
      </c>
      <c r="L1189" s="339"/>
      <c r="M1189" s="339" t="s">
        <v>1411</v>
      </c>
      <c r="N1189" s="338">
        <v>568945</v>
      </c>
      <c r="O1189" s="338" t="s">
        <v>1320</v>
      </c>
      <c r="P1189" s="342">
        <v>44195</v>
      </c>
      <c r="Q1189" s="343">
        <v>98889318.930000007</v>
      </c>
      <c r="R1189" s="343">
        <v>82919157.778253928</v>
      </c>
      <c r="S1189" s="338">
        <v>33</v>
      </c>
      <c r="T1189" s="340">
        <v>-0.24997479533744449</v>
      </c>
      <c r="U1189" s="340">
        <v>-3.2314729697496691</v>
      </c>
      <c r="V1189" s="340">
        <v>-0.28407248472194635</v>
      </c>
      <c r="W1189" s="340">
        <v>-2.7848602134680207</v>
      </c>
      <c r="X1189" s="340" t="s">
        <v>1414</v>
      </c>
      <c r="Y1189" s="340" t="s">
        <v>1414</v>
      </c>
      <c r="Z1189" s="340" t="s">
        <v>1414</v>
      </c>
      <c r="AA1189" s="340" t="s">
        <v>1414</v>
      </c>
      <c r="AB1189" s="340">
        <v>0.21787814381506473</v>
      </c>
      <c r="AC1189" s="344">
        <v>-1.8695488902621686</v>
      </c>
      <c r="AD1189" s="482">
        <v>39737170000199</v>
      </c>
      <c r="AE1189" s="341" t="s">
        <v>2153</v>
      </c>
      <c r="AF1189" s="341" t="s">
        <v>2115</v>
      </c>
      <c r="AG1189" s="345" t="s">
        <v>1428</v>
      </c>
      <c r="AH1189" s="345" t="s">
        <v>2110</v>
      </c>
      <c r="AI1189" s="345">
        <v>0</v>
      </c>
      <c r="AJ1189" s="345">
        <v>0</v>
      </c>
      <c r="AK1189" s="345">
        <v>0</v>
      </c>
      <c r="AL1189" s="608">
        <v>1.4999999999999999E-2</v>
      </c>
      <c r="AM1189" s="608">
        <v>0.2</v>
      </c>
      <c r="AN1189" s="340" t="s">
        <v>34</v>
      </c>
      <c r="AO1189" s="338" t="s">
        <v>1323</v>
      </c>
      <c r="AP1189" s="341" t="s">
        <v>13</v>
      </c>
      <c r="AQ1189" s="347" t="s">
        <v>668</v>
      </c>
      <c r="AR1189" s="340">
        <v>3.5999999999999999E-3</v>
      </c>
      <c r="AS1189" s="340">
        <v>3.5999999999999999E-3</v>
      </c>
      <c r="AT1189" s="340"/>
      <c r="AX1189" s="597"/>
      <c r="AY1189" s="598"/>
      <c r="AZ1189" s="598"/>
      <c r="BA1189" s="598"/>
      <c r="BB1189" s="599"/>
      <c r="BC1189" s="598"/>
      <c r="BD1189" s="598"/>
      <c r="BE1189" s="598"/>
      <c r="BF1189" s="598"/>
      <c r="BG1189" s="599"/>
      <c r="BH1189" s="599"/>
      <c r="BI1189" s="600"/>
      <c r="BJ1189" s="600"/>
      <c r="BK1189" s="600"/>
      <c r="BL1189" s="599"/>
      <c r="BM1189" s="599"/>
      <c r="BN1189" s="599"/>
      <c r="BO1189" s="599"/>
      <c r="BP1189" s="599"/>
      <c r="BQ1189" s="599"/>
      <c r="BR1189" s="599"/>
      <c r="BS1189" s="599"/>
      <c r="BT1189" s="602"/>
      <c r="BU1189" s="603"/>
      <c r="BV1189" s="601"/>
      <c r="BW1189" s="604"/>
    </row>
    <row r="1190" spans="2:75" ht="15.75" customHeight="1">
      <c r="B1190" s="334" t="s">
        <v>159</v>
      </c>
      <c r="C1190" s="335">
        <v>11888706000158</v>
      </c>
      <c r="D1190" s="336" t="s">
        <v>14</v>
      </c>
      <c r="E1190" s="336" t="s">
        <v>607</v>
      </c>
      <c r="F1190" s="336"/>
      <c r="G1190" s="337"/>
      <c r="H1190" s="337" t="s">
        <v>34</v>
      </c>
      <c r="I1190" s="337" t="s">
        <v>34</v>
      </c>
      <c r="J1190" s="337" t="s">
        <v>608</v>
      </c>
      <c r="K1190" s="338" t="s">
        <v>48</v>
      </c>
      <c r="L1190" s="339"/>
      <c r="M1190" s="339" t="s">
        <v>1411</v>
      </c>
      <c r="N1190" s="338">
        <v>372986</v>
      </c>
      <c r="O1190" s="338" t="s">
        <v>1320</v>
      </c>
      <c r="P1190" s="342">
        <v>41407</v>
      </c>
      <c r="Q1190" s="343">
        <v>28074906.079999998</v>
      </c>
      <c r="R1190" s="343">
        <v>36168032.571666665</v>
      </c>
      <c r="S1190" s="338">
        <v>33</v>
      </c>
      <c r="T1190" s="340">
        <v>-6.0989605936087044E-3</v>
      </c>
      <c r="U1190" s="340">
        <v>-7.8842453997051878E-2</v>
      </c>
      <c r="V1190" s="340">
        <v>-0.17307448120312563</v>
      </c>
      <c r="W1190" s="340">
        <v>-1.696708631041755</v>
      </c>
      <c r="X1190" s="340">
        <v>-9.2536928019457232E-2</v>
      </c>
      <c r="Y1190" s="340">
        <v>-0.70172433548077418</v>
      </c>
      <c r="Z1190" s="340">
        <v>2.1395938224812117E-2</v>
      </c>
      <c r="AA1190" s="340">
        <v>0.12162144918186812</v>
      </c>
      <c r="AB1190" s="340">
        <v>0.21648872980951789</v>
      </c>
      <c r="AC1190" s="344">
        <v>-1.2181137666789257</v>
      </c>
      <c r="AD1190" s="482">
        <v>0</v>
      </c>
      <c r="AE1190" s="341" t="s">
        <v>2192</v>
      </c>
      <c r="AF1190" s="341" t="s">
        <v>2192</v>
      </c>
      <c r="AG1190" s="345" t="s">
        <v>719</v>
      </c>
      <c r="AH1190" s="345" t="s">
        <v>2107</v>
      </c>
      <c r="AI1190" s="345">
        <v>50000</v>
      </c>
      <c r="AJ1190" s="345">
        <v>1000</v>
      </c>
      <c r="AK1190" s="345">
        <v>1000</v>
      </c>
      <c r="AL1190" s="340">
        <v>0.01</v>
      </c>
      <c r="AM1190" s="340">
        <v>0.2</v>
      </c>
      <c r="AN1190" s="340" t="s">
        <v>666</v>
      </c>
      <c r="AO1190" s="338" t="s">
        <v>1323</v>
      </c>
      <c r="AP1190" s="341" t="s">
        <v>716</v>
      </c>
      <c r="AQ1190" s="347" t="s">
        <v>670</v>
      </c>
      <c r="AR1190" s="340">
        <v>2.3333333333333331E-3</v>
      </c>
      <c r="AS1190" s="340">
        <v>2.3333333333333331E-3</v>
      </c>
      <c r="AT1190" s="340"/>
      <c r="AX1190" s="597"/>
      <c r="AY1190" s="598"/>
      <c r="AZ1190" s="598"/>
      <c r="BA1190" s="598"/>
      <c r="BB1190" s="599"/>
      <c r="BC1190" s="598"/>
      <c r="BD1190" s="598"/>
      <c r="BE1190" s="598"/>
      <c r="BF1190" s="598"/>
      <c r="BG1190" s="599"/>
      <c r="BH1190" s="599"/>
      <c r="BI1190" s="600"/>
      <c r="BJ1190" s="600"/>
      <c r="BK1190" s="600"/>
      <c r="BL1190" s="599"/>
      <c r="BM1190" s="599"/>
      <c r="BN1190" s="599"/>
      <c r="BO1190" s="599"/>
      <c r="BP1190" s="599"/>
      <c r="BQ1190" s="599"/>
      <c r="BR1190" s="599"/>
      <c r="BS1190" s="599"/>
      <c r="BT1190" s="602"/>
      <c r="BU1190" s="603"/>
      <c r="BV1190" s="601"/>
      <c r="BW1190" s="604"/>
    </row>
    <row r="1191" spans="2:75" ht="15.75" customHeight="1">
      <c r="B1191" s="334" t="s">
        <v>171</v>
      </c>
      <c r="C1191" s="335">
        <v>34286544000183</v>
      </c>
      <c r="D1191" s="336" t="s">
        <v>14</v>
      </c>
      <c r="E1191" s="336" t="s">
        <v>614</v>
      </c>
      <c r="F1191" s="336"/>
      <c r="G1191" s="337"/>
      <c r="H1191" s="337" t="s">
        <v>1337</v>
      </c>
      <c r="I1191" s="337" t="s">
        <v>34</v>
      </c>
      <c r="J1191" s="337" t="s">
        <v>608</v>
      </c>
      <c r="K1191" s="338" t="s">
        <v>48</v>
      </c>
      <c r="L1191" s="339"/>
      <c r="M1191" s="339" t="s">
        <v>34</v>
      </c>
      <c r="N1191" s="338">
        <v>505668</v>
      </c>
      <c r="O1191" s="338" t="s">
        <v>1320</v>
      </c>
      <c r="P1191" s="342">
        <v>43703</v>
      </c>
      <c r="Q1191" s="343">
        <v>55139878.829999998</v>
      </c>
      <c r="R1191" s="343">
        <v>58302396.617182553</v>
      </c>
      <c r="S1191" s="338">
        <v>33</v>
      </c>
      <c r="T1191" s="340">
        <v>0.1166566444949122</v>
      </c>
      <c r="U1191" s="340">
        <v>1.5080432125891909</v>
      </c>
      <c r="V1191" s="340">
        <v>-4.3500627275757653E-3</v>
      </c>
      <c r="W1191" s="340">
        <v>-4.2645160188511638E-2</v>
      </c>
      <c r="X1191" s="340">
        <v>8.696037424161096E-2</v>
      </c>
      <c r="Y1191" s="340">
        <v>0.65943631514354006</v>
      </c>
      <c r="Z1191" s="340">
        <v>0.27864508264893151</v>
      </c>
      <c r="AA1191" s="340">
        <v>1.5839089832417039</v>
      </c>
      <c r="AB1191" s="340">
        <v>0.19892565229582715</v>
      </c>
      <c r="AC1191" s="344">
        <v>-0.411049984674764</v>
      </c>
      <c r="AD1191" s="482">
        <v>34286521000179</v>
      </c>
      <c r="AE1191" s="341" t="s">
        <v>2206</v>
      </c>
      <c r="AF1191" s="341" t="s">
        <v>2115</v>
      </c>
      <c r="AG1191" s="345" t="s">
        <v>1428</v>
      </c>
      <c r="AH1191" s="345" t="s">
        <v>2110</v>
      </c>
      <c r="AI1191" s="345">
        <v>1000</v>
      </c>
      <c r="AJ1191" s="345">
        <v>1</v>
      </c>
      <c r="AK1191" s="345">
        <v>1000</v>
      </c>
      <c r="AL1191" s="340">
        <v>1.9199999999999998E-2</v>
      </c>
      <c r="AM1191" s="340">
        <v>0.2</v>
      </c>
      <c r="AN1191" s="340" t="s">
        <v>34</v>
      </c>
      <c r="AO1191" s="338" t="s">
        <v>1323</v>
      </c>
      <c r="AP1191" s="341" t="s">
        <v>13</v>
      </c>
      <c r="AQ1191" s="347" t="s">
        <v>674</v>
      </c>
      <c r="AR1191" s="340">
        <v>6.3999999999999994E-3</v>
      </c>
      <c r="AS1191" s="340">
        <v>6.3999999999999994E-3</v>
      </c>
      <c r="AT1191" s="340"/>
      <c r="AX1191" s="597"/>
      <c r="AY1191" s="598"/>
      <c r="AZ1191" s="598"/>
      <c r="BA1191" s="598"/>
      <c r="BB1191" s="599"/>
      <c r="BC1191" s="598"/>
      <c r="BD1191" s="598"/>
      <c r="BE1191" s="598"/>
      <c r="BF1191" s="598"/>
      <c r="BG1191" s="599"/>
      <c r="BH1191" s="599"/>
      <c r="BI1191" s="600"/>
      <c r="BJ1191" s="600"/>
      <c r="BK1191" s="600"/>
      <c r="BL1191" s="599"/>
      <c r="BM1191" s="599"/>
      <c r="BN1191" s="599"/>
      <c r="BO1191" s="599"/>
      <c r="BP1191" s="599"/>
      <c r="BQ1191" s="599"/>
      <c r="BR1191" s="599"/>
      <c r="BS1191" s="599"/>
      <c r="BT1191" s="602"/>
      <c r="BU1191" s="603"/>
      <c r="BV1191" s="601"/>
      <c r="BW1191" s="604"/>
    </row>
    <row r="1192" spans="2:75" ht="15.75" customHeight="1">
      <c r="B1192" s="334" t="s">
        <v>1537</v>
      </c>
      <c r="C1192" s="335">
        <v>11357735000193</v>
      </c>
      <c r="D1192" s="336" t="s">
        <v>14</v>
      </c>
      <c r="E1192" s="336" t="s">
        <v>607</v>
      </c>
      <c r="F1192" s="336"/>
      <c r="G1192" s="337"/>
      <c r="H1192" s="337" t="s">
        <v>34</v>
      </c>
      <c r="I1192" s="337" t="s">
        <v>34</v>
      </c>
      <c r="J1192" s="337" t="s">
        <v>608</v>
      </c>
      <c r="K1192" s="338" t="s">
        <v>48</v>
      </c>
      <c r="L1192" s="339"/>
      <c r="M1192" s="339"/>
      <c r="N1192" s="338">
        <v>241210</v>
      </c>
      <c r="O1192" s="338" t="s">
        <v>1320</v>
      </c>
      <c r="P1192" s="342">
        <v>40183</v>
      </c>
      <c r="Q1192" s="343">
        <v>541731047.03999996</v>
      </c>
      <c r="R1192" s="343">
        <v>441112142.25464278</v>
      </c>
      <c r="S1192" s="338">
        <v>33</v>
      </c>
      <c r="T1192" s="340">
        <v>0.14057731759254843</v>
      </c>
      <c r="U1192" s="340">
        <v>1.5812015114466618</v>
      </c>
      <c r="V1192" s="340">
        <v>6.4037945349300074E-2</v>
      </c>
      <c r="W1192" s="340">
        <v>0.58772158972746791</v>
      </c>
      <c r="X1192" s="340">
        <v>0.2903454278755877</v>
      </c>
      <c r="Y1192" s="340">
        <v>2.0416482065908541</v>
      </c>
      <c r="Z1192" s="340">
        <v>0.33011259490364919</v>
      </c>
      <c r="AA1192" s="340">
        <v>1.8039212993599061</v>
      </c>
      <c r="AB1192" s="340">
        <v>0.21098324649362327</v>
      </c>
      <c r="AC1192" s="344">
        <v>-9.0802784359970579E-2</v>
      </c>
      <c r="AD1192" s="482">
        <v>0</v>
      </c>
      <c r="AE1192" s="341" t="s">
        <v>2206</v>
      </c>
      <c r="AF1192" s="341" t="s">
        <v>736</v>
      </c>
      <c r="AG1192" s="345" t="s">
        <v>736</v>
      </c>
      <c r="AH1192" s="345" t="s">
        <v>2207</v>
      </c>
      <c r="AI1192" s="345">
        <v>5000</v>
      </c>
      <c r="AJ1192" s="345">
        <v>1000</v>
      </c>
      <c r="AK1192" s="345">
        <v>5000</v>
      </c>
      <c r="AL1192" s="340">
        <v>5.0000000000000001E-3</v>
      </c>
      <c r="AM1192" s="340" t="s">
        <v>34</v>
      </c>
      <c r="AN1192" s="340" t="s">
        <v>34</v>
      </c>
      <c r="AO1192" s="338" t="s">
        <v>1323</v>
      </c>
      <c r="AP1192" s="341" t="s">
        <v>716</v>
      </c>
      <c r="AQ1192" s="347" t="s">
        <v>659</v>
      </c>
      <c r="AR1192" s="340" t="s">
        <v>34</v>
      </c>
      <c r="AS1192" s="340" t="s">
        <v>34</v>
      </c>
      <c r="AT1192" s="340"/>
      <c r="AX1192" s="597"/>
      <c r="AY1192" s="598"/>
      <c r="AZ1192" s="598"/>
      <c r="BA1192" s="598"/>
      <c r="BB1192" s="599"/>
      <c r="BC1192" s="598"/>
      <c r="BD1192" s="598"/>
      <c r="BE1192" s="598"/>
      <c r="BF1192" s="598"/>
      <c r="BG1192" s="599"/>
      <c r="BH1192" s="599"/>
      <c r="BI1192" s="600"/>
      <c r="BJ1192" s="600"/>
      <c r="BK1192" s="600"/>
      <c r="BL1192" s="599"/>
      <c r="BM1192" s="599"/>
      <c r="BN1192" s="599"/>
      <c r="BO1192" s="599"/>
      <c r="BP1192" s="599"/>
      <c r="BQ1192" s="599"/>
      <c r="BR1192" s="599"/>
      <c r="BS1192" s="599"/>
      <c r="BT1192" s="602"/>
      <c r="BU1192" s="603"/>
      <c r="BV1192" s="601"/>
      <c r="BW1192" s="604"/>
    </row>
    <row r="1193" spans="2:75" ht="15.75" customHeight="1">
      <c r="B1193" s="334" t="s">
        <v>905</v>
      </c>
      <c r="C1193" s="335">
        <v>11403850000157</v>
      </c>
      <c r="D1193" s="336" t="s">
        <v>14</v>
      </c>
      <c r="E1193" s="336" t="s">
        <v>607</v>
      </c>
      <c r="F1193" s="336"/>
      <c r="G1193" s="337"/>
      <c r="H1193" s="337" t="s">
        <v>34</v>
      </c>
      <c r="I1193" s="337" t="s">
        <v>34</v>
      </c>
      <c r="J1193" s="337" t="s">
        <v>608</v>
      </c>
      <c r="K1193" s="338" t="s">
        <v>48</v>
      </c>
      <c r="L1193" s="339"/>
      <c r="M1193" s="339" t="s">
        <v>1411</v>
      </c>
      <c r="N1193" s="338">
        <v>245755</v>
      </c>
      <c r="O1193" s="338" t="s">
        <v>1320</v>
      </c>
      <c r="P1193" s="342">
        <v>40254</v>
      </c>
      <c r="Q1193" s="343">
        <v>432755463.38999999</v>
      </c>
      <c r="R1193" s="343">
        <v>371161333.08281744</v>
      </c>
      <c r="S1193" s="338">
        <v>33</v>
      </c>
      <c r="T1193" s="340">
        <v>0.11804661007538786</v>
      </c>
      <c r="U1193" s="340">
        <v>1.5260115689433833</v>
      </c>
      <c r="V1193" s="340">
        <v>-1.3706645805896533E-2</v>
      </c>
      <c r="W1193" s="340">
        <v>-0.13437096029311643</v>
      </c>
      <c r="X1193" s="340">
        <v>0.1140078941076077</v>
      </c>
      <c r="Y1193" s="340">
        <v>0.8645425717547256</v>
      </c>
      <c r="Z1193" s="340">
        <v>0.297211028827294</v>
      </c>
      <c r="AA1193" s="340">
        <v>1.6894438401813481</v>
      </c>
      <c r="AB1193" s="340">
        <v>0.21102537230854637</v>
      </c>
      <c r="AC1193" s="344">
        <v>-0.42042951850462051</v>
      </c>
      <c r="AD1193" s="482">
        <v>11357735000193</v>
      </c>
      <c r="AE1193" s="341" t="s">
        <v>2206</v>
      </c>
      <c r="AF1193" s="341" t="s">
        <v>736</v>
      </c>
      <c r="AG1193" s="345" t="s">
        <v>736</v>
      </c>
      <c r="AH1193" s="345" t="s">
        <v>2110</v>
      </c>
      <c r="AI1193" s="345">
        <v>1000</v>
      </c>
      <c r="AJ1193" s="345">
        <v>1000</v>
      </c>
      <c r="AK1193" s="345">
        <v>1000</v>
      </c>
      <c r="AL1193" s="340">
        <v>6.9999999999999993E-3</v>
      </c>
      <c r="AM1193" s="340">
        <v>0.2</v>
      </c>
      <c r="AN1193" s="340" t="s">
        <v>2157</v>
      </c>
      <c r="AO1193" s="338" t="s">
        <v>1323</v>
      </c>
      <c r="AP1193" s="341" t="s">
        <v>716</v>
      </c>
      <c r="AQ1193" s="347" t="s">
        <v>659</v>
      </c>
      <c r="AR1193" s="340">
        <v>3.5000000000000001E-3</v>
      </c>
      <c r="AS1193" s="340">
        <v>3.5000000000000001E-3</v>
      </c>
      <c r="AT1193" s="340"/>
      <c r="AX1193" s="597"/>
      <c r="AY1193" s="598"/>
      <c r="AZ1193" s="598"/>
      <c r="BA1193" s="598"/>
      <c r="BB1193" s="599"/>
      <c r="BC1193" s="598"/>
      <c r="BD1193" s="598"/>
      <c r="BE1193" s="598"/>
      <c r="BF1193" s="598"/>
      <c r="BG1193" s="599"/>
      <c r="BH1193" s="599"/>
      <c r="BI1193" s="600"/>
      <c r="BJ1193" s="600"/>
      <c r="BK1193" s="600"/>
      <c r="BL1193" s="599"/>
      <c r="BM1193" s="599"/>
      <c r="BN1193" s="599"/>
      <c r="BO1193" s="599"/>
      <c r="BP1193" s="599"/>
      <c r="BQ1193" s="599"/>
      <c r="BR1193" s="599"/>
      <c r="BS1193" s="599"/>
      <c r="BT1193" s="602"/>
      <c r="BU1193" s="603"/>
      <c r="BV1193" s="601"/>
      <c r="BW1193" s="604"/>
    </row>
    <row r="1194" spans="2:75" ht="15.75" customHeight="1">
      <c r="B1194" s="334" t="s">
        <v>1591</v>
      </c>
      <c r="C1194" s="335">
        <v>36352601000100</v>
      </c>
      <c r="D1194" s="336" t="s">
        <v>14</v>
      </c>
      <c r="E1194" s="336"/>
      <c r="F1194" s="336"/>
      <c r="G1194" s="337"/>
      <c r="H1194" s="337" t="s">
        <v>34</v>
      </c>
      <c r="I1194" s="337"/>
      <c r="J1194" s="337"/>
      <c r="K1194" s="338"/>
      <c r="L1194" s="339"/>
      <c r="M1194" s="339"/>
      <c r="N1194" s="338">
        <v>539740</v>
      </c>
      <c r="O1194" s="338" t="s">
        <v>1320</v>
      </c>
      <c r="P1194" s="342">
        <v>43998</v>
      </c>
      <c r="Q1194" s="343" t="s">
        <v>1390</v>
      </c>
      <c r="R1194" s="343" t="s">
        <v>1414</v>
      </c>
      <c r="S1194" s="338">
        <v>33</v>
      </c>
      <c r="T1194" s="340" t="s">
        <v>1414</v>
      </c>
      <c r="U1194" s="340" t="s">
        <v>1414</v>
      </c>
      <c r="V1194" s="340" t="s">
        <v>1414</v>
      </c>
      <c r="W1194" s="340" t="s">
        <v>1414</v>
      </c>
      <c r="X1194" s="340" t="s">
        <v>1414</v>
      </c>
      <c r="Y1194" s="340" t="s">
        <v>1414</v>
      </c>
      <c r="Z1194" s="340" t="s">
        <v>1414</v>
      </c>
      <c r="AA1194" s="340" t="s">
        <v>1414</v>
      </c>
      <c r="AB1194" s="340" t="s">
        <v>1414</v>
      </c>
      <c r="AC1194" s="344" t="s">
        <v>1414</v>
      </c>
      <c r="AD1194" s="482">
        <v>40777563000105</v>
      </c>
      <c r="AE1194" s="341" t="s">
        <v>2256</v>
      </c>
      <c r="AF1194" s="341" t="s">
        <v>2115</v>
      </c>
      <c r="AG1194" s="345" t="s">
        <v>1428</v>
      </c>
      <c r="AH1194" s="345" t="s">
        <v>2110</v>
      </c>
      <c r="AI1194" s="345">
        <v>1000</v>
      </c>
      <c r="AJ1194" s="345">
        <v>1000</v>
      </c>
      <c r="AK1194" s="345">
        <v>1000</v>
      </c>
      <c r="AL1194" s="340">
        <v>1.4499999999999999E-2</v>
      </c>
      <c r="AM1194" s="340">
        <v>0.25</v>
      </c>
      <c r="AN1194" s="340" t="s">
        <v>34</v>
      </c>
      <c r="AO1194" s="338" t="s">
        <v>1323</v>
      </c>
      <c r="AP1194" s="341" t="s">
        <v>716</v>
      </c>
      <c r="AQ1194" s="347" t="s">
        <v>659</v>
      </c>
      <c r="AR1194" s="340">
        <v>1.9995E-3</v>
      </c>
      <c r="AS1194" s="340">
        <v>1.9995E-3</v>
      </c>
      <c r="AT1194" s="340"/>
      <c r="AX1194" s="597"/>
      <c r="AY1194" s="598"/>
      <c r="AZ1194" s="598"/>
      <c r="BA1194" s="598"/>
      <c r="BB1194" s="599"/>
      <c r="BC1194" s="598"/>
      <c r="BD1194" s="598"/>
      <c r="BE1194" s="598"/>
      <c r="BF1194" s="598"/>
      <c r="BG1194" s="599"/>
      <c r="BH1194" s="599"/>
      <c r="BI1194" s="600"/>
      <c r="BJ1194" s="600"/>
      <c r="BK1194" s="600"/>
      <c r="BL1194" s="599"/>
      <c r="BM1194" s="599"/>
      <c r="BN1194" s="599"/>
      <c r="BO1194" s="599"/>
      <c r="BP1194" s="599"/>
      <c r="BQ1194" s="599"/>
      <c r="BR1194" s="599"/>
      <c r="BS1194" s="599"/>
      <c r="BT1194" s="602"/>
      <c r="BU1194" s="603"/>
      <c r="BV1194" s="601"/>
      <c r="BW1194" s="604"/>
    </row>
    <row r="1195" spans="2:75" ht="15.75" customHeight="1">
      <c r="B1195" s="334" t="s">
        <v>244</v>
      </c>
      <c r="C1195" s="335">
        <v>9143318000104</v>
      </c>
      <c r="D1195" s="336" t="s">
        <v>14</v>
      </c>
      <c r="E1195" s="336" t="s">
        <v>614</v>
      </c>
      <c r="F1195" s="336"/>
      <c r="G1195" s="337"/>
      <c r="H1195" s="337" t="s">
        <v>1337</v>
      </c>
      <c r="I1195" s="337" t="s">
        <v>34</v>
      </c>
      <c r="J1195" s="337" t="s">
        <v>608</v>
      </c>
      <c r="K1195" s="338" t="s">
        <v>48</v>
      </c>
      <c r="L1195" s="339"/>
      <c r="M1195" s="339" t="s">
        <v>1411</v>
      </c>
      <c r="N1195" s="338">
        <v>211958</v>
      </c>
      <c r="O1195" s="338" t="s">
        <v>1320</v>
      </c>
      <c r="P1195" s="342">
        <v>39598</v>
      </c>
      <c r="Q1195" s="343">
        <v>426283237.69999999</v>
      </c>
      <c r="R1195" s="343">
        <v>496236336.11380929</v>
      </c>
      <c r="S1195" s="338">
        <v>33</v>
      </c>
      <c r="T1195" s="340">
        <v>-1.2189663721921429E-2</v>
      </c>
      <c r="U1195" s="340">
        <v>-0.15757816212851924</v>
      </c>
      <c r="V1195" s="340">
        <v>-0.15595808219680485</v>
      </c>
      <c r="W1195" s="340">
        <v>-1.528910688072364</v>
      </c>
      <c r="X1195" s="340">
        <v>-3.8473010072266112E-2</v>
      </c>
      <c r="Y1195" s="340">
        <v>-0.29174782440615993</v>
      </c>
      <c r="Z1195" s="340">
        <v>0.12112535406919633</v>
      </c>
      <c r="AA1195" s="340">
        <v>0.68851577994738322</v>
      </c>
      <c r="AB1195" s="340">
        <v>0.2370192060313861</v>
      </c>
      <c r="AC1195" s="344">
        <v>-1.0067176921398353</v>
      </c>
      <c r="AD1195" s="482">
        <v>9271730000100</v>
      </c>
      <c r="AE1195" s="341" t="s">
        <v>2285</v>
      </c>
      <c r="AF1195" s="341" t="s">
        <v>2115</v>
      </c>
      <c r="AG1195" s="345" t="s">
        <v>1428</v>
      </c>
      <c r="AH1195" s="345" t="s">
        <v>2110</v>
      </c>
      <c r="AI1195" s="345">
        <v>100000</v>
      </c>
      <c r="AJ1195" s="345">
        <v>50000</v>
      </c>
      <c r="AK1195" s="345">
        <v>100000</v>
      </c>
      <c r="AL1195" s="340">
        <v>1.8500000000000003E-2</v>
      </c>
      <c r="AM1195" s="340">
        <v>0.2</v>
      </c>
      <c r="AN1195" s="340" t="s">
        <v>2138</v>
      </c>
      <c r="AO1195" s="338" t="s">
        <v>1323</v>
      </c>
      <c r="AP1195" s="341" t="s">
        <v>13</v>
      </c>
      <c r="AQ1195" s="347" t="s">
        <v>671</v>
      </c>
      <c r="AR1195" s="340">
        <v>2.4666666666666665E-3</v>
      </c>
      <c r="AS1195" s="340">
        <v>2.4666666666666665E-3</v>
      </c>
      <c r="AT1195" s="340"/>
      <c r="AX1195" s="597"/>
      <c r="AY1195" s="598"/>
      <c r="AZ1195" s="598"/>
      <c r="BA1195" s="598"/>
      <c r="BB1195" s="599"/>
      <c r="BC1195" s="598"/>
      <c r="BD1195" s="598"/>
      <c r="BE1195" s="598"/>
      <c r="BF1195" s="598"/>
      <c r="BG1195" s="599"/>
      <c r="BH1195" s="599"/>
      <c r="BI1195" s="600"/>
      <c r="BJ1195" s="600"/>
      <c r="BK1195" s="600"/>
      <c r="BL1195" s="599"/>
      <c r="BM1195" s="599"/>
      <c r="BN1195" s="599"/>
      <c r="BO1195" s="599"/>
      <c r="BP1195" s="599"/>
      <c r="BQ1195" s="599"/>
      <c r="BR1195" s="599"/>
      <c r="BS1195" s="599"/>
      <c r="BT1195" s="602"/>
      <c r="BU1195" s="603"/>
      <c r="BV1195" s="601"/>
      <c r="BW1195" s="604"/>
    </row>
    <row r="1196" spans="2:75" ht="15.75" customHeight="1">
      <c r="B1196" s="334" t="s">
        <v>1642</v>
      </c>
      <c r="C1196" s="335">
        <v>25079446000184</v>
      </c>
      <c r="D1196" s="336" t="s">
        <v>14</v>
      </c>
      <c r="E1196" s="336" t="s">
        <v>614</v>
      </c>
      <c r="F1196" s="336"/>
      <c r="G1196" s="337"/>
      <c r="H1196" s="337" t="s">
        <v>865</v>
      </c>
      <c r="I1196" s="337" t="s">
        <v>34</v>
      </c>
      <c r="J1196" s="337" t="s">
        <v>608</v>
      </c>
      <c r="K1196" s="338" t="s">
        <v>48</v>
      </c>
      <c r="L1196" s="339"/>
      <c r="M1196" s="339"/>
      <c r="N1196" s="338">
        <v>467014</v>
      </c>
      <c r="O1196" s="338" t="s">
        <v>1323</v>
      </c>
      <c r="P1196" s="342">
        <v>43238</v>
      </c>
      <c r="Q1196" s="343">
        <v>17151820.149999999</v>
      </c>
      <c r="R1196" s="343">
        <v>25586656.960079379</v>
      </c>
      <c r="S1196" s="338">
        <v>33</v>
      </c>
      <c r="T1196" s="340">
        <v>8.6375315961395804E-2</v>
      </c>
      <c r="U1196" s="340">
        <v>0.97154208437593303</v>
      </c>
      <c r="V1196" s="340">
        <v>-8.0761111914876893E-2</v>
      </c>
      <c r="W1196" s="340">
        <v>-0.74120193619372865</v>
      </c>
      <c r="X1196" s="340">
        <v>2.2060749504328125E-2</v>
      </c>
      <c r="Y1196" s="340">
        <v>0.15512656765809738</v>
      </c>
      <c r="Z1196" s="340">
        <v>5.1078906211563746E-2</v>
      </c>
      <c r="AA1196" s="340">
        <v>0.27912393615257441</v>
      </c>
      <c r="AB1196" s="340">
        <v>0.16404536635274306</v>
      </c>
      <c r="AC1196" s="344">
        <v>-1.0621108646677846</v>
      </c>
      <c r="AD1196" s="482">
        <v>29054790000170</v>
      </c>
      <c r="AE1196" s="341" t="s">
        <v>2315</v>
      </c>
      <c r="AF1196" s="341" t="s">
        <v>2315</v>
      </c>
      <c r="AG1196" s="345" t="s">
        <v>1431</v>
      </c>
      <c r="AH1196" s="345" t="s">
        <v>2107</v>
      </c>
      <c r="AI1196" s="345">
        <v>1000</v>
      </c>
      <c r="AJ1196" s="345">
        <v>1000</v>
      </c>
      <c r="AK1196" s="345">
        <v>1000</v>
      </c>
      <c r="AL1196" s="340">
        <v>0</v>
      </c>
      <c r="AM1196" s="340" t="s">
        <v>34</v>
      </c>
      <c r="AN1196" s="340" t="s">
        <v>64</v>
      </c>
      <c r="AO1196" s="338" t="s">
        <v>1323</v>
      </c>
      <c r="AP1196" s="341" t="s">
        <v>13</v>
      </c>
      <c r="AQ1196" s="347" t="s">
        <v>668</v>
      </c>
      <c r="AR1196" s="340" t="s">
        <v>34</v>
      </c>
      <c r="AS1196" s="340" t="s">
        <v>34</v>
      </c>
      <c r="AT1196" s="340"/>
      <c r="AX1196" s="597"/>
      <c r="AY1196" s="598"/>
      <c r="AZ1196" s="598"/>
      <c r="BA1196" s="598"/>
      <c r="BB1196" s="599"/>
      <c r="BC1196" s="598"/>
      <c r="BD1196" s="598"/>
      <c r="BE1196" s="598"/>
      <c r="BF1196" s="598"/>
      <c r="BG1196" s="599"/>
      <c r="BH1196" s="599"/>
      <c r="BI1196" s="600"/>
      <c r="BJ1196" s="600"/>
      <c r="BK1196" s="600"/>
      <c r="BL1196" s="599"/>
      <c r="BM1196" s="599"/>
      <c r="BN1196" s="599"/>
      <c r="BO1196" s="599"/>
      <c r="BP1196" s="599"/>
      <c r="BQ1196" s="599"/>
      <c r="BR1196" s="599"/>
      <c r="BS1196" s="599"/>
      <c r="BT1196" s="602"/>
      <c r="BU1196" s="603"/>
      <c r="BV1196" s="601"/>
      <c r="BW1196" s="604"/>
    </row>
    <row r="1197" spans="2:75" ht="15.75" customHeight="1">
      <c r="B1197" s="334" t="s">
        <v>1117</v>
      </c>
      <c r="C1197" s="335">
        <v>28235674000194</v>
      </c>
      <c r="D1197" s="336" t="s">
        <v>14</v>
      </c>
      <c r="E1197" s="336" t="s">
        <v>614</v>
      </c>
      <c r="F1197" s="336"/>
      <c r="G1197" s="337"/>
      <c r="H1197" s="337" t="s">
        <v>1337</v>
      </c>
      <c r="I1197" s="337" t="s">
        <v>34</v>
      </c>
      <c r="J1197" s="337" t="s">
        <v>608</v>
      </c>
      <c r="K1197" s="338" t="s">
        <v>48</v>
      </c>
      <c r="L1197" s="339"/>
      <c r="M1197" s="339" t="s">
        <v>34</v>
      </c>
      <c r="N1197" s="338">
        <v>451533</v>
      </c>
      <c r="O1197" s="338" t="s">
        <v>1320</v>
      </c>
      <c r="P1197" s="342">
        <v>43026</v>
      </c>
      <c r="Q1197" s="343">
        <v>11780654.710000001</v>
      </c>
      <c r="R1197" s="343">
        <v>14506896.001746038</v>
      </c>
      <c r="S1197" s="338">
        <v>33</v>
      </c>
      <c r="T1197" s="340">
        <v>9.9298806782918358E-2</v>
      </c>
      <c r="U1197" s="340">
        <v>1.2836550565597362</v>
      </c>
      <c r="V1197" s="340">
        <v>-0.10958973805678718</v>
      </c>
      <c r="W1197" s="340">
        <v>-1.0743458720314101</v>
      </c>
      <c r="X1197" s="340">
        <v>-2.0771746849568617E-2</v>
      </c>
      <c r="Y1197" s="340">
        <v>-0.15751592976723389</v>
      </c>
      <c r="Z1197" s="340">
        <v>0.11950588302267806</v>
      </c>
      <c r="AA1197" s="340">
        <v>0.67931018150546874</v>
      </c>
      <c r="AB1197" s="340">
        <v>0.21037669749153362</v>
      </c>
      <c r="AC1197" s="344">
        <v>-0.90838400922707208</v>
      </c>
      <c r="AD1197" s="482">
        <v>17002861000101</v>
      </c>
      <c r="AE1197" s="341" t="s">
        <v>2120</v>
      </c>
      <c r="AF1197" s="341" t="s">
        <v>2106</v>
      </c>
      <c r="AG1197" s="345" t="s">
        <v>1427</v>
      </c>
      <c r="AH1197" s="345" t="s">
        <v>2110</v>
      </c>
      <c r="AI1197" s="345">
        <v>5000</v>
      </c>
      <c r="AJ1197" s="345">
        <v>5000</v>
      </c>
      <c r="AK1197" s="345">
        <v>5000</v>
      </c>
      <c r="AL1197" s="340">
        <v>0</v>
      </c>
      <c r="AM1197" s="340" t="s">
        <v>34</v>
      </c>
      <c r="AN1197" s="340" t="s">
        <v>34</v>
      </c>
      <c r="AO1197" s="338" t="s">
        <v>1323</v>
      </c>
      <c r="AP1197" s="341" t="s">
        <v>13</v>
      </c>
      <c r="AQ1197" s="347" t="s">
        <v>668</v>
      </c>
      <c r="AR1197" s="340">
        <v>4.8250000000000003E-3</v>
      </c>
      <c r="AS1197" s="340">
        <v>4.8250000000000003E-3</v>
      </c>
      <c r="AT1197" s="340"/>
      <c r="AX1197" s="597"/>
      <c r="AY1197" s="598"/>
      <c r="AZ1197" s="598"/>
      <c r="BA1197" s="598"/>
      <c r="BB1197" s="599"/>
      <c r="BC1197" s="598"/>
      <c r="BD1197" s="598"/>
      <c r="BE1197" s="598"/>
      <c r="BF1197" s="598"/>
      <c r="BG1197" s="599"/>
      <c r="BH1197" s="599"/>
      <c r="BI1197" s="600"/>
      <c r="BJ1197" s="600"/>
      <c r="BK1197" s="600"/>
      <c r="BL1197" s="599"/>
      <c r="BM1197" s="599"/>
      <c r="BN1197" s="599"/>
      <c r="BO1197" s="599"/>
      <c r="BP1197" s="599"/>
      <c r="BQ1197" s="599"/>
      <c r="BR1197" s="599"/>
      <c r="BS1197" s="599"/>
      <c r="BT1197" s="602"/>
      <c r="BU1197" s="603"/>
      <c r="BV1197" s="601"/>
      <c r="BW1197" s="604"/>
    </row>
    <row r="1198" spans="2:75" ht="15.75" customHeight="1">
      <c r="B1198" s="334" t="s">
        <v>334</v>
      </c>
      <c r="C1198" s="335">
        <v>9401978000130</v>
      </c>
      <c r="D1198" s="336" t="s">
        <v>14</v>
      </c>
      <c r="E1198" s="336" t="s">
        <v>607</v>
      </c>
      <c r="F1198" s="336"/>
      <c r="G1198" s="337"/>
      <c r="H1198" s="337" t="s">
        <v>34</v>
      </c>
      <c r="I1198" s="337" t="s">
        <v>34</v>
      </c>
      <c r="J1198" s="337" t="s">
        <v>608</v>
      </c>
      <c r="K1198" s="338" t="s">
        <v>48</v>
      </c>
      <c r="L1198" s="339"/>
      <c r="M1198" s="339" t="s">
        <v>34</v>
      </c>
      <c r="N1198" s="338">
        <v>209376</v>
      </c>
      <c r="O1198" s="338" t="s">
        <v>1320</v>
      </c>
      <c r="P1198" s="342">
        <v>39587</v>
      </c>
      <c r="Q1198" s="343">
        <v>49222069.729999997</v>
      </c>
      <c r="R1198" s="343">
        <v>47157094.077341244</v>
      </c>
      <c r="S1198" s="338">
        <v>33</v>
      </c>
      <c r="T1198" s="340">
        <v>1.7106675107435354E-2</v>
      </c>
      <c r="U1198" s="340">
        <v>0.22114132801806655</v>
      </c>
      <c r="V1198" s="340">
        <v>-0.1937155177424148</v>
      </c>
      <c r="W1198" s="340">
        <v>-1.89905980728915</v>
      </c>
      <c r="X1198" s="340">
        <v>-0.22740254934688309</v>
      </c>
      <c r="Y1198" s="340">
        <v>-1.7244348417695774</v>
      </c>
      <c r="Z1198" s="340">
        <v>-0.13426248432118437</v>
      </c>
      <c r="AA1198" s="340">
        <v>-0.76319148720311292</v>
      </c>
      <c r="AB1198" s="340">
        <v>0.21179878556475046</v>
      </c>
      <c r="AC1198" s="344">
        <v>-1.3689955798768803</v>
      </c>
      <c r="AD1198" s="482">
        <v>46171852000142</v>
      </c>
      <c r="AE1198" s="341" t="s">
        <v>2358</v>
      </c>
      <c r="AF1198" s="341" t="s">
        <v>2112</v>
      </c>
      <c r="AG1198" s="345" t="s">
        <v>719</v>
      </c>
      <c r="AH1198" s="345" t="s">
        <v>2107</v>
      </c>
      <c r="AI1198" s="345">
        <v>5000</v>
      </c>
      <c r="AJ1198" s="345">
        <v>5000</v>
      </c>
      <c r="AK1198" s="345">
        <v>5000</v>
      </c>
      <c r="AL1198" s="340">
        <v>1.8500000000000003E-2</v>
      </c>
      <c r="AM1198" s="340">
        <v>0.2</v>
      </c>
      <c r="AN1198" s="340" t="s">
        <v>2179</v>
      </c>
      <c r="AO1198" s="338" t="s">
        <v>1323</v>
      </c>
      <c r="AP1198" s="341" t="s">
        <v>716</v>
      </c>
      <c r="AQ1198" s="347" t="s">
        <v>659</v>
      </c>
      <c r="AR1198" s="340">
        <v>4.4399999999999995E-3</v>
      </c>
      <c r="AS1198" s="340">
        <v>4.4399999999999995E-3</v>
      </c>
      <c r="AT1198" s="340"/>
      <c r="AX1198" s="597"/>
      <c r="AY1198" s="598"/>
      <c r="AZ1198" s="598"/>
      <c r="BA1198" s="598"/>
      <c r="BB1198" s="599"/>
      <c r="BC1198" s="598"/>
      <c r="BD1198" s="598"/>
      <c r="BE1198" s="598"/>
      <c r="BF1198" s="598"/>
      <c r="BG1198" s="599"/>
      <c r="BH1198" s="599"/>
      <c r="BI1198" s="600"/>
      <c r="BJ1198" s="600"/>
      <c r="BK1198" s="600"/>
      <c r="BL1198" s="599"/>
      <c r="BM1198" s="599"/>
      <c r="BN1198" s="599"/>
      <c r="BO1198" s="599"/>
      <c r="BP1198" s="599"/>
      <c r="BQ1198" s="599"/>
      <c r="BR1198" s="599"/>
      <c r="BS1198" s="599"/>
      <c r="BT1198" s="602"/>
      <c r="BU1198" s="603"/>
      <c r="BV1198" s="601"/>
      <c r="BW1198" s="604"/>
    </row>
    <row r="1199" spans="2:75" ht="15.75" customHeight="1">
      <c r="B1199" s="334" t="s">
        <v>355</v>
      </c>
      <c r="C1199" s="335">
        <v>7420595000183</v>
      </c>
      <c r="D1199" s="336" t="s">
        <v>14</v>
      </c>
      <c r="E1199" s="336" t="s">
        <v>607</v>
      </c>
      <c r="F1199" s="336"/>
      <c r="G1199" s="337"/>
      <c r="H1199" s="337" t="s">
        <v>34</v>
      </c>
      <c r="I1199" s="337" t="s">
        <v>34</v>
      </c>
      <c r="J1199" s="337" t="s">
        <v>608</v>
      </c>
      <c r="K1199" s="338" t="s">
        <v>48</v>
      </c>
      <c r="L1199" s="339"/>
      <c r="M1199" s="339" t="s">
        <v>34</v>
      </c>
      <c r="N1199" s="338">
        <v>187933</v>
      </c>
      <c r="O1199" s="338" t="s">
        <v>1320</v>
      </c>
      <c r="P1199" s="342">
        <v>39261</v>
      </c>
      <c r="Q1199" s="343">
        <v>17649098.079999998</v>
      </c>
      <c r="R1199" s="343">
        <v>24351681.766111106</v>
      </c>
      <c r="S1199" s="338">
        <v>33</v>
      </c>
      <c r="T1199" s="340">
        <v>3.6835404651837544E-2</v>
      </c>
      <c r="U1199" s="340">
        <v>0.47617846551897541</v>
      </c>
      <c r="V1199" s="340">
        <v>-0.14296315851287678</v>
      </c>
      <c r="W1199" s="340">
        <v>-1.4015169843849165</v>
      </c>
      <c r="X1199" s="340">
        <v>-0.21773065052846352</v>
      </c>
      <c r="Y1199" s="340">
        <v>-1.6510910760270439</v>
      </c>
      <c r="Z1199" s="340">
        <v>-0.1153492038666305</v>
      </c>
      <c r="AA1199" s="340">
        <v>-0.65568226963590137</v>
      </c>
      <c r="AB1199" s="340">
        <v>0.30067634869585952</v>
      </c>
      <c r="AC1199" s="344">
        <v>-0.68597580779108969</v>
      </c>
      <c r="AD1199" s="482">
        <v>0</v>
      </c>
      <c r="AE1199" s="341" t="s">
        <v>2376</v>
      </c>
      <c r="AF1199" s="341" t="s">
        <v>2112</v>
      </c>
      <c r="AG1199" s="345" t="s">
        <v>719</v>
      </c>
      <c r="AH1199" s="345" t="s">
        <v>2110</v>
      </c>
      <c r="AI1199" s="345">
        <v>25000</v>
      </c>
      <c r="AJ1199" s="345">
        <v>1000</v>
      </c>
      <c r="AK1199" s="345">
        <v>25000</v>
      </c>
      <c r="AL1199" s="340">
        <v>0.02</v>
      </c>
      <c r="AM1199" s="340">
        <v>0.2</v>
      </c>
      <c r="AN1199" s="340" t="s">
        <v>666</v>
      </c>
      <c r="AO1199" s="338" t="s">
        <v>1323</v>
      </c>
      <c r="AP1199" s="341" t="s">
        <v>716</v>
      </c>
      <c r="AQ1199" s="347" t="s">
        <v>681</v>
      </c>
      <c r="AR1199" s="340">
        <v>6.0000000000000001E-3</v>
      </c>
      <c r="AS1199" s="340">
        <v>6.0000000000000001E-3</v>
      </c>
      <c r="AT1199" s="340"/>
      <c r="AX1199" s="597"/>
      <c r="AY1199" s="598"/>
      <c r="AZ1199" s="598"/>
      <c r="BA1199" s="598"/>
      <c r="BB1199" s="599"/>
      <c r="BC1199" s="598"/>
      <c r="BD1199" s="598"/>
      <c r="BE1199" s="598"/>
      <c r="BF1199" s="598"/>
      <c r="BG1199" s="599"/>
      <c r="BH1199" s="599"/>
      <c r="BI1199" s="600"/>
      <c r="BJ1199" s="600"/>
      <c r="BK1199" s="600"/>
      <c r="BL1199" s="599"/>
      <c r="BM1199" s="599"/>
      <c r="BN1199" s="599"/>
      <c r="BO1199" s="599"/>
      <c r="BP1199" s="599"/>
      <c r="BQ1199" s="599"/>
      <c r="BR1199" s="599"/>
      <c r="BS1199" s="599"/>
      <c r="BT1199" s="602"/>
      <c r="BU1199" s="603"/>
      <c r="BV1199" s="601"/>
      <c r="BW1199" s="604"/>
    </row>
    <row r="1200" spans="2:75" ht="15.75" customHeight="1">
      <c r="B1200" s="334" t="s">
        <v>1169</v>
      </c>
      <c r="C1200" s="335">
        <v>17253801000161</v>
      </c>
      <c r="D1200" s="336" t="s">
        <v>14</v>
      </c>
      <c r="E1200" s="336" t="s">
        <v>607</v>
      </c>
      <c r="F1200" s="336"/>
      <c r="G1200" s="337"/>
      <c r="H1200" s="337" t="s">
        <v>34</v>
      </c>
      <c r="I1200" s="337" t="s">
        <v>34</v>
      </c>
      <c r="J1200" s="337" t="s">
        <v>608</v>
      </c>
      <c r="K1200" s="338" t="s">
        <v>48</v>
      </c>
      <c r="L1200" s="339"/>
      <c r="M1200" s="339" t="s">
        <v>34</v>
      </c>
      <c r="N1200" s="338">
        <v>333956</v>
      </c>
      <c r="O1200" s="338" t="s">
        <v>1323</v>
      </c>
      <c r="P1200" s="342">
        <v>41389</v>
      </c>
      <c r="Q1200" s="343">
        <v>450421211.22000003</v>
      </c>
      <c r="R1200" s="343">
        <v>857282250.27940488</v>
      </c>
      <c r="S1200" s="338">
        <v>33</v>
      </c>
      <c r="T1200" s="340">
        <v>-5.8688705137788233E-3</v>
      </c>
      <c r="U1200" s="340">
        <v>-7.5868034625794445E-2</v>
      </c>
      <c r="V1200" s="340">
        <v>-0.1954544792787869</v>
      </c>
      <c r="W1200" s="340">
        <v>-1.9161074449726592</v>
      </c>
      <c r="X1200" s="340">
        <v>-0.11967829394778062</v>
      </c>
      <c r="Y1200" s="340">
        <v>-0.90754224383071003</v>
      </c>
      <c r="Z1200" s="340">
        <v>5.3375672137199182E-2</v>
      </c>
      <c r="AA1200" s="340">
        <v>0.30340462419424608</v>
      </c>
      <c r="AB1200" s="340">
        <v>0.21591280221952894</v>
      </c>
      <c r="AC1200" s="344">
        <v>-1.3489501812537403</v>
      </c>
      <c r="AD1200" s="482">
        <v>37388322000160</v>
      </c>
      <c r="AE1200" s="341" t="s">
        <v>2315</v>
      </c>
      <c r="AF1200" s="341" t="s">
        <v>2315</v>
      </c>
      <c r="AG1200" s="345" t="s">
        <v>1431</v>
      </c>
      <c r="AH1200" s="345" t="s">
        <v>2316</v>
      </c>
      <c r="AI1200" s="345">
        <v>15000</v>
      </c>
      <c r="AJ1200" s="345">
        <v>2000</v>
      </c>
      <c r="AK1200" s="345">
        <v>10000</v>
      </c>
      <c r="AL1200" s="340">
        <v>0.02</v>
      </c>
      <c r="AM1200" s="340">
        <v>0.2</v>
      </c>
      <c r="AN1200" s="340" t="s">
        <v>2138</v>
      </c>
      <c r="AO1200" s="338" t="s">
        <v>1323</v>
      </c>
      <c r="AP1200" s="341" t="s">
        <v>716</v>
      </c>
      <c r="AQ1200" s="347" t="s">
        <v>659</v>
      </c>
      <c r="AR1200" s="340">
        <v>4.0000000000000001E-3</v>
      </c>
      <c r="AS1200" s="340">
        <v>4.0000000000000001E-3</v>
      </c>
      <c r="AT1200" s="340"/>
      <c r="AX1200" s="597"/>
      <c r="AY1200" s="598"/>
      <c r="AZ1200" s="598"/>
      <c r="BA1200" s="598"/>
      <c r="BB1200" s="599"/>
      <c r="BC1200" s="598"/>
      <c r="BD1200" s="598"/>
      <c r="BE1200" s="598"/>
      <c r="BF1200" s="598"/>
      <c r="BG1200" s="599"/>
      <c r="BH1200" s="599"/>
      <c r="BI1200" s="600"/>
      <c r="BJ1200" s="600"/>
      <c r="BK1200" s="600"/>
      <c r="BL1200" s="599"/>
      <c r="BM1200" s="599"/>
      <c r="BN1200" s="599"/>
      <c r="BO1200" s="599"/>
      <c r="BP1200" s="599"/>
      <c r="BQ1200" s="599"/>
      <c r="BR1200" s="599"/>
      <c r="BS1200" s="599"/>
      <c r="BT1200" s="602"/>
      <c r="BU1200" s="603"/>
      <c r="BV1200" s="601"/>
      <c r="BW1200" s="604"/>
    </row>
    <row r="1201" spans="2:75" ht="15.75" customHeight="1">
      <c r="B1201" s="334" t="s">
        <v>573</v>
      </c>
      <c r="C1201" s="335">
        <v>35535649000191</v>
      </c>
      <c r="D1201" s="336" t="s">
        <v>14</v>
      </c>
      <c r="E1201" s="336" t="s">
        <v>614</v>
      </c>
      <c r="F1201" s="336"/>
      <c r="G1201" s="337"/>
      <c r="H1201" s="337" t="s">
        <v>1337</v>
      </c>
      <c r="I1201" s="337" t="s">
        <v>34</v>
      </c>
      <c r="J1201" s="337" t="s">
        <v>608</v>
      </c>
      <c r="K1201" s="338" t="s">
        <v>48</v>
      </c>
      <c r="L1201" s="339"/>
      <c r="M1201" s="339" t="s">
        <v>1411</v>
      </c>
      <c r="N1201" s="338">
        <v>563595</v>
      </c>
      <c r="O1201" s="338" t="s">
        <v>1320</v>
      </c>
      <c r="P1201" s="342">
        <v>44166</v>
      </c>
      <c r="Q1201" s="343">
        <v>205225118.58000001</v>
      </c>
      <c r="R1201" s="343">
        <v>373673345.20273817</v>
      </c>
      <c r="S1201" s="338">
        <v>33</v>
      </c>
      <c r="T1201" s="340">
        <v>-5.789258432726152E-3</v>
      </c>
      <c r="U1201" s="340">
        <v>-7.483887371523168E-2</v>
      </c>
      <c r="V1201" s="340">
        <v>-0.19515314202938217</v>
      </c>
      <c r="W1201" s="340">
        <v>-1.9131533323364966</v>
      </c>
      <c r="X1201" s="340" t="s">
        <v>1414</v>
      </c>
      <c r="Y1201" s="340" t="s">
        <v>1414</v>
      </c>
      <c r="Z1201" s="340" t="s">
        <v>1414</v>
      </c>
      <c r="AA1201" s="340" t="s">
        <v>1414</v>
      </c>
      <c r="AB1201" s="340">
        <v>0.21571936171870451</v>
      </c>
      <c r="AC1201" s="344">
        <v>-1.3486199015532676</v>
      </c>
      <c r="AD1201" s="482">
        <v>37388322000160</v>
      </c>
      <c r="AE1201" s="341" t="s">
        <v>2315</v>
      </c>
      <c r="AF1201" s="341" t="s">
        <v>2315</v>
      </c>
      <c r="AG1201" s="345" t="s">
        <v>1431</v>
      </c>
      <c r="AH1201" s="345" t="s">
        <v>2107</v>
      </c>
      <c r="AI1201" s="345">
        <v>5000</v>
      </c>
      <c r="AJ1201" s="345">
        <v>5000</v>
      </c>
      <c r="AK1201" s="345">
        <v>0</v>
      </c>
      <c r="AL1201" s="340">
        <v>0.02</v>
      </c>
      <c r="AM1201" s="340">
        <v>0.2</v>
      </c>
      <c r="AN1201" s="340" t="s">
        <v>666</v>
      </c>
      <c r="AO1201" s="338" t="s">
        <v>1323</v>
      </c>
      <c r="AP1201" s="341" t="s">
        <v>716</v>
      </c>
      <c r="AQ1201" s="347" t="s">
        <v>659</v>
      </c>
      <c r="AR1201" s="340" t="s">
        <v>34</v>
      </c>
      <c r="AS1201" s="340" t="s">
        <v>34</v>
      </c>
      <c r="AT1201" s="340"/>
      <c r="AX1201" s="597"/>
      <c r="AY1201" s="598"/>
      <c r="AZ1201" s="598"/>
      <c r="BA1201" s="598"/>
      <c r="BB1201" s="599"/>
      <c r="BC1201" s="598"/>
      <c r="BD1201" s="598"/>
      <c r="BE1201" s="598"/>
      <c r="BF1201" s="598"/>
      <c r="BG1201" s="599"/>
      <c r="BH1201" s="599"/>
      <c r="BI1201" s="600"/>
      <c r="BJ1201" s="600"/>
      <c r="BK1201" s="600"/>
      <c r="BL1201" s="599"/>
      <c r="BM1201" s="599"/>
      <c r="BN1201" s="599"/>
      <c r="BO1201" s="599"/>
      <c r="BP1201" s="599"/>
      <c r="BQ1201" s="599"/>
      <c r="BR1201" s="599"/>
      <c r="BS1201" s="599"/>
      <c r="BT1201" s="602"/>
      <c r="BU1201" s="603"/>
      <c r="BV1201" s="601"/>
      <c r="BW1201" s="604"/>
    </row>
    <row r="1202" spans="2:75" ht="15.75" customHeight="1">
      <c r="B1202" s="334" t="s">
        <v>1111</v>
      </c>
      <c r="C1202" s="335">
        <v>36014016000109</v>
      </c>
      <c r="D1202" s="336" t="s">
        <v>11</v>
      </c>
      <c r="E1202" s="336" t="s">
        <v>620</v>
      </c>
      <c r="F1202" s="336" t="s">
        <v>685</v>
      </c>
      <c r="G1202" s="337" t="s">
        <v>738</v>
      </c>
      <c r="H1202" s="337" t="s">
        <v>34</v>
      </c>
      <c r="I1202" s="337" t="s">
        <v>1318</v>
      </c>
      <c r="J1202" s="337" t="s">
        <v>608</v>
      </c>
      <c r="K1202" s="338" t="s">
        <v>48</v>
      </c>
      <c r="L1202" s="339"/>
      <c r="M1202" s="339" t="s">
        <v>34</v>
      </c>
      <c r="N1202" s="338">
        <v>535486</v>
      </c>
      <c r="O1202" s="338" t="s">
        <v>1320</v>
      </c>
      <c r="P1202" s="342">
        <v>43951</v>
      </c>
      <c r="Q1202" s="343">
        <v>11816578.029999999</v>
      </c>
      <c r="R1202" s="343">
        <v>10505116.622499999</v>
      </c>
      <c r="S1202" s="338">
        <v>34</v>
      </c>
      <c r="T1202" s="340">
        <v>9.2494590982234115E-2</v>
      </c>
      <c r="U1202" s="340">
        <v>1.1956956308481426</v>
      </c>
      <c r="V1202" s="340">
        <v>0.12689204537018473</v>
      </c>
      <c r="W1202" s="340">
        <v>1.2439663380383208</v>
      </c>
      <c r="X1202" s="340">
        <v>0.18202213854827898</v>
      </c>
      <c r="Y1202" s="340">
        <v>1.3803069428533821</v>
      </c>
      <c r="Z1202" s="340" t="s">
        <v>1414</v>
      </c>
      <c r="AA1202" s="340" t="s">
        <v>1414</v>
      </c>
      <c r="AB1202" s="340">
        <v>1.6202545843773931E-3</v>
      </c>
      <c r="AC1202" s="344">
        <v>13.788572029523749</v>
      </c>
      <c r="AD1202" s="482">
        <v>0</v>
      </c>
      <c r="AE1202" s="341" t="s">
        <v>2346</v>
      </c>
      <c r="AF1202" s="341" t="s">
        <v>2106</v>
      </c>
      <c r="AG1202" s="345" t="s">
        <v>1427</v>
      </c>
      <c r="AH1202" s="345" t="s">
        <v>2107</v>
      </c>
      <c r="AI1202" s="345">
        <v>0</v>
      </c>
      <c r="AJ1202" s="345">
        <v>0</v>
      </c>
      <c r="AK1202" s="345">
        <v>0</v>
      </c>
      <c r="AL1202" s="340">
        <v>6.9999999999999993E-3</v>
      </c>
      <c r="AM1202" s="340">
        <v>0.2</v>
      </c>
      <c r="AN1202" s="340" t="s">
        <v>64</v>
      </c>
      <c r="AO1202" s="338" t="s">
        <v>1323</v>
      </c>
      <c r="AP1202" s="341" t="s">
        <v>13</v>
      </c>
      <c r="AQ1202" s="347" t="s">
        <v>671</v>
      </c>
      <c r="AR1202" s="340">
        <v>1.4E-3</v>
      </c>
      <c r="AS1202" s="340">
        <v>1.4E-3</v>
      </c>
      <c r="AT1202" s="340"/>
      <c r="AX1202" s="597"/>
      <c r="AY1202" s="598"/>
      <c r="AZ1202" s="598"/>
      <c r="BA1202" s="598"/>
      <c r="BB1202" s="599"/>
      <c r="BC1202" s="598"/>
      <c r="BD1202" s="598"/>
      <c r="BE1202" s="598"/>
      <c r="BF1202" s="598"/>
      <c r="BG1202" s="599"/>
      <c r="BH1202" s="599"/>
      <c r="BI1202" s="600"/>
      <c r="BJ1202" s="600"/>
      <c r="BK1202" s="600"/>
      <c r="BL1202" s="599"/>
      <c r="BM1202" s="599"/>
      <c r="BN1202" s="599"/>
      <c r="BO1202" s="599"/>
      <c r="BP1202" s="599"/>
      <c r="BQ1202" s="599"/>
      <c r="BR1202" s="599"/>
      <c r="BS1202" s="599"/>
      <c r="BT1202" s="602"/>
      <c r="BU1202" s="603"/>
      <c r="BV1202" s="601"/>
      <c r="BW1202" s="604"/>
    </row>
    <row r="1203" spans="2:75" ht="15.75" customHeight="1">
      <c r="B1203" s="334" t="s">
        <v>81</v>
      </c>
      <c r="C1203" s="335">
        <v>27707783000102</v>
      </c>
      <c r="D1203" s="336" t="s">
        <v>13</v>
      </c>
      <c r="E1203" s="336" t="s">
        <v>615</v>
      </c>
      <c r="F1203" s="336" t="s">
        <v>619</v>
      </c>
      <c r="G1203" s="337" t="s">
        <v>34</v>
      </c>
      <c r="H1203" s="337" t="s">
        <v>1337</v>
      </c>
      <c r="I1203" s="337" t="s">
        <v>34</v>
      </c>
      <c r="J1203" s="337"/>
      <c r="K1203" s="338" t="s">
        <v>48</v>
      </c>
      <c r="L1203" s="339"/>
      <c r="M1203" s="339" t="s">
        <v>34</v>
      </c>
      <c r="N1203" s="338">
        <v>446394</v>
      </c>
      <c r="O1203" s="338" t="s">
        <v>1320</v>
      </c>
      <c r="P1203" s="342">
        <v>42957</v>
      </c>
      <c r="Q1203" s="343">
        <v>39627765.75</v>
      </c>
      <c r="R1203" s="343">
        <v>42257945.365555592</v>
      </c>
      <c r="S1203" s="338">
        <v>34</v>
      </c>
      <c r="T1203" s="340">
        <v>-0.11487166981749464</v>
      </c>
      <c r="U1203" s="340">
        <v>-1.4849684965404146</v>
      </c>
      <c r="V1203" s="340">
        <v>-0.17508080695160622</v>
      </c>
      <c r="W1203" s="340">
        <v>-1.7163773319990792</v>
      </c>
      <c r="X1203" s="340">
        <v>-0.20281453399792293</v>
      </c>
      <c r="Y1203" s="340">
        <v>-1.5379794547060233</v>
      </c>
      <c r="Z1203" s="340">
        <v>9.4242224061151347E-2</v>
      </c>
      <c r="AA1203" s="340">
        <v>0.53570335378644973</v>
      </c>
      <c r="AB1203" s="340">
        <v>0.24759538665987443</v>
      </c>
      <c r="AC1203" s="344">
        <v>-1.0461502777094411</v>
      </c>
      <c r="AD1203" s="482">
        <v>0</v>
      </c>
      <c r="AE1203" s="341" t="s">
        <v>2134</v>
      </c>
      <c r="AF1203" s="341" t="s">
        <v>2106</v>
      </c>
      <c r="AG1203" s="345" t="s">
        <v>1427</v>
      </c>
      <c r="AH1203" s="345" t="s">
        <v>2110</v>
      </c>
      <c r="AI1203" s="345">
        <v>5000</v>
      </c>
      <c r="AJ1203" s="345">
        <v>1000</v>
      </c>
      <c r="AK1203" s="345">
        <v>1000</v>
      </c>
      <c r="AL1203" s="608">
        <v>1.5E-3</v>
      </c>
      <c r="AM1203" s="608">
        <v>0.2</v>
      </c>
      <c r="AN1203" s="340" t="s">
        <v>34</v>
      </c>
      <c r="AO1203" s="338" t="s">
        <v>1323</v>
      </c>
      <c r="AP1203" s="341" t="s">
        <v>13</v>
      </c>
      <c r="AQ1203" s="347" t="s">
        <v>668</v>
      </c>
      <c r="AR1203" s="340">
        <v>5.3333333333333332E-3</v>
      </c>
      <c r="AS1203" s="340">
        <v>5.3333333333333332E-3</v>
      </c>
      <c r="AT1203" s="340"/>
      <c r="AX1203" s="597"/>
      <c r="AY1203" s="598"/>
      <c r="AZ1203" s="598"/>
      <c r="BA1203" s="598"/>
      <c r="BB1203" s="599"/>
      <c r="BC1203" s="598"/>
      <c r="BD1203" s="598"/>
      <c r="BE1203" s="598"/>
      <c r="BF1203" s="598"/>
      <c r="BG1203" s="599"/>
      <c r="BH1203" s="599"/>
      <c r="BI1203" s="600"/>
      <c r="BJ1203" s="600"/>
      <c r="BK1203" s="600"/>
      <c r="BL1203" s="599"/>
      <c r="BM1203" s="599"/>
      <c r="BN1203" s="599"/>
      <c r="BO1203" s="599"/>
      <c r="BP1203" s="599"/>
      <c r="BQ1203" s="599"/>
      <c r="BR1203" s="599"/>
      <c r="BS1203" s="599"/>
      <c r="BT1203" s="602"/>
      <c r="BU1203" s="603"/>
      <c r="BV1203" s="601"/>
      <c r="BW1203" s="604"/>
    </row>
    <row r="1204" spans="2:75" ht="15.75" customHeight="1">
      <c r="B1204" s="334" t="s">
        <v>523</v>
      </c>
      <c r="C1204" s="335">
        <v>17092258000168</v>
      </c>
      <c r="D1204" s="336" t="s">
        <v>13</v>
      </c>
      <c r="E1204" s="336" t="s">
        <v>615</v>
      </c>
      <c r="F1204" s="336" t="s">
        <v>619</v>
      </c>
      <c r="G1204" s="337" t="s">
        <v>34</v>
      </c>
      <c r="H1204" s="337" t="s">
        <v>1336</v>
      </c>
      <c r="I1204" s="337" t="s">
        <v>34</v>
      </c>
      <c r="J1204" s="337"/>
      <c r="K1204" s="338" t="s">
        <v>48</v>
      </c>
      <c r="L1204" s="339"/>
      <c r="M1204" s="339" t="s">
        <v>1411</v>
      </c>
      <c r="N1204" s="338">
        <v>331066</v>
      </c>
      <c r="O1204" s="338" t="s">
        <v>1320</v>
      </c>
      <c r="P1204" s="342">
        <v>41361</v>
      </c>
      <c r="Q1204" s="343">
        <v>97216193.409999996</v>
      </c>
      <c r="R1204" s="343">
        <v>99019859.238571435</v>
      </c>
      <c r="S1204" s="338">
        <v>34</v>
      </c>
      <c r="T1204" s="340">
        <v>0.11748421164289002</v>
      </c>
      <c r="U1204" s="340">
        <v>1.5187413346367884</v>
      </c>
      <c r="V1204" s="340">
        <v>0.15118324488838275</v>
      </c>
      <c r="W1204" s="340">
        <v>1.4821013166578008</v>
      </c>
      <c r="X1204" s="340">
        <v>0.17537311194451832</v>
      </c>
      <c r="Y1204" s="340">
        <v>1.3298861662512358</v>
      </c>
      <c r="Z1204" s="340">
        <v>0.29021735929231141</v>
      </c>
      <c r="AA1204" s="340">
        <v>1.6496895552789326</v>
      </c>
      <c r="AB1204" s="340">
        <v>2.754024612838683E-2</v>
      </c>
      <c r="AC1204" s="344">
        <v>1.5996746386759335</v>
      </c>
      <c r="AD1204" s="482">
        <v>0</v>
      </c>
      <c r="AE1204" s="341" t="s">
        <v>2363</v>
      </c>
      <c r="AF1204" s="341" t="s">
        <v>2109</v>
      </c>
      <c r="AG1204" s="345" t="s">
        <v>59</v>
      </c>
      <c r="AH1204" s="345" t="s">
        <v>2110</v>
      </c>
      <c r="AI1204" s="345">
        <v>20000</v>
      </c>
      <c r="AJ1204" s="345">
        <v>1000</v>
      </c>
      <c r="AK1204" s="345">
        <v>1000</v>
      </c>
      <c r="AL1204" s="340">
        <v>5.0000000000000001E-3</v>
      </c>
      <c r="AM1204" s="340" t="s">
        <v>34</v>
      </c>
      <c r="AN1204" s="340" t="s">
        <v>64</v>
      </c>
      <c r="AO1204" s="338" t="s">
        <v>1323</v>
      </c>
      <c r="AP1204" s="341" t="s">
        <v>13</v>
      </c>
      <c r="AQ1204" s="347" t="s">
        <v>686</v>
      </c>
      <c r="AR1204" s="340">
        <v>1.3333333333333333E-3</v>
      </c>
      <c r="AS1204" s="340">
        <v>1.3333333333333333E-3</v>
      </c>
      <c r="AT1204" s="340"/>
      <c r="AX1204" s="597"/>
      <c r="AY1204" s="598"/>
      <c r="AZ1204" s="598"/>
      <c r="BA1204" s="598"/>
      <c r="BB1204" s="599"/>
      <c r="BC1204" s="598"/>
      <c r="BD1204" s="598"/>
      <c r="BE1204" s="598"/>
      <c r="BF1204" s="598"/>
      <c r="BG1204" s="599"/>
      <c r="BH1204" s="599"/>
      <c r="BI1204" s="600"/>
      <c r="BJ1204" s="600"/>
      <c r="BK1204" s="600"/>
      <c r="BL1204" s="599"/>
      <c r="BM1204" s="599"/>
      <c r="BN1204" s="599"/>
      <c r="BO1204" s="599"/>
      <c r="BP1204" s="599"/>
      <c r="BQ1204" s="599"/>
      <c r="BR1204" s="599"/>
      <c r="BS1204" s="599"/>
      <c r="BT1204" s="602"/>
      <c r="BU1204" s="603"/>
      <c r="BV1204" s="601"/>
      <c r="BW1204" s="604"/>
    </row>
    <row r="1205" spans="2:75" ht="15.75" customHeight="1">
      <c r="B1205" s="334" t="s">
        <v>805</v>
      </c>
      <c r="C1205" s="335">
        <v>38068882000108</v>
      </c>
      <c r="D1205" s="336" t="s">
        <v>14</v>
      </c>
      <c r="E1205" s="336" t="s">
        <v>607</v>
      </c>
      <c r="F1205" s="336"/>
      <c r="G1205" s="337"/>
      <c r="H1205" s="337" t="s">
        <v>34</v>
      </c>
      <c r="I1205" s="337" t="s">
        <v>34</v>
      </c>
      <c r="J1205" s="337" t="s">
        <v>611</v>
      </c>
      <c r="K1205" s="338"/>
      <c r="L1205" s="339"/>
      <c r="M1205" s="339" t="s">
        <v>34</v>
      </c>
      <c r="N1205" s="338">
        <v>559741</v>
      </c>
      <c r="O1205" s="338" t="s">
        <v>1320</v>
      </c>
      <c r="P1205" s="342">
        <v>44138</v>
      </c>
      <c r="Q1205" s="343">
        <v>9713880.7599999998</v>
      </c>
      <c r="R1205" s="343">
        <v>12309041.669484133</v>
      </c>
      <c r="S1205" s="338">
        <v>34</v>
      </c>
      <c r="T1205" s="340">
        <v>-0.25607155200387532</v>
      </c>
      <c r="U1205" s="340">
        <v>-3.3102869331499272</v>
      </c>
      <c r="V1205" s="340">
        <v>-0.21117285655945572</v>
      </c>
      <c r="W1205" s="340">
        <v>-2.0702001004160762</v>
      </c>
      <c r="X1205" s="340" t="s">
        <v>1414</v>
      </c>
      <c r="Y1205" s="340" t="s">
        <v>1414</v>
      </c>
      <c r="Z1205" s="340" t="s">
        <v>1414</v>
      </c>
      <c r="AA1205" s="340" t="s">
        <v>1414</v>
      </c>
      <c r="AB1205" s="340">
        <v>0.21022287141928164</v>
      </c>
      <c r="AC1205" s="344">
        <v>-1.4852528410284342</v>
      </c>
      <c r="AD1205" s="482">
        <v>38090006000170</v>
      </c>
      <c r="AE1205" s="341" t="s">
        <v>2172</v>
      </c>
      <c r="AF1205" s="341" t="s">
        <v>2109</v>
      </c>
      <c r="AG1205" s="345" t="s">
        <v>59</v>
      </c>
      <c r="AH1205" s="345" t="s">
        <v>2107</v>
      </c>
      <c r="AI1205" s="345">
        <v>5000</v>
      </c>
      <c r="AJ1205" s="345">
        <v>1000</v>
      </c>
      <c r="AK1205" s="345">
        <v>5000</v>
      </c>
      <c r="AL1205" s="340">
        <v>1.8000000000000002E-2</v>
      </c>
      <c r="AM1205" s="340">
        <v>0.18</v>
      </c>
      <c r="AN1205" s="340" t="s">
        <v>666</v>
      </c>
      <c r="AO1205" s="338" t="s">
        <v>1323</v>
      </c>
      <c r="AP1205" s="341" t="s">
        <v>716</v>
      </c>
      <c r="AQ1205" s="347" t="s">
        <v>687</v>
      </c>
      <c r="AR1205" s="340">
        <v>4.7999999999999996E-3</v>
      </c>
      <c r="AS1205" s="340">
        <v>4.7999999999999996E-3</v>
      </c>
      <c r="AT1205" s="340"/>
      <c r="AX1205" s="597"/>
      <c r="AY1205" s="598"/>
      <c r="AZ1205" s="598"/>
      <c r="BA1205" s="598"/>
      <c r="BB1205" s="599"/>
      <c r="BC1205" s="598"/>
      <c r="BD1205" s="598"/>
      <c r="BE1205" s="598"/>
      <c r="BF1205" s="598"/>
      <c r="BG1205" s="599"/>
      <c r="BH1205" s="599"/>
      <c r="BI1205" s="600"/>
      <c r="BJ1205" s="600"/>
      <c r="BK1205" s="600"/>
      <c r="BL1205" s="599"/>
      <c r="BM1205" s="599"/>
      <c r="BN1205" s="599"/>
      <c r="BO1205" s="599"/>
      <c r="BP1205" s="599"/>
      <c r="BQ1205" s="599"/>
      <c r="BR1205" s="599"/>
      <c r="BS1205" s="599"/>
      <c r="BT1205" s="602"/>
      <c r="BU1205" s="603"/>
      <c r="BV1205" s="601"/>
      <c r="BW1205" s="604"/>
    </row>
    <row r="1206" spans="2:75" ht="15.75" customHeight="1">
      <c r="B1206" s="334" t="s">
        <v>962</v>
      </c>
      <c r="C1206" s="335">
        <v>32102192000133</v>
      </c>
      <c r="D1206" s="336" t="s">
        <v>14</v>
      </c>
      <c r="E1206" s="336" t="s">
        <v>607</v>
      </c>
      <c r="F1206" s="336"/>
      <c r="G1206" s="337"/>
      <c r="H1206" s="337" t="s">
        <v>34</v>
      </c>
      <c r="I1206" s="337" t="s">
        <v>34</v>
      </c>
      <c r="J1206" s="337" t="s">
        <v>611</v>
      </c>
      <c r="K1206" s="338" t="s">
        <v>48</v>
      </c>
      <c r="L1206" s="339"/>
      <c r="M1206" s="339" t="s">
        <v>34</v>
      </c>
      <c r="N1206" s="338">
        <v>482641</v>
      </c>
      <c r="O1206" s="338" t="s">
        <v>1320</v>
      </c>
      <c r="P1206" s="342">
        <v>43452</v>
      </c>
      <c r="Q1206" s="343">
        <v>47071357.210000001</v>
      </c>
      <c r="R1206" s="343">
        <v>74766020.977619082</v>
      </c>
      <c r="S1206" s="338">
        <v>34</v>
      </c>
      <c r="T1206" s="340">
        <v>-0.10227818531546429</v>
      </c>
      <c r="U1206" s="340">
        <v>-1.3221700643691352</v>
      </c>
      <c r="V1206" s="340">
        <v>-8.6392710872588818E-2</v>
      </c>
      <c r="W1206" s="340">
        <v>-0.84693744090777656</v>
      </c>
      <c r="X1206" s="340">
        <v>0.12024298521536125</v>
      </c>
      <c r="Y1206" s="340">
        <v>0.91182440029490019</v>
      </c>
      <c r="Z1206" s="340">
        <v>2.7494282422430905E-2</v>
      </c>
      <c r="AA1206" s="340">
        <v>0.15628641461274242</v>
      </c>
      <c r="AB1206" s="340">
        <v>0.1691954586202602</v>
      </c>
      <c r="AC1206" s="344">
        <v>-1.0236294338056817</v>
      </c>
      <c r="AD1206" s="482">
        <v>31533583000140</v>
      </c>
      <c r="AE1206" s="341" t="s">
        <v>2255</v>
      </c>
      <c r="AF1206" s="341" t="s">
        <v>2115</v>
      </c>
      <c r="AG1206" s="345" t="s">
        <v>1428</v>
      </c>
      <c r="AH1206" s="345" t="s">
        <v>2107</v>
      </c>
      <c r="AI1206" s="345">
        <v>1000</v>
      </c>
      <c r="AJ1206" s="345">
        <v>1000</v>
      </c>
      <c r="AK1206" s="345">
        <v>1000</v>
      </c>
      <c r="AL1206" s="340">
        <v>0.02</v>
      </c>
      <c r="AM1206" s="340">
        <v>0.2</v>
      </c>
      <c r="AN1206" s="340" t="s">
        <v>2119</v>
      </c>
      <c r="AO1206" s="338" t="s">
        <v>1323</v>
      </c>
      <c r="AP1206" s="341" t="s">
        <v>716</v>
      </c>
      <c r="AQ1206" s="347" t="s">
        <v>687</v>
      </c>
      <c r="AR1206" s="340">
        <v>6.0000000000000001E-3</v>
      </c>
      <c r="AS1206" s="340">
        <v>6.0000000000000001E-3</v>
      </c>
      <c r="AT1206" s="340"/>
      <c r="AX1206" s="597"/>
      <c r="AY1206" s="598"/>
      <c r="AZ1206" s="598"/>
      <c r="BA1206" s="598"/>
      <c r="BB1206" s="599"/>
      <c r="BC1206" s="598"/>
      <c r="BD1206" s="598"/>
      <c r="BE1206" s="598"/>
      <c r="BF1206" s="598"/>
      <c r="BG1206" s="599"/>
      <c r="BH1206" s="599"/>
      <c r="BI1206" s="600"/>
      <c r="BJ1206" s="600"/>
      <c r="BK1206" s="600"/>
      <c r="BL1206" s="599"/>
      <c r="BM1206" s="599"/>
      <c r="BN1206" s="599"/>
      <c r="BO1206" s="599"/>
      <c r="BP1206" s="599"/>
      <c r="BQ1206" s="599"/>
      <c r="BR1206" s="599"/>
      <c r="BS1206" s="599"/>
      <c r="BT1206" s="602"/>
      <c r="BU1206" s="603"/>
      <c r="BV1206" s="601"/>
      <c r="BW1206" s="604"/>
    </row>
    <row r="1207" spans="2:75" ht="15.75" customHeight="1">
      <c r="B1207" s="334" t="s">
        <v>963</v>
      </c>
      <c r="C1207" s="335">
        <v>28075532000107</v>
      </c>
      <c r="D1207" s="336" t="s">
        <v>14</v>
      </c>
      <c r="E1207" s="336" t="s">
        <v>607</v>
      </c>
      <c r="F1207" s="336"/>
      <c r="G1207" s="337"/>
      <c r="H1207" s="337" t="s">
        <v>34</v>
      </c>
      <c r="I1207" s="337" t="s">
        <v>34</v>
      </c>
      <c r="J1207" s="337" t="s">
        <v>611</v>
      </c>
      <c r="K1207" s="338" t="s">
        <v>49</v>
      </c>
      <c r="L1207" s="339"/>
      <c r="M1207" s="339" t="s">
        <v>34</v>
      </c>
      <c r="N1207" s="338">
        <v>454117</v>
      </c>
      <c r="O1207" s="338" t="s">
        <v>1320</v>
      </c>
      <c r="P1207" s="342">
        <v>43018</v>
      </c>
      <c r="Q1207" s="343">
        <v>120372470.54000001</v>
      </c>
      <c r="R1207" s="343">
        <v>177168373.39789668</v>
      </c>
      <c r="S1207" s="338">
        <v>34</v>
      </c>
      <c r="T1207" s="340">
        <v>-0.23124726818615682</v>
      </c>
      <c r="U1207" s="340">
        <v>-2.9893785710006044</v>
      </c>
      <c r="V1207" s="340">
        <v>-0.16956401587677528</v>
      </c>
      <c r="W1207" s="340">
        <v>-1.6622943327767148</v>
      </c>
      <c r="X1207" s="340">
        <v>2.0683275287770586E-2</v>
      </c>
      <c r="Y1207" s="340">
        <v>0.15684503384232684</v>
      </c>
      <c r="Z1207" s="340">
        <v>0.23653155815778026</v>
      </c>
      <c r="AA1207" s="340">
        <v>1.3445220573236709</v>
      </c>
      <c r="AB1207" s="340">
        <v>0.21404352062955087</v>
      </c>
      <c r="AC1207" s="344">
        <v>-1.2150302428449946</v>
      </c>
      <c r="AD1207" s="482">
        <v>28075437000103</v>
      </c>
      <c r="AE1207" s="341" t="s">
        <v>2255</v>
      </c>
      <c r="AF1207" s="341" t="s">
        <v>2115</v>
      </c>
      <c r="AG1207" s="345" t="s">
        <v>1428</v>
      </c>
      <c r="AH1207" s="345" t="s">
        <v>2107</v>
      </c>
      <c r="AI1207" s="345">
        <v>1000</v>
      </c>
      <c r="AJ1207" s="345">
        <v>1000</v>
      </c>
      <c r="AK1207" s="345">
        <v>1000</v>
      </c>
      <c r="AL1207" s="340">
        <v>0.02</v>
      </c>
      <c r="AM1207" s="340">
        <v>0.2</v>
      </c>
      <c r="AN1207" s="340" t="s">
        <v>2119</v>
      </c>
      <c r="AO1207" s="338" t="s">
        <v>1323</v>
      </c>
      <c r="AP1207" s="341" t="s">
        <v>716</v>
      </c>
      <c r="AQ1207" s="347" t="s">
        <v>687</v>
      </c>
      <c r="AR1207" s="340">
        <v>6.0000000000000001E-3</v>
      </c>
      <c r="AS1207" s="340">
        <v>6.0000000000000001E-3</v>
      </c>
      <c r="AT1207" s="340"/>
      <c r="AX1207" s="597"/>
      <c r="AY1207" s="598"/>
      <c r="AZ1207" s="598"/>
      <c r="BA1207" s="598"/>
      <c r="BB1207" s="599"/>
      <c r="BC1207" s="598"/>
      <c r="BD1207" s="598"/>
      <c r="BE1207" s="598"/>
      <c r="BF1207" s="598"/>
      <c r="BG1207" s="599"/>
      <c r="BH1207" s="599"/>
      <c r="BI1207" s="600"/>
      <c r="BJ1207" s="600"/>
      <c r="BK1207" s="600"/>
      <c r="BL1207" s="599"/>
      <c r="BM1207" s="599"/>
      <c r="BN1207" s="599"/>
      <c r="BO1207" s="599"/>
      <c r="BP1207" s="599"/>
      <c r="BQ1207" s="599"/>
      <c r="BR1207" s="599"/>
      <c r="BS1207" s="599"/>
      <c r="BT1207" s="602"/>
      <c r="BU1207" s="603"/>
      <c r="BV1207" s="601"/>
      <c r="BW1207" s="604"/>
    </row>
    <row r="1208" spans="2:75" ht="15.75" customHeight="1">
      <c r="B1208" s="334" t="s">
        <v>1628</v>
      </c>
      <c r="C1208" s="335">
        <v>31659879000101</v>
      </c>
      <c r="D1208" s="336" t="s">
        <v>14</v>
      </c>
      <c r="E1208" s="336" t="s">
        <v>607</v>
      </c>
      <c r="F1208" s="336"/>
      <c r="G1208" s="337"/>
      <c r="H1208" s="337" t="s">
        <v>34</v>
      </c>
      <c r="I1208" s="337" t="s">
        <v>34</v>
      </c>
      <c r="J1208" s="337" t="s">
        <v>611</v>
      </c>
      <c r="K1208" s="338" t="s">
        <v>48</v>
      </c>
      <c r="L1208" s="339"/>
      <c r="M1208" s="339"/>
      <c r="N1208" s="338">
        <v>484717</v>
      </c>
      <c r="O1208" s="338" t="s">
        <v>1320</v>
      </c>
      <c r="P1208" s="342">
        <v>43452</v>
      </c>
      <c r="Q1208" s="343">
        <v>11553834.439999999</v>
      </c>
      <c r="R1208" s="343">
        <v>24948756.683571402</v>
      </c>
      <c r="S1208" s="338">
        <v>34</v>
      </c>
      <c r="T1208" s="340">
        <v>-0.16079025746205677</v>
      </c>
      <c r="U1208" s="340">
        <v>-1.8085549111258516</v>
      </c>
      <c r="V1208" s="340">
        <v>-0.12244830352023339</v>
      </c>
      <c r="W1208" s="340">
        <v>-1.1237948252680729</v>
      </c>
      <c r="X1208" s="340">
        <v>6.7574659353175415E-2</v>
      </c>
      <c r="Y1208" s="340">
        <v>0.47517084422116529</v>
      </c>
      <c r="Z1208" s="340">
        <v>-4.2515234655778333E-2</v>
      </c>
      <c r="AA1208" s="340">
        <v>-0.23232720752514113</v>
      </c>
      <c r="AB1208" s="340">
        <v>0.17539640948086951</v>
      </c>
      <c r="AC1208" s="344">
        <v>-1.2466782913940269</v>
      </c>
      <c r="AD1208" s="482">
        <v>32102192000133</v>
      </c>
      <c r="AE1208" s="341" t="s">
        <v>2315</v>
      </c>
      <c r="AF1208" s="341" t="s">
        <v>2315</v>
      </c>
      <c r="AG1208" s="345" t="s">
        <v>1431</v>
      </c>
      <c r="AH1208" s="345" t="s">
        <v>2316</v>
      </c>
      <c r="AI1208" s="345">
        <v>1000</v>
      </c>
      <c r="AJ1208" s="345">
        <v>1000</v>
      </c>
      <c r="AK1208" s="345">
        <v>1000</v>
      </c>
      <c r="AL1208" s="340">
        <v>0</v>
      </c>
      <c r="AM1208" s="340" t="s">
        <v>34</v>
      </c>
      <c r="AN1208" s="340" t="s">
        <v>666</v>
      </c>
      <c r="AO1208" s="338" t="s">
        <v>1323</v>
      </c>
      <c r="AP1208" s="341" t="s">
        <v>716</v>
      </c>
      <c r="AQ1208" s="347" t="s">
        <v>687</v>
      </c>
      <c r="AR1208" s="340" t="s">
        <v>34</v>
      </c>
      <c r="AS1208" s="340" t="s">
        <v>34</v>
      </c>
      <c r="AT1208" s="340"/>
      <c r="AX1208" s="597"/>
      <c r="AY1208" s="598"/>
      <c r="AZ1208" s="598"/>
      <c r="BA1208" s="598"/>
      <c r="BB1208" s="599"/>
      <c r="BC1208" s="598"/>
      <c r="BD1208" s="598"/>
      <c r="BE1208" s="598"/>
      <c r="BF1208" s="598"/>
      <c r="BG1208" s="599"/>
      <c r="BH1208" s="599"/>
      <c r="BI1208" s="600"/>
      <c r="BJ1208" s="600"/>
      <c r="BK1208" s="600"/>
      <c r="BL1208" s="599"/>
      <c r="BM1208" s="599"/>
      <c r="BN1208" s="599"/>
      <c r="BO1208" s="599"/>
      <c r="BP1208" s="599"/>
      <c r="BQ1208" s="599"/>
      <c r="BR1208" s="599"/>
      <c r="BS1208" s="599"/>
      <c r="BT1208" s="602"/>
      <c r="BU1208" s="603"/>
      <c r="BV1208" s="601"/>
      <c r="BW1208" s="604"/>
    </row>
    <row r="1209" spans="2:75" ht="15.75" customHeight="1">
      <c r="B1209" s="334" t="s">
        <v>1079</v>
      </c>
      <c r="C1209" s="335">
        <v>15559416000111</v>
      </c>
      <c r="D1209" s="336" t="s">
        <v>14</v>
      </c>
      <c r="E1209" s="336" t="s">
        <v>607</v>
      </c>
      <c r="F1209" s="336"/>
      <c r="G1209" s="337"/>
      <c r="H1209" s="337" t="s">
        <v>34</v>
      </c>
      <c r="I1209" s="337" t="s">
        <v>34</v>
      </c>
      <c r="J1209" s="337" t="s">
        <v>608</v>
      </c>
      <c r="K1209" s="338" t="s">
        <v>48</v>
      </c>
      <c r="L1209" s="339"/>
      <c r="M1209" s="339" t="s">
        <v>1411</v>
      </c>
      <c r="N1209" s="338">
        <v>305367</v>
      </c>
      <c r="O1209" s="338" t="s">
        <v>1320</v>
      </c>
      <c r="P1209" s="342">
        <v>41065</v>
      </c>
      <c r="Q1209" s="343">
        <v>17866691.850000001</v>
      </c>
      <c r="R1209" s="343">
        <v>29454242.815952409</v>
      </c>
      <c r="S1209" s="338">
        <v>34</v>
      </c>
      <c r="T1209" s="340">
        <v>-2.1955641537006798E-2</v>
      </c>
      <c r="U1209" s="340">
        <v>-0.2838248634810378</v>
      </c>
      <c r="V1209" s="340">
        <v>-0.20999041192979306</v>
      </c>
      <c r="W1209" s="340">
        <v>-2.0586081892635422</v>
      </c>
      <c r="X1209" s="340">
        <v>-0.15820539025657554</v>
      </c>
      <c r="Y1209" s="340">
        <v>-1.1997002139938033</v>
      </c>
      <c r="Z1209" s="340">
        <v>-8.4116224632931003E-2</v>
      </c>
      <c r="AA1209" s="340">
        <v>-0.47814389030628535</v>
      </c>
      <c r="AB1209" s="340">
        <v>0.21285994458072902</v>
      </c>
      <c r="AC1209" s="344">
        <v>-1.4569045790154898</v>
      </c>
      <c r="AD1209" s="482">
        <v>0</v>
      </c>
      <c r="AE1209" s="341" t="s">
        <v>2309</v>
      </c>
      <c r="AF1209" s="341" t="s">
        <v>2106</v>
      </c>
      <c r="AG1209" s="345" t="s">
        <v>1427</v>
      </c>
      <c r="AH1209" s="345" t="s">
        <v>2107</v>
      </c>
      <c r="AI1209" s="345">
        <v>5000</v>
      </c>
      <c r="AJ1209" s="345">
        <v>0</v>
      </c>
      <c r="AK1209" s="345">
        <v>0</v>
      </c>
      <c r="AL1209" s="340">
        <v>1.15E-2</v>
      </c>
      <c r="AM1209" s="340">
        <v>0.2</v>
      </c>
      <c r="AN1209" s="340" t="s">
        <v>2124</v>
      </c>
      <c r="AO1209" s="338" t="s">
        <v>1323</v>
      </c>
      <c r="AP1209" s="341" t="s">
        <v>716</v>
      </c>
      <c r="AQ1209" s="347" t="s">
        <v>659</v>
      </c>
      <c r="AR1209" s="340">
        <v>0</v>
      </c>
      <c r="AS1209" s="340">
        <v>0</v>
      </c>
      <c r="AT1209" s="340"/>
      <c r="AX1209" s="597"/>
      <c r="AY1209" s="598"/>
      <c r="AZ1209" s="598"/>
      <c r="BA1209" s="598"/>
      <c r="BB1209" s="599"/>
      <c r="BC1209" s="598"/>
      <c r="BD1209" s="598"/>
      <c r="BE1209" s="598"/>
      <c r="BF1209" s="598"/>
      <c r="BG1209" s="599"/>
      <c r="BH1209" s="599"/>
      <c r="BI1209" s="600"/>
      <c r="BJ1209" s="600"/>
      <c r="BK1209" s="600"/>
      <c r="BL1209" s="599"/>
      <c r="BM1209" s="599"/>
      <c r="BN1209" s="599"/>
      <c r="BO1209" s="599"/>
      <c r="BP1209" s="599"/>
      <c r="BQ1209" s="599"/>
      <c r="BR1209" s="599"/>
      <c r="BS1209" s="599"/>
      <c r="BT1209" s="602"/>
      <c r="BU1209" s="603"/>
      <c r="BV1209" s="601"/>
      <c r="BW1209" s="604"/>
    </row>
    <row r="1210" spans="2:75" ht="15.75" customHeight="1">
      <c r="B1210" s="334" t="s">
        <v>265</v>
      </c>
      <c r="C1210" s="335">
        <v>38221267000181</v>
      </c>
      <c r="D1210" s="336" t="s">
        <v>11</v>
      </c>
      <c r="E1210" s="336" t="s">
        <v>620</v>
      </c>
      <c r="F1210" s="336" t="s">
        <v>685</v>
      </c>
      <c r="G1210" s="337" t="s">
        <v>738</v>
      </c>
      <c r="H1210" s="337" t="s">
        <v>34</v>
      </c>
      <c r="I1210" s="337" t="s">
        <v>1318</v>
      </c>
      <c r="J1210" s="337" t="s">
        <v>608</v>
      </c>
      <c r="K1210" s="338" t="s">
        <v>48</v>
      </c>
      <c r="L1210" s="339"/>
      <c r="M1210" s="339" t="s">
        <v>34</v>
      </c>
      <c r="N1210" s="338">
        <v>558842</v>
      </c>
      <c r="O1210" s="338" t="s">
        <v>1320</v>
      </c>
      <c r="P1210" s="342">
        <v>44134</v>
      </c>
      <c r="Q1210" s="343">
        <v>416853357.69</v>
      </c>
      <c r="R1210" s="343">
        <v>230246920.75325397</v>
      </c>
      <c r="S1210" s="338">
        <v>35</v>
      </c>
      <c r="T1210" s="340">
        <v>9.9492148354680676E-2</v>
      </c>
      <c r="U1210" s="340">
        <v>1.2861544207945801</v>
      </c>
      <c r="V1210" s="340">
        <v>0.138069457653762</v>
      </c>
      <c r="W1210" s="340">
        <v>1.3535423527253154</v>
      </c>
      <c r="X1210" s="340" t="s">
        <v>1414</v>
      </c>
      <c r="Y1210" s="340" t="s">
        <v>1414</v>
      </c>
      <c r="Z1210" s="340" t="s">
        <v>1414</v>
      </c>
      <c r="AA1210" s="340" t="s">
        <v>1414</v>
      </c>
      <c r="AB1210" s="340">
        <v>1.4812567543828719E-3</v>
      </c>
      <c r="AC1210" s="344">
        <v>21.748817917683169</v>
      </c>
      <c r="AD1210" s="482">
        <v>0</v>
      </c>
      <c r="AE1210" s="341" t="s">
        <v>2296</v>
      </c>
      <c r="AF1210" s="341" t="s">
        <v>761</v>
      </c>
      <c r="AG1210" s="345" t="s">
        <v>719</v>
      </c>
      <c r="AH1210" s="345" t="s">
        <v>2107</v>
      </c>
      <c r="AI1210" s="345" t="s">
        <v>1422</v>
      </c>
      <c r="AJ1210" s="345" t="s">
        <v>1422</v>
      </c>
      <c r="AK1210" s="345" t="s">
        <v>1422</v>
      </c>
      <c r="AL1210" s="340">
        <v>0.02</v>
      </c>
      <c r="AM1210" s="340">
        <v>0.2</v>
      </c>
      <c r="AN1210" s="340" t="s">
        <v>64</v>
      </c>
      <c r="AO1210" s="338" t="s">
        <v>1323</v>
      </c>
      <c r="AP1210" s="341" t="s">
        <v>13</v>
      </c>
      <c r="AQ1210" s="347" t="s">
        <v>668</v>
      </c>
      <c r="AR1210" s="340">
        <v>6.6666666666666662E-3</v>
      </c>
      <c r="AS1210" s="340">
        <v>6.6666666666666662E-3</v>
      </c>
      <c r="AT1210" s="340"/>
      <c r="AX1210" s="597"/>
      <c r="AY1210" s="598"/>
      <c r="AZ1210" s="598"/>
      <c r="BA1210" s="598"/>
      <c r="BB1210" s="599"/>
      <c r="BC1210" s="598"/>
      <c r="BD1210" s="598"/>
      <c r="BE1210" s="598"/>
      <c r="BF1210" s="598"/>
      <c r="BG1210" s="599"/>
      <c r="BH1210" s="599"/>
      <c r="BI1210" s="600"/>
      <c r="BJ1210" s="600"/>
      <c r="BK1210" s="600"/>
      <c r="BL1210" s="599"/>
      <c r="BM1210" s="599"/>
      <c r="BN1210" s="599"/>
      <c r="BO1210" s="599"/>
      <c r="BP1210" s="599"/>
      <c r="BQ1210" s="599"/>
      <c r="BR1210" s="599"/>
      <c r="BS1210" s="599"/>
      <c r="BT1210" s="602"/>
      <c r="BU1210" s="603"/>
      <c r="BV1210" s="601"/>
      <c r="BW1210" s="604"/>
    </row>
    <row r="1211" spans="2:75" ht="15.75" customHeight="1">
      <c r="B1211" s="334" t="s">
        <v>1536</v>
      </c>
      <c r="C1211" s="335">
        <v>29215706000152</v>
      </c>
      <c r="D1211" s="336" t="s">
        <v>13</v>
      </c>
      <c r="E1211" s="336" t="s">
        <v>615</v>
      </c>
      <c r="F1211" s="336" t="s">
        <v>619</v>
      </c>
      <c r="G1211" s="337"/>
      <c r="H1211" s="337" t="s">
        <v>1336</v>
      </c>
      <c r="I1211" s="337"/>
      <c r="J1211" s="337" t="s">
        <v>608</v>
      </c>
      <c r="K1211" s="338" t="s">
        <v>48</v>
      </c>
      <c r="L1211" s="339"/>
      <c r="M1211" s="339"/>
      <c r="N1211" s="338">
        <v>462888</v>
      </c>
      <c r="O1211" s="338" t="s">
        <v>1320</v>
      </c>
      <c r="P1211" s="342">
        <v>43207</v>
      </c>
      <c r="Q1211" s="343">
        <v>76004931.099999994</v>
      </c>
      <c r="R1211" s="343">
        <v>80931580.939563498</v>
      </c>
      <c r="S1211" s="338">
        <v>35</v>
      </c>
      <c r="T1211" s="340">
        <v>7.9290260041917193E-2</v>
      </c>
      <c r="U1211" s="340">
        <v>0.89184998809455163</v>
      </c>
      <c r="V1211" s="340">
        <v>8.7563813791955436E-2</v>
      </c>
      <c r="W1211" s="340">
        <v>0.80363515043617051</v>
      </c>
      <c r="X1211" s="340">
        <v>0.1740859034367892</v>
      </c>
      <c r="Y1211" s="340">
        <v>1.2241355930590607</v>
      </c>
      <c r="Z1211" s="340">
        <v>0.20986607289949766</v>
      </c>
      <c r="AA1211" s="340">
        <v>1.146826521499188</v>
      </c>
      <c r="AB1211" s="340">
        <v>4.351064564330108E-2</v>
      </c>
      <c r="AC1211" s="344">
        <v>-0.42627039156166441</v>
      </c>
      <c r="AD1211" s="482">
        <v>0</v>
      </c>
      <c r="AE1211" s="341" t="s">
        <v>2206</v>
      </c>
      <c r="AF1211" s="341" t="s">
        <v>2115</v>
      </c>
      <c r="AG1211" s="345" t="s">
        <v>1428</v>
      </c>
      <c r="AH1211" s="345" t="s">
        <v>2128</v>
      </c>
      <c r="AI1211" s="345">
        <v>0</v>
      </c>
      <c r="AJ1211" s="345">
        <v>0</v>
      </c>
      <c r="AK1211" s="345">
        <v>0</v>
      </c>
      <c r="AL1211" s="340">
        <v>4.0000000000000001E-3</v>
      </c>
      <c r="AM1211" s="340" t="s">
        <v>34</v>
      </c>
      <c r="AN1211" s="340" t="s">
        <v>64</v>
      </c>
      <c r="AO1211" s="338" t="s">
        <v>1323</v>
      </c>
      <c r="AP1211" s="341" t="s">
        <v>13</v>
      </c>
      <c r="AQ1211" s="347" t="s">
        <v>686</v>
      </c>
      <c r="AR1211" s="340" t="s">
        <v>34</v>
      </c>
      <c r="AS1211" s="340" t="s">
        <v>34</v>
      </c>
      <c r="AT1211" s="340"/>
      <c r="AX1211" s="597"/>
      <c r="AY1211" s="598"/>
      <c r="AZ1211" s="598"/>
      <c r="BA1211" s="598"/>
      <c r="BB1211" s="599"/>
      <c r="BC1211" s="598"/>
      <c r="BD1211" s="598"/>
      <c r="BE1211" s="598"/>
      <c r="BF1211" s="598"/>
      <c r="BG1211" s="599"/>
      <c r="BH1211" s="599"/>
      <c r="BI1211" s="600"/>
      <c r="BJ1211" s="600"/>
      <c r="BK1211" s="600"/>
      <c r="BL1211" s="599"/>
      <c r="BM1211" s="599"/>
      <c r="BN1211" s="599"/>
      <c r="BO1211" s="599"/>
      <c r="BP1211" s="599"/>
      <c r="BQ1211" s="599"/>
      <c r="BR1211" s="599"/>
      <c r="BS1211" s="599"/>
      <c r="BT1211" s="602"/>
      <c r="BU1211" s="603"/>
      <c r="BV1211" s="601"/>
      <c r="BW1211" s="604"/>
    </row>
    <row r="1212" spans="2:75" ht="15.75" customHeight="1">
      <c r="B1212" s="334" t="s">
        <v>529</v>
      </c>
      <c r="C1212" s="335">
        <v>21006934000100</v>
      </c>
      <c r="D1212" s="336" t="s">
        <v>13</v>
      </c>
      <c r="E1212" s="336" t="s">
        <v>616</v>
      </c>
      <c r="F1212" s="336" t="s">
        <v>619</v>
      </c>
      <c r="G1212" s="337" t="s">
        <v>34</v>
      </c>
      <c r="H1212" s="337" t="s">
        <v>1337</v>
      </c>
      <c r="I1212" s="337" t="s">
        <v>34</v>
      </c>
      <c r="J1212" s="337" t="s">
        <v>611</v>
      </c>
      <c r="K1212" s="338" t="s">
        <v>48</v>
      </c>
      <c r="L1212" s="339"/>
      <c r="M1212" s="339" t="s">
        <v>1411</v>
      </c>
      <c r="N1212" s="338">
        <v>384844</v>
      </c>
      <c r="O1212" s="338" t="s">
        <v>1320</v>
      </c>
      <c r="P1212" s="342">
        <v>41996</v>
      </c>
      <c r="Q1212" s="343">
        <v>106751589.41</v>
      </c>
      <c r="R1212" s="343">
        <v>113725687.52619043</v>
      </c>
      <c r="S1212" s="338">
        <v>35</v>
      </c>
      <c r="T1212" s="340">
        <v>-8.9281898943656568E-2</v>
      </c>
      <c r="U1212" s="340">
        <v>-1.1541645338078235</v>
      </c>
      <c r="V1212" s="340">
        <v>-9.8808053241438265E-2</v>
      </c>
      <c r="W1212" s="340">
        <v>-0.96864930974095509</v>
      </c>
      <c r="X1212" s="340">
        <v>0.19773604982329096</v>
      </c>
      <c r="Y1212" s="340">
        <v>1.4994683866495611</v>
      </c>
      <c r="Z1212" s="340">
        <v>0.18495635252882514</v>
      </c>
      <c r="AA1212" s="340">
        <v>1.0513518684523928</v>
      </c>
      <c r="AB1212" s="340">
        <v>0.11157479735343225</v>
      </c>
      <c r="AC1212" s="344">
        <v>-1.7473037794853756</v>
      </c>
      <c r="AD1212" s="482">
        <v>0</v>
      </c>
      <c r="AE1212" s="341" t="s">
        <v>2304</v>
      </c>
      <c r="AF1212" s="341" t="s">
        <v>2106</v>
      </c>
      <c r="AG1212" s="345" t="s">
        <v>1427</v>
      </c>
      <c r="AH1212" s="345" t="s">
        <v>726</v>
      </c>
      <c r="AI1212" s="345">
        <v>250000</v>
      </c>
      <c r="AJ1212" s="345">
        <v>50000</v>
      </c>
      <c r="AK1212" s="345">
        <v>250000</v>
      </c>
      <c r="AL1212" s="340">
        <v>0.02</v>
      </c>
      <c r="AM1212" s="340">
        <v>0.2</v>
      </c>
      <c r="AN1212" s="340" t="s">
        <v>34</v>
      </c>
      <c r="AO1212" s="338" t="s">
        <v>1323</v>
      </c>
      <c r="AP1212" s="341" t="s">
        <v>13</v>
      </c>
      <c r="AQ1212" s="347" t="s">
        <v>679</v>
      </c>
      <c r="AR1212" s="340">
        <v>3.3333333333333331E-3</v>
      </c>
      <c r="AS1212" s="340">
        <v>3.3333333333333331E-3</v>
      </c>
      <c r="AT1212" s="340"/>
      <c r="AX1212" s="597"/>
      <c r="AY1212" s="598"/>
      <c r="AZ1212" s="598"/>
      <c r="BA1212" s="598"/>
      <c r="BB1212" s="599"/>
      <c r="BC1212" s="598"/>
      <c r="BD1212" s="598"/>
      <c r="BE1212" s="598"/>
      <c r="BF1212" s="598"/>
      <c r="BG1212" s="599"/>
      <c r="BH1212" s="599"/>
      <c r="BI1212" s="600"/>
      <c r="BJ1212" s="600"/>
      <c r="BK1212" s="600"/>
      <c r="BL1212" s="599"/>
      <c r="BM1212" s="599"/>
      <c r="BN1212" s="599"/>
      <c r="BO1212" s="599"/>
      <c r="BP1212" s="599"/>
      <c r="BQ1212" s="599"/>
      <c r="BR1212" s="599"/>
      <c r="BS1212" s="599"/>
      <c r="BT1212" s="602"/>
      <c r="BU1212" s="603"/>
      <c r="BV1212" s="601"/>
      <c r="BW1212" s="604"/>
    </row>
    <row r="1213" spans="2:75" ht="15.75" customHeight="1">
      <c r="B1213" s="334" t="s">
        <v>1179</v>
      </c>
      <c r="C1213" s="335">
        <v>27880333000109</v>
      </c>
      <c r="D1213" s="336" t="s">
        <v>13</v>
      </c>
      <c r="E1213" s="336" t="s">
        <v>615</v>
      </c>
      <c r="F1213" s="336" t="s">
        <v>619</v>
      </c>
      <c r="G1213" s="337" t="s">
        <v>34</v>
      </c>
      <c r="H1213" s="337" t="s">
        <v>1336</v>
      </c>
      <c r="I1213" s="337" t="s">
        <v>34</v>
      </c>
      <c r="J1213" s="337"/>
      <c r="K1213" s="338" t="s">
        <v>48</v>
      </c>
      <c r="L1213" s="339"/>
      <c r="M1213" s="339" t="s">
        <v>1411</v>
      </c>
      <c r="N1213" s="338">
        <v>446270</v>
      </c>
      <c r="O1213" s="338" t="s">
        <v>1320</v>
      </c>
      <c r="P1213" s="342">
        <v>42954</v>
      </c>
      <c r="Q1213" s="343">
        <v>16483240.710000001</v>
      </c>
      <c r="R1213" s="343">
        <v>16060172.547103185</v>
      </c>
      <c r="S1213" s="338">
        <v>35</v>
      </c>
      <c r="T1213" s="340">
        <v>8.3656937613430848E-2</v>
      </c>
      <c r="U1213" s="340">
        <v>1.0814495608043482</v>
      </c>
      <c r="V1213" s="340">
        <v>7.3477535119994997E-2</v>
      </c>
      <c r="W1213" s="340">
        <v>0.72032553360337737</v>
      </c>
      <c r="X1213" s="340">
        <v>9.5724024542698904E-2</v>
      </c>
      <c r="Y1213" s="340">
        <v>0.72589266738622282</v>
      </c>
      <c r="Z1213" s="340">
        <v>0.13985954956190949</v>
      </c>
      <c r="AA1213" s="340">
        <v>0.79500702053424954</v>
      </c>
      <c r="AB1213" s="340">
        <v>3.5909982646032367E-2</v>
      </c>
      <c r="AC1213" s="344">
        <v>-0.71278134248598557</v>
      </c>
      <c r="AD1213" s="482">
        <v>0</v>
      </c>
      <c r="AE1213" s="341" t="s">
        <v>2283</v>
      </c>
      <c r="AF1213" s="341" t="s">
        <v>2106</v>
      </c>
      <c r="AG1213" s="345" t="s">
        <v>1427</v>
      </c>
      <c r="AH1213" s="345" t="s">
        <v>2110</v>
      </c>
      <c r="AI1213" s="345">
        <v>1000</v>
      </c>
      <c r="AJ1213" s="345">
        <v>100</v>
      </c>
      <c r="AK1213" s="345">
        <v>500</v>
      </c>
      <c r="AL1213" s="340">
        <v>0.01</v>
      </c>
      <c r="AM1213" s="340">
        <v>0.2</v>
      </c>
      <c r="AN1213" s="340" t="s">
        <v>2124</v>
      </c>
      <c r="AO1213" s="338" t="s">
        <v>1323</v>
      </c>
      <c r="AP1213" s="341" t="s">
        <v>13</v>
      </c>
      <c r="AQ1213" s="347" t="s">
        <v>668</v>
      </c>
      <c r="AR1213" s="340">
        <v>3.3333333333333331E-3</v>
      </c>
      <c r="AS1213" s="340">
        <v>3.3333333333333331E-3</v>
      </c>
      <c r="AT1213" s="340"/>
      <c r="AX1213" s="597"/>
      <c r="AY1213" s="598"/>
      <c r="AZ1213" s="598"/>
      <c r="BA1213" s="598"/>
      <c r="BB1213" s="599"/>
      <c r="BC1213" s="598"/>
      <c r="BD1213" s="598"/>
      <c r="BE1213" s="598"/>
      <c r="BF1213" s="598"/>
      <c r="BG1213" s="599"/>
      <c r="BH1213" s="599"/>
      <c r="BI1213" s="600"/>
      <c r="BJ1213" s="600"/>
      <c r="BK1213" s="600"/>
      <c r="BL1213" s="599"/>
      <c r="BM1213" s="599"/>
      <c r="BN1213" s="599"/>
      <c r="BO1213" s="599"/>
      <c r="BP1213" s="599"/>
      <c r="BQ1213" s="599"/>
      <c r="BR1213" s="599"/>
      <c r="BS1213" s="599"/>
      <c r="BT1213" s="602"/>
      <c r="BU1213" s="603"/>
      <c r="BV1213" s="601"/>
      <c r="BW1213" s="604"/>
    </row>
    <row r="1214" spans="2:75" ht="15.75" customHeight="1">
      <c r="B1214" s="334" t="s">
        <v>462</v>
      </c>
      <c r="C1214" s="335">
        <v>36498260000186</v>
      </c>
      <c r="D1214" s="336" t="s">
        <v>14</v>
      </c>
      <c r="E1214" s="336" t="s">
        <v>607</v>
      </c>
      <c r="F1214" s="336"/>
      <c r="G1214" s="337"/>
      <c r="H1214" s="337" t="s">
        <v>34</v>
      </c>
      <c r="I1214" s="337" t="s">
        <v>34</v>
      </c>
      <c r="J1214" s="337" t="s">
        <v>608</v>
      </c>
      <c r="K1214" s="338" t="s">
        <v>48</v>
      </c>
      <c r="L1214" s="339"/>
      <c r="M1214" s="339" t="s">
        <v>1411</v>
      </c>
      <c r="N1214" s="338">
        <v>563404</v>
      </c>
      <c r="O1214" s="338" t="s">
        <v>1320</v>
      </c>
      <c r="P1214" s="342">
        <v>44162</v>
      </c>
      <c r="Q1214" s="343">
        <v>4659579.93</v>
      </c>
      <c r="R1214" s="343">
        <v>5151968.7185317473</v>
      </c>
      <c r="S1214" s="338">
        <v>37</v>
      </c>
      <c r="T1214" s="340">
        <v>-9.852391240552294E-2</v>
      </c>
      <c r="U1214" s="340">
        <v>-1.2736378456982009</v>
      </c>
      <c r="V1214" s="340">
        <v>-0.25705914786587403</v>
      </c>
      <c r="W1214" s="340">
        <v>-2.5200391868306835</v>
      </c>
      <c r="X1214" s="340" t="s">
        <v>1414</v>
      </c>
      <c r="Y1214" s="340" t="s">
        <v>1414</v>
      </c>
      <c r="Z1214" s="340" t="s">
        <v>1414</v>
      </c>
      <c r="AA1214" s="340" t="s">
        <v>1414</v>
      </c>
      <c r="AB1214" s="340">
        <v>0.22396487610834603</v>
      </c>
      <c r="AC1214" s="344">
        <v>-1.6479946985133158</v>
      </c>
      <c r="AD1214" s="482">
        <v>34172417000153</v>
      </c>
      <c r="AE1214" s="341" t="s">
        <v>2105</v>
      </c>
      <c r="AF1214" s="341" t="s">
        <v>2106</v>
      </c>
      <c r="AG1214" s="345" t="s">
        <v>1427</v>
      </c>
      <c r="AH1214" s="345" t="s">
        <v>2107</v>
      </c>
      <c r="AI1214" s="345">
        <v>100</v>
      </c>
      <c r="AJ1214" s="345">
        <v>100</v>
      </c>
      <c r="AK1214" s="345">
        <v>100</v>
      </c>
      <c r="AL1214" s="608">
        <v>8.0000000000000002E-3</v>
      </c>
      <c r="AM1214" s="608">
        <v>0.15</v>
      </c>
      <c r="AN1214" s="340" t="s">
        <v>34</v>
      </c>
      <c r="AO1214" s="338" t="s">
        <v>1323</v>
      </c>
      <c r="AP1214" s="341" t="s">
        <v>716</v>
      </c>
      <c r="AQ1214" s="347" t="s">
        <v>659</v>
      </c>
      <c r="AR1214" s="340">
        <v>2.6666666666666666E-3</v>
      </c>
      <c r="AS1214" s="340">
        <v>2.6666666666666666E-3</v>
      </c>
      <c r="AT1214" s="340"/>
      <c r="AX1214" s="597"/>
      <c r="AY1214" s="598"/>
      <c r="AZ1214" s="598"/>
      <c r="BA1214" s="598"/>
      <c r="BB1214" s="599"/>
      <c r="BC1214" s="598"/>
      <c r="BD1214" s="598"/>
      <c r="BE1214" s="598"/>
      <c r="BF1214" s="598"/>
      <c r="BG1214" s="599"/>
      <c r="BH1214" s="599"/>
      <c r="BI1214" s="600"/>
      <c r="BJ1214" s="600"/>
      <c r="BK1214" s="600"/>
      <c r="BL1214" s="599"/>
      <c r="BM1214" s="599"/>
      <c r="BN1214" s="599"/>
      <c r="BO1214" s="599"/>
      <c r="BP1214" s="599"/>
      <c r="BQ1214" s="599"/>
      <c r="BR1214" s="599"/>
      <c r="BS1214" s="599"/>
      <c r="BT1214" s="602"/>
      <c r="BU1214" s="603"/>
      <c r="BV1214" s="601"/>
      <c r="BW1214" s="604"/>
    </row>
    <row r="1215" spans="2:75" ht="15.75" customHeight="1">
      <c r="B1215" s="334" t="s">
        <v>1054</v>
      </c>
      <c r="C1215" s="335">
        <v>30553981000165</v>
      </c>
      <c r="D1215" s="336" t="s">
        <v>14</v>
      </c>
      <c r="E1215" s="336" t="s">
        <v>607</v>
      </c>
      <c r="F1215" s="336"/>
      <c r="G1215" s="337"/>
      <c r="H1215" s="337" t="s">
        <v>34</v>
      </c>
      <c r="I1215" s="337" t="s">
        <v>34</v>
      </c>
      <c r="J1215" s="337" t="s">
        <v>611</v>
      </c>
      <c r="K1215" s="338"/>
      <c r="L1215" s="339"/>
      <c r="M1215" s="339" t="s">
        <v>1411</v>
      </c>
      <c r="N1215" s="338">
        <v>474274</v>
      </c>
      <c r="O1215" s="338" t="s">
        <v>1320</v>
      </c>
      <c r="P1215" s="342">
        <v>43327</v>
      </c>
      <c r="Q1215" s="343">
        <v>127280551.36</v>
      </c>
      <c r="R1215" s="343">
        <v>187533942.3253175</v>
      </c>
      <c r="S1215" s="338">
        <v>37</v>
      </c>
      <c r="T1215" s="340">
        <v>-0.30549418178787136</v>
      </c>
      <c r="U1215" s="340">
        <v>-3.949182914744136</v>
      </c>
      <c r="V1215" s="340">
        <v>-0.26185668086550407</v>
      </c>
      <c r="W1215" s="340">
        <v>-2.5670710519074684</v>
      </c>
      <c r="X1215" s="340">
        <v>-0.11663973224735669</v>
      </c>
      <c r="Y1215" s="340">
        <v>-0.88450027846960588</v>
      </c>
      <c r="Z1215" s="340">
        <v>0.35797600012891184</v>
      </c>
      <c r="AA1215" s="340">
        <v>2.0348516363502065</v>
      </c>
      <c r="AB1215" s="340">
        <v>0.19352863432871906</v>
      </c>
      <c r="AC1215" s="344">
        <v>-1.9734199415991611</v>
      </c>
      <c r="AD1215" s="482">
        <v>17690766000148</v>
      </c>
      <c r="AE1215" s="341" t="s">
        <v>2310</v>
      </c>
      <c r="AF1215" s="341" t="s">
        <v>2115</v>
      </c>
      <c r="AG1215" s="345" t="s">
        <v>1428</v>
      </c>
      <c r="AH1215" s="345" t="s">
        <v>2107</v>
      </c>
      <c r="AI1215" s="345">
        <v>2000000</v>
      </c>
      <c r="AJ1215" s="345">
        <v>25000</v>
      </c>
      <c r="AK1215" s="345">
        <v>25000</v>
      </c>
      <c r="AL1215" s="340">
        <v>0.01</v>
      </c>
      <c r="AM1215" s="340">
        <v>0.1</v>
      </c>
      <c r="AN1215" s="340" t="s">
        <v>2119</v>
      </c>
      <c r="AO1215" s="338" t="s">
        <v>1323</v>
      </c>
      <c r="AP1215" s="341" t="s">
        <v>13</v>
      </c>
      <c r="AQ1215" s="347" t="s">
        <v>679</v>
      </c>
      <c r="AR1215" s="340">
        <v>1E-3</v>
      </c>
      <c r="AS1215" s="340">
        <v>1E-3</v>
      </c>
      <c r="AT1215" s="340"/>
      <c r="AX1215" s="597"/>
      <c r="AY1215" s="598"/>
      <c r="AZ1215" s="598"/>
      <c r="BA1215" s="598"/>
      <c r="BB1215" s="599"/>
      <c r="BC1215" s="598"/>
      <c r="BD1215" s="598"/>
      <c r="BE1215" s="598"/>
      <c r="BF1215" s="598"/>
      <c r="BG1215" s="599"/>
      <c r="BH1215" s="599"/>
      <c r="BI1215" s="600"/>
      <c r="BJ1215" s="600"/>
      <c r="BK1215" s="600"/>
      <c r="BL1215" s="599"/>
      <c r="BM1215" s="599"/>
      <c r="BN1215" s="599"/>
      <c r="BO1215" s="599"/>
      <c r="BP1215" s="599"/>
      <c r="BQ1215" s="599"/>
      <c r="BR1215" s="599"/>
      <c r="BS1215" s="599"/>
      <c r="BT1215" s="602"/>
      <c r="BU1215" s="603"/>
      <c r="BV1215" s="601"/>
      <c r="BW1215" s="604"/>
    </row>
    <row r="1216" spans="2:75" ht="15.75" customHeight="1">
      <c r="B1216" s="334" t="s">
        <v>378</v>
      </c>
      <c r="C1216" s="335">
        <v>21082291000184</v>
      </c>
      <c r="D1216" s="336" t="s">
        <v>14</v>
      </c>
      <c r="E1216" s="336" t="s">
        <v>607</v>
      </c>
      <c r="F1216" s="336"/>
      <c r="G1216" s="337"/>
      <c r="H1216" s="337" t="s">
        <v>34</v>
      </c>
      <c r="I1216" s="337" t="s">
        <v>34</v>
      </c>
      <c r="J1216" s="337" t="s">
        <v>608</v>
      </c>
      <c r="K1216" s="338" t="s">
        <v>48</v>
      </c>
      <c r="L1216" s="339"/>
      <c r="M1216" s="339" t="s">
        <v>1411</v>
      </c>
      <c r="N1216" s="338">
        <v>462209</v>
      </c>
      <c r="O1216" s="338" t="s">
        <v>1320</v>
      </c>
      <c r="P1216" s="342">
        <v>43203</v>
      </c>
      <c r="Q1216" s="343">
        <v>18545822.710000001</v>
      </c>
      <c r="R1216" s="343">
        <v>18911942.755158734</v>
      </c>
      <c r="S1216" s="338">
        <v>37</v>
      </c>
      <c r="T1216" s="340">
        <v>-5.2386658923515572E-3</v>
      </c>
      <c r="U1216" s="340">
        <v>-6.7721256480404043E-2</v>
      </c>
      <c r="V1216" s="340">
        <v>-0.2023670074466849</v>
      </c>
      <c r="W1216" s="340">
        <v>-1.9838733346824586</v>
      </c>
      <c r="X1216" s="340">
        <v>-0.13059255437464823</v>
      </c>
      <c r="Y1216" s="340">
        <v>-0.99030706333819796</v>
      </c>
      <c r="Z1216" s="340">
        <v>-0.10213440068459312</v>
      </c>
      <c r="AA1216" s="340">
        <v>-0.58056504426511901</v>
      </c>
      <c r="AB1216" s="340">
        <v>0.22560608656301373</v>
      </c>
      <c r="AC1216" s="344">
        <v>-1.3198093665445521</v>
      </c>
      <c r="AD1216" s="482">
        <v>0</v>
      </c>
      <c r="AE1216" s="341" t="s">
        <v>2394</v>
      </c>
      <c r="AF1216" s="341" t="s">
        <v>2112</v>
      </c>
      <c r="AG1216" s="345" t="s">
        <v>719</v>
      </c>
      <c r="AH1216" s="345" t="s">
        <v>2110</v>
      </c>
      <c r="AI1216" s="345">
        <v>1000</v>
      </c>
      <c r="AJ1216" s="345">
        <v>1000</v>
      </c>
      <c r="AK1216" s="345">
        <v>1000</v>
      </c>
      <c r="AL1216" s="340">
        <v>6.9999999999999993E-3</v>
      </c>
      <c r="AM1216" s="340">
        <v>0.1</v>
      </c>
      <c r="AN1216" s="340" t="s">
        <v>666</v>
      </c>
      <c r="AO1216" s="338" t="s">
        <v>1323</v>
      </c>
      <c r="AP1216" s="341" t="s">
        <v>716</v>
      </c>
      <c r="AQ1216" s="347" t="s">
        <v>659</v>
      </c>
      <c r="AR1216" s="340">
        <v>2E-3</v>
      </c>
      <c r="AS1216" s="340">
        <v>2E-3</v>
      </c>
      <c r="AT1216" s="340"/>
      <c r="AX1216" s="597"/>
      <c r="AY1216" s="598"/>
      <c r="AZ1216" s="598"/>
      <c r="BA1216" s="598"/>
      <c r="BB1216" s="599"/>
      <c r="BC1216" s="598"/>
      <c r="BD1216" s="598"/>
      <c r="BE1216" s="598"/>
      <c r="BF1216" s="598"/>
      <c r="BG1216" s="599"/>
      <c r="BH1216" s="599"/>
      <c r="BI1216" s="600"/>
      <c r="BJ1216" s="600"/>
      <c r="BK1216" s="600"/>
      <c r="BL1216" s="599"/>
      <c r="BM1216" s="599"/>
      <c r="BN1216" s="599"/>
      <c r="BO1216" s="599"/>
      <c r="BP1216" s="599"/>
      <c r="BQ1216" s="599"/>
      <c r="BR1216" s="599"/>
      <c r="BS1216" s="599"/>
      <c r="BT1216" s="602"/>
      <c r="BU1216" s="603"/>
      <c r="BV1216" s="601"/>
      <c r="BW1216" s="604"/>
    </row>
    <row r="1217" spans="2:75" ht="15.75" customHeight="1">
      <c r="B1217" s="334" t="s">
        <v>1055</v>
      </c>
      <c r="C1217" s="335">
        <v>18323970000193</v>
      </c>
      <c r="D1217" s="336" t="s">
        <v>14</v>
      </c>
      <c r="E1217" s="336" t="s">
        <v>607</v>
      </c>
      <c r="F1217" s="336"/>
      <c r="G1217" s="337"/>
      <c r="H1217" s="337" t="s">
        <v>34</v>
      </c>
      <c r="I1217" s="337" t="s">
        <v>34</v>
      </c>
      <c r="J1217" s="337" t="s">
        <v>611</v>
      </c>
      <c r="K1217" s="338"/>
      <c r="L1217" s="339"/>
      <c r="M1217" s="339" t="s">
        <v>1411</v>
      </c>
      <c r="N1217" s="338">
        <v>344788</v>
      </c>
      <c r="O1217" s="338" t="s">
        <v>1323</v>
      </c>
      <c r="P1217" s="342">
        <v>41512</v>
      </c>
      <c r="Q1217" s="343">
        <v>62250052.469999999</v>
      </c>
      <c r="R1217" s="343">
        <v>82771992.757261887</v>
      </c>
      <c r="S1217" s="338">
        <v>38</v>
      </c>
      <c r="T1217" s="340">
        <v>-0.30430470154698686</v>
      </c>
      <c r="U1217" s="340">
        <v>-3.9338062715058415</v>
      </c>
      <c r="V1217" s="340">
        <v>-0.26000091282124493</v>
      </c>
      <c r="W1217" s="340">
        <v>-2.5488783198766236</v>
      </c>
      <c r="X1217" s="340">
        <v>-0.11129409299827464</v>
      </c>
      <c r="Y1217" s="340">
        <v>-0.84396332495205117</v>
      </c>
      <c r="Z1217" s="340">
        <v>0.37102666699435849</v>
      </c>
      <c r="AA1217" s="340">
        <v>2.1090358576864201</v>
      </c>
      <c r="AB1217" s="340">
        <v>0.19346991245637288</v>
      </c>
      <c r="AC1217" s="344">
        <v>-1.9611153293882853</v>
      </c>
      <c r="AD1217" s="482">
        <v>17690766000148</v>
      </c>
      <c r="AE1217" s="341" t="s">
        <v>2310</v>
      </c>
      <c r="AF1217" s="341" t="s">
        <v>2115</v>
      </c>
      <c r="AG1217" s="345" t="s">
        <v>1428</v>
      </c>
      <c r="AH1217" s="345" t="s">
        <v>2107</v>
      </c>
      <c r="AI1217" s="345">
        <v>25000</v>
      </c>
      <c r="AJ1217" s="345">
        <v>25000</v>
      </c>
      <c r="AK1217" s="345">
        <v>25000</v>
      </c>
      <c r="AL1217" s="340">
        <v>6.9999999999999993E-3</v>
      </c>
      <c r="AM1217" s="340">
        <v>0.1</v>
      </c>
      <c r="AN1217" s="340" t="s">
        <v>2119</v>
      </c>
      <c r="AO1217" s="338" t="s">
        <v>1323</v>
      </c>
      <c r="AP1217" s="341" t="s">
        <v>13</v>
      </c>
      <c r="AQ1217" s="347" t="s">
        <v>679</v>
      </c>
      <c r="AR1217" s="340">
        <v>6.9999999999999999E-4</v>
      </c>
      <c r="AS1217" s="340">
        <v>6.9999999999999999E-4</v>
      </c>
      <c r="AT1217" s="340"/>
      <c r="AX1217" s="597"/>
      <c r="AY1217" s="598"/>
      <c r="AZ1217" s="598"/>
      <c r="BA1217" s="598"/>
      <c r="BB1217" s="599"/>
      <c r="BC1217" s="598"/>
      <c r="BD1217" s="598"/>
      <c r="BE1217" s="598"/>
      <c r="BF1217" s="598"/>
      <c r="BG1217" s="599"/>
      <c r="BH1217" s="599"/>
      <c r="BI1217" s="600"/>
      <c r="BJ1217" s="600"/>
      <c r="BK1217" s="600"/>
      <c r="BL1217" s="599"/>
      <c r="BM1217" s="599"/>
      <c r="BN1217" s="599"/>
      <c r="BO1217" s="599"/>
      <c r="BP1217" s="599"/>
      <c r="BQ1217" s="599"/>
      <c r="BR1217" s="599"/>
      <c r="BS1217" s="599"/>
      <c r="BT1217" s="602"/>
      <c r="BU1217" s="603"/>
      <c r="BV1217" s="601"/>
      <c r="BW1217" s="604"/>
    </row>
    <row r="1218" spans="2:75" ht="15.75" customHeight="1">
      <c r="B1218" s="334" t="s">
        <v>1619</v>
      </c>
      <c r="C1218" s="335">
        <v>35693759000181</v>
      </c>
      <c r="D1218" s="336" t="s">
        <v>13</v>
      </c>
      <c r="E1218" s="336" t="s">
        <v>616</v>
      </c>
      <c r="F1218" s="336"/>
      <c r="G1218" s="337"/>
      <c r="H1218" s="337" t="s">
        <v>34</v>
      </c>
      <c r="I1218" s="337"/>
      <c r="J1218" s="337" t="s">
        <v>611</v>
      </c>
      <c r="K1218" s="338" t="s">
        <v>49</v>
      </c>
      <c r="L1218" s="339"/>
      <c r="M1218" s="339"/>
      <c r="N1218" s="338">
        <v>546593</v>
      </c>
      <c r="O1218" s="338" t="s">
        <v>1320</v>
      </c>
      <c r="P1218" s="342">
        <v>44041</v>
      </c>
      <c r="Q1218" s="343">
        <v>17690541.140000001</v>
      </c>
      <c r="R1218" s="343">
        <v>43318771.674603164</v>
      </c>
      <c r="S1218" s="338">
        <v>39</v>
      </c>
      <c r="T1218" s="340">
        <v>-0.31076204382071637</v>
      </c>
      <c r="U1218" s="340">
        <v>-3.4954245948395934</v>
      </c>
      <c r="V1218" s="340">
        <v>-0.26136298195682717</v>
      </c>
      <c r="W1218" s="340">
        <v>-2.3987132381232295</v>
      </c>
      <c r="X1218" s="340">
        <v>-0.15828851002190436</v>
      </c>
      <c r="Y1218" s="340">
        <v>-1.1130516329281988</v>
      </c>
      <c r="Z1218" s="340" t="s">
        <v>1414</v>
      </c>
      <c r="AA1218" s="340" t="s">
        <v>1414</v>
      </c>
      <c r="AB1218" s="340">
        <v>0.21961086901817373</v>
      </c>
      <c r="AC1218" s="344">
        <v>-1.7401885582489507</v>
      </c>
      <c r="AD1218" s="482">
        <v>34447464000162</v>
      </c>
      <c r="AE1218" s="341" t="s">
        <v>2315</v>
      </c>
      <c r="AF1218" s="341" t="s">
        <v>2315</v>
      </c>
      <c r="AG1218" s="345" t="s">
        <v>1431</v>
      </c>
      <c r="AH1218" s="345" t="s">
        <v>726</v>
      </c>
      <c r="AI1218" s="345" t="s">
        <v>1422</v>
      </c>
      <c r="AJ1218" s="345" t="s">
        <v>1422</v>
      </c>
      <c r="AK1218" s="345" t="s">
        <v>1422</v>
      </c>
      <c r="AL1218" s="340">
        <v>4.0000000000000001E-3</v>
      </c>
      <c r="AM1218" s="340" t="s">
        <v>34</v>
      </c>
      <c r="AN1218" s="340" t="s">
        <v>64</v>
      </c>
      <c r="AO1218" s="338" t="s">
        <v>1323</v>
      </c>
      <c r="AP1218" s="341" t="s">
        <v>13</v>
      </c>
      <c r="AQ1218" s="347" t="s">
        <v>679</v>
      </c>
      <c r="AR1218" s="340" t="s">
        <v>34</v>
      </c>
      <c r="AS1218" s="340" t="s">
        <v>34</v>
      </c>
      <c r="AT1218" s="340"/>
      <c r="AX1218" s="597"/>
      <c r="AY1218" s="598"/>
      <c r="AZ1218" s="598"/>
      <c r="BA1218" s="598"/>
      <c r="BB1218" s="599"/>
      <c r="BC1218" s="598"/>
      <c r="BD1218" s="598"/>
      <c r="BE1218" s="598"/>
      <c r="BF1218" s="598"/>
      <c r="BG1218" s="599"/>
      <c r="BH1218" s="599"/>
      <c r="BI1218" s="600"/>
      <c r="BJ1218" s="600"/>
      <c r="BK1218" s="600"/>
      <c r="BL1218" s="599"/>
      <c r="BM1218" s="599"/>
      <c r="BN1218" s="599"/>
      <c r="BO1218" s="599"/>
      <c r="BP1218" s="599"/>
      <c r="BQ1218" s="599"/>
      <c r="BR1218" s="599"/>
      <c r="BS1218" s="599"/>
      <c r="BT1218" s="602"/>
      <c r="BU1218" s="603"/>
      <c r="BV1218" s="601"/>
      <c r="BW1218" s="604"/>
    </row>
    <row r="1219" spans="2:75" ht="15.75" customHeight="1">
      <c r="B1219" s="334" t="s">
        <v>180</v>
      </c>
      <c r="C1219" s="335">
        <v>18558694000142</v>
      </c>
      <c r="D1219" s="336" t="s">
        <v>14</v>
      </c>
      <c r="E1219" s="336" t="s">
        <v>614</v>
      </c>
      <c r="F1219" s="336"/>
      <c r="G1219" s="337"/>
      <c r="H1219" s="337" t="s">
        <v>1337</v>
      </c>
      <c r="I1219" s="337" t="s">
        <v>34</v>
      </c>
      <c r="J1219" s="337" t="s">
        <v>608</v>
      </c>
      <c r="K1219" s="338" t="s">
        <v>48</v>
      </c>
      <c r="L1219" s="339"/>
      <c r="M1219" s="339" t="s">
        <v>34</v>
      </c>
      <c r="N1219" s="338">
        <v>344435</v>
      </c>
      <c r="O1219" s="338" t="s">
        <v>1320</v>
      </c>
      <c r="P1219" s="342">
        <v>41509</v>
      </c>
      <c r="Q1219" s="343">
        <v>85173321.640000001</v>
      </c>
      <c r="R1219" s="343">
        <v>88076253.807976112</v>
      </c>
      <c r="S1219" s="338">
        <v>40</v>
      </c>
      <c r="T1219" s="340">
        <v>-4.766291805367473E-3</v>
      </c>
      <c r="U1219" s="340">
        <v>-6.1614784459340273E-2</v>
      </c>
      <c r="V1219" s="340">
        <v>-0.11390591305002273</v>
      </c>
      <c r="W1219" s="340">
        <v>-1.1166588191117743</v>
      </c>
      <c r="X1219" s="340">
        <v>1.0984028529492429E-2</v>
      </c>
      <c r="Y1219" s="340">
        <v>8.3293883703803862E-2</v>
      </c>
      <c r="Z1219" s="340">
        <v>0.36021529710756139</v>
      </c>
      <c r="AA1219" s="340">
        <v>2.047580526330647</v>
      </c>
      <c r="AB1219" s="340">
        <v>0.21036980683513459</v>
      </c>
      <c r="AC1219" s="344">
        <v>-0.93146012773170539</v>
      </c>
      <c r="AD1219" s="482">
        <v>0</v>
      </c>
      <c r="AE1219" s="341" t="s">
        <v>2217</v>
      </c>
      <c r="AF1219" s="341" t="s">
        <v>741</v>
      </c>
      <c r="AG1219" s="345" t="s">
        <v>741</v>
      </c>
      <c r="AH1219" s="345" t="s">
        <v>2110</v>
      </c>
      <c r="AI1219" s="345">
        <v>1000</v>
      </c>
      <c r="AJ1219" s="345">
        <v>0</v>
      </c>
      <c r="AK1219" s="345">
        <v>1000</v>
      </c>
      <c r="AL1219" s="340">
        <v>0.02</v>
      </c>
      <c r="AM1219" s="340">
        <v>0.2</v>
      </c>
      <c r="AN1219" s="340" t="s">
        <v>666</v>
      </c>
      <c r="AO1219" s="338" t="s">
        <v>1323</v>
      </c>
      <c r="AP1219" s="341" t="s">
        <v>716</v>
      </c>
      <c r="AQ1219" s="347" t="s">
        <v>659</v>
      </c>
      <c r="AR1219" s="340">
        <v>4.0000000000000001E-3</v>
      </c>
      <c r="AS1219" s="340">
        <v>4.0000000000000001E-3</v>
      </c>
      <c r="AT1219" s="340"/>
      <c r="AX1219" s="597"/>
      <c r="AY1219" s="598"/>
      <c r="AZ1219" s="598"/>
      <c r="BA1219" s="598"/>
      <c r="BB1219" s="599"/>
      <c r="BC1219" s="598"/>
      <c r="BD1219" s="598"/>
      <c r="BE1219" s="598"/>
      <c r="BF1219" s="598"/>
      <c r="BG1219" s="599"/>
      <c r="BH1219" s="599"/>
      <c r="BI1219" s="600"/>
      <c r="BJ1219" s="600"/>
      <c r="BK1219" s="600"/>
      <c r="BL1219" s="599"/>
      <c r="BM1219" s="599"/>
      <c r="BN1219" s="599"/>
      <c r="BO1219" s="599"/>
      <c r="BP1219" s="599"/>
      <c r="BQ1219" s="599"/>
      <c r="BR1219" s="599"/>
      <c r="BS1219" s="599"/>
      <c r="BT1219" s="602"/>
      <c r="BU1219" s="603"/>
      <c r="BV1219" s="601"/>
      <c r="BW1219" s="604"/>
    </row>
    <row r="1220" spans="2:75" ht="15.75" customHeight="1">
      <c r="B1220" s="334" t="s">
        <v>949</v>
      </c>
      <c r="C1220" s="335">
        <v>36327569000103</v>
      </c>
      <c r="D1220" s="336" t="s">
        <v>13</v>
      </c>
      <c r="E1220" s="336" t="s">
        <v>616</v>
      </c>
      <c r="F1220" s="336" t="s">
        <v>619</v>
      </c>
      <c r="G1220" s="337" t="s">
        <v>34</v>
      </c>
      <c r="H1220" s="337" t="s">
        <v>1337</v>
      </c>
      <c r="I1220" s="337" t="s">
        <v>34</v>
      </c>
      <c r="J1220" s="337" t="s">
        <v>611</v>
      </c>
      <c r="K1220" s="338" t="s">
        <v>49</v>
      </c>
      <c r="L1220" s="339"/>
      <c r="M1220" s="339" t="s">
        <v>1411</v>
      </c>
      <c r="N1220" s="338">
        <v>541338</v>
      </c>
      <c r="O1220" s="338" t="s">
        <v>1320</v>
      </c>
      <c r="P1220" s="342">
        <v>44008</v>
      </c>
      <c r="Q1220" s="343">
        <v>144832581.88</v>
      </c>
      <c r="R1220" s="343">
        <v>212771925.33003959</v>
      </c>
      <c r="S1220" s="338">
        <v>41</v>
      </c>
      <c r="T1220" s="340">
        <v>-0.26702498017451615</v>
      </c>
      <c r="U1220" s="340">
        <v>-3.4518840370168959</v>
      </c>
      <c r="V1220" s="340">
        <v>-0.20095747396050634</v>
      </c>
      <c r="W1220" s="340">
        <v>-1.9700551934110442</v>
      </c>
      <c r="X1220" s="340">
        <v>-8.988816208249073E-2</v>
      </c>
      <c r="Y1220" s="340">
        <v>-0.68163826220448054</v>
      </c>
      <c r="Z1220" s="340" t="s">
        <v>1414</v>
      </c>
      <c r="AA1220" s="340" t="s">
        <v>1414</v>
      </c>
      <c r="AB1220" s="340">
        <v>0.21455213078198876</v>
      </c>
      <c r="AC1220" s="344">
        <v>-1.3911530963716634</v>
      </c>
      <c r="AD1220" s="482">
        <v>34447464000162</v>
      </c>
      <c r="AE1220" s="341" t="s">
        <v>2123</v>
      </c>
      <c r="AF1220" s="341" t="s">
        <v>2115</v>
      </c>
      <c r="AG1220" s="345" t="s">
        <v>1428</v>
      </c>
      <c r="AH1220" s="345" t="s">
        <v>726</v>
      </c>
      <c r="AI1220" s="345">
        <v>50000</v>
      </c>
      <c r="AJ1220" s="345" t="s">
        <v>1422</v>
      </c>
      <c r="AK1220" s="345">
        <v>5000</v>
      </c>
      <c r="AL1220" s="340">
        <v>4.0000000000000001E-3</v>
      </c>
      <c r="AM1220" s="340" t="s">
        <v>34</v>
      </c>
      <c r="AN1220" s="340" t="s">
        <v>34</v>
      </c>
      <c r="AO1220" s="338" t="s">
        <v>1323</v>
      </c>
      <c r="AP1220" s="341" t="s">
        <v>13</v>
      </c>
      <c r="AQ1220" s="347" t="s">
        <v>679</v>
      </c>
      <c r="AR1220" s="340">
        <v>2.6666666666666666E-3</v>
      </c>
      <c r="AS1220" s="340">
        <v>2.6666666666666666E-3</v>
      </c>
      <c r="AT1220" s="340"/>
      <c r="AX1220" s="597"/>
      <c r="AY1220" s="598"/>
      <c r="AZ1220" s="598"/>
      <c r="BA1220" s="598"/>
      <c r="BB1220" s="599"/>
      <c r="BC1220" s="598"/>
      <c r="BD1220" s="598"/>
      <c r="BE1220" s="598"/>
      <c r="BF1220" s="598"/>
      <c r="BG1220" s="599"/>
      <c r="BH1220" s="599"/>
      <c r="BI1220" s="600"/>
      <c r="BJ1220" s="600"/>
      <c r="BK1220" s="600"/>
      <c r="BL1220" s="599"/>
      <c r="BM1220" s="599"/>
      <c r="BN1220" s="599"/>
      <c r="BO1220" s="599"/>
      <c r="BP1220" s="599"/>
      <c r="BQ1220" s="599"/>
      <c r="BR1220" s="599"/>
      <c r="BS1220" s="599"/>
      <c r="BT1220" s="602"/>
      <c r="BU1220" s="603"/>
      <c r="BV1220" s="601"/>
      <c r="BW1220" s="604"/>
    </row>
    <row r="1221" spans="2:75" ht="15.75" customHeight="1">
      <c r="B1221" s="334" t="s">
        <v>1283</v>
      </c>
      <c r="C1221" s="335">
        <v>29250108000114</v>
      </c>
      <c r="D1221" s="336" t="s">
        <v>13</v>
      </c>
      <c r="E1221" s="336" t="s">
        <v>616</v>
      </c>
      <c r="F1221" s="336" t="s">
        <v>619</v>
      </c>
      <c r="G1221" s="337" t="s">
        <v>34</v>
      </c>
      <c r="H1221" s="337" t="s">
        <v>1337</v>
      </c>
      <c r="I1221" s="337" t="s">
        <v>34</v>
      </c>
      <c r="J1221" s="337"/>
      <c r="K1221" s="338" t="s">
        <v>48</v>
      </c>
      <c r="L1221" s="339"/>
      <c r="M1221" s="339" t="s">
        <v>1411</v>
      </c>
      <c r="N1221" s="338">
        <v>469882</v>
      </c>
      <c r="O1221" s="338" t="s">
        <v>1320</v>
      </c>
      <c r="P1221" s="342">
        <v>43283</v>
      </c>
      <c r="Q1221" s="343">
        <v>16171795</v>
      </c>
      <c r="R1221" s="343">
        <v>28030174.776269864</v>
      </c>
      <c r="S1221" s="338">
        <v>41</v>
      </c>
      <c r="T1221" s="340">
        <v>1.6394904274151578E-2</v>
      </c>
      <c r="U1221" s="340">
        <v>0.21194012753180222</v>
      </c>
      <c r="V1221" s="340">
        <v>2.3931772224004888E-2</v>
      </c>
      <c r="W1221" s="340">
        <v>0.23461138930665834</v>
      </c>
      <c r="X1221" s="340">
        <v>3.6915525558345097E-2</v>
      </c>
      <c r="Y1221" s="340">
        <v>0.27993713640360363</v>
      </c>
      <c r="Z1221" s="340">
        <v>6.9799502478433917E-2</v>
      </c>
      <c r="AA1221" s="340">
        <v>0.39676300026684502</v>
      </c>
      <c r="AB1221" s="340">
        <v>7.2519589039718779E-2</v>
      </c>
      <c r="AC1221" s="344">
        <v>-0.97746897827593116</v>
      </c>
      <c r="AD1221" s="482">
        <v>0</v>
      </c>
      <c r="AE1221" s="341" t="s">
        <v>2437</v>
      </c>
      <c r="AF1221" s="341" t="s">
        <v>2106</v>
      </c>
      <c r="AG1221" s="345" t="s">
        <v>1427</v>
      </c>
      <c r="AH1221" s="345" t="s">
        <v>2110</v>
      </c>
      <c r="AI1221" s="345">
        <v>100</v>
      </c>
      <c r="AJ1221" s="345">
        <v>100</v>
      </c>
      <c r="AK1221" s="345">
        <v>100</v>
      </c>
      <c r="AL1221" s="340">
        <v>2.1499999999999998E-2</v>
      </c>
      <c r="AM1221" s="340" t="s">
        <v>34</v>
      </c>
      <c r="AN1221" s="340" t="s">
        <v>2124</v>
      </c>
      <c r="AO1221" s="338" t="s">
        <v>1323</v>
      </c>
      <c r="AP1221" s="341" t="s">
        <v>13</v>
      </c>
      <c r="AQ1221" s="347" t="s">
        <v>668</v>
      </c>
      <c r="AR1221" s="340" t="s">
        <v>34</v>
      </c>
      <c r="AS1221" s="340" t="s">
        <v>34</v>
      </c>
      <c r="AT1221" s="340"/>
      <c r="AX1221" s="597"/>
      <c r="AY1221" s="598"/>
      <c r="AZ1221" s="598"/>
      <c r="BA1221" s="598"/>
      <c r="BB1221" s="599"/>
      <c r="BC1221" s="598"/>
      <c r="BD1221" s="598"/>
      <c r="BE1221" s="598"/>
      <c r="BF1221" s="598"/>
      <c r="BG1221" s="599"/>
      <c r="BH1221" s="599"/>
      <c r="BI1221" s="600"/>
      <c r="BJ1221" s="600"/>
      <c r="BK1221" s="600"/>
      <c r="BL1221" s="599"/>
      <c r="BM1221" s="599"/>
      <c r="BN1221" s="599"/>
      <c r="BO1221" s="599"/>
      <c r="BP1221" s="599"/>
      <c r="BQ1221" s="599"/>
      <c r="BR1221" s="599"/>
      <c r="BS1221" s="599"/>
      <c r="BT1221" s="602"/>
      <c r="BU1221" s="603"/>
      <c r="BV1221" s="601"/>
      <c r="BW1221" s="604"/>
    </row>
    <row r="1222" spans="2:75" ht="15.75" customHeight="1">
      <c r="B1222" s="334" t="s">
        <v>783</v>
      </c>
      <c r="C1222" s="335">
        <v>14237118000142</v>
      </c>
      <c r="D1222" s="336" t="s">
        <v>11</v>
      </c>
      <c r="E1222" s="336" t="s">
        <v>620</v>
      </c>
      <c r="F1222" s="336" t="s">
        <v>663</v>
      </c>
      <c r="G1222" s="337" t="s">
        <v>738</v>
      </c>
      <c r="H1222" s="337" t="s">
        <v>34</v>
      </c>
      <c r="I1222" s="337"/>
      <c r="J1222" s="337" t="s">
        <v>608</v>
      </c>
      <c r="K1222" s="338" t="s">
        <v>48</v>
      </c>
      <c r="L1222" s="339"/>
      <c r="M1222" s="339" t="s">
        <v>34</v>
      </c>
      <c r="N1222" s="338">
        <v>291781</v>
      </c>
      <c r="O1222" s="338" t="s">
        <v>1320</v>
      </c>
      <c r="P1222" s="342">
        <v>40883</v>
      </c>
      <c r="Q1222" s="343">
        <v>185134178.53999999</v>
      </c>
      <c r="R1222" s="343">
        <v>98595175.726309553</v>
      </c>
      <c r="S1222" s="338">
        <v>45</v>
      </c>
      <c r="T1222" s="340">
        <v>8.9304739519867171E-2</v>
      </c>
      <c r="U1222" s="340">
        <v>1.154459798394553</v>
      </c>
      <c r="V1222" s="340">
        <v>0.11996396098717699</v>
      </c>
      <c r="W1222" s="340">
        <v>1.1760479454045802</v>
      </c>
      <c r="X1222" s="340">
        <v>0.18234898363411967</v>
      </c>
      <c r="Y1222" s="340">
        <v>1.3827854685141701</v>
      </c>
      <c r="Z1222" s="340">
        <v>0.21855882545553773</v>
      </c>
      <c r="AA1222" s="340">
        <v>1.2423592180951386</v>
      </c>
      <c r="AB1222" s="340">
        <v>3.363993462431763E-3</v>
      </c>
      <c r="AC1222" s="344">
        <v>4.8084337015035494</v>
      </c>
      <c r="AD1222" s="482">
        <v>0</v>
      </c>
      <c r="AE1222" s="341" t="s">
        <v>101</v>
      </c>
      <c r="AF1222" s="341" t="s">
        <v>736</v>
      </c>
      <c r="AG1222" s="345" t="s">
        <v>736</v>
      </c>
      <c r="AH1222" s="345" t="s">
        <v>2110</v>
      </c>
      <c r="AI1222" s="345">
        <v>500</v>
      </c>
      <c r="AJ1222" s="345">
        <v>500</v>
      </c>
      <c r="AK1222" s="345">
        <v>500</v>
      </c>
      <c r="AL1222" s="608">
        <v>6.0000000000000001E-3</v>
      </c>
      <c r="AM1222" s="608">
        <v>0.2</v>
      </c>
      <c r="AN1222" s="340" t="s">
        <v>64</v>
      </c>
      <c r="AO1222" s="338" t="s">
        <v>1323</v>
      </c>
      <c r="AP1222" s="341" t="s">
        <v>11</v>
      </c>
      <c r="AQ1222" s="347" t="s">
        <v>675</v>
      </c>
      <c r="AR1222" s="340">
        <v>1.5E-3</v>
      </c>
      <c r="AS1222" s="340">
        <v>1.5E-3</v>
      </c>
      <c r="AT1222" s="340"/>
      <c r="AX1222" s="597"/>
      <c r="AY1222" s="598"/>
      <c r="AZ1222" s="598"/>
      <c r="BA1222" s="598"/>
      <c r="BB1222" s="599"/>
      <c r="BC1222" s="598"/>
      <c r="BD1222" s="598"/>
      <c r="BE1222" s="598"/>
      <c r="BF1222" s="598"/>
      <c r="BG1222" s="599"/>
      <c r="BH1222" s="599"/>
      <c r="BI1222" s="600"/>
      <c r="BJ1222" s="600"/>
      <c r="BK1222" s="600"/>
      <c r="BL1222" s="599"/>
      <c r="BM1222" s="599"/>
      <c r="BN1222" s="599"/>
      <c r="BO1222" s="599"/>
      <c r="BP1222" s="599"/>
      <c r="BQ1222" s="599"/>
      <c r="BR1222" s="599"/>
      <c r="BS1222" s="599"/>
      <c r="BT1222" s="602"/>
      <c r="BU1222" s="603"/>
      <c r="BV1222" s="601"/>
      <c r="BW1222" s="604"/>
    </row>
    <row r="1223" spans="2:75" ht="15.75" customHeight="1">
      <c r="B1223" s="334" t="s">
        <v>105</v>
      </c>
      <c r="C1223" s="335">
        <v>22100009000107</v>
      </c>
      <c r="D1223" s="336" t="s">
        <v>11</v>
      </c>
      <c r="E1223" s="336" t="s">
        <v>620</v>
      </c>
      <c r="F1223" s="336" t="s">
        <v>663</v>
      </c>
      <c r="G1223" s="337" t="s">
        <v>738</v>
      </c>
      <c r="H1223" s="337" t="s">
        <v>34</v>
      </c>
      <c r="I1223" s="337"/>
      <c r="J1223" s="337" t="s">
        <v>608</v>
      </c>
      <c r="K1223" s="338" t="s">
        <v>48</v>
      </c>
      <c r="L1223" s="339"/>
      <c r="M1223" s="339" t="s">
        <v>34</v>
      </c>
      <c r="N1223" s="338">
        <v>414141</v>
      </c>
      <c r="O1223" s="338" t="s">
        <v>1320</v>
      </c>
      <c r="P1223" s="342">
        <v>42353</v>
      </c>
      <c r="Q1223" s="343">
        <v>727760797.89999998</v>
      </c>
      <c r="R1223" s="343">
        <v>647029211.17674601</v>
      </c>
      <c r="S1223" s="338">
        <v>45</v>
      </c>
      <c r="T1223" s="340">
        <v>8.7773266517084281E-2</v>
      </c>
      <c r="U1223" s="340">
        <v>1.1346621479725827</v>
      </c>
      <c r="V1223" s="340">
        <v>0.11492302363274365</v>
      </c>
      <c r="W1223" s="340">
        <v>1.1266299037709915</v>
      </c>
      <c r="X1223" s="340">
        <v>0.19691214741190599</v>
      </c>
      <c r="Y1223" s="340">
        <v>1.4932205849934639</v>
      </c>
      <c r="Z1223" s="340">
        <v>0.21284427394081318</v>
      </c>
      <c r="AA1223" s="340">
        <v>1.209875854694918</v>
      </c>
      <c r="AB1223" s="340">
        <v>4.7117965529745367E-3</v>
      </c>
      <c r="AC1223" s="344">
        <v>2.4763014975253204</v>
      </c>
      <c r="AD1223" s="482">
        <v>23556180000198</v>
      </c>
      <c r="AE1223" s="341" t="s">
        <v>2161</v>
      </c>
      <c r="AF1223" s="341" t="s">
        <v>2115</v>
      </c>
      <c r="AG1223" s="345" t="s">
        <v>1428</v>
      </c>
      <c r="AH1223" s="345" t="s">
        <v>2110</v>
      </c>
      <c r="AI1223" s="345">
        <v>10000</v>
      </c>
      <c r="AJ1223" s="345">
        <v>5000</v>
      </c>
      <c r="AK1223" s="345">
        <v>5000</v>
      </c>
      <c r="AL1223" s="608">
        <v>8.0000000000000002E-3</v>
      </c>
      <c r="AM1223" s="608">
        <v>0.2</v>
      </c>
      <c r="AN1223" s="340" t="s">
        <v>34</v>
      </c>
      <c r="AO1223" s="338" t="s">
        <v>1323</v>
      </c>
      <c r="AP1223" s="341" t="s">
        <v>13</v>
      </c>
      <c r="AQ1223" s="347" t="s">
        <v>686</v>
      </c>
      <c r="AR1223" s="340">
        <v>2.32E-3</v>
      </c>
      <c r="AS1223" s="340">
        <v>2.32E-3</v>
      </c>
      <c r="AT1223" s="340"/>
      <c r="AX1223" s="597"/>
      <c r="AY1223" s="598"/>
      <c r="AZ1223" s="598"/>
      <c r="BA1223" s="598"/>
      <c r="BB1223" s="599"/>
      <c r="BC1223" s="598"/>
      <c r="BD1223" s="598"/>
      <c r="BE1223" s="598"/>
      <c r="BF1223" s="598"/>
      <c r="BG1223" s="599"/>
      <c r="BH1223" s="599"/>
      <c r="BI1223" s="600"/>
      <c r="BJ1223" s="600"/>
      <c r="BK1223" s="600"/>
      <c r="BL1223" s="599"/>
      <c r="BM1223" s="599"/>
      <c r="BN1223" s="599"/>
      <c r="BO1223" s="599"/>
      <c r="BP1223" s="599"/>
      <c r="BQ1223" s="599"/>
      <c r="BR1223" s="599"/>
      <c r="BS1223" s="599"/>
      <c r="BT1223" s="602"/>
      <c r="BU1223" s="603"/>
      <c r="BV1223" s="601"/>
      <c r="BW1223" s="604"/>
    </row>
    <row r="1224" spans="2:75" ht="15.75" customHeight="1">
      <c r="B1224" s="334" t="s">
        <v>780</v>
      </c>
      <c r="C1224" s="335">
        <v>31340838000158</v>
      </c>
      <c r="D1224" s="336" t="s">
        <v>11</v>
      </c>
      <c r="E1224" s="336" t="s">
        <v>620</v>
      </c>
      <c r="F1224" s="336" t="s">
        <v>685</v>
      </c>
      <c r="G1224" s="337" t="s">
        <v>738</v>
      </c>
      <c r="H1224" s="337" t="s">
        <v>34</v>
      </c>
      <c r="I1224" s="337" t="s">
        <v>1318</v>
      </c>
      <c r="J1224" s="337" t="s">
        <v>608</v>
      </c>
      <c r="K1224" s="338" t="s">
        <v>48</v>
      </c>
      <c r="L1224" s="339"/>
      <c r="M1224" s="339" t="s">
        <v>34</v>
      </c>
      <c r="N1224" s="338">
        <v>481769</v>
      </c>
      <c r="O1224" s="338" t="s">
        <v>1320</v>
      </c>
      <c r="P1224" s="342">
        <v>43444</v>
      </c>
      <c r="Q1224" s="343">
        <v>262546698.06</v>
      </c>
      <c r="R1224" s="343">
        <v>236118046.80253974</v>
      </c>
      <c r="S1224" s="338">
        <v>45</v>
      </c>
      <c r="T1224" s="340">
        <v>8.4683998251929404E-2</v>
      </c>
      <c r="U1224" s="340">
        <v>1.0947265741413195</v>
      </c>
      <c r="V1224" s="340">
        <v>0.11431736949239468</v>
      </c>
      <c r="W1224" s="340">
        <v>1.1206924680484474</v>
      </c>
      <c r="X1224" s="340">
        <v>0.15780317628116047</v>
      </c>
      <c r="Y1224" s="340">
        <v>1.1966501523518189</v>
      </c>
      <c r="Z1224" s="340">
        <v>0.20955855933543166</v>
      </c>
      <c r="AA1224" s="340">
        <v>1.1911987876878207</v>
      </c>
      <c r="AB1224" s="340">
        <v>1.8807329332139785E-3</v>
      </c>
      <c r="AC1224" s="344">
        <v>5.9098937098718407</v>
      </c>
      <c r="AD1224" s="482">
        <v>31908013000197</v>
      </c>
      <c r="AE1224" s="341" t="s">
        <v>2154</v>
      </c>
      <c r="AF1224" s="341" t="s">
        <v>2106</v>
      </c>
      <c r="AG1224" s="345" t="s">
        <v>1427</v>
      </c>
      <c r="AH1224" s="345" t="s">
        <v>2107</v>
      </c>
      <c r="AI1224" s="345">
        <v>1000</v>
      </c>
      <c r="AJ1224" s="345">
        <v>1000</v>
      </c>
      <c r="AK1224" s="345">
        <v>1000</v>
      </c>
      <c r="AL1224" s="608">
        <v>8.5000000000000006E-3</v>
      </c>
      <c r="AM1224" s="608">
        <v>0.15</v>
      </c>
      <c r="AN1224" s="340" t="s">
        <v>34</v>
      </c>
      <c r="AO1224" s="338" t="s">
        <v>1323</v>
      </c>
      <c r="AP1224" s="341" t="s">
        <v>11</v>
      </c>
      <c r="AQ1224" s="347" t="s">
        <v>675</v>
      </c>
      <c r="AR1224" s="340">
        <v>1.9833333333333335E-3</v>
      </c>
      <c r="AS1224" s="340">
        <v>1.9833333333333335E-3</v>
      </c>
      <c r="AT1224" s="340"/>
      <c r="AX1224" s="597"/>
      <c r="AY1224" s="598"/>
      <c r="AZ1224" s="598"/>
      <c r="BA1224" s="598"/>
      <c r="BB1224" s="599"/>
      <c r="BC1224" s="598"/>
      <c r="BD1224" s="598"/>
      <c r="BE1224" s="598"/>
      <c r="BF1224" s="598"/>
      <c r="BG1224" s="599"/>
      <c r="BH1224" s="599"/>
      <c r="BI1224" s="600"/>
      <c r="BJ1224" s="600"/>
      <c r="BK1224" s="600"/>
      <c r="BL1224" s="599"/>
      <c r="BM1224" s="599"/>
      <c r="BN1224" s="599"/>
      <c r="BO1224" s="599"/>
      <c r="BP1224" s="599"/>
      <c r="BQ1224" s="599"/>
      <c r="BR1224" s="599"/>
      <c r="BS1224" s="599"/>
      <c r="BT1224" s="602"/>
      <c r="BU1224" s="603"/>
      <c r="BV1224" s="601"/>
      <c r="BW1224" s="604"/>
    </row>
    <row r="1225" spans="2:75" ht="15.75" customHeight="1">
      <c r="B1225" s="334" t="s">
        <v>490</v>
      </c>
      <c r="C1225" s="335">
        <v>34780531000166</v>
      </c>
      <c r="D1225" s="336" t="s">
        <v>11</v>
      </c>
      <c r="E1225" s="336" t="s">
        <v>620</v>
      </c>
      <c r="F1225" s="336" t="s">
        <v>685</v>
      </c>
      <c r="G1225" s="337" t="s">
        <v>738</v>
      </c>
      <c r="H1225" s="337" t="s">
        <v>34</v>
      </c>
      <c r="I1225" s="337" t="s">
        <v>1318</v>
      </c>
      <c r="J1225" s="337" t="s">
        <v>608</v>
      </c>
      <c r="K1225" s="338" t="s">
        <v>48</v>
      </c>
      <c r="L1225" s="339"/>
      <c r="M1225" s="339" t="s">
        <v>34</v>
      </c>
      <c r="N1225" s="338">
        <v>508926</v>
      </c>
      <c r="O1225" s="338" t="s">
        <v>1320</v>
      </c>
      <c r="P1225" s="342">
        <v>43735</v>
      </c>
      <c r="Q1225" s="343">
        <v>155779292.25</v>
      </c>
      <c r="R1225" s="343">
        <v>70478943.399444431</v>
      </c>
      <c r="S1225" s="338">
        <v>45</v>
      </c>
      <c r="T1225" s="340">
        <v>9.4302304837376782E-2</v>
      </c>
      <c r="U1225" s="340">
        <v>1.2190643006856352</v>
      </c>
      <c r="V1225" s="340">
        <v>0.12944544813671044</v>
      </c>
      <c r="W1225" s="340">
        <v>1.2689982230532206</v>
      </c>
      <c r="X1225" s="340">
        <v>0.19191222520147266</v>
      </c>
      <c r="Y1225" s="340">
        <v>1.4553052665831296</v>
      </c>
      <c r="Z1225" s="340" t="s">
        <v>1414</v>
      </c>
      <c r="AA1225" s="340" t="s">
        <v>1414</v>
      </c>
      <c r="AB1225" s="340">
        <v>1.4421644476304053E-3</v>
      </c>
      <c r="AC1225" s="344">
        <v>17.061248636502103</v>
      </c>
      <c r="AD1225" s="482">
        <v>34780492000105</v>
      </c>
      <c r="AE1225" s="341" t="s">
        <v>2393</v>
      </c>
      <c r="AF1225" s="341" t="s">
        <v>2106</v>
      </c>
      <c r="AG1225" s="345" t="s">
        <v>1427</v>
      </c>
      <c r="AH1225" s="345" t="s">
        <v>2107</v>
      </c>
      <c r="AI1225" s="345">
        <v>10000</v>
      </c>
      <c r="AJ1225" s="345">
        <v>1000</v>
      </c>
      <c r="AK1225" s="345">
        <v>1000</v>
      </c>
      <c r="AL1225" s="340">
        <v>9.1000000000000004E-3</v>
      </c>
      <c r="AM1225" s="340">
        <v>0.2</v>
      </c>
      <c r="AN1225" s="340" t="s">
        <v>64</v>
      </c>
      <c r="AO1225" s="338" t="s">
        <v>1323</v>
      </c>
      <c r="AP1225" s="341" t="s">
        <v>13</v>
      </c>
      <c r="AQ1225" s="347" t="s">
        <v>671</v>
      </c>
      <c r="AR1225" s="340">
        <v>2.4269700000000001E-3</v>
      </c>
      <c r="AS1225" s="340">
        <v>2.4269700000000001E-3</v>
      </c>
      <c r="AT1225" s="340"/>
      <c r="AX1225" s="597"/>
      <c r="AY1225" s="598"/>
      <c r="AZ1225" s="598"/>
      <c r="BA1225" s="598"/>
      <c r="BB1225" s="599"/>
      <c r="BC1225" s="598"/>
      <c r="BD1225" s="598"/>
      <c r="BE1225" s="598"/>
      <c r="BF1225" s="598"/>
      <c r="BG1225" s="599"/>
      <c r="BH1225" s="599"/>
      <c r="BI1225" s="600"/>
      <c r="BJ1225" s="600"/>
      <c r="BK1225" s="600"/>
      <c r="BL1225" s="599"/>
      <c r="BM1225" s="599"/>
      <c r="BN1225" s="599"/>
      <c r="BO1225" s="599"/>
      <c r="BP1225" s="599"/>
      <c r="BQ1225" s="599"/>
      <c r="BR1225" s="599"/>
      <c r="BS1225" s="599"/>
      <c r="BT1225" s="602"/>
      <c r="BU1225" s="603"/>
      <c r="BV1225" s="601"/>
      <c r="BW1225" s="604"/>
    </row>
    <row r="1226" spans="2:75" ht="15.75" customHeight="1">
      <c r="B1226" s="334" t="s">
        <v>233</v>
      </c>
      <c r="C1226" s="335">
        <v>32760042000117</v>
      </c>
      <c r="D1226" s="336" t="s">
        <v>11</v>
      </c>
      <c r="E1226" s="336" t="s">
        <v>620</v>
      </c>
      <c r="F1226" s="336" t="s">
        <v>663</v>
      </c>
      <c r="G1226" s="337" t="s">
        <v>738</v>
      </c>
      <c r="H1226" s="337" t="s">
        <v>34</v>
      </c>
      <c r="I1226" s="337"/>
      <c r="J1226" s="337" t="s">
        <v>608</v>
      </c>
      <c r="K1226" s="338" t="s">
        <v>48</v>
      </c>
      <c r="L1226" s="339"/>
      <c r="M1226" s="339" t="s">
        <v>1411</v>
      </c>
      <c r="N1226" s="338">
        <v>498599</v>
      </c>
      <c r="O1226" s="338" t="s">
        <v>1320</v>
      </c>
      <c r="P1226" s="342">
        <v>43633</v>
      </c>
      <c r="Q1226" s="343">
        <v>478035915.61000001</v>
      </c>
      <c r="R1226" s="343">
        <v>387890119.18400812</v>
      </c>
      <c r="S1226" s="338">
        <v>46</v>
      </c>
      <c r="T1226" s="340">
        <v>0.10022205886331292</v>
      </c>
      <c r="U1226" s="340">
        <v>1.2955901164046006</v>
      </c>
      <c r="V1226" s="340">
        <v>0.13850762381368265</v>
      </c>
      <c r="W1226" s="340">
        <v>1.3578378462041911</v>
      </c>
      <c r="X1226" s="340">
        <v>0.21320595150830135</v>
      </c>
      <c r="Y1226" s="340">
        <v>1.6167794613978419</v>
      </c>
      <c r="Z1226" s="340">
        <v>0.2941244909945917</v>
      </c>
      <c r="AA1226" s="340">
        <v>1.6718989585209314</v>
      </c>
      <c r="AB1226" s="340">
        <v>7.8444026362367025E-3</v>
      </c>
      <c r="AC1226" s="344">
        <v>4.1596834707088242</v>
      </c>
      <c r="AD1226" s="482">
        <v>32760072000123</v>
      </c>
      <c r="AE1226" s="341" t="s">
        <v>2272</v>
      </c>
      <c r="AF1226" s="341" t="s">
        <v>2112</v>
      </c>
      <c r="AG1226" s="345" t="s">
        <v>719</v>
      </c>
      <c r="AH1226" s="345" t="s">
        <v>2107</v>
      </c>
      <c r="AI1226" s="345">
        <v>20000</v>
      </c>
      <c r="AJ1226" s="345">
        <v>5000</v>
      </c>
      <c r="AK1226" s="345">
        <v>20000</v>
      </c>
      <c r="AL1226" s="340">
        <v>5.0000000000000001E-3</v>
      </c>
      <c r="AM1226" s="340">
        <v>0.2</v>
      </c>
      <c r="AN1226" s="340" t="s">
        <v>2119</v>
      </c>
      <c r="AO1226" s="338" t="s">
        <v>1323</v>
      </c>
      <c r="AP1226" s="341" t="s">
        <v>11</v>
      </c>
      <c r="AQ1226" s="347" t="s">
        <v>675</v>
      </c>
      <c r="AR1226" s="340" t="s">
        <v>34</v>
      </c>
      <c r="AS1226" s="340" t="s">
        <v>34</v>
      </c>
      <c r="AT1226" s="340"/>
      <c r="AX1226" s="597"/>
      <c r="AY1226" s="598"/>
      <c r="AZ1226" s="598"/>
      <c r="BA1226" s="598"/>
      <c r="BB1226" s="599"/>
      <c r="BC1226" s="598"/>
      <c r="BD1226" s="598"/>
      <c r="BE1226" s="598"/>
      <c r="BF1226" s="598"/>
      <c r="BG1226" s="599"/>
      <c r="BH1226" s="599"/>
      <c r="BI1226" s="600"/>
      <c r="BJ1226" s="600"/>
      <c r="BK1226" s="600"/>
      <c r="BL1226" s="599"/>
      <c r="BM1226" s="599"/>
      <c r="BN1226" s="599"/>
      <c r="BO1226" s="599"/>
      <c r="BP1226" s="599"/>
      <c r="BQ1226" s="599"/>
      <c r="BR1226" s="599"/>
      <c r="BS1226" s="599"/>
      <c r="BT1226" s="602"/>
      <c r="BU1226" s="603"/>
      <c r="BV1226" s="601"/>
      <c r="BW1226" s="604"/>
    </row>
    <row r="1227" spans="2:75" ht="15.75" customHeight="1">
      <c r="B1227" s="334" t="s">
        <v>1039</v>
      </c>
      <c r="C1227" s="335">
        <v>39511032000197</v>
      </c>
      <c r="D1227" s="336" t="s">
        <v>11</v>
      </c>
      <c r="E1227" s="336" t="s">
        <v>620</v>
      </c>
      <c r="F1227" s="336" t="s">
        <v>663</v>
      </c>
      <c r="G1227" s="337" t="s">
        <v>738</v>
      </c>
      <c r="H1227" s="337" t="s">
        <v>34</v>
      </c>
      <c r="I1227" s="337"/>
      <c r="J1227" s="337"/>
      <c r="K1227" s="338" t="s">
        <v>48</v>
      </c>
      <c r="L1227" s="339"/>
      <c r="M1227" s="339" t="s">
        <v>34</v>
      </c>
      <c r="N1227" s="338">
        <v>621749</v>
      </c>
      <c r="O1227" s="338" t="s">
        <v>1320</v>
      </c>
      <c r="P1227" s="342">
        <v>44509</v>
      </c>
      <c r="Q1227" s="343">
        <v>58159377.43</v>
      </c>
      <c r="R1227" s="343" t="s">
        <v>1414</v>
      </c>
      <c r="S1227" s="338">
        <v>46</v>
      </c>
      <c r="T1227" s="340">
        <v>9.1202538599581828E-2</v>
      </c>
      <c r="U1227" s="340">
        <v>1.178993017513045</v>
      </c>
      <c r="V1227" s="340" t="s">
        <v>1414</v>
      </c>
      <c r="W1227" s="340" t="s">
        <v>1414</v>
      </c>
      <c r="X1227" s="340" t="s">
        <v>1414</v>
      </c>
      <c r="Y1227" s="340" t="s">
        <v>1414</v>
      </c>
      <c r="Z1227" s="340" t="s">
        <v>1414</v>
      </c>
      <c r="AA1227" s="340" t="s">
        <v>1414</v>
      </c>
      <c r="AB1227" s="340" t="s">
        <v>1414</v>
      </c>
      <c r="AC1227" s="344" t="s">
        <v>1414</v>
      </c>
      <c r="AD1227" s="482">
        <v>39487617000119</v>
      </c>
      <c r="AE1227" s="341" t="s">
        <v>2302</v>
      </c>
      <c r="AF1227" s="341" t="s">
        <v>736</v>
      </c>
      <c r="AG1227" s="345" t="s">
        <v>736</v>
      </c>
      <c r="AH1227" s="345" t="s">
        <v>2107</v>
      </c>
      <c r="AI1227" s="345">
        <v>1000</v>
      </c>
      <c r="AJ1227" s="345" t="s">
        <v>1422</v>
      </c>
      <c r="AK1227" s="345" t="s">
        <v>1422</v>
      </c>
      <c r="AL1227" s="340">
        <v>6.5000000000000006E-3</v>
      </c>
      <c r="AM1227" s="340">
        <v>0.2</v>
      </c>
      <c r="AN1227" s="340" t="s">
        <v>64</v>
      </c>
      <c r="AO1227" s="338" t="s">
        <v>1323</v>
      </c>
      <c r="AP1227" s="341" t="s">
        <v>13</v>
      </c>
      <c r="AQ1227" s="347" t="s">
        <v>671</v>
      </c>
      <c r="AR1227" s="340">
        <v>1.2999999999999999E-3</v>
      </c>
      <c r="AS1227" s="340">
        <v>1.2999999999999999E-3</v>
      </c>
      <c r="AT1227" s="340"/>
      <c r="AX1227" s="597"/>
      <c r="AY1227" s="598"/>
      <c r="AZ1227" s="598"/>
      <c r="BA1227" s="598"/>
      <c r="BB1227" s="599"/>
      <c r="BC1227" s="598"/>
      <c r="BD1227" s="598"/>
      <c r="BE1227" s="598"/>
      <c r="BF1227" s="598"/>
      <c r="BG1227" s="599"/>
      <c r="BH1227" s="599"/>
      <c r="BI1227" s="600"/>
      <c r="BJ1227" s="600"/>
      <c r="BK1227" s="600"/>
      <c r="BL1227" s="599"/>
      <c r="BM1227" s="599"/>
      <c r="BN1227" s="599"/>
      <c r="BO1227" s="599"/>
      <c r="BP1227" s="599"/>
      <c r="BQ1227" s="599"/>
      <c r="BR1227" s="599"/>
      <c r="BS1227" s="599"/>
      <c r="BT1227" s="602"/>
      <c r="BU1227" s="603"/>
      <c r="BV1227" s="601"/>
      <c r="BW1227" s="604"/>
    </row>
    <row r="1228" spans="2:75" ht="15.75" customHeight="1">
      <c r="B1228" s="334" t="s">
        <v>1130</v>
      </c>
      <c r="C1228" s="335">
        <v>38281169000130</v>
      </c>
      <c r="D1228" s="336" t="s">
        <v>11</v>
      </c>
      <c r="E1228" s="336" t="s">
        <v>620</v>
      </c>
      <c r="F1228" s="336" t="s">
        <v>663</v>
      </c>
      <c r="G1228" s="337" t="s">
        <v>738</v>
      </c>
      <c r="H1228" s="337" t="s">
        <v>34</v>
      </c>
      <c r="I1228" s="337" t="s">
        <v>1303</v>
      </c>
      <c r="J1228" s="337" t="s">
        <v>608</v>
      </c>
      <c r="K1228" s="338" t="s">
        <v>48</v>
      </c>
      <c r="L1228" s="339"/>
      <c r="M1228" s="339" t="s">
        <v>34</v>
      </c>
      <c r="N1228" s="338">
        <v>567183</v>
      </c>
      <c r="O1228" s="338" t="s">
        <v>1320</v>
      </c>
      <c r="P1228" s="342">
        <v>44166</v>
      </c>
      <c r="Q1228" s="343">
        <v>10801923.029999999</v>
      </c>
      <c r="R1228" s="343">
        <v>12777948.05988095</v>
      </c>
      <c r="S1228" s="338">
        <v>46</v>
      </c>
      <c r="T1228" s="340">
        <v>7.9584175443839111E-2</v>
      </c>
      <c r="U1228" s="340">
        <v>1.028800169310744</v>
      </c>
      <c r="V1228" s="340">
        <v>0.10576660351262768</v>
      </c>
      <c r="W1228" s="340">
        <v>1.0368663699487415</v>
      </c>
      <c r="X1228" s="340" t="s">
        <v>1414</v>
      </c>
      <c r="Y1228" s="340" t="s">
        <v>1414</v>
      </c>
      <c r="Z1228" s="340" t="s">
        <v>1414</v>
      </c>
      <c r="AA1228" s="340" t="s">
        <v>1414</v>
      </c>
      <c r="AB1228" s="340">
        <v>2.6769411635244231E-3</v>
      </c>
      <c r="AC1228" s="344">
        <v>1.2739940744017735</v>
      </c>
      <c r="AD1228" s="482">
        <v>38306228000187</v>
      </c>
      <c r="AE1228" s="341" t="s">
        <v>2180</v>
      </c>
      <c r="AF1228" s="341" t="s">
        <v>2115</v>
      </c>
      <c r="AG1228" s="345" t="s">
        <v>1428</v>
      </c>
      <c r="AH1228" s="345" t="s">
        <v>2110</v>
      </c>
      <c r="AI1228" s="345">
        <v>10</v>
      </c>
      <c r="AJ1228" s="345">
        <v>10</v>
      </c>
      <c r="AK1228" s="345">
        <v>10</v>
      </c>
      <c r="AL1228" s="340">
        <v>7.4999999999999997E-3</v>
      </c>
      <c r="AM1228" s="340">
        <v>0.2</v>
      </c>
      <c r="AN1228" s="340" t="s">
        <v>34</v>
      </c>
      <c r="AO1228" s="338" t="s">
        <v>1323</v>
      </c>
      <c r="AP1228" s="341" t="s">
        <v>11</v>
      </c>
      <c r="AQ1228" s="347" t="s">
        <v>675</v>
      </c>
      <c r="AR1228" s="340">
        <v>1.4999999999999998E-3</v>
      </c>
      <c r="AS1228" s="340">
        <v>1.4999999999999998E-3</v>
      </c>
      <c r="AT1228" s="340"/>
      <c r="AX1228" s="597"/>
      <c r="AY1228" s="598"/>
      <c r="AZ1228" s="598"/>
      <c r="BA1228" s="598"/>
      <c r="BB1228" s="599"/>
      <c r="BC1228" s="598"/>
      <c r="BD1228" s="598"/>
      <c r="BE1228" s="598"/>
      <c r="BF1228" s="598"/>
      <c r="BG1228" s="599"/>
      <c r="BH1228" s="599"/>
      <c r="BI1228" s="600"/>
      <c r="BJ1228" s="600"/>
      <c r="BK1228" s="600"/>
      <c r="BL1228" s="599"/>
      <c r="BM1228" s="599"/>
      <c r="BN1228" s="599"/>
      <c r="BO1228" s="599"/>
      <c r="BP1228" s="599"/>
      <c r="BQ1228" s="599"/>
      <c r="BR1228" s="599"/>
      <c r="BS1228" s="599"/>
      <c r="BT1228" s="602"/>
      <c r="BU1228" s="603"/>
      <c r="BV1228" s="601"/>
      <c r="BW1228" s="604"/>
    </row>
    <row r="1229" spans="2:75" ht="15.75" customHeight="1">
      <c r="B1229" s="334" t="s">
        <v>491</v>
      </c>
      <c r="C1229" s="335">
        <v>35505971000178</v>
      </c>
      <c r="D1229" s="336" t="s">
        <v>11</v>
      </c>
      <c r="E1229" s="336" t="s">
        <v>620</v>
      </c>
      <c r="F1229" s="336" t="s">
        <v>663</v>
      </c>
      <c r="G1229" s="337" t="s">
        <v>738</v>
      </c>
      <c r="H1229" s="337" t="s">
        <v>34</v>
      </c>
      <c r="I1229" s="337"/>
      <c r="J1229" s="337" t="s">
        <v>611</v>
      </c>
      <c r="K1229" s="338" t="s">
        <v>48</v>
      </c>
      <c r="L1229" s="339"/>
      <c r="M1229" s="339" t="s">
        <v>34</v>
      </c>
      <c r="N1229" s="338">
        <v>523879</v>
      </c>
      <c r="O1229" s="338" t="s">
        <v>1320</v>
      </c>
      <c r="P1229" s="342">
        <v>43817</v>
      </c>
      <c r="Q1229" s="343">
        <v>1759508362.8699999</v>
      </c>
      <c r="R1229" s="343">
        <v>842729602.68599153</v>
      </c>
      <c r="S1229" s="338">
        <v>46</v>
      </c>
      <c r="T1229" s="340">
        <v>8.7738975760600635E-2</v>
      </c>
      <c r="U1229" s="340">
        <v>1.134218864670602</v>
      </c>
      <c r="V1229" s="340">
        <v>0.11750144220057757</v>
      </c>
      <c r="W1229" s="340">
        <v>1.1519070272849294</v>
      </c>
      <c r="X1229" s="340">
        <v>0.18930181554452563</v>
      </c>
      <c r="Y1229" s="340">
        <v>1.4355100559460465</v>
      </c>
      <c r="Z1229" s="340" t="s">
        <v>1414</v>
      </c>
      <c r="AA1229" s="340" t="s">
        <v>1414</v>
      </c>
      <c r="AB1229" s="340">
        <v>2.2334513189374507E-3</v>
      </c>
      <c r="AC1229" s="344">
        <v>6.2550016161470543</v>
      </c>
      <c r="AD1229" s="482">
        <v>35491217000126</v>
      </c>
      <c r="AE1229" s="341" t="s">
        <v>2396</v>
      </c>
      <c r="AF1229" s="341" t="s">
        <v>2109</v>
      </c>
      <c r="AG1229" s="345" t="s">
        <v>59</v>
      </c>
      <c r="AH1229" s="345" t="s">
        <v>2110</v>
      </c>
      <c r="AI1229" s="345">
        <v>1000</v>
      </c>
      <c r="AJ1229" s="345">
        <v>500</v>
      </c>
      <c r="AK1229" s="345">
        <v>1000</v>
      </c>
      <c r="AL1229" s="340">
        <v>6.0000000000000001E-3</v>
      </c>
      <c r="AM1229" s="340">
        <v>0.2</v>
      </c>
      <c r="AN1229" s="340" t="s">
        <v>64</v>
      </c>
      <c r="AO1229" s="338" t="s">
        <v>1323</v>
      </c>
      <c r="AP1229" s="341" t="s">
        <v>11</v>
      </c>
      <c r="AQ1229" s="347" t="s">
        <v>675</v>
      </c>
      <c r="AR1229" s="340">
        <v>1.4E-3</v>
      </c>
      <c r="AS1229" s="340">
        <v>1.4E-3</v>
      </c>
      <c r="AT1229" s="340"/>
      <c r="AX1229" s="597"/>
      <c r="AY1229" s="598"/>
      <c r="AZ1229" s="598"/>
      <c r="BA1229" s="598"/>
      <c r="BB1229" s="599"/>
      <c r="BC1229" s="598"/>
      <c r="BD1229" s="598"/>
      <c r="BE1229" s="598"/>
      <c r="BF1229" s="598"/>
      <c r="BG1229" s="599"/>
      <c r="BH1229" s="599"/>
      <c r="BI1229" s="600"/>
      <c r="BJ1229" s="600"/>
      <c r="BK1229" s="600"/>
      <c r="BL1229" s="599"/>
      <c r="BM1229" s="599"/>
      <c r="BN1229" s="599"/>
      <c r="BO1229" s="599"/>
      <c r="BP1229" s="599"/>
      <c r="BQ1229" s="599"/>
      <c r="BR1229" s="599"/>
      <c r="BS1229" s="599"/>
      <c r="BT1229" s="602"/>
      <c r="BU1229" s="603"/>
      <c r="BV1229" s="601"/>
      <c r="BW1229" s="604"/>
    </row>
    <row r="1230" spans="2:75" ht="15.75" customHeight="1">
      <c r="B1230" s="334" t="s">
        <v>392</v>
      </c>
      <c r="C1230" s="335">
        <v>33701828000126</v>
      </c>
      <c r="D1230" s="336" t="s">
        <v>11</v>
      </c>
      <c r="E1230" s="336" t="s">
        <v>620</v>
      </c>
      <c r="F1230" s="336" t="s">
        <v>663</v>
      </c>
      <c r="G1230" s="337" t="s">
        <v>738</v>
      </c>
      <c r="H1230" s="337" t="s">
        <v>34</v>
      </c>
      <c r="I1230" s="337"/>
      <c r="J1230" s="337" t="s">
        <v>611</v>
      </c>
      <c r="K1230" s="338" t="s">
        <v>48</v>
      </c>
      <c r="L1230" s="339"/>
      <c r="M1230" s="339" t="s">
        <v>34</v>
      </c>
      <c r="N1230" s="338">
        <v>563341</v>
      </c>
      <c r="O1230" s="338" t="s">
        <v>1320</v>
      </c>
      <c r="P1230" s="342">
        <v>44172</v>
      </c>
      <c r="Q1230" s="343">
        <v>586876807.01999998</v>
      </c>
      <c r="R1230" s="343">
        <v>399593222.80880952</v>
      </c>
      <c r="S1230" s="338">
        <v>46</v>
      </c>
      <c r="T1230" s="340">
        <v>9.0869869716334817E-2</v>
      </c>
      <c r="U1230" s="340">
        <v>1.174692541928543</v>
      </c>
      <c r="V1230" s="340">
        <v>0.12962752843563985</v>
      </c>
      <c r="W1230" s="340">
        <v>1.2707832188110504</v>
      </c>
      <c r="X1230" s="340" t="s">
        <v>1414</v>
      </c>
      <c r="Y1230" s="340" t="s">
        <v>1414</v>
      </c>
      <c r="Z1230" s="340" t="s">
        <v>1414</v>
      </c>
      <c r="AA1230" s="340" t="s">
        <v>1414</v>
      </c>
      <c r="AB1230" s="340">
        <v>4.1570629786996036E-3</v>
      </c>
      <c r="AC1230" s="344">
        <v>5.9594879876352929</v>
      </c>
      <c r="AD1230" s="482">
        <v>0</v>
      </c>
      <c r="AE1230" s="341" t="s">
        <v>2286</v>
      </c>
      <c r="AF1230" s="341" t="s">
        <v>2286</v>
      </c>
      <c r="AG1230" s="345" t="s">
        <v>719</v>
      </c>
      <c r="AH1230" s="345" t="s">
        <v>2107</v>
      </c>
      <c r="AI1230" s="345" t="s">
        <v>1422</v>
      </c>
      <c r="AJ1230" s="345" t="s">
        <v>1422</v>
      </c>
      <c r="AK1230" s="345" t="s">
        <v>1422</v>
      </c>
      <c r="AL1230" s="340">
        <v>6.0000000000000001E-3</v>
      </c>
      <c r="AM1230" s="340">
        <v>0.2</v>
      </c>
      <c r="AN1230" s="340" t="s">
        <v>64</v>
      </c>
      <c r="AO1230" s="338" t="s">
        <v>1320</v>
      </c>
      <c r="AP1230" s="341" t="s">
        <v>11</v>
      </c>
      <c r="AQ1230" s="347" t="s">
        <v>675</v>
      </c>
      <c r="AR1230" s="340">
        <v>1.9997999999999999E-3</v>
      </c>
      <c r="AS1230" s="340">
        <v>1.9997999999999999E-3</v>
      </c>
      <c r="AT1230" s="340"/>
      <c r="AX1230" s="597"/>
      <c r="AY1230" s="598"/>
      <c r="AZ1230" s="598"/>
      <c r="BA1230" s="598"/>
      <c r="BB1230" s="599"/>
      <c r="BC1230" s="598"/>
      <c r="BD1230" s="598"/>
      <c r="BE1230" s="598"/>
      <c r="BF1230" s="598"/>
      <c r="BG1230" s="599"/>
      <c r="BH1230" s="599"/>
      <c r="BI1230" s="600"/>
      <c r="BJ1230" s="600"/>
      <c r="BK1230" s="600"/>
      <c r="BL1230" s="599"/>
      <c r="BM1230" s="599"/>
      <c r="BN1230" s="599"/>
      <c r="BO1230" s="599"/>
      <c r="BP1230" s="599"/>
      <c r="BQ1230" s="599"/>
      <c r="BR1230" s="599"/>
      <c r="BS1230" s="599"/>
      <c r="BT1230" s="602"/>
      <c r="BU1230" s="603"/>
      <c r="BV1230" s="601"/>
      <c r="BW1230" s="604"/>
    </row>
    <row r="1231" spans="2:75" ht="15.75" customHeight="1">
      <c r="B1231" s="334" t="s">
        <v>1679</v>
      </c>
      <c r="C1231" s="335">
        <v>27599239000186</v>
      </c>
      <c r="D1231" s="336" t="s">
        <v>11</v>
      </c>
      <c r="E1231" s="336" t="s">
        <v>621</v>
      </c>
      <c r="F1231" s="336" t="s">
        <v>692</v>
      </c>
      <c r="G1231" s="337" t="s">
        <v>738</v>
      </c>
      <c r="H1231" s="337" t="s">
        <v>34</v>
      </c>
      <c r="I1231" s="337"/>
      <c r="J1231" s="337" t="s">
        <v>608</v>
      </c>
      <c r="K1231" s="338" t="s">
        <v>48</v>
      </c>
      <c r="L1231" s="339"/>
      <c r="M1231" s="339"/>
      <c r="N1231" s="338">
        <v>443387</v>
      </c>
      <c r="O1231" s="338" t="s">
        <v>1320</v>
      </c>
      <c r="P1231" s="342">
        <v>42888</v>
      </c>
      <c r="Q1231" s="343">
        <v>10902889.029999999</v>
      </c>
      <c r="R1231" s="343">
        <v>14440917.302460326</v>
      </c>
      <c r="S1231" s="338">
        <v>46</v>
      </c>
      <c r="T1231" s="340">
        <v>7.3592975280228456E-2</v>
      </c>
      <c r="U1231" s="340">
        <v>0.82776742178442464</v>
      </c>
      <c r="V1231" s="340">
        <v>9.8556325556490521E-2</v>
      </c>
      <c r="W1231" s="340">
        <v>0.90452121812792641</v>
      </c>
      <c r="X1231" s="340">
        <v>0.18527381938205068</v>
      </c>
      <c r="Y1231" s="340">
        <v>1.3028066735450257</v>
      </c>
      <c r="Z1231" s="340">
        <v>0.19605797891453602</v>
      </c>
      <c r="AA1231" s="340">
        <v>1.0713713124960118</v>
      </c>
      <c r="AB1231" s="340">
        <v>2.1222057216937713E-2</v>
      </c>
      <c r="AC1231" s="344">
        <v>-0.43379070216339483</v>
      </c>
      <c r="AD1231" s="482">
        <v>24601713000179</v>
      </c>
      <c r="AE1231" s="341" t="s">
        <v>2180</v>
      </c>
      <c r="AF1231" s="341" t="s">
        <v>2115</v>
      </c>
      <c r="AG1231" s="345" t="s">
        <v>1428</v>
      </c>
      <c r="AH1231" s="345" t="s">
        <v>2110</v>
      </c>
      <c r="AI1231" s="345">
        <v>100</v>
      </c>
      <c r="AJ1231" s="345">
        <v>100</v>
      </c>
      <c r="AK1231" s="345">
        <v>100</v>
      </c>
      <c r="AL1231" s="340">
        <v>0.01</v>
      </c>
      <c r="AM1231" s="340">
        <v>0.2</v>
      </c>
      <c r="AN1231" s="340" t="s">
        <v>2138</v>
      </c>
      <c r="AO1231" s="338" t="s">
        <v>1323</v>
      </c>
      <c r="AP1231" s="341" t="s">
        <v>13</v>
      </c>
      <c r="AQ1231" s="347" t="s">
        <v>671</v>
      </c>
      <c r="AR1231" s="340" t="s">
        <v>34</v>
      </c>
      <c r="AS1231" s="340" t="s">
        <v>34</v>
      </c>
      <c r="AT1231" s="340"/>
      <c r="AX1231" s="597"/>
      <c r="AY1231" s="598"/>
      <c r="AZ1231" s="598"/>
      <c r="BA1231" s="598"/>
      <c r="BB1231" s="599"/>
      <c r="BC1231" s="598"/>
      <c r="BD1231" s="598"/>
      <c r="BE1231" s="598"/>
      <c r="BF1231" s="598"/>
      <c r="BG1231" s="599"/>
      <c r="BH1231" s="599"/>
      <c r="BI1231" s="600"/>
      <c r="BJ1231" s="600"/>
      <c r="BK1231" s="600"/>
      <c r="BL1231" s="599"/>
      <c r="BM1231" s="599"/>
      <c r="BN1231" s="599"/>
      <c r="BO1231" s="599"/>
      <c r="BP1231" s="599"/>
      <c r="BQ1231" s="599"/>
      <c r="BR1231" s="599"/>
      <c r="BS1231" s="599"/>
      <c r="BT1231" s="602"/>
      <c r="BU1231" s="603"/>
      <c r="BV1231" s="601"/>
      <c r="BW1231" s="604"/>
    </row>
    <row r="1232" spans="2:75" ht="15.75" customHeight="1">
      <c r="B1232" s="334" t="s">
        <v>1305</v>
      </c>
      <c r="C1232" s="335">
        <v>36352361000144</v>
      </c>
      <c r="D1232" s="336" t="s">
        <v>11</v>
      </c>
      <c r="E1232" s="336" t="s">
        <v>620</v>
      </c>
      <c r="F1232" s="336" t="s">
        <v>692</v>
      </c>
      <c r="G1232" s="337" t="s">
        <v>738</v>
      </c>
      <c r="H1232" s="337" t="s">
        <v>34</v>
      </c>
      <c r="I1232" s="337"/>
      <c r="J1232" s="337" t="s">
        <v>608</v>
      </c>
      <c r="K1232" s="338" t="s">
        <v>48</v>
      </c>
      <c r="L1232" s="339"/>
      <c r="M1232" s="339" t="s">
        <v>34</v>
      </c>
      <c r="N1232" s="338">
        <v>641812</v>
      </c>
      <c r="O1232" s="338" t="s">
        <v>1320</v>
      </c>
      <c r="P1232" s="342">
        <v>44641</v>
      </c>
      <c r="Q1232" s="343">
        <v>42223906.950000003</v>
      </c>
      <c r="R1232" s="343" t="s">
        <v>1414</v>
      </c>
      <c r="S1232" s="338">
        <v>46</v>
      </c>
      <c r="T1232" s="340" t="s">
        <v>1414</v>
      </c>
      <c r="U1232" s="340" t="s">
        <v>1414</v>
      </c>
      <c r="V1232" s="340" t="s">
        <v>1414</v>
      </c>
      <c r="W1232" s="340" t="s">
        <v>1414</v>
      </c>
      <c r="X1232" s="340" t="s">
        <v>1414</v>
      </c>
      <c r="Y1232" s="340" t="s">
        <v>1414</v>
      </c>
      <c r="Z1232" s="340" t="s">
        <v>1414</v>
      </c>
      <c r="AA1232" s="340" t="s">
        <v>1414</v>
      </c>
      <c r="AB1232" s="340" t="s">
        <v>1414</v>
      </c>
      <c r="AC1232" s="344" t="s">
        <v>1414</v>
      </c>
      <c r="AD1232" s="482">
        <v>30676315000114</v>
      </c>
      <c r="AE1232" s="341" t="s">
        <v>2395</v>
      </c>
      <c r="AF1232" s="341" t="s">
        <v>2115</v>
      </c>
      <c r="AG1232" s="345" t="s">
        <v>1428</v>
      </c>
      <c r="AH1232" s="345" t="s">
        <v>2110</v>
      </c>
      <c r="AI1232" s="345">
        <v>1000</v>
      </c>
      <c r="AJ1232" s="345">
        <v>100</v>
      </c>
      <c r="AK1232" s="345">
        <v>100</v>
      </c>
      <c r="AL1232" s="340">
        <v>8.0000000000000002E-3</v>
      </c>
      <c r="AM1232" s="340" t="s">
        <v>34</v>
      </c>
      <c r="AN1232" s="340" t="s">
        <v>64</v>
      </c>
      <c r="AO1232" s="338" t="s">
        <v>1323</v>
      </c>
      <c r="AP1232" s="341" t="s">
        <v>11</v>
      </c>
      <c r="AQ1232" s="347" t="s">
        <v>675</v>
      </c>
      <c r="AR1232" s="340">
        <v>1.5999999999999999E-3</v>
      </c>
      <c r="AS1232" s="340">
        <v>1.5999999999999999E-3</v>
      </c>
      <c r="AT1232" s="340"/>
      <c r="AX1232" s="597"/>
      <c r="AY1232" s="598"/>
      <c r="AZ1232" s="598"/>
      <c r="BA1232" s="598"/>
      <c r="BB1232" s="599"/>
      <c r="BC1232" s="598"/>
      <c r="BD1232" s="598"/>
      <c r="BE1232" s="598"/>
      <c r="BF1232" s="598"/>
      <c r="BG1232" s="599"/>
      <c r="BH1232" s="599"/>
      <c r="BI1232" s="600"/>
      <c r="BJ1232" s="600"/>
      <c r="BK1232" s="600"/>
      <c r="BL1232" s="599"/>
      <c r="BM1232" s="599"/>
      <c r="BN1232" s="599"/>
      <c r="BO1232" s="599"/>
      <c r="BP1232" s="599"/>
      <c r="BQ1232" s="599"/>
      <c r="BR1232" s="599"/>
      <c r="BS1232" s="599"/>
      <c r="BT1232" s="602"/>
      <c r="BU1232" s="603"/>
      <c r="BV1232" s="601"/>
      <c r="BW1232" s="604"/>
    </row>
    <row r="1233" spans="2:75" ht="15.75" customHeight="1">
      <c r="B1233" s="334" t="s">
        <v>1205</v>
      </c>
      <c r="C1233" s="335">
        <v>22759995000101</v>
      </c>
      <c r="D1233" s="336" t="s">
        <v>11</v>
      </c>
      <c r="E1233" s="336" t="s">
        <v>621</v>
      </c>
      <c r="F1233" s="336" t="s">
        <v>692</v>
      </c>
      <c r="G1233" s="337" t="s">
        <v>738</v>
      </c>
      <c r="H1233" s="337" t="s">
        <v>34</v>
      </c>
      <c r="I1233" s="337"/>
      <c r="J1233" s="337" t="s">
        <v>608</v>
      </c>
      <c r="K1233" s="338" t="s">
        <v>48</v>
      </c>
      <c r="L1233" s="339"/>
      <c r="M1233" s="339" t="s">
        <v>34</v>
      </c>
      <c r="N1233" s="338">
        <v>440779</v>
      </c>
      <c r="O1233" s="338" t="s">
        <v>1320</v>
      </c>
      <c r="P1233" s="342">
        <v>42865</v>
      </c>
      <c r="Q1233" s="343">
        <v>66000626.090000004</v>
      </c>
      <c r="R1233" s="343">
        <v>66566386.478888907</v>
      </c>
      <c r="S1233" s="338">
        <v>46</v>
      </c>
      <c r="T1233" s="340">
        <v>5.7540833652069301E-2</v>
      </c>
      <c r="U1233" s="340">
        <v>0.74384158751892904</v>
      </c>
      <c r="V1233" s="340">
        <v>9.456618459623245E-2</v>
      </c>
      <c r="W1233" s="340">
        <v>0.92706481333204072</v>
      </c>
      <c r="X1233" s="340">
        <v>0.18671126476395705</v>
      </c>
      <c r="Y1233" s="340">
        <v>1.4158654387761158</v>
      </c>
      <c r="Z1233" s="340">
        <v>0.24350502844929323</v>
      </c>
      <c r="AA1233" s="340">
        <v>1.3841615231778475</v>
      </c>
      <c r="AB1233" s="340">
        <v>3.2843743782381314E-2</v>
      </c>
      <c r="AC1233" s="344">
        <v>-0.19002803530919865</v>
      </c>
      <c r="AD1233" s="482">
        <v>0</v>
      </c>
      <c r="AE1233" s="341" t="s">
        <v>2286</v>
      </c>
      <c r="AF1233" s="341" t="s">
        <v>2286</v>
      </c>
      <c r="AG1233" s="345" t="s">
        <v>719</v>
      </c>
      <c r="AH1233" s="345" t="s">
        <v>2110</v>
      </c>
      <c r="AI1233" s="345">
        <v>1000</v>
      </c>
      <c r="AJ1233" s="345">
        <v>1000</v>
      </c>
      <c r="AK1233" s="345">
        <v>1000</v>
      </c>
      <c r="AL1233" s="340">
        <v>8.0000000000000002E-3</v>
      </c>
      <c r="AM1233" s="340" t="s">
        <v>34</v>
      </c>
      <c r="AN1233" s="340" t="s">
        <v>636</v>
      </c>
      <c r="AO1233" s="338" t="s">
        <v>1323</v>
      </c>
      <c r="AP1233" s="341" t="s">
        <v>11</v>
      </c>
      <c r="AQ1233" s="347" t="s">
        <v>675</v>
      </c>
      <c r="AR1233" s="340">
        <v>3.3600000000000001E-3</v>
      </c>
      <c r="AS1233" s="340">
        <v>3.3600000000000001E-3</v>
      </c>
      <c r="AT1233" s="340"/>
      <c r="AX1233" s="597"/>
      <c r="AY1233" s="598"/>
      <c r="AZ1233" s="598"/>
      <c r="BA1233" s="598"/>
      <c r="BB1233" s="599"/>
      <c r="BC1233" s="598"/>
      <c r="BD1233" s="598"/>
      <c r="BE1233" s="598"/>
      <c r="BF1233" s="598"/>
      <c r="BG1233" s="599"/>
      <c r="BH1233" s="599"/>
      <c r="BI1233" s="600"/>
      <c r="BJ1233" s="600"/>
      <c r="BK1233" s="600"/>
      <c r="BL1233" s="599"/>
      <c r="BM1233" s="599"/>
      <c r="BN1233" s="599"/>
      <c r="BO1233" s="599"/>
      <c r="BP1233" s="599"/>
      <c r="BQ1233" s="599"/>
      <c r="BR1233" s="599"/>
      <c r="BS1233" s="599"/>
      <c r="BT1233" s="602"/>
      <c r="BU1233" s="603"/>
      <c r="BV1233" s="601"/>
      <c r="BW1233" s="604"/>
    </row>
    <row r="1234" spans="2:75" ht="15.75" customHeight="1">
      <c r="B1234" s="334" t="s">
        <v>1238</v>
      </c>
      <c r="C1234" s="335">
        <v>28849591000195</v>
      </c>
      <c r="D1234" s="336" t="s">
        <v>11</v>
      </c>
      <c r="E1234" s="336" t="s">
        <v>621</v>
      </c>
      <c r="F1234" s="336" t="s">
        <v>692</v>
      </c>
      <c r="G1234" s="337" t="s">
        <v>738</v>
      </c>
      <c r="H1234" s="337" t="s">
        <v>34</v>
      </c>
      <c r="I1234" s="337"/>
      <c r="J1234" s="337" t="s">
        <v>608</v>
      </c>
      <c r="K1234" s="338" t="s">
        <v>48</v>
      </c>
      <c r="L1234" s="339"/>
      <c r="M1234" s="339" t="s">
        <v>34</v>
      </c>
      <c r="N1234" s="338">
        <v>453919</v>
      </c>
      <c r="O1234" s="338" t="s">
        <v>1320</v>
      </c>
      <c r="P1234" s="342">
        <v>43053</v>
      </c>
      <c r="Q1234" s="343">
        <v>6631707.3399999999</v>
      </c>
      <c r="R1234" s="343">
        <v>6502539.0018253997</v>
      </c>
      <c r="S1234" s="338">
        <v>46</v>
      </c>
      <c r="T1234" s="340">
        <v>6.639144718486234E-2</v>
      </c>
      <c r="U1234" s="340">
        <v>0.85825519613220169</v>
      </c>
      <c r="V1234" s="340">
        <v>9.6392191216870815E-2</v>
      </c>
      <c r="W1234" s="340">
        <v>0.94496578389707941</v>
      </c>
      <c r="X1234" s="340">
        <v>0.17240452960654307</v>
      </c>
      <c r="Y1234" s="340">
        <v>1.3073748671080696</v>
      </c>
      <c r="Z1234" s="340">
        <v>0.19109154264253148</v>
      </c>
      <c r="AA1234" s="340">
        <v>1.0862262780153222</v>
      </c>
      <c r="AB1234" s="340">
        <v>2.0418729139828104E-2</v>
      </c>
      <c r="AC1234" s="344">
        <v>-0.24011344174062915</v>
      </c>
      <c r="AD1234" s="482">
        <v>0</v>
      </c>
      <c r="AE1234" s="341" t="s">
        <v>2418</v>
      </c>
      <c r="AF1234" s="341" t="s">
        <v>736</v>
      </c>
      <c r="AG1234" s="345" t="s">
        <v>736</v>
      </c>
      <c r="AH1234" s="345" t="s">
        <v>2110</v>
      </c>
      <c r="AI1234" s="345">
        <v>100</v>
      </c>
      <c r="AJ1234" s="345">
        <v>100</v>
      </c>
      <c r="AK1234" s="345">
        <v>100</v>
      </c>
      <c r="AL1234" s="340">
        <v>1.1000000000000001E-2</v>
      </c>
      <c r="AM1234" s="340" t="s">
        <v>34</v>
      </c>
      <c r="AN1234" s="340" t="s">
        <v>64</v>
      </c>
      <c r="AO1234" s="338" t="s">
        <v>1323</v>
      </c>
      <c r="AP1234" s="341" t="s">
        <v>13</v>
      </c>
      <c r="AQ1234" s="347" t="s">
        <v>671</v>
      </c>
      <c r="AR1234" s="340">
        <v>2.9333333333333329E-3</v>
      </c>
      <c r="AS1234" s="340">
        <v>2.9333333333333329E-3</v>
      </c>
      <c r="AT1234" s="340"/>
      <c r="AX1234" s="597"/>
      <c r="AY1234" s="598"/>
      <c r="AZ1234" s="598"/>
      <c r="BA1234" s="598"/>
      <c r="BB1234" s="599"/>
      <c r="BC1234" s="598"/>
      <c r="BD1234" s="598"/>
      <c r="BE1234" s="598"/>
      <c r="BF1234" s="598"/>
      <c r="BG1234" s="599"/>
      <c r="BH1234" s="599"/>
      <c r="BI1234" s="600"/>
      <c r="BJ1234" s="600"/>
      <c r="BK1234" s="600"/>
      <c r="BL1234" s="599"/>
      <c r="BM1234" s="599"/>
      <c r="BN1234" s="599"/>
      <c r="BO1234" s="599"/>
      <c r="BP1234" s="599"/>
      <c r="BQ1234" s="599"/>
      <c r="BR1234" s="599"/>
      <c r="BS1234" s="599"/>
      <c r="BT1234" s="602"/>
      <c r="BU1234" s="603"/>
      <c r="BV1234" s="601"/>
      <c r="BW1234" s="604"/>
    </row>
    <row r="1235" spans="2:75" ht="15.75" customHeight="1">
      <c r="B1235" s="334" t="s">
        <v>534</v>
      </c>
      <c r="C1235" s="335">
        <v>32743384000129</v>
      </c>
      <c r="D1235" s="336" t="s">
        <v>13</v>
      </c>
      <c r="E1235" s="336" t="s">
        <v>615</v>
      </c>
      <c r="F1235" s="336" t="s">
        <v>619</v>
      </c>
      <c r="G1235" s="337" t="s">
        <v>34</v>
      </c>
      <c r="H1235" s="337" t="s">
        <v>865</v>
      </c>
      <c r="I1235" s="337" t="s">
        <v>34</v>
      </c>
      <c r="J1235" s="337"/>
      <c r="K1235" s="338" t="s">
        <v>48</v>
      </c>
      <c r="L1235" s="339"/>
      <c r="M1235" s="339" t="s">
        <v>1411</v>
      </c>
      <c r="N1235" s="338">
        <v>507865</v>
      </c>
      <c r="O1235" s="338" t="s">
        <v>1320</v>
      </c>
      <c r="P1235" s="342">
        <v>43738</v>
      </c>
      <c r="Q1235" s="343">
        <v>41763729.859999999</v>
      </c>
      <c r="R1235" s="343">
        <v>55311915.948531747</v>
      </c>
      <c r="S1235" s="338">
        <v>46</v>
      </c>
      <c r="T1235" s="340">
        <v>4.4159004271345337E-2</v>
      </c>
      <c r="U1235" s="340">
        <v>0.57085206723054516</v>
      </c>
      <c r="V1235" s="340">
        <v>3.1031711341810819E-2</v>
      </c>
      <c r="W1235" s="340">
        <v>0.30421453297816309</v>
      </c>
      <c r="X1235" s="340">
        <v>6.7333569574669738E-2</v>
      </c>
      <c r="Y1235" s="340">
        <v>0.51060268993799629</v>
      </c>
      <c r="Z1235" s="340" t="s">
        <v>1414</v>
      </c>
      <c r="AA1235" s="340" t="s">
        <v>1414</v>
      </c>
      <c r="AB1235" s="340">
        <v>5.4580021706091539E-2</v>
      </c>
      <c r="AC1235" s="344">
        <v>-1.1928413303928753</v>
      </c>
      <c r="AD1235" s="482">
        <v>0</v>
      </c>
      <c r="AE1235" s="341" t="s">
        <v>2176</v>
      </c>
      <c r="AF1235" s="341" t="s">
        <v>719</v>
      </c>
      <c r="AG1235" s="345" t="s">
        <v>719</v>
      </c>
      <c r="AH1235" s="345" t="s">
        <v>2107</v>
      </c>
      <c r="AI1235" s="345">
        <v>500</v>
      </c>
      <c r="AJ1235" s="345">
        <v>500</v>
      </c>
      <c r="AK1235" s="345">
        <v>500</v>
      </c>
      <c r="AL1235" s="340">
        <v>0.01</v>
      </c>
      <c r="AM1235" s="340" t="s">
        <v>34</v>
      </c>
      <c r="AN1235" s="340" t="s">
        <v>2119</v>
      </c>
      <c r="AO1235" s="338" t="s">
        <v>1323</v>
      </c>
      <c r="AP1235" s="341" t="s">
        <v>13</v>
      </c>
      <c r="AQ1235" s="347" t="s">
        <v>668</v>
      </c>
      <c r="AR1235" s="340">
        <v>2.6666666666666666E-3</v>
      </c>
      <c r="AS1235" s="340">
        <v>2.6666666666666666E-3</v>
      </c>
      <c r="AT1235" s="340"/>
      <c r="AX1235" s="597"/>
      <c r="AY1235" s="598"/>
      <c r="AZ1235" s="598"/>
      <c r="BA1235" s="598"/>
      <c r="BB1235" s="599"/>
      <c r="BC1235" s="598"/>
      <c r="BD1235" s="598"/>
      <c r="BE1235" s="598"/>
      <c r="BF1235" s="598"/>
      <c r="BG1235" s="599"/>
      <c r="BH1235" s="599"/>
      <c r="BI1235" s="600"/>
      <c r="BJ1235" s="600"/>
      <c r="BK1235" s="600"/>
      <c r="BL1235" s="599"/>
      <c r="BM1235" s="599"/>
      <c r="BN1235" s="599"/>
      <c r="BO1235" s="599"/>
      <c r="BP1235" s="599"/>
      <c r="BQ1235" s="599"/>
      <c r="BR1235" s="599"/>
      <c r="BS1235" s="599"/>
      <c r="BT1235" s="602"/>
      <c r="BU1235" s="603"/>
      <c r="BV1235" s="601"/>
      <c r="BW1235" s="604"/>
    </row>
    <row r="1236" spans="2:75" ht="15.75" customHeight="1">
      <c r="B1236" s="334" t="s">
        <v>1564</v>
      </c>
      <c r="C1236" s="335">
        <v>21595870000120</v>
      </c>
      <c r="D1236" s="336" t="s">
        <v>13</v>
      </c>
      <c r="E1236" s="336" t="s">
        <v>615</v>
      </c>
      <c r="F1236" s="336" t="s">
        <v>619</v>
      </c>
      <c r="G1236" s="337"/>
      <c r="H1236" s="337" t="s">
        <v>34</v>
      </c>
      <c r="I1236" s="337"/>
      <c r="J1236" s="337" t="s">
        <v>611</v>
      </c>
      <c r="K1236" s="338" t="s">
        <v>48</v>
      </c>
      <c r="L1236" s="339"/>
      <c r="M1236" s="339"/>
      <c r="N1236" s="338">
        <v>392111</v>
      </c>
      <c r="O1236" s="338" t="s">
        <v>1320</v>
      </c>
      <c r="P1236" s="342">
        <v>42095</v>
      </c>
      <c r="Q1236" s="343">
        <v>20720148.969999999</v>
      </c>
      <c r="R1236" s="343">
        <v>21525764.671388894</v>
      </c>
      <c r="S1236" s="338">
        <v>46</v>
      </c>
      <c r="T1236" s="340">
        <v>7.2636912079146132E-2</v>
      </c>
      <c r="U1236" s="340">
        <v>0.8170137055770097</v>
      </c>
      <c r="V1236" s="340">
        <v>8.3699945664308162E-2</v>
      </c>
      <c r="W1236" s="340">
        <v>0.76817369541772074</v>
      </c>
      <c r="X1236" s="340">
        <v>0.10800345514498466</v>
      </c>
      <c r="Y1236" s="340">
        <v>0.75945766432684991</v>
      </c>
      <c r="Z1236" s="340">
        <v>0.2256921410895989</v>
      </c>
      <c r="AA1236" s="340">
        <v>1.2333090790689123</v>
      </c>
      <c r="AB1236" s="340">
        <v>5.5330531766148744E-2</v>
      </c>
      <c r="AC1236" s="344">
        <v>-0.38904079989486196</v>
      </c>
      <c r="AD1236" s="482">
        <v>21862646000158</v>
      </c>
      <c r="AE1236" s="341" t="s">
        <v>1542</v>
      </c>
      <c r="AF1236" s="341" t="s">
        <v>2118</v>
      </c>
      <c r="AG1236" s="345" t="s">
        <v>1542</v>
      </c>
      <c r="AH1236" s="345" t="s">
        <v>726</v>
      </c>
      <c r="AI1236" s="345">
        <v>500000</v>
      </c>
      <c r="AJ1236" s="345">
        <v>100000</v>
      </c>
      <c r="AK1236" s="345">
        <v>500000</v>
      </c>
      <c r="AL1236" s="340">
        <v>0</v>
      </c>
      <c r="AM1236" s="340" t="s">
        <v>34</v>
      </c>
      <c r="AN1236" s="340" t="s">
        <v>64</v>
      </c>
      <c r="AO1236" s="338" t="s">
        <v>1323</v>
      </c>
      <c r="AP1236" s="341" t="s">
        <v>13</v>
      </c>
      <c r="AQ1236" s="347" t="s">
        <v>679</v>
      </c>
      <c r="AR1236" s="340" t="s">
        <v>34</v>
      </c>
      <c r="AS1236" s="340" t="s">
        <v>34</v>
      </c>
      <c r="AT1236" s="340"/>
      <c r="AX1236" s="597"/>
      <c r="AY1236" s="598"/>
      <c r="AZ1236" s="598"/>
      <c r="BA1236" s="598"/>
      <c r="BB1236" s="599"/>
      <c r="BC1236" s="598"/>
      <c r="BD1236" s="598"/>
      <c r="BE1236" s="598"/>
      <c r="BF1236" s="598"/>
      <c r="BG1236" s="599"/>
      <c r="BH1236" s="599"/>
      <c r="BI1236" s="600"/>
      <c r="BJ1236" s="600"/>
      <c r="BK1236" s="600"/>
      <c r="BL1236" s="599"/>
      <c r="BM1236" s="599"/>
      <c r="BN1236" s="599"/>
      <c r="BO1236" s="599"/>
      <c r="BP1236" s="599"/>
      <c r="BQ1236" s="599"/>
      <c r="BR1236" s="599"/>
      <c r="BS1236" s="599"/>
      <c r="BT1236" s="602"/>
      <c r="BU1236" s="603"/>
      <c r="BV1236" s="601"/>
      <c r="BW1236" s="604"/>
    </row>
    <row r="1237" spans="2:75" ht="15.75" customHeight="1">
      <c r="B1237" s="334" t="s">
        <v>1592</v>
      </c>
      <c r="C1237" s="335">
        <v>39992349000192</v>
      </c>
      <c r="D1237" s="336" t="s">
        <v>14</v>
      </c>
      <c r="E1237" s="336" t="s">
        <v>607</v>
      </c>
      <c r="F1237" s="336"/>
      <c r="G1237" s="337"/>
      <c r="H1237" s="337" t="s">
        <v>34</v>
      </c>
      <c r="I1237" s="337" t="s">
        <v>34</v>
      </c>
      <c r="J1237" s="337" t="s">
        <v>608</v>
      </c>
      <c r="K1237" s="338" t="s">
        <v>48</v>
      </c>
      <c r="L1237" s="339"/>
      <c r="M1237" s="339"/>
      <c r="N1237" s="338">
        <v>567876</v>
      </c>
      <c r="O1237" s="338" t="s">
        <v>1320</v>
      </c>
      <c r="P1237" s="342">
        <v>44193</v>
      </c>
      <c r="Q1237" s="343">
        <v>71679886.040000007</v>
      </c>
      <c r="R1237" s="343">
        <v>99811188.182063445</v>
      </c>
      <c r="S1237" s="338">
        <v>47</v>
      </c>
      <c r="T1237" s="340">
        <v>-0.10644250702417157</v>
      </c>
      <c r="U1237" s="340">
        <v>-1.1972561140810489</v>
      </c>
      <c r="V1237" s="340">
        <v>-0.27651878361697835</v>
      </c>
      <c r="W1237" s="340">
        <v>-2.5378087665120956</v>
      </c>
      <c r="X1237" s="340" t="s">
        <v>1414</v>
      </c>
      <c r="Y1237" s="340" t="s">
        <v>1414</v>
      </c>
      <c r="Z1237" s="340" t="s">
        <v>1414</v>
      </c>
      <c r="AA1237" s="340" t="s">
        <v>1414</v>
      </c>
      <c r="AB1237" s="340">
        <v>0.31886384511291449</v>
      </c>
      <c r="AC1237" s="344">
        <v>-1.1792316963348048</v>
      </c>
      <c r="AD1237" s="482">
        <v>40040288000142</v>
      </c>
      <c r="AE1237" s="341" t="s">
        <v>2274</v>
      </c>
      <c r="AF1237" s="341" t="s">
        <v>2106</v>
      </c>
      <c r="AG1237" s="345" t="s">
        <v>1427</v>
      </c>
      <c r="AH1237" s="345" t="s">
        <v>2110</v>
      </c>
      <c r="AI1237" s="345">
        <v>5000</v>
      </c>
      <c r="AJ1237" s="345">
        <v>1000</v>
      </c>
      <c r="AK1237" s="345">
        <v>1000</v>
      </c>
      <c r="AL1237" s="340">
        <v>1.4999999999999999E-2</v>
      </c>
      <c r="AM1237" s="340">
        <v>0.2</v>
      </c>
      <c r="AN1237" s="340" t="s">
        <v>34</v>
      </c>
      <c r="AO1237" s="338" t="s">
        <v>1323</v>
      </c>
      <c r="AP1237" s="341" t="s">
        <v>716</v>
      </c>
      <c r="AQ1237" s="347" t="s">
        <v>659</v>
      </c>
      <c r="AR1237" s="340" t="s">
        <v>34</v>
      </c>
      <c r="AS1237" s="340" t="s">
        <v>34</v>
      </c>
      <c r="AT1237" s="340"/>
      <c r="AX1237" s="597"/>
      <c r="AY1237" s="598"/>
      <c r="AZ1237" s="598"/>
      <c r="BA1237" s="598"/>
      <c r="BB1237" s="599"/>
      <c r="BC1237" s="598"/>
      <c r="BD1237" s="598"/>
      <c r="BE1237" s="598"/>
      <c r="BF1237" s="598"/>
      <c r="BG1237" s="599"/>
      <c r="BH1237" s="599"/>
      <c r="BI1237" s="600"/>
      <c r="BJ1237" s="600"/>
      <c r="BK1237" s="600"/>
      <c r="BL1237" s="599"/>
      <c r="BM1237" s="599"/>
      <c r="BN1237" s="599"/>
      <c r="BO1237" s="599"/>
      <c r="BP1237" s="599"/>
      <c r="BQ1237" s="599"/>
      <c r="BR1237" s="599"/>
      <c r="BS1237" s="599"/>
      <c r="BT1237" s="602"/>
      <c r="BU1237" s="603"/>
      <c r="BV1237" s="601"/>
      <c r="BW1237" s="604"/>
    </row>
    <row r="1238" spans="2:75" ht="15.75" customHeight="1">
      <c r="B1238" s="334" t="s">
        <v>1579</v>
      </c>
      <c r="C1238" s="335">
        <v>18197429000186</v>
      </c>
      <c r="D1238" s="336" t="s">
        <v>13</v>
      </c>
      <c r="E1238" s="336" t="s">
        <v>615</v>
      </c>
      <c r="F1238" s="336" t="s">
        <v>619</v>
      </c>
      <c r="G1238" s="337"/>
      <c r="H1238" s="337" t="s">
        <v>34</v>
      </c>
      <c r="I1238" s="337"/>
      <c r="J1238" s="337" t="s">
        <v>611</v>
      </c>
      <c r="K1238" s="338" t="s">
        <v>48</v>
      </c>
      <c r="L1238" s="339"/>
      <c r="M1238" s="339"/>
      <c r="N1238" s="338">
        <v>343889</v>
      </c>
      <c r="O1238" s="338" t="s">
        <v>1320</v>
      </c>
      <c r="P1238" s="342">
        <v>41494</v>
      </c>
      <c r="Q1238" s="343">
        <v>11588609.17</v>
      </c>
      <c r="R1238" s="343">
        <v>16017374.352976184</v>
      </c>
      <c r="S1238" s="338">
        <v>48</v>
      </c>
      <c r="T1238" s="340">
        <v>3.2320205885854048E-3</v>
      </c>
      <c r="U1238" s="340">
        <v>3.6353488081983874E-2</v>
      </c>
      <c r="V1238" s="340">
        <v>2.3341736631513843E-2</v>
      </c>
      <c r="W1238" s="340">
        <v>0.21422365263664925</v>
      </c>
      <c r="X1238" s="340">
        <v>3.0137627659444055E-2</v>
      </c>
      <c r="Y1238" s="340">
        <v>0.21192148232543381</v>
      </c>
      <c r="Z1238" s="340">
        <v>0.51527160275960271</v>
      </c>
      <c r="AA1238" s="340">
        <v>2.8157344903627872</v>
      </c>
      <c r="AB1238" s="340">
        <v>0.16358944455556054</v>
      </c>
      <c r="AC1238" s="344">
        <v>-0.40999441813783993</v>
      </c>
      <c r="AD1238" s="482">
        <v>15212548000172</v>
      </c>
      <c r="AE1238" s="341" t="s">
        <v>2216</v>
      </c>
      <c r="AF1238" s="341" t="s">
        <v>2118</v>
      </c>
      <c r="AG1238" s="345" t="s">
        <v>59</v>
      </c>
      <c r="AH1238" s="345" t="s">
        <v>726</v>
      </c>
      <c r="AI1238" s="345">
        <v>500000</v>
      </c>
      <c r="AJ1238" s="345">
        <v>100000</v>
      </c>
      <c r="AK1238" s="345">
        <v>500000</v>
      </c>
      <c r="AL1238" s="340">
        <v>0</v>
      </c>
      <c r="AM1238" s="340" t="s">
        <v>34</v>
      </c>
      <c r="AN1238" s="340" t="s">
        <v>2119</v>
      </c>
      <c r="AO1238" s="338" t="s">
        <v>1323</v>
      </c>
      <c r="AP1238" s="341" t="s">
        <v>13</v>
      </c>
      <c r="AQ1238" s="347" t="s">
        <v>679</v>
      </c>
      <c r="AR1238" s="340" t="s">
        <v>34</v>
      </c>
      <c r="AS1238" s="340" t="s">
        <v>34</v>
      </c>
      <c r="AT1238" s="340"/>
      <c r="AX1238" s="597"/>
      <c r="AY1238" s="598"/>
      <c r="AZ1238" s="598"/>
      <c r="BA1238" s="598"/>
      <c r="BB1238" s="599"/>
      <c r="BC1238" s="598"/>
      <c r="BD1238" s="598"/>
      <c r="BE1238" s="598"/>
      <c r="BF1238" s="598"/>
      <c r="BG1238" s="599"/>
      <c r="BH1238" s="599"/>
      <c r="BI1238" s="600"/>
      <c r="BJ1238" s="600"/>
      <c r="BK1238" s="600"/>
      <c r="BL1238" s="599"/>
      <c r="BM1238" s="599"/>
      <c r="BN1238" s="599"/>
      <c r="BO1238" s="599"/>
      <c r="BP1238" s="599"/>
      <c r="BQ1238" s="599"/>
      <c r="BR1238" s="599"/>
      <c r="BS1238" s="599"/>
      <c r="BT1238" s="602"/>
      <c r="BU1238" s="603"/>
      <c r="BV1238" s="601"/>
      <c r="BW1238" s="604"/>
    </row>
    <row r="1239" spans="2:75" ht="15.75" customHeight="1">
      <c r="B1239" s="334" t="s">
        <v>1702</v>
      </c>
      <c r="C1239" s="335">
        <v>18239849000188</v>
      </c>
      <c r="D1239" s="336" t="s">
        <v>13</v>
      </c>
      <c r="E1239" s="336" t="s">
        <v>616</v>
      </c>
      <c r="F1239" s="336" t="s">
        <v>619</v>
      </c>
      <c r="G1239" s="337" t="s">
        <v>34</v>
      </c>
      <c r="H1239" s="337" t="s">
        <v>1337</v>
      </c>
      <c r="I1239" s="337" t="s">
        <v>34</v>
      </c>
      <c r="J1239" s="337" t="s">
        <v>611</v>
      </c>
      <c r="K1239" s="338" t="s">
        <v>48</v>
      </c>
      <c r="L1239" s="339"/>
      <c r="M1239" s="339"/>
      <c r="N1239" s="338">
        <v>342319</v>
      </c>
      <c r="O1239" s="338" t="s">
        <v>1323</v>
      </c>
      <c r="P1239" s="342">
        <v>41470</v>
      </c>
      <c r="Q1239" s="343" t="s">
        <v>1390</v>
      </c>
      <c r="R1239" s="343" t="s">
        <v>1414</v>
      </c>
      <c r="S1239" s="338">
        <v>48</v>
      </c>
      <c r="T1239" s="340" t="s">
        <v>1414</v>
      </c>
      <c r="U1239" s="340" t="s">
        <v>1414</v>
      </c>
      <c r="V1239" s="340" t="s">
        <v>1414</v>
      </c>
      <c r="W1239" s="340" t="s">
        <v>1414</v>
      </c>
      <c r="X1239" s="340" t="s">
        <v>1414</v>
      </c>
      <c r="Y1239" s="340" t="s">
        <v>1414</v>
      </c>
      <c r="Z1239" s="340" t="s">
        <v>1414</v>
      </c>
      <c r="AA1239" s="340" t="s">
        <v>1414</v>
      </c>
      <c r="AB1239" s="340" t="s">
        <v>1414</v>
      </c>
      <c r="AC1239" s="344" t="s">
        <v>1414</v>
      </c>
      <c r="AD1239" s="482">
        <v>22188059000198</v>
      </c>
      <c r="AE1239" s="341" t="s">
        <v>2216</v>
      </c>
      <c r="AF1239" s="341" t="s">
        <v>2109</v>
      </c>
      <c r="AG1239" s="345" t="s">
        <v>59</v>
      </c>
      <c r="AH1239" s="345" t="s">
        <v>726</v>
      </c>
      <c r="AI1239" s="345">
        <v>1000000</v>
      </c>
      <c r="AJ1239" s="345">
        <v>100000</v>
      </c>
      <c r="AK1239" s="345">
        <v>1000000</v>
      </c>
      <c r="AL1239" s="340">
        <v>0</v>
      </c>
      <c r="AM1239" s="340" t="s">
        <v>34</v>
      </c>
      <c r="AN1239" s="340" t="s">
        <v>64</v>
      </c>
      <c r="AO1239" s="338" t="s">
        <v>1323</v>
      </c>
      <c r="AP1239" s="341" t="s">
        <v>13</v>
      </c>
      <c r="AQ1239" s="347" t="s">
        <v>679</v>
      </c>
      <c r="AR1239" s="340" t="s">
        <v>34</v>
      </c>
      <c r="AS1239" s="340" t="s">
        <v>34</v>
      </c>
      <c r="AT1239" s="340"/>
      <c r="AX1239" s="597"/>
      <c r="AY1239" s="598"/>
      <c r="AZ1239" s="598"/>
      <c r="BA1239" s="598"/>
      <c r="BB1239" s="599"/>
      <c r="BC1239" s="598"/>
      <c r="BD1239" s="598"/>
      <c r="BE1239" s="598"/>
      <c r="BF1239" s="598"/>
      <c r="BG1239" s="599"/>
      <c r="BH1239" s="599"/>
      <c r="BI1239" s="600"/>
      <c r="BJ1239" s="600"/>
      <c r="BK1239" s="600"/>
      <c r="BL1239" s="599"/>
      <c r="BM1239" s="599"/>
      <c r="BN1239" s="599"/>
      <c r="BO1239" s="599"/>
      <c r="BP1239" s="599"/>
      <c r="BQ1239" s="599"/>
      <c r="BR1239" s="599"/>
      <c r="BS1239" s="599"/>
      <c r="BT1239" s="602"/>
      <c r="BU1239" s="603"/>
      <c r="BV1239" s="601"/>
      <c r="BW1239" s="604"/>
    </row>
    <row r="1240" spans="2:75" ht="15.75" customHeight="1">
      <c r="B1240" s="334" t="s">
        <v>1246</v>
      </c>
      <c r="C1240" s="335">
        <v>18679873000138</v>
      </c>
      <c r="D1240" s="336" t="s">
        <v>13</v>
      </c>
      <c r="E1240" s="336" t="s">
        <v>616</v>
      </c>
      <c r="F1240" s="336" t="s">
        <v>619</v>
      </c>
      <c r="G1240" s="337" t="s">
        <v>34</v>
      </c>
      <c r="H1240" s="337" t="s">
        <v>1337</v>
      </c>
      <c r="I1240" s="337" t="s">
        <v>34</v>
      </c>
      <c r="J1240" s="337" t="s">
        <v>611</v>
      </c>
      <c r="K1240" s="338" t="s">
        <v>48</v>
      </c>
      <c r="L1240" s="339"/>
      <c r="M1240" s="339" t="s">
        <v>1411</v>
      </c>
      <c r="N1240" s="338">
        <v>357308</v>
      </c>
      <c r="O1240" s="338" t="s">
        <v>1320</v>
      </c>
      <c r="P1240" s="342">
        <v>41607</v>
      </c>
      <c r="Q1240" s="343">
        <v>11292521.51</v>
      </c>
      <c r="R1240" s="343">
        <v>16211731.154285714</v>
      </c>
      <c r="S1240" s="338">
        <v>48</v>
      </c>
      <c r="T1240" s="340">
        <v>-3.5237002928112382E-4</v>
      </c>
      <c r="U1240" s="340">
        <v>-4.5551561445814513E-3</v>
      </c>
      <c r="V1240" s="340">
        <v>7.0054586427387378E-2</v>
      </c>
      <c r="W1240" s="340">
        <v>0.68676919098147293</v>
      </c>
      <c r="X1240" s="340">
        <v>6.166650443876609E-2</v>
      </c>
      <c r="Y1240" s="340">
        <v>0.46762830553026996</v>
      </c>
      <c r="Z1240" s="340">
        <v>0.49593988529321886</v>
      </c>
      <c r="AA1240" s="340">
        <v>2.8190830858963367</v>
      </c>
      <c r="AB1240" s="340">
        <v>0.15921744435591115</v>
      </c>
      <c r="AC1240" s="344">
        <v>-0.10570167150168927</v>
      </c>
      <c r="AD1240" s="482">
        <v>22187896000100</v>
      </c>
      <c r="AE1240" s="341" t="s">
        <v>2216</v>
      </c>
      <c r="AF1240" s="341" t="s">
        <v>2109</v>
      </c>
      <c r="AG1240" s="345" t="s">
        <v>59</v>
      </c>
      <c r="AH1240" s="345" t="s">
        <v>2207</v>
      </c>
      <c r="AI1240" s="345">
        <v>500000</v>
      </c>
      <c r="AJ1240" s="345">
        <v>100000</v>
      </c>
      <c r="AK1240" s="345">
        <v>500000</v>
      </c>
      <c r="AL1240" s="340">
        <v>0</v>
      </c>
      <c r="AM1240" s="340" t="s">
        <v>34</v>
      </c>
      <c r="AN1240" s="340" t="s">
        <v>64</v>
      </c>
      <c r="AO1240" s="338" t="s">
        <v>1323</v>
      </c>
      <c r="AP1240" s="341" t="s">
        <v>13</v>
      </c>
      <c r="AQ1240" s="347" t="s">
        <v>679</v>
      </c>
      <c r="AR1240" s="340">
        <v>2.6666666666666666E-3</v>
      </c>
      <c r="AS1240" s="340">
        <v>2.6666666666666666E-3</v>
      </c>
      <c r="AT1240" s="340"/>
      <c r="AX1240" s="597"/>
      <c r="AY1240" s="598"/>
      <c r="AZ1240" s="598"/>
      <c r="BA1240" s="598"/>
      <c r="BB1240" s="599"/>
      <c r="BC1240" s="598"/>
      <c r="BD1240" s="598"/>
      <c r="BE1240" s="598"/>
      <c r="BF1240" s="598"/>
      <c r="BG1240" s="599"/>
      <c r="BH1240" s="599"/>
      <c r="BI1240" s="600"/>
      <c r="BJ1240" s="600"/>
      <c r="BK1240" s="600"/>
      <c r="BL1240" s="599"/>
      <c r="BM1240" s="599"/>
      <c r="BN1240" s="599"/>
      <c r="BO1240" s="599"/>
      <c r="BP1240" s="599"/>
      <c r="BQ1240" s="599"/>
      <c r="BR1240" s="599"/>
      <c r="BS1240" s="599"/>
      <c r="BT1240" s="602"/>
      <c r="BU1240" s="603"/>
      <c r="BV1240" s="601"/>
      <c r="BW1240" s="604"/>
    </row>
    <row r="1241" spans="2:75" ht="15.75" customHeight="1">
      <c r="B1241" s="334" t="s">
        <v>584</v>
      </c>
      <c r="C1241" s="335">
        <v>11145210000194</v>
      </c>
      <c r="D1241" s="336" t="s">
        <v>14</v>
      </c>
      <c r="E1241" s="336" t="s">
        <v>607</v>
      </c>
      <c r="F1241" s="336"/>
      <c r="G1241" s="337"/>
      <c r="H1241" s="337" t="s">
        <v>34</v>
      </c>
      <c r="I1241" s="337" t="s">
        <v>34</v>
      </c>
      <c r="J1241" s="337" t="s">
        <v>611</v>
      </c>
      <c r="K1241" s="338"/>
      <c r="L1241" s="339"/>
      <c r="M1241" s="339" t="s">
        <v>34</v>
      </c>
      <c r="N1241" s="338">
        <v>235911</v>
      </c>
      <c r="O1241" s="338" t="s">
        <v>1320</v>
      </c>
      <c r="P1241" s="342">
        <v>40085</v>
      </c>
      <c r="Q1241" s="343">
        <v>10981864.710000001</v>
      </c>
      <c r="R1241" s="343">
        <v>13775608.597539684</v>
      </c>
      <c r="S1241" s="338">
        <v>50</v>
      </c>
      <c r="T1241" s="340">
        <v>-0.20166146812842656</v>
      </c>
      <c r="U1241" s="340">
        <v>-2.6069171590573958</v>
      </c>
      <c r="V1241" s="340">
        <v>-0.17251722455941532</v>
      </c>
      <c r="W1241" s="340">
        <v>-1.6912456526146868</v>
      </c>
      <c r="X1241" s="340">
        <v>-1.8722929161201218E-3</v>
      </c>
      <c r="Y1241" s="340">
        <v>-1.41979373046996E-2</v>
      </c>
      <c r="Z1241" s="340">
        <v>0.39419217778532922</v>
      </c>
      <c r="AA1241" s="340">
        <v>2.2407161310089889</v>
      </c>
      <c r="AB1241" s="340">
        <v>0.18881150978887676</v>
      </c>
      <c r="AC1241" s="344">
        <v>-1.4230115343211611</v>
      </c>
      <c r="AD1241" s="482">
        <v>0</v>
      </c>
      <c r="AE1241" s="341" t="s">
        <v>2336</v>
      </c>
      <c r="AF1241" s="341" t="s">
        <v>2115</v>
      </c>
      <c r="AG1241" s="345" t="s">
        <v>1428</v>
      </c>
      <c r="AH1241" s="345" t="s">
        <v>2107</v>
      </c>
      <c r="AI1241" s="345">
        <v>100000</v>
      </c>
      <c r="AJ1241" s="345">
        <v>20000</v>
      </c>
      <c r="AK1241" s="345">
        <v>100000</v>
      </c>
      <c r="AL1241" s="340">
        <v>1.6E-2</v>
      </c>
      <c r="AM1241" s="340">
        <v>0.15</v>
      </c>
      <c r="AN1241" s="340" t="s">
        <v>2124</v>
      </c>
      <c r="AO1241" s="338" t="s">
        <v>1323</v>
      </c>
      <c r="AP1241" s="341" t="s">
        <v>716</v>
      </c>
      <c r="AQ1241" s="347" t="s">
        <v>687</v>
      </c>
      <c r="AR1241" s="340">
        <v>4.2671999999999996E-3</v>
      </c>
      <c r="AS1241" s="340">
        <v>4.2671999999999996E-3</v>
      </c>
      <c r="AT1241" s="340"/>
      <c r="AX1241" s="597"/>
      <c r="AY1241" s="598"/>
      <c r="AZ1241" s="598"/>
      <c r="BA1241" s="598"/>
      <c r="BB1241" s="599"/>
      <c r="BC1241" s="598"/>
      <c r="BD1241" s="598"/>
      <c r="BE1241" s="598"/>
      <c r="BF1241" s="598"/>
      <c r="BG1241" s="599"/>
      <c r="BH1241" s="599"/>
      <c r="BI1241" s="600"/>
      <c r="BJ1241" s="600"/>
      <c r="BK1241" s="600"/>
      <c r="BL1241" s="599"/>
      <c r="BM1241" s="599"/>
      <c r="BN1241" s="599"/>
      <c r="BO1241" s="599"/>
      <c r="BP1241" s="599"/>
      <c r="BQ1241" s="599"/>
      <c r="BR1241" s="599"/>
      <c r="BS1241" s="599"/>
      <c r="BT1241" s="602"/>
      <c r="BU1241" s="603"/>
      <c r="BV1241" s="601"/>
      <c r="BW1241" s="604"/>
    </row>
    <row r="1242" spans="2:75" ht="15.75" customHeight="1">
      <c r="B1242" s="334" t="s">
        <v>570</v>
      </c>
      <c r="C1242" s="335">
        <v>19496576000110</v>
      </c>
      <c r="D1242" s="336" t="s">
        <v>14</v>
      </c>
      <c r="E1242" s="336" t="s">
        <v>614</v>
      </c>
      <c r="F1242" s="336"/>
      <c r="G1242" s="337"/>
      <c r="H1242" s="337" t="s">
        <v>865</v>
      </c>
      <c r="I1242" s="337" t="s">
        <v>34</v>
      </c>
      <c r="J1242" s="337" t="s">
        <v>608</v>
      </c>
      <c r="K1242" s="338" t="s">
        <v>48</v>
      </c>
      <c r="L1242" s="339"/>
      <c r="M1242" s="339" t="s">
        <v>1411</v>
      </c>
      <c r="N1242" s="338">
        <v>375756</v>
      </c>
      <c r="O1242" s="338" t="s">
        <v>1320</v>
      </c>
      <c r="P1242" s="342">
        <v>41705</v>
      </c>
      <c r="Q1242" s="343">
        <v>190520779.27000001</v>
      </c>
      <c r="R1242" s="343">
        <v>217975140.24440476</v>
      </c>
      <c r="S1242" s="338">
        <v>51</v>
      </c>
      <c r="T1242" s="340">
        <v>5.8407557884210703E-2</v>
      </c>
      <c r="U1242" s="340">
        <v>0.75504590083624223</v>
      </c>
      <c r="V1242" s="340">
        <v>-2.2763571860069609E-2</v>
      </c>
      <c r="W1242" s="340">
        <v>-0.22315911958730636</v>
      </c>
      <c r="X1242" s="340">
        <v>8.4096283021078078E-2</v>
      </c>
      <c r="Y1242" s="340">
        <v>0.63771739112585313</v>
      </c>
      <c r="Z1242" s="340">
        <v>0.14917148335829467</v>
      </c>
      <c r="AA1242" s="340">
        <v>0.84793907105254018</v>
      </c>
      <c r="AB1242" s="340">
        <v>0.17060623148572948</v>
      </c>
      <c r="AC1242" s="344">
        <v>-0.61939437125081864</v>
      </c>
      <c r="AD1242" s="482">
        <v>19418024000193</v>
      </c>
      <c r="AE1242" s="341" t="s">
        <v>2342</v>
      </c>
      <c r="AF1242" s="341" t="s">
        <v>2115</v>
      </c>
      <c r="AG1242" s="345" t="s">
        <v>1428</v>
      </c>
      <c r="AH1242" s="345" t="s">
        <v>2110</v>
      </c>
      <c r="AI1242" s="345">
        <v>50000</v>
      </c>
      <c r="AJ1242" s="345">
        <v>10000</v>
      </c>
      <c r="AK1242" s="345">
        <v>10000</v>
      </c>
      <c r="AL1242" s="340">
        <v>0.02</v>
      </c>
      <c r="AM1242" s="340">
        <v>0.15</v>
      </c>
      <c r="AN1242" s="340" t="s">
        <v>34</v>
      </c>
      <c r="AO1242" s="338" t="s">
        <v>1323</v>
      </c>
      <c r="AP1242" s="341" t="s">
        <v>13</v>
      </c>
      <c r="AQ1242" s="347" t="s">
        <v>668</v>
      </c>
      <c r="AR1242" s="340">
        <v>3.3333333333333331E-3</v>
      </c>
      <c r="AS1242" s="340">
        <v>3.3333333333333331E-3</v>
      </c>
      <c r="AT1242" s="340"/>
      <c r="AX1242" s="597"/>
      <c r="AY1242" s="598"/>
      <c r="AZ1242" s="598"/>
      <c r="BA1242" s="598"/>
      <c r="BB1242" s="599"/>
      <c r="BC1242" s="598"/>
      <c r="BD1242" s="598"/>
      <c r="BE1242" s="598"/>
      <c r="BF1242" s="598"/>
      <c r="BG1242" s="599"/>
      <c r="BH1242" s="599"/>
      <c r="BI1242" s="600"/>
      <c r="BJ1242" s="600"/>
      <c r="BK1242" s="600"/>
      <c r="BL1242" s="599"/>
      <c r="BM1242" s="599"/>
      <c r="BN1242" s="599"/>
      <c r="BO1242" s="599"/>
      <c r="BP1242" s="599"/>
      <c r="BQ1242" s="599"/>
      <c r="BR1242" s="599"/>
      <c r="BS1242" s="599"/>
      <c r="BT1242" s="602"/>
      <c r="BU1242" s="603"/>
      <c r="BV1242" s="601"/>
      <c r="BW1242" s="604"/>
    </row>
    <row r="1243" spans="2:75" ht="15.75" customHeight="1">
      <c r="B1243" s="334" t="s">
        <v>1652</v>
      </c>
      <c r="C1243" s="335">
        <v>32669614000157</v>
      </c>
      <c r="D1243" s="336" t="s">
        <v>14</v>
      </c>
      <c r="E1243" s="336" t="s">
        <v>614</v>
      </c>
      <c r="F1243" s="336"/>
      <c r="G1243" s="337"/>
      <c r="H1243" s="337" t="s">
        <v>865</v>
      </c>
      <c r="I1243" s="337" t="s">
        <v>34</v>
      </c>
      <c r="J1243" s="337" t="s">
        <v>608</v>
      </c>
      <c r="K1243" s="338" t="s">
        <v>48</v>
      </c>
      <c r="L1243" s="339"/>
      <c r="M1243" s="339"/>
      <c r="N1243" s="338">
        <v>500321</v>
      </c>
      <c r="O1243" s="338" t="s">
        <v>1320</v>
      </c>
      <c r="P1243" s="342">
        <v>43650</v>
      </c>
      <c r="Q1243" s="343">
        <v>97487922.780000001</v>
      </c>
      <c r="R1243" s="343">
        <v>152187437.27257955</v>
      </c>
      <c r="S1243" s="338">
        <v>52</v>
      </c>
      <c r="T1243" s="340">
        <v>6.674006189058157E-2</v>
      </c>
      <c r="U1243" s="340">
        <v>0.75068644460338685</v>
      </c>
      <c r="V1243" s="340">
        <v>2.5833679799724729E-2</v>
      </c>
      <c r="W1243" s="340">
        <v>0.23709398041407556</v>
      </c>
      <c r="X1243" s="340">
        <v>0.13486920971745331</v>
      </c>
      <c r="Y1243" s="340">
        <v>0.94837202072957549</v>
      </c>
      <c r="Z1243" s="340">
        <v>0.130765690719016</v>
      </c>
      <c r="AA1243" s="340">
        <v>0.71457744525740696</v>
      </c>
      <c r="AB1243" s="340">
        <v>0.16793460839840518</v>
      </c>
      <c r="AC1243" s="344">
        <v>-0.38040850915728397</v>
      </c>
      <c r="AD1243" s="482">
        <v>32346274000123</v>
      </c>
      <c r="AE1243" s="341" t="s">
        <v>2315</v>
      </c>
      <c r="AF1243" s="341" t="s">
        <v>2315</v>
      </c>
      <c r="AG1243" s="345" t="s">
        <v>1431</v>
      </c>
      <c r="AH1243" s="345" t="s">
        <v>2110</v>
      </c>
      <c r="AI1243" s="345">
        <v>50000</v>
      </c>
      <c r="AJ1243" s="345">
        <v>10000</v>
      </c>
      <c r="AK1243" s="345">
        <v>50000</v>
      </c>
      <c r="AL1243" s="340">
        <v>0</v>
      </c>
      <c r="AM1243" s="340" t="s">
        <v>34</v>
      </c>
      <c r="AN1243" s="340" t="s">
        <v>64</v>
      </c>
      <c r="AO1243" s="338" t="s">
        <v>1323</v>
      </c>
      <c r="AP1243" s="341" t="s">
        <v>13</v>
      </c>
      <c r="AQ1243" s="347" t="s">
        <v>671</v>
      </c>
      <c r="AR1243" s="340" t="s">
        <v>34</v>
      </c>
      <c r="AS1243" s="340" t="s">
        <v>34</v>
      </c>
      <c r="AT1243" s="340"/>
      <c r="AX1243" s="597"/>
      <c r="AY1243" s="598"/>
      <c r="AZ1243" s="598"/>
      <c r="BA1243" s="598"/>
      <c r="BB1243" s="599"/>
      <c r="BC1243" s="598"/>
      <c r="BD1243" s="598"/>
      <c r="BE1243" s="598"/>
      <c r="BF1243" s="598"/>
      <c r="BG1243" s="599"/>
      <c r="BH1243" s="599"/>
      <c r="BI1243" s="600"/>
      <c r="BJ1243" s="600"/>
      <c r="BK1243" s="600"/>
      <c r="BL1243" s="599"/>
      <c r="BM1243" s="599"/>
      <c r="BN1243" s="599"/>
      <c r="BO1243" s="599"/>
      <c r="BP1243" s="599"/>
      <c r="BQ1243" s="599"/>
      <c r="BR1243" s="599"/>
      <c r="BS1243" s="599"/>
      <c r="BT1243" s="602"/>
      <c r="BU1243" s="603"/>
      <c r="BV1243" s="601"/>
      <c r="BW1243" s="604"/>
    </row>
    <row r="1244" spans="2:75" ht="15.75" customHeight="1">
      <c r="B1244" s="334" t="s">
        <v>569</v>
      </c>
      <c r="C1244" s="335">
        <v>12823624000198</v>
      </c>
      <c r="D1244" s="336" t="s">
        <v>14</v>
      </c>
      <c r="E1244" s="336" t="s">
        <v>614</v>
      </c>
      <c r="F1244" s="336"/>
      <c r="G1244" s="337"/>
      <c r="H1244" s="337" t="s">
        <v>865</v>
      </c>
      <c r="I1244" s="337" t="s">
        <v>34</v>
      </c>
      <c r="J1244" s="337" t="s">
        <v>608</v>
      </c>
      <c r="K1244" s="338" t="s">
        <v>48</v>
      </c>
      <c r="L1244" s="339"/>
      <c r="M1244" s="339" t="s">
        <v>1411</v>
      </c>
      <c r="N1244" s="338">
        <v>265519</v>
      </c>
      <c r="O1244" s="338" t="s">
        <v>1320</v>
      </c>
      <c r="P1244" s="342">
        <v>40532</v>
      </c>
      <c r="Q1244" s="343">
        <v>337243672.35000002</v>
      </c>
      <c r="R1244" s="343">
        <v>374175326.75158757</v>
      </c>
      <c r="S1244" s="338">
        <v>52</v>
      </c>
      <c r="T1244" s="340">
        <v>5.8983020011032616E-2</v>
      </c>
      <c r="U1244" s="340">
        <v>0.7624850120691542</v>
      </c>
      <c r="V1244" s="340">
        <v>-2.2118158588095072E-2</v>
      </c>
      <c r="W1244" s="340">
        <v>-0.21683191143081978</v>
      </c>
      <c r="X1244" s="340">
        <v>8.5680307380143095E-2</v>
      </c>
      <c r="Y1244" s="340">
        <v>0.64972933559537926</v>
      </c>
      <c r="Z1244" s="340">
        <v>0.15448125574441196</v>
      </c>
      <c r="AA1244" s="340">
        <v>0.87812153866111464</v>
      </c>
      <c r="AB1244" s="340">
        <v>0.16985324048072889</v>
      </c>
      <c r="AC1244" s="344">
        <v>-0.61900543731340751</v>
      </c>
      <c r="AD1244" s="482">
        <v>15174615000101</v>
      </c>
      <c r="AE1244" s="341" t="s">
        <v>2342</v>
      </c>
      <c r="AF1244" s="341" t="s">
        <v>2115</v>
      </c>
      <c r="AG1244" s="345" t="s">
        <v>1428</v>
      </c>
      <c r="AH1244" s="345" t="s">
        <v>2107</v>
      </c>
      <c r="AI1244" s="345">
        <v>50000</v>
      </c>
      <c r="AJ1244" s="345">
        <v>10000</v>
      </c>
      <c r="AK1244" s="345">
        <v>10000</v>
      </c>
      <c r="AL1244" s="340">
        <v>0.02</v>
      </c>
      <c r="AM1244" s="340">
        <v>0.15</v>
      </c>
      <c r="AN1244" s="340" t="s">
        <v>2124</v>
      </c>
      <c r="AO1244" s="338" t="s">
        <v>1323</v>
      </c>
      <c r="AP1244" s="341" t="s">
        <v>716</v>
      </c>
      <c r="AQ1244" s="347" t="s">
        <v>659</v>
      </c>
      <c r="AR1244" s="340">
        <v>3.3333333333333331E-3</v>
      </c>
      <c r="AS1244" s="340">
        <v>3.3333333333333331E-3</v>
      </c>
      <c r="AT1244" s="340"/>
      <c r="AX1244" s="597"/>
      <c r="AY1244" s="598"/>
      <c r="AZ1244" s="598"/>
      <c r="BA1244" s="598"/>
      <c r="BB1244" s="599"/>
      <c r="BC1244" s="598"/>
      <c r="BD1244" s="598"/>
      <c r="BE1244" s="598"/>
      <c r="BF1244" s="598"/>
      <c r="BG1244" s="599"/>
      <c r="BH1244" s="599"/>
      <c r="BI1244" s="600"/>
      <c r="BJ1244" s="600"/>
      <c r="BK1244" s="600"/>
      <c r="BL1244" s="599"/>
      <c r="BM1244" s="599"/>
      <c r="BN1244" s="599"/>
      <c r="BO1244" s="599"/>
      <c r="BP1244" s="599"/>
      <c r="BQ1244" s="599"/>
      <c r="BR1244" s="599"/>
      <c r="BS1244" s="599"/>
      <c r="BT1244" s="602"/>
      <c r="BU1244" s="603"/>
      <c r="BV1244" s="601"/>
      <c r="BW1244" s="604"/>
    </row>
    <row r="1245" spans="2:75" ht="15.75" customHeight="1">
      <c r="B1245" s="334" t="s">
        <v>1526</v>
      </c>
      <c r="C1245" s="335">
        <v>26822061000128</v>
      </c>
      <c r="D1245" s="336" t="s">
        <v>14</v>
      </c>
      <c r="E1245" s="336" t="s">
        <v>614</v>
      </c>
      <c r="F1245" s="336"/>
      <c r="G1245" s="337"/>
      <c r="H1245" s="337" t="s">
        <v>865</v>
      </c>
      <c r="I1245" s="337" t="s">
        <v>34</v>
      </c>
      <c r="J1245" s="337" t="s">
        <v>608</v>
      </c>
      <c r="K1245" s="338" t="s">
        <v>48</v>
      </c>
      <c r="L1245" s="339"/>
      <c r="M1245" s="339"/>
      <c r="N1245" s="338">
        <v>448370</v>
      </c>
      <c r="O1245" s="338" t="s">
        <v>1320</v>
      </c>
      <c r="P1245" s="342">
        <v>42821</v>
      </c>
      <c r="Q1245" s="343">
        <v>41018679.549999997</v>
      </c>
      <c r="R1245" s="343">
        <v>43415842.090436511</v>
      </c>
      <c r="S1245" s="338">
        <v>53</v>
      </c>
      <c r="T1245" s="340">
        <v>6.799659532826019E-2</v>
      </c>
      <c r="U1245" s="340">
        <v>0.7648198240479952</v>
      </c>
      <c r="V1245" s="340">
        <v>2.7357677495360555E-2</v>
      </c>
      <c r="W1245" s="340">
        <v>0.2510807868853715</v>
      </c>
      <c r="X1245" s="340">
        <v>0.13895810298665201</v>
      </c>
      <c r="Y1245" s="340">
        <v>0.9771242613661254</v>
      </c>
      <c r="Z1245" s="340">
        <v>0.12821564021096044</v>
      </c>
      <c r="AA1245" s="340">
        <v>0.70064253184621883</v>
      </c>
      <c r="AB1245" s="340">
        <v>0.1692758435701848</v>
      </c>
      <c r="AC1245" s="344">
        <v>-0.36729664473680129</v>
      </c>
      <c r="AD1245" s="482">
        <v>19496576000110</v>
      </c>
      <c r="AE1245" s="341" t="s">
        <v>2120</v>
      </c>
      <c r="AF1245" s="341" t="s">
        <v>2106</v>
      </c>
      <c r="AG1245" s="345" t="s">
        <v>1427</v>
      </c>
      <c r="AH1245" s="345" t="s">
        <v>2110</v>
      </c>
      <c r="AI1245" s="345">
        <v>5000</v>
      </c>
      <c r="AJ1245" s="345">
        <v>5000</v>
      </c>
      <c r="AK1245" s="345">
        <v>5000</v>
      </c>
      <c r="AL1245" s="340">
        <v>0</v>
      </c>
      <c r="AM1245" s="340" t="s">
        <v>34</v>
      </c>
      <c r="AN1245" s="340" t="s">
        <v>34</v>
      </c>
      <c r="AO1245" s="338" t="s">
        <v>1323</v>
      </c>
      <c r="AP1245" s="341" t="s">
        <v>13</v>
      </c>
      <c r="AQ1245" s="347" t="s">
        <v>674</v>
      </c>
      <c r="AR1245" s="340">
        <v>3.3333333333333331E-3</v>
      </c>
      <c r="AS1245" s="340">
        <v>3.3333333333333331E-3</v>
      </c>
      <c r="AT1245" s="340"/>
      <c r="AX1245" s="597"/>
      <c r="AY1245" s="598"/>
      <c r="AZ1245" s="598"/>
      <c r="BA1245" s="598"/>
      <c r="BB1245" s="599"/>
      <c r="BC1245" s="598"/>
      <c r="BD1245" s="598"/>
      <c r="BE1245" s="598"/>
      <c r="BF1245" s="598"/>
      <c r="BG1245" s="599"/>
      <c r="BH1245" s="599"/>
      <c r="BI1245" s="600"/>
      <c r="BJ1245" s="600"/>
      <c r="BK1245" s="600"/>
      <c r="BL1245" s="599"/>
      <c r="BM1245" s="599"/>
      <c r="BN1245" s="599"/>
      <c r="BO1245" s="599"/>
      <c r="BP1245" s="599"/>
      <c r="BQ1245" s="599"/>
      <c r="BR1245" s="599"/>
      <c r="BS1245" s="599"/>
      <c r="BT1245" s="602"/>
      <c r="BU1245" s="603"/>
      <c r="BV1245" s="601"/>
      <c r="BW1245" s="604"/>
    </row>
    <row r="1246" spans="2:75" ht="15.75" customHeight="1">
      <c r="B1246" s="334" t="s">
        <v>1651</v>
      </c>
      <c r="C1246" s="335">
        <v>28144844000125</v>
      </c>
      <c r="D1246" s="336" t="s">
        <v>14</v>
      </c>
      <c r="E1246" s="336" t="s">
        <v>614</v>
      </c>
      <c r="F1246" s="336"/>
      <c r="G1246" s="337"/>
      <c r="H1246" s="337" t="s">
        <v>865</v>
      </c>
      <c r="I1246" s="337" t="s">
        <v>34</v>
      </c>
      <c r="J1246" s="337" t="s">
        <v>608</v>
      </c>
      <c r="K1246" s="338" t="s">
        <v>48</v>
      </c>
      <c r="L1246" s="339"/>
      <c r="M1246" s="339"/>
      <c r="N1246" s="338">
        <v>446981</v>
      </c>
      <c r="O1246" s="338" t="s">
        <v>1320</v>
      </c>
      <c r="P1246" s="342">
        <v>42965</v>
      </c>
      <c r="Q1246" s="343">
        <v>43959847.43</v>
      </c>
      <c r="R1246" s="343">
        <v>71049117.3628968</v>
      </c>
      <c r="S1246" s="338">
        <v>53</v>
      </c>
      <c r="T1246" s="340">
        <v>6.8100255109449837E-2</v>
      </c>
      <c r="U1246" s="340">
        <v>0.76598578030253384</v>
      </c>
      <c r="V1246" s="340">
        <v>2.7350271940208115E-2</v>
      </c>
      <c r="W1246" s="340">
        <v>0.25101282085955251</v>
      </c>
      <c r="X1246" s="340">
        <v>0.13557204948799084</v>
      </c>
      <c r="Y1246" s="340">
        <v>0.95331424271508436</v>
      </c>
      <c r="Z1246" s="340">
        <v>0.13085684067145942</v>
      </c>
      <c r="AA1246" s="340">
        <v>0.71507553997777451</v>
      </c>
      <c r="AB1246" s="340">
        <v>0.16803724670879888</v>
      </c>
      <c r="AC1246" s="344">
        <v>-0.37128365553287496</v>
      </c>
      <c r="AD1246" s="482">
        <v>32346274000123</v>
      </c>
      <c r="AE1246" s="341" t="s">
        <v>2315</v>
      </c>
      <c r="AF1246" s="341" t="s">
        <v>2315</v>
      </c>
      <c r="AG1246" s="345" t="s">
        <v>1431</v>
      </c>
      <c r="AH1246" s="345" t="s">
        <v>2110</v>
      </c>
      <c r="AI1246" s="345">
        <v>50000</v>
      </c>
      <c r="AJ1246" s="345">
        <v>10000</v>
      </c>
      <c r="AK1246" s="345">
        <v>50000</v>
      </c>
      <c r="AL1246" s="340">
        <v>0</v>
      </c>
      <c r="AM1246" s="340" t="s">
        <v>34</v>
      </c>
      <c r="AN1246" s="340" t="s">
        <v>64</v>
      </c>
      <c r="AO1246" s="338" t="s">
        <v>1323</v>
      </c>
      <c r="AP1246" s="341" t="s">
        <v>13</v>
      </c>
      <c r="AQ1246" s="347" t="s">
        <v>671</v>
      </c>
      <c r="AR1246" s="340" t="s">
        <v>34</v>
      </c>
      <c r="AS1246" s="340" t="s">
        <v>34</v>
      </c>
      <c r="AT1246" s="340"/>
      <c r="AX1246" s="597"/>
      <c r="AY1246" s="598"/>
      <c r="AZ1246" s="598"/>
      <c r="BA1246" s="598"/>
      <c r="BB1246" s="599"/>
      <c r="BC1246" s="598"/>
      <c r="BD1246" s="598"/>
      <c r="BE1246" s="598"/>
      <c r="BF1246" s="598"/>
      <c r="BG1246" s="599"/>
      <c r="BH1246" s="599"/>
      <c r="BI1246" s="600"/>
      <c r="BJ1246" s="600"/>
      <c r="BK1246" s="600"/>
      <c r="BL1246" s="599"/>
      <c r="BM1246" s="599"/>
      <c r="BN1246" s="599"/>
      <c r="BO1246" s="599"/>
      <c r="BP1246" s="599"/>
      <c r="BQ1246" s="599"/>
      <c r="BR1246" s="599"/>
      <c r="BS1246" s="599"/>
      <c r="BT1246" s="602"/>
      <c r="BU1246" s="603"/>
      <c r="BV1246" s="601"/>
      <c r="BW1246" s="604"/>
    </row>
    <row r="1247" spans="2:75" ht="15.75" customHeight="1">
      <c r="B1247" s="334" t="s">
        <v>318</v>
      </c>
      <c r="C1247" s="335">
        <v>33146540000137</v>
      </c>
      <c r="D1247" s="336" t="s">
        <v>14</v>
      </c>
      <c r="E1247" s="336" t="s">
        <v>614</v>
      </c>
      <c r="F1247" s="336"/>
      <c r="G1247" s="337"/>
      <c r="H1247" s="337" t="s">
        <v>865</v>
      </c>
      <c r="I1247" s="337" t="s">
        <v>34</v>
      </c>
      <c r="J1247" s="337" t="s">
        <v>608</v>
      </c>
      <c r="K1247" s="338" t="s">
        <v>48</v>
      </c>
      <c r="L1247" s="339"/>
      <c r="M1247" s="339" t="s">
        <v>1411</v>
      </c>
      <c r="N1247" s="338">
        <v>499374</v>
      </c>
      <c r="O1247" s="338" t="s">
        <v>1320</v>
      </c>
      <c r="P1247" s="342">
        <v>43612</v>
      </c>
      <c r="Q1247" s="343">
        <v>113015929.09</v>
      </c>
      <c r="R1247" s="343">
        <v>103699329.19892855</v>
      </c>
      <c r="S1247" s="338">
        <v>53</v>
      </c>
      <c r="T1247" s="340">
        <v>5.923408712326883E-2</v>
      </c>
      <c r="U1247" s="340">
        <v>0.76573060563265427</v>
      </c>
      <c r="V1247" s="340">
        <v>-2.1270786078095072E-2</v>
      </c>
      <c r="W1247" s="340">
        <v>-0.20852482744345177</v>
      </c>
      <c r="X1247" s="340">
        <v>8.2593519874638144E-2</v>
      </c>
      <c r="Y1247" s="340">
        <v>0.62632166519361954</v>
      </c>
      <c r="Z1247" s="340">
        <v>0.15554817835800661</v>
      </c>
      <c r="AA1247" s="340">
        <v>0.88418627268057481</v>
      </c>
      <c r="AB1247" s="340">
        <v>0.1678842881159455</v>
      </c>
      <c r="AC1247" s="344">
        <v>-0.62307725140095338</v>
      </c>
      <c r="AD1247" s="482">
        <v>32786258000151</v>
      </c>
      <c r="AE1247" s="341" t="s">
        <v>2120</v>
      </c>
      <c r="AF1247" s="341" t="s">
        <v>2106</v>
      </c>
      <c r="AG1247" s="345" t="s">
        <v>1427</v>
      </c>
      <c r="AH1247" s="345" t="s">
        <v>2107</v>
      </c>
      <c r="AI1247" s="345">
        <v>5000</v>
      </c>
      <c r="AJ1247" s="345">
        <v>5000</v>
      </c>
      <c r="AK1247" s="345">
        <v>0</v>
      </c>
      <c r="AL1247" s="340">
        <v>0</v>
      </c>
      <c r="AM1247" s="340" t="s">
        <v>34</v>
      </c>
      <c r="AN1247" s="340" t="s">
        <v>34</v>
      </c>
      <c r="AO1247" s="338" t="s">
        <v>1323</v>
      </c>
      <c r="AP1247" s="341" t="s">
        <v>716</v>
      </c>
      <c r="AQ1247" s="347" t="s">
        <v>659</v>
      </c>
      <c r="AR1247" s="340">
        <v>3.3333333333333331E-3</v>
      </c>
      <c r="AS1247" s="340">
        <v>3.3333333333333331E-3</v>
      </c>
      <c r="AT1247" s="340"/>
      <c r="AX1247" s="597"/>
      <c r="AY1247" s="598"/>
      <c r="AZ1247" s="598"/>
      <c r="BA1247" s="598"/>
      <c r="BB1247" s="599"/>
      <c r="BC1247" s="598"/>
      <c r="BD1247" s="598"/>
      <c r="BE1247" s="598"/>
      <c r="BF1247" s="598"/>
      <c r="BG1247" s="599"/>
      <c r="BH1247" s="599"/>
      <c r="BI1247" s="600"/>
      <c r="BJ1247" s="600"/>
      <c r="BK1247" s="600"/>
      <c r="BL1247" s="599"/>
      <c r="BM1247" s="599"/>
      <c r="BN1247" s="599"/>
      <c r="BO1247" s="599"/>
      <c r="BP1247" s="599"/>
      <c r="BQ1247" s="599"/>
      <c r="BR1247" s="599"/>
      <c r="BS1247" s="599"/>
      <c r="BT1247" s="602"/>
      <c r="BU1247" s="603"/>
      <c r="BV1247" s="601"/>
      <c r="BW1247" s="604"/>
    </row>
    <row r="1248" spans="2:75" ht="15.75" customHeight="1">
      <c r="B1248" s="334" t="s">
        <v>1302</v>
      </c>
      <c r="C1248" s="335">
        <v>42405028000159</v>
      </c>
      <c r="D1248" s="336" t="s">
        <v>11</v>
      </c>
      <c r="E1248" s="336" t="s">
        <v>620</v>
      </c>
      <c r="F1248" s="336" t="s">
        <v>663</v>
      </c>
      <c r="G1248" s="337" t="s">
        <v>738</v>
      </c>
      <c r="H1248" s="337" t="s">
        <v>34</v>
      </c>
      <c r="I1248" s="337" t="s">
        <v>1303</v>
      </c>
      <c r="J1248" s="337" t="s">
        <v>608</v>
      </c>
      <c r="K1248" s="338" t="s">
        <v>48</v>
      </c>
      <c r="L1248" s="339"/>
      <c r="M1248" s="339" t="s">
        <v>34</v>
      </c>
      <c r="N1248" s="338">
        <v>632260</v>
      </c>
      <c r="O1248" s="338" t="s">
        <v>1320</v>
      </c>
      <c r="P1248" s="342">
        <v>44560</v>
      </c>
      <c r="Q1248" s="343">
        <v>41184847.049999997</v>
      </c>
      <c r="R1248" s="343" t="s">
        <v>1414</v>
      </c>
      <c r="S1248" s="338">
        <v>60</v>
      </c>
      <c r="T1248" s="340">
        <v>9.2402039092937427E-2</v>
      </c>
      <c r="U1248" s="340">
        <v>1.1944991945107999</v>
      </c>
      <c r="V1248" s="340" t="s">
        <v>1414</v>
      </c>
      <c r="W1248" s="340" t="s">
        <v>1414</v>
      </c>
      <c r="X1248" s="340" t="s">
        <v>1414</v>
      </c>
      <c r="Y1248" s="340" t="s">
        <v>1414</v>
      </c>
      <c r="Z1248" s="340" t="s">
        <v>1414</v>
      </c>
      <c r="AA1248" s="340" t="s">
        <v>1414</v>
      </c>
      <c r="AB1248" s="340" t="s">
        <v>1414</v>
      </c>
      <c r="AC1248" s="344" t="s">
        <v>1414</v>
      </c>
      <c r="AD1248" s="482">
        <v>0</v>
      </c>
      <c r="AE1248" s="341" t="s">
        <v>2195</v>
      </c>
      <c r="AF1248" s="341" t="s">
        <v>2115</v>
      </c>
      <c r="AG1248" s="345" t="s">
        <v>1428</v>
      </c>
      <c r="AH1248" s="345" t="s">
        <v>2107</v>
      </c>
      <c r="AI1248" s="345">
        <v>5000</v>
      </c>
      <c r="AJ1248" s="345" t="s">
        <v>1422</v>
      </c>
      <c r="AK1248" s="345">
        <v>50000</v>
      </c>
      <c r="AL1248" s="340">
        <v>1.04E-2</v>
      </c>
      <c r="AM1248" s="340">
        <v>0.2</v>
      </c>
      <c r="AN1248" s="340" t="s">
        <v>64</v>
      </c>
      <c r="AO1248" s="338" t="s">
        <v>1323</v>
      </c>
      <c r="AP1248" s="341" t="s">
        <v>13</v>
      </c>
      <c r="AQ1248" s="347" t="s">
        <v>686</v>
      </c>
      <c r="AR1248" s="340">
        <v>1.0666666666666667E-4</v>
      </c>
      <c r="AS1248" s="340">
        <v>1.0666666666666667E-4</v>
      </c>
      <c r="AT1248" s="340"/>
      <c r="AX1248" s="597"/>
      <c r="AY1248" s="598"/>
      <c r="AZ1248" s="598"/>
      <c r="BA1248" s="598"/>
      <c r="BB1248" s="599"/>
      <c r="BC1248" s="598"/>
      <c r="BD1248" s="598"/>
      <c r="BE1248" s="598"/>
      <c r="BF1248" s="598"/>
      <c r="BG1248" s="599"/>
      <c r="BH1248" s="599"/>
      <c r="BI1248" s="600"/>
      <c r="BJ1248" s="600"/>
      <c r="BK1248" s="600"/>
      <c r="BL1248" s="599"/>
      <c r="BM1248" s="599"/>
      <c r="BN1248" s="599"/>
      <c r="BO1248" s="599"/>
      <c r="BP1248" s="599"/>
      <c r="BQ1248" s="599"/>
      <c r="BR1248" s="599"/>
      <c r="BS1248" s="599"/>
      <c r="BT1248" s="602"/>
      <c r="BU1248" s="603"/>
      <c r="BV1248" s="601"/>
      <c r="BW1248" s="604"/>
    </row>
    <row r="1249" spans="2:75" ht="15.75" customHeight="1">
      <c r="B1249" s="334" t="s">
        <v>1188</v>
      </c>
      <c r="C1249" s="335">
        <v>13054728000148</v>
      </c>
      <c r="D1249" s="336" t="s">
        <v>11</v>
      </c>
      <c r="E1249" s="336" t="s">
        <v>620</v>
      </c>
      <c r="F1249" s="336" t="s">
        <v>685</v>
      </c>
      <c r="G1249" s="337" t="s">
        <v>738</v>
      </c>
      <c r="H1249" s="337" t="s">
        <v>34</v>
      </c>
      <c r="I1249" s="337" t="s">
        <v>1318</v>
      </c>
      <c r="J1249" s="337" t="s">
        <v>608</v>
      </c>
      <c r="K1249" s="338" t="s">
        <v>48</v>
      </c>
      <c r="L1249" s="339"/>
      <c r="M1249" s="339" t="s">
        <v>34</v>
      </c>
      <c r="N1249" s="338">
        <v>301426</v>
      </c>
      <c r="O1249" s="338" t="s">
        <v>1320</v>
      </c>
      <c r="P1249" s="342">
        <v>41018</v>
      </c>
      <c r="Q1249" s="343">
        <v>149533380.91</v>
      </c>
      <c r="R1249" s="343">
        <v>68542307.20948413</v>
      </c>
      <c r="S1249" s="338">
        <v>60</v>
      </c>
      <c r="T1249" s="340">
        <v>9.3957386534859078E-2</v>
      </c>
      <c r="U1249" s="340">
        <v>1.2146054744673627</v>
      </c>
      <c r="V1249" s="340">
        <v>0.12892586751284174</v>
      </c>
      <c r="W1249" s="340">
        <v>1.2639045955992376</v>
      </c>
      <c r="X1249" s="340">
        <v>0.18065768368860913</v>
      </c>
      <c r="Y1249" s="340">
        <v>1.3699600337848854</v>
      </c>
      <c r="Z1249" s="340">
        <v>0.24093723173512638</v>
      </c>
      <c r="AA1249" s="340">
        <v>1.3695653342049681</v>
      </c>
      <c r="AB1249" s="340">
        <v>1.5989913530040476E-3</v>
      </c>
      <c r="AC1249" s="344">
        <v>15.100146857032978</v>
      </c>
      <c r="AD1249" s="482">
        <v>13054656000139</v>
      </c>
      <c r="AE1249" s="341" t="s">
        <v>2393</v>
      </c>
      <c r="AF1249" s="341" t="s">
        <v>2106</v>
      </c>
      <c r="AG1249" s="345" t="s">
        <v>1427</v>
      </c>
      <c r="AH1249" s="345" t="s">
        <v>2107</v>
      </c>
      <c r="AI1249" s="345">
        <v>10000</v>
      </c>
      <c r="AJ1249" s="345">
        <v>1000</v>
      </c>
      <c r="AK1249" s="345">
        <v>0</v>
      </c>
      <c r="AL1249" s="340">
        <v>4.0000000000000001E-3</v>
      </c>
      <c r="AM1249" s="340">
        <v>0.2</v>
      </c>
      <c r="AN1249" s="340" t="s">
        <v>64</v>
      </c>
      <c r="AO1249" s="338" t="s">
        <v>1323</v>
      </c>
      <c r="AP1249" s="341" t="s">
        <v>13</v>
      </c>
      <c r="AQ1249" s="347" t="s">
        <v>671</v>
      </c>
      <c r="AR1249" s="340">
        <v>1.92E-3</v>
      </c>
      <c r="AS1249" s="340">
        <v>1.92E-3</v>
      </c>
      <c r="AT1249" s="340"/>
      <c r="AX1249" s="597"/>
      <c r="AY1249" s="598"/>
      <c r="AZ1249" s="598"/>
      <c r="BA1249" s="598"/>
      <c r="BB1249" s="599"/>
      <c r="BC1249" s="598"/>
      <c r="BD1249" s="598"/>
      <c r="BE1249" s="598"/>
      <c r="BF1249" s="598"/>
      <c r="BG1249" s="599"/>
      <c r="BH1249" s="599"/>
      <c r="BI1249" s="600"/>
      <c r="BJ1249" s="600"/>
      <c r="BK1249" s="600"/>
      <c r="BL1249" s="599"/>
      <c r="BM1249" s="599"/>
      <c r="BN1249" s="599"/>
      <c r="BO1249" s="599"/>
      <c r="BP1249" s="599"/>
      <c r="BQ1249" s="599"/>
      <c r="BR1249" s="599"/>
      <c r="BS1249" s="599"/>
      <c r="BT1249" s="602"/>
      <c r="BU1249" s="603"/>
      <c r="BV1249" s="601"/>
      <c r="BW1249" s="604"/>
    </row>
    <row r="1250" spans="2:75" ht="15.75" customHeight="1">
      <c r="B1250" s="334" t="s">
        <v>152</v>
      </c>
      <c r="C1250" s="335">
        <v>34096227000102</v>
      </c>
      <c r="D1250" s="336" t="s">
        <v>13</v>
      </c>
      <c r="E1250" s="336" t="s">
        <v>615</v>
      </c>
      <c r="F1250" s="336" t="s">
        <v>619</v>
      </c>
      <c r="G1250" s="337" t="s">
        <v>34</v>
      </c>
      <c r="H1250" s="337" t="s">
        <v>1336</v>
      </c>
      <c r="I1250" s="337" t="s">
        <v>34</v>
      </c>
      <c r="J1250" s="337"/>
      <c r="K1250" s="338" t="s">
        <v>48</v>
      </c>
      <c r="L1250" s="339"/>
      <c r="M1250" s="339" t="s">
        <v>34</v>
      </c>
      <c r="N1250" s="338">
        <v>503606</v>
      </c>
      <c r="O1250" s="338" t="s">
        <v>1320</v>
      </c>
      <c r="P1250" s="342">
        <v>43677</v>
      </c>
      <c r="Q1250" s="343">
        <v>32473070.100000001</v>
      </c>
      <c r="R1250" s="343">
        <v>63172545.05218251</v>
      </c>
      <c r="S1250" s="338">
        <v>60</v>
      </c>
      <c r="T1250" s="340">
        <v>0.13022017394768182</v>
      </c>
      <c r="U1250" s="340">
        <v>1.6833816051733776</v>
      </c>
      <c r="V1250" s="340">
        <v>8.9847688059225161E-2</v>
      </c>
      <c r="W1250" s="340">
        <v>0.88080776986596843</v>
      </c>
      <c r="X1250" s="340">
        <v>0.10621226595765298</v>
      </c>
      <c r="Y1250" s="340">
        <v>0.80542690733552247</v>
      </c>
      <c r="Z1250" s="340">
        <v>9.4539100576247259E-2</v>
      </c>
      <c r="AA1250" s="340">
        <v>0.53739089614213642</v>
      </c>
      <c r="AB1250" s="340">
        <v>3.9226201868363182E-2</v>
      </c>
      <c r="AC1250" s="344">
        <v>-0.26340804973282622</v>
      </c>
      <c r="AD1250" s="482">
        <v>33598974000178</v>
      </c>
      <c r="AE1250" s="341" t="s">
        <v>2141</v>
      </c>
      <c r="AF1250" s="341" t="s">
        <v>2106</v>
      </c>
      <c r="AG1250" s="345" t="s">
        <v>1427</v>
      </c>
      <c r="AH1250" s="345" t="s">
        <v>2107</v>
      </c>
      <c r="AI1250" s="345">
        <v>25000</v>
      </c>
      <c r="AJ1250" s="345">
        <v>10000</v>
      </c>
      <c r="AK1250" s="345">
        <v>25000</v>
      </c>
      <c r="AL1250" s="340">
        <v>0.02</v>
      </c>
      <c r="AM1250" s="340">
        <v>0.2</v>
      </c>
      <c r="AN1250" s="340" t="s">
        <v>34</v>
      </c>
      <c r="AO1250" s="338" t="s">
        <v>1323</v>
      </c>
      <c r="AP1250" s="341" t="s">
        <v>13</v>
      </c>
      <c r="AQ1250" s="347" t="s">
        <v>668</v>
      </c>
      <c r="AR1250" s="340">
        <v>6.9999999999999993E-3</v>
      </c>
      <c r="AS1250" s="340">
        <v>6.9999999999999993E-3</v>
      </c>
      <c r="AT1250" s="340"/>
      <c r="AX1250" s="597"/>
      <c r="AY1250" s="598"/>
      <c r="AZ1250" s="598"/>
      <c r="BA1250" s="598"/>
      <c r="BB1250" s="599"/>
      <c r="BC1250" s="598"/>
      <c r="BD1250" s="598"/>
      <c r="BE1250" s="598"/>
      <c r="BF1250" s="598"/>
      <c r="BG1250" s="599"/>
      <c r="BH1250" s="599"/>
      <c r="BI1250" s="600"/>
      <c r="BJ1250" s="600"/>
      <c r="BK1250" s="600"/>
      <c r="BL1250" s="599"/>
      <c r="BM1250" s="599"/>
      <c r="BN1250" s="599"/>
      <c r="BO1250" s="599"/>
      <c r="BP1250" s="599"/>
      <c r="BQ1250" s="599"/>
      <c r="BR1250" s="599"/>
      <c r="BS1250" s="599"/>
      <c r="BT1250" s="602"/>
      <c r="BU1250" s="603"/>
      <c r="BV1250" s="601"/>
      <c r="BW1250" s="604"/>
    </row>
    <row r="1251" spans="2:75" ht="15.75" customHeight="1">
      <c r="B1251" s="334" t="s">
        <v>1563</v>
      </c>
      <c r="C1251" s="335">
        <v>25682084000111</v>
      </c>
      <c r="D1251" s="336" t="s">
        <v>13</v>
      </c>
      <c r="E1251" s="336" t="s">
        <v>615</v>
      </c>
      <c r="F1251" s="336" t="s">
        <v>619</v>
      </c>
      <c r="G1251" s="337" t="s">
        <v>34</v>
      </c>
      <c r="H1251" s="337" t="s">
        <v>1337</v>
      </c>
      <c r="I1251" s="337" t="s">
        <v>34</v>
      </c>
      <c r="J1251" s="337" t="s">
        <v>611</v>
      </c>
      <c r="K1251" s="338" t="s">
        <v>48</v>
      </c>
      <c r="L1251" s="339"/>
      <c r="M1251" s="339"/>
      <c r="N1251" s="338">
        <v>433004</v>
      </c>
      <c r="O1251" s="338" t="s">
        <v>1320</v>
      </c>
      <c r="P1251" s="342">
        <v>42724</v>
      </c>
      <c r="Q1251" s="343">
        <v>1206841298.72</v>
      </c>
      <c r="R1251" s="343">
        <v>1492696524.1755545</v>
      </c>
      <c r="S1251" s="338">
        <v>60</v>
      </c>
      <c r="T1251" s="340">
        <v>0.10818898323442538</v>
      </c>
      <c r="U1251" s="340">
        <v>1.21690032746235</v>
      </c>
      <c r="V1251" s="340">
        <v>7.826393696697842E-2</v>
      </c>
      <c r="W1251" s="340">
        <v>0.71828359266785324</v>
      </c>
      <c r="X1251" s="340">
        <v>0.15168697027959488</v>
      </c>
      <c r="Y1251" s="340">
        <v>1.0666309888207954</v>
      </c>
      <c r="Z1251" s="340">
        <v>0.15864607060501124</v>
      </c>
      <c r="AA1251" s="340">
        <v>0.86693155681522782</v>
      </c>
      <c r="AB1251" s="340">
        <v>8.2181503335587658E-2</v>
      </c>
      <c r="AC1251" s="344">
        <v>-0.30079046906001494</v>
      </c>
      <c r="AD1251" s="482">
        <v>30756847000161</v>
      </c>
      <c r="AE1251" s="341" t="s">
        <v>1542</v>
      </c>
      <c r="AF1251" s="341" t="s">
        <v>2118</v>
      </c>
      <c r="AG1251" s="345" t="s">
        <v>1542</v>
      </c>
      <c r="AH1251" s="345" t="s">
        <v>2110</v>
      </c>
      <c r="AI1251" s="345">
        <v>200000</v>
      </c>
      <c r="AJ1251" s="345">
        <v>50000</v>
      </c>
      <c r="AK1251" s="345">
        <v>200000</v>
      </c>
      <c r="AL1251" s="340">
        <v>0</v>
      </c>
      <c r="AM1251" s="340" t="s">
        <v>34</v>
      </c>
      <c r="AN1251" s="340" t="s">
        <v>64</v>
      </c>
      <c r="AO1251" s="338" t="s">
        <v>1323</v>
      </c>
      <c r="AP1251" s="341" t="s">
        <v>13</v>
      </c>
      <c r="AQ1251" s="347" t="s">
        <v>664</v>
      </c>
      <c r="AR1251" s="340" t="s">
        <v>34</v>
      </c>
      <c r="AS1251" s="340" t="s">
        <v>34</v>
      </c>
      <c r="AT1251" s="340"/>
      <c r="AX1251" s="597"/>
      <c r="AY1251" s="598"/>
      <c r="AZ1251" s="598"/>
      <c r="BA1251" s="598"/>
      <c r="BB1251" s="599"/>
      <c r="BC1251" s="598"/>
      <c r="BD1251" s="598"/>
      <c r="BE1251" s="598"/>
      <c r="BF1251" s="598"/>
      <c r="BG1251" s="599"/>
      <c r="BH1251" s="599"/>
      <c r="BI1251" s="600"/>
      <c r="BJ1251" s="600"/>
      <c r="BK1251" s="600"/>
      <c r="BL1251" s="599"/>
      <c r="BM1251" s="599"/>
      <c r="BN1251" s="599"/>
      <c r="BO1251" s="599"/>
      <c r="BP1251" s="599"/>
      <c r="BQ1251" s="599"/>
      <c r="BR1251" s="599"/>
      <c r="BS1251" s="599"/>
      <c r="BT1251" s="602"/>
      <c r="BU1251" s="603"/>
      <c r="BV1251" s="601"/>
      <c r="BW1251" s="604"/>
    </row>
    <row r="1252" spans="2:75" ht="15.75" customHeight="1">
      <c r="B1252" s="334" t="s">
        <v>1672</v>
      </c>
      <c r="C1252" s="335">
        <v>30658954000157</v>
      </c>
      <c r="D1252" s="336" t="s">
        <v>13</v>
      </c>
      <c r="E1252" s="336" t="s">
        <v>615</v>
      </c>
      <c r="F1252" s="336" t="s">
        <v>619</v>
      </c>
      <c r="G1252" s="337" t="s">
        <v>34</v>
      </c>
      <c r="H1252" s="337" t="s">
        <v>1337</v>
      </c>
      <c r="I1252" s="337" t="s">
        <v>34</v>
      </c>
      <c r="J1252" s="337" t="s">
        <v>611</v>
      </c>
      <c r="K1252" s="338" t="s">
        <v>48</v>
      </c>
      <c r="L1252" s="339"/>
      <c r="M1252" s="339"/>
      <c r="N1252" s="338">
        <v>477044</v>
      </c>
      <c r="O1252" s="338" t="s">
        <v>1320</v>
      </c>
      <c r="P1252" s="342">
        <v>43375</v>
      </c>
      <c r="Q1252" s="343">
        <v>238431330.34999999</v>
      </c>
      <c r="R1252" s="343">
        <v>324064528.82297617</v>
      </c>
      <c r="S1252" s="338">
        <v>60</v>
      </c>
      <c r="T1252" s="340">
        <v>0.10611627933215395</v>
      </c>
      <c r="U1252" s="340">
        <v>1.1935867332127277</v>
      </c>
      <c r="V1252" s="340">
        <v>7.6086680425029085E-2</v>
      </c>
      <c r="W1252" s="340">
        <v>0.69830136698745082</v>
      </c>
      <c r="X1252" s="340">
        <v>0.14732142323221598</v>
      </c>
      <c r="Y1252" s="340">
        <v>1.0359333767892112</v>
      </c>
      <c r="Z1252" s="340">
        <v>0.15176313417173271</v>
      </c>
      <c r="AA1252" s="340">
        <v>0.82931931230890898</v>
      </c>
      <c r="AB1252" s="340">
        <v>8.1787586150812885E-2</v>
      </c>
      <c r="AC1252" s="344">
        <v>-0.32735291452389403</v>
      </c>
      <c r="AD1252" s="482">
        <v>30658606000180</v>
      </c>
      <c r="AE1252" s="341" t="s">
        <v>2315</v>
      </c>
      <c r="AF1252" s="341" t="s">
        <v>2315</v>
      </c>
      <c r="AG1252" s="345" t="s">
        <v>1431</v>
      </c>
      <c r="AH1252" s="345" t="s">
        <v>2110</v>
      </c>
      <c r="AI1252" s="345">
        <v>50000</v>
      </c>
      <c r="AJ1252" s="345">
        <v>10000</v>
      </c>
      <c r="AK1252" s="345">
        <v>50000</v>
      </c>
      <c r="AL1252" s="340">
        <v>2E-3</v>
      </c>
      <c r="AM1252" s="340" t="s">
        <v>34</v>
      </c>
      <c r="AN1252" s="340" t="s">
        <v>64</v>
      </c>
      <c r="AO1252" s="338" t="s">
        <v>1323</v>
      </c>
      <c r="AP1252" s="341" t="s">
        <v>13</v>
      </c>
      <c r="AQ1252" s="347" t="s">
        <v>664</v>
      </c>
      <c r="AR1252" s="340" t="s">
        <v>34</v>
      </c>
      <c r="AS1252" s="340" t="s">
        <v>34</v>
      </c>
      <c r="AT1252" s="340"/>
      <c r="AX1252" s="597"/>
      <c r="AY1252" s="598"/>
      <c r="AZ1252" s="598"/>
      <c r="BA1252" s="598"/>
      <c r="BB1252" s="599"/>
      <c r="BC1252" s="598"/>
      <c r="BD1252" s="598"/>
      <c r="BE1252" s="598"/>
      <c r="BF1252" s="598"/>
      <c r="BG1252" s="599"/>
      <c r="BH1252" s="599"/>
      <c r="BI1252" s="600"/>
      <c r="BJ1252" s="600"/>
      <c r="BK1252" s="600"/>
      <c r="BL1252" s="599"/>
      <c r="BM1252" s="599"/>
      <c r="BN1252" s="599"/>
      <c r="BO1252" s="599"/>
      <c r="BP1252" s="599"/>
      <c r="BQ1252" s="599"/>
      <c r="BR1252" s="599"/>
      <c r="BS1252" s="599"/>
      <c r="BT1252" s="602"/>
      <c r="BU1252" s="603"/>
      <c r="BV1252" s="601"/>
      <c r="BW1252" s="604"/>
    </row>
    <row r="1253" spans="2:75" ht="15.75" customHeight="1">
      <c r="B1253" s="334" t="s">
        <v>1673</v>
      </c>
      <c r="C1253" s="335">
        <v>30658606000180</v>
      </c>
      <c r="D1253" s="336" t="s">
        <v>13</v>
      </c>
      <c r="E1253" s="336" t="s">
        <v>615</v>
      </c>
      <c r="F1253" s="336" t="s">
        <v>619</v>
      </c>
      <c r="G1253" s="337" t="s">
        <v>34</v>
      </c>
      <c r="H1253" s="337" t="s">
        <v>1337</v>
      </c>
      <c r="I1253" s="337" t="s">
        <v>34</v>
      </c>
      <c r="J1253" s="337" t="s">
        <v>611</v>
      </c>
      <c r="K1253" s="338" t="s">
        <v>48</v>
      </c>
      <c r="L1253" s="339"/>
      <c r="M1253" s="339"/>
      <c r="N1253" s="338">
        <v>476366</v>
      </c>
      <c r="O1253" s="338" t="s">
        <v>1320</v>
      </c>
      <c r="P1253" s="342">
        <v>43368</v>
      </c>
      <c r="Q1253" s="343">
        <v>793573243.48000002</v>
      </c>
      <c r="R1253" s="343">
        <v>1214661783.1484125</v>
      </c>
      <c r="S1253" s="338">
        <v>60</v>
      </c>
      <c r="T1253" s="340">
        <v>0.10830404266266713</v>
      </c>
      <c r="U1253" s="340">
        <v>1.218194505961113</v>
      </c>
      <c r="V1253" s="340">
        <v>7.8450691692553587E-2</v>
      </c>
      <c r="W1253" s="340">
        <v>0.71999757308376855</v>
      </c>
      <c r="X1253" s="340">
        <v>0.1524695821706572</v>
      </c>
      <c r="Y1253" s="340">
        <v>1.0721341516414917</v>
      </c>
      <c r="Z1253" s="340">
        <v>0.15931182677737499</v>
      </c>
      <c r="AA1253" s="340">
        <v>0.8705696238203896</v>
      </c>
      <c r="AB1253" s="340">
        <v>8.2379751815019206E-2</v>
      </c>
      <c r="AC1253" s="344">
        <v>-0.2977670262102225</v>
      </c>
      <c r="AD1253" s="482">
        <v>30592665000100</v>
      </c>
      <c r="AE1253" s="341" t="s">
        <v>2315</v>
      </c>
      <c r="AF1253" s="341" t="s">
        <v>2315</v>
      </c>
      <c r="AG1253" s="345" t="s">
        <v>1431</v>
      </c>
      <c r="AH1253" s="345" t="s">
        <v>2110</v>
      </c>
      <c r="AI1253" s="345">
        <v>50000</v>
      </c>
      <c r="AJ1253" s="345">
        <v>10000</v>
      </c>
      <c r="AK1253" s="345">
        <v>50000</v>
      </c>
      <c r="AL1253" s="340">
        <v>0</v>
      </c>
      <c r="AM1253" s="340" t="s">
        <v>34</v>
      </c>
      <c r="AN1253" s="340" t="s">
        <v>64</v>
      </c>
      <c r="AO1253" s="338" t="s">
        <v>1323</v>
      </c>
      <c r="AP1253" s="341" t="s">
        <v>13</v>
      </c>
      <c r="AQ1253" s="347" t="s">
        <v>664</v>
      </c>
      <c r="AR1253" s="340" t="s">
        <v>34</v>
      </c>
      <c r="AS1253" s="340" t="s">
        <v>34</v>
      </c>
      <c r="AT1253" s="340"/>
      <c r="AX1253" s="597"/>
      <c r="AY1253" s="598"/>
      <c r="AZ1253" s="598"/>
      <c r="BA1253" s="598"/>
      <c r="BB1253" s="599"/>
      <c r="BC1253" s="598"/>
      <c r="BD1253" s="598"/>
      <c r="BE1253" s="598"/>
      <c r="BF1253" s="598"/>
      <c r="BG1253" s="599"/>
      <c r="BH1253" s="599"/>
      <c r="BI1253" s="600"/>
      <c r="BJ1253" s="600"/>
      <c r="BK1253" s="600"/>
      <c r="BL1253" s="599"/>
      <c r="BM1253" s="599"/>
      <c r="BN1253" s="599"/>
      <c r="BO1253" s="599"/>
      <c r="BP1253" s="599"/>
      <c r="BQ1253" s="599"/>
      <c r="BR1253" s="599"/>
      <c r="BS1253" s="599"/>
      <c r="BT1253" s="602"/>
      <c r="BU1253" s="603"/>
      <c r="BV1253" s="601"/>
      <c r="BW1253" s="604"/>
    </row>
    <row r="1254" spans="2:75" ht="15.75" customHeight="1">
      <c r="B1254" s="334" t="s">
        <v>40</v>
      </c>
      <c r="C1254" s="335">
        <v>40716583000176</v>
      </c>
      <c r="D1254" s="336" t="s">
        <v>13</v>
      </c>
      <c r="E1254" s="336" t="s">
        <v>615</v>
      </c>
      <c r="F1254" s="336" t="s">
        <v>619</v>
      </c>
      <c r="G1254" s="337" t="s">
        <v>34</v>
      </c>
      <c r="H1254" s="337" t="s">
        <v>1337</v>
      </c>
      <c r="I1254" s="337" t="s">
        <v>34</v>
      </c>
      <c r="J1254" s="337" t="s">
        <v>611</v>
      </c>
      <c r="K1254" s="338" t="s">
        <v>48</v>
      </c>
      <c r="L1254" s="339"/>
      <c r="M1254" s="339" t="s">
        <v>1411</v>
      </c>
      <c r="N1254" s="338">
        <v>575879</v>
      </c>
      <c r="O1254" s="338" t="s">
        <v>1320</v>
      </c>
      <c r="P1254" s="342">
        <v>44249</v>
      </c>
      <c r="Q1254" s="343">
        <v>149237369.80000001</v>
      </c>
      <c r="R1254" s="343">
        <v>156135696.54039684</v>
      </c>
      <c r="S1254" s="338">
        <v>60</v>
      </c>
      <c r="T1254" s="340">
        <v>0.11109958774110851</v>
      </c>
      <c r="U1254" s="340">
        <v>1.4362060552988314</v>
      </c>
      <c r="V1254" s="340">
        <v>8.0296744690736332E-2</v>
      </c>
      <c r="W1254" s="340">
        <v>0.78717658902835475</v>
      </c>
      <c r="X1254" s="340" t="s">
        <v>1414</v>
      </c>
      <c r="Y1254" s="340" t="s">
        <v>1414</v>
      </c>
      <c r="Z1254" s="340" t="s">
        <v>1414</v>
      </c>
      <c r="AA1254" s="340" t="s">
        <v>1414</v>
      </c>
      <c r="AB1254" s="340">
        <v>8.0704680895669345E-2</v>
      </c>
      <c r="AC1254" s="344">
        <v>-0.20645720446304192</v>
      </c>
      <c r="AD1254" s="482">
        <v>40697810000163</v>
      </c>
      <c r="AE1254" s="341" t="s">
        <v>2120</v>
      </c>
      <c r="AF1254" s="341" t="s">
        <v>2106</v>
      </c>
      <c r="AG1254" s="345" t="s">
        <v>1427</v>
      </c>
      <c r="AH1254" s="345" t="s">
        <v>2110</v>
      </c>
      <c r="AI1254" s="345">
        <v>50000</v>
      </c>
      <c r="AJ1254" s="345">
        <v>10000</v>
      </c>
      <c r="AK1254" s="345">
        <v>10000</v>
      </c>
      <c r="AL1254" s="340">
        <v>0</v>
      </c>
      <c r="AM1254" s="340" t="s">
        <v>34</v>
      </c>
      <c r="AN1254" s="340" t="s">
        <v>64</v>
      </c>
      <c r="AO1254" s="338" t="s">
        <v>1323</v>
      </c>
      <c r="AP1254" s="341" t="s">
        <v>13</v>
      </c>
      <c r="AQ1254" s="347" t="s">
        <v>664</v>
      </c>
      <c r="AR1254" s="340" t="s">
        <v>34</v>
      </c>
      <c r="AS1254" s="340" t="s">
        <v>34</v>
      </c>
      <c r="AT1254" s="340"/>
      <c r="AX1254" s="597"/>
      <c r="AY1254" s="598"/>
      <c r="AZ1254" s="598"/>
      <c r="BA1254" s="598"/>
      <c r="BB1254" s="599"/>
      <c r="BC1254" s="598"/>
      <c r="BD1254" s="598"/>
      <c r="BE1254" s="598"/>
      <c r="BF1254" s="598"/>
      <c r="BG1254" s="599"/>
      <c r="BH1254" s="599"/>
      <c r="BI1254" s="600"/>
      <c r="BJ1254" s="600"/>
      <c r="BK1254" s="600"/>
      <c r="BL1254" s="599"/>
      <c r="BM1254" s="599"/>
      <c r="BN1254" s="599"/>
      <c r="BO1254" s="599"/>
      <c r="BP1254" s="599"/>
      <c r="BQ1254" s="599"/>
      <c r="BR1254" s="599"/>
      <c r="BS1254" s="599"/>
      <c r="BT1254" s="602"/>
      <c r="BU1254" s="603"/>
      <c r="BV1254" s="601"/>
      <c r="BW1254" s="604"/>
    </row>
    <row r="1255" spans="2:75" ht="15.75" customHeight="1">
      <c r="B1255" s="334" t="s">
        <v>1181</v>
      </c>
      <c r="C1255" s="335">
        <v>34507252000123</v>
      </c>
      <c r="D1255" s="336" t="s">
        <v>14</v>
      </c>
      <c r="E1255" s="336" t="s">
        <v>607</v>
      </c>
      <c r="F1255" s="336"/>
      <c r="G1255" s="337"/>
      <c r="H1255" s="337" t="s">
        <v>34</v>
      </c>
      <c r="I1255" s="337" t="s">
        <v>34</v>
      </c>
      <c r="J1255" s="337" t="s">
        <v>608</v>
      </c>
      <c r="K1255" s="338" t="s">
        <v>48</v>
      </c>
      <c r="L1255" s="339"/>
      <c r="M1255" s="339" t="s">
        <v>1411</v>
      </c>
      <c r="N1255" s="338">
        <v>534374</v>
      </c>
      <c r="O1255" s="338" t="s">
        <v>1320</v>
      </c>
      <c r="P1255" s="342">
        <v>43935</v>
      </c>
      <c r="Q1255" s="343">
        <v>22487966.82</v>
      </c>
      <c r="R1255" s="343">
        <v>18981268.706984121</v>
      </c>
      <c r="S1255" s="338">
        <v>60</v>
      </c>
      <c r="T1255" s="340">
        <v>0.16445517894516604</v>
      </c>
      <c r="U1255" s="340">
        <v>2.1259441968109658</v>
      </c>
      <c r="V1255" s="340">
        <v>-7.9163051480770186E-2</v>
      </c>
      <c r="W1255" s="340">
        <v>-0.77606260480068889</v>
      </c>
      <c r="X1255" s="340">
        <v>4.7702108721726422E-2</v>
      </c>
      <c r="Y1255" s="340">
        <v>0.36173375602815322</v>
      </c>
      <c r="Z1255" s="340" t="s">
        <v>1414</v>
      </c>
      <c r="AA1255" s="340" t="s">
        <v>1414</v>
      </c>
      <c r="AB1255" s="340">
        <v>0.26840930085007941</v>
      </c>
      <c r="AC1255" s="344">
        <v>-0.535318732900671</v>
      </c>
      <c r="AD1255" s="482">
        <v>31713596000109</v>
      </c>
      <c r="AE1255" s="341" t="s">
        <v>2387</v>
      </c>
      <c r="AF1255" s="341" t="s">
        <v>2115</v>
      </c>
      <c r="AG1255" s="345" t="s">
        <v>1428</v>
      </c>
      <c r="AH1255" s="345" t="s">
        <v>2107</v>
      </c>
      <c r="AI1255" s="345">
        <v>1000</v>
      </c>
      <c r="AJ1255" s="345">
        <v>1000</v>
      </c>
      <c r="AK1255" s="345">
        <v>1000</v>
      </c>
      <c r="AL1255" s="340">
        <v>1.8500000000000003E-2</v>
      </c>
      <c r="AM1255" s="340">
        <v>0.2</v>
      </c>
      <c r="AN1255" s="340" t="s">
        <v>34</v>
      </c>
      <c r="AO1255" s="338" t="s">
        <v>1323</v>
      </c>
      <c r="AP1255" s="341" t="s">
        <v>716</v>
      </c>
      <c r="AQ1255" s="347" t="s">
        <v>659</v>
      </c>
      <c r="AR1255" s="340">
        <v>3.7000000000000002E-3</v>
      </c>
      <c r="AS1255" s="340">
        <v>3.7000000000000002E-3</v>
      </c>
      <c r="AT1255" s="340"/>
      <c r="AX1255" s="597"/>
      <c r="AY1255" s="598"/>
      <c r="AZ1255" s="598"/>
      <c r="BA1255" s="598"/>
      <c r="BB1255" s="599"/>
      <c r="BC1255" s="598"/>
      <c r="BD1255" s="598"/>
      <c r="BE1255" s="598"/>
      <c r="BF1255" s="598"/>
      <c r="BG1255" s="599"/>
      <c r="BH1255" s="599"/>
      <c r="BI1255" s="600"/>
      <c r="BJ1255" s="600"/>
      <c r="BK1255" s="600"/>
      <c r="BL1255" s="599"/>
      <c r="BM1255" s="599"/>
      <c r="BN1255" s="599"/>
      <c r="BO1255" s="599"/>
      <c r="BP1255" s="599"/>
      <c r="BQ1255" s="599"/>
      <c r="BR1255" s="599"/>
      <c r="BS1255" s="599"/>
      <c r="BT1255" s="602"/>
      <c r="BU1255" s="603"/>
      <c r="BV1255" s="601"/>
      <c r="BW1255" s="604"/>
    </row>
    <row r="1256" spans="2:75" ht="15.75" customHeight="1">
      <c r="B1256" s="334" t="s">
        <v>1236</v>
      </c>
      <c r="C1256" s="335">
        <v>31188723000190</v>
      </c>
      <c r="D1256" s="336" t="s">
        <v>14</v>
      </c>
      <c r="E1256" s="336" t="s">
        <v>607</v>
      </c>
      <c r="F1256" s="336"/>
      <c r="G1256" s="337"/>
      <c r="H1256" s="337" t="s">
        <v>34</v>
      </c>
      <c r="I1256" s="337" t="s">
        <v>34</v>
      </c>
      <c r="J1256" s="337" t="s">
        <v>608</v>
      </c>
      <c r="K1256" s="338" t="s">
        <v>48</v>
      </c>
      <c r="L1256" s="339"/>
      <c r="M1256" s="339" t="s">
        <v>1411</v>
      </c>
      <c r="N1256" s="338">
        <v>479667</v>
      </c>
      <c r="O1256" s="338" t="s">
        <v>1320</v>
      </c>
      <c r="P1256" s="342">
        <v>43402</v>
      </c>
      <c r="Q1256" s="343">
        <v>60084470.75</v>
      </c>
      <c r="R1256" s="343">
        <v>62404665.189920679</v>
      </c>
      <c r="S1256" s="338">
        <v>60</v>
      </c>
      <c r="T1256" s="340">
        <v>3.4279108953398918E-3</v>
      </c>
      <c r="U1256" s="340">
        <v>4.4313273208396779E-2</v>
      </c>
      <c r="V1256" s="340">
        <v>-0.27301436295774617</v>
      </c>
      <c r="W1256" s="340">
        <v>-2.6764536447468417</v>
      </c>
      <c r="X1256" s="340">
        <v>-0.25671938347247825</v>
      </c>
      <c r="Y1256" s="340">
        <v>-1.9467497206561739</v>
      </c>
      <c r="Z1256" s="340">
        <v>0.19564614204999153</v>
      </c>
      <c r="AA1256" s="340">
        <v>1.1121160975949933</v>
      </c>
      <c r="AB1256" s="340">
        <v>0.39452741998689728</v>
      </c>
      <c r="AC1256" s="344">
        <v>-0.85633976909124787</v>
      </c>
      <c r="AD1256" s="482">
        <v>0</v>
      </c>
      <c r="AE1256" s="341" t="s">
        <v>2217</v>
      </c>
      <c r="AF1256" s="341" t="s">
        <v>741</v>
      </c>
      <c r="AG1256" s="345" t="s">
        <v>741</v>
      </c>
      <c r="AH1256" s="345" t="s">
        <v>2110</v>
      </c>
      <c r="AI1256" s="345">
        <v>5000</v>
      </c>
      <c r="AJ1256" s="345">
        <v>0</v>
      </c>
      <c r="AK1256" s="345">
        <v>1000</v>
      </c>
      <c r="AL1256" s="340">
        <v>9.7999999999999997E-3</v>
      </c>
      <c r="AM1256" s="340">
        <v>0.3</v>
      </c>
      <c r="AN1256" s="340" t="s">
        <v>2138</v>
      </c>
      <c r="AO1256" s="338" t="s">
        <v>1323</v>
      </c>
      <c r="AP1256" s="341" t="s">
        <v>716</v>
      </c>
      <c r="AQ1256" s="347" t="s">
        <v>659</v>
      </c>
      <c r="AR1256" s="340">
        <v>1.9599999999999999E-3</v>
      </c>
      <c r="AS1256" s="340">
        <v>1.9599999999999999E-3</v>
      </c>
      <c r="AT1256" s="340"/>
      <c r="AX1256" s="597"/>
      <c r="AY1256" s="598"/>
      <c r="AZ1256" s="598"/>
      <c r="BA1256" s="598"/>
      <c r="BB1256" s="599"/>
      <c r="BC1256" s="598"/>
      <c r="BD1256" s="598"/>
      <c r="BE1256" s="598"/>
      <c r="BF1256" s="598"/>
      <c r="BG1256" s="599"/>
      <c r="BH1256" s="599"/>
      <c r="BI1256" s="600"/>
      <c r="BJ1256" s="600"/>
      <c r="BK1256" s="600"/>
      <c r="BL1256" s="599"/>
      <c r="BM1256" s="599"/>
      <c r="BN1256" s="599"/>
      <c r="BO1256" s="599"/>
      <c r="BP1256" s="599"/>
      <c r="BQ1256" s="599"/>
      <c r="BR1256" s="599"/>
      <c r="BS1256" s="599"/>
      <c r="BT1256" s="602"/>
      <c r="BU1256" s="603"/>
      <c r="BV1256" s="601"/>
      <c r="BW1256" s="604"/>
    </row>
    <row r="1257" spans="2:75" ht="15.75" customHeight="1">
      <c r="B1257" s="334" t="s">
        <v>984</v>
      </c>
      <c r="C1257" s="335">
        <v>37227745000106</v>
      </c>
      <c r="D1257" s="336" t="s">
        <v>11</v>
      </c>
      <c r="E1257" s="336" t="s">
        <v>620</v>
      </c>
      <c r="F1257" s="336" t="s">
        <v>663</v>
      </c>
      <c r="G1257" s="337" t="s">
        <v>738</v>
      </c>
      <c r="H1257" s="337" t="s">
        <v>34</v>
      </c>
      <c r="I1257" s="337"/>
      <c r="J1257" s="337" t="s">
        <v>608</v>
      </c>
      <c r="K1257" s="338" t="s">
        <v>48</v>
      </c>
      <c r="L1257" s="339"/>
      <c r="M1257" s="339" t="s">
        <v>34</v>
      </c>
      <c r="N1257" s="338">
        <v>541753</v>
      </c>
      <c r="O1257" s="338" t="s">
        <v>1320</v>
      </c>
      <c r="P1257" s="342">
        <v>44008</v>
      </c>
      <c r="Q1257" s="343">
        <v>23208532.449999999</v>
      </c>
      <c r="R1257" s="343">
        <v>25098284.245079353</v>
      </c>
      <c r="S1257" s="338">
        <v>61</v>
      </c>
      <c r="T1257" s="340">
        <v>9.3144907085031203E-2</v>
      </c>
      <c r="U1257" s="340">
        <v>1.2041023940385871</v>
      </c>
      <c r="V1257" s="340">
        <v>0.12706224005431377</v>
      </c>
      <c r="W1257" s="340">
        <v>1.2456348150287575</v>
      </c>
      <c r="X1257" s="340">
        <v>0.18914215458185057</v>
      </c>
      <c r="Y1257" s="340">
        <v>1.4342993178619834</v>
      </c>
      <c r="Z1257" s="340" t="s">
        <v>1414</v>
      </c>
      <c r="AA1257" s="340" t="s">
        <v>1414</v>
      </c>
      <c r="AB1257" s="340">
        <v>4.4773206822099369E-3</v>
      </c>
      <c r="AC1257" s="344">
        <v>5.0254969344460054</v>
      </c>
      <c r="AD1257" s="482">
        <v>0</v>
      </c>
      <c r="AE1257" s="341" t="s">
        <v>2275</v>
      </c>
      <c r="AF1257" s="341" t="s">
        <v>2106</v>
      </c>
      <c r="AG1257" s="345" t="s">
        <v>1427</v>
      </c>
      <c r="AH1257" s="345" t="s">
        <v>2107</v>
      </c>
      <c r="AI1257" s="345">
        <v>1000</v>
      </c>
      <c r="AJ1257" s="345">
        <v>1000</v>
      </c>
      <c r="AK1257" s="345">
        <v>1000</v>
      </c>
      <c r="AL1257" s="340">
        <v>4.0000000000000001E-3</v>
      </c>
      <c r="AM1257" s="340">
        <v>0.15</v>
      </c>
      <c r="AN1257" s="340" t="s">
        <v>34</v>
      </c>
      <c r="AO1257" s="338" t="s">
        <v>1323</v>
      </c>
      <c r="AP1257" s="341" t="s">
        <v>11</v>
      </c>
      <c r="AQ1257" s="347" t="s">
        <v>675</v>
      </c>
      <c r="AR1257" s="340">
        <v>1.6000000000000001E-3</v>
      </c>
      <c r="AS1257" s="340">
        <v>1.6000000000000001E-3</v>
      </c>
      <c r="AT1257" s="340"/>
      <c r="AX1257" s="597"/>
      <c r="AY1257" s="598"/>
      <c r="AZ1257" s="598"/>
      <c r="BA1257" s="598"/>
      <c r="BB1257" s="599"/>
      <c r="BC1257" s="598"/>
      <c r="BD1257" s="598"/>
      <c r="BE1257" s="598"/>
      <c r="BF1257" s="598"/>
      <c r="BG1257" s="599"/>
      <c r="BH1257" s="599"/>
      <c r="BI1257" s="600"/>
      <c r="BJ1257" s="600"/>
      <c r="BK1257" s="600"/>
      <c r="BL1257" s="599"/>
      <c r="BM1257" s="599"/>
      <c r="BN1257" s="599"/>
      <c r="BO1257" s="599"/>
      <c r="BP1257" s="599"/>
      <c r="BQ1257" s="599"/>
      <c r="BR1257" s="599"/>
      <c r="BS1257" s="599"/>
      <c r="BT1257" s="602"/>
      <c r="BU1257" s="603"/>
      <c r="BV1257" s="601"/>
      <c r="BW1257" s="604"/>
    </row>
    <row r="1258" spans="2:75" ht="15.75" customHeight="1">
      <c r="B1258" s="334" t="s">
        <v>1063</v>
      </c>
      <c r="C1258" s="335">
        <v>32228412000170</v>
      </c>
      <c r="D1258" s="336" t="s">
        <v>11</v>
      </c>
      <c r="E1258" s="336" t="s">
        <v>620</v>
      </c>
      <c r="F1258" s="336" t="s">
        <v>663</v>
      </c>
      <c r="G1258" s="337" t="s">
        <v>738</v>
      </c>
      <c r="H1258" s="337" t="s">
        <v>34</v>
      </c>
      <c r="I1258" s="337"/>
      <c r="J1258" s="337" t="s">
        <v>608</v>
      </c>
      <c r="K1258" s="338" t="s">
        <v>48</v>
      </c>
      <c r="L1258" s="339"/>
      <c r="M1258" s="339" t="s">
        <v>34</v>
      </c>
      <c r="N1258" s="338">
        <v>496596</v>
      </c>
      <c r="O1258" s="338" t="s">
        <v>1320</v>
      </c>
      <c r="P1258" s="342">
        <v>43608</v>
      </c>
      <c r="Q1258" s="343">
        <v>23973057.91</v>
      </c>
      <c r="R1258" s="343">
        <v>23914529.320992079</v>
      </c>
      <c r="S1258" s="338">
        <v>61</v>
      </c>
      <c r="T1258" s="340">
        <v>8.5013215373873852E-2</v>
      </c>
      <c r="U1258" s="340">
        <v>1.0989824281337437</v>
      </c>
      <c r="V1258" s="340">
        <v>0.12256772410815753</v>
      </c>
      <c r="W1258" s="340">
        <v>1.201573530284832</v>
      </c>
      <c r="X1258" s="340">
        <v>0.2018777825836533</v>
      </c>
      <c r="Y1258" s="340">
        <v>1.5308758985608395</v>
      </c>
      <c r="Z1258" s="340">
        <v>0.22415408050870766</v>
      </c>
      <c r="AA1258" s="340">
        <v>1.2741644617333701</v>
      </c>
      <c r="AB1258" s="340">
        <v>3.7433786091323066E-3</v>
      </c>
      <c r="AC1258" s="344">
        <v>4.9420861864375567</v>
      </c>
      <c r="AD1258" s="482">
        <v>32236271000137</v>
      </c>
      <c r="AE1258" s="341" t="s">
        <v>2314</v>
      </c>
      <c r="AF1258" s="341" t="s">
        <v>2115</v>
      </c>
      <c r="AG1258" s="345" t="s">
        <v>1428</v>
      </c>
      <c r="AH1258" s="345" t="s">
        <v>2107</v>
      </c>
      <c r="AI1258" s="345">
        <v>3000</v>
      </c>
      <c r="AJ1258" s="345">
        <v>1000</v>
      </c>
      <c r="AK1258" s="345">
        <v>1000</v>
      </c>
      <c r="AL1258" s="340">
        <v>7.4999999999999997E-3</v>
      </c>
      <c r="AM1258" s="340">
        <v>0.2</v>
      </c>
      <c r="AN1258" s="340" t="s">
        <v>64</v>
      </c>
      <c r="AO1258" s="338" t="s">
        <v>1323</v>
      </c>
      <c r="AP1258" s="341" t="s">
        <v>11</v>
      </c>
      <c r="AQ1258" s="347" t="s">
        <v>675</v>
      </c>
      <c r="AR1258" s="340">
        <v>2.4999999999999996E-3</v>
      </c>
      <c r="AS1258" s="340">
        <v>2.4999999999999996E-3</v>
      </c>
      <c r="AT1258" s="340"/>
      <c r="AX1258" s="597"/>
      <c r="AY1258" s="598"/>
      <c r="AZ1258" s="598"/>
      <c r="BA1258" s="598"/>
      <c r="BB1258" s="599"/>
      <c r="BC1258" s="598"/>
      <c r="BD1258" s="598"/>
      <c r="BE1258" s="598"/>
      <c r="BF1258" s="598"/>
      <c r="BG1258" s="599"/>
      <c r="BH1258" s="599"/>
      <c r="BI1258" s="600"/>
      <c r="BJ1258" s="600"/>
      <c r="BK1258" s="600"/>
      <c r="BL1258" s="599"/>
      <c r="BM1258" s="599"/>
      <c r="BN1258" s="599"/>
      <c r="BO1258" s="599"/>
      <c r="BP1258" s="599"/>
      <c r="BQ1258" s="599"/>
      <c r="BR1258" s="599"/>
      <c r="BS1258" s="599"/>
      <c r="BT1258" s="602"/>
      <c r="BU1258" s="603"/>
      <c r="BV1258" s="601"/>
      <c r="BW1258" s="604"/>
    </row>
    <row r="1259" spans="2:75" ht="15.75" customHeight="1">
      <c r="B1259" s="334" t="s">
        <v>357</v>
      </c>
      <c r="C1259" s="335">
        <v>36015100000139</v>
      </c>
      <c r="D1259" s="336" t="s">
        <v>11</v>
      </c>
      <c r="E1259" s="336" t="s">
        <v>620</v>
      </c>
      <c r="F1259" s="336" t="s">
        <v>663</v>
      </c>
      <c r="G1259" s="337" t="s">
        <v>738</v>
      </c>
      <c r="H1259" s="337" t="s">
        <v>34</v>
      </c>
      <c r="I1259" s="337" t="s">
        <v>1303</v>
      </c>
      <c r="J1259" s="337" t="s">
        <v>608</v>
      </c>
      <c r="K1259" s="338" t="s">
        <v>48</v>
      </c>
      <c r="L1259" s="339"/>
      <c r="M1259" s="339" t="s">
        <v>34</v>
      </c>
      <c r="N1259" s="338">
        <v>526827</v>
      </c>
      <c r="O1259" s="338" t="s">
        <v>1320</v>
      </c>
      <c r="P1259" s="342">
        <v>43875</v>
      </c>
      <c r="Q1259" s="343">
        <v>27749319</v>
      </c>
      <c r="R1259" s="343">
        <v>25791476.032658719</v>
      </c>
      <c r="S1259" s="338">
        <v>61</v>
      </c>
      <c r="T1259" s="340">
        <v>0.12792861103062036</v>
      </c>
      <c r="U1259" s="340">
        <v>1.653758124074139</v>
      </c>
      <c r="V1259" s="340">
        <v>0.15710417505853114</v>
      </c>
      <c r="W1259" s="340">
        <v>1.5401462303484326</v>
      </c>
      <c r="X1259" s="340">
        <v>0.22122244024404369</v>
      </c>
      <c r="Y1259" s="340">
        <v>1.6775699517607281</v>
      </c>
      <c r="Z1259" s="340" t="s">
        <v>1414</v>
      </c>
      <c r="AA1259" s="340" t="s">
        <v>1414</v>
      </c>
      <c r="AB1259" s="340">
        <v>2.8976771355923713E-2</v>
      </c>
      <c r="AC1259" s="344">
        <v>1.698894795540008</v>
      </c>
      <c r="AD1259" s="482">
        <v>36247749000185</v>
      </c>
      <c r="AE1259" s="341" t="s">
        <v>2377</v>
      </c>
      <c r="AF1259" s="341" t="s">
        <v>2106</v>
      </c>
      <c r="AG1259" s="345" t="s">
        <v>1427</v>
      </c>
      <c r="AH1259" s="345" t="s">
        <v>2110</v>
      </c>
      <c r="AI1259" s="345">
        <v>500</v>
      </c>
      <c r="AJ1259" s="345">
        <v>100</v>
      </c>
      <c r="AK1259" s="345">
        <v>100</v>
      </c>
      <c r="AL1259" s="340">
        <v>8.0000000000000002E-3</v>
      </c>
      <c r="AM1259" s="340">
        <v>0.2</v>
      </c>
      <c r="AN1259" s="340" t="s">
        <v>34</v>
      </c>
      <c r="AO1259" s="338" t="s">
        <v>1323</v>
      </c>
      <c r="AP1259" s="341" t="s">
        <v>13</v>
      </c>
      <c r="AQ1259" s="347" t="s">
        <v>664</v>
      </c>
      <c r="AR1259" s="340">
        <v>2.1333333333333334E-3</v>
      </c>
      <c r="AS1259" s="340">
        <v>2.1333333333333334E-3</v>
      </c>
      <c r="AT1259" s="340"/>
      <c r="AX1259" s="597"/>
      <c r="AY1259" s="598"/>
      <c r="AZ1259" s="598"/>
      <c r="BA1259" s="598"/>
      <c r="BB1259" s="599"/>
      <c r="BC1259" s="598"/>
      <c r="BD1259" s="598"/>
      <c r="BE1259" s="598"/>
      <c r="BF1259" s="598"/>
      <c r="BG1259" s="599"/>
      <c r="BH1259" s="599"/>
      <c r="BI1259" s="600"/>
      <c r="BJ1259" s="600"/>
      <c r="BK1259" s="600"/>
      <c r="BL1259" s="599"/>
      <c r="BM1259" s="599"/>
      <c r="BN1259" s="599"/>
      <c r="BO1259" s="599"/>
      <c r="BP1259" s="599"/>
      <c r="BQ1259" s="599"/>
      <c r="BR1259" s="599"/>
      <c r="BS1259" s="599"/>
      <c r="BT1259" s="602"/>
      <c r="BU1259" s="603"/>
      <c r="BV1259" s="601"/>
      <c r="BW1259" s="604"/>
    </row>
    <row r="1260" spans="2:75" ht="15.75" customHeight="1">
      <c r="B1260" s="334" t="s">
        <v>279</v>
      </c>
      <c r="C1260" s="335">
        <v>23711364000185</v>
      </c>
      <c r="D1260" s="336" t="s">
        <v>11</v>
      </c>
      <c r="E1260" s="336" t="s">
        <v>620</v>
      </c>
      <c r="F1260" s="336" t="s">
        <v>685</v>
      </c>
      <c r="G1260" s="337" t="s">
        <v>738</v>
      </c>
      <c r="H1260" s="337" t="s">
        <v>34</v>
      </c>
      <c r="I1260" s="337" t="s">
        <v>1318</v>
      </c>
      <c r="J1260" s="337" t="s">
        <v>608</v>
      </c>
      <c r="K1260" s="338" t="s">
        <v>48</v>
      </c>
      <c r="L1260" s="339"/>
      <c r="M1260" s="339" t="s">
        <v>34</v>
      </c>
      <c r="N1260" s="338">
        <v>421960</v>
      </c>
      <c r="O1260" s="338" t="s">
        <v>1320</v>
      </c>
      <c r="P1260" s="342">
        <v>42597</v>
      </c>
      <c r="Q1260" s="343">
        <v>279350571.41000003</v>
      </c>
      <c r="R1260" s="343">
        <v>209373835.29027775</v>
      </c>
      <c r="S1260" s="338">
        <v>61</v>
      </c>
      <c r="T1260" s="340">
        <v>9.8528430409487777E-2</v>
      </c>
      <c r="U1260" s="340">
        <v>1.2736962508172844</v>
      </c>
      <c r="V1260" s="340">
        <v>0.135455327258448</v>
      </c>
      <c r="W1260" s="340">
        <v>1.327915133891175</v>
      </c>
      <c r="X1260" s="340">
        <v>0.20203308203878922</v>
      </c>
      <c r="Y1260" s="340">
        <v>1.5320535625409197</v>
      </c>
      <c r="Z1260" s="340">
        <v>0.26593983577686209</v>
      </c>
      <c r="AA1260" s="340">
        <v>1.5116882411289543</v>
      </c>
      <c r="AB1260" s="340">
        <v>1.5003402749485322E-3</v>
      </c>
      <c r="AC1260" s="344">
        <v>19.938685505077871</v>
      </c>
      <c r="AD1260" s="482">
        <v>0</v>
      </c>
      <c r="AE1260" s="341" t="s">
        <v>2308</v>
      </c>
      <c r="AF1260" s="341" t="s">
        <v>2106</v>
      </c>
      <c r="AG1260" s="345" t="s">
        <v>1427</v>
      </c>
      <c r="AH1260" s="345" t="s">
        <v>2107</v>
      </c>
      <c r="AI1260" s="345">
        <v>100</v>
      </c>
      <c r="AJ1260" s="345">
        <v>100</v>
      </c>
      <c r="AK1260" s="345">
        <v>100</v>
      </c>
      <c r="AL1260" s="340">
        <v>0.01</v>
      </c>
      <c r="AM1260" s="340" t="s">
        <v>34</v>
      </c>
      <c r="AN1260" s="340" t="s">
        <v>64</v>
      </c>
      <c r="AO1260" s="338" t="s">
        <v>1323</v>
      </c>
      <c r="AP1260" s="341" t="s">
        <v>13</v>
      </c>
      <c r="AQ1260" s="347" t="s">
        <v>671</v>
      </c>
      <c r="AR1260" s="340">
        <v>3.0000000000000001E-3</v>
      </c>
      <c r="AS1260" s="340">
        <v>3.0000000000000001E-3</v>
      </c>
      <c r="AT1260" s="340"/>
      <c r="AX1260" s="597"/>
      <c r="AY1260" s="598"/>
      <c r="AZ1260" s="598"/>
      <c r="BA1260" s="598"/>
      <c r="BB1260" s="599"/>
      <c r="BC1260" s="598"/>
      <c r="BD1260" s="598"/>
      <c r="BE1260" s="598"/>
      <c r="BF1260" s="598"/>
      <c r="BG1260" s="599"/>
      <c r="BH1260" s="599"/>
      <c r="BI1260" s="600"/>
      <c r="BJ1260" s="600"/>
      <c r="BK1260" s="600"/>
      <c r="BL1260" s="599"/>
      <c r="BM1260" s="599"/>
      <c r="BN1260" s="599"/>
      <c r="BO1260" s="599"/>
      <c r="BP1260" s="599"/>
      <c r="BQ1260" s="599"/>
      <c r="BR1260" s="599"/>
      <c r="BS1260" s="599"/>
      <c r="BT1260" s="602"/>
      <c r="BU1260" s="603"/>
      <c r="BV1260" s="601"/>
      <c r="BW1260" s="604"/>
    </row>
    <row r="1261" spans="2:75" ht="15.75" customHeight="1">
      <c r="B1261" s="334" t="s">
        <v>1486</v>
      </c>
      <c r="C1261" s="335">
        <v>28951272000196</v>
      </c>
      <c r="D1261" s="336" t="s">
        <v>13</v>
      </c>
      <c r="E1261" s="336" t="s">
        <v>615</v>
      </c>
      <c r="F1261" s="336" t="s">
        <v>619</v>
      </c>
      <c r="G1261" s="337" t="s">
        <v>34</v>
      </c>
      <c r="H1261" s="337" t="s">
        <v>1337</v>
      </c>
      <c r="I1261" s="337" t="s">
        <v>34</v>
      </c>
      <c r="J1261" s="337" t="s">
        <v>611</v>
      </c>
      <c r="K1261" s="338" t="s">
        <v>48</v>
      </c>
      <c r="L1261" s="339"/>
      <c r="M1261" s="339"/>
      <c r="N1261" s="338">
        <v>459526</v>
      </c>
      <c r="O1261" s="338" t="s">
        <v>1320</v>
      </c>
      <c r="P1261" s="342">
        <v>43158</v>
      </c>
      <c r="Q1261" s="343">
        <v>4730504.67</v>
      </c>
      <c r="R1261" s="343">
        <v>10476280.498690465</v>
      </c>
      <c r="S1261" s="338">
        <v>61</v>
      </c>
      <c r="T1261" s="340">
        <v>-1.1297375506192364E-2</v>
      </c>
      <c r="U1261" s="340">
        <v>-0.1270719027200925</v>
      </c>
      <c r="V1261" s="340">
        <v>1.93990261591237E-2</v>
      </c>
      <c r="W1261" s="340">
        <v>0.17803860556762119</v>
      </c>
      <c r="X1261" s="340">
        <v>6.3082243015297079E-2</v>
      </c>
      <c r="Y1261" s="340">
        <v>0.44358111392439992</v>
      </c>
      <c r="Z1261" s="340">
        <v>6.7584299534789061E-2</v>
      </c>
      <c r="AA1261" s="340">
        <v>0.36931870917772747</v>
      </c>
      <c r="AB1261" s="340">
        <v>0.10180501559140109</v>
      </c>
      <c r="AC1261" s="344">
        <v>-0.77649913410245763</v>
      </c>
      <c r="AD1261" s="482">
        <v>26744792000100</v>
      </c>
      <c r="AE1261" s="341" t="s">
        <v>2127</v>
      </c>
      <c r="AF1261" s="341" t="s">
        <v>2118</v>
      </c>
      <c r="AG1261" s="345" t="s">
        <v>59</v>
      </c>
      <c r="AH1261" s="345" t="s">
        <v>2128</v>
      </c>
      <c r="AI1261" s="345">
        <v>50000</v>
      </c>
      <c r="AJ1261" s="345">
        <v>50000</v>
      </c>
      <c r="AK1261" s="345">
        <v>50000</v>
      </c>
      <c r="AL1261" s="608">
        <v>1.9E-2</v>
      </c>
      <c r="AM1261" s="608">
        <v>0.2</v>
      </c>
      <c r="AN1261" s="340" t="s">
        <v>64</v>
      </c>
      <c r="AO1261" s="338" t="s">
        <v>1323</v>
      </c>
      <c r="AP1261" s="341" t="s">
        <v>13</v>
      </c>
      <c r="AQ1261" s="347" t="s">
        <v>664</v>
      </c>
      <c r="AR1261" s="340" t="s">
        <v>34</v>
      </c>
      <c r="AS1261" s="340" t="s">
        <v>34</v>
      </c>
      <c r="AT1261" s="340"/>
      <c r="AX1261" s="597"/>
      <c r="AY1261" s="598"/>
      <c r="AZ1261" s="598"/>
      <c r="BA1261" s="598"/>
      <c r="BB1261" s="599"/>
      <c r="BC1261" s="598"/>
      <c r="BD1261" s="598"/>
      <c r="BE1261" s="598"/>
      <c r="BF1261" s="598"/>
      <c r="BG1261" s="599"/>
      <c r="BH1261" s="599"/>
      <c r="BI1261" s="600"/>
      <c r="BJ1261" s="600"/>
      <c r="BK1261" s="600"/>
      <c r="BL1261" s="599"/>
      <c r="BM1261" s="599"/>
      <c r="BN1261" s="599"/>
      <c r="BO1261" s="599"/>
      <c r="BP1261" s="599"/>
      <c r="BQ1261" s="599"/>
      <c r="BR1261" s="599"/>
      <c r="BS1261" s="599"/>
      <c r="BT1261" s="602"/>
      <c r="BU1261" s="603"/>
      <c r="BV1261" s="601"/>
      <c r="BW1261" s="604"/>
    </row>
    <row r="1262" spans="2:75" ht="15.75" customHeight="1">
      <c r="B1262" s="334" t="s">
        <v>74</v>
      </c>
      <c r="C1262" s="335">
        <v>29286406000164</v>
      </c>
      <c r="D1262" s="336" t="s">
        <v>13</v>
      </c>
      <c r="E1262" s="336" t="s">
        <v>615</v>
      </c>
      <c r="F1262" s="336" t="s">
        <v>619</v>
      </c>
      <c r="G1262" s="337" t="s">
        <v>34</v>
      </c>
      <c r="H1262" s="337" t="s">
        <v>1337</v>
      </c>
      <c r="I1262" s="337" t="s">
        <v>34</v>
      </c>
      <c r="J1262" s="337" t="s">
        <v>611</v>
      </c>
      <c r="K1262" s="338" t="s">
        <v>48</v>
      </c>
      <c r="L1262" s="339"/>
      <c r="M1262" s="339" t="s">
        <v>34</v>
      </c>
      <c r="N1262" s="338">
        <v>459518</v>
      </c>
      <c r="O1262" s="338" t="s">
        <v>1320</v>
      </c>
      <c r="P1262" s="342">
        <v>43158</v>
      </c>
      <c r="Q1262" s="343">
        <v>120071294.14</v>
      </c>
      <c r="R1262" s="343">
        <v>181664911.95123014</v>
      </c>
      <c r="S1262" s="338">
        <v>61</v>
      </c>
      <c r="T1262" s="340">
        <v>-3.964071269022984E-3</v>
      </c>
      <c r="U1262" s="340">
        <v>-5.1244323007513325E-2</v>
      </c>
      <c r="V1262" s="340">
        <v>9.286076010297073E-3</v>
      </c>
      <c r="W1262" s="340">
        <v>9.1034595081000813E-2</v>
      </c>
      <c r="X1262" s="340">
        <v>4.9552932844920239E-2</v>
      </c>
      <c r="Y1262" s="340">
        <v>0.37576889157605992</v>
      </c>
      <c r="Z1262" s="340">
        <v>7.5806447628356644E-2</v>
      </c>
      <c r="AA1262" s="340">
        <v>0.43090842388011641</v>
      </c>
      <c r="AB1262" s="340">
        <v>0.100965530540813</v>
      </c>
      <c r="AC1262" s="344">
        <v>-0.82022964137935606</v>
      </c>
      <c r="AD1262" s="482">
        <v>26744792000100</v>
      </c>
      <c r="AE1262" s="341" t="s">
        <v>2127</v>
      </c>
      <c r="AF1262" s="341" t="s">
        <v>2115</v>
      </c>
      <c r="AG1262" s="345" t="s">
        <v>1428</v>
      </c>
      <c r="AH1262" s="345" t="s">
        <v>2110</v>
      </c>
      <c r="AI1262" s="345">
        <v>5000</v>
      </c>
      <c r="AJ1262" s="345">
        <v>5000</v>
      </c>
      <c r="AK1262" s="345">
        <v>5000</v>
      </c>
      <c r="AL1262" s="608">
        <v>1.9E-2</v>
      </c>
      <c r="AM1262" s="608">
        <v>0.2</v>
      </c>
      <c r="AN1262" s="340" t="s">
        <v>64</v>
      </c>
      <c r="AO1262" s="338" t="s">
        <v>1323</v>
      </c>
      <c r="AP1262" s="341" t="s">
        <v>13</v>
      </c>
      <c r="AQ1262" s="347" t="s">
        <v>664</v>
      </c>
      <c r="AR1262" s="340">
        <v>3.8E-3</v>
      </c>
      <c r="AS1262" s="340">
        <v>3.8E-3</v>
      </c>
      <c r="AT1262" s="340"/>
      <c r="AX1262" s="597"/>
      <c r="AY1262" s="598"/>
      <c r="AZ1262" s="598"/>
      <c r="BA1262" s="598"/>
      <c r="BB1262" s="599"/>
      <c r="BC1262" s="598"/>
      <c r="BD1262" s="598"/>
      <c r="BE1262" s="598"/>
      <c r="BF1262" s="598"/>
      <c r="BG1262" s="599"/>
      <c r="BH1262" s="599"/>
      <c r="BI1262" s="600"/>
      <c r="BJ1262" s="600"/>
      <c r="BK1262" s="600"/>
      <c r="BL1262" s="599"/>
      <c r="BM1262" s="599"/>
      <c r="BN1262" s="599"/>
      <c r="BO1262" s="599"/>
      <c r="BP1262" s="599"/>
      <c r="BQ1262" s="599"/>
      <c r="BR1262" s="599"/>
      <c r="BS1262" s="599"/>
      <c r="BT1262" s="602"/>
      <c r="BU1262" s="603"/>
      <c r="BV1262" s="601"/>
      <c r="BW1262" s="604"/>
    </row>
    <row r="1263" spans="2:75" ht="15.75" customHeight="1">
      <c r="B1263" s="334" t="s">
        <v>835</v>
      </c>
      <c r="C1263" s="335">
        <v>26623189000162</v>
      </c>
      <c r="D1263" s="336" t="s">
        <v>13</v>
      </c>
      <c r="E1263" s="336" t="s">
        <v>615</v>
      </c>
      <c r="F1263" s="336" t="s">
        <v>619</v>
      </c>
      <c r="G1263" s="337" t="s">
        <v>34</v>
      </c>
      <c r="H1263" s="337" t="s">
        <v>1336</v>
      </c>
      <c r="I1263" s="337" t="s">
        <v>34</v>
      </c>
      <c r="J1263" s="337"/>
      <c r="K1263" s="338" t="s">
        <v>48</v>
      </c>
      <c r="L1263" s="339"/>
      <c r="M1263" s="339" t="s">
        <v>34</v>
      </c>
      <c r="N1263" s="338">
        <v>433772</v>
      </c>
      <c r="O1263" s="338" t="s">
        <v>1320</v>
      </c>
      <c r="P1263" s="342">
        <v>42761</v>
      </c>
      <c r="Q1263" s="343">
        <v>308139252.75</v>
      </c>
      <c r="R1263" s="343">
        <v>338721607.73182577</v>
      </c>
      <c r="S1263" s="338">
        <v>61</v>
      </c>
      <c r="T1263" s="340">
        <v>0.11786698831743347</v>
      </c>
      <c r="U1263" s="340">
        <v>1.5236895634194865</v>
      </c>
      <c r="V1263" s="340">
        <v>0.10186614577441877</v>
      </c>
      <c r="W1263" s="340">
        <v>0.99862884201609592</v>
      </c>
      <c r="X1263" s="340">
        <v>0.14694409965049182</v>
      </c>
      <c r="Y1263" s="340">
        <v>1.1143038015956264</v>
      </c>
      <c r="Z1263" s="340">
        <v>0.24397763286734064</v>
      </c>
      <c r="AA1263" s="340">
        <v>1.386847959902834</v>
      </c>
      <c r="AB1263" s="340">
        <v>4.8008703760925232E-2</v>
      </c>
      <c r="AC1263" s="344">
        <v>2.1244019344184954E-2</v>
      </c>
      <c r="AD1263" s="482">
        <v>0</v>
      </c>
      <c r="AE1263" s="341" t="s">
        <v>2120</v>
      </c>
      <c r="AF1263" s="341" t="s">
        <v>2106</v>
      </c>
      <c r="AG1263" s="345" t="s">
        <v>1427</v>
      </c>
      <c r="AH1263" s="345" t="s">
        <v>2107</v>
      </c>
      <c r="AI1263" s="345">
        <v>5000</v>
      </c>
      <c r="AJ1263" s="345">
        <v>1000</v>
      </c>
      <c r="AK1263" s="345">
        <v>5000</v>
      </c>
      <c r="AL1263" s="340">
        <v>5.0000000000000001E-3</v>
      </c>
      <c r="AM1263" s="340">
        <v>0.1</v>
      </c>
      <c r="AN1263" s="340" t="s">
        <v>34</v>
      </c>
      <c r="AO1263" s="338" t="s">
        <v>1323</v>
      </c>
      <c r="AP1263" s="341" t="s">
        <v>13</v>
      </c>
      <c r="AQ1263" s="347" t="s">
        <v>668</v>
      </c>
      <c r="AR1263" s="340">
        <v>4.0000000000000001E-3</v>
      </c>
      <c r="AS1263" s="340">
        <v>4.0000000000000001E-3</v>
      </c>
      <c r="AT1263" s="340"/>
      <c r="AX1263" s="597"/>
      <c r="AY1263" s="598"/>
      <c r="AZ1263" s="598"/>
      <c r="BA1263" s="598"/>
      <c r="BB1263" s="599"/>
      <c r="BC1263" s="598"/>
      <c r="BD1263" s="598"/>
      <c r="BE1263" s="598"/>
      <c r="BF1263" s="598"/>
      <c r="BG1263" s="599"/>
      <c r="BH1263" s="599"/>
      <c r="BI1263" s="600"/>
      <c r="BJ1263" s="600"/>
      <c r="BK1263" s="600"/>
      <c r="BL1263" s="599"/>
      <c r="BM1263" s="599"/>
      <c r="BN1263" s="599"/>
      <c r="BO1263" s="599"/>
      <c r="BP1263" s="599"/>
      <c r="BQ1263" s="599"/>
      <c r="BR1263" s="599"/>
      <c r="BS1263" s="599"/>
      <c r="BT1263" s="602"/>
      <c r="BU1263" s="603"/>
      <c r="BV1263" s="601"/>
      <c r="BW1263" s="604"/>
    </row>
    <row r="1264" spans="2:75" ht="15.75" customHeight="1">
      <c r="B1264" s="334" t="s">
        <v>1527</v>
      </c>
      <c r="C1264" s="335">
        <v>17408524000119</v>
      </c>
      <c r="D1264" s="336" t="s">
        <v>13</v>
      </c>
      <c r="E1264" s="336" t="s">
        <v>615</v>
      </c>
      <c r="F1264" s="336" t="s">
        <v>619</v>
      </c>
      <c r="G1264" s="337" t="s">
        <v>34</v>
      </c>
      <c r="H1264" s="337" t="s">
        <v>1337</v>
      </c>
      <c r="I1264" s="337" t="s">
        <v>34</v>
      </c>
      <c r="J1264" s="337" t="s">
        <v>611</v>
      </c>
      <c r="K1264" s="338" t="s">
        <v>48</v>
      </c>
      <c r="L1264" s="339"/>
      <c r="M1264" s="339"/>
      <c r="N1264" s="338">
        <v>327840</v>
      </c>
      <c r="O1264" s="338" t="s">
        <v>1320</v>
      </c>
      <c r="P1264" s="342">
        <v>41313</v>
      </c>
      <c r="Q1264" s="343" t="s">
        <v>1390</v>
      </c>
      <c r="R1264" s="343" t="s">
        <v>1414</v>
      </c>
      <c r="S1264" s="338">
        <v>61</v>
      </c>
      <c r="T1264" s="340" t="s">
        <v>1414</v>
      </c>
      <c r="U1264" s="340" t="s">
        <v>1414</v>
      </c>
      <c r="V1264" s="340" t="s">
        <v>1414</v>
      </c>
      <c r="W1264" s="340" t="s">
        <v>1414</v>
      </c>
      <c r="X1264" s="340" t="s">
        <v>1414</v>
      </c>
      <c r="Y1264" s="340" t="s">
        <v>1414</v>
      </c>
      <c r="Z1264" s="340" t="s">
        <v>1414</v>
      </c>
      <c r="AA1264" s="340" t="s">
        <v>1414</v>
      </c>
      <c r="AB1264" s="340" t="s">
        <v>1414</v>
      </c>
      <c r="AC1264" s="344" t="s">
        <v>1414</v>
      </c>
      <c r="AD1264" s="482">
        <v>17417026000132</v>
      </c>
      <c r="AE1264" s="341" t="s">
        <v>2120</v>
      </c>
      <c r="AF1264" s="341" t="s">
        <v>2106</v>
      </c>
      <c r="AG1264" s="345" t="s">
        <v>1427</v>
      </c>
      <c r="AH1264" s="345" t="s">
        <v>2107</v>
      </c>
      <c r="AI1264" s="345">
        <v>5000</v>
      </c>
      <c r="AJ1264" s="345">
        <v>5000</v>
      </c>
      <c r="AK1264" s="345">
        <v>5000</v>
      </c>
      <c r="AL1264" s="340">
        <v>0</v>
      </c>
      <c r="AM1264" s="340" t="s">
        <v>34</v>
      </c>
      <c r="AN1264" s="340" t="s">
        <v>2124</v>
      </c>
      <c r="AO1264" s="338" t="s">
        <v>1323</v>
      </c>
      <c r="AP1264" s="341" t="s">
        <v>13</v>
      </c>
      <c r="AQ1264" s="347" t="s">
        <v>664</v>
      </c>
      <c r="AR1264" s="340">
        <v>3.3333333333333331E-3</v>
      </c>
      <c r="AS1264" s="340">
        <v>3.3333333333333331E-3</v>
      </c>
      <c r="AT1264" s="340"/>
      <c r="AX1264" s="597"/>
      <c r="AY1264" s="598"/>
      <c r="AZ1264" s="598"/>
      <c r="BA1264" s="598"/>
      <c r="BB1264" s="599"/>
      <c r="BC1264" s="598"/>
      <c r="BD1264" s="598"/>
      <c r="BE1264" s="598"/>
      <c r="BF1264" s="598"/>
      <c r="BG1264" s="599"/>
      <c r="BH1264" s="599"/>
      <c r="BI1264" s="600"/>
      <c r="BJ1264" s="600"/>
      <c r="BK1264" s="600"/>
      <c r="BL1264" s="599"/>
      <c r="BM1264" s="599"/>
      <c r="BN1264" s="599"/>
      <c r="BO1264" s="599"/>
      <c r="BP1264" s="599"/>
      <c r="BQ1264" s="599"/>
      <c r="BR1264" s="599"/>
      <c r="BS1264" s="599"/>
      <c r="BT1264" s="602"/>
      <c r="BU1264" s="603"/>
      <c r="BV1264" s="601"/>
      <c r="BW1264" s="604"/>
    </row>
    <row r="1265" spans="2:75" ht="15.75" customHeight="1">
      <c r="B1265" s="334" t="s">
        <v>1556</v>
      </c>
      <c r="C1265" s="335">
        <v>12469170000107</v>
      </c>
      <c r="D1265" s="336" t="s">
        <v>13</v>
      </c>
      <c r="E1265" s="336" t="s">
        <v>615</v>
      </c>
      <c r="F1265" s="336" t="s">
        <v>619</v>
      </c>
      <c r="G1265" s="337" t="s">
        <v>34</v>
      </c>
      <c r="H1265" s="337" t="s">
        <v>1337</v>
      </c>
      <c r="I1265" s="337" t="s">
        <v>34</v>
      </c>
      <c r="J1265" s="337" t="s">
        <v>611</v>
      </c>
      <c r="K1265" s="338" t="s">
        <v>48</v>
      </c>
      <c r="L1265" s="339"/>
      <c r="M1265" s="339"/>
      <c r="N1265" s="338">
        <v>262358</v>
      </c>
      <c r="O1265" s="338" t="s">
        <v>1323</v>
      </c>
      <c r="P1265" s="342">
        <v>40512</v>
      </c>
      <c r="Q1265" s="343">
        <v>54323329.670000002</v>
      </c>
      <c r="R1265" s="343">
        <v>64588664.896071404</v>
      </c>
      <c r="S1265" s="338">
        <v>61</v>
      </c>
      <c r="T1265" s="340">
        <v>0.17944111685503272</v>
      </c>
      <c r="U1265" s="340">
        <v>2.018338164690479</v>
      </c>
      <c r="V1265" s="340">
        <v>0.20911451190451169</v>
      </c>
      <c r="W1265" s="340">
        <v>1.9191920150034361</v>
      </c>
      <c r="X1265" s="340">
        <v>0.31822882176806488</v>
      </c>
      <c r="Y1265" s="340">
        <v>2.237718389444348</v>
      </c>
      <c r="Z1265" s="340">
        <v>0.40239340284255976</v>
      </c>
      <c r="AA1265" s="340">
        <v>2.198904377827422</v>
      </c>
      <c r="AB1265" s="340">
        <v>3.8539159553890194E-2</v>
      </c>
      <c r="AC1265" s="344">
        <v>2.2640449450056588</v>
      </c>
      <c r="AD1265" s="482">
        <v>38452321000108</v>
      </c>
      <c r="AE1265" s="341" t="s">
        <v>1542</v>
      </c>
      <c r="AF1265" s="341" t="s">
        <v>2118</v>
      </c>
      <c r="AG1265" s="345" t="s">
        <v>59</v>
      </c>
      <c r="AH1265" s="345" t="s">
        <v>2110</v>
      </c>
      <c r="AI1265" s="345">
        <v>50000</v>
      </c>
      <c r="AJ1265" s="345">
        <v>50000</v>
      </c>
      <c r="AK1265" s="345">
        <v>50000</v>
      </c>
      <c r="AL1265" s="340">
        <v>0</v>
      </c>
      <c r="AM1265" s="340" t="s">
        <v>34</v>
      </c>
      <c r="AN1265" s="340" t="s">
        <v>64</v>
      </c>
      <c r="AO1265" s="338" t="s">
        <v>1323</v>
      </c>
      <c r="AP1265" s="341" t="s">
        <v>13</v>
      </c>
      <c r="AQ1265" s="347" t="s">
        <v>664</v>
      </c>
      <c r="AR1265" s="340" t="s">
        <v>34</v>
      </c>
      <c r="AS1265" s="340" t="s">
        <v>34</v>
      </c>
      <c r="AT1265" s="340"/>
      <c r="AX1265" s="597"/>
      <c r="AY1265" s="598"/>
      <c r="AZ1265" s="598"/>
      <c r="BA1265" s="598"/>
      <c r="BB1265" s="599"/>
      <c r="BC1265" s="598"/>
      <c r="BD1265" s="598"/>
      <c r="BE1265" s="598"/>
      <c r="BF1265" s="598"/>
      <c r="BG1265" s="599"/>
      <c r="BH1265" s="599"/>
      <c r="BI1265" s="600"/>
      <c r="BJ1265" s="600"/>
      <c r="BK1265" s="600"/>
      <c r="BL1265" s="599"/>
      <c r="BM1265" s="599"/>
      <c r="BN1265" s="599"/>
      <c r="BO1265" s="599"/>
      <c r="BP1265" s="599"/>
      <c r="BQ1265" s="599"/>
      <c r="BR1265" s="599"/>
      <c r="BS1265" s="599"/>
      <c r="BT1265" s="602"/>
      <c r="BU1265" s="603"/>
      <c r="BV1265" s="601"/>
      <c r="BW1265" s="604"/>
    </row>
    <row r="1266" spans="2:75" ht="15.75" customHeight="1">
      <c r="B1266" s="334" t="s">
        <v>1031</v>
      </c>
      <c r="C1266" s="335">
        <v>35088117000153</v>
      </c>
      <c r="D1266" s="336" t="s">
        <v>13</v>
      </c>
      <c r="E1266" s="336" t="s">
        <v>615</v>
      </c>
      <c r="F1266" s="336" t="s">
        <v>619</v>
      </c>
      <c r="G1266" s="337" t="s">
        <v>34</v>
      </c>
      <c r="H1266" s="337" t="s">
        <v>865</v>
      </c>
      <c r="I1266" s="337" t="s">
        <v>34</v>
      </c>
      <c r="J1266" s="337" t="s">
        <v>611</v>
      </c>
      <c r="K1266" s="338" t="s">
        <v>48</v>
      </c>
      <c r="L1266" s="339"/>
      <c r="M1266" s="339" t="s">
        <v>1411</v>
      </c>
      <c r="N1266" s="338">
        <v>519650</v>
      </c>
      <c r="O1266" s="338" t="s">
        <v>1323</v>
      </c>
      <c r="P1266" s="342">
        <v>43822</v>
      </c>
      <c r="Q1266" s="343">
        <v>200916560.03999999</v>
      </c>
      <c r="R1266" s="343">
        <v>147020084.92166674</v>
      </c>
      <c r="S1266" s="338">
        <v>61</v>
      </c>
      <c r="T1266" s="340">
        <v>0.14758328758191275</v>
      </c>
      <c r="U1266" s="340">
        <v>1.907837964079353</v>
      </c>
      <c r="V1266" s="340">
        <v>0.19704663782874343</v>
      </c>
      <c r="W1266" s="340">
        <v>1.9317159225189686</v>
      </c>
      <c r="X1266" s="340">
        <v>0.3571170022476613</v>
      </c>
      <c r="Y1266" s="340">
        <v>2.7080831021150225</v>
      </c>
      <c r="Z1266" s="340" t="s">
        <v>1414</v>
      </c>
      <c r="AA1266" s="340" t="s">
        <v>1414</v>
      </c>
      <c r="AB1266" s="340">
        <v>6.9794952406872252E-2</v>
      </c>
      <c r="AC1266" s="344">
        <v>1.2206500866429597</v>
      </c>
      <c r="AD1266" s="482">
        <v>35002571000140</v>
      </c>
      <c r="AE1266" s="341" t="s">
        <v>2120</v>
      </c>
      <c r="AF1266" s="341" t="s">
        <v>2106</v>
      </c>
      <c r="AG1266" s="345" t="s">
        <v>1427</v>
      </c>
      <c r="AH1266" s="345" t="s">
        <v>2107</v>
      </c>
      <c r="AI1266" s="345">
        <v>10000</v>
      </c>
      <c r="AJ1266" s="345">
        <v>10000</v>
      </c>
      <c r="AK1266" s="345">
        <v>10000</v>
      </c>
      <c r="AL1266" s="340">
        <v>0</v>
      </c>
      <c r="AM1266" s="340" t="s">
        <v>34</v>
      </c>
      <c r="AN1266" s="340" t="s">
        <v>34</v>
      </c>
      <c r="AO1266" s="338" t="s">
        <v>1323</v>
      </c>
      <c r="AP1266" s="341" t="s">
        <v>13</v>
      </c>
      <c r="AQ1266" s="347" t="s">
        <v>664</v>
      </c>
      <c r="AR1266" s="340" t="s">
        <v>34</v>
      </c>
      <c r="AS1266" s="340" t="s">
        <v>34</v>
      </c>
      <c r="AT1266" s="340"/>
      <c r="AX1266" s="597"/>
      <c r="AY1266" s="598"/>
      <c r="AZ1266" s="598"/>
      <c r="BA1266" s="598"/>
      <c r="BB1266" s="599"/>
      <c r="BC1266" s="598"/>
      <c r="BD1266" s="598"/>
      <c r="BE1266" s="598"/>
      <c r="BF1266" s="598"/>
      <c r="BG1266" s="599"/>
      <c r="BH1266" s="599"/>
      <c r="BI1266" s="600"/>
      <c r="BJ1266" s="600"/>
      <c r="BK1266" s="600"/>
      <c r="BL1266" s="599"/>
      <c r="BM1266" s="599"/>
      <c r="BN1266" s="599"/>
      <c r="BO1266" s="599"/>
      <c r="BP1266" s="599"/>
      <c r="BQ1266" s="599"/>
      <c r="BR1266" s="599"/>
      <c r="BS1266" s="599"/>
      <c r="BT1266" s="602"/>
      <c r="BU1266" s="603"/>
      <c r="BV1266" s="601"/>
      <c r="BW1266" s="604"/>
    </row>
    <row r="1267" spans="2:75" ht="15.75" customHeight="1">
      <c r="B1267" s="334" t="s">
        <v>272</v>
      </c>
      <c r="C1267" s="335">
        <v>35711552000192</v>
      </c>
      <c r="D1267" s="336" t="s">
        <v>13</v>
      </c>
      <c r="E1267" s="336" t="s">
        <v>615</v>
      </c>
      <c r="F1267" s="336" t="s">
        <v>619</v>
      </c>
      <c r="G1267" s="337" t="s">
        <v>34</v>
      </c>
      <c r="H1267" s="337" t="s">
        <v>865</v>
      </c>
      <c r="I1267" s="337" t="s">
        <v>34</v>
      </c>
      <c r="J1267" s="337" t="s">
        <v>611</v>
      </c>
      <c r="K1267" s="338" t="s">
        <v>48</v>
      </c>
      <c r="L1267" s="339"/>
      <c r="M1267" s="339" t="s">
        <v>1411</v>
      </c>
      <c r="N1267" s="338">
        <v>524468</v>
      </c>
      <c r="O1267" s="338" t="s">
        <v>1323</v>
      </c>
      <c r="P1267" s="342">
        <v>43872</v>
      </c>
      <c r="Q1267" s="343">
        <v>323778289.69999999</v>
      </c>
      <c r="R1267" s="343">
        <v>352151789.71174592</v>
      </c>
      <c r="S1267" s="338">
        <v>61</v>
      </c>
      <c r="T1267" s="340">
        <v>0.18466856921992192</v>
      </c>
      <c r="U1267" s="340">
        <v>2.3872466381699011</v>
      </c>
      <c r="V1267" s="340">
        <v>0.22697693532588881</v>
      </c>
      <c r="W1267" s="340">
        <v>2.2251329169830658</v>
      </c>
      <c r="X1267" s="340">
        <v>0.27857721265932978</v>
      </c>
      <c r="Y1267" s="340">
        <v>2.1125016100853387</v>
      </c>
      <c r="Z1267" s="340" t="s">
        <v>1414</v>
      </c>
      <c r="AA1267" s="340" t="s">
        <v>1414</v>
      </c>
      <c r="AB1267" s="340">
        <v>5.5942837861717769E-2</v>
      </c>
      <c r="AC1267" s="344">
        <v>1.9491678448238392</v>
      </c>
      <c r="AD1267" s="482">
        <v>29236556000163</v>
      </c>
      <c r="AE1267" s="341" t="s">
        <v>2302</v>
      </c>
      <c r="AF1267" s="341" t="s">
        <v>2115</v>
      </c>
      <c r="AG1267" s="345" t="s">
        <v>1428</v>
      </c>
      <c r="AH1267" s="345" t="s">
        <v>2110</v>
      </c>
      <c r="AI1267" s="345">
        <v>25000</v>
      </c>
      <c r="AJ1267" s="345">
        <v>5000</v>
      </c>
      <c r="AK1267" s="345">
        <v>10000</v>
      </c>
      <c r="AL1267" s="340">
        <v>1.9E-2</v>
      </c>
      <c r="AM1267" s="340">
        <v>0.2</v>
      </c>
      <c r="AN1267" s="340" t="s">
        <v>34</v>
      </c>
      <c r="AO1267" s="338" t="s">
        <v>1323</v>
      </c>
      <c r="AP1267" s="341" t="s">
        <v>13</v>
      </c>
      <c r="AQ1267" s="347" t="s">
        <v>664</v>
      </c>
      <c r="AR1267" s="340">
        <v>2.5333333333333332E-3</v>
      </c>
      <c r="AS1267" s="340">
        <v>2.5333333333333332E-3</v>
      </c>
      <c r="AT1267" s="340"/>
      <c r="AX1267" s="597"/>
      <c r="AY1267" s="598"/>
      <c r="AZ1267" s="598"/>
      <c r="BA1267" s="598"/>
      <c r="BB1267" s="599"/>
      <c r="BC1267" s="598"/>
      <c r="BD1267" s="598"/>
      <c r="BE1267" s="598"/>
      <c r="BF1267" s="598"/>
      <c r="BG1267" s="599"/>
      <c r="BH1267" s="599"/>
      <c r="BI1267" s="600"/>
      <c r="BJ1267" s="600"/>
      <c r="BK1267" s="600"/>
      <c r="BL1267" s="599"/>
      <c r="BM1267" s="599"/>
      <c r="BN1267" s="599"/>
      <c r="BO1267" s="599"/>
      <c r="BP1267" s="599"/>
      <c r="BQ1267" s="599"/>
      <c r="BR1267" s="599"/>
      <c r="BS1267" s="599"/>
      <c r="BT1267" s="602"/>
      <c r="BU1267" s="603"/>
      <c r="BV1267" s="601"/>
      <c r="BW1267" s="604"/>
    </row>
    <row r="1268" spans="2:75" ht="15.75" customHeight="1">
      <c r="B1268" s="334" t="s">
        <v>1612</v>
      </c>
      <c r="C1268" s="335">
        <v>28651580000104</v>
      </c>
      <c r="D1268" s="336" t="s">
        <v>13</v>
      </c>
      <c r="E1268" s="336" t="s">
        <v>615</v>
      </c>
      <c r="F1268" s="336" t="s">
        <v>619</v>
      </c>
      <c r="G1268" s="337" t="s">
        <v>34</v>
      </c>
      <c r="H1268" s="337" t="s">
        <v>1337</v>
      </c>
      <c r="I1268" s="337" t="s">
        <v>34</v>
      </c>
      <c r="J1268" s="337" t="s">
        <v>611</v>
      </c>
      <c r="K1268" s="338" t="s">
        <v>48</v>
      </c>
      <c r="L1268" s="339"/>
      <c r="M1268" s="339"/>
      <c r="N1268" s="338">
        <v>460486</v>
      </c>
      <c r="O1268" s="338" t="s">
        <v>1320</v>
      </c>
      <c r="P1268" s="342">
        <v>43167</v>
      </c>
      <c r="Q1268" s="343">
        <v>2141399.61</v>
      </c>
      <c r="R1268" s="343">
        <v>2597302.8455555541</v>
      </c>
      <c r="S1268" s="338">
        <v>61</v>
      </c>
      <c r="T1268" s="340">
        <v>-1.0877482804413696E-2</v>
      </c>
      <c r="U1268" s="340">
        <v>-0.12234898592193441</v>
      </c>
      <c r="V1268" s="340">
        <v>1.9303463124922926E-2</v>
      </c>
      <c r="W1268" s="340">
        <v>0.17716155590474855</v>
      </c>
      <c r="X1268" s="340">
        <v>6.2578058253145885E-2</v>
      </c>
      <c r="Y1268" s="340">
        <v>0.44003579232947027</v>
      </c>
      <c r="Z1268" s="340">
        <v>5.990149939660161E-2</v>
      </c>
      <c r="AA1268" s="340">
        <v>0.32733555851349216</v>
      </c>
      <c r="AB1268" s="340">
        <v>9.8331117746616348E-2</v>
      </c>
      <c r="AC1268" s="344">
        <v>-0.80842453423453708</v>
      </c>
      <c r="AD1268" s="482">
        <v>29286406000164</v>
      </c>
      <c r="AE1268" s="341" t="s">
        <v>2315</v>
      </c>
      <c r="AF1268" s="341" t="s">
        <v>2315</v>
      </c>
      <c r="AG1268" s="345" t="s">
        <v>1431</v>
      </c>
      <c r="AH1268" s="345" t="s">
        <v>2110</v>
      </c>
      <c r="AI1268" s="345">
        <v>1000</v>
      </c>
      <c r="AJ1268" s="345">
        <v>100</v>
      </c>
      <c r="AK1268" s="345">
        <v>1000</v>
      </c>
      <c r="AL1268" s="340">
        <v>0</v>
      </c>
      <c r="AM1268" s="340" t="s">
        <v>34</v>
      </c>
      <c r="AN1268" s="340" t="s">
        <v>64</v>
      </c>
      <c r="AO1268" s="338" t="s">
        <v>1323</v>
      </c>
      <c r="AP1268" s="341" t="s">
        <v>13</v>
      </c>
      <c r="AQ1268" s="347" t="s">
        <v>664</v>
      </c>
      <c r="AR1268" s="340" t="s">
        <v>34</v>
      </c>
      <c r="AS1268" s="340" t="s">
        <v>34</v>
      </c>
      <c r="AT1268" s="340"/>
      <c r="AX1268" s="597"/>
      <c r="AY1268" s="598"/>
      <c r="AZ1268" s="598"/>
      <c r="BA1268" s="598"/>
      <c r="BB1268" s="599"/>
      <c r="BC1268" s="598"/>
      <c r="BD1268" s="598"/>
      <c r="BE1268" s="598"/>
      <c r="BF1268" s="598"/>
      <c r="BG1268" s="599"/>
      <c r="BH1268" s="599"/>
      <c r="BI1268" s="600"/>
      <c r="BJ1268" s="600"/>
      <c r="BK1268" s="600"/>
      <c r="BL1268" s="599"/>
      <c r="BM1268" s="599"/>
      <c r="BN1268" s="599"/>
      <c r="BO1268" s="599"/>
      <c r="BP1268" s="599"/>
      <c r="BQ1268" s="599"/>
      <c r="BR1268" s="599"/>
      <c r="BS1268" s="599"/>
      <c r="BT1268" s="602"/>
      <c r="BU1268" s="603"/>
      <c r="BV1268" s="601"/>
      <c r="BW1268" s="604"/>
    </row>
    <row r="1269" spans="2:75" ht="15.75" customHeight="1">
      <c r="B1269" s="334" t="s">
        <v>1637</v>
      </c>
      <c r="C1269" s="335">
        <v>27782855000178</v>
      </c>
      <c r="D1269" s="336" t="s">
        <v>13</v>
      </c>
      <c r="E1269" s="336" t="s">
        <v>615</v>
      </c>
      <c r="F1269" s="336" t="s">
        <v>619</v>
      </c>
      <c r="G1269" s="337" t="s">
        <v>34</v>
      </c>
      <c r="H1269" s="337" t="s">
        <v>1337</v>
      </c>
      <c r="I1269" s="337" t="s">
        <v>34</v>
      </c>
      <c r="J1269" s="337" t="s">
        <v>611</v>
      </c>
      <c r="K1269" s="338" t="s">
        <v>48</v>
      </c>
      <c r="L1269" s="339"/>
      <c r="M1269" s="339"/>
      <c r="N1269" s="338">
        <v>443298</v>
      </c>
      <c r="O1269" s="338" t="s">
        <v>1320</v>
      </c>
      <c r="P1269" s="342">
        <v>42913</v>
      </c>
      <c r="Q1269" s="343">
        <v>452193314.27999997</v>
      </c>
      <c r="R1269" s="343">
        <v>571441490.29111171</v>
      </c>
      <c r="S1269" s="338">
        <v>61</v>
      </c>
      <c r="T1269" s="340">
        <v>0.14281897664112253</v>
      </c>
      <c r="U1269" s="340">
        <v>1.6064154985710066</v>
      </c>
      <c r="V1269" s="340">
        <v>0.15750833487771687</v>
      </c>
      <c r="W1269" s="340">
        <v>1.4455655699870129</v>
      </c>
      <c r="X1269" s="340">
        <v>0.40837085547102348</v>
      </c>
      <c r="Y1269" s="340">
        <v>2.8715782810730106</v>
      </c>
      <c r="Z1269" s="340">
        <v>0.32387196397687923</v>
      </c>
      <c r="AA1269" s="340">
        <v>1.7698189742016361</v>
      </c>
      <c r="AB1269" s="340">
        <v>6.4297415455575768E-2</v>
      </c>
      <c r="AC1269" s="344">
        <v>0.6987523694447566</v>
      </c>
      <c r="AD1269" s="482">
        <v>0</v>
      </c>
      <c r="AE1269" s="341" t="s">
        <v>2315</v>
      </c>
      <c r="AF1269" s="341" t="s">
        <v>2315</v>
      </c>
      <c r="AG1269" s="345" t="s">
        <v>1431</v>
      </c>
      <c r="AH1269" s="345" t="s">
        <v>2107</v>
      </c>
      <c r="AI1269" s="345">
        <v>100000</v>
      </c>
      <c r="AJ1269" s="345">
        <v>50000</v>
      </c>
      <c r="AK1269" s="345">
        <v>100000</v>
      </c>
      <c r="AL1269" s="340">
        <v>0</v>
      </c>
      <c r="AM1269" s="340" t="s">
        <v>34</v>
      </c>
      <c r="AN1269" s="340" t="s">
        <v>64</v>
      </c>
      <c r="AO1269" s="338" t="s">
        <v>1323</v>
      </c>
      <c r="AP1269" s="341" t="s">
        <v>13</v>
      </c>
      <c r="AQ1269" s="347" t="s">
        <v>668</v>
      </c>
      <c r="AR1269" s="340" t="s">
        <v>34</v>
      </c>
      <c r="AS1269" s="340" t="s">
        <v>34</v>
      </c>
      <c r="AT1269" s="340"/>
      <c r="AX1269" s="597"/>
      <c r="AY1269" s="598"/>
      <c r="AZ1269" s="598"/>
      <c r="BA1269" s="598"/>
      <c r="BB1269" s="599"/>
      <c r="BC1269" s="598"/>
      <c r="BD1269" s="598"/>
      <c r="BE1269" s="598"/>
      <c r="BF1269" s="598"/>
      <c r="BG1269" s="599"/>
      <c r="BH1269" s="599"/>
      <c r="BI1269" s="600"/>
      <c r="BJ1269" s="600"/>
      <c r="BK1269" s="600"/>
      <c r="BL1269" s="599"/>
      <c r="BM1269" s="599"/>
      <c r="BN1269" s="599"/>
      <c r="BO1269" s="599"/>
      <c r="BP1269" s="599"/>
      <c r="BQ1269" s="599"/>
      <c r="BR1269" s="599"/>
      <c r="BS1269" s="599"/>
      <c r="BT1269" s="602"/>
      <c r="BU1269" s="603"/>
      <c r="BV1269" s="601"/>
      <c r="BW1269" s="604"/>
    </row>
    <row r="1270" spans="2:75" ht="15.75" customHeight="1">
      <c r="B1270" s="334" t="s">
        <v>1661</v>
      </c>
      <c r="C1270" s="335">
        <v>12483948000124</v>
      </c>
      <c r="D1270" s="336" t="s">
        <v>13</v>
      </c>
      <c r="E1270" s="336" t="s">
        <v>615</v>
      </c>
      <c r="F1270" s="336" t="s">
        <v>619</v>
      </c>
      <c r="G1270" s="337" t="s">
        <v>34</v>
      </c>
      <c r="H1270" s="337" t="s">
        <v>1337</v>
      </c>
      <c r="I1270" s="337" t="s">
        <v>34</v>
      </c>
      <c r="J1270" s="337" t="s">
        <v>611</v>
      </c>
      <c r="K1270" s="338" t="s">
        <v>48</v>
      </c>
      <c r="L1270" s="339"/>
      <c r="M1270" s="339"/>
      <c r="N1270" s="338">
        <v>267805</v>
      </c>
      <c r="O1270" s="338" t="s">
        <v>1323</v>
      </c>
      <c r="P1270" s="342">
        <v>40582</v>
      </c>
      <c r="Q1270" s="343" t="s">
        <v>1390</v>
      </c>
      <c r="R1270" s="343" t="s">
        <v>1414</v>
      </c>
      <c r="S1270" s="338">
        <v>61</v>
      </c>
      <c r="T1270" s="340" t="s">
        <v>1414</v>
      </c>
      <c r="U1270" s="340" t="s">
        <v>1414</v>
      </c>
      <c r="V1270" s="340" t="s">
        <v>1414</v>
      </c>
      <c r="W1270" s="340" t="s">
        <v>1414</v>
      </c>
      <c r="X1270" s="340" t="s">
        <v>1414</v>
      </c>
      <c r="Y1270" s="340" t="s">
        <v>1414</v>
      </c>
      <c r="Z1270" s="340" t="s">
        <v>1414</v>
      </c>
      <c r="AA1270" s="340" t="s">
        <v>1414</v>
      </c>
      <c r="AB1270" s="340" t="s">
        <v>1414</v>
      </c>
      <c r="AC1270" s="344" t="s">
        <v>1414</v>
      </c>
      <c r="AD1270" s="482">
        <v>38452255000168</v>
      </c>
      <c r="AE1270" s="341" t="s">
        <v>2315</v>
      </c>
      <c r="AF1270" s="341" t="s">
        <v>2315</v>
      </c>
      <c r="AG1270" s="345" t="s">
        <v>1431</v>
      </c>
      <c r="AH1270" s="345" t="s">
        <v>2316</v>
      </c>
      <c r="AI1270" s="345">
        <v>5000</v>
      </c>
      <c r="AJ1270" s="345">
        <v>1000</v>
      </c>
      <c r="AK1270" s="345">
        <v>5000</v>
      </c>
      <c r="AL1270" s="340">
        <v>0</v>
      </c>
      <c r="AM1270" s="340" t="s">
        <v>34</v>
      </c>
      <c r="AN1270" s="340" t="s">
        <v>64</v>
      </c>
      <c r="AO1270" s="338" t="s">
        <v>1323</v>
      </c>
      <c r="AP1270" s="341" t="s">
        <v>13</v>
      </c>
      <c r="AQ1270" s="347" t="s">
        <v>668</v>
      </c>
      <c r="AR1270" s="340" t="s">
        <v>34</v>
      </c>
      <c r="AS1270" s="340" t="s">
        <v>34</v>
      </c>
      <c r="AT1270" s="340"/>
      <c r="AX1270" s="597"/>
      <c r="AY1270" s="598"/>
      <c r="AZ1270" s="598"/>
      <c r="BA1270" s="598"/>
      <c r="BB1270" s="599"/>
      <c r="BC1270" s="598"/>
      <c r="BD1270" s="598"/>
      <c r="BE1270" s="598"/>
      <c r="BF1270" s="598"/>
      <c r="BG1270" s="599"/>
      <c r="BH1270" s="599"/>
      <c r="BI1270" s="600"/>
      <c r="BJ1270" s="600"/>
      <c r="BK1270" s="600"/>
      <c r="BL1270" s="599"/>
      <c r="BM1270" s="599"/>
      <c r="BN1270" s="599"/>
      <c r="BO1270" s="599"/>
      <c r="BP1270" s="599"/>
      <c r="BQ1270" s="599"/>
      <c r="BR1270" s="599"/>
      <c r="BS1270" s="599"/>
      <c r="BT1270" s="602"/>
      <c r="BU1270" s="603"/>
      <c r="BV1270" s="601"/>
      <c r="BW1270" s="604"/>
    </row>
    <row r="1271" spans="2:75" ht="15.75" customHeight="1">
      <c r="B1271" s="334" t="s">
        <v>1687</v>
      </c>
      <c r="C1271" s="335">
        <v>29127763000180</v>
      </c>
      <c r="D1271" s="336" t="s">
        <v>13</v>
      </c>
      <c r="E1271" s="336" t="s">
        <v>615</v>
      </c>
      <c r="F1271" s="336" t="s">
        <v>619</v>
      </c>
      <c r="G1271" s="337" t="s">
        <v>34</v>
      </c>
      <c r="H1271" s="337" t="s">
        <v>1337</v>
      </c>
      <c r="I1271" s="337" t="s">
        <v>34</v>
      </c>
      <c r="J1271" s="337" t="s">
        <v>611</v>
      </c>
      <c r="K1271" s="338" t="s">
        <v>48</v>
      </c>
      <c r="L1271" s="339"/>
      <c r="M1271" s="339"/>
      <c r="N1271" s="338">
        <v>459542</v>
      </c>
      <c r="O1271" s="338" t="s">
        <v>1320</v>
      </c>
      <c r="P1271" s="342">
        <v>43159</v>
      </c>
      <c r="Q1271" s="343" t="s">
        <v>1390</v>
      </c>
      <c r="R1271" s="343" t="s">
        <v>1414</v>
      </c>
      <c r="S1271" s="338">
        <v>61</v>
      </c>
      <c r="T1271" s="340" t="s">
        <v>1414</v>
      </c>
      <c r="U1271" s="340" t="s">
        <v>1414</v>
      </c>
      <c r="V1271" s="340" t="s">
        <v>1414</v>
      </c>
      <c r="W1271" s="340" t="s">
        <v>1414</v>
      </c>
      <c r="X1271" s="340" t="s">
        <v>1414</v>
      </c>
      <c r="Y1271" s="340" t="s">
        <v>1414</v>
      </c>
      <c r="Z1271" s="340" t="s">
        <v>1414</v>
      </c>
      <c r="AA1271" s="340" t="s">
        <v>1414</v>
      </c>
      <c r="AB1271" s="340" t="s">
        <v>1414</v>
      </c>
      <c r="AC1271" s="344" t="s">
        <v>1414</v>
      </c>
      <c r="AD1271" s="482">
        <v>17417026000132</v>
      </c>
      <c r="AE1271" s="341" t="s">
        <v>2120</v>
      </c>
      <c r="AF1271" s="341" t="s">
        <v>2106</v>
      </c>
      <c r="AG1271" s="345" t="s">
        <v>1427</v>
      </c>
      <c r="AH1271" s="345" t="s">
        <v>2107</v>
      </c>
      <c r="AI1271" s="345">
        <v>5000</v>
      </c>
      <c r="AJ1271" s="345">
        <v>5000</v>
      </c>
      <c r="AK1271" s="345">
        <v>5000</v>
      </c>
      <c r="AL1271" s="340">
        <v>0</v>
      </c>
      <c r="AM1271" s="340" t="s">
        <v>34</v>
      </c>
      <c r="AN1271" s="340" t="s">
        <v>34</v>
      </c>
      <c r="AO1271" s="338" t="s">
        <v>1323</v>
      </c>
      <c r="AP1271" s="341" t="s">
        <v>13</v>
      </c>
      <c r="AQ1271" s="347" t="s">
        <v>664</v>
      </c>
      <c r="AR1271" s="340">
        <v>3.3333333333333331E-3</v>
      </c>
      <c r="AS1271" s="340">
        <v>3.3333333333333331E-3</v>
      </c>
      <c r="AT1271" s="340"/>
      <c r="AX1271" s="597"/>
      <c r="AY1271" s="598"/>
      <c r="AZ1271" s="598"/>
      <c r="BA1271" s="598"/>
      <c r="BB1271" s="599"/>
      <c r="BC1271" s="598"/>
      <c r="BD1271" s="598"/>
      <c r="BE1271" s="598"/>
      <c r="BF1271" s="598"/>
      <c r="BG1271" s="599"/>
      <c r="BH1271" s="599"/>
      <c r="BI1271" s="600"/>
      <c r="BJ1271" s="600"/>
      <c r="BK1271" s="600"/>
      <c r="BL1271" s="599"/>
      <c r="BM1271" s="599"/>
      <c r="BN1271" s="599"/>
      <c r="BO1271" s="599"/>
      <c r="BP1271" s="599"/>
      <c r="BQ1271" s="599"/>
      <c r="BR1271" s="599"/>
      <c r="BS1271" s="599"/>
      <c r="BT1271" s="602"/>
      <c r="BU1271" s="603"/>
      <c r="BV1271" s="601"/>
      <c r="BW1271" s="604"/>
    </row>
    <row r="1272" spans="2:75" ht="15.75" customHeight="1">
      <c r="B1272" s="334" t="s">
        <v>541</v>
      </c>
      <c r="C1272" s="335">
        <v>43508144000166</v>
      </c>
      <c r="D1272" s="336" t="s">
        <v>13</v>
      </c>
      <c r="E1272" s="336" t="s">
        <v>615</v>
      </c>
      <c r="F1272" s="336" t="s">
        <v>619</v>
      </c>
      <c r="G1272" s="337" t="s">
        <v>34</v>
      </c>
      <c r="H1272" s="337" t="s">
        <v>1337</v>
      </c>
      <c r="I1272" s="337" t="s">
        <v>34</v>
      </c>
      <c r="J1272" s="337"/>
      <c r="K1272" s="338" t="s">
        <v>48</v>
      </c>
      <c r="L1272" s="339"/>
      <c r="M1272" s="339" t="s">
        <v>1411</v>
      </c>
      <c r="N1272" s="338">
        <v>617040</v>
      </c>
      <c r="O1272" s="338" t="s">
        <v>1320</v>
      </c>
      <c r="P1272" s="342">
        <v>44476</v>
      </c>
      <c r="Q1272" s="343">
        <v>14968954.27</v>
      </c>
      <c r="R1272" s="343" t="s">
        <v>1414</v>
      </c>
      <c r="S1272" s="338">
        <v>61</v>
      </c>
      <c r="T1272" s="340">
        <v>9.8465958012000865E-2</v>
      </c>
      <c r="U1272" s="340">
        <v>1.2728886579415233</v>
      </c>
      <c r="V1272" s="340" t="s">
        <v>1414</v>
      </c>
      <c r="W1272" s="340" t="s">
        <v>1414</v>
      </c>
      <c r="X1272" s="340" t="s">
        <v>1414</v>
      </c>
      <c r="Y1272" s="340" t="s">
        <v>1414</v>
      </c>
      <c r="Z1272" s="340" t="s">
        <v>1414</v>
      </c>
      <c r="AA1272" s="340" t="s">
        <v>1414</v>
      </c>
      <c r="AB1272" s="340" t="s">
        <v>1414</v>
      </c>
      <c r="AC1272" s="344" t="s">
        <v>1414</v>
      </c>
      <c r="AD1272" s="482">
        <v>0</v>
      </c>
      <c r="AE1272" s="341" t="s">
        <v>2416</v>
      </c>
      <c r="AF1272" s="341" t="s">
        <v>2106</v>
      </c>
      <c r="AG1272" s="345" t="s">
        <v>1427</v>
      </c>
      <c r="AH1272" s="345" t="s">
        <v>2107</v>
      </c>
      <c r="AI1272" s="345">
        <v>0</v>
      </c>
      <c r="AJ1272" s="345">
        <v>0</v>
      </c>
      <c r="AK1272" s="345">
        <v>0</v>
      </c>
      <c r="AL1272" s="340">
        <v>1.4999999999999999E-2</v>
      </c>
      <c r="AM1272" s="340" t="s">
        <v>34</v>
      </c>
      <c r="AN1272" s="340" t="s">
        <v>64</v>
      </c>
      <c r="AO1272" s="338" t="s">
        <v>1323</v>
      </c>
      <c r="AP1272" s="341" t="s">
        <v>13</v>
      </c>
      <c r="AQ1272" s="347" t="s">
        <v>671</v>
      </c>
      <c r="AR1272" s="340" t="s">
        <v>34</v>
      </c>
      <c r="AS1272" s="340" t="s">
        <v>34</v>
      </c>
      <c r="AT1272" s="340"/>
      <c r="AX1272" s="597"/>
      <c r="AY1272" s="598"/>
      <c r="AZ1272" s="598"/>
      <c r="BA1272" s="598"/>
      <c r="BB1272" s="599"/>
      <c r="BC1272" s="598"/>
      <c r="BD1272" s="598"/>
      <c r="BE1272" s="598"/>
      <c r="BF1272" s="598"/>
      <c r="BG1272" s="599"/>
      <c r="BH1272" s="599"/>
      <c r="BI1272" s="600"/>
      <c r="BJ1272" s="600"/>
      <c r="BK1272" s="600"/>
      <c r="BL1272" s="599"/>
      <c r="BM1272" s="599"/>
      <c r="BN1272" s="599"/>
      <c r="BO1272" s="599"/>
      <c r="BP1272" s="599"/>
      <c r="BQ1272" s="599"/>
      <c r="BR1272" s="599"/>
      <c r="BS1272" s="599"/>
      <c r="BT1272" s="602"/>
      <c r="BU1272" s="603"/>
      <c r="BV1272" s="601"/>
      <c r="BW1272" s="604"/>
    </row>
    <row r="1273" spans="2:75" ht="15.75" customHeight="1">
      <c r="B1273" s="334" t="s">
        <v>1262</v>
      </c>
      <c r="C1273" s="335">
        <v>35820605000103</v>
      </c>
      <c r="D1273" s="336" t="s">
        <v>13</v>
      </c>
      <c r="E1273" s="336" t="s">
        <v>615</v>
      </c>
      <c r="F1273" s="336" t="s">
        <v>619</v>
      </c>
      <c r="G1273" s="337" t="s">
        <v>34</v>
      </c>
      <c r="H1273" s="337" t="s">
        <v>865</v>
      </c>
      <c r="I1273" s="337" t="s">
        <v>34</v>
      </c>
      <c r="J1273" s="337"/>
      <c r="K1273" s="338" t="s">
        <v>48</v>
      </c>
      <c r="L1273" s="339"/>
      <c r="M1273" s="339" t="s">
        <v>1411</v>
      </c>
      <c r="N1273" s="338">
        <v>537527</v>
      </c>
      <c r="O1273" s="338" t="s">
        <v>1320</v>
      </c>
      <c r="P1273" s="342">
        <v>43943</v>
      </c>
      <c r="Q1273" s="343">
        <v>53935960.170000002</v>
      </c>
      <c r="R1273" s="343">
        <v>63103473.71920637</v>
      </c>
      <c r="S1273" s="338">
        <v>61</v>
      </c>
      <c r="T1273" s="340">
        <v>3.9090106275416758E-3</v>
      </c>
      <c r="U1273" s="340">
        <v>5.0532543348273125E-2</v>
      </c>
      <c r="V1273" s="340">
        <v>-2.6952216328036682E-3</v>
      </c>
      <c r="W1273" s="340">
        <v>-2.6422184109172124E-2</v>
      </c>
      <c r="X1273" s="340">
        <v>8.5165157135263625E-2</v>
      </c>
      <c r="Y1273" s="340">
        <v>0.64582285770598147</v>
      </c>
      <c r="Z1273" s="340" t="s">
        <v>1414</v>
      </c>
      <c r="AA1273" s="340" t="s">
        <v>1414</v>
      </c>
      <c r="AB1273" s="340">
        <v>5.3030082992525616E-2</v>
      </c>
      <c r="AC1273" s="344">
        <v>-1.8564898600845241</v>
      </c>
      <c r="AD1273" s="482">
        <v>0</v>
      </c>
      <c r="AE1273" s="341" t="s">
        <v>2226</v>
      </c>
      <c r="AF1273" s="341" t="s">
        <v>736</v>
      </c>
      <c r="AG1273" s="345" t="s">
        <v>736</v>
      </c>
      <c r="AH1273" s="345" t="s">
        <v>2110</v>
      </c>
      <c r="AI1273" s="345">
        <v>1000</v>
      </c>
      <c r="AJ1273" s="345">
        <v>100</v>
      </c>
      <c r="AK1273" s="345">
        <v>100</v>
      </c>
      <c r="AL1273" s="340">
        <v>0</v>
      </c>
      <c r="AM1273" s="340" t="s">
        <v>34</v>
      </c>
      <c r="AN1273" s="340" t="s">
        <v>64</v>
      </c>
      <c r="AO1273" s="338" t="s">
        <v>1323</v>
      </c>
      <c r="AP1273" s="341" t="s">
        <v>13</v>
      </c>
      <c r="AQ1273" s="347" t="s">
        <v>668</v>
      </c>
      <c r="AR1273" s="340">
        <v>0</v>
      </c>
      <c r="AS1273" s="340">
        <v>0</v>
      </c>
      <c r="AT1273" s="340"/>
      <c r="AX1273" s="597"/>
      <c r="AY1273" s="598"/>
      <c r="AZ1273" s="598"/>
      <c r="BA1273" s="598"/>
      <c r="BB1273" s="599"/>
      <c r="BC1273" s="598"/>
      <c r="BD1273" s="598"/>
      <c r="BE1273" s="598"/>
      <c r="BF1273" s="598"/>
      <c r="BG1273" s="599"/>
      <c r="BH1273" s="599"/>
      <c r="BI1273" s="600"/>
      <c r="BJ1273" s="600"/>
      <c r="BK1273" s="600"/>
      <c r="BL1273" s="599"/>
      <c r="BM1273" s="599"/>
      <c r="BN1273" s="599"/>
      <c r="BO1273" s="599"/>
      <c r="BP1273" s="599"/>
      <c r="BQ1273" s="599"/>
      <c r="BR1273" s="599"/>
      <c r="BS1273" s="599"/>
      <c r="BT1273" s="602"/>
      <c r="BU1273" s="603"/>
      <c r="BV1273" s="601"/>
      <c r="BW1273" s="604"/>
    </row>
    <row r="1274" spans="2:75" ht="15.75" customHeight="1">
      <c r="B1274" s="334" t="s">
        <v>545</v>
      </c>
      <c r="C1274" s="335">
        <v>30509286000104</v>
      </c>
      <c r="D1274" s="336" t="s">
        <v>13</v>
      </c>
      <c r="E1274" s="336" t="s">
        <v>615</v>
      </c>
      <c r="F1274" s="336" t="s">
        <v>619</v>
      </c>
      <c r="G1274" s="337" t="s">
        <v>34</v>
      </c>
      <c r="H1274" s="337" t="s">
        <v>865</v>
      </c>
      <c r="I1274" s="337" t="s">
        <v>34</v>
      </c>
      <c r="J1274" s="337"/>
      <c r="K1274" s="338" t="s">
        <v>48</v>
      </c>
      <c r="L1274" s="339"/>
      <c r="M1274" s="339" t="s">
        <v>1411</v>
      </c>
      <c r="N1274" s="338">
        <v>495255</v>
      </c>
      <c r="O1274" s="338" t="s">
        <v>1320</v>
      </c>
      <c r="P1274" s="342">
        <v>43563</v>
      </c>
      <c r="Q1274" s="343">
        <v>737243822.61000001</v>
      </c>
      <c r="R1274" s="343">
        <v>873413709.483055</v>
      </c>
      <c r="S1274" s="338">
        <v>61</v>
      </c>
      <c r="T1274" s="340">
        <v>3.7719283100094758E-2</v>
      </c>
      <c r="U1274" s="340">
        <v>0.48760453473620108</v>
      </c>
      <c r="V1274" s="340">
        <v>1.0861001592880504E-2</v>
      </c>
      <c r="W1274" s="340">
        <v>0.10647413192457283</v>
      </c>
      <c r="X1274" s="340">
        <v>0.1104698255686507</v>
      </c>
      <c r="Y1274" s="340">
        <v>0.83771275529633837</v>
      </c>
      <c r="Z1274" s="340">
        <v>0.22761671848535414</v>
      </c>
      <c r="AA1274" s="340">
        <v>1.2938472185392176</v>
      </c>
      <c r="AB1274" s="340">
        <v>6.5725512099167285E-2</v>
      </c>
      <c r="AC1274" s="344">
        <v>-1.2810337310846966</v>
      </c>
      <c r="AD1274" s="482">
        <v>0</v>
      </c>
      <c r="AE1274" s="341" t="s">
        <v>2226</v>
      </c>
      <c r="AF1274" s="341" t="s">
        <v>736</v>
      </c>
      <c r="AG1274" s="345" t="s">
        <v>736</v>
      </c>
      <c r="AH1274" s="345" t="s">
        <v>2110</v>
      </c>
      <c r="AI1274" s="345">
        <v>1000</v>
      </c>
      <c r="AJ1274" s="345">
        <v>100</v>
      </c>
      <c r="AK1274" s="345">
        <v>100</v>
      </c>
      <c r="AL1274" s="340">
        <v>7.4999999999999997E-3</v>
      </c>
      <c r="AM1274" s="340">
        <v>0.1</v>
      </c>
      <c r="AN1274" s="340" t="s">
        <v>64</v>
      </c>
      <c r="AO1274" s="338" t="s">
        <v>1323</v>
      </c>
      <c r="AP1274" s="341" t="s">
        <v>13</v>
      </c>
      <c r="AQ1274" s="347" t="s">
        <v>668</v>
      </c>
      <c r="AR1274" s="340">
        <v>2.4997499999999998E-3</v>
      </c>
      <c r="AS1274" s="340">
        <v>2.4997499999999998E-3</v>
      </c>
      <c r="AT1274" s="340"/>
      <c r="AX1274" s="597"/>
      <c r="AY1274" s="598"/>
      <c r="AZ1274" s="598"/>
      <c r="BA1274" s="598"/>
      <c r="BB1274" s="599"/>
      <c r="BC1274" s="598"/>
      <c r="BD1274" s="598"/>
      <c r="BE1274" s="598"/>
      <c r="BF1274" s="598"/>
      <c r="BG1274" s="599"/>
      <c r="BH1274" s="599"/>
      <c r="BI1274" s="600"/>
      <c r="BJ1274" s="600"/>
      <c r="BK1274" s="600"/>
      <c r="BL1274" s="599"/>
      <c r="BM1274" s="599"/>
      <c r="BN1274" s="599"/>
      <c r="BO1274" s="599"/>
      <c r="BP1274" s="599"/>
      <c r="BQ1274" s="599"/>
      <c r="BR1274" s="599"/>
      <c r="BS1274" s="599"/>
      <c r="BT1274" s="602"/>
      <c r="BU1274" s="603"/>
      <c r="BV1274" s="601"/>
      <c r="BW1274" s="604"/>
    </row>
    <row r="1275" spans="2:75" ht="15.75" customHeight="1">
      <c r="B1275" s="334" t="s">
        <v>974</v>
      </c>
      <c r="C1275" s="335">
        <v>7317588000150</v>
      </c>
      <c r="D1275" s="336" t="s">
        <v>14</v>
      </c>
      <c r="E1275" s="336" t="s">
        <v>607</v>
      </c>
      <c r="F1275" s="336"/>
      <c r="G1275" s="337"/>
      <c r="H1275" s="337" t="s">
        <v>34</v>
      </c>
      <c r="I1275" s="337" t="s">
        <v>34</v>
      </c>
      <c r="J1275" s="337" t="s">
        <v>608</v>
      </c>
      <c r="K1275" s="338" t="s">
        <v>48</v>
      </c>
      <c r="L1275" s="339"/>
      <c r="M1275" s="339" t="s">
        <v>34</v>
      </c>
      <c r="N1275" s="338">
        <v>323950</v>
      </c>
      <c r="O1275" s="338" t="s">
        <v>1320</v>
      </c>
      <c r="P1275" s="342">
        <v>41145</v>
      </c>
      <c r="Q1275" s="343">
        <v>285237160.08999997</v>
      </c>
      <c r="R1275" s="343">
        <v>357984434.92186469</v>
      </c>
      <c r="S1275" s="338">
        <v>61</v>
      </c>
      <c r="T1275" s="340">
        <v>-0.1265348690764071</v>
      </c>
      <c r="U1275" s="340">
        <v>-1.635740949799563</v>
      </c>
      <c r="V1275" s="340">
        <v>-0.24594664543922684</v>
      </c>
      <c r="W1275" s="340">
        <v>-2.4110995057829832</v>
      </c>
      <c r="X1275" s="340">
        <v>-0.15468411966263962</v>
      </c>
      <c r="Y1275" s="340">
        <v>-1.1729977794040349</v>
      </c>
      <c r="Z1275" s="340">
        <v>5.3997348987493643E-2</v>
      </c>
      <c r="AA1275" s="340">
        <v>0.30693843695165768</v>
      </c>
      <c r="AB1275" s="340">
        <v>0.25938507450878401</v>
      </c>
      <c r="AC1275" s="344">
        <v>-1.332796896120785</v>
      </c>
      <c r="AD1275" s="482">
        <v>28767201000138</v>
      </c>
      <c r="AE1275" s="341" t="s">
        <v>2268</v>
      </c>
      <c r="AF1275" s="341" t="s">
        <v>2115</v>
      </c>
      <c r="AG1275" s="345" t="s">
        <v>1428</v>
      </c>
      <c r="AH1275" s="345" t="s">
        <v>2107</v>
      </c>
      <c r="AI1275" s="345">
        <v>1000</v>
      </c>
      <c r="AJ1275" s="345">
        <v>100</v>
      </c>
      <c r="AK1275" s="345">
        <v>1000</v>
      </c>
      <c r="AL1275" s="340">
        <v>1.9400000000000001E-2</v>
      </c>
      <c r="AM1275" s="340">
        <v>0.2</v>
      </c>
      <c r="AN1275" s="340" t="s">
        <v>2138</v>
      </c>
      <c r="AO1275" s="338" t="s">
        <v>1323</v>
      </c>
      <c r="AP1275" s="341" t="s">
        <v>716</v>
      </c>
      <c r="AQ1275" s="347" t="s">
        <v>659</v>
      </c>
      <c r="AR1275" s="340">
        <v>5.8199999999999997E-3</v>
      </c>
      <c r="AS1275" s="340">
        <v>5.8199999999999997E-3</v>
      </c>
      <c r="AT1275" s="340"/>
      <c r="AX1275" s="597"/>
      <c r="AY1275" s="598"/>
      <c r="AZ1275" s="598"/>
      <c r="BA1275" s="598"/>
      <c r="BB1275" s="599"/>
      <c r="BC1275" s="598"/>
      <c r="BD1275" s="598"/>
      <c r="BE1275" s="598"/>
      <c r="BF1275" s="598"/>
      <c r="BG1275" s="599"/>
      <c r="BH1275" s="599"/>
      <c r="BI1275" s="600"/>
      <c r="BJ1275" s="600"/>
      <c r="BK1275" s="600"/>
      <c r="BL1275" s="599"/>
      <c r="BM1275" s="599"/>
      <c r="BN1275" s="599"/>
      <c r="BO1275" s="599"/>
      <c r="BP1275" s="599"/>
      <c r="BQ1275" s="599"/>
      <c r="BR1275" s="599"/>
      <c r="BS1275" s="599"/>
      <c r="BT1275" s="602"/>
      <c r="BU1275" s="603"/>
      <c r="BV1275" s="601"/>
      <c r="BW1275" s="604"/>
    </row>
    <row r="1276" spans="2:75" ht="15.75" customHeight="1">
      <c r="B1276" s="334" t="s">
        <v>1482</v>
      </c>
      <c r="C1276" s="335">
        <v>34581178000195</v>
      </c>
      <c r="D1276" s="336" t="s">
        <v>14</v>
      </c>
      <c r="E1276" s="336" t="s">
        <v>607</v>
      </c>
      <c r="F1276" s="336" t="s">
        <v>1316</v>
      </c>
      <c r="G1276" s="337"/>
      <c r="H1276" s="337" t="s">
        <v>34</v>
      </c>
      <c r="I1276" s="337" t="s">
        <v>34</v>
      </c>
      <c r="J1276" s="337" t="s">
        <v>608</v>
      </c>
      <c r="K1276" s="338" t="s">
        <v>48</v>
      </c>
      <c r="L1276" s="339"/>
      <c r="M1276" s="339"/>
      <c r="N1276" s="338">
        <v>507083</v>
      </c>
      <c r="O1276" s="338" t="s">
        <v>1320</v>
      </c>
      <c r="P1276" s="342">
        <v>43725</v>
      </c>
      <c r="Q1276" s="343">
        <v>478677366.93000001</v>
      </c>
      <c r="R1276" s="343">
        <v>555674760.4011904</v>
      </c>
      <c r="S1276" s="338">
        <v>62</v>
      </c>
      <c r="T1276" s="340">
        <v>-5.4603276371558818E-2</v>
      </c>
      <c r="U1276" s="340">
        <v>-0.61417293064941192</v>
      </c>
      <c r="V1276" s="340">
        <v>-0.22150070075801209</v>
      </c>
      <c r="W1276" s="340">
        <v>-2.0328688446383749</v>
      </c>
      <c r="X1276" s="340">
        <v>-0.18676161317524098</v>
      </c>
      <c r="Y1276" s="340">
        <v>-1.3132685277297782</v>
      </c>
      <c r="Z1276" s="340">
        <v>0.13982294949569729</v>
      </c>
      <c r="AA1276" s="340">
        <v>0.76407141268945422</v>
      </c>
      <c r="AB1276" s="340">
        <v>0.26001035384453169</v>
      </c>
      <c r="AC1276" s="344">
        <v>-1.230697389799688</v>
      </c>
      <c r="AD1276" s="482">
        <v>34172637000187</v>
      </c>
      <c r="AE1276" s="341" t="s">
        <v>2121</v>
      </c>
      <c r="AF1276" s="341" t="s">
        <v>2106</v>
      </c>
      <c r="AG1276" s="345" t="s">
        <v>1427</v>
      </c>
      <c r="AH1276" s="345" t="s">
        <v>2107</v>
      </c>
      <c r="AI1276" s="345">
        <v>200000</v>
      </c>
      <c r="AJ1276" s="345">
        <v>10000</v>
      </c>
      <c r="AK1276" s="345">
        <v>50000</v>
      </c>
      <c r="AL1276" s="608">
        <v>1.8500000000000003E-2</v>
      </c>
      <c r="AM1276" s="608">
        <v>0.2</v>
      </c>
      <c r="AN1276" s="340" t="s">
        <v>34</v>
      </c>
      <c r="AO1276" s="338" t="s">
        <v>1323</v>
      </c>
      <c r="AP1276" s="341" t="s">
        <v>716</v>
      </c>
      <c r="AQ1276" s="347" t="s">
        <v>659</v>
      </c>
      <c r="AR1276" s="340" t="s">
        <v>34</v>
      </c>
      <c r="AS1276" s="340" t="s">
        <v>34</v>
      </c>
      <c r="AT1276" s="340"/>
      <c r="AX1276" s="597"/>
      <c r="AY1276" s="598"/>
      <c r="AZ1276" s="598"/>
      <c r="BA1276" s="598"/>
      <c r="BB1276" s="599"/>
      <c r="BC1276" s="598"/>
      <c r="BD1276" s="598"/>
      <c r="BE1276" s="598"/>
      <c r="BF1276" s="598"/>
      <c r="BG1276" s="599"/>
      <c r="BH1276" s="599"/>
      <c r="BI1276" s="600"/>
      <c r="BJ1276" s="600"/>
      <c r="BK1276" s="600"/>
      <c r="BL1276" s="599"/>
      <c r="BM1276" s="599"/>
      <c r="BN1276" s="599"/>
      <c r="BO1276" s="599"/>
      <c r="BP1276" s="599"/>
      <c r="BQ1276" s="599"/>
      <c r="BR1276" s="599"/>
      <c r="BS1276" s="599"/>
      <c r="BT1276" s="602"/>
      <c r="BU1276" s="603"/>
      <c r="BV1276" s="601"/>
      <c r="BW1276" s="604"/>
    </row>
    <row r="1277" spans="2:75" ht="15.75" customHeight="1">
      <c r="B1277" s="334" t="s">
        <v>1483</v>
      </c>
      <c r="C1277" s="335">
        <v>38065123000183</v>
      </c>
      <c r="D1277" s="336" t="s">
        <v>14</v>
      </c>
      <c r="E1277" s="336" t="s">
        <v>607</v>
      </c>
      <c r="F1277" s="336" t="s">
        <v>1316</v>
      </c>
      <c r="G1277" s="337"/>
      <c r="H1277" s="337" t="s">
        <v>34</v>
      </c>
      <c r="I1277" s="337" t="s">
        <v>34</v>
      </c>
      <c r="J1277" s="337" t="s">
        <v>608</v>
      </c>
      <c r="K1277" s="338" t="s">
        <v>48</v>
      </c>
      <c r="L1277" s="339"/>
      <c r="M1277" s="339"/>
      <c r="N1277" s="338">
        <v>555886</v>
      </c>
      <c r="O1277" s="338" t="s">
        <v>1320</v>
      </c>
      <c r="P1277" s="342">
        <v>44084</v>
      </c>
      <c r="Q1277" s="343">
        <v>113865391.77</v>
      </c>
      <c r="R1277" s="343">
        <v>106401127.50039677</v>
      </c>
      <c r="S1277" s="338">
        <v>62</v>
      </c>
      <c r="T1277" s="340">
        <v>-6.0728695643546771E-2</v>
      </c>
      <c r="U1277" s="340">
        <v>-0.68307111690720157</v>
      </c>
      <c r="V1277" s="340">
        <v>-0.22284780187218667</v>
      </c>
      <c r="W1277" s="340">
        <v>-2.0452321458659175</v>
      </c>
      <c r="X1277" s="340">
        <v>-0.17169237242376145</v>
      </c>
      <c r="Y1277" s="340">
        <v>-1.2073047845427245</v>
      </c>
      <c r="Z1277" s="340" t="s">
        <v>1414</v>
      </c>
      <c r="AA1277" s="340" t="s">
        <v>1414</v>
      </c>
      <c r="AB1277" s="340">
        <v>0.25477366757238812</v>
      </c>
      <c r="AC1277" s="344">
        <v>-1.2680758755432222</v>
      </c>
      <c r="AD1277" s="482">
        <v>38173724000100</v>
      </c>
      <c r="AE1277" s="341" t="s">
        <v>2121</v>
      </c>
      <c r="AF1277" s="341" t="s">
        <v>2106</v>
      </c>
      <c r="AG1277" s="345" t="s">
        <v>1427</v>
      </c>
      <c r="AH1277" s="345" t="s">
        <v>2107</v>
      </c>
      <c r="AI1277" s="345">
        <v>200000</v>
      </c>
      <c r="AJ1277" s="345">
        <v>10000</v>
      </c>
      <c r="AK1277" s="345">
        <v>50000</v>
      </c>
      <c r="AL1277" s="608">
        <v>0.03</v>
      </c>
      <c r="AM1277" s="608" t="s">
        <v>34</v>
      </c>
      <c r="AN1277" s="340" t="s">
        <v>34</v>
      </c>
      <c r="AO1277" s="338" t="s">
        <v>1323</v>
      </c>
      <c r="AP1277" s="341" t="s">
        <v>716</v>
      </c>
      <c r="AQ1277" s="347" t="s">
        <v>659</v>
      </c>
      <c r="AR1277" s="340" t="s">
        <v>34</v>
      </c>
      <c r="AS1277" s="340" t="s">
        <v>34</v>
      </c>
      <c r="AT1277" s="340"/>
      <c r="AX1277" s="597"/>
      <c r="AY1277" s="598"/>
      <c r="AZ1277" s="598"/>
      <c r="BA1277" s="598"/>
      <c r="BB1277" s="599"/>
      <c r="BC1277" s="598"/>
      <c r="BD1277" s="598"/>
      <c r="BE1277" s="598"/>
      <c r="BF1277" s="598"/>
      <c r="BG1277" s="599"/>
      <c r="BH1277" s="599"/>
      <c r="BI1277" s="600"/>
      <c r="BJ1277" s="600"/>
      <c r="BK1277" s="600"/>
      <c r="BL1277" s="599"/>
      <c r="BM1277" s="599"/>
      <c r="BN1277" s="599"/>
      <c r="BO1277" s="599"/>
      <c r="BP1277" s="599"/>
      <c r="BQ1277" s="599"/>
      <c r="BR1277" s="599"/>
      <c r="BS1277" s="599"/>
      <c r="BT1277" s="602"/>
      <c r="BU1277" s="603"/>
      <c r="BV1277" s="601"/>
      <c r="BW1277" s="604"/>
    </row>
    <row r="1278" spans="2:75" ht="15.75" customHeight="1">
      <c r="B1278" s="334" t="s">
        <v>911</v>
      </c>
      <c r="C1278" s="335">
        <v>11977572000141</v>
      </c>
      <c r="D1278" s="336" t="s">
        <v>14</v>
      </c>
      <c r="E1278" s="336" t="s">
        <v>607</v>
      </c>
      <c r="F1278" s="336" t="s">
        <v>1316</v>
      </c>
      <c r="G1278" s="337"/>
      <c r="H1278" s="337" t="s">
        <v>34</v>
      </c>
      <c r="I1278" s="337" t="s">
        <v>34</v>
      </c>
      <c r="J1278" s="337" t="s">
        <v>608</v>
      </c>
      <c r="K1278" s="338" t="s">
        <v>48</v>
      </c>
      <c r="L1278" s="339"/>
      <c r="M1278" s="339" t="s">
        <v>34</v>
      </c>
      <c r="N1278" s="338">
        <v>264611</v>
      </c>
      <c r="O1278" s="338" t="s">
        <v>1323</v>
      </c>
      <c r="P1278" s="342">
        <v>40534</v>
      </c>
      <c r="Q1278" s="343">
        <v>23100143.710000001</v>
      </c>
      <c r="R1278" s="343">
        <v>47744402.705436535</v>
      </c>
      <c r="S1278" s="338">
        <v>62</v>
      </c>
      <c r="T1278" s="340">
        <v>-9.0945135699436741E-2</v>
      </c>
      <c r="U1278" s="340">
        <v>-1.1756655199826191</v>
      </c>
      <c r="V1278" s="340">
        <v>-0.33256445429206583</v>
      </c>
      <c r="W1278" s="340">
        <v>-3.2602436595652726</v>
      </c>
      <c r="X1278" s="340">
        <v>-0.29698456430194953</v>
      </c>
      <c r="Y1278" s="340">
        <v>-2.2520879014809458</v>
      </c>
      <c r="Z1278" s="340">
        <v>-0.12232866763592609</v>
      </c>
      <c r="AA1278" s="340">
        <v>-0.69535580436080957</v>
      </c>
      <c r="AB1278" s="340">
        <v>0.26589479446556369</v>
      </c>
      <c r="AC1278" s="344">
        <v>-1.7519856888553733</v>
      </c>
      <c r="AD1278" s="482">
        <v>38386961000159</v>
      </c>
      <c r="AE1278" s="341" t="s">
        <v>2212</v>
      </c>
      <c r="AF1278" s="341" t="s">
        <v>2115</v>
      </c>
      <c r="AG1278" s="345" t="s">
        <v>1428</v>
      </c>
      <c r="AH1278" s="345" t="s">
        <v>2107</v>
      </c>
      <c r="AI1278" s="345">
        <v>50000</v>
      </c>
      <c r="AJ1278" s="345">
        <v>5000</v>
      </c>
      <c r="AK1278" s="345">
        <v>5000</v>
      </c>
      <c r="AL1278" s="340">
        <v>0.02</v>
      </c>
      <c r="AM1278" s="340">
        <v>0.2</v>
      </c>
      <c r="AN1278" s="340" t="s">
        <v>2138</v>
      </c>
      <c r="AO1278" s="338" t="s">
        <v>1323</v>
      </c>
      <c r="AP1278" s="341" t="s">
        <v>716</v>
      </c>
      <c r="AQ1278" s="347" t="s">
        <v>665</v>
      </c>
      <c r="AR1278" s="340">
        <v>5.3333333333333332E-3</v>
      </c>
      <c r="AS1278" s="340">
        <v>5.3333333333333332E-3</v>
      </c>
      <c r="AT1278" s="340"/>
      <c r="AX1278" s="597"/>
      <c r="AY1278" s="598"/>
      <c r="AZ1278" s="598"/>
      <c r="BA1278" s="598"/>
      <c r="BB1278" s="599"/>
      <c r="BC1278" s="598"/>
      <c r="BD1278" s="598"/>
      <c r="BE1278" s="598"/>
      <c r="BF1278" s="598"/>
      <c r="BG1278" s="599"/>
      <c r="BH1278" s="599"/>
      <c r="BI1278" s="600"/>
      <c r="BJ1278" s="600"/>
      <c r="BK1278" s="600"/>
      <c r="BL1278" s="599"/>
      <c r="BM1278" s="599"/>
      <c r="BN1278" s="599"/>
      <c r="BO1278" s="599"/>
      <c r="BP1278" s="599"/>
      <c r="BQ1278" s="599"/>
      <c r="BR1278" s="599"/>
      <c r="BS1278" s="599"/>
      <c r="BT1278" s="602"/>
      <c r="BU1278" s="603"/>
      <c r="BV1278" s="601"/>
      <c r="BW1278" s="604"/>
    </row>
    <row r="1279" spans="2:75" ht="15.75" customHeight="1">
      <c r="B1279" s="334" t="s">
        <v>914</v>
      </c>
      <c r="C1279" s="335">
        <v>36352596000136</v>
      </c>
      <c r="D1279" s="336" t="s">
        <v>14</v>
      </c>
      <c r="E1279" s="336" t="s">
        <v>607</v>
      </c>
      <c r="F1279" s="336" t="s">
        <v>1316</v>
      </c>
      <c r="G1279" s="337"/>
      <c r="H1279" s="337" t="s">
        <v>34</v>
      </c>
      <c r="I1279" s="337" t="s">
        <v>34</v>
      </c>
      <c r="J1279" s="337" t="s">
        <v>608</v>
      </c>
      <c r="K1279" s="338" t="s">
        <v>48</v>
      </c>
      <c r="L1279" s="339"/>
      <c r="M1279" s="339" t="s">
        <v>1411</v>
      </c>
      <c r="N1279" s="338">
        <v>539082</v>
      </c>
      <c r="O1279" s="338" t="s">
        <v>1320</v>
      </c>
      <c r="P1279" s="342">
        <v>43990</v>
      </c>
      <c r="Q1279" s="343">
        <v>28296304.239999998</v>
      </c>
      <c r="R1279" s="343">
        <v>83480578.224880964</v>
      </c>
      <c r="S1279" s="338">
        <v>62</v>
      </c>
      <c r="T1279" s="340">
        <v>-0.27383608331334841</v>
      </c>
      <c r="U1279" s="340">
        <v>-3.5399324966930088</v>
      </c>
      <c r="V1279" s="340">
        <v>-0.46302155406396672</v>
      </c>
      <c r="W1279" s="340">
        <v>-4.5391594513386364</v>
      </c>
      <c r="X1279" s="340">
        <v>-0.24900995166570195</v>
      </c>
      <c r="Y1279" s="340">
        <v>-1.8882876987657677</v>
      </c>
      <c r="Z1279" s="340" t="s">
        <v>1414</v>
      </c>
      <c r="AA1279" s="340" t="s">
        <v>1414</v>
      </c>
      <c r="AB1279" s="340">
        <v>0.32886646611455106</v>
      </c>
      <c r="AC1279" s="344">
        <v>-2.01925060850404</v>
      </c>
      <c r="AD1279" s="482">
        <v>42870670000109</v>
      </c>
      <c r="AE1279" s="341" t="s">
        <v>2212</v>
      </c>
      <c r="AF1279" s="341" t="s">
        <v>2115</v>
      </c>
      <c r="AG1279" s="345" t="s">
        <v>1428</v>
      </c>
      <c r="AH1279" s="345" t="s">
        <v>2107</v>
      </c>
      <c r="AI1279" s="345">
        <v>5000</v>
      </c>
      <c r="AJ1279" s="345">
        <v>1000</v>
      </c>
      <c r="AK1279" s="345">
        <v>5000</v>
      </c>
      <c r="AL1279" s="340">
        <v>0.02</v>
      </c>
      <c r="AM1279" s="340">
        <v>0.2</v>
      </c>
      <c r="AN1279" s="340" t="s">
        <v>34</v>
      </c>
      <c r="AO1279" s="338" t="s">
        <v>1323</v>
      </c>
      <c r="AP1279" s="341" t="s">
        <v>716</v>
      </c>
      <c r="AQ1279" s="347" t="s">
        <v>659</v>
      </c>
      <c r="AR1279" s="340">
        <v>2E-3</v>
      </c>
      <c r="AS1279" s="340">
        <v>2E-3</v>
      </c>
      <c r="AT1279" s="340"/>
      <c r="AX1279" s="597"/>
      <c r="AY1279" s="598"/>
      <c r="AZ1279" s="598"/>
      <c r="BA1279" s="598"/>
      <c r="BB1279" s="599"/>
      <c r="BC1279" s="598"/>
      <c r="BD1279" s="598"/>
      <c r="BE1279" s="598"/>
      <c r="BF1279" s="598"/>
      <c r="BG1279" s="599"/>
      <c r="BH1279" s="599"/>
      <c r="BI1279" s="600"/>
      <c r="BJ1279" s="600"/>
      <c r="BK1279" s="600"/>
      <c r="BL1279" s="599"/>
      <c r="BM1279" s="599"/>
      <c r="BN1279" s="599"/>
      <c r="BO1279" s="599"/>
      <c r="BP1279" s="599"/>
      <c r="BQ1279" s="599"/>
      <c r="BR1279" s="599"/>
      <c r="BS1279" s="599"/>
      <c r="BT1279" s="602"/>
      <c r="BU1279" s="603"/>
      <c r="BV1279" s="601"/>
      <c r="BW1279" s="604"/>
    </row>
    <row r="1280" spans="2:75" ht="15.75" customHeight="1">
      <c r="B1280" s="334" t="s">
        <v>179</v>
      </c>
      <c r="C1280" s="335">
        <v>16948298000104</v>
      </c>
      <c r="D1280" s="336" t="s">
        <v>14</v>
      </c>
      <c r="E1280" s="336" t="s">
        <v>607</v>
      </c>
      <c r="F1280" s="336" t="s">
        <v>1316</v>
      </c>
      <c r="G1280" s="337"/>
      <c r="H1280" s="337" t="s">
        <v>34</v>
      </c>
      <c r="I1280" s="337" t="s">
        <v>34</v>
      </c>
      <c r="J1280" s="337" t="s">
        <v>608</v>
      </c>
      <c r="K1280" s="338" t="s">
        <v>48</v>
      </c>
      <c r="L1280" s="339"/>
      <c r="M1280" s="339" t="s">
        <v>34</v>
      </c>
      <c r="N1280" s="338">
        <v>320757</v>
      </c>
      <c r="O1280" s="338" t="s">
        <v>1320</v>
      </c>
      <c r="P1280" s="342">
        <v>41249</v>
      </c>
      <c r="Q1280" s="343">
        <v>413942417.26999998</v>
      </c>
      <c r="R1280" s="343">
        <v>713335411.06579387</v>
      </c>
      <c r="S1280" s="338">
        <v>62</v>
      </c>
      <c r="T1280" s="340">
        <v>-8.8286086670300135E-2</v>
      </c>
      <c r="U1280" s="340">
        <v>-1.1412914741861431</v>
      </c>
      <c r="V1280" s="340">
        <v>-0.32918162130318174</v>
      </c>
      <c r="W1280" s="340">
        <v>-3.2270805849761528</v>
      </c>
      <c r="X1280" s="340">
        <v>-0.2813549558410865</v>
      </c>
      <c r="Y1280" s="340">
        <v>-2.1335657412389537</v>
      </c>
      <c r="Z1280" s="340">
        <v>-0.10414750108614867</v>
      </c>
      <c r="AA1280" s="340">
        <v>-0.5920081595710821</v>
      </c>
      <c r="AB1280" s="340">
        <v>0.26562357464935682</v>
      </c>
      <c r="AC1280" s="344">
        <v>-1.7350470350743794</v>
      </c>
      <c r="AD1280" s="482">
        <v>11225860000140</v>
      </c>
      <c r="AE1280" s="341" t="s">
        <v>2212</v>
      </c>
      <c r="AF1280" s="341" t="s">
        <v>2115</v>
      </c>
      <c r="AG1280" s="345" t="s">
        <v>1428</v>
      </c>
      <c r="AH1280" s="345" t="s">
        <v>2110</v>
      </c>
      <c r="AI1280" s="345">
        <v>50000</v>
      </c>
      <c r="AJ1280" s="345">
        <v>1000</v>
      </c>
      <c r="AK1280" s="345">
        <v>1000</v>
      </c>
      <c r="AL1280" s="340">
        <v>0.02</v>
      </c>
      <c r="AM1280" s="340">
        <v>0.2</v>
      </c>
      <c r="AN1280" s="340" t="s">
        <v>34</v>
      </c>
      <c r="AO1280" s="338" t="s">
        <v>1323</v>
      </c>
      <c r="AP1280" s="341" t="s">
        <v>716</v>
      </c>
      <c r="AQ1280" s="347" t="s">
        <v>665</v>
      </c>
      <c r="AR1280" s="340">
        <v>5.3333333333333332E-3</v>
      </c>
      <c r="AS1280" s="340">
        <v>5.3333333333333332E-3</v>
      </c>
      <c r="AT1280" s="340"/>
      <c r="AX1280" s="597"/>
      <c r="AY1280" s="598"/>
      <c r="AZ1280" s="598"/>
      <c r="BA1280" s="598"/>
      <c r="BB1280" s="599"/>
      <c r="BC1280" s="598"/>
      <c r="BD1280" s="598"/>
      <c r="BE1280" s="598"/>
      <c r="BF1280" s="598"/>
      <c r="BG1280" s="599"/>
      <c r="BH1280" s="599"/>
      <c r="BI1280" s="600"/>
      <c r="BJ1280" s="600"/>
      <c r="BK1280" s="600"/>
      <c r="BL1280" s="599"/>
      <c r="BM1280" s="599"/>
      <c r="BN1280" s="599"/>
      <c r="BO1280" s="599"/>
      <c r="BP1280" s="599"/>
      <c r="BQ1280" s="599"/>
      <c r="BR1280" s="599"/>
      <c r="BS1280" s="599"/>
      <c r="BT1280" s="602"/>
      <c r="BU1280" s="603"/>
      <c r="BV1280" s="601"/>
      <c r="BW1280" s="604"/>
    </row>
    <row r="1281" spans="2:75" ht="15.75" customHeight="1">
      <c r="B1281" s="334" t="s">
        <v>553</v>
      </c>
      <c r="C1281" s="335">
        <v>35343074000105</v>
      </c>
      <c r="D1281" s="336" t="s">
        <v>14</v>
      </c>
      <c r="E1281" s="336" t="s">
        <v>607</v>
      </c>
      <c r="F1281" s="336" t="s">
        <v>1316</v>
      </c>
      <c r="G1281" s="337"/>
      <c r="H1281" s="337" t="s">
        <v>34</v>
      </c>
      <c r="I1281" s="337" t="s">
        <v>34</v>
      </c>
      <c r="J1281" s="337" t="s">
        <v>608</v>
      </c>
      <c r="K1281" s="338" t="s">
        <v>48</v>
      </c>
      <c r="L1281" s="339"/>
      <c r="M1281" s="339" t="s">
        <v>1411</v>
      </c>
      <c r="N1281" s="338">
        <v>534757</v>
      </c>
      <c r="O1281" s="338" t="s">
        <v>1320</v>
      </c>
      <c r="P1281" s="342">
        <v>43941</v>
      </c>
      <c r="Q1281" s="343">
        <v>22992033.600000001</v>
      </c>
      <c r="R1281" s="343">
        <v>29318536.954920653</v>
      </c>
      <c r="S1281" s="338">
        <v>62</v>
      </c>
      <c r="T1281" s="340">
        <v>-9.0184477785158812E-2</v>
      </c>
      <c r="U1281" s="340">
        <v>-1.1658323466584961</v>
      </c>
      <c r="V1281" s="340">
        <v>-0.33174879131675694</v>
      </c>
      <c r="W1281" s="340">
        <v>-3.2522474350461676</v>
      </c>
      <c r="X1281" s="340">
        <v>-0.28161656892152709</v>
      </c>
      <c r="Y1281" s="340">
        <v>-2.1355496007527108</v>
      </c>
      <c r="Z1281" s="340" t="s">
        <v>1414</v>
      </c>
      <c r="AA1281" s="340" t="s">
        <v>1414</v>
      </c>
      <c r="AB1281" s="340">
        <v>0.26592514042845872</v>
      </c>
      <c r="AC1281" s="344">
        <v>-1.7471727492778206</v>
      </c>
      <c r="AD1281" s="482">
        <v>38386961000159</v>
      </c>
      <c r="AE1281" s="341" t="s">
        <v>2212</v>
      </c>
      <c r="AF1281" s="341" t="s">
        <v>2106</v>
      </c>
      <c r="AG1281" s="345" t="s">
        <v>1427</v>
      </c>
      <c r="AH1281" s="345" t="s">
        <v>2128</v>
      </c>
      <c r="AI1281" s="345">
        <v>0</v>
      </c>
      <c r="AJ1281" s="345">
        <v>0</v>
      </c>
      <c r="AK1281" s="345">
        <v>0</v>
      </c>
      <c r="AL1281" s="340">
        <v>0.02</v>
      </c>
      <c r="AM1281" s="340">
        <v>0.2</v>
      </c>
      <c r="AN1281" s="340" t="s">
        <v>34</v>
      </c>
      <c r="AO1281" s="338" t="s">
        <v>1323</v>
      </c>
      <c r="AP1281" s="341" t="s">
        <v>716</v>
      </c>
      <c r="AQ1281" s="347" t="s">
        <v>665</v>
      </c>
      <c r="AR1281" s="340">
        <v>3.3333333333333331E-3</v>
      </c>
      <c r="AS1281" s="340">
        <v>3.3333333333333331E-3</v>
      </c>
      <c r="AT1281" s="340"/>
      <c r="AX1281" s="597"/>
      <c r="AY1281" s="598"/>
      <c r="AZ1281" s="598"/>
      <c r="BA1281" s="598"/>
      <c r="BB1281" s="599"/>
      <c r="BC1281" s="598"/>
      <c r="BD1281" s="598"/>
      <c r="BE1281" s="598"/>
      <c r="BF1281" s="598"/>
      <c r="BG1281" s="599"/>
      <c r="BH1281" s="599"/>
      <c r="BI1281" s="600"/>
      <c r="BJ1281" s="600"/>
      <c r="BK1281" s="600"/>
      <c r="BL1281" s="599"/>
      <c r="BM1281" s="599"/>
      <c r="BN1281" s="599"/>
      <c r="BO1281" s="599"/>
      <c r="BP1281" s="599"/>
      <c r="BQ1281" s="599"/>
      <c r="BR1281" s="599"/>
      <c r="BS1281" s="599"/>
      <c r="BT1281" s="602"/>
      <c r="BU1281" s="603"/>
      <c r="BV1281" s="601"/>
      <c r="BW1281" s="604"/>
    </row>
    <row r="1282" spans="2:75" ht="15.75" customHeight="1">
      <c r="B1282" s="334" t="s">
        <v>1608</v>
      </c>
      <c r="C1282" s="335">
        <v>34200563000145</v>
      </c>
      <c r="D1282" s="336" t="s">
        <v>14</v>
      </c>
      <c r="E1282" s="336" t="s">
        <v>607</v>
      </c>
      <c r="F1282" s="336" t="s">
        <v>1316</v>
      </c>
      <c r="G1282" s="337"/>
      <c r="H1282" s="337" t="s">
        <v>34</v>
      </c>
      <c r="I1282" s="337" t="s">
        <v>34</v>
      </c>
      <c r="J1282" s="337" t="s">
        <v>608</v>
      </c>
      <c r="K1282" s="338" t="s">
        <v>48</v>
      </c>
      <c r="L1282" s="339"/>
      <c r="M1282" s="339"/>
      <c r="N1282" s="338">
        <v>504580</v>
      </c>
      <c r="O1282" s="338" t="s">
        <v>1320</v>
      </c>
      <c r="P1282" s="342">
        <v>43692</v>
      </c>
      <c r="Q1282" s="343">
        <v>11962770.33</v>
      </c>
      <c r="R1282" s="343">
        <v>14731552.485317461</v>
      </c>
      <c r="S1282" s="338">
        <v>62</v>
      </c>
      <c r="T1282" s="340">
        <v>-5.5030683628296662E-2</v>
      </c>
      <c r="U1282" s="340">
        <v>-0.61898037051190768</v>
      </c>
      <c r="V1282" s="340">
        <v>-0.22004633481400626</v>
      </c>
      <c r="W1282" s="340">
        <v>-2.0195210980797644</v>
      </c>
      <c r="X1282" s="340">
        <v>-0.18101403065495825</v>
      </c>
      <c r="Y1282" s="340">
        <v>-1.2728527318599139</v>
      </c>
      <c r="Z1282" s="340">
        <v>0.19210605566037553</v>
      </c>
      <c r="AA1282" s="340">
        <v>1.0497757761799964</v>
      </c>
      <c r="AB1282" s="340">
        <v>0.25583086983455422</v>
      </c>
      <c r="AC1282" s="344">
        <v>-1.2477146680269235</v>
      </c>
      <c r="AD1282" s="482">
        <v>34258716000105</v>
      </c>
      <c r="AE1282" s="341" t="s">
        <v>2315</v>
      </c>
      <c r="AF1282" s="341" t="s">
        <v>2315</v>
      </c>
      <c r="AG1282" s="345" t="s">
        <v>1431</v>
      </c>
      <c r="AH1282" s="345" t="s">
        <v>2107</v>
      </c>
      <c r="AI1282" s="345">
        <v>50000</v>
      </c>
      <c r="AJ1282" s="345">
        <v>10000</v>
      </c>
      <c r="AK1282" s="345">
        <v>10000</v>
      </c>
      <c r="AL1282" s="340">
        <v>0</v>
      </c>
      <c r="AM1282" s="340" t="s">
        <v>34</v>
      </c>
      <c r="AN1282" s="340" t="s">
        <v>666</v>
      </c>
      <c r="AO1282" s="338" t="s">
        <v>1323</v>
      </c>
      <c r="AP1282" s="341" t="s">
        <v>716</v>
      </c>
      <c r="AQ1282" s="347" t="s">
        <v>659</v>
      </c>
      <c r="AR1282" s="340" t="s">
        <v>34</v>
      </c>
      <c r="AS1282" s="340" t="s">
        <v>34</v>
      </c>
      <c r="AT1282" s="340"/>
      <c r="AX1282" s="597"/>
      <c r="AY1282" s="598"/>
      <c r="AZ1282" s="598"/>
      <c r="BA1282" s="598"/>
      <c r="BB1282" s="599"/>
      <c r="BC1282" s="598"/>
      <c r="BD1282" s="598"/>
      <c r="BE1282" s="598"/>
      <c r="BF1282" s="598"/>
      <c r="BG1282" s="599"/>
      <c r="BH1282" s="599"/>
      <c r="BI1282" s="600"/>
      <c r="BJ1282" s="600"/>
      <c r="BK1282" s="600"/>
      <c r="BL1282" s="599"/>
      <c r="BM1282" s="599"/>
      <c r="BN1282" s="599"/>
      <c r="BO1282" s="599"/>
      <c r="BP1282" s="599"/>
      <c r="BQ1282" s="599"/>
      <c r="BR1282" s="599"/>
      <c r="BS1282" s="599"/>
      <c r="BT1282" s="602"/>
      <c r="BU1282" s="603"/>
      <c r="BV1282" s="601"/>
      <c r="BW1282" s="604"/>
    </row>
    <row r="1283" spans="2:75" ht="15.75" customHeight="1">
      <c r="B1283" s="334" t="s">
        <v>1609</v>
      </c>
      <c r="C1283" s="335">
        <v>34674552000105</v>
      </c>
      <c r="D1283" s="336" t="s">
        <v>14</v>
      </c>
      <c r="E1283" s="336" t="s">
        <v>607</v>
      </c>
      <c r="F1283" s="336" t="s">
        <v>1316</v>
      </c>
      <c r="G1283" s="337"/>
      <c r="H1283" s="337" t="s">
        <v>34</v>
      </c>
      <c r="I1283" s="337" t="s">
        <v>34</v>
      </c>
      <c r="J1283" s="337" t="s">
        <v>608</v>
      </c>
      <c r="K1283" s="338" t="s">
        <v>48</v>
      </c>
      <c r="L1283" s="339"/>
      <c r="M1283" s="339"/>
      <c r="N1283" s="338">
        <v>511455</v>
      </c>
      <c r="O1283" s="338" t="s">
        <v>1320</v>
      </c>
      <c r="P1283" s="342">
        <v>43759</v>
      </c>
      <c r="Q1283" s="343">
        <v>98559731.299999997</v>
      </c>
      <c r="R1283" s="343">
        <v>251197355.08984134</v>
      </c>
      <c r="S1283" s="338">
        <v>62</v>
      </c>
      <c r="T1283" s="340">
        <v>-4.9849420393040633E-2</v>
      </c>
      <c r="U1283" s="340">
        <v>-0.56070196970662645</v>
      </c>
      <c r="V1283" s="340">
        <v>-0.21706044834215987</v>
      </c>
      <c r="W1283" s="340">
        <v>-1.9921175026894498</v>
      </c>
      <c r="X1283" s="340">
        <v>-0.18278706220907937</v>
      </c>
      <c r="Y1283" s="340">
        <v>-1.2853203182076194</v>
      </c>
      <c r="Z1283" s="340" t="s">
        <v>1414</v>
      </c>
      <c r="AA1283" s="340" t="s">
        <v>1414</v>
      </c>
      <c r="AB1283" s="340">
        <v>0.25338620636213049</v>
      </c>
      <c r="AC1283" s="344">
        <v>-1.2471328837659517</v>
      </c>
      <c r="AD1283" s="482">
        <v>34581222000167</v>
      </c>
      <c r="AE1283" s="341" t="s">
        <v>2315</v>
      </c>
      <c r="AF1283" s="341" t="s">
        <v>2315</v>
      </c>
      <c r="AG1283" s="345" t="s">
        <v>1431</v>
      </c>
      <c r="AH1283" s="345" t="s">
        <v>2107</v>
      </c>
      <c r="AI1283" s="345">
        <v>50000</v>
      </c>
      <c r="AJ1283" s="345">
        <v>10000</v>
      </c>
      <c r="AK1283" s="345">
        <v>10000</v>
      </c>
      <c r="AL1283" s="340">
        <v>0</v>
      </c>
      <c r="AM1283" s="340" t="s">
        <v>34</v>
      </c>
      <c r="AN1283" s="340" t="s">
        <v>666</v>
      </c>
      <c r="AO1283" s="338" t="s">
        <v>1323</v>
      </c>
      <c r="AP1283" s="341" t="s">
        <v>716</v>
      </c>
      <c r="AQ1283" s="347" t="s">
        <v>659</v>
      </c>
      <c r="AR1283" s="340" t="s">
        <v>34</v>
      </c>
      <c r="AS1283" s="340" t="s">
        <v>34</v>
      </c>
      <c r="AT1283" s="340"/>
      <c r="AX1283" s="597"/>
      <c r="AY1283" s="598"/>
      <c r="AZ1283" s="598"/>
      <c r="BA1283" s="598"/>
      <c r="BB1283" s="599"/>
      <c r="BC1283" s="598"/>
      <c r="BD1283" s="598"/>
      <c r="BE1283" s="598"/>
      <c r="BF1283" s="598"/>
      <c r="BG1283" s="599"/>
      <c r="BH1283" s="599"/>
      <c r="BI1283" s="600"/>
      <c r="BJ1283" s="600"/>
      <c r="BK1283" s="600"/>
      <c r="BL1283" s="599"/>
      <c r="BM1283" s="599"/>
      <c r="BN1283" s="599"/>
      <c r="BO1283" s="599"/>
      <c r="BP1283" s="599"/>
      <c r="BQ1283" s="599"/>
      <c r="BR1283" s="599"/>
      <c r="BS1283" s="599"/>
      <c r="BT1283" s="602"/>
      <c r="BU1283" s="603"/>
      <c r="BV1283" s="601"/>
      <c r="BW1283" s="604"/>
    </row>
    <row r="1284" spans="2:75" ht="15.75" customHeight="1">
      <c r="B1284" s="334" t="s">
        <v>1224</v>
      </c>
      <c r="C1284" s="335">
        <v>35471498000155</v>
      </c>
      <c r="D1284" s="336" t="s">
        <v>14</v>
      </c>
      <c r="E1284" s="336" t="s">
        <v>607</v>
      </c>
      <c r="F1284" s="336" t="s">
        <v>1316</v>
      </c>
      <c r="G1284" s="337"/>
      <c r="H1284" s="337" t="s">
        <v>34</v>
      </c>
      <c r="I1284" s="337" t="s">
        <v>34</v>
      </c>
      <c r="J1284" s="337" t="s">
        <v>608</v>
      </c>
      <c r="K1284" s="338" t="s">
        <v>48</v>
      </c>
      <c r="L1284" s="339"/>
      <c r="M1284" s="339" t="s">
        <v>34</v>
      </c>
      <c r="N1284" s="338">
        <v>529478</v>
      </c>
      <c r="O1284" s="338" t="s">
        <v>1320</v>
      </c>
      <c r="P1284" s="342">
        <v>43896</v>
      </c>
      <c r="Q1284" s="343">
        <v>575605236.67999995</v>
      </c>
      <c r="R1284" s="343">
        <v>575692570.7237699</v>
      </c>
      <c r="S1284" s="338">
        <v>62</v>
      </c>
      <c r="T1284" s="340">
        <v>6.6221561566536469E-2</v>
      </c>
      <c r="U1284" s="340">
        <v>0.85605905158559581</v>
      </c>
      <c r="V1284" s="340">
        <v>-4.7959387822627098E-2</v>
      </c>
      <c r="W1284" s="340">
        <v>-0.47016236415944074</v>
      </c>
      <c r="X1284" s="340">
        <v>0.79757194278827592</v>
      </c>
      <c r="Y1284" s="340">
        <v>6.0481329295212074</v>
      </c>
      <c r="Z1284" s="340" t="s">
        <v>1414</v>
      </c>
      <c r="AA1284" s="340" t="s">
        <v>1414</v>
      </c>
      <c r="AB1284" s="340">
        <v>0.25737788615662338</v>
      </c>
      <c r="AC1284" s="344">
        <v>-0.44006194741590204</v>
      </c>
      <c r="AD1284" s="482">
        <v>29088425000186</v>
      </c>
      <c r="AE1284" s="341" t="s">
        <v>2257</v>
      </c>
      <c r="AF1284" s="341" t="s">
        <v>2106</v>
      </c>
      <c r="AG1284" s="345" t="s">
        <v>1427</v>
      </c>
      <c r="AH1284" s="345" t="s">
        <v>2110</v>
      </c>
      <c r="AI1284" s="345">
        <v>50</v>
      </c>
      <c r="AJ1284" s="345">
        <v>50</v>
      </c>
      <c r="AK1284" s="345">
        <v>30</v>
      </c>
      <c r="AL1284" s="340">
        <v>0.02</v>
      </c>
      <c r="AM1284" s="340">
        <v>0.2</v>
      </c>
      <c r="AN1284" s="340" t="s">
        <v>2157</v>
      </c>
      <c r="AO1284" s="338" t="s">
        <v>1323</v>
      </c>
      <c r="AP1284" s="341" t="s">
        <v>716</v>
      </c>
      <c r="AQ1284" s="347" t="s">
        <v>681</v>
      </c>
      <c r="AR1284" s="340">
        <v>5.3333333333333332E-3</v>
      </c>
      <c r="AS1284" s="340">
        <v>5.3333333333333332E-3</v>
      </c>
      <c r="AT1284" s="340"/>
      <c r="AX1284" s="597"/>
      <c r="AY1284" s="598"/>
      <c r="AZ1284" s="598"/>
      <c r="BA1284" s="598"/>
      <c r="BB1284" s="599"/>
      <c r="BC1284" s="598"/>
      <c r="BD1284" s="598"/>
      <c r="BE1284" s="598"/>
      <c r="BF1284" s="598"/>
      <c r="BG1284" s="599"/>
      <c r="BH1284" s="599"/>
      <c r="BI1284" s="600"/>
      <c r="BJ1284" s="600"/>
      <c r="BK1284" s="600"/>
      <c r="BL1284" s="599"/>
      <c r="BM1284" s="599"/>
      <c r="BN1284" s="599"/>
      <c r="BO1284" s="599"/>
      <c r="BP1284" s="599"/>
      <c r="BQ1284" s="599"/>
      <c r="BR1284" s="599"/>
      <c r="BS1284" s="599"/>
      <c r="BT1284" s="602"/>
      <c r="BU1284" s="603"/>
      <c r="BV1284" s="601"/>
      <c r="BW1284" s="604"/>
    </row>
    <row r="1285" spans="2:75" ht="15.75" customHeight="1">
      <c r="B1285" s="334" t="s">
        <v>337</v>
      </c>
      <c r="C1285" s="335">
        <v>20142615000160</v>
      </c>
      <c r="D1285" s="336" t="s">
        <v>11</v>
      </c>
      <c r="E1285" s="336" t="s">
        <v>620</v>
      </c>
      <c r="F1285" s="336" t="s">
        <v>685</v>
      </c>
      <c r="G1285" s="337" t="s">
        <v>738</v>
      </c>
      <c r="H1285" s="337" t="s">
        <v>34</v>
      </c>
      <c r="I1285" s="337" t="s">
        <v>1318</v>
      </c>
      <c r="J1285" s="337" t="s">
        <v>608</v>
      </c>
      <c r="K1285" s="338" t="s">
        <v>48</v>
      </c>
      <c r="L1285" s="339"/>
      <c r="M1285" s="339" t="s">
        <v>34</v>
      </c>
      <c r="N1285" s="338">
        <v>370797</v>
      </c>
      <c r="O1285" s="338" t="s">
        <v>1320</v>
      </c>
      <c r="P1285" s="342">
        <v>41796</v>
      </c>
      <c r="Q1285" s="343">
        <v>1377412.53</v>
      </c>
      <c r="R1285" s="343">
        <v>1463338.3840476193</v>
      </c>
      <c r="S1285" s="338">
        <v>62</v>
      </c>
      <c r="T1285" s="340">
        <v>-6.0197833994987349E-2</v>
      </c>
      <c r="U1285" s="340">
        <v>-0.77818914954879237</v>
      </c>
      <c r="V1285" s="340">
        <v>-0.19987837386972285</v>
      </c>
      <c r="W1285" s="340">
        <v>-1.9594764042963078</v>
      </c>
      <c r="X1285" s="340">
        <v>-0.27876138800970529</v>
      </c>
      <c r="Y1285" s="340">
        <v>-2.1138982452246315</v>
      </c>
      <c r="Z1285" s="340">
        <v>0.12423955316449753</v>
      </c>
      <c r="AA1285" s="340">
        <v>0.70621789719186878</v>
      </c>
      <c r="AB1285" s="340">
        <v>0.28102357695880381</v>
      </c>
      <c r="AC1285" s="344">
        <v>-0.99885864804752711</v>
      </c>
      <c r="AD1285" s="482">
        <v>0</v>
      </c>
      <c r="AE1285" s="341" t="s">
        <v>2360</v>
      </c>
      <c r="AF1285" s="341" t="s">
        <v>2106</v>
      </c>
      <c r="AG1285" s="345" t="s">
        <v>1427</v>
      </c>
      <c r="AH1285" s="345" t="s">
        <v>2110</v>
      </c>
      <c r="AI1285" s="345">
        <v>20000</v>
      </c>
      <c r="AJ1285" s="345">
        <v>10000</v>
      </c>
      <c r="AK1285" s="345">
        <v>20000</v>
      </c>
      <c r="AL1285" s="340">
        <v>0.02</v>
      </c>
      <c r="AM1285" s="340">
        <v>0.2</v>
      </c>
      <c r="AN1285" s="340" t="s">
        <v>34</v>
      </c>
      <c r="AO1285" s="338" t="s">
        <v>1323</v>
      </c>
      <c r="AP1285" s="341" t="s">
        <v>13</v>
      </c>
      <c r="AQ1285" s="347" t="s">
        <v>668</v>
      </c>
      <c r="AR1285" s="340">
        <v>5.3333333333333332E-3</v>
      </c>
      <c r="AS1285" s="340">
        <v>5.3333333333333332E-3</v>
      </c>
      <c r="AT1285" s="340"/>
      <c r="AX1285" s="597"/>
      <c r="AY1285" s="598"/>
      <c r="AZ1285" s="598"/>
      <c r="BA1285" s="598"/>
      <c r="BB1285" s="599"/>
      <c r="BC1285" s="598"/>
      <c r="BD1285" s="598"/>
      <c r="BE1285" s="598"/>
      <c r="BF1285" s="598"/>
      <c r="BG1285" s="599"/>
      <c r="BH1285" s="599"/>
      <c r="BI1285" s="600"/>
      <c r="BJ1285" s="600"/>
      <c r="BK1285" s="600"/>
      <c r="BL1285" s="599"/>
      <c r="BM1285" s="599"/>
      <c r="BN1285" s="599"/>
      <c r="BO1285" s="599"/>
      <c r="BP1285" s="599"/>
      <c r="BQ1285" s="599"/>
      <c r="BR1285" s="599"/>
      <c r="BS1285" s="599"/>
      <c r="BT1285" s="602"/>
      <c r="BU1285" s="603"/>
      <c r="BV1285" s="601"/>
      <c r="BW1285" s="604"/>
    </row>
    <row r="1286" spans="2:75" ht="15.75" customHeight="1">
      <c r="B1286" s="334" t="s">
        <v>1295</v>
      </c>
      <c r="C1286" s="335">
        <v>42831231000197</v>
      </c>
      <c r="D1286" s="336" t="s">
        <v>13</v>
      </c>
      <c r="E1286" s="336" t="s">
        <v>615</v>
      </c>
      <c r="F1286" s="336" t="s">
        <v>619</v>
      </c>
      <c r="G1286" s="337" t="s">
        <v>34</v>
      </c>
      <c r="H1286" s="337" t="s">
        <v>1337</v>
      </c>
      <c r="I1286" s="337" t="s">
        <v>34</v>
      </c>
      <c r="J1286" s="337" t="s">
        <v>608</v>
      </c>
      <c r="K1286" s="338" t="s">
        <v>48</v>
      </c>
      <c r="L1286" s="339"/>
      <c r="M1286" s="339" t="s">
        <v>1411</v>
      </c>
      <c r="N1286" s="338">
        <v>645605</v>
      </c>
      <c r="O1286" s="338" t="s">
        <v>1323</v>
      </c>
      <c r="P1286" s="342">
        <v>44676</v>
      </c>
      <c r="Q1286" s="343">
        <v>76463014.430000007</v>
      </c>
      <c r="R1286" s="343" t="s">
        <v>1414</v>
      </c>
      <c r="S1286" s="338">
        <v>62</v>
      </c>
      <c r="T1286" s="340" t="s">
        <v>1414</v>
      </c>
      <c r="U1286" s="340" t="s">
        <v>1414</v>
      </c>
      <c r="V1286" s="340" t="s">
        <v>1414</v>
      </c>
      <c r="W1286" s="340" t="s">
        <v>1414</v>
      </c>
      <c r="X1286" s="340" t="s">
        <v>1414</v>
      </c>
      <c r="Y1286" s="340" t="s">
        <v>1414</v>
      </c>
      <c r="Z1286" s="340" t="s">
        <v>1414</v>
      </c>
      <c r="AA1286" s="340" t="s">
        <v>1414</v>
      </c>
      <c r="AB1286" s="340" t="s">
        <v>1414</v>
      </c>
      <c r="AC1286" s="344" t="s">
        <v>1414</v>
      </c>
      <c r="AD1286" s="482">
        <v>42831201000180</v>
      </c>
      <c r="AE1286" s="341" t="s">
        <v>2291</v>
      </c>
      <c r="AF1286" s="341" t="s">
        <v>2112</v>
      </c>
      <c r="AG1286" s="345" t="s">
        <v>719</v>
      </c>
      <c r="AH1286" s="345" t="s">
        <v>2107</v>
      </c>
      <c r="AI1286" s="345">
        <v>100000</v>
      </c>
      <c r="AJ1286" s="345">
        <v>50000</v>
      </c>
      <c r="AK1286" s="345">
        <v>100000</v>
      </c>
      <c r="AL1286" s="340">
        <v>0.02</v>
      </c>
      <c r="AM1286" s="340">
        <v>0.2</v>
      </c>
      <c r="AN1286" s="340" t="s">
        <v>64</v>
      </c>
      <c r="AO1286" s="338" t="s">
        <v>1323</v>
      </c>
      <c r="AP1286" s="341" t="s">
        <v>13</v>
      </c>
      <c r="AQ1286" s="347" t="s">
        <v>668</v>
      </c>
      <c r="AR1286" s="340" t="s">
        <v>34</v>
      </c>
      <c r="AS1286" s="340" t="s">
        <v>34</v>
      </c>
      <c r="AT1286" s="340"/>
      <c r="AX1286" s="597"/>
      <c r="AY1286" s="598"/>
      <c r="AZ1286" s="598"/>
      <c r="BA1286" s="598"/>
      <c r="BB1286" s="599"/>
      <c r="BC1286" s="598"/>
      <c r="BD1286" s="598"/>
      <c r="BE1286" s="598"/>
      <c r="BF1286" s="598"/>
      <c r="BG1286" s="599"/>
      <c r="BH1286" s="599"/>
      <c r="BI1286" s="600"/>
      <c r="BJ1286" s="600"/>
      <c r="BK1286" s="600"/>
      <c r="BL1286" s="599"/>
      <c r="BM1286" s="599"/>
      <c r="BN1286" s="599"/>
      <c r="BO1286" s="599"/>
      <c r="BP1286" s="599"/>
      <c r="BQ1286" s="599"/>
      <c r="BR1286" s="599"/>
      <c r="BS1286" s="599"/>
      <c r="BT1286" s="602"/>
      <c r="BU1286" s="603"/>
      <c r="BV1286" s="601"/>
      <c r="BW1286" s="604"/>
    </row>
    <row r="1287" spans="2:75" ht="15.75" customHeight="1">
      <c r="B1287" s="334" t="s">
        <v>1263</v>
      </c>
      <c r="C1287" s="335">
        <v>33925183000105</v>
      </c>
      <c r="D1287" s="336" t="s">
        <v>13</v>
      </c>
      <c r="E1287" s="336" t="s">
        <v>616</v>
      </c>
      <c r="F1287" s="336" t="s">
        <v>619</v>
      </c>
      <c r="G1287" s="337" t="s">
        <v>34</v>
      </c>
      <c r="H1287" s="337" t="s">
        <v>1337</v>
      </c>
      <c r="I1287" s="337" t="s">
        <v>34</v>
      </c>
      <c r="J1287" s="337" t="s">
        <v>611</v>
      </c>
      <c r="K1287" s="338" t="s">
        <v>48</v>
      </c>
      <c r="L1287" s="339"/>
      <c r="M1287" s="339" t="s">
        <v>1411</v>
      </c>
      <c r="N1287" s="338">
        <v>532444</v>
      </c>
      <c r="O1287" s="338" t="s">
        <v>1320</v>
      </c>
      <c r="P1287" s="342">
        <v>43909</v>
      </c>
      <c r="Q1287" s="343">
        <v>82706585.900000006</v>
      </c>
      <c r="R1287" s="343">
        <v>108879252.66769844</v>
      </c>
      <c r="S1287" s="338">
        <v>62</v>
      </c>
      <c r="T1287" s="340">
        <v>-0.20164276997660124</v>
      </c>
      <c r="U1287" s="340">
        <v>-2.6066754443992193</v>
      </c>
      <c r="V1287" s="340">
        <v>-0.15096395901337434</v>
      </c>
      <c r="W1287" s="340">
        <v>-1.4799515818487987</v>
      </c>
      <c r="X1287" s="340">
        <v>-9.9415410365993884E-2</v>
      </c>
      <c r="Y1287" s="340">
        <v>-0.75388511666344715</v>
      </c>
      <c r="Z1287" s="340" t="s">
        <v>1414</v>
      </c>
      <c r="AA1287" s="340" t="s">
        <v>1414</v>
      </c>
      <c r="AB1287" s="340">
        <v>0.14210780323403679</v>
      </c>
      <c r="AC1287" s="344">
        <v>-1.7641414613557702</v>
      </c>
      <c r="AD1287" s="482">
        <v>0</v>
      </c>
      <c r="AE1287" s="341" t="s">
        <v>2226</v>
      </c>
      <c r="AF1287" s="341" t="s">
        <v>736</v>
      </c>
      <c r="AG1287" s="345" t="s">
        <v>736</v>
      </c>
      <c r="AH1287" s="345" t="s">
        <v>2107</v>
      </c>
      <c r="AI1287" s="345">
        <v>1000</v>
      </c>
      <c r="AJ1287" s="345" t="s">
        <v>1422</v>
      </c>
      <c r="AK1287" s="345" t="s">
        <v>1422</v>
      </c>
      <c r="AL1287" s="340">
        <v>7.4999999999999997E-3</v>
      </c>
      <c r="AM1287" s="340">
        <v>0.1</v>
      </c>
      <c r="AN1287" s="340" t="s">
        <v>2119</v>
      </c>
      <c r="AO1287" s="338" t="s">
        <v>1323</v>
      </c>
      <c r="AP1287" s="341" t="s">
        <v>13</v>
      </c>
      <c r="AQ1287" s="347" t="s">
        <v>679</v>
      </c>
      <c r="AR1287" s="340">
        <v>2.4997499999999998E-3</v>
      </c>
      <c r="AS1287" s="340">
        <v>2.4997499999999998E-3</v>
      </c>
      <c r="AT1287" s="340"/>
      <c r="AX1287" s="597"/>
      <c r="AY1287" s="598"/>
      <c r="AZ1287" s="598"/>
      <c r="BA1287" s="598"/>
      <c r="BB1287" s="599"/>
      <c r="BC1287" s="598"/>
      <c r="BD1287" s="598"/>
      <c r="BE1287" s="598"/>
      <c r="BF1287" s="598"/>
      <c r="BG1287" s="599"/>
      <c r="BH1287" s="599"/>
      <c r="BI1287" s="600"/>
      <c r="BJ1287" s="600"/>
      <c r="BK1287" s="600"/>
      <c r="BL1287" s="599"/>
      <c r="BM1287" s="599"/>
      <c r="BN1287" s="599"/>
      <c r="BO1287" s="599"/>
      <c r="BP1287" s="599"/>
      <c r="BQ1287" s="599"/>
      <c r="BR1287" s="599"/>
      <c r="BS1287" s="599"/>
      <c r="BT1287" s="602"/>
      <c r="BU1287" s="603"/>
      <c r="BV1287" s="601"/>
      <c r="BW1287" s="604"/>
    </row>
    <row r="1288" spans="2:75" ht="15.75" customHeight="1">
      <c r="B1288" s="334" t="s">
        <v>1264</v>
      </c>
      <c r="C1288" s="335">
        <v>40190965000109</v>
      </c>
      <c r="D1288" s="336" t="s">
        <v>13</v>
      </c>
      <c r="E1288" s="336" t="s">
        <v>615</v>
      </c>
      <c r="F1288" s="336" t="s">
        <v>619</v>
      </c>
      <c r="G1288" s="337" t="s">
        <v>34</v>
      </c>
      <c r="H1288" s="337" t="s">
        <v>865</v>
      </c>
      <c r="I1288" s="337" t="s">
        <v>34</v>
      </c>
      <c r="J1288" s="337"/>
      <c r="K1288" s="338" t="s">
        <v>48</v>
      </c>
      <c r="L1288" s="339"/>
      <c r="M1288" s="339" t="s">
        <v>1411</v>
      </c>
      <c r="N1288" s="338">
        <v>576492</v>
      </c>
      <c r="O1288" s="338" t="s">
        <v>1320</v>
      </c>
      <c r="P1288" s="342">
        <v>44253</v>
      </c>
      <c r="Q1288" s="343">
        <v>18789685.300000001</v>
      </c>
      <c r="R1288" s="343">
        <v>18800208.824007943</v>
      </c>
      <c r="S1288" s="338">
        <v>62</v>
      </c>
      <c r="T1288" s="340">
        <v>6.8144576476958818E-2</v>
      </c>
      <c r="U1288" s="340">
        <v>0.88091824066930646</v>
      </c>
      <c r="V1288" s="340">
        <v>3.8375335207864625E-2</v>
      </c>
      <c r="W1288" s="340">
        <v>0.37620660199979017</v>
      </c>
      <c r="X1288" s="340" t="s">
        <v>1414</v>
      </c>
      <c r="Y1288" s="340" t="s">
        <v>1414</v>
      </c>
      <c r="Z1288" s="340" t="s">
        <v>1414</v>
      </c>
      <c r="AA1288" s="340" t="s">
        <v>1414</v>
      </c>
      <c r="AB1288" s="340">
        <v>6.0651692915620746E-2</v>
      </c>
      <c r="AC1288" s="344">
        <v>-0.95064045743019188</v>
      </c>
      <c r="AD1288" s="482">
        <v>0</v>
      </c>
      <c r="AE1288" s="341" t="s">
        <v>2226</v>
      </c>
      <c r="AF1288" s="341" t="s">
        <v>2106</v>
      </c>
      <c r="AG1288" s="345" t="s">
        <v>1427</v>
      </c>
      <c r="AH1288" s="345" t="s">
        <v>2110</v>
      </c>
      <c r="AI1288" s="345">
        <v>0</v>
      </c>
      <c r="AJ1288" s="345">
        <v>0</v>
      </c>
      <c r="AK1288" s="345">
        <v>0</v>
      </c>
      <c r="AL1288" s="340">
        <v>7.4999999999999997E-3</v>
      </c>
      <c r="AM1288" s="340">
        <v>0.1</v>
      </c>
      <c r="AN1288" s="340" t="s">
        <v>34</v>
      </c>
      <c r="AO1288" s="338" t="s">
        <v>1323</v>
      </c>
      <c r="AP1288" s="341" t="s">
        <v>13</v>
      </c>
      <c r="AQ1288" s="347" t="s">
        <v>668</v>
      </c>
      <c r="AR1288" s="340">
        <v>2.4997499999999998E-3</v>
      </c>
      <c r="AS1288" s="340">
        <v>2.4997499999999998E-3</v>
      </c>
      <c r="AT1288" s="340"/>
      <c r="AX1288" s="597"/>
      <c r="AY1288" s="598"/>
      <c r="AZ1288" s="598"/>
      <c r="BA1288" s="598"/>
      <c r="BB1288" s="599"/>
      <c r="BC1288" s="598"/>
      <c r="BD1288" s="598"/>
      <c r="BE1288" s="598"/>
      <c r="BF1288" s="598"/>
      <c r="BG1288" s="599"/>
      <c r="BH1288" s="599"/>
      <c r="BI1288" s="600"/>
      <c r="BJ1288" s="600"/>
      <c r="BK1288" s="600"/>
      <c r="BL1288" s="599"/>
      <c r="BM1288" s="599"/>
      <c r="BN1288" s="599"/>
      <c r="BO1288" s="599"/>
      <c r="BP1288" s="599"/>
      <c r="BQ1288" s="599"/>
      <c r="BR1288" s="599"/>
      <c r="BS1288" s="599"/>
      <c r="BT1288" s="602"/>
      <c r="BU1288" s="603"/>
      <c r="BV1288" s="601"/>
      <c r="BW1288" s="604"/>
    </row>
    <row r="1289" spans="2:75" ht="15.75" customHeight="1">
      <c r="B1289" s="334" t="s">
        <v>119</v>
      </c>
      <c r="C1289" s="335">
        <v>8892340000186</v>
      </c>
      <c r="D1289" s="336" t="s">
        <v>14</v>
      </c>
      <c r="E1289" s="336" t="s">
        <v>607</v>
      </c>
      <c r="F1289" s="336"/>
      <c r="G1289" s="337"/>
      <c r="H1289" s="337" t="s">
        <v>34</v>
      </c>
      <c r="I1289" s="337" t="s">
        <v>34</v>
      </c>
      <c r="J1289" s="337" t="s">
        <v>608</v>
      </c>
      <c r="K1289" s="338" t="s">
        <v>48</v>
      </c>
      <c r="L1289" s="339"/>
      <c r="M1289" s="339" t="s">
        <v>34</v>
      </c>
      <c r="N1289" s="338">
        <v>210277</v>
      </c>
      <c r="O1289" s="338" t="s">
        <v>1323</v>
      </c>
      <c r="P1289" s="342">
        <v>39598</v>
      </c>
      <c r="Q1289" s="343">
        <v>119594808.06999999</v>
      </c>
      <c r="R1289" s="343">
        <v>168657971.14464271</v>
      </c>
      <c r="S1289" s="338">
        <v>62</v>
      </c>
      <c r="T1289" s="340">
        <v>-3.5863283499536269E-2</v>
      </c>
      <c r="U1289" s="340">
        <v>-0.46361166564324041</v>
      </c>
      <c r="V1289" s="340">
        <v>-0.24727733803635987</v>
      </c>
      <c r="W1289" s="340">
        <v>-2.4241447427186884</v>
      </c>
      <c r="X1289" s="340">
        <v>-0.17623833404221056</v>
      </c>
      <c r="Y1289" s="340">
        <v>-1.3364473025947581</v>
      </c>
      <c r="Z1289" s="340">
        <v>-9.0761063679713705E-2</v>
      </c>
      <c r="AA1289" s="340">
        <v>-0.51591530962702292</v>
      </c>
      <c r="AB1289" s="340">
        <v>0.25615914203515477</v>
      </c>
      <c r="AC1289" s="344">
        <v>-1.3595664644286685</v>
      </c>
      <c r="AD1289" s="482">
        <v>12823607000150</v>
      </c>
      <c r="AE1289" s="341" t="s">
        <v>2163</v>
      </c>
      <c r="AF1289" s="341" t="s">
        <v>2112</v>
      </c>
      <c r="AG1289" s="345" t="s">
        <v>719</v>
      </c>
      <c r="AH1289" s="345" t="s">
        <v>2110</v>
      </c>
      <c r="AI1289" s="345">
        <v>20000</v>
      </c>
      <c r="AJ1289" s="345">
        <v>1000</v>
      </c>
      <c r="AK1289" s="345">
        <v>20000</v>
      </c>
      <c r="AL1289" s="340">
        <v>1.9E-2</v>
      </c>
      <c r="AM1289" s="340">
        <v>0.2</v>
      </c>
      <c r="AN1289" s="340" t="s">
        <v>2119</v>
      </c>
      <c r="AO1289" s="338" t="s">
        <v>1323</v>
      </c>
      <c r="AP1289" s="341" t="s">
        <v>716</v>
      </c>
      <c r="AQ1289" s="347" t="s">
        <v>659</v>
      </c>
      <c r="AR1289" s="340">
        <v>3.8E-3</v>
      </c>
      <c r="AS1289" s="340">
        <v>3.8E-3</v>
      </c>
      <c r="AT1289" s="340"/>
      <c r="AX1289" s="597"/>
      <c r="AY1289" s="598"/>
      <c r="AZ1289" s="598"/>
      <c r="BA1289" s="598"/>
      <c r="BB1289" s="599"/>
      <c r="BC1289" s="598"/>
      <c r="BD1289" s="598"/>
      <c r="BE1289" s="598"/>
      <c r="BF1289" s="598"/>
      <c r="BG1289" s="599"/>
      <c r="BH1289" s="599"/>
      <c r="BI1289" s="600"/>
      <c r="BJ1289" s="600"/>
      <c r="BK1289" s="600"/>
      <c r="BL1289" s="599"/>
      <c r="BM1289" s="599"/>
      <c r="BN1289" s="599"/>
      <c r="BO1289" s="599"/>
      <c r="BP1289" s="599"/>
      <c r="BQ1289" s="599"/>
      <c r="BR1289" s="599"/>
      <c r="BS1289" s="599"/>
      <c r="BT1289" s="602"/>
      <c r="BU1289" s="603"/>
      <c r="BV1289" s="601"/>
      <c r="BW1289" s="604"/>
    </row>
    <row r="1290" spans="2:75" ht="15.75" customHeight="1">
      <c r="B1290" s="334" t="s">
        <v>1555</v>
      </c>
      <c r="C1290" s="335">
        <v>15626322000118</v>
      </c>
      <c r="D1290" s="336" t="s">
        <v>14</v>
      </c>
      <c r="E1290" s="336" t="s">
        <v>614</v>
      </c>
      <c r="F1290" s="336"/>
      <c r="G1290" s="337"/>
      <c r="H1290" s="337" t="s">
        <v>865</v>
      </c>
      <c r="I1290" s="337" t="s">
        <v>34</v>
      </c>
      <c r="J1290" s="337" t="s">
        <v>608</v>
      </c>
      <c r="K1290" s="338" t="s">
        <v>48</v>
      </c>
      <c r="L1290" s="339"/>
      <c r="M1290" s="339"/>
      <c r="N1290" s="338">
        <v>313114</v>
      </c>
      <c r="O1290" s="338" t="s">
        <v>1323</v>
      </c>
      <c r="P1290" s="342">
        <v>41166</v>
      </c>
      <c r="Q1290" s="343">
        <v>206564202.65000001</v>
      </c>
      <c r="R1290" s="343">
        <v>216131118.23869041</v>
      </c>
      <c r="S1290" s="338">
        <v>62</v>
      </c>
      <c r="T1290" s="340">
        <v>0.16724868277071492</v>
      </c>
      <c r="U1290" s="340">
        <v>1.8811987204864378</v>
      </c>
      <c r="V1290" s="340">
        <v>0.12814806587121486</v>
      </c>
      <c r="W1290" s="340">
        <v>1.1761055821437885</v>
      </c>
      <c r="X1290" s="340">
        <v>0.42140929648226555</v>
      </c>
      <c r="Y1290" s="340">
        <v>2.9632618660432195</v>
      </c>
      <c r="Z1290" s="340">
        <v>0.34437774294450474</v>
      </c>
      <c r="AA1290" s="340">
        <v>1.8818741093607858</v>
      </c>
      <c r="AB1290" s="340">
        <v>0.1618095055544721</v>
      </c>
      <c r="AC1290" s="344">
        <v>0.18664764406169757</v>
      </c>
      <c r="AD1290" s="482">
        <v>16617768000149</v>
      </c>
      <c r="AE1290" s="341" t="s">
        <v>1542</v>
      </c>
      <c r="AF1290" s="341" t="s">
        <v>2118</v>
      </c>
      <c r="AG1290" s="345" t="s">
        <v>1542</v>
      </c>
      <c r="AH1290" s="345" t="s">
        <v>2107</v>
      </c>
      <c r="AI1290" s="345">
        <v>100000</v>
      </c>
      <c r="AJ1290" s="345">
        <v>50000</v>
      </c>
      <c r="AK1290" s="345">
        <v>100000</v>
      </c>
      <c r="AL1290" s="340">
        <v>0</v>
      </c>
      <c r="AM1290" s="340" t="s">
        <v>34</v>
      </c>
      <c r="AN1290" s="340" t="s">
        <v>2138</v>
      </c>
      <c r="AO1290" s="338" t="s">
        <v>1323</v>
      </c>
      <c r="AP1290" s="341" t="s">
        <v>716</v>
      </c>
      <c r="AQ1290" s="347" t="s">
        <v>659</v>
      </c>
      <c r="AR1290" s="340" t="s">
        <v>34</v>
      </c>
      <c r="AS1290" s="340" t="s">
        <v>34</v>
      </c>
      <c r="AT1290" s="340"/>
      <c r="AX1290" s="597"/>
      <c r="AY1290" s="598"/>
      <c r="AZ1290" s="598"/>
      <c r="BA1290" s="598"/>
      <c r="BB1290" s="599"/>
      <c r="BC1290" s="598"/>
      <c r="BD1290" s="598"/>
      <c r="BE1290" s="598"/>
      <c r="BF1290" s="598"/>
      <c r="BG1290" s="599"/>
      <c r="BH1290" s="599"/>
      <c r="BI1290" s="600"/>
      <c r="BJ1290" s="600"/>
      <c r="BK1290" s="600"/>
      <c r="BL1290" s="599"/>
      <c r="BM1290" s="599"/>
      <c r="BN1290" s="599"/>
      <c r="BO1290" s="599"/>
      <c r="BP1290" s="599"/>
      <c r="BQ1290" s="599"/>
      <c r="BR1290" s="599"/>
      <c r="BS1290" s="599"/>
      <c r="BT1290" s="602"/>
      <c r="BU1290" s="603"/>
      <c r="BV1290" s="601"/>
      <c r="BW1290" s="604"/>
    </row>
    <row r="1291" spans="2:75" ht="15.75" customHeight="1">
      <c r="B1291" s="334" t="s">
        <v>1558</v>
      </c>
      <c r="C1291" s="335">
        <v>32672386000174</v>
      </c>
      <c r="D1291" s="336" t="s">
        <v>14</v>
      </c>
      <c r="E1291" s="336" t="s">
        <v>614</v>
      </c>
      <c r="F1291" s="336"/>
      <c r="G1291" s="337"/>
      <c r="H1291" s="337" t="s">
        <v>1337</v>
      </c>
      <c r="I1291" s="337" t="s">
        <v>34</v>
      </c>
      <c r="J1291" s="337" t="s">
        <v>608</v>
      </c>
      <c r="K1291" s="338" t="s">
        <v>48</v>
      </c>
      <c r="L1291" s="339"/>
      <c r="M1291" s="339"/>
      <c r="N1291" s="338">
        <v>514144</v>
      </c>
      <c r="O1291" s="338" t="s">
        <v>1320</v>
      </c>
      <c r="P1291" s="342">
        <v>43788</v>
      </c>
      <c r="Q1291" s="343">
        <v>26800973.34</v>
      </c>
      <c r="R1291" s="343">
        <v>45112430.874722205</v>
      </c>
      <c r="S1291" s="338">
        <v>62</v>
      </c>
      <c r="T1291" s="340">
        <v>0.15060879031251773</v>
      </c>
      <c r="U1291" s="340">
        <v>1.6940346490999598</v>
      </c>
      <c r="V1291" s="340">
        <v>-6.9099394272621795E-2</v>
      </c>
      <c r="W1291" s="340">
        <v>-0.63417409208857833</v>
      </c>
      <c r="X1291" s="340">
        <v>6.6762887603234233E-2</v>
      </c>
      <c r="Y1291" s="340">
        <v>0.46946263538331612</v>
      </c>
      <c r="Z1291" s="340" t="s">
        <v>1414</v>
      </c>
      <c r="AA1291" s="340" t="s">
        <v>1414</v>
      </c>
      <c r="AB1291" s="340">
        <v>0.2549986356122545</v>
      </c>
      <c r="AC1291" s="344">
        <v>-0.559313655253452</v>
      </c>
      <c r="AD1291" s="482">
        <v>34429833000194</v>
      </c>
      <c r="AE1291" s="341" t="s">
        <v>1542</v>
      </c>
      <c r="AF1291" s="341" t="s">
        <v>2118</v>
      </c>
      <c r="AG1291" s="345" t="s">
        <v>1542</v>
      </c>
      <c r="AH1291" s="345" t="s">
        <v>2107</v>
      </c>
      <c r="AI1291" s="345">
        <v>100000</v>
      </c>
      <c r="AJ1291" s="345" t="s">
        <v>1422</v>
      </c>
      <c r="AK1291" s="345">
        <v>100000</v>
      </c>
      <c r="AL1291" s="340">
        <v>0</v>
      </c>
      <c r="AM1291" s="340" t="s">
        <v>34</v>
      </c>
      <c r="AN1291" s="340" t="s">
        <v>666</v>
      </c>
      <c r="AO1291" s="338" t="s">
        <v>1323</v>
      </c>
      <c r="AP1291" s="341" t="s">
        <v>716</v>
      </c>
      <c r="AQ1291" s="347" t="s">
        <v>659</v>
      </c>
      <c r="AR1291" s="340" t="s">
        <v>34</v>
      </c>
      <c r="AS1291" s="340" t="s">
        <v>34</v>
      </c>
      <c r="AT1291" s="340"/>
      <c r="AX1291" s="597"/>
      <c r="AY1291" s="598"/>
      <c r="AZ1291" s="598"/>
      <c r="BA1291" s="598"/>
      <c r="BB1291" s="599"/>
      <c r="BC1291" s="598"/>
      <c r="BD1291" s="598"/>
      <c r="BE1291" s="598"/>
      <c r="BF1291" s="598"/>
      <c r="BG1291" s="599"/>
      <c r="BH1291" s="599"/>
      <c r="BI1291" s="600"/>
      <c r="BJ1291" s="600"/>
      <c r="BK1291" s="600"/>
      <c r="BL1291" s="599"/>
      <c r="BM1291" s="599"/>
      <c r="BN1291" s="599"/>
      <c r="BO1291" s="599"/>
      <c r="BP1291" s="599"/>
      <c r="BQ1291" s="599"/>
      <c r="BR1291" s="599"/>
      <c r="BS1291" s="599"/>
      <c r="BT1291" s="602"/>
      <c r="BU1291" s="603"/>
      <c r="BV1291" s="601"/>
      <c r="BW1291" s="604"/>
    </row>
    <row r="1292" spans="2:75" ht="15.75" customHeight="1">
      <c r="B1292" s="334" t="s">
        <v>975</v>
      </c>
      <c r="C1292" s="335">
        <v>22662135000155</v>
      </c>
      <c r="D1292" s="336" t="s">
        <v>14</v>
      </c>
      <c r="E1292" s="336" t="s">
        <v>607</v>
      </c>
      <c r="F1292" s="336"/>
      <c r="G1292" s="337"/>
      <c r="H1292" s="337" t="s">
        <v>34</v>
      </c>
      <c r="I1292" s="337" t="s">
        <v>34</v>
      </c>
      <c r="J1292" s="337" t="s">
        <v>608</v>
      </c>
      <c r="K1292" s="338" t="s">
        <v>48</v>
      </c>
      <c r="L1292" s="339"/>
      <c r="M1292" s="339" t="s">
        <v>34</v>
      </c>
      <c r="N1292" s="338">
        <v>407496</v>
      </c>
      <c r="O1292" s="338" t="s">
        <v>1320</v>
      </c>
      <c r="P1292" s="342">
        <v>42311</v>
      </c>
      <c r="Q1292" s="343">
        <v>401693093.39999998</v>
      </c>
      <c r="R1292" s="343">
        <v>444879007.71825415</v>
      </c>
      <c r="S1292" s="338">
        <v>62</v>
      </c>
      <c r="T1292" s="340">
        <v>-0.11552435913012138</v>
      </c>
      <c r="U1292" s="340">
        <v>-1.4934059386775336</v>
      </c>
      <c r="V1292" s="340">
        <v>-0.2377067672924027</v>
      </c>
      <c r="W1292" s="340">
        <v>-2.3303211479727368</v>
      </c>
      <c r="X1292" s="340">
        <v>-0.15797201661969218</v>
      </c>
      <c r="Y1292" s="340">
        <v>-1.1979304993105335</v>
      </c>
      <c r="Z1292" s="340">
        <v>8.1130989629599082E-2</v>
      </c>
      <c r="AA1292" s="340">
        <v>0.46117484676919801</v>
      </c>
      <c r="AB1292" s="340">
        <v>0.25914839652916127</v>
      </c>
      <c r="AC1292" s="344">
        <v>-1.2923486445454688</v>
      </c>
      <c r="AD1292" s="482">
        <v>35939458000195</v>
      </c>
      <c r="AE1292" s="341" t="s">
        <v>2268</v>
      </c>
      <c r="AF1292" s="341" t="s">
        <v>2115</v>
      </c>
      <c r="AG1292" s="345" t="s">
        <v>1428</v>
      </c>
      <c r="AH1292" s="345" t="s">
        <v>2110</v>
      </c>
      <c r="AI1292" s="345">
        <v>1000</v>
      </c>
      <c r="AJ1292" s="345">
        <v>100</v>
      </c>
      <c r="AK1292" s="345">
        <v>1000</v>
      </c>
      <c r="AL1292" s="340">
        <v>1.9400000000000001E-2</v>
      </c>
      <c r="AM1292" s="340">
        <v>0.2</v>
      </c>
      <c r="AN1292" s="340" t="s">
        <v>666</v>
      </c>
      <c r="AO1292" s="338" t="s">
        <v>1323</v>
      </c>
      <c r="AP1292" s="341" t="s">
        <v>716</v>
      </c>
      <c r="AQ1292" s="347" t="s">
        <v>659</v>
      </c>
      <c r="AR1292" s="340">
        <v>4.0000000000000001E-3</v>
      </c>
      <c r="AS1292" s="340">
        <v>4.0000000000000001E-3</v>
      </c>
      <c r="AT1292" s="340"/>
      <c r="AX1292" s="597"/>
      <c r="AY1292" s="598"/>
      <c r="AZ1292" s="598"/>
      <c r="BA1292" s="598"/>
      <c r="BB1292" s="599"/>
      <c r="BC1292" s="598"/>
      <c r="BD1292" s="598"/>
      <c r="BE1292" s="598"/>
      <c r="BF1292" s="598"/>
      <c r="BG1292" s="599"/>
      <c r="BH1292" s="599"/>
      <c r="BI1292" s="600"/>
      <c r="BJ1292" s="600"/>
      <c r="BK1292" s="600"/>
      <c r="BL1292" s="599"/>
      <c r="BM1292" s="599"/>
      <c r="BN1292" s="599"/>
      <c r="BO1292" s="599"/>
      <c r="BP1292" s="599"/>
      <c r="BQ1292" s="599"/>
      <c r="BR1292" s="599"/>
      <c r="BS1292" s="599"/>
      <c r="BT1292" s="602"/>
      <c r="BU1292" s="603"/>
      <c r="BV1292" s="601"/>
      <c r="BW1292" s="604"/>
    </row>
    <row r="1293" spans="2:75" ht="15.75" customHeight="1">
      <c r="B1293" s="334" t="s">
        <v>236</v>
      </c>
      <c r="C1293" s="335">
        <v>39363151000140</v>
      </c>
      <c r="D1293" s="336" t="s">
        <v>14</v>
      </c>
      <c r="E1293" s="336" t="s">
        <v>607</v>
      </c>
      <c r="F1293" s="336"/>
      <c r="G1293" s="337"/>
      <c r="H1293" s="337" t="s">
        <v>34</v>
      </c>
      <c r="I1293" s="337" t="s">
        <v>34</v>
      </c>
      <c r="J1293" s="337" t="s">
        <v>608</v>
      </c>
      <c r="K1293" s="338" t="s">
        <v>48</v>
      </c>
      <c r="L1293" s="339"/>
      <c r="M1293" s="339" t="s">
        <v>1411</v>
      </c>
      <c r="N1293" s="338">
        <v>559989</v>
      </c>
      <c r="O1293" s="338" t="s">
        <v>1320</v>
      </c>
      <c r="P1293" s="342">
        <v>44141</v>
      </c>
      <c r="Q1293" s="343">
        <v>5728353.7400000002</v>
      </c>
      <c r="R1293" s="343">
        <v>8828728.7333730236</v>
      </c>
      <c r="S1293" s="338">
        <v>62</v>
      </c>
      <c r="T1293" s="340">
        <v>-0.25065611880999672</v>
      </c>
      <c r="U1293" s="340">
        <v>-3.2402805712609992</v>
      </c>
      <c r="V1293" s="340">
        <v>-0.32556387333827397</v>
      </c>
      <c r="W1293" s="340">
        <v>-3.1916145581285051</v>
      </c>
      <c r="X1293" s="340" t="s">
        <v>1414</v>
      </c>
      <c r="Y1293" s="340" t="s">
        <v>1414</v>
      </c>
      <c r="Z1293" s="340" t="s">
        <v>1414</v>
      </c>
      <c r="AA1293" s="340" t="s">
        <v>1414</v>
      </c>
      <c r="AB1293" s="340">
        <v>0.3320744163153182</v>
      </c>
      <c r="AC1293" s="344">
        <v>-1.3117101819752368</v>
      </c>
      <c r="AD1293" s="482">
        <v>0</v>
      </c>
      <c r="AE1293" s="341" t="s">
        <v>2274</v>
      </c>
      <c r="AF1293" s="341" t="s">
        <v>2106</v>
      </c>
      <c r="AG1293" s="345" t="s">
        <v>1427</v>
      </c>
      <c r="AH1293" s="345" t="s">
        <v>2107</v>
      </c>
      <c r="AI1293" s="345">
        <v>50000</v>
      </c>
      <c r="AJ1293" s="345">
        <v>10000</v>
      </c>
      <c r="AK1293" s="345">
        <v>10000</v>
      </c>
      <c r="AL1293" s="340">
        <v>5.0000000000000001E-3</v>
      </c>
      <c r="AM1293" s="340">
        <v>0.25</v>
      </c>
      <c r="AN1293" s="340" t="s">
        <v>34</v>
      </c>
      <c r="AO1293" s="338" t="s">
        <v>1323</v>
      </c>
      <c r="AP1293" s="341" t="s">
        <v>716</v>
      </c>
      <c r="AQ1293" s="347" t="s">
        <v>659</v>
      </c>
      <c r="AR1293" s="340" t="s">
        <v>34</v>
      </c>
      <c r="AS1293" s="340" t="s">
        <v>34</v>
      </c>
      <c r="AT1293" s="340"/>
      <c r="AX1293" s="597"/>
      <c r="AY1293" s="598"/>
      <c r="AZ1293" s="598"/>
      <c r="BA1293" s="598"/>
      <c r="BB1293" s="599"/>
      <c r="BC1293" s="598"/>
      <c r="BD1293" s="598"/>
      <c r="BE1293" s="598"/>
      <c r="BF1293" s="598"/>
      <c r="BG1293" s="599"/>
      <c r="BH1293" s="599"/>
      <c r="BI1293" s="600"/>
      <c r="BJ1293" s="600"/>
      <c r="BK1293" s="600"/>
      <c r="BL1293" s="599"/>
      <c r="BM1293" s="599"/>
      <c r="BN1293" s="599"/>
      <c r="BO1293" s="599"/>
      <c r="BP1293" s="599"/>
      <c r="BQ1293" s="599"/>
      <c r="BR1293" s="599"/>
      <c r="BS1293" s="599"/>
      <c r="BT1293" s="602"/>
      <c r="BU1293" s="603"/>
      <c r="BV1293" s="601"/>
      <c r="BW1293" s="604"/>
    </row>
    <row r="1294" spans="2:75" ht="15.75" customHeight="1">
      <c r="B1294" s="334" t="s">
        <v>268</v>
      </c>
      <c r="C1294" s="335">
        <v>36828894000150</v>
      </c>
      <c r="D1294" s="336" t="s">
        <v>14</v>
      </c>
      <c r="E1294" s="336" t="s">
        <v>607</v>
      </c>
      <c r="F1294" s="336"/>
      <c r="G1294" s="337"/>
      <c r="H1294" s="337" t="s">
        <v>34</v>
      </c>
      <c r="I1294" s="337" t="s">
        <v>34</v>
      </c>
      <c r="J1294" s="337" t="s">
        <v>608</v>
      </c>
      <c r="K1294" s="338" t="s">
        <v>48</v>
      </c>
      <c r="L1294" s="339"/>
      <c r="M1294" s="339" t="s">
        <v>1411</v>
      </c>
      <c r="N1294" s="338">
        <v>542385</v>
      </c>
      <c r="O1294" s="338" t="s">
        <v>1320</v>
      </c>
      <c r="P1294" s="342">
        <v>43986</v>
      </c>
      <c r="Q1294" s="343">
        <v>10980366.949999999</v>
      </c>
      <c r="R1294" s="343">
        <v>9678767.5700396802</v>
      </c>
      <c r="S1294" s="338">
        <v>62</v>
      </c>
      <c r="T1294" s="340">
        <v>-0.12801328442625515</v>
      </c>
      <c r="U1294" s="340">
        <v>-1.6548527135861792</v>
      </c>
      <c r="V1294" s="340">
        <v>-0.19489881276004184</v>
      </c>
      <c r="W1294" s="340">
        <v>-1.9106600550872077</v>
      </c>
      <c r="X1294" s="340">
        <v>-0.24847509394140854</v>
      </c>
      <c r="Y1294" s="340">
        <v>-1.8842317754799027</v>
      </c>
      <c r="Z1294" s="340" t="s">
        <v>1414</v>
      </c>
      <c r="AA1294" s="340" t="s">
        <v>1414</v>
      </c>
      <c r="AB1294" s="340">
        <v>0.26354759892628621</v>
      </c>
      <c r="AC1294" s="344">
        <v>-1.0594932706213536</v>
      </c>
      <c r="AD1294" s="482">
        <v>18324976000185</v>
      </c>
      <c r="AE1294" s="341" t="s">
        <v>2299</v>
      </c>
      <c r="AF1294" s="341" t="s">
        <v>2106</v>
      </c>
      <c r="AG1294" s="345" t="s">
        <v>1427</v>
      </c>
      <c r="AH1294" s="345" t="s">
        <v>2107</v>
      </c>
      <c r="AI1294" s="345">
        <v>5000</v>
      </c>
      <c r="AJ1294" s="345">
        <v>1000</v>
      </c>
      <c r="AK1294" s="345">
        <v>5000</v>
      </c>
      <c r="AL1294" s="340">
        <v>0.02</v>
      </c>
      <c r="AM1294" s="340">
        <v>0.2</v>
      </c>
      <c r="AN1294" s="340" t="s">
        <v>34</v>
      </c>
      <c r="AO1294" s="338" t="s">
        <v>1323</v>
      </c>
      <c r="AP1294" s="341" t="s">
        <v>716</v>
      </c>
      <c r="AQ1294" s="347" t="s">
        <v>659</v>
      </c>
      <c r="AR1294" s="340">
        <v>3.5999999999999999E-3</v>
      </c>
      <c r="AS1294" s="340">
        <v>3.5999999999999999E-3</v>
      </c>
      <c r="AT1294" s="340"/>
      <c r="AX1294" s="597"/>
      <c r="AY1294" s="598"/>
      <c r="AZ1294" s="598"/>
      <c r="BA1294" s="598"/>
      <c r="BB1294" s="599"/>
      <c r="BC1294" s="598"/>
      <c r="BD1294" s="598"/>
      <c r="BE1294" s="598"/>
      <c r="BF1294" s="598"/>
      <c r="BG1294" s="599"/>
      <c r="BH1294" s="599"/>
      <c r="BI1294" s="600"/>
      <c r="BJ1294" s="600"/>
      <c r="BK1294" s="600"/>
      <c r="BL1294" s="599"/>
      <c r="BM1294" s="599"/>
      <c r="BN1294" s="599"/>
      <c r="BO1294" s="599"/>
      <c r="BP1294" s="599"/>
      <c r="BQ1294" s="599"/>
      <c r="BR1294" s="599"/>
      <c r="BS1294" s="599"/>
      <c r="BT1294" s="602"/>
      <c r="BU1294" s="603"/>
      <c r="BV1294" s="601"/>
      <c r="BW1294" s="604"/>
    </row>
    <row r="1295" spans="2:75" ht="15.75" customHeight="1">
      <c r="B1295" s="334" t="s">
        <v>1616</v>
      </c>
      <c r="C1295" s="335">
        <v>30129289000104</v>
      </c>
      <c r="D1295" s="336" t="s">
        <v>14</v>
      </c>
      <c r="E1295" s="336"/>
      <c r="F1295" s="336"/>
      <c r="G1295" s="337"/>
      <c r="H1295" s="337" t="s">
        <v>34</v>
      </c>
      <c r="I1295" s="337"/>
      <c r="J1295" s="337"/>
      <c r="K1295" s="338"/>
      <c r="L1295" s="339"/>
      <c r="M1295" s="339"/>
      <c r="N1295" s="338">
        <v>471860</v>
      </c>
      <c r="O1295" s="338" t="s">
        <v>1320</v>
      </c>
      <c r="P1295" s="342">
        <v>43308</v>
      </c>
      <c r="Q1295" s="343">
        <v>423844806.48000002</v>
      </c>
      <c r="R1295" s="343">
        <v>525379351.62428546</v>
      </c>
      <c r="S1295" s="338">
        <v>62</v>
      </c>
      <c r="T1295" s="340">
        <v>-0.10980149090752289</v>
      </c>
      <c r="U1295" s="340">
        <v>-1.2350376743230378</v>
      </c>
      <c r="V1295" s="340">
        <v>-0.19849512476087872</v>
      </c>
      <c r="W1295" s="340">
        <v>-1.8217303762837043</v>
      </c>
      <c r="X1295" s="340">
        <v>-2.1623024610418096E-2</v>
      </c>
      <c r="Y1295" s="340">
        <v>-0.15204857792989501</v>
      </c>
      <c r="Z1295" s="340">
        <v>3.2794736420034498E-2</v>
      </c>
      <c r="AA1295" s="340">
        <v>0.17920892582805326</v>
      </c>
      <c r="AB1295" s="340">
        <v>0.25868470278315936</v>
      </c>
      <c r="AC1295" s="344">
        <v>-1.1257155950371329</v>
      </c>
      <c r="AD1295" s="482">
        <v>30566208000133</v>
      </c>
      <c r="AE1295" s="341" t="s">
        <v>2315</v>
      </c>
      <c r="AF1295" s="341" t="s">
        <v>2315</v>
      </c>
      <c r="AG1295" s="345" t="s">
        <v>1431</v>
      </c>
      <c r="AH1295" s="345" t="s">
        <v>2107</v>
      </c>
      <c r="AI1295" s="345">
        <v>100000</v>
      </c>
      <c r="AJ1295" s="345">
        <v>20000</v>
      </c>
      <c r="AK1295" s="345">
        <v>20000</v>
      </c>
      <c r="AL1295" s="340">
        <v>0</v>
      </c>
      <c r="AM1295" s="340" t="s">
        <v>34</v>
      </c>
      <c r="AN1295" s="340" t="s">
        <v>2138</v>
      </c>
      <c r="AO1295" s="338" t="s">
        <v>1323</v>
      </c>
      <c r="AP1295" s="341" t="s">
        <v>716</v>
      </c>
      <c r="AQ1295" s="347" t="s">
        <v>659</v>
      </c>
      <c r="AR1295" s="340" t="s">
        <v>34</v>
      </c>
      <c r="AS1295" s="340" t="s">
        <v>34</v>
      </c>
      <c r="AT1295" s="340"/>
      <c r="AX1295" s="597"/>
      <c r="AY1295" s="598"/>
      <c r="AZ1295" s="598"/>
      <c r="BA1295" s="598"/>
      <c r="BB1295" s="599"/>
      <c r="BC1295" s="598"/>
      <c r="BD1295" s="598"/>
      <c r="BE1295" s="598"/>
      <c r="BF1295" s="598"/>
      <c r="BG1295" s="599"/>
      <c r="BH1295" s="599"/>
      <c r="BI1295" s="600"/>
      <c r="BJ1295" s="600"/>
      <c r="BK1295" s="600"/>
      <c r="BL1295" s="599"/>
      <c r="BM1295" s="599"/>
      <c r="BN1295" s="599"/>
      <c r="BO1295" s="599"/>
      <c r="BP1295" s="599"/>
      <c r="BQ1295" s="599"/>
      <c r="BR1295" s="599"/>
      <c r="BS1295" s="599"/>
      <c r="BT1295" s="602"/>
      <c r="BU1295" s="603"/>
      <c r="BV1295" s="601"/>
      <c r="BW1295" s="604"/>
    </row>
    <row r="1296" spans="2:75" ht="15.75" customHeight="1">
      <c r="B1296" s="334" t="s">
        <v>1622</v>
      </c>
      <c r="C1296" s="335">
        <v>35591357000176</v>
      </c>
      <c r="D1296" s="336" t="s">
        <v>14</v>
      </c>
      <c r="E1296" s="336"/>
      <c r="F1296" s="336"/>
      <c r="G1296" s="337"/>
      <c r="H1296" s="337" t="s">
        <v>34</v>
      </c>
      <c r="I1296" s="337"/>
      <c r="J1296" s="337"/>
      <c r="K1296" s="338"/>
      <c r="L1296" s="339"/>
      <c r="M1296" s="339"/>
      <c r="N1296" s="338">
        <v>539406</v>
      </c>
      <c r="O1296" s="338" t="s">
        <v>1320</v>
      </c>
      <c r="P1296" s="342">
        <v>43994</v>
      </c>
      <c r="Q1296" s="343">
        <v>18865786.43</v>
      </c>
      <c r="R1296" s="343">
        <v>28217795.893253986</v>
      </c>
      <c r="S1296" s="338">
        <v>62</v>
      </c>
      <c r="T1296" s="340">
        <v>-8.691041254693288E-2</v>
      </c>
      <c r="U1296" s="340">
        <v>-0.97756080449601312</v>
      </c>
      <c r="V1296" s="340">
        <v>-0.26876389912914089</v>
      </c>
      <c r="W1296" s="340">
        <v>-2.466636697913013</v>
      </c>
      <c r="X1296" s="340">
        <v>-0.2277668555283372</v>
      </c>
      <c r="Y1296" s="340">
        <v>-1.6016087992593693</v>
      </c>
      <c r="Z1296" s="340" t="s">
        <v>1414</v>
      </c>
      <c r="AA1296" s="340" t="s">
        <v>1414</v>
      </c>
      <c r="AB1296" s="340">
        <v>0.25963852571710561</v>
      </c>
      <c r="AC1296" s="344">
        <v>-1.4736471748631566</v>
      </c>
      <c r="AD1296" s="482">
        <v>35410788000199</v>
      </c>
      <c r="AE1296" s="341" t="s">
        <v>2315</v>
      </c>
      <c r="AF1296" s="341" t="s">
        <v>2315</v>
      </c>
      <c r="AG1296" s="345" t="s">
        <v>1431</v>
      </c>
      <c r="AH1296" s="345" t="s">
        <v>2107</v>
      </c>
      <c r="AI1296" s="345">
        <v>5000</v>
      </c>
      <c r="AJ1296" s="345">
        <v>1000</v>
      </c>
      <c r="AK1296" s="345">
        <v>1000</v>
      </c>
      <c r="AL1296" s="340">
        <v>0</v>
      </c>
      <c r="AM1296" s="340" t="s">
        <v>34</v>
      </c>
      <c r="AN1296" s="340" t="s">
        <v>666</v>
      </c>
      <c r="AO1296" s="338" t="s">
        <v>1323</v>
      </c>
      <c r="AP1296" s="341" t="s">
        <v>716</v>
      </c>
      <c r="AQ1296" s="347" t="s">
        <v>665</v>
      </c>
      <c r="AR1296" s="340" t="s">
        <v>34</v>
      </c>
      <c r="AS1296" s="340" t="s">
        <v>34</v>
      </c>
      <c r="AT1296" s="340"/>
      <c r="AX1296" s="597"/>
      <c r="AY1296" s="598"/>
      <c r="AZ1296" s="598"/>
      <c r="BA1296" s="598"/>
      <c r="BB1296" s="599"/>
      <c r="BC1296" s="598"/>
      <c r="BD1296" s="598"/>
      <c r="BE1296" s="598"/>
      <c r="BF1296" s="598"/>
      <c r="BG1296" s="599"/>
      <c r="BH1296" s="599"/>
      <c r="BI1296" s="600"/>
      <c r="BJ1296" s="600"/>
      <c r="BK1296" s="600"/>
      <c r="BL1296" s="599"/>
      <c r="BM1296" s="599"/>
      <c r="BN1296" s="599"/>
      <c r="BO1296" s="599"/>
      <c r="BP1296" s="599"/>
      <c r="BQ1296" s="599"/>
      <c r="BR1296" s="599"/>
      <c r="BS1296" s="599"/>
      <c r="BT1296" s="602"/>
      <c r="BU1296" s="603"/>
      <c r="BV1296" s="601"/>
      <c r="BW1296" s="604"/>
    </row>
    <row r="1297" spans="2:75" ht="15.75" customHeight="1">
      <c r="B1297" s="334" t="s">
        <v>1630</v>
      </c>
      <c r="C1297" s="335">
        <v>32666469000150</v>
      </c>
      <c r="D1297" s="336" t="s">
        <v>14</v>
      </c>
      <c r="E1297" s="336" t="s">
        <v>607</v>
      </c>
      <c r="F1297" s="336"/>
      <c r="G1297" s="337"/>
      <c r="H1297" s="337" t="s">
        <v>34</v>
      </c>
      <c r="I1297" s="337" t="s">
        <v>34</v>
      </c>
      <c r="J1297" s="337" t="s">
        <v>608</v>
      </c>
      <c r="K1297" s="338" t="s">
        <v>48</v>
      </c>
      <c r="L1297" s="339"/>
      <c r="M1297" s="339"/>
      <c r="N1297" s="338">
        <v>494275</v>
      </c>
      <c r="O1297" s="338" t="s">
        <v>1320</v>
      </c>
      <c r="P1297" s="342">
        <v>43587</v>
      </c>
      <c r="Q1297" s="343">
        <v>17810232.420000002</v>
      </c>
      <c r="R1297" s="343">
        <v>26351467.824404757</v>
      </c>
      <c r="S1297" s="338">
        <v>62</v>
      </c>
      <c r="T1297" s="340">
        <v>-0.10368462565292957</v>
      </c>
      <c r="U1297" s="340">
        <v>-1.1662357029131694</v>
      </c>
      <c r="V1297" s="340">
        <v>-0.17368322627851529</v>
      </c>
      <c r="W1297" s="340">
        <v>-1.5940140068613278</v>
      </c>
      <c r="X1297" s="340">
        <v>-4.5545715871266101E-2</v>
      </c>
      <c r="Y1297" s="340">
        <v>-0.32026792984772712</v>
      </c>
      <c r="Z1297" s="340">
        <v>2.5852226864706118E-2</v>
      </c>
      <c r="AA1297" s="340">
        <v>0.14127114020214623</v>
      </c>
      <c r="AB1297" s="340">
        <v>0.2520938890149762</v>
      </c>
      <c r="AC1297" s="344">
        <v>-1.0410548374474229</v>
      </c>
      <c r="AD1297" s="482">
        <v>7317588000150</v>
      </c>
      <c r="AE1297" s="341" t="s">
        <v>2315</v>
      </c>
      <c r="AF1297" s="341" t="s">
        <v>2315</v>
      </c>
      <c r="AG1297" s="345" t="s">
        <v>1431</v>
      </c>
      <c r="AH1297" s="345" t="s">
        <v>2107</v>
      </c>
      <c r="AI1297" s="345">
        <v>1000</v>
      </c>
      <c r="AJ1297" s="345">
        <v>1000</v>
      </c>
      <c r="AK1297" s="345">
        <v>1000</v>
      </c>
      <c r="AL1297" s="340">
        <v>0</v>
      </c>
      <c r="AM1297" s="340" t="s">
        <v>34</v>
      </c>
      <c r="AN1297" s="340" t="s">
        <v>666</v>
      </c>
      <c r="AO1297" s="338" t="s">
        <v>1323</v>
      </c>
      <c r="AP1297" s="341" t="s">
        <v>716</v>
      </c>
      <c r="AQ1297" s="347" t="s">
        <v>659</v>
      </c>
      <c r="AR1297" s="340" t="s">
        <v>34</v>
      </c>
      <c r="AS1297" s="340" t="s">
        <v>34</v>
      </c>
      <c r="AT1297" s="340"/>
      <c r="AX1297" s="597"/>
      <c r="AY1297" s="598"/>
      <c r="AZ1297" s="598"/>
      <c r="BA1297" s="598"/>
      <c r="BB1297" s="599"/>
      <c r="BC1297" s="598"/>
      <c r="BD1297" s="598"/>
      <c r="BE1297" s="598"/>
      <c r="BF1297" s="598"/>
      <c r="BG1297" s="599"/>
      <c r="BH1297" s="599"/>
      <c r="BI1297" s="600"/>
      <c r="BJ1297" s="600"/>
      <c r="BK1297" s="600"/>
      <c r="BL1297" s="599"/>
      <c r="BM1297" s="599"/>
      <c r="BN1297" s="599"/>
      <c r="BO1297" s="599"/>
      <c r="BP1297" s="599"/>
      <c r="BQ1297" s="599"/>
      <c r="BR1297" s="599"/>
      <c r="BS1297" s="599"/>
      <c r="BT1297" s="602"/>
      <c r="BU1297" s="603"/>
      <c r="BV1297" s="601"/>
      <c r="BW1297" s="604"/>
    </row>
    <row r="1298" spans="2:75" ht="15.75" customHeight="1">
      <c r="B1298" s="334" t="s">
        <v>1664</v>
      </c>
      <c r="C1298" s="335">
        <v>34887358000108</v>
      </c>
      <c r="D1298" s="336" t="s">
        <v>14</v>
      </c>
      <c r="E1298" s="336" t="s">
        <v>614</v>
      </c>
      <c r="F1298" s="336"/>
      <c r="G1298" s="337"/>
      <c r="H1298" s="337" t="s">
        <v>1337</v>
      </c>
      <c r="I1298" s="337" t="s">
        <v>34</v>
      </c>
      <c r="J1298" s="337" t="s">
        <v>608</v>
      </c>
      <c r="K1298" s="338" t="s">
        <v>48</v>
      </c>
      <c r="L1298" s="339"/>
      <c r="M1298" s="339"/>
      <c r="N1298" s="338">
        <v>516856</v>
      </c>
      <c r="O1298" s="338" t="s">
        <v>1320</v>
      </c>
      <c r="P1298" s="342">
        <v>43804</v>
      </c>
      <c r="Q1298" s="343">
        <v>37874977.93</v>
      </c>
      <c r="R1298" s="343">
        <v>80293745.836071417</v>
      </c>
      <c r="S1298" s="338">
        <v>62</v>
      </c>
      <c r="T1298" s="340">
        <v>0.14520462932271028</v>
      </c>
      <c r="U1298" s="340">
        <v>1.6332491136272187</v>
      </c>
      <c r="V1298" s="340">
        <v>-7.1749051220868831E-2</v>
      </c>
      <c r="W1298" s="340">
        <v>-0.65849187095175044</v>
      </c>
      <c r="X1298" s="340">
        <v>6.3666040367743149E-2</v>
      </c>
      <c r="Y1298" s="340">
        <v>0.44768625457137007</v>
      </c>
      <c r="Z1298" s="340" t="s">
        <v>1414</v>
      </c>
      <c r="AA1298" s="340" t="s">
        <v>1414</v>
      </c>
      <c r="AB1298" s="340">
        <v>0.25150459426222987</v>
      </c>
      <c r="AC1298" s="344">
        <v>-0.58191040761418567</v>
      </c>
      <c r="AD1298" s="482">
        <v>34849937000158</v>
      </c>
      <c r="AE1298" s="341" t="s">
        <v>2315</v>
      </c>
      <c r="AF1298" s="341" t="s">
        <v>2315</v>
      </c>
      <c r="AG1298" s="345" t="s">
        <v>1431</v>
      </c>
      <c r="AH1298" s="345" t="s">
        <v>2107</v>
      </c>
      <c r="AI1298" s="345">
        <v>1000</v>
      </c>
      <c r="AJ1298" s="345">
        <v>100</v>
      </c>
      <c r="AK1298" s="345">
        <v>1000</v>
      </c>
      <c r="AL1298" s="340">
        <v>0</v>
      </c>
      <c r="AM1298" s="340" t="s">
        <v>34</v>
      </c>
      <c r="AN1298" s="340" t="s">
        <v>666</v>
      </c>
      <c r="AO1298" s="338" t="s">
        <v>1323</v>
      </c>
      <c r="AP1298" s="341" t="s">
        <v>716</v>
      </c>
      <c r="AQ1298" s="347" t="s">
        <v>659</v>
      </c>
      <c r="AR1298" s="340" t="s">
        <v>34</v>
      </c>
      <c r="AS1298" s="340" t="s">
        <v>34</v>
      </c>
      <c r="AT1298" s="340"/>
      <c r="AX1298" s="597"/>
      <c r="AY1298" s="598"/>
      <c r="AZ1298" s="598"/>
      <c r="BA1298" s="598"/>
      <c r="BB1298" s="599"/>
      <c r="BC1298" s="598"/>
      <c r="BD1298" s="598"/>
      <c r="BE1298" s="598"/>
      <c r="BF1298" s="598"/>
      <c r="BG1298" s="599"/>
      <c r="BH1298" s="599"/>
      <c r="BI1298" s="600"/>
      <c r="BJ1298" s="600"/>
      <c r="BK1298" s="600"/>
      <c r="BL1298" s="599"/>
      <c r="BM1298" s="599"/>
      <c r="BN1298" s="599"/>
      <c r="BO1298" s="599"/>
      <c r="BP1298" s="599"/>
      <c r="BQ1298" s="599"/>
      <c r="BR1298" s="599"/>
      <c r="BS1298" s="599"/>
      <c r="BT1298" s="602"/>
      <c r="BU1298" s="603"/>
      <c r="BV1298" s="601"/>
      <c r="BW1298" s="604"/>
    </row>
    <row r="1299" spans="2:75" ht="15.75" customHeight="1">
      <c r="B1299" s="334" t="s">
        <v>563</v>
      </c>
      <c r="C1299" s="335">
        <v>34633411000136</v>
      </c>
      <c r="D1299" s="336" t="s">
        <v>14</v>
      </c>
      <c r="E1299" s="336" t="s">
        <v>607</v>
      </c>
      <c r="F1299" s="336"/>
      <c r="G1299" s="337"/>
      <c r="H1299" s="337" t="s">
        <v>34</v>
      </c>
      <c r="I1299" s="337" t="s">
        <v>34</v>
      </c>
      <c r="J1299" s="337" t="s">
        <v>608</v>
      </c>
      <c r="K1299" s="338" t="s">
        <v>48</v>
      </c>
      <c r="L1299" s="339"/>
      <c r="M1299" s="339" t="s">
        <v>1411</v>
      </c>
      <c r="N1299" s="338">
        <v>511676</v>
      </c>
      <c r="O1299" s="338" t="s">
        <v>1320</v>
      </c>
      <c r="P1299" s="342">
        <v>43768</v>
      </c>
      <c r="Q1299" s="343">
        <v>175413749.59999999</v>
      </c>
      <c r="R1299" s="343">
        <v>145640643.71833345</v>
      </c>
      <c r="S1299" s="338">
        <v>62</v>
      </c>
      <c r="T1299" s="340">
        <v>0.18557530091763175</v>
      </c>
      <c r="U1299" s="340">
        <v>2.398968135803329</v>
      </c>
      <c r="V1299" s="340">
        <v>0.10159427533115606</v>
      </c>
      <c r="W1299" s="340">
        <v>0.99596360260932515</v>
      </c>
      <c r="X1299" s="340">
        <v>0.264973485508331</v>
      </c>
      <c r="Y1299" s="340">
        <v>2.0093420758387603</v>
      </c>
      <c r="Z1299" s="340" t="s">
        <v>1414</v>
      </c>
      <c r="AA1299" s="340" t="s">
        <v>1414</v>
      </c>
      <c r="AB1299" s="340">
        <v>0.13193312098441332</v>
      </c>
      <c r="AC1299" s="344">
        <v>6.308627290470574E-2</v>
      </c>
      <c r="AD1299" s="482">
        <v>34546288000116</v>
      </c>
      <c r="AE1299" s="341" t="s">
        <v>2328</v>
      </c>
      <c r="AF1299" s="341" t="s">
        <v>2112</v>
      </c>
      <c r="AG1299" s="345" t="s">
        <v>719</v>
      </c>
      <c r="AH1299" s="345" t="s">
        <v>2107</v>
      </c>
      <c r="AI1299" s="345">
        <v>50000</v>
      </c>
      <c r="AJ1299" s="345">
        <v>10000</v>
      </c>
      <c r="AK1299" s="345">
        <v>10000</v>
      </c>
      <c r="AL1299" s="340">
        <v>0.02</v>
      </c>
      <c r="AM1299" s="340">
        <v>0.2</v>
      </c>
      <c r="AN1299" s="340" t="s">
        <v>2119</v>
      </c>
      <c r="AO1299" s="338" t="s">
        <v>1323</v>
      </c>
      <c r="AP1299" s="341" t="s">
        <v>716</v>
      </c>
      <c r="AQ1299" s="347" t="s">
        <v>659</v>
      </c>
      <c r="AR1299" s="340">
        <v>3.3333333333333331E-3</v>
      </c>
      <c r="AS1299" s="340">
        <v>3.3333333333333331E-3</v>
      </c>
      <c r="AT1299" s="340"/>
      <c r="AX1299" s="597"/>
      <c r="AY1299" s="598"/>
      <c r="AZ1299" s="598"/>
      <c r="BA1299" s="598"/>
      <c r="BB1299" s="599"/>
      <c r="BC1299" s="598"/>
      <c r="BD1299" s="598"/>
      <c r="BE1299" s="598"/>
      <c r="BF1299" s="598"/>
      <c r="BG1299" s="599"/>
      <c r="BH1299" s="599"/>
      <c r="BI1299" s="600"/>
      <c r="BJ1299" s="600"/>
      <c r="BK1299" s="600"/>
      <c r="BL1299" s="599"/>
      <c r="BM1299" s="599"/>
      <c r="BN1299" s="599"/>
      <c r="BO1299" s="599"/>
      <c r="BP1299" s="599"/>
      <c r="BQ1299" s="599"/>
      <c r="BR1299" s="599"/>
      <c r="BS1299" s="599"/>
      <c r="BT1299" s="602"/>
      <c r="BU1299" s="603"/>
      <c r="BV1299" s="601"/>
      <c r="BW1299" s="604"/>
    </row>
    <row r="1300" spans="2:75" ht="15.75" customHeight="1">
      <c r="B1300" s="334" t="s">
        <v>304</v>
      </c>
      <c r="C1300" s="335">
        <v>26680221000141</v>
      </c>
      <c r="D1300" s="336" t="s">
        <v>14</v>
      </c>
      <c r="E1300" s="336" t="s">
        <v>614</v>
      </c>
      <c r="F1300" s="336"/>
      <c r="G1300" s="337"/>
      <c r="H1300" s="337" t="s">
        <v>865</v>
      </c>
      <c r="I1300" s="337" t="s">
        <v>34</v>
      </c>
      <c r="J1300" s="337" t="s">
        <v>608</v>
      </c>
      <c r="K1300" s="338" t="s">
        <v>48</v>
      </c>
      <c r="L1300" s="339"/>
      <c r="M1300" s="339" t="s">
        <v>1411</v>
      </c>
      <c r="N1300" s="338">
        <v>431214</v>
      </c>
      <c r="O1300" s="338" t="s">
        <v>1323</v>
      </c>
      <c r="P1300" s="342">
        <v>42731</v>
      </c>
      <c r="Q1300" s="343">
        <v>432246327.69</v>
      </c>
      <c r="R1300" s="343">
        <v>528539948.14384943</v>
      </c>
      <c r="S1300" s="338">
        <v>62</v>
      </c>
      <c r="T1300" s="340">
        <v>0.18694040318253236</v>
      </c>
      <c r="U1300" s="340">
        <v>2.4166150792242269</v>
      </c>
      <c r="V1300" s="340">
        <v>0.10135235011423815</v>
      </c>
      <c r="W1300" s="340">
        <v>0.99359192654964357</v>
      </c>
      <c r="X1300" s="340">
        <v>0.26758817464384466</v>
      </c>
      <c r="Y1300" s="340">
        <v>2.0291697385392262</v>
      </c>
      <c r="Z1300" s="340">
        <v>0.37504024049165774</v>
      </c>
      <c r="AA1300" s="340">
        <v>2.131850310598487</v>
      </c>
      <c r="AB1300" s="340">
        <v>0.13306519663220326</v>
      </c>
      <c r="AC1300" s="344">
        <v>6.2024630990974744E-2</v>
      </c>
      <c r="AD1300" s="482">
        <v>32812459000186</v>
      </c>
      <c r="AE1300" s="341" t="s">
        <v>2328</v>
      </c>
      <c r="AF1300" s="341" t="s">
        <v>2112</v>
      </c>
      <c r="AG1300" s="345" t="s">
        <v>719</v>
      </c>
      <c r="AH1300" s="345" t="s">
        <v>2107</v>
      </c>
      <c r="AI1300" s="345">
        <v>50000</v>
      </c>
      <c r="AJ1300" s="345">
        <v>10000</v>
      </c>
      <c r="AK1300" s="345">
        <v>10000</v>
      </c>
      <c r="AL1300" s="340">
        <v>0.02</v>
      </c>
      <c r="AM1300" s="340">
        <v>0.2</v>
      </c>
      <c r="AN1300" s="340" t="s">
        <v>64</v>
      </c>
      <c r="AO1300" s="338" t="s">
        <v>1323</v>
      </c>
      <c r="AP1300" s="341" t="s">
        <v>13</v>
      </c>
      <c r="AQ1300" s="347" t="s">
        <v>668</v>
      </c>
      <c r="AR1300" s="340">
        <v>3.3333333333333331E-3</v>
      </c>
      <c r="AS1300" s="340">
        <v>3.3333333333333331E-3</v>
      </c>
      <c r="AT1300" s="340"/>
      <c r="AX1300" s="597"/>
      <c r="AY1300" s="598"/>
      <c r="AZ1300" s="598"/>
      <c r="BA1300" s="598"/>
      <c r="BB1300" s="599"/>
      <c r="BC1300" s="598"/>
      <c r="BD1300" s="598"/>
      <c r="BE1300" s="598"/>
      <c r="BF1300" s="598"/>
      <c r="BG1300" s="599"/>
      <c r="BH1300" s="599"/>
      <c r="BI1300" s="600"/>
      <c r="BJ1300" s="600"/>
      <c r="BK1300" s="600"/>
      <c r="BL1300" s="599"/>
      <c r="BM1300" s="599"/>
      <c r="BN1300" s="599"/>
      <c r="BO1300" s="599"/>
      <c r="BP1300" s="599"/>
      <c r="BQ1300" s="599"/>
      <c r="BR1300" s="599"/>
      <c r="BS1300" s="599"/>
      <c r="BT1300" s="602"/>
      <c r="BU1300" s="603"/>
      <c r="BV1300" s="601"/>
      <c r="BW1300" s="604"/>
    </row>
    <row r="1301" spans="2:75" ht="15.75" customHeight="1">
      <c r="B1301" s="334" t="s">
        <v>382</v>
      </c>
      <c r="C1301" s="335">
        <v>16617768000149</v>
      </c>
      <c r="D1301" s="336" t="s">
        <v>14</v>
      </c>
      <c r="E1301" s="336" t="s">
        <v>614</v>
      </c>
      <c r="F1301" s="336"/>
      <c r="G1301" s="337"/>
      <c r="H1301" s="337" t="s">
        <v>865</v>
      </c>
      <c r="I1301" s="337" t="s">
        <v>34</v>
      </c>
      <c r="J1301" s="337" t="s">
        <v>608</v>
      </c>
      <c r="K1301" s="338" t="s">
        <v>48</v>
      </c>
      <c r="L1301" s="339"/>
      <c r="M1301" s="339" t="s">
        <v>1411</v>
      </c>
      <c r="N1301" s="338">
        <v>313947</v>
      </c>
      <c r="O1301" s="338" t="s">
        <v>1323</v>
      </c>
      <c r="P1301" s="342">
        <v>41169</v>
      </c>
      <c r="Q1301" s="343">
        <v>432510176.06</v>
      </c>
      <c r="R1301" s="343">
        <v>444464279.84365106</v>
      </c>
      <c r="S1301" s="338">
        <v>62</v>
      </c>
      <c r="T1301" s="340">
        <v>0.13538076468050519</v>
      </c>
      <c r="U1301" s="340">
        <v>1.7500935688277444</v>
      </c>
      <c r="V1301" s="340">
        <v>8.1723532343197069E-2</v>
      </c>
      <c r="W1301" s="340">
        <v>0.80116387882269924</v>
      </c>
      <c r="X1301" s="340">
        <v>0.33862317762972416</v>
      </c>
      <c r="Y1301" s="340">
        <v>2.5678410704388552</v>
      </c>
      <c r="Z1301" s="340">
        <v>0.330696270494925</v>
      </c>
      <c r="AA1301" s="340">
        <v>1.8797848093424758</v>
      </c>
      <c r="AB1301" s="340">
        <v>0.16488238424482116</v>
      </c>
      <c r="AC1301" s="344">
        <v>-3.0536414480747676E-2</v>
      </c>
      <c r="AD1301" s="482">
        <v>15831948000166</v>
      </c>
      <c r="AE1301" s="341" t="s">
        <v>2396</v>
      </c>
      <c r="AF1301" s="341" t="s">
        <v>2109</v>
      </c>
      <c r="AG1301" s="345" t="s">
        <v>59</v>
      </c>
      <c r="AH1301" s="345" t="s">
        <v>2107</v>
      </c>
      <c r="AI1301" s="345">
        <v>50000</v>
      </c>
      <c r="AJ1301" s="345">
        <v>10000</v>
      </c>
      <c r="AK1301" s="345">
        <v>50000</v>
      </c>
      <c r="AL1301" s="340">
        <v>6.9999999999999993E-3</v>
      </c>
      <c r="AM1301" s="340">
        <v>0.2</v>
      </c>
      <c r="AN1301" s="340" t="s">
        <v>2138</v>
      </c>
      <c r="AO1301" s="338" t="s">
        <v>1323</v>
      </c>
      <c r="AP1301" s="341" t="s">
        <v>716</v>
      </c>
      <c r="AQ1301" s="347" t="s">
        <v>659</v>
      </c>
      <c r="AR1301" s="340">
        <v>3.16666E-3</v>
      </c>
      <c r="AS1301" s="340">
        <v>3.16666E-3</v>
      </c>
      <c r="AT1301" s="340"/>
      <c r="AX1301" s="597"/>
      <c r="AY1301" s="598"/>
      <c r="AZ1301" s="598"/>
      <c r="BA1301" s="598"/>
      <c r="BB1301" s="599"/>
      <c r="BC1301" s="598"/>
      <c r="BD1301" s="598"/>
      <c r="BE1301" s="598"/>
      <c r="BF1301" s="598"/>
      <c r="BG1301" s="599"/>
      <c r="BH1301" s="599"/>
      <c r="BI1301" s="600"/>
      <c r="BJ1301" s="600"/>
      <c r="BK1301" s="600"/>
      <c r="BL1301" s="599"/>
      <c r="BM1301" s="599"/>
      <c r="BN1301" s="599"/>
      <c r="BO1301" s="599"/>
      <c r="BP1301" s="599"/>
      <c r="BQ1301" s="599"/>
      <c r="BR1301" s="599"/>
      <c r="BS1301" s="599"/>
      <c r="BT1301" s="602"/>
      <c r="BU1301" s="603"/>
      <c r="BV1301" s="601"/>
      <c r="BW1301" s="604"/>
    </row>
    <row r="1302" spans="2:75" ht="15.75" customHeight="1">
      <c r="B1302" s="334" t="s">
        <v>384</v>
      </c>
      <c r="C1302" s="335">
        <v>32300293000119</v>
      </c>
      <c r="D1302" s="336" t="s">
        <v>14</v>
      </c>
      <c r="E1302" s="336" t="s">
        <v>614</v>
      </c>
      <c r="F1302" s="336"/>
      <c r="G1302" s="337"/>
      <c r="H1302" s="337" t="s">
        <v>1337</v>
      </c>
      <c r="I1302" s="337" t="s">
        <v>34</v>
      </c>
      <c r="J1302" s="337" t="s">
        <v>608</v>
      </c>
      <c r="K1302" s="338" t="s">
        <v>48</v>
      </c>
      <c r="L1302" s="339"/>
      <c r="M1302" s="339" t="s">
        <v>1411</v>
      </c>
      <c r="N1302" s="338">
        <v>496286</v>
      </c>
      <c r="O1302" s="338" t="s">
        <v>1323</v>
      </c>
      <c r="P1302" s="342">
        <v>43501</v>
      </c>
      <c r="Q1302" s="343">
        <v>160791513.30000001</v>
      </c>
      <c r="R1302" s="343">
        <v>154681144.45884919</v>
      </c>
      <c r="S1302" s="338">
        <v>62</v>
      </c>
      <c r="T1302" s="340">
        <v>0.11348156637134088</v>
      </c>
      <c r="U1302" s="340">
        <v>1.4669983579696928</v>
      </c>
      <c r="V1302" s="340">
        <v>-5.6209186203608152E-2</v>
      </c>
      <c r="W1302" s="340">
        <v>-0.551037973435062</v>
      </c>
      <c r="X1302" s="340">
        <v>9.6452971554781497E-2</v>
      </c>
      <c r="Y1302" s="340">
        <v>0.73142040499976013</v>
      </c>
      <c r="Z1302" s="340">
        <v>0.26742113993408023</v>
      </c>
      <c r="AA1302" s="340">
        <v>1.520108454180003</v>
      </c>
      <c r="AB1302" s="340">
        <v>0.21012045481451003</v>
      </c>
      <c r="AC1302" s="344">
        <v>-0.63296644276409619</v>
      </c>
      <c r="AD1302" s="482">
        <v>9285146000103</v>
      </c>
      <c r="AE1302" s="341" t="s">
        <v>2120</v>
      </c>
      <c r="AF1302" s="341" t="s">
        <v>2106</v>
      </c>
      <c r="AG1302" s="345" t="s">
        <v>1427</v>
      </c>
      <c r="AH1302" s="345" t="s">
        <v>2107</v>
      </c>
      <c r="AI1302" s="345">
        <v>10000</v>
      </c>
      <c r="AJ1302" s="345">
        <v>10000</v>
      </c>
      <c r="AK1302" s="345">
        <v>10000</v>
      </c>
      <c r="AL1302" s="340">
        <v>0</v>
      </c>
      <c r="AM1302" s="340" t="s">
        <v>34</v>
      </c>
      <c r="AN1302" s="340" t="s">
        <v>34</v>
      </c>
      <c r="AO1302" s="338" t="s">
        <v>1323</v>
      </c>
      <c r="AP1302" s="341" t="s">
        <v>716</v>
      </c>
      <c r="AQ1302" s="347" t="s">
        <v>659</v>
      </c>
      <c r="AR1302" s="340" t="s">
        <v>34</v>
      </c>
      <c r="AS1302" s="340" t="s">
        <v>34</v>
      </c>
      <c r="AT1302" s="340"/>
      <c r="AX1302" s="597"/>
      <c r="AY1302" s="598"/>
      <c r="AZ1302" s="598"/>
      <c r="BA1302" s="598"/>
      <c r="BB1302" s="599"/>
      <c r="BC1302" s="598"/>
      <c r="BD1302" s="598"/>
      <c r="BE1302" s="598"/>
      <c r="BF1302" s="598"/>
      <c r="BG1302" s="599"/>
      <c r="BH1302" s="599"/>
      <c r="BI1302" s="600"/>
      <c r="BJ1302" s="600"/>
      <c r="BK1302" s="600"/>
      <c r="BL1302" s="599"/>
      <c r="BM1302" s="599"/>
      <c r="BN1302" s="599"/>
      <c r="BO1302" s="599"/>
      <c r="BP1302" s="599"/>
      <c r="BQ1302" s="599"/>
      <c r="BR1302" s="599"/>
      <c r="BS1302" s="599"/>
      <c r="BT1302" s="602"/>
      <c r="BU1302" s="603"/>
      <c r="BV1302" s="601"/>
      <c r="BW1302" s="604"/>
    </row>
    <row r="1303" spans="2:75" ht="15.75" customHeight="1">
      <c r="B1303" s="334" t="s">
        <v>1690</v>
      </c>
      <c r="C1303" s="335">
        <v>9285146000103</v>
      </c>
      <c r="D1303" s="336" t="s">
        <v>14</v>
      </c>
      <c r="E1303" s="336" t="s">
        <v>614</v>
      </c>
      <c r="F1303" s="336"/>
      <c r="G1303" s="337"/>
      <c r="H1303" s="337" t="s">
        <v>1337</v>
      </c>
      <c r="I1303" s="337" t="s">
        <v>34</v>
      </c>
      <c r="J1303" s="337" t="s">
        <v>608</v>
      </c>
      <c r="K1303" s="338" t="s">
        <v>48</v>
      </c>
      <c r="L1303" s="339"/>
      <c r="M1303" s="339"/>
      <c r="N1303" s="338">
        <v>206891</v>
      </c>
      <c r="O1303" s="338" t="s">
        <v>1323</v>
      </c>
      <c r="P1303" s="342">
        <v>39538</v>
      </c>
      <c r="Q1303" s="343">
        <v>1060109060.95</v>
      </c>
      <c r="R1303" s="343">
        <v>1051430766.2565875</v>
      </c>
      <c r="S1303" s="338">
        <v>62</v>
      </c>
      <c r="T1303" s="340">
        <v>0.12365890589857642</v>
      </c>
      <c r="U1303" s="340">
        <v>1.3909046797819535</v>
      </c>
      <c r="V1303" s="340">
        <v>-2.6940389726021974E-2</v>
      </c>
      <c r="W1303" s="340">
        <v>-0.24725104141443593</v>
      </c>
      <c r="X1303" s="340">
        <v>0.17866435273492809</v>
      </c>
      <c r="Y1303" s="340">
        <v>1.2563302891040689</v>
      </c>
      <c r="Z1303" s="340">
        <v>0.27476144570625793</v>
      </c>
      <c r="AA1303" s="340">
        <v>1.5014514193168096</v>
      </c>
      <c r="AB1303" s="340">
        <v>0.21188456548281343</v>
      </c>
      <c r="AC1303" s="344">
        <v>-0.51153101459337202</v>
      </c>
      <c r="AD1303" s="482">
        <v>9412648000140</v>
      </c>
      <c r="AE1303" s="341" t="s">
        <v>2397</v>
      </c>
      <c r="AF1303" s="341" t="s">
        <v>2106</v>
      </c>
      <c r="AG1303" s="345" t="s">
        <v>1427</v>
      </c>
      <c r="AH1303" s="345" t="s">
        <v>2107</v>
      </c>
      <c r="AI1303" s="345">
        <v>100000</v>
      </c>
      <c r="AJ1303" s="345">
        <v>5000</v>
      </c>
      <c r="AK1303" s="345">
        <v>100000</v>
      </c>
      <c r="AL1303" s="340">
        <v>1.8000000000000002E-2</v>
      </c>
      <c r="AM1303" s="340">
        <v>0.2</v>
      </c>
      <c r="AN1303" s="340" t="s">
        <v>2124</v>
      </c>
      <c r="AO1303" s="338" t="s">
        <v>1323</v>
      </c>
      <c r="AP1303" s="341" t="s">
        <v>716</v>
      </c>
      <c r="AQ1303" s="347" t="s">
        <v>665</v>
      </c>
      <c r="AR1303" s="340" t="s">
        <v>34</v>
      </c>
      <c r="AS1303" s="340" t="s">
        <v>34</v>
      </c>
      <c r="AT1303" s="340"/>
      <c r="AX1303" s="597"/>
      <c r="AY1303" s="598"/>
      <c r="AZ1303" s="598"/>
      <c r="BA1303" s="598"/>
      <c r="BB1303" s="599"/>
      <c r="BC1303" s="598"/>
      <c r="BD1303" s="598"/>
      <c r="BE1303" s="598"/>
      <c r="BF1303" s="598"/>
      <c r="BG1303" s="599"/>
      <c r="BH1303" s="599"/>
      <c r="BI1303" s="600"/>
      <c r="BJ1303" s="600"/>
      <c r="BK1303" s="600"/>
      <c r="BL1303" s="599"/>
      <c r="BM1303" s="599"/>
      <c r="BN1303" s="599"/>
      <c r="BO1303" s="599"/>
      <c r="BP1303" s="599"/>
      <c r="BQ1303" s="599"/>
      <c r="BR1303" s="599"/>
      <c r="BS1303" s="599"/>
      <c r="BT1303" s="602"/>
      <c r="BU1303" s="603"/>
      <c r="BV1303" s="601"/>
      <c r="BW1303" s="604"/>
    </row>
    <row r="1304" spans="2:75" ht="15.75" customHeight="1">
      <c r="B1304" s="334" t="s">
        <v>1691</v>
      </c>
      <c r="C1304" s="335">
        <v>9412822000154</v>
      </c>
      <c r="D1304" s="336" t="s">
        <v>14</v>
      </c>
      <c r="E1304" s="336" t="s">
        <v>607</v>
      </c>
      <c r="F1304" s="336"/>
      <c r="G1304" s="337"/>
      <c r="H1304" s="337" t="s">
        <v>34</v>
      </c>
      <c r="I1304" s="337" t="s">
        <v>34</v>
      </c>
      <c r="J1304" s="337" t="s">
        <v>608</v>
      </c>
      <c r="K1304" s="338" t="s">
        <v>48</v>
      </c>
      <c r="L1304" s="339"/>
      <c r="M1304" s="339"/>
      <c r="N1304" s="338">
        <v>206881</v>
      </c>
      <c r="O1304" s="338" t="s">
        <v>1320</v>
      </c>
      <c r="P1304" s="342">
        <v>39538</v>
      </c>
      <c r="Q1304" s="343">
        <v>269249206.20999998</v>
      </c>
      <c r="R1304" s="343">
        <v>259547377.126508</v>
      </c>
      <c r="S1304" s="338">
        <v>62</v>
      </c>
      <c r="T1304" s="340">
        <v>-1.1539269838520605E-2</v>
      </c>
      <c r="U1304" s="340">
        <v>-0.12979270925160133</v>
      </c>
      <c r="V1304" s="340">
        <v>-0.16292870781891489</v>
      </c>
      <c r="W1304" s="340">
        <v>-1.4953121723263003</v>
      </c>
      <c r="X1304" s="340">
        <v>-8.2859070450841399E-3</v>
      </c>
      <c r="Y1304" s="340">
        <v>-5.8264762019339979E-2</v>
      </c>
      <c r="Z1304" s="340">
        <v>-7.5563601433171756E-3</v>
      </c>
      <c r="AA1304" s="340">
        <v>-4.1292211259442137E-2</v>
      </c>
      <c r="AB1304" s="340">
        <v>0.24111477317052349</v>
      </c>
      <c r="AC1304" s="344">
        <v>-1.0460272893702427</v>
      </c>
      <c r="AD1304" s="482">
        <v>9288254000121</v>
      </c>
      <c r="AE1304" s="341" t="s">
        <v>2397</v>
      </c>
      <c r="AF1304" s="341" t="s">
        <v>2106</v>
      </c>
      <c r="AG1304" s="345" t="s">
        <v>1427</v>
      </c>
      <c r="AH1304" s="345" t="s">
        <v>2110</v>
      </c>
      <c r="AI1304" s="345">
        <v>100000</v>
      </c>
      <c r="AJ1304" s="345">
        <v>5000</v>
      </c>
      <c r="AK1304" s="345">
        <v>100000</v>
      </c>
      <c r="AL1304" s="340">
        <v>2.7999999999999997E-2</v>
      </c>
      <c r="AM1304" s="340" t="s">
        <v>34</v>
      </c>
      <c r="AN1304" s="340" t="s">
        <v>2124</v>
      </c>
      <c r="AO1304" s="338" t="s">
        <v>1323</v>
      </c>
      <c r="AP1304" s="341" t="s">
        <v>716</v>
      </c>
      <c r="AQ1304" s="347" t="s">
        <v>659</v>
      </c>
      <c r="AR1304" s="340" t="s">
        <v>34</v>
      </c>
      <c r="AS1304" s="340" t="s">
        <v>34</v>
      </c>
      <c r="AT1304" s="340"/>
      <c r="AX1304" s="597"/>
      <c r="AY1304" s="598"/>
      <c r="AZ1304" s="598"/>
      <c r="BA1304" s="598"/>
      <c r="BB1304" s="599"/>
      <c r="BC1304" s="598"/>
      <c r="BD1304" s="598"/>
      <c r="BE1304" s="598"/>
      <c r="BF1304" s="598"/>
      <c r="BG1304" s="599"/>
      <c r="BH1304" s="599"/>
      <c r="BI1304" s="600"/>
      <c r="BJ1304" s="600"/>
      <c r="BK1304" s="600"/>
      <c r="BL1304" s="599"/>
      <c r="BM1304" s="599"/>
      <c r="BN1304" s="599"/>
      <c r="BO1304" s="599"/>
      <c r="BP1304" s="599"/>
      <c r="BQ1304" s="599"/>
      <c r="BR1304" s="599"/>
      <c r="BS1304" s="599"/>
      <c r="BT1304" s="602"/>
      <c r="BU1304" s="603"/>
      <c r="BV1304" s="601"/>
      <c r="BW1304" s="604"/>
    </row>
    <row r="1305" spans="2:75" ht="15.75" customHeight="1">
      <c r="B1305" s="334" t="s">
        <v>1212</v>
      </c>
      <c r="C1305" s="335">
        <v>41269079000138</v>
      </c>
      <c r="D1305" s="336" t="s">
        <v>14</v>
      </c>
      <c r="E1305" s="336" t="s">
        <v>607</v>
      </c>
      <c r="F1305" s="336"/>
      <c r="G1305" s="337"/>
      <c r="H1305" s="337" t="s">
        <v>34</v>
      </c>
      <c r="I1305" s="337" t="s">
        <v>34</v>
      </c>
      <c r="J1305" s="337" t="s">
        <v>690</v>
      </c>
      <c r="K1305" s="338"/>
      <c r="L1305" s="339"/>
      <c r="M1305" s="339" t="s">
        <v>1411</v>
      </c>
      <c r="N1305" s="338">
        <v>624926</v>
      </c>
      <c r="O1305" s="338" t="s">
        <v>1320</v>
      </c>
      <c r="P1305" s="342">
        <v>44483</v>
      </c>
      <c r="Q1305" s="343">
        <v>13021613.310000001</v>
      </c>
      <c r="R1305" s="343" t="s">
        <v>1414</v>
      </c>
      <c r="S1305" s="338">
        <v>62</v>
      </c>
      <c r="T1305" s="340">
        <v>-0.32716127981631049</v>
      </c>
      <c r="U1305" s="340">
        <v>-4.229277719971603</v>
      </c>
      <c r="V1305" s="340" t="s">
        <v>1414</v>
      </c>
      <c r="W1305" s="340" t="s">
        <v>1414</v>
      </c>
      <c r="X1305" s="340" t="s">
        <v>1414</v>
      </c>
      <c r="Y1305" s="340" t="s">
        <v>1414</v>
      </c>
      <c r="Z1305" s="340" t="s">
        <v>1414</v>
      </c>
      <c r="AA1305" s="340" t="s">
        <v>1414</v>
      </c>
      <c r="AB1305" s="340" t="s">
        <v>1414</v>
      </c>
      <c r="AC1305" s="344" t="s">
        <v>1414</v>
      </c>
      <c r="AD1305" s="482">
        <v>0</v>
      </c>
      <c r="AE1305" s="341" t="s">
        <v>2405</v>
      </c>
      <c r="AF1305" s="341" t="s">
        <v>741</v>
      </c>
      <c r="AG1305" s="345" t="s">
        <v>741</v>
      </c>
      <c r="AH1305" s="345" t="s">
        <v>2107</v>
      </c>
      <c r="AI1305" s="345">
        <v>50000</v>
      </c>
      <c r="AJ1305" s="345">
        <v>10000</v>
      </c>
      <c r="AK1305" s="345">
        <v>50000</v>
      </c>
      <c r="AL1305" s="340">
        <v>1.4999999999999999E-2</v>
      </c>
      <c r="AM1305" s="340">
        <v>0.2</v>
      </c>
      <c r="AN1305" s="340" t="s">
        <v>2119</v>
      </c>
      <c r="AO1305" s="338" t="s">
        <v>1323</v>
      </c>
      <c r="AP1305" s="341" t="s">
        <v>716</v>
      </c>
      <c r="AQ1305" s="347" t="s">
        <v>659</v>
      </c>
      <c r="AR1305" s="340">
        <v>3.4995E-3</v>
      </c>
      <c r="AS1305" s="340">
        <v>3.4995E-3</v>
      </c>
      <c r="AT1305" s="340"/>
      <c r="AX1305" s="597"/>
      <c r="AY1305" s="598"/>
      <c r="AZ1305" s="598"/>
      <c r="BA1305" s="598"/>
      <c r="BB1305" s="599"/>
      <c r="BC1305" s="598"/>
      <c r="BD1305" s="598"/>
      <c r="BE1305" s="598"/>
      <c r="BF1305" s="598"/>
      <c r="BG1305" s="599"/>
      <c r="BH1305" s="599"/>
      <c r="BI1305" s="600"/>
      <c r="BJ1305" s="600"/>
      <c r="BK1305" s="600"/>
      <c r="BL1305" s="599"/>
      <c r="BM1305" s="599"/>
      <c r="BN1305" s="599"/>
      <c r="BO1305" s="599"/>
      <c r="BP1305" s="599"/>
      <c r="BQ1305" s="599"/>
      <c r="BR1305" s="599"/>
      <c r="BS1305" s="599"/>
      <c r="BT1305" s="602"/>
      <c r="BU1305" s="603"/>
      <c r="BV1305" s="601"/>
      <c r="BW1305" s="604"/>
    </row>
    <row r="1306" spans="2:75" ht="15.75" customHeight="1">
      <c r="B1306" s="334" t="s">
        <v>401</v>
      </c>
      <c r="C1306" s="335">
        <v>35088081000108</v>
      </c>
      <c r="D1306" s="336" t="s">
        <v>14</v>
      </c>
      <c r="E1306" s="336" t="s">
        <v>614</v>
      </c>
      <c r="F1306" s="336"/>
      <c r="G1306" s="337"/>
      <c r="H1306" s="337" t="s">
        <v>1337</v>
      </c>
      <c r="I1306" s="337" t="s">
        <v>34</v>
      </c>
      <c r="J1306" s="337" t="s">
        <v>608</v>
      </c>
      <c r="K1306" s="338" t="s">
        <v>48</v>
      </c>
      <c r="L1306" s="339"/>
      <c r="M1306" s="339" t="s">
        <v>34</v>
      </c>
      <c r="N1306" s="338">
        <v>516538</v>
      </c>
      <c r="O1306" s="338" t="s">
        <v>1320</v>
      </c>
      <c r="P1306" s="342">
        <v>43798</v>
      </c>
      <c r="Q1306" s="343">
        <v>48765345.969999999</v>
      </c>
      <c r="R1306" s="343">
        <v>67275582.892777771</v>
      </c>
      <c r="S1306" s="338">
        <v>62</v>
      </c>
      <c r="T1306" s="340">
        <v>0.15429750038263168</v>
      </c>
      <c r="U1306" s="340">
        <v>1.9946339034434863</v>
      </c>
      <c r="V1306" s="340">
        <v>-9.8416853699763829E-2</v>
      </c>
      <c r="W1306" s="340">
        <v>-0.96481424616483147</v>
      </c>
      <c r="X1306" s="340">
        <v>-1.4579139358843918E-2</v>
      </c>
      <c r="Y1306" s="340">
        <v>-0.11055626221258641</v>
      </c>
      <c r="Z1306" s="340" t="s">
        <v>1414</v>
      </c>
      <c r="AA1306" s="340" t="s">
        <v>1414</v>
      </c>
      <c r="AB1306" s="340">
        <v>0.2552095261863534</v>
      </c>
      <c r="AC1306" s="344">
        <v>-0.65930856322635556</v>
      </c>
      <c r="AD1306" s="482">
        <v>34429833000194</v>
      </c>
      <c r="AE1306" s="341" t="s">
        <v>2120</v>
      </c>
      <c r="AF1306" s="341" t="s">
        <v>2106</v>
      </c>
      <c r="AG1306" s="345" t="s">
        <v>1427</v>
      </c>
      <c r="AH1306" s="345" t="s">
        <v>2107</v>
      </c>
      <c r="AI1306" s="345">
        <v>100</v>
      </c>
      <c r="AJ1306" s="345">
        <v>100</v>
      </c>
      <c r="AK1306" s="345">
        <v>100</v>
      </c>
      <c r="AL1306" s="340">
        <v>0</v>
      </c>
      <c r="AM1306" s="340" t="s">
        <v>34</v>
      </c>
      <c r="AN1306" s="340" t="s">
        <v>34</v>
      </c>
      <c r="AO1306" s="338" t="s">
        <v>1323</v>
      </c>
      <c r="AP1306" s="341" t="s">
        <v>716</v>
      </c>
      <c r="AQ1306" s="347" t="s">
        <v>659</v>
      </c>
      <c r="AR1306" s="340">
        <v>4.0000000000000001E-3</v>
      </c>
      <c r="AS1306" s="340">
        <v>4.0000000000000001E-3</v>
      </c>
      <c r="AT1306" s="340"/>
      <c r="AX1306" s="597"/>
      <c r="AY1306" s="598"/>
      <c r="AZ1306" s="598"/>
      <c r="BA1306" s="598"/>
      <c r="BB1306" s="599"/>
      <c r="BC1306" s="598"/>
      <c r="BD1306" s="598"/>
      <c r="BE1306" s="598"/>
      <c r="BF1306" s="598"/>
      <c r="BG1306" s="599"/>
      <c r="BH1306" s="599"/>
      <c r="BI1306" s="600"/>
      <c r="BJ1306" s="600"/>
      <c r="BK1306" s="600"/>
      <c r="BL1306" s="599"/>
      <c r="BM1306" s="599"/>
      <c r="BN1306" s="599"/>
      <c r="BO1306" s="599"/>
      <c r="BP1306" s="599"/>
      <c r="BQ1306" s="599"/>
      <c r="BR1306" s="599"/>
      <c r="BS1306" s="599"/>
      <c r="BT1306" s="602"/>
      <c r="BU1306" s="603"/>
      <c r="BV1306" s="601"/>
      <c r="BW1306" s="604"/>
    </row>
    <row r="1307" spans="2:75" ht="15.75" customHeight="1">
      <c r="B1307" s="334" t="s">
        <v>402</v>
      </c>
      <c r="C1307" s="335">
        <v>34429833000194</v>
      </c>
      <c r="D1307" s="336" t="s">
        <v>14</v>
      </c>
      <c r="E1307" s="336" t="s">
        <v>614</v>
      </c>
      <c r="F1307" s="336"/>
      <c r="G1307" s="337"/>
      <c r="H1307" s="337" t="s">
        <v>1337</v>
      </c>
      <c r="I1307" s="337" t="s">
        <v>34</v>
      </c>
      <c r="J1307" s="337" t="s">
        <v>608</v>
      </c>
      <c r="K1307" s="338" t="s">
        <v>48</v>
      </c>
      <c r="L1307" s="339"/>
      <c r="M1307" s="339" t="s">
        <v>34</v>
      </c>
      <c r="N1307" s="338">
        <v>515434</v>
      </c>
      <c r="O1307" s="338" t="s">
        <v>1320</v>
      </c>
      <c r="P1307" s="342">
        <v>43788</v>
      </c>
      <c r="Q1307" s="343">
        <v>207948689.22999999</v>
      </c>
      <c r="R1307" s="343">
        <v>312707568.66678566</v>
      </c>
      <c r="S1307" s="338">
        <v>62</v>
      </c>
      <c r="T1307" s="340">
        <v>0.15547068575990308</v>
      </c>
      <c r="U1307" s="340">
        <v>2.0097998997994004</v>
      </c>
      <c r="V1307" s="340">
        <v>-0.10065956497940687</v>
      </c>
      <c r="W1307" s="340">
        <v>-0.98680031573819116</v>
      </c>
      <c r="X1307" s="340">
        <v>-1.5835595918499368E-2</v>
      </c>
      <c r="Y1307" s="340">
        <v>-0.12008420055304324</v>
      </c>
      <c r="Z1307" s="340" t="s">
        <v>1414</v>
      </c>
      <c r="AA1307" s="340" t="s">
        <v>1414</v>
      </c>
      <c r="AB1307" s="340">
        <v>0.25972521246781183</v>
      </c>
      <c r="AC1307" s="344">
        <v>-0.65297739278844824</v>
      </c>
      <c r="AD1307" s="482">
        <v>31493903000185</v>
      </c>
      <c r="AE1307" s="341" t="s">
        <v>2410</v>
      </c>
      <c r="AF1307" s="341" t="s">
        <v>2106</v>
      </c>
      <c r="AG1307" s="345" t="s">
        <v>1427</v>
      </c>
      <c r="AH1307" s="345" t="s">
        <v>2107</v>
      </c>
      <c r="AI1307" s="345">
        <v>30000</v>
      </c>
      <c r="AJ1307" s="345">
        <v>0</v>
      </c>
      <c r="AK1307" s="345">
        <v>30000</v>
      </c>
      <c r="AL1307" s="340">
        <v>1.9299999999999998E-2</v>
      </c>
      <c r="AM1307" s="340">
        <v>0.2</v>
      </c>
      <c r="AN1307" s="340" t="s">
        <v>34</v>
      </c>
      <c r="AO1307" s="338" t="s">
        <v>1323</v>
      </c>
      <c r="AP1307" s="341" t="s">
        <v>716</v>
      </c>
      <c r="AQ1307" s="347" t="s">
        <v>659</v>
      </c>
      <c r="AR1307" s="340">
        <v>4.0000000000000001E-3</v>
      </c>
      <c r="AS1307" s="340">
        <v>4.0000000000000001E-3</v>
      </c>
      <c r="AT1307" s="340"/>
      <c r="AX1307" s="597"/>
      <c r="AY1307" s="598"/>
      <c r="AZ1307" s="598"/>
      <c r="BA1307" s="598"/>
      <c r="BB1307" s="599"/>
      <c r="BC1307" s="598"/>
      <c r="BD1307" s="598"/>
      <c r="BE1307" s="598"/>
      <c r="BF1307" s="598"/>
      <c r="BG1307" s="599"/>
      <c r="BH1307" s="599"/>
      <c r="BI1307" s="600"/>
      <c r="BJ1307" s="600"/>
      <c r="BK1307" s="600"/>
      <c r="BL1307" s="599"/>
      <c r="BM1307" s="599"/>
      <c r="BN1307" s="599"/>
      <c r="BO1307" s="599"/>
      <c r="BP1307" s="599"/>
      <c r="BQ1307" s="599"/>
      <c r="BR1307" s="599"/>
      <c r="BS1307" s="599"/>
      <c r="BT1307" s="602"/>
      <c r="BU1307" s="603"/>
      <c r="BV1307" s="601"/>
      <c r="BW1307" s="604"/>
    </row>
    <row r="1308" spans="2:75" ht="15.75" customHeight="1">
      <c r="B1308" s="334" t="s">
        <v>596</v>
      </c>
      <c r="C1308" s="335">
        <v>35957054000124</v>
      </c>
      <c r="D1308" s="336" t="s">
        <v>14</v>
      </c>
      <c r="E1308" s="336" t="s">
        <v>607</v>
      </c>
      <c r="F1308" s="336"/>
      <c r="G1308" s="337"/>
      <c r="H1308" s="337" t="s">
        <v>34</v>
      </c>
      <c r="I1308" s="337" t="s">
        <v>34</v>
      </c>
      <c r="J1308" s="337" t="s">
        <v>608</v>
      </c>
      <c r="K1308" s="338" t="s">
        <v>48</v>
      </c>
      <c r="L1308" s="339"/>
      <c r="M1308" s="339" t="s">
        <v>34</v>
      </c>
      <c r="N1308" s="338">
        <v>538264</v>
      </c>
      <c r="O1308" s="338" t="s">
        <v>1320</v>
      </c>
      <c r="P1308" s="342">
        <v>43977</v>
      </c>
      <c r="Q1308" s="343">
        <v>8883861.1799999997</v>
      </c>
      <c r="R1308" s="343">
        <v>13806659.569523802</v>
      </c>
      <c r="S1308" s="338">
        <v>62</v>
      </c>
      <c r="T1308" s="340">
        <v>0.13007518889012704</v>
      </c>
      <c r="U1308" s="340">
        <v>1.6815073550359851</v>
      </c>
      <c r="V1308" s="340">
        <v>-0.11386061002426118</v>
      </c>
      <c r="W1308" s="340">
        <v>-1.1162146979779848</v>
      </c>
      <c r="X1308" s="340">
        <v>-4.7793724003046489E-2</v>
      </c>
      <c r="Y1308" s="340">
        <v>-0.36242849134928568</v>
      </c>
      <c r="Z1308" s="340" t="s">
        <v>1414</v>
      </c>
      <c r="AA1308" s="340" t="s">
        <v>1414</v>
      </c>
      <c r="AB1308" s="340">
        <v>0.26550836570259989</v>
      </c>
      <c r="AC1308" s="344">
        <v>-0.68877286657027881</v>
      </c>
      <c r="AD1308" s="482">
        <v>35957175000176</v>
      </c>
      <c r="AE1308" s="341" t="s">
        <v>2410</v>
      </c>
      <c r="AF1308" s="341" t="s">
        <v>2106</v>
      </c>
      <c r="AG1308" s="345" t="s">
        <v>1427</v>
      </c>
      <c r="AH1308" s="345" t="s">
        <v>2107</v>
      </c>
      <c r="AI1308" s="345">
        <v>30000</v>
      </c>
      <c r="AJ1308" s="345" t="s">
        <v>1422</v>
      </c>
      <c r="AK1308" s="345">
        <v>30000</v>
      </c>
      <c r="AL1308" s="340">
        <v>1.9299999999999998E-2</v>
      </c>
      <c r="AM1308" s="340">
        <v>0.2</v>
      </c>
      <c r="AN1308" s="340" t="s">
        <v>34</v>
      </c>
      <c r="AO1308" s="338" t="s">
        <v>1323</v>
      </c>
      <c r="AP1308" s="341" t="s">
        <v>716</v>
      </c>
      <c r="AQ1308" s="347" t="s">
        <v>659</v>
      </c>
      <c r="AR1308" s="340">
        <v>4.0000000000000001E-3</v>
      </c>
      <c r="AS1308" s="340">
        <v>4.0000000000000001E-3</v>
      </c>
      <c r="AT1308" s="340"/>
      <c r="AX1308" s="597"/>
      <c r="AY1308" s="598"/>
      <c r="AZ1308" s="598"/>
      <c r="BA1308" s="598"/>
      <c r="BB1308" s="599"/>
      <c r="BC1308" s="598"/>
      <c r="BD1308" s="598"/>
      <c r="BE1308" s="598"/>
      <c r="BF1308" s="598"/>
      <c r="BG1308" s="599"/>
      <c r="BH1308" s="599"/>
      <c r="BI1308" s="600"/>
      <c r="BJ1308" s="600"/>
      <c r="BK1308" s="600"/>
      <c r="BL1308" s="599"/>
      <c r="BM1308" s="599"/>
      <c r="BN1308" s="599"/>
      <c r="BO1308" s="599"/>
      <c r="BP1308" s="599"/>
      <c r="BQ1308" s="599"/>
      <c r="BR1308" s="599"/>
      <c r="BS1308" s="599"/>
      <c r="BT1308" s="602"/>
      <c r="BU1308" s="603"/>
      <c r="BV1308" s="601"/>
      <c r="BW1308" s="604"/>
    </row>
    <row r="1309" spans="2:75" ht="15.75" customHeight="1">
      <c r="B1309" s="334" t="s">
        <v>1706</v>
      </c>
      <c r="C1309" s="335">
        <v>44515852000197</v>
      </c>
      <c r="D1309" s="336" t="s">
        <v>14</v>
      </c>
      <c r="E1309" s="336" t="s">
        <v>607</v>
      </c>
      <c r="F1309" s="336"/>
      <c r="G1309" s="337"/>
      <c r="H1309" s="337" t="s">
        <v>34</v>
      </c>
      <c r="I1309" s="337"/>
      <c r="J1309" s="337" t="s">
        <v>611</v>
      </c>
      <c r="K1309" s="338" t="s">
        <v>48</v>
      </c>
      <c r="L1309" s="339"/>
      <c r="M1309" s="339"/>
      <c r="N1309" s="338">
        <v>636932</v>
      </c>
      <c r="O1309" s="338" t="s">
        <v>1320</v>
      </c>
      <c r="P1309" s="342">
        <v>44592</v>
      </c>
      <c r="Q1309" s="343" t="s">
        <v>1390</v>
      </c>
      <c r="R1309" s="343" t="s">
        <v>1414</v>
      </c>
      <c r="S1309" s="338">
        <v>62</v>
      </c>
      <c r="T1309" s="340" t="s">
        <v>1414</v>
      </c>
      <c r="U1309" s="340" t="s">
        <v>1414</v>
      </c>
      <c r="V1309" s="340" t="s">
        <v>1414</v>
      </c>
      <c r="W1309" s="340" t="s">
        <v>1414</v>
      </c>
      <c r="X1309" s="340" t="s">
        <v>1414</v>
      </c>
      <c r="Y1309" s="340" t="s">
        <v>1414</v>
      </c>
      <c r="Z1309" s="340" t="s">
        <v>1414</v>
      </c>
      <c r="AA1309" s="340" t="s">
        <v>1414</v>
      </c>
      <c r="AB1309" s="340" t="s">
        <v>1414</v>
      </c>
      <c r="AC1309" s="344" t="s">
        <v>1414</v>
      </c>
      <c r="AD1309" s="482">
        <v>0</v>
      </c>
      <c r="AE1309" s="341" t="s">
        <v>2226</v>
      </c>
      <c r="AF1309" s="341" t="s">
        <v>2106</v>
      </c>
      <c r="AG1309" s="345" t="s">
        <v>1427</v>
      </c>
      <c r="AH1309" s="345" t="s">
        <v>2110</v>
      </c>
      <c r="AI1309" s="345">
        <v>1000</v>
      </c>
      <c r="AJ1309" s="345">
        <v>100</v>
      </c>
      <c r="AK1309" s="345">
        <v>100</v>
      </c>
      <c r="AL1309" s="340">
        <v>1.4999999999999999E-2</v>
      </c>
      <c r="AM1309" s="340">
        <v>0.2</v>
      </c>
      <c r="AN1309" s="340" t="s">
        <v>2124</v>
      </c>
      <c r="AO1309" s="338" t="s">
        <v>1323</v>
      </c>
      <c r="AP1309" s="341" t="s">
        <v>716</v>
      </c>
      <c r="AQ1309" s="347" t="s">
        <v>659</v>
      </c>
      <c r="AR1309" s="340">
        <v>4.9994999999999996E-3</v>
      </c>
      <c r="AS1309" s="340">
        <v>4.9994999999999996E-3</v>
      </c>
      <c r="AT1309" s="340"/>
      <c r="AX1309" s="597"/>
      <c r="AY1309" s="598"/>
      <c r="AZ1309" s="598"/>
      <c r="BA1309" s="598"/>
      <c r="BB1309" s="599"/>
      <c r="BC1309" s="598"/>
      <c r="BD1309" s="598"/>
      <c r="BE1309" s="598"/>
      <c r="BF1309" s="598"/>
      <c r="BG1309" s="599"/>
      <c r="BH1309" s="599"/>
      <c r="BI1309" s="600"/>
      <c r="BJ1309" s="600"/>
      <c r="BK1309" s="600"/>
      <c r="BL1309" s="599"/>
      <c r="BM1309" s="599"/>
      <c r="BN1309" s="599"/>
      <c r="BO1309" s="599"/>
      <c r="BP1309" s="599"/>
      <c r="BQ1309" s="599"/>
      <c r="BR1309" s="599"/>
      <c r="BS1309" s="599"/>
      <c r="BT1309" s="602"/>
      <c r="BU1309" s="603"/>
      <c r="BV1309" s="601"/>
      <c r="BW1309" s="604"/>
    </row>
    <row r="1310" spans="2:75" ht="15.75" customHeight="1">
      <c r="B1310" s="334" t="s">
        <v>1267</v>
      </c>
      <c r="C1310" s="335">
        <v>34218763000125</v>
      </c>
      <c r="D1310" s="336" t="s">
        <v>14</v>
      </c>
      <c r="E1310" s="336" t="s">
        <v>607</v>
      </c>
      <c r="F1310" s="336"/>
      <c r="G1310" s="337"/>
      <c r="H1310" s="337" t="s">
        <v>34</v>
      </c>
      <c r="I1310" s="337" t="s">
        <v>34</v>
      </c>
      <c r="J1310" s="337" t="s">
        <v>608</v>
      </c>
      <c r="K1310" s="338" t="s">
        <v>48</v>
      </c>
      <c r="L1310" s="339"/>
      <c r="M1310" s="339" t="s">
        <v>34</v>
      </c>
      <c r="N1310" s="338">
        <v>519979</v>
      </c>
      <c r="O1310" s="338" t="s">
        <v>1320</v>
      </c>
      <c r="P1310" s="342">
        <v>43829</v>
      </c>
      <c r="Q1310" s="343">
        <v>178982154.31999999</v>
      </c>
      <c r="R1310" s="343">
        <v>196217988.20325395</v>
      </c>
      <c r="S1310" s="338">
        <v>62</v>
      </c>
      <c r="T1310" s="340">
        <v>1.1017307686089772E-4</v>
      </c>
      <c r="U1310" s="340">
        <v>1.4242288683126855E-3</v>
      </c>
      <c r="V1310" s="340">
        <v>-0.20547016349340397</v>
      </c>
      <c r="W1310" s="340">
        <v>-2.0142946400726989</v>
      </c>
      <c r="X1310" s="340">
        <v>-7.6788400330767614E-2</v>
      </c>
      <c r="Y1310" s="340">
        <v>-0.58230038913124083</v>
      </c>
      <c r="Z1310" s="340" t="s">
        <v>1414</v>
      </c>
      <c r="AA1310" s="340" t="s">
        <v>1414</v>
      </c>
      <c r="AB1310" s="340">
        <v>0.27877682955934407</v>
      </c>
      <c r="AC1310" s="344">
        <v>-1.0339832238461224</v>
      </c>
      <c r="AD1310" s="482">
        <v>0</v>
      </c>
      <c r="AE1310" s="341" t="s">
        <v>2226</v>
      </c>
      <c r="AF1310" s="341" t="s">
        <v>2106</v>
      </c>
      <c r="AG1310" s="345" t="s">
        <v>1427</v>
      </c>
      <c r="AH1310" s="345" t="s">
        <v>2110</v>
      </c>
      <c r="AI1310" s="345">
        <v>1000</v>
      </c>
      <c r="AJ1310" s="345">
        <v>100</v>
      </c>
      <c r="AK1310" s="345">
        <v>100</v>
      </c>
      <c r="AL1310" s="340">
        <v>1.3999999999999999E-2</v>
      </c>
      <c r="AM1310" s="340">
        <v>0.2</v>
      </c>
      <c r="AN1310" s="340" t="s">
        <v>2124</v>
      </c>
      <c r="AO1310" s="338" t="s">
        <v>1323</v>
      </c>
      <c r="AP1310" s="341" t="s">
        <v>716</v>
      </c>
      <c r="AQ1310" s="347" t="s">
        <v>659</v>
      </c>
      <c r="AR1310" s="340">
        <v>4.6661999999999997E-3</v>
      </c>
      <c r="AS1310" s="340">
        <v>4.6661999999999997E-3</v>
      </c>
      <c r="AT1310" s="340"/>
      <c r="AX1310" s="597"/>
      <c r="AY1310" s="598"/>
      <c r="AZ1310" s="598"/>
      <c r="BA1310" s="598"/>
      <c r="BB1310" s="599"/>
      <c r="BC1310" s="598"/>
      <c r="BD1310" s="598"/>
      <c r="BE1310" s="598"/>
      <c r="BF1310" s="598"/>
      <c r="BG1310" s="599"/>
      <c r="BH1310" s="599"/>
      <c r="BI1310" s="600"/>
      <c r="BJ1310" s="600"/>
      <c r="BK1310" s="600"/>
      <c r="BL1310" s="599"/>
      <c r="BM1310" s="599"/>
      <c r="BN1310" s="599"/>
      <c r="BO1310" s="599"/>
      <c r="BP1310" s="599"/>
      <c r="BQ1310" s="599"/>
      <c r="BR1310" s="599"/>
      <c r="BS1310" s="599"/>
      <c r="BT1310" s="602"/>
      <c r="BU1310" s="603"/>
      <c r="BV1310" s="601"/>
      <c r="BW1310" s="604"/>
    </row>
    <row r="1311" spans="2:75" ht="15.75" customHeight="1">
      <c r="B1311" s="334" t="s">
        <v>878</v>
      </c>
      <c r="C1311" s="335">
        <v>37953241000165</v>
      </c>
      <c r="D1311" s="336" t="s">
        <v>13</v>
      </c>
      <c r="E1311" s="336" t="s">
        <v>615</v>
      </c>
      <c r="F1311" s="336" t="s">
        <v>619</v>
      </c>
      <c r="G1311" s="337" t="s">
        <v>34</v>
      </c>
      <c r="H1311" s="337" t="s">
        <v>1336</v>
      </c>
      <c r="I1311" s="337" t="s">
        <v>34</v>
      </c>
      <c r="J1311" s="337" t="s">
        <v>690</v>
      </c>
      <c r="K1311" s="338" t="s">
        <v>48</v>
      </c>
      <c r="L1311" s="339"/>
      <c r="M1311" s="339" t="s">
        <v>1411</v>
      </c>
      <c r="N1311" s="338">
        <v>552275</v>
      </c>
      <c r="O1311" s="338" t="s">
        <v>1323</v>
      </c>
      <c r="P1311" s="342">
        <v>44089</v>
      </c>
      <c r="Q1311" s="343">
        <v>28685898.75</v>
      </c>
      <c r="R1311" s="343">
        <v>44930052.902738124</v>
      </c>
      <c r="S1311" s="338">
        <v>63</v>
      </c>
      <c r="T1311" s="340">
        <v>6.0751963917736962E-2</v>
      </c>
      <c r="U1311" s="340">
        <v>0.78535249521601302</v>
      </c>
      <c r="V1311" s="340">
        <v>7.9865636067740997E-2</v>
      </c>
      <c r="W1311" s="340">
        <v>0.78295028300988267</v>
      </c>
      <c r="X1311" s="340" t="s">
        <v>1414</v>
      </c>
      <c r="Y1311" s="340" t="s">
        <v>1414</v>
      </c>
      <c r="Z1311" s="340" t="s">
        <v>1414</v>
      </c>
      <c r="AA1311" s="340" t="s">
        <v>1414</v>
      </c>
      <c r="AB1311" s="340">
        <v>1.5567556359471421E-2</v>
      </c>
      <c r="AC1311" s="344">
        <v>-1.2964783101455595</v>
      </c>
      <c r="AD1311" s="482">
        <v>0</v>
      </c>
      <c r="AE1311" s="341" t="s">
        <v>2141</v>
      </c>
      <c r="AF1311" s="341" t="s">
        <v>2106</v>
      </c>
      <c r="AG1311" s="345" t="s">
        <v>1427</v>
      </c>
      <c r="AH1311" s="345" t="s">
        <v>726</v>
      </c>
      <c r="AI1311" s="345">
        <v>50000</v>
      </c>
      <c r="AJ1311" s="345">
        <v>5000</v>
      </c>
      <c r="AK1311" s="345">
        <v>5000</v>
      </c>
      <c r="AL1311" s="340">
        <v>0</v>
      </c>
      <c r="AM1311" s="340" t="s">
        <v>34</v>
      </c>
      <c r="AN1311" s="340" t="s">
        <v>34</v>
      </c>
      <c r="AO1311" s="338" t="s">
        <v>1323</v>
      </c>
      <c r="AP1311" s="341" t="s">
        <v>13</v>
      </c>
      <c r="AQ1311" s="347" t="s">
        <v>679</v>
      </c>
      <c r="AR1311" s="340" t="s">
        <v>34</v>
      </c>
      <c r="AS1311" s="340" t="s">
        <v>34</v>
      </c>
      <c r="AT1311" s="340"/>
      <c r="AX1311" s="597"/>
      <c r="AY1311" s="598"/>
      <c r="AZ1311" s="598"/>
      <c r="BA1311" s="598"/>
      <c r="BB1311" s="599"/>
      <c r="BC1311" s="598"/>
      <c r="BD1311" s="598"/>
      <c r="BE1311" s="598"/>
      <c r="BF1311" s="598"/>
      <c r="BG1311" s="599"/>
      <c r="BH1311" s="599"/>
      <c r="BI1311" s="600"/>
      <c r="BJ1311" s="600"/>
      <c r="BK1311" s="600"/>
      <c r="BL1311" s="599"/>
      <c r="BM1311" s="599"/>
      <c r="BN1311" s="599"/>
      <c r="BO1311" s="599"/>
      <c r="BP1311" s="599"/>
      <c r="BQ1311" s="599"/>
      <c r="BR1311" s="599"/>
      <c r="BS1311" s="599"/>
      <c r="BT1311" s="602"/>
      <c r="BU1311" s="603"/>
      <c r="BV1311" s="601"/>
      <c r="BW1311" s="604"/>
    </row>
    <row r="1312" spans="2:75" ht="15.75" customHeight="1">
      <c r="B1312" s="334" t="s">
        <v>1660</v>
      </c>
      <c r="C1312" s="335">
        <v>19436830000194</v>
      </c>
      <c r="D1312" s="336" t="s">
        <v>14</v>
      </c>
      <c r="E1312" s="336" t="s">
        <v>614</v>
      </c>
      <c r="F1312" s="336"/>
      <c r="G1312" s="337"/>
      <c r="H1312" s="337" t="s">
        <v>865</v>
      </c>
      <c r="I1312" s="337" t="s">
        <v>34</v>
      </c>
      <c r="J1312" s="337" t="s">
        <v>608</v>
      </c>
      <c r="K1312" s="338" t="s">
        <v>48</v>
      </c>
      <c r="L1312" s="339"/>
      <c r="M1312" s="339"/>
      <c r="N1312" s="338">
        <v>365981</v>
      </c>
      <c r="O1312" s="338" t="s">
        <v>1320</v>
      </c>
      <c r="P1312" s="342">
        <v>41757</v>
      </c>
      <c r="Q1312" s="343">
        <v>196525409.11000001</v>
      </c>
      <c r="R1312" s="343">
        <v>288112365.26988071</v>
      </c>
      <c r="S1312" s="338">
        <v>63</v>
      </c>
      <c r="T1312" s="340">
        <v>0.16475730971685243</v>
      </c>
      <c r="U1312" s="340">
        <v>1.8531759718253573</v>
      </c>
      <c r="V1312" s="340">
        <v>0.12526683123844862</v>
      </c>
      <c r="W1312" s="340">
        <v>1.1496624508173441</v>
      </c>
      <c r="X1312" s="340">
        <v>0.40892751286065088</v>
      </c>
      <c r="Y1312" s="340">
        <v>2.8754925791886516</v>
      </c>
      <c r="Z1312" s="340">
        <v>0.33071049205297887</v>
      </c>
      <c r="AA1312" s="340">
        <v>1.8071885464118314</v>
      </c>
      <c r="AB1312" s="340">
        <v>0.16172215879844706</v>
      </c>
      <c r="AC1312" s="344">
        <v>0.17084847999212557</v>
      </c>
      <c r="AD1312" s="482">
        <v>26218464000162</v>
      </c>
      <c r="AE1312" s="341" t="s">
        <v>2315</v>
      </c>
      <c r="AF1312" s="341" t="s">
        <v>2315</v>
      </c>
      <c r="AG1312" s="345" t="s">
        <v>1431</v>
      </c>
      <c r="AH1312" s="345" t="s">
        <v>2316</v>
      </c>
      <c r="AI1312" s="345">
        <v>10000</v>
      </c>
      <c r="AJ1312" s="345">
        <v>10000</v>
      </c>
      <c r="AK1312" s="345">
        <v>10000</v>
      </c>
      <c r="AL1312" s="340">
        <v>0</v>
      </c>
      <c r="AM1312" s="340" t="s">
        <v>34</v>
      </c>
      <c r="AN1312" s="340" t="s">
        <v>2119</v>
      </c>
      <c r="AO1312" s="338" t="s">
        <v>1323</v>
      </c>
      <c r="AP1312" s="341" t="s">
        <v>716</v>
      </c>
      <c r="AQ1312" s="347" t="s">
        <v>659</v>
      </c>
      <c r="AR1312" s="340" t="s">
        <v>34</v>
      </c>
      <c r="AS1312" s="340" t="s">
        <v>34</v>
      </c>
      <c r="AT1312" s="340"/>
      <c r="AX1312" s="597"/>
      <c r="AY1312" s="598"/>
      <c r="AZ1312" s="598"/>
      <c r="BA1312" s="598"/>
      <c r="BB1312" s="599"/>
      <c r="BC1312" s="598"/>
      <c r="BD1312" s="598"/>
      <c r="BE1312" s="598"/>
      <c r="BF1312" s="598"/>
      <c r="BG1312" s="599"/>
      <c r="BH1312" s="599"/>
      <c r="BI1312" s="600"/>
      <c r="BJ1312" s="600"/>
      <c r="BK1312" s="600"/>
      <c r="BL1312" s="599"/>
      <c r="BM1312" s="599"/>
      <c r="BN1312" s="599"/>
      <c r="BO1312" s="599"/>
      <c r="BP1312" s="599"/>
      <c r="BQ1312" s="599"/>
      <c r="BR1312" s="599"/>
      <c r="BS1312" s="599"/>
      <c r="BT1312" s="602"/>
      <c r="BU1312" s="603"/>
      <c r="BV1312" s="601"/>
      <c r="BW1312" s="604"/>
    </row>
    <row r="1313" spans="2:75" ht="15.75" customHeight="1">
      <c r="B1313" s="334" t="s">
        <v>307</v>
      </c>
      <c r="C1313" s="335">
        <v>29994491000115</v>
      </c>
      <c r="D1313" s="336" t="s">
        <v>14</v>
      </c>
      <c r="E1313" s="336" t="s">
        <v>607</v>
      </c>
      <c r="F1313" s="336"/>
      <c r="G1313" s="337"/>
      <c r="H1313" s="337" t="s">
        <v>34</v>
      </c>
      <c r="I1313" s="337" t="s">
        <v>34</v>
      </c>
      <c r="J1313" s="337" t="s">
        <v>608</v>
      </c>
      <c r="K1313" s="338" t="s">
        <v>48</v>
      </c>
      <c r="L1313" s="339"/>
      <c r="M1313" s="339" t="s">
        <v>34</v>
      </c>
      <c r="N1313" s="338">
        <v>483729</v>
      </c>
      <c r="O1313" s="338" t="s">
        <v>1323</v>
      </c>
      <c r="P1313" s="342">
        <v>43453</v>
      </c>
      <c r="Q1313" s="343">
        <v>36916117.799999997</v>
      </c>
      <c r="R1313" s="343">
        <v>53990802.468214266</v>
      </c>
      <c r="S1313" s="338">
        <v>63</v>
      </c>
      <c r="T1313" s="340">
        <v>-0.25291541755246594</v>
      </c>
      <c r="U1313" s="340">
        <v>-3.2694869670779179</v>
      </c>
      <c r="V1313" s="340">
        <v>-0.3857939888661458</v>
      </c>
      <c r="W1313" s="340">
        <v>-3.7820710838646439</v>
      </c>
      <c r="X1313" s="340">
        <v>-0.20478081202445053</v>
      </c>
      <c r="Y1313" s="340">
        <v>-1.5528900981763296</v>
      </c>
      <c r="Z1313" s="340">
        <v>-9.1678313467489336E-2</v>
      </c>
      <c r="AA1313" s="340">
        <v>-0.5211292547823545</v>
      </c>
      <c r="AB1313" s="340">
        <v>0.33003778700716063</v>
      </c>
      <c r="AC1313" s="344">
        <v>-1.6057303142887762</v>
      </c>
      <c r="AD1313" s="482">
        <v>29994412000176</v>
      </c>
      <c r="AE1313" s="341" t="s">
        <v>2331</v>
      </c>
      <c r="AF1313" s="341" t="s">
        <v>2109</v>
      </c>
      <c r="AG1313" s="345" t="s">
        <v>59</v>
      </c>
      <c r="AH1313" s="345" t="s">
        <v>2110</v>
      </c>
      <c r="AI1313" s="345">
        <v>25000</v>
      </c>
      <c r="AJ1313" s="345">
        <v>1000</v>
      </c>
      <c r="AK1313" s="345">
        <v>1000</v>
      </c>
      <c r="AL1313" s="340">
        <v>0.02</v>
      </c>
      <c r="AM1313" s="340">
        <v>0.2</v>
      </c>
      <c r="AN1313" s="340" t="s">
        <v>666</v>
      </c>
      <c r="AO1313" s="338" t="s">
        <v>1323</v>
      </c>
      <c r="AP1313" s="341" t="s">
        <v>716</v>
      </c>
      <c r="AQ1313" s="347" t="s">
        <v>659</v>
      </c>
      <c r="AR1313" s="340">
        <v>5.3333333333333332E-3</v>
      </c>
      <c r="AS1313" s="340">
        <v>5.3333333333333332E-3</v>
      </c>
      <c r="AT1313" s="340"/>
      <c r="AX1313" s="597"/>
      <c r="AY1313" s="598"/>
      <c r="AZ1313" s="598"/>
      <c r="BA1313" s="598"/>
      <c r="BB1313" s="599"/>
      <c r="BC1313" s="598"/>
      <c r="BD1313" s="598"/>
      <c r="BE1313" s="598"/>
      <c r="BF1313" s="598"/>
      <c r="BG1313" s="599"/>
      <c r="BH1313" s="599"/>
      <c r="BI1313" s="600"/>
      <c r="BJ1313" s="600"/>
      <c r="BK1313" s="600"/>
      <c r="BL1313" s="599"/>
      <c r="BM1313" s="599"/>
      <c r="BN1313" s="599"/>
      <c r="BO1313" s="599"/>
      <c r="BP1313" s="599"/>
      <c r="BQ1313" s="599"/>
      <c r="BR1313" s="599"/>
      <c r="BS1313" s="599"/>
      <c r="BT1313" s="602"/>
      <c r="BU1313" s="603"/>
      <c r="BV1313" s="601"/>
      <c r="BW1313" s="604"/>
    </row>
    <row r="1314" spans="2:75" ht="15.75" customHeight="1">
      <c r="B1314" s="334" t="s">
        <v>1013</v>
      </c>
      <c r="C1314" s="335">
        <v>18628905000176</v>
      </c>
      <c r="D1314" s="336" t="s">
        <v>14</v>
      </c>
      <c r="E1314" s="336" t="s">
        <v>607</v>
      </c>
      <c r="F1314" s="336" t="s">
        <v>860</v>
      </c>
      <c r="G1314" s="337"/>
      <c r="H1314" s="337" t="s">
        <v>34</v>
      </c>
      <c r="I1314" s="337" t="s">
        <v>34</v>
      </c>
      <c r="J1314" s="337" t="s">
        <v>611</v>
      </c>
      <c r="K1314" s="338"/>
      <c r="L1314" s="339"/>
      <c r="M1314" s="339" t="s">
        <v>1411</v>
      </c>
      <c r="N1314" s="338">
        <v>416703</v>
      </c>
      <c r="O1314" s="338" t="s">
        <v>1320</v>
      </c>
      <c r="P1314" s="342">
        <v>42457</v>
      </c>
      <c r="Q1314" s="343">
        <v>25957530.280000001</v>
      </c>
      <c r="R1314" s="343">
        <v>30717548.242063507</v>
      </c>
      <c r="S1314" s="338">
        <v>65</v>
      </c>
      <c r="T1314" s="340">
        <v>-0.21396861270573442</v>
      </c>
      <c r="U1314" s="340">
        <v>-2.7660140191335696</v>
      </c>
      <c r="V1314" s="340">
        <v>-0.17856254719504505</v>
      </c>
      <c r="W1314" s="340">
        <v>-1.750510028402513</v>
      </c>
      <c r="X1314" s="340">
        <v>-5.601129737640187E-2</v>
      </c>
      <c r="Y1314" s="340">
        <v>-0.42474384304833734</v>
      </c>
      <c r="Z1314" s="340">
        <v>0.52214393896979838</v>
      </c>
      <c r="AA1314" s="340">
        <v>2.9680354220406442</v>
      </c>
      <c r="AB1314" s="340">
        <v>0.24061904932273381</v>
      </c>
      <c r="AC1314" s="344">
        <v>-1.1011965194560152</v>
      </c>
      <c r="AD1314" s="482">
        <v>23668075000140</v>
      </c>
      <c r="AE1314" s="341" t="s">
        <v>2285</v>
      </c>
      <c r="AF1314" s="341" t="s">
        <v>2115</v>
      </c>
      <c r="AG1314" s="345" t="s">
        <v>1428</v>
      </c>
      <c r="AH1314" s="345" t="s">
        <v>2107</v>
      </c>
      <c r="AI1314" s="345">
        <v>100000</v>
      </c>
      <c r="AJ1314" s="345">
        <v>50000</v>
      </c>
      <c r="AK1314" s="345">
        <v>100000</v>
      </c>
      <c r="AL1314" s="340">
        <v>1.7500000000000002E-2</v>
      </c>
      <c r="AM1314" s="340" t="s">
        <v>34</v>
      </c>
      <c r="AN1314" s="340" t="s">
        <v>2124</v>
      </c>
      <c r="AO1314" s="338" t="s">
        <v>1323</v>
      </c>
      <c r="AP1314" s="341" t="s">
        <v>716</v>
      </c>
      <c r="AQ1314" s="347" t="s">
        <v>687</v>
      </c>
      <c r="AR1314" s="340">
        <v>3.5000000000000005E-3</v>
      </c>
      <c r="AS1314" s="340">
        <v>3.5000000000000005E-3</v>
      </c>
      <c r="AT1314" s="340"/>
      <c r="AX1314" s="597"/>
      <c r="AY1314" s="598"/>
      <c r="AZ1314" s="598"/>
      <c r="BA1314" s="598"/>
      <c r="BB1314" s="599"/>
      <c r="BC1314" s="598"/>
      <c r="BD1314" s="598"/>
      <c r="BE1314" s="598"/>
      <c r="BF1314" s="598"/>
      <c r="BG1314" s="599"/>
      <c r="BH1314" s="599"/>
      <c r="BI1314" s="600"/>
      <c r="BJ1314" s="600"/>
      <c r="BK1314" s="600"/>
      <c r="BL1314" s="599"/>
      <c r="BM1314" s="599"/>
      <c r="BN1314" s="599"/>
      <c r="BO1314" s="599"/>
      <c r="BP1314" s="599"/>
      <c r="BQ1314" s="599"/>
      <c r="BR1314" s="599"/>
      <c r="BS1314" s="599"/>
      <c r="BT1314" s="602"/>
      <c r="BU1314" s="603"/>
      <c r="BV1314" s="601"/>
      <c r="BW1314" s="604"/>
    </row>
    <row r="1315" spans="2:75" ht="15.75" customHeight="1">
      <c r="B1315" s="334" t="s">
        <v>1115</v>
      </c>
      <c r="C1315" s="335">
        <v>14171578000115</v>
      </c>
      <c r="D1315" s="336" t="s">
        <v>11</v>
      </c>
      <c r="E1315" s="336" t="s">
        <v>620</v>
      </c>
      <c r="F1315" s="336" t="s">
        <v>685</v>
      </c>
      <c r="G1315" s="337" t="s">
        <v>738</v>
      </c>
      <c r="H1315" s="337" t="s">
        <v>34</v>
      </c>
      <c r="I1315" s="337" t="s">
        <v>1318</v>
      </c>
      <c r="J1315" s="337" t="s">
        <v>608</v>
      </c>
      <c r="K1315" s="338" t="s">
        <v>48</v>
      </c>
      <c r="L1315" s="339"/>
      <c r="M1315" s="339" t="s">
        <v>34</v>
      </c>
      <c r="N1315" s="338">
        <v>308110</v>
      </c>
      <c r="O1315" s="338" t="s">
        <v>1320</v>
      </c>
      <c r="P1315" s="342">
        <v>41087</v>
      </c>
      <c r="Q1315" s="343">
        <v>286796805.67000002</v>
      </c>
      <c r="R1315" s="343">
        <v>195768511.98301581</v>
      </c>
      <c r="S1315" s="338">
        <v>71</v>
      </c>
      <c r="T1315" s="340">
        <v>9.7526496795511397E-2</v>
      </c>
      <c r="U1315" s="340">
        <v>1.2607440594306385</v>
      </c>
      <c r="V1315" s="340">
        <v>0.13666301577635798</v>
      </c>
      <c r="W1315" s="340">
        <v>1.339754519557413</v>
      </c>
      <c r="X1315" s="340">
        <v>0.21063389639037333</v>
      </c>
      <c r="Y1315" s="340">
        <v>1.5972751001976466</v>
      </c>
      <c r="Z1315" s="340">
        <v>0.27883184447122678</v>
      </c>
      <c r="AA1315" s="340">
        <v>1.5849705979856208</v>
      </c>
      <c r="AB1315" s="340">
        <v>1.2473505055766092E-3</v>
      </c>
      <c r="AC1315" s="344">
        <v>24.835085095789768</v>
      </c>
      <c r="AD1315" s="482">
        <v>0</v>
      </c>
      <c r="AE1315" s="341" t="s">
        <v>2350</v>
      </c>
      <c r="AF1315" s="341" t="s">
        <v>761</v>
      </c>
      <c r="AG1315" s="345" t="s">
        <v>761</v>
      </c>
      <c r="AH1315" s="345" t="s">
        <v>2107</v>
      </c>
      <c r="AI1315" s="345">
        <v>1000</v>
      </c>
      <c r="AJ1315" s="345">
        <v>1000</v>
      </c>
      <c r="AK1315" s="345">
        <v>1000</v>
      </c>
      <c r="AL1315" s="340">
        <v>0.01</v>
      </c>
      <c r="AM1315" s="340">
        <v>0.2</v>
      </c>
      <c r="AN1315" s="340" t="s">
        <v>64</v>
      </c>
      <c r="AO1315" s="338" t="s">
        <v>1323</v>
      </c>
      <c r="AP1315" s="341" t="s">
        <v>13</v>
      </c>
      <c r="AQ1315" s="347" t="s">
        <v>668</v>
      </c>
      <c r="AR1315" s="340">
        <v>4.6666666666666662E-3</v>
      </c>
      <c r="AS1315" s="340">
        <v>4.6666666666666662E-3</v>
      </c>
      <c r="AT1315" s="340"/>
      <c r="AX1315" s="597"/>
      <c r="AY1315" s="598"/>
      <c r="AZ1315" s="598"/>
      <c r="BA1315" s="598"/>
      <c r="BB1315" s="599"/>
      <c r="BC1315" s="598"/>
      <c r="BD1315" s="598"/>
      <c r="BE1315" s="598"/>
      <c r="BF1315" s="598"/>
      <c r="BG1315" s="599"/>
      <c r="BH1315" s="599"/>
      <c r="BI1315" s="600"/>
      <c r="BJ1315" s="600"/>
      <c r="BK1315" s="600"/>
      <c r="BL1315" s="599"/>
      <c r="BM1315" s="599"/>
      <c r="BN1315" s="599"/>
      <c r="BO1315" s="599"/>
      <c r="BP1315" s="599"/>
      <c r="BQ1315" s="599"/>
      <c r="BR1315" s="599"/>
      <c r="BS1315" s="599"/>
      <c r="BT1315" s="602"/>
      <c r="BU1315" s="603"/>
      <c r="BV1315" s="601"/>
      <c r="BW1315" s="604"/>
    </row>
    <row r="1316" spans="2:75" ht="15.75" customHeight="1">
      <c r="B1316" s="334" t="s">
        <v>1187</v>
      </c>
      <c r="C1316" s="335">
        <v>30934725000118</v>
      </c>
      <c r="D1316" s="336" t="s">
        <v>13</v>
      </c>
      <c r="E1316" s="336" t="s">
        <v>616</v>
      </c>
      <c r="F1316" s="336" t="s">
        <v>617</v>
      </c>
      <c r="G1316" s="337" t="s">
        <v>34</v>
      </c>
      <c r="H1316" s="337" t="s">
        <v>1337</v>
      </c>
      <c r="I1316" s="337" t="s">
        <v>34</v>
      </c>
      <c r="J1316" s="337" t="s">
        <v>608</v>
      </c>
      <c r="K1316" s="338" t="s">
        <v>48</v>
      </c>
      <c r="L1316" s="339"/>
      <c r="M1316" s="339" t="s">
        <v>34</v>
      </c>
      <c r="N1316" s="338">
        <v>476072</v>
      </c>
      <c r="O1316" s="338" t="s">
        <v>1320</v>
      </c>
      <c r="P1316" s="342">
        <v>43370</v>
      </c>
      <c r="Q1316" s="343">
        <v>11105498.560000001</v>
      </c>
      <c r="R1316" s="343">
        <v>14558166.659484122</v>
      </c>
      <c r="S1316" s="338">
        <v>77</v>
      </c>
      <c r="T1316" s="340">
        <v>0.10382798416945627</v>
      </c>
      <c r="U1316" s="340">
        <v>1.34220461664655</v>
      </c>
      <c r="V1316" s="340">
        <v>8.3154715768195109E-2</v>
      </c>
      <c r="W1316" s="340">
        <v>0.81519426188620903</v>
      </c>
      <c r="X1316" s="340">
        <v>0.22017296184902269</v>
      </c>
      <c r="Y1316" s="340">
        <v>1.6696115664424616</v>
      </c>
      <c r="Z1316" s="340">
        <v>0.38369423735302455</v>
      </c>
      <c r="AA1316" s="340">
        <v>2.1810424342827015</v>
      </c>
      <c r="AB1316" s="340">
        <v>0.10126171428067401</v>
      </c>
      <c r="AC1316" s="344">
        <v>-0.11997959938605482</v>
      </c>
      <c r="AD1316" s="482">
        <v>0</v>
      </c>
      <c r="AE1316" s="341" t="s">
        <v>2120</v>
      </c>
      <c r="AF1316" s="341" t="s">
        <v>2106</v>
      </c>
      <c r="AG1316" s="345" t="s">
        <v>1427</v>
      </c>
      <c r="AH1316" s="345" t="s">
        <v>2107</v>
      </c>
      <c r="AI1316" s="345">
        <v>5000</v>
      </c>
      <c r="AJ1316" s="345">
        <v>5000</v>
      </c>
      <c r="AK1316" s="345">
        <v>5000</v>
      </c>
      <c r="AL1316" s="340">
        <v>6.5000000000000006E-3</v>
      </c>
      <c r="AM1316" s="340" t="s">
        <v>34</v>
      </c>
      <c r="AN1316" s="340" t="s">
        <v>34</v>
      </c>
      <c r="AO1316" s="338" t="s">
        <v>1323</v>
      </c>
      <c r="AP1316" s="341" t="s">
        <v>13</v>
      </c>
      <c r="AQ1316" s="347" t="s">
        <v>668</v>
      </c>
      <c r="AR1316" s="340">
        <v>4.3333333333333331E-3</v>
      </c>
      <c r="AS1316" s="340">
        <v>4.3333333333333331E-3</v>
      </c>
      <c r="AT1316" s="340"/>
      <c r="AX1316" s="597"/>
      <c r="AY1316" s="598"/>
      <c r="AZ1316" s="598"/>
      <c r="BA1316" s="598"/>
      <c r="BB1316" s="599"/>
      <c r="BC1316" s="598"/>
      <c r="BD1316" s="598"/>
      <c r="BE1316" s="598"/>
      <c r="BF1316" s="598"/>
      <c r="BG1316" s="599"/>
      <c r="BH1316" s="599"/>
      <c r="BI1316" s="600"/>
      <c r="BJ1316" s="600"/>
      <c r="BK1316" s="600"/>
      <c r="BL1316" s="599"/>
      <c r="BM1316" s="599"/>
      <c r="BN1316" s="599"/>
      <c r="BO1316" s="599"/>
      <c r="BP1316" s="599"/>
      <c r="BQ1316" s="599"/>
      <c r="BR1316" s="599"/>
      <c r="BS1316" s="599"/>
      <c r="BT1316" s="602"/>
      <c r="BU1316" s="603"/>
      <c r="BV1316" s="601"/>
      <c r="BW1316" s="604"/>
    </row>
    <row r="1317" spans="2:75" ht="15.75" customHeight="1">
      <c r="B1317" s="334" t="s">
        <v>111</v>
      </c>
      <c r="C1317" s="335">
        <v>36352498000107</v>
      </c>
      <c r="D1317" s="336" t="s">
        <v>11</v>
      </c>
      <c r="E1317" s="336" t="s">
        <v>620</v>
      </c>
      <c r="F1317" s="336" t="s">
        <v>663</v>
      </c>
      <c r="G1317" s="337" t="s">
        <v>738</v>
      </c>
      <c r="H1317" s="337" t="s">
        <v>34</v>
      </c>
      <c r="I1317" s="337"/>
      <c r="J1317" s="337" t="s">
        <v>608</v>
      </c>
      <c r="K1317" s="338" t="s">
        <v>48</v>
      </c>
      <c r="L1317" s="339"/>
      <c r="M1317" s="339" t="s">
        <v>34</v>
      </c>
      <c r="N1317" s="338">
        <v>539643</v>
      </c>
      <c r="O1317" s="338" t="s">
        <v>1320</v>
      </c>
      <c r="P1317" s="342">
        <v>43997</v>
      </c>
      <c r="Q1317" s="343">
        <v>224498707.55000001</v>
      </c>
      <c r="R1317" s="343">
        <v>140817501.48269841</v>
      </c>
      <c r="S1317" s="338">
        <v>90</v>
      </c>
      <c r="T1317" s="340">
        <v>8.5692889383693238E-2</v>
      </c>
      <c r="U1317" s="340">
        <v>1.1077687067183819</v>
      </c>
      <c r="V1317" s="340">
        <v>0.10739770791913283</v>
      </c>
      <c r="W1317" s="340">
        <v>1.0528566471138627</v>
      </c>
      <c r="X1317" s="340">
        <v>0.19895858364708663</v>
      </c>
      <c r="Y1317" s="340">
        <v>1.5087390827215703</v>
      </c>
      <c r="Z1317" s="340" t="s">
        <v>1414</v>
      </c>
      <c r="AA1317" s="340" t="s">
        <v>1414</v>
      </c>
      <c r="AB1317" s="340">
        <v>1.285754665061923E-2</v>
      </c>
      <c r="AC1317" s="344">
        <v>0.38605637449917912</v>
      </c>
      <c r="AD1317" s="482">
        <v>36352509000140</v>
      </c>
      <c r="AE1317" s="341" t="s">
        <v>2161</v>
      </c>
      <c r="AF1317" s="341" t="s">
        <v>2115</v>
      </c>
      <c r="AG1317" s="345" t="s">
        <v>1428</v>
      </c>
      <c r="AH1317" s="345" t="s">
        <v>2107</v>
      </c>
      <c r="AI1317" s="345">
        <v>10000</v>
      </c>
      <c r="AJ1317" s="345">
        <v>5000</v>
      </c>
      <c r="AK1317" s="345">
        <v>10000</v>
      </c>
      <c r="AL1317" s="608">
        <v>1.2E-2</v>
      </c>
      <c r="AM1317" s="608">
        <v>0.2</v>
      </c>
      <c r="AN1317" s="340" t="s">
        <v>34</v>
      </c>
      <c r="AO1317" s="338" t="s">
        <v>1323</v>
      </c>
      <c r="AP1317" s="341" t="s">
        <v>13</v>
      </c>
      <c r="AQ1317" s="347" t="s">
        <v>668</v>
      </c>
      <c r="AR1317" s="340">
        <v>3.2000000000000002E-3</v>
      </c>
      <c r="AS1317" s="340">
        <v>3.2000000000000002E-3</v>
      </c>
      <c r="AT1317" s="340"/>
      <c r="AX1317" s="597"/>
      <c r="AY1317" s="598"/>
      <c r="AZ1317" s="598"/>
      <c r="BA1317" s="598"/>
      <c r="BB1317" s="599"/>
      <c r="BC1317" s="598"/>
      <c r="BD1317" s="598"/>
      <c r="BE1317" s="598"/>
      <c r="BF1317" s="598"/>
      <c r="BG1317" s="599"/>
      <c r="BH1317" s="599"/>
      <c r="BI1317" s="600"/>
      <c r="BJ1317" s="600"/>
      <c r="BK1317" s="600"/>
      <c r="BL1317" s="599"/>
      <c r="BM1317" s="599"/>
      <c r="BN1317" s="599"/>
      <c r="BO1317" s="599"/>
      <c r="BP1317" s="599"/>
      <c r="BQ1317" s="599"/>
      <c r="BR1317" s="599"/>
      <c r="BS1317" s="599"/>
      <c r="BT1317" s="602"/>
      <c r="BU1317" s="603"/>
      <c r="BV1317" s="601"/>
      <c r="BW1317" s="604"/>
    </row>
    <row r="1318" spans="2:75" ht="15.75" customHeight="1">
      <c r="B1318" s="334" t="s">
        <v>897</v>
      </c>
      <c r="C1318" s="335">
        <v>23272391000107</v>
      </c>
      <c r="D1318" s="336" t="s">
        <v>11</v>
      </c>
      <c r="E1318" s="336" t="s">
        <v>620</v>
      </c>
      <c r="F1318" s="336" t="s">
        <v>663</v>
      </c>
      <c r="G1318" s="337" t="s">
        <v>738</v>
      </c>
      <c r="H1318" s="337" t="s">
        <v>34</v>
      </c>
      <c r="I1318" s="337" t="s">
        <v>1303</v>
      </c>
      <c r="J1318" s="337" t="s">
        <v>608</v>
      </c>
      <c r="K1318" s="338" t="s">
        <v>48</v>
      </c>
      <c r="L1318" s="339"/>
      <c r="M1318" s="339" t="s">
        <v>34</v>
      </c>
      <c r="N1318" s="338">
        <v>410942</v>
      </c>
      <c r="O1318" s="338" t="s">
        <v>1320</v>
      </c>
      <c r="P1318" s="342">
        <v>42347</v>
      </c>
      <c r="Q1318" s="343">
        <v>563398230.75999999</v>
      </c>
      <c r="R1318" s="343">
        <v>137899445.68309528</v>
      </c>
      <c r="S1318" s="338">
        <v>90</v>
      </c>
      <c r="T1318" s="340">
        <v>0.10641054425753071</v>
      </c>
      <c r="U1318" s="340">
        <v>1.3755898749726994</v>
      </c>
      <c r="V1318" s="340">
        <v>0.14389222629971621</v>
      </c>
      <c r="W1318" s="340">
        <v>1.4106249552526915</v>
      </c>
      <c r="X1318" s="340">
        <v>0.23145159475226129</v>
      </c>
      <c r="Y1318" s="340">
        <v>1.7551394886303751</v>
      </c>
      <c r="Z1318" s="340">
        <v>0.29502846405102101</v>
      </c>
      <c r="AA1318" s="340">
        <v>1.6770374344311301</v>
      </c>
      <c r="AB1318" s="340">
        <v>1.0932837027307681E-2</v>
      </c>
      <c r="AC1318" s="344">
        <v>3.4190518353237112</v>
      </c>
      <c r="AD1318" s="482">
        <v>0</v>
      </c>
      <c r="AE1318" s="341" t="s">
        <v>2196</v>
      </c>
      <c r="AF1318" s="341" t="s">
        <v>2115</v>
      </c>
      <c r="AG1318" s="345" t="s">
        <v>1428</v>
      </c>
      <c r="AH1318" s="345" t="s">
        <v>2107</v>
      </c>
      <c r="AI1318" s="345">
        <v>20000</v>
      </c>
      <c r="AJ1318" s="345">
        <v>1000</v>
      </c>
      <c r="AK1318" s="345">
        <v>10000</v>
      </c>
      <c r="AL1318" s="340">
        <v>7.4999999999999997E-3</v>
      </c>
      <c r="AM1318" s="340">
        <v>0.2</v>
      </c>
      <c r="AN1318" s="340" t="s">
        <v>64</v>
      </c>
      <c r="AO1318" s="338" t="s">
        <v>1323</v>
      </c>
      <c r="AP1318" s="341" t="s">
        <v>13</v>
      </c>
      <c r="AQ1318" s="347" t="s">
        <v>668</v>
      </c>
      <c r="AR1318" s="340">
        <v>1.7499999999999998E-3</v>
      </c>
      <c r="AS1318" s="340">
        <v>1.7499999999999998E-3</v>
      </c>
      <c r="AT1318" s="340"/>
      <c r="AX1318" s="597"/>
      <c r="AY1318" s="598"/>
      <c r="AZ1318" s="598"/>
      <c r="BA1318" s="598"/>
      <c r="BB1318" s="599"/>
      <c r="BC1318" s="598"/>
      <c r="BD1318" s="598"/>
      <c r="BE1318" s="598"/>
      <c r="BF1318" s="598"/>
      <c r="BG1318" s="599"/>
      <c r="BH1318" s="599"/>
      <c r="BI1318" s="600"/>
      <c r="BJ1318" s="600"/>
      <c r="BK1318" s="600"/>
      <c r="BL1318" s="599"/>
      <c r="BM1318" s="599"/>
      <c r="BN1318" s="599"/>
      <c r="BO1318" s="599"/>
      <c r="BP1318" s="599"/>
      <c r="BQ1318" s="599"/>
      <c r="BR1318" s="599"/>
      <c r="BS1318" s="599"/>
      <c r="BT1318" s="602"/>
      <c r="BU1318" s="603"/>
      <c r="BV1318" s="601"/>
      <c r="BW1318" s="604"/>
    </row>
    <row r="1319" spans="2:75" ht="15.75" customHeight="1">
      <c r="B1319" s="334" t="s">
        <v>898</v>
      </c>
      <c r="C1319" s="335">
        <v>38377094000195</v>
      </c>
      <c r="D1319" s="336" t="s">
        <v>11</v>
      </c>
      <c r="E1319" s="336" t="s">
        <v>620</v>
      </c>
      <c r="F1319" s="336" t="s">
        <v>663</v>
      </c>
      <c r="G1319" s="337" t="s">
        <v>738</v>
      </c>
      <c r="H1319" s="337" t="s">
        <v>34</v>
      </c>
      <c r="I1319" s="337"/>
      <c r="J1319" s="337" t="s">
        <v>608</v>
      </c>
      <c r="K1319" s="338" t="s">
        <v>48</v>
      </c>
      <c r="L1319" s="339"/>
      <c r="M1319" s="339" t="s">
        <v>34</v>
      </c>
      <c r="N1319" s="338">
        <v>579076</v>
      </c>
      <c r="O1319" s="338" t="s">
        <v>1320</v>
      </c>
      <c r="P1319" s="342">
        <v>44260</v>
      </c>
      <c r="Q1319" s="343">
        <v>102951474.98999999</v>
      </c>
      <c r="R1319" s="343">
        <v>98323404.367698416</v>
      </c>
      <c r="S1319" s="338">
        <v>90</v>
      </c>
      <c r="T1319" s="340">
        <v>9.7011949978689671E-2</v>
      </c>
      <c r="U1319" s="340">
        <v>1.2540924122996324</v>
      </c>
      <c r="V1319" s="340">
        <v>0.12753356391593007</v>
      </c>
      <c r="W1319" s="340">
        <v>1.2502553648548278</v>
      </c>
      <c r="X1319" s="340" t="s">
        <v>1414</v>
      </c>
      <c r="Y1319" s="340" t="s">
        <v>1414</v>
      </c>
      <c r="Z1319" s="340" t="s">
        <v>1414</v>
      </c>
      <c r="AA1319" s="340" t="s">
        <v>1414</v>
      </c>
      <c r="AB1319" s="340">
        <v>8.0307738697824142E-3</v>
      </c>
      <c r="AC1319" s="344">
        <v>2.8566592788007226</v>
      </c>
      <c r="AD1319" s="482">
        <v>0</v>
      </c>
      <c r="AE1319" s="341" t="s">
        <v>2196</v>
      </c>
      <c r="AF1319" s="341" t="s">
        <v>2115</v>
      </c>
      <c r="AG1319" s="345" t="s">
        <v>1428</v>
      </c>
      <c r="AH1319" s="345" t="s">
        <v>726</v>
      </c>
      <c r="AI1319" s="345">
        <v>1000000</v>
      </c>
      <c r="AJ1319" s="345" t="s">
        <v>1422</v>
      </c>
      <c r="AK1319" s="345">
        <v>1000000</v>
      </c>
      <c r="AL1319" s="340">
        <v>6.5000000000000006E-3</v>
      </c>
      <c r="AM1319" s="340" t="s">
        <v>34</v>
      </c>
      <c r="AN1319" s="340" t="s">
        <v>64</v>
      </c>
      <c r="AO1319" s="338" t="s">
        <v>1323</v>
      </c>
      <c r="AP1319" s="341" t="s">
        <v>11</v>
      </c>
      <c r="AQ1319" s="347" t="s">
        <v>675</v>
      </c>
      <c r="AR1319" s="340">
        <v>1.5166666666666664E-3</v>
      </c>
      <c r="AS1319" s="340">
        <v>1.5166666666666664E-3</v>
      </c>
      <c r="AT1319" s="340"/>
      <c r="AX1319" s="597"/>
      <c r="AY1319" s="598"/>
      <c r="AZ1319" s="598"/>
      <c r="BA1319" s="598"/>
      <c r="BB1319" s="599"/>
      <c r="BC1319" s="598"/>
      <c r="BD1319" s="598"/>
      <c r="BE1319" s="598"/>
      <c r="BF1319" s="598"/>
      <c r="BG1319" s="599"/>
      <c r="BH1319" s="599"/>
      <c r="BI1319" s="600"/>
      <c r="BJ1319" s="600"/>
      <c r="BK1319" s="600"/>
      <c r="BL1319" s="599"/>
      <c r="BM1319" s="599"/>
      <c r="BN1319" s="599"/>
      <c r="BO1319" s="599"/>
      <c r="BP1319" s="599"/>
      <c r="BQ1319" s="599"/>
      <c r="BR1319" s="599"/>
      <c r="BS1319" s="599"/>
      <c r="BT1319" s="602"/>
      <c r="BU1319" s="603"/>
      <c r="BV1319" s="601"/>
      <c r="BW1319" s="604"/>
    </row>
    <row r="1320" spans="2:75" ht="15.75" customHeight="1">
      <c r="B1320" s="334" t="s">
        <v>899</v>
      </c>
      <c r="C1320" s="335">
        <v>26605199000175</v>
      </c>
      <c r="D1320" s="336" t="s">
        <v>11</v>
      </c>
      <c r="E1320" s="336" t="s">
        <v>620</v>
      </c>
      <c r="F1320" s="336" t="s">
        <v>663</v>
      </c>
      <c r="G1320" s="337" t="s">
        <v>738</v>
      </c>
      <c r="H1320" s="337" t="s">
        <v>34</v>
      </c>
      <c r="I1320" s="337"/>
      <c r="J1320" s="337"/>
      <c r="K1320" s="338" t="s">
        <v>48</v>
      </c>
      <c r="L1320" s="339"/>
      <c r="M1320" s="339" t="s">
        <v>34</v>
      </c>
      <c r="N1320" s="338">
        <v>484504</v>
      </c>
      <c r="O1320" s="338" t="s">
        <v>1320</v>
      </c>
      <c r="P1320" s="342">
        <v>43461</v>
      </c>
      <c r="Q1320" s="343">
        <v>71566781.239999995</v>
      </c>
      <c r="R1320" s="343">
        <v>64891119.84801583</v>
      </c>
      <c r="S1320" s="338">
        <v>90</v>
      </c>
      <c r="T1320" s="340">
        <v>6.4032694742381491E-2</v>
      </c>
      <c r="U1320" s="340">
        <v>0.82776314292372322</v>
      </c>
      <c r="V1320" s="340">
        <v>0.10073210047354797</v>
      </c>
      <c r="W1320" s="340">
        <v>0.98751140612026567</v>
      </c>
      <c r="X1320" s="340">
        <v>0.19659576363208275</v>
      </c>
      <c r="Y1320" s="340">
        <v>1.4908213893166129</v>
      </c>
      <c r="Z1320" s="340">
        <v>0.24965375402585122</v>
      </c>
      <c r="AA1320" s="340">
        <v>1.4191128726996638</v>
      </c>
      <c r="AB1320" s="340">
        <v>5.7681988835970956E-2</v>
      </c>
      <c r="AC1320" s="344">
        <v>8.5868364627237643E-3</v>
      </c>
      <c r="AD1320" s="482">
        <v>27923072000167</v>
      </c>
      <c r="AE1320" s="341" t="s">
        <v>2196</v>
      </c>
      <c r="AF1320" s="341" t="s">
        <v>2115</v>
      </c>
      <c r="AG1320" s="345" t="s">
        <v>1428</v>
      </c>
      <c r="AH1320" s="345" t="s">
        <v>2110</v>
      </c>
      <c r="AI1320" s="345">
        <v>1000</v>
      </c>
      <c r="AJ1320" s="345">
        <v>1000</v>
      </c>
      <c r="AK1320" s="345">
        <v>1000</v>
      </c>
      <c r="AL1320" s="340">
        <v>9.0000000000000011E-3</v>
      </c>
      <c r="AM1320" s="340" t="s">
        <v>34</v>
      </c>
      <c r="AN1320" s="340" t="s">
        <v>2124</v>
      </c>
      <c r="AO1320" s="338" t="s">
        <v>1323</v>
      </c>
      <c r="AP1320" s="341" t="s">
        <v>11</v>
      </c>
      <c r="AQ1320" s="347" t="s">
        <v>2197</v>
      </c>
      <c r="AR1320" s="340">
        <v>2.0999999999999994E-3</v>
      </c>
      <c r="AS1320" s="340">
        <v>2.0999999999999994E-3</v>
      </c>
      <c r="AT1320" s="340"/>
      <c r="AX1320" s="597"/>
      <c r="AY1320" s="598"/>
      <c r="AZ1320" s="598"/>
      <c r="BA1320" s="598"/>
      <c r="BB1320" s="599"/>
      <c r="BC1320" s="598"/>
      <c r="BD1320" s="598"/>
      <c r="BE1320" s="598"/>
      <c r="BF1320" s="598"/>
      <c r="BG1320" s="599"/>
      <c r="BH1320" s="599"/>
      <c r="BI1320" s="600"/>
      <c r="BJ1320" s="600"/>
      <c r="BK1320" s="600"/>
      <c r="BL1320" s="599"/>
      <c r="BM1320" s="599"/>
      <c r="BN1320" s="599"/>
      <c r="BO1320" s="599"/>
      <c r="BP1320" s="599"/>
      <c r="BQ1320" s="599"/>
      <c r="BR1320" s="599"/>
      <c r="BS1320" s="599"/>
      <c r="BT1320" s="602"/>
      <c r="BU1320" s="603"/>
      <c r="BV1320" s="601"/>
      <c r="BW1320" s="604"/>
    </row>
    <row r="1321" spans="2:75" ht="15.75" customHeight="1">
      <c r="B1321" s="334" t="s">
        <v>900</v>
      </c>
      <c r="C1321" s="335">
        <v>31120037000187</v>
      </c>
      <c r="D1321" s="336" t="s">
        <v>14</v>
      </c>
      <c r="E1321" s="336" t="s">
        <v>15</v>
      </c>
      <c r="F1321" s="336" t="s">
        <v>16</v>
      </c>
      <c r="G1321" s="337"/>
      <c r="H1321" s="337" t="s">
        <v>34</v>
      </c>
      <c r="I1321" s="337" t="s">
        <v>34</v>
      </c>
      <c r="J1321" s="337" t="s">
        <v>690</v>
      </c>
      <c r="K1321" s="338" t="s">
        <v>48</v>
      </c>
      <c r="L1321" s="339"/>
      <c r="M1321" s="339" t="s">
        <v>1411</v>
      </c>
      <c r="N1321" s="338">
        <v>481467</v>
      </c>
      <c r="O1321" s="338" t="s">
        <v>1320</v>
      </c>
      <c r="P1321" s="342">
        <v>43439</v>
      </c>
      <c r="Q1321" s="343">
        <v>15708880.140000001</v>
      </c>
      <c r="R1321" s="343">
        <v>26861680.559642836</v>
      </c>
      <c r="S1321" s="338">
        <v>90</v>
      </c>
      <c r="T1321" s="340">
        <v>4.5584086607936003E-2</v>
      </c>
      <c r="U1321" s="340">
        <v>0.58927438474517269</v>
      </c>
      <c r="V1321" s="340">
        <v>4.9723857172156771E-2</v>
      </c>
      <c r="W1321" s="340">
        <v>0.48746006370326905</v>
      </c>
      <c r="X1321" s="340">
        <v>9.7594472659784159E-2</v>
      </c>
      <c r="Y1321" s="340">
        <v>0.7400766152447138</v>
      </c>
      <c r="Z1321" s="340">
        <v>0.22184851032712105</v>
      </c>
      <c r="AA1321" s="340">
        <v>1.2610588533824405</v>
      </c>
      <c r="AB1321" s="340">
        <v>4.9773815611637823E-2</v>
      </c>
      <c r="AC1321" s="344">
        <v>-0.9521004661609308</v>
      </c>
      <c r="AD1321" s="482">
        <v>37121949000150</v>
      </c>
      <c r="AE1321" s="341" t="s">
        <v>2196</v>
      </c>
      <c r="AF1321" s="341" t="s">
        <v>2115</v>
      </c>
      <c r="AG1321" s="345" t="s">
        <v>1428</v>
      </c>
      <c r="AH1321" s="345" t="s">
        <v>2107</v>
      </c>
      <c r="AI1321" s="345">
        <v>5000</v>
      </c>
      <c r="AJ1321" s="345">
        <v>5000</v>
      </c>
      <c r="AK1321" s="345">
        <v>5000</v>
      </c>
      <c r="AL1321" s="340">
        <v>0.01</v>
      </c>
      <c r="AM1321" s="340">
        <v>0.15</v>
      </c>
      <c r="AN1321" s="340" t="s">
        <v>2119</v>
      </c>
      <c r="AO1321" s="338" t="s">
        <v>1323</v>
      </c>
      <c r="AP1321" s="341" t="s">
        <v>13</v>
      </c>
      <c r="AQ1321" s="347" t="s">
        <v>671</v>
      </c>
      <c r="AR1321" s="340">
        <v>2.5000000000000001E-3</v>
      </c>
      <c r="AS1321" s="340">
        <v>2.5000000000000001E-3</v>
      </c>
      <c r="AT1321" s="340"/>
      <c r="AX1321" s="597"/>
      <c r="AY1321" s="598"/>
      <c r="AZ1321" s="598"/>
      <c r="BA1321" s="598"/>
      <c r="BB1321" s="599"/>
      <c r="BC1321" s="598"/>
      <c r="BD1321" s="598"/>
      <c r="BE1321" s="598"/>
      <c r="BF1321" s="598"/>
      <c r="BG1321" s="599"/>
      <c r="BH1321" s="599"/>
      <c r="BI1321" s="600"/>
      <c r="BJ1321" s="600"/>
      <c r="BK1321" s="600"/>
      <c r="BL1321" s="599"/>
      <c r="BM1321" s="599"/>
      <c r="BN1321" s="599"/>
      <c r="BO1321" s="599"/>
      <c r="BP1321" s="599"/>
      <c r="BQ1321" s="599"/>
      <c r="BR1321" s="599"/>
      <c r="BS1321" s="599"/>
      <c r="BT1321" s="602"/>
      <c r="BU1321" s="603"/>
      <c r="BV1321" s="601"/>
      <c r="BW1321" s="604"/>
    </row>
    <row r="1322" spans="2:75" ht="15.75" customHeight="1">
      <c r="B1322" s="334" t="s">
        <v>769</v>
      </c>
      <c r="C1322" s="335">
        <v>18302338000163</v>
      </c>
      <c r="D1322" s="336" t="s">
        <v>14</v>
      </c>
      <c r="E1322" s="336" t="s">
        <v>607</v>
      </c>
      <c r="F1322" s="336"/>
      <c r="G1322" s="337"/>
      <c r="H1322" s="337" t="s">
        <v>34</v>
      </c>
      <c r="I1322" s="337" t="s">
        <v>34</v>
      </c>
      <c r="J1322" s="337" t="s">
        <v>608</v>
      </c>
      <c r="K1322" s="338" t="s">
        <v>48</v>
      </c>
      <c r="L1322" s="339"/>
      <c r="M1322" s="339" t="s">
        <v>1411</v>
      </c>
      <c r="N1322" s="338">
        <v>514594</v>
      </c>
      <c r="O1322" s="338" t="s">
        <v>1320</v>
      </c>
      <c r="P1322" s="342">
        <v>43735</v>
      </c>
      <c r="Q1322" s="343">
        <v>182771735.78999999</v>
      </c>
      <c r="R1322" s="343">
        <v>159026181.18924603</v>
      </c>
      <c r="S1322" s="338">
        <v>90</v>
      </c>
      <c r="T1322" s="340">
        <v>-8.5556894101294301E-2</v>
      </c>
      <c r="U1322" s="340">
        <v>-1.1060106691590654</v>
      </c>
      <c r="V1322" s="340">
        <v>-0.10778034888888832</v>
      </c>
      <c r="W1322" s="340">
        <v>-1.0566078080675816</v>
      </c>
      <c r="X1322" s="340">
        <v>0.28045100044895155</v>
      </c>
      <c r="Y1322" s="340">
        <v>2.1267108832873611</v>
      </c>
      <c r="Z1322" s="340" t="s">
        <v>1414</v>
      </c>
      <c r="AA1322" s="340" t="s">
        <v>1414</v>
      </c>
      <c r="AB1322" s="340">
        <v>0.18504289066803292</v>
      </c>
      <c r="AC1322" s="344">
        <v>-1.0491467181418863</v>
      </c>
      <c r="AD1322" s="482">
        <v>0</v>
      </c>
      <c r="AE1322" s="341" t="s">
        <v>2148</v>
      </c>
      <c r="AF1322" s="341" t="s">
        <v>2106</v>
      </c>
      <c r="AG1322" s="345" t="s">
        <v>1427</v>
      </c>
      <c r="AH1322" s="345" t="s">
        <v>2107</v>
      </c>
      <c r="AI1322" s="345">
        <v>20000</v>
      </c>
      <c r="AJ1322" s="345">
        <v>1000</v>
      </c>
      <c r="AK1322" s="345">
        <v>10000</v>
      </c>
      <c r="AL1322" s="608">
        <v>0.02</v>
      </c>
      <c r="AM1322" s="608">
        <v>0.2</v>
      </c>
      <c r="AN1322" s="340" t="s">
        <v>34</v>
      </c>
      <c r="AO1322" s="338" t="s">
        <v>1323</v>
      </c>
      <c r="AP1322" s="341" t="s">
        <v>716</v>
      </c>
      <c r="AQ1322" s="347" t="s">
        <v>659</v>
      </c>
      <c r="AR1322" s="340" t="s">
        <v>34</v>
      </c>
      <c r="AS1322" s="340" t="s">
        <v>34</v>
      </c>
      <c r="AT1322" s="340"/>
      <c r="AX1322" s="597"/>
      <c r="AY1322" s="598"/>
      <c r="AZ1322" s="598"/>
      <c r="BA1322" s="598"/>
      <c r="BB1322" s="599"/>
      <c r="BC1322" s="598"/>
      <c r="BD1322" s="598"/>
      <c r="BE1322" s="598"/>
      <c r="BF1322" s="598"/>
      <c r="BG1322" s="599"/>
      <c r="BH1322" s="599"/>
      <c r="BI1322" s="600"/>
      <c r="BJ1322" s="600"/>
      <c r="BK1322" s="600"/>
      <c r="BL1322" s="599"/>
      <c r="BM1322" s="599"/>
      <c r="BN1322" s="599"/>
      <c r="BO1322" s="599"/>
      <c r="BP1322" s="599"/>
      <c r="BQ1322" s="599"/>
      <c r="BR1322" s="599"/>
      <c r="BS1322" s="599"/>
      <c r="BT1322" s="602"/>
      <c r="BU1322" s="603"/>
      <c r="BV1322" s="601"/>
      <c r="BW1322" s="604"/>
    </row>
    <row r="1323" spans="2:75" ht="15.75" customHeight="1">
      <c r="B1323" s="334" t="s">
        <v>1671</v>
      </c>
      <c r="C1323" s="335">
        <v>34674530000137</v>
      </c>
      <c r="D1323" s="336" t="s">
        <v>14</v>
      </c>
      <c r="E1323" s="336" t="s">
        <v>607</v>
      </c>
      <c r="F1323" s="336"/>
      <c r="G1323" s="337"/>
      <c r="H1323" s="337" t="s">
        <v>34</v>
      </c>
      <c r="I1323" s="337" t="s">
        <v>34</v>
      </c>
      <c r="J1323" s="337" t="s">
        <v>608</v>
      </c>
      <c r="K1323" s="338" t="s">
        <v>48</v>
      </c>
      <c r="L1323" s="339"/>
      <c r="M1323" s="339"/>
      <c r="N1323" s="338">
        <v>513474</v>
      </c>
      <c r="O1323" s="338" t="s">
        <v>1320</v>
      </c>
      <c r="P1323" s="342">
        <v>43775</v>
      </c>
      <c r="Q1323" s="343">
        <v>152594164.38999999</v>
      </c>
      <c r="R1323" s="343">
        <v>310592428.59428573</v>
      </c>
      <c r="S1323" s="338">
        <v>90</v>
      </c>
      <c r="T1323" s="340">
        <v>-9.8932790820702499E-2</v>
      </c>
      <c r="U1323" s="340">
        <v>-1.1127874756490816</v>
      </c>
      <c r="V1323" s="340">
        <v>-0.25061815171766821</v>
      </c>
      <c r="W1323" s="340">
        <v>-2.3001003192504457</v>
      </c>
      <c r="X1323" s="340">
        <v>-0.21036513401296197</v>
      </c>
      <c r="Y1323" s="340">
        <v>-1.4792435401147235</v>
      </c>
      <c r="Z1323" s="340" t="s">
        <v>1414</v>
      </c>
      <c r="AA1323" s="340" t="s">
        <v>1414</v>
      </c>
      <c r="AB1323" s="340">
        <v>0.25629400697526616</v>
      </c>
      <c r="AC1323" s="344">
        <v>-1.4009513184639604</v>
      </c>
      <c r="AD1323" s="482">
        <v>0</v>
      </c>
      <c r="AE1323" s="341" t="s">
        <v>2315</v>
      </c>
      <c r="AF1323" s="341" t="s">
        <v>2315</v>
      </c>
      <c r="AG1323" s="345" t="s">
        <v>1431</v>
      </c>
      <c r="AH1323" s="345" t="s">
        <v>2107</v>
      </c>
      <c r="AI1323" s="345">
        <v>0</v>
      </c>
      <c r="AJ1323" s="345">
        <v>0</v>
      </c>
      <c r="AK1323" s="345">
        <v>0</v>
      </c>
      <c r="AL1323" s="340">
        <v>0</v>
      </c>
      <c r="AM1323" s="340" t="s">
        <v>34</v>
      </c>
      <c r="AN1323" s="340" t="s">
        <v>666</v>
      </c>
      <c r="AO1323" s="338" t="s">
        <v>1323</v>
      </c>
      <c r="AP1323" s="341" t="s">
        <v>716</v>
      </c>
      <c r="AQ1323" s="347" t="s">
        <v>659</v>
      </c>
      <c r="AR1323" s="340" t="s">
        <v>34</v>
      </c>
      <c r="AS1323" s="340" t="s">
        <v>34</v>
      </c>
      <c r="AT1323" s="340"/>
      <c r="AX1323" s="597"/>
      <c r="AY1323" s="598"/>
      <c r="AZ1323" s="598"/>
      <c r="BA1323" s="598"/>
      <c r="BB1323" s="599"/>
      <c r="BC1323" s="598"/>
      <c r="BD1323" s="598"/>
      <c r="BE1323" s="598"/>
      <c r="BF1323" s="598"/>
      <c r="BG1323" s="599"/>
      <c r="BH1323" s="599"/>
      <c r="BI1323" s="600"/>
      <c r="BJ1323" s="600"/>
      <c r="BK1323" s="600"/>
      <c r="BL1323" s="599"/>
      <c r="BM1323" s="599"/>
      <c r="BN1323" s="599"/>
      <c r="BO1323" s="599"/>
      <c r="BP1323" s="599"/>
      <c r="BQ1323" s="599"/>
      <c r="BR1323" s="599"/>
      <c r="BS1323" s="599"/>
      <c r="BT1323" s="602"/>
      <c r="BU1323" s="603"/>
      <c r="BV1323" s="601"/>
      <c r="BW1323" s="604"/>
    </row>
    <row r="1324" spans="2:75" ht="15.75" customHeight="1">
      <c r="B1324" s="334" t="s">
        <v>1244</v>
      </c>
      <c r="C1324" s="335">
        <v>36436851000129</v>
      </c>
      <c r="D1324" s="336" t="s">
        <v>14</v>
      </c>
      <c r="E1324" s="336" t="s">
        <v>607</v>
      </c>
      <c r="F1324" s="336"/>
      <c r="G1324" s="337"/>
      <c r="H1324" s="337" t="s">
        <v>34</v>
      </c>
      <c r="I1324" s="337" t="s">
        <v>34</v>
      </c>
      <c r="J1324" s="337" t="s">
        <v>608</v>
      </c>
      <c r="K1324" s="338" t="s">
        <v>48</v>
      </c>
      <c r="L1324" s="339"/>
      <c r="M1324" s="339" t="s">
        <v>1411</v>
      </c>
      <c r="N1324" s="338">
        <v>533610</v>
      </c>
      <c r="O1324" s="338" t="s">
        <v>1320</v>
      </c>
      <c r="P1324" s="342">
        <v>43929</v>
      </c>
      <c r="Q1324" s="343">
        <v>220627105.41</v>
      </c>
      <c r="R1324" s="343">
        <v>260316644.41055539</v>
      </c>
      <c r="S1324" s="338">
        <v>90</v>
      </c>
      <c r="T1324" s="340">
        <v>-0.10730273599323037</v>
      </c>
      <c r="U1324" s="340">
        <v>-1.3871234116792923</v>
      </c>
      <c r="V1324" s="340">
        <v>-0.31666873897956604</v>
      </c>
      <c r="W1324" s="340">
        <v>-3.1044124984384762</v>
      </c>
      <c r="X1324" s="340">
        <v>-0.25855861636954303</v>
      </c>
      <c r="Y1324" s="340">
        <v>-1.9606969578306757</v>
      </c>
      <c r="Z1324" s="340" t="s">
        <v>1414</v>
      </c>
      <c r="AA1324" s="340" t="s">
        <v>1414</v>
      </c>
      <c r="AB1324" s="340">
        <v>0.25820950026072309</v>
      </c>
      <c r="AC1324" s="344">
        <v>-1.7211195007607372</v>
      </c>
      <c r="AD1324" s="482">
        <v>0</v>
      </c>
      <c r="AE1324" s="341" t="s">
        <v>2120</v>
      </c>
      <c r="AF1324" s="341" t="s">
        <v>2106</v>
      </c>
      <c r="AG1324" s="345" t="s">
        <v>1427</v>
      </c>
      <c r="AH1324" s="345" t="s">
        <v>2107</v>
      </c>
      <c r="AI1324" s="345">
        <v>0</v>
      </c>
      <c r="AJ1324" s="345">
        <v>0</v>
      </c>
      <c r="AK1324" s="345">
        <v>0</v>
      </c>
      <c r="AL1324" s="340">
        <v>0</v>
      </c>
      <c r="AM1324" s="340" t="s">
        <v>34</v>
      </c>
      <c r="AN1324" s="340" t="s">
        <v>34</v>
      </c>
      <c r="AO1324" s="338" t="s">
        <v>1323</v>
      </c>
      <c r="AP1324" s="341" t="s">
        <v>716</v>
      </c>
      <c r="AQ1324" s="347" t="s">
        <v>659</v>
      </c>
      <c r="AR1324" s="340" t="s">
        <v>34</v>
      </c>
      <c r="AS1324" s="340" t="s">
        <v>34</v>
      </c>
      <c r="AT1324" s="340"/>
      <c r="AX1324" s="597"/>
      <c r="AY1324" s="598"/>
      <c r="AZ1324" s="598"/>
      <c r="BA1324" s="598"/>
      <c r="BB1324" s="599"/>
      <c r="BC1324" s="598"/>
      <c r="BD1324" s="598"/>
      <c r="BE1324" s="598"/>
      <c r="BF1324" s="598"/>
      <c r="BG1324" s="599"/>
      <c r="BH1324" s="599"/>
      <c r="BI1324" s="600"/>
      <c r="BJ1324" s="600"/>
      <c r="BK1324" s="600"/>
      <c r="BL1324" s="599"/>
      <c r="BM1324" s="599"/>
      <c r="BN1324" s="599"/>
      <c r="BO1324" s="599"/>
      <c r="BP1324" s="599"/>
      <c r="BQ1324" s="599"/>
      <c r="BR1324" s="599"/>
      <c r="BS1324" s="599"/>
      <c r="BT1324" s="602"/>
      <c r="BU1324" s="603"/>
      <c r="BV1324" s="601"/>
      <c r="BW1324" s="604"/>
    </row>
    <row r="1325" spans="2:75" ht="15.75" customHeight="1">
      <c r="B1325" s="334" t="s">
        <v>82</v>
      </c>
      <c r="C1325" s="335">
        <v>37227754000199</v>
      </c>
      <c r="D1325" s="336" t="s">
        <v>11</v>
      </c>
      <c r="E1325" s="336" t="s">
        <v>620</v>
      </c>
      <c r="F1325" s="336" t="s">
        <v>663</v>
      </c>
      <c r="G1325" s="337" t="s">
        <v>738</v>
      </c>
      <c r="H1325" s="337" t="s">
        <v>34</v>
      </c>
      <c r="I1325" s="337"/>
      <c r="J1325" s="337" t="s">
        <v>608</v>
      </c>
      <c r="K1325" s="338" t="s">
        <v>48</v>
      </c>
      <c r="L1325" s="339"/>
      <c r="M1325" s="339" t="s">
        <v>34</v>
      </c>
      <c r="N1325" s="338">
        <v>541079</v>
      </c>
      <c r="O1325" s="338" t="s">
        <v>1320</v>
      </c>
      <c r="P1325" s="342">
        <v>44005</v>
      </c>
      <c r="Q1325" s="343">
        <v>21824332.460000001</v>
      </c>
      <c r="R1325" s="343">
        <v>19858885.907420628</v>
      </c>
      <c r="S1325" s="338">
        <v>91</v>
      </c>
      <c r="T1325" s="340">
        <v>8.7548008126171251E-2</v>
      </c>
      <c r="U1325" s="340">
        <v>1.1317501887870092</v>
      </c>
      <c r="V1325" s="340">
        <v>0.11833183021304428</v>
      </c>
      <c r="W1325" s="340">
        <v>1.1600476064048075</v>
      </c>
      <c r="X1325" s="340">
        <v>0.17081986587944042</v>
      </c>
      <c r="Y1325" s="340">
        <v>1.2953580741945661</v>
      </c>
      <c r="Z1325" s="340" t="s">
        <v>1414</v>
      </c>
      <c r="AA1325" s="340" t="s">
        <v>1414</v>
      </c>
      <c r="AB1325" s="340">
        <v>3.0007324527112169E-3</v>
      </c>
      <c r="AC1325" s="344">
        <v>4.9039249685377921</v>
      </c>
      <c r="AD1325" s="482">
        <v>0</v>
      </c>
      <c r="AE1325" s="341" t="s">
        <v>2139</v>
      </c>
      <c r="AF1325" s="341" t="s">
        <v>2106</v>
      </c>
      <c r="AG1325" s="345" t="s">
        <v>1427</v>
      </c>
      <c r="AH1325" s="345" t="s">
        <v>2107</v>
      </c>
      <c r="AI1325" s="345">
        <v>5000</v>
      </c>
      <c r="AJ1325" s="345">
        <v>5000</v>
      </c>
      <c r="AK1325" s="345">
        <v>5000</v>
      </c>
      <c r="AL1325" s="608">
        <v>1.4999999999999999E-2</v>
      </c>
      <c r="AM1325" s="608">
        <v>0.2</v>
      </c>
      <c r="AN1325" s="340" t="s">
        <v>34</v>
      </c>
      <c r="AO1325" s="338" t="s">
        <v>1323</v>
      </c>
      <c r="AP1325" s="341" t="s">
        <v>13</v>
      </c>
      <c r="AQ1325" s="347" t="s">
        <v>668</v>
      </c>
      <c r="AR1325" s="340">
        <v>2.9999999999999996E-3</v>
      </c>
      <c r="AS1325" s="340">
        <v>2.9999999999999996E-3</v>
      </c>
      <c r="AT1325" s="340"/>
      <c r="AX1325" s="597"/>
      <c r="AY1325" s="598"/>
      <c r="AZ1325" s="598"/>
      <c r="BA1325" s="598"/>
      <c r="BB1325" s="599"/>
      <c r="BC1325" s="598"/>
      <c r="BD1325" s="598"/>
      <c r="BE1325" s="598"/>
      <c r="BF1325" s="598"/>
      <c r="BG1325" s="599"/>
      <c r="BH1325" s="599"/>
      <c r="BI1325" s="600"/>
      <c r="BJ1325" s="600"/>
      <c r="BK1325" s="600"/>
      <c r="BL1325" s="599"/>
      <c r="BM1325" s="599"/>
      <c r="BN1325" s="599"/>
      <c r="BO1325" s="599"/>
      <c r="BP1325" s="599"/>
      <c r="BQ1325" s="599"/>
      <c r="BR1325" s="599"/>
      <c r="BS1325" s="599"/>
      <c r="BT1325" s="602"/>
      <c r="BU1325" s="603"/>
      <c r="BV1325" s="601"/>
      <c r="BW1325" s="604"/>
    </row>
    <row r="1326" spans="2:75" ht="15.75" customHeight="1">
      <c r="B1326" s="334" t="s">
        <v>891</v>
      </c>
      <c r="C1326" s="335">
        <v>18623754000163</v>
      </c>
      <c r="D1326" s="336" t="s">
        <v>11</v>
      </c>
      <c r="E1326" s="336" t="s">
        <v>620</v>
      </c>
      <c r="F1326" s="336" t="s">
        <v>663</v>
      </c>
      <c r="G1326" s="337" t="s">
        <v>738</v>
      </c>
      <c r="H1326" s="337" t="s">
        <v>34</v>
      </c>
      <c r="I1326" s="337"/>
      <c r="J1326" s="337" t="s">
        <v>608</v>
      </c>
      <c r="K1326" s="338" t="s">
        <v>48</v>
      </c>
      <c r="L1326" s="339"/>
      <c r="M1326" s="339" t="s">
        <v>34</v>
      </c>
      <c r="N1326" s="338">
        <v>450944</v>
      </c>
      <c r="O1326" s="338" t="s">
        <v>1320</v>
      </c>
      <c r="P1326" s="342">
        <v>43010</v>
      </c>
      <c r="Q1326" s="343">
        <v>8213476.8200000003</v>
      </c>
      <c r="R1326" s="343">
        <v>8988191.784007933</v>
      </c>
      <c r="S1326" s="338">
        <v>91</v>
      </c>
      <c r="T1326" s="340">
        <v>7.9296088067409176E-2</v>
      </c>
      <c r="U1326" s="340">
        <v>1.0250760075663459</v>
      </c>
      <c r="V1326" s="340">
        <v>0.10354255978368831</v>
      </c>
      <c r="W1326" s="340">
        <v>1.015063304791626</v>
      </c>
      <c r="X1326" s="340">
        <v>0.14865146447362765</v>
      </c>
      <c r="Y1326" s="340">
        <v>1.127251059210298</v>
      </c>
      <c r="Z1326" s="340">
        <v>0.19850144639247969</v>
      </c>
      <c r="AA1326" s="340">
        <v>1.1283465731338493</v>
      </c>
      <c r="AB1326" s="340">
        <v>6.5365339550275021E-3</v>
      </c>
      <c r="AC1326" s="344">
        <v>0.21631507183287216</v>
      </c>
      <c r="AD1326" s="482">
        <v>18652141000154</v>
      </c>
      <c r="AE1326" s="341" t="s">
        <v>2192</v>
      </c>
      <c r="AF1326" s="341" t="s">
        <v>2192</v>
      </c>
      <c r="AG1326" s="345" t="s">
        <v>719</v>
      </c>
      <c r="AH1326" s="345" t="s">
        <v>2107</v>
      </c>
      <c r="AI1326" s="345">
        <v>1000</v>
      </c>
      <c r="AJ1326" s="345">
        <v>1000</v>
      </c>
      <c r="AK1326" s="345">
        <v>1000</v>
      </c>
      <c r="AL1326" s="340">
        <v>8.0000000000000002E-3</v>
      </c>
      <c r="AM1326" s="340">
        <v>0.2</v>
      </c>
      <c r="AN1326" s="340" t="s">
        <v>64</v>
      </c>
      <c r="AO1326" s="338" t="s">
        <v>1323</v>
      </c>
      <c r="AP1326" s="341" t="s">
        <v>13</v>
      </c>
      <c r="AQ1326" s="347" t="s">
        <v>686</v>
      </c>
      <c r="AR1326" s="340">
        <v>1.8666666666666664E-3</v>
      </c>
      <c r="AS1326" s="340">
        <v>1.8666666666666664E-3</v>
      </c>
      <c r="AT1326" s="340"/>
      <c r="AX1326" s="597"/>
      <c r="AY1326" s="598"/>
      <c r="AZ1326" s="598"/>
      <c r="BA1326" s="598"/>
      <c r="BB1326" s="599"/>
      <c r="BC1326" s="598"/>
      <c r="BD1326" s="598"/>
      <c r="BE1326" s="598"/>
      <c r="BF1326" s="598"/>
      <c r="BG1326" s="599"/>
      <c r="BH1326" s="599"/>
      <c r="BI1326" s="600"/>
      <c r="BJ1326" s="600"/>
      <c r="BK1326" s="600"/>
      <c r="BL1326" s="599"/>
      <c r="BM1326" s="599"/>
      <c r="BN1326" s="599"/>
      <c r="BO1326" s="599"/>
      <c r="BP1326" s="599"/>
      <c r="BQ1326" s="599"/>
      <c r="BR1326" s="599"/>
      <c r="BS1326" s="599"/>
      <c r="BT1326" s="602"/>
      <c r="BU1326" s="603"/>
      <c r="BV1326" s="601"/>
      <c r="BW1326" s="604"/>
    </row>
    <row r="1327" spans="2:75" ht="15.75" customHeight="1">
      <c r="B1327" s="334" t="s">
        <v>922</v>
      </c>
      <c r="C1327" s="335">
        <v>17251743000137</v>
      </c>
      <c r="D1327" s="336" t="s">
        <v>11</v>
      </c>
      <c r="E1327" s="336" t="s">
        <v>620</v>
      </c>
      <c r="F1327" s="336" t="s">
        <v>663</v>
      </c>
      <c r="G1327" s="337" t="s">
        <v>738</v>
      </c>
      <c r="H1327" s="337" t="s">
        <v>34</v>
      </c>
      <c r="I1327" s="337"/>
      <c r="J1327" s="337" t="s">
        <v>608</v>
      </c>
      <c r="K1327" s="338" t="s">
        <v>48</v>
      </c>
      <c r="L1327" s="339"/>
      <c r="M1327" s="339" t="s">
        <v>34</v>
      </c>
      <c r="N1327" s="338">
        <v>352349</v>
      </c>
      <c r="O1327" s="338" t="s">
        <v>1320</v>
      </c>
      <c r="P1327" s="342">
        <v>41578</v>
      </c>
      <c r="Q1327" s="343">
        <v>761902169.69000006</v>
      </c>
      <c r="R1327" s="343">
        <v>520811833.84849209</v>
      </c>
      <c r="S1327" s="338">
        <v>91</v>
      </c>
      <c r="T1327" s="340">
        <v>9.1296889906417489E-2</v>
      </c>
      <c r="U1327" s="340">
        <v>1.1802127152721267</v>
      </c>
      <c r="V1327" s="340">
        <v>0.12543413009110638</v>
      </c>
      <c r="W1327" s="340">
        <v>1.22967389342058</v>
      </c>
      <c r="X1327" s="340">
        <v>0.17926478169481586</v>
      </c>
      <c r="Y1327" s="340">
        <v>1.3593974049306088</v>
      </c>
      <c r="Z1327" s="340">
        <v>0.2472336633792791</v>
      </c>
      <c r="AA1327" s="340">
        <v>1.4053562928995662</v>
      </c>
      <c r="AB1327" s="340">
        <v>2.1301643595827702E-3</v>
      </c>
      <c r="AC1327" s="344">
        <v>9.880341706763998</v>
      </c>
      <c r="AD1327" s="482">
        <v>0</v>
      </c>
      <c r="AE1327" s="341" t="s">
        <v>2225</v>
      </c>
      <c r="AF1327" s="341" t="s">
        <v>2106</v>
      </c>
      <c r="AG1327" s="345" t="s">
        <v>1427</v>
      </c>
      <c r="AH1327" s="345" t="s">
        <v>2107</v>
      </c>
      <c r="AI1327" s="345">
        <v>1000</v>
      </c>
      <c r="AJ1327" s="345">
        <v>100</v>
      </c>
      <c r="AK1327" s="345">
        <v>1000</v>
      </c>
      <c r="AL1327" s="340">
        <v>8.0000000000000002E-3</v>
      </c>
      <c r="AM1327" s="340">
        <v>0.2</v>
      </c>
      <c r="AN1327" s="340" t="s">
        <v>64</v>
      </c>
      <c r="AO1327" s="338" t="s">
        <v>1323</v>
      </c>
      <c r="AP1327" s="341" t="s">
        <v>13</v>
      </c>
      <c r="AQ1327" s="347" t="s">
        <v>671</v>
      </c>
      <c r="AR1327" s="340">
        <v>2.3466666666666666E-3</v>
      </c>
      <c r="AS1327" s="340">
        <v>2.3466666666666666E-3</v>
      </c>
      <c r="AT1327" s="340"/>
      <c r="AX1327" s="597"/>
      <c r="AY1327" s="598"/>
      <c r="AZ1327" s="598"/>
      <c r="BA1327" s="598"/>
      <c r="BB1327" s="599"/>
      <c r="BC1327" s="598"/>
      <c r="BD1327" s="598"/>
      <c r="BE1327" s="598"/>
      <c r="BF1327" s="598"/>
      <c r="BG1327" s="599"/>
      <c r="BH1327" s="599"/>
      <c r="BI1327" s="600"/>
      <c r="BJ1327" s="600"/>
      <c r="BK1327" s="600"/>
      <c r="BL1327" s="599"/>
      <c r="BM1327" s="599"/>
      <c r="BN1327" s="599"/>
      <c r="BO1327" s="599"/>
      <c r="BP1327" s="599"/>
      <c r="BQ1327" s="599"/>
      <c r="BR1327" s="599"/>
      <c r="BS1327" s="599"/>
      <c r="BT1327" s="602"/>
      <c r="BU1327" s="603"/>
      <c r="BV1327" s="601"/>
      <c r="BW1327" s="604"/>
    </row>
    <row r="1328" spans="2:75" ht="15.75" customHeight="1">
      <c r="B1328" s="334" t="s">
        <v>260</v>
      </c>
      <c r="C1328" s="335">
        <v>32990051000102</v>
      </c>
      <c r="D1328" s="336" t="s">
        <v>11</v>
      </c>
      <c r="E1328" s="336" t="s">
        <v>620</v>
      </c>
      <c r="F1328" s="336" t="s">
        <v>663</v>
      </c>
      <c r="G1328" s="337" t="s">
        <v>738</v>
      </c>
      <c r="H1328" s="337" t="s">
        <v>34</v>
      </c>
      <c r="I1328" s="337"/>
      <c r="J1328" s="337" t="s">
        <v>608</v>
      </c>
      <c r="K1328" s="338" t="s">
        <v>48</v>
      </c>
      <c r="L1328" s="339"/>
      <c r="M1328" s="339" t="s">
        <v>34</v>
      </c>
      <c r="N1328" s="338">
        <v>534536</v>
      </c>
      <c r="O1328" s="338" t="s">
        <v>1320</v>
      </c>
      <c r="P1328" s="342">
        <v>43935</v>
      </c>
      <c r="Q1328" s="343">
        <v>109010666.04000001</v>
      </c>
      <c r="R1328" s="343">
        <v>100183474.77099207</v>
      </c>
      <c r="S1328" s="338">
        <v>91</v>
      </c>
      <c r="T1328" s="340">
        <v>8.681078687384991E-2</v>
      </c>
      <c r="U1328" s="340">
        <v>1.1222199857663986</v>
      </c>
      <c r="V1328" s="340">
        <v>0.11849517471480842</v>
      </c>
      <c r="W1328" s="340">
        <v>1.1616489287028715</v>
      </c>
      <c r="X1328" s="340">
        <v>0.18339000129421135</v>
      </c>
      <c r="Y1328" s="340">
        <v>1.3906796945424857</v>
      </c>
      <c r="Z1328" s="340" t="s">
        <v>1414</v>
      </c>
      <c r="AA1328" s="340" t="s">
        <v>1414</v>
      </c>
      <c r="AB1328" s="340">
        <v>3.7921990229686326E-3</v>
      </c>
      <c r="AC1328" s="344">
        <v>3.9196675880639855</v>
      </c>
      <c r="AD1328" s="482">
        <v>0</v>
      </c>
      <c r="AE1328" s="341" t="s">
        <v>2292</v>
      </c>
      <c r="AF1328" s="341" t="s">
        <v>2109</v>
      </c>
      <c r="AG1328" s="345" t="s">
        <v>59</v>
      </c>
      <c r="AH1328" s="345" t="s">
        <v>2107</v>
      </c>
      <c r="AI1328" s="345">
        <v>100</v>
      </c>
      <c r="AJ1328" s="345" t="s">
        <v>1422</v>
      </c>
      <c r="AK1328" s="345" t="s">
        <v>1422</v>
      </c>
      <c r="AL1328" s="340">
        <v>8.0000000000000002E-3</v>
      </c>
      <c r="AM1328" s="340" t="s">
        <v>34</v>
      </c>
      <c r="AN1328" s="340" t="s">
        <v>64</v>
      </c>
      <c r="AO1328" s="338" t="s">
        <v>1323</v>
      </c>
      <c r="AP1328" s="341" t="s">
        <v>11</v>
      </c>
      <c r="AQ1328" s="347" t="s">
        <v>675</v>
      </c>
      <c r="AR1328" s="340">
        <v>1.92E-3</v>
      </c>
      <c r="AS1328" s="340">
        <v>1.92E-3</v>
      </c>
      <c r="AT1328" s="340"/>
      <c r="AX1328" s="597"/>
      <c r="AY1328" s="598"/>
      <c r="AZ1328" s="598"/>
      <c r="BA1328" s="598"/>
      <c r="BB1328" s="599"/>
      <c r="BC1328" s="598"/>
      <c r="BD1328" s="598"/>
      <c r="BE1328" s="598"/>
      <c r="BF1328" s="598"/>
      <c r="BG1328" s="599"/>
      <c r="BH1328" s="599"/>
      <c r="BI1328" s="600"/>
      <c r="BJ1328" s="600"/>
      <c r="BK1328" s="600"/>
      <c r="BL1328" s="599"/>
      <c r="BM1328" s="599"/>
      <c r="BN1328" s="599"/>
      <c r="BO1328" s="599"/>
      <c r="BP1328" s="599"/>
      <c r="BQ1328" s="599"/>
      <c r="BR1328" s="599"/>
      <c r="BS1328" s="599"/>
      <c r="BT1328" s="602"/>
      <c r="BU1328" s="603"/>
      <c r="BV1328" s="601"/>
      <c r="BW1328" s="604"/>
    </row>
    <row r="1329" spans="2:75" ht="15.75" customHeight="1">
      <c r="B1329" s="334" t="s">
        <v>287</v>
      </c>
      <c r="C1329" s="335">
        <v>37970369000137</v>
      </c>
      <c r="D1329" s="336" t="s">
        <v>11</v>
      </c>
      <c r="E1329" s="336" t="s">
        <v>620</v>
      </c>
      <c r="F1329" s="336" t="s">
        <v>663</v>
      </c>
      <c r="G1329" s="337" t="s">
        <v>738</v>
      </c>
      <c r="H1329" s="337" t="s">
        <v>34</v>
      </c>
      <c r="I1329" s="337" t="s">
        <v>1303</v>
      </c>
      <c r="J1329" s="337" t="s">
        <v>608</v>
      </c>
      <c r="K1329" s="338" t="s">
        <v>48</v>
      </c>
      <c r="L1329" s="339"/>
      <c r="M1329" s="339" t="s">
        <v>34</v>
      </c>
      <c r="N1329" s="338">
        <v>550779</v>
      </c>
      <c r="O1329" s="338" t="s">
        <v>1320</v>
      </c>
      <c r="P1329" s="342">
        <v>44074</v>
      </c>
      <c r="Q1329" s="343">
        <v>96947551.140000001</v>
      </c>
      <c r="R1329" s="343">
        <v>70688066.399960309</v>
      </c>
      <c r="S1329" s="338">
        <v>91</v>
      </c>
      <c r="T1329" s="340">
        <v>0.10240771745558597</v>
      </c>
      <c r="U1329" s="340">
        <v>1.3238445516267485</v>
      </c>
      <c r="V1329" s="340">
        <v>0.14220721502839972</v>
      </c>
      <c r="W1329" s="340">
        <v>1.3941062105621329</v>
      </c>
      <c r="X1329" s="340" t="s">
        <v>1414</v>
      </c>
      <c r="Y1329" s="340" t="s">
        <v>1414</v>
      </c>
      <c r="Z1329" s="340" t="s">
        <v>1414</v>
      </c>
      <c r="AA1329" s="340" t="s">
        <v>1414</v>
      </c>
      <c r="AB1329" s="340">
        <v>1.4116949514718232E-3</v>
      </c>
      <c r="AC1329" s="344">
        <v>25.392559289912995</v>
      </c>
      <c r="AD1329" s="482">
        <v>0</v>
      </c>
      <c r="AE1329" s="341" t="s">
        <v>2308</v>
      </c>
      <c r="AF1329" s="341" t="s">
        <v>2106</v>
      </c>
      <c r="AG1329" s="345" t="s">
        <v>1427</v>
      </c>
      <c r="AH1329" s="345" t="s">
        <v>2107</v>
      </c>
      <c r="AI1329" s="345">
        <v>100</v>
      </c>
      <c r="AJ1329" s="345">
        <v>0</v>
      </c>
      <c r="AK1329" s="345">
        <v>0</v>
      </c>
      <c r="AL1329" s="340">
        <v>5.0000000000000001E-3</v>
      </c>
      <c r="AM1329" s="340">
        <v>0.2</v>
      </c>
      <c r="AN1329" s="340" t="s">
        <v>34</v>
      </c>
      <c r="AO1329" s="338" t="s">
        <v>1323</v>
      </c>
      <c r="AP1329" s="341" t="s">
        <v>13</v>
      </c>
      <c r="AQ1329" s="347" t="s">
        <v>668</v>
      </c>
      <c r="AR1329" s="340">
        <v>3.3334999999999997E-3</v>
      </c>
      <c r="AS1329" s="340">
        <v>3.3334999999999997E-3</v>
      </c>
      <c r="AT1329" s="340"/>
      <c r="AX1329" s="597"/>
      <c r="AY1329" s="598"/>
      <c r="AZ1329" s="598"/>
      <c r="BA1329" s="598"/>
      <c r="BB1329" s="599"/>
      <c r="BC1329" s="598"/>
      <c r="BD1329" s="598"/>
      <c r="BE1329" s="598"/>
      <c r="BF1329" s="598"/>
      <c r="BG1329" s="599"/>
      <c r="BH1329" s="599"/>
      <c r="BI1329" s="600"/>
      <c r="BJ1329" s="600"/>
      <c r="BK1329" s="600"/>
      <c r="BL1329" s="599"/>
      <c r="BM1329" s="599"/>
      <c r="BN1329" s="599"/>
      <c r="BO1329" s="599"/>
      <c r="BP1329" s="599"/>
      <c r="BQ1329" s="599"/>
      <c r="BR1329" s="599"/>
      <c r="BS1329" s="599"/>
      <c r="BT1329" s="602"/>
      <c r="BU1329" s="603"/>
      <c r="BV1329" s="601"/>
      <c r="BW1329" s="604"/>
    </row>
    <row r="1330" spans="2:75" ht="15.75" customHeight="1">
      <c r="B1330" s="334" t="s">
        <v>768</v>
      </c>
      <c r="C1330" s="335">
        <v>20441301000168</v>
      </c>
      <c r="D1330" s="336" t="s">
        <v>11</v>
      </c>
      <c r="E1330" s="336" t="s">
        <v>620</v>
      </c>
      <c r="F1330" s="336" t="s">
        <v>685</v>
      </c>
      <c r="G1330" s="337" t="s">
        <v>738</v>
      </c>
      <c r="H1330" s="337" t="s">
        <v>34</v>
      </c>
      <c r="I1330" s="337" t="s">
        <v>1318</v>
      </c>
      <c r="J1330" s="337" t="s">
        <v>608</v>
      </c>
      <c r="K1330" s="338" t="s">
        <v>48</v>
      </c>
      <c r="L1330" s="339"/>
      <c r="M1330" s="339" t="s">
        <v>34</v>
      </c>
      <c r="N1330" s="338">
        <v>371688</v>
      </c>
      <c r="O1330" s="338" t="s">
        <v>1320</v>
      </c>
      <c r="P1330" s="342">
        <v>41838</v>
      </c>
      <c r="Q1330" s="343">
        <v>682515998.00999999</v>
      </c>
      <c r="R1330" s="343">
        <v>486807081.08726203</v>
      </c>
      <c r="S1330" s="338">
        <v>91</v>
      </c>
      <c r="T1330" s="340">
        <v>9.4738038684430537E-2</v>
      </c>
      <c r="U1330" s="340">
        <v>1.2246971171736274</v>
      </c>
      <c r="V1330" s="340">
        <v>0.13259015115175954</v>
      </c>
      <c r="W1330" s="340">
        <v>1.2998268276551592</v>
      </c>
      <c r="X1330" s="340">
        <v>0.2105723245245299</v>
      </c>
      <c r="Y1330" s="340">
        <v>1.5968081895537769</v>
      </c>
      <c r="Z1330" s="340">
        <v>0.29166430752908945</v>
      </c>
      <c r="AA1330" s="340">
        <v>1.6579144781404136</v>
      </c>
      <c r="AB1330" s="340">
        <v>1.3041254198817257E-3</v>
      </c>
      <c r="AC1330" s="344">
        <v>21.000063536027646</v>
      </c>
      <c r="AD1330" s="482">
        <v>30576260000170</v>
      </c>
      <c r="AE1330" s="341" t="s">
        <v>2147</v>
      </c>
      <c r="AF1330" s="341" t="s">
        <v>761</v>
      </c>
      <c r="AG1330" s="345" t="s">
        <v>1429</v>
      </c>
      <c r="AH1330" s="345" t="s">
        <v>2107</v>
      </c>
      <c r="AI1330" s="345">
        <v>25000</v>
      </c>
      <c r="AJ1330" s="345">
        <v>5000</v>
      </c>
      <c r="AK1330" s="345">
        <v>5000</v>
      </c>
      <c r="AL1330" s="608">
        <v>0.02</v>
      </c>
      <c r="AM1330" s="608">
        <v>0.2</v>
      </c>
      <c r="AN1330" s="340" t="s">
        <v>64</v>
      </c>
      <c r="AO1330" s="338" t="s">
        <v>1323</v>
      </c>
      <c r="AP1330" s="341" t="s">
        <v>13</v>
      </c>
      <c r="AQ1330" s="347" t="s">
        <v>668</v>
      </c>
      <c r="AR1330" s="340">
        <v>6.6666666666666662E-3</v>
      </c>
      <c r="AS1330" s="340">
        <v>6.6666666666666662E-3</v>
      </c>
      <c r="AT1330" s="340"/>
      <c r="AX1330" s="597"/>
      <c r="AY1330" s="598"/>
      <c r="AZ1330" s="598"/>
      <c r="BA1330" s="598"/>
      <c r="BB1330" s="599"/>
      <c r="BC1330" s="598"/>
      <c r="BD1330" s="598"/>
      <c r="BE1330" s="598"/>
      <c r="BF1330" s="598"/>
      <c r="BG1330" s="599"/>
      <c r="BH1330" s="599"/>
      <c r="BI1330" s="600"/>
      <c r="BJ1330" s="600"/>
      <c r="BK1330" s="600"/>
      <c r="BL1330" s="599"/>
      <c r="BM1330" s="599"/>
      <c r="BN1330" s="599"/>
      <c r="BO1330" s="599"/>
      <c r="BP1330" s="599"/>
      <c r="BQ1330" s="599"/>
      <c r="BR1330" s="599"/>
      <c r="BS1330" s="599"/>
      <c r="BT1330" s="602"/>
      <c r="BU1330" s="603"/>
      <c r="BV1330" s="601"/>
      <c r="BW1330" s="604"/>
    </row>
    <row r="1331" spans="2:75" ht="15.75" customHeight="1">
      <c r="B1331" s="334" t="s">
        <v>139</v>
      </c>
      <c r="C1331" s="335">
        <v>35726300000137</v>
      </c>
      <c r="D1331" s="336" t="s">
        <v>11</v>
      </c>
      <c r="E1331" s="336" t="s">
        <v>620</v>
      </c>
      <c r="F1331" s="336" t="s">
        <v>685</v>
      </c>
      <c r="G1331" s="337" t="s">
        <v>738</v>
      </c>
      <c r="H1331" s="337" t="s">
        <v>34</v>
      </c>
      <c r="I1331" s="337" t="s">
        <v>1318</v>
      </c>
      <c r="J1331" s="337" t="s">
        <v>608</v>
      </c>
      <c r="K1331" s="338" t="s">
        <v>48</v>
      </c>
      <c r="L1331" s="339"/>
      <c r="M1331" s="339" t="s">
        <v>34</v>
      </c>
      <c r="N1331" s="338">
        <v>534331</v>
      </c>
      <c r="O1331" s="338" t="s">
        <v>1320</v>
      </c>
      <c r="P1331" s="342">
        <v>43873</v>
      </c>
      <c r="Q1331" s="343">
        <v>398869779.70999998</v>
      </c>
      <c r="R1331" s="343">
        <v>223576061.10801584</v>
      </c>
      <c r="S1331" s="338">
        <v>91</v>
      </c>
      <c r="T1331" s="340">
        <v>9.8781349384104544E-2</v>
      </c>
      <c r="U1331" s="340">
        <v>1.276965783767227</v>
      </c>
      <c r="V1331" s="340">
        <v>0.13678814568235165</v>
      </c>
      <c r="W1331" s="340">
        <v>1.340981211037434</v>
      </c>
      <c r="X1331" s="340">
        <v>0.20447017912382659</v>
      </c>
      <c r="Y1331" s="340">
        <v>1.5505345124611547</v>
      </c>
      <c r="Z1331" s="340" t="s">
        <v>1414</v>
      </c>
      <c r="AA1331" s="340" t="s">
        <v>1414</v>
      </c>
      <c r="AB1331" s="340">
        <v>1.3876945531213756E-3</v>
      </c>
      <c r="AC1331" s="344">
        <v>22.402894941148126</v>
      </c>
      <c r="AD1331" s="482">
        <v>0</v>
      </c>
      <c r="AE1331" s="341" t="s">
        <v>2182</v>
      </c>
      <c r="AF1331" s="341" t="s">
        <v>2106</v>
      </c>
      <c r="AG1331" s="345" t="s">
        <v>1427</v>
      </c>
      <c r="AH1331" s="345" t="s">
        <v>2107</v>
      </c>
      <c r="AI1331" s="345">
        <v>1000</v>
      </c>
      <c r="AJ1331" s="345">
        <v>1000</v>
      </c>
      <c r="AK1331" s="345">
        <v>1000</v>
      </c>
      <c r="AL1331" s="340">
        <v>9.0000000000000011E-3</v>
      </c>
      <c r="AM1331" s="340" t="s">
        <v>34</v>
      </c>
      <c r="AN1331" s="340" t="s">
        <v>64</v>
      </c>
      <c r="AO1331" s="338" t="s">
        <v>1323</v>
      </c>
      <c r="AP1331" s="341" t="s">
        <v>13</v>
      </c>
      <c r="AQ1331" s="347" t="s">
        <v>686</v>
      </c>
      <c r="AR1331" s="340">
        <v>1.4999999999999998E-3</v>
      </c>
      <c r="AS1331" s="340">
        <v>1.4999999999999998E-3</v>
      </c>
      <c r="AT1331" s="340"/>
      <c r="AX1331" s="597"/>
      <c r="AY1331" s="598"/>
      <c r="AZ1331" s="598"/>
      <c r="BA1331" s="598"/>
      <c r="BB1331" s="599"/>
      <c r="BC1331" s="598"/>
      <c r="BD1331" s="598"/>
      <c r="BE1331" s="598"/>
      <c r="BF1331" s="598"/>
      <c r="BG1331" s="599"/>
      <c r="BH1331" s="599"/>
      <c r="BI1331" s="600"/>
      <c r="BJ1331" s="600"/>
      <c r="BK1331" s="600"/>
      <c r="BL1331" s="599"/>
      <c r="BM1331" s="599"/>
      <c r="BN1331" s="599"/>
      <c r="BO1331" s="599"/>
      <c r="BP1331" s="599"/>
      <c r="BQ1331" s="599"/>
      <c r="BR1331" s="599"/>
      <c r="BS1331" s="599"/>
      <c r="BT1331" s="602"/>
      <c r="BU1331" s="603"/>
      <c r="BV1331" s="601"/>
      <c r="BW1331" s="604"/>
    </row>
    <row r="1332" spans="2:75" ht="15.75" customHeight="1">
      <c r="B1332" s="334" t="s">
        <v>846</v>
      </c>
      <c r="C1332" s="335">
        <v>37287717000176</v>
      </c>
      <c r="D1332" s="336" t="s">
        <v>11</v>
      </c>
      <c r="E1332" s="336" t="s">
        <v>620</v>
      </c>
      <c r="F1332" s="336" t="s">
        <v>685</v>
      </c>
      <c r="G1332" s="337" t="s">
        <v>738</v>
      </c>
      <c r="H1332" s="337" t="s">
        <v>34</v>
      </c>
      <c r="I1332" s="337" t="s">
        <v>1318</v>
      </c>
      <c r="J1332" s="337" t="s">
        <v>608</v>
      </c>
      <c r="K1332" s="338" t="s">
        <v>48</v>
      </c>
      <c r="L1332" s="339"/>
      <c r="M1332" s="339" t="s">
        <v>34</v>
      </c>
      <c r="N1332" s="338">
        <v>543128</v>
      </c>
      <c r="O1332" s="338" t="s">
        <v>1320</v>
      </c>
      <c r="P1332" s="342">
        <v>44015</v>
      </c>
      <c r="Q1332" s="343">
        <v>50422330.060000002</v>
      </c>
      <c r="R1332" s="343">
        <v>32887528.973412707</v>
      </c>
      <c r="S1332" s="338">
        <v>91</v>
      </c>
      <c r="T1332" s="340">
        <v>9.287000098016418E-2</v>
      </c>
      <c r="U1332" s="340">
        <v>1.2005486291644216</v>
      </c>
      <c r="V1332" s="340">
        <v>0.12980041858540381</v>
      </c>
      <c r="W1332" s="340">
        <v>1.272478120377633</v>
      </c>
      <c r="X1332" s="340">
        <v>0.1858553264712548</v>
      </c>
      <c r="Y1332" s="340">
        <v>1.4093747032123336</v>
      </c>
      <c r="Z1332" s="340" t="s">
        <v>1414</v>
      </c>
      <c r="AA1332" s="340" t="s">
        <v>1414</v>
      </c>
      <c r="AB1332" s="340">
        <v>4.3972634356422733E-3</v>
      </c>
      <c r="AC1332" s="344">
        <v>5.6690047177599112</v>
      </c>
      <c r="AD1332" s="482">
        <v>0</v>
      </c>
      <c r="AE1332" s="341" t="s">
        <v>2141</v>
      </c>
      <c r="AF1332" s="341" t="s">
        <v>2106</v>
      </c>
      <c r="AG1332" s="345" t="s">
        <v>1427</v>
      </c>
      <c r="AH1332" s="345" t="s">
        <v>2107</v>
      </c>
      <c r="AI1332" s="345">
        <v>5000</v>
      </c>
      <c r="AJ1332" s="345">
        <v>1000</v>
      </c>
      <c r="AK1332" s="345">
        <v>1000</v>
      </c>
      <c r="AL1332" s="340">
        <v>0.01</v>
      </c>
      <c r="AM1332" s="340">
        <v>0.2</v>
      </c>
      <c r="AN1332" s="340" t="s">
        <v>64</v>
      </c>
      <c r="AO1332" s="338" t="s">
        <v>1323</v>
      </c>
      <c r="AP1332" s="341" t="s">
        <v>13</v>
      </c>
      <c r="AQ1332" s="347" t="s">
        <v>671</v>
      </c>
      <c r="AR1332" s="340">
        <v>3.4999999999999996E-3</v>
      </c>
      <c r="AS1332" s="340">
        <v>3.4999999999999996E-3</v>
      </c>
      <c r="AT1332" s="340"/>
      <c r="AX1332" s="597"/>
      <c r="AY1332" s="598"/>
      <c r="AZ1332" s="598"/>
      <c r="BA1332" s="598"/>
      <c r="BB1332" s="599"/>
      <c r="BC1332" s="598"/>
      <c r="BD1332" s="598"/>
      <c r="BE1332" s="598"/>
      <c r="BF1332" s="598"/>
      <c r="BG1332" s="599"/>
      <c r="BH1332" s="599"/>
      <c r="BI1332" s="600"/>
      <c r="BJ1332" s="600"/>
      <c r="BK1332" s="600"/>
      <c r="BL1332" s="599"/>
      <c r="BM1332" s="599"/>
      <c r="BN1332" s="599"/>
      <c r="BO1332" s="599"/>
      <c r="BP1332" s="599"/>
      <c r="BQ1332" s="599"/>
      <c r="BR1332" s="599"/>
      <c r="BS1332" s="599"/>
      <c r="BT1332" s="602"/>
      <c r="BU1332" s="603"/>
      <c r="BV1332" s="601"/>
      <c r="BW1332" s="604"/>
    </row>
    <row r="1333" spans="2:75" ht="15.75" customHeight="1">
      <c r="B1333" s="334" t="s">
        <v>198</v>
      </c>
      <c r="C1333" s="335">
        <v>38065069000176</v>
      </c>
      <c r="D1333" s="336" t="s">
        <v>11</v>
      </c>
      <c r="E1333" s="336" t="s">
        <v>620</v>
      </c>
      <c r="F1333" s="336" t="s">
        <v>685</v>
      </c>
      <c r="G1333" s="337" t="s">
        <v>738</v>
      </c>
      <c r="H1333" s="337" t="s">
        <v>34</v>
      </c>
      <c r="I1333" s="337" t="s">
        <v>1318</v>
      </c>
      <c r="J1333" s="337" t="s">
        <v>608</v>
      </c>
      <c r="K1333" s="338" t="s">
        <v>48</v>
      </c>
      <c r="L1333" s="339"/>
      <c r="M1333" s="339" t="s">
        <v>34</v>
      </c>
      <c r="N1333" s="338">
        <v>560081</v>
      </c>
      <c r="O1333" s="338" t="s">
        <v>1320</v>
      </c>
      <c r="P1333" s="342">
        <v>44147</v>
      </c>
      <c r="Q1333" s="343">
        <v>20687276.489999998</v>
      </c>
      <c r="R1333" s="343">
        <v>8917759.7807936464</v>
      </c>
      <c r="S1333" s="338">
        <v>91</v>
      </c>
      <c r="T1333" s="340">
        <v>0.10007068392674823</v>
      </c>
      <c r="U1333" s="340">
        <v>1.2936332630540617</v>
      </c>
      <c r="V1333" s="340">
        <v>0.13579961172804644</v>
      </c>
      <c r="W1333" s="340">
        <v>1.3312902728893714</v>
      </c>
      <c r="X1333" s="340" t="s">
        <v>1414</v>
      </c>
      <c r="Y1333" s="340" t="s">
        <v>1414</v>
      </c>
      <c r="Z1333" s="340" t="s">
        <v>1414</v>
      </c>
      <c r="AA1333" s="340" t="s">
        <v>1414</v>
      </c>
      <c r="AB1333" s="340">
        <v>4.161887552523111E-3</v>
      </c>
      <c r="AC1333" s="344">
        <v>7.262480896293483</v>
      </c>
      <c r="AD1333" s="482">
        <v>0</v>
      </c>
      <c r="AE1333" s="341" t="s">
        <v>2233</v>
      </c>
      <c r="AF1333" s="341" t="s">
        <v>2106</v>
      </c>
      <c r="AG1333" s="345" t="s">
        <v>1427</v>
      </c>
      <c r="AH1333" s="345" t="s">
        <v>2107</v>
      </c>
      <c r="AI1333" s="345">
        <v>5000</v>
      </c>
      <c r="AJ1333" s="345">
        <v>1000</v>
      </c>
      <c r="AK1333" s="345">
        <v>1000</v>
      </c>
      <c r="AL1333" s="340">
        <v>0.01</v>
      </c>
      <c r="AM1333" s="340" t="s">
        <v>34</v>
      </c>
      <c r="AN1333" s="340" t="s">
        <v>34</v>
      </c>
      <c r="AO1333" s="338" t="s">
        <v>1323</v>
      </c>
      <c r="AP1333" s="341" t="s">
        <v>13</v>
      </c>
      <c r="AQ1333" s="347" t="s">
        <v>668</v>
      </c>
      <c r="AR1333" s="340">
        <v>3.3333333333333331E-3</v>
      </c>
      <c r="AS1333" s="340">
        <v>3.3333333333333331E-3</v>
      </c>
      <c r="AT1333" s="340"/>
      <c r="AX1333" s="597"/>
      <c r="AY1333" s="598"/>
      <c r="AZ1333" s="598"/>
      <c r="BA1333" s="598"/>
      <c r="BB1333" s="599"/>
      <c r="BC1333" s="598"/>
      <c r="BD1333" s="598"/>
      <c r="BE1333" s="598"/>
      <c r="BF1333" s="598"/>
      <c r="BG1333" s="599"/>
      <c r="BH1333" s="599"/>
      <c r="BI1333" s="600"/>
      <c r="BJ1333" s="600"/>
      <c r="BK1333" s="600"/>
      <c r="BL1333" s="599"/>
      <c r="BM1333" s="599"/>
      <c r="BN1333" s="599"/>
      <c r="BO1333" s="599"/>
      <c r="BP1333" s="599"/>
      <c r="BQ1333" s="599"/>
      <c r="BR1333" s="599"/>
      <c r="BS1333" s="599"/>
      <c r="BT1333" s="602"/>
      <c r="BU1333" s="603"/>
      <c r="BV1333" s="601"/>
      <c r="BW1333" s="604"/>
    </row>
    <row r="1334" spans="2:75" ht="15.75" customHeight="1">
      <c r="B1334" s="334" t="s">
        <v>948</v>
      </c>
      <c r="C1334" s="335">
        <v>36729755000179</v>
      </c>
      <c r="D1334" s="336" t="s">
        <v>11</v>
      </c>
      <c r="E1334" s="336" t="s">
        <v>620</v>
      </c>
      <c r="F1334" s="336" t="s">
        <v>685</v>
      </c>
      <c r="G1334" s="337" t="s">
        <v>738</v>
      </c>
      <c r="H1334" s="337" t="s">
        <v>34</v>
      </c>
      <c r="I1334" s="337" t="s">
        <v>1318</v>
      </c>
      <c r="J1334" s="337" t="s">
        <v>608</v>
      </c>
      <c r="K1334" s="338" t="s">
        <v>48</v>
      </c>
      <c r="L1334" s="339"/>
      <c r="M1334" s="339" t="s">
        <v>34</v>
      </c>
      <c r="N1334" s="338">
        <v>555061</v>
      </c>
      <c r="O1334" s="338" t="s">
        <v>1320</v>
      </c>
      <c r="P1334" s="342">
        <v>44105</v>
      </c>
      <c r="Q1334" s="343">
        <v>140500033.11000001</v>
      </c>
      <c r="R1334" s="343">
        <v>58979814.045238107</v>
      </c>
      <c r="S1334" s="338">
        <v>91</v>
      </c>
      <c r="T1334" s="340">
        <v>0.10813818361352623</v>
      </c>
      <c r="U1334" s="340">
        <v>1.3979234061306662</v>
      </c>
      <c r="V1334" s="340">
        <v>0.15121438651243513</v>
      </c>
      <c r="W1334" s="340">
        <v>1.4824066087028616</v>
      </c>
      <c r="X1334" s="340" t="s">
        <v>1414</v>
      </c>
      <c r="Y1334" s="340" t="s">
        <v>1414</v>
      </c>
      <c r="Z1334" s="340" t="s">
        <v>1414</v>
      </c>
      <c r="AA1334" s="340" t="s">
        <v>1414</v>
      </c>
      <c r="AB1334" s="340">
        <v>6.8544170592602597E-3</v>
      </c>
      <c r="AC1334" s="344">
        <v>6.379540490896269</v>
      </c>
      <c r="AD1334" s="482">
        <v>0</v>
      </c>
      <c r="AE1334" s="341" t="s">
        <v>2175</v>
      </c>
      <c r="AF1334" s="341" t="s">
        <v>2106</v>
      </c>
      <c r="AG1334" s="345" t="s">
        <v>1427</v>
      </c>
      <c r="AH1334" s="345" t="s">
        <v>2107</v>
      </c>
      <c r="AI1334" s="345">
        <v>1000</v>
      </c>
      <c r="AJ1334" s="345">
        <v>1000</v>
      </c>
      <c r="AK1334" s="345">
        <v>1000</v>
      </c>
      <c r="AL1334" s="340">
        <v>9.0000000000000011E-3</v>
      </c>
      <c r="AM1334" s="340">
        <v>0.2</v>
      </c>
      <c r="AN1334" s="340" t="s">
        <v>34</v>
      </c>
      <c r="AO1334" s="338" t="s">
        <v>1323</v>
      </c>
      <c r="AP1334" s="341" t="s">
        <v>13</v>
      </c>
      <c r="AQ1334" s="347" t="s">
        <v>668</v>
      </c>
      <c r="AR1334" s="340">
        <v>4.0000000000000001E-3</v>
      </c>
      <c r="AS1334" s="340">
        <v>4.0000000000000001E-3</v>
      </c>
      <c r="AT1334" s="340"/>
      <c r="AX1334" s="597"/>
      <c r="AY1334" s="598"/>
      <c r="AZ1334" s="598"/>
      <c r="BA1334" s="598"/>
      <c r="BB1334" s="599"/>
      <c r="BC1334" s="598"/>
      <c r="BD1334" s="598"/>
      <c r="BE1334" s="598"/>
      <c r="BF1334" s="598"/>
      <c r="BG1334" s="599"/>
      <c r="BH1334" s="599"/>
      <c r="BI1334" s="600"/>
      <c r="BJ1334" s="600"/>
      <c r="BK1334" s="600"/>
      <c r="BL1334" s="599"/>
      <c r="BM1334" s="599"/>
      <c r="BN1334" s="599"/>
      <c r="BO1334" s="599"/>
      <c r="BP1334" s="599"/>
      <c r="BQ1334" s="599"/>
      <c r="BR1334" s="599"/>
      <c r="BS1334" s="599"/>
      <c r="BT1334" s="602"/>
      <c r="BU1334" s="603"/>
      <c r="BV1334" s="601"/>
      <c r="BW1334" s="604"/>
    </row>
    <row r="1335" spans="2:75" ht="15.75" customHeight="1">
      <c r="B1335" s="334" t="s">
        <v>1037</v>
      </c>
      <c r="C1335" s="335">
        <v>28903657000188</v>
      </c>
      <c r="D1335" s="336" t="s">
        <v>11</v>
      </c>
      <c r="E1335" s="336" t="s">
        <v>620</v>
      </c>
      <c r="F1335" s="336" t="s">
        <v>685</v>
      </c>
      <c r="G1335" s="337" t="s">
        <v>738</v>
      </c>
      <c r="H1335" s="337" t="s">
        <v>34</v>
      </c>
      <c r="I1335" s="337" t="s">
        <v>1318</v>
      </c>
      <c r="J1335" s="337" t="s">
        <v>608</v>
      </c>
      <c r="K1335" s="338" t="s">
        <v>48</v>
      </c>
      <c r="L1335" s="339"/>
      <c r="M1335" s="339" t="s">
        <v>34</v>
      </c>
      <c r="N1335" s="338">
        <v>452599</v>
      </c>
      <c r="O1335" s="338" t="s">
        <v>1320</v>
      </c>
      <c r="P1335" s="342">
        <v>43042</v>
      </c>
      <c r="Q1335" s="343">
        <v>197016133.44</v>
      </c>
      <c r="R1335" s="343">
        <v>151296367.33646828</v>
      </c>
      <c r="S1335" s="338">
        <v>91</v>
      </c>
      <c r="T1335" s="340">
        <v>9.6887938004802443E-2</v>
      </c>
      <c r="U1335" s="340">
        <v>1.2524892853083653</v>
      </c>
      <c r="V1335" s="340">
        <v>0.13415416591668139</v>
      </c>
      <c r="W1335" s="340">
        <v>1.3151594020027617</v>
      </c>
      <c r="X1335" s="340">
        <v>0.20497209486916912</v>
      </c>
      <c r="Y1335" s="340">
        <v>1.5543406307363774</v>
      </c>
      <c r="Z1335" s="340">
        <v>0.28829321290129872</v>
      </c>
      <c r="AA1335" s="340">
        <v>1.6387520834067413</v>
      </c>
      <c r="AB1335" s="340">
        <v>1.3635364242577793E-3</v>
      </c>
      <c r="AC1335" s="344">
        <v>21.097674254454862</v>
      </c>
      <c r="AD1335" s="482">
        <v>0</v>
      </c>
      <c r="AE1335" s="341" t="s">
        <v>2296</v>
      </c>
      <c r="AF1335" s="341" t="s">
        <v>761</v>
      </c>
      <c r="AG1335" s="345" t="s">
        <v>719</v>
      </c>
      <c r="AH1335" s="345" t="s">
        <v>2107</v>
      </c>
      <c r="AI1335" s="345">
        <v>10000</v>
      </c>
      <c r="AJ1335" s="345" t="s">
        <v>1422</v>
      </c>
      <c r="AK1335" s="345" t="s">
        <v>1422</v>
      </c>
      <c r="AL1335" s="340">
        <v>0.02</v>
      </c>
      <c r="AM1335" s="340">
        <v>0.2</v>
      </c>
      <c r="AN1335" s="340" t="s">
        <v>64</v>
      </c>
      <c r="AO1335" s="338" t="s">
        <v>1323</v>
      </c>
      <c r="AP1335" s="341" t="s">
        <v>13</v>
      </c>
      <c r="AQ1335" s="347" t="s">
        <v>668</v>
      </c>
      <c r="AR1335" s="340">
        <v>6.6666666666666662E-3</v>
      </c>
      <c r="AS1335" s="340">
        <v>6.6666666666666662E-3</v>
      </c>
      <c r="AT1335" s="340"/>
      <c r="AX1335" s="597"/>
      <c r="AY1335" s="598"/>
      <c r="AZ1335" s="598"/>
      <c r="BA1335" s="598"/>
      <c r="BB1335" s="599"/>
      <c r="BC1335" s="598"/>
      <c r="BD1335" s="598"/>
      <c r="BE1335" s="598"/>
      <c r="BF1335" s="598"/>
      <c r="BG1335" s="599"/>
      <c r="BH1335" s="599"/>
      <c r="BI1335" s="600"/>
      <c r="BJ1335" s="600"/>
      <c r="BK1335" s="600"/>
      <c r="BL1335" s="599"/>
      <c r="BM1335" s="599"/>
      <c r="BN1335" s="599"/>
      <c r="BO1335" s="599"/>
      <c r="BP1335" s="599"/>
      <c r="BQ1335" s="599"/>
      <c r="BR1335" s="599"/>
      <c r="BS1335" s="599"/>
      <c r="BT1335" s="602"/>
      <c r="BU1335" s="603"/>
      <c r="BV1335" s="601"/>
      <c r="BW1335" s="604"/>
    </row>
    <row r="1336" spans="2:75" ht="15.75" customHeight="1">
      <c r="B1336" s="334" t="s">
        <v>280</v>
      </c>
      <c r="C1336" s="335">
        <v>26841302000186</v>
      </c>
      <c r="D1336" s="336" t="s">
        <v>11</v>
      </c>
      <c r="E1336" s="336" t="s">
        <v>620</v>
      </c>
      <c r="F1336" s="336" t="s">
        <v>685</v>
      </c>
      <c r="G1336" s="337" t="s">
        <v>738</v>
      </c>
      <c r="H1336" s="337" t="s">
        <v>34</v>
      </c>
      <c r="I1336" s="337" t="s">
        <v>1318</v>
      </c>
      <c r="J1336" s="337" t="s">
        <v>608</v>
      </c>
      <c r="K1336" s="338" t="s">
        <v>48</v>
      </c>
      <c r="L1336" s="339"/>
      <c r="M1336" s="339" t="s">
        <v>34</v>
      </c>
      <c r="N1336" s="338">
        <v>446701</v>
      </c>
      <c r="O1336" s="338" t="s">
        <v>1320</v>
      </c>
      <c r="P1336" s="342">
        <v>42927</v>
      </c>
      <c r="Q1336" s="343">
        <v>251966648.78</v>
      </c>
      <c r="R1336" s="343">
        <v>132766470.7224603</v>
      </c>
      <c r="S1336" s="338">
        <v>91</v>
      </c>
      <c r="T1336" s="340">
        <v>0.10235850682570824</v>
      </c>
      <c r="U1336" s="340">
        <v>1.3232083962093211</v>
      </c>
      <c r="V1336" s="340">
        <v>0.14063564792668193</v>
      </c>
      <c r="W1336" s="340">
        <v>1.3786995980609151</v>
      </c>
      <c r="X1336" s="340">
        <v>0.20628573666389816</v>
      </c>
      <c r="Y1336" s="340">
        <v>1.5643022151026984</v>
      </c>
      <c r="Z1336" s="340">
        <v>0.27100186712140717</v>
      </c>
      <c r="AA1336" s="340">
        <v>1.5404624683424943</v>
      </c>
      <c r="AB1336" s="340">
        <v>1.5574822873405528E-3</v>
      </c>
      <c r="AC1336" s="344">
        <v>22.131352327831799</v>
      </c>
      <c r="AD1336" s="482">
        <v>0</v>
      </c>
      <c r="AE1336" s="341" t="s">
        <v>2311</v>
      </c>
      <c r="AF1336" s="341" t="s">
        <v>2106</v>
      </c>
      <c r="AG1336" s="345" t="s">
        <v>1427</v>
      </c>
      <c r="AH1336" s="345" t="s">
        <v>2107</v>
      </c>
      <c r="AI1336" s="345">
        <v>10000</v>
      </c>
      <c r="AJ1336" s="345">
        <v>1000</v>
      </c>
      <c r="AK1336" s="345">
        <v>10000</v>
      </c>
      <c r="AL1336" s="340">
        <v>9.7000000000000003E-3</v>
      </c>
      <c r="AM1336" s="340" t="s">
        <v>34</v>
      </c>
      <c r="AN1336" s="340" t="s">
        <v>2124</v>
      </c>
      <c r="AO1336" s="338" t="s">
        <v>1323</v>
      </c>
      <c r="AP1336" s="341" t="s">
        <v>13</v>
      </c>
      <c r="AQ1336" s="347" t="s">
        <v>668</v>
      </c>
      <c r="AR1336" s="340">
        <v>3.2333333333333333E-3</v>
      </c>
      <c r="AS1336" s="340">
        <v>3.2333333333333333E-3</v>
      </c>
      <c r="AT1336" s="340"/>
      <c r="AX1336" s="597"/>
      <c r="AY1336" s="598"/>
      <c r="AZ1336" s="598"/>
      <c r="BA1336" s="598"/>
      <c r="BB1336" s="599"/>
      <c r="BC1336" s="598"/>
      <c r="BD1336" s="598"/>
      <c r="BE1336" s="598"/>
      <c r="BF1336" s="598"/>
      <c r="BG1336" s="599"/>
      <c r="BH1336" s="599"/>
      <c r="BI1336" s="600"/>
      <c r="BJ1336" s="600"/>
      <c r="BK1336" s="600"/>
      <c r="BL1336" s="599"/>
      <c r="BM1336" s="599"/>
      <c r="BN1336" s="599"/>
      <c r="BO1336" s="599"/>
      <c r="BP1336" s="599"/>
      <c r="BQ1336" s="599"/>
      <c r="BR1336" s="599"/>
      <c r="BS1336" s="599"/>
      <c r="BT1336" s="602"/>
      <c r="BU1336" s="603"/>
      <c r="BV1336" s="601"/>
      <c r="BW1336" s="604"/>
    </row>
    <row r="1337" spans="2:75" ht="15.75" customHeight="1">
      <c r="B1337" s="334" t="s">
        <v>521</v>
      </c>
      <c r="C1337" s="335">
        <v>39806561000118</v>
      </c>
      <c r="D1337" s="336" t="s">
        <v>11</v>
      </c>
      <c r="E1337" s="336" t="s">
        <v>620</v>
      </c>
      <c r="F1337" s="336" t="s">
        <v>685</v>
      </c>
      <c r="G1337" s="337" t="s">
        <v>738</v>
      </c>
      <c r="H1337" s="337" t="s">
        <v>34</v>
      </c>
      <c r="I1337" s="337" t="s">
        <v>1318</v>
      </c>
      <c r="J1337" s="337" t="s">
        <v>608</v>
      </c>
      <c r="K1337" s="338" t="s">
        <v>48</v>
      </c>
      <c r="L1337" s="339"/>
      <c r="M1337" s="339" t="s">
        <v>34</v>
      </c>
      <c r="N1337" s="338">
        <v>581674</v>
      </c>
      <c r="O1337" s="338" t="s">
        <v>1320</v>
      </c>
      <c r="P1337" s="342">
        <v>44281</v>
      </c>
      <c r="Q1337" s="343">
        <v>69301418.980000004</v>
      </c>
      <c r="R1337" s="343">
        <v>39789543.322658725</v>
      </c>
      <c r="S1337" s="338">
        <v>91</v>
      </c>
      <c r="T1337" s="340">
        <v>9.6070522538010072E-2</v>
      </c>
      <c r="U1337" s="340">
        <v>1.2419223960248715</v>
      </c>
      <c r="V1337" s="340">
        <v>0.12976939510859609</v>
      </c>
      <c r="W1337" s="340">
        <v>1.272173986570623</v>
      </c>
      <c r="X1337" s="340" t="s">
        <v>1414</v>
      </c>
      <c r="Y1337" s="340" t="s">
        <v>1414</v>
      </c>
      <c r="Z1337" s="340" t="s">
        <v>1414</v>
      </c>
      <c r="AA1337" s="340" t="s">
        <v>1414</v>
      </c>
      <c r="AB1337" s="340">
        <v>1.778355569240486E-3</v>
      </c>
      <c r="AC1337" s="344">
        <v>13.997528212472082</v>
      </c>
      <c r="AD1337" s="482">
        <v>0</v>
      </c>
      <c r="AE1337" s="341" t="s">
        <v>2333</v>
      </c>
      <c r="AF1337" s="341" t="s">
        <v>741</v>
      </c>
      <c r="AG1337" s="345" t="s">
        <v>741</v>
      </c>
      <c r="AH1337" s="345" t="s">
        <v>2107</v>
      </c>
      <c r="AI1337" s="345">
        <v>1000</v>
      </c>
      <c r="AJ1337" s="345">
        <v>500</v>
      </c>
      <c r="AK1337" s="345">
        <v>500</v>
      </c>
      <c r="AL1337" s="340">
        <v>1.0700000000000001E-2</v>
      </c>
      <c r="AM1337" s="340">
        <v>0.1</v>
      </c>
      <c r="AN1337" s="340" t="s">
        <v>64</v>
      </c>
      <c r="AO1337" s="338" t="s">
        <v>1323</v>
      </c>
      <c r="AP1337" s="341" t="s">
        <v>13</v>
      </c>
      <c r="AQ1337" s="347" t="s">
        <v>668</v>
      </c>
      <c r="AR1337" s="340">
        <v>1.7836899999999997E-3</v>
      </c>
      <c r="AS1337" s="340">
        <v>1.7836899999999997E-3</v>
      </c>
      <c r="AT1337" s="340"/>
      <c r="AX1337" s="597"/>
      <c r="AY1337" s="598"/>
      <c r="AZ1337" s="598"/>
      <c r="BA1337" s="598"/>
      <c r="BB1337" s="599"/>
      <c r="BC1337" s="598"/>
      <c r="BD1337" s="598"/>
      <c r="BE1337" s="598"/>
      <c r="BF1337" s="598"/>
      <c r="BG1337" s="599"/>
      <c r="BH1337" s="599"/>
      <c r="BI1337" s="600"/>
      <c r="BJ1337" s="600"/>
      <c r="BK1337" s="600"/>
      <c r="BL1337" s="599"/>
      <c r="BM1337" s="599"/>
      <c r="BN1337" s="599"/>
      <c r="BO1337" s="599"/>
      <c r="BP1337" s="599"/>
      <c r="BQ1337" s="599"/>
      <c r="BR1337" s="599"/>
      <c r="BS1337" s="599"/>
      <c r="BT1337" s="602"/>
      <c r="BU1337" s="603"/>
      <c r="BV1337" s="601"/>
      <c r="BW1337" s="604"/>
    </row>
    <row r="1338" spans="2:75" ht="15.75" customHeight="1">
      <c r="B1338" s="334" t="s">
        <v>418</v>
      </c>
      <c r="C1338" s="335">
        <v>11701985000107</v>
      </c>
      <c r="D1338" s="336" t="s">
        <v>11</v>
      </c>
      <c r="E1338" s="336" t="s">
        <v>620</v>
      </c>
      <c r="F1338" s="336" t="s">
        <v>685</v>
      </c>
      <c r="G1338" s="337" t="s">
        <v>738</v>
      </c>
      <c r="H1338" s="337" t="s">
        <v>34</v>
      </c>
      <c r="I1338" s="337" t="s">
        <v>1318</v>
      </c>
      <c r="J1338" s="337" t="s">
        <v>608</v>
      </c>
      <c r="K1338" s="338" t="s">
        <v>48</v>
      </c>
      <c r="L1338" s="339"/>
      <c r="M1338" s="339" t="s">
        <v>34</v>
      </c>
      <c r="N1338" s="338">
        <v>248738</v>
      </c>
      <c r="O1338" s="338" t="s">
        <v>1320</v>
      </c>
      <c r="P1338" s="342">
        <v>40319</v>
      </c>
      <c r="Q1338" s="343">
        <v>197675971.12</v>
      </c>
      <c r="R1338" s="343">
        <v>118802121.77714288</v>
      </c>
      <c r="S1338" s="338">
        <v>91</v>
      </c>
      <c r="T1338" s="340">
        <v>9.891484687831098E-2</v>
      </c>
      <c r="U1338" s="340">
        <v>1.278691531931057</v>
      </c>
      <c r="V1338" s="340">
        <v>0.13726858370618089</v>
      </c>
      <c r="W1338" s="340">
        <v>1.3456911101285369</v>
      </c>
      <c r="X1338" s="340">
        <v>0.19501492798334863</v>
      </c>
      <c r="Y1338" s="340">
        <v>1.4788336254167886</v>
      </c>
      <c r="Z1338" s="340">
        <v>0.25501323002964194</v>
      </c>
      <c r="AA1338" s="340">
        <v>1.4495778717844234</v>
      </c>
      <c r="AB1338" s="340">
        <v>1.6860174403163744E-3</v>
      </c>
      <c r="AC1338" s="344">
        <v>18.689952196884533</v>
      </c>
      <c r="AD1338" s="482">
        <v>22128298000152</v>
      </c>
      <c r="AE1338" s="341" t="s">
        <v>2241</v>
      </c>
      <c r="AF1338" s="341" t="s">
        <v>2115</v>
      </c>
      <c r="AG1338" s="345" t="s">
        <v>1428</v>
      </c>
      <c r="AH1338" s="345" t="s">
        <v>2107</v>
      </c>
      <c r="AI1338" s="345">
        <v>1000</v>
      </c>
      <c r="AJ1338" s="345">
        <v>0</v>
      </c>
      <c r="AK1338" s="345">
        <v>0</v>
      </c>
      <c r="AL1338" s="340">
        <v>5.0000000000000001E-3</v>
      </c>
      <c r="AM1338" s="340">
        <v>0.2</v>
      </c>
      <c r="AN1338" s="340" t="s">
        <v>64</v>
      </c>
      <c r="AO1338" s="338" t="s">
        <v>1323</v>
      </c>
      <c r="AP1338" s="341" t="s">
        <v>13</v>
      </c>
      <c r="AQ1338" s="347" t="s">
        <v>686</v>
      </c>
      <c r="AR1338" s="340">
        <v>8.0000000000000004E-4</v>
      </c>
      <c r="AS1338" s="340">
        <v>8.0000000000000004E-4</v>
      </c>
      <c r="AT1338" s="340"/>
      <c r="AX1338" s="597"/>
      <c r="AY1338" s="598"/>
      <c r="AZ1338" s="598"/>
      <c r="BA1338" s="598"/>
      <c r="BB1338" s="599"/>
      <c r="BC1338" s="598"/>
      <c r="BD1338" s="598"/>
      <c r="BE1338" s="598"/>
      <c r="BF1338" s="598"/>
      <c r="BG1338" s="599"/>
      <c r="BH1338" s="599"/>
      <c r="BI1338" s="600"/>
      <c r="BJ1338" s="600"/>
      <c r="BK1338" s="600"/>
      <c r="BL1338" s="599"/>
      <c r="BM1338" s="599"/>
      <c r="BN1338" s="599"/>
      <c r="BO1338" s="599"/>
      <c r="BP1338" s="599"/>
      <c r="BQ1338" s="599"/>
      <c r="BR1338" s="599"/>
      <c r="BS1338" s="599"/>
      <c r="BT1338" s="602"/>
      <c r="BU1338" s="603"/>
      <c r="BV1338" s="601"/>
      <c r="BW1338" s="604"/>
    </row>
    <row r="1339" spans="2:75" ht="15.75" customHeight="1">
      <c r="B1339" s="334" t="s">
        <v>419</v>
      </c>
      <c r="C1339" s="335">
        <v>23729525000168</v>
      </c>
      <c r="D1339" s="336" t="s">
        <v>11</v>
      </c>
      <c r="E1339" s="336" t="s">
        <v>620</v>
      </c>
      <c r="F1339" s="336" t="s">
        <v>685</v>
      </c>
      <c r="G1339" s="337" t="s">
        <v>738</v>
      </c>
      <c r="H1339" s="337" t="s">
        <v>34</v>
      </c>
      <c r="I1339" s="337" t="s">
        <v>1318</v>
      </c>
      <c r="J1339" s="337" t="s">
        <v>608</v>
      </c>
      <c r="K1339" s="338" t="s">
        <v>48</v>
      </c>
      <c r="L1339" s="339"/>
      <c r="M1339" s="339" t="s">
        <v>34</v>
      </c>
      <c r="N1339" s="338">
        <v>424854</v>
      </c>
      <c r="O1339" s="338" t="s">
        <v>1320</v>
      </c>
      <c r="P1339" s="342">
        <v>42552</v>
      </c>
      <c r="Q1339" s="343">
        <v>77771880.790000007</v>
      </c>
      <c r="R1339" s="343">
        <v>35476261.605595239</v>
      </c>
      <c r="S1339" s="338">
        <v>91</v>
      </c>
      <c r="T1339" s="340">
        <v>9.6377733496774587E-2</v>
      </c>
      <c r="U1339" s="340">
        <v>1.2458937720506755</v>
      </c>
      <c r="V1339" s="340">
        <v>0.13320742113852413</v>
      </c>
      <c r="W1339" s="340">
        <v>1.3058781375128923</v>
      </c>
      <c r="X1339" s="340">
        <v>0.18665721031651117</v>
      </c>
      <c r="Y1339" s="340">
        <v>1.4154555340815729</v>
      </c>
      <c r="Z1339" s="340">
        <v>0.2426159062136739</v>
      </c>
      <c r="AA1339" s="340">
        <v>1.3791074641475947</v>
      </c>
      <c r="AB1339" s="340">
        <v>1.6897248609835122E-3</v>
      </c>
      <c r="AC1339" s="344">
        <v>16.530750491182406</v>
      </c>
      <c r="AD1339" s="482">
        <v>22128298000152</v>
      </c>
      <c r="AE1339" s="341" t="s">
        <v>2241</v>
      </c>
      <c r="AF1339" s="341" t="s">
        <v>2115</v>
      </c>
      <c r="AG1339" s="345" t="s">
        <v>1428</v>
      </c>
      <c r="AH1339" s="345" t="s">
        <v>2107</v>
      </c>
      <c r="AI1339" s="345">
        <v>1000</v>
      </c>
      <c r="AJ1339" s="345">
        <v>1000</v>
      </c>
      <c r="AK1339" s="345">
        <v>1000</v>
      </c>
      <c r="AL1339" s="340">
        <v>8.0000000000000002E-3</v>
      </c>
      <c r="AM1339" s="340">
        <v>0.2</v>
      </c>
      <c r="AN1339" s="340" t="s">
        <v>64</v>
      </c>
      <c r="AO1339" s="338" t="s">
        <v>1323</v>
      </c>
      <c r="AP1339" s="341" t="s">
        <v>13</v>
      </c>
      <c r="AQ1339" s="347" t="s">
        <v>686</v>
      </c>
      <c r="AR1339" s="340">
        <v>2.3999999999999998E-3</v>
      </c>
      <c r="AS1339" s="340">
        <v>2.3999999999999998E-3</v>
      </c>
      <c r="AT1339" s="340"/>
      <c r="AX1339" s="597"/>
      <c r="AY1339" s="598"/>
      <c r="AZ1339" s="598"/>
      <c r="BA1339" s="598"/>
      <c r="BB1339" s="599"/>
      <c r="BC1339" s="598"/>
      <c r="BD1339" s="598"/>
      <c r="BE1339" s="598"/>
      <c r="BF1339" s="598"/>
      <c r="BG1339" s="599"/>
      <c r="BH1339" s="599"/>
      <c r="BI1339" s="600"/>
      <c r="BJ1339" s="600"/>
      <c r="BK1339" s="600"/>
      <c r="BL1339" s="599"/>
      <c r="BM1339" s="599"/>
      <c r="BN1339" s="599"/>
      <c r="BO1339" s="599"/>
      <c r="BP1339" s="599"/>
      <c r="BQ1339" s="599"/>
      <c r="BR1339" s="599"/>
      <c r="BS1339" s="599"/>
      <c r="BT1339" s="602"/>
      <c r="BU1339" s="603"/>
      <c r="BV1339" s="601"/>
      <c r="BW1339" s="604"/>
    </row>
    <row r="1340" spans="2:75" ht="15.75" customHeight="1">
      <c r="B1340" s="334" t="s">
        <v>1657</v>
      </c>
      <c r="C1340" s="335">
        <v>21940710000171</v>
      </c>
      <c r="D1340" s="336" t="s">
        <v>13</v>
      </c>
      <c r="E1340" s="336" t="s">
        <v>616</v>
      </c>
      <c r="F1340" s="336" t="s">
        <v>617</v>
      </c>
      <c r="G1340" s="337" t="s">
        <v>34</v>
      </c>
      <c r="H1340" s="337" t="s">
        <v>1336</v>
      </c>
      <c r="I1340" s="337" t="s">
        <v>34</v>
      </c>
      <c r="J1340" s="337" t="s">
        <v>608</v>
      </c>
      <c r="K1340" s="338" t="s">
        <v>48</v>
      </c>
      <c r="L1340" s="339"/>
      <c r="M1340" s="339"/>
      <c r="N1340" s="338">
        <v>397520</v>
      </c>
      <c r="O1340" s="338" t="s">
        <v>1320</v>
      </c>
      <c r="P1340" s="342">
        <v>42163</v>
      </c>
      <c r="Q1340" s="343">
        <v>354774641.12</v>
      </c>
      <c r="R1340" s="343">
        <v>329757691.50460327</v>
      </c>
      <c r="S1340" s="338">
        <v>91</v>
      </c>
      <c r="T1340" s="340">
        <v>0.11797548865910601</v>
      </c>
      <c r="U1340" s="340">
        <v>1.3269780941625038</v>
      </c>
      <c r="V1340" s="340">
        <v>0.12944035519027097</v>
      </c>
      <c r="W1340" s="340">
        <v>1.1879658366981889</v>
      </c>
      <c r="X1340" s="340">
        <v>0.20836296501683482</v>
      </c>
      <c r="Y1340" s="340">
        <v>1.4651647072908556</v>
      </c>
      <c r="Z1340" s="340">
        <v>0.43933946894735931</v>
      </c>
      <c r="AA1340" s="340">
        <v>2.4007985091115058</v>
      </c>
      <c r="AB1340" s="340">
        <v>2.928439320426764E-2</v>
      </c>
      <c r="AC1340" s="344">
        <v>0.63972951723792837</v>
      </c>
      <c r="AD1340" s="482">
        <v>19366052000104</v>
      </c>
      <c r="AE1340" s="341" t="s">
        <v>2315</v>
      </c>
      <c r="AF1340" s="341" t="s">
        <v>2315</v>
      </c>
      <c r="AG1340" s="345" t="s">
        <v>1431</v>
      </c>
      <c r="AH1340" s="345" t="s">
        <v>2316</v>
      </c>
      <c r="AI1340" s="345">
        <v>50000</v>
      </c>
      <c r="AJ1340" s="345">
        <v>5000</v>
      </c>
      <c r="AK1340" s="345">
        <v>5000</v>
      </c>
      <c r="AL1340" s="340">
        <v>0</v>
      </c>
      <c r="AM1340" s="340" t="s">
        <v>34</v>
      </c>
      <c r="AN1340" s="340" t="s">
        <v>64</v>
      </c>
      <c r="AO1340" s="338" t="s">
        <v>1323</v>
      </c>
      <c r="AP1340" s="341" t="s">
        <v>13</v>
      </c>
      <c r="AQ1340" s="347" t="s">
        <v>668</v>
      </c>
      <c r="AR1340" s="340" t="s">
        <v>34</v>
      </c>
      <c r="AS1340" s="340" t="s">
        <v>34</v>
      </c>
      <c r="AT1340" s="340"/>
      <c r="AX1340" s="597"/>
      <c r="AY1340" s="598"/>
      <c r="AZ1340" s="598"/>
      <c r="BA1340" s="598"/>
      <c r="BB1340" s="599"/>
      <c r="BC1340" s="598"/>
      <c r="BD1340" s="598"/>
      <c r="BE1340" s="598"/>
      <c r="BF1340" s="598"/>
      <c r="BG1340" s="599"/>
      <c r="BH1340" s="599"/>
      <c r="BI1340" s="600"/>
      <c r="BJ1340" s="600"/>
      <c r="BK1340" s="600"/>
      <c r="BL1340" s="599"/>
      <c r="BM1340" s="599"/>
      <c r="BN1340" s="599"/>
      <c r="BO1340" s="599"/>
      <c r="BP1340" s="599"/>
      <c r="BQ1340" s="599"/>
      <c r="BR1340" s="599"/>
      <c r="BS1340" s="599"/>
      <c r="BT1340" s="602"/>
      <c r="BU1340" s="603"/>
      <c r="BV1340" s="601"/>
      <c r="BW1340" s="604"/>
    </row>
    <row r="1341" spans="2:75" ht="15.75" customHeight="1">
      <c r="B1341" s="334" t="s">
        <v>73</v>
      </c>
      <c r="C1341" s="335">
        <v>36498353000100</v>
      </c>
      <c r="D1341" s="336" t="s">
        <v>13</v>
      </c>
      <c r="E1341" s="336" t="s">
        <v>615</v>
      </c>
      <c r="F1341" s="336" t="s">
        <v>619</v>
      </c>
      <c r="G1341" s="337" t="s">
        <v>34</v>
      </c>
      <c r="H1341" s="337" t="s">
        <v>1337</v>
      </c>
      <c r="I1341" s="337" t="s">
        <v>34</v>
      </c>
      <c r="J1341" s="337" t="s">
        <v>611</v>
      </c>
      <c r="K1341" s="338" t="s">
        <v>48</v>
      </c>
      <c r="L1341" s="339"/>
      <c r="M1341" s="339" t="s">
        <v>1411</v>
      </c>
      <c r="N1341" s="338">
        <v>533432</v>
      </c>
      <c r="O1341" s="338" t="s">
        <v>1320</v>
      </c>
      <c r="P1341" s="342">
        <v>43928</v>
      </c>
      <c r="Q1341" s="343">
        <v>15636920.42</v>
      </c>
      <c r="R1341" s="343">
        <v>27402740.703928549</v>
      </c>
      <c r="S1341" s="338">
        <v>91</v>
      </c>
      <c r="T1341" s="340">
        <v>-6.909866402520215E-2</v>
      </c>
      <c r="U1341" s="340">
        <v>-0.89325191662556092</v>
      </c>
      <c r="V1341" s="340">
        <v>-7.3735240680520286E-2</v>
      </c>
      <c r="W1341" s="340">
        <v>-0.72285190979570313</v>
      </c>
      <c r="X1341" s="340">
        <v>-4.6349735869766873E-2</v>
      </c>
      <c r="Y1341" s="340">
        <v>-0.35147846701894797</v>
      </c>
      <c r="Z1341" s="340" t="s">
        <v>1414</v>
      </c>
      <c r="AA1341" s="340" t="s">
        <v>1414</v>
      </c>
      <c r="AB1341" s="340">
        <v>0.20347489403718752</v>
      </c>
      <c r="AC1341" s="344">
        <v>-0.75179655825614333</v>
      </c>
      <c r="AD1341" s="482">
        <v>36498324000149</v>
      </c>
      <c r="AE1341" s="341" t="s">
        <v>2120</v>
      </c>
      <c r="AF1341" s="341" t="s">
        <v>2106</v>
      </c>
      <c r="AG1341" s="345" t="s">
        <v>1427</v>
      </c>
      <c r="AH1341" s="345" t="s">
        <v>726</v>
      </c>
      <c r="AI1341" s="345">
        <v>10000</v>
      </c>
      <c r="AJ1341" s="345">
        <v>10000</v>
      </c>
      <c r="AK1341" s="345">
        <v>10000</v>
      </c>
      <c r="AL1341" s="608">
        <v>0</v>
      </c>
      <c r="AM1341" s="608" t="s">
        <v>34</v>
      </c>
      <c r="AN1341" s="340" t="s">
        <v>64</v>
      </c>
      <c r="AO1341" s="338" t="s">
        <v>1323</v>
      </c>
      <c r="AP1341" s="341" t="s">
        <v>13</v>
      </c>
      <c r="AQ1341" s="347" t="s">
        <v>679</v>
      </c>
      <c r="AR1341" s="340" t="s">
        <v>34</v>
      </c>
      <c r="AS1341" s="340" t="s">
        <v>34</v>
      </c>
      <c r="AT1341" s="340"/>
      <c r="AX1341" s="597"/>
      <c r="AY1341" s="598"/>
      <c r="AZ1341" s="598"/>
      <c r="BA1341" s="598"/>
      <c r="BB1341" s="599"/>
      <c r="BC1341" s="598"/>
      <c r="BD1341" s="598"/>
      <c r="BE1341" s="598"/>
      <c r="BF1341" s="598"/>
      <c r="BG1341" s="599"/>
      <c r="BH1341" s="599"/>
      <c r="BI1341" s="600"/>
      <c r="BJ1341" s="600"/>
      <c r="BK1341" s="600"/>
      <c r="BL1341" s="599"/>
      <c r="BM1341" s="599"/>
      <c r="BN1341" s="599"/>
      <c r="BO1341" s="599"/>
      <c r="BP1341" s="599"/>
      <c r="BQ1341" s="599"/>
      <c r="BR1341" s="599"/>
      <c r="BS1341" s="599"/>
      <c r="BT1341" s="602"/>
      <c r="BU1341" s="603"/>
      <c r="BV1341" s="601"/>
      <c r="BW1341" s="604"/>
    </row>
    <row r="1342" spans="2:75" ht="15.75" customHeight="1">
      <c r="B1342" s="334" t="s">
        <v>732</v>
      </c>
      <c r="C1342" s="335">
        <v>24018977000102</v>
      </c>
      <c r="D1342" s="336" t="s">
        <v>13</v>
      </c>
      <c r="E1342" s="336" t="s">
        <v>615</v>
      </c>
      <c r="F1342" s="336" t="s">
        <v>619</v>
      </c>
      <c r="G1342" s="337" t="s">
        <v>34</v>
      </c>
      <c r="H1342" s="337" t="s">
        <v>1337</v>
      </c>
      <c r="I1342" s="337" t="s">
        <v>34</v>
      </c>
      <c r="J1342" s="337" t="s">
        <v>611</v>
      </c>
      <c r="K1342" s="338" t="s">
        <v>48</v>
      </c>
      <c r="L1342" s="339"/>
      <c r="M1342" s="339" t="s">
        <v>1411</v>
      </c>
      <c r="N1342" s="338">
        <v>416762</v>
      </c>
      <c r="O1342" s="338" t="s">
        <v>1320</v>
      </c>
      <c r="P1342" s="342">
        <v>42489</v>
      </c>
      <c r="Q1342" s="343">
        <v>77747867.670000002</v>
      </c>
      <c r="R1342" s="343">
        <v>219893921.13642871</v>
      </c>
      <c r="S1342" s="338">
        <v>91</v>
      </c>
      <c r="T1342" s="340">
        <v>-7.6891838244685817E-2</v>
      </c>
      <c r="U1342" s="340">
        <v>-0.99399580084323158</v>
      </c>
      <c r="V1342" s="340">
        <v>-8.3338920926709581E-2</v>
      </c>
      <c r="W1342" s="340">
        <v>-0.81700008837294047</v>
      </c>
      <c r="X1342" s="340">
        <v>-5.5010589004383603E-2</v>
      </c>
      <c r="Y1342" s="340">
        <v>-0.41715528967408966</v>
      </c>
      <c r="Z1342" s="340">
        <v>-1.3580577097798807E-2</v>
      </c>
      <c r="AA1342" s="340">
        <v>-7.7196402887580479E-2</v>
      </c>
      <c r="AB1342" s="340">
        <v>0.20868896360913203</v>
      </c>
      <c r="AC1342" s="344">
        <v>-0.77774237407836122</v>
      </c>
      <c r="AD1342" s="482">
        <v>23884625000169</v>
      </c>
      <c r="AE1342" s="341" t="s">
        <v>2127</v>
      </c>
      <c r="AF1342" s="341" t="s">
        <v>2115</v>
      </c>
      <c r="AG1342" s="345" t="s">
        <v>1428</v>
      </c>
      <c r="AH1342" s="345" t="s">
        <v>726</v>
      </c>
      <c r="AI1342" s="345">
        <v>500000</v>
      </c>
      <c r="AJ1342" s="345">
        <v>50000</v>
      </c>
      <c r="AK1342" s="345">
        <v>50000</v>
      </c>
      <c r="AL1342" s="608">
        <v>1.9E-2</v>
      </c>
      <c r="AM1342" s="608">
        <v>0.2</v>
      </c>
      <c r="AN1342" s="340" t="s">
        <v>64</v>
      </c>
      <c r="AO1342" s="338" t="s">
        <v>1323</v>
      </c>
      <c r="AP1342" s="341" t="s">
        <v>13</v>
      </c>
      <c r="AQ1342" s="347" t="s">
        <v>679</v>
      </c>
      <c r="AR1342" s="340" t="s">
        <v>34</v>
      </c>
      <c r="AS1342" s="340" t="s">
        <v>34</v>
      </c>
      <c r="AT1342" s="340"/>
      <c r="AX1342" s="597"/>
      <c r="AY1342" s="598"/>
      <c r="AZ1342" s="598"/>
      <c r="BA1342" s="598"/>
      <c r="BB1342" s="599"/>
      <c r="BC1342" s="598"/>
      <c r="BD1342" s="598"/>
      <c r="BE1342" s="598"/>
      <c r="BF1342" s="598"/>
      <c r="BG1342" s="599"/>
      <c r="BH1342" s="599"/>
      <c r="BI1342" s="600"/>
      <c r="BJ1342" s="600"/>
      <c r="BK1342" s="600"/>
      <c r="BL1342" s="599"/>
      <c r="BM1342" s="599"/>
      <c r="BN1342" s="599"/>
      <c r="BO1342" s="599"/>
      <c r="BP1342" s="599"/>
      <c r="BQ1342" s="599"/>
      <c r="BR1342" s="599"/>
      <c r="BS1342" s="599"/>
      <c r="BT1342" s="602"/>
      <c r="BU1342" s="603"/>
      <c r="BV1342" s="601"/>
      <c r="BW1342" s="604"/>
    </row>
    <row r="1343" spans="2:75" ht="15.75" customHeight="1">
      <c r="B1343" s="334" t="s">
        <v>836</v>
      </c>
      <c r="C1343" s="335">
        <v>35726720000113</v>
      </c>
      <c r="D1343" s="336" t="s">
        <v>13</v>
      </c>
      <c r="E1343" s="336" t="s">
        <v>615</v>
      </c>
      <c r="F1343" s="336" t="s">
        <v>619</v>
      </c>
      <c r="G1343" s="337" t="s">
        <v>34</v>
      </c>
      <c r="H1343" s="337" t="s">
        <v>865</v>
      </c>
      <c r="I1343" s="337" t="s">
        <v>34</v>
      </c>
      <c r="J1343" s="337"/>
      <c r="K1343" s="338" t="s">
        <v>48</v>
      </c>
      <c r="L1343" s="339"/>
      <c r="M1343" s="339" t="s">
        <v>34</v>
      </c>
      <c r="N1343" s="338">
        <v>520111</v>
      </c>
      <c r="O1343" s="338" t="s">
        <v>1320</v>
      </c>
      <c r="P1343" s="342">
        <v>43829</v>
      </c>
      <c r="Q1343" s="343">
        <v>21739922.899999999</v>
      </c>
      <c r="R1343" s="343">
        <v>36533802.436309524</v>
      </c>
      <c r="S1343" s="338">
        <v>91</v>
      </c>
      <c r="T1343" s="340">
        <v>0.13376353303767474</v>
      </c>
      <c r="U1343" s="340">
        <v>1.7291872997273907</v>
      </c>
      <c r="V1343" s="340">
        <v>0.11350729385042646</v>
      </c>
      <c r="W1343" s="340">
        <v>1.1127510180786446</v>
      </c>
      <c r="X1343" s="340">
        <v>0.18554371522125557</v>
      </c>
      <c r="Y1343" s="340">
        <v>1.4070116984961185</v>
      </c>
      <c r="Z1343" s="340" t="s">
        <v>1414</v>
      </c>
      <c r="AA1343" s="340" t="s">
        <v>1414</v>
      </c>
      <c r="AB1343" s="340">
        <v>6.5345533262200939E-2</v>
      </c>
      <c r="AC1343" s="344">
        <v>0.19148169513697452</v>
      </c>
      <c r="AD1343" s="482">
        <v>35343618000139</v>
      </c>
      <c r="AE1343" s="341" t="s">
        <v>2120</v>
      </c>
      <c r="AF1343" s="341" t="s">
        <v>2106</v>
      </c>
      <c r="AG1343" s="345" t="s">
        <v>1427</v>
      </c>
      <c r="AH1343" s="345" t="s">
        <v>726</v>
      </c>
      <c r="AI1343" s="345">
        <v>100000</v>
      </c>
      <c r="AJ1343" s="345">
        <v>10000</v>
      </c>
      <c r="AK1343" s="345">
        <v>100000</v>
      </c>
      <c r="AL1343" s="340">
        <v>0.01</v>
      </c>
      <c r="AM1343" s="340">
        <v>0.1</v>
      </c>
      <c r="AN1343" s="340" t="s">
        <v>34</v>
      </c>
      <c r="AO1343" s="338" t="s">
        <v>1323</v>
      </c>
      <c r="AP1343" s="341" t="s">
        <v>13</v>
      </c>
      <c r="AQ1343" s="347" t="s">
        <v>679</v>
      </c>
      <c r="AR1343" s="340">
        <v>8.0000000000000002E-3</v>
      </c>
      <c r="AS1343" s="340">
        <v>8.0000000000000002E-3</v>
      </c>
      <c r="AT1343" s="340"/>
      <c r="AX1343" s="597"/>
      <c r="AY1343" s="598"/>
      <c r="AZ1343" s="598"/>
      <c r="BA1343" s="598"/>
      <c r="BB1343" s="599"/>
      <c r="BC1343" s="598"/>
      <c r="BD1343" s="598"/>
      <c r="BE1343" s="598"/>
      <c r="BF1343" s="598"/>
      <c r="BG1343" s="599"/>
      <c r="BH1343" s="599"/>
      <c r="BI1343" s="600"/>
      <c r="BJ1343" s="600"/>
      <c r="BK1343" s="600"/>
      <c r="BL1343" s="599"/>
      <c r="BM1343" s="599"/>
      <c r="BN1343" s="599"/>
      <c r="BO1343" s="599"/>
      <c r="BP1343" s="599"/>
      <c r="BQ1343" s="599"/>
      <c r="BR1343" s="599"/>
      <c r="BS1343" s="599"/>
      <c r="BT1343" s="602"/>
      <c r="BU1343" s="603"/>
      <c r="BV1343" s="601"/>
      <c r="BW1343" s="604"/>
    </row>
    <row r="1344" spans="2:75" ht="15.75" customHeight="1">
      <c r="B1344" s="334" t="s">
        <v>960</v>
      </c>
      <c r="C1344" s="335">
        <v>23686321000197</v>
      </c>
      <c r="D1344" s="336" t="s">
        <v>13</v>
      </c>
      <c r="E1344" s="336" t="s">
        <v>615</v>
      </c>
      <c r="F1344" s="336" t="s">
        <v>619</v>
      </c>
      <c r="G1344" s="337" t="s">
        <v>34</v>
      </c>
      <c r="H1344" s="337" t="s">
        <v>1336</v>
      </c>
      <c r="I1344" s="337" t="s">
        <v>34</v>
      </c>
      <c r="J1344" s="337"/>
      <c r="K1344" s="338" t="s">
        <v>48</v>
      </c>
      <c r="L1344" s="339"/>
      <c r="M1344" s="339" t="s">
        <v>34</v>
      </c>
      <c r="N1344" s="338">
        <v>415391</v>
      </c>
      <c r="O1344" s="338" t="s">
        <v>1320</v>
      </c>
      <c r="P1344" s="342">
        <v>42426</v>
      </c>
      <c r="Q1344" s="343">
        <v>647458.25</v>
      </c>
      <c r="R1344" s="343">
        <v>96225000.719880998</v>
      </c>
      <c r="S1344" s="338">
        <v>91</v>
      </c>
      <c r="T1344" s="340">
        <v>2.2174832955861312E-3</v>
      </c>
      <c r="U1344" s="340">
        <v>2.8665839373465108E-2</v>
      </c>
      <c r="V1344" s="340">
        <v>-2.4936465313650791E-2</v>
      </c>
      <c r="W1344" s="340">
        <v>-0.24446074101293069</v>
      </c>
      <c r="X1344" s="340">
        <v>-3.9855859928247694E-2</v>
      </c>
      <c r="Y1344" s="340">
        <v>-0.30223422607333356</v>
      </c>
      <c r="Z1344" s="340">
        <v>6.8724571255969202E-3</v>
      </c>
      <c r="AA1344" s="340">
        <v>3.906527427182703E-2</v>
      </c>
      <c r="AB1344" s="340">
        <v>4.7295064418211512E-2</v>
      </c>
      <c r="AC1344" s="344">
        <v>-2.5640040049371753</v>
      </c>
      <c r="AD1344" s="482">
        <v>0</v>
      </c>
      <c r="AE1344" s="341" t="s">
        <v>2141</v>
      </c>
      <c r="AF1344" s="341" t="s">
        <v>2106</v>
      </c>
      <c r="AG1344" s="345" t="s">
        <v>1427</v>
      </c>
      <c r="AH1344" s="345" t="s">
        <v>726</v>
      </c>
      <c r="AI1344" s="345">
        <v>100000</v>
      </c>
      <c r="AJ1344" s="345">
        <v>1000</v>
      </c>
      <c r="AK1344" s="345">
        <v>100000</v>
      </c>
      <c r="AL1344" s="340">
        <v>0.02</v>
      </c>
      <c r="AM1344" s="340">
        <v>0.2</v>
      </c>
      <c r="AN1344" s="340" t="s">
        <v>34</v>
      </c>
      <c r="AO1344" s="338" t="s">
        <v>1323</v>
      </c>
      <c r="AP1344" s="341" t="s">
        <v>13</v>
      </c>
      <c r="AQ1344" s="347" t="s">
        <v>679</v>
      </c>
      <c r="AR1344" s="340">
        <v>6.9999999999999993E-3</v>
      </c>
      <c r="AS1344" s="340">
        <v>6.9999999999999993E-3</v>
      </c>
      <c r="AT1344" s="340"/>
      <c r="AX1344" s="597"/>
      <c r="AY1344" s="598"/>
      <c r="AZ1344" s="598"/>
      <c r="BA1344" s="598"/>
      <c r="BB1344" s="599"/>
      <c r="BC1344" s="598"/>
      <c r="BD1344" s="598"/>
      <c r="BE1344" s="598"/>
      <c r="BF1344" s="598"/>
      <c r="BG1344" s="599"/>
      <c r="BH1344" s="599"/>
      <c r="BI1344" s="600"/>
      <c r="BJ1344" s="600"/>
      <c r="BK1344" s="600"/>
      <c r="BL1344" s="599"/>
      <c r="BM1344" s="599"/>
      <c r="BN1344" s="599"/>
      <c r="BO1344" s="599"/>
      <c r="BP1344" s="599"/>
      <c r="BQ1344" s="599"/>
      <c r="BR1344" s="599"/>
      <c r="BS1344" s="599"/>
      <c r="BT1344" s="602"/>
      <c r="BU1344" s="603"/>
      <c r="BV1344" s="601"/>
      <c r="BW1344" s="604"/>
    </row>
    <row r="1345" spans="2:75" ht="15.75" customHeight="1">
      <c r="B1345" s="334" t="s">
        <v>935</v>
      </c>
      <c r="C1345" s="335">
        <v>14115121000193</v>
      </c>
      <c r="D1345" s="336" t="s">
        <v>11</v>
      </c>
      <c r="E1345" s="336" t="s">
        <v>620</v>
      </c>
      <c r="F1345" s="336" t="s">
        <v>663</v>
      </c>
      <c r="G1345" s="337" t="s">
        <v>738</v>
      </c>
      <c r="H1345" s="337" t="s">
        <v>34</v>
      </c>
      <c r="I1345" s="337" t="s">
        <v>1303</v>
      </c>
      <c r="J1345" s="337" t="s">
        <v>608</v>
      </c>
      <c r="K1345" s="338" t="s">
        <v>48</v>
      </c>
      <c r="L1345" s="339"/>
      <c r="M1345" s="339" t="s">
        <v>34</v>
      </c>
      <c r="N1345" s="338">
        <v>295183</v>
      </c>
      <c r="O1345" s="338" t="s">
        <v>1320</v>
      </c>
      <c r="P1345" s="342">
        <v>40924</v>
      </c>
      <c r="Q1345" s="343">
        <v>296304011.11000001</v>
      </c>
      <c r="R1345" s="343">
        <v>240928816.48428568</v>
      </c>
      <c r="S1345" s="338">
        <v>92</v>
      </c>
      <c r="T1345" s="340">
        <v>9.826089463130816E-2</v>
      </c>
      <c r="U1345" s="340">
        <v>1.2702377635947575</v>
      </c>
      <c r="V1345" s="340">
        <v>0.13847304623369716</v>
      </c>
      <c r="W1345" s="340">
        <v>1.3574988703020587</v>
      </c>
      <c r="X1345" s="340">
        <v>0.19953844361478357</v>
      </c>
      <c r="Y1345" s="340">
        <v>1.5131362661942969</v>
      </c>
      <c r="Z1345" s="340">
        <v>0.25980748987632363</v>
      </c>
      <c r="AA1345" s="340">
        <v>1.4768299989957314</v>
      </c>
      <c r="AB1345" s="340">
        <v>1.9752260112355837E-3</v>
      </c>
      <c r="AC1345" s="344">
        <v>16.48984877653719</v>
      </c>
      <c r="AD1345" s="482">
        <v>0</v>
      </c>
      <c r="AE1345" s="341" t="s">
        <v>2241</v>
      </c>
      <c r="AF1345" s="341" t="s">
        <v>2106</v>
      </c>
      <c r="AG1345" s="345" t="s">
        <v>1427</v>
      </c>
      <c r="AH1345" s="345" t="s">
        <v>2128</v>
      </c>
      <c r="AI1345" s="345">
        <v>0</v>
      </c>
      <c r="AJ1345" s="345">
        <v>0</v>
      </c>
      <c r="AK1345" s="345">
        <v>0</v>
      </c>
      <c r="AL1345" s="340">
        <v>1.1000000000000001E-2</v>
      </c>
      <c r="AM1345" s="340">
        <v>0.15</v>
      </c>
      <c r="AN1345" s="340" t="s">
        <v>64</v>
      </c>
      <c r="AO1345" s="338" t="s">
        <v>1323</v>
      </c>
      <c r="AP1345" s="341" t="s">
        <v>13</v>
      </c>
      <c r="AQ1345" s="347" t="s">
        <v>686</v>
      </c>
      <c r="AR1345" s="340">
        <v>3.6666666666666662E-3</v>
      </c>
      <c r="AS1345" s="340">
        <v>3.6666666666666662E-3</v>
      </c>
      <c r="AT1345" s="340"/>
      <c r="AX1345" s="597"/>
      <c r="AY1345" s="598"/>
      <c r="AZ1345" s="598"/>
      <c r="BA1345" s="598"/>
      <c r="BB1345" s="599"/>
      <c r="BC1345" s="598"/>
      <c r="BD1345" s="598"/>
      <c r="BE1345" s="598"/>
      <c r="BF1345" s="598"/>
      <c r="BG1345" s="599"/>
      <c r="BH1345" s="599"/>
      <c r="BI1345" s="600"/>
      <c r="BJ1345" s="600"/>
      <c r="BK1345" s="600"/>
      <c r="BL1345" s="599"/>
      <c r="BM1345" s="599"/>
      <c r="BN1345" s="599"/>
      <c r="BO1345" s="599"/>
      <c r="BP1345" s="599"/>
      <c r="BQ1345" s="599"/>
      <c r="BR1345" s="599"/>
      <c r="BS1345" s="599"/>
      <c r="BT1345" s="602"/>
      <c r="BU1345" s="603"/>
      <c r="BV1345" s="601"/>
      <c r="BW1345" s="604"/>
    </row>
    <row r="1346" spans="2:75" ht="15.75" customHeight="1">
      <c r="B1346" s="334" t="s">
        <v>1484</v>
      </c>
      <c r="C1346" s="335">
        <v>45295229000139</v>
      </c>
      <c r="D1346" s="336" t="s">
        <v>14</v>
      </c>
      <c r="E1346" s="336" t="s">
        <v>607</v>
      </c>
      <c r="F1346" s="336"/>
      <c r="G1346" s="337"/>
      <c r="H1346" s="337" t="s">
        <v>34</v>
      </c>
      <c r="I1346" s="337" t="s">
        <v>34</v>
      </c>
      <c r="J1346" s="337" t="s">
        <v>612</v>
      </c>
      <c r="K1346" s="338" t="s">
        <v>48</v>
      </c>
      <c r="L1346" s="339"/>
      <c r="M1346" s="339"/>
      <c r="N1346" s="338">
        <v>639605</v>
      </c>
      <c r="O1346" s="338" t="s">
        <v>1320</v>
      </c>
      <c r="P1346" s="342">
        <v>44614</v>
      </c>
      <c r="Q1346" s="343">
        <v>8175814.3600000003</v>
      </c>
      <c r="R1346" s="343" t="s">
        <v>1414</v>
      </c>
      <c r="S1346" s="338">
        <v>92</v>
      </c>
      <c r="T1346" s="340" t="s">
        <v>1414</v>
      </c>
      <c r="U1346" s="340" t="s">
        <v>1414</v>
      </c>
      <c r="V1346" s="340" t="s">
        <v>1414</v>
      </c>
      <c r="W1346" s="340" t="s">
        <v>1414</v>
      </c>
      <c r="X1346" s="340" t="s">
        <v>1414</v>
      </c>
      <c r="Y1346" s="340" t="s">
        <v>1414</v>
      </c>
      <c r="Z1346" s="340" t="s">
        <v>1414</v>
      </c>
      <c r="AA1346" s="340" t="s">
        <v>1414</v>
      </c>
      <c r="AB1346" s="340" t="s">
        <v>1414</v>
      </c>
      <c r="AC1346" s="344" t="s">
        <v>1414</v>
      </c>
      <c r="AD1346" s="482">
        <v>0</v>
      </c>
      <c r="AE1346" s="341" t="s">
        <v>2120</v>
      </c>
      <c r="AF1346" s="341" t="s">
        <v>2106</v>
      </c>
      <c r="AG1346" s="345" t="s">
        <v>1427</v>
      </c>
      <c r="AH1346" s="345" t="s">
        <v>726</v>
      </c>
      <c r="AI1346" s="345">
        <v>0</v>
      </c>
      <c r="AJ1346" s="345">
        <v>0</v>
      </c>
      <c r="AK1346" s="345">
        <v>0</v>
      </c>
      <c r="AL1346" s="608">
        <v>7.4999999999999997E-3</v>
      </c>
      <c r="AM1346" s="608" t="s">
        <v>34</v>
      </c>
      <c r="AN1346" s="340" t="s">
        <v>2124</v>
      </c>
      <c r="AO1346" s="338" t="s">
        <v>1323</v>
      </c>
      <c r="AP1346" s="341" t="s">
        <v>716</v>
      </c>
      <c r="AQ1346" s="347" t="s">
        <v>687</v>
      </c>
      <c r="AR1346" s="340">
        <v>4.9999999999999992E-3</v>
      </c>
      <c r="AS1346" s="340">
        <v>4.9999999999999992E-3</v>
      </c>
      <c r="AT1346" s="340"/>
      <c r="AX1346" s="597"/>
      <c r="AY1346" s="598"/>
      <c r="AZ1346" s="598"/>
      <c r="BA1346" s="598"/>
      <c r="BB1346" s="599"/>
      <c r="BC1346" s="598"/>
      <c r="BD1346" s="598"/>
      <c r="BE1346" s="598"/>
      <c r="BF1346" s="598"/>
      <c r="BG1346" s="599"/>
      <c r="BH1346" s="599"/>
      <c r="BI1346" s="600"/>
      <c r="BJ1346" s="600"/>
      <c r="BK1346" s="600"/>
      <c r="BL1346" s="599"/>
      <c r="BM1346" s="599"/>
      <c r="BN1346" s="599"/>
      <c r="BO1346" s="599"/>
      <c r="BP1346" s="599"/>
      <c r="BQ1346" s="599"/>
      <c r="BR1346" s="599"/>
      <c r="BS1346" s="599"/>
      <c r="BT1346" s="602"/>
      <c r="BU1346" s="603"/>
      <c r="BV1346" s="601"/>
      <c r="BW1346" s="604"/>
    </row>
    <row r="1347" spans="2:75" ht="15.75" customHeight="1">
      <c r="B1347" s="334" t="s">
        <v>1505</v>
      </c>
      <c r="C1347" s="335">
        <v>40779790000170</v>
      </c>
      <c r="D1347" s="336" t="s">
        <v>14</v>
      </c>
      <c r="E1347" s="336" t="s">
        <v>607</v>
      </c>
      <c r="F1347" s="336"/>
      <c r="G1347" s="337"/>
      <c r="H1347" s="337" t="s">
        <v>34</v>
      </c>
      <c r="I1347" s="337" t="s">
        <v>34</v>
      </c>
      <c r="J1347" s="337" t="s">
        <v>608</v>
      </c>
      <c r="K1347" s="338" t="s">
        <v>48</v>
      </c>
      <c r="L1347" s="339"/>
      <c r="M1347" s="339"/>
      <c r="N1347" s="338">
        <v>593397</v>
      </c>
      <c r="O1347" s="338" t="s">
        <v>1320</v>
      </c>
      <c r="P1347" s="342">
        <v>44271</v>
      </c>
      <c r="Q1347" s="343">
        <v>112910867.77</v>
      </c>
      <c r="R1347" s="343">
        <v>96142028.133055538</v>
      </c>
      <c r="S1347" s="338">
        <v>92</v>
      </c>
      <c r="T1347" s="340">
        <v>-3.6712479046050905E-2</v>
      </c>
      <c r="U1347" s="340">
        <v>-0.41293878949107671</v>
      </c>
      <c r="V1347" s="340">
        <v>-0.16841770032054437</v>
      </c>
      <c r="W1347" s="340">
        <v>-1.5456885449825959</v>
      </c>
      <c r="X1347" s="340" t="s">
        <v>1414</v>
      </c>
      <c r="Y1347" s="340" t="s">
        <v>1414</v>
      </c>
      <c r="Z1347" s="340" t="s">
        <v>1414</v>
      </c>
      <c r="AA1347" s="340" t="s">
        <v>1414</v>
      </c>
      <c r="AB1347" s="340">
        <v>0.22902944282317109</v>
      </c>
      <c r="AC1347" s="344">
        <v>-1.1423733179945583</v>
      </c>
      <c r="AD1347" s="482">
        <v>11176045000138</v>
      </c>
      <c r="AE1347" s="341" t="s">
        <v>2177</v>
      </c>
      <c r="AF1347" s="341" t="s">
        <v>2115</v>
      </c>
      <c r="AG1347" s="345" t="s">
        <v>1428</v>
      </c>
      <c r="AH1347" s="345" t="s">
        <v>2128</v>
      </c>
      <c r="AI1347" s="345">
        <v>0</v>
      </c>
      <c r="AJ1347" s="345" t="s">
        <v>1422</v>
      </c>
      <c r="AK1347" s="345">
        <v>0</v>
      </c>
      <c r="AL1347" s="340">
        <v>0</v>
      </c>
      <c r="AM1347" s="340" t="s">
        <v>34</v>
      </c>
      <c r="AN1347" s="340" t="s">
        <v>34</v>
      </c>
      <c r="AO1347" s="338" t="s">
        <v>1323</v>
      </c>
      <c r="AP1347" s="341" t="s">
        <v>716</v>
      </c>
      <c r="AQ1347" s="347" t="s">
        <v>659</v>
      </c>
      <c r="AR1347" s="340" t="s">
        <v>34</v>
      </c>
      <c r="AS1347" s="340" t="s">
        <v>34</v>
      </c>
      <c r="AT1347" s="340"/>
      <c r="AX1347" s="597"/>
      <c r="AY1347" s="598"/>
      <c r="AZ1347" s="598"/>
      <c r="BA1347" s="598"/>
      <c r="BB1347" s="599"/>
      <c r="BC1347" s="598"/>
      <c r="BD1347" s="598"/>
      <c r="BE1347" s="598"/>
      <c r="BF1347" s="598"/>
      <c r="BG1347" s="599"/>
      <c r="BH1347" s="599"/>
      <c r="BI1347" s="600"/>
      <c r="BJ1347" s="600"/>
      <c r="BK1347" s="600"/>
      <c r="BL1347" s="599"/>
      <c r="BM1347" s="599"/>
      <c r="BN1347" s="599"/>
      <c r="BO1347" s="599"/>
      <c r="BP1347" s="599"/>
      <c r="BQ1347" s="599"/>
      <c r="BR1347" s="599"/>
      <c r="BS1347" s="599"/>
      <c r="BT1347" s="602"/>
      <c r="BU1347" s="603"/>
      <c r="BV1347" s="601"/>
      <c r="BW1347" s="604"/>
    </row>
    <row r="1348" spans="2:75" ht="15.75" customHeight="1">
      <c r="B1348" s="334" t="s">
        <v>1554</v>
      </c>
      <c r="C1348" s="335">
        <v>31608483000135</v>
      </c>
      <c r="D1348" s="336" t="s">
        <v>14</v>
      </c>
      <c r="E1348" s="336" t="s">
        <v>614</v>
      </c>
      <c r="F1348" s="336"/>
      <c r="G1348" s="337"/>
      <c r="H1348" s="337" t="s">
        <v>865</v>
      </c>
      <c r="I1348" s="337" t="s">
        <v>34</v>
      </c>
      <c r="J1348" s="337" t="s">
        <v>608</v>
      </c>
      <c r="K1348" s="338" t="s">
        <v>48</v>
      </c>
      <c r="L1348" s="339"/>
      <c r="M1348" s="339"/>
      <c r="N1348" s="338">
        <v>487600</v>
      </c>
      <c r="O1348" s="338" t="s">
        <v>1320</v>
      </c>
      <c r="P1348" s="342">
        <v>43523</v>
      </c>
      <c r="Q1348" s="343">
        <v>360078257.73000002</v>
      </c>
      <c r="R1348" s="343">
        <v>389253918.7048015</v>
      </c>
      <c r="S1348" s="338">
        <v>92</v>
      </c>
      <c r="T1348" s="340">
        <v>0.10658229417932108</v>
      </c>
      <c r="U1348" s="340">
        <v>1.1988284279136678</v>
      </c>
      <c r="V1348" s="340">
        <v>1.2190115431576221E-2</v>
      </c>
      <c r="W1348" s="340">
        <v>0.11187732494115102</v>
      </c>
      <c r="X1348" s="340">
        <v>0.15642348161042885</v>
      </c>
      <c r="Y1348" s="340">
        <v>1.0999371439576284</v>
      </c>
      <c r="Z1348" s="340">
        <v>0.53255279056300542</v>
      </c>
      <c r="AA1348" s="340">
        <v>2.9101686417343684</v>
      </c>
      <c r="AB1348" s="340">
        <v>0.16223956579316837</v>
      </c>
      <c r="AC1348" s="344">
        <v>-0.48213634573960734</v>
      </c>
      <c r="AD1348" s="482">
        <v>32068007000131</v>
      </c>
      <c r="AE1348" s="341" t="s">
        <v>1542</v>
      </c>
      <c r="AF1348" s="341" t="s">
        <v>2118</v>
      </c>
      <c r="AG1348" s="345" t="s">
        <v>1542</v>
      </c>
      <c r="AH1348" s="345" t="s">
        <v>2128</v>
      </c>
      <c r="AI1348" s="345">
        <v>100000</v>
      </c>
      <c r="AJ1348" s="345">
        <v>50000</v>
      </c>
      <c r="AK1348" s="345">
        <v>100000</v>
      </c>
      <c r="AL1348" s="340">
        <v>0</v>
      </c>
      <c r="AM1348" s="340" t="s">
        <v>34</v>
      </c>
      <c r="AN1348" s="340" t="s">
        <v>64</v>
      </c>
      <c r="AO1348" s="338" t="s">
        <v>1323</v>
      </c>
      <c r="AP1348" s="341" t="s">
        <v>716</v>
      </c>
      <c r="AQ1348" s="347" t="s">
        <v>659</v>
      </c>
      <c r="AR1348" s="340" t="s">
        <v>34</v>
      </c>
      <c r="AS1348" s="340" t="s">
        <v>34</v>
      </c>
      <c r="AT1348" s="340"/>
      <c r="AX1348" s="597"/>
      <c r="AY1348" s="598"/>
      <c r="AZ1348" s="598"/>
      <c r="BA1348" s="598"/>
      <c r="BB1348" s="599"/>
      <c r="BC1348" s="598"/>
      <c r="BD1348" s="598"/>
      <c r="BE1348" s="598"/>
      <c r="BF1348" s="598"/>
      <c r="BG1348" s="599"/>
      <c r="BH1348" s="599"/>
      <c r="BI1348" s="600"/>
      <c r="BJ1348" s="600"/>
      <c r="BK1348" s="600"/>
      <c r="BL1348" s="599"/>
      <c r="BM1348" s="599"/>
      <c r="BN1348" s="599"/>
      <c r="BO1348" s="599"/>
      <c r="BP1348" s="599"/>
      <c r="BQ1348" s="599"/>
      <c r="BR1348" s="599"/>
      <c r="BS1348" s="599"/>
      <c r="BT1348" s="602"/>
      <c r="BU1348" s="603"/>
      <c r="BV1348" s="601"/>
      <c r="BW1348" s="604"/>
    </row>
    <row r="1349" spans="2:75" ht="15.75" customHeight="1">
      <c r="B1349" s="334" t="s">
        <v>237</v>
      </c>
      <c r="C1349" s="335">
        <v>40982906000173</v>
      </c>
      <c r="D1349" s="336" t="s">
        <v>14</v>
      </c>
      <c r="E1349" s="336" t="s">
        <v>607</v>
      </c>
      <c r="F1349" s="336"/>
      <c r="G1349" s="337"/>
      <c r="H1349" s="337" t="s">
        <v>34</v>
      </c>
      <c r="I1349" s="337" t="s">
        <v>34</v>
      </c>
      <c r="J1349" s="337" t="s">
        <v>608</v>
      </c>
      <c r="K1349" s="338" t="s">
        <v>48</v>
      </c>
      <c r="L1349" s="339"/>
      <c r="M1349" s="339" t="s">
        <v>1411</v>
      </c>
      <c r="N1349" s="338">
        <v>633860</v>
      </c>
      <c r="O1349" s="338" t="s">
        <v>1323</v>
      </c>
      <c r="P1349" s="342">
        <v>44295</v>
      </c>
      <c r="Q1349" s="343">
        <v>2591337.65</v>
      </c>
      <c r="R1349" s="343">
        <v>4175060.9538888903</v>
      </c>
      <c r="S1349" s="338">
        <v>92</v>
      </c>
      <c r="T1349" s="340">
        <v>-0.57656242620077958</v>
      </c>
      <c r="U1349" s="340">
        <v>-7.4533350177405717</v>
      </c>
      <c r="V1349" s="340">
        <v>-0.64755950082088098</v>
      </c>
      <c r="W1349" s="340">
        <v>-6.3482483756018722</v>
      </c>
      <c r="X1349" s="340" t="s">
        <v>1414</v>
      </c>
      <c r="Y1349" s="340" t="s">
        <v>1414</v>
      </c>
      <c r="Z1349" s="340" t="s">
        <v>1414</v>
      </c>
      <c r="AA1349" s="340" t="s">
        <v>1414</v>
      </c>
      <c r="AB1349" s="340">
        <v>0.88863867812428132</v>
      </c>
      <c r="AC1349" s="344">
        <v>-0.85800313543835038</v>
      </c>
      <c r="AD1349" s="482">
        <v>0</v>
      </c>
      <c r="AE1349" s="341" t="s">
        <v>2274</v>
      </c>
      <c r="AF1349" s="341" t="s">
        <v>2106</v>
      </c>
      <c r="AG1349" s="345" t="s">
        <v>1427</v>
      </c>
      <c r="AH1349" s="345" t="s">
        <v>2107</v>
      </c>
      <c r="AI1349" s="345">
        <v>50000</v>
      </c>
      <c r="AJ1349" s="345">
        <v>10000</v>
      </c>
      <c r="AK1349" s="345">
        <v>10000</v>
      </c>
      <c r="AL1349" s="340">
        <v>5.0000000000000001E-3</v>
      </c>
      <c r="AM1349" s="340">
        <v>0.2</v>
      </c>
      <c r="AN1349" s="340" t="s">
        <v>2138</v>
      </c>
      <c r="AO1349" s="338" t="s">
        <v>1323</v>
      </c>
      <c r="AP1349" s="341" t="s">
        <v>716</v>
      </c>
      <c r="AQ1349" s="347" t="s">
        <v>659</v>
      </c>
      <c r="AR1349" s="340" t="s">
        <v>34</v>
      </c>
      <c r="AS1349" s="340" t="s">
        <v>34</v>
      </c>
      <c r="AT1349" s="340"/>
      <c r="AX1349" s="597"/>
      <c r="AY1349" s="598"/>
      <c r="AZ1349" s="598"/>
      <c r="BA1349" s="598"/>
      <c r="BB1349" s="599"/>
      <c r="BC1349" s="598"/>
      <c r="BD1349" s="598"/>
      <c r="BE1349" s="598"/>
      <c r="BF1349" s="598"/>
      <c r="BG1349" s="599"/>
      <c r="BH1349" s="599"/>
      <c r="BI1349" s="600"/>
      <c r="BJ1349" s="600"/>
      <c r="BK1349" s="600"/>
      <c r="BL1349" s="599"/>
      <c r="BM1349" s="599"/>
      <c r="BN1349" s="599"/>
      <c r="BO1349" s="599"/>
      <c r="BP1349" s="599"/>
      <c r="BQ1349" s="599"/>
      <c r="BR1349" s="599"/>
      <c r="BS1349" s="599"/>
      <c r="BT1349" s="602"/>
      <c r="BU1349" s="603"/>
      <c r="BV1349" s="601"/>
      <c r="BW1349" s="604"/>
    </row>
    <row r="1350" spans="2:75" ht="15.75" customHeight="1">
      <c r="B1350" s="334" t="s">
        <v>238</v>
      </c>
      <c r="C1350" s="335">
        <v>41673186000127</v>
      </c>
      <c r="D1350" s="336" t="s">
        <v>14</v>
      </c>
      <c r="E1350" s="336" t="s">
        <v>607</v>
      </c>
      <c r="F1350" s="336"/>
      <c r="G1350" s="337"/>
      <c r="H1350" s="337" t="s">
        <v>34</v>
      </c>
      <c r="I1350" s="337" t="s">
        <v>34</v>
      </c>
      <c r="J1350" s="337" t="s">
        <v>608</v>
      </c>
      <c r="K1350" s="338" t="s">
        <v>48</v>
      </c>
      <c r="L1350" s="339"/>
      <c r="M1350" s="339" t="s">
        <v>1411</v>
      </c>
      <c r="N1350" s="338">
        <v>589438</v>
      </c>
      <c r="O1350" s="338" t="s">
        <v>1320</v>
      </c>
      <c r="P1350" s="342">
        <v>44330</v>
      </c>
      <c r="Q1350" s="343">
        <v>3915066.86</v>
      </c>
      <c r="R1350" s="343">
        <v>7429838.2403571401</v>
      </c>
      <c r="S1350" s="338">
        <v>92</v>
      </c>
      <c r="T1350" s="340">
        <v>-0.47686784880404254</v>
      </c>
      <c r="U1350" s="340">
        <v>-6.1645637572089518</v>
      </c>
      <c r="V1350" s="340">
        <v>-0.83492058256825086</v>
      </c>
      <c r="W1350" s="340">
        <v>-8.185013462587678</v>
      </c>
      <c r="X1350" s="340" t="s">
        <v>1414</v>
      </c>
      <c r="Y1350" s="340" t="s">
        <v>1414</v>
      </c>
      <c r="Z1350" s="340" t="s">
        <v>1414</v>
      </c>
      <c r="AA1350" s="340" t="s">
        <v>1414</v>
      </c>
      <c r="AB1350" s="340">
        <v>0.73664033258883832</v>
      </c>
      <c r="AC1350" s="344">
        <v>-2.2055186080232105</v>
      </c>
      <c r="AD1350" s="482">
        <v>0</v>
      </c>
      <c r="AE1350" s="341" t="s">
        <v>2274</v>
      </c>
      <c r="AF1350" s="341" t="s">
        <v>2106</v>
      </c>
      <c r="AG1350" s="345" t="s">
        <v>1427</v>
      </c>
      <c r="AH1350" s="345" t="s">
        <v>2107</v>
      </c>
      <c r="AI1350" s="345">
        <v>50000</v>
      </c>
      <c r="AJ1350" s="345">
        <v>10000</v>
      </c>
      <c r="AK1350" s="345">
        <v>10000</v>
      </c>
      <c r="AL1350" s="340">
        <v>5.0000000000000001E-3</v>
      </c>
      <c r="AM1350" s="340">
        <v>0.2</v>
      </c>
      <c r="AN1350" s="340" t="s">
        <v>2138</v>
      </c>
      <c r="AO1350" s="338" t="s">
        <v>1323</v>
      </c>
      <c r="AP1350" s="341" t="s">
        <v>716</v>
      </c>
      <c r="AQ1350" s="347" t="s">
        <v>659</v>
      </c>
      <c r="AR1350" s="340" t="s">
        <v>34</v>
      </c>
      <c r="AS1350" s="340" t="s">
        <v>34</v>
      </c>
      <c r="AT1350" s="340"/>
      <c r="AX1350" s="597"/>
      <c r="AY1350" s="598"/>
      <c r="AZ1350" s="598"/>
      <c r="BA1350" s="598"/>
      <c r="BB1350" s="599"/>
      <c r="BC1350" s="598"/>
      <c r="BD1350" s="598"/>
      <c r="BE1350" s="598"/>
      <c r="BF1350" s="598"/>
      <c r="BG1350" s="599"/>
      <c r="BH1350" s="599"/>
      <c r="BI1350" s="600"/>
      <c r="BJ1350" s="600"/>
      <c r="BK1350" s="600"/>
      <c r="BL1350" s="599"/>
      <c r="BM1350" s="599"/>
      <c r="BN1350" s="599"/>
      <c r="BO1350" s="599"/>
      <c r="BP1350" s="599"/>
      <c r="BQ1350" s="599"/>
      <c r="BR1350" s="599"/>
      <c r="BS1350" s="599"/>
      <c r="BT1350" s="602"/>
      <c r="BU1350" s="603"/>
      <c r="BV1350" s="601"/>
      <c r="BW1350" s="604"/>
    </row>
    <row r="1351" spans="2:75" ht="15.75" customHeight="1">
      <c r="B1351" s="334" t="s">
        <v>1647</v>
      </c>
      <c r="C1351" s="335">
        <v>33019398000167</v>
      </c>
      <c r="D1351" s="336" t="s">
        <v>14</v>
      </c>
      <c r="E1351" s="336" t="s">
        <v>607</v>
      </c>
      <c r="F1351" s="336"/>
      <c r="G1351" s="337"/>
      <c r="H1351" s="337" t="s">
        <v>34</v>
      </c>
      <c r="I1351" s="337" t="s">
        <v>34</v>
      </c>
      <c r="J1351" s="337" t="s">
        <v>608</v>
      </c>
      <c r="K1351" s="338" t="s">
        <v>48</v>
      </c>
      <c r="L1351" s="339"/>
      <c r="M1351" s="339"/>
      <c r="N1351" s="338">
        <v>498262</v>
      </c>
      <c r="O1351" s="338" t="s">
        <v>1320</v>
      </c>
      <c r="P1351" s="342">
        <v>43620</v>
      </c>
      <c r="Q1351" s="343">
        <v>121542664.7</v>
      </c>
      <c r="R1351" s="343">
        <v>251067219.04757917</v>
      </c>
      <c r="S1351" s="338">
        <v>92</v>
      </c>
      <c r="T1351" s="340">
        <v>-5.4341145458004281E-2</v>
      </c>
      <c r="U1351" s="340">
        <v>-0.61122450480228718</v>
      </c>
      <c r="V1351" s="340">
        <v>-0.13975465894402106</v>
      </c>
      <c r="W1351" s="340">
        <v>-1.2826275090241928</v>
      </c>
      <c r="X1351" s="340">
        <v>-3.6119098737636968E-3</v>
      </c>
      <c r="Y1351" s="340">
        <v>-2.5398193352289666E-2</v>
      </c>
      <c r="Z1351" s="340">
        <v>0.14278131906552027</v>
      </c>
      <c r="AA1351" s="340">
        <v>0.78023761161906335</v>
      </c>
      <c r="AB1351" s="340">
        <v>0.25215425148708931</v>
      </c>
      <c r="AC1351" s="344">
        <v>-0.88152256837564613</v>
      </c>
      <c r="AD1351" s="482">
        <v>0</v>
      </c>
      <c r="AE1351" s="341" t="s">
        <v>2315</v>
      </c>
      <c r="AF1351" s="341" t="s">
        <v>2315</v>
      </c>
      <c r="AG1351" s="345" t="s">
        <v>1431</v>
      </c>
      <c r="AH1351" s="345" t="s">
        <v>2107</v>
      </c>
      <c r="AI1351" s="345">
        <v>500000</v>
      </c>
      <c r="AJ1351" s="345">
        <v>10000</v>
      </c>
      <c r="AK1351" s="345">
        <v>500000</v>
      </c>
      <c r="AL1351" s="340">
        <v>0</v>
      </c>
      <c r="AM1351" s="340" t="s">
        <v>34</v>
      </c>
      <c r="AN1351" s="340" t="s">
        <v>666</v>
      </c>
      <c r="AO1351" s="338" t="s">
        <v>1323</v>
      </c>
      <c r="AP1351" s="341" t="s">
        <v>716</v>
      </c>
      <c r="AQ1351" s="347" t="s">
        <v>659</v>
      </c>
      <c r="AR1351" s="340" t="s">
        <v>34</v>
      </c>
      <c r="AS1351" s="340" t="s">
        <v>34</v>
      </c>
      <c r="AT1351" s="340"/>
      <c r="AX1351" s="597"/>
      <c r="AY1351" s="598"/>
      <c r="AZ1351" s="598"/>
      <c r="BA1351" s="598"/>
      <c r="BB1351" s="599"/>
      <c r="BC1351" s="598"/>
      <c r="BD1351" s="598"/>
      <c r="BE1351" s="598"/>
      <c r="BF1351" s="598"/>
      <c r="BG1351" s="599"/>
      <c r="BH1351" s="599"/>
      <c r="BI1351" s="600"/>
      <c r="BJ1351" s="600"/>
      <c r="BK1351" s="600"/>
      <c r="BL1351" s="599"/>
      <c r="BM1351" s="599"/>
      <c r="BN1351" s="599"/>
      <c r="BO1351" s="599"/>
      <c r="BP1351" s="599"/>
      <c r="BQ1351" s="599"/>
      <c r="BR1351" s="599"/>
      <c r="BS1351" s="599"/>
      <c r="BT1351" s="602"/>
      <c r="BU1351" s="603"/>
      <c r="BV1351" s="601"/>
      <c r="BW1351" s="604"/>
    </row>
    <row r="1352" spans="2:75" ht="15.75" customHeight="1">
      <c r="B1352" s="334" t="s">
        <v>371</v>
      </c>
      <c r="C1352" s="335">
        <v>40265128000100</v>
      </c>
      <c r="D1352" s="336" t="s">
        <v>14</v>
      </c>
      <c r="E1352" s="336" t="s">
        <v>614</v>
      </c>
      <c r="F1352" s="336"/>
      <c r="G1352" s="337"/>
      <c r="H1352" s="337" t="s">
        <v>865</v>
      </c>
      <c r="I1352" s="337" t="s">
        <v>34</v>
      </c>
      <c r="J1352" s="337" t="s">
        <v>608</v>
      </c>
      <c r="K1352" s="338" t="s">
        <v>48</v>
      </c>
      <c r="L1352" s="339"/>
      <c r="M1352" s="339" t="s">
        <v>1411</v>
      </c>
      <c r="N1352" s="338">
        <v>576190</v>
      </c>
      <c r="O1352" s="338" t="s">
        <v>1320</v>
      </c>
      <c r="P1352" s="342">
        <v>44252</v>
      </c>
      <c r="Q1352" s="343">
        <v>100611936.29000001</v>
      </c>
      <c r="R1352" s="343">
        <v>79283293.853968263</v>
      </c>
      <c r="S1352" s="338">
        <v>92</v>
      </c>
      <c r="T1352" s="340">
        <v>8.6456408164095278E-2</v>
      </c>
      <c r="U1352" s="340">
        <v>1.1176388630172791</v>
      </c>
      <c r="V1352" s="340">
        <v>-2.1480521489230409E-2</v>
      </c>
      <c r="W1352" s="340">
        <v>-0.21058093577227446</v>
      </c>
      <c r="X1352" s="340" t="s">
        <v>1414</v>
      </c>
      <c r="Y1352" s="340" t="s">
        <v>1414</v>
      </c>
      <c r="Z1352" s="340" t="s">
        <v>1414</v>
      </c>
      <c r="AA1352" s="340" t="s">
        <v>1414</v>
      </c>
      <c r="AB1352" s="340">
        <v>0.15897950180454987</v>
      </c>
      <c r="AC1352" s="344">
        <v>-0.66849910120626188</v>
      </c>
      <c r="AD1352" s="482">
        <v>39959914000110</v>
      </c>
      <c r="AE1352" s="341" t="s">
        <v>2120</v>
      </c>
      <c r="AF1352" s="341" t="s">
        <v>2106</v>
      </c>
      <c r="AG1352" s="345" t="s">
        <v>1427</v>
      </c>
      <c r="AH1352" s="345" t="s">
        <v>2107</v>
      </c>
      <c r="AI1352" s="345">
        <v>5000</v>
      </c>
      <c r="AJ1352" s="345">
        <v>5000</v>
      </c>
      <c r="AK1352" s="345">
        <v>5000</v>
      </c>
      <c r="AL1352" s="340">
        <v>0</v>
      </c>
      <c r="AM1352" s="340" t="s">
        <v>34</v>
      </c>
      <c r="AN1352" s="340" t="s">
        <v>34</v>
      </c>
      <c r="AO1352" s="338" t="s">
        <v>1323</v>
      </c>
      <c r="AP1352" s="341" t="s">
        <v>716</v>
      </c>
      <c r="AQ1352" s="347" t="s">
        <v>659</v>
      </c>
      <c r="AR1352" s="340">
        <v>3.2506499999999999E-3</v>
      </c>
      <c r="AS1352" s="340">
        <v>3.2506499999999999E-3</v>
      </c>
      <c r="AT1352" s="340"/>
      <c r="AX1352" s="597"/>
      <c r="AY1352" s="598"/>
      <c r="AZ1352" s="598"/>
      <c r="BA1352" s="598"/>
      <c r="BB1352" s="599"/>
      <c r="BC1352" s="598"/>
      <c r="BD1352" s="598"/>
      <c r="BE1352" s="598"/>
      <c r="BF1352" s="598"/>
      <c r="BG1352" s="599"/>
      <c r="BH1352" s="599"/>
      <c r="BI1352" s="600"/>
      <c r="BJ1352" s="600"/>
      <c r="BK1352" s="600"/>
      <c r="BL1352" s="599"/>
      <c r="BM1352" s="599"/>
      <c r="BN1352" s="599"/>
      <c r="BO1352" s="599"/>
      <c r="BP1352" s="599"/>
      <c r="BQ1352" s="599"/>
      <c r="BR1352" s="599"/>
      <c r="BS1352" s="599"/>
      <c r="BT1352" s="602"/>
      <c r="BU1352" s="603"/>
      <c r="BV1352" s="601"/>
      <c r="BW1352" s="604"/>
    </row>
    <row r="1353" spans="2:75" ht="15.75" customHeight="1">
      <c r="B1353" s="334" t="s">
        <v>1209</v>
      </c>
      <c r="C1353" s="335">
        <v>42922205000174</v>
      </c>
      <c r="D1353" s="336" t="s">
        <v>14</v>
      </c>
      <c r="E1353" s="336" t="s">
        <v>607</v>
      </c>
      <c r="F1353" s="336"/>
      <c r="G1353" s="337"/>
      <c r="H1353" s="337" t="s">
        <v>34</v>
      </c>
      <c r="I1353" s="337" t="s">
        <v>34</v>
      </c>
      <c r="J1353" s="337" t="s">
        <v>608</v>
      </c>
      <c r="K1353" s="338" t="s">
        <v>48</v>
      </c>
      <c r="L1353" s="339"/>
      <c r="M1353" s="339" t="s">
        <v>1411</v>
      </c>
      <c r="N1353" s="338">
        <v>646581</v>
      </c>
      <c r="O1353" s="338" t="s">
        <v>1320</v>
      </c>
      <c r="P1353" s="342">
        <v>44650</v>
      </c>
      <c r="Q1353" s="343">
        <v>33880792.439999998</v>
      </c>
      <c r="R1353" s="343" t="s">
        <v>1414</v>
      </c>
      <c r="S1353" s="338">
        <v>92</v>
      </c>
      <c r="T1353" s="340" t="s">
        <v>1414</v>
      </c>
      <c r="U1353" s="340" t="s">
        <v>1414</v>
      </c>
      <c r="V1353" s="340" t="s">
        <v>1414</v>
      </c>
      <c r="W1353" s="340" t="s">
        <v>1414</v>
      </c>
      <c r="X1353" s="340" t="s">
        <v>1414</v>
      </c>
      <c r="Y1353" s="340" t="s">
        <v>1414</v>
      </c>
      <c r="Z1353" s="340" t="s">
        <v>1414</v>
      </c>
      <c r="AA1353" s="340" t="s">
        <v>1414</v>
      </c>
      <c r="AB1353" s="340" t="s">
        <v>1414</v>
      </c>
      <c r="AC1353" s="344" t="s">
        <v>1414</v>
      </c>
      <c r="AD1353" s="482">
        <v>27389566000103</v>
      </c>
      <c r="AE1353" s="341" t="s">
        <v>2405</v>
      </c>
      <c r="AF1353" s="341" t="s">
        <v>741</v>
      </c>
      <c r="AG1353" s="345" t="s">
        <v>741</v>
      </c>
      <c r="AH1353" s="345" t="s">
        <v>2110</v>
      </c>
      <c r="AI1353" s="345">
        <v>1000</v>
      </c>
      <c r="AJ1353" s="345">
        <v>1000</v>
      </c>
      <c r="AK1353" s="345">
        <v>0</v>
      </c>
      <c r="AL1353" s="340">
        <v>0.02</v>
      </c>
      <c r="AM1353" s="340">
        <v>0.2</v>
      </c>
      <c r="AN1353" s="340" t="s">
        <v>2119</v>
      </c>
      <c r="AO1353" s="338" t="s">
        <v>1323</v>
      </c>
      <c r="AP1353" s="341" t="s">
        <v>716</v>
      </c>
      <c r="AQ1353" s="347" t="s">
        <v>659</v>
      </c>
      <c r="AR1353" s="340">
        <v>2.333E-3</v>
      </c>
      <c r="AS1353" s="340">
        <v>2.333E-3</v>
      </c>
      <c r="AT1353" s="340"/>
      <c r="AX1353" s="597"/>
      <c r="AY1353" s="598"/>
      <c r="AZ1353" s="598"/>
      <c r="BA1353" s="598"/>
      <c r="BB1353" s="599"/>
      <c r="BC1353" s="598"/>
      <c r="BD1353" s="598"/>
      <c r="BE1353" s="598"/>
      <c r="BF1353" s="598"/>
      <c r="BG1353" s="599"/>
      <c r="BH1353" s="599"/>
      <c r="BI1353" s="600"/>
      <c r="BJ1353" s="600"/>
      <c r="BK1353" s="600"/>
      <c r="BL1353" s="599"/>
      <c r="BM1353" s="599"/>
      <c r="BN1353" s="599"/>
      <c r="BO1353" s="599"/>
      <c r="BP1353" s="599"/>
      <c r="BQ1353" s="599"/>
      <c r="BR1353" s="599"/>
      <c r="BS1353" s="599"/>
      <c r="BT1353" s="602"/>
      <c r="BU1353" s="603"/>
      <c r="BV1353" s="601"/>
      <c r="BW1353" s="604"/>
    </row>
    <row r="1354" spans="2:75" ht="15.75" customHeight="1">
      <c r="B1354" s="334" t="s">
        <v>1210</v>
      </c>
      <c r="C1354" s="335">
        <v>39346123000114</v>
      </c>
      <c r="D1354" s="336" t="s">
        <v>14</v>
      </c>
      <c r="E1354" s="336" t="s">
        <v>607</v>
      </c>
      <c r="F1354" s="336"/>
      <c r="G1354" s="337"/>
      <c r="H1354" s="337" t="s">
        <v>34</v>
      </c>
      <c r="I1354" s="337" t="s">
        <v>34</v>
      </c>
      <c r="J1354" s="337" t="s">
        <v>608</v>
      </c>
      <c r="K1354" s="338" t="s">
        <v>48</v>
      </c>
      <c r="L1354" s="339"/>
      <c r="M1354" s="339" t="s">
        <v>1411</v>
      </c>
      <c r="N1354" s="338">
        <v>560162</v>
      </c>
      <c r="O1354" s="338" t="s">
        <v>1320</v>
      </c>
      <c r="P1354" s="342">
        <v>44146</v>
      </c>
      <c r="Q1354" s="343">
        <v>181521538.66999999</v>
      </c>
      <c r="R1354" s="343">
        <v>131809061.22996029</v>
      </c>
      <c r="S1354" s="338">
        <v>92</v>
      </c>
      <c r="T1354" s="340">
        <v>0.16944923974837889</v>
      </c>
      <c r="U1354" s="340">
        <v>2.1905033955617177</v>
      </c>
      <c r="V1354" s="340">
        <v>0.15520530027144952</v>
      </c>
      <c r="W1354" s="340">
        <v>1.52153090810039</v>
      </c>
      <c r="X1354" s="340" t="s">
        <v>1414</v>
      </c>
      <c r="Y1354" s="340" t="s">
        <v>1414</v>
      </c>
      <c r="Z1354" s="340" t="s">
        <v>1414</v>
      </c>
      <c r="AA1354" s="340" t="s">
        <v>1414</v>
      </c>
      <c r="AB1354" s="340">
        <v>0.20223571168618246</v>
      </c>
      <c r="AC1354" s="344">
        <v>0.33389708741213087</v>
      </c>
      <c r="AD1354" s="482">
        <v>39344744000169</v>
      </c>
      <c r="AE1354" s="341" t="s">
        <v>2405</v>
      </c>
      <c r="AF1354" s="341" t="s">
        <v>741</v>
      </c>
      <c r="AG1354" s="345" t="s">
        <v>741</v>
      </c>
      <c r="AH1354" s="345" t="s">
        <v>2107</v>
      </c>
      <c r="AI1354" s="345">
        <v>1000</v>
      </c>
      <c r="AJ1354" s="345">
        <v>1000</v>
      </c>
      <c r="AK1354" s="345">
        <v>1000</v>
      </c>
      <c r="AL1354" s="340">
        <v>0.02</v>
      </c>
      <c r="AM1354" s="340">
        <v>0.2</v>
      </c>
      <c r="AN1354" s="340" t="s">
        <v>666</v>
      </c>
      <c r="AO1354" s="338" t="s">
        <v>1323</v>
      </c>
      <c r="AP1354" s="341" t="s">
        <v>716</v>
      </c>
      <c r="AQ1354" s="347" t="s">
        <v>659</v>
      </c>
      <c r="AR1354" s="340" t="s">
        <v>34</v>
      </c>
      <c r="AS1354" s="340" t="s">
        <v>34</v>
      </c>
      <c r="AT1354" s="340"/>
      <c r="AX1354" s="597"/>
      <c r="AY1354" s="598"/>
      <c r="AZ1354" s="598"/>
      <c r="BA1354" s="598"/>
      <c r="BB1354" s="599"/>
      <c r="BC1354" s="598"/>
      <c r="BD1354" s="598"/>
      <c r="BE1354" s="598"/>
      <c r="BF1354" s="598"/>
      <c r="BG1354" s="599"/>
      <c r="BH1354" s="599"/>
      <c r="BI1354" s="600"/>
      <c r="BJ1354" s="600"/>
      <c r="BK1354" s="600"/>
      <c r="BL1354" s="599"/>
      <c r="BM1354" s="599"/>
      <c r="BN1354" s="599"/>
      <c r="BO1354" s="599"/>
      <c r="BP1354" s="599"/>
      <c r="BQ1354" s="599"/>
      <c r="BR1354" s="599"/>
      <c r="BS1354" s="599"/>
      <c r="BT1354" s="602"/>
      <c r="BU1354" s="603"/>
      <c r="BV1354" s="601"/>
      <c r="BW1354" s="604"/>
    </row>
    <row r="1355" spans="2:75" ht="15.75" customHeight="1">
      <c r="B1355" s="334" t="s">
        <v>597</v>
      </c>
      <c r="C1355" s="335">
        <v>41574875000184</v>
      </c>
      <c r="D1355" s="336" t="s">
        <v>14</v>
      </c>
      <c r="E1355" s="336" t="s">
        <v>607</v>
      </c>
      <c r="F1355" s="336"/>
      <c r="G1355" s="337"/>
      <c r="H1355" s="337" t="s">
        <v>34</v>
      </c>
      <c r="I1355" s="337" t="s">
        <v>34</v>
      </c>
      <c r="J1355" s="337" t="s">
        <v>608</v>
      </c>
      <c r="K1355" s="338" t="s">
        <v>48</v>
      </c>
      <c r="L1355" s="339"/>
      <c r="M1355" s="339" t="s">
        <v>34</v>
      </c>
      <c r="N1355" s="338">
        <v>624438</v>
      </c>
      <c r="O1355" s="338" t="s">
        <v>1320</v>
      </c>
      <c r="P1355" s="342">
        <v>44355</v>
      </c>
      <c r="Q1355" s="343">
        <v>1313299.49</v>
      </c>
      <c r="R1355" s="343">
        <v>1161445.4335317465</v>
      </c>
      <c r="S1355" s="338">
        <v>92</v>
      </c>
      <c r="T1355" s="340">
        <v>4.1650050562613394E-2</v>
      </c>
      <c r="U1355" s="340">
        <v>0.53841833293675023</v>
      </c>
      <c r="V1355" s="340">
        <v>-0.1013695909350677</v>
      </c>
      <c r="W1355" s="340">
        <v>-0.99376094424251415</v>
      </c>
      <c r="X1355" s="340" t="s">
        <v>1414</v>
      </c>
      <c r="Y1355" s="340" t="s">
        <v>1414</v>
      </c>
      <c r="Z1355" s="340" t="s">
        <v>1414</v>
      </c>
      <c r="AA1355" s="340" t="s">
        <v>1414</v>
      </c>
      <c r="AB1355" s="340">
        <v>0.26291768092307594</v>
      </c>
      <c r="AC1355" s="344">
        <v>-0.64449549948324258</v>
      </c>
      <c r="AD1355" s="482">
        <v>29088425000186</v>
      </c>
      <c r="AE1355" s="341" t="s">
        <v>2257</v>
      </c>
      <c r="AF1355" s="341" t="s">
        <v>2106</v>
      </c>
      <c r="AG1355" s="345" t="s">
        <v>1427</v>
      </c>
      <c r="AH1355" s="345" t="s">
        <v>2110</v>
      </c>
      <c r="AI1355" s="345">
        <v>50</v>
      </c>
      <c r="AJ1355" s="345">
        <v>50</v>
      </c>
      <c r="AK1355" s="345">
        <v>30</v>
      </c>
      <c r="AL1355" s="340">
        <v>0.02</v>
      </c>
      <c r="AM1355" s="340">
        <v>0.2</v>
      </c>
      <c r="AN1355" s="340" t="s">
        <v>34</v>
      </c>
      <c r="AO1355" s="338" t="s">
        <v>1323</v>
      </c>
      <c r="AP1355" s="341" t="s">
        <v>716</v>
      </c>
      <c r="AQ1355" s="347" t="s">
        <v>681</v>
      </c>
      <c r="AR1355" s="340">
        <v>5.3333333333333332E-3</v>
      </c>
      <c r="AS1355" s="340">
        <v>5.3333333333333332E-3</v>
      </c>
      <c r="AT1355" s="340"/>
      <c r="AX1355" s="597"/>
      <c r="AY1355" s="598"/>
      <c r="AZ1355" s="598"/>
      <c r="BA1355" s="598"/>
      <c r="BB1355" s="599"/>
      <c r="BC1355" s="598"/>
      <c r="BD1355" s="598"/>
      <c r="BE1355" s="598"/>
      <c r="BF1355" s="598"/>
      <c r="BG1355" s="599"/>
      <c r="BH1355" s="599"/>
      <c r="BI1355" s="600"/>
      <c r="BJ1355" s="600"/>
      <c r="BK1355" s="600"/>
      <c r="BL1355" s="599"/>
      <c r="BM1355" s="599"/>
      <c r="BN1355" s="599"/>
      <c r="BO1355" s="599"/>
      <c r="BP1355" s="599"/>
      <c r="BQ1355" s="599"/>
      <c r="BR1355" s="599"/>
      <c r="BS1355" s="599"/>
      <c r="BT1355" s="602"/>
      <c r="BU1355" s="603"/>
      <c r="BV1355" s="601"/>
      <c r="BW1355" s="604"/>
    </row>
    <row r="1356" spans="2:75" ht="15.75" customHeight="1">
      <c r="B1356" s="334" t="s">
        <v>599</v>
      </c>
      <c r="C1356" s="335">
        <v>14163402000111</v>
      </c>
      <c r="D1356" s="336" t="s">
        <v>14</v>
      </c>
      <c r="E1356" s="336" t="s">
        <v>607</v>
      </c>
      <c r="F1356" s="336"/>
      <c r="G1356" s="337"/>
      <c r="H1356" s="337" t="s">
        <v>34</v>
      </c>
      <c r="I1356" s="337" t="s">
        <v>34</v>
      </c>
      <c r="J1356" s="337" t="s">
        <v>608</v>
      </c>
      <c r="K1356" s="338" t="s">
        <v>48</v>
      </c>
      <c r="L1356" s="339"/>
      <c r="M1356" s="339" t="s">
        <v>1411</v>
      </c>
      <c r="N1356" s="338">
        <v>297593</v>
      </c>
      <c r="O1356" s="338" t="s">
        <v>1320</v>
      </c>
      <c r="P1356" s="342">
        <v>40947</v>
      </c>
      <c r="Q1356" s="343">
        <v>15310578.109999999</v>
      </c>
      <c r="R1356" s="343">
        <v>12060268.053015867</v>
      </c>
      <c r="S1356" s="338">
        <v>92</v>
      </c>
      <c r="T1356" s="340">
        <v>-7.3062131006467301E-2</v>
      </c>
      <c r="U1356" s="340">
        <v>-0.94448842788728304</v>
      </c>
      <c r="V1356" s="340">
        <v>-0.21240658341198693</v>
      </c>
      <c r="W1356" s="340">
        <v>-2.082294748826901</v>
      </c>
      <c r="X1356" s="340">
        <v>-6.5653451839990828E-2</v>
      </c>
      <c r="Y1356" s="340">
        <v>-0.49786205194481448</v>
      </c>
      <c r="Z1356" s="340">
        <v>0.12593357407092709</v>
      </c>
      <c r="AA1356" s="340">
        <v>0.71584726120570863</v>
      </c>
      <c r="AB1356" s="340">
        <v>0.23095147725779025</v>
      </c>
      <c r="AC1356" s="344">
        <v>-1.3389307693146015</v>
      </c>
      <c r="AD1356" s="482">
        <v>0</v>
      </c>
      <c r="AE1356" s="341" t="s">
        <v>2417</v>
      </c>
      <c r="AF1356" s="341" t="s">
        <v>2106</v>
      </c>
      <c r="AG1356" s="345" t="s">
        <v>1427</v>
      </c>
      <c r="AH1356" s="345" t="s">
        <v>2128</v>
      </c>
      <c r="AI1356" s="345">
        <v>25000</v>
      </c>
      <c r="AJ1356" s="345">
        <v>25000</v>
      </c>
      <c r="AK1356" s="345">
        <v>5000</v>
      </c>
      <c r="AL1356" s="340">
        <v>8.0000000000000004E-4</v>
      </c>
      <c r="AM1356" s="340" t="s">
        <v>34</v>
      </c>
      <c r="AN1356" s="340" t="s">
        <v>2124</v>
      </c>
      <c r="AO1356" s="338" t="s">
        <v>1323</v>
      </c>
      <c r="AP1356" s="341" t="s">
        <v>716</v>
      </c>
      <c r="AQ1356" s="347" t="s">
        <v>659</v>
      </c>
      <c r="AR1356" s="340">
        <v>1.3333333333333334E-4</v>
      </c>
      <c r="AS1356" s="340">
        <v>1.3333333333333334E-4</v>
      </c>
      <c r="AT1356" s="340"/>
      <c r="AX1356" s="597"/>
      <c r="AY1356" s="598"/>
      <c r="AZ1356" s="598"/>
      <c r="BA1356" s="598"/>
      <c r="BB1356" s="599"/>
      <c r="BC1356" s="598"/>
      <c r="BD1356" s="598"/>
      <c r="BE1356" s="598"/>
      <c r="BF1356" s="598"/>
      <c r="BG1356" s="599"/>
      <c r="BH1356" s="599"/>
      <c r="BI1356" s="600"/>
      <c r="BJ1356" s="600"/>
      <c r="BK1356" s="600"/>
      <c r="BL1356" s="599"/>
      <c r="BM1356" s="599"/>
      <c r="BN1356" s="599"/>
      <c r="BO1356" s="599"/>
      <c r="BP1356" s="599"/>
      <c r="BQ1356" s="599"/>
      <c r="BR1356" s="599"/>
      <c r="BS1356" s="599"/>
      <c r="BT1356" s="602"/>
      <c r="BU1356" s="603"/>
      <c r="BV1356" s="601"/>
      <c r="BW1356" s="604"/>
    </row>
    <row r="1357" spans="2:75" ht="15.75" customHeight="1">
      <c r="B1357" s="334" t="s">
        <v>717</v>
      </c>
      <c r="C1357" s="335">
        <v>36498567000187</v>
      </c>
      <c r="D1357" s="336" t="s">
        <v>13</v>
      </c>
      <c r="E1357" s="336" t="s">
        <v>615</v>
      </c>
      <c r="F1357" s="336" t="s">
        <v>619</v>
      </c>
      <c r="G1357" s="337" t="s">
        <v>34</v>
      </c>
      <c r="H1357" s="337" t="s">
        <v>865</v>
      </c>
      <c r="I1357" s="337" t="s">
        <v>34</v>
      </c>
      <c r="J1357" s="337"/>
      <c r="K1357" s="338" t="s">
        <v>48</v>
      </c>
      <c r="L1357" s="339"/>
      <c r="M1357" s="339" t="s">
        <v>1411</v>
      </c>
      <c r="N1357" s="338">
        <v>542407</v>
      </c>
      <c r="O1357" s="338" t="s">
        <v>1320</v>
      </c>
      <c r="P1357" s="342">
        <v>43998</v>
      </c>
      <c r="Q1357" s="343">
        <v>2841709.05</v>
      </c>
      <c r="R1357" s="343">
        <v>2891554.5593650797</v>
      </c>
      <c r="S1357" s="338">
        <v>93</v>
      </c>
      <c r="T1357" s="340">
        <v>6.5592877789339976E-2</v>
      </c>
      <c r="U1357" s="340">
        <v>0.84793193369041708</v>
      </c>
      <c r="V1357" s="340">
        <v>5.9608399686911007E-2</v>
      </c>
      <c r="W1357" s="340">
        <v>0.58436163164152266</v>
      </c>
      <c r="X1357" s="340">
        <v>0.11659989425615125</v>
      </c>
      <c r="Y1357" s="340">
        <v>0.88419817974530368</v>
      </c>
      <c r="Z1357" s="340" t="s">
        <v>1414</v>
      </c>
      <c r="AA1357" s="340" t="s">
        <v>1414</v>
      </c>
      <c r="AB1357" s="340">
        <v>5.76286169029133E-2</v>
      </c>
      <c r="AC1357" s="344">
        <v>-0.65220495393414024</v>
      </c>
      <c r="AD1357" s="482">
        <v>36016411000112</v>
      </c>
      <c r="AE1357" s="341" t="s">
        <v>2105</v>
      </c>
      <c r="AF1357" s="341" t="s">
        <v>2106</v>
      </c>
      <c r="AG1357" s="345" t="s">
        <v>1427</v>
      </c>
      <c r="AH1357" s="345" t="s">
        <v>2107</v>
      </c>
      <c r="AI1357" s="345">
        <v>100</v>
      </c>
      <c r="AJ1357" s="345">
        <v>100</v>
      </c>
      <c r="AK1357" s="345">
        <v>100</v>
      </c>
      <c r="AL1357" s="608">
        <v>6.9999999999999993E-3</v>
      </c>
      <c r="AM1357" s="608">
        <v>0.1</v>
      </c>
      <c r="AN1357" s="340" t="s">
        <v>34</v>
      </c>
      <c r="AO1357" s="338" t="s">
        <v>1323</v>
      </c>
      <c r="AP1357" s="341" t="s">
        <v>13</v>
      </c>
      <c r="AQ1357" s="347" t="s">
        <v>668</v>
      </c>
      <c r="AR1357" s="340">
        <v>2.3E-3</v>
      </c>
      <c r="AS1357" s="340">
        <v>2.3E-3</v>
      </c>
      <c r="AT1357" s="340"/>
      <c r="AX1357" s="597"/>
      <c r="AY1357" s="598"/>
      <c r="AZ1357" s="598"/>
      <c r="BA1357" s="598"/>
      <c r="BB1357" s="599"/>
      <c r="BC1357" s="598"/>
      <c r="BD1357" s="598"/>
      <c r="BE1357" s="598"/>
      <c r="BF1357" s="598"/>
      <c r="BG1357" s="599"/>
      <c r="BH1357" s="599"/>
      <c r="BI1357" s="600"/>
      <c r="BJ1357" s="600"/>
      <c r="BK1357" s="600"/>
      <c r="BL1357" s="599"/>
      <c r="BM1357" s="599"/>
      <c r="BN1357" s="599"/>
      <c r="BO1357" s="599"/>
      <c r="BP1357" s="599"/>
      <c r="BQ1357" s="599"/>
      <c r="BR1357" s="599"/>
      <c r="BS1357" s="599"/>
      <c r="BT1357" s="602"/>
      <c r="BU1357" s="603"/>
      <c r="BV1357" s="601"/>
      <c r="BW1357" s="604"/>
    </row>
    <row r="1358" spans="2:75" ht="15.75" customHeight="1">
      <c r="B1358" s="334" t="s">
        <v>840</v>
      </c>
      <c r="C1358" s="335">
        <v>15912241000184</v>
      </c>
      <c r="D1358" s="336" t="s">
        <v>14</v>
      </c>
      <c r="E1358" s="336" t="s">
        <v>607</v>
      </c>
      <c r="F1358" s="336"/>
      <c r="G1358" s="337"/>
      <c r="H1358" s="337" t="s">
        <v>34</v>
      </c>
      <c r="I1358" s="337" t="s">
        <v>34</v>
      </c>
      <c r="J1358" s="337"/>
      <c r="K1358" s="338" t="s">
        <v>48</v>
      </c>
      <c r="L1358" s="339"/>
      <c r="M1358" s="339" t="s">
        <v>34</v>
      </c>
      <c r="N1358" s="338">
        <v>314153</v>
      </c>
      <c r="O1358" s="338" t="s">
        <v>1320</v>
      </c>
      <c r="P1358" s="342">
        <v>41155</v>
      </c>
      <c r="Q1358" s="343">
        <v>55645333.270000003</v>
      </c>
      <c r="R1358" s="343">
        <v>91181592.497420624</v>
      </c>
      <c r="S1358" s="338">
        <v>94</v>
      </c>
      <c r="T1358" s="340">
        <v>-0.17025672674032222</v>
      </c>
      <c r="U1358" s="340">
        <v>-2.2009419375129848</v>
      </c>
      <c r="V1358" s="340">
        <v>-0.32255624898886837</v>
      </c>
      <c r="W1358" s="340">
        <v>-3.1621297828046449</v>
      </c>
      <c r="X1358" s="340">
        <v>-0.31916264899976166</v>
      </c>
      <c r="Y1358" s="340">
        <v>-2.4202683466275174</v>
      </c>
      <c r="Z1358" s="340">
        <v>-0.18232144102213832</v>
      </c>
      <c r="AA1358" s="340">
        <v>-1.036374177241002</v>
      </c>
      <c r="AB1358" s="340">
        <v>0.19146256755564947</v>
      </c>
      <c r="AC1358" s="344">
        <v>-2.4445901063272819</v>
      </c>
      <c r="AD1358" s="482">
        <v>16565058000112</v>
      </c>
      <c r="AE1358" s="341" t="s">
        <v>2120</v>
      </c>
      <c r="AF1358" s="341" t="s">
        <v>2106</v>
      </c>
      <c r="AG1358" s="345" t="s">
        <v>1427</v>
      </c>
      <c r="AH1358" s="345" t="s">
        <v>2110</v>
      </c>
      <c r="AI1358" s="345">
        <v>5000</v>
      </c>
      <c r="AJ1358" s="345">
        <v>5000</v>
      </c>
      <c r="AK1358" s="345">
        <v>5000</v>
      </c>
      <c r="AL1358" s="340">
        <v>7.4999999999999997E-3</v>
      </c>
      <c r="AM1358" s="340">
        <v>0.1</v>
      </c>
      <c r="AN1358" s="340" t="s">
        <v>2124</v>
      </c>
      <c r="AO1358" s="338" t="s">
        <v>1323</v>
      </c>
      <c r="AP1358" s="341" t="s">
        <v>716</v>
      </c>
      <c r="AQ1358" s="347" t="s">
        <v>659</v>
      </c>
      <c r="AR1358" s="340">
        <v>6.0000000000000001E-3</v>
      </c>
      <c r="AS1358" s="340">
        <v>6.0000000000000001E-3</v>
      </c>
      <c r="AT1358" s="340"/>
      <c r="AX1358" s="597"/>
      <c r="AY1358" s="598"/>
      <c r="AZ1358" s="598"/>
      <c r="BA1358" s="598"/>
      <c r="BB1358" s="599"/>
      <c r="BC1358" s="598"/>
      <c r="BD1358" s="598"/>
      <c r="BE1358" s="598"/>
      <c r="BF1358" s="598"/>
      <c r="BG1358" s="599"/>
      <c r="BH1358" s="599"/>
      <c r="BI1358" s="600"/>
      <c r="BJ1358" s="600"/>
      <c r="BK1358" s="600"/>
      <c r="BL1358" s="599"/>
      <c r="BM1358" s="599"/>
      <c r="BN1358" s="599"/>
      <c r="BO1358" s="599"/>
      <c r="BP1358" s="599"/>
      <c r="BQ1358" s="599"/>
      <c r="BR1358" s="599"/>
      <c r="BS1358" s="599"/>
      <c r="BT1358" s="602"/>
      <c r="BU1358" s="603"/>
      <c r="BV1358" s="601"/>
      <c r="BW1358" s="604"/>
    </row>
    <row r="1359" spans="2:75" ht="15.75" customHeight="1">
      <c r="B1359" s="334" t="s">
        <v>267</v>
      </c>
      <c r="C1359" s="335">
        <v>37008385000143</v>
      </c>
      <c r="D1359" s="336" t="s">
        <v>13</v>
      </c>
      <c r="E1359" s="336" t="s">
        <v>616</v>
      </c>
      <c r="F1359" s="336" t="s">
        <v>619</v>
      </c>
      <c r="G1359" s="337" t="s">
        <v>34</v>
      </c>
      <c r="H1359" s="337" t="s">
        <v>1337</v>
      </c>
      <c r="I1359" s="337" t="s">
        <v>34</v>
      </c>
      <c r="J1359" s="337" t="s">
        <v>611</v>
      </c>
      <c r="K1359" s="338" t="s">
        <v>48</v>
      </c>
      <c r="L1359" s="339"/>
      <c r="M1359" s="339" t="s">
        <v>34</v>
      </c>
      <c r="N1359" s="338">
        <v>537764</v>
      </c>
      <c r="O1359" s="338" t="s">
        <v>1320</v>
      </c>
      <c r="P1359" s="342">
        <v>43971</v>
      </c>
      <c r="Q1359" s="343">
        <v>29626361.210000001</v>
      </c>
      <c r="R1359" s="343">
        <v>32820015.829523824</v>
      </c>
      <c r="S1359" s="338">
        <v>95</v>
      </c>
      <c r="T1359" s="340">
        <v>-4.7027864242204287E-2</v>
      </c>
      <c r="U1359" s="340">
        <v>-0.60793838002185263</v>
      </c>
      <c r="V1359" s="340">
        <v>4.9528986857509283E-2</v>
      </c>
      <c r="W1359" s="340">
        <v>0.48554968302497498</v>
      </c>
      <c r="X1359" s="340">
        <v>0.23270704034821099</v>
      </c>
      <c r="Y1359" s="340">
        <v>1.764659760649399</v>
      </c>
      <c r="Z1359" s="340" t="s">
        <v>1414</v>
      </c>
      <c r="AA1359" s="340" t="s">
        <v>1414</v>
      </c>
      <c r="AB1359" s="340">
        <v>0.26220568481661172</v>
      </c>
      <c r="AC1359" s="344">
        <v>-5.5783764745325856E-2</v>
      </c>
      <c r="AD1359" s="482">
        <v>0</v>
      </c>
      <c r="AE1359" s="341" t="s">
        <v>2298</v>
      </c>
      <c r="AF1359" s="341" t="s">
        <v>2106</v>
      </c>
      <c r="AG1359" s="345" t="s">
        <v>1427</v>
      </c>
      <c r="AH1359" s="345" t="s">
        <v>2110</v>
      </c>
      <c r="AI1359" s="345">
        <v>10000</v>
      </c>
      <c r="AJ1359" s="345">
        <v>1000</v>
      </c>
      <c r="AK1359" s="345">
        <v>5000</v>
      </c>
      <c r="AL1359" s="340">
        <v>1.4999999999999999E-2</v>
      </c>
      <c r="AM1359" s="340">
        <v>0.2</v>
      </c>
      <c r="AN1359" s="340" t="s">
        <v>64</v>
      </c>
      <c r="AO1359" s="338" t="s">
        <v>1323</v>
      </c>
      <c r="AP1359" s="341" t="s">
        <v>13</v>
      </c>
      <c r="AQ1359" s="347" t="s">
        <v>668</v>
      </c>
      <c r="AR1359" s="340">
        <v>4.0000000000000001E-3</v>
      </c>
      <c r="AS1359" s="340">
        <v>4.0000000000000001E-3</v>
      </c>
      <c r="AT1359" s="340"/>
      <c r="AX1359" s="597"/>
      <c r="AY1359" s="598"/>
      <c r="AZ1359" s="598"/>
      <c r="BA1359" s="598"/>
      <c r="BB1359" s="599"/>
      <c r="BC1359" s="598"/>
      <c r="BD1359" s="598"/>
      <c r="BE1359" s="598"/>
      <c r="BF1359" s="598"/>
      <c r="BG1359" s="599"/>
      <c r="BH1359" s="599"/>
      <c r="BI1359" s="600"/>
      <c r="BJ1359" s="600"/>
      <c r="BK1359" s="600"/>
      <c r="BL1359" s="599"/>
      <c r="BM1359" s="599"/>
      <c r="BN1359" s="599"/>
      <c r="BO1359" s="599"/>
      <c r="BP1359" s="599"/>
      <c r="BQ1359" s="599"/>
      <c r="BR1359" s="599"/>
      <c r="BS1359" s="599"/>
      <c r="BT1359" s="602"/>
      <c r="BU1359" s="603"/>
      <c r="BV1359" s="601"/>
      <c r="BW1359" s="604"/>
    </row>
    <row r="1360" spans="2:75" ht="15.75" customHeight="1">
      <c r="B1360" s="334" t="s">
        <v>1603</v>
      </c>
      <c r="C1360" s="335">
        <v>44669531000147</v>
      </c>
      <c r="D1360" s="336" t="s">
        <v>11</v>
      </c>
      <c r="E1360" s="336" t="s">
        <v>620</v>
      </c>
      <c r="F1360" s="336" t="s">
        <v>685</v>
      </c>
      <c r="G1360" s="337" t="s">
        <v>738</v>
      </c>
      <c r="H1360" s="337" t="s">
        <v>34</v>
      </c>
      <c r="I1360" s="337" t="s">
        <v>1318</v>
      </c>
      <c r="J1360" s="337" t="s">
        <v>608</v>
      </c>
      <c r="K1360" s="338" t="s">
        <v>48</v>
      </c>
      <c r="L1360" s="339"/>
      <c r="M1360" s="339"/>
      <c r="N1360" s="338">
        <v>640824</v>
      </c>
      <c r="O1360" s="338" t="s">
        <v>1320</v>
      </c>
      <c r="P1360" s="342">
        <v>44610</v>
      </c>
      <c r="Q1360" s="343">
        <v>1109652.98</v>
      </c>
      <c r="R1360" s="343" t="s">
        <v>1414</v>
      </c>
      <c r="S1360" s="338">
        <v>102</v>
      </c>
      <c r="T1360" s="340" t="s">
        <v>1414</v>
      </c>
      <c r="U1360" s="340" t="s">
        <v>1414</v>
      </c>
      <c r="V1360" s="340" t="s">
        <v>1414</v>
      </c>
      <c r="W1360" s="340" t="s">
        <v>1414</v>
      </c>
      <c r="X1360" s="340" t="s">
        <v>1414</v>
      </c>
      <c r="Y1360" s="340" t="s">
        <v>1414</v>
      </c>
      <c r="Z1360" s="340" t="s">
        <v>1414</v>
      </c>
      <c r="AA1360" s="340" t="s">
        <v>1414</v>
      </c>
      <c r="AB1360" s="340" t="s">
        <v>1414</v>
      </c>
      <c r="AC1360" s="344" t="s">
        <v>1414</v>
      </c>
      <c r="AD1360" s="482">
        <v>42592476000109</v>
      </c>
      <c r="AE1360" s="341" t="s">
        <v>2304</v>
      </c>
      <c r="AF1360" s="341" t="s">
        <v>973</v>
      </c>
      <c r="AG1360" s="345" t="s">
        <v>973</v>
      </c>
      <c r="AH1360" s="345" t="s">
        <v>2128</v>
      </c>
      <c r="AI1360" s="345">
        <v>100000</v>
      </c>
      <c r="AJ1360" s="345">
        <v>100000</v>
      </c>
      <c r="AK1360" s="345">
        <v>100000</v>
      </c>
      <c r="AL1360" s="340">
        <v>5.0000000000000001E-4</v>
      </c>
      <c r="AM1360" s="340" t="s">
        <v>34</v>
      </c>
      <c r="AN1360" s="340" t="s">
        <v>2119</v>
      </c>
      <c r="AO1360" s="338" t="s">
        <v>1323</v>
      </c>
      <c r="AP1360" s="341" t="s">
        <v>13</v>
      </c>
      <c r="AQ1360" s="347" t="s">
        <v>671</v>
      </c>
      <c r="AR1360" s="340" t="s">
        <v>34</v>
      </c>
      <c r="AS1360" s="340" t="s">
        <v>34</v>
      </c>
      <c r="AT1360" s="340"/>
      <c r="AX1360" s="597"/>
      <c r="AY1360" s="598"/>
      <c r="AZ1360" s="598"/>
      <c r="BA1360" s="598"/>
      <c r="BB1360" s="599"/>
      <c r="BC1360" s="598"/>
      <c r="BD1360" s="598"/>
      <c r="BE1360" s="598"/>
      <c r="BF1360" s="598"/>
      <c r="BG1360" s="599"/>
      <c r="BH1360" s="599"/>
      <c r="BI1360" s="600"/>
      <c r="BJ1360" s="600"/>
      <c r="BK1360" s="600"/>
      <c r="BL1360" s="599"/>
      <c r="BM1360" s="599"/>
      <c r="BN1360" s="599"/>
      <c r="BO1360" s="599"/>
      <c r="BP1360" s="599"/>
      <c r="BQ1360" s="599"/>
      <c r="BR1360" s="599"/>
      <c r="BS1360" s="599"/>
      <c r="BT1360" s="602"/>
      <c r="BU1360" s="603"/>
      <c r="BV1360" s="601"/>
      <c r="BW1360" s="604"/>
    </row>
    <row r="1361" spans="2:75" ht="15.75" customHeight="1">
      <c r="B1361" s="334" t="s">
        <v>1600</v>
      </c>
      <c r="C1361" s="335">
        <v>35343303000191</v>
      </c>
      <c r="D1361" s="336" t="s">
        <v>14</v>
      </c>
      <c r="E1361" s="336" t="s">
        <v>607</v>
      </c>
      <c r="F1361" s="336"/>
      <c r="G1361" s="337"/>
      <c r="H1361" s="337" t="s">
        <v>34</v>
      </c>
      <c r="I1361" s="337" t="s">
        <v>34</v>
      </c>
      <c r="J1361" s="337" t="s">
        <v>611</v>
      </c>
      <c r="K1361" s="338" t="s">
        <v>48</v>
      </c>
      <c r="L1361" s="339"/>
      <c r="M1361" s="339"/>
      <c r="N1361" s="338">
        <v>519618</v>
      </c>
      <c r="O1361" s="338" t="s">
        <v>1320</v>
      </c>
      <c r="P1361" s="342">
        <v>43822</v>
      </c>
      <c r="Q1361" s="343" t="s">
        <v>1390</v>
      </c>
      <c r="R1361" s="343" t="s">
        <v>1414</v>
      </c>
      <c r="S1361" s="338">
        <v>102</v>
      </c>
      <c r="T1361" s="340" t="s">
        <v>1414</v>
      </c>
      <c r="U1361" s="340" t="s">
        <v>1414</v>
      </c>
      <c r="V1361" s="340" t="s">
        <v>1414</v>
      </c>
      <c r="W1361" s="340" t="s">
        <v>1414</v>
      </c>
      <c r="X1361" s="340" t="s">
        <v>1414</v>
      </c>
      <c r="Y1361" s="340" t="s">
        <v>1414</v>
      </c>
      <c r="Z1361" s="340" t="s">
        <v>1414</v>
      </c>
      <c r="AA1361" s="340" t="s">
        <v>1414</v>
      </c>
      <c r="AB1361" s="340" t="s">
        <v>1414</v>
      </c>
      <c r="AC1361" s="344" t="s">
        <v>1414</v>
      </c>
      <c r="AD1361" s="482">
        <v>35726390000166</v>
      </c>
      <c r="AE1361" s="341" t="s">
        <v>2299</v>
      </c>
      <c r="AF1361" s="341" t="s">
        <v>2106</v>
      </c>
      <c r="AG1361" s="345" t="s">
        <v>1427</v>
      </c>
      <c r="AH1361" s="345" t="s">
        <v>726</v>
      </c>
      <c r="AI1361" s="345">
        <v>100000</v>
      </c>
      <c r="AJ1361" s="345">
        <v>10000</v>
      </c>
      <c r="AK1361" s="345">
        <v>100000</v>
      </c>
      <c r="AL1361" s="340">
        <v>1.6E-2</v>
      </c>
      <c r="AM1361" s="340">
        <v>0.2</v>
      </c>
      <c r="AN1361" s="340" t="s">
        <v>34</v>
      </c>
      <c r="AO1361" s="338" t="s">
        <v>1323</v>
      </c>
      <c r="AP1361" s="341" t="s">
        <v>716</v>
      </c>
      <c r="AQ1361" s="347" t="s">
        <v>687</v>
      </c>
      <c r="AR1361" s="340">
        <v>3.2000000000000002E-3</v>
      </c>
      <c r="AS1361" s="340">
        <v>3.2000000000000002E-3</v>
      </c>
      <c r="AT1361" s="340"/>
      <c r="AX1361" s="597"/>
      <c r="AY1361" s="598"/>
      <c r="AZ1361" s="598"/>
      <c r="BA1361" s="598"/>
      <c r="BB1361" s="599"/>
      <c r="BC1361" s="598"/>
      <c r="BD1361" s="598"/>
      <c r="BE1361" s="598"/>
      <c r="BF1361" s="598"/>
      <c r="BG1361" s="599"/>
      <c r="BH1361" s="599"/>
      <c r="BI1361" s="600"/>
      <c r="BJ1361" s="600"/>
      <c r="BK1361" s="600"/>
      <c r="BL1361" s="599"/>
      <c r="BM1361" s="599"/>
      <c r="BN1361" s="599"/>
      <c r="BO1361" s="599"/>
      <c r="BP1361" s="599"/>
      <c r="BQ1361" s="599"/>
      <c r="BR1361" s="599"/>
      <c r="BS1361" s="599"/>
      <c r="BT1361" s="602"/>
      <c r="BU1361" s="603"/>
      <c r="BV1361" s="601"/>
      <c r="BW1361" s="604"/>
    </row>
    <row r="1362" spans="2:75" ht="15.75" customHeight="1">
      <c r="B1362" s="334" t="s">
        <v>483</v>
      </c>
      <c r="C1362" s="335">
        <v>31353316000190</v>
      </c>
      <c r="D1362" s="336" t="s">
        <v>11</v>
      </c>
      <c r="E1362" s="336" t="s">
        <v>620</v>
      </c>
      <c r="F1362" s="336" t="s">
        <v>663</v>
      </c>
      <c r="G1362" s="337" t="s">
        <v>738</v>
      </c>
      <c r="H1362" s="337" t="s">
        <v>34</v>
      </c>
      <c r="I1362" s="337"/>
      <c r="J1362" s="337" t="s">
        <v>608</v>
      </c>
      <c r="K1362" s="338" t="s">
        <v>48</v>
      </c>
      <c r="L1362" s="339"/>
      <c r="M1362" s="339" t="s">
        <v>34</v>
      </c>
      <c r="N1362" s="338">
        <v>488569</v>
      </c>
      <c r="O1362" s="338" t="s">
        <v>1320</v>
      </c>
      <c r="P1362" s="342">
        <v>43524</v>
      </c>
      <c r="Q1362" s="343">
        <v>10298983.16</v>
      </c>
      <c r="R1362" s="343">
        <v>10423082.839484131</v>
      </c>
      <c r="S1362" s="338">
        <v>121</v>
      </c>
      <c r="T1362" s="340">
        <v>9.0748571941776657E-2</v>
      </c>
      <c r="U1362" s="340">
        <v>1.1731245019217642</v>
      </c>
      <c r="V1362" s="340">
        <v>0.12420091518347287</v>
      </c>
      <c r="W1362" s="340">
        <v>1.217584263781561</v>
      </c>
      <c r="X1362" s="340">
        <v>0.17654074282416166</v>
      </c>
      <c r="Y1362" s="340">
        <v>1.3387405233240388</v>
      </c>
      <c r="Z1362" s="340">
        <v>0.22711795544944757</v>
      </c>
      <c r="AA1362" s="340">
        <v>1.2910120877500026</v>
      </c>
      <c r="AB1362" s="340">
        <v>1.4511157457170929E-3</v>
      </c>
      <c r="AC1362" s="344">
        <v>13.747118841563063</v>
      </c>
      <c r="AD1362" s="482">
        <v>0</v>
      </c>
      <c r="AE1362" s="341" t="s">
        <v>2225</v>
      </c>
      <c r="AF1362" s="341" t="s">
        <v>2106</v>
      </c>
      <c r="AG1362" s="345" t="s">
        <v>1427</v>
      </c>
      <c r="AH1362" s="345" t="s">
        <v>2107</v>
      </c>
      <c r="AI1362" s="345">
        <v>5000</v>
      </c>
      <c r="AJ1362" s="345">
        <v>1000</v>
      </c>
      <c r="AK1362" s="345">
        <v>1000</v>
      </c>
      <c r="AL1362" s="340">
        <v>9.1999999999999998E-3</v>
      </c>
      <c r="AM1362" s="340">
        <v>0.2</v>
      </c>
      <c r="AN1362" s="340" t="s">
        <v>64</v>
      </c>
      <c r="AO1362" s="338" t="s">
        <v>1323</v>
      </c>
      <c r="AP1362" s="341" t="s">
        <v>13</v>
      </c>
      <c r="AQ1362" s="347" t="s">
        <v>671</v>
      </c>
      <c r="AR1362" s="340">
        <v>1.3493333333333332E-3</v>
      </c>
      <c r="AS1362" s="340">
        <v>1.3493333333333332E-3</v>
      </c>
      <c r="AT1362" s="340"/>
      <c r="AX1362" s="597"/>
      <c r="AY1362" s="598"/>
      <c r="AZ1362" s="598"/>
      <c r="BA1362" s="598"/>
      <c r="BB1362" s="599"/>
      <c r="BC1362" s="598"/>
      <c r="BD1362" s="598"/>
      <c r="BE1362" s="598"/>
      <c r="BF1362" s="598"/>
      <c r="BG1362" s="599"/>
      <c r="BH1362" s="599"/>
      <c r="BI1362" s="600"/>
      <c r="BJ1362" s="600"/>
      <c r="BK1362" s="600"/>
      <c r="BL1362" s="599"/>
      <c r="BM1362" s="599"/>
      <c r="BN1362" s="599"/>
      <c r="BO1362" s="599"/>
      <c r="BP1362" s="599"/>
      <c r="BQ1362" s="599"/>
      <c r="BR1362" s="599"/>
      <c r="BS1362" s="599"/>
      <c r="BT1362" s="602"/>
      <c r="BU1362" s="603"/>
      <c r="BV1362" s="601"/>
      <c r="BW1362" s="604"/>
    </row>
    <row r="1363" spans="2:75" ht="15.75" customHeight="1">
      <c r="B1363" s="334" t="s">
        <v>486</v>
      </c>
      <c r="C1363" s="335">
        <v>41574684000112</v>
      </c>
      <c r="D1363" s="336" t="s">
        <v>11</v>
      </c>
      <c r="E1363" s="336" t="s">
        <v>620</v>
      </c>
      <c r="F1363" s="336" t="s">
        <v>663</v>
      </c>
      <c r="G1363" s="337" t="s">
        <v>738</v>
      </c>
      <c r="H1363" s="337" t="s">
        <v>34</v>
      </c>
      <c r="I1363" s="337" t="s">
        <v>1303</v>
      </c>
      <c r="J1363" s="337" t="s">
        <v>690</v>
      </c>
      <c r="K1363" s="338" t="s">
        <v>48</v>
      </c>
      <c r="L1363" s="339"/>
      <c r="M1363" s="339" t="s">
        <v>34</v>
      </c>
      <c r="N1363" s="338">
        <v>592528</v>
      </c>
      <c r="O1363" s="338" t="s">
        <v>1320</v>
      </c>
      <c r="P1363" s="342">
        <v>44341</v>
      </c>
      <c r="Q1363" s="343">
        <v>134163431.03</v>
      </c>
      <c r="R1363" s="343">
        <v>104980421.97444439</v>
      </c>
      <c r="S1363" s="338">
        <v>121</v>
      </c>
      <c r="T1363" s="340">
        <v>0.10611057408935509</v>
      </c>
      <c r="U1363" s="340">
        <v>1.3717121020601053</v>
      </c>
      <c r="V1363" s="340">
        <v>0.14720190470657246</v>
      </c>
      <c r="W1363" s="340">
        <v>1.4430708703283803</v>
      </c>
      <c r="X1363" s="340" t="s">
        <v>1414</v>
      </c>
      <c r="Y1363" s="340" t="s">
        <v>1414</v>
      </c>
      <c r="Z1363" s="340" t="s">
        <v>1414</v>
      </c>
      <c r="AA1363" s="340" t="s">
        <v>1414</v>
      </c>
      <c r="AB1363" s="340">
        <v>1.5449867240191007E-3</v>
      </c>
      <c r="AC1363" s="344">
        <v>26.027661641726112</v>
      </c>
      <c r="AD1363" s="482">
        <v>0</v>
      </c>
      <c r="AE1363" s="341" t="s">
        <v>2225</v>
      </c>
      <c r="AF1363" s="341" t="s">
        <v>2106</v>
      </c>
      <c r="AG1363" s="345" t="s">
        <v>1427</v>
      </c>
      <c r="AH1363" s="345" t="s">
        <v>2107</v>
      </c>
      <c r="AI1363" s="345">
        <v>1000</v>
      </c>
      <c r="AJ1363" s="345">
        <v>100</v>
      </c>
      <c r="AK1363" s="345">
        <v>1000</v>
      </c>
      <c r="AL1363" s="340">
        <v>0.01</v>
      </c>
      <c r="AM1363" s="340">
        <v>0.15</v>
      </c>
      <c r="AN1363" s="340" t="s">
        <v>34</v>
      </c>
      <c r="AO1363" s="338" t="s">
        <v>1323</v>
      </c>
      <c r="AP1363" s="341" t="s">
        <v>13</v>
      </c>
      <c r="AQ1363" s="347" t="s">
        <v>671</v>
      </c>
      <c r="AR1363" s="340">
        <v>2.1333333333333334E-3</v>
      </c>
      <c r="AS1363" s="340">
        <v>2.1333333333333334E-3</v>
      </c>
      <c r="AT1363" s="340"/>
      <c r="AX1363" s="597"/>
      <c r="AY1363" s="598"/>
      <c r="AZ1363" s="598"/>
      <c r="BA1363" s="598"/>
      <c r="BB1363" s="599"/>
      <c r="BC1363" s="598"/>
      <c r="BD1363" s="598"/>
      <c r="BE1363" s="598"/>
      <c r="BF1363" s="598"/>
      <c r="BG1363" s="599"/>
      <c r="BH1363" s="599"/>
      <c r="BI1363" s="600"/>
      <c r="BJ1363" s="600"/>
      <c r="BK1363" s="600"/>
      <c r="BL1363" s="599"/>
      <c r="BM1363" s="599"/>
      <c r="BN1363" s="599"/>
      <c r="BO1363" s="599"/>
      <c r="BP1363" s="599"/>
      <c r="BQ1363" s="599"/>
      <c r="BR1363" s="599"/>
      <c r="BS1363" s="599"/>
      <c r="BT1363" s="602"/>
      <c r="BU1363" s="603"/>
      <c r="BV1363" s="601"/>
      <c r="BW1363" s="604"/>
    </row>
    <row r="1364" spans="2:75" ht="15.75" customHeight="1">
      <c r="B1364" s="334" t="s">
        <v>1700</v>
      </c>
      <c r="C1364" s="335">
        <v>32397281000154</v>
      </c>
      <c r="D1364" s="336" t="s">
        <v>11</v>
      </c>
      <c r="E1364" s="336" t="s">
        <v>620</v>
      </c>
      <c r="F1364" s="336" t="s">
        <v>663</v>
      </c>
      <c r="G1364" s="337" t="s">
        <v>738</v>
      </c>
      <c r="H1364" s="337" t="s">
        <v>34</v>
      </c>
      <c r="I1364" s="337" t="s">
        <v>1318</v>
      </c>
      <c r="J1364" s="337" t="s">
        <v>608</v>
      </c>
      <c r="K1364" s="338" t="s">
        <v>48</v>
      </c>
      <c r="L1364" s="339"/>
      <c r="M1364" s="339"/>
      <c r="N1364" s="338">
        <v>495174</v>
      </c>
      <c r="O1364" s="338" t="s">
        <v>1320</v>
      </c>
      <c r="P1364" s="342">
        <v>43500</v>
      </c>
      <c r="Q1364" s="343">
        <v>39355500.399999999</v>
      </c>
      <c r="R1364" s="343">
        <v>35485652.018928573</v>
      </c>
      <c r="S1364" s="338">
        <v>121</v>
      </c>
      <c r="T1364" s="340">
        <v>0.11241559956501379</v>
      </c>
      <c r="U1364" s="340">
        <v>1.2644409424398106</v>
      </c>
      <c r="V1364" s="340">
        <v>0.14177358530427719</v>
      </c>
      <c r="W1364" s="340">
        <v>1.3011566264641763</v>
      </c>
      <c r="X1364" s="340">
        <v>0.20959373387126723</v>
      </c>
      <c r="Y1364" s="340">
        <v>1.4738192159661447</v>
      </c>
      <c r="Z1364" s="340">
        <v>0.28269749892199014</v>
      </c>
      <c r="AA1364" s="340">
        <v>1.5448184875526987</v>
      </c>
      <c r="AB1364" s="340">
        <v>2.9953718991341275E-3</v>
      </c>
      <c r="AC1364" s="344">
        <v>9.7409237466492389</v>
      </c>
      <c r="AD1364" s="482">
        <v>0</v>
      </c>
      <c r="AE1364" s="341" t="s">
        <v>2241</v>
      </c>
      <c r="AF1364" s="341" t="s">
        <v>2106</v>
      </c>
      <c r="AG1364" s="345" t="s">
        <v>1427</v>
      </c>
      <c r="AH1364" s="345" t="s">
        <v>2107</v>
      </c>
      <c r="AI1364" s="345">
        <v>0</v>
      </c>
      <c r="AJ1364" s="345">
        <v>0</v>
      </c>
      <c r="AK1364" s="345">
        <v>0</v>
      </c>
      <c r="AL1364" s="340">
        <v>9.0000000000000011E-3</v>
      </c>
      <c r="AM1364" s="340">
        <v>0.2</v>
      </c>
      <c r="AN1364" s="340" t="s">
        <v>34</v>
      </c>
      <c r="AO1364" s="338" t="s">
        <v>1323</v>
      </c>
      <c r="AP1364" s="341" t="s">
        <v>13</v>
      </c>
      <c r="AQ1364" s="347" t="s">
        <v>668</v>
      </c>
      <c r="AR1364" s="340" t="s">
        <v>34</v>
      </c>
      <c r="AS1364" s="340" t="s">
        <v>34</v>
      </c>
      <c r="AT1364" s="340"/>
      <c r="AX1364" s="597"/>
      <c r="AY1364" s="598"/>
      <c r="AZ1364" s="598"/>
      <c r="BA1364" s="598"/>
      <c r="BB1364" s="599"/>
      <c r="BC1364" s="598"/>
      <c r="BD1364" s="598"/>
      <c r="BE1364" s="598"/>
      <c r="BF1364" s="598"/>
      <c r="BG1364" s="599"/>
      <c r="BH1364" s="599"/>
      <c r="BI1364" s="600"/>
      <c r="BJ1364" s="600"/>
      <c r="BK1364" s="600"/>
      <c r="BL1364" s="599"/>
      <c r="BM1364" s="599"/>
      <c r="BN1364" s="599"/>
      <c r="BO1364" s="599"/>
      <c r="BP1364" s="599"/>
      <c r="BQ1364" s="599"/>
      <c r="BR1364" s="599"/>
      <c r="BS1364" s="599"/>
      <c r="BT1364" s="602"/>
      <c r="BU1364" s="603"/>
      <c r="BV1364" s="601"/>
      <c r="BW1364" s="604"/>
    </row>
    <row r="1365" spans="2:75" ht="15.75" customHeight="1">
      <c r="B1365" s="334" t="s">
        <v>223</v>
      </c>
      <c r="C1365" s="335">
        <v>29720571000182</v>
      </c>
      <c r="D1365" s="336" t="s">
        <v>14</v>
      </c>
      <c r="E1365" s="336" t="s">
        <v>15</v>
      </c>
      <c r="F1365" s="336" t="s">
        <v>16</v>
      </c>
      <c r="G1365" s="337"/>
      <c r="H1365" s="337" t="s">
        <v>34</v>
      </c>
      <c r="I1365" s="337" t="s">
        <v>34</v>
      </c>
      <c r="J1365" s="337" t="s">
        <v>690</v>
      </c>
      <c r="K1365" s="338" t="s">
        <v>48</v>
      </c>
      <c r="L1365" s="339"/>
      <c r="M1365" s="339" t="s">
        <v>1411</v>
      </c>
      <c r="N1365" s="338">
        <v>484768</v>
      </c>
      <c r="O1365" s="338" t="s">
        <v>1320</v>
      </c>
      <c r="P1365" s="342">
        <v>43193</v>
      </c>
      <c r="Q1365" s="343">
        <v>225416341.66999999</v>
      </c>
      <c r="R1365" s="343">
        <v>185423970.75821432</v>
      </c>
      <c r="S1365" s="338">
        <v>121</v>
      </c>
      <c r="T1365" s="340">
        <v>0.13149037438503686</v>
      </c>
      <c r="U1365" s="340">
        <v>1.6998017341465252</v>
      </c>
      <c r="V1365" s="340">
        <v>0.21047650385895733</v>
      </c>
      <c r="W1365" s="340">
        <v>2.0633735155320911</v>
      </c>
      <c r="X1365" s="340">
        <v>0.39694538508590815</v>
      </c>
      <c r="Y1365" s="340">
        <v>3.0101089644233761</v>
      </c>
      <c r="Z1365" s="340">
        <v>0.58722263119793783</v>
      </c>
      <c r="AA1365" s="340">
        <v>3.3379638064135433</v>
      </c>
      <c r="AB1365" s="340">
        <v>1.8859296013212394E-2</v>
      </c>
      <c r="AC1365" s="344">
        <v>4.990118646901295</v>
      </c>
      <c r="AD1365" s="482">
        <v>0</v>
      </c>
      <c r="AE1365" s="341" t="s">
        <v>2265</v>
      </c>
      <c r="AF1365" s="341" t="s">
        <v>973</v>
      </c>
      <c r="AG1365" s="345" t="s">
        <v>973</v>
      </c>
      <c r="AH1365" s="345" t="s">
        <v>2107</v>
      </c>
      <c r="AI1365" s="345">
        <v>10000</v>
      </c>
      <c r="AJ1365" s="345">
        <v>1000</v>
      </c>
      <c r="AK1365" s="345">
        <v>10000</v>
      </c>
      <c r="AL1365" s="340">
        <v>1.6E-2</v>
      </c>
      <c r="AM1365" s="340">
        <v>0.2</v>
      </c>
      <c r="AN1365" s="340" t="s">
        <v>2119</v>
      </c>
      <c r="AO1365" s="338" t="s">
        <v>1323</v>
      </c>
      <c r="AP1365" s="341" t="s">
        <v>13</v>
      </c>
      <c r="AQ1365" s="347" t="s">
        <v>668</v>
      </c>
      <c r="AR1365" s="340">
        <v>3.1999999999999997E-3</v>
      </c>
      <c r="AS1365" s="340">
        <v>3.1999999999999997E-3</v>
      </c>
      <c r="AT1365" s="340"/>
      <c r="AX1365" s="597"/>
      <c r="AY1365" s="598"/>
      <c r="AZ1365" s="598"/>
      <c r="BA1365" s="598"/>
      <c r="BB1365" s="599"/>
      <c r="BC1365" s="598"/>
      <c r="BD1365" s="598"/>
      <c r="BE1365" s="598"/>
      <c r="BF1365" s="598"/>
      <c r="BG1365" s="599"/>
      <c r="BH1365" s="599"/>
      <c r="BI1365" s="600"/>
      <c r="BJ1365" s="600"/>
      <c r="BK1365" s="600"/>
      <c r="BL1365" s="599"/>
      <c r="BM1365" s="599"/>
      <c r="BN1365" s="599"/>
      <c r="BO1365" s="599"/>
      <c r="BP1365" s="599"/>
      <c r="BQ1365" s="599"/>
      <c r="BR1365" s="599"/>
      <c r="BS1365" s="599"/>
      <c r="BT1365" s="602"/>
      <c r="BU1365" s="603"/>
      <c r="BV1365" s="601"/>
      <c r="BW1365" s="604"/>
    </row>
    <row r="1366" spans="2:75" ht="15.75" customHeight="1">
      <c r="B1366" s="334" t="s">
        <v>89</v>
      </c>
      <c r="C1366" s="335">
        <v>31848209000133</v>
      </c>
      <c r="D1366" s="336" t="s">
        <v>13</v>
      </c>
      <c r="E1366" s="336" t="s">
        <v>615</v>
      </c>
      <c r="F1366" s="336" t="s">
        <v>619</v>
      </c>
      <c r="G1366" s="337" t="s">
        <v>34</v>
      </c>
      <c r="H1366" s="337" t="s">
        <v>1336</v>
      </c>
      <c r="I1366" s="337" t="s">
        <v>34</v>
      </c>
      <c r="J1366" s="337"/>
      <c r="K1366" s="338" t="s">
        <v>48</v>
      </c>
      <c r="L1366" s="339"/>
      <c r="M1366" s="339" t="s">
        <v>34</v>
      </c>
      <c r="N1366" s="338">
        <v>494747</v>
      </c>
      <c r="O1366" s="338" t="s">
        <v>1320</v>
      </c>
      <c r="P1366" s="342">
        <v>43560</v>
      </c>
      <c r="Q1366" s="343">
        <v>33638931.539999999</v>
      </c>
      <c r="R1366" s="343">
        <v>48668635.234722219</v>
      </c>
      <c r="S1366" s="338">
        <v>121</v>
      </c>
      <c r="T1366" s="340">
        <v>6.9805890790207048E-2</v>
      </c>
      <c r="U1366" s="340">
        <v>0.90239437505426667</v>
      </c>
      <c r="V1366" s="340">
        <v>0.11523754069599712</v>
      </c>
      <c r="W1366" s="340">
        <v>1.1297132226526803</v>
      </c>
      <c r="X1366" s="340">
        <v>0.21022952897328917</v>
      </c>
      <c r="Y1366" s="340">
        <v>1.5942087086162902</v>
      </c>
      <c r="Z1366" s="340">
        <v>0.42857134560128562</v>
      </c>
      <c r="AA1366" s="340">
        <v>2.4361384661975629</v>
      </c>
      <c r="AB1366" s="340">
        <v>2.5630517289940955E-2</v>
      </c>
      <c r="AC1366" s="344">
        <v>0.47854705729517744</v>
      </c>
      <c r="AD1366" s="482">
        <v>0</v>
      </c>
      <c r="AE1366" s="341" t="s">
        <v>2147</v>
      </c>
      <c r="AF1366" s="341" t="s">
        <v>761</v>
      </c>
      <c r="AG1366" s="345" t="s">
        <v>1429</v>
      </c>
      <c r="AH1366" s="345" t="s">
        <v>2107</v>
      </c>
      <c r="AI1366" s="345" t="s">
        <v>1422</v>
      </c>
      <c r="AJ1366" s="345" t="s">
        <v>1422</v>
      </c>
      <c r="AK1366" s="345" t="s">
        <v>1422</v>
      </c>
      <c r="AL1366" s="608">
        <v>0.02</v>
      </c>
      <c r="AM1366" s="608">
        <v>0.2</v>
      </c>
      <c r="AN1366" s="340" t="s">
        <v>64</v>
      </c>
      <c r="AO1366" s="338" t="s">
        <v>1323</v>
      </c>
      <c r="AP1366" s="341" t="s">
        <v>13</v>
      </c>
      <c r="AQ1366" s="347" t="s">
        <v>698</v>
      </c>
      <c r="AR1366" s="340">
        <v>6.6666666666666662E-3</v>
      </c>
      <c r="AS1366" s="340">
        <v>6.6666666666666662E-3</v>
      </c>
      <c r="AT1366" s="340"/>
      <c r="AX1366" s="597"/>
      <c r="AY1366" s="598"/>
      <c r="AZ1366" s="598"/>
      <c r="BA1366" s="598"/>
      <c r="BB1366" s="599"/>
      <c r="BC1366" s="598"/>
      <c r="BD1366" s="598"/>
      <c r="BE1366" s="598"/>
      <c r="BF1366" s="598"/>
      <c r="BG1366" s="599"/>
      <c r="BH1366" s="599"/>
      <c r="BI1366" s="600"/>
      <c r="BJ1366" s="600"/>
      <c r="BK1366" s="600"/>
      <c r="BL1366" s="599"/>
      <c r="BM1366" s="599"/>
      <c r="BN1366" s="599"/>
      <c r="BO1366" s="599"/>
      <c r="BP1366" s="599"/>
      <c r="BQ1366" s="599"/>
      <c r="BR1366" s="599"/>
      <c r="BS1366" s="599"/>
      <c r="BT1366" s="602"/>
      <c r="BU1366" s="603"/>
      <c r="BV1366" s="601"/>
      <c r="BW1366" s="604"/>
    </row>
    <row r="1367" spans="2:75" ht="15.75" customHeight="1">
      <c r="B1367" s="334" t="s">
        <v>875</v>
      </c>
      <c r="C1367" s="335">
        <v>39281097000193</v>
      </c>
      <c r="D1367" s="336" t="s">
        <v>13</v>
      </c>
      <c r="E1367" s="336" t="s">
        <v>615</v>
      </c>
      <c r="F1367" s="336" t="s">
        <v>619</v>
      </c>
      <c r="G1367" s="337" t="s">
        <v>34</v>
      </c>
      <c r="H1367" s="337" t="s">
        <v>1336</v>
      </c>
      <c r="I1367" s="337" t="s">
        <v>34</v>
      </c>
      <c r="J1367" s="337" t="s">
        <v>611</v>
      </c>
      <c r="K1367" s="338" t="s">
        <v>48</v>
      </c>
      <c r="L1367" s="339"/>
      <c r="M1367" s="339" t="s">
        <v>1411</v>
      </c>
      <c r="N1367" s="338">
        <v>558885</v>
      </c>
      <c r="O1367" s="338" t="s">
        <v>1320</v>
      </c>
      <c r="P1367" s="342">
        <v>44134</v>
      </c>
      <c r="Q1367" s="343">
        <v>9636137.8200000003</v>
      </c>
      <c r="R1367" s="343">
        <v>8991444.0489285681</v>
      </c>
      <c r="S1367" s="338">
        <v>121</v>
      </c>
      <c r="T1367" s="340">
        <v>3.0263496022392422E-2</v>
      </c>
      <c r="U1367" s="340">
        <v>0.3912221199520215</v>
      </c>
      <c r="V1367" s="340">
        <v>5.5223231318114463E-2</v>
      </c>
      <c r="W1367" s="340">
        <v>0.54137231878507586</v>
      </c>
      <c r="X1367" s="340" t="s">
        <v>1414</v>
      </c>
      <c r="Y1367" s="340" t="s">
        <v>1414</v>
      </c>
      <c r="Z1367" s="340" t="s">
        <v>1414</v>
      </c>
      <c r="AA1367" s="340" t="s">
        <v>1414</v>
      </c>
      <c r="AB1367" s="340">
        <v>3.0352986794339284E-2</v>
      </c>
      <c r="AC1367" s="344">
        <v>-1.4146394531870381</v>
      </c>
      <c r="AD1367" s="482">
        <v>39363097000132</v>
      </c>
      <c r="AE1367" s="341" t="s">
        <v>2120</v>
      </c>
      <c r="AF1367" s="341" t="s">
        <v>2106</v>
      </c>
      <c r="AG1367" s="345" t="s">
        <v>1427</v>
      </c>
      <c r="AH1367" s="345" t="s">
        <v>726</v>
      </c>
      <c r="AI1367" s="345">
        <v>50000</v>
      </c>
      <c r="AJ1367" s="345">
        <v>50000</v>
      </c>
      <c r="AK1367" s="345">
        <v>50000</v>
      </c>
      <c r="AL1367" s="340">
        <v>5.0000000000000001E-3</v>
      </c>
      <c r="AM1367" s="340" t="s">
        <v>34</v>
      </c>
      <c r="AN1367" s="340" t="s">
        <v>34</v>
      </c>
      <c r="AO1367" s="338" t="s">
        <v>1323</v>
      </c>
      <c r="AP1367" s="341" t="s">
        <v>13</v>
      </c>
      <c r="AQ1367" s="347" t="s">
        <v>679</v>
      </c>
      <c r="AR1367" s="340">
        <v>3.3333333333333331E-3</v>
      </c>
      <c r="AS1367" s="340">
        <v>3.3333333333333331E-3</v>
      </c>
      <c r="AT1367" s="340"/>
      <c r="AX1367" s="597"/>
      <c r="AY1367" s="598"/>
      <c r="AZ1367" s="598"/>
      <c r="BA1367" s="598"/>
      <c r="BB1367" s="599"/>
      <c r="BC1367" s="598"/>
      <c r="BD1367" s="598"/>
      <c r="BE1367" s="598"/>
      <c r="BF1367" s="598"/>
      <c r="BG1367" s="599"/>
      <c r="BH1367" s="599"/>
      <c r="BI1367" s="600"/>
      <c r="BJ1367" s="600"/>
      <c r="BK1367" s="600"/>
      <c r="BL1367" s="599"/>
      <c r="BM1367" s="599"/>
      <c r="BN1367" s="599"/>
      <c r="BO1367" s="599"/>
      <c r="BP1367" s="599"/>
      <c r="BQ1367" s="599"/>
      <c r="BR1367" s="599"/>
      <c r="BS1367" s="599"/>
      <c r="BT1367" s="602"/>
      <c r="BU1367" s="603"/>
      <c r="BV1367" s="601"/>
      <c r="BW1367" s="604"/>
    </row>
    <row r="1368" spans="2:75" ht="15.75" customHeight="1">
      <c r="B1368" s="334" t="s">
        <v>1528</v>
      </c>
      <c r="C1368" s="335">
        <v>39363097000132</v>
      </c>
      <c r="D1368" s="336" t="s">
        <v>13</v>
      </c>
      <c r="E1368" s="336" t="s">
        <v>615</v>
      </c>
      <c r="F1368" s="336" t="s">
        <v>619</v>
      </c>
      <c r="G1368" s="337" t="s">
        <v>34</v>
      </c>
      <c r="H1368" s="337" t="s">
        <v>1336</v>
      </c>
      <c r="I1368" s="337" t="s">
        <v>34</v>
      </c>
      <c r="J1368" s="337" t="s">
        <v>611</v>
      </c>
      <c r="K1368" s="338" t="s">
        <v>48</v>
      </c>
      <c r="L1368" s="339"/>
      <c r="M1368" s="339"/>
      <c r="N1368" s="338">
        <v>558877</v>
      </c>
      <c r="O1368" s="338" t="s">
        <v>1320</v>
      </c>
      <c r="P1368" s="342">
        <v>44134</v>
      </c>
      <c r="Q1368" s="343">
        <v>221966950.93000001</v>
      </c>
      <c r="R1368" s="343">
        <v>219721053.22658721</v>
      </c>
      <c r="S1368" s="338">
        <v>121</v>
      </c>
      <c r="T1368" s="340">
        <v>3.8982256656885594E-2</v>
      </c>
      <c r="U1368" s="340">
        <v>0.43846905177209383</v>
      </c>
      <c r="V1368" s="340">
        <v>5.3258484250659599E-2</v>
      </c>
      <c r="W1368" s="340">
        <v>0.48879083892430175</v>
      </c>
      <c r="X1368" s="340" t="s">
        <v>1414</v>
      </c>
      <c r="Y1368" s="340" t="s">
        <v>1414</v>
      </c>
      <c r="Z1368" s="340" t="s">
        <v>1414</v>
      </c>
      <c r="AA1368" s="340" t="s">
        <v>1414</v>
      </c>
      <c r="AB1368" s="340">
        <v>2.8507471806608238E-2</v>
      </c>
      <c r="AC1368" s="344">
        <v>-1.7942193768823795</v>
      </c>
      <c r="AD1368" s="482">
        <v>0</v>
      </c>
      <c r="AE1368" s="341" t="s">
        <v>2120</v>
      </c>
      <c r="AF1368" s="341" t="s">
        <v>2106</v>
      </c>
      <c r="AG1368" s="345" t="s">
        <v>1427</v>
      </c>
      <c r="AH1368" s="345" t="s">
        <v>726</v>
      </c>
      <c r="AI1368" s="345">
        <v>100000</v>
      </c>
      <c r="AJ1368" s="345">
        <v>100000</v>
      </c>
      <c r="AK1368" s="345">
        <v>100000</v>
      </c>
      <c r="AL1368" s="340">
        <v>1E-3</v>
      </c>
      <c r="AM1368" s="340">
        <v>0.1</v>
      </c>
      <c r="AN1368" s="340" t="s">
        <v>34</v>
      </c>
      <c r="AO1368" s="338" t="s">
        <v>1323</v>
      </c>
      <c r="AP1368" s="341" t="s">
        <v>13</v>
      </c>
      <c r="AQ1368" s="347" t="s">
        <v>679</v>
      </c>
      <c r="AR1368" s="340" t="s">
        <v>34</v>
      </c>
      <c r="AS1368" s="340" t="s">
        <v>34</v>
      </c>
      <c r="AT1368" s="340"/>
      <c r="AX1368" s="597"/>
      <c r="AY1368" s="598"/>
      <c r="AZ1368" s="598"/>
      <c r="BA1368" s="598"/>
      <c r="BB1368" s="599"/>
      <c r="BC1368" s="598"/>
      <c r="BD1368" s="598"/>
      <c r="BE1368" s="598"/>
      <c r="BF1368" s="598"/>
      <c r="BG1368" s="599"/>
      <c r="BH1368" s="599"/>
      <c r="BI1368" s="600"/>
      <c r="BJ1368" s="600"/>
      <c r="BK1368" s="600"/>
      <c r="BL1368" s="599"/>
      <c r="BM1368" s="599"/>
      <c r="BN1368" s="599"/>
      <c r="BO1368" s="599"/>
      <c r="BP1368" s="599"/>
      <c r="BQ1368" s="599"/>
      <c r="BR1368" s="599"/>
      <c r="BS1368" s="599"/>
      <c r="BT1368" s="602"/>
      <c r="BU1368" s="603"/>
      <c r="BV1368" s="601"/>
      <c r="BW1368" s="604"/>
    </row>
    <row r="1369" spans="2:75" ht="15.75" customHeight="1">
      <c r="B1369" s="334" t="s">
        <v>1557</v>
      </c>
      <c r="C1369" s="335">
        <v>19009392000188</v>
      </c>
      <c r="D1369" s="336" t="s">
        <v>13</v>
      </c>
      <c r="E1369" s="336" t="s">
        <v>615</v>
      </c>
      <c r="F1369" s="336" t="s">
        <v>619</v>
      </c>
      <c r="G1369" s="337" t="s">
        <v>34</v>
      </c>
      <c r="H1369" s="337" t="s">
        <v>1337</v>
      </c>
      <c r="I1369" s="337" t="s">
        <v>34</v>
      </c>
      <c r="J1369" s="337" t="s">
        <v>611</v>
      </c>
      <c r="K1369" s="338" t="s">
        <v>48</v>
      </c>
      <c r="L1369" s="339"/>
      <c r="M1369" s="339"/>
      <c r="N1369" s="338">
        <v>357898</v>
      </c>
      <c r="O1369" s="338" t="s">
        <v>1320</v>
      </c>
      <c r="P1369" s="342">
        <v>41635</v>
      </c>
      <c r="Q1369" s="343">
        <v>2696885632.1500001</v>
      </c>
      <c r="R1369" s="343">
        <v>2040937267.2300398</v>
      </c>
      <c r="S1369" s="338">
        <v>121</v>
      </c>
      <c r="T1369" s="340">
        <v>0.53230242447486686</v>
      </c>
      <c r="U1369" s="340">
        <v>5.9872916380856935</v>
      </c>
      <c r="V1369" s="340">
        <v>0.6200521510549466</v>
      </c>
      <c r="W1369" s="340">
        <v>5.6906578426931418</v>
      </c>
      <c r="X1369" s="340">
        <v>0.91424175001763119</v>
      </c>
      <c r="Y1369" s="340">
        <v>6.4287564056761974</v>
      </c>
      <c r="Z1369" s="340">
        <v>1.0970474763257285</v>
      </c>
      <c r="AA1369" s="340">
        <v>5.9948858041318474</v>
      </c>
      <c r="AB1369" s="340">
        <v>0.20550334869406661</v>
      </c>
      <c r="AC1369" s="344">
        <v>1.9428064619164858</v>
      </c>
      <c r="AD1369" s="482">
        <v>18764148000168</v>
      </c>
      <c r="AE1369" s="341" t="s">
        <v>1542</v>
      </c>
      <c r="AF1369" s="341" t="s">
        <v>2118</v>
      </c>
      <c r="AG1369" s="345" t="s">
        <v>1542</v>
      </c>
      <c r="AH1369" s="345" t="s">
        <v>726</v>
      </c>
      <c r="AI1369" s="345">
        <v>1000000</v>
      </c>
      <c r="AJ1369" s="345">
        <v>200000</v>
      </c>
      <c r="AK1369" s="345">
        <v>1000000</v>
      </c>
      <c r="AL1369" s="340">
        <v>0</v>
      </c>
      <c r="AM1369" s="340" t="s">
        <v>34</v>
      </c>
      <c r="AN1369" s="340" t="s">
        <v>64</v>
      </c>
      <c r="AO1369" s="338" t="s">
        <v>1323</v>
      </c>
      <c r="AP1369" s="341" t="s">
        <v>13</v>
      </c>
      <c r="AQ1369" s="347" t="s">
        <v>679</v>
      </c>
      <c r="AR1369" s="340" t="s">
        <v>34</v>
      </c>
      <c r="AS1369" s="340" t="s">
        <v>34</v>
      </c>
      <c r="AT1369" s="340"/>
      <c r="AX1369" s="597"/>
      <c r="AY1369" s="598"/>
      <c r="AZ1369" s="598"/>
      <c r="BA1369" s="598"/>
      <c r="BB1369" s="599"/>
      <c r="BC1369" s="598"/>
      <c r="BD1369" s="598"/>
      <c r="BE1369" s="598"/>
      <c r="BF1369" s="598"/>
      <c r="BG1369" s="599"/>
      <c r="BH1369" s="599"/>
      <c r="BI1369" s="600"/>
      <c r="BJ1369" s="600"/>
      <c r="BK1369" s="600"/>
      <c r="BL1369" s="599"/>
      <c r="BM1369" s="599"/>
      <c r="BN1369" s="599"/>
      <c r="BO1369" s="599"/>
      <c r="BP1369" s="599"/>
      <c r="BQ1369" s="599"/>
      <c r="BR1369" s="599"/>
      <c r="BS1369" s="599"/>
      <c r="BT1369" s="602"/>
      <c r="BU1369" s="603"/>
      <c r="BV1369" s="601"/>
      <c r="BW1369" s="604"/>
    </row>
    <row r="1370" spans="2:75" ht="15.75" customHeight="1">
      <c r="B1370" s="334" t="s">
        <v>1425</v>
      </c>
      <c r="C1370" s="335">
        <v>12809201000113</v>
      </c>
      <c r="D1370" s="336" t="s">
        <v>13</v>
      </c>
      <c r="E1370" s="336" t="s">
        <v>615</v>
      </c>
      <c r="F1370" s="336" t="s">
        <v>619</v>
      </c>
      <c r="G1370" s="337" t="s">
        <v>34</v>
      </c>
      <c r="H1370" s="337" t="s">
        <v>1337</v>
      </c>
      <c r="I1370" s="337" t="s">
        <v>34</v>
      </c>
      <c r="J1370" s="337" t="s">
        <v>611</v>
      </c>
      <c r="K1370" s="338" t="s">
        <v>48</v>
      </c>
      <c r="L1370" s="339"/>
      <c r="M1370" s="339" t="s">
        <v>1411</v>
      </c>
      <c r="N1370" s="338">
        <v>263486</v>
      </c>
      <c r="O1370" s="338" t="s">
        <v>1323</v>
      </c>
      <c r="P1370" s="342">
        <v>40513</v>
      </c>
      <c r="Q1370" s="343">
        <v>2971098406.5999999</v>
      </c>
      <c r="R1370" s="343">
        <v>2522458969.1837339</v>
      </c>
      <c r="S1370" s="338">
        <v>121</v>
      </c>
      <c r="T1370" s="340">
        <v>0.40247498650517444</v>
      </c>
      <c r="U1370" s="340">
        <v>5.2028727061708491</v>
      </c>
      <c r="V1370" s="340">
        <v>0.57934673812714865</v>
      </c>
      <c r="W1370" s="340">
        <v>5.6795352157812404</v>
      </c>
      <c r="X1370" s="340">
        <v>0.81104307429972611</v>
      </c>
      <c r="Y1370" s="340">
        <v>6.1502869669456928</v>
      </c>
      <c r="Z1370" s="340">
        <v>0.98033363629301551</v>
      </c>
      <c r="AA1370" s="340">
        <v>5.5725342013476471</v>
      </c>
      <c r="AB1370" s="340">
        <v>0.19479193613858659</v>
      </c>
      <c r="AC1370" s="344">
        <v>1.9409022306114228</v>
      </c>
      <c r="AD1370" s="482">
        <v>12808980000132</v>
      </c>
      <c r="AE1370" s="341" t="s">
        <v>2396</v>
      </c>
      <c r="AF1370" s="341" t="s">
        <v>2109</v>
      </c>
      <c r="AG1370" s="345" t="s">
        <v>59</v>
      </c>
      <c r="AH1370" s="345" t="s">
        <v>726</v>
      </c>
      <c r="AI1370" s="345">
        <v>1000000</v>
      </c>
      <c r="AJ1370" s="345">
        <v>0</v>
      </c>
      <c r="AK1370" s="345">
        <v>0</v>
      </c>
      <c r="AL1370" s="340">
        <v>6.9999999999999993E-3</v>
      </c>
      <c r="AM1370" s="340">
        <v>0.2</v>
      </c>
      <c r="AN1370" s="340" t="s">
        <v>64</v>
      </c>
      <c r="AO1370" s="338" t="s">
        <v>1323</v>
      </c>
      <c r="AP1370" s="341" t="s">
        <v>13</v>
      </c>
      <c r="AQ1370" s="347" t="s">
        <v>679</v>
      </c>
      <c r="AR1370" s="340" t="s">
        <v>34</v>
      </c>
      <c r="AS1370" s="340" t="s">
        <v>34</v>
      </c>
      <c r="AT1370" s="340"/>
      <c r="AX1370" s="597"/>
      <c r="AY1370" s="598"/>
      <c r="AZ1370" s="598"/>
      <c r="BA1370" s="598"/>
      <c r="BB1370" s="599"/>
      <c r="BC1370" s="598"/>
      <c r="BD1370" s="598"/>
      <c r="BE1370" s="598"/>
      <c r="BF1370" s="598"/>
      <c r="BG1370" s="599"/>
      <c r="BH1370" s="599"/>
      <c r="BI1370" s="600"/>
      <c r="BJ1370" s="600"/>
      <c r="BK1370" s="600"/>
      <c r="BL1370" s="599"/>
      <c r="BM1370" s="599"/>
      <c r="BN1370" s="599"/>
      <c r="BO1370" s="599"/>
      <c r="BP1370" s="599"/>
      <c r="BQ1370" s="599"/>
      <c r="BR1370" s="599"/>
      <c r="BS1370" s="599"/>
      <c r="BT1370" s="602"/>
      <c r="BU1370" s="603"/>
      <c r="BV1370" s="601"/>
      <c r="BW1370" s="604"/>
    </row>
    <row r="1371" spans="2:75" ht="15.75" customHeight="1">
      <c r="B1371" s="334" t="s">
        <v>923</v>
      </c>
      <c r="C1371" s="335">
        <v>22652091000182</v>
      </c>
      <c r="D1371" s="336" t="s">
        <v>11</v>
      </c>
      <c r="E1371" s="336" t="s">
        <v>620</v>
      </c>
      <c r="F1371" s="336" t="s">
        <v>672</v>
      </c>
      <c r="G1371" s="337" t="s">
        <v>738</v>
      </c>
      <c r="H1371" s="337" t="s">
        <v>34</v>
      </c>
      <c r="I1371" s="337" t="s">
        <v>1303</v>
      </c>
      <c r="J1371" s="337" t="s">
        <v>608</v>
      </c>
      <c r="K1371" s="338" t="s">
        <v>48</v>
      </c>
      <c r="L1371" s="339"/>
      <c r="M1371" s="339" t="s">
        <v>34</v>
      </c>
      <c r="N1371" s="338">
        <v>412112</v>
      </c>
      <c r="O1371" s="338" t="s">
        <v>1320</v>
      </c>
      <c r="P1371" s="342">
        <v>42354</v>
      </c>
      <c r="Q1371" s="343">
        <v>1591951921.1900001</v>
      </c>
      <c r="R1371" s="343">
        <v>1253408783.1605954</v>
      </c>
      <c r="S1371" s="338">
        <v>121</v>
      </c>
      <c r="T1371" s="340">
        <v>0.1014433731350044</v>
      </c>
      <c r="U1371" s="340">
        <v>1.3113782843725468</v>
      </c>
      <c r="V1371" s="340">
        <v>0.15493056295190999</v>
      </c>
      <c r="W1371" s="340">
        <v>1.5188375637200309</v>
      </c>
      <c r="X1371" s="340">
        <v>0.28598456047970067</v>
      </c>
      <c r="Y1371" s="340">
        <v>2.1686728742300896</v>
      </c>
      <c r="Z1371" s="340">
        <v>0.39950221548749987</v>
      </c>
      <c r="AA1371" s="340">
        <v>2.2709001067600232</v>
      </c>
      <c r="AB1371" s="340">
        <v>3.2111891198131383E-3</v>
      </c>
      <c r="AC1371" s="344">
        <v>14.615911899718048</v>
      </c>
      <c r="AD1371" s="482">
        <v>0</v>
      </c>
      <c r="AE1371" s="341" t="s">
        <v>2225</v>
      </c>
      <c r="AF1371" s="341" t="s">
        <v>2106</v>
      </c>
      <c r="AG1371" s="345" t="s">
        <v>1427</v>
      </c>
      <c r="AH1371" s="345" t="s">
        <v>2107</v>
      </c>
      <c r="AI1371" s="345">
        <v>1000</v>
      </c>
      <c r="AJ1371" s="345">
        <v>100</v>
      </c>
      <c r="AK1371" s="345">
        <v>1000</v>
      </c>
      <c r="AL1371" s="340">
        <v>0.01</v>
      </c>
      <c r="AM1371" s="340" t="s">
        <v>34</v>
      </c>
      <c r="AN1371" s="340" t="s">
        <v>2138</v>
      </c>
      <c r="AO1371" s="338" t="s">
        <v>1323</v>
      </c>
      <c r="AP1371" s="341" t="s">
        <v>13</v>
      </c>
      <c r="AQ1371" s="347" t="s">
        <v>671</v>
      </c>
      <c r="AR1371" s="340">
        <v>3.0000000000000001E-3</v>
      </c>
      <c r="AS1371" s="340">
        <v>3.0000000000000001E-3</v>
      </c>
      <c r="AT1371" s="340"/>
      <c r="AX1371" s="597"/>
      <c r="AY1371" s="598"/>
      <c r="AZ1371" s="598"/>
      <c r="BA1371" s="598"/>
      <c r="BB1371" s="599"/>
      <c r="BC1371" s="598"/>
      <c r="BD1371" s="598"/>
      <c r="BE1371" s="598"/>
      <c r="BF1371" s="598"/>
      <c r="BG1371" s="599"/>
      <c r="BH1371" s="599"/>
      <c r="BI1371" s="600"/>
      <c r="BJ1371" s="600"/>
      <c r="BK1371" s="600"/>
      <c r="BL1371" s="599"/>
      <c r="BM1371" s="599"/>
      <c r="BN1371" s="599"/>
      <c r="BO1371" s="599"/>
      <c r="BP1371" s="599"/>
      <c r="BQ1371" s="599"/>
      <c r="BR1371" s="599"/>
      <c r="BS1371" s="599"/>
      <c r="BT1371" s="602"/>
      <c r="BU1371" s="603"/>
      <c r="BV1371" s="601"/>
      <c r="BW1371" s="604"/>
    </row>
    <row r="1372" spans="2:75" ht="15.75" customHeight="1">
      <c r="B1372" s="334" t="s">
        <v>912</v>
      </c>
      <c r="C1372" s="335">
        <v>38948507000144</v>
      </c>
      <c r="D1372" s="336" t="s">
        <v>14</v>
      </c>
      <c r="E1372" s="336" t="s">
        <v>607</v>
      </c>
      <c r="F1372" s="336" t="s">
        <v>1316</v>
      </c>
      <c r="G1372" s="337"/>
      <c r="H1372" s="337" t="s">
        <v>34</v>
      </c>
      <c r="I1372" s="337" t="s">
        <v>34</v>
      </c>
      <c r="J1372" s="337" t="s">
        <v>608</v>
      </c>
      <c r="K1372" s="338" t="s">
        <v>48</v>
      </c>
      <c r="L1372" s="339"/>
      <c r="M1372" s="339" t="s">
        <v>1411</v>
      </c>
      <c r="N1372" s="338">
        <v>558907</v>
      </c>
      <c r="O1372" s="338" t="s">
        <v>1320</v>
      </c>
      <c r="P1372" s="342">
        <v>44134</v>
      </c>
      <c r="Q1372" s="343">
        <v>9171405.2899999991</v>
      </c>
      <c r="R1372" s="343">
        <v>11982373.347460322</v>
      </c>
      <c r="S1372" s="338">
        <v>122</v>
      </c>
      <c r="T1372" s="340">
        <v>-0.10905011277256604</v>
      </c>
      <c r="U1372" s="340">
        <v>-1.4097120923611548</v>
      </c>
      <c r="V1372" s="340">
        <v>-0.33319062378577702</v>
      </c>
      <c r="W1372" s="340">
        <v>-3.2663822143486776</v>
      </c>
      <c r="X1372" s="340" t="s">
        <v>1414</v>
      </c>
      <c r="Y1372" s="340" t="s">
        <v>1414</v>
      </c>
      <c r="Z1372" s="340" t="s">
        <v>1414</v>
      </c>
      <c r="AA1372" s="340" t="s">
        <v>1414</v>
      </c>
      <c r="AB1372" s="340">
        <v>0.27020566091368164</v>
      </c>
      <c r="AC1372" s="344">
        <v>-1.7234151127700654</v>
      </c>
      <c r="AD1372" s="482">
        <v>18872811000148</v>
      </c>
      <c r="AE1372" s="341" t="s">
        <v>2120</v>
      </c>
      <c r="AF1372" s="341" t="s">
        <v>2106</v>
      </c>
      <c r="AG1372" s="345" t="s">
        <v>1427</v>
      </c>
      <c r="AH1372" s="345" t="s">
        <v>2107</v>
      </c>
      <c r="AI1372" s="345">
        <v>0</v>
      </c>
      <c r="AJ1372" s="345">
        <v>0</v>
      </c>
      <c r="AK1372" s="345">
        <v>0</v>
      </c>
      <c r="AL1372" s="340">
        <v>5.0000000000000001E-3</v>
      </c>
      <c r="AM1372" s="340">
        <v>0.05</v>
      </c>
      <c r="AN1372" s="340" t="s">
        <v>34</v>
      </c>
      <c r="AO1372" s="338" t="s">
        <v>1323</v>
      </c>
      <c r="AP1372" s="341" t="s">
        <v>716</v>
      </c>
      <c r="AQ1372" s="347" t="s">
        <v>659</v>
      </c>
      <c r="AR1372" s="340">
        <v>3.3333333333333331E-3</v>
      </c>
      <c r="AS1372" s="340">
        <v>3.3333333333333331E-3</v>
      </c>
      <c r="AT1372" s="340"/>
      <c r="AX1372" s="597"/>
      <c r="AY1372" s="598"/>
      <c r="AZ1372" s="598"/>
      <c r="BA1372" s="598"/>
      <c r="BB1372" s="599"/>
      <c r="BC1372" s="598"/>
      <c r="BD1372" s="598"/>
      <c r="BE1372" s="598"/>
      <c r="BF1372" s="598"/>
      <c r="BG1372" s="599"/>
      <c r="BH1372" s="599"/>
      <c r="BI1372" s="600"/>
      <c r="BJ1372" s="600"/>
      <c r="BK1372" s="600"/>
      <c r="BL1372" s="599"/>
      <c r="BM1372" s="599"/>
      <c r="BN1372" s="599"/>
      <c r="BO1372" s="599"/>
      <c r="BP1372" s="599"/>
      <c r="BQ1372" s="599"/>
      <c r="BR1372" s="599"/>
      <c r="BS1372" s="599"/>
      <c r="BT1372" s="602"/>
      <c r="BU1372" s="603"/>
      <c r="BV1372" s="601"/>
      <c r="BW1372" s="604"/>
    </row>
    <row r="1373" spans="2:75" ht="15.75" customHeight="1">
      <c r="B1373" s="334" t="s">
        <v>387</v>
      </c>
      <c r="C1373" s="335">
        <v>19727078000130</v>
      </c>
      <c r="D1373" s="336" t="s">
        <v>14</v>
      </c>
      <c r="E1373" s="336" t="s">
        <v>607</v>
      </c>
      <c r="F1373" s="336"/>
      <c r="G1373" s="337"/>
      <c r="H1373" s="337" t="s">
        <v>34</v>
      </c>
      <c r="I1373" s="337" t="s">
        <v>34</v>
      </c>
      <c r="J1373" s="337" t="s">
        <v>608</v>
      </c>
      <c r="K1373" s="338" t="s">
        <v>48</v>
      </c>
      <c r="L1373" s="339"/>
      <c r="M1373" s="339" t="s">
        <v>1411</v>
      </c>
      <c r="N1373" s="338">
        <v>569666</v>
      </c>
      <c r="O1373" s="338" t="s">
        <v>1320</v>
      </c>
      <c r="P1373" s="342">
        <v>44214</v>
      </c>
      <c r="Q1373" s="343">
        <v>110801467.72</v>
      </c>
      <c r="R1373" s="343">
        <v>101954874.17968255</v>
      </c>
      <c r="S1373" s="338">
        <v>122</v>
      </c>
      <c r="T1373" s="340">
        <v>-7.133568559159198E-2</v>
      </c>
      <c r="U1373" s="340">
        <v>-0.92217033103921187</v>
      </c>
      <c r="V1373" s="340">
        <v>-0.23940116984352122</v>
      </c>
      <c r="W1373" s="340">
        <v>-2.3469319586073092</v>
      </c>
      <c r="X1373" s="340" t="s">
        <v>1414</v>
      </c>
      <c r="Y1373" s="340" t="s">
        <v>1414</v>
      </c>
      <c r="Z1373" s="340" t="s">
        <v>1414</v>
      </c>
      <c r="AA1373" s="340" t="s">
        <v>1414</v>
      </c>
      <c r="AB1373" s="340">
        <v>0.35322078464257606</v>
      </c>
      <c r="AC1373" s="344">
        <v>-0.87282115068861843</v>
      </c>
      <c r="AD1373" s="482">
        <v>0</v>
      </c>
      <c r="AE1373" s="341" t="s">
        <v>2346</v>
      </c>
      <c r="AF1373" s="341" t="s">
        <v>2106</v>
      </c>
      <c r="AG1373" s="345" t="s">
        <v>1427</v>
      </c>
      <c r="AH1373" s="345" t="s">
        <v>2110</v>
      </c>
      <c r="AI1373" s="345">
        <v>5000</v>
      </c>
      <c r="AJ1373" s="345">
        <v>100</v>
      </c>
      <c r="AK1373" s="345">
        <v>5000</v>
      </c>
      <c r="AL1373" s="340">
        <v>0.02</v>
      </c>
      <c r="AM1373" s="340">
        <v>0.2</v>
      </c>
      <c r="AN1373" s="340" t="s">
        <v>34</v>
      </c>
      <c r="AO1373" s="338" t="s">
        <v>1323</v>
      </c>
      <c r="AP1373" s="341" t="s">
        <v>716</v>
      </c>
      <c r="AQ1373" s="347" t="s">
        <v>659</v>
      </c>
      <c r="AR1373" s="340">
        <v>2E-3</v>
      </c>
      <c r="AS1373" s="340">
        <v>2E-3</v>
      </c>
      <c r="AT1373" s="340"/>
      <c r="AX1373" s="597"/>
      <c r="AY1373" s="598"/>
      <c r="AZ1373" s="598"/>
      <c r="BA1373" s="598"/>
      <c r="BB1373" s="599"/>
      <c r="BC1373" s="598"/>
      <c r="BD1373" s="598"/>
      <c r="BE1373" s="598"/>
      <c r="BF1373" s="598"/>
      <c r="BG1373" s="599"/>
      <c r="BH1373" s="599"/>
      <c r="BI1373" s="600"/>
      <c r="BJ1373" s="600"/>
      <c r="BK1373" s="600"/>
      <c r="BL1373" s="599"/>
      <c r="BM1373" s="599"/>
      <c r="BN1373" s="599"/>
      <c r="BO1373" s="599"/>
      <c r="BP1373" s="599"/>
      <c r="BQ1373" s="599"/>
      <c r="BR1373" s="599"/>
      <c r="BS1373" s="599"/>
      <c r="BT1373" s="602"/>
      <c r="BU1373" s="603"/>
      <c r="BV1373" s="601"/>
      <c r="BW1373" s="604"/>
    </row>
    <row r="1374" spans="2:75" ht="15.75" customHeight="1">
      <c r="B1374" s="334" t="s">
        <v>102</v>
      </c>
      <c r="C1374" s="335">
        <v>17012208000123</v>
      </c>
      <c r="D1374" s="336" t="s">
        <v>11</v>
      </c>
      <c r="E1374" s="336" t="s">
        <v>620</v>
      </c>
      <c r="F1374" s="336" t="s">
        <v>663</v>
      </c>
      <c r="G1374" s="337" t="s">
        <v>738</v>
      </c>
      <c r="H1374" s="337" t="s">
        <v>34</v>
      </c>
      <c r="I1374" s="337" t="s">
        <v>1303</v>
      </c>
      <c r="J1374" s="337" t="s">
        <v>608</v>
      </c>
      <c r="K1374" s="338" t="s">
        <v>48</v>
      </c>
      <c r="L1374" s="339"/>
      <c r="M1374" s="339" t="s">
        <v>34</v>
      </c>
      <c r="N1374" s="338">
        <v>332232</v>
      </c>
      <c r="O1374" s="338" t="s">
        <v>1320</v>
      </c>
      <c r="P1374" s="342">
        <v>41365</v>
      </c>
      <c r="Q1374" s="343">
        <v>876963393.21000004</v>
      </c>
      <c r="R1374" s="343">
        <v>727167328.21642864</v>
      </c>
      <c r="S1374" s="338">
        <v>179</v>
      </c>
      <c r="T1374" s="340">
        <v>9.5041356475034533E-2</v>
      </c>
      <c r="U1374" s="340">
        <v>1.2286181654547466</v>
      </c>
      <c r="V1374" s="340">
        <v>0.13265674010744788</v>
      </c>
      <c r="W1374" s="340">
        <v>1.3004796220767463</v>
      </c>
      <c r="X1374" s="340">
        <v>0.2118071101717276</v>
      </c>
      <c r="Y1374" s="340">
        <v>1.6061717934283168</v>
      </c>
      <c r="Z1374" s="340">
        <v>0.26643381381143816</v>
      </c>
      <c r="AA1374" s="340">
        <v>1.5144961724193653</v>
      </c>
      <c r="AB1374" s="340">
        <v>3.1966645415137038E-3</v>
      </c>
      <c r="AC1374" s="344">
        <v>8.5870057135460449</v>
      </c>
      <c r="AD1374" s="482">
        <v>0</v>
      </c>
      <c r="AE1374" s="341" t="s">
        <v>101</v>
      </c>
      <c r="AF1374" s="341" t="s">
        <v>736</v>
      </c>
      <c r="AG1374" s="345" t="s">
        <v>736</v>
      </c>
      <c r="AH1374" s="345" t="s">
        <v>2107</v>
      </c>
      <c r="AI1374" s="345">
        <v>5000</v>
      </c>
      <c r="AJ1374" s="345">
        <v>5000</v>
      </c>
      <c r="AK1374" s="345">
        <v>5000</v>
      </c>
      <c r="AL1374" s="608">
        <v>1.1000000000000001E-2</v>
      </c>
      <c r="AM1374" s="608">
        <v>0.2</v>
      </c>
      <c r="AN1374" s="340" t="s">
        <v>64</v>
      </c>
      <c r="AO1374" s="338" t="s">
        <v>1323</v>
      </c>
      <c r="AP1374" s="341" t="s">
        <v>13</v>
      </c>
      <c r="AQ1374" s="347" t="s">
        <v>668</v>
      </c>
      <c r="AR1374" s="340">
        <v>1.8333333333333331E-3</v>
      </c>
      <c r="AS1374" s="340">
        <v>1.8333333333333331E-3</v>
      </c>
      <c r="AT1374" s="340"/>
      <c r="AV1374" t="s">
        <v>1390</v>
      </c>
      <c r="AX1374" s="597"/>
      <c r="AY1374" s="598"/>
      <c r="AZ1374" s="598"/>
      <c r="BA1374" s="598"/>
      <c r="BB1374" s="599"/>
      <c r="BC1374" s="598"/>
      <c r="BD1374" s="598"/>
      <c r="BE1374" s="598"/>
      <c r="BF1374" s="598"/>
      <c r="BG1374" s="599"/>
      <c r="BH1374" s="599"/>
      <c r="BI1374" s="600"/>
      <c r="BJ1374" s="600"/>
      <c r="BK1374" s="600"/>
      <c r="BL1374" s="599"/>
      <c r="BM1374" s="599"/>
      <c r="BN1374" s="599"/>
      <c r="BO1374" s="599"/>
      <c r="BP1374" s="599"/>
      <c r="BQ1374" s="599"/>
      <c r="BR1374" s="599"/>
      <c r="BS1374" s="599"/>
      <c r="BT1374" s="602"/>
      <c r="BU1374" s="603"/>
      <c r="BV1374" s="601"/>
      <c r="BW1374" s="604"/>
    </row>
    <row r="1375" spans="2:75" ht="15.75" customHeight="1">
      <c r="B1375" s="334" t="s">
        <v>36</v>
      </c>
      <c r="C1375" s="335">
        <v>23957096000186</v>
      </c>
      <c r="D1375" s="336" t="s">
        <v>11</v>
      </c>
      <c r="E1375" s="336" t="s">
        <v>620</v>
      </c>
      <c r="F1375" s="336" t="s">
        <v>685</v>
      </c>
      <c r="G1375" s="337" t="s">
        <v>738</v>
      </c>
      <c r="H1375" s="337" t="s">
        <v>34</v>
      </c>
      <c r="I1375" s="337" t="s">
        <v>1318</v>
      </c>
      <c r="J1375" s="337" t="s">
        <v>608</v>
      </c>
      <c r="K1375" s="338" t="s">
        <v>48</v>
      </c>
      <c r="L1375" s="339"/>
      <c r="M1375" s="339" t="s">
        <v>34</v>
      </c>
      <c r="N1375" s="338">
        <v>425559</v>
      </c>
      <c r="O1375" s="338" t="s">
        <v>1320</v>
      </c>
      <c r="P1375" s="342">
        <v>42639</v>
      </c>
      <c r="Q1375" s="343">
        <v>304129523.77999997</v>
      </c>
      <c r="R1375" s="343">
        <v>257230996.85984114</v>
      </c>
      <c r="S1375" s="338">
        <v>180</v>
      </c>
      <c r="T1375" s="340">
        <v>8.1361431103017967E-2</v>
      </c>
      <c r="U1375" s="340">
        <v>1.05177510010414</v>
      </c>
      <c r="V1375" s="340">
        <v>0.11064660678341665</v>
      </c>
      <c r="W1375" s="340">
        <v>1.08470671944164</v>
      </c>
      <c r="X1375" s="340">
        <v>0.17408743305494978</v>
      </c>
      <c r="Y1375" s="340">
        <v>1.3201366296745034</v>
      </c>
      <c r="Z1375" s="340">
        <v>0.24907299364897728</v>
      </c>
      <c r="AA1375" s="340">
        <v>1.415811642441815</v>
      </c>
      <c r="AB1375" s="340">
        <v>3.4296322311162843E-3</v>
      </c>
      <c r="AC1375" s="344">
        <v>2.2795483336471598</v>
      </c>
      <c r="AD1375" s="482">
        <v>0</v>
      </c>
      <c r="AE1375" s="341" t="s">
        <v>2199</v>
      </c>
      <c r="AF1375" s="341" t="s">
        <v>736</v>
      </c>
      <c r="AG1375" s="345" t="s">
        <v>736</v>
      </c>
      <c r="AH1375" s="345" t="s">
        <v>2107</v>
      </c>
      <c r="AI1375" s="345">
        <v>5000</v>
      </c>
      <c r="AJ1375" s="345">
        <v>5000</v>
      </c>
      <c r="AK1375" s="345">
        <v>5000</v>
      </c>
      <c r="AL1375" s="340">
        <v>0.02</v>
      </c>
      <c r="AM1375" s="340">
        <v>0.2</v>
      </c>
      <c r="AN1375" s="340" t="s">
        <v>2119</v>
      </c>
      <c r="AO1375" s="338" t="s">
        <v>1323</v>
      </c>
      <c r="AP1375" s="341" t="s">
        <v>13</v>
      </c>
      <c r="AQ1375" s="347" t="s">
        <v>686</v>
      </c>
      <c r="AR1375" s="340">
        <v>3.3333333333333331E-3</v>
      </c>
      <c r="AS1375" s="340">
        <v>3.3333333333333331E-3</v>
      </c>
      <c r="AT1375" s="340"/>
      <c r="AX1375" s="597"/>
      <c r="AY1375" s="598"/>
      <c r="AZ1375" s="598"/>
      <c r="BA1375" s="598"/>
      <c r="BB1375" s="599"/>
      <c r="BC1375" s="598"/>
      <c r="BD1375" s="598"/>
      <c r="BE1375" s="598"/>
      <c r="BF1375" s="598"/>
      <c r="BG1375" s="599"/>
      <c r="BH1375" s="599"/>
      <c r="BI1375" s="600"/>
      <c r="BJ1375" s="600"/>
      <c r="BK1375" s="600"/>
      <c r="BL1375" s="599"/>
      <c r="BM1375" s="599"/>
      <c r="BN1375" s="599"/>
      <c r="BO1375" s="599"/>
      <c r="BP1375" s="599"/>
      <c r="BQ1375" s="599"/>
      <c r="BR1375" s="599"/>
      <c r="BS1375" s="599"/>
      <c r="BT1375" s="602"/>
      <c r="BU1375" s="603"/>
      <c r="BV1375" s="601"/>
      <c r="BW1375" s="604"/>
    </row>
    <row r="1376" spans="2:75" ht="15.75" customHeight="1">
      <c r="B1376" s="334" t="s">
        <v>549</v>
      </c>
      <c r="C1376" s="335">
        <v>21732670000172</v>
      </c>
      <c r="D1376" s="336" t="s">
        <v>14</v>
      </c>
      <c r="E1376" s="336" t="s">
        <v>15</v>
      </c>
      <c r="F1376" s="336" t="s">
        <v>16</v>
      </c>
      <c r="G1376" s="337"/>
      <c r="H1376" s="337" t="s">
        <v>34</v>
      </c>
      <c r="I1376" s="337" t="s">
        <v>34</v>
      </c>
      <c r="J1376" s="337" t="s">
        <v>608</v>
      </c>
      <c r="K1376" s="338" t="s">
        <v>48</v>
      </c>
      <c r="L1376" s="339"/>
      <c r="M1376" s="339" t="s">
        <v>1411</v>
      </c>
      <c r="N1376" s="338">
        <v>403806</v>
      </c>
      <c r="O1376" s="338" t="s">
        <v>1320</v>
      </c>
      <c r="P1376" s="342">
        <v>42202</v>
      </c>
      <c r="Q1376" s="343">
        <v>329414246.22000003</v>
      </c>
      <c r="R1376" s="343">
        <v>331443184.38166672</v>
      </c>
      <c r="S1376" s="338">
        <v>180</v>
      </c>
      <c r="T1376" s="340">
        <v>6.6622258455968364E-2</v>
      </c>
      <c r="U1376" s="340">
        <v>0.86123893848384891</v>
      </c>
      <c r="V1376" s="340">
        <v>7.4870896720413249E-2</v>
      </c>
      <c r="W1376" s="340">
        <v>0.73398513631983553</v>
      </c>
      <c r="X1376" s="340">
        <v>0.1289353601678711</v>
      </c>
      <c r="Y1376" s="340">
        <v>0.97774025862139613</v>
      </c>
      <c r="Z1376" s="340">
        <v>0.22490510919048612</v>
      </c>
      <c r="AA1376" s="340">
        <v>1.2784335522352821</v>
      </c>
      <c r="AB1376" s="340">
        <v>4.6724666902341873E-2</v>
      </c>
      <c r="AC1376" s="344">
        <v>-0.51058976376748244</v>
      </c>
      <c r="AD1376" s="482">
        <v>18447898000106</v>
      </c>
      <c r="AE1376" s="341" t="s">
        <v>2196</v>
      </c>
      <c r="AF1376" s="341" t="s">
        <v>2115</v>
      </c>
      <c r="AG1376" s="345" t="s">
        <v>1428</v>
      </c>
      <c r="AH1376" s="345" t="s">
        <v>2107</v>
      </c>
      <c r="AI1376" s="345">
        <v>25000</v>
      </c>
      <c r="AJ1376" s="345">
        <v>5000</v>
      </c>
      <c r="AK1376" s="345">
        <v>5000</v>
      </c>
      <c r="AL1376" s="340">
        <v>5.5000000000000005E-3</v>
      </c>
      <c r="AM1376" s="340">
        <v>0.2</v>
      </c>
      <c r="AN1376" s="340" t="s">
        <v>2119</v>
      </c>
      <c r="AO1376" s="338" t="s">
        <v>1323</v>
      </c>
      <c r="AP1376" s="341" t="s">
        <v>13</v>
      </c>
      <c r="AQ1376" s="347" t="s">
        <v>671</v>
      </c>
      <c r="AR1376" s="340">
        <v>1.2833333333333332E-3</v>
      </c>
      <c r="AS1376" s="340">
        <v>1.2833333333333332E-3</v>
      </c>
      <c r="AT1376" s="340"/>
      <c r="AX1376" s="597"/>
      <c r="AY1376" s="598"/>
      <c r="AZ1376" s="598"/>
      <c r="BA1376" s="598"/>
      <c r="BB1376" s="599"/>
      <c r="BC1376" s="598"/>
      <c r="BD1376" s="598"/>
      <c r="BE1376" s="598"/>
      <c r="BF1376" s="598"/>
      <c r="BG1376" s="599"/>
      <c r="BH1376" s="599"/>
      <c r="BI1376" s="600"/>
      <c r="BJ1376" s="600"/>
      <c r="BK1376" s="600"/>
      <c r="BL1376" s="599"/>
      <c r="BM1376" s="599"/>
      <c r="BN1376" s="599"/>
      <c r="BO1376" s="599"/>
      <c r="BP1376" s="599"/>
      <c r="BQ1376" s="599"/>
      <c r="BR1376" s="599"/>
      <c r="BS1376" s="599"/>
      <c r="BT1376" s="602"/>
      <c r="BU1376" s="603"/>
      <c r="BV1376" s="601"/>
      <c r="BW1376" s="604"/>
    </row>
    <row r="1377" spans="2:75" ht="15.75" customHeight="1">
      <c r="B1377" s="334" t="s">
        <v>751</v>
      </c>
      <c r="C1377" s="335">
        <v>30910036000173</v>
      </c>
      <c r="D1377" s="336" t="s">
        <v>11</v>
      </c>
      <c r="E1377" s="336" t="s">
        <v>620</v>
      </c>
      <c r="F1377" s="336" t="s">
        <v>663</v>
      </c>
      <c r="G1377" s="337" t="s">
        <v>738</v>
      </c>
      <c r="H1377" s="337" t="s">
        <v>34</v>
      </c>
      <c r="I1377" s="337" t="s">
        <v>1303</v>
      </c>
      <c r="J1377" s="337" t="s">
        <v>608</v>
      </c>
      <c r="K1377" s="338" t="s">
        <v>48</v>
      </c>
      <c r="L1377" s="339"/>
      <c r="M1377" s="339" t="s">
        <v>1411</v>
      </c>
      <c r="N1377" s="338">
        <v>476250</v>
      </c>
      <c r="O1377" s="338" t="s">
        <v>1320</v>
      </c>
      <c r="P1377" s="342">
        <v>43353</v>
      </c>
      <c r="Q1377" s="343">
        <v>622939546.28999996</v>
      </c>
      <c r="R1377" s="343">
        <v>651616455.87658727</v>
      </c>
      <c r="S1377" s="338">
        <v>181</v>
      </c>
      <c r="T1377" s="340">
        <v>8.094198123306362E-2</v>
      </c>
      <c r="U1377" s="340">
        <v>1.0463527897664406</v>
      </c>
      <c r="V1377" s="340">
        <v>0.10868684133839701</v>
      </c>
      <c r="W1377" s="340">
        <v>1.0654944651435632</v>
      </c>
      <c r="X1377" s="340">
        <v>0.17616592451286461</v>
      </c>
      <c r="Y1377" s="340">
        <v>1.335898207979773</v>
      </c>
      <c r="Z1377" s="340">
        <v>0.29269440987213335</v>
      </c>
      <c r="AA1377" s="340">
        <v>1.6637699138053639</v>
      </c>
      <c r="AB1377" s="340">
        <v>4.2821664747503749E-3</v>
      </c>
      <c r="AC1377" s="344">
        <v>1.4138791613717159</v>
      </c>
      <c r="AD1377" s="482">
        <v>0</v>
      </c>
      <c r="AE1377" s="341" t="s">
        <v>2139</v>
      </c>
      <c r="AF1377" s="341" t="s">
        <v>2106</v>
      </c>
      <c r="AG1377" s="345" t="s">
        <v>1427</v>
      </c>
      <c r="AH1377" s="345" t="s">
        <v>2107</v>
      </c>
      <c r="AI1377" s="345">
        <v>25000</v>
      </c>
      <c r="AJ1377" s="345">
        <v>5000</v>
      </c>
      <c r="AK1377" s="345">
        <v>10000</v>
      </c>
      <c r="AL1377" s="608">
        <v>1.6E-2</v>
      </c>
      <c r="AM1377" s="608">
        <v>0.2</v>
      </c>
      <c r="AN1377" s="340" t="s">
        <v>64</v>
      </c>
      <c r="AO1377" s="338" t="s">
        <v>1323</v>
      </c>
      <c r="AP1377" s="341" t="s">
        <v>11</v>
      </c>
      <c r="AQ1377" s="347" t="s">
        <v>675</v>
      </c>
      <c r="AR1377" s="340" t="s">
        <v>34</v>
      </c>
      <c r="AS1377" s="340" t="s">
        <v>34</v>
      </c>
      <c r="AT1377" s="340"/>
      <c r="AX1377" s="597"/>
      <c r="AY1377" s="598"/>
      <c r="AZ1377" s="598"/>
      <c r="BA1377" s="598"/>
      <c r="BB1377" s="599"/>
      <c r="BC1377" s="598"/>
      <c r="BD1377" s="598"/>
      <c r="BE1377" s="598"/>
      <c r="BF1377" s="598"/>
      <c r="BG1377" s="599"/>
      <c r="BH1377" s="599"/>
      <c r="BI1377" s="600"/>
      <c r="BJ1377" s="600"/>
      <c r="BK1377" s="600"/>
      <c r="BL1377" s="599"/>
      <c r="BM1377" s="599"/>
      <c r="BN1377" s="599"/>
      <c r="BO1377" s="599"/>
      <c r="BP1377" s="599"/>
      <c r="BQ1377" s="599"/>
      <c r="BR1377" s="599"/>
      <c r="BS1377" s="599"/>
      <c r="BT1377" s="602"/>
      <c r="BU1377" s="603"/>
      <c r="BV1377" s="601"/>
      <c r="BW1377" s="604"/>
    </row>
    <row r="1378" spans="2:75" ht="15.75" customHeight="1">
      <c r="B1378" s="334" t="s">
        <v>514</v>
      </c>
      <c r="C1378" s="335">
        <v>37284388000100</v>
      </c>
      <c r="D1378" s="336" t="s">
        <v>11</v>
      </c>
      <c r="E1378" s="336" t="s">
        <v>620</v>
      </c>
      <c r="F1378" s="336" t="s">
        <v>663</v>
      </c>
      <c r="G1378" s="337" t="s">
        <v>738</v>
      </c>
      <c r="H1378" s="337" t="s">
        <v>34</v>
      </c>
      <c r="I1378" s="337"/>
      <c r="J1378" s="337" t="s">
        <v>608</v>
      </c>
      <c r="K1378" s="338" t="s">
        <v>48</v>
      </c>
      <c r="L1378" s="339"/>
      <c r="M1378" s="339" t="s">
        <v>34</v>
      </c>
      <c r="N1378" s="338">
        <v>616826</v>
      </c>
      <c r="O1378" s="338" t="s">
        <v>1320</v>
      </c>
      <c r="P1378" s="342">
        <v>44138</v>
      </c>
      <c r="Q1378" s="343">
        <v>6820718</v>
      </c>
      <c r="R1378" s="343">
        <v>7070161.3465476204</v>
      </c>
      <c r="S1378" s="338">
        <v>181</v>
      </c>
      <c r="T1378" s="340">
        <v>8.0377085293827921E-2</v>
      </c>
      <c r="U1378" s="340">
        <v>1.0390502697027786</v>
      </c>
      <c r="V1378" s="340">
        <v>0.10984777893228981</v>
      </c>
      <c r="W1378" s="340">
        <v>1.0768755354317181</v>
      </c>
      <c r="X1378" s="340" t="s">
        <v>1414</v>
      </c>
      <c r="Y1378" s="340" t="s">
        <v>1414</v>
      </c>
      <c r="Z1378" s="340" t="s">
        <v>1414</v>
      </c>
      <c r="AA1378" s="340" t="s">
        <v>1414</v>
      </c>
      <c r="AB1378" s="340">
        <v>1.6993432369640397E-2</v>
      </c>
      <c r="AC1378" s="344">
        <v>0.42581302435346713</v>
      </c>
      <c r="AD1378" s="482">
        <v>0</v>
      </c>
      <c r="AE1378" s="341" t="s">
        <v>2240</v>
      </c>
      <c r="AF1378" s="341" t="s">
        <v>2106</v>
      </c>
      <c r="AG1378" s="345" t="s">
        <v>1427</v>
      </c>
      <c r="AH1378" s="345" t="s">
        <v>2107</v>
      </c>
      <c r="AI1378" s="345">
        <v>25000</v>
      </c>
      <c r="AJ1378" s="345">
        <v>0</v>
      </c>
      <c r="AK1378" s="345">
        <v>25000</v>
      </c>
      <c r="AL1378" s="340">
        <v>1.2500000000000001E-2</v>
      </c>
      <c r="AM1378" s="340">
        <v>0.2</v>
      </c>
      <c r="AN1378" s="340" t="s">
        <v>2124</v>
      </c>
      <c r="AO1378" s="338" t="s">
        <v>1323</v>
      </c>
      <c r="AP1378" s="341" t="s">
        <v>13</v>
      </c>
      <c r="AQ1378" s="347" t="s">
        <v>668</v>
      </c>
      <c r="AR1378" s="340">
        <v>4.1662499999999998E-3</v>
      </c>
      <c r="AS1378" s="340">
        <v>4.1662499999999998E-3</v>
      </c>
      <c r="AT1378" s="340"/>
      <c r="AX1378" s="597"/>
      <c r="AY1378" s="598"/>
      <c r="AZ1378" s="598"/>
      <c r="BA1378" s="598"/>
      <c r="BB1378" s="599"/>
      <c r="BC1378" s="598"/>
      <c r="BD1378" s="598"/>
      <c r="BE1378" s="598"/>
      <c r="BF1378" s="598"/>
      <c r="BG1378" s="599"/>
      <c r="BH1378" s="599"/>
      <c r="BI1378" s="600"/>
      <c r="BJ1378" s="600"/>
      <c r="BK1378" s="600"/>
      <c r="BL1378" s="599"/>
      <c r="BM1378" s="599"/>
      <c r="BN1378" s="599"/>
      <c r="BO1378" s="599"/>
      <c r="BP1378" s="599"/>
      <c r="BQ1378" s="599"/>
      <c r="BR1378" s="599"/>
      <c r="BS1378" s="599"/>
      <c r="BT1378" s="602"/>
      <c r="BU1378" s="603"/>
      <c r="BV1378" s="601"/>
      <c r="BW1378" s="604"/>
    </row>
    <row r="1379" spans="2:75" ht="15.75" customHeight="1">
      <c r="B1379" s="334" t="s">
        <v>1008</v>
      </c>
      <c r="C1379" s="335">
        <v>38281372000106</v>
      </c>
      <c r="D1379" s="336" t="s">
        <v>11</v>
      </c>
      <c r="E1379" s="336" t="s">
        <v>620</v>
      </c>
      <c r="F1379" s="336" t="s">
        <v>663</v>
      </c>
      <c r="G1379" s="337" t="s">
        <v>738</v>
      </c>
      <c r="H1379" s="337" t="s">
        <v>34</v>
      </c>
      <c r="I1379" s="337"/>
      <c r="J1379" s="337" t="s">
        <v>608</v>
      </c>
      <c r="K1379" s="338" t="s">
        <v>48</v>
      </c>
      <c r="L1379" s="339"/>
      <c r="M1379" s="339" t="s">
        <v>34</v>
      </c>
      <c r="N1379" s="338">
        <v>559806</v>
      </c>
      <c r="O1379" s="338" t="s">
        <v>1320</v>
      </c>
      <c r="P1379" s="342">
        <v>44138</v>
      </c>
      <c r="Q1379" s="343">
        <v>72069233.599999994</v>
      </c>
      <c r="R1379" s="343">
        <v>62863739.442579351</v>
      </c>
      <c r="S1379" s="338">
        <v>181</v>
      </c>
      <c r="T1379" s="340">
        <v>9.9027880538314683E-2</v>
      </c>
      <c r="U1379" s="340">
        <v>1.2801527401159893</v>
      </c>
      <c r="V1379" s="340">
        <v>0.1238376740881908</v>
      </c>
      <c r="W1379" s="340">
        <v>1.2140232864657265</v>
      </c>
      <c r="X1379" s="340" t="s">
        <v>1414</v>
      </c>
      <c r="Y1379" s="340" t="s">
        <v>1414</v>
      </c>
      <c r="Z1379" s="340" t="s">
        <v>1414</v>
      </c>
      <c r="AA1379" s="340" t="s">
        <v>1414</v>
      </c>
      <c r="AB1379" s="340">
        <v>5.8899082017287519E-3</v>
      </c>
      <c r="AC1379" s="344">
        <v>3.3347824389126237</v>
      </c>
      <c r="AD1379" s="482">
        <v>38230040000100</v>
      </c>
      <c r="AE1379" s="341" t="s">
        <v>2285</v>
      </c>
      <c r="AF1379" s="341" t="s">
        <v>2115</v>
      </c>
      <c r="AG1379" s="345" t="s">
        <v>1428</v>
      </c>
      <c r="AH1379" s="345" t="s">
        <v>2107</v>
      </c>
      <c r="AI1379" s="345">
        <v>100000</v>
      </c>
      <c r="AJ1379" s="345" t="s">
        <v>1422</v>
      </c>
      <c r="AK1379" s="345">
        <v>100000</v>
      </c>
      <c r="AL1379" s="340">
        <v>6.0000000000000001E-3</v>
      </c>
      <c r="AM1379" s="340">
        <v>0.2</v>
      </c>
      <c r="AN1379" s="340" t="s">
        <v>34</v>
      </c>
      <c r="AO1379" s="338" t="s">
        <v>1323</v>
      </c>
      <c r="AP1379" s="341" t="s">
        <v>13</v>
      </c>
      <c r="AQ1379" s="347" t="s">
        <v>671</v>
      </c>
      <c r="AR1379" s="340">
        <v>6.0000000000000006E-4</v>
      </c>
      <c r="AS1379" s="340">
        <v>6.0000000000000006E-4</v>
      </c>
      <c r="AT1379" s="340"/>
      <c r="AX1379" s="597"/>
      <c r="AY1379" s="598"/>
      <c r="AZ1379" s="598"/>
      <c r="BA1379" s="598"/>
      <c r="BB1379" s="599"/>
      <c r="BC1379" s="598"/>
      <c r="BD1379" s="598"/>
      <c r="BE1379" s="598"/>
      <c r="BF1379" s="598"/>
      <c r="BG1379" s="599"/>
      <c r="BH1379" s="599"/>
      <c r="BI1379" s="600"/>
      <c r="BJ1379" s="600"/>
      <c r="BK1379" s="600"/>
      <c r="BL1379" s="599"/>
      <c r="BM1379" s="599"/>
      <c r="BN1379" s="599"/>
      <c r="BO1379" s="599"/>
      <c r="BP1379" s="599"/>
      <c r="BQ1379" s="599"/>
      <c r="BR1379" s="599"/>
      <c r="BS1379" s="599"/>
      <c r="BT1379" s="602"/>
      <c r="BU1379" s="603"/>
      <c r="BV1379" s="601"/>
      <c r="BW1379" s="604"/>
    </row>
    <row r="1380" spans="2:75" ht="15.75" customHeight="1">
      <c r="B1380" s="334" t="s">
        <v>830</v>
      </c>
      <c r="C1380" s="335">
        <v>36015243000140</v>
      </c>
      <c r="D1380" s="336" t="s">
        <v>11</v>
      </c>
      <c r="E1380" s="336" t="s">
        <v>620</v>
      </c>
      <c r="F1380" s="336" t="s">
        <v>685</v>
      </c>
      <c r="G1380" s="337" t="s">
        <v>738</v>
      </c>
      <c r="H1380" s="337" t="s">
        <v>34</v>
      </c>
      <c r="I1380" s="337" t="s">
        <v>1318</v>
      </c>
      <c r="J1380" s="337" t="s">
        <v>608</v>
      </c>
      <c r="K1380" s="338" t="s">
        <v>48</v>
      </c>
      <c r="L1380" s="339"/>
      <c r="M1380" s="339" t="s">
        <v>1411</v>
      </c>
      <c r="N1380" s="338">
        <v>528889</v>
      </c>
      <c r="O1380" s="338" t="s">
        <v>1320</v>
      </c>
      <c r="P1380" s="342">
        <v>43892</v>
      </c>
      <c r="Q1380" s="343">
        <v>127168148.98</v>
      </c>
      <c r="R1380" s="343">
        <v>99346979.021627009</v>
      </c>
      <c r="S1380" s="338">
        <v>181</v>
      </c>
      <c r="T1380" s="340">
        <v>0.10843556209197103</v>
      </c>
      <c r="U1380" s="340">
        <v>1.4017676757642605</v>
      </c>
      <c r="V1380" s="340">
        <v>0.1498233899478707</v>
      </c>
      <c r="W1380" s="340">
        <v>1.4687701912458246</v>
      </c>
      <c r="X1380" s="340">
        <v>0.23734422760515406</v>
      </c>
      <c r="Y1380" s="340">
        <v>1.7998243940127854</v>
      </c>
      <c r="Z1380" s="340" t="s">
        <v>1414</v>
      </c>
      <c r="AA1380" s="340" t="s">
        <v>1414</v>
      </c>
      <c r="AB1380" s="340">
        <v>2.3482615731913637E-3</v>
      </c>
      <c r="AC1380" s="344">
        <v>18.097518857848588</v>
      </c>
      <c r="AD1380" s="482">
        <v>0</v>
      </c>
      <c r="AE1380" s="341" t="s">
        <v>2182</v>
      </c>
      <c r="AF1380" s="341" t="s">
        <v>2106</v>
      </c>
      <c r="AG1380" s="345" t="s">
        <v>1427</v>
      </c>
      <c r="AH1380" s="345" t="s">
        <v>2128</v>
      </c>
      <c r="AI1380" s="345">
        <v>1000</v>
      </c>
      <c r="AJ1380" s="345">
        <v>1000</v>
      </c>
      <c r="AK1380" s="345">
        <v>1000</v>
      </c>
      <c r="AL1380" s="340">
        <v>6.0000000000000001E-3</v>
      </c>
      <c r="AM1380" s="340">
        <v>0.2</v>
      </c>
      <c r="AN1380" s="340" t="s">
        <v>64</v>
      </c>
      <c r="AO1380" s="338" t="s">
        <v>1323</v>
      </c>
      <c r="AP1380" s="341" t="s">
        <v>13</v>
      </c>
      <c r="AQ1380" s="347" t="s">
        <v>679</v>
      </c>
      <c r="AR1380" s="340" t="s">
        <v>34</v>
      </c>
      <c r="AS1380" s="340" t="s">
        <v>34</v>
      </c>
      <c r="AT1380" s="340"/>
      <c r="AX1380" s="597"/>
      <c r="AY1380" s="598"/>
      <c r="AZ1380" s="598"/>
      <c r="BA1380" s="598"/>
      <c r="BB1380" s="599"/>
      <c r="BC1380" s="598"/>
      <c r="BD1380" s="598"/>
      <c r="BE1380" s="598"/>
      <c r="BF1380" s="598"/>
      <c r="BG1380" s="599"/>
      <c r="BH1380" s="599"/>
      <c r="BI1380" s="600"/>
      <c r="BJ1380" s="600"/>
      <c r="BK1380" s="600"/>
      <c r="BL1380" s="599"/>
      <c r="BM1380" s="599"/>
      <c r="BN1380" s="599"/>
      <c r="BO1380" s="599"/>
      <c r="BP1380" s="599"/>
      <c r="BQ1380" s="599"/>
      <c r="BR1380" s="599"/>
      <c r="BS1380" s="599"/>
      <c r="BT1380" s="602"/>
      <c r="BU1380" s="603"/>
      <c r="BV1380" s="601"/>
      <c r="BW1380" s="604"/>
    </row>
    <row r="1381" spans="2:75" ht="15.75" customHeight="1">
      <c r="B1381" s="334" t="s">
        <v>482</v>
      </c>
      <c r="C1381" s="335">
        <v>40905548000103</v>
      </c>
      <c r="D1381" s="336" t="s">
        <v>11</v>
      </c>
      <c r="E1381" s="336" t="s">
        <v>620</v>
      </c>
      <c r="F1381" s="336" t="s">
        <v>685</v>
      </c>
      <c r="G1381" s="337" t="s">
        <v>738</v>
      </c>
      <c r="H1381" s="337" t="s">
        <v>34</v>
      </c>
      <c r="I1381" s="337" t="s">
        <v>1318</v>
      </c>
      <c r="J1381" s="337" t="s">
        <v>608</v>
      </c>
      <c r="K1381" s="338" t="s">
        <v>48</v>
      </c>
      <c r="L1381" s="339"/>
      <c r="M1381" s="339" t="s">
        <v>34</v>
      </c>
      <c r="N1381" s="338">
        <v>581259</v>
      </c>
      <c r="O1381" s="338" t="s">
        <v>1320</v>
      </c>
      <c r="P1381" s="342">
        <v>44280</v>
      </c>
      <c r="Q1381" s="343">
        <v>42683766.659999996</v>
      </c>
      <c r="R1381" s="343">
        <v>31118862.374206346</v>
      </c>
      <c r="S1381" s="338">
        <v>181</v>
      </c>
      <c r="T1381" s="340">
        <v>0.10660770863499858</v>
      </c>
      <c r="U1381" s="340">
        <v>1.3781386573630392</v>
      </c>
      <c r="V1381" s="340">
        <v>0.15602037513417333</v>
      </c>
      <c r="W1381" s="340">
        <v>1.5295213671496684</v>
      </c>
      <c r="X1381" s="340" t="s">
        <v>1414</v>
      </c>
      <c r="Y1381" s="340" t="s">
        <v>1414</v>
      </c>
      <c r="Z1381" s="340" t="s">
        <v>1414</v>
      </c>
      <c r="AA1381" s="340" t="s">
        <v>1414</v>
      </c>
      <c r="AB1381" s="340">
        <v>3.1082404841923537E-3</v>
      </c>
      <c r="AC1381" s="344">
        <v>15.403521273048048</v>
      </c>
      <c r="AD1381" s="482">
        <v>0</v>
      </c>
      <c r="AE1381" s="341" t="s">
        <v>2225</v>
      </c>
      <c r="AF1381" s="341" t="s">
        <v>2106</v>
      </c>
      <c r="AG1381" s="345" t="s">
        <v>1427</v>
      </c>
      <c r="AH1381" s="345" t="s">
        <v>2107</v>
      </c>
      <c r="AI1381" s="345">
        <v>1000</v>
      </c>
      <c r="AJ1381" s="345">
        <v>100</v>
      </c>
      <c r="AK1381" s="345">
        <v>1000</v>
      </c>
      <c r="AL1381" s="340">
        <v>0.01</v>
      </c>
      <c r="AM1381" s="340">
        <v>0.15</v>
      </c>
      <c r="AN1381" s="340" t="s">
        <v>34</v>
      </c>
      <c r="AO1381" s="338" t="s">
        <v>1323</v>
      </c>
      <c r="AP1381" s="341" t="s">
        <v>13</v>
      </c>
      <c r="AQ1381" s="347" t="s">
        <v>671</v>
      </c>
      <c r="AR1381" s="340">
        <v>2.1333333333333334E-3</v>
      </c>
      <c r="AS1381" s="340">
        <v>2.1333333333333334E-3</v>
      </c>
      <c r="AT1381" s="340"/>
      <c r="AX1381" s="597"/>
      <c r="AY1381" s="598"/>
      <c r="AZ1381" s="598"/>
      <c r="BA1381" s="598"/>
      <c r="BB1381" s="599"/>
      <c r="BC1381" s="598"/>
      <c r="BD1381" s="598"/>
      <c r="BE1381" s="598"/>
      <c r="BF1381" s="598"/>
      <c r="BG1381" s="599"/>
      <c r="BH1381" s="599"/>
      <c r="BI1381" s="600"/>
      <c r="BJ1381" s="600"/>
      <c r="BK1381" s="600"/>
      <c r="BL1381" s="599"/>
      <c r="BM1381" s="599"/>
      <c r="BN1381" s="599"/>
      <c r="BO1381" s="599"/>
      <c r="BP1381" s="599"/>
      <c r="BQ1381" s="599"/>
      <c r="BR1381" s="599"/>
      <c r="BS1381" s="599"/>
      <c r="BT1381" s="602"/>
      <c r="BU1381" s="603"/>
      <c r="BV1381" s="601"/>
      <c r="BW1381" s="604"/>
    </row>
    <row r="1382" spans="2:75" ht="15.75" customHeight="1">
      <c r="B1382" s="334" t="s">
        <v>1587</v>
      </c>
      <c r="C1382" s="335">
        <v>36440431000116</v>
      </c>
      <c r="D1382" s="336" t="s">
        <v>11</v>
      </c>
      <c r="E1382" s="336" t="s">
        <v>620</v>
      </c>
      <c r="F1382" s="336" t="s">
        <v>685</v>
      </c>
      <c r="G1382" s="337" t="s">
        <v>738</v>
      </c>
      <c r="H1382" s="337" t="s">
        <v>34</v>
      </c>
      <c r="I1382" s="337" t="s">
        <v>1318</v>
      </c>
      <c r="J1382" s="337" t="s">
        <v>608</v>
      </c>
      <c r="K1382" s="338" t="s">
        <v>48</v>
      </c>
      <c r="L1382" s="339"/>
      <c r="M1382" s="339"/>
      <c r="N1382" s="338">
        <v>536547</v>
      </c>
      <c r="O1382" s="338" t="s">
        <v>1320</v>
      </c>
      <c r="P1382" s="342">
        <v>43958</v>
      </c>
      <c r="Q1382" s="343">
        <v>68626152.709999993</v>
      </c>
      <c r="R1382" s="343">
        <v>68165376.965992048</v>
      </c>
      <c r="S1382" s="338">
        <v>181</v>
      </c>
      <c r="T1382" s="340">
        <v>0.12641622133852515</v>
      </c>
      <c r="U1382" s="340">
        <v>1.421918725403587</v>
      </c>
      <c r="V1382" s="340">
        <v>0.16062840198154871</v>
      </c>
      <c r="W1382" s="340">
        <v>1.4742006360922446</v>
      </c>
      <c r="X1382" s="340">
        <v>0.25835932466033396</v>
      </c>
      <c r="Y1382" s="340">
        <v>1.8167286315072213</v>
      </c>
      <c r="Z1382" s="340" t="s">
        <v>1414</v>
      </c>
      <c r="AA1382" s="340" t="s">
        <v>1414</v>
      </c>
      <c r="AB1382" s="340">
        <v>1.5995565459589668E-2</v>
      </c>
      <c r="AC1382" s="344">
        <v>2.8563285628216639</v>
      </c>
      <c r="AD1382" s="482">
        <v>0</v>
      </c>
      <c r="AE1382" s="341" t="s">
        <v>2175</v>
      </c>
      <c r="AF1382" s="341" t="s">
        <v>2106</v>
      </c>
      <c r="AG1382" s="345" t="s">
        <v>1427</v>
      </c>
      <c r="AH1382" s="345" t="s">
        <v>2107</v>
      </c>
      <c r="AI1382" s="345">
        <v>100000</v>
      </c>
      <c r="AJ1382" s="345">
        <v>50000</v>
      </c>
      <c r="AK1382" s="345">
        <v>50000</v>
      </c>
      <c r="AL1382" s="340">
        <v>0.02</v>
      </c>
      <c r="AM1382" s="340">
        <v>0.2</v>
      </c>
      <c r="AN1382" s="340" t="s">
        <v>34</v>
      </c>
      <c r="AO1382" s="338" t="s">
        <v>1323</v>
      </c>
      <c r="AP1382" s="341" t="s">
        <v>13</v>
      </c>
      <c r="AQ1382" s="347" t="s">
        <v>668</v>
      </c>
      <c r="AR1382" s="340">
        <v>4.0000000000000001E-3</v>
      </c>
      <c r="AS1382" s="340">
        <v>4.0000000000000001E-3</v>
      </c>
      <c r="AT1382" s="340"/>
      <c r="AX1382" s="597"/>
      <c r="AY1382" s="598"/>
      <c r="AZ1382" s="598"/>
      <c r="BA1382" s="598"/>
      <c r="BB1382" s="599"/>
      <c r="BC1382" s="598"/>
      <c r="BD1382" s="598"/>
      <c r="BE1382" s="598"/>
      <c r="BF1382" s="598"/>
      <c r="BG1382" s="599"/>
      <c r="BH1382" s="599"/>
      <c r="BI1382" s="600"/>
      <c r="BJ1382" s="600"/>
      <c r="BK1382" s="600"/>
      <c r="BL1382" s="599"/>
      <c r="BM1382" s="599"/>
      <c r="BN1382" s="599"/>
      <c r="BO1382" s="599"/>
      <c r="BP1382" s="599"/>
      <c r="BQ1382" s="599"/>
      <c r="BR1382" s="599"/>
      <c r="BS1382" s="599"/>
      <c r="BT1382" s="602"/>
      <c r="BU1382" s="603"/>
      <c r="BV1382" s="601"/>
      <c r="BW1382" s="604"/>
    </row>
    <row r="1383" spans="2:75" ht="15.75" customHeight="1">
      <c r="B1383" s="334" t="s">
        <v>299</v>
      </c>
      <c r="C1383" s="335">
        <v>15585932000110</v>
      </c>
      <c r="D1383" s="336" t="s">
        <v>11</v>
      </c>
      <c r="E1383" s="336" t="s">
        <v>620</v>
      </c>
      <c r="F1383" s="336" t="s">
        <v>685</v>
      </c>
      <c r="G1383" s="337" t="s">
        <v>738</v>
      </c>
      <c r="H1383" s="337" t="s">
        <v>34</v>
      </c>
      <c r="I1383" s="337" t="s">
        <v>1318</v>
      </c>
      <c r="J1383" s="337" t="s">
        <v>608</v>
      </c>
      <c r="K1383" s="338" t="s">
        <v>48</v>
      </c>
      <c r="L1383" s="339"/>
      <c r="M1383" s="339" t="s">
        <v>34</v>
      </c>
      <c r="N1383" s="338">
        <v>308560</v>
      </c>
      <c r="O1383" s="338" t="s">
        <v>1320</v>
      </c>
      <c r="P1383" s="342">
        <v>41095</v>
      </c>
      <c r="Q1383" s="343">
        <v>127052916.28</v>
      </c>
      <c r="R1383" s="343">
        <v>77552462.631587312</v>
      </c>
      <c r="S1383" s="338">
        <v>181</v>
      </c>
      <c r="T1383" s="340">
        <v>0.10703562471896566</v>
      </c>
      <c r="U1383" s="340">
        <v>1.3836704121017285</v>
      </c>
      <c r="V1383" s="340">
        <v>0.14651950709655681</v>
      </c>
      <c r="W1383" s="340">
        <v>1.4363810919932545</v>
      </c>
      <c r="X1383" s="340">
        <v>0.22018002009670012</v>
      </c>
      <c r="Y1383" s="340">
        <v>1.6696650904168047</v>
      </c>
      <c r="Z1383" s="340">
        <v>0.28711704722785258</v>
      </c>
      <c r="AA1383" s="340">
        <v>1.6320663764197676</v>
      </c>
      <c r="AB1383" s="340">
        <v>1.9182126919812248E-3</v>
      </c>
      <c r="AC1383" s="344">
        <v>20.653443697468028</v>
      </c>
      <c r="AD1383" s="482">
        <v>0</v>
      </c>
      <c r="AE1383" s="341" t="s">
        <v>2308</v>
      </c>
      <c r="AF1383" s="341" t="s">
        <v>2106</v>
      </c>
      <c r="AG1383" s="345" t="s">
        <v>1427</v>
      </c>
      <c r="AH1383" s="345" t="s">
        <v>2107</v>
      </c>
      <c r="AI1383" s="345">
        <v>100</v>
      </c>
      <c r="AJ1383" s="345">
        <v>100</v>
      </c>
      <c r="AK1383" s="345">
        <v>100</v>
      </c>
      <c r="AL1383" s="340">
        <v>1.2E-2</v>
      </c>
      <c r="AM1383" s="340">
        <v>0.2</v>
      </c>
      <c r="AN1383" s="340" t="s">
        <v>2124</v>
      </c>
      <c r="AO1383" s="338" t="s">
        <v>1323</v>
      </c>
      <c r="AP1383" s="341" t="s">
        <v>13</v>
      </c>
      <c r="AQ1383" s="347" t="s">
        <v>671</v>
      </c>
      <c r="AR1383" s="340">
        <v>4.0000000000000001E-3</v>
      </c>
      <c r="AS1383" s="340">
        <v>4.0000000000000001E-3</v>
      </c>
      <c r="AT1383" s="340"/>
      <c r="AX1383" s="597"/>
      <c r="AY1383" s="598"/>
      <c r="AZ1383" s="598"/>
      <c r="BA1383" s="598"/>
      <c r="BB1383" s="599"/>
      <c r="BC1383" s="598"/>
      <c r="BD1383" s="598"/>
      <c r="BE1383" s="598"/>
      <c r="BF1383" s="598"/>
      <c r="BG1383" s="599"/>
      <c r="BH1383" s="599"/>
      <c r="BI1383" s="600"/>
      <c r="BJ1383" s="600"/>
      <c r="BK1383" s="600"/>
      <c r="BL1383" s="599"/>
      <c r="BM1383" s="599"/>
      <c r="BN1383" s="599"/>
      <c r="BO1383" s="599"/>
      <c r="BP1383" s="599"/>
      <c r="BQ1383" s="599"/>
      <c r="BR1383" s="599"/>
      <c r="BS1383" s="599"/>
      <c r="BT1383" s="602"/>
      <c r="BU1383" s="603"/>
      <c r="BV1383" s="601"/>
      <c r="BW1383" s="604"/>
    </row>
    <row r="1384" spans="2:75" ht="15.75" customHeight="1">
      <c r="B1384" s="334" t="s">
        <v>1160</v>
      </c>
      <c r="C1384" s="335">
        <v>40265199000102</v>
      </c>
      <c r="D1384" s="336" t="s">
        <v>11</v>
      </c>
      <c r="E1384" s="336" t="s">
        <v>620</v>
      </c>
      <c r="F1384" s="336" t="s">
        <v>685</v>
      </c>
      <c r="G1384" s="337" t="s">
        <v>738</v>
      </c>
      <c r="H1384" s="337" t="s">
        <v>34</v>
      </c>
      <c r="I1384" s="337" t="s">
        <v>1318</v>
      </c>
      <c r="J1384" s="337" t="s">
        <v>608</v>
      </c>
      <c r="K1384" s="338" t="s">
        <v>48</v>
      </c>
      <c r="L1384" s="339"/>
      <c r="M1384" s="339" t="s">
        <v>34</v>
      </c>
      <c r="N1384" s="338">
        <v>573825</v>
      </c>
      <c r="O1384" s="338" t="s">
        <v>1320</v>
      </c>
      <c r="P1384" s="342">
        <v>44238</v>
      </c>
      <c r="Q1384" s="343">
        <v>87949220.579999998</v>
      </c>
      <c r="R1384" s="343">
        <v>65541628.297063537</v>
      </c>
      <c r="S1384" s="338">
        <v>181</v>
      </c>
      <c r="T1384" s="340">
        <v>0.12145363590165181</v>
      </c>
      <c r="U1384" s="340">
        <v>1.570054856787459</v>
      </c>
      <c r="V1384" s="340">
        <v>0.15712346453387482</v>
      </c>
      <c r="W1384" s="340">
        <v>1.5403353317057</v>
      </c>
      <c r="X1384" s="340" t="s">
        <v>1414</v>
      </c>
      <c r="Y1384" s="340" t="s">
        <v>1414</v>
      </c>
      <c r="Z1384" s="340" t="s">
        <v>1414</v>
      </c>
      <c r="AA1384" s="340" t="s">
        <v>1414</v>
      </c>
      <c r="AB1384" s="340">
        <v>3.2883247819660115E-2</v>
      </c>
      <c r="AC1384" s="344">
        <v>1.5012436736373356</v>
      </c>
      <c r="AD1384" s="482">
        <v>36498197000188</v>
      </c>
      <c r="AE1384" s="341" t="s">
        <v>2377</v>
      </c>
      <c r="AF1384" s="341" t="s">
        <v>2106</v>
      </c>
      <c r="AG1384" s="345" t="s">
        <v>1427</v>
      </c>
      <c r="AH1384" s="345" t="s">
        <v>2107</v>
      </c>
      <c r="AI1384" s="345">
        <v>5000</v>
      </c>
      <c r="AJ1384" s="345">
        <v>1000</v>
      </c>
      <c r="AK1384" s="345">
        <v>1000</v>
      </c>
      <c r="AL1384" s="340">
        <v>1.18E-2</v>
      </c>
      <c r="AM1384" s="340">
        <v>0.1</v>
      </c>
      <c r="AN1384" s="340" t="s">
        <v>34</v>
      </c>
      <c r="AO1384" s="338" t="s">
        <v>1323</v>
      </c>
      <c r="AP1384" s="341" t="s">
        <v>13</v>
      </c>
      <c r="AQ1384" s="347" t="s">
        <v>686</v>
      </c>
      <c r="AR1384" s="340">
        <v>5.5066666666666658E-3</v>
      </c>
      <c r="AS1384" s="340">
        <v>5.5066666666666658E-3</v>
      </c>
      <c r="AT1384" s="340"/>
      <c r="AX1384" s="597"/>
      <c r="AY1384" s="598"/>
      <c r="AZ1384" s="598"/>
      <c r="BA1384" s="598"/>
      <c r="BB1384" s="599"/>
      <c r="BC1384" s="598"/>
      <c r="BD1384" s="598"/>
      <c r="BE1384" s="598"/>
      <c r="BF1384" s="598"/>
      <c r="BG1384" s="599"/>
      <c r="BH1384" s="599"/>
      <c r="BI1384" s="600"/>
      <c r="BJ1384" s="600"/>
      <c r="BK1384" s="600"/>
      <c r="BL1384" s="599"/>
      <c r="BM1384" s="599"/>
      <c r="BN1384" s="599"/>
      <c r="BO1384" s="599"/>
      <c r="BP1384" s="599"/>
      <c r="BQ1384" s="599"/>
      <c r="BR1384" s="599"/>
      <c r="BS1384" s="599"/>
      <c r="BT1384" s="602"/>
      <c r="BU1384" s="603"/>
      <c r="BV1384" s="601"/>
      <c r="BW1384" s="604"/>
    </row>
    <row r="1385" spans="2:75" ht="15.75" customHeight="1">
      <c r="B1385" s="334" t="s">
        <v>1241</v>
      </c>
      <c r="C1385" s="335">
        <v>17313316000136</v>
      </c>
      <c r="D1385" s="336" t="s">
        <v>11</v>
      </c>
      <c r="E1385" s="336" t="s">
        <v>620</v>
      </c>
      <c r="F1385" s="336" t="s">
        <v>685</v>
      </c>
      <c r="G1385" s="337" t="s">
        <v>738</v>
      </c>
      <c r="H1385" s="337" t="s">
        <v>34</v>
      </c>
      <c r="I1385" s="337" t="s">
        <v>1318</v>
      </c>
      <c r="J1385" s="337" t="s">
        <v>608</v>
      </c>
      <c r="K1385" s="338" t="s">
        <v>48</v>
      </c>
      <c r="L1385" s="339"/>
      <c r="M1385" s="339" t="s">
        <v>34</v>
      </c>
      <c r="N1385" s="338">
        <v>333468</v>
      </c>
      <c r="O1385" s="338" t="s">
        <v>1320</v>
      </c>
      <c r="P1385" s="342">
        <v>41359</v>
      </c>
      <c r="Q1385" s="343">
        <v>613565934.88</v>
      </c>
      <c r="R1385" s="343">
        <v>223564835.22519839</v>
      </c>
      <c r="S1385" s="338">
        <v>181</v>
      </c>
      <c r="T1385" s="340">
        <v>0.1008775523165073</v>
      </c>
      <c r="U1385" s="340">
        <v>1.3040638082141534</v>
      </c>
      <c r="V1385" s="340">
        <v>0.14005416693771222</v>
      </c>
      <c r="W1385" s="340">
        <v>1.3729991400505068</v>
      </c>
      <c r="X1385" s="340">
        <v>0.21475894013206775</v>
      </c>
      <c r="Y1385" s="340">
        <v>1.6285560562486299</v>
      </c>
      <c r="Z1385" s="340">
        <v>0.29453949250696354</v>
      </c>
      <c r="AA1385" s="340">
        <v>1.6742579616558722</v>
      </c>
      <c r="AB1385" s="340">
        <v>3.1775801982937028E-3</v>
      </c>
      <c r="AC1385" s="344">
        <v>10.688266484046482</v>
      </c>
      <c r="AD1385" s="482">
        <v>0</v>
      </c>
      <c r="AE1385" s="341" t="s">
        <v>2241</v>
      </c>
      <c r="AF1385" s="341" t="s">
        <v>2106</v>
      </c>
      <c r="AG1385" s="345" t="s">
        <v>1427</v>
      </c>
      <c r="AH1385" s="345" t="s">
        <v>726</v>
      </c>
      <c r="AI1385" s="345">
        <v>0</v>
      </c>
      <c r="AJ1385" s="345">
        <v>0</v>
      </c>
      <c r="AK1385" s="345">
        <v>0</v>
      </c>
      <c r="AL1385" s="340">
        <v>1.15E-2</v>
      </c>
      <c r="AM1385" s="340">
        <v>0.2</v>
      </c>
      <c r="AN1385" s="340" t="s">
        <v>64</v>
      </c>
      <c r="AO1385" s="338" t="s">
        <v>1323</v>
      </c>
      <c r="AP1385" s="341" t="s">
        <v>13</v>
      </c>
      <c r="AQ1385" s="347" t="s">
        <v>668</v>
      </c>
      <c r="AR1385" s="340">
        <v>3.0666666666666668E-3</v>
      </c>
      <c r="AS1385" s="340">
        <v>3.0666666666666668E-3</v>
      </c>
      <c r="AT1385" s="340"/>
      <c r="AX1385" s="597"/>
      <c r="AY1385" s="598"/>
      <c r="AZ1385" s="598"/>
      <c r="BA1385" s="598"/>
      <c r="BB1385" s="599"/>
      <c r="BC1385" s="598"/>
      <c r="BD1385" s="598"/>
      <c r="BE1385" s="598"/>
      <c r="BF1385" s="598"/>
      <c r="BG1385" s="599"/>
      <c r="BH1385" s="599"/>
      <c r="BI1385" s="600"/>
      <c r="BJ1385" s="600"/>
      <c r="BK1385" s="600"/>
      <c r="BL1385" s="599"/>
      <c r="BM1385" s="599"/>
      <c r="BN1385" s="599"/>
      <c r="BO1385" s="599"/>
      <c r="BP1385" s="599"/>
      <c r="BQ1385" s="599"/>
      <c r="BR1385" s="599"/>
      <c r="BS1385" s="599"/>
      <c r="BT1385" s="602"/>
      <c r="BU1385" s="603"/>
      <c r="BV1385" s="601"/>
      <c r="BW1385" s="604"/>
    </row>
    <row r="1386" spans="2:75" ht="15.75" customHeight="1">
      <c r="B1386" s="334" t="s">
        <v>1662</v>
      </c>
      <c r="C1386" s="335">
        <v>36400100000152</v>
      </c>
      <c r="D1386" s="336" t="s">
        <v>13</v>
      </c>
      <c r="E1386" s="336" t="s">
        <v>615</v>
      </c>
      <c r="F1386" s="336" t="s">
        <v>619</v>
      </c>
      <c r="G1386" s="337" t="s">
        <v>34</v>
      </c>
      <c r="H1386" s="337" t="s">
        <v>1337</v>
      </c>
      <c r="I1386" s="337" t="s">
        <v>34</v>
      </c>
      <c r="J1386" s="337" t="s">
        <v>611</v>
      </c>
      <c r="K1386" s="338" t="s">
        <v>48</v>
      </c>
      <c r="L1386" s="339"/>
      <c r="M1386" s="339"/>
      <c r="N1386" s="338">
        <v>541893</v>
      </c>
      <c r="O1386" s="338" t="s">
        <v>1320</v>
      </c>
      <c r="P1386" s="342">
        <v>44011</v>
      </c>
      <c r="Q1386" s="343">
        <v>265938748.34</v>
      </c>
      <c r="R1386" s="343">
        <v>211986612.70948413</v>
      </c>
      <c r="S1386" s="338">
        <v>181</v>
      </c>
      <c r="T1386" s="340">
        <v>0.5302229895798225</v>
      </c>
      <c r="U1386" s="340">
        <v>5.9639023342114434</v>
      </c>
      <c r="V1386" s="340">
        <v>0.61730790745901087</v>
      </c>
      <c r="W1386" s="340">
        <v>5.6654719751578027</v>
      </c>
      <c r="X1386" s="340">
        <v>0.90998409788258017</v>
      </c>
      <c r="Y1386" s="340">
        <v>6.3988174880585946</v>
      </c>
      <c r="Z1386" s="340" t="s">
        <v>1414</v>
      </c>
      <c r="AA1386" s="340" t="s">
        <v>1414</v>
      </c>
      <c r="AB1386" s="340">
        <v>0.20449083406907112</v>
      </c>
      <c r="AC1386" s="344">
        <v>1.94318494658751</v>
      </c>
      <c r="AD1386" s="482">
        <v>36181763000123</v>
      </c>
      <c r="AE1386" s="341" t="s">
        <v>2315</v>
      </c>
      <c r="AF1386" s="341" t="s">
        <v>2315</v>
      </c>
      <c r="AG1386" s="345" t="s">
        <v>1431</v>
      </c>
      <c r="AH1386" s="345" t="s">
        <v>2110</v>
      </c>
      <c r="AI1386" s="345" t="s">
        <v>1422</v>
      </c>
      <c r="AJ1386" s="345" t="s">
        <v>1422</v>
      </c>
      <c r="AK1386" s="345" t="s">
        <v>1422</v>
      </c>
      <c r="AL1386" s="340">
        <v>0</v>
      </c>
      <c r="AM1386" s="340" t="s">
        <v>34</v>
      </c>
      <c r="AN1386" s="340" t="s">
        <v>64</v>
      </c>
      <c r="AO1386" s="338" t="s">
        <v>1323</v>
      </c>
      <c r="AP1386" s="341" t="s">
        <v>13</v>
      </c>
      <c r="AQ1386" s="347" t="s">
        <v>679</v>
      </c>
      <c r="AR1386" s="340" t="s">
        <v>34</v>
      </c>
      <c r="AS1386" s="340" t="s">
        <v>34</v>
      </c>
      <c r="AT1386" s="340"/>
      <c r="AX1386" s="597"/>
      <c r="AY1386" s="598"/>
      <c r="AZ1386" s="598"/>
      <c r="BA1386" s="598"/>
      <c r="BB1386" s="599"/>
      <c r="BC1386" s="598"/>
      <c r="BD1386" s="598"/>
      <c r="BE1386" s="598"/>
      <c r="BF1386" s="598"/>
      <c r="BG1386" s="599"/>
      <c r="BH1386" s="599"/>
      <c r="BI1386" s="600"/>
      <c r="BJ1386" s="600"/>
      <c r="BK1386" s="600"/>
      <c r="BL1386" s="599"/>
      <c r="BM1386" s="599"/>
      <c r="BN1386" s="599"/>
      <c r="BO1386" s="599"/>
      <c r="BP1386" s="599"/>
      <c r="BQ1386" s="599"/>
      <c r="BR1386" s="599"/>
      <c r="BS1386" s="599"/>
      <c r="BT1386" s="602"/>
      <c r="BU1386" s="603"/>
      <c r="BV1386" s="601"/>
      <c r="BW1386" s="604"/>
    </row>
    <row r="1387" spans="2:75" ht="15.75" customHeight="1">
      <c r="B1387" s="334" t="s">
        <v>750</v>
      </c>
      <c r="C1387" s="335">
        <v>32238591000126</v>
      </c>
      <c r="D1387" s="336" t="s">
        <v>11</v>
      </c>
      <c r="E1387" s="336" t="s">
        <v>620</v>
      </c>
      <c r="F1387" s="336" t="s">
        <v>685</v>
      </c>
      <c r="G1387" s="337" t="s">
        <v>738</v>
      </c>
      <c r="H1387" s="337" t="s">
        <v>34</v>
      </c>
      <c r="I1387" s="337" t="s">
        <v>1318</v>
      </c>
      <c r="J1387" s="337" t="s">
        <v>608</v>
      </c>
      <c r="K1387" s="338" t="s">
        <v>48</v>
      </c>
      <c r="L1387" s="339"/>
      <c r="M1387" s="339" t="s">
        <v>34</v>
      </c>
      <c r="N1387" s="338">
        <v>491391</v>
      </c>
      <c r="O1387" s="338" t="s">
        <v>1320</v>
      </c>
      <c r="P1387" s="342">
        <v>43557</v>
      </c>
      <c r="Q1387" s="343">
        <v>42376561.920000002</v>
      </c>
      <c r="R1387" s="343">
        <v>57914953.017222188</v>
      </c>
      <c r="S1387" s="338">
        <v>182</v>
      </c>
      <c r="T1387" s="340">
        <v>7.6702142531243744E-2</v>
      </c>
      <c r="U1387" s="340">
        <v>0.99154356733049709</v>
      </c>
      <c r="V1387" s="340">
        <v>0.10221459396200361</v>
      </c>
      <c r="W1387" s="340">
        <v>1.00204479937293</v>
      </c>
      <c r="X1387" s="340">
        <v>0.16173774780295513</v>
      </c>
      <c r="Y1387" s="340">
        <v>1.2264867229580141</v>
      </c>
      <c r="Z1387" s="340">
        <v>0.26728096742852436</v>
      </c>
      <c r="AA1387" s="340">
        <v>1.5193116682161425</v>
      </c>
      <c r="AB1387" s="340">
        <v>4.2094435675179313E-3</v>
      </c>
      <c r="AC1387" s="344">
        <v>4.6790807214594471E-2</v>
      </c>
      <c r="AD1387" s="482">
        <v>30910036000173</v>
      </c>
      <c r="AE1387" s="341" t="s">
        <v>2139</v>
      </c>
      <c r="AF1387" s="341" t="s">
        <v>2106</v>
      </c>
      <c r="AG1387" s="345" t="s">
        <v>1427</v>
      </c>
      <c r="AH1387" s="345" t="s">
        <v>2107</v>
      </c>
      <c r="AI1387" s="345">
        <v>25000</v>
      </c>
      <c r="AJ1387" s="345">
        <v>5000</v>
      </c>
      <c r="AK1387" s="345">
        <v>10000</v>
      </c>
      <c r="AL1387" s="608">
        <v>5.0000000000000001E-3</v>
      </c>
      <c r="AM1387" s="608" t="s">
        <v>34</v>
      </c>
      <c r="AN1387" s="340" t="s">
        <v>64</v>
      </c>
      <c r="AO1387" s="338" t="s">
        <v>1323</v>
      </c>
      <c r="AP1387" s="341" t="s">
        <v>11</v>
      </c>
      <c r="AQ1387" s="347" t="s">
        <v>675</v>
      </c>
      <c r="AR1387" s="340">
        <v>3.3333333333333331E-3</v>
      </c>
      <c r="AS1387" s="340">
        <v>3.3333333333333331E-3</v>
      </c>
      <c r="AT1387" s="340"/>
      <c r="AX1387" s="597"/>
      <c r="AY1387" s="598"/>
      <c r="AZ1387" s="598"/>
      <c r="BA1387" s="598"/>
      <c r="BB1387" s="599"/>
      <c r="BC1387" s="598"/>
      <c r="BD1387" s="598"/>
      <c r="BE1387" s="598"/>
      <c r="BF1387" s="598"/>
      <c r="BG1387" s="599"/>
      <c r="BH1387" s="599"/>
      <c r="BI1387" s="600"/>
      <c r="BJ1387" s="600"/>
      <c r="BK1387" s="600"/>
      <c r="BL1387" s="599"/>
      <c r="BM1387" s="599"/>
      <c r="BN1387" s="599"/>
      <c r="BO1387" s="599"/>
      <c r="BP1387" s="599"/>
      <c r="BQ1387" s="599"/>
      <c r="BR1387" s="599"/>
      <c r="BS1387" s="599"/>
      <c r="BT1387" s="602"/>
      <c r="BU1387" s="603"/>
      <c r="BV1387" s="601"/>
      <c r="BW1387" s="604"/>
    </row>
    <row r="1388" spans="2:75" ht="15.75" customHeight="1">
      <c r="B1388" s="334" t="s">
        <v>1291</v>
      </c>
      <c r="C1388" s="335">
        <v>46420448000165</v>
      </c>
      <c r="D1388" s="336" t="s">
        <v>13</v>
      </c>
      <c r="E1388" s="336" t="s">
        <v>616</v>
      </c>
      <c r="F1388" s="336" t="s">
        <v>619</v>
      </c>
      <c r="G1388" s="337" t="s">
        <v>34</v>
      </c>
      <c r="H1388" s="337" t="s">
        <v>1337</v>
      </c>
      <c r="I1388" s="337" t="s">
        <v>34</v>
      </c>
      <c r="J1388" s="337" t="s">
        <v>611</v>
      </c>
      <c r="K1388" s="338" t="s">
        <v>48</v>
      </c>
      <c r="L1388" s="339"/>
      <c r="M1388" s="339" t="s">
        <v>34</v>
      </c>
      <c r="N1388" s="338">
        <v>654957</v>
      </c>
      <c r="O1388" s="338" t="s">
        <v>1320</v>
      </c>
      <c r="P1388" s="342">
        <v>44722</v>
      </c>
      <c r="Q1388" s="343">
        <v>49028.76</v>
      </c>
      <c r="R1388" s="343" t="s">
        <v>1414</v>
      </c>
      <c r="S1388" s="338">
        <v>182</v>
      </c>
      <c r="T1388" s="340" t="s">
        <v>1414</v>
      </c>
      <c r="U1388" s="340" t="s">
        <v>1414</v>
      </c>
      <c r="V1388" s="340" t="s">
        <v>1414</v>
      </c>
      <c r="W1388" s="340" t="s">
        <v>1414</v>
      </c>
      <c r="X1388" s="340" t="s">
        <v>1414</v>
      </c>
      <c r="Y1388" s="340" t="s">
        <v>1414</v>
      </c>
      <c r="Z1388" s="340" t="s">
        <v>1414</v>
      </c>
      <c r="AA1388" s="340" t="s">
        <v>1414</v>
      </c>
      <c r="AB1388" s="340" t="s">
        <v>1414</v>
      </c>
      <c r="AC1388" s="344" t="s">
        <v>1414</v>
      </c>
      <c r="AD1388" s="482">
        <v>0</v>
      </c>
      <c r="AE1388" s="341" t="s">
        <v>2226</v>
      </c>
      <c r="AF1388" s="341" t="s">
        <v>2106</v>
      </c>
      <c r="AG1388" s="345" t="s">
        <v>1427</v>
      </c>
      <c r="AH1388" s="345" t="s">
        <v>726</v>
      </c>
      <c r="AI1388" s="345">
        <v>100000</v>
      </c>
      <c r="AJ1388" s="345">
        <v>100000</v>
      </c>
      <c r="AK1388" s="345">
        <v>50000</v>
      </c>
      <c r="AL1388" s="340">
        <v>0.02</v>
      </c>
      <c r="AM1388" s="340">
        <v>0.2</v>
      </c>
      <c r="AN1388" s="340" t="s">
        <v>2124</v>
      </c>
      <c r="AO1388" s="338" t="s">
        <v>1323</v>
      </c>
      <c r="AP1388" s="341" t="s">
        <v>13</v>
      </c>
      <c r="AQ1388" s="347" t="s">
        <v>679</v>
      </c>
      <c r="AR1388" s="340">
        <v>6.6660000000000001E-3</v>
      </c>
      <c r="AS1388" s="340">
        <v>6.6660000000000001E-3</v>
      </c>
      <c r="AT1388" s="340"/>
      <c r="AX1388" s="597"/>
      <c r="AY1388" s="598"/>
      <c r="AZ1388" s="598"/>
      <c r="BA1388" s="598"/>
      <c r="BB1388" s="599"/>
      <c r="BC1388" s="598"/>
      <c r="BD1388" s="598"/>
      <c r="BE1388" s="598"/>
      <c r="BF1388" s="598"/>
      <c r="BG1388" s="599"/>
      <c r="BH1388" s="599"/>
      <c r="BI1388" s="600"/>
      <c r="BJ1388" s="600"/>
      <c r="BK1388" s="600"/>
      <c r="BL1388" s="599"/>
      <c r="BM1388" s="599"/>
      <c r="BN1388" s="599"/>
      <c r="BO1388" s="599"/>
      <c r="BP1388" s="599"/>
      <c r="BQ1388" s="599"/>
      <c r="BR1388" s="599"/>
      <c r="BS1388" s="599"/>
      <c r="BT1388" s="602"/>
      <c r="BU1388" s="603"/>
      <c r="BV1388" s="601"/>
      <c r="BW1388" s="604"/>
    </row>
    <row r="1389" spans="2:75" ht="15.75" customHeight="1">
      <c r="B1389" s="334" t="s">
        <v>1492</v>
      </c>
      <c r="C1389" s="335">
        <v>45124029000113</v>
      </c>
      <c r="D1389" s="336" t="s">
        <v>14</v>
      </c>
      <c r="E1389" s="336" t="s">
        <v>607</v>
      </c>
      <c r="F1389" s="336"/>
      <c r="G1389" s="337"/>
      <c r="H1389" s="337" t="s">
        <v>34</v>
      </c>
      <c r="I1389" s="337" t="s">
        <v>34</v>
      </c>
      <c r="J1389" s="337" t="s">
        <v>608</v>
      </c>
      <c r="K1389" s="338" t="s">
        <v>48</v>
      </c>
      <c r="L1389" s="339"/>
      <c r="M1389" s="339"/>
      <c r="N1389" s="338">
        <v>655521</v>
      </c>
      <c r="O1389" s="338" t="s">
        <v>1323</v>
      </c>
      <c r="P1389" s="342">
        <v>44718</v>
      </c>
      <c r="Q1389" s="343">
        <v>861376935.79999995</v>
      </c>
      <c r="R1389" s="343" t="s">
        <v>1414</v>
      </c>
      <c r="S1389" s="338">
        <v>182</v>
      </c>
      <c r="T1389" s="340" t="s">
        <v>1414</v>
      </c>
      <c r="U1389" s="340" t="s">
        <v>1414</v>
      </c>
      <c r="V1389" s="340" t="s">
        <v>1414</v>
      </c>
      <c r="W1389" s="340" t="s">
        <v>1414</v>
      </c>
      <c r="X1389" s="340" t="s">
        <v>1414</v>
      </c>
      <c r="Y1389" s="340" t="s">
        <v>1414</v>
      </c>
      <c r="Z1389" s="340" t="s">
        <v>1414</v>
      </c>
      <c r="AA1389" s="340" t="s">
        <v>1414</v>
      </c>
      <c r="AB1389" s="340" t="s">
        <v>1414</v>
      </c>
      <c r="AC1389" s="344" t="s">
        <v>1414</v>
      </c>
      <c r="AD1389" s="482">
        <v>11188572000162</v>
      </c>
      <c r="AE1389" s="341" t="s">
        <v>2159</v>
      </c>
      <c r="AF1389" s="341" t="s">
        <v>2106</v>
      </c>
      <c r="AG1389" s="345" t="s">
        <v>1427</v>
      </c>
      <c r="AH1389" s="345" t="s">
        <v>2107</v>
      </c>
      <c r="AI1389" s="345">
        <v>500000</v>
      </c>
      <c r="AJ1389" s="345">
        <v>50000</v>
      </c>
      <c r="AK1389" s="345">
        <v>50000</v>
      </c>
      <c r="AL1389" s="608">
        <v>1.3500000000000002E-2</v>
      </c>
      <c r="AM1389" s="608">
        <v>0.2</v>
      </c>
      <c r="AN1389" s="340" t="s">
        <v>2124</v>
      </c>
      <c r="AO1389" s="338" t="s">
        <v>1323</v>
      </c>
      <c r="AP1389" s="341" t="s">
        <v>716</v>
      </c>
      <c r="AQ1389" s="347" t="s">
        <v>659</v>
      </c>
      <c r="AR1389" s="340" t="s">
        <v>34</v>
      </c>
      <c r="AS1389" s="340" t="s">
        <v>34</v>
      </c>
      <c r="AT1389" s="340"/>
      <c r="AX1389" s="597"/>
      <c r="AY1389" s="598"/>
      <c r="AZ1389" s="598"/>
      <c r="BA1389" s="598"/>
      <c r="BB1389" s="599"/>
      <c r="BC1389" s="598"/>
      <c r="BD1389" s="598"/>
      <c r="BE1389" s="598"/>
      <c r="BF1389" s="598"/>
      <c r="BG1389" s="599"/>
      <c r="BH1389" s="599"/>
      <c r="BI1389" s="600"/>
      <c r="BJ1389" s="600"/>
      <c r="BK1389" s="600"/>
      <c r="BL1389" s="599"/>
      <c r="BM1389" s="599"/>
      <c r="BN1389" s="599"/>
      <c r="BO1389" s="599"/>
      <c r="BP1389" s="599"/>
      <c r="BQ1389" s="599"/>
      <c r="BR1389" s="599"/>
      <c r="BS1389" s="599"/>
      <c r="BT1389" s="602"/>
      <c r="BU1389" s="603"/>
      <c r="BV1389" s="601"/>
      <c r="BW1389" s="604"/>
    </row>
    <row r="1390" spans="2:75" ht="15.75" customHeight="1">
      <c r="B1390" s="334" t="s">
        <v>123</v>
      </c>
      <c r="C1390" s="335">
        <v>39974143000130</v>
      </c>
      <c r="D1390" s="336" t="s">
        <v>14</v>
      </c>
      <c r="E1390" s="336" t="s">
        <v>607</v>
      </c>
      <c r="F1390" s="336"/>
      <c r="G1390" s="337"/>
      <c r="H1390" s="337" t="s">
        <v>34</v>
      </c>
      <c r="I1390" s="337" t="s">
        <v>34</v>
      </c>
      <c r="J1390" s="337" t="s">
        <v>608</v>
      </c>
      <c r="K1390" s="338" t="s">
        <v>48</v>
      </c>
      <c r="L1390" s="339"/>
      <c r="M1390" s="339" t="s">
        <v>1411</v>
      </c>
      <c r="N1390" s="338">
        <v>582670</v>
      </c>
      <c r="O1390" s="338" t="s">
        <v>1320</v>
      </c>
      <c r="P1390" s="342">
        <v>44245</v>
      </c>
      <c r="Q1390" s="343">
        <v>20118383.239999998</v>
      </c>
      <c r="R1390" s="343">
        <v>18025872.933492061</v>
      </c>
      <c r="S1390" s="338">
        <v>182</v>
      </c>
      <c r="T1390" s="340">
        <v>-0.16196071023401848</v>
      </c>
      <c r="U1390" s="340">
        <v>-2.0936977129081455</v>
      </c>
      <c r="V1390" s="340">
        <v>-0.27812339099178407</v>
      </c>
      <c r="W1390" s="340">
        <v>-2.7265392027177633</v>
      </c>
      <c r="X1390" s="340" t="s">
        <v>1414</v>
      </c>
      <c r="Y1390" s="340" t="s">
        <v>1414</v>
      </c>
      <c r="Z1390" s="340" t="s">
        <v>1414</v>
      </c>
      <c r="AA1390" s="340" t="s">
        <v>1414</v>
      </c>
      <c r="AB1390" s="340">
        <v>0.50671900126016078</v>
      </c>
      <c r="AC1390" s="344">
        <v>-0.58135006165197012</v>
      </c>
      <c r="AD1390" s="482">
        <v>0</v>
      </c>
      <c r="AE1390" s="341" t="s">
        <v>2135</v>
      </c>
      <c r="AF1390" s="341" t="s">
        <v>2115</v>
      </c>
      <c r="AG1390" s="345" t="s">
        <v>1428</v>
      </c>
      <c r="AH1390" s="345" t="s">
        <v>726</v>
      </c>
      <c r="AI1390" s="345">
        <v>5000</v>
      </c>
      <c r="AJ1390" s="345" t="s">
        <v>1422</v>
      </c>
      <c r="AK1390" s="345">
        <v>1000</v>
      </c>
      <c r="AL1390" s="340">
        <v>5.0000000000000001E-3</v>
      </c>
      <c r="AM1390" s="340">
        <v>0.25</v>
      </c>
      <c r="AN1390" s="340" t="s">
        <v>34</v>
      </c>
      <c r="AO1390" s="338" t="s">
        <v>1323</v>
      </c>
      <c r="AP1390" s="341" t="s">
        <v>716</v>
      </c>
      <c r="AQ1390" s="347" t="s">
        <v>659</v>
      </c>
      <c r="AR1390" s="340" t="s">
        <v>34</v>
      </c>
      <c r="AS1390" s="340" t="s">
        <v>34</v>
      </c>
      <c r="AT1390" s="340"/>
      <c r="AX1390" s="597"/>
      <c r="AY1390" s="598"/>
      <c r="AZ1390" s="598"/>
      <c r="BA1390" s="598"/>
      <c r="BB1390" s="599"/>
      <c r="BC1390" s="598"/>
      <c r="BD1390" s="598"/>
      <c r="BE1390" s="598"/>
      <c r="BF1390" s="598"/>
      <c r="BG1390" s="599"/>
      <c r="BH1390" s="599"/>
      <c r="BI1390" s="600"/>
      <c r="BJ1390" s="600"/>
      <c r="BK1390" s="600"/>
      <c r="BL1390" s="599"/>
      <c r="BM1390" s="599"/>
      <c r="BN1390" s="599"/>
      <c r="BO1390" s="599"/>
      <c r="BP1390" s="599"/>
      <c r="BQ1390" s="599"/>
      <c r="BR1390" s="599"/>
      <c r="BS1390" s="599"/>
      <c r="BT1390" s="602"/>
      <c r="BU1390" s="603"/>
      <c r="BV1390" s="601"/>
      <c r="BW1390" s="604"/>
    </row>
    <row r="1391" spans="2:75" ht="15.75" customHeight="1">
      <c r="B1391" s="334" t="s">
        <v>1088</v>
      </c>
      <c r="C1391" s="335">
        <v>16816153000141</v>
      </c>
      <c r="D1391" s="336" t="s">
        <v>14</v>
      </c>
      <c r="E1391" s="336" t="s">
        <v>607</v>
      </c>
      <c r="F1391" s="336"/>
      <c r="G1391" s="337"/>
      <c r="H1391" s="337" t="s">
        <v>34</v>
      </c>
      <c r="I1391" s="337" t="s">
        <v>34</v>
      </c>
      <c r="J1391" s="337" t="s">
        <v>608</v>
      </c>
      <c r="K1391" s="338" t="s">
        <v>48</v>
      </c>
      <c r="L1391" s="339"/>
      <c r="M1391" s="339" t="s">
        <v>1411</v>
      </c>
      <c r="N1391" s="338">
        <v>318221</v>
      </c>
      <c r="O1391" s="338" t="s">
        <v>1320</v>
      </c>
      <c r="P1391" s="342">
        <v>41214</v>
      </c>
      <c r="Q1391" s="343">
        <v>417186295.80000001</v>
      </c>
      <c r="R1391" s="343">
        <v>497368012.53400791</v>
      </c>
      <c r="S1391" s="338">
        <v>184</v>
      </c>
      <c r="T1391" s="340">
        <v>-0.24753759527948194</v>
      </c>
      <c r="U1391" s="340">
        <v>-3.1999668089043456</v>
      </c>
      <c r="V1391" s="340">
        <v>-0.37166077629595828</v>
      </c>
      <c r="W1391" s="340">
        <v>-3.6435183429551312</v>
      </c>
      <c r="X1391" s="340">
        <v>-0.19463696380827278</v>
      </c>
      <c r="Y1391" s="340">
        <v>-1.4759674544160086</v>
      </c>
      <c r="Z1391" s="340">
        <v>-7.3277511475544066E-2</v>
      </c>
      <c r="AA1391" s="340">
        <v>-0.41653313093611255</v>
      </c>
      <c r="AB1391" s="340">
        <v>0.32736011614757238</v>
      </c>
      <c r="AC1391" s="344">
        <v>-1.5522114086879935</v>
      </c>
      <c r="AD1391" s="482">
        <v>29994412000176</v>
      </c>
      <c r="AE1391" s="341" t="s">
        <v>2331</v>
      </c>
      <c r="AF1391" s="341" t="s">
        <v>2109</v>
      </c>
      <c r="AG1391" s="345" t="s">
        <v>59</v>
      </c>
      <c r="AH1391" s="345" t="s">
        <v>2107</v>
      </c>
      <c r="AI1391" s="345">
        <v>25000</v>
      </c>
      <c r="AJ1391" s="345">
        <v>1000</v>
      </c>
      <c r="AK1391" s="345">
        <v>1000</v>
      </c>
      <c r="AL1391" s="340">
        <v>0.01</v>
      </c>
      <c r="AM1391" s="340">
        <v>0.3</v>
      </c>
      <c r="AN1391" s="340" t="s">
        <v>1423</v>
      </c>
      <c r="AO1391" s="338" t="s">
        <v>1323</v>
      </c>
      <c r="AP1391" s="341" t="s">
        <v>716</v>
      </c>
      <c r="AQ1391" s="347" t="s">
        <v>659</v>
      </c>
      <c r="AR1391" s="340" t="s">
        <v>34</v>
      </c>
      <c r="AS1391" s="340" t="s">
        <v>34</v>
      </c>
      <c r="AT1391" s="340"/>
      <c r="AX1391" s="597"/>
      <c r="AY1391" s="598"/>
      <c r="AZ1391" s="598"/>
      <c r="BA1391" s="598"/>
      <c r="BB1391" s="599"/>
      <c r="BC1391" s="598"/>
      <c r="BD1391" s="598"/>
      <c r="BE1391" s="598"/>
      <c r="BF1391" s="598"/>
      <c r="BG1391" s="599"/>
      <c r="BH1391" s="599"/>
      <c r="BI1391" s="600"/>
      <c r="BJ1391" s="600"/>
      <c r="BK1391" s="600"/>
      <c r="BL1391" s="599"/>
      <c r="BM1391" s="599"/>
      <c r="BN1391" s="599"/>
      <c r="BO1391" s="599"/>
      <c r="BP1391" s="599"/>
      <c r="BQ1391" s="599"/>
      <c r="BR1391" s="599"/>
      <c r="BS1391" s="599"/>
      <c r="BT1391" s="602"/>
      <c r="BU1391" s="603"/>
      <c r="BV1391" s="601"/>
      <c r="BW1391" s="604"/>
    </row>
    <row r="1392" spans="2:75" ht="15.75" customHeight="1">
      <c r="B1392" s="334" t="s">
        <v>1485</v>
      </c>
      <c r="C1392" s="335">
        <v>38064885000165</v>
      </c>
      <c r="D1392" s="336" t="s">
        <v>14</v>
      </c>
      <c r="E1392" s="336" t="s">
        <v>607</v>
      </c>
      <c r="F1392" s="336"/>
      <c r="G1392" s="337"/>
      <c r="H1392" s="337" t="s">
        <v>34</v>
      </c>
      <c r="I1392" s="337" t="s">
        <v>34</v>
      </c>
      <c r="J1392" s="337" t="s">
        <v>612</v>
      </c>
      <c r="K1392" s="338" t="s">
        <v>48</v>
      </c>
      <c r="L1392" s="339"/>
      <c r="M1392" s="339"/>
      <c r="N1392" s="338">
        <v>550681</v>
      </c>
      <c r="O1392" s="338" t="s">
        <v>1320</v>
      </c>
      <c r="P1392" s="342">
        <v>44071</v>
      </c>
      <c r="Q1392" s="343">
        <v>233501487.78999999</v>
      </c>
      <c r="R1392" s="343">
        <v>288473656.85674614</v>
      </c>
      <c r="S1392" s="338">
        <v>212</v>
      </c>
      <c r="T1392" s="340">
        <v>-0.14453867373181439</v>
      </c>
      <c r="U1392" s="340">
        <v>-1.6257585027312775</v>
      </c>
      <c r="V1392" s="340">
        <v>-8.0360398941420108E-2</v>
      </c>
      <c r="W1392" s="340">
        <v>-0.7375243093663868</v>
      </c>
      <c r="X1392" s="340">
        <v>0.10248963828920621</v>
      </c>
      <c r="Y1392" s="340">
        <v>0.72068565962390618</v>
      </c>
      <c r="Z1392" s="340" t="s">
        <v>1414</v>
      </c>
      <c r="AA1392" s="340" t="s">
        <v>1414</v>
      </c>
      <c r="AB1392" s="340">
        <v>0.16968752533225953</v>
      </c>
      <c r="AC1392" s="344">
        <v>-1.019214423794969</v>
      </c>
      <c r="AD1392" s="482">
        <v>0</v>
      </c>
      <c r="AE1392" s="341" t="s">
        <v>2120</v>
      </c>
      <c r="AF1392" s="341" t="s">
        <v>2106</v>
      </c>
      <c r="AG1392" s="345" t="s">
        <v>1427</v>
      </c>
      <c r="AH1392" s="345" t="s">
        <v>726</v>
      </c>
      <c r="AI1392" s="345">
        <v>25000</v>
      </c>
      <c r="AJ1392" s="345">
        <v>25000</v>
      </c>
      <c r="AK1392" s="345">
        <v>25000</v>
      </c>
      <c r="AL1392" s="608">
        <v>7.4999999999999997E-3</v>
      </c>
      <c r="AM1392" s="608" t="s">
        <v>34</v>
      </c>
      <c r="AN1392" s="340" t="s">
        <v>34</v>
      </c>
      <c r="AO1392" s="338" t="s">
        <v>1323</v>
      </c>
      <c r="AP1392" s="341" t="s">
        <v>13</v>
      </c>
      <c r="AQ1392" s="347" t="s">
        <v>679</v>
      </c>
      <c r="AR1392" s="340">
        <v>5.2499999999999995E-3</v>
      </c>
      <c r="AS1392" s="340">
        <v>5.2499999999999995E-3</v>
      </c>
      <c r="AT1392" s="340"/>
      <c r="AX1392" s="597"/>
      <c r="AY1392" s="598"/>
      <c r="AZ1392" s="598"/>
      <c r="BA1392" s="598"/>
      <c r="BB1392" s="599"/>
      <c r="BC1392" s="598"/>
      <c r="BD1392" s="598"/>
      <c r="BE1392" s="598"/>
      <c r="BF1392" s="598"/>
      <c r="BG1392" s="599"/>
      <c r="BH1392" s="599"/>
      <c r="BI1392" s="600"/>
      <c r="BJ1392" s="600"/>
      <c r="BK1392" s="600"/>
      <c r="BL1392" s="599"/>
      <c r="BM1392" s="599"/>
      <c r="BN1392" s="599"/>
      <c r="BO1392" s="599"/>
      <c r="BP1392" s="599"/>
      <c r="BQ1392" s="599"/>
      <c r="BR1392" s="599"/>
      <c r="BS1392" s="599"/>
      <c r="BT1392" s="602"/>
      <c r="BU1392" s="603"/>
      <c r="BV1392" s="601"/>
      <c r="BW1392" s="604"/>
    </row>
    <row r="1393" spans="2:75" ht="15.75" customHeight="1">
      <c r="B1393" s="334" t="s">
        <v>518</v>
      </c>
      <c r="C1393" s="335">
        <v>27500576000174</v>
      </c>
      <c r="D1393" s="336" t="s">
        <v>11</v>
      </c>
      <c r="E1393" s="336" t="s">
        <v>620</v>
      </c>
      <c r="F1393" s="336" t="s">
        <v>685</v>
      </c>
      <c r="G1393" s="337" t="s">
        <v>738</v>
      </c>
      <c r="H1393" s="337" t="s">
        <v>34</v>
      </c>
      <c r="I1393" s="337" t="s">
        <v>1318</v>
      </c>
      <c r="J1393" s="337" t="s">
        <v>608</v>
      </c>
      <c r="K1393" s="338" t="s">
        <v>48</v>
      </c>
      <c r="L1393" s="339"/>
      <c r="M1393" s="339" t="s">
        <v>34</v>
      </c>
      <c r="N1393" s="338">
        <v>458406</v>
      </c>
      <c r="O1393" s="338" t="s">
        <v>1320</v>
      </c>
      <c r="P1393" s="342">
        <v>43109</v>
      </c>
      <c r="Q1393" s="343">
        <v>323711437.73000002</v>
      </c>
      <c r="R1393" s="343">
        <v>288832276.99718255</v>
      </c>
      <c r="S1393" s="338">
        <v>270</v>
      </c>
      <c r="T1393" s="340">
        <v>0.10414106466887363</v>
      </c>
      <c r="U1393" s="340">
        <v>1.3462518693699983</v>
      </c>
      <c r="V1393" s="340">
        <v>0.14248647371165757</v>
      </c>
      <c r="W1393" s="340">
        <v>1.3968438794251747</v>
      </c>
      <c r="X1393" s="340">
        <v>0.20450480501390444</v>
      </c>
      <c r="Y1393" s="340">
        <v>1.5507970868757732</v>
      </c>
      <c r="Z1393" s="340">
        <v>0.27096020750607264</v>
      </c>
      <c r="AA1393" s="340">
        <v>1.5402256615833745</v>
      </c>
      <c r="AB1393" s="340">
        <v>3.4582688338758443E-3</v>
      </c>
      <c r="AC1393" s="344">
        <v>10.437620917766653</v>
      </c>
      <c r="AD1393" s="482">
        <v>0</v>
      </c>
      <c r="AE1393" s="341" t="s">
        <v>2269</v>
      </c>
      <c r="AF1393" s="341" t="s">
        <v>2270</v>
      </c>
      <c r="AG1393" s="345" t="s">
        <v>1429</v>
      </c>
      <c r="AH1393" s="345" t="s">
        <v>726</v>
      </c>
      <c r="AI1393" s="345">
        <v>1000</v>
      </c>
      <c r="AJ1393" s="345">
        <v>1000</v>
      </c>
      <c r="AK1393" s="345">
        <v>1000</v>
      </c>
      <c r="AL1393" s="340">
        <v>1.1000000000000001E-3</v>
      </c>
      <c r="AM1393" s="340">
        <v>0.2</v>
      </c>
      <c r="AN1393" s="340" t="s">
        <v>64</v>
      </c>
      <c r="AO1393" s="338" t="s">
        <v>1323</v>
      </c>
      <c r="AP1393" s="341" t="s">
        <v>13</v>
      </c>
      <c r="AQ1393" s="347" t="s">
        <v>668</v>
      </c>
      <c r="AR1393" s="340">
        <v>3.8800000000000002E-3</v>
      </c>
      <c r="AS1393" s="340">
        <v>3.8800000000000002E-3</v>
      </c>
      <c r="AT1393" s="340"/>
      <c r="AX1393" s="597"/>
      <c r="AY1393" s="598"/>
      <c r="AZ1393" s="598"/>
      <c r="BA1393" s="598"/>
      <c r="BB1393" s="599"/>
      <c r="BC1393" s="598"/>
      <c r="BD1393" s="598"/>
      <c r="BE1393" s="598"/>
      <c r="BF1393" s="598"/>
      <c r="BG1393" s="599"/>
      <c r="BH1393" s="599"/>
      <c r="BI1393" s="600"/>
      <c r="BJ1393" s="600"/>
      <c r="BK1393" s="600"/>
      <c r="BL1393" s="599"/>
      <c r="BM1393" s="599"/>
      <c r="BN1393" s="599"/>
      <c r="BO1393" s="599"/>
      <c r="BP1393" s="599"/>
      <c r="BQ1393" s="599"/>
      <c r="BR1393" s="599"/>
      <c r="BS1393" s="599"/>
      <c r="BT1393" s="602"/>
      <c r="BU1393" s="603"/>
      <c r="BV1393" s="601"/>
      <c r="BW1393" s="604"/>
    </row>
    <row r="1394" spans="2:75" ht="15.75" customHeight="1">
      <c r="B1394" s="334" t="s">
        <v>645</v>
      </c>
      <c r="C1394" s="335">
        <v>22672424000135</v>
      </c>
      <c r="D1394" s="336" t="s">
        <v>11</v>
      </c>
      <c r="E1394" s="336" t="s">
        <v>620</v>
      </c>
      <c r="F1394" s="336" t="s">
        <v>685</v>
      </c>
      <c r="G1394" s="337" t="s">
        <v>738</v>
      </c>
      <c r="H1394" s="337" t="s">
        <v>34</v>
      </c>
      <c r="I1394" s="337" t="s">
        <v>1318</v>
      </c>
      <c r="J1394" s="337" t="s">
        <v>608</v>
      </c>
      <c r="K1394" s="338" t="s">
        <v>48</v>
      </c>
      <c r="L1394" s="339"/>
      <c r="M1394" s="339" t="s">
        <v>34</v>
      </c>
      <c r="N1394" s="338">
        <v>407410</v>
      </c>
      <c r="O1394" s="338" t="s">
        <v>1320</v>
      </c>
      <c r="P1394" s="342">
        <v>42276</v>
      </c>
      <c r="Q1394" s="343">
        <v>199570797.74000001</v>
      </c>
      <c r="R1394" s="343">
        <v>177978751.69452384</v>
      </c>
      <c r="S1394" s="338">
        <v>271</v>
      </c>
      <c r="T1394" s="340">
        <v>9.4414348984181551E-2</v>
      </c>
      <c r="U1394" s="340">
        <v>1.2205127172403103</v>
      </c>
      <c r="V1394" s="340">
        <v>0.14783691381239028</v>
      </c>
      <c r="W1394" s="340">
        <v>1.4492960828677535</v>
      </c>
      <c r="X1394" s="340">
        <v>0.2362619114116753</v>
      </c>
      <c r="Y1394" s="340">
        <v>1.7916169937034812</v>
      </c>
      <c r="Z1394" s="340">
        <v>0.31327555914223693</v>
      </c>
      <c r="AA1394" s="340">
        <v>1.7807598384236532</v>
      </c>
      <c r="AB1394" s="340">
        <v>7.8645007926543935E-3</v>
      </c>
      <c r="AC1394" s="344">
        <v>5.1873049885537901</v>
      </c>
      <c r="AD1394" s="482">
        <v>0</v>
      </c>
      <c r="AE1394" s="341" t="s">
        <v>2304</v>
      </c>
      <c r="AF1394" s="341" t="s">
        <v>2106</v>
      </c>
      <c r="AG1394" s="345" t="s">
        <v>1427</v>
      </c>
      <c r="AH1394" s="345" t="s">
        <v>726</v>
      </c>
      <c r="AI1394" s="345">
        <v>50000</v>
      </c>
      <c r="AJ1394" s="345">
        <v>10000</v>
      </c>
      <c r="AK1394" s="345">
        <v>30000</v>
      </c>
      <c r="AL1394" s="340">
        <v>0.02</v>
      </c>
      <c r="AM1394" s="340">
        <v>0.2</v>
      </c>
      <c r="AN1394" s="340" t="s">
        <v>34</v>
      </c>
      <c r="AO1394" s="338" t="s">
        <v>1323</v>
      </c>
      <c r="AP1394" s="341" t="s">
        <v>13</v>
      </c>
      <c r="AQ1394" s="347" t="s">
        <v>679</v>
      </c>
      <c r="AR1394" s="340">
        <v>6.6666666666666662E-3</v>
      </c>
      <c r="AS1394" s="340">
        <v>6.6666666666666662E-3</v>
      </c>
      <c r="AT1394" s="340"/>
      <c r="AX1394" s="597"/>
      <c r="AY1394" s="598"/>
      <c r="AZ1394" s="598"/>
      <c r="BA1394" s="598"/>
      <c r="BB1394" s="599"/>
      <c r="BC1394" s="598"/>
      <c r="BD1394" s="598"/>
      <c r="BE1394" s="598"/>
      <c r="BF1394" s="598"/>
      <c r="BG1394" s="599"/>
      <c r="BH1394" s="599"/>
      <c r="BI1394" s="600"/>
      <c r="BJ1394" s="600"/>
      <c r="BK1394" s="600"/>
      <c r="BL1394" s="599"/>
      <c r="BM1394" s="599"/>
      <c r="BN1394" s="599"/>
      <c r="BO1394" s="599"/>
      <c r="BP1394" s="599"/>
      <c r="BQ1394" s="599"/>
      <c r="BR1394" s="599"/>
      <c r="BS1394" s="599"/>
      <c r="BT1394" s="602"/>
      <c r="BU1394" s="603"/>
      <c r="BV1394" s="601"/>
      <c r="BW1394" s="604"/>
    </row>
    <row r="1395" spans="2:75" ht="15.75" customHeight="1">
      <c r="B1395" s="334" t="s">
        <v>877</v>
      </c>
      <c r="C1395" s="335">
        <v>39835826000106</v>
      </c>
      <c r="D1395" s="336" t="s">
        <v>13</v>
      </c>
      <c r="E1395" s="336" t="s">
        <v>615</v>
      </c>
      <c r="F1395" s="336" t="s">
        <v>619</v>
      </c>
      <c r="G1395" s="337" t="s">
        <v>34</v>
      </c>
      <c r="H1395" s="337" t="s">
        <v>1337</v>
      </c>
      <c r="I1395" s="337" t="s">
        <v>34</v>
      </c>
      <c r="J1395" s="337"/>
      <c r="K1395" s="338" t="s">
        <v>48</v>
      </c>
      <c r="L1395" s="339"/>
      <c r="M1395" s="339" t="s">
        <v>1411</v>
      </c>
      <c r="N1395" s="338">
        <v>563471</v>
      </c>
      <c r="O1395" s="338" t="s">
        <v>1320</v>
      </c>
      <c r="P1395" s="342">
        <v>44162</v>
      </c>
      <c r="Q1395" s="343">
        <v>270724653.06999999</v>
      </c>
      <c r="R1395" s="343">
        <v>204663285.8802776</v>
      </c>
      <c r="S1395" s="338">
        <v>271</v>
      </c>
      <c r="T1395" s="340">
        <v>0.39652569111297753</v>
      </c>
      <c r="U1395" s="340">
        <v>5.1259650034443061</v>
      </c>
      <c r="V1395" s="340">
        <v>0.57683142534935561</v>
      </c>
      <c r="W1395" s="340">
        <v>5.6548767400187607</v>
      </c>
      <c r="X1395" s="340" t="s">
        <v>1414</v>
      </c>
      <c r="Y1395" s="340" t="s">
        <v>1414</v>
      </c>
      <c r="Z1395" s="340" t="s">
        <v>1414</v>
      </c>
      <c r="AA1395" s="340" t="s">
        <v>1414</v>
      </c>
      <c r="AB1395" s="340">
        <v>0.19317736510082401</v>
      </c>
      <c r="AC1395" s="344">
        <v>1.9474320983696922</v>
      </c>
      <c r="AD1395" s="482">
        <v>32990098000168</v>
      </c>
      <c r="AE1395" s="341" t="s">
        <v>2120</v>
      </c>
      <c r="AF1395" s="341" t="s">
        <v>2106</v>
      </c>
      <c r="AG1395" s="345" t="s">
        <v>1427</v>
      </c>
      <c r="AH1395" s="345" t="s">
        <v>726</v>
      </c>
      <c r="AI1395" s="345">
        <v>500000</v>
      </c>
      <c r="AJ1395" s="345">
        <v>100000</v>
      </c>
      <c r="AK1395" s="345">
        <v>500000</v>
      </c>
      <c r="AL1395" s="340">
        <v>0</v>
      </c>
      <c r="AM1395" s="340" t="s">
        <v>34</v>
      </c>
      <c r="AN1395" s="340" t="s">
        <v>34</v>
      </c>
      <c r="AO1395" s="338" t="s">
        <v>1323</v>
      </c>
      <c r="AP1395" s="341" t="s">
        <v>13</v>
      </c>
      <c r="AQ1395" s="347" t="s">
        <v>679</v>
      </c>
      <c r="AR1395" s="340" t="s">
        <v>34</v>
      </c>
      <c r="AS1395" s="340" t="s">
        <v>34</v>
      </c>
      <c r="AT1395" s="340"/>
      <c r="AX1395" s="597"/>
      <c r="AY1395" s="598"/>
      <c r="AZ1395" s="598"/>
      <c r="BA1395" s="598"/>
      <c r="BB1395" s="599"/>
      <c r="BC1395" s="598"/>
      <c r="BD1395" s="598"/>
      <c r="BE1395" s="598"/>
      <c r="BF1395" s="598"/>
      <c r="BG1395" s="599"/>
      <c r="BH1395" s="599"/>
      <c r="BI1395" s="600"/>
      <c r="BJ1395" s="600"/>
      <c r="BK1395" s="600"/>
      <c r="BL1395" s="599"/>
      <c r="BM1395" s="599"/>
      <c r="BN1395" s="599"/>
      <c r="BO1395" s="599"/>
      <c r="BP1395" s="599"/>
      <c r="BQ1395" s="599"/>
      <c r="BR1395" s="599"/>
      <c r="BS1395" s="599"/>
      <c r="BT1395" s="602"/>
      <c r="BU1395" s="603"/>
      <c r="BV1395" s="601"/>
      <c r="BW1395" s="604"/>
    </row>
    <row r="1396" spans="2:75" ht="15.75" customHeight="1">
      <c r="B1396" s="334" t="s">
        <v>224</v>
      </c>
      <c r="C1396" s="335">
        <v>22922145000182</v>
      </c>
      <c r="D1396" s="336" t="s">
        <v>11</v>
      </c>
      <c r="E1396" s="336" t="s">
        <v>620</v>
      </c>
      <c r="F1396" s="336" t="s">
        <v>663</v>
      </c>
      <c r="G1396" s="337" t="s">
        <v>738</v>
      </c>
      <c r="H1396" s="337" t="s">
        <v>34</v>
      </c>
      <c r="I1396" s="337" t="s">
        <v>1303</v>
      </c>
      <c r="J1396" s="337"/>
      <c r="K1396" s="338" t="s">
        <v>48</v>
      </c>
      <c r="L1396" s="339"/>
      <c r="M1396" s="339" t="s">
        <v>34</v>
      </c>
      <c r="N1396" s="338">
        <v>417122</v>
      </c>
      <c r="O1396" s="338" t="s">
        <v>1320</v>
      </c>
      <c r="P1396" s="342">
        <v>42230</v>
      </c>
      <c r="Q1396" s="343">
        <v>28344597.379999999</v>
      </c>
      <c r="R1396" s="343">
        <v>27403483.957698416</v>
      </c>
      <c r="S1396" s="338">
        <v>361</v>
      </c>
      <c r="T1396" s="340">
        <v>9.5030492086422225E-2</v>
      </c>
      <c r="U1396" s="340">
        <v>1.2284777193826291</v>
      </c>
      <c r="V1396" s="340">
        <v>0.13543475425673268</v>
      </c>
      <c r="W1396" s="340">
        <v>1.3277134496836929</v>
      </c>
      <c r="X1396" s="340">
        <v>0.3626374639238148</v>
      </c>
      <c r="Y1396" s="340">
        <v>2.7499457658553981</v>
      </c>
      <c r="Z1396" s="340">
        <v>0.60088515399541276</v>
      </c>
      <c r="AA1396" s="340">
        <v>3.4156260152239168</v>
      </c>
      <c r="AB1396" s="340">
        <v>5.0084351505620156E-2</v>
      </c>
      <c r="AC1396" s="344">
        <v>0.62186450106745217</v>
      </c>
      <c r="AD1396" s="482">
        <v>0</v>
      </c>
      <c r="AE1396" s="341" t="s">
        <v>2267</v>
      </c>
      <c r="AF1396" s="341" t="s">
        <v>973</v>
      </c>
      <c r="AG1396" s="345" t="s">
        <v>973</v>
      </c>
      <c r="AH1396" s="345" t="s">
        <v>2107</v>
      </c>
      <c r="AI1396" s="345">
        <v>1000</v>
      </c>
      <c r="AJ1396" s="345">
        <v>1000</v>
      </c>
      <c r="AK1396" s="345">
        <v>1000</v>
      </c>
      <c r="AL1396" s="340">
        <v>5.0000000000000001E-3</v>
      </c>
      <c r="AM1396" s="340">
        <v>0.35</v>
      </c>
      <c r="AN1396" s="340" t="s">
        <v>64</v>
      </c>
      <c r="AO1396" s="338" t="s">
        <v>1323</v>
      </c>
      <c r="AP1396" s="341" t="s">
        <v>13</v>
      </c>
      <c r="AQ1396" s="347" t="s">
        <v>698</v>
      </c>
      <c r="AR1396" s="340">
        <v>1.6666666666666666E-3</v>
      </c>
      <c r="AS1396" s="340">
        <v>1.6666666666666666E-3</v>
      </c>
      <c r="AT1396" s="340"/>
      <c r="AX1396" s="597"/>
      <c r="AY1396" s="598"/>
      <c r="AZ1396" s="598"/>
      <c r="BA1396" s="598"/>
      <c r="BB1396" s="599"/>
      <c r="BC1396" s="598"/>
      <c r="BD1396" s="598"/>
      <c r="BE1396" s="598"/>
      <c r="BF1396" s="598"/>
      <c r="BG1396" s="599"/>
      <c r="BH1396" s="599"/>
      <c r="BI1396" s="600"/>
      <c r="BJ1396" s="600"/>
      <c r="BK1396" s="600"/>
      <c r="BL1396" s="599"/>
      <c r="BM1396" s="599"/>
      <c r="BN1396" s="599"/>
      <c r="BO1396" s="599"/>
      <c r="BP1396" s="599"/>
      <c r="BQ1396" s="599"/>
      <c r="BR1396" s="599"/>
      <c r="BS1396" s="599"/>
      <c r="BT1396" s="602"/>
      <c r="BU1396" s="603"/>
      <c r="BV1396" s="601"/>
      <c r="BW1396" s="604"/>
    </row>
    <row r="1397" spans="2:75" ht="15.75" customHeight="1">
      <c r="B1397" s="334" t="s">
        <v>163</v>
      </c>
      <c r="C1397" s="335">
        <v>34431415000131</v>
      </c>
      <c r="D1397" s="336" t="s">
        <v>11</v>
      </c>
      <c r="E1397" s="336" t="s">
        <v>620</v>
      </c>
      <c r="F1397" s="336" t="s">
        <v>685</v>
      </c>
      <c r="G1397" s="337" t="s">
        <v>738</v>
      </c>
      <c r="H1397" s="337" t="s">
        <v>34</v>
      </c>
      <c r="I1397" s="337" t="s">
        <v>1318</v>
      </c>
      <c r="J1397" s="337" t="s">
        <v>608</v>
      </c>
      <c r="K1397" s="338" t="s">
        <v>48</v>
      </c>
      <c r="L1397" s="339"/>
      <c r="M1397" s="339" t="s">
        <v>34</v>
      </c>
      <c r="N1397" s="338">
        <v>512869</v>
      </c>
      <c r="O1397" s="338" t="s">
        <v>1320</v>
      </c>
      <c r="P1397" s="342">
        <v>43768</v>
      </c>
      <c r="Q1397" s="343">
        <v>193336863.66999999</v>
      </c>
      <c r="R1397" s="343">
        <v>160201619.12503964</v>
      </c>
      <c r="S1397" s="338">
        <v>361</v>
      </c>
      <c r="T1397" s="340">
        <v>9.5407728959454596E-2</v>
      </c>
      <c r="U1397" s="340">
        <v>1.2333543340699273</v>
      </c>
      <c r="V1397" s="340">
        <v>0.1393023405216407</v>
      </c>
      <c r="W1397" s="340">
        <v>1.3656287272644843</v>
      </c>
      <c r="X1397" s="340">
        <v>0.20237456449846425</v>
      </c>
      <c r="Y1397" s="340">
        <v>1.5346430860665268</v>
      </c>
      <c r="Z1397" s="340" t="s">
        <v>1414</v>
      </c>
      <c r="AA1397" s="340" t="s">
        <v>1414</v>
      </c>
      <c r="AB1397" s="340">
        <v>8.4041564595350067E-3</v>
      </c>
      <c r="AC1397" s="344">
        <v>3.9662407144310592</v>
      </c>
      <c r="AD1397" s="482">
        <v>34431868000168</v>
      </c>
      <c r="AE1397" s="341" t="s">
        <v>2195</v>
      </c>
      <c r="AF1397" s="341" t="s">
        <v>2115</v>
      </c>
      <c r="AG1397" s="345" t="s">
        <v>1428</v>
      </c>
      <c r="AH1397" s="345" t="s">
        <v>2107</v>
      </c>
      <c r="AI1397" s="345">
        <v>50000</v>
      </c>
      <c r="AJ1397" s="345">
        <v>5000</v>
      </c>
      <c r="AK1397" s="345">
        <v>50000</v>
      </c>
      <c r="AL1397" s="340">
        <v>1.4499999999999999E-2</v>
      </c>
      <c r="AM1397" s="340">
        <v>0.2</v>
      </c>
      <c r="AN1397" s="340" t="s">
        <v>64</v>
      </c>
      <c r="AO1397" s="338" t="s">
        <v>1323</v>
      </c>
      <c r="AP1397" s="341" t="s">
        <v>13</v>
      </c>
      <c r="AQ1397" s="347" t="s">
        <v>664</v>
      </c>
      <c r="AR1397" s="340">
        <v>2.4166666666666668E-3</v>
      </c>
      <c r="AS1397" s="340">
        <v>2.4166666666666668E-3</v>
      </c>
      <c r="AT1397" s="340"/>
      <c r="AX1397" s="597"/>
      <c r="AY1397" s="598"/>
      <c r="AZ1397" s="598"/>
      <c r="BA1397" s="598"/>
      <c r="BB1397" s="599"/>
      <c r="BC1397" s="598"/>
      <c r="BD1397" s="598"/>
      <c r="BE1397" s="598"/>
      <c r="BF1397" s="598"/>
      <c r="BG1397" s="599"/>
      <c r="BH1397" s="599"/>
      <c r="BI1397" s="600"/>
      <c r="BJ1397" s="600"/>
      <c r="BK1397" s="600"/>
      <c r="BL1397" s="599"/>
      <c r="BM1397" s="599"/>
      <c r="BN1397" s="599"/>
      <c r="BO1397" s="599"/>
      <c r="BP1397" s="599"/>
      <c r="BQ1397" s="599"/>
      <c r="BR1397" s="599"/>
      <c r="BS1397" s="599"/>
      <c r="BT1397" s="602"/>
      <c r="BU1397" s="603"/>
      <c r="BV1397" s="601"/>
      <c r="BW1397" s="604"/>
    </row>
    <row r="1398" spans="2:75" ht="15.75" customHeight="1">
      <c r="B1398" s="334" t="s">
        <v>281</v>
      </c>
      <c r="C1398" s="335">
        <v>32300395000134</v>
      </c>
      <c r="D1398" s="336" t="s">
        <v>11</v>
      </c>
      <c r="E1398" s="336" t="s">
        <v>620</v>
      </c>
      <c r="F1398" s="336" t="s">
        <v>685</v>
      </c>
      <c r="G1398" s="337" t="s">
        <v>738</v>
      </c>
      <c r="H1398" s="337" t="s">
        <v>34</v>
      </c>
      <c r="I1398" s="337" t="s">
        <v>1318</v>
      </c>
      <c r="J1398" s="337" t="s">
        <v>608</v>
      </c>
      <c r="K1398" s="338" t="s">
        <v>48</v>
      </c>
      <c r="L1398" s="339"/>
      <c r="M1398" s="339" t="s">
        <v>34</v>
      </c>
      <c r="N1398" s="338">
        <v>490350</v>
      </c>
      <c r="O1398" s="338" t="s">
        <v>1320</v>
      </c>
      <c r="P1398" s="342">
        <v>43542</v>
      </c>
      <c r="Q1398" s="343">
        <v>85140229.319999993</v>
      </c>
      <c r="R1398" s="343">
        <v>61104145.064047664</v>
      </c>
      <c r="S1398" s="338">
        <v>361</v>
      </c>
      <c r="T1398" s="340">
        <v>0.10296140839706402</v>
      </c>
      <c r="U1398" s="340">
        <v>1.3310022224973908</v>
      </c>
      <c r="V1398" s="340">
        <v>0.15850605283324315</v>
      </c>
      <c r="W1398" s="340">
        <v>1.553889320048802</v>
      </c>
      <c r="X1398" s="340">
        <v>0.29881003821891983</v>
      </c>
      <c r="Y1398" s="340">
        <v>2.2659308018099273</v>
      </c>
      <c r="Z1398" s="340">
        <v>0.41932198325531278</v>
      </c>
      <c r="AA1398" s="340">
        <v>2.3835620920883458</v>
      </c>
      <c r="AB1398" s="340">
        <v>4.4430799942065642E-3</v>
      </c>
      <c r="AC1398" s="344">
        <v>11.260657962221311</v>
      </c>
      <c r="AD1398" s="482">
        <v>0</v>
      </c>
      <c r="AE1398" s="341" t="s">
        <v>2311</v>
      </c>
      <c r="AF1398" s="341" t="s">
        <v>2106</v>
      </c>
      <c r="AG1398" s="345" t="s">
        <v>1427</v>
      </c>
      <c r="AH1398" s="345" t="s">
        <v>726</v>
      </c>
      <c r="AI1398" s="345">
        <v>50000</v>
      </c>
      <c r="AJ1398" s="345">
        <v>10000</v>
      </c>
      <c r="AK1398" s="345">
        <v>50000</v>
      </c>
      <c r="AL1398" s="340">
        <v>0.02</v>
      </c>
      <c r="AM1398" s="340">
        <v>0.2</v>
      </c>
      <c r="AN1398" s="340" t="s">
        <v>2124</v>
      </c>
      <c r="AO1398" s="338" t="s">
        <v>1323</v>
      </c>
      <c r="AP1398" s="341" t="s">
        <v>13</v>
      </c>
      <c r="AQ1398" s="347" t="s">
        <v>668</v>
      </c>
      <c r="AR1398" s="340">
        <v>5.3340000000000002E-3</v>
      </c>
      <c r="AS1398" s="340">
        <v>5.3340000000000002E-3</v>
      </c>
      <c r="AT1398" s="340"/>
      <c r="AX1398" s="597"/>
      <c r="AY1398" s="598"/>
      <c r="AZ1398" s="598"/>
      <c r="BA1398" s="598"/>
      <c r="BB1398" s="599"/>
      <c r="BC1398" s="598"/>
      <c r="BD1398" s="598"/>
      <c r="BE1398" s="598"/>
      <c r="BF1398" s="598"/>
      <c r="BG1398" s="599"/>
      <c r="BH1398" s="599"/>
      <c r="BI1398" s="600"/>
      <c r="BJ1398" s="600"/>
      <c r="BK1398" s="600"/>
      <c r="BL1398" s="599"/>
      <c r="BM1398" s="599"/>
      <c r="BN1398" s="599"/>
      <c r="BO1398" s="599"/>
      <c r="BP1398" s="599"/>
      <c r="BQ1398" s="599"/>
      <c r="BR1398" s="599"/>
      <c r="BS1398" s="599"/>
      <c r="BT1398" s="602"/>
      <c r="BU1398" s="603"/>
      <c r="BV1398" s="601"/>
      <c r="BW1398" s="604"/>
    </row>
    <row r="1399" spans="2:75" ht="15.75" customHeight="1">
      <c r="B1399" s="334" t="s">
        <v>1146</v>
      </c>
      <c r="C1399" s="335">
        <v>43985450000193</v>
      </c>
      <c r="D1399" s="336" t="s">
        <v>11</v>
      </c>
      <c r="E1399" s="336" t="s">
        <v>620</v>
      </c>
      <c r="F1399" s="336" t="s">
        <v>685</v>
      </c>
      <c r="G1399" s="337" t="s">
        <v>738</v>
      </c>
      <c r="H1399" s="337" t="s">
        <v>34</v>
      </c>
      <c r="I1399" s="337" t="s">
        <v>1318</v>
      </c>
      <c r="J1399" s="337" t="s">
        <v>608</v>
      </c>
      <c r="K1399" s="338" t="s">
        <v>48</v>
      </c>
      <c r="L1399" s="339"/>
      <c r="M1399" s="339" t="s">
        <v>1411</v>
      </c>
      <c r="N1399" s="338">
        <v>623156</v>
      </c>
      <c r="O1399" s="338" t="s">
        <v>1320</v>
      </c>
      <c r="P1399" s="342">
        <v>44516</v>
      </c>
      <c r="Q1399" s="343">
        <v>99835983.099999994</v>
      </c>
      <c r="R1399" s="343" t="s">
        <v>1414</v>
      </c>
      <c r="S1399" s="338">
        <v>362</v>
      </c>
      <c r="T1399" s="340">
        <v>0.14154801019404872</v>
      </c>
      <c r="U1399" s="340">
        <v>1.8298187553127379</v>
      </c>
      <c r="V1399" s="340" t="s">
        <v>1414</v>
      </c>
      <c r="W1399" s="340" t="s">
        <v>1414</v>
      </c>
      <c r="X1399" s="340" t="s">
        <v>1414</v>
      </c>
      <c r="Y1399" s="340" t="s">
        <v>1414</v>
      </c>
      <c r="Z1399" s="340" t="s">
        <v>1414</v>
      </c>
      <c r="AA1399" s="340" t="s">
        <v>1414</v>
      </c>
      <c r="AB1399" s="340" t="s">
        <v>1414</v>
      </c>
      <c r="AC1399" s="344" t="s">
        <v>1414</v>
      </c>
      <c r="AD1399" s="482">
        <v>0</v>
      </c>
      <c r="AE1399" s="341" t="s">
        <v>2367</v>
      </c>
      <c r="AF1399" s="341" t="s">
        <v>2106</v>
      </c>
      <c r="AG1399" s="345" t="s">
        <v>1427</v>
      </c>
      <c r="AH1399" s="345" t="s">
        <v>2107</v>
      </c>
      <c r="AI1399" s="345">
        <v>25000</v>
      </c>
      <c r="AJ1399" s="345">
        <v>1000</v>
      </c>
      <c r="AK1399" s="345">
        <v>1000</v>
      </c>
      <c r="AL1399" s="340">
        <v>0.01</v>
      </c>
      <c r="AM1399" s="340">
        <v>0.2</v>
      </c>
      <c r="AN1399" s="340" t="s">
        <v>2124</v>
      </c>
      <c r="AO1399" s="338" t="s">
        <v>1323</v>
      </c>
      <c r="AP1399" s="341" t="s">
        <v>13</v>
      </c>
      <c r="AQ1399" s="347" t="s">
        <v>668</v>
      </c>
      <c r="AR1399" s="340" t="s">
        <v>34</v>
      </c>
      <c r="AS1399" s="340" t="s">
        <v>34</v>
      </c>
      <c r="AT1399" s="340"/>
      <c r="AX1399" s="597"/>
      <c r="AY1399" s="598"/>
      <c r="AZ1399" s="598"/>
      <c r="BA1399" s="598"/>
      <c r="BB1399" s="599"/>
      <c r="BC1399" s="598"/>
      <c r="BD1399" s="598"/>
      <c r="BE1399" s="598"/>
      <c r="BF1399" s="598"/>
      <c r="BG1399" s="599"/>
      <c r="BH1399" s="599"/>
      <c r="BI1399" s="600"/>
      <c r="BJ1399" s="600"/>
      <c r="BK1399" s="600"/>
      <c r="BL1399" s="599"/>
      <c r="BM1399" s="599"/>
      <c r="BN1399" s="599"/>
      <c r="BO1399" s="599"/>
      <c r="BP1399" s="599"/>
      <c r="BQ1399" s="599"/>
      <c r="BR1399" s="599"/>
      <c r="BS1399" s="599"/>
      <c r="BT1399" s="602"/>
      <c r="BU1399" s="603"/>
      <c r="BV1399" s="601"/>
      <c r="BW1399" s="604"/>
    </row>
    <row r="1400" spans="2:75" ht="15.75" customHeight="1">
      <c r="B1400" s="334" t="s">
        <v>291</v>
      </c>
      <c r="C1400" s="335">
        <v>32862291000113</v>
      </c>
      <c r="D1400" s="336" t="s">
        <v>14</v>
      </c>
      <c r="E1400" s="336" t="s">
        <v>607</v>
      </c>
      <c r="F1400" s="336"/>
      <c r="G1400" s="337"/>
      <c r="H1400" s="337" t="s">
        <v>34</v>
      </c>
      <c r="I1400" s="337" t="s">
        <v>34</v>
      </c>
      <c r="J1400" s="337" t="s">
        <v>608</v>
      </c>
      <c r="K1400" s="338" t="s">
        <v>48</v>
      </c>
      <c r="L1400" s="339"/>
      <c r="M1400" s="339" t="s">
        <v>1411</v>
      </c>
      <c r="N1400" s="338">
        <v>518761</v>
      </c>
      <c r="O1400" s="338" t="s">
        <v>1320</v>
      </c>
      <c r="P1400" s="342">
        <v>43684</v>
      </c>
      <c r="Q1400" s="343">
        <v>1843223.08</v>
      </c>
      <c r="R1400" s="343">
        <v>2004317.1335714285</v>
      </c>
      <c r="S1400" s="338">
        <v>366</v>
      </c>
      <c r="T1400" s="340">
        <v>-0.14059321264503966</v>
      </c>
      <c r="U1400" s="340">
        <v>-1.8174759010380057</v>
      </c>
      <c r="V1400" s="340">
        <v>-0.28937823587215761</v>
      </c>
      <c r="W1400" s="340">
        <v>-2.8368743157674685</v>
      </c>
      <c r="X1400" s="340">
        <v>-0.29744301766154335</v>
      </c>
      <c r="Y1400" s="340">
        <v>-2.2555644365896352</v>
      </c>
      <c r="Z1400" s="340">
        <v>-0.19310327247638104</v>
      </c>
      <c r="AA1400" s="340">
        <v>-1.0976616025701225</v>
      </c>
      <c r="AB1400" s="340">
        <v>0.21569171729621578</v>
      </c>
      <c r="AC1400" s="344">
        <v>-1.9250256045415928</v>
      </c>
      <c r="AD1400" s="482">
        <v>0</v>
      </c>
      <c r="AE1400" s="341" t="s">
        <v>2322</v>
      </c>
      <c r="AF1400" s="341" t="s">
        <v>2112</v>
      </c>
      <c r="AG1400" s="345" t="s">
        <v>719</v>
      </c>
      <c r="AH1400" s="345" t="s">
        <v>2110</v>
      </c>
      <c r="AI1400" s="345">
        <v>100000</v>
      </c>
      <c r="AJ1400" s="345">
        <v>10000</v>
      </c>
      <c r="AK1400" s="345">
        <v>10000</v>
      </c>
      <c r="AL1400" s="340">
        <v>5.5000000000000003E-4</v>
      </c>
      <c r="AM1400" s="340">
        <v>0.3</v>
      </c>
      <c r="AN1400" s="340" t="s">
        <v>2119</v>
      </c>
      <c r="AO1400" s="338" t="s">
        <v>1323</v>
      </c>
      <c r="AP1400" s="341" t="s">
        <v>716</v>
      </c>
      <c r="AQ1400" s="347" t="s">
        <v>659</v>
      </c>
      <c r="AR1400" s="340" t="s">
        <v>34</v>
      </c>
      <c r="AS1400" s="340" t="s">
        <v>34</v>
      </c>
      <c r="AT1400" s="340"/>
      <c r="AX1400" s="597"/>
      <c r="AY1400" s="598"/>
      <c r="AZ1400" s="598"/>
      <c r="BA1400" s="598"/>
      <c r="BB1400" s="599"/>
      <c r="BC1400" s="598"/>
      <c r="BD1400" s="598"/>
      <c r="BE1400" s="598"/>
      <c r="BF1400" s="598"/>
      <c r="BG1400" s="599"/>
      <c r="BH1400" s="599"/>
      <c r="BI1400" s="600"/>
      <c r="BJ1400" s="600"/>
      <c r="BK1400" s="600"/>
      <c r="BL1400" s="599"/>
      <c r="BM1400" s="599"/>
      <c r="BN1400" s="599"/>
      <c r="BO1400" s="599"/>
      <c r="BP1400" s="599"/>
      <c r="BQ1400" s="599"/>
      <c r="BR1400" s="599"/>
      <c r="BS1400" s="599"/>
      <c r="BT1400" s="602"/>
      <c r="BU1400" s="603"/>
      <c r="BV1400" s="601"/>
      <c r="BW1400" s="604"/>
    </row>
    <row r="1401" spans="2:75" ht="15.75" customHeight="1">
      <c r="B1401" s="334" t="s">
        <v>929</v>
      </c>
      <c r="C1401" s="335">
        <v>37979878000120</v>
      </c>
      <c r="D1401" s="336" t="s">
        <v>11</v>
      </c>
      <c r="E1401" s="336" t="s">
        <v>620</v>
      </c>
      <c r="F1401" s="336" t="s">
        <v>685</v>
      </c>
      <c r="G1401" s="337" t="s">
        <v>738</v>
      </c>
      <c r="H1401" s="337" t="s">
        <v>34</v>
      </c>
      <c r="I1401" s="337" t="s">
        <v>1318</v>
      </c>
      <c r="J1401" s="337" t="s">
        <v>608</v>
      </c>
      <c r="K1401" s="338" t="s">
        <v>48</v>
      </c>
      <c r="L1401" s="339"/>
      <c r="M1401" s="339" t="s">
        <v>34</v>
      </c>
      <c r="N1401" s="338">
        <v>550175</v>
      </c>
      <c r="O1401" s="338" t="s">
        <v>1320</v>
      </c>
      <c r="P1401" s="342">
        <v>44064</v>
      </c>
      <c r="Q1401" s="343">
        <v>90657231.109999999</v>
      </c>
      <c r="R1401" s="343">
        <v>82601183.243214235</v>
      </c>
      <c r="S1401" s="338">
        <v>367</v>
      </c>
      <c r="T1401" s="340">
        <v>6.9144500619448213E-2</v>
      </c>
      <c r="U1401" s="340">
        <v>0.89384445522582889</v>
      </c>
      <c r="V1401" s="340">
        <v>0.10911495664681681</v>
      </c>
      <c r="W1401" s="340">
        <v>1.0696914266703434</v>
      </c>
      <c r="X1401" s="340">
        <v>0.22322404702831222</v>
      </c>
      <c r="Y1401" s="340">
        <v>1.6927484996188256</v>
      </c>
      <c r="Z1401" s="340" t="s">
        <v>1414</v>
      </c>
      <c r="AA1401" s="340" t="s">
        <v>1414</v>
      </c>
      <c r="AB1401" s="340">
        <v>1.3552864753260785E-2</v>
      </c>
      <c r="AC1401" s="344">
        <v>0.48129608319125955</v>
      </c>
      <c r="AD1401" s="482">
        <v>0</v>
      </c>
      <c r="AE1401" s="341" t="s">
        <v>2232</v>
      </c>
      <c r="AF1401" s="341" t="s">
        <v>928</v>
      </c>
      <c r="AG1401" s="345" t="s">
        <v>928</v>
      </c>
      <c r="AH1401" s="345" t="s">
        <v>2107</v>
      </c>
      <c r="AI1401" s="345">
        <v>50000</v>
      </c>
      <c r="AJ1401" s="345">
        <v>25000</v>
      </c>
      <c r="AK1401" s="345">
        <v>25000</v>
      </c>
      <c r="AL1401" s="340">
        <v>1.95E-2</v>
      </c>
      <c r="AM1401" s="340">
        <v>0.2</v>
      </c>
      <c r="AN1401" s="340" t="s">
        <v>34</v>
      </c>
      <c r="AO1401" s="338" t="s">
        <v>1323</v>
      </c>
      <c r="AP1401" s="341" t="s">
        <v>13</v>
      </c>
      <c r="AQ1401" s="347" t="s">
        <v>668</v>
      </c>
      <c r="AR1401" s="340">
        <v>6.4999999999999997E-3</v>
      </c>
      <c r="AS1401" s="340">
        <v>6.4999999999999997E-3</v>
      </c>
      <c r="AT1401" s="340"/>
      <c r="AX1401" s="597"/>
      <c r="AY1401" s="598"/>
      <c r="AZ1401" s="598"/>
      <c r="BA1401" s="598"/>
      <c r="BB1401" s="599"/>
      <c r="BC1401" s="598"/>
      <c r="BD1401" s="598"/>
      <c r="BE1401" s="598"/>
      <c r="BF1401" s="598"/>
      <c r="BG1401" s="599"/>
      <c r="BH1401" s="599"/>
      <c r="BI1401" s="600"/>
      <c r="BJ1401" s="600"/>
      <c r="BK1401" s="600"/>
      <c r="BL1401" s="599"/>
      <c r="BM1401" s="599"/>
      <c r="BN1401" s="599"/>
      <c r="BO1401" s="599"/>
      <c r="BP1401" s="599"/>
      <c r="BQ1401" s="599"/>
      <c r="BR1401" s="599"/>
      <c r="BS1401" s="599"/>
      <c r="BT1401" s="602"/>
      <c r="BU1401" s="603"/>
      <c r="BV1401" s="601"/>
      <c r="BW1401" s="604"/>
    </row>
    <row r="1402" spans="2:75" ht="15.75" customHeight="1">
      <c r="B1402" s="334" t="s">
        <v>853</v>
      </c>
      <c r="C1402" s="335">
        <v>44967234000188</v>
      </c>
      <c r="D1402" s="336" t="s">
        <v>14</v>
      </c>
      <c r="E1402" s="336" t="s">
        <v>607</v>
      </c>
      <c r="F1402" s="336"/>
      <c r="G1402" s="337"/>
      <c r="H1402" s="337" t="s">
        <v>34</v>
      </c>
      <c r="I1402" s="337" t="s">
        <v>34</v>
      </c>
      <c r="J1402" s="337" t="s">
        <v>608</v>
      </c>
      <c r="K1402" s="338" t="s">
        <v>48</v>
      </c>
      <c r="L1402" s="339"/>
      <c r="M1402" s="339" t="s">
        <v>1411</v>
      </c>
      <c r="N1402" s="338">
        <v>640492</v>
      </c>
      <c r="O1402" s="338" t="s">
        <v>1323</v>
      </c>
      <c r="P1402" s="342">
        <v>44614</v>
      </c>
      <c r="Q1402" s="343">
        <v>36961619.289999999</v>
      </c>
      <c r="R1402" s="343" t="s">
        <v>1414</v>
      </c>
      <c r="S1402" s="338">
        <v>367</v>
      </c>
      <c r="T1402" s="340" t="s">
        <v>1414</v>
      </c>
      <c r="U1402" s="340" t="s">
        <v>1414</v>
      </c>
      <c r="V1402" s="340" t="s">
        <v>1414</v>
      </c>
      <c r="W1402" s="340" t="s">
        <v>1414</v>
      </c>
      <c r="X1402" s="340" t="s">
        <v>1414</v>
      </c>
      <c r="Y1402" s="340" t="s">
        <v>1414</v>
      </c>
      <c r="Z1402" s="340" t="s">
        <v>1414</v>
      </c>
      <c r="AA1402" s="340" t="s">
        <v>1414</v>
      </c>
      <c r="AB1402" s="340" t="s">
        <v>1414</v>
      </c>
      <c r="AC1402" s="344" t="s">
        <v>1414</v>
      </c>
      <c r="AD1402" s="482">
        <v>0</v>
      </c>
      <c r="AE1402" s="341" t="s">
        <v>2188</v>
      </c>
      <c r="AF1402" s="341" t="s">
        <v>2106</v>
      </c>
      <c r="AG1402" s="345" t="s">
        <v>1427</v>
      </c>
      <c r="AH1402" s="345" t="s">
        <v>2110</v>
      </c>
      <c r="AI1402" s="345">
        <v>25000</v>
      </c>
      <c r="AJ1402" s="345">
        <v>10000</v>
      </c>
      <c r="AK1402" s="345">
        <v>10000</v>
      </c>
      <c r="AL1402" s="340">
        <v>0.02</v>
      </c>
      <c r="AM1402" s="340">
        <v>0.2</v>
      </c>
      <c r="AN1402" s="340" t="s">
        <v>2124</v>
      </c>
      <c r="AO1402" s="338" t="s">
        <v>1323</v>
      </c>
      <c r="AP1402" s="341" t="s">
        <v>716</v>
      </c>
      <c r="AQ1402" s="347" t="s">
        <v>659</v>
      </c>
      <c r="AR1402" s="340" t="s">
        <v>34</v>
      </c>
      <c r="AS1402" s="340" t="s">
        <v>34</v>
      </c>
      <c r="AT1402" s="340"/>
      <c r="AX1402" s="597"/>
      <c r="AY1402" s="598"/>
      <c r="AZ1402" s="598"/>
      <c r="BA1402" s="598"/>
      <c r="BB1402" s="599"/>
      <c r="BC1402" s="598"/>
      <c r="BD1402" s="598"/>
      <c r="BE1402" s="598"/>
      <c r="BF1402" s="598"/>
      <c r="BG1402" s="599"/>
      <c r="BH1402" s="599"/>
      <c r="BI1402" s="600"/>
      <c r="BJ1402" s="600"/>
      <c r="BK1402" s="600"/>
      <c r="BL1402" s="599"/>
      <c r="BM1402" s="599"/>
      <c r="BN1402" s="599"/>
      <c r="BO1402" s="599"/>
      <c r="BP1402" s="599"/>
      <c r="BQ1402" s="599"/>
      <c r="BR1402" s="599"/>
      <c r="BS1402" s="599"/>
      <c r="BT1402" s="602"/>
      <c r="BU1402" s="603"/>
      <c r="BV1402" s="601"/>
      <c r="BW1402" s="604"/>
    </row>
    <row r="1403" spans="2:75" ht="15.75" customHeight="1">
      <c r="B1403" s="334" t="s">
        <v>1122</v>
      </c>
      <c r="C1403" s="335">
        <v>32320734000144</v>
      </c>
      <c r="D1403" s="336" t="s">
        <v>14</v>
      </c>
      <c r="E1403" s="336" t="s">
        <v>607</v>
      </c>
      <c r="F1403" s="336"/>
      <c r="G1403" s="337"/>
      <c r="H1403" s="337" t="s">
        <v>34</v>
      </c>
      <c r="I1403" s="337" t="s">
        <v>34</v>
      </c>
      <c r="J1403" s="337" t="s">
        <v>608</v>
      </c>
      <c r="K1403" s="338" t="s">
        <v>48</v>
      </c>
      <c r="L1403" s="339"/>
      <c r="M1403" s="339" t="s">
        <v>34</v>
      </c>
      <c r="N1403" s="338">
        <v>512338</v>
      </c>
      <c r="O1403" s="338" t="s">
        <v>1320</v>
      </c>
      <c r="P1403" s="342">
        <v>43686</v>
      </c>
      <c r="Q1403" s="343">
        <v>39253483.909999996</v>
      </c>
      <c r="R1403" s="343">
        <v>44966213.218333319</v>
      </c>
      <c r="S1403" s="338">
        <v>422</v>
      </c>
      <c r="T1403" s="340">
        <v>-0.20692621778523501</v>
      </c>
      <c r="U1403" s="340">
        <v>-2.6749756054519991</v>
      </c>
      <c r="V1403" s="340">
        <v>-0.33278397315797081</v>
      </c>
      <c r="W1403" s="340">
        <v>-3.2623956784641206</v>
      </c>
      <c r="X1403" s="340">
        <v>-0.40796896542416194</v>
      </c>
      <c r="Y1403" s="340">
        <v>-3.093702776678021</v>
      </c>
      <c r="Z1403" s="340">
        <v>-0.29920608038788254</v>
      </c>
      <c r="AA1403" s="340">
        <v>-1.7007843600240324</v>
      </c>
      <c r="AB1403" s="340">
        <v>0.37182566139507184</v>
      </c>
      <c r="AC1403" s="344">
        <v>-1.1640699511655996</v>
      </c>
      <c r="AD1403" s="482">
        <v>20030712000160</v>
      </c>
      <c r="AE1403" s="341" t="s">
        <v>2356</v>
      </c>
      <c r="AF1403" s="341" t="s">
        <v>2109</v>
      </c>
      <c r="AG1403" s="345" t="s">
        <v>59</v>
      </c>
      <c r="AH1403" s="345" t="s">
        <v>2107</v>
      </c>
      <c r="AI1403" s="345">
        <v>100000</v>
      </c>
      <c r="AJ1403" s="345">
        <v>0</v>
      </c>
      <c r="AK1403" s="345">
        <v>0</v>
      </c>
      <c r="AL1403" s="340">
        <v>0.02</v>
      </c>
      <c r="AM1403" s="340">
        <v>0.2</v>
      </c>
      <c r="AN1403" s="340" t="s">
        <v>2138</v>
      </c>
      <c r="AO1403" s="338" t="s">
        <v>1323</v>
      </c>
      <c r="AP1403" s="341" t="s">
        <v>716</v>
      </c>
      <c r="AQ1403" s="347" t="s">
        <v>659</v>
      </c>
      <c r="AR1403" s="340">
        <v>5.3333333333333332E-3</v>
      </c>
      <c r="AS1403" s="340">
        <v>5.3333333333333332E-3</v>
      </c>
      <c r="AT1403" s="340"/>
      <c r="AX1403" s="597"/>
      <c r="AY1403" s="598"/>
      <c r="AZ1403" s="598"/>
      <c r="BA1403" s="598"/>
      <c r="BB1403" s="599"/>
      <c r="BC1403" s="598"/>
      <c r="BD1403" s="598"/>
      <c r="BE1403" s="598"/>
      <c r="BF1403" s="598"/>
      <c r="BG1403" s="599"/>
      <c r="BH1403" s="599"/>
      <c r="BI1403" s="600"/>
      <c r="BJ1403" s="600"/>
      <c r="BK1403" s="600"/>
      <c r="BL1403" s="599"/>
      <c r="BM1403" s="599"/>
      <c r="BN1403" s="599"/>
      <c r="BO1403" s="599"/>
      <c r="BP1403" s="599"/>
      <c r="BQ1403" s="599"/>
      <c r="BR1403" s="599"/>
      <c r="BS1403" s="599"/>
      <c r="BT1403" s="602"/>
      <c r="BU1403" s="603"/>
      <c r="BV1403" s="601"/>
      <c r="BW1403" s="604"/>
    </row>
    <row r="1404" spans="2:75" ht="15.75" customHeight="1">
      <c r="B1404" s="334" t="s">
        <v>103</v>
      </c>
      <c r="C1404" s="335">
        <v>30353549000120</v>
      </c>
      <c r="D1404" s="336" t="s">
        <v>11</v>
      </c>
      <c r="E1404" s="336" t="s">
        <v>620</v>
      </c>
      <c r="F1404" s="336" t="s">
        <v>685</v>
      </c>
      <c r="G1404" s="337" t="s">
        <v>738</v>
      </c>
      <c r="H1404" s="337" t="s">
        <v>34</v>
      </c>
      <c r="I1404" s="337" t="s">
        <v>1318</v>
      </c>
      <c r="J1404" s="337" t="s">
        <v>608</v>
      </c>
      <c r="K1404" s="338" t="s">
        <v>48</v>
      </c>
      <c r="L1404" s="339"/>
      <c r="M1404" s="339" t="s">
        <v>34</v>
      </c>
      <c r="N1404" s="338">
        <v>492221</v>
      </c>
      <c r="O1404" s="338" t="s">
        <v>1320</v>
      </c>
      <c r="P1404" s="342">
        <v>43525</v>
      </c>
      <c r="Q1404" s="343">
        <v>158383604.28999999</v>
      </c>
      <c r="R1404" s="343">
        <v>107964479.34170638</v>
      </c>
      <c r="S1404" s="338">
        <v>721</v>
      </c>
      <c r="T1404" s="340">
        <v>9.6224930183220314E-2</v>
      </c>
      <c r="U1404" s="340">
        <v>1.2439184537919996</v>
      </c>
      <c r="V1404" s="340">
        <v>0.13632438595159191</v>
      </c>
      <c r="W1404" s="340">
        <v>1.3364348149862093</v>
      </c>
      <c r="X1404" s="340">
        <v>0.22215842993562207</v>
      </c>
      <c r="Y1404" s="340">
        <v>1.684667731624369</v>
      </c>
      <c r="Z1404" s="340">
        <v>0.27525250274567381</v>
      </c>
      <c r="AA1404" s="340">
        <v>1.5646244592370031</v>
      </c>
      <c r="AB1404" s="340">
        <v>3.7171675531995625E-3</v>
      </c>
      <c r="AC1404" s="344">
        <v>8.2552225838843203</v>
      </c>
      <c r="AD1404" s="482">
        <v>0</v>
      </c>
      <c r="AE1404" s="341" t="s">
        <v>101</v>
      </c>
      <c r="AF1404" s="341" t="s">
        <v>736</v>
      </c>
      <c r="AG1404" s="345" t="s">
        <v>736</v>
      </c>
      <c r="AH1404" s="345" t="s">
        <v>726</v>
      </c>
      <c r="AI1404" s="345">
        <v>10000</v>
      </c>
      <c r="AJ1404" s="345" t="s">
        <v>1422</v>
      </c>
      <c r="AK1404" s="345">
        <v>5000</v>
      </c>
      <c r="AL1404" s="608">
        <v>1.55E-2</v>
      </c>
      <c r="AM1404" s="608">
        <v>0.2</v>
      </c>
      <c r="AN1404" s="340" t="s">
        <v>64</v>
      </c>
      <c r="AO1404" s="338" t="s">
        <v>1323</v>
      </c>
      <c r="AP1404" s="341" t="s">
        <v>13</v>
      </c>
      <c r="AQ1404" s="347" t="s">
        <v>668</v>
      </c>
      <c r="AR1404" s="340">
        <v>2.5833333333333333E-3</v>
      </c>
      <c r="AS1404" s="340">
        <v>2.5833333333333333E-3</v>
      </c>
      <c r="AT1404" s="340"/>
      <c r="AX1404" s="597"/>
      <c r="AY1404" s="598"/>
      <c r="AZ1404" s="598"/>
      <c r="BA1404" s="598"/>
      <c r="BB1404" s="599"/>
      <c r="BC1404" s="598"/>
      <c r="BD1404" s="598"/>
      <c r="BE1404" s="598"/>
      <c r="BF1404" s="598"/>
      <c r="BG1404" s="599"/>
      <c r="BH1404" s="599"/>
      <c r="BI1404" s="600"/>
      <c r="BJ1404" s="600"/>
      <c r="BK1404" s="600"/>
      <c r="BL1404" s="599"/>
      <c r="BM1404" s="599"/>
      <c r="BN1404" s="599"/>
      <c r="BO1404" s="599"/>
      <c r="BP1404" s="599"/>
      <c r="BQ1404" s="599"/>
      <c r="BR1404" s="599"/>
      <c r="BS1404" s="599"/>
      <c r="BT1404" s="602"/>
      <c r="BU1404" s="603"/>
      <c r="BV1404" s="601"/>
      <c r="BW1404" s="604"/>
    </row>
    <row r="1405" spans="2:75" ht="15.75" customHeight="1">
      <c r="B1405" s="605"/>
      <c r="C1405" s="605"/>
      <c r="D1405" s="605"/>
      <c r="E1405" s="605"/>
      <c r="F1405" s="605"/>
      <c r="G1405" s="605"/>
      <c r="H1405" s="605"/>
      <c r="I1405" s="605"/>
      <c r="J1405" s="605"/>
      <c r="K1405" s="605"/>
      <c r="L1405" s="605"/>
      <c r="M1405" s="605"/>
      <c r="N1405" s="605"/>
      <c r="O1405" s="605"/>
      <c r="P1405" s="605"/>
      <c r="Q1405" s="607"/>
      <c r="R1405" s="606"/>
      <c r="S1405" s="605"/>
      <c r="T1405" s="607"/>
      <c r="U1405" s="607"/>
      <c r="V1405" s="607"/>
      <c r="W1405" s="607"/>
      <c r="X1405" s="607"/>
      <c r="Y1405" s="607"/>
      <c r="Z1405" s="607"/>
      <c r="AA1405" s="607"/>
      <c r="AB1405" s="607"/>
      <c r="AC1405" s="606"/>
      <c r="AD1405" s="605"/>
      <c r="AE1405" s="605"/>
      <c r="AF1405" s="605"/>
      <c r="AG1405" s="605"/>
      <c r="AH1405" s="605"/>
      <c r="AI1405" s="605"/>
      <c r="AJ1405" s="605"/>
      <c r="AK1405" s="605"/>
      <c r="AL1405" s="606"/>
      <c r="AM1405" s="606"/>
      <c r="AN1405" s="606"/>
      <c r="AO1405" s="605"/>
      <c r="AP1405" s="605"/>
      <c r="AQ1405" s="606"/>
      <c r="AR1405" s="606"/>
      <c r="AS1405" s="605"/>
      <c r="AT1405" s="606"/>
    </row>
    <row r="1406" spans="2:75" ht="15.75" customHeight="1">
      <c r="B1406" s="605" t="s">
        <v>12</v>
      </c>
      <c r="C1406" s="605" t="s">
        <v>12</v>
      </c>
      <c r="D1406" s="605" t="s">
        <v>12</v>
      </c>
      <c r="E1406" s="605" t="s">
        <v>12</v>
      </c>
      <c r="F1406" s="605" t="s">
        <v>12</v>
      </c>
      <c r="G1406" s="605" t="s">
        <v>12</v>
      </c>
      <c r="H1406" s="605" t="s">
        <v>12</v>
      </c>
      <c r="I1406" s="605" t="s">
        <v>12</v>
      </c>
      <c r="J1406" s="605" t="s">
        <v>12</v>
      </c>
      <c r="K1406" s="605" t="s">
        <v>12</v>
      </c>
      <c r="L1406" s="605" t="s">
        <v>12</v>
      </c>
      <c r="M1406" s="605" t="s">
        <v>12</v>
      </c>
      <c r="N1406" s="605" t="s">
        <v>12</v>
      </c>
      <c r="O1406" s="605" t="s">
        <v>12</v>
      </c>
      <c r="P1406" s="605" t="s">
        <v>12</v>
      </c>
      <c r="Q1406" s="607" t="s">
        <v>12</v>
      </c>
      <c r="R1406" s="606" t="s">
        <v>12</v>
      </c>
      <c r="S1406" s="605" t="s">
        <v>12</v>
      </c>
      <c r="T1406" s="607" t="s">
        <v>12</v>
      </c>
      <c r="U1406" s="607" t="s">
        <v>12</v>
      </c>
      <c r="V1406" s="607" t="s">
        <v>12</v>
      </c>
      <c r="W1406" s="607" t="s">
        <v>12</v>
      </c>
      <c r="X1406" s="607" t="s">
        <v>12</v>
      </c>
      <c r="Y1406" s="607" t="s">
        <v>12</v>
      </c>
      <c r="Z1406" s="607" t="s">
        <v>12</v>
      </c>
      <c r="AA1406" s="607" t="s">
        <v>12</v>
      </c>
      <c r="AB1406" s="607" t="s">
        <v>12</v>
      </c>
      <c r="AC1406" s="606" t="s">
        <v>12</v>
      </c>
      <c r="AD1406" s="605" t="s">
        <v>12</v>
      </c>
      <c r="AE1406" s="605" t="s">
        <v>12</v>
      </c>
      <c r="AF1406" s="605" t="s">
        <v>12</v>
      </c>
      <c r="AG1406" s="605" t="s">
        <v>12</v>
      </c>
      <c r="AH1406" s="605" t="s">
        <v>12</v>
      </c>
      <c r="AI1406" s="605" t="s">
        <v>12</v>
      </c>
      <c r="AJ1406" s="605" t="s">
        <v>12</v>
      </c>
      <c r="AK1406" s="605" t="s">
        <v>12</v>
      </c>
      <c r="AL1406" s="606" t="s">
        <v>12</v>
      </c>
      <c r="AM1406" s="606" t="s">
        <v>12</v>
      </c>
      <c r="AN1406" s="606" t="s">
        <v>12</v>
      </c>
      <c r="AO1406" s="605" t="s">
        <v>12</v>
      </c>
      <c r="AP1406" s="605" t="s">
        <v>12</v>
      </c>
      <c r="AQ1406" s="606" t="s">
        <v>12</v>
      </c>
      <c r="AR1406" s="606" t="s">
        <v>12</v>
      </c>
      <c r="AS1406" s="605" t="s">
        <v>12</v>
      </c>
      <c r="AT1406" s="606"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140"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139"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138"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137"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136" priority="2219">
      <formula>AND(AW152&lt;&gt;"",#REF!="",OR(COLUMN(AW152)=COLUMN(#REF!),COLUMN(AW152)=COLUMN(#REF!)))</formula>
    </cfRule>
  </conditionalFormatting>
  <conditionalFormatting sqref="AX1002:BE1002">
    <cfRule type="expression" dxfId="1135"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134" priority="2217">
      <formula>AND(AW3&lt;&gt;"",#REF!="",OR(COLUMN(AW3)=COLUMN(#REF!),COLUMN(AW3)=COLUMN(#REF!)))</formula>
    </cfRule>
  </conditionalFormatting>
  <conditionalFormatting sqref="AW1065">
    <cfRule type="expression" dxfId="1133" priority="2216">
      <formula>AND(AW1065&lt;&gt;"",#REF!="",OR(COLUMN(AW1065)=COLUMN(#REF!),COLUMN(AW1065)=COLUMN(#REF!)))</formula>
    </cfRule>
  </conditionalFormatting>
  <conditionalFormatting sqref="AW186">
    <cfRule type="expression" dxfId="1132" priority="2215">
      <formula>AND(AW186&lt;&gt;"",#REF!="",OR(COLUMN(AW186)=COLUMN(#REF!),COLUMN(AW186)=COLUMN(#REF!)))</formula>
    </cfRule>
  </conditionalFormatting>
  <conditionalFormatting sqref="AW189">
    <cfRule type="expression" dxfId="1131" priority="2214">
      <formula>AND(AW189&lt;&gt;"",#REF!="",OR(COLUMN(AW189)=COLUMN(#REF!),COLUMN(AW189)=COLUMN(#REF!)))</formula>
    </cfRule>
  </conditionalFormatting>
  <conditionalFormatting sqref="AW235">
    <cfRule type="expression" dxfId="1130" priority="2213">
      <formula>AND(AW235&lt;&gt;"",#REF!="",OR(COLUMN(AW235)=COLUMN(#REF!),COLUMN(AW235)=COLUMN(#REF!)))</formula>
    </cfRule>
  </conditionalFormatting>
  <conditionalFormatting sqref="AW323">
    <cfRule type="expression" dxfId="1129" priority="2212">
      <formula>AND(AW323&lt;&gt;"",#REF!="",OR(COLUMN(AW323)=COLUMN(#REF!),COLUMN(AW323)=COLUMN(#REF!)))</formula>
    </cfRule>
  </conditionalFormatting>
  <conditionalFormatting sqref="AW401">
    <cfRule type="expression" dxfId="1128" priority="2211">
      <formula>AND(AW401&lt;&gt;"",#REF!="",OR(COLUMN(AW401)=COLUMN(#REF!),COLUMN(AW401)=COLUMN(#REF!)))</formula>
    </cfRule>
  </conditionalFormatting>
  <conditionalFormatting sqref="AW419">
    <cfRule type="expression" dxfId="1127" priority="2210">
      <formula>AND(AW419&lt;&gt;"",#REF!="",OR(COLUMN(AW419)=COLUMN(#REF!),COLUMN(AW419)=COLUMN(#REF!)))</formula>
    </cfRule>
  </conditionalFormatting>
  <conditionalFormatting sqref="AW469">
    <cfRule type="expression" dxfId="1126" priority="2209">
      <formula>AND(AW469&lt;&gt;"",#REF!="",OR(COLUMN(AW469)=COLUMN(#REF!),COLUMN(AW469)=COLUMN(#REF!)))</formula>
    </cfRule>
  </conditionalFormatting>
  <conditionalFormatting sqref="AW486">
    <cfRule type="expression" dxfId="1125" priority="2208">
      <formula>AND(AW486&lt;&gt;"",#REF!="",OR(COLUMN(AW486)=COLUMN(#REF!),COLUMN(AW486)=COLUMN(#REF!)))</formula>
    </cfRule>
  </conditionalFormatting>
  <conditionalFormatting sqref="AW552">
    <cfRule type="expression" dxfId="1124" priority="2207">
      <formula>AND(AW552&lt;&gt;"",#REF!="",OR(COLUMN(AW552)=COLUMN(#REF!),COLUMN(AW552)=COLUMN(#REF!)))</formula>
    </cfRule>
  </conditionalFormatting>
  <conditionalFormatting sqref="AW554">
    <cfRule type="expression" dxfId="1123" priority="2206">
      <formula>AND(AW554&lt;&gt;"",#REF!="",OR(COLUMN(AW554)=COLUMN(#REF!),COLUMN(AW554)=COLUMN(#REF!)))</formula>
    </cfRule>
  </conditionalFormatting>
  <conditionalFormatting sqref="AW570">
    <cfRule type="expression" dxfId="1122" priority="2205">
      <formula>AND(AW570&lt;&gt;"",#REF!="",OR(COLUMN(AW570)=COLUMN(#REF!),COLUMN(AW570)=COLUMN(#REF!)))</formula>
    </cfRule>
  </conditionalFormatting>
  <conditionalFormatting sqref="AW675">
    <cfRule type="expression" dxfId="1121" priority="2204">
      <formula>AND(AW675&lt;&gt;"",#REF!="",OR(COLUMN(AW675)=COLUMN(#REF!),COLUMN(AW675)=COLUMN(#REF!)))</formula>
    </cfRule>
  </conditionalFormatting>
  <conditionalFormatting sqref="AW818">
    <cfRule type="expression" dxfId="1120" priority="2203">
      <formula>AND(AW818&lt;&gt;"",#REF!="",OR(COLUMN(AW818)=COLUMN(#REF!),COLUMN(AW818)=COLUMN(#REF!)))</formula>
    </cfRule>
  </conditionalFormatting>
  <conditionalFormatting sqref="AW874">
    <cfRule type="expression" dxfId="1119" priority="2202">
      <formula>AND(AW874&lt;&gt;"",#REF!="",OR(COLUMN(AW874)=COLUMN(#REF!),COLUMN(AW874)=COLUMN(#REF!)))</formula>
    </cfRule>
  </conditionalFormatting>
  <conditionalFormatting sqref="AW879">
    <cfRule type="expression" dxfId="1118" priority="2201">
      <formula>AND(AW879&lt;&gt;"",#REF!="",OR(COLUMN(AW879)=COLUMN(#REF!),COLUMN(AW879)=COLUMN(#REF!)))</formula>
    </cfRule>
  </conditionalFormatting>
  <conditionalFormatting sqref="AW968">
    <cfRule type="expression" dxfId="1117" priority="2200">
      <formula>AND(AW968&lt;&gt;"",#REF!="",OR(COLUMN(AW968)=COLUMN(#REF!),COLUMN(AW968)=COLUMN(#REF!)))</formula>
    </cfRule>
  </conditionalFormatting>
  <conditionalFormatting sqref="AW218">
    <cfRule type="expression" dxfId="1116" priority="2199">
      <formula>AND(AW218&lt;&gt;"",#REF!="",OR(COLUMN(AW218)=COLUMN(#REF!),COLUMN(AW218)=COLUMN(#REF!)))</formula>
    </cfRule>
  </conditionalFormatting>
  <conditionalFormatting sqref="AW240">
    <cfRule type="expression" dxfId="1115" priority="2198">
      <formula>AND(AW240&lt;&gt;"",#REF!="",OR(COLUMN(AW240)=COLUMN(#REF!),COLUMN(AW240)=COLUMN(#REF!)))</formula>
    </cfRule>
  </conditionalFormatting>
  <conditionalFormatting sqref="AW276">
    <cfRule type="expression" dxfId="1114" priority="2197">
      <formula>AND(AW276&lt;&gt;"",#REF!="",OR(COLUMN(AW276)=COLUMN(#REF!),COLUMN(AW276)=COLUMN(#REF!)))</formula>
    </cfRule>
  </conditionalFormatting>
  <conditionalFormatting sqref="AW288">
    <cfRule type="expression" dxfId="1113" priority="2196">
      <formula>AND(AW288&lt;&gt;"",#REF!="",OR(COLUMN(AW288)=COLUMN(#REF!),COLUMN(AW288)=COLUMN(#REF!)))</formula>
    </cfRule>
  </conditionalFormatting>
  <conditionalFormatting sqref="AW310">
    <cfRule type="expression" dxfId="1112" priority="2195">
      <formula>AND(AW310&lt;&gt;"",#REF!="",OR(COLUMN(AW310)=COLUMN(#REF!),COLUMN(AW310)=COLUMN(#REF!)))</formula>
    </cfRule>
  </conditionalFormatting>
  <conditionalFormatting sqref="AW333">
    <cfRule type="expression" dxfId="1111" priority="2194">
      <formula>AND(AW333&lt;&gt;"",#REF!="",OR(COLUMN(AW333)=COLUMN(#REF!),COLUMN(AW333)=COLUMN(#REF!)))</formula>
    </cfRule>
  </conditionalFormatting>
  <conditionalFormatting sqref="AW468">
    <cfRule type="expression" dxfId="1110" priority="2193">
      <formula>AND(AW468&lt;&gt;"",#REF!="",OR(COLUMN(AW468)=COLUMN(#REF!),COLUMN(AW468)=COLUMN(#REF!)))</formula>
    </cfRule>
  </conditionalFormatting>
  <conditionalFormatting sqref="AW470">
    <cfRule type="expression" dxfId="1109" priority="2192">
      <formula>AND(AW470&lt;&gt;"",#REF!="",OR(COLUMN(AW470)=COLUMN(#REF!),COLUMN(AW470)=COLUMN(#REF!)))</formula>
    </cfRule>
  </conditionalFormatting>
  <conditionalFormatting sqref="AW482">
    <cfRule type="expression" dxfId="1108" priority="2191">
      <formula>AND(AW482&lt;&gt;"",#REF!="",OR(COLUMN(AW482)=COLUMN(#REF!),COLUMN(AW482)=COLUMN(#REF!)))</formula>
    </cfRule>
  </conditionalFormatting>
  <conditionalFormatting sqref="AW524">
    <cfRule type="expression" dxfId="1107" priority="2190">
      <formula>AND(AW524&lt;&gt;"",#REF!="",OR(COLUMN(AW524)=COLUMN(#REF!),COLUMN(AW524)=COLUMN(#REF!)))</formula>
    </cfRule>
  </conditionalFormatting>
  <conditionalFormatting sqref="AW549">
    <cfRule type="expression" dxfId="1106" priority="2189">
      <formula>AND(AW549&lt;&gt;"",#REF!="",OR(COLUMN(AW549)=COLUMN(#REF!),COLUMN(AW549)=COLUMN(#REF!)))</formula>
    </cfRule>
  </conditionalFormatting>
  <conditionalFormatting sqref="AW593">
    <cfRule type="expression" dxfId="1105" priority="2188">
      <formula>AND(AW593&lt;&gt;"",#REF!="",OR(COLUMN(AW593)=COLUMN(#REF!),COLUMN(AW593)=COLUMN(#REF!)))</formula>
    </cfRule>
  </conditionalFormatting>
  <conditionalFormatting sqref="AW603">
    <cfRule type="expression" dxfId="1104" priority="2187">
      <formula>AND(AW603&lt;&gt;"",#REF!="",OR(COLUMN(AW603)=COLUMN(#REF!),COLUMN(AW603)=COLUMN(#REF!)))</formula>
    </cfRule>
  </conditionalFormatting>
  <conditionalFormatting sqref="AW649">
    <cfRule type="expression" dxfId="1103" priority="2186">
      <formula>AND(AW649&lt;&gt;"",#REF!="",OR(COLUMN(AW649)=COLUMN(#REF!),COLUMN(AW649)=COLUMN(#REF!)))</formula>
    </cfRule>
  </conditionalFormatting>
  <conditionalFormatting sqref="AW650">
    <cfRule type="expression" dxfId="1102" priority="2185">
      <formula>AND(AW650&lt;&gt;"",#REF!="",OR(COLUMN(AW650)=COLUMN(#REF!),COLUMN(AW650)=COLUMN(#REF!)))</formula>
    </cfRule>
  </conditionalFormatting>
  <conditionalFormatting sqref="AW660">
    <cfRule type="expression" dxfId="1101" priority="2184">
      <formula>AND(AW660&lt;&gt;"",#REF!="",OR(COLUMN(AW660)=COLUMN(#REF!),COLUMN(AW660)=COLUMN(#REF!)))</formula>
    </cfRule>
  </conditionalFormatting>
  <conditionalFormatting sqref="AW661">
    <cfRule type="expression" dxfId="1100" priority="2183">
      <formula>AND(AW661&lt;&gt;"",#REF!="",OR(COLUMN(AW661)=COLUMN(#REF!),COLUMN(AW661)=COLUMN(#REF!)))</formula>
    </cfRule>
  </conditionalFormatting>
  <conditionalFormatting sqref="AW662">
    <cfRule type="expression" dxfId="1099" priority="2182">
      <formula>AND(AW662&lt;&gt;"",#REF!="",OR(COLUMN(AW662)=COLUMN(#REF!),COLUMN(AW662)=COLUMN(#REF!)))</formula>
    </cfRule>
  </conditionalFormatting>
  <conditionalFormatting sqref="AW663">
    <cfRule type="expression" dxfId="1098" priority="2181">
      <formula>AND(AW663&lt;&gt;"",#REF!="",OR(COLUMN(AW663)=COLUMN(#REF!),COLUMN(AW663)=COLUMN(#REF!)))</formula>
    </cfRule>
  </conditionalFormatting>
  <conditionalFormatting sqref="AW700">
    <cfRule type="expression" dxfId="1097" priority="2180">
      <formula>AND(AW700&lt;&gt;"",#REF!="",OR(COLUMN(AW700)=COLUMN(#REF!),COLUMN(AW700)=COLUMN(#REF!)))</formula>
    </cfRule>
  </conditionalFormatting>
  <conditionalFormatting sqref="AW716">
    <cfRule type="expression" dxfId="1096" priority="2179">
      <formula>AND(AW716&lt;&gt;"",#REF!="",OR(COLUMN(AW716)=COLUMN(#REF!),COLUMN(AW716)=COLUMN(#REF!)))</formula>
    </cfRule>
  </conditionalFormatting>
  <conditionalFormatting sqref="AW777">
    <cfRule type="expression" dxfId="1095" priority="2178">
      <formula>AND(AW777&lt;&gt;"",#REF!="",OR(COLUMN(AW777)=COLUMN(#REF!),COLUMN(AW777)=COLUMN(#REF!)))</formula>
    </cfRule>
  </conditionalFormatting>
  <conditionalFormatting sqref="AW781">
    <cfRule type="expression" dxfId="1094" priority="2177">
      <formula>AND(AW781&lt;&gt;"",#REF!="",OR(COLUMN(AW781)=COLUMN(#REF!),COLUMN(AW781)=COLUMN(#REF!)))</formula>
    </cfRule>
  </conditionalFormatting>
  <conditionalFormatting sqref="AW789">
    <cfRule type="expression" dxfId="1093" priority="2176">
      <formula>AND(AW789&lt;&gt;"",#REF!="",OR(COLUMN(AW789)=COLUMN(#REF!),COLUMN(AW789)=COLUMN(#REF!)))</formula>
    </cfRule>
  </conditionalFormatting>
  <conditionalFormatting sqref="AW944">
    <cfRule type="expression" dxfId="1092" priority="2175">
      <formula>AND(AW944&lt;&gt;"",#REF!="",OR(COLUMN(AW944)=COLUMN(#REF!),COLUMN(AW944)=COLUMN(#REF!)))</formula>
    </cfRule>
  </conditionalFormatting>
  <conditionalFormatting sqref="AW951">
    <cfRule type="expression" dxfId="1091" priority="2174">
      <formula>AND(AW951&lt;&gt;"",#REF!="",OR(COLUMN(AW951)=COLUMN(#REF!),COLUMN(AW951)=COLUMN(#REF!)))</formula>
    </cfRule>
  </conditionalFormatting>
  <conditionalFormatting sqref="AW953">
    <cfRule type="expression" dxfId="1090" priority="2173">
      <formula>AND(AW953&lt;&gt;"",#REF!="",OR(COLUMN(AW953)=COLUMN(#REF!),COLUMN(AW953)=COLUMN(#REF!)))</formula>
    </cfRule>
  </conditionalFormatting>
  <conditionalFormatting sqref="AW960">
    <cfRule type="expression" dxfId="1089" priority="2172">
      <formula>AND(AW960&lt;&gt;"",#REF!="",OR(COLUMN(AW960)=COLUMN(#REF!),COLUMN(AW960)=COLUMN(#REF!)))</formula>
    </cfRule>
  </conditionalFormatting>
  <conditionalFormatting sqref="AW961">
    <cfRule type="expression" dxfId="1088" priority="2171">
      <formula>AND(AW961&lt;&gt;"",#REF!="",OR(COLUMN(AW961)=COLUMN(#REF!),COLUMN(AW961)=COLUMN(#REF!)))</formula>
    </cfRule>
  </conditionalFormatting>
  <conditionalFormatting sqref="AW962">
    <cfRule type="expression" dxfId="1087" priority="2170">
      <formula>AND(AW962&lt;&gt;"",#REF!="",OR(COLUMN(AW962)=COLUMN(#REF!),COLUMN(AW962)=COLUMN(#REF!)))</formula>
    </cfRule>
  </conditionalFormatting>
  <conditionalFormatting sqref="AW978">
    <cfRule type="expression" dxfId="1086" priority="2169">
      <formula>AND(AW978&lt;&gt;"",#REF!="",OR(COLUMN(AW978)=COLUMN(#REF!),COLUMN(AW978)=COLUMN(#REF!)))</formula>
    </cfRule>
  </conditionalFormatting>
  <conditionalFormatting sqref="AW985">
    <cfRule type="expression" dxfId="1085" priority="2168">
      <formula>AND(AW985&lt;&gt;"",#REF!="",OR(COLUMN(AW985)=COLUMN(#REF!),COLUMN(AW985)=COLUMN(#REF!)))</formula>
    </cfRule>
  </conditionalFormatting>
  <conditionalFormatting sqref="AW986">
    <cfRule type="expression" dxfId="1084" priority="2167">
      <formula>AND(AW986&lt;&gt;"",#REF!="",OR(COLUMN(AW986)=COLUMN(#REF!),COLUMN(AW986)=COLUMN(#REF!)))</formula>
    </cfRule>
  </conditionalFormatting>
  <conditionalFormatting sqref="AW987">
    <cfRule type="expression" dxfId="1083" priority="2166">
      <formula>AND(AW987&lt;&gt;"",#REF!="",OR(COLUMN(AW987)=COLUMN(#REF!),COLUMN(AW987)=COLUMN(#REF!)))</formula>
    </cfRule>
  </conditionalFormatting>
  <conditionalFormatting sqref="AW1035">
    <cfRule type="expression" dxfId="1082" priority="2165">
      <formula>AND(AW1035&lt;&gt;"",#REF!="",OR(COLUMN(AW1035)=COLUMN(#REF!),COLUMN(AW1035)=COLUMN(#REF!)))</formula>
    </cfRule>
  </conditionalFormatting>
  <conditionalFormatting sqref="AW1036">
    <cfRule type="expression" dxfId="1081" priority="2164">
      <formula>AND(AW1036&lt;&gt;"",#REF!="",OR(COLUMN(AW1036)=COLUMN(#REF!),COLUMN(AW1036)=COLUMN(#REF!)))</formula>
    </cfRule>
  </conditionalFormatting>
  <conditionalFormatting sqref="AW1037">
    <cfRule type="expression" dxfId="1080" priority="2163">
      <formula>AND(AW1037&lt;&gt;"",#REF!="",OR(COLUMN(AW1037)=COLUMN(#REF!),COLUMN(AW1037)=COLUMN(#REF!)))</formula>
    </cfRule>
  </conditionalFormatting>
  <conditionalFormatting sqref="AW1058">
    <cfRule type="expression" dxfId="1079" priority="2162">
      <formula>AND(AW1058&lt;&gt;"",#REF!="",OR(COLUMN(AW1058)=COLUMN(#REF!),COLUMN(AW1058)=COLUMN(#REF!)))</formula>
    </cfRule>
  </conditionalFormatting>
  <conditionalFormatting sqref="AW1071">
    <cfRule type="expression" dxfId="1078" priority="2161">
      <formula>AND(AW1071&lt;&gt;"",#REF!="",OR(COLUMN(AW1071)=COLUMN(#REF!),COLUMN(AW1071)=COLUMN(#REF!)))</formula>
    </cfRule>
  </conditionalFormatting>
  <conditionalFormatting sqref="AW1130">
    <cfRule type="expression" dxfId="1077" priority="2160">
      <formula>AND(AW1130&lt;&gt;"",#REF!="",OR(COLUMN(AW1130)=COLUMN(#REF!),COLUMN(AW1130)=COLUMN(#REF!)))</formula>
    </cfRule>
  </conditionalFormatting>
  <conditionalFormatting sqref="AW1143">
    <cfRule type="expression" dxfId="1076" priority="2159">
      <formula>AND(AW1143&lt;&gt;"",#REF!="",OR(COLUMN(AW1143)=COLUMN(#REF!),COLUMN(AW1143)=COLUMN(#REF!)))</formula>
    </cfRule>
  </conditionalFormatting>
  <conditionalFormatting sqref="AW474">
    <cfRule type="expression" dxfId="1075" priority="2158">
      <formula>AND(AW474&lt;&gt;"",#REF!="",OR(COLUMN(AW474)=COLUMN(#REF!),COLUMN(AW474)=COLUMN(#REF!)))</formula>
    </cfRule>
  </conditionalFormatting>
  <conditionalFormatting sqref="AW475">
    <cfRule type="expression" dxfId="1074" priority="2157">
      <formula>AND(AW475&lt;&gt;"",#REF!="",OR(COLUMN(AW475)=COLUMN(#REF!),COLUMN(AW475)=COLUMN(#REF!)))</formula>
    </cfRule>
  </conditionalFormatting>
  <conditionalFormatting sqref="AW483">
    <cfRule type="expression" dxfId="1073" priority="2156">
      <formula>AND(AW483&lt;&gt;"",#REF!="",OR(COLUMN(AW483)=COLUMN(#REF!),COLUMN(AW483)=COLUMN(#REF!)))</formula>
    </cfRule>
  </conditionalFormatting>
  <conditionalFormatting sqref="AW522">
    <cfRule type="expression" dxfId="1072" priority="2155">
      <formula>AND(AW522&lt;&gt;"",#REF!="",OR(COLUMN(AW522)=COLUMN(#REF!),COLUMN(AW522)=COLUMN(#REF!)))</formula>
    </cfRule>
  </conditionalFormatting>
  <conditionalFormatting sqref="AW523">
    <cfRule type="expression" dxfId="1071" priority="2154">
      <formula>AND(AW523&lt;&gt;"",#REF!="",OR(COLUMN(AW523)=COLUMN(#REF!),COLUMN(AW523)=COLUMN(#REF!)))</formula>
    </cfRule>
  </conditionalFormatting>
  <conditionalFormatting sqref="AW568">
    <cfRule type="expression" dxfId="1070" priority="2153">
      <formula>AND(AW568&lt;&gt;"",#REF!="",OR(COLUMN(AW568)=COLUMN(#REF!),COLUMN(AW568)=COLUMN(#REF!)))</formula>
    </cfRule>
  </conditionalFormatting>
  <conditionalFormatting sqref="AW952">
    <cfRule type="expression" dxfId="1069" priority="2152">
      <formula>AND(AW952&lt;&gt;"",#REF!="",OR(COLUMN(AW952)=COLUMN(#REF!),COLUMN(AW952)=COLUMN(#REF!)))</formula>
    </cfRule>
  </conditionalFormatting>
  <conditionalFormatting sqref="AW982">
    <cfRule type="expression" dxfId="1068" priority="2151">
      <formula>AND(AW982&lt;&gt;"",#REF!="",OR(COLUMN(AW982)=COLUMN(#REF!),COLUMN(AW982)=COLUMN(#REF!)))</formula>
    </cfRule>
  </conditionalFormatting>
  <conditionalFormatting sqref="AW983">
    <cfRule type="expression" dxfId="1067" priority="2150">
      <formula>AND(AW983&lt;&gt;"",#REF!="",OR(COLUMN(AW983)=COLUMN(#REF!),COLUMN(AW983)=COLUMN(#REF!)))</formula>
    </cfRule>
  </conditionalFormatting>
  <conditionalFormatting sqref="AW1003">
    <cfRule type="expression" dxfId="1066" priority="2149">
      <formula>AND(AW1003&lt;&gt;"",#REF!="",OR(COLUMN(AW1003)=COLUMN(#REF!),COLUMN(AW1003)=COLUMN(#REF!)))</formula>
    </cfRule>
  </conditionalFormatting>
  <conditionalFormatting sqref="AW1038">
    <cfRule type="expression" dxfId="1065" priority="2148">
      <formula>AND(AW1038&lt;&gt;"",#REF!="",OR(COLUMN(AW1038)=COLUMN(#REF!),COLUMN(AW1038)=COLUMN(#REF!)))</formula>
    </cfRule>
  </conditionalFormatting>
  <conditionalFormatting sqref="AW1051">
    <cfRule type="expression" dxfId="1064" priority="2147">
      <formula>AND(AW1051&lt;&gt;"",#REF!="",OR(COLUMN(AW1051)=COLUMN(#REF!),COLUMN(AW1051)=COLUMN(#REF!)))</formula>
    </cfRule>
  </conditionalFormatting>
  <conditionalFormatting sqref="AW1052">
    <cfRule type="expression" dxfId="1063" priority="2146">
      <formula>AND(AW1052&lt;&gt;"",#REF!="",OR(COLUMN(AW1052)=COLUMN(#REF!),COLUMN(AW1052)=COLUMN(#REF!)))</formula>
    </cfRule>
  </conditionalFormatting>
  <conditionalFormatting sqref="AW1068">
    <cfRule type="expression" dxfId="1062" priority="2145">
      <formula>AND(AW1068&lt;&gt;"",#REF!="",OR(COLUMN(AW1068)=COLUMN(#REF!),COLUMN(AW1068)=COLUMN(#REF!)))</formula>
    </cfRule>
  </conditionalFormatting>
  <conditionalFormatting sqref="AW1125">
    <cfRule type="expression" dxfId="1061" priority="2144">
      <formula>AND(AW1125&lt;&gt;"",#REF!="",OR(COLUMN(AW1125)=COLUMN(#REF!),COLUMN(AW1125)=COLUMN(#REF!)))</formula>
    </cfRule>
  </conditionalFormatting>
  <conditionalFormatting sqref="AW1126">
    <cfRule type="expression" dxfId="1060" priority="2143">
      <formula>AND(AW1126&lt;&gt;"",#REF!="",OR(COLUMN(AW1126)=COLUMN(#REF!),COLUMN(AW1126)=COLUMN(#REF!)))</formula>
    </cfRule>
  </conditionalFormatting>
  <conditionalFormatting sqref="AW1128">
    <cfRule type="expression" dxfId="1059" priority="2142">
      <formula>AND(AW1128&lt;&gt;"",#REF!="",OR(COLUMN(AW1128)=COLUMN(#REF!),COLUMN(AW1128)=COLUMN(#REF!)))</formula>
    </cfRule>
  </conditionalFormatting>
  <conditionalFormatting sqref="AW1129">
    <cfRule type="expression" dxfId="1058" priority="2141">
      <formula>AND(AW1129&lt;&gt;"",#REF!="",OR(COLUMN(AW1129)=COLUMN(#REF!),COLUMN(AW1129)=COLUMN(#REF!)))</formula>
    </cfRule>
  </conditionalFormatting>
  <conditionalFormatting sqref="AW230">
    <cfRule type="expression" dxfId="1057" priority="2140">
      <formula>AND(AW230&lt;&gt;"",#REF!="",OR(COLUMN(AW230)=COLUMN(#REF!),COLUMN(AW230)=COLUMN(#REF!)))</formula>
    </cfRule>
  </conditionalFormatting>
  <conditionalFormatting sqref="AW413">
    <cfRule type="expression" dxfId="1056" priority="2139">
      <formula>AND(AW413&lt;&gt;"",#REF!="",OR(COLUMN(AW413)=COLUMN(#REF!),COLUMN(AW413)=COLUMN(#REF!)))</formula>
    </cfRule>
  </conditionalFormatting>
  <conditionalFormatting sqref="AW415">
    <cfRule type="expression" dxfId="1055" priority="2138">
      <formula>AND(AW415&lt;&gt;"",#REF!="",OR(COLUMN(AW415)=COLUMN(#REF!),COLUMN(AW415)=COLUMN(#REF!)))</formula>
    </cfRule>
  </conditionalFormatting>
  <conditionalFormatting sqref="AW802">
    <cfRule type="expression" dxfId="1054" priority="2137">
      <formula>AND(AW802&lt;&gt;"",#REF!="",OR(COLUMN(AW802)=COLUMN(#REF!),COLUMN(AW802)=COLUMN(#REF!)))</formula>
    </cfRule>
  </conditionalFormatting>
  <conditionalFormatting sqref="AW809">
    <cfRule type="expression" dxfId="1053" priority="2136">
      <formula>AND(AW809&lt;&gt;"",#REF!="",OR(COLUMN(AW809)=COLUMN(#REF!),COLUMN(AW809)=COLUMN(#REF!)))</formula>
    </cfRule>
  </conditionalFormatting>
  <conditionalFormatting sqref="AW204">
    <cfRule type="expression" dxfId="1052" priority="2135">
      <formula>AND(AW204&lt;&gt;"",#REF!="",OR(COLUMN(AW204)=COLUMN(#REF!),COLUMN(AW204)=COLUMN(#REF!)))</formula>
    </cfRule>
  </conditionalFormatting>
  <conditionalFormatting sqref="AW205">
    <cfRule type="expression" dxfId="1051" priority="2134">
      <formula>AND(AW205&lt;&gt;"",#REF!="",OR(COLUMN(AW205)=COLUMN(#REF!),COLUMN(AW205)=COLUMN(#REF!)))</formula>
    </cfRule>
  </conditionalFormatting>
  <conditionalFormatting sqref="AW206">
    <cfRule type="expression" dxfId="1050" priority="2133">
      <formula>AND(AW206&lt;&gt;"",#REF!="",OR(COLUMN(AW206)=COLUMN(#REF!),COLUMN(AW206)=COLUMN(#REF!)))</formula>
    </cfRule>
  </conditionalFormatting>
  <conditionalFormatting sqref="AW207">
    <cfRule type="expression" dxfId="1049" priority="2132">
      <formula>AND(AW207&lt;&gt;"",#REF!="",OR(COLUMN(AW207)=COLUMN(#REF!),COLUMN(AW207)=COLUMN(#REF!)))</formula>
    </cfRule>
  </conditionalFormatting>
  <conditionalFormatting sqref="AW208">
    <cfRule type="expression" dxfId="1048" priority="2131">
      <formula>AND(AW208&lt;&gt;"",#REF!="",OR(COLUMN(AW208)=COLUMN(#REF!),COLUMN(AW208)=COLUMN(#REF!)))</formula>
    </cfRule>
  </conditionalFormatting>
  <conditionalFormatting sqref="AW209">
    <cfRule type="expression" dxfId="1047" priority="2130">
      <formula>AND(AW209&lt;&gt;"",#REF!="",OR(COLUMN(AW209)=COLUMN(#REF!),COLUMN(AW209)=COLUMN(#REF!)))</formula>
    </cfRule>
  </conditionalFormatting>
  <conditionalFormatting sqref="AW259">
    <cfRule type="expression" dxfId="1046" priority="2129">
      <formula>AND(AW259&lt;&gt;"",#REF!="",OR(COLUMN(AW259)=COLUMN(#REF!),COLUMN(AW259)=COLUMN(#REF!)))</formula>
    </cfRule>
  </conditionalFormatting>
  <conditionalFormatting sqref="AW289">
    <cfRule type="expression" dxfId="1045" priority="2128">
      <formula>AND(AW289&lt;&gt;"",#REF!="",OR(COLUMN(AW289)=COLUMN(#REF!),COLUMN(AW289)=COLUMN(#REF!)))</formula>
    </cfRule>
  </conditionalFormatting>
  <conditionalFormatting sqref="AW290">
    <cfRule type="expression" dxfId="1044" priority="2127">
      <formula>AND(AW290&lt;&gt;"",#REF!="",OR(COLUMN(AW290)=COLUMN(#REF!),COLUMN(AW290)=COLUMN(#REF!)))</formula>
    </cfRule>
  </conditionalFormatting>
  <conditionalFormatting sqref="AW291">
    <cfRule type="expression" dxfId="1043" priority="2126">
      <formula>AND(AW291&lt;&gt;"",#REF!="",OR(COLUMN(AW291)=COLUMN(#REF!),COLUMN(AW291)=COLUMN(#REF!)))</formula>
    </cfRule>
  </conditionalFormatting>
  <conditionalFormatting sqref="AW292">
    <cfRule type="expression" dxfId="1042" priority="2125">
      <formula>AND(AW292&lt;&gt;"",#REF!="",OR(COLUMN(AW292)=COLUMN(#REF!),COLUMN(AW292)=COLUMN(#REF!)))</formula>
    </cfRule>
  </conditionalFormatting>
  <conditionalFormatting sqref="AW293">
    <cfRule type="expression" dxfId="1041" priority="2124">
      <formula>AND(AW293&lt;&gt;"",#REF!="",OR(COLUMN(AW293)=COLUMN(#REF!),COLUMN(AW293)=COLUMN(#REF!)))</formula>
    </cfRule>
  </conditionalFormatting>
  <conditionalFormatting sqref="AW294">
    <cfRule type="expression" dxfId="1040" priority="2123">
      <formula>AND(AW294&lt;&gt;"",#REF!="",OR(COLUMN(AW294)=COLUMN(#REF!),COLUMN(AW294)=COLUMN(#REF!)))</formula>
    </cfRule>
  </conditionalFormatting>
  <conditionalFormatting sqref="AW295">
    <cfRule type="expression" dxfId="1039" priority="2122">
      <formula>AND(AW295&lt;&gt;"",#REF!="",OR(COLUMN(AW295)=COLUMN(#REF!),COLUMN(AW295)=COLUMN(#REF!)))</formula>
    </cfRule>
  </conditionalFormatting>
  <conditionalFormatting sqref="AW296">
    <cfRule type="expression" dxfId="1038" priority="2121">
      <formula>AND(AW296&lt;&gt;"",#REF!="",OR(COLUMN(AW296)=COLUMN(#REF!),COLUMN(AW296)=COLUMN(#REF!)))</formula>
    </cfRule>
  </conditionalFormatting>
  <conditionalFormatting sqref="AW345">
    <cfRule type="expression" dxfId="1037" priority="2120">
      <formula>AND(AW345&lt;&gt;"",#REF!="",OR(COLUMN(AW345)=COLUMN(#REF!),COLUMN(AW345)=COLUMN(#REF!)))</formula>
    </cfRule>
  </conditionalFormatting>
  <conditionalFormatting sqref="AW346">
    <cfRule type="expression" dxfId="1036" priority="2119">
      <formula>AND(AW346&lt;&gt;"",#REF!="",OR(COLUMN(AW346)=COLUMN(#REF!),COLUMN(AW346)=COLUMN(#REF!)))</formula>
    </cfRule>
  </conditionalFormatting>
  <conditionalFormatting sqref="AW347">
    <cfRule type="expression" dxfId="1035" priority="2118">
      <formula>AND(AW347&lt;&gt;"",#REF!="",OR(COLUMN(AW347)=COLUMN(#REF!),COLUMN(AW347)=COLUMN(#REF!)))</formula>
    </cfRule>
  </conditionalFormatting>
  <conditionalFormatting sqref="AW348">
    <cfRule type="expression" dxfId="1034" priority="2117">
      <formula>AND(AW348&lt;&gt;"",#REF!="",OR(COLUMN(AW348)=COLUMN(#REF!),COLUMN(AW348)=COLUMN(#REF!)))</formula>
    </cfRule>
  </conditionalFormatting>
  <conditionalFormatting sqref="AW349">
    <cfRule type="expression" dxfId="1033" priority="2116">
      <formula>AND(AW349&lt;&gt;"",#REF!="",OR(COLUMN(AW349)=COLUMN(#REF!),COLUMN(AW349)=COLUMN(#REF!)))</formula>
    </cfRule>
  </conditionalFormatting>
  <conditionalFormatting sqref="AW350">
    <cfRule type="expression" dxfId="1032" priority="2115">
      <formula>AND(AW350&lt;&gt;"",#REF!="",OR(COLUMN(AW350)=COLUMN(#REF!),COLUMN(AW350)=COLUMN(#REF!)))</formula>
    </cfRule>
  </conditionalFormatting>
  <conditionalFormatting sqref="AW351">
    <cfRule type="expression" dxfId="1031" priority="2114">
      <formula>AND(AW351&lt;&gt;"",#REF!="",OR(COLUMN(AW351)=COLUMN(#REF!),COLUMN(AW351)=COLUMN(#REF!)))</formula>
    </cfRule>
  </conditionalFormatting>
  <conditionalFormatting sqref="AW352">
    <cfRule type="expression" dxfId="1030" priority="2113">
      <formula>AND(AW352&lt;&gt;"",#REF!="",OR(COLUMN(AW352)=COLUMN(#REF!),COLUMN(AW352)=COLUMN(#REF!)))</formula>
    </cfRule>
  </conditionalFormatting>
  <conditionalFormatting sqref="AW353">
    <cfRule type="expression" dxfId="1029" priority="2112">
      <formula>AND(AW353&lt;&gt;"",#REF!="",OR(COLUMN(AW353)=COLUMN(#REF!),COLUMN(AW353)=COLUMN(#REF!)))</formula>
    </cfRule>
  </conditionalFormatting>
  <conditionalFormatting sqref="AW354">
    <cfRule type="expression" dxfId="1028" priority="2111">
      <formula>AND(AW354&lt;&gt;"",#REF!="",OR(COLUMN(AW354)=COLUMN(#REF!),COLUMN(AW354)=COLUMN(#REF!)))</formula>
    </cfRule>
  </conditionalFormatting>
  <conditionalFormatting sqref="AW355">
    <cfRule type="expression" dxfId="1027" priority="2110">
      <formula>AND(AW355&lt;&gt;"",#REF!="",OR(COLUMN(AW355)=COLUMN(#REF!),COLUMN(AW355)=COLUMN(#REF!)))</formula>
    </cfRule>
  </conditionalFormatting>
  <conditionalFormatting sqref="AW356">
    <cfRule type="expression" dxfId="1026" priority="2109">
      <formula>AND(AW356&lt;&gt;"",#REF!="",OR(COLUMN(AW356)=COLUMN(#REF!),COLUMN(AW356)=COLUMN(#REF!)))</formula>
    </cfRule>
  </conditionalFormatting>
  <conditionalFormatting sqref="AW357">
    <cfRule type="expression" dxfId="1025" priority="2108">
      <formula>AND(AW357&lt;&gt;"",#REF!="",OR(COLUMN(AW357)=COLUMN(#REF!),COLUMN(AW357)=COLUMN(#REF!)))</formula>
    </cfRule>
  </conditionalFormatting>
  <conditionalFormatting sqref="AW358">
    <cfRule type="expression" dxfId="1024" priority="2107">
      <formula>AND(AW358&lt;&gt;"",#REF!="",OR(COLUMN(AW358)=COLUMN(#REF!),COLUMN(AW358)=COLUMN(#REF!)))</formula>
    </cfRule>
  </conditionalFormatting>
  <conditionalFormatting sqref="AW359">
    <cfRule type="expression" dxfId="1023" priority="2106">
      <formula>AND(AW359&lt;&gt;"",#REF!="",OR(COLUMN(AW359)=COLUMN(#REF!),COLUMN(AW359)=COLUMN(#REF!)))</formula>
    </cfRule>
  </conditionalFormatting>
  <conditionalFormatting sqref="AW360">
    <cfRule type="expression" dxfId="1022" priority="2105">
      <formula>AND(AW360&lt;&gt;"",#REF!="",OR(COLUMN(AW360)=COLUMN(#REF!),COLUMN(AW360)=COLUMN(#REF!)))</formula>
    </cfRule>
  </conditionalFormatting>
  <conditionalFormatting sqref="AW361">
    <cfRule type="expression" dxfId="1021" priority="2104">
      <formula>AND(AW361&lt;&gt;"",#REF!="",OR(COLUMN(AW361)=COLUMN(#REF!),COLUMN(AW361)=COLUMN(#REF!)))</formula>
    </cfRule>
  </conditionalFormatting>
  <conditionalFormatting sqref="AW362">
    <cfRule type="expression" dxfId="1020" priority="2103">
      <formula>AND(AW362&lt;&gt;"",#REF!="",OR(COLUMN(AW362)=COLUMN(#REF!),COLUMN(AW362)=COLUMN(#REF!)))</formula>
    </cfRule>
  </conditionalFormatting>
  <conditionalFormatting sqref="AW363">
    <cfRule type="expression" dxfId="1019" priority="2102">
      <formula>AND(AW363&lt;&gt;"",#REF!="",OR(COLUMN(AW363)=COLUMN(#REF!),COLUMN(AW363)=COLUMN(#REF!)))</formula>
    </cfRule>
  </conditionalFormatting>
  <conditionalFormatting sqref="AW364">
    <cfRule type="expression" dxfId="1018" priority="2101">
      <formula>AND(AW364&lt;&gt;"",#REF!="",OR(COLUMN(AW364)=COLUMN(#REF!),COLUMN(AW364)=COLUMN(#REF!)))</formula>
    </cfRule>
  </conditionalFormatting>
  <conditionalFormatting sqref="AW365">
    <cfRule type="expression" dxfId="1017" priority="2100">
      <formula>AND(AW365&lt;&gt;"",#REF!="",OR(COLUMN(AW365)=COLUMN(#REF!),COLUMN(AW365)=COLUMN(#REF!)))</formula>
    </cfRule>
  </conditionalFormatting>
  <conditionalFormatting sqref="AW613">
    <cfRule type="expression" dxfId="1016" priority="2099">
      <formula>AND(AW613&lt;&gt;"",#REF!="",OR(COLUMN(AW613)=COLUMN(#REF!),COLUMN(AW613)=COLUMN(#REF!)))</formula>
    </cfRule>
  </conditionalFormatting>
  <conditionalFormatting sqref="AW614">
    <cfRule type="expression" dxfId="1015" priority="2098">
      <formula>AND(AW614&lt;&gt;"",#REF!="",OR(COLUMN(AW614)=COLUMN(#REF!),COLUMN(AW614)=COLUMN(#REF!)))</formula>
    </cfRule>
  </conditionalFormatting>
  <conditionalFormatting sqref="AW615">
    <cfRule type="expression" dxfId="1014" priority="2097">
      <formula>AND(AW615&lt;&gt;"",#REF!="",OR(COLUMN(AW615)=COLUMN(#REF!),COLUMN(AW615)=COLUMN(#REF!)))</formula>
    </cfRule>
  </conditionalFormatting>
  <conditionalFormatting sqref="AW616">
    <cfRule type="expression" dxfId="1013" priority="2096">
      <formula>AND(AW616&lt;&gt;"",#REF!="",OR(COLUMN(AW616)=COLUMN(#REF!),COLUMN(AW616)=COLUMN(#REF!)))</formula>
    </cfRule>
  </conditionalFormatting>
  <conditionalFormatting sqref="AW636">
    <cfRule type="expression" dxfId="1012" priority="2095">
      <formula>AND(AW636&lt;&gt;"",#REF!="",OR(COLUMN(AW636)=COLUMN(#REF!),COLUMN(AW636)=COLUMN(#REF!)))</formula>
    </cfRule>
  </conditionalFormatting>
  <conditionalFormatting sqref="AW637">
    <cfRule type="expression" dxfId="1011" priority="2094">
      <formula>AND(AW637&lt;&gt;"",#REF!="",OR(COLUMN(AW637)=COLUMN(#REF!),COLUMN(AW637)=COLUMN(#REF!)))</formula>
    </cfRule>
  </conditionalFormatting>
  <conditionalFormatting sqref="AW638">
    <cfRule type="expression" dxfId="1010" priority="2093">
      <formula>AND(AW638&lt;&gt;"",#REF!="",OR(COLUMN(AW638)=COLUMN(#REF!),COLUMN(AW638)=COLUMN(#REF!)))</formula>
    </cfRule>
  </conditionalFormatting>
  <conditionalFormatting sqref="AW639">
    <cfRule type="expression" dxfId="1009" priority="2092">
      <formula>AND(AW639&lt;&gt;"",#REF!="",OR(COLUMN(AW639)=COLUMN(#REF!),COLUMN(AW639)=COLUMN(#REF!)))</formula>
    </cfRule>
  </conditionalFormatting>
  <conditionalFormatting sqref="AW640">
    <cfRule type="expression" dxfId="1008" priority="2091">
      <formula>AND(AW640&lt;&gt;"",#REF!="",OR(COLUMN(AW640)=COLUMN(#REF!),COLUMN(AW640)=COLUMN(#REF!)))</formula>
    </cfRule>
  </conditionalFormatting>
  <conditionalFormatting sqref="AW693">
    <cfRule type="expression" dxfId="1007" priority="2090">
      <formula>AND(AW693&lt;&gt;"",#REF!="",OR(COLUMN(AW693)=COLUMN(#REF!),COLUMN(AW693)=COLUMN(#REF!)))</formula>
    </cfRule>
  </conditionalFormatting>
  <conditionalFormatting sqref="AW694">
    <cfRule type="expression" dxfId="1006" priority="2089">
      <formula>AND(AW694&lt;&gt;"",#REF!="",OR(COLUMN(AW694)=COLUMN(#REF!),COLUMN(AW694)=COLUMN(#REF!)))</formula>
    </cfRule>
  </conditionalFormatting>
  <conditionalFormatting sqref="AW695">
    <cfRule type="expression" dxfId="1005" priority="2088">
      <formula>AND(AW695&lt;&gt;"",#REF!="",OR(COLUMN(AW695)=COLUMN(#REF!),COLUMN(AW695)=COLUMN(#REF!)))</formula>
    </cfRule>
  </conditionalFormatting>
  <conditionalFormatting sqref="AW696">
    <cfRule type="expression" dxfId="1004" priority="2087">
      <formula>AND(AW696&lt;&gt;"",#REF!="",OR(COLUMN(AW696)=COLUMN(#REF!),COLUMN(AW696)=COLUMN(#REF!)))</formula>
    </cfRule>
  </conditionalFormatting>
  <conditionalFormatting sqref="AW697">
    <cfRule type="expression" dxfId="1003" priority="2086">
      <formula>AND(AW697&lt;&gt;"",#REF!="",OR(COLUMN(AW697)=COLUMN(#REF!),COLUMN(AW697)=COLUMN(#REF!)))</formula>
    </cfRule>
  </conditionalFormatting>
  <conditionalFormatting sqref="AW698">
    <cfRule type="expression" dxfId="1002" priority="2085">
      <formula>AND(AW698&lt;&gt;"",#REF!="",OR(COLUMN(AW698)=COLUMN(#REF!),COLUMN(AW698)=COLUMN(#REF!)))</formula>
    </cfRule>
  </conditionalFormatting>
  <conditionalFormatting sqref="AW710">
    <cfRule type="expression" dxfId="1001" priority="2084">
      <formula>AND(AW710&lt;&gt;"",#REF!="",OR(COLUMN(AW710)=COLUMN(#REF!),COLUMN(AW710)=COLUMN(#REF!)))</formula>
    </cfRule>
  </conditionalFormatting>
  <conditionalFormatting sqref="AW711">
    <cfRule type="expression" dxfId="1000" priority="2083">
      <formula>AND(AW711&lt;&gt;"",#REF!="",OR(COLUMN(AW711)=COLUMN(#REF!),COLUMN(AW711)=COLUMN(#REF!)))</formula>
    </cfRule>
  </conditionalFormatting>
  <conditionalFormatting sqref="AW712">
    <cfRule type="expression" dxfId="999" priority="2082">
      <formula>AND(AW712&lt;&gt;"",#REF!="",OR(COLUMN(AW712)=COLUMN(#REF!),COLUMN(AW712)=COLUMN(#REF!)))</formula>
    </cfRule>
  </conditionalFormatting>
  <conditionalFormatting sqref="AW713">
    <cfRule type="expression" dxfId="998" priority="2081">
      <formula>AND(AW713&lt;&gt;"",#REF!="",OR(COLUMN(AW713)=COLUMN(#REF!),COLUMN(AW713)=COLUMN(#REF!)))</formula>
    </cfRule>
  </conditionalFormatting>
  <conditionalFormatting sqref="AW3">
    <cfRule type="expression" dxfId="997" priority="2080">
      <formula>AND(AW3&lt;&gt;"",#REF!="",OR(COLUMN(AW3)=COLUMN(#REF!),COLUMN(AW3)=COLUMN(#REF!)))</formula>
    </cfRule>
  </conditionalFormatting>
  <conditionalFormatting sqref="AW165">
    <cfRule type="expression" dxfId="996" priority="2079">
      <formula>AND(AW165&lt;&gt;"",#REF!="",OR(COLUMN(AW165)=COLUMN(#REF!),COLUMN(AW165)=COLUMN(#REF!)))</formula>
    </cfRule>
  </conditionalFormatting>
  <conditionalFormatting sqref="AW175">
    <cfRule type="expression" dxfId="995" priority="2078">
      <formula>AND(AW175&lt;&gt;"",#REF!="",OR(COLUMN(AW175)=COLUMN(#REF!),COLUMN(AW175)=COLUMN(#REF!)))</formula>
    </cfRule>
  </conditionalFormatting>
  <conditionalFormatting sqref="AW199">
    <cfRule type="expression" dxfId="994" priority="2077">
      <formula>AND(AW199&lt;&gt;"",#REF!="",OR(COLUMN(AW199)=COLUMN(#REF!),COLUMN(AW199)=COLUMN(#REF!)))</formula>
    </cfRule>
  </conditionalFormatting>
  <conditionalFormatting sqref="AW200">
    <cfRule type="expression" dxfId="993" priority="2076">
      <formula>AND(AW200&lt;&gt;"",#REF!="",OR(COLUMN(AW200)=COLUMN(#REF!),COLUMN(AW200)=COLUMN(#REF!)))</formula>
    </cfRule>
  </conditionalFormatting>
  <conditionalFormatting sqref="AW251">
    <cfRule type="expression" dxfId="992" priority="2075">
      <formula>AND(AW251&lt;&gt;"",#REF!="",OR(COLUMN(AW251)=COLUMN(#REF!),COLUMN(AW251)=COLUMN(#REF!)))</formula>
    </cfRule>
  </conditionalFormatting>
  <conditionalFormatting sqref="AW252">
    <cfRule type="expression" dxfId="991" priority="2074">
      <formula>AND(AW252&lt;&gt;"",#REF!="",OR(COLUMN(AW252)=COLUMN(#REF!),COLUMN(AW252)=COLUMN(#REF!)))</formula>
    </cfRule>
  </conditionalFormatting>
  <conditionalFormatting sqref="AW257">
    <cfRule type="expression" dxfId="990" priority="2073">
      <formula>AND(AW257&lt;&gt;"",#REF!="",OR(COLUMN(AW257)=COLUMN(#REF!),COLUMN(AW257)=COLUMN(#REF!)))</formula>
    </cfRule>
  </conditionalFormatting>
  <conditionalFormatting sqref="AW263">
    <cfRule type="expression" dxfId="989" priority="2072">
      <formula>AND(AW263&lt;&gt;"",#REF!="",OR(COLUMN(AW263)=COLUMN(#REF!),COLUMN(AW263)=COLUMN(#REF!)))</formula>
    </cfRule>
  </conditionalFormatting>
  <conditionalFormatting sqref="AW285">
    <cfRule type="expression" dxfId="988" priority="2071">
      <formula>AND(AW285&lt;&gt;"",#REF!="",OR(COLUMN(AW285)=COLUMN(#REF!),COLUMN(AW285)=COLUMN(#REF!)))</formula>
    </cfRule>
  </conditionalFormatting>
  <conditionalFormatting sqref="AW311">
    <cfRule type="expression" dxfId="987" priority="2070">
      <formula>AND(AW311&lt;&gt;"",#REF!="",OR(COLUMN(AW311)=COLUMN(#REF!),COLUMN(AW311)=COLUMN(#REF!)))</formula>
    </cfRule>
  </conditionalFormatting>
  <conditionalFormatting sqref="AW312">
    <cfRule type="expression" dxfId="986" priority="2069">
      <formula>AND(AW312&lt;&gt;"",#REF!="",OR(COLUMN(AW312)=COLUMN(#REF!),COLUMN(AW312)=COLUMN(#REF!)))</formula>
    </cfRule>
  </conditionalFormatting>
  <conditionalFormatting sqref="AW313">
    <cfRule type="expression" dxfId="985" priority="2068">
      <formula>AND(AW313&lt;&gt;"",#REF!="",OR(COLUMN(AW313)=COLUMN(#REF!),COLUMN(AW313)=COLUMN(#REF!)))</formula>
    </cfRule>
  </conditionalFormatting>
  <conditionalFormatting sqref="AW314">
    <cfRule type="expression" dxfId="984" priority="2067">
      <formula>AND(AW314&lt;&gt;"",#REF!="",OR(COLUMN(AW314)=COLUMN(#REF!),COLUMN(AW314)=COLUMN(#REF!)))</formula>
    </cfRule>
  </conditionalFormatting>
  <conditionalFormatting sqref="AW315">
    <cfRule type="expression" dxfId="983" priority="2066">
      <formula>AND(AW315&lt;&gt;"",#REF!="",OR(COLUMN(AW315)=COLUMN(#REF!),COLUMN(AW315)=COLUMN(#REF!)))</formula>
    </cfRule>
  </conditionalFormatting>
  <conditionalFormatting sqref="AW316">
    <cfRule type="expression" dxfId="982" priority="2065">
      <formula>AND(AW316&lt;&gt;"",#REF!="",OR(COLUMN(AW316)=COLUMN(#REF!),COLUMN(AW316)=COLUMN(#REF!)))</formula>
    </cfRule>
  </conditionalFormatting>
  <conditionalFormatting sqref="AW317">
    <cfRule type="expression" dxfId="981" priority="2064">
      <formula>AND(AW317&lt;&gt;"",#REF!="",OR(COLUMN(AW317)=COLUMN(#REF!),COLUMN(AW317)=COLUMN(#REF!)))</formula>
    </cfRule>
  </conditionalFormatting>
  <conditionalFormatting sqref="AW318">
    <cfRule type="expression" dxfId="980" priority="2063">
      <formula>AND(AW318&lt;&gt;"",#REF!="",OR(COLUMN(AW318)=COLUMN(#REF!),COLUMN(AW318)=COLUMN(#REF!)))</formula>
    </cfRule>
  </conditionalFormatting>
  <conditionalFormatting sqref="AW366">
    <cfRule type="expression" dxfId="979" priority="2062">
      <formula>AND(AW366&lt;&gt;"",#REF!="",OR(COLUMN(AW366)=COLUMN(#REF!),COLUMN(AW366)=COLUMN(#REF!)))</formula>
    </cfRule>
  </conditionalFormatting>
  <conditionalFormatting sqref="AW367">
    <cfRule type="expression" dxfId="978" priority="2061">
      <formula>AND(AW367&lt;&gt;"",#REF!="",OR(COLUMN(AW367)=COLUMN(#REF!),COLUMN(AW367)=COLUMN(#REF!)))</formula>
    </cfRule>
  </conditionalFormatting>
  <conditionalFormatting sqref="AW368">
    <cfRule type="expression" dxfId="977" priority="2060">
      <formula>AND(AW368&lt;&gt;"",#REF!="",OR(COLUMN(AW368)=COLUMN(#REF!),COLUMN(AW368)=COLUMN(#REF!)))</formula>
    </cfRule>
  </conditionalFormatting>
  <conditionalFormatting sqref="AW369">
    <cfRule type="expression" dxfId="976" priority="2059">
      <formula>AND(AW369&lt;&gt;"",#REF!="",OR(COLUMN(AW369)=COLUMN(#REF!),COLUMN(AW369)=COLUMN(#REF!)))</formula>
    </cfRule>
  </conditionalFormatting>
  <conditionalFormatting sqref="AW370">
    <cfRule type="expression" dxfId="975" priority="2058">
      <formula>AND(AW370&lt;&gt;"",#REF!="",OR(COLUMN(AW370)=COLUMN(#REF!),COLUMN(AW370)=COLUMN(#REF!)))</formula>
    </cfRule>
  </conditionalFormatting>
  <conditionalFormatting sqref="AW371">
    <cfRule type="expression" dxfId="974" priority="2057">
      <formula>AND(AW371&lt;&gt;"",#REF!="",OR(COLUMN(AW371)=COLUMN(#REF!),COLUMN(AW371)=COLUMN(#REF!)))</formula>
    </cfRule>
  </conditionalFormatting>
  <conditionalFormatting sqref="AW372">
    <cfRule type="expression" dxfId="973" priority="2056">
      <formula>AND(AW372&lt;&gt;"",#REF!="",OR(COLUMN(AW372)=COLUMN(#REF!),COLUMN(AW372)=COLUMN(#REF!)))</formula>
    </cfRule>
  </conditionalFormatting>
  <conditionalFormatting sqref="AW373">
    <cfRule type="expression" dxfId="972" priority="2055">
      <formula>AND(AW373&lt;&gt;"",#REF!="",OR(COLUMN(AW373)=COLUMN(#REF!),COLUMN(AW373)=COLUMN(#REF!)))</formula>
    </cfRule>
  </conditionalFormatting>
  <conditionalFormatting sqref="AW374">
    <cfRule type="expression" dxfId="971" priority="2054">
      <formula>AND(AW374&lt;&gt;"",#REF!="",OR(COLUMN(AW374)=COLUMN(#REF!),COLUMN(AW374)=COLUMN(#REF!)))</formula>
    </cfRule>
  </conditionalFormatting>
  <conditionalFormatting sqref="AW375">
    <cfRule type="expression" dxfId="970" priority="2053">
      <formula>AND(AW375&lt;&gt;"",#REF!="",OR(COLUMN(AW375)=COLUMN(#REF!),COLUMN(AW375)=COLUMN(#REF!)))</formula>
    </cfRule>
  </conditionalFormatting>
  <conditionalFormatting sqref="AW376">
    <cfRule type="expression" dxfId="969" priority="2052">
      <formula>AND(AW376&lt;&gt;"",#REF!="",OR(COLUMN(AW376)=COLUMN(#REF!),COLUMN(AW376)=COLUMN(#REF!)))</formula>
    </cfRule>
  </conditionalFormatting>
  <conditionalFormatting sqref="AW377">
    <cfRule type="expression" dxfId="968" priority="2051">
      <formula>AND(AW377&lt;&gt;"",#REF!="",OR(COLUMN(AW377)=COLUMN(#REF!),COLUMN(AW377)=COLUMN(#REF!)))</formula>
    </cfRule>
  </conditionalFormatting>
  <conditionalFormatting sqref="AW378">
    <cfRule type="expression" dxfId="967" priority="2050">
      <formula>AND(AW378&lt;&gt;"",#REF!="",OR(COLUMN(AW378)=COLUMN(#REF!),COLUMN(AW378)=COLUMN(#REF!)))</formula>
    </cfRule>
  </conditionalFormatting>
  <conditionalFormatting sqref="AW379">
    <cfRule type="expression" dxfId="966" priority="2049">
      <formula>AND(AW379&lt;&gt;"",#REF!="",OR(COLUMN(AW379)=COLUMN(#REF!),COLUMN(AW379)=COLUMN(#REF!)))</formula>
    </cfRule>
  </conditionalFormatting>
  <conditionalFormatting sqref="AW380">
    <cfRule type="expression" dxfId="965" priority="2048">
      <formula>AND(AW380&lt;&gt;"",#REF!="",OR(COLUMN(AW380)=COLUMN(#REF!),COLUMN(AW380)=COLUMN(#REF!)))</formula>
    </cfRule>
  </conditionalFormatting>
  <conditionalFormatting sqref="AW381">
    <cfRule type="expression" dxfId="964" priority="2047">
      <formula>AND(AW381&lt;&gt;"",#REF!="",OR(COLUMN(AW381)=COLUMN(#REF!),COLUMN(AW381)=COLUMN(#REF!)))</formula>
    </cfRule>
  </conditionalFormatting>
  <conditionalFormatting sqref="AW382">
    <cfRule type="expression" dxfId="963" priority="2046">
      <formula>AND(AW382&lt;&gt;"",#REF!="",OR(COLUMN(AW382)=COLUMN(#REF!),COLUMN(AW382)=COLUMN(#REF!)))</formula>
    </cfRule>
  </conditionalFormatting>
  <conditionalFormatting sqref="AW383">
    <cfRule type="expression" dxfId="962" priority="2045">
      <formula>AND(AW383&lt;&gt;"",#REF!="",OR(COLUMN(AW383)=COLUMN(#REF!),COLUMN(AW383)=COLUMN(#REF!)))</formula>
    </cfRule>
  </conditionalFormatting>
  <conditionalFormatting sqref="AW384">
    <cfRule type="expression" dxfId="961" priority="2044">
      <formula>AND(AW384&lt;&gt;"",#REF!="",OR(COLUMN(AW384)=COLUMN(#REF!),COLUMN(AW384)=COLUMN(#REF!)))</formula>
    </cfRule>
  </conditionalFormatting>
  <conditionalFormatting sqref="AW385">
    <cfRule type="expression" dxfId="960" priority="2043">
      <formula>AND(AW385&lt;&gt;"",#REF!="",OR(COLUMN(AW385)=COLUMN(#REF!),COLUMN(AW385)=COLUMN(#REF!)))</formula>
    </cfRule>
  </conditionalFormatting>
  <conditionalFormatting sqref="AW386">
    <cfRule type="expression" dxfId="959" priority="2042">
      <formula>AND(AW386&lt;&gt;"",#REF!="",OR(COLUMN(AW386)=COLUMN(#REF!),COLUMN(AW386)=COLUMN(#REF!)))</formula>
    </cfRule>
  </conditionalFormatting>
  <conditionalFormatting sqref="AW387">
    <cfRule type="expression" dxfId="958" priority="2041">
      <formula>AND(AW387&lt;&gt;"",#REF!="",OR(COLUMN(AW387)=COLUMN(#REF!),COLUMN(AW387)=COLUMN(#REF!)))</formula>
    </cfRule>
  </conditionalFormatting>
  <conditionalFormatting sqref="AW388">
    <cfRule type="expression" dxfId="957" priority="2040">
      <formula>AND(AW388&lt;&gt;"",#REF!="",OR(COLUMN(AW388)=COLUMN(#REF!),COLUMN(AW388)=COLUMN(#REF!)))</formula>
    </cfRule>
  </conditionalFormatting>
  <conditionalFormatting sqref="AW389">
    <cfRule type="expression" dxfId="956" priority="2039">
      <formula>AND(AW389&lt;&gt;"",#REF!="",OR(COLUMN(AW389)=COLUMN(#REF!),COLUMN(AW389)=COLUMN(#REF!)))</formula>
    </cfRule>
  </conditionalFormatting>
  <conditionalFormatting sqref="AW390">
    <cfRule type="expression" dxfId="955" priority="2038">
      <formula>AND(AW390&lt;&gt;"",#REF!="",OR(COLUMN(AW390)=COLUMN(#REF!),COLUMN(AW390)=COLUMN(#REF!)))</formula>
    </cfRule>
  </conditionalFormatting>
  <conditionalFormatting sqref="AW391">
    <cfRule type="expression" dxfId="954" priority="2037">
      <formula>AND(AW391&lt;&gt;"",#REF!="",OR(COLUMN(AW391)=COLUMN(#REF!),COLUMN(AW391)=COLUMN(#REF!)))</formula>
    </cfRule>
  </conditionalFormatting>
  <conditionalFormatting sqref="AW456">
    <cfRule type="expression" dxfId="953" priority="2036">
      <formula>AND(AW456&lt;&gt;"",#REF!="",OR(COLUMN(AW456)=COLUMN(#REF!),COLUMN(AW456)=COLUMN(#REF!)))</formula>
    </cfRule>
  </conditionalFormatting>
  <conditionalFormatting sqref="AW462">
    <cfRule type="expression" dxfId="952" priority="2035">
      <formula>AND(AW462&lt;&gt;"",#REF!="",OR(COLUMN(AW462)=COLUMN(#REF!),COLUMN(AW462)=COLUMN(#REF!)))</formula>
    </cfRule>
  </conditionalFormatting>
  <conditionalFormatting sqref="AW492">
    <cfRule type="expression" dxfId="951" priority="2034">
      <formula>AND(AW492&lt;&gt;"",#REF!="",OR(COLUMN(AW492)=COLUMN(#REF!),COLUMN(AW492)=COLUMN(#REF!)))</formula>
    </cfRule>
  </conditionalFormatting>
  <conditionalFormatting sqref="AW493">
    <cfRule type="expression" dxfId="950" priority="2033">
      <formula>AND(AW493&lt;&gt;"",#REF!="",OR(COLUMN(AW493)=COLUMN(#REF!),COLUMN(AW493)=COLUMN(#REF!)))</formula>
    </cfRule>
  </conditionalFormatting>
  <conditionalFormatting sqref="AW494">
    <cfRule type="expression" dxfId="949" priority="2032">
      <formula>AND(AW494&lt;&gt;"",#REF!="",OR(COLUMN(AW494)=COLUMN(#REF!),COLUMN(AW494)=COLUMN(#REF!)))</formula>
    </cfRule>
  </conditionalFormatting>
  <conditionalFormatting sqref="AW505">
    <cfRule type="expression" dxfId="948" priority="2031">
      <formula>AND(AW505&lt;&gt;"",#REF!="",OR(COLUMN(AW505)=COLUMN(#REF!),COLUMN(AW505)=COLUMN(#REF!)))</formula>
    </cfRule>
  </conditionalFormatting>
  <conditionalFormatting sqref="AW619">
    <cfRule type="expression" dxfId="947" priority="2030">
      <formula>AND(AW619&lt;&gt;"",#REF!="",OR(COLUMN(AW619)=COLUMN(#REF!),COLUMN(AW619)=COLUMN(#REF!)))</formula>
    </cfRule>
  </conditionalFormatting>
  <conditionalFormatting sqref="AW620">
    <cfRule type="expression" dxfId="946" priority="2029">
      <formula>AND(AW620&lt;&gt;"",#REF!="",OR(COLUMN(AW620)=COLUMN(#REF!),COLUMN(AW620)=COLUMN(#REF!)))</formula>
    </cfRule>
  </conditionalFormatting>
  <conditionalFormatting sqref="AW621">
    <cfRule type="expression" dxfId="945" priority="2028">
      <formula>AND(AW621&lt;&gt;"",#REF!="",OR(COLUMN(AW621)=COLUMN(#REF!),COLUMN(AW621)=COLUMN(#REF!)))</formula>
    </cfRule>
  </conditionalFormatting>
  <conditionalFormatting sqref="AW622">
    <cfRule type="expression" dxfId="944" priority="2027">
      <formula>AND(AW622&lt;&gt;"",#REF!="",OR(COLUMN(AW622)=COLUMN(#REF!),COLUMN(AW622)=COLUMN(#REF!)))</formula>
    </cfRule>
  </conditionalFormatting>
  <conditionalFormatting sqref="AW643">
    <cfRule type="expression" dxfId="943" priority="2026">
      <formula>AND(AW643&lt;&gt;"",#REF!="",OR(COLUMN(AW643)=COLUMN(#REF!),COLUMN(AW643)=COLUMN(#REF!)))</formula>
    </cfRule>
  </conditionalFormatting>
  <conditionalFormatting sqref="AW644">
    <cfRule type="expression" dxfId="942" priority="2025">
      <formula>AND(AW644&lt;&gt;"",#REF!="",OR(COLUMN(AW644)=COLUMN(#REF!),COLUMN(AW644)=COLUMN(#REF!)))</formula>
    </cfRule>
  </conditionalFormatting>
  <conditionalFormatting sqref="AW645">
    <cfRule type="expression" dxfId="941" priority="2024">
      <formula>AND(AW645&lt;&gt;"",#REF!="",OR(COLUMN(AW645)=COLUMN(#REF!),COLUMN(AW645)=COLUMN(#REF!)))</formula>
    </cfRule>
  </conditionalFormatting>
  <conditionalFormatting sqref="AW668">
    <cfRule type="expression" dxfId="940" priority="2023">
      <formula>AND(AW668&lt;&gt;"",#REF!="",OR(COLUMN(AW668)=COLUMN(#REF!),COLUMN(AW668)=COLUMN(#REF!)))</formula>
    </cfRule>
  </conditionalFormatting>
  <conditionalFormatting sqref="AW669">
    <cfRule type="expression" dxfId="939" priority="2022">
      <formula>AND(AW669&lt;&gt;"",#REF!="",OR(COLUMN(AW669)=COLUMN(#REF!),COLUMN(AW669)=COLUMN(#REF!)))</formula>
    </cfRule>
  </conditionalFormatting>
  <conditionalFormatting sqref="AW670">
    <cfRule type="expression" dxfId="938" priority="2021">
      <formula>AND(AW670&lt;&gt;"",#REF!="",OR(COLUMN(AW670)=COLUMN(#REF!),COLUMN(AW670)=COLUMN(#REF!)))</formula>
    </cfRule>
  </conditionalFormatting>
  <conditionalFormatting sqref="AW671">
    <cfRule type="expression" dxfId="937" priority="2020">
      <formula>AND(AW671&lt;&gt;"",#REF!="",OR(COLUMN(AW671)=COLUMN(#REF!),COLUMN(AW671)=COLUMN(#REF!)))</formula>
    </cfRule>
  </conditionalFormatting>
  <conditionalFormatting sqref="AW672">
    <cfRule type="expression" dxfId="936" priority="2019">
      <formula>AND(AW672&lt;&gt;"",#REF!="",OR(COLUMN(AW672)=COLUMN(#REF!),COLUMN(AW672)=COLUMN(#REF!)))</formula>
    </cfRule>
  </conditionalFormatting>
  <conditionalFormatting sqref="AW673">
    <cfRule type="expression" dxfId="935" priority="2018">
      <formula>AND(AW673&lt;&gt;"",#REF!="",OR(COLUMN(AW673)=COLUMN(#REF!),COLUMN(AW673)=COLUMN(#REF!)))</formula>
    </cfRule>
  </conditionalFormatting>
  <conditionalFormatting sqref="AW685">
    <cfRule type="expression" dxfId="934" priority="2017">
      <formula>AND(AW685&lt;&gt;"",#REF!="",OR(COLUMN(AW685)=COLUMN(#REF!),COLUMN(AW685)=COLUMN(#REF!)))</formula>
    </cfRule>
  </conditionalFormatting>
  <conditionalFormatting sqref="AW686">
    <cfRule type="expression" dxfId="933" priority="2016">
      <formula>AND(AW686&lt;&gt;"",#REF!="",OR(COLUMN(AW686)=COLUMN(#REF!),COLUMN(AW686)=COLUMN(#REF!)))</formula>
    </cfRule>
  </conditionalFormatting>
  <conditionalFormatting sqref="AW687">
    <cfRule type="expression" dxfId="932" priority="2015">
      <formula>AND(AW687&lt;&gt;"",#REF!="",OR(COLUMN(AW687)=COLUMN(#REF!),COLUMN(AW687)=COLUMN(#REF!)))</formula>
    </cfRule>
  </conditionalFormatting>
  <conditionalFormatting sqref="AW688">
    <cfRule type="expression" dxfId="931" priority="2014">
      <formula>AND(AW688&lt;&gt;"",#REF!="",OR(COLUMN(AW688)=COLUMN(#REF!),COLUMN(AW688)=COLUMN(#REF!)))</formula>
    </cfRule>
  </conditionalFormatting>
  <conditionalFormatting sqref="AX3">
    <cfRule type="expression" dxfId="930" priority="1159">
      <formula>AND(AX3&lt;&gt;"",#REF!="",OR(COLUMN(AX3)=COLUMN(#REF!),COLUMN(AX3)=COLUMN(#REF!)))</formula>
    </cfRule>
  </conditionalFormatting>
  <conditionalFormatting sqref="AW6">
    <cfRule type="expression" dxfId="929" priority="292">
      <formula>AND(AW6&lt;&gt;"",#REF!="",OR(COLUMN(AW6)=COLUMN(#REF!),COLUMN(AW6)=COLUMN(#REF!)))</formula>
    </cfRule>
  </conditionalFormatting>
  <conditionalFormatting sqref="AX6">
    <cfRule type="expression" dxfId="928" priority="291">
      <formula>AND(AX6&lt;&gt;"",#REF!="",OR(COLUMN(AX6)=COLUMN(#REF!),COLUMN(AX6)=COLUMN(#REF!)))</formula>
    </cfRule>
  </conditionalFormatting>
  <conditionalFormatting sqref="AW7">
    <cfRule type="expression" dxfId="927" priority="290">
      <formula>AND(AW7&lt;&gt;"",#REF!="",OR(COLUMN(AW7)=COLUMN(#REF!),COLUMN(AW7)=COLUMN(#REF!)))</formula>
    </cfRule>
  </conditionalFormatting>
  <conditionalFormatting sqref="AX7">
    <cfRule type="expression" dxfId="926" priority="289">
      <formula>AND(AX7&lt;&gt;"",#REF!="",OR(COLUMN(AX7)=COLUMN(#REF!),COLUMN(AX7)=COLUMN(#REF!)))</formula>
    </cfRule>
  </conditionalFormatting>
  <conditionalFormatting sqref="AW8">
    <cfRule type="expression" dxfId="925" priority="288">
      <formula>AND(AW8&lt;&gt;"",#REF!="",OR(COLUMN(AW8)=COLUMN(#REF!),COLUMN(AW8)=COLUMN(#REF!)))</formula>
    </cfRule>
  </conditionalFormatting>
  <conditionalFormatting sqref="AX8">
    <cfRule type="expression" dxfId="924" priority="287">
      <formula>AND(AX8&lt;&gt;"",#REF!="",OR(COLUMN(AX8)=COLUMN(#REF!),COLUMN(AX8)=COLUMN(#REF!)))</formula>
    </cfRule>
  </conditionalFormatting>
  <conditionalFormatting sqref="AW9">
    <cfRule type="expression" dxfId="923" priority="286">
      <formula>AND(AW9&lt;&gt;"",#REF!="",OR(COLUMN(AW9)=COLUMN(#REF!),COLUMN(AW9)=COLUMN(#REF!)))</formula>
    </cfRule>
  </conditionalFormatting>
  <conditionalFormatting sqref="AX9">
    <cfRule type="expression" dxfId="922" priority="285">
      <formula>AND(AX9&lt;&gt;"",#REF!="",OR(COLUMN(AX9)=COLUMN(#REF!),COLUMN(AX9)=COLUMN(#REF!)))</formula>
    </cfRule>
  </conditionalFormatting>
  <conditionalFormatting sqref="AW10">
    <cfRule type="expression" dxfId="921" priority="284">
      <formula>AND(AW10&lt;&gt;"",#REF!="",OR(COLUMN(AW10)=COLUMN(#REF!),COLUMN(AW10)=COLUMN(#REF!)))</formula>
    </cfRule>
  </conditionalFormatting>
  <conditionalFormatting sqref="AX10">
    <cfRule type="expression" dxfId="920" priority="283">
      <formula>AND(AX10&lt;&gt;"",#REF!="",OR(COLUMN(AX10)=COLUMN(#REF!),COLUMN(AX10)=COLUMN(#REF!)))</formula>
    </cfRule>
  </conditionalFormatting>
  <conditionalFormatting sqref="AW11">
    <cfRule type="expression" dxfId="919" priority="282">
      <formula>AND(AW11&lt;&gt;"",#REF!="",OR(COLUMN(AW11)=COLUMN(#REF!),COLUMN(AW11)=COLUMN(#REF!)))</formula>
    </cfRule>
  </conditionalFormatting>
  <conditionalFormatting sqref="AX11">
    <cfRule type="expression" dxfId="918" priority="281">
      <formula>AND(AX11&lt;&gt;"",#REF!="",OR(COLUMN(AX11)=COLUMN(#REF!),COLUMN(AX11)=COLUMN(#REF!)))</formula>
    </cfRule>
  </conditionalFormatting>
  <conditionalFormatting sqref="AW12">
    <cfRule type="expression" dxfId="917" priority="280">
      <formula>AND(AW12&lt;&gt;"",#REF!="",OR(COLUMN(AW12)=COLUMN(#REF!),COLUMN(AW12)=COLUMN(#REF!)))</formula>
    </cfRule>
  </conditionalFormatting>
  <conditionalFormatting sqref="AX12">
    <cfRule type="expression" dxfId="916" priority="279">
      <formula>AND(AX12&lt;&gt;"",#REF!="",OR(COLUMN(AX12)=COLUMN(#REF!),COLUMN(AX12)=COLUMN(#REF!)))</formula>
    </cfRule>
  </conditionalFormatting>
  <conditionalFormatting sqref="AW13">
    <cfRule type="expression" dxfId="915" priority="278">
      <formula>AND(AW13&lt;&gt;"",#REF!="",OR(COLUMN(AW13)=COLUMN(#REF!),COLUMN(AW13)=COLUMN(#REF!)))</formula>
    </cfRule>
  </conditionalFormatting>
  <conditionalFormatting sqref="AX13">
    <cfRule type="expression" dxfId="914" priority="277">
      <formula>AND(AX13&lt;&gt;"",#REF!="",OR(COLUMN(AX13)=COLUMN(#REF!),COLUMN(AX13)=COLUMN(#REF!)))</formula>
    </cfRule>
  </conditionalFormatting>
  <conditionalFormatting sqref="AW14">
    <cfRule type="expression" dxfId="913" priority="276">
      <formula>AND(AW14&lt;&gt;"",#REF!="",OR(COLUMN(AW14)=COLUMN(#REF!),COLUMN(AW14)=COLUMN(#REF!)))</formula>
    </cfRule>
  </conditionalFormatting>
  <conditionalFormatting sqref="AX14">
    <cfRule type="expression" dxfId="912" priority="275">
      <formula>AND(AX14&lt;&gt;"",#REF!="",OR(COLUMN(AX14)=COLUMN(#REF!),COLUMN(AX14)=COLUMN(#REF!)))</formula>
    </cfRule>
  </conditionalFormatting>
  <conditionalFormatting sqref="AW15">
    <cfRule type="expression" dxfId="911" priority="274">
      <formula>AND(AW15&lt;&gt;"",#REF!="",OR(COLUMN(AW15)=COLUMN(#REF!),COLUMN(AW15)=COLUMN(#REF!)))</formula>
    </cfRule>
  </conditionalFormatting>
  <conditionalFormatting sqref="AX15">
    <cfRule type="expression" dxfId="910" priority="273">
      <formula>AND(AX15&lt;&gt;"",#REF!="",OR(COLUMN(AX15)=COLUMN(#REF!),COLUMN(AX15)=COLUMN(#REF!)))</formula>
    </cfRule>
  </conditionalFormatting>
  <conditionalFormatting sqref="AW16">
    <cfRule type="expression" dxfId="909" priority="272">
      <formula>AND(AW16&lt;&gt;"",#REF!="",OR(COLUMN(AW16)=COLUMN(#REF!),COLUMN(AW16)=COLUMN(#REF!)))</formula>
    </cfRule>
  </conditionalFormatting>
  <conditionalFormatting sqref="AX16">
    <cfRule type="expression" dxfId="908" priority="271">
      <formula>AND(AX16&lt;&gt;"",#REF!="",OR(COLUMN(AX16)=COLUMN(#REF!),COLUMN(AX16)=COLUMN(#REF!)))</formula>
    </cfRule>
  </conditionalFormatting>
  <conditionalFormatting sqref="AW17">
    <cfRule type="expression" dxfId="907" priority="270">
      <formula>AND(AW17&lt;&gt;"",#REF!="",OR(COLUMN(AW17)=COLUMN(#REF!),COLUMN(AW17)=COLUMN(#REF!)))</formula>
    </cfRule>
  </conditionalFormatting>
  <conditionalFormatting sqref="AX17">
    <cfRule type="expression" dxfId="906" priority="269">
      <formula>AND(AX17&lt;&gt;"",#REF!="",OR(COLUMN(AX17)=COLUMN(#REF!),COLUMN(AX17)=COLUMN(#REF!)))</formula>
    </cfRule>
  </conditionalFormatting>
  <conditionalFormatting sqref="AW18">
    <cfRule type="expression" dxfId="905" priority="268">
      <formula>AND(AW18&lt;&gt;"",#REF!="",OR(COLUMN(AW18)=COLUMN(#REF!),COLUMN(AW18)=COLUMN(#REF!)))</formula>
    </cfRule>
  </conditionalFormatting>
  <conditionalFormatting sqref="AX18">
    <cfRule type="expression" dxfId="904" priority="267">
      <formula>AND(AX18&lt;&gt;"",#REF!="",OR(COLUMN(AX18)=COLUMN(#REF!),COLUMN(AX18)=COLUMN(#REF!)))</formula>
    </cfRule>
  </conditionalFormatting>
  <conditionalFormatting sqref="AW19">
    <cfRule type="expression" dxfId="903" priority="266">
      <formula>AND(AW19&lt;&gt;"",#REF!="",OR(COLUMN(AW19)=COLUMN(#REF!),COLUMN(AW19)=COLUMN(#REF!)))</formula>
    </cfRule>
  </conditionalFormatting>
  <conditionalFormatting sqref="AX19">
    <cfRule type="expression" dxfId="902" priority="265">
      <formula>AND(AX19&lt;&gt;"",#REF!="",OR(COLUMN(AX19)=COLUMN(#REF!),COLUMN(AX19)=COLUMN(#REF!)))</formula>
    </cfRule>
  </conditionalFormatting>
  <conditionalFormatting sqref="AW20">
    <cfRule type="expression" dxfId="901" priority="264">
      <formula>AND(AW20&lt;&gt;"",#REF!="",OR(COLUMN(AW20)=COLUMN(#REF!),COLUMN(AW20)=COLUMN(#REF!)))</formula>
    </cfRule>
  </conditionalFormatting>
  <conditionalFormatting sqref="AX20">
    <cfRule type="expression" dxfId="900" priority="263">
      <formula>AND(AX20&lt;&gt;"",#REF!="",OR(COLUMN(AX20)=COLUMN(#REF!),COLUMN(AX20)=COLUMN(#REF!)))</formula>
    </cfRule>
  </conditionalFormatting>
  <conditionalFormatting sqref="AW21">
    <cfRule type="expression" dxfId="899" priority="262">
      <formula>AND(AW21&lt;&gt;"",#REF!="",OR(COLUMN(AW21)=COLUMN(#REF!),COLUMN(AW21)=COLUMN(#REF!)))</formula>
    </cfRule>
  </conditionalFormatting>
  <conditionalFormatting sqref="AX21">
    <cfRule type="expression" dxfId="898" priority="261">
      <formula>AND(AX21&lt;&gt;"",#REF!="",OR(COLUMN(AX21)=COLUMN(#REF!),COLUMN(AX21)=COLUMN(#REF!)))</formula>
    </cfRule>
  </conditionalFormatting>
  <conditionalFormatting sqref="AW22">
    <cfRule type="expression" dxfId="897" priority="260">
      <formula>AND(AW22&lt;&gt;"",#REF!="",OR(COLUMN(AW22)=COLUMN(#REF!),COLUMN(AW22)=COLUMN(#REF!)))</formula>
    </cfRule>
  </conditionalFormatting>
  <conditionalFormatting sqref="AX22">
    <cfRule type="expression" dxfId="896" priority="259">
      <formula>AND(AX22&lt;&gt;"",#REF!="",OR(COLUMN(AX22)=COLUMN(#REF!),COLUMN(AX22)=COLUMN(#REF!)))</formula>
    </cfRule>
  </conditionalFormatting>
  <conditionalFormatting sqref="AW23">
    <cfRule type="expression" dxfId="895" priority="258">
      <formula>AND(AW23&lt;&gt;"",#REF!="",OR(COLUMN(AW23)=COLUMN(#REF!),COLUMN(AW23)=COLUMN(#REF!)))</formula>
    </cfRule>
  </conditionalFormatting>
  <conditionalFormatting sqref="AX23">
    <cfRule type="expression" dxfId="894" priority="257">
      <formula>AND(AX23&lt;&gt;"",#REF!="",OR(COLUMN(AX23)=COLUMN(#REF!),COLUMN(AX23)=COLUMN(#REF!)))</formula>
    </cfRule>
  </conditionalFormatting>
  <conditionalFormatting sqref="AW24">
    <cfRule type="expression" dxfId="893" priority="256">
      <formula>AND(AW24&lt;&gt;"",#REF!="",OR(COLUMN(AW24)=COLUMN(#REF!),COLUMN(AW24)=COLUMN(#REF!)))</formula>
    </cfRule>
  </conditionalFormatting>
  <conditionalFormatting sqref="AX24">
    <cfRule type="expression" dxfId="892" priority="255">
      <formula>AND(AX24&lt;&gt;"",#REF!="",OR(COLUMN(AX24)=COLUMN(#REF!),COLUMN(AX24)=COLUMN(#REF!)))</formula>
    </cfRule>
  </conditionalFormatting>
  <conditionalFormatting sqref="AW25">
    <cfRule type="expression" dxfId="891" priority="254">
      <formula>AND(AW25&lt;&gt;"",#REF!="",OR(COLUMN(AW25)=COLUMN(#REF!),COLUMN(AW25)=COLUMN(#REF!)))</formula>
    </cfRule>
  </conditionalFormatting>
  <conditionalFormatting sqref="AX25">
    <cfRule type="expression" dxfId="890" priority="253">
      <formula>AND(AX25&lt;&gt;"",#REF!="",OR(COLUMN(AX25)=COLUMN(#REF!),COLUMN(AX25)=COLUMN(#REF!)))</formula>
    </cfRule>
  </conditionalFormatting>
  <conditionalFormatting sqref="AW26">
    <cfRule type="expression" dxfId="889" priority="252">
      <formula>AND(AW26&lt;&gt;"",#REF!="",OR(COLUMN(AW26)=COLUMN(#REF!),COLUMN(AW26)=COLUMN(#REF!)))</formula>
    </cfRule>
  </conditionalFormatting>
  <conditionalFormatting sqref="AX26">
    <cfRule type="expression" dxfId="888" priority="251">
      <formula>AND(AX26&lt;&gt;"",#REF!="",OR(COLUMN(AX26)=COLUMN(#REF!),COLUMN(AX26)=COLUMN(#REF!)))</formula>
    </cfRule>
  </conditionalFormatting>
  <conditionalFormatting sqref="AW27">
    <cfRule type="expression" dxfId="887" priority="250">
      <formula>AND(AW27&lt;&gt;"",#REF!="",OR(COLUMN(AW27)=COLUMN(#REF!),COLUMN(AW27)=COLUMN(#REF!)))</formula>
    </cfRule>
  </conditionalFormatting>
  <conditionalFormatting sqref="AX27">
    <cfRule type="expression" dxfId="886" priority="249">
      <formula>AND(AX27&lt;&gt;"",#REF!="",OR(COLUMN(AX27)=COLUMN(#REF!),COLUMN(AX27)=COLUMN(#REF!)))</formula>
    </cfRule>
  </conditionalFormatting>
  <conditionalFormatting sqref="AW28">
    <cfRule type="expression" dxfId="885" priority="248">
      <formula>AND(AW28&lt;&gt;"",#REF!="",OR(COLUMN(AW28)=COLUMN(#REF!),COLUMN(AW28)=COLUMN(#REF!)))</formula>
    </cfRule>
  </conditionalFormatting>
  <conditionalFormatting sqref="AX28">
    <cfRule type="expression" dxfId="884" priority="247">
      <formula>AND(AX28&lt;&gt;"",#REF!="",OR(COLUMN(AX28)=COLUMN(#REF!),COLUMN(AX28)=COLUMN(#REF!)))</formula>
    </cfRule>
  </conditionalFormatting>
  <conditionalFormatting sqref="AW29">
    <cfRule type="expression" dxfId="883" priority="246">
      <formula>AND(AW29&lt;&gt;"",#REF!="",OR(COLUMN(AW29)=COLUMN(#REF!),COLUMN(AW29)=COLUMN(#REF!)))</formula>
    </cfRule>
  </conditionalFormatting>
  <conditionalFormatting sqref="AX29">
    <cfRule type="expression" dxfId="882" priority="245">
      <formula>AND(AX29&lt;&gt;"",#REF!="",OR(COLUMN(AX29)=COLUMN(#REF!),COLUMN(AX29)=COLUMN(#REF!)))</formula>
    </cfRule>
  </conditionalFormatting>
  <conditionalFormatting sqref="AW30">
    <cfRule type="expression" dxfId="881" priority="244">
      <formula>AND(AW30&lt;&gt;"",#REF!="",OR(COLUMN(AW30)=COLUMN(#REF!),COLUMN(AW30)=COLUMN(#REF!)))</formula>
    </cfRule>
  </conditionalFormatting>
  <conditionalFormatting sqref="AX30">
    <cfRule type="expression" dxfId="880" priority="243">
      <formula>AND(AX30&lt;&gt;"",#REF!="",OR(COLUMN(AX30)=COLUMN(#REF!),COLUMN(AX30)=COLUMN(#REF!)))</formula>
    </cfRule>
  </conditionalFormatting>
  <conditionalFormatting sqref="AW31">
    <cfRule type="expression" dxfId="879" priority="242">
      <formula>AND(AW31&lt;&gt;"",#REF!="",OR(COLUMN(AW31)=COLUMN(#REF!),COLUMN(AW31)=COLUMN(#REF!)))</formula>
    </cfRule>
  </conditionalFormatting>
  <conditionalFormatting sqref="AX31">
    <cfRule type="expression" dxfId="878" priority="241">
      <formula>AND(AX31&lt;&gt;"",#REF!="",OR(COLUMN(AX31)=COLUMN(#REF!),COLUMN(AX31)=COLUMN(#REF!)))</formula>
    </cfRule>
  </conditionalFormatting>
  <conditionalFormatting sqref="AW32">
    <cfRule type="expression" dxfId="877" priority="240">
      <formula>AND(AW32&lt;&gt;"",#REF!="",OR(COLUMN(AW32)=COLUMN(#REF!),COLUMN(AW32)=COLUMN(#REF!)))</formula>
    </cfRule>
  </conditionalFormatting>
  <conditionalFormatting sqref="AX32">
    <cfRule type="expression" dxfId="876" priority="239">
      <formula>AND(AX32&lt;&gt;"",#REF!="",OR(COLUMN(AX32)=COLUMN(#REF!),COLUMN(AX32)=COLUMN(#REF!)))</formula>
    </cfRule>
  </conditionalFormatting>
  <conditionalFormatting sqref="AW33">
    <cfRule type="expression" dxfId="875" priority="238">
      <formula>AND(AW33&lt;&gt;"",#REF!="",OR(COLUMN(AW33)=COLUMN(#REF!),COLUMN(AW33)=COLUMN(#REF!)))</formula>
    </cfRule>
  </conditionalFormatting>
  <conditionalFormatting sqref="AX33">
    <cfRule type="expression" dxfId="874" priority="237">
      <formula>AND(AX33&lt;&gt;"",#REF!="",OR(COLUMN(AX33)=COLUMN(#REF!),COLUMN(AX33)=COLUMN(#REF!)))</formula>
    </cfRule>
  </conditionalFormatting>
  <conditionalFormatting sqref="AW34">
    <cfRule type="expression" dxfId="873" priority="236">
      <formula>AND(AW34&lt;&gt;"",#REF!="",OR(COLUMN(AW34)=COLUMN(#REF!),COLUMN(AW34)=COLUMN(#REF!)))</formula>
    </cfRule>
  </conditionalFormatting>
  <conditionalFormatting sqref="AX34">
    <cfRule type="expression" dxfId="872" priority="235">
      <formula>AND(AX34&lt;&gt;"",#REF!="",OR(COLUMN(AX34)=COLUMN(#REF!),COLUMN(AX34)=COLUMN(#REF!)))</formula>
    </cfRule>
  </conditionalFormatting>
  <conditionalFormatting sqref="AW35">
    <cfRule type="expression" dxfId="871" priority="234">
      <formula>AND(AW35&lt;&gt;"",#REF!="",OR(COLUMN(AW35)=COLUMN(#REF!),COLUMN(AW35)=COLUMN(#REF!)))</formula>
    </cfRule>
  </conditionalFormatting>
  <conditionalFormatting sqref="AX35">
    <cfRule type="expression" dxfId="870" priority="233">
      <formula>AND(AX35&lt;&gt;"",#REF!="",OR(COLUMN(AX35)=COLUMN(#REF!),COLUMN(AX35)=COLUMN(#REF!)))</formula>
    </cfRule>
  </conditionalFormatting>
  <conditionalFormatting sqref="AW36">
    <cfRule type="expression" dxfId="869" priority="232">
      <formula>AND(AW36&lt;&gt;"",#REF!="",OR(COLUMN(AW36)=COLUMN(#REF!),COLUMN(AW36)=COLUMN(#REF!)))</formula>
    </cfRule>
  </conditionalFormatting>
  <conditionalFormatting sqref="AX36">
    <cfRule type="expression" dxfId="868" priority="231">
      <formula>AND(AX36&lt;&gt;"",#REF!="",OR(COLUMN(AX36)=COLUMN(#REF!),COLUMN(AX36)=COLUMN(#REF!)))</formula>
    </cfRule>
  </conditionalFormatting>
  <conditionalFormatting sqref="AW37">
    <cfRule type="expression" dxfId="867" priority="230">
      <formula>AND(AW37&lt;&gt;"",#REF!="",OR(COLUMN(AW37)=COLUMN(#REF!),COLUMN(AW37)=COLUMN(#REF!)))</formula>
    </cfRule>
  </conditionalFormatting>
  <conditionalFormatting sqref="AX37">
    <cfRule type="expression" dxfId="866" priority="229">
      <formula>AND(AX37&lt;&gt;"",#REF!="",OR(COLUMN(AX37)=COLUMN(#REF!),COLUMN(AX37)=COLUMN(#REF!)))</formula>
    </cfRule>
  </conditionalFormatting>
  <conditionalFormatting sqref="AW38">
    <cfRule type="expression" dxfId="865" priority="228">
      <formula>AND(AW38&lt;&gt;"",#REF!="",OR(COLUMN(AW38)=COLUMN(#REF!),COLUMN(AW38)=COLUMN(#REF!)))</formula>
    </cfRule>
  </conditionalFormatting>
  <conditionalFormatting sqref="AX38">
    <cfRule type="expression" dxfId="864" priority="227">
      <formula>AND(AX38&lt;&gt;"",#REF!="",OR(COLUMN(AX38)=COLUMN(#REF!),COLUMN(AX38)=COLUMN(#REF!)))</formula>
    </cfRule>
  </conditionalFormatting>
  <conditionalFormatting sqref="AW39">
    <cfRule type="expression" dxfId="863" priority="226">
      <formula>AND(AW39&lt;&gt;"",#REF!="",OR(COLUMN(AW39)=COLUMN(#REF!),COLUMN(AW39)=COLUMN(#REF!)))</formula>
    </cfRule>
  </conditionalFormatting>
  <conditionalFormatting sqref="AX39">
    <cfRule type="expression" dxfId="862" priority="225">
      <formula>AND(AX39&lt;&gt;"",#REF!="",OR(COLUMN(AX39)=COLUMN(#REF!),COLUMN(AX39)=COLUMN(#REF!)))</formula>
    </cfRule>
  </conditionalFormatting>
  <conditionalFormatting sqref="AW40">
    <cfRule type="expression" dxfId="861" priority="224">
      <formula>AND(AW40&lt;&gt;"",#REF!="",OR(COLUMN(AW40)=COLUMN(#REF!),COLUMN(AW40)=COLUMN(#REF!)))</formula>
    </cfRule>
  </conditionalFormatting>
  <conditionalFormatting sqref="AX40">
    <cfRule type="expression" dxfId="860" priority="223">
      <formula>AND(AX40&lt;&gt;"",#REF!="",OR(COLUMN(AX40)=COLUMN(#REF!),COLUMN(AX40)=COLUMN(#REF!)))</formula>
    </cfRule>
  </conditionalFormatting>
  <conditionalFormatting sqref="AW41">
    <cfRule type="expression" dxfId="859" priority="222">
      <formula>AND(AW41&lt;&gt;"",#REF!="",OR(COLUMN(AW41)=COLUMN(#REF!),COLUMN(AW41)=COLUMN(#REF!)))</formula>
    </cfRule>
  </conditionalFormatting>
  <conditionalFormatting sqref="AX41">
    <cfRule type="expression" dxfId="858" priority="221">
      <formula>AND(AX41&lt;&gt;"",#REF!="",OR(COLUMN(AX41)=COLUMN(#REF!),COLUMN(AX41)=COLUMN(#REF!)))</formula>
    </cfRule>
  </conditionalFormatting>
  <conditionalFormatting sqref="AW42">
    <cfRule type="expression" dxfId="857" priority="220">
      <formula>AND(AW42&lt;&gt;"",#REF!="",OR(COLUMN(AW42)=COLUMN(#REF!),COLUMN(AW42)=COLUMN(#REF!)))</formula>
    </cfRule>
  </conditionalFormatting>
  <conditionalFormatting sqref="AX42">
    <cfRule type="expression" dxfId="856" priority="219">
      <formula>AND(AX42&lt;&gt;"",#REF!="",OR(COLUMN(AX42)=COLUMN(#REF!),COLUMN(AX42)=COLUMN(#REF!)))</formula>
    </cfRule>
  </conditionalFormatting>
  <conditionalFormatting sqref="AW43">
    <cfRule type="expression" dxfId="855" priority="218">
      <formula>AND(AW43&lt;&gt;"",#REF!="",OR(COLUMN(AW43)=COLUMN(#REF!),COLUMN(AW43)=COLUMN(#REF!)))</formula>
    </cfRule>
  </conditionalFormatting>
  <conditionalFormatting sqref="AX43">
    <cfRule type="expression" dxfId="854" priority="217">
      <formula>AND(AX43&lt;&gt;"",#REF!="",OR(COLUMN(AX43)=COLUMN(#REF!),COLUMN(AX43)=COLUMN(#REF!)))</formula>
    </cfRule>
  </conditionalFormatting>
  <conditionalFormatting sqref="AW44">
    <cfRule type="expression" dxfId="853" priority="216">
      <formula>AND(AW44&lt;&gt;"",#REF!="",OR(COLUMN(AW44)=COLUMN(#REF!),COLUMN(AW44)=COLUMN(#REF!)))</formula>
    </cfRule>
  </conditionalFormatting>
  <conditionalFormatting sqref="AX44">
    <cfRule type="expression" dxfId="852" priority="215">
      <formula>AND(AX44&lt;&gt;"",#REF!="",OR(COLUMN(AX44)=COLUMN(#REF!),COLUMN(AX44)=COLUMN(#REF!)))</formula>
    </cfRule>
  </conditionalFormatting>
  <conditionalFormatting sqref="AW45">
    <cfRule type="expression" dxfId="851" priority="214">
      <formula>AND(AW45&lt;&gt;"",#REF!="",OR(COLUMN(AW45)=COLUMN(#REF!),COLUMN(AW45)=COLUMN(#REF!)))</formula>
    </cfRule>
  </conditionalFormatting>
  <conditionalFormatting sqref="AX45">
    <cfRule type="expression" dxfId="850" priority="213">
      <formula>AND(AX45&lt;&gt;"",#REF!="",OR(COLUMN(AX45)=COLUMN(#REF!),COLUMN(AX45)=COLUMN(#REF!)))</formula>
    </cfRule>
  </conditionalFormatting>
  <conditionalFormatting sqref="AW46">
    <cfRule type="expression" dxfId="849" priority="212">
      <formula>AND(AW46&lt;&gt;"",#REF!="",OR(COLUMN(AW46)=COLUMN(#REF!),COLUMN(AW46)=COLUMN(#REF!)))</formula>
    </cfRule>
  </conditionalFormatting>
  <conditionalFormatting sqref="AX46">
    <cfRule type="expression" dxfId="848" priority="211">
      <formula>AND(AX46&lt;&gt;"",#REF!="",OR(COLUMN(AX46)=COLUMN(#REF!),COLUMN(AX46)=COLUMN(#REF!)))</formula>
    </cfRule>
  </conditionalFormatting>
  <conditionalFormatting sqref="AW47">
    <cfRule type="expression" dxfId="847" priority="210">
      <formula>AND(AW47&lt;&gt;"",#REF!="",OR(COLUMN(AW47)=COLUMN(#REF!),COLUMN(AW47)=COLUMN(#REF!)))</formula>
    </cfRule>
  </conditionalFormatting>
  <conditionalFormatting sqref="AX47">
    <cfRule type="expression" dxfId="846" priority="209">
      <formula>AND(AX47&lt;&gt;"",#REF!="",OR(COLUMN(AX47)=COLUMN(#REF!),COLUMN(AX47)=COLUMN(#REF!)))</formula>
    </cfRule>
  </conditionalFormatting>
  <conditionalFormatting sqref="AW48">
    <cfRule type="expression" dxfId="845" priority="208">
      <formula>AND(AW48&lt;&gt;"",#REF!="",OR(COLUMN(AW48)=COLUMN(#REF!),COLUMN(AW48)=COLUMN(#REF!)))</formula>
    </cfRule>
  </conditionalFormatting>
  <conditionalFormatting sqref="AX48">
    <cfRule type="expression" dxfId="844" priority="207">
      <formula>AND(AX48&lt;&gt;"",#REF!="",OR(COLUMN(AX48)=COLUMN(#REF!),COLUMN(AX48)=COLUMN(#REF!)))</formula>
    </cfRule>
  </conditionalFormatting>
  <conditionalFormatting sqref="AW49">
    <cfRule type="expression" dxfId="843" priority="206">
      <formula>AND(AW49&lt;&gt;"",#REF!="",OR(COLUMN(AW49)=COLUMN(#REF!),COLUMN(AW49)=COLUMN(#REF!)))</formula>
    </cfRule>
  </conditionalFormatting>
  <conditionalFormatting sqref="AX49">
    <cfRule type="expression" dxfId="842" priority="205">
      <formula>AND(AX49&lt;&gt;"",#REF!="",OR(COLUMN(AX49)=COLUMN(#REF!),COLUMN(AX49)=COLUMN(#REF!)))</formula>
    </cfRule>
  </conditionalFormatting>
  <conditionalFormatting sqref="AW50">
    <cfRule type="expression" dxfId="841" priority="204">
      <formula>AND(AW50&lt;&gt;"",#REF!="",OR(COLUMN(AW50)=COLUMN(#REF!),COLUMN(AW50)=COLUMN(#REF!)))</formula>
    </cfRule>
  </conditionalFormatting>
  <conditionalFormatting sqref="AX50">
    <cfRule type="expression" dxfId="840" priority="203">
      <formula>AND(AX50&lt;&gt;"",#REF!="",OR(COLUMN(AX50)=COLUMN(#REF!),COLUMN(AX50)=COLUMN(#REF!)))</formula>
    </cfRule>
  </conditionalFormatting>
  <conditionalFormatting sqref="AW51">
    <cfRule type="expression" dxfId="839" priority="202">
      <formula>AND(AW51&lt;&gt;"",#REF!="",OR(COLUMN(AW51)=COLUMN(#REF!),COLUMN(AW51)=COLUMN(#REF!)))</formula>
    </cfRule>
  </conditionalFormatting>
  <conditionalFormatting sqref="AX51">
    <cfRule type="expression" dxfId="838" priority="201">
      <formula>AND(AX51&lt;&gt;"",#REF!="",OR(COLUMN(AX51)=COLUMN(#REF!),COLUMN(AX51)=COLUMN(#REF!)))</formula>
    </cfRule>
  </conditionalFormatting>
  <conditionalFormatting sqref="AW52">
    <cfRule type="expression" dxfId="837" priority="200">
      <formula>AND(AW52&lt;&gt;"",#REF!="",OR(COLUMN(AW52)=COLUMN(#REF!),COLUMN(AW52)=COLUMN(#REF!)))</formula>
    </cfRule>
  </conditionalFormatting>
  <conditionalFormatting sqref="AX52">
    <cfRule type="expression" dxfId="836" priority="199">
      <formula>AND(AX52&lt;&gt;"",#REF!="",OR(COLUMN(AX52)=COLUMN(#REF!),COLUMN(AX52)=COLUMN(#REF!)))</formula>
    </cfRule>
  </conditionalFormatting>
  <conditionalFormatting sqref="AW53">
    <cfRule type="expression" dxfId="835" priority="198">
      <formula>AND(AW53&lt;&gt;"",#REF!="",OR(COLUMN(AW53)=COLUMN(#REF!),COLUMN(AW53)=COLUMN(#REF!)))</formula>
    </cfRule>
  </conditionalFormatting>
  <conditionalFormatting sqref="AX53">
    <cfRule type="expression" dxfId="834" priority="197">
      <formula>AND(AX53&lt;&gt;"",#REF!="",OR(COLUMN(AX53)=COLUMN(#REF!),COLUMN(AX53)=COLUMN(#REF!)))</formula>
    </cfRule>
  </conditionalFormatting>
  <conditionalFormatting sqref="AW54">
    <cfRule type="expression" dxfId="833" priority="196">
      <formula>AND(AW54&lt;&gt;"",#REF!="",OR(COLUMN(AW54)=COLUMN(#REF!),COLUMN(AW54)=COLUMN(#REF!)))</formula>
    </cfRule>
  </conditionalFormatting>
  <conditionalFormatting sqref="AX54">
    <cfRule type="expression" dxfId="832" priority="195">
      <formula>AND(AX54&lt;&gt;"",#REF!="",OR(COLUMN(AX54)=COLUMN(#REF!),COLUMN(AX54)=COLUMN(#REF!)))</formula>
    </cfRule>
  </conditionalFormatting>
  <conditionalFormatting sqref="AW55">
    <cfRule type="expression" dxfId="831" priority="194">
      <formula>AND(AW55&lt;&gt;"",#REF!="",OR(COLUMN(AW55)=COLUMN(#REF!),COLUMN(AW55)=COLUMN(#REF!)))</formula>
    </cfRule>
  </conditionalFormatting>
  <conditionalFormatting sqref="AX55">
    <cfRule type="expression" dxfId="830" priority="193">
      <formula>AND(AX55&lt;&gt;"",#REF!="",OR(COLUMN(AX55)=COLUMN(#REF!),COLUMN(AX55)=COLUMN(#REF!)))</formula>
    </cfRule>
  </conditionalFormatting>
  <conditionalFormatting sqref="AW56">
    <cfRule type="expression" dxfId="829" priority="192">
      <formula>AND(AW56&lt;&gt;"",#REF!="",OR(COLUMN(AW56)=COLUMN(#REF!),COLUMN(AW56)=COLUMN(#REF!)))</formula>
    </cfRule>
  </conditionalFormatting>
  <conditionalFormatting sqref="AX56">
    <cfRule type="expression" dxfId="828" priority="191">
      <formula>AND(AX56&lt;&gt;"",#REF!="",OR(COLUMN(AX56)=COLUMN(#REF!),COLUMN(AX56)=COLUMN(#REF!)))</formula>
    </cfRule>
  </conditionalFormatting>
  <conditionalFormatting sqref="AW57">
    <cfRule type="expression" dxfId="827" priority="190">
      <formula>AND(AW57&lt;&gt;"",#REF!="",OR(COLUMN(AW57)=COLUMN(#REF!),COLUMN(AW57)=COLUMN(#REF!)))</formula>
    </cfRule>
  </conditionalFormatting>
  <conditionalFormatting sqref="AX57">
    <cfRule type="expression" dxfId="826" priority="189">
      <formula>AND(AX57&lt;&gt;"",#REF!="",OR(COLUMN(AX57)=COLUMN(#REF!),COLUMN(AX57)=COLUMN(#REF!)))</formula>
    </cfRule>
  </conditionalFormatting>
  <conditionalFormatting sqref="AW58">
    <cfRule type="expression" dxfId="825" priority="188">
      <formula>AND(AW58&lt;&gt;"",#REF!="",OR(COLUMN(AW58)=COLUMN(#REF!),COLUMN(AW58)=COLUMN(#REF!)))</formula>
    </cfRule>
  </conditionalFormatting>
  <conditionalFormatting sqref="AX58">
    <cfRule type="expression" dxfId="824" priority="187">
      <formula>AND(AX58&lt;&gt;"",#REF!="",OR(COLUMN(AX58)=COLUMN(#REF!),COLUMN(AX58)=COLUMN(#REF!)))</formula>
    </cfRule>
  </conditionalFormatting>
  <conditionalFormatting sqref="AW59">
    <cfRule type="expression" dxfId="823" priority="186">
      <formula>AND(AW59&lt;&gt;"",#REF!="",OR(COLUMN(AW59)=COLUMN(#REF!),COLUMN(AW59)=COLUMN(#REF!)))</formula>
    </cfRule>
  </conditionalFormatting>
  <conditionalFormatting sqref="AX59">
    <cfRule type="expression" dxfId="822" priority="185">
      <formula>AND(AX59&lt;&gt;"",#REF!="",OR(COLUMN(AX59)=COLUMN(#REF!),COLUMN(AX59)=COLUMN(#REF!)))</formula>
    </cfRule>
  </conditionalFormatting>
  <conditionalFormatting sqref="AW60">
    <cfRule type="expression" dxfId="821" priority="184">
      <formula>AND(AW60&lt;&gt;"",#REF!="",OR(COLUMN(AW60)=COLUMN(#REF!),COLUMN(AW60)=COLUMN(#REF!)))</formula>
    </cfRule>
  </conditionalFormatting>
  <conditionalFormatting sqref="AX60">
    <cfRule type="expression" dxfId="820" priority="183">
      <formula>AND(AX60&lt;&gt;"",#REF!="",OR(COLUMN(AX60)=COLUMN(#REF!),COLUMN(AX60)=COLUMN(#REF!)))</formula>
    </cfRule>
  </conditionalFormatting>
  <conditionalFormatting sqref="AW61">
    <cfRule type="expression" dxfId="819" priority="182">
      <formula>AND(AW61&lt;&gt;"",#REF!="",OR(COLUMN(AW61)=COLUMN(#REF!),COLUMN(AW61)=COLUMN(#REF!)))</formula>
    </cfRule>
  </conditionalFormatting>
  <conditionalFormatting sqref="AX61">
    <cfRule type="expression" dxfId="818" priority="181">
      <formula>AND(AX61&lt;&gt;"",#REF!="",OR(COLUMN(AX61)=COLUMN(#REF!),COLUMN(AX61)=COLUMN(#REF!)))</formula>
    </cfRule>
  </conditionalFormatting>
  <conditionalFormatting sqref="AW62">
    <cfRule type="expression" dxfId="817" priority="180">
      <formula>AND(AW62&lt;&gt;"",#REF!="",OR(COLUMN(AW62)=COLUMN(#REF!),COLUMN(AW62)=COLUMN(#REF!)))</formula>
    </cfRule>
  </conditionalFormatting>
  <conditionalFormatting sqref="AX62">
    <cfRule type="expression" dxfId="816" priority="179">
      <formula>AND(AX62&lt;&gt;"",#REF!="",OR(COLUMN(AX62)=COLUMN(#REF!),COLUMN(AX62)=COLUMN(#REF!)))</formula>
    </cfRule>
  </conditionalFormatting>
  <conditionalFormatting sqref="AW63">
    <cfRule type="expression" dxfId="815" priority="178">
      <formula>AND(AW63&lt;&gt;"",#REF!="",OR(COLUMN(AW63)=COLUMN(#REF!),COLUMN(AW63)=COLUMN(#REF!)))</formula>
    </cfRule>
  </conditionalFormatting>
  <conditionalFormatting sqref="AX63">
    <cfRule type="expression" dxfId="814" priority="177">
      <formula>AND(AX63&lt;&gt;"",#REF!="",OR(COLUMN(AX63)=COLUMN(#REF!),COLUMN(AX63)=COLUMN(#REF!)))</formula>
    </cfRule>
  </conditionalFormatting>
  <conditionalFormatting sqref="AW64">
    <cfRule type="expression" dxfId="813" priority="176">
      <formula>AND(AW64&lt;&gt;"",#REF!="",OR(COLUMN(AW64)=COLUMN(#REF!),COLUMN(AW64)=COLUMN(#REF!)))</formula>
    </cfRule>
  </conditionalFormatting>
  <conditionalFormatting sqref="AX64">
    <cfRule type="expression" dxfId="812" priority="175">
      <formula>AND(AX64&lt;&gt;"",#REF!="",OR(COLUMN(AX64)=COLUMN(#REF!),COLUMN(AX64)=COLUMN(#REF!)))</formula>
    </cfRule>
  </conditionalFormatting>
  <conditionalFormatting sqref="AW65">
    <cfRule type="expression" dxfId="811" priority="174">
      <formula>AND(AW65&lt;&gt;"",#REF!="",OR(COLUMN(AW65)=COLUMN(#REF!),COLUMN(AW65)=COLUMN(#REF!)))</formula>
    </cfRule>
  </conditionalFormatting>
  <conditionalFormatting sqref="AX65">
    <cfRule type="expression" dxfId="810" priority="173">
      <formula>AND(AX65&lt;&gt;"",#REF!="",OR(COLUMN(AX65)=COLUMN(#REF!),COLUMN(AX65)=COLUMN(#REF!)))</formula>
    </cfRule>
  </conditionalFormatting>
  <conditionalFormatting sqref="AW66">
    <cfRule type="expression" dxfId="809" priority="172">
      <formula>AND(AW66&lt;&gt;"",#REF!="",OR(COLUMN(AW66)=COLUMN(#REF!),COLUMN(AW66)=COLUMN(#REF!)))</formula>
    </cfRule>
  </conditionalFormatting>
  <conditionalFormatting sqref="AX66">
    <cfRule type="expression" dxfId="808" priority="171">
      <formula>AND(AX66&lt;&gt;"",#REF!="",OR(COLUMN(AX66)=COLUMN(#REF!),COLUMN(AX66)=COLUMN(#REF!)))</formula>
    </cfRule>
  </conditionalFormatting>
  <conditionalFormatting sqref="AW67">
    <cfRule type="expression" dxfId="807" priority="170">
      <formula>AND(AW67&lt;&gt;"",#REF!="",OR(COLUMN(AW67)=COLUMN(#REF!),COLUMN(AW67)=COLUMN(#REF!)))</formula>
    </cfRule>
  </conditionalFormatting>
  <conditionalFormatting sqref="AX67">
    <cfRule type="expression" dxfId="806" priority="169">
      <formula>AND(AX67&lt;&gt;"",#REF!="",OR(COLUMN(AX67)=COLUMN(#REF!),COLUMN(AX67)=COLUMN(#REF!)))</formula>
    </cfRule>
  </conditionalFormatting>
  <conditionalFormatting sqref="AW68">
    <cfRule type="expression" dxfId="805" priority="168">
      <formula>AND(AW68&lt;&gt;"",#REF!="",OR(COLUMN(AW68)=COLUMN(#REF!),COLUMN(AW68)=COLUMN(#REF!)))</formula>
    </cfRule>
  </conditionalFormatting>
  <conditionalFormatting sqref="AX68">
    <cfRule type="expression" dxfId="804" priority="167">
      <formula>AND(AX68&lt;&gt;"",#REF!="",OR(COLUMN(AX68)=COLUMN(#REF!),COLUMN(AX68)=COLUMN(#REF!)))</formula>
    </cfRule>
  </conditionalFormatting>
  <conditionalFormatting sqref="AW69">
    <cfRule type="expression" dxfId="803" priority="166">
      <formula>AND(AW69&lt;&gt;"",#REF!="",OR(COLUMN(AW69)=COLUMN(#REF!),COLUMN(AW69)=COLUMN(#REF!)))</formula>
    </cfRule>
  </conditionalFormatting>
  <conditionalFormatting sqref="AX69">
    <cfRule type="expression" dxfId="802" priority="165">
      <formula>AND(AX69&lt;&gt;"",#REF!="",OR(COLUMN(AX69)=COLUMN(#REF!),COLUMN(AX69)=COLUMN(#REF!)))</formula>
    </cfRule>
  </conditionalFormatting>
  <conditionalFormatting sqref="AW70">
    <cfRule type="expression" dxfId="801" priority="164">
      <formula>AND(AW70&lt;&gt;"",#REF!="",OR(COLUMN(AW70)=COLUMN(#REF!),COLUMN(AW70)=COLUMN(#REF!)))</formula>
    </cfRule>
  </conditionalFormatting>
  <conditionalFormatting sqref="AX70">
    <cfRule type="expression" dxfId="800" priority="163">
      <formula>AND(AX70&lt;&gt;"",#REF!="",OR(COLUMN(AX70)=COLUMN(#REF!),COLUMN(AX70)=COLUMN(#REF!)))</formula>
    </cfRule>
  </conditionalFormatting>
  <conditionalFormatting sqref="AW71">
    <cfRule type="expression" dxfId="799" priority="162">
      <formula>AND(AW71&lt;&gt;"",#REF!="",OR(COLUMN(AW71)=COLUMN(#REF!),COLUMN(AW71)=COLUMN(#REF!)))</formula>
    </cfRule>
  </conditionalFormatting>
  <conditionalFormatting sqref="AX71">
    <cfRule type="expression" dxfId="798" priority="161">
      <formula>AND(AX71&lt;&gt;"",#REF!="",OR(COLUMN(AX71)=COLUMN(#REF!),COLUMN(AX71)=COLUMN(#REF!)))</formula>
    </cfRule>
  </conditionalFormatting>
  <conditionalFormatting sqref="AW72">
    <cfRule type="expression" dxfId="797" priority="160">
      <formula>AND(AW72&lt;&gt;"",#REF!="",OR(COLUMN(AW72)=COLUMN(#REF!),COLUMN(AW72)=COLUMN(#REF!)))</formula>
    </cfRule>
  </conditionalFormatting>
  <conditionalFormatting sqref="AX72">
    <cfRule type="expression" dxfId="796" priority="159">
      <formula>AND(AX72&lt;&gt;"",#REF!="",OR(COLUMN(AX72)=COLUMN(#REF!),COLUMN(AX72)=COLUMN(#REF!)))</formula>
    </cfRule>
  </conditionalFormatting>
  <conditionalFormatting sqref="AW73">
    <cfRule type="expression" dxfId="795" priority="158">
      <formula>AND(AW73&lt;&gt;"",#REF!="",OR(COLUMN(AW73)=COLUMN(#REF!),COLUMN(AW73)=COLUMN(#REF!)))</formula>
    </cfRule>
  </conditionalFormatting>
  <conditionalFormatting sqref="AX73">
    <cfRule type="expression" dxfId="794" priority="157">
      <formula>AND(AX73&lt;&gt;"",#REF!="",OR(COLUMN(AX73)=COLUMN(#REF!),COLUMN(AX73)=COLUMN(#REF!)))</formula>
    </cfRule>
  </conditionalFormatting>
  <conditionalFormatting sqref="AW74">
    <cfRule type="expression" dxfId="793" priority="156">
      <formula>AND(AW74&lt;&gt;"",#REF!="",OR(COLUMN(AW74)=COLUMN(#REF!),COLUMN(AW74)=COLUMN(#REF!)))</formula>
    </cfRule>
  </conditionalFormatting>
  <conditionalFormatting sqref="AX74">
    <cfRule type="expression" dxfId="792" priority="155">
      <formula>AND(AX74&lt;&gt;"",#REF!="",OR(COLUMN(AX74)=COLUMN(#REF!),COLUMN(AX74)=COLUMN(#REF!)))</formula>
    </cfRule>
  </conditionalFormatting>
  <conditionalFormatting sqref="AW75">
    <cfRule type="expression" dxfId="791" priority="154">
      <formula>AND(AW75&lt;&gt;"",#REF!="",OR(COLUMN(AW75)=COLUMN(#REF!),COLUMN(AW75)=COLUMN(#REF!)))</formula>
    </cfRule>
  </conditionalFormatting>
  <conditionalFormatting sqref="AX75">
    <cfRule type="expression" dxfId="790" priority="153">
      <formula>AND(AX75&lt;&gt;"",#REF!="",OR(COLUMN(AX75)=COLUMN(#REF!),COLUMN(AX75)=COLUMN(#REF!)))</formula>
    </cfRule>
  </conditionalFormatting>
  <conditionalFormatting sqref="AW76">
    <cfRule type="expression" dxfId="789" priority="152">
      <formula>AND(AW76&lt;&gt;"",#REF!="",OR(COLUMN(AW76)=COLUMN(#REF!),COLUMN(AW76)=COLUMN(#REF!)))</formula>
    </cfRule>
  </conditionalFormatting>
  <conditionalFormatting sqref="AX76">
    <cfRule type="expression" dxfId="788" priority="151">
      <formula>AND(AX76&lt;&gt;"",#REF!="",OR(COLUMN(AX76)=COLUMN(#REF!),COLUMN(AX76)=COLUMN(#REF!)))</formula>
    </cfRule>
  </conditionalFormatting>
  <conditionalFormatting sqref="AW77">
    <cfRule type="expression" dxfId="787" priority="150">
      <formula>AND(AW77&lt;&gt;"",#REF!="",OR(COLUMN(AW77)=COLUMN(#REF!),COLUMN(AW77)=COLUMN(#REF!)))</formula>
    </cfRule>
  </conditionalFormatting>
  <conditionalFormatting sqref="AX77">
    <cfRule type="expression" dxfId="786" priority="149">
      <formula>AND(AX77&lt;&gt;"",#REF!="",OR(COLUMN(AX77)=COLUMN(#REF!),COLUMN(AX77)=COLUMN(#REF!)))</formula>
    </cfRule>
  </conditionalFormatting>
  <conditionalFormatting sqref="AW78">
    <cfRule type="expression" dxfId="785" priority="148">
      <formula>AND(AW78&lt;&gt;"",#REF!="",OR(COLUMN(AW78)=COLUMN(#REF!),COLUMN(AW78)=COLUMN(#REF!)))</formula>
    </cfRule>
  </conditionalFormatting>
  <conditionalFormatting sqref="AX78">
    <cfRule type="expression" dxfId="784" priority="147">
      <formula>AND(AX78&lt;&gt;"",#REF!="",OR(COLUMN(AX78)=COLUMN(#REF!),COLUMN(AX78)=COLUMN(#REF!)))</formula>
    </cfRule>
  </conditionalFormatting>
  <conditionalFormatting sqref="AW79">
    <cfRule type="expression" dxfId="783" priority="146">
      <formula>AND(AW79&lt;&gt;"",#REF!="",OR(COLUMN(AW79)=COLUMN(#REF!),COLUMN(AW79)=COLUMN(#REF!)))</formula>
    </cfRule>
  </conditionalFormatting>
  <conditionalFormatting sqref="AX79">
    <cfRule type="expression" dxfId="782" priority="145">
      <formula>AND(AX79&lt;&gt;"",#REF!="",OR(COLUMN(AX79)=COLUMN(#REF!),COLUMN(AX79)=COLUMN(#REF!)))</formula>
    </cfRule>
  </conditionalFormatting>
  <conditionalFormatting sqref="AW80">
    <cfRule type="expression" dxfId="781" priority="144">
      <formula>AND(AW80&lt;&gt;"",#REF!="",OR(COLUMN(AW80)=COLUMN(#REF!),COLUMN(AW80)=COLUMN(#REF!)))</formula>
    </cfRule>
  </conditionalFormatting>
  <conditionalFormatting sqref="AX80">
    <cfRule type="expression" dxfId="780" priority="143">
      <formula>AND(AX80&lt;&gt;"",#REF!="",OR(COLUMN(AX80)=COLUMN(#REF!),COLUMN(AX80)=COLUMN(#REF!)))</formula>
    </cfRule>
  </conditionalFormatting>
  <conditionalFormatting sqref="AW81">
    <cfRule type="expression" dxfId="779" priority="142">
      <formula>AND(AW81&lt;&gt;"",#REF!="",OR(COLUMN(AW81)=COLUMN(#REF!),COLUMN(AW81)=COLUMN(#REF!)))</formula>
    </cfRule>
  </conditionalFormatting>
  <conditionalFormatting sqref="AX81">
    <cfRule type="expression" dxfId="778" priority="141">
      <formula>AND(AX81&lt;&gt;"",#REF!="",OR(COLUMN(AX81)=COLUMN(#REF!),COLUMN(AX81)=COLUMN(#REF!)))</formula>
    </cfRule>
  </conditionalFormatting>
  <conditionalFormatting sqref="AW82">
    <cfRule type="expression" dxfId="777" priority="140">
      <formula>AND(AW82&lt;&gt;"",#REF!="",OR(COLUMN(AW82)=COLUMN(#REF!),COLUMN(AW82)=COLUMN(#REF!)))</formula>
    </cfRule>
  </conditionalFormatting>
  <conditionalFormatting sqref="AX82">
    <cfRule type="expression" dxfId="776" priority="139">
      <formula>AND(AX82&lt;&gt;"",#REF!="",OR(COLUMN(AX82)=COLUMN(#REF!),COLUMN(AX82)=COLUMN(#REF!)))</formula>
    </cfRule>
  </conditionalFormatting>
  <conditionalFormatting sqref="AW83">
    <cfRule type="expression" dxfId="775" priority="138">
      <formula>AND(AW83&lt;&gt;"",#REF!="",OR(COLUMN(AW83)=COLUMN(#REF!),COLUMN(AW83)=COLUMN(#REF!)))</formula>
    </cfRule>
  </conditionalFormatting>
  <conditionalFormatting sqref="AX83">
    <cfRule type="expression" dxfId="774" priority="137">
      <formula>AND(AX83&lt;&gt;"",#REF!="",OR(COLUMN(AX83)=COLUMN(#REF!),COLUMN(AX83)=COLUMN(#REF!)))</formula>
    </cfRule>
  </conditionalFormatting>
  <conditionalFormatting sqref="AW84">
    <cfRule type="expression" dxfId="773" priority="136">
      <formula>AND(AW84&lt;&gt;"",#REF!="",OR(COLUMN(AW84)=COLUMN(#REF!),COLUMN(AW84)=COLUMN(#REF!)))</formula>
    </cfRule>
  </conditionalFormatting>
  <conditionalFormatting sqref="AX84">
    <cfRule type="expression" dxfId="772" priority="135">
      <formula>AND(AX84&lt;&gt;"",#REF!="",OR(COLUMN(AX84)=COLUMN(#REF!),COLUMN(AX84)=COLUMN(#REF!)))</formula>
    </cfRule>
  </conditionalFormatting>
  <conditionalFormatting sqref="AW85">
    <cfRule type="expression" dxfId="771" priority="134">
      <formula>AND(AW85&lt;&gt;"",#REF!="",OR(COLUMN(AW85)=COLUMN(#REF!),COLUMN(AW85)=COLUMN(#REF!)))</formula>
    </cfRule>
  </conditionalFormatting>
  <conditionalFormatting sqref="AX85">
    <cfRule type="expression" dxfId="770" priority="133">
      <formula>AND(AX85&lt;&gt;"",#REF!="",OR(COLUMN(AX85)=COLUMN(#REF!),COLUMN(AX85)=COLUMN(#REF!)))</formula>
    </cfRule>
  </conditionalFormatting>
  <conditionalFormatting sqref="AW86">
    <cfRule type="expression" dxfId="769" priority="132">
      <formula>AND(AW86&lt;&gt;"",#REF!="",OR(COLUMN(AW86)=COLUMN(#REF!),COLUMN(AW86)=COLUMN(#REF!)))</formula>
    </cfRule>
  </conditionalFormatting>
  <conditionalFormatting sqref="AX86">
    <cfRule type="expression" dxfId="768" priority="131">
      <formula>AND(AX86&lt;&gt;"",#REF!="",OR(COLUMN(AX86)=COLUMN(#REF!),COLUMN(AX86)=COLUMN(#REF!)))</formula>
    </cfRule>
  </conditionalFormatting>
  <conditionalFormatting sqref="AW87">
    <cfRule type="expression" dxfId="767" priority="130">
      <formula>AND(AW87&lt;&gt;"",#REF!="",OR(COLUMN(AW87)=COLUMN(#REF!),COLUMN(AW87)=COLUMN(#REF!)))</formula>
    </cfRule>
  </conditionalFormatting>
  <conditionalFormatting sqref="AX87">
    <cfRule type="expression" dxfId="766" priority="129">
      <formula>AND(AX87&lt;&gt;"",#REF!="",OR(COLUMN(AX87)=COLUMN(#REF!),COLUMN(AX87)=COLUMN(#REF!)))</formula>
    </cfRule>
  </conditionalFormatting>
  <conditionalFormatting sqref="AW88">
    <cfRule type="expression" dxfId="765" priority="128">
      <formula>AND(AW88&lt;&gt;"",#REF!="",OR(COLUMN(AW88)=COLUMN(#REF!),COLUMN(AW88)=COLUMN(#REF!)))</formula>
    </cfRule>
  </conditionalFormatting>
  <conditionalFormatting sqref="AX88">
    <cfRule type="expression" dxfId="764" priority="127">
      <formula>AND(AX88&lt;&gt;"",#REF!="",OR(COLUMN(AX88)=COLUMN(#REF!),COLUMN(AX88)=COLUMN(#REF!)))</formula>
    </cfRule>
  </conditionalFormatting>
  <conditionalFormatting sqref="AW89">
    <cfRule type="expression" dxfId="763" priority="126">
      <formula>AND(AW89&lt;&gt;"",#REF!="",OR(COLUMN(AW89)=COLUMN(#REF!),COLUMN(AW89)=COLUMN(#REF!)))</formula>
    </cfRule>
  </conditionalFormatting>
  <conditionalFormatting sqref="AX89">
    <cfRule type="expression" dxfId="762" priority="125">
      <formula>AND(AX89&lt;&gt;"",#REF!="",OR(COLUMN(AX89)=COLUMN(#REF!),COLUMN(AX89)=COLUMN(#REF!)))</formula>
    </cfRule>
  </conditionalFormatting>
  <conditionalFormatting sqref="AW90">
    <cfRule type="expression" dxfId="761" priority="124">
      <formula>AND(AW90&lt;&gt;"",#REF!="",OR(COLUMN(AW90)=COLUMN(#REF!),COLUMN(AW90)=COLUMN(#REF!)))</formula>
    </cfRule>
  </conditionalFormatting>
  <conditionalFormatting sqref="AX90">
    <cfRule type="expression" dxfId="760" priority="123">
      <formula>AND(AX90&lt;&gt;"",#REF!="",OR(COLUMN(AX90)=COLUMN(#REF!),COLUMN(AX90)=COLUMN(#REF!)))</formula>
    </cfRule>
  </conditionalFormatting>
  <conditionalFormatting sqref="AW91">
    <cfRule type="expression" dxfId="759" priority="122">
      <formula>AND(AW91&lt;&gt;"",#REF!="",OR(COLUMN(AW91)=COLUMN(#REF!),COLUMN(AW91)=COLUMN(#REF!)))</formula>
    </cfRule>
  </conditionalFormatting>
  <conditionalFormatting sqref="AX91">
    <cfRule type="expression" dxfId="758" priority="121">
      <formula>AND(AX91&lt;&gt;"",#REF!="",OR(COLUMN(AX91)=COLUMN(#REF!),COLUMN(AX91)=COLUMN(#REF!)))</formula>
    </cfRule>
  </conditionalFormatting>
  <conditionalFormatting sqref="AW92">
    <cfRule type="expression" dxfId="757" priority="120">
      <formula>AND(AW92&lt;&gt;"",#REF!="",OR(COLUMN(AW92)=COLUMN(#REF!),COLUMN(AW92)=COLUMN(#REF!)))</formula>
    </cfRule>
  </conditionalFormatting>
  <conditionalFormatting sqref="AX92">
    <cfRule type="expression" dxfId="756" priority="119">
      <formula>AND(AX92&lt;&gt;"",#REF!="",OR(COLUMN(AX92)=COLUMN(#REF!),COLUMN(AX92)=COLUMN(#REF!)))</formula>
    </cfRule>
  </conditionalFormatting>
  <conditionalFormatting sqref="AW93">
    <cfRule type="expression" dxfId="755" priority="118">
      <formula>AND(AW93&lt;&gt;"",#REF!="",OR(COLUMN(AW93)=COLUMN(#REF!),COLUMN(AW93)=COLUMN(#REF!)))</formula>
    </cfRule>
  </conditionalFormatting>
  <conditionalFormatting sqref="AX93">
    <cfRule type="expression" dxfId="754" priority="117">
      <formula>AND(AX93&lt;&gt;"",#REF!="",OR(COLUMN(AX93)=COLUMN(#REF!),COLUMN(AX93)=COLUMN(#REF!)))</formula>
    </cfRule>
  </conditionalFormatting>
  <conditionalFormatting sqref="AW94">
    <cfRule type="expression" dxfId="753" priority="116">
      <formula>AND(AW94&lt;&gt;"",#REF!="",OR(COLUMN(AW94)=COLUMN(#REF!),COLUMN(AW94)=COLUMN(#REF!)))</formula>
    </cfRule>
  </conditionalFormatting>
  <conditionalFormatting sqref="AX94">
    <cfRule type="expression" dxfId="752" priority="115">
      <formula>AND(AX94&lt;&gt;"",#REF!="",OR(COLUMN(AX94)=COLUMN(#REF!),COLUMN(AX94)=COLUMN(#REF!)))</formula>
    </cfRule>
  </conditionalFormatting>
  <conditionalFormatting sqref="AW95">
    <cfRule type="expression" dxfId="751" priority="114">
      <formula>AND(AW95&lt;&gt;"",#REF!="",OR(COLUMN(AW95)=COLUMN(#REF!),COLUMN(AW95)=COLUMN(#REF!)))</formula>
    </cfRule>
  </conditionalFormatting>
  <conditionalFormatting sqref="AX95">
    <cfRule type="expression" dxfId="750" priority="113">
      <formula>AND(AX95&lt;&gt;"",#REF!="",OR(COLUMN(AX95)=COLUMN(#REF!),COLUMN(AX95)=COLUMN(#REF!)))</formula>
    </cfRule>
  </conditionalFormatting>
  <conditionalFormatting sqref="AW96">
    <cfRule type="expression" dxfId="749" priority="112">
      <formula>AND(AW96&lt;&gt;"",#REF!="",OR(COLUMN(AW96)=COLUMN(#REF!),COLUMN(AW96)=COLUMN(#REF!)))</formula>
    </cfRule>
  </conditionalFormatting>
  <conditionalFormatting sqref="AX96">
    <cfRule type="expression" dxfId="748" priority="111">
      <formula>AND(AX96&lt;&gt;"",#REF!="",OR(COLUMN(AX96)=COLUMN(#REF!),COLUMN(AX96)=COLUMN(#REF!)))</formula>
    </cfRule>
  </conditionalFormatting>
  <conditionalFormatting sqref="AW97">
    <cfRule type="expression" dxfId="747" priority="110">
      <formula>AND(AW97&lt;&gt;"",#REF!="",OR(COLUMN(AW97)=COLUMN(#REF!),COLUMN(AW97)=COLUMN(#REF!)))</formula>
    </cfRule>
  </conditionalFormatting>
  <conditionalFormatting sqref="AX97">
    <cfRule type="expression" dxfId="746" priority="109">
      <formula>AND(AX97&lt;&gt;"",#REF!="",OR(COLUMN(AX97)=COLUMN(#REF!),COLUMN(AX97)=COLUMN(#REF!)))</formula>
    </cfRule>
  </conditionalFormatting>
  <conditionalFormatting sqref="AW98">
    <cfRule type="expression" dxfId="745" priority="108">
      <formula>AND(AW98&lt;&gt;"",#REF!="",OR(COLUMN(AW98)=COLUMN(#REF!),COLUMN(AW98)=COLUMN(#REF!)))</formula>
    </cfRule>
  </conditionalFormatting>
  <conditionalFormatting sqref="AX98">
    <cfRule type="expression" dxfId="744" priority="107">
      <formula>AND(AX98&lt;&gt;"",#REF!="",OR(COLUMN(AX98)=COLUMN(#REF!),COLUMN(AX98)=COLUMN(#REF!)))</formula>
    </cfRule>
  </conditionalFormatting>
  <conditionalFormatting sqref="AW99">
    <cfRule type="expression" dxfId="743" priority="106">
      <formula>AND(AW99&lt;&gt;"",#REF!="",OR(COLUMN(AW99)=COLUMN(#REF!),COLUMN(AW99)=COLUMN(#REF!)))</formula>
    </cfRule>
  </conditionalFormatting>
  <conditionalFormatting sqref="AX99">
    <cfRule type="expression" dxfId="742" priority="105">
      <formula>AND(AX99&lt;&gt;"",#REF!="",OR(COLUMN(AX99)=COLUMN(#REF!),COLUMN(AX99)=COLUMN(#REF!)))</formula>
    </cfRule>
  </conditionalFormatting>
  <conditionalFormatting sqref="AW100">
    <cfRule type="expression" dxfId="741" priority="104">
      <formula>AND(AW100&lt;&gt;"",#REF!="",OR(COLUMN(AW100)=COLUMN(#REF!),COLUMN(AW100)=COLUMN(#REF!)))</formula>
    </cfRule>
  </conditionalFormatting>
  <conditionalFormatting sqref="AX100">
    <cfRule type="expression" dxfId="740" priority="103">
      <formula>AND(AX100&lt;&gt;"",#REF!="",OR(COLUMN(AX100)=COLUMN(#REF!),COLUMN(AX100)=COLUMN(#REF!)))</formula>
    </cfRule>
  </conditionalFormatting>
  <conditionalFormatting sqref="AW101">
    <cfRule type="expression" dxfId="739" priority="102">
      <formula>AND(AW101&lt;&gt;"",#REF!="",OR(COLUMN(AW101)=COLUMN(#REF!),COLUMN(AW101)=COLUMN(#REF!)))</formula>
    </cfRule>
  </conditionalFormatting>
  <conditionalFormatting sqref="AX101">
    <cfRule type="expression" dxfId="738" priority="101">
      <formula>AND(AX101&lt;&gt;"",#REF!="",OR(COLUMN(AX101)=COLUMN(#REF!),COLUMN(AX101)=COLUMN(#REF!)))</formula>
    </cfRule>
  </conditionalFormatting>
  <conditionalFormatting sqref="AW102">
    <cfRule type="expression" dxfId="737" priority="100">
      <formula>AND(AW102&lt;&gt;"",#REF!="",OR(COLUMN(AW102)=COLUMN(#REF!),COLUMN(AW102)=COLUMN(#REF!)))</formula>
    </cfRule>
  </conditionalFormatting>
  <conditionalFormatting sqref="AX102">
    <cfRule type="expression" dxfId="736" priority="99">
      <formula>AND(AX102&lt;&gt;"",#REF!="",OR(COLUMN(AX102)=COLUMN(#REF!),COLUMN(AX102)=COLUMN(#REF!)))</formula>
    </cfRule>
  </conditionalFormatting>
  <conditionalFormatting sqref="AW103">
    <cfRule type="expression" dxfId="735" priority="98">
      <formula>AND(AW103&lt;&gt;"",#REF!="",OR(COLUMN(AW103)=COLUMN(#REF!),COLUMN(AW103)=COLUMN(#REF!)))</formula>
    </cfRule>
  </conditionalFormatting>
  <conditionalFormatting sqref="AX103">
    <cfRule type="expression" dxfId="734" priority="97">
      <formula>AND(AX103&lt;&gt;"",#REF!="",OR(COLUMN(AX103)=COLUMN(#REF!),COLUMN(AX103)=COLUMN(#REF!)))</formula>
    </cfRule>
  </conditionalFormatting>
  <conditionalFormatting sqref="AW104">
    <cfRule type="expression" dxfId="733" priority="96">
      <formula>AND(AW104&lt;&gt;"",#REF!="",OR(COLUMN(AW104)=COLUMN(#REF!),COLUMN(AW104)=COLUMN(#REF!)))</formula>
    </cfRule>
  </conditionalFormatting>
  <conditionalFormatting sqref="AX104">
    <cfRule type="expression" dxfId="732" priority="95">
      <formula>AND(AX104&lt;&gt;"",#REF!="",OR(COLUMN(AX104)=COLUMN(#REF!),COLUMN(AX104)=COLUMN(#REF!)))</formula>
    </cfRule>
  </conditionalFormatting>
  <conditionalFormatting sqref="AW105">
    <cfRule type="expression" dxfId="731" priority="94">
      <formula>AND(AW105&lt;&gt;"",#REF!="",OR(COLUMN(AW105)=COLUMN(#REF!),COLUMN(AW105)=COLUMN(#REF!)))</formula>
    </cfRule>
  </conditionalFormatting>
  <conditionalFormatting sqref="AX105">
    <cfRule type="expression" dxfId="730" priority="93">
      <formula>AND(AX105&lt;&gt;"",#REF!="",OR(COLUMN(AX105)=COLUMN(#REF!),COLUMN(AX105)=COLUMN(#REF!)))</formula>
    </cfRule>
  </conditionalFormatting>
  <conditionalFormatting sqref="AW106">
    <cfRule type="expression" dxfId="729" priority="92">
      <formula>AND(AW106&lt;&gt;"",#REF!="",OR(COLUMN(AW106)=COLUMN(#REF!),COLUMN(AW106)=COLUMN(#REF!)))</formula>
    </cfRule>
  </conditionalFormatting>
  <conditionalFormatting sqref="AX106">
    <cfRule type="expression" dxfId="728" priority="91">
      <formula>AND(AX106&lt;&gt;"",#REF!="",OR(COLUMN(AX106)=COLUMN(#REF!),COLUMN(AX106)=COLUMN(#REF!)))</formula>
    </cfRule>
  </conditionalFormatting>
  <conditionalFormatting sqref="AW107">
    <cfRule type="expression" dxfId="727" priority="90">
      <formula>AND(AW107&lt;&gt;"",#REF!="",OR(COLUMN(AW107)=COLUMN(#REF!),COLUMN(AW107)=COLUMN(#REF!)))</formula>
    </cfRule>
  </conditionalFormatting>
  <conditionalFormatting sqref="AX107">
    <cfRule type="expression" dxfId="726" priority="89">
      <formula>AND(AX107&lt;&gt;"",#REF!="",OR(COLUMN(AX107)=COLUMN(#REF!),COLUMN(AX107)=COLUMN(#REF!)))</formula>
    </cfRule>
  </conditionalFormatting>
  <conditionalFormatting sqref="AW108">
    <cfRule type="expression" dxfId="725" priority="88">
      <formula>AND(AW108&lt;&gt;"",#REF!="",OR(COLUMN(AW108)=COLUMN(#REF!),COLUMN(AW108)=COLUMN(#REF!)))</formula>
    </cfRule>
  </conditionalFormatting>
  <conditionalFormatting sqref="AX108">
    <cfRule type="expression" dxfId="724" priority="87">
      <formula>AND(AX108&lt;&gt;"",#REF!="",OR(COLUMN(AX108)=COLUMN(#REF!),COLUMN(AX108)=COLUMN(#REF!)))</formula>
    </cfRule>
  </conditionalFormatting>
  <conditionalFormatting sqref="AW109">
    <cfRule type="expression" dxfId="723" priority="86">
      <formula>AND(AW109&lt;&gt;"",#REF!="",OR(COLUMN(AW109)=COLUMN(#REF!),COLUMN(AW109)=COLUMN(#REF!)))</formula>
    </cfRule>
  </conditionalFormatting>
  <conditionalFormatting sqref="AX109">
    <cfRule type="expression" dxfId="722" priority="85">
      <formula>AND(AX109&lt;&gt;"",#REF!="",OR(COLUMN(AX109)=COLUMN(#REF!),COLUMN(AX109)=COLUMN(#REF!)))</formula>
    </cfRule>
  </conditionalFormatting>
  <conditionalFormatting sqref="AW110">
    <cfRule type="expression" dxfId="721" priority="84">
      <formula>AND(AW110&lt;&gt;"",#REF!="",OR(COLUMN(AW110)=COLUMN(#REF!),COLUMN(AW110)=COLUMN(#REF!)))</formula>
    </cfRule>
  </conditionalFormatting>
  <conditionalFormatting sqref="AX110">
    <cfRule type="expression" dxfId="720" priority="83">
      <formula>AND(AX110&lt;&gt;"",#REF!="",OR(COLUMN(AX110)=COLUMN(#REF!),COLUMN(AX110)=COLUMN(#REF!)))</formula>
    </cfRule>
  </conditionalFormatting>
  <conditionalFormatting sqref="AW111">
    <cfRule type="expression" dxfId="719" priority="82">
      <formula>AND(AW111&lt;&gt;"",#REF!="",OR(COLUMN(AW111)=COLUMN(#REF!),COLUMN(AW111)=COLUMN(#REF!)))</formula>
    </cfRule>
  </conditionalFormatting>
  <conditionalFormatting sqref="AX111">
    <cfRule type="expression" dxfId="718" priority="81">
      <formula>AND(AX111&lt;&gt;"",#REF!="",OR(COLUMN(AX111)=COLUMN(#REF!),COLUMN(AX111)=COLUMN(#REF!)))</formula>
    </cfRule>
  </conditionalFormatting>
  <conditionalFormatting sqref="AW112">
    <cfRule type="expression" dxfId="717" priority="80">
      <formula>AND(AW112&lt;&gt;"",#REF!="",OR(COLUMN(AW112)=COLUMN(#REF!),COLUMN(AW112)=COLUMN(#REF!)))</formula>
    </cfRule>
  </conditionalFormatting>
  <conditionalFormatting sqref="AX112">
    <cfRule type="expression" dxfId="716" priority="79">
      <formula>AND(AX112&lt;&gt;"",#REF!="",OR(COLUMN(AX112)=COLUMN(#REF!),COLUMN(AX112)=COLUMN(#REF!)))</formula>
    </cfRule>
  </conditionalFormatting>
  <conditionalFormatting sqref="AW113">
    <cfRule type="expression" dxfId="715" priority="78">
      <formula>AND(AW113&lt;&gt;"",#REF!="",OR(COLUMN(AW113)=COLUMN(#REF!),COLUMN(AW113)=COLUMN(#REF!)))</formula>
    </cfRule>
  </conditionalFormatting>
  <conditionalFormatting sqref="AX113">
    <cfRule type="expression" dxfId="714" priority="77">
      <formula>AND(AX113&lt;&gt;"",#REF!="",OR(COLUMN(AX113)=COLUMN(#REF!),COLUMN(AX113)=COLUMN(#REF!)))</formula>
    </cfRule>
  </conditionalFormatting>
  <conditionalFormatting sqref="AW114">
    <cfRule type="expression" dxfId="713" priority="76">
      <formula>AND(AW114&lt;&gt;"",#REF!="",OR(COLUMN(AW114)=COLUMN(#REF!),COLUMN(AW114)=COLUMN(#REF!)))</formula>
    </cfRule>
  </conditionalFormatting>
  <conditionalFormatting sqref="AX114">
    <cfRule type="expression" dxfId="712" priority="75">
      <formula>AND(AX114&lt;&gt;"",#REF!="",OR(COLUMN(AX114)=COLUMN(#REF!),COLUMN(AX114)=COLUMN(#REF!)))</formula>
    </cfRule>
  </conditionalFormatting>
  <conditionalFormatting sqref="AW115">
    <cfRule type="expression" dxfId="711" priority="74">
      <formula>AND(AW115&lt;&gt;"",#REF!="",OR(COLUMN(AW115)=COLUMN(#REF!),COLUMN(AW115)=COLUMN(#REF!)))</formula>
    </cfRule>
  </conditionalFormatting>
  <conditionalFormatting sqref="AX115">
    <cfRule type="expression" dxfId="710" priority="73">
      <formula>AND(AX115&lt;&gt;"",#REF!="",OR(COLUMN(AX115)=COLUMN(#REF!),COLUMN(AX115)=COLUMN(#REF!)))</formula>
    </cfRule>
  </conditionalFormatting>
  <conditionalFormatting sqref="AW116">
    <cfRule type="expression" dxfId="709" priority="72">
      <formula>AND(AW116&lt;&gt;"",#REF!="",OR(COLUMN(AW116)=COLUMN(#REF!),COLUMN(AW116)=COLUMN(#REF!)))</formula>
    </cfRule>
  </conditionalFormatting>
  <conditionalFormatting sqref="AX116">
    <cfRule type="expression" dxfId="708" priority="71">
      <formula>AND(AX116&lt;&gt;"",#REF!="",OR(COLUMN(AX116)=COLUMN(#REF!),COLUMN(AX116)=COLUMN(#REF!)))</formula>
    </cfRule>
  </conditionalFormatting>
  <conditionalFormatting sqref="AW117">
    <cfRule type="expression" dxfId="707" priority="70">
      <formula>AND(AW117&lt;&gt;"",#REF!="",OR(COLUMN(AW117)=COLUMN(#REF!),COLUMN(AW117)=COLUMN(#REF!)))</formula>
    </cfRule>
  </conditionalFormatting>
  <conditionalFormatting sqref="AX117">
    <cfRule type="expression" dxfId="706" priority="69">
      <formula>AND(AX117&lt;&gt;"",#REF!="",OR(COLUMN(AX117)=COLUMN(#REF!),COLUMN(AX117)=COLUMN(#REF!)))</formula>
    </cfRule>
  </conditionalFormatting>
  <conditionalFormatting sqref="AW118">
    <cfRule type="expression" dxfId="705" priority="68">
      <formula>AND(AW118&lt;&gt;"",#REF!="",OR(COLUMN(AW118)=COLUMN(#REF!),COLUMN(AW118)=COLUMN(#REF!)))</formula>
    </cfRule>
  </conditionalFormatting>
  <conditionalFormatting sqref="AX118">
    <cfRule type="expression" dxfId="704" priority="67">
      <formula>AND(AX118&lt;&gt;"",#REF!="",OR(COLUMN(AX118)=COLUMN(#REF!),COLUMN(AX118)=COLUMN(#REF!)))</formula>
    </cfRule>
  </conditionalFormatting>
  <conditionalFormatting sqref="AW119">
    <cfRule type="expression" dxfId="703" priority="66">
      <formula>AND(AW119&lt;&gt;"",#REF!="",OR(COLUMN(AW119)=COLUMN(#REF!),COLUMN(AW119)=COLUMN(#REF!)))</formula>
    </cfRule>
  </conditionalFormatting>
  <conditionalFormatting sqref="AX119">
    <cfRule type="expression" dxfId="702" priority="65">
      <formula>AND(AX119&lt;&gt;"",#REF!="",OR(COLUMN(AX119)=COLUMN(#REF!),COLUMN(AX119)=COLUMN(#REF!)))</formula>
    </cfRule>
  </conditionalFormatting>
  <conditionalFormatting sqref="AW120">
    <cfRule type="expression" dxfId="701" priority="64">
      <formula>AND(AW120&lt;&gt;"",#REF!="",OR(COLUMN(AW120)=COLUMN(#REF!),COLUMN(AW120)=COLUMN(#REF!)))</formula>
    </cfRule>
  </conditionalFormatting>
  <conditionalFormatting sqref="AX120">
    <cfRule type="expression" dxfId="700" priority="63">
      <formula>AND(AX120&lt;&gt;"",#REF!="",OR(COLUMN(AX120)=COLUMN(#REF!),COLUMN(AX120)=COLUMN(#REF!)))</formula>
    </cfRule>
  </conditionalFormatting>
  <conditionalFormatting sqref="AW121">
    <cfRule type="expression" dxfId="699" priority="62">
      <formula>AND(AW121&lt;&gt;"",#REF!="",OR(COLUMN(AW121)=COLUMN(#REF!),COLUMN(AW121)=COLUMN(#REF!)))</formula>
    </cfRule>
  </conditionalFormatting>
  <conditionalFormatting sqref="AX121">
    <cfRule type="expression" dxfId="698" priority="61">
      <formula>AND(AX121&lt;&gt;"",#REF!="",OR(COLUMN(AX121)=COLUMN(#REF!),COLUMN(AX121)=COLUMN(#REF!)))</formula>
    </cfRule>
  </conditionalFormatting>
  <conditionalFormatting sqref="AW122">
    <cfRule type="expression" dxfId="697" priority="60">
      <formula>AND(AW122&lt;&gt;"",#REF!="",OR(COLUMN(AW122)=COLUMN(#REF!),COLUMN(AW122)=COLUMN(#REF!)))</formula>
    </cfRule>
  </conditionalFormatting>
  <conditionalFormatting sqref="AX122">
    <cfRule type="expression" dxfId="696" priority="59">
      <formula>AND(AX122&lt;&gt;"",#REF!="",OR(COLUMN(AX122)=COLUMN(#REF!),COLUMN(AX122)=COLUMN(#REF!)))</formula>
    </cfRule>
  </conditionalFormatting>
  <conditionalFormatting sqref="AW123">
    <cfRule type="expression" dxfId="695" priority="58">
      <formula>AND(AW123&lt;&gt;"",#REF!="",OR(COLUMN(AW123)=COLUMN(#REF!),COLUMN(AW123)=COLUMN(#REF!)))</formula>
    </cfRule>
  </conditionalFormatting>
  <conditionalFormatting sqref="AX123">
    <cfRule type="expression" dxfId="694" priority="57">
      <formula>AND(AX123&lt;&gt;"",#REF!="",OR(COLUMN(AX123)=COLUMN(#REF!),COLUMN(AX123)=COLUMN(#REF!)))</formula>
    </cfRule>
  </conditionalFormatting>
  <conditionalFormatting sqref="AW124">
    <cfRule type="expression" dxfId="693" priority="56">
      <formula>AND(AW124&lt;&gt;"",#REF!="",OR(COLUMN(AW124)=COLUMN(#REF!),COLUMN(AW124)=COLUMN(#REF!)))</formula>
    </cfRule>
  </conditionalFormatting>
  <conditionalFormatting sqref="AX124">
    <cfRule type="expression" dxfId="692" priority="55">
      <formula>AND(AX124&lt;&gt;"",#REF!="",OR(COLUMN(AX124)=COLUMN(#REF!),COLUMN(AX124)=COLUMN(#REF!)))</formula>
    </cfRule>
  </conditionalFormatting>
  <conditionalFormatting sqref="AW125">
    <cfRule type="expression" dxfId="691" priority="54">
      <formula>AND(AW125&lt;&gt;"",#REF!="",OR(COLUMN(AW125)=COLUMN(#REF!),COLUMN(AW125)=COLUMN(#REF!)))</formula>
    </cfRule>
  </conditionalFormatting>
  <conditionalFormatting sqref="AX125">
    <cfRule type="expression" dxfId="690" priority="53">
      <formula>AND(AX125&lt;&gt;"",#REF!="",OR(COLUMN(AX125)=COLUMN(#REF!),COLUMN(AX125)=COLUMN(#REF!)))</formula>
    </cfRule>
  </conditionalFormatting>
  <conditionalFormatting sqref="AW126">
    <cfRule type="expression" dxfId="689" priority="52">
      <formula>AND(AW126&lt;&gt;"",#REF!="",OR(COLUMN(AW126)=COLUMN(#REF!),COLUMN(AW126)=COLUMN(#REF!)))</formula>
    </cfRule>
  </conditionalFormatting>
  <conditionalFormatting sqref="AX126">
    <cfRule type="expression" dxfId="688" priority="51">
      <formula>AND(AX126&lt;&gt;"",#REF!="",OR(COLUMN(AX126)=COLUMN(#REF!),COLUMN(AX126)=COLUMN(#REF!)))</formula>
    </cfRule>
  </conditionalFormatting>
  <conditionalFormatting sqref="AW127">
    <cfRule type="expression" dxfId="687" priority="50">
      <formula>AND(AW127&lt;&gt;"",#REF!="",OR(COLUMN(AW127)=COLUMN(#REF!),COLUMN(AW127)=COLUMN(#REF!)))</formula>
    </cfRule>
  </conditionalFormatting>
  <conditionalFormatting sqref="AX127">
    <cfRule type="expression" dxfId="686" priority="49">
      <formula>AND(AX127&lt;&gt;"",#REF!="",OR(COLUMN(AX127)=COLUMN(#REF!),COLUMN(AX127)=COLUMN(#REF!)))</formula>
    </cfRule>
  </conditionalFormatting>
  <conditionalFormatting sqref="AW128">
    <cfRule type="expression" dxfId="685" priority="48">
      <formula>AND(AW128&lt;&gt;"",#REF!="",OR(COLUMN(AW128)=COLUMN(#REF!),COLUMN(AW128)=COLUMN(#REF!)))</formula>
    </cfRule>
  </conditionalFormatting>
  <conditionalFormatting sqref="AX128">
    <cfRule type="expression" dxfId="684" priority="47">
      <formula>AND(AX128&lt;&gt;"",#REF!="",OR(COLUMN(AX128)=COLUMN(#REF!),COLUMN(AX128)=COLUMN(#REF!)))</formula>
    </cfRule>
  </conditionalFormatting>
  <conditionalFormatting sqref="AW129">
    <cfRule type="expression" dxfId="683" priority="46">
      <formula>AND(AW129&lt;&gt;"",#REF!="",OR(COLUMN(AW129)=COLUMN(#REF!),COLUMN(AW129)=COLUMN(#REF!)))</formula>
    </cfRule>
  </conditionalFormatting>
  <conditionalFormatting sqref="AX129">
    <cfRule type="expression" dxfId="682" priority="45">
      <formula>AND(AX129&lt;&gt;"",#REF!="",OR(COLUMN(AX129)=COLUMN(#REF!),COLUMN(AX129)=COLUMN(#REF!)))</formula>
    </cfRule>
  </conditionalFormatting>
  <conditionalFormatting sqref="AW130">
    <cfRule type="expression" dxfId="681" priority="44">
      <formula>AND(AW130&lt;&gt;"",#REF!="",OR(COLUMN(AW130)=COLUMN(#REF!),COLUMN(AW130)=COLUMN(#REF!)))</formula>
    </cfRule>
  </conditionalFormatting>
  <conditionalFormatting sqref="AX130">
    <cfRule type="expression" dxfId="680" priority="43">
      <formula>AND(AX130&lt;&gt;"",#REF!="",OR(COLUMN(AX130)=COLUMN(#REF!),COLUMN(AX130)=COLUMN(#REF!)))</formula>
    </cfRule>
  </conditionalFormatting>
  <conditionalFormatting sqref="AW131">
    <cfRule type="expression" dxfId="679" priority="42">
      <formula>AND(AW131&lt;&gt;"",#REF!="",OR(COLUMN(AW131)=COLUMN(#REF!),COLUMN(AW131)=COLUMN(#REF!)))</formula>
    </cfRule>
  </conditionalFormatting>
  <conditionalFormatting sqref="AX131">
    <cfRule type="expression" dxfId="678" priority="41">
      <formula>AND(AX131&lt;&gt;"",#REF!="",OR(COLUMN(AX131)=COLUMN(#REF!),COLUMN(AX131)=COLUMN(#REF!)))</formula>
    </cfRule>
  </conditionalFormatting>
  <conditionalFormatting sqref="AW132">
    <cfRule type="expression" dxfId="677" priority="40">
      <formula>AND(AW132&lt;&gt;"",#REF!="",OR(COLUMN(AW132)=COLUMN(#REF!),COLUMN(AW132)=COLUMN(#REF!)))</formula>
    </cfRule>
  </conditionalFormatting>
  <conditionalFormatting sqref="AX132">
    <cfRule type="expression" dxfId="676" priority="39">
      <formula>AND(AX132&lt;&gt;"",#REF!="",OR(COLUMN(AX132)=COLUMN(#REF!),COLUMN(AX132)=COLUMN(#REF!)))</formula>
    </cfRule>
  </conditionalFormatting>
  <conditionalFormatting sqref="AW133">
    <cfRule type="expression" dxfId="675" priority="38">
      <formula>AND(AW133&lt;&gt;"",#REF!="",OR(COLUMN(AW133)=COLUMN(#REF!),COLUMN(AW133)=COLUMN(#REF!)))</formula>
    </cfRule>
  </conditionalFormatting>
  <conditionalFormatting sqref="AX133">
    <cfRule type="expression" dxfId="674" priority="37">
      <formula>AND(AX133&lt;&gt;"",#REF!="",OR(COLUMN(AX133)=COLUMN(#REF!),COLUMN(AX133)=COLUMN(#REF!)))</formula>
    </cfRule>
  </conditionalFormatting>
  <conditionalFormatting sqref="AW134">
    <cfRule type="expression" dxfId="673" priority="36">
      <formula>AND(AW134&lt;&gt;"",#REF!="",OR(COLUMN(AW134)=COLUMN(#REF!),COLUMN(AW134)=COLUMN(#REF!)))</formula>
    </cfRule>
  </conditionalFormatting>
  <conditionalFormatting sqref="AX134">
    <cfRule type="expression" dxfId="672" priority="35">
      <formula>AND(AX134&lt;&gt;"",#REF!="",OR(COLUMN(AX134)=COLUMN(#REF!),COLUMN(AX134)=COLUMN(#REF!)))</formula>
    </cfRule>
  </conditionalFormatting>
  <conditionalFormatting sqref="AW135">
    <cfRule type="expression" dxfId="671" priority="34">
      <formula>AND(AW135&lt;&gt;"",#REF!="",OR(COLUMN(AW135)=COLUMN(#REF!),COLUMN(AW135)=COLUMN(#REF!)))</formula>
    </cfRule>
  </conditionalFormatting>
  <conditionalFormatting sqref="AX135">
    <cfRule type="expression" dxfId="670" priority="33">
      <formula>AND(AX135&lt;&gt;"",#REF!="",OR(COLUMN(AX135)=COLUMN(#REF!),COLUMN(AX135)=COLUMN(#REF!)))</formula>
    </cfRule>
  </conditionalFormatting>
  <conditionalFormatting sqref="AW136">
    <cfRule type="expression" dxfId="669" priority="32">
      <formula>AND(AW136&lt;&gt;"",#REF!="",OR(COLUMN(AW136)=COLUMN(#REF!),COLUMN(AW136)=COLUMN(#REF!)))</formula>
    </cfRule>
  </conditionalFormatting>
  <conditionalFormatting sqref="AX136">
    <cfRule type="expression" dxfId="668" priority="31">
      <formula>AND(AX136&lt;&gt;"",#REF!="",OR(COLUMN(AX136)=COLUMN(#REF!),COLUMN(AX136)=COLUMN(#REF!)))</formula>
    </cfRule>
  </conditionalFormatting>
  <conditionalFormatting sqref="AW137">
    <cfRule type="expression" dxfId="667" priority="30">
      <formula>AND(AW137&lt;&gt;"",#REF!="",OR(COLUMN(AW137)=COLUMN(#REF!),COLUMN(AW137)=COLUMN(#REF!)))</formula>
    </cfRule>
  </conditionalFormatting>
  <conditionalFormatting sqref="AX137">
    <cfRule type="expression" dxfId="666" priority="29">
      <formula>AND(AX137&lt;&gt;"",#REF!="",OR(COLUMN(AX137)=COLUMN(#REF!),COLUMN(AX137)=COLUMN(#REF!)))</formula>
    </cfRule>
  </conditionalFormatting>
  <conditionalFormatting sqref="AW138">
    <cfRule type="expression" dxfId="665" priority="28">
      <formula>AND(AW138&lt;&gt;"",#REF!="",OR(COLUMN(AW138)=COLUMN(#REF!),COLUMN(AW138)=COLUMN(#REF!)))</formula>
    </cfRule>
  </conditionalFormatting>
  <conditionalFormatting sqref="AX138">
    <cfRule type="expression" dxfId="664" priority="27">
      <formula>AND(AX138&lt;&gt;"",#REF!="",OR(COLUMN(AX138)=COLUMN(#REF!),COLUMN(AX138)=COLUMN(#REF!)))</formula>
    </cfRule>
  </conditionalFormatting>
  <conditionalFormatting sqref="AW139">
    <cfRule type="expression" dxfId="663" priority="26">
      <formula>AND(AW139&lt;&gt;"",#REF!="",OR(COLUMN(AW139)=COLUMN(#REF!),COLUMN(AW139)=COLUMN(#REF!)))</formula>
    </cfRule>
  </conditionalFormatting>
  <conditionalFormatting sqref="AX139">
    <cfRule type="expression" dxfId="662" priority="25">
      <formula>AND(AX139&lt;&gt;"",#REF!="",OR(COLUMN(AX139)=COLUMN(#REF!),COLUMN(AX139)=COLUMN(#REF!)))</formula>
    </cfRule>
  </conditionalFormatting>
  <conditionalFormatting sqref="AW140">
    <cfRule type="expression" dxfId="661" priority="24">
      <formula>AND(AW140&lt;&gt;"",#REF!="",OR(COLUMN(AW140)=COLUMN(#REF!),COLUMN(AW140)=COLUMN(#REF!)))</formula>
    </cfRule>
  </conditionalFormatting>
  <conditionalFormatting sqref="AX140">
    <cfRule type="expression" dxfId="660" priority="23">
      <formula>AND(AX140&lt;&gt;"",#REF!="",OR(COLUMN(AX140)=COLUMN(#REF!),COLUMN(AX140)=COLUMN(#REF!)))</formula>
    </cfRule>
  </conditionalFormatting>
  <conditionalFormatting sqref="AW141">
    <cfRule type="expression" dxfId="659" priority="22">
      <formula>AND(AW141&lt;&gt;"",#REF!="",OR(COLUMN(AW141)=COLUMN(#REF!),COLUMN(AW141)=COLUMN(#REF!)))</formula>
    </cfRule>
  </conditionalFormatting>
  <conditionalFormatting sqref="AX141">
    <cfRule type="expression" dxfId="658" priority="21">
      <formula>AND(AX141&lt;&gt;"",#REF!="",OR(COLUMN(AX141)=COLUMN(#REF!),COLUMN(AX141)=COLUMN(#REF!)))</formula>
    </cfRule>
  </conditionalFormatting>
  <conditionalFormatting sqref="AW142">
    <cfRule type="expression" dxfId="657" priority="20">
      <formula>AND(AW142&lt;&gt;"",#REF!="",OR(COLUMN(AW142)=COLUMN(#REF!),COLUMN(AW142)=COLUMN(#REF!)))</formula>
    </cfRule>
  </conditionalFormatting>
  <conditionalFormatting sqref="AX142">
    <cfRule type="expression" dxfId="656" priority="19">
      <formula>AND(AX142&lt;&gt;"",#REF!="",OR(COLUMN(AX142)=COLUMN(#REF!),COLUMN(AX142)=COLUMN(#REF!)))</formula>
    </cfRule>
  </conditionalFormatting>
  <conditionalFormatting sqref="AW143">
    <cfRule type="expression" dxfId="655" priority="18">
      <formula>AND(AW143&lt;&gt;"",#REF!="",OR(COLUMN(AW143)=COLUMN(#REF!),COLUMN(AW143)=COLUMN(#REF!)))</formula>
    </cfRule>
  </conditionalFormatting>
  <conditionalFormatting sqref="AX143">
    <cfRule type="expression" dxfId="654" priority="17">
      <formula>AND(AX143&lt;&gt;"",#REF!="",OR(COLUMN(AX143)=COLUMN(#REF!),COLUMN(AX143)=COLUMN(#REF!)))</formula>
    </cfRule>
  </conditionalFormatting>
  <conditionalFormatting sqref="AW144">
    <cfRule type="expression" dxfId="653" priority="16">
      <formula>AND(AW144&lt;&gt;"",#REF!="",OR(COLUMN(AW144)=COLUMN(#REF!),COLUMN(AW144)=COLUMN(#REF!)))</formula>
    </cfRule>
  </conditionalFormatting>
  <conditionalFormatting sqref="AX144">
    <cfRule type="expression" dxfId="652" priority="15">
      <formula>AND(AX144&lt;&gt;"",#REF!="",OR(COLUMN(AX144)=COLUMN(#REF!),COLUMN(AX144)=COLUMN(#REF!)))</formula>
    </cfRule>
  </conditionalFormatting>
  <conditionalFormatting sqref="AW145">
    <cfRule type="expression" dxfId="651" priority="14">
      <formula>AND(AW145&lt;&gt;"",#REF!="",OR(COLUMN(AW145)=COLUMN(#REF!),COLUMN(AW145)=COLUMN(#REF!)))</formula>
    </cfRule>
  </conditionalFormatting>
  <conditionalFormatting sqref="AX145">
    <cfRule type="expression" dxfId="650" priority="13">
      <formula>AND(AX145&lt;&gt;"",#REF!="",OR(COLUMN(AX145)=COLUMN(#REF!),COLUMN(AX145)=COLUMN(#REF!)))</formula>
    </cfRule>
  </conditionalFormatting>
  <conditionalFormatting sqref="AW146">
    <cfRule type="expression" dxfId="649" priority="12">
      <formula>AND(AW146&lt;&gt;"",#REF!="",OR(COLUMN(AW146)=COLUMN(#REF!),COLUMN(AW146)=COLUMN(#REF!)))</formula>
    </cfRule>
  </conditionalFormatting>
  <conditionalFormatting sqref="AX146">
    <cfRule type="expression" dxfId="648" priority="11">
      <formula>AND(AX146&lt;&gt;"",#REF!="",OR(COLUMN(AX146)=COLUMN(#REF!),COLUMN(AX146)=COLUMN(#REF!)))</formula>
    </cfRule>
  </conditionalFormatting>
  <conditionalFormatting sqref="AW147">
    <cfRule type="expression" dxfId="647" priority="10">
      <formula>AND(AW147&lt;&gt;"",#REF!="",OR(COLUMN(AW147)=COLUMN(#REF!),COLUMN(AW147)=COLUMN(#REF!)))</formula>
    </cfRule>
  </conditionalFormatting>
  <conditionalFormatting sqref="AX147">
    <cfRule type="expression" dxfId="646" priority="9">
      <formula>AND(AX147&lt;&gt;"",#REF!="",OR(COLUMN(AX147)=COLUMN(#REF!),COLUMN(AX147)=COLUMN(#REF!)))</formula>
    </cfRule>
  </conditionalFormatting>
  <conditionalFormatting sqref="AW148">
    <cfRule type="expression" dxfId="645" priority="8">
      <formula>AND(AW148&lt;&gt;"",#REF!="",OR(COLUMN(AW148)=COLUMN(#REF!),COLUMN(AW148)=COLUMN(#REF!)))</formula>
    </cfRule>
  </conditionalFormatting>
  <conditionalFormatting sqref="AX148">
    <cfRule type="expression" dxfId="644" priority="7">
      <formula>AND(AX148&lt;&gt;"",#REF!="",OR(COLUMN(AX148)=COLUMN(#REF!),COLUMN(AX148)=COLUMN(#REF!)))</formula>
    </cfRule>
  </conditionalFormatting>
  <conditionalFormatting sqref="AW149">
    <cfRule type="expression" dxfId="643" priority="6">
      <formula>AND(AW149&lt;&gt;"",#REF!="",OR(COLUMN(AW149)=COLUMN(#REF!),COLUMN(AW149)=COLUMN(#REF!)))</formula>
    </cfRule>
  </conditionalFormatting>
  <conditionalFormatting sqref="AX149">
    <cfRule type="expression" dxfId="642" priority="5">
      <formula>AND(AX149&lt;&gt;"",#REF!="",OR(COLUMN(AX149)=COLUMN(#REF!),COLUMN(AX149)=COLUMN(#REF!)))</formula>
    </cfRule>
  </conditionalFormatting>
  <conditionalFormatting sqref="AW150">
    <cfRule type="expression" dxfId="641" priority="4">
      <formula>AND(AW150&lt;&gt;"",#REF!="",OR(COLUMN(AW150)=COLUMN(#REF!),COLUMN(AW150)=COLUMN(#REF!)))</formula>
    </cfRule>
  </conditionalFormatting>
  <conditionalFormatting sqref="AX150">
    <cfRule type="expression" dxfId="640" priority="3">
      <formula>AND(AX150&lt;&gt;"",#REF!="",OR(COLUMN(AX150)=COLUMN(#REF!),COLUMN(AX150)=COLUMN(#REF!)))</formula>
    </cfRule>
  </conditionalFormatting>
  <conditionalFormatting sqref="AW151">
    <cfRule type="expression" dxfId="639" priority="2">
      <formula>AND(AW151&lt;&gt;"",#REF!="",OR(COLUMN(AW151)=COLUMN(#REF!),COLUMN(AW151)=COLUMN(#REF!)))</formula>
    </cfRule>
  </conditionalFormatting>
  <conditionalFormatting sqref="AX151">
    <cfRule type="expression" dxfId="638" priority="1">
      <formula>AND(AX151&lt;&gt;"",#REF!="",OR(COLUMN(AX151)=COLUMN(#REF!),COLUMN(AX151)=COLUMN(#REF!)))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117"/>
  <sheetViews>
    <sheetView showGridLines="0" zoomScale="80" zoomScaleNormal="80" workbookViewId="0">
      <selection activeCell="E80" sqref="A80:XFD82"/>
    </sheetView>
  </sheetViews>
  <sheetFormatPr defaultColWidth="10.69921875" defaultRowHeight="15"/>
  <cols>
    <col min="1" max="1" width="1.09765625" style="157" customWidth="1"/>
    <col min="2" max="2" width="7.8984375" style="184" hidden="1" customWidth="1"/>
    <col min="3" max="3" width="10.69921875" style="184" hidden="1" customWidth="1"/>
    <col min="4" max="4" width="9.59765625" style="184" hidden="1" customWidth="1"/>
    <col min="5" max="5" width="33.5" style="157" customWidth="1"/>
    <col min="6" max="6" width="9.69921875" style="157" customWidth="1"/>
    <col min="7" max="7" width="6.8984375" style="157" customWidth="1"/>
    <col min="8" max="8" width="8.3984375" style="157" customWidth="1"/>
    <col min="9" max="9" width="8.5" style="159" customWidth="1"/>
    <col min="10" max="10" width="11.09765625" style="159" customWidth="1"/>
    <col min="11" max="11" width="6.296875" style="157" customWidth="1"/>
    <col min="12" max="12" width="6.5" style="157" customWidth="1"/>
    <col min="13" max="13" width="6.8984375" style="157" customWidth="1"/>
    <col min="14" max="14" width="6.296875" style="157" customWidth="1"/>
    <col min="15" max="15" width="13.19921875" style="157" customWidth="1"/>
    <col min="16" max="16" width="7.3984375" style="157" customWidth="1"/>
    <col min="17" max="17" width="6.5" style="157" customWidth="1"/>
    <col min="18" max="18" width="7.09765625" style="157" customWidth="1"/>
    <col min="19" max="19" width="6.5" style="157" customWidth="1"/>
    <col min="20" max="20" width="7.69921875" style="157" customWidth="1"/>
    <col min="21" max="21" width="8.19921875" style="157" customWidth="1"/>
    <col min="22" max="22" width="8.59765625" style="157" customWidth="1"/>
    <col min="23" max="23" width="13.5" style="157" customWidth="1"/>
    <col min="24" max="25" width="8.59765625" style="157" customWidth="1"/>
    <col min="26" max="26" width="11.5" style="157" customWidth="1"/>
    <col min="27" max="16384" width="10.69921875" style="157"/>
  </cols>
  <sheetData>
    <row r="1" spans="1:29" ht="5.0999999999999996" customHeight="1">
      <c r="N1" s="279"/>
    </row>
    <row r="2" spans="1:29" s="171" customFormat="1" ht="31.5" customHeight="1">
      <c r="B2" s="185"/>
      <c r="C2" s="185"/>
      <c r="D2" s="185"/>
      <c r="E2" s="1167" t="s">
        <v>1392</v>
      </c>
      <c r="F2" s="1167"/>
      <c r="G2" s="1167"/>
      <c r="H2" s="1167"/>
      <c r="I2" s="172"/>
      <c r="J2" s="172"/>
    </row>
    <row r="3" spans="1:29" s="109" customFormat="1" ht="17.25" customHeight="1">
      <c r="B3" s="186"/>
      <c r="C3" s="186"/>
      <c r="D3" s="186"/>
      <c r="E3" s="1167"/>
      <c r="F3" s="1167"/>
      <c r="G3" s="1167"/>
      <c r="H3" s="1167"/>
      <c r="I3" s="172"/>
      <c r="J3" s="172"/>
      <c r="K3" s="171"/>
    </row>
    <row r="4" spans="1:29" s="171" customFormat="1" ht="5.25" customHeight="1">
      <c r="B4" s="185"/>
      <c r="C4" s="185"/>
      <c r="D4" s="185"/>
      <c r="I4" s="172"/>
      <c r="J4" s="172"/>
    </row>
    <row r="5" spans="1:29" s="145" customFormat="1" ht="5.25" customHeight="1">
      <c r="B5" s="31"/>
      <c r="C5" s="31"/>
      <c r="D5" s="31"/>
      <c r="I5" s="115"/>
      <c r="J5" s="115"/>
    </row>
    <row r="6" spans="1:29" s="173" customFormat="1" ht="21.75" customHeight="1">
      <c r="B6" s="187"/>
      <c r="C6" s="187"/>
      <c r="D6" s="187"/>
      <c r="E6" s="174"/>
      <c r="F6" s="174"/>
      <c r="G6" s="174"/>
      <c r="H6" s="174"/>
      <c r="I6" s="175"/>
      <c r="J6" s="175"/>
      <c r="K6" s="174"/>
      <c r="L6" s="174"/>
      <c r="M6" s="174"/>
      <c r="N6" s="174"/>
      <c r="O6" s="174"/>
      <c r="P6" s="174"/>
      <c r="Q6" s="174"/>
      <c r="R6" s="174"/>
      <c r="S6" s="174"/>
      <c r="T6" s="174"/>
      <c r="U6" s="174"/>
      <c r="V6" s="174"/>
      <c r="W6" s="174"/>
      <c r="X6" s="174"/>
      <c r="Y6" s="174"/>
      <c r="Z6" s="174"/>
    </row>
    <row r="7" spans="1:29" s="145" customFormat="1" ht="5.25" customHeight="1">
      <c r="B7" s="31"/>
      <c r="C7" s="31"/>
      <c r="D7" s="31"/>
      <c r="E7" s="30"/>
      <c r="I7" s="115"/>
      <c r="J7" s="115"/>
    </row>
    <row r="8" spans="1:29" s="108" customFormat="1" ht="34.5" customHeight="1">
      <c r="B8" s="183" t="s">
        <v>655</v>
      </c>
      <c r="C8" s="183" t="s">
        <v>1343</v>
      </c>
      <c r="D8" s="183" t="s">
        <v>1345</v>
      </c>
      <c r="E8" s="114" t="s">
        <v>1333</v>
      </c>
      <c r="F8" s="90" t="s">
        <v>1361</v>
      </c>
      <c r="G8" s="90" t="s">
        <v>1356</v>
      </c>
      <c r="H8" s="90" t="s">
        <v>1353</v>
      </c>
      <c r="I8" s="90" t="s">
        <v>1358</v>
      </c>
      <c r="J8" s="90" t="s">
        <v>704</v>
      </c>
      <c r="K8" s="90" t="s">
        <v>32</v>
      </c>
      <c r="L8" s="90" t="s">
        <v>1410</v>
      </c>
      <c r="M8" s="417" t="s">
        <v>1412</v>
      </c>
      <c r="N8" s="90" t="s">
        <v>1332</v>
      </c>
      <c r="O8" s="90" t="s">
        <v>656</v>
      </c>
      <c r="P8" s="90" t="s">
        <v>657</v>
      </c>
      <c r="Q8" s="90" t="s">
        <v>8</v>
      </c>
      <c r="R8" s="90" t="s">
        <v>33</v>
      </c>
      <c r="S8" s="90" t="s">
        <v>1330</v>
      </c>
      <c r="T8" s="90" t="s">
        <v>1405</v>
      </c>
      <c r="U8" s="90" t="s">
        <v>1415</v>
      </c>
      <c r="V8" s="90" t="s">
        <v>1417</v>
      </c>
      <c r="W8" s="90" t="s">
        <v>707</v>
      </c>
      <c r="X8" s="90" t="s">
        <v>0</v>
      </c>
      <c r="Y8" s="90" t="s">
        <v>1358</v>
      </c>
      <c r="Z8" s="90" t="s">
        <v>4922</v>
      </c>
    </row>
    <row r="9" spans="1:29" s="147" customFormat="1" ht="7.5" customHeight="1">
      <c r="B9" s="182"/>
      <c r="C9" s="182"/>
      <c r="D9" s="182"/>
      <c r="E9" s="146"/>
      <c r="I9" s="148"/>
      <c r="J9" s="148"/>
    </row>
    <row r="10" spans="1:29" s="147" customFormat="1">
      <c r="A10" s="160"/>
      <c r="B10" s="182" t="s">
        <v>620</v>
      </c>
      <c r="C10" s="182" t="s">
        <v>34</v>
      </c>
      <c r="D10" s="182" t="str">
        <f>B10&amp;" "&amp;C10</f>
        <v>Pós-fixado -</v>
      </c>
      <c r="E10" s="149" t="s">
        <v>620</v>
      </c>
      <c r="F10" s="149"/>
      <c r="G10" s="149"/>
      <c r="H10" s="149"/>
      <c r="I10" s="150"/>
      <c r="J10" s="150"/>
      <c r="K10" s="149"/>
      <c r="L10" s="149"/>
      <c r="M10" s="149"/>
      <c r="N10" s="149"/>
      <c r="O10" s="149"/>
      <c r="P10" s="149"/>
      <c r="Q10" s="149"/>
      <c r="R10" s="149"/>
      <c r="S10" s="149"/>
      <c r="T10" s="149"/>
      <c r="U10" s="169"/>
      <c r="V10" s="169"/>
      <c r="W10" s="169"/>
      <c r="X10" s="193"/>
      <c r="Y10" s="193"/>
      <c r="Z10" s="193"/>
    </row>
    <row r="11" spans="1:29">
      <c r="E11" s="590" t="str">
        <f>"FIQ FIDC Via Multicrédito - Senior (CDI+"&amp;TEXT(H11,"0.00%")&amp;")"</f>
        <v>FIQ FIDC Via Multicrédito - Senior (CDI+2.50%)</v>
      </c>
      <c r="F11" s="316" t="s">
        <v>57</v>
      </c>
      <c r="G11" s="195" t="s">
        <v>1354</v>
      </c>
      <c r="H11" s="596">
        <v>2.5000000000000001E-2</v>
      </c>
      <c r="I11" s="318" t="s">
        <v>34</v>
      </c>
      <c r="J11" s="319" t="s">
        <v>34</v>
      </c>
      <c r="K11" s="276" t="s">
        <v>715</v>
      </c>
      <c r="L11" s="330" t="s">
        <v>34</v>
      </c>
      <c r="M11" s="578" t="s">
        <v>1320</v>
      </c>
      <c r="N11" s="275" t="s">
        <v>34</v>
      </c>
      <c r="O11" s="275" t="s">
        <v>685</v>
      </c>
      <c r="P11" s="275" t="s">
        <v>608</v>
      </c>
      <c r="Q11" s="154" t="s">
        <v>48</v>
      </c>
      <c r="R11" s="275">
        <v>91</v>
      </c>
      <c r="S11" s="276">
        <v>2.5000000000000001E-3</v>
      </c>
      <c r="T11" s="156">
        <v>7.0000000000000001E-3</v>
      </c>
      <c r="U11" s="277">
        <v>5000</v>
      </c>
      <c r="V11" s="348" t="s">
        <v>1419</v>
      </c>
      <c r="W11" s="277">
        <v>60000000</v>
      </c>
      <c r="X11" s="278">
        <v>42184</v>
      </c>
      <c r="Y11" s="278" t="s">
        <v>34</v>
      </c>
      <c r="Z11" s="278" t="s">
        <v>34</v>
      </c>
      <c r="AA11" s="789"/>
      <c r="AB11" s="789"/>
      <c r="AC11" s="789"/>
    </row>
    <row r="12" spans="1:29">
      <c r="E12" s="196" t="str">
        <f t="shared" ref="E12:E21" si="0">IF(F12&lt;&gt;"CP",F12&amp;" "&amp;I12&amp;IF(F12="LFT"," - "&amp;"Liquidez Diária","")&amp;" ("&amp;IF(G12="PRE", "", G12)&amp;TEXT(H12,"0.00%")&amp;")","Títulos Privados - "&amp;IF(J12&lt;1,IF(J12=0, "Liquidez Diária (", J12*12&amp;" meses ("),IF(J12=1,"1 ano (",IF(ISNUMBER(J12)*1,J12&amp;" anos (","Liquidez Diária (")))&amp;IF(IF(G12="PRE", "", G12)="%CDI",TEXT(H12,"0.0%")&amp;" CDI)",IF(G12="PRE", "", G12)&amp;TEXT(H12,"0.00%")&amp;")"))</f>
        <v>LFT 2025 - Liquidez Diária (Selic+0.04%)</v>
      </c>
      <c r="F12" s="211" t="s">
        <v>1363</v>
      </c>
      <c r="G12" s="211" t="s">
        <v>1364</v>
      </c>
      <c r="H12" s="593"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MAX(IFERROR(_xlfn._xlws.FILTER(IF(IF(IF(Tbl_TaxasDiarias[Tipo]="Bancário", Tbl_TaxasDiarias[Indexador])=$G12, Tbl_TaxasDiarias[Duration])=$J12, Tbl_TaxasDiarias[Taxa Considerada]),
IF(IF(IF(Tbl_TaxasDiarias[Tipo]="Bancário", Tbl_TaxasDiarias[Indexador])=$G12, Tbl_TaxasDiarias[Duration])=$J12, Tbl_TaxasDiarias[Taxa Considerada])),0),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Considerada])),0))), "-")</f>
        <v>3.9500000000000001E-4</v>
      </c>
      <c r="I12" s="595">
        <v>2025</v>
      </c>
      <c r="J12" s="595">
        <v>0</v>
      </c>
      <c r="K12" s="209" t="s">
        <v>715</v>
      </c>
      <c r="L12" s="330" t="s">
        <v>1411</v>
      </c>
      <c r="M12" s="211" t="s">
        <v>1320</v>
      </c>
      <c r="N12" s="211" t="s">
        <v>34</v>
      </c>
      <c r="O12" s="211" t="s">
        <v>1362</v>
      </c>
      <c r="P12" s="275" t="s">
        <v>608</v>
      </c>
      <c r="Q12" s="154" t="s">
        <v>48</v>
      </c>
      <c r="R12" s="275">
        <f t="shared" ref="R12:R22" ca="1" si="1">IF(OR(LEFT($E12, 3) = "NTN", LEFT($E12, 3) = "LFT"), NETWORKDAYS(TODAY(),Y12)-5, FLOOR(J12*365,1))</f>
        <v>625</v>
      </c>
      <c r="S12" s="276" t="s">
        <v>34</v>
      </c>
      <c r="T12" s="156" t="str">
        <f>IF(OR(LEFT($E12,3)="LFT",LEFT($E12,3)="NTN"), "-", IF(LEFT($J12,3)="Liq", 0.03%, 0.2%))</f>
        <v>-</v>
      </c>
      <c r="U12" s="277" t="s">
        <v>34</v>
      </c>
      <c r="V12" s="348" t="s">
        <v>1418</v>
      </c>
      <c r="W12" s="277" t="s">
        <v>34</v>
      </c>
      <c r="X12" s="278">
        <v>43532</v>
      </c>
      <c r="Y12" s="278">
        <v>45901</v>
      </c>
      <c r="Z12" s="1078" t="s">
        <v>4938</v>
      </c>
      <c r="AA12" s="1079"/>
    </row>
    <row r="13" spans="1:29">
      <c r="E13" s="196" t="str">
        <f t="shared" ref="E13" si="2">IF(F13&lt;&gt;"CP",F13&amp;" "&amp;I13&amp;IF(F13="LFT"," - "&amp;"Liquidez Diária","")&amp;" ("&amp;IF(G13="PRE", "", G13)&amp;TEXT(H13,"0.00%")&amp;")","Títulos Privados - "&amp;IF(J13&lt;1,IF(J13=0, "Liquidez Diária (", J13*12&amp;" meses ("),IF(J13=1,"1 ano (",IF(ISNUMBER(J13)*1,J13&amp;" anos (","Liquidez Diária (")))&amp;IF(IF(G13="PRE", "", G13)="%CDI",TEXT(H13,"0.0%")&amp;" CDI)",IF(G13="PRE", "", G13)&amp;TEXT(H13,"0.00%")&amp;")"))</f>
        <v>LFT 2029 - Liquidez Diária (Selic+0.16%)</v>
      </c>
      <c r="F13" s="211" t="s">
        <v>1363</v>
      </c>
      <c r="G13" s="211" t="s">
        <v>1364</v>
      </c>
      <c r="H13" s="593"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MAX(IFERROR(_xlfn._xlws.FILTER(IF(IF(IF(Tbl_TaxasDiarias[Tipo]="Bancário", Tbl_TaxasDiarias[Indexador])=$G13, Tbl_TaxasDiarias[Duration])=$J13, Tbl_TaxasDiarias[Taxa Considerada]),
IF(IF(IF(Tbl_TaxasDiarias[Tipo]="Bancário", Tbl_TaxasDiarias[Indexador])=$G13, Tbl_TaxasDiarias[Duration])=$J13, Tbl_TaxasDiarias[Taxa Considerada])),0),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Considerada])),0))), "-")</f>
        <v>1.575E-3</v>
      </c>
      <c r="I13" s="595">
        <v>2029</v>
      </c>
      <c r="J13" s="595">
        <v>0</v>
      </c>
      <c r="K13" s="209" t="s">
        <v>715</v>
      </c>
      <c r="L13" s="330" t="s">
        <v>1411</v>
      </c>
      <c r="M13" s="211" t="s">
        <v>1320</v>
      </c>
      <c r="N13" s="211" t="s">
        <v>34</v>
      </c>
      <c r="O13" s="211" t="s">
        <v>1362</v>
      </c>
      <c r="P13" s="275" t="s">
        <v>608</v>
      </c>
      <c r="Q13" s="154" t="s">
        <v>48</v>
      </c>
      <c r="R13" s="275">
        <f t="shared" ca="1" si="1"/>
        <v>1538</v>
      </c>
      <c r="S13" s="276" t="s">
        <v>34</v>
      </c>
      <c r="T13" s="156" t="str">
        <f>IF(OR(LEFT($E13,3)="LFT",LEFT($E13,3)="NTN"), "-", IF(LEFT($J13,3)="Liq", 0.03%, 0.2%))</f>
        <v>-</v>
      </c>
      <c r="U13" s="277" t="s">
        <v>34</v>
      </c>
      <c r="V13" s="348" t="s">
        <v>1418</v>
      </c>
      <c r="W13" s="277" t="s">
        <v>34</v>
      </c>
      <c r="X13" s="278">
        <v>44839</v>
      </c>
      <c r="Y13" s="278">
        <v>47178</v>
      </c>
      <c r="Z13" s="1078" t="s">
        <v>4937</v>
      </c>
    </row>
    <row r="14" spans="1:29">
      <c r="E14" s="196" t="str">
        <f t="shared" si="0"/>
        <v>Títulos Privados - Liquidez Diária (102.5% CDI)</v>
      </c>
      <c r="F14" s="736" t="s">
        <v>2564</v>
      </c>
      <c r="G14" s="195" t="s">
        <v>1355</v>
      </c>
      <c r="H14" s="593"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MAX(IFERROR(_xlfn._xlws.FILTER(IF(IF(IF(Tbl_TaxasDiarias[Tipo]="Bancário", Tbl_TaxasDiarias[Indexador])=$G14, Tbl_TaxasDiarias[Duration])=$J14, Tbl_TaxasDiarias[Taxa Considerada]),
IF(IF(IF(Tbl_TaxasDiarias[Tipo]="Bancário", Tbl_TaxasDiarias[Indexador])=$G14, Tbl_TaxasDiarias[Duration])=$J14, Tbl_TaxasDiarias[Taxa Considerada])),0),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Considerada])),0))), "-")</f>
        <v>1.0249999999999999</v>
      </c>
      <c r="I14" s="206" t="s">
        <v>34</v>
      </c>
      <c r="J14" s="595">
        <v>0</v>
      </c>
      <c r="K14" s="209" t="s">
        <v>715</v>
      </c>
      <c r="L14" s="206" t="s">
        <v>34</v>
      </c>
      <c r="M14" s="206" t="s">
        <v>1320</v>
      </c>
      <c r="N14" s="275" t="s">
        <v>34</v>
      </c>
      <c r="O14" s="206" t="s">
        <v>663</v>
      </c>
      <c r="P14" s="275" t="s">
        <v>608</v>
      </c>
      <c r="Q14" s="154" t="s">
        <v>48</v>
      </c>
      <c r="R14" s="275">
        <f t="shared" ca="1" si="1"/>
        <v>0</v>
      </c>
      <c r="S14" s="276" t="s">
        <v>34</v>
      </c>
      <c r="T14" s="156">
        <v>0</v>
      </c>
      <c r="U14" s="277" t="s">
        <v>34</v>
      </c>
      <c r="V14" s="277" t="s">
        <v>1418</v>
      </c>
      <c r="W14" s="277" t="s">
        <v>34</v>
      </c>
      <c r="X14" s="278" t="s">
        <v>34</v>
      </c>
      <c r="Y14" s="278" t="s">
        <v>34</v>
      </c>
      <c r="Z14" s="278" t="s">
        <v>34</v>
      </c>
    </row>
    <row r="15" spans="1:29">
      <c r="E15" s="196" t="str">
        <f t="shared" si="0"/>
        <v>Títulos Privados - 6 meses (112.5% CDI)</v>
      </c>
      <c r="F15" s="736" t="s">
        <v>2564</v>
      </c>
      <c r="G15" s="195" t="s">
        <v>1355</v>
      </c>
      <c r="H15" s="593"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MAX(IFERROR(_xlfn._xlws.FILTER(IF(IF(IF(Tbl_TaxasDiarias[Tipo]="Bancário", Tbl_TaxasDiarias[Indexador])=$G15, Tbl_TaxasDiarias[Duration])=$J15, Tbl_TaxasDiarias[Taxa Considerada]),
IF(IF(IF(Tbl_TaxasDiarias[Tipo]="Bancário", Tbl_TaxasDiarias[Indexador])=$G15, Tbl_TaxasDiarias[Duration])=$J15, Tbl_TaxasDiarias[Taxa Considerada])),0),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Considerada])),0))), "-")</f>
        <v>1.125</v>
      </c>
      <c r="I15" s="207">
        <f ca="1">EDATE(TODAY(),J15*12)</f>
        <v>45203</v>
      </c>
      <c r="J15" s="595">
        <v>0.5</v>
      </c>
      <c r="K15" s="209" t="s">
        <v>715</v>
      </c>
      <c r="L15" s="206" t="s">
        <v>34</v>
      </c>
      <c r="M15" s="206" t="s">
        <v>1320</v>
      </c>
      <c r="N15" s="206" t="s">
        <v>34</v>
      </c>
      <c r="O15" s="206" t="s">
        <v>663</v>
      </c>
      <c r="P15" s="275" t="s">
        <v>608</v>
      </c>
      <c r="Q15" s="154" t="s">
        <v>48</v>
      </c>
      <c r="R15" s="275">
        <f t="shared" ca="1" si="1"/>
        <v>182</v>
      </c>
      <c r="S15" s="276" t="s">
        <v>34</v>
      </c>
      <c r="T15" s="156">
        <v>0</v>
      </c>
      <c r="U15" s="277" t="s">
        <v>34</v>
      </c>
      <c r="V15" s="277" t="s">
        <v>1418</v>
      </c>
      <c r="W15" s="277" t="s">
        <v>34</v>
      </c>
      <c r="X15" s="278" t="s">
        <v>34</v>
      </c>
      <c r="Y15" s="278" t="s">
        <v>34</v>
      </c>
      <c r="Z15" s="278" t="s">
        <v>34</v>
      </c>
    </row>
    <row r="16" spans="1:29">
      <c r="E16" s="196" t="str">
        <f t="shared" si="0"/>
        <v>Títulos Privados - 1 ano (111.5% CDI)</v>
      </c>
      <c r="F16" s="736" t="s">
        <v>2564</v>
      </c>
      <c r="G16" s="195" t="s">
        <v>1355</v>
      </c>
      <c r="H16" s="593"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MAX(IFERROR(_xlfn._xlws.FILTER(IF(IF(IF(Tbl_TaxasDiarias[Tipo]="Bancário", Tbl_TaxasDiarias[Indexador])=$G16, Tbl_TaxasDiarias[Duration])=$J16, Tbl_TaxasDiarias[Taxa Considerada]),
IF(IF(IF(Tbl_TaxasDiarias[Tipo]="Bancário", Tbl_TaxasDiarias[Indexador])=$G16, Tbl_TaxasDiarias[Duration])=$J16, Tbl_TaxasDiarias[Taxa Considerada])),0),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Considerada])),0))), "-")</f>
        <v>1.115</v>
      </c>
      <c r="I16" s="207">
        <f ca="1">EDATE(TODAY(),J16*12)</f>
        <v>45386</v>
      </c>
      <c r="J16" s="595">
        <v>1</v>
      </c>
      <c r="K16" s="209" t="s">
        <v>715</v>
      </c>
      <c r="L16" s="206" t="s">
        <v>34</v>
      </c>
      <c r="M16" s="206" t="s">
        <v>1320</v>
      </c>
      <c r="N16" s="206" t="s">
        <v>34</v>
      </c>
      <c r="O16" s="206" t="s">
        <v>663</v>
      </c>
      <c r="P16" s="275" t="s">
        <v>608</v>
      </c>
      <c r="Q16" s="154" t="s">
        <v>48</v>
      </c>
      <c r="R16" s="275">
        <f t="shared" ca="1" si="1"/>
        <v>365</v>
      </c>
      <c r="S16" s="276" t="s">
        <v>34</v>
      </c>
      <c r="T16" s="156">
        <v>0</v>
      </c>
      <c r="U16" s="277" t="s">
        <v>34</v>
      </c>
      <c r="V16" s="277" t="s">
        <v>1418</v>
      </c>
      <c r="W16" s="277" t="s">
        <v>34</v>
      </c>
      <c r="X16" s="278" t="s">
        <v>34</v>
      </c>
      <c r="Y16" s="278" t="s">
        <v>34</v>
      </c>
      <c r="Z16" s="278" t="s">
        <v>34</v>
      </c>
    </row>
    <row r="17" spans="1:26">
      <c r="E17" s="196" t="str">
        <f t="shared" si="0"/>
        <v>Títulos Privados - 2 anos (115.0% CDI)</v>
      </c>
      <c r="F17" s="736" t="s">
        <v>2564</v>
      </c>
      <c r="G17" s="195" t="s">
        <v>1355</v>
      </c>
      <c r="H17" s="593"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MAX(IFERROR(_xlfn._xlws.FILTER(IF(IF(IF(Tbl_TaxasDiarias[Tipo]="Bancário", Tbl_TaxasDiarias[Indexador])=$G17, Tbl_TaxasDiarias[Duration])=$J17, Tbl_TaxasDiarias[Taxa Considerada]),
IF(IF(IF(Tbl_TaxasDiarias[Tipo]="Bancário", Tbl_TaxasDiarias[Indexador])=$G17, Tbl_TaxasDiarias[Duration])=$J17, Tbl_TaxasDiarias[Taxa Considerada])),0),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Considerada])),0))), "-")</f>
        <v>1.1499999999999999</v>
      </c>
      <c r="I17" s="207">
        <f ca="1">EDATE(TODAY(),J17*12)</f>
        <v>45751</v>
      </c>
      <c r="J17" s="595">
        <v>2</v>
      </c>
      <c r="K17" s="209" t="s">
        <v>715</v>
      </c>
      <c r="L17" s="206" t="s">
        <v>34</v>
      </c>
      <c r="M17" s="206" t="s">
        <v>1320</v>
      </c>
      <c r="N17" s="206" t="s">
        <v>34</v>
      </c>
      <c r="O17" s="206" t="s">
        <v>663</v>
      </c>
      <c r="P17" s="275" t="s">
        <v>608</v>
      </c>
      <c r="Q17" s="154" t="s">
        <v>48</v>
      </c>
      <c r="R17" s="275">
        <f t="shared" ca="1" si="1"/>
        <v>730</v>
      </c>
      <c r="S17" s="276" t="s">
        <v>34</v>
      </c>
      <c r="T17" s="156">
        <v>0</v>
      </c>
      <c r="U17" s="277" t="s">
        <v>34</v>
      </c>
      <c r="V17" s="277" t="s">
        <v>1418</v>
      </c>
      <c r="W17" s="277" t="s">
        <v>34</v>
      </c>
      <c r="X17" s="278" t="s">
        <v>34</v>
      </c>
      <c r="Y17" s="278" t="s">
        <v>34</v>
      </c>
      <c r="Z17" s="278" t="s">
        <v>34</v>
      </c>
    </row>
    <row r="18" spans="1:26">
      <c r="E18" s="196" t="str">
        <f t="shared" si="0"/>
        <v>Títulos Privados - 3 anos (117.0% CDI)</v>
      </c>
      <c r="F18" s="736" t="s">
        <v>2564</v>
      </c>
      <c r="G18" s="195" t="s">
        <v>1355</v>
      </c>
      <c r="H18" s="593"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MAX(IFERROR(_xlfn._xlws.FILTER(IF(IF(IF(Tbl_TaxasDiarias[Tipo]="Bancário", Tbl_TaxasDiarias[Indexador])=$G18, Tbl_TaxasDiarias[Duration])=$J18, Tbl_TaxasDiarias[Taxa Considerada]),
IF(IF(IF(Tbl_TaxasDiarias[Tipo]="Bancário", Tbl_TaxasDiarias[Indexador])=$G18, Tbl_TaxasDiarias[Duration])=$J18, Tbl_TaxasDiarias[Taxa Considerada])),0),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Considerada])),0))), "-")</f>
        <v>1.17</v>
      </c>
      <c r="I18" s="207">
        <f ca="1">EDATE(TODAY(),J18*12)</f>
        <v>46116</v>
      </c>
      <c r="J18" s="595">
        <v>3</v>
      </c>
      <c r="K18" s="197" t="s">
        <v>1338</v>
      </c>
      <c r="L18" s="206" t="s">
        <v>34</v>
      </c>
      <c r="M18" s="206" t="s">
        <v>1320</v>
      </c>
      <c r="N18" s="206" t="s">
        <v>34</v>
      </c>
      <c r="O18" s="206" t="s">
        <v>663</v>
      </c>
      <c r="P18" s="275" t="s">
        <v>608</v>
      </c>
      <c r="Q18" s="154" t="s">
        <v>48</v>
      </c>
      <c r="R18" s="275">
        <f t="shared" ca="1" si="1"/>
        <v>1095</v>
      </c>
      <c r="S18" s="276" t="s">
        <v>34</v>
      </c>
      <c r="T18" s="156">
        <v>0</v>
      </c>
      <c r="U18" s="277" t="s">
        <v>34</v>
      </c>
      <c r="V18" s="277" t="s">
        <v>1418</v>
      </c>
      <c r="W18" s="277" t="s">
        <v>34</v>
      </c>
      <c r="X18" s="278" t="s">
        <v>34</v>
      </c>
      <c r="Y18" s="278" t="s">
        <v>34</v>
      </c>
      <c r="Z18" s="278" t="s">
        <v>34</v>
      </c>
    </row>
    <row r="19" spans="1:26">
      <c r="E19" s="196" t="str">
        <f t="shared" si="0"/>
        <v>Títulos Privados - 2 anos (CDI+1.60%)</v>
      </c>
      <c r="F19" s="736" t="s">
        <v>2564</v>
      </c>
      <c r="G19" s="195" t="s">
        <v>1354</v>
      </c>
      <c r="H19" s="593"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MAX(IFERROR(_xlfn._xlws.FILTER(IF(IF(IF(Tbl_TaxasDiarias[Tipo]="Bancário", Tbl_TaxasDiarias[Indexador])=$G19, Tbl_TaxasDiarias[Duration])=$J19, Tbl_TaxasDiarias[Taxa Considerada]),
IF(IF(IF(Tbl_TaxasDiarias[Tipo]="Bancário", Tbl_TaxasDiarias[Indexador])=$G19, Tbl_TaxasDiarias[Duration])=$J19, Tbl_TaxasDiarias[Taxa Considerada])),0),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Considerada])),0))), "-")</f>
        <v>1.6E-2</v>
      </c>
      <c r="I19" s="208" t="s">
        <v>34</v>
      </c>
      <c r="J19" s="595">
        <v>2</v>
      </c>
      <c r="K19" s="209" t="s">
        <v>715</v>
      </c>
      <c r="L19" s="206" t="s">
        <v>34</v>
      </c>
      <c r="M19" s="206" t="s">
        <v>1320</v>
      </c>
      <c r="N19" s="206" t="s">
        <v>34</v>
      </c>
      <c r="O19" s="206" t="s">
        <v>663</v>
      </c>
      <c r="P19" s="275" t="s">
        <v>608</v>
      </c>
      <c r="Q19" s="154" t="s">
        <v>48</v>
      </c>
      <c r="R19" s="275">
        <f t="shared" ca="1" si="1"/>
        <v>730</v>
      </c>
      <c r="S19" s="276" t="s">
        <v>34</v>
      </c>
      <c r="T19" s="156">
        <v>0</v>
      </c>
      <c r="U19" s="277" t="s">
        <v>34</v>
      </c>
      <c r="V19" s="277" t="s">
        <v>1418</v>
      </c>
      <c r="W19" s="277" t="s">
        <v>34</v>
      </c>
      <c r="X19" s="278" t="s">
        <v>34</v>
      </c>
      <c r="Y19" s="278" t="s">
        <v>34</v>
      </c>
      <c r="Z19" s="278" t="s">
        <v>34</v>
      </c>
    </row>
    <row r="20" spans="1:26">
      <c r="E20" s="196" t="str">
        <f t="shared" si="0"/>
        <v>Títulos Privados - 3 anos (CDI+1.95%)</v>
      </c>
      <c r="F20" s="736" t="s">
        <v>2564</v>
      </c>
      <c r="G20" s="195" t="s">
        <v>1354</v>
      </c>
      <c r="H20" s="593"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MAX(IFERROR(_xlfn._xlws.FILTER(IF(IF(IF(Tbl_TaxasDiarias[Tipo]="Bancário", Tbl_TaxasDiarias[Indexador])=$G20, Tbl_TaxasDiarias[Duration])=$J20, Tbl_TaxasDiarias[Taxa Considerada]),
IF(IF(IF(Tbl_TaxasDiarias[Tipo]="Bancário", Tbl_TaxasDiarias[Indexador])=$G20, Tbl_TaxasDiarias[Duration])=$J20, Tbl_TaxasDiarias[Taxa Considerada])),0),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Considerada])),0))), "-")</f>
        <v>1.95E-2</v>
      </c>
      <c r="I20" s="208" t="s">
        <v>34</v>
      </c>
      <c r="J20" s="595">
        <v>3</v>
      </c>
      <c r="K20" s="209" t="s">
        <v>715</v>
      </c>
      <c r="L20" s="206" t="s">
        <v>34</v>
      </c>
      <c r="M20" s="206" t="s">
        <v>1320</v>
      </c>
      <c r="N20" s="206" t="s">
        <v>34</v>
      </c>
      <c r="O20" s="206" t="s">
        <v>663</v>
      </c>
      <c r="P20" s="275" t="s">
        <v>608</v>
      </c>
      <c r="Q20" s="154" t="s">
        <v>48</v>
      </c>
      <c r="R20" s="275">
        <f t="shared" ca="1" si="1"/>
        <v>1095</v>
      </c>
      <c r="S20" s="276" t="s">
        <v>34</v>
      </c>
      <c r="T20" s="156">
        <v>0</v>
      </c>
      <c r="U20" s="277" t="s">
        <v>34</v>
      </c>
      <c r="V20" s="277" t="s">
        <v>1418</v>
      </c>
      <c r="W20" s="277" t="s">
        <v>34</v>
      </c>
      <c r="X20" s="278" t="s">
        <v>34</v>
      </c>
      <c r="Y20" s="278" t="s">
        <v>34</v>
      </c>
      <c r="Z20" s="278" t="s">
        <v>34</v>
      </c>
    </row>
    <row r="21" spans="1:26">
      <c r="E21" s="196" t="str">
        <f t="shared" si="0"/>
        <v>Títulos Privados - 4 anos (CDI+2.25%)</v>
      </c>
      <c r="F21" s="736" t="s">
        <v>2564</v>
      </c>
      <c r="G21" s="195" t="s">
        <v>1354</v>
      </c>
      <c r="H21" s="593"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MAX(IFERROR(_xlfn._xlws.FILTER(IF(IF(IF(Tbl_TaxasDiarias[Tipo]="Bancário", Tbl_TaxasDiarias[Indexador])=$G21, Tbl_TaxasDiarias[Duration])=$J21, Tbl_TaxasDiarias[Taxa Considerada]),
IF(IF(IF(Tbl_TaxasDiarias[Tipo]="Bancário", Tbl_TaxasDiarias[Indexador])=$G21, Tbl_TaxasDiarias[Duration])=$J21, Tbl_TaxasDiarias[Taxa Considerada])),0),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Considerada])),0))), "-")</f>
        <v>2.2499999999999999E-2</v>
      </c>
      <c r="I21" s="208" t="s">
        <v>34</v>
      </c>
      <c r="J21" s="595">
        <v>4</v>
      </c>
      <c r="K21" s="197" t="s">
        <v>1338</v>
      </c>
      <c r="L21" s="206" t="s">
        <v>34</v>
      </c>
      <c r="M21" s="206" t="s">
        <v>1320</v>
      </c>
      <c r="N21" s="206" t="s">
        <v>34</v>
      </c>
      <c r="O21" s="206" t="s">
        <v>663</v>
      </c>
      <c r="P21" s="275" t="s">
        <v>608</v>
      </c>
      <c r="Q21" s="154" t="s">
        <v>48</v>
      </c>
      <c r="R21" s="275">
        <f t="shared" ca="1" si="1"/>
        <v>1460</v>
      </c>
      <c r="S21" s="276" t="s">
        <v>34</v>
      </c>
      <c r="T21" s="156">
        <v>0</v>
      </c>
      <c r="U21" s="277" t="s">
        <v>34</v>
      </c>
      <c r="V21" s="277" t="s">
        <v>1418</v>
      </c>
      <c r="W21" s="277" t="s">
        <v>34</v>
      </c>
      <c r="X21" s="278" t="s">
        <v>34</v>
      </c>
      <c r="Y21" s="278" t="s">
        <v>34</v>
      </c>
      <c r="Z21" s="278" t="s">
        <v>34</v>
      </c>
    </row>
    <row r="22" spans="1:26">
      <c r="E22" s="196" t="str">
        <f>IF(F22&lt;&gt;"CP",F22&amp;" "&amp;I22&amp;IF(F22="LFT"," - "&amp;"Liquidez Diária","")&amp;" ("&amp;IF(G22="PRE", "", G22)&amp;TEXT(H22,"0.00%")&amp;")","Títulos Privados - "&amp;IF(J22&lt;1,IF(J22=0, "Liquidez Diária (", J22*12&amp;" meses ("),IF(J22=1,"1 ano (",IF(ISNUMBER(J22)*1,J22&amp;" anos (","Liquidez Diária (")))&amp;IF(IF(G22="PRE", "", G22)="%CDI",TEXT(H22,"0.0%")&amp;" CDI)",IF(G22="PRE", "", G22)&amp;TEXT(H22,"0.00%")&amp;")"))</f>
        <v>Títulos Privados - 5 anos (CDI+2.30%)</v>
      </c>
      <c r="F22" s="736" t="s">
        <v>2564</v>
      </c>
      <c r="G22" s="195" t="s">
        <v>1354</v>
      </c>
      <c r="H22" s="593" cm="1">
        <f t="array" ref="H22">IFERROR(IF(F22&lt;&gt;"CP", _xlfn._xlws.FILTER(IF(IF(IF(Tbl_TaxasDiarias[Tipo]=$F22, Tbl_TaxasDiarias[Indexador])=$G22, Tbl_TaxasDiarias[Vencimento])=$I22, Tbl_TaxasDiarias[Taxa Considerada]),
IF(IF(IF(Tbl_TaxasDiarias[Tipo]=$F22, Tbl_TaxasDiarias[Indexador])=$G22, Tbl_TaxasDiarias[Vencimento])=$I22, Tbl_TaxasDiarias[Taxa Considerada])),
MAX(IFERROR(_xlfn._xlws.FILTER(IF(IF(IF(Tbl_TaxasDiarias[Tipo]="Bancário", Tbl_TaxasDiarias[Indexador])=$G22, Tbl_TaxasDiarias[Duration])=$J22, Tbl_TaxasDiarias[Taxa Considerada]),
IF(IF(IF(Tbl_TaxasDiarias[Tipo]="Bancário", Tbl_TaxasDiarias[Indexador])=$G22, Tbl_TaxasDiarias[Duration])=$J22, Tbl_TaxasDiarias[Taxa Considerada])),0),
IFERROR(_xlfn._xlws.FILTER(IF(IF(IF(Tbl_TaxasDiarias[Tipo]="Corporativo", Tbl_TaxasDiarias[Indexador])=$G22, Tbl_TaxasDiarias[Duration])=$J22, Tbl_TaxasDiarias[Taxa Considerada]),
IF(IF(IF(Tbl_TaxasDiarias[Tipo]="Corporativo", Tbl_TaxasDiarias[Indexador])=$G22, Tbl_TaxasDiarias[Duration])=$J22, Tbl_TaxasDiarias[Taxa Considerada])),0))), "-")</f>
        <v>2.3E-2</v>
      </c>
      <c r="I22" s="208" t="s">
        <v>34</v>
      </c>
      <c r="J22" s="595">
        <v>5</v>
      </c>
      <c r="K22" s="197" t="s">
        <v>1338</v>
      </c>
      <c r="L22" s="206" t="s">
        <v>34</v>
      </c>
      <c r="M22" s="206" t="s">
        <v>1320</v>
      </c>
      <c r="N22" s="206" t="s">
        <v>34</v>
      </c>
      <c r="O22" s="206" t="s">
        <v>663</v>
      </c>
      <c r="P22" s="275" t="s">
        <v>608</v>
      </c>
      <c r="Q22" s="154" t="s">
        <v>48</v>
      </c>
      <c r="R22" s="275">
        <f t="shared" ca="1" si="1"/>
        <v>1825</v>
      </c>
      <c r="S22" s="276" t="s">
        <v>34</v>
      </c>
      <c r="T22" s="156">
        <v>0</v>
      </c>
      <c r="U22" s="277" t="s">
        <v>34</v>
      </c>
      <c r="V22" s="277" t="s">
        <v>1418</v>
      </c>
      <c r="W22" s="277" t="s">
        <v>34</v>
      </c>
      <c r="X22" s="278" t="s">
        <v>34</v>
      </c>
      <c r="Y22" s="278" t="s">
        <v>34</v>
      </c>
      <c r="Z22" s="278" t="s">
        <v>34</v>
      </c>
    </row>
    <row r="23" spans="1:26" s="147" customFormat="1" ht="7.5" customHeight="1">
      <c r="B23" s="182"/>
      <c r="C23" s="182"/>
      <c r="D23" s="182"/>
      <c r="E23" s="168"/>
      <c r="I23" s="148"/>
      <c r="J23" s="148"/>
    </row>
    <row r="24" spans="1:26" s="147" customFormat="1">
      <c r="A24" s="160"/>
      <c r="B24" s="192"/>
      <c r="C24" s="182"/>
      <c r="D24" s="182"/>
      <c r="E24" s="149" t="s">
        <v>621</v>
      </c>
      <c r="F24" s="149"/>
      <c r="G24" s="149"/>
      <c r="H24" s="149"/>
      <c r="I24" s="150"/>
      <c r="J24" s="150"/>
      <c r="K24" s="149"/>
      <c r="L24" s="149"/>
      <c r="M24" s="149"/>
      <c r="N24" s="149"/>
      <c r="O24" s="149"/>
      <c r="P24" s="149"/>
      <c r="Q24" s="149"/>
      <c r="R24" s="149"/>
      <c r="S24" s="149"/>
      <c r="T24" s="149"/>
      <c r="U24" s="169"/>
      <c r="V24" s="169"/>
      <c r="W24" s="169"/>
      <c r="X24" s="193"/>
      <c r="Y24" s="193"/>
      <c r="Z24" s="193"/>
    </row>
    <row r="25" spans="1:26" s="147" customFormat="1" ht="3" customHeight="1">
      <c r="B25" s="182"/>
      <c r="C25" s="182"/>
      <c r="D25" s="182"/>
      <c r="I25" s="151"/>
      <c r="J25" s="151"/>
    </row>
    <row r="26" spans="1:26" s="147" customFormat="1">
      <c r="A26" s="160"/>
      <c r="B26" s="182" t="s">
        <v>621</v>
      </c>
      <c r="C26" s="182" t="s">
        <v>738</v>
      </c>
      <c r="D26" s="182" t="str">
        <f>B26&amp;" "&amp;C26</f>
        <v>Inflação Curta</v>
      </c>
      <c r="E26" s="152" t="s">
        <v>2719</v>
      </c>
      <c r="F26" s="152"/>
      <c r="G26" s="152"/>
      <c r="H26" s="152"/>
      <c r="I26" s="153"/>
      <c r="J26" s="153"/>
      <c r="K26" s="152"/>
      <c r="L26" s="152"/>
      <c r="M26" s="152"/>
      <c r="N26" s="152"/>
      <c r="O26" s="152"/>
      <c r="P26" s="152"/>
      <c r="Q26" s="152"/>
      <c r="R26" s="152"/>
      <c r="S26" s="152"/>
      <c r="T26" s="152"/>
      <c r="U26" s="170"/>
      <c r="V26" s="170"/>
      <c r="W26" s="170"/>
      <c r="X26" s="194"/>
      <c r="Y26" s="194"/>
      <c r="Z26" s="194"/>
    </row>
    <row r="27" spans="1:26">
      <c r="E27" s="196" t="str">
        <f t="shared" ref="E27:E34" si="3">IF(F27&lt;&gt;"CP",F27&amp;" "&amp;I27&amp;IF(F27="LFT"," - "&amp;"Liquidez Diária","")&amp;" ("&amp;IF(G27="PRE", "", G27)&amp;TEXT(H27,"0.00%")&amp;")","Títulos Privados - "&amp;IF(J27&lt;1,IF(J27=0, "Liquidez Diária (", J27*12&amp;" meses ("),IF(J27=1,"1 ano (",IF(ISNUMBER(J27)*1,J27&amp;" anos (","Liquidez Diária (")))&amp;IF(IF(G27="PRE", "", G27)="%CDI",TEXT(H27,"0.0%")&amp;" CDI)",IF(G27="PRE", "", G27)&amp;TEXT(H27,"0.00%")&amp;")"))</f>
        <v>NTN-B 2023 (IPCA+4.50%)</v>
      </c>
      <c r="F27" s="206" t="s">
        <v>1359</v>
      </c>
      <c r="G27" s="195" t="s">
        <v>1357</v>
      </c>
      <c r="H27" s="593"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MAX(IFERROR(_xlfn._xlws.FILTER(IF(IF(IF(Tbl_TaxasDiarias[Tipo]="Bancário", Tbl_TaxasDiarias[Indexador])=$G27, Tbl_TaxasDiarias[Duration])=$J27, Tbl_TaxasDiarias[Taxa Considerada]),
IF(IF(IF(Tbl_TaxasDiarias[Tipo]="Bancário", Tbl_TaxasDiarias[Indexador])=$G27, Tbl_TaxasDiarias[Duration])=$J27, Tbl_TaxasDiarias[Taxa Considerada])),0),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Considerada])),0))), "-")</f>
        <v>4.4999999999999998E-2</v>
      </c>
      <c r="I27" s="594">
        <v>2023</v>
      </c>
      <c r="J27" s="591" cm="1">
        <f t="array" ref="J27">IFERROR(_xlfn._xlws.FILTER(IF(IF(IF(Tbl_TaxasDiarias[Tipo]=$F27, Tbl_TaxasDiarias[Indexador])=$G27, Tbl_TaxasDiarias[Vencimento])=$I27, Tbl_TaxasDiarias[Duration]),
IF(IF(IF(Tbl_TaxasDiarias[Tipo]=$F27, Tbl_TaxasDiarias[Indexador])=$G27, Tbl_TaxasDiarias[Vencimento])=$I27, Tbl_TaxasDiarias[Duration])), "-")</f>
        <v>0.158498203750216</v>
      </c>
      <c r="K27" s="197" t="s">
        <v>1338</v>
      </c>
      <c r="L27" s="330" t="s">
        <v>1411</v>
      </c>
      <c r="M27" s="206" t="s">
        <v>1320</v>
      </c>
      <c r="N27" s="211" t="s">
        <v>34</v>
      </c>
      <c r="O27" s="211" t="s">
        <v>1362</v>
      </c>
      <c r="P27" s="275" t="s">
        <v>608</v>
      </c>
      <c r="Q27" s="154" t="s">
        <v>48</v>
      </c>
      <c r="R27" s="275">
        <f t="shared" ref="R27:R34" ca="1" si="4">IF(OR(LEFT($E27, 3) = "NTN", LEFT($E27, 3) = "LFT"), NETWORKDAYS(TODAY(),Y27)-5, FLOOR(J27*365,1))</f>
        <v>25</v>
      </c>
      <c r="S27" s="276" t="s">
        <v>34</v>
      </c>
      <c r="T27" s="156" t="str">
        <f t="shared" ref="T27:T34" si="5">IF(OR(LEFT($E27,3)="LFT",LEFT($E27,3)="NTN"), "-", IF(LEFT($J27,3)="Liq", 0.03%, 0.2%))</f>
        <v>-</v>
      </c>
      <c r="U27" s="277" t="s">
        <v>34</v>
      </c>
      <c r="V27" s="277" t="s">
        <v>1418</v>
      </c>
      <c r="W27" s="277" t="s">
        <v>34</v>
      </c>
      <c r="X27" s="278">
        <v>41654</v>
      </c>
      <c r="Y27" s="278">
        <v>45061</v>
      </c>
      <c r="Z27" s="278" t="s">
        <v>4923</v>
      </c>
    </row>
    <row r="28" spans="1:26">
      <c r="E28" s="196" t="str">
        <f t="shared" si="3"/>
        <v>NTN-B 2024 (IPCA+6.00%)</v>
      </c>
      <c r="F28" s="206" t="s">
        <v>1359</v>
      </c>
      <c r="G28" s="195" t="s">
        <v>1357</v>
      </c>
      <c r="H28" s="593"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MAX(IFERROR(_xlfn._xlws.FILTER(IF(IF(IF(Tbl_TaxasDiarias[Tipo]="Bancário", Tbl_TaxasDiarias[Indexador])=$G28, Tbl_TaxasDiarias[Duration])=$J28, Tbl_TaxasDiarias[Taxa Considerada]),
IF(IF(IF(Tbl_TaxasDiarias[Tipo]="Bancário", Tbl_TaxasDiarias[Indexador])=$G28, Tbl_TaxasDiarias[Duration])=$J28, Tbl_TaxasDiarias[Taxa Considerada])),0),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Considerada])),0))), "-")</f>
        <v>0.06</v>
      </c>
      <c r="I28" s="594">
        <v>2024</v>
      </c>
      <c r="J28" s="591" cm="1">
        <f t="array" ref="J28">IFERROR(_xlfn._xlws.FILTER(IF(IF(IF(Tbl_TaxasDiarias[Tipo]=$F28, Tbl_TaxasDiarias[Indexador])=$G28, Tbl_TaxasDiarias[Vencimento])=$I28, Tbl_TaxasDiarias[Duration]),
IF(IF(IF(Tbl_TaxasDiarias[Tipo]=$F28, Tbl_TaxasDiarias[Indexador])=$G28, Tbl_TaxasDiarias[Vencimento])=$I28, Tbl_TaxasDiarias[Duration])), "-")</f>
        <v>1.3618479350563599</v>
      </c>
      <c r="K28" s="197" t="s">
        <v>1338</v>
      </c>
      <c r="L28" s="330" t="s">
        <v>1411</v>
      </c>
      <c r="M28" s="206" t="s">
        <v>1320</v>
      </c>
      <c r="N28" s="211" t="s">
        <v>34</v>
      </c>
      <c r="O28" s="211" t="s">
        <v>1362</v>
      </c>
      <c r="P28" s="275" t="s">
        <v>608</v>
      </c>
      <c r="Q28" s="154" t="s">
        <v>48</v>
      </c>
      <c r="R28" s="275">
        <f t="shared" ca="1" si="4"/>
        <v>353</v>
      </c>
      <c r="S28" s="276" t="s">
        <v>34</v>
      </c>
      <c r="T28" s="156" t="str">
        <f t="shared" si="5"/>
        <v>-</v>
      </c>
      <c r="U28" s="277" t="s">
        <v>34</v>
      </c>
      <c r="V28" s="277" t="s">
        <v>1418</v>
      </c>
      <c r="W28" s="277" t="s">
        <v>34</v>
      </c>
      <c r="X28" s="278">
        <v>37909</v>
      </c>
      <c r="Y28" s="278">
        <v>45519</v>
      </c>
      <c r="Z28" s="278" t="s">
        <v>4924</v>
      </c>
    </row>
    <row r="29" spans="1:26">
      <c r="E29" s="196" t="str">
        <f t="shared" si="3"/>
        <v>NTN-B 2025 (IPCA+5.60%)</v>
      </c>
      <c r="F29" s="206" t="s">
        <v>1359</v>
      </c>
      <c r="G29" s="195" t="s">
        <v>1357</v>
      </c>
      <c r="H29" s="593"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MAX(IFERROR(_xlfn._xlws.FILTER(IF(IF(IF(Tbl_TaxasDiarias[Tipo]="Bancário", Tbl_TaxasDiarias[Indexador])=$G29, Tbl_TaxasDiarias[Duration])=$J29, Tbl_TaxasDiarias[Taxa Considerada]),
IF(IF(IF(Tbl_TaxasDiarias[Tipo]="Bancário", Tbl_TaxasDiarias[Indexador])=$G29, Tbl_TaxasDiarias[Duration])=$J29, Tbl_TaxasDiarias[Taxa Considerada])),0),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Considerada])),0))), "-")</f>
        <v>5.6000000000000001E-2</v>
      </c>
      <c r="I29" s="594">
        <v>2025</v>
      </c>
      <c r="J29" s="591" cm="1">
        <f t="array" ref="J29">IFERROR(_xlfn._xlws.FILTER(IF(IF(IF(Tbl_TaxasDiarias[Tipo]=$F29, Tbl_TaxasDiarias[Indexador])=$G29, Tbl_TaxasDiarias[Vencimento])=$I29, Tbl_TaxasDiarias[Duration]),
IF(IF(IF(Tbl_TaxasDiarias[Tipo]=$F29, Tbl_TaxasDiarias[Indexador])=$G29, Tbl_TaxasDiarias[Vencimento])=$I29, Tbl_TaxasDiarias[Duration])), "-")</f>
        <v>2.0094253094389898</v>
      </c>
      <c r="K29" s="197" t="s">
        <v>1338</v>
      </c>
      <c r="L29" s="330" t="s">
        <v>1411</v>
      </c>
      <c r="M29" s="206" t="s">
        <v>1320</v>
      </c>
      <c r="N29" s="211" t="s">
        <v>34</v>
      </c>
      <c r="O29" s="211" t="s">
        <v>1362</v>
      </c>
      <c r="P29" s="275" t="s">
        <v>608</v>
      </c>
      <c r="Q29" s="154" t="s">
        <v>48</v>
      </c>
      <c r="R29" s="275">
        <f t="shared" ca="1" si="4"/>
        <v>548</v>
      </c>
      <c r="S29" s="276" t="s">
        <v>34</v>
      </c>
      <c r="T29" s="156" t="str">
        <f t="shared" si="5"/>
        <v>-</v>
      </c>
      <c r="U29" s="277" t="s">
        <v>34</v>
      </c>
      <c r="V29" s="277" t="s">
        <v>1418</v>
      </c>
      <c r="W29" s="277" t="s">
        <v>34</v>
      </c>
      <c r="X29" s="278">
        <v>43838</v>
      </c>
      <c r="Y29" s="278">
        <v>45792</v>
      </c>
      <c r="Z29" s="278" t="s">
        <v>4925</v>
      </c>
    </row>
    <row r="30" spans="1:26">
      <c r="E30" s="196" t="str">
        <f t="shared" si="3"/>
        <v>NTN-B 2026 (IPCA+5.70%)</v>
      </c>
      <c r="F30" s="206" t="s">
        <v>1359</v>
      </c>
      <c r="G30" s="195" t="s">
        <v>1357</v>
      </c>
      <c r="H30" s="593"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MAX(IFERROR(_xlfn._xlws.FILTER(IF(IF(IF(Tbl_TaxasDiarias[Tipo]="Bancário", Tbl_TaxasDiarias[Indexador])=$G30, Tbl_TaxasDiarias[Duration])=$J30, Tbl_TaxasDiarias[Taxa Considerada]),
IF(IF(IF(Tbl_TaxasDiarias[Tipo]="Bancário", Tbl_TaxasDiarias[Indexador])=$G30, Tbl_TaxasDiarias[Duration])=$J30, Tbl_TaxasDiarias[Taxa Considerada])),0),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Considerada])),0))), "-")</f>
        <v>5.7000000000000002E-2</v>
      </c>
      <c r="I30" s="594">
        <v>2026</v>
      </c>
      <c r="J30" s="591" cm="1">
        <f t="array" ref="J30">IFERROR(_xlfn._xlws.FILTER(IF(IF(IF(Tbl_TaxasDiarias[Tipo]=$F30, Tbl_TaxasDiarias[Indexador])=$G30, Tbl_TaxasDiarias[Vencimento])=$I30, Tbl_TaxasDiarias[Duration]),
IF(IF(IF(Tbl_TaxasDiarias[Tipo]=$F30, Tbl_TaxasDiarias[Indexador])=$G30, Tbl_TaxasDiarias[Vencimento])=$I30, Tbl_TaxasDiarias[Duration])), "-")</f>
        <v>3.1302578028505001</v>
      </c>
      <c r="K30" s="197" t="s">
        <v>715</v>
      </c>
      <c r="L30" s="330" t="s">
        <v>1411</v>
      </c>
      <c r="M30" s="206" t="s">
        <v>1320</v>
      </c>
      <c r="N30" s="211" t="s">
        <v>34</v>
      </c>
      <c r="O30" s="211" t="s">
        <v>1362</v>
      </c>
      <c r="P30" s="275" t="s">
        <v>608</v>
      </c>
      <c r="Q30" s="154" t="s">
        <v>48</v>
      </c>
      <c r="R30" s="275">
        <f t="shared" ca="1" si="4"/>
        <v>874</v>
      </c>
      <c r="S30" s="276" t="s">
        <v>34</v>
      </c>
      <c r="T30" s="156" t="str">
        <f t="shared" si="5"/>
        <v>-</v>
      </c>
      <c r="U30" s="277" t="s">
        <v>34</v>
      </c>
      <c r="V30" s="277" t="s">
        <v>1418</v>
      </c>
      <c r="W30" s="277" t="s">
        <v>34</v>
      </c>
      <c r="X30" s="278">
        <v>42375</v>
      </c>
      <c r="Y30" s="278">
        <v>46249</v>
      </c>
      <c r="Z30" s="278" t="s">
        <v>4926</v>
      </c>
    </row>
    <row r="31" spans="1:26">
      <c r="E31" s="196" t="str">
        <f t="shared" si="3"/>
        <v>NTN-B 2027 (IPCA+5.70%)</v>
      </c>
      <c r="F31" s="206" t="s">
        <v>1359</v>
      </c>
      <c r="G31" s="195" t="s">
        <v>1357</v>
      </c>
      <c r="H31" s="593"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MAX(IFERROR(_xlfn._xlws.FILTER(IF(IF(IF(Tbl_TaxasDiarias[Tipo]="Bancário", Tbl_TaxasDiarias[Indexador])=$G31, Tbl_TaxasDiarias[Duration])=$J31, Tbl_TaxasDiarias[Taxa Considerada]),
IF(IF(IF(Tbl_TaxasDiarias[Tipo]="Bancário", Tbl_TaxasDiarias[Indexador])=$G31, Tbl_TaxasDiarias[Duration])=$J31, Tbl_TaxasDiarias[Taxa Considerada])),0),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Considerada])),0))), "-")</f>
        <v>5.7000000000000002E-2</v>
      </c>
      <c r="I31" s="594">
        <v>2027</v>
      </c>
      <c r="J31" s="591" cm="1">
        <f t="array" ref="J31">IFERROR(_xlfn._xlws.FILTER(IF(IF(IF(Tbl_TaxasDiarias[Tipo]=$F31, Tbl_TaxasDiarias[Indexador])=$G31, Tbl_TaxasDiarias[Vencimento])=$I31, Tbl_TaxasDiarias[Duration]),
IF(IF(IF(Tbl_TaxasDiarias[Tipo]=$F31, Tbl_TaxasDiarias[Indexador])=$G31, Tbl_TaxasDiarias[Vencimento])=$I31, Tbl_TaxasDiarias[Duration])), "-")</f>
        <v>3.66933868454971</v>
      </c>
      <c r="K31" s="197" t="s">
        <v>715</v>
      </c>
      <c r="L31" s="330" t="s">
        <v>1411</v>
      </c>
      <c r="M31" s="206" t="s">
        <v>1320</v>
      </c>
      <c r="N31" s="211" t="s">
        <v>34</v>
      </c>
      <c r="O31" s="211" t="s">
        <v>1362</v>
      </c>
      <c r="P31" s="275" t="s">
        <v>608</v>
      </c>
      <c r="Q31" s="154" t="s">
        <v>48</v>
      </c>
      <c r="R31" s="275">
        <f t="shared" ca="1" si="4"/>
        <v>1069</v>
      </c>
      <c r="S31" s="276" t="s">
        <v>34</v>
      </c>
      <c r="T31" s="156" t="str">
        <f t="shared" si="5"/>
        <v>-</v>
      </c>
      <c r="U31" s="277" t="s">
        <v>34</v>
      </c>
      <c r="V31" s="277" t="s">
        <v>1418</v>
      </c>
      <c r="W31" s="277" t="s">
        <v>34</v>
      </c>
      <c r="X31" s="278">
        <v>44573</v>
      </c>
      <c r="Y31" s="278">
        <v>46522</v>
      </c>
      <c r="Z31" s="278" t="s">
        <v>4927</v>
      </c>
    </row>
    <row r="32" spans="1:26">
      <c r="E32" s="196" t="str">
        <f t="shared" si="3"/>
        <v>Títulos Privados - 1 ano (IPCA+6.60%)</v>
      </c>
      <c r="F32" s="737" t="s">
        <v>2564</v>
      </c>
      <c r="G32" s="195" t="s">
        <v>1357</v>
      </c>
      <c r="H32" s="593"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MAX(IFERROR(_xlfn._xlws.FILTER(IF(IF(IF(Tbl_TaxasDiarias[Tipo]="Bancário", Tbl_TaxasDiarias[Indexador])=$G32, Tbl_TaxasDiarias[Duration])=$J32, Tbl_TaxasDiarias[Taxa Considerada]),
IF(IF(IF(Tbl_TaxasDiarias[Tipo]="Bancário", Tbl_TaxasDiarias[Indexador])=$G32, Tbl_TaxasDiarias[Duration])=$J32, Tbl_TaxasDiarias[Taxa Considerada])),0),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Considerada])),0))), "-")</f>
        <v>6.6000000000000003E-2</v>
      </c>
      <c r="I32" s="208" t="s">
        <v>34</v>
      </c>
      <c r="J32" s="595">
        <v>1</v>
      </c>
      <c r="K32" s="197" t="s">
        <v>1338</v>
      </c>
      <c r="L32" s="330" t="s">
        <v>34</v>
      </c>
      <c r="M32" s="206" t="s">
        <v>1320</v>
      </c>
      <c r="N32" s="206" t="s">
        <v>34</v>
      </c>
      <c r="O32" s="206" t="s">
        <v>663</v>
      </c>
      <c r="P32" s="275" t="s">
        <v>608</v>
      </c>
      <c r="Q32" s="154" t="s">
        <v>48</v>
      </c>
      <c r="R32" s="275">
        <f t="shared" ca="1" si="4"/>
        <v>365</v>
      </c>
      <c r="S32" s="276" t="s">
        <v>34</v>
      </c>
      <c r="T32" s="156">
        <f t="shared" si="5"/>
        <v>2E-3</v>
      </c>
      <c r="U32" s="277" t="s">
        <v>34</v>
      </c>
      <c r="V32" s="277" t="s">
        <v>1418</v>
      </c>
      <c r="W32" s="277" t="s">
        <v>34</v>
      </c>
      <c r="X32" s="278" t="s">
        <v>34</v>
      </c>
      <c r="Y32" s="278" t="s">
        <v>34</v>
      </c>
      <c r="Z32" s="278" t="s">
        <v>34</v>
      </c>
    </row>
    <row r="33" spans="1:26">
      <c r="E33" s="196" t="str">
        <f t="shared" si="3"/>
        <v>Títulos Privados - 2 anos (IPCA+6.80%)</v>
      </c>
      <c r="F33" s="736" t="s">
        <v>2564</v>
      </c>
      <c r="G33" s="195" t="s">
        <v>1357</v>
      </c>
      <c r="H33" s="593"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MAX(IFERROR(_xlfn._xlws.FILTER(IF(IF(IF(Tbl_TaxasDiarias[Tipo]="Bancário", Tbl_TaxasDiarias[Indexador])=$G33, Tbl_TaxasDiarias[Duration])=$J33, Tbl_TaxasDiarias[Taxa Considerada]),
IF(IF(IF(Tbl_TaxasDiarias[Tipo]="Bancário", Tbl_TaxasDiarias[Indexador])=$G33, Tbl_TaxasDiarias[Duration])=$J33, Tbl_TaxasDiarias[Taxa Considerada])),0),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Considerada])),0))), "-")</f>
        <v>6.8000000000000005E-2</v>
      </c>
      <c r="I33" s="208" t="s">
        <v>34</v>
      </c>
      <c r="J33" s="595">
        <v>2</v>
      </c>
      <c r="K33" s="197" t="s">
        <v>1338</v>
      </c>
      <c r="L33" s="330" t="s">
        <v>34</v>
      </c>
      <c r="M33" s="206" t="s">
        <v>1320</v>
      </c>
      <c r="N33" s="206" t="s">
        <v>34</v>
      </c>
      <c r="O33" s="206" t="s">
        <v>663</v>
      </c>
      <c r="P33" s="275" t="s">
        <v>608</v>
      </c>
      <c r="Q33" s="154" t="s">
        <v>48</v>
      </c>
      <c r="R33" s="275">
        <f t="shared" ca="1" si="4"/>
        <v>730</v>
      </c>
      <c r="S33" s="276" t="s">
        <v>34</v>
      </c>
      <c r="T33" s="156">
        <f t="shared" si="5"/>
        <v>2E-3</v>
      </c>
      <c r="U33" s="277" t="s">
        <v>34</v>
      </c>
      <c r="V33" s="277" t="s">
        <v>1418</v>
      </c>
      <c r="W33" s="277" t="s">
        <v>34</v>
      </c>
      <c r="X33" s="278" t="s">
        <v>34</v>
      </c>
      <c r="Y33" s="278" t="s">
        <v>34</v>
      </c>
      <c r="Z33" s="278" t="s">
        <v>34</v>
      </c>
    </row>
    <row r="34" spans="1:26">
      <c r="E34" s="196" t="str">
        <f t="shared" si="3"/>
        <v>Títulos Privados - 3 anos (IPCA+6.85%)</v>
      </c>
      <c r="F34" s="736" t="s">
        <v>2564</v>
      </c>
      <c r="G34" s="195" t="s">
        <v>1357</v>
      </c>
      <c r="H34" s="593" cm="1">
        <f t="array" ref="H34">IFERROR(IF(F34&lt;&gt;"CP", _xlfn._xlws.FILTER(IF(IF(IF(Tbl_TaxasDiarias[Tipo]=$F34, Tbl_TaxasDiarias[Indexador])=$G34, Tbl_TaxasDiarias[Vencimento])=$I34, Tbl_TaxasDiarias[Taxa Considerada]),
IF(IF(IF(Tbl_TaxasDiarias[Tipo]=$F34, Tbl_TaxasDiarias[Indexador])=$G34, Tbl_TaxasDiarias[Vencimento])=$I34, Tbl_TaxasDiarias[Taxa Considerada])),
MAX(IFERROR(_xlfn._xlws.FILTER(IF(IF(IF(Tbl_TaxasDiarias[Tipo]="Bancário", Tbl_TaxasDiarias[Indexador])=$G34, Tbl_TaxasDiarias[Duration])=$J34, Tbl_TaxasDiarias[Taxa Considerada]),
IF(IF(IF(Tbl_TaxasDiarias[Tipo]="Bancário", Tbl_TaxasDiarias[Indexador])=$G34, Tbl_TaxasDiarias[Duration])=$J34, Tbl_TaxasDiarias[Taxa Considerada])),0),
IFERROR(_xlfn._xlws.FILTER(IF(IF(IF(Tbl_TaxasDiarias[Tipo]="Corporativo", Tbl_TaxasDiarias[Indexador])=$G34, Tbl_TaxasDiarias[Duration])=$J34, Tbl_TaxasDiarias[Taxa Considerada]),
IF(IF(IF(Tbl_TaxasDiarias[Tipo]="Corporativo", Tbl_TaxasDiarias[Indexador])=$G34, Tbl_TaxasDiarias[Duration])=$J34, Tbl_TaxasDiarias[Taxa Considerada])),0))), "-")</f>
        <v>6.8500000000000005E-2</v>
      </c>
      <c r="I34" s="208" t="s">
        <v>34</v>
      </c>
      <c r="J34" s="595">
        <v>3</v>
      </c>
      <c r="K34" s="197" t="s">
        <v>1338</v>
      </c>
      <c r="L34" s="330" t="s">
        <v>34</v>
      </c>
      <c r="M34" s="206" t="s">
        <v>1320</v>
      </c>
      <c r="N34" s="206" t="s">
        <v>34</v>
      </c>
      <c r="O34" s="206" t="s">
        <v>663</v>
      </c>
      <c r="P34" s="275" t="s">
        <v>608</v>
      </c>
      <c r="Q34" s="154" t="s">
        <v>48</v>
      </c>
      <c r="R34" s="275">
        <f t="shared" ca="1" si="4"/>
        <v>1095</v>
      </c>
      <c r="S34" s="276" t="s">
        <v>34</v>
      </c>
      <c r="T34" s="156">
        <f t="shared" si="5"/>
        <v>2E-3</v>
      </c>
      <c r="U34" s="277" t="s">
        <v>34</v>
      </c>
      <c r="V34" s="277" t="s">
        <v>1418</v>
      </c>
      <c r="W34" s="277" t="s">
        <v>34</v>
      </c>
      <c r="X34" s="278" t="s">
        <v>34</v>
      </c>
      <c r="Y34" s="278" t="s">
        <v>34</v>
      </c>
      <c r="Z34" s="278" t="s">
        <v>34</v>
      </c>
    </row>
    <row r="35" spans="1:26" ht="5.25" customHeight="1">
      <c r="E35" s="158"/>
      <c r="H35" s="198"/>
      <c r="I35" s="203"/>
    </row>
    <row r="36" spans="1:26" s="147" customFormat="1">
      <c r="A36" s="160"/>
      <c r="B36" s="182" t="s">
        <v>621</v>
      </c>
      <c r="C36" s="184" t="s">
        <v>865</v>
      </c>
      <c r="D36" s="182" t="str">
        <f>B36&amp;" "&amp;C36</f>
        <v>Inflação Média</v>
      </c>
      <c r="E36" s="152" t="s">
        <v>2720</v>
      </c>
      <c r="F36" s="152"/>
      <c r="G36" s="152"/>
      <c r="H36" s="199"/>
      <c r="I36" s="204"/>
      <c r="J36" s="153"/>
      <c r="K36" s="152"/>
      <c r="L36" s="152"/>
      <c r="M36" s="152"/>
      <c r="N36" s="152"/>
      <c r="O36" s="152"/>
      <c r="P36" s="152"/>
      <c r="Q36" s="152"/>
      <c r="R36" s="152"/>
      <c r="S36" s="152"/>
      <c r="T36" s="152"/>
      <c r="U36" s="170"/>
      <c r="V36" s="170"/>
      <c r="W36" s="170"/>
      <c r="X36" s="194"/>
      <c r="Y36" s="194"/>
      <c r="Z36" s="194"/>
    </row>
    <row r="37" spans="1:26">
      <c r="E37" s="196" t="str">
        <f>IF(F37&lt;&gt;"CP",F37&amp;" "&amp;I37&amp;IF(F37="LFT"," - "&amp;"Liquidez Diária","")&amp;" ("&amp;IF(G37="PRE", "", G37)&amp;TEXT(H37,"0.00%")&amp;")","Títulos Privados - "&amp;IF(J37&lt;1,IF(J37=0, "Liquidez Diária (", J37*12&amp;" meses ("),IF(J37=1,"1 ano (",IF(ISNUMBER(J37)*1,J37&amp;" anos (","Liquidez Diária (")))&amp;IF(IF(G37="PRE", "", G37)="%CDI",TEXT(H37,"0.0%")&amp;" CDI)",IF(G37="PRE", "", G37)&amp;TEXT(H37,"0.00%")&amp;")"))</f>
        <v>NTN-B 2028 (IPCA+5.95%)</v>
      </c>
      <c r="F37" s="206" t="s">
        <v>1359</v>
      </c>
      <c r="G37" s="195" t="s">
        <v>1357</v>
      </c>
      <c r="H37" s="593"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MAX(IFERROR(_xlfn._xlws.FILTER(IF(IF(IF(Tbl_TaxasDiarias[Tipo]="Bancário", Tbl_TaxasDiarias[Indexador])=$G37, Tbl_TaxasDiarias[Duration])=$J37, Tbl_TaxasDiarias[Taxa Considerada]),
IF(IF(IF(Tbl_TaxasDiarias[Tipo]="Bancário", Tbl_TaxasDiarias[Indexador])=$G37, Tbl_TaxasDiarias[Duration])=$J37, Tbl_TaxasDiarias[Taxa Considerada])),0),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Considerada])),0))), "-")</f>
        <v>5.9499999999999997E-2</v>
      </c>
      <c r="I37" s="594">
        <v>2028</v>
      </c>
      <c r="J37" s="591" cm="1">
        <f t="array" ref="J37">IFERROR(_xlfn._xlws.FILTER(IF(IF(IF(Tbl_TaxasDiarias[Tipo]=$F37, Tbl_TaxasDiarias[Indexador])=$G37, Tbl_TaxasDiarias[Vencimento])=$I37, Tbl_TaxasDiarias[Duration]),
IF(IF(IF(Tbl_TaxasDiarias[Tipo]=$F37, Tbl_TaxasDiarias[Indexador])=$G37, Tbl_TaxasDiarias[Vencimento])=$I37, Tbl_TaxasDiarias[Duration])), "-")</f>
        <v>4.6783784842020504</v>
      </c>
      <c r="K37" s="197" t="s">
        <v>715</v>
      </c>
      <c r="L37" s="330" t="s">
        <v>1411</v>
      </c>
      <c r="M37" s="206" t="s">
        <v>1320</v>
      </c>
      <c r="N37" s="211" t="s">
        <v>34</v>
      </c>
      <c r="O37" s="211" t="s">
        <v>1362</v>
      </c>
      <c r="P37" s="275" t="s">
        <v>608</v>
      </c>
      <c r="Q37" s="154" t="s">
        <v>48</v>
      </c>
      <c r="R37" s="275">
        <f t="shared" ref="R37:R41" ca="1" si="6">IF(OR(LEFT($E37, 3) = "NTN", LEFT($E37, 3) = "LFT"), NETWORKDAYS(TODAY(),Y37)-5, FLOOR(J37*365,1))</f>
        <v>1396</v>
      </c>
      <c r="S37" s="276" t="s">
        <v>34</v>
      </c>
      <c r="T37" s="156" t="str">
        <f>IF(OR(LEFT($E37,3)="LFT",LEFT($E37,3)="NTN"), "-", IF(LEFT($J37,3)="Liq", 0.03%, 0.2%))</f>
        <v>-</v>
      </c>
      <c r="U37" s="277" t="s">
        <v>34</v>
      </c>
      <c r="V37" s="277" t="s">
        <v>1418</v>
      </c>
      <c r="W37" s="277" t="s">
        <v>34</v>
      </c>
      <c r="X37" s="278">
        <v>43110</v>
      </c>
      <c r="Y37" s="278">
        <v>46980</v>
      </c>
      <c r="Z37" s="278" t="s">
        <v>4928</v>
      </c>
    </row>
    <row r="38" spans="1:26">
      <c r="E38" s="196" t="str">
        <f>IF(F38&lt;&gt;"CP",F38&amp;" "&amp;I38&amp;IF(F38="LFT"," - "&amp;"Liquidez Diária","")&amp;" ("&amp;IF(G38="PRE", "", G38)&amp;TEXT(H38,"0.00%")&amp;")","Títulos Privados - "&amp;IF(J38&lt;1,IF(J38=0, "Liquidez Diária (", J38*12&amp;" meses ("),IF(J38=1,"1 ano (",IF(ISNUMBER(J38)*1,J38&amp;" anos (","Liquidez Diária (")))&amp;IF(IF(G38="PRE", "", G38)="%CDI",TEXT(H38,"0.0%")&amp;" CDI)",IF(G38="PRE", "", G38)&amp;TEXT(H38,"0.00%")&amp;")"))</f>
        <v>NTN-B 2030 (IPCA+6.00%)</v>
      </c>
      <c r="F38" s="206" t="s">
        <v>1359</v>
      </c>
      <c r="G38" s="195" t="s">
        <v>1357</v>
      </c>
      <c r="H38" s="593"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MAX(IFERROR(_xlfn._xlws.FILTER(IF(IF(IF(Tbl_TaxasDiarias[Tipo]="Bancário", Tbl_TaxasDiarias[Indexador])=$G38, Tbl_TaxasDiarias[Duration])=$J38, Tbl_TaxasDiarias[Taxa Considerada]),
IF(IF(IF(Tbl_TaxasDiarias[Tipo]="Bancário", Tbl_TaxasDiarias[Indexador])=$G38, Tbl_TaxasDiarias[Duration])=$J38, Tbl_TaxasDiarias[Taxa Considerada])),0),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Considerada])),0))), "-")</f>
        <v>0.06</v>
      </c>
      <c r="I38" s="594">
        <v>2030</v>
      </c>
      <c r="J38" s="591" cm="1">
        <f t="array" ref="J38">IFERROR(_xlfn._xlws.FILTER(IF(IF(IF(Tbl_TaxasDiarias[Tipo]=$F38, Tbl_TaxasDiarias[Indexador])=$G38, Tbl_TaxasDiarias[Vencimento])=$I38, Tbl_TaxasDiarias[Duration]),
IF(IF(IF(Tbl_TaxasDiarias[Tipo]=$F38, Tbl_TaxasDiarias[Indexador])=$G38, Tbl_TaxasDiarias[Vencimento])=$I38, Tbl_TaxasDiarias[Duration])), "-")</f>
        <v>6.05629739181646</v>
      </c>
      <c r="K38" s="197" t="s">
        <v>715</v>
      </c>
      <c r="L38" s="330" t="s">
        <v>1411</v>
      </c>
      <c r="M38" s="206" t="s">
        <v>1320</v>
      </c>
      <c r="N38" s="211" t="s">
        <v>34</v>
      </c>
      <c r="O38" s="211" t="s">
        <v>1362</v>
      </c>
      <c r="P38" s="275" t="s">
        <v>608</v>
      </c>
      <c r="Q38" s="154" t="s">
        <v>48</v>
      </c>
      <c r="R38" s="275">
        <f t="shared" ca="1" si="6"/>
        <v>1918</v>
      </c>
      <c r="S38" s="276" t="s">
        <v>34</v>
      </c>
      <c r="T38" s="156" t="str">
        <f>IF(OR(LEFT($E38,3)="LFT",LEFT($E38,3)="NTN"), "-", IF(LEFT($J38,3)="Liq", 0.03%, 0.2%))</f>
        <v>-</v>
      </c>
      <c r="U38" s="277" t="s">
        <v>34</v>
      </c>
      <c r="V38" s="277" t="s">
        <v>1418</v>
      </c>
      <c r="W38" s="277" t="s">
        <v>34</v>
      </c>
      <c r="X38" s="278">
        <v>40219</v>
      </c>
      <c r="Y38" s="278">
        <v>47710</v>
      </c>
      <c r="Z38" s="278" t="s">
        <v>4929</v>
      </c>
    </row>
    <row r="39" spans="1:26">
      <c r="E39" s="196" t="str">
        <f>IF(F39&lt;&gt;"CP",F39&amp;" "&amp;I39&amp;IF(F39="LFT"," - "&amp;"Liquidez Diária","")&amp;" ("&amp;IF(G39="PRE", "", G39)&amp;TEXT(H39,"0.00%")&amp;")","Títulos Privados - "&amp;IF(J39&lt;1,IF(J39=0, "Liquidez Diária (", J39*12&amp;" meses ("),IF(J39=1,"1 ano (",IF(ISNUMBER(J39)*1,J39&amp;" anos (","Liquidez Diária (")))&amp;IF(IF(G39="PRE", "", G39)="%CDI",TEXT(H39,"0.0%")&amp;" CDI)",IF(G39="PRE", "", G39)&amp;TEXT(H39,"0.00%")&amp;")"))</f>
        <v>Títulos Privados - 4 anos (IPCA+8.20%)</v>
      </c>
      <c r="F39" s="736" t="s">
        <v>2564</v>
      </c>
      <c r="G39" s="195" t="s">
        <v>1357</v>
      </c>
      <c r="H39" s="593"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MAX(IFERROR(_xlfn._xlws.FILTER(IF(IF(IF(Tbl_TaxasDiarias[Tipo]="Bancário", Tbl_TaxasDiarias[Indexador])=$G39, Tbl_TaxasDiarias[Duration])=$J39, Tbl_TaxasDiarias[Taxa Considerada]),
IF(IF(IF(Tbl_TaxasDiarias[Tipo]="Bancário", Tbl_TaxasDiarias[Indexador])=$G39, Tbl_TaxasDiarias[Duration])=$J39, Tbl_TaxasDiarias[Taxa Considerada])),0),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Considerada])),0))), "-")</f>
        <v>8.2000000000000003E-2</v>
      </c>
      <c r="I39" s="208" t="s">
        <v>34</v>
      </c>
      <c r="J39" s="595">
        <v>4</v>
      </c>
      <c r="K39" s="209" t="s">
        <v>715</v>
      </c>
      <c r="L39" s="330" t="s">
        <v>34</v>
      </c>
      <c r="M39" s="206" t="s">
        <v>1320</v>
      </c>
      <c r="N39" s="206" t="s">
        <v>34</v>
      </c>
      <c r="O39" s="206" t="s">
        <v>663</v>
      </c>
      <c r="P39" s="275" t="s">
        <v>608</v>
      </c>
      <c r="Q39" s="154" t="s">
        <v>48</v>
      </c>
      <c r="R39" s="275">
        <f t="shared" ca="1" si="6"/>
        <v>1460</v>
      </c>
      <c r="S39" s="276" t="s">
        <v>34</v>
      </c>
      <c r="T39" s="156">
        <f>IF(OR(LEFT($E39,3)="LFT",LEFT($E39,3)="NTN"), "-", IF(LEFT($J39,3)="Liq", 0.03%, 0.2%))</f>
        <v>2E-3</v>
      </c>
      <c r="U39" s="277" t="s">
        <v>34</v>
      </c>
      <c r="V39" s="277" t="s">
        <v>1418</v>
      </c>
      <c r="W39" s="277" t="s">
        <v>34</v>
      </c>
      <c r="X39" s="278" t="s">
        <v>34</v>
      </c>
      <c r="Y39" s="278" t="s">
        <v>34</v>
      </c>
      <c r="Z39" s="278" t="s">
        <v>34</v>
      </c>
    </row>
    <row r="40" spans="1:26">
      <c r="E40" s="196" t="str">
        <f>IF(F40&lt;&gt;"CP",F40&amp;" "&amp;I40&amp;IF(F40="LFT"," - "&amp;"Liquidez Diária","")&amp;" ("&amp;IF(G40="PRE", "", G40)&amp;TEXT(H40,"0.00%")&amp;")","Títulos Privados - "&amp;IF(J40&lt;1,IF(J40=0, "Liquidez Diária (", J40*12&amp;" meses ("),IF(J40=1,"1 ano (",IF(ISNUMBER(J40)*1,J40&amp;" anos (","Liquidez Diária (")))&amp;IF(IF(G40="PRE", "", G40)="%CDI",TEXT(H40,"0.0%")&amp;" CDI)",IF(G40="PRE", "", G40)&amp;TEXT(H40,"0.00%")&amp;")"))</f>
        <v>Títulos Privados - 5 anos (IPCA+8.80%)</v>
      </c>
      <c r="F40" s="736" t="s">
        <v>2564</v>
      </c>
      <c r="G40" s="195" t="s">
        <v>1357</v>
      </c>
      <c r="H40" s="593"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MAX(IFERROR(_xlfn._xlws.FILTER(IF(IF(IF(Tbl_TaxasDiarias[Tipo]="Bancário", Tbl_TaxasDiarias[Indexador])=$G40, Tbl_TaxasDiarias[Duration])=$J40, Tbl_TaxasDiarias[Taxa Considerada]),
IF(IF(IF(Tbl_TaxasDiarias[Tipo]="Bancário", Tbl_TaxasDiarias[Indexador])=$G40, Tbl_TaxasDiarias[Duration])=$J40, Tbl_TaxasDiarias[Taxa Considerada])),0),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Considerada])),0))), "-")</f>
        <v>8.7999999999999995E-2</v>
      </c>
      <c r="I40" s="208" t="s">
        <v>34</v>
      </c>
      <c r="J40" s="595">
        <v>5</v>
      </c>
      <c r="K40" s="197" t="s">
        <v>715</v>
      </c>
      <c r="L40" s="330" t="s">
        <v>34</v>
      </c>
      <c r="M40" s="206" t="s">
        <v>1320</v>
      </c>
      <c r="N40" s="206" t="s">
        <v>34</v>
      </c>
      <c r="O40" s="206" t="s">
        <v>663</v>
      </c>
      <c r="P40" s="275" t="s">
        <v>608</v>
      </c>
      <c r="Q40" s="154" t="s">
        <v>48</v>
      </c>
      <c r="R40" s="275">
        <f t="shared" ca="1" si="6"/>
        <v>1825</v>
      </c>
      <c r="S40" s="276" t="s">
        <v>34</v>
      </c>
      <c r="T40" s="156">
        <f>IF(OR(LEFT($E40,3)="LFT",LEFT($E40,3)="NTN"), "-", IF(LEFT($J40,3)="Liq", 0.03%, 0.2%))</f>
        <v>2E-3</v>
      </c>
      <c r="U40" s="277" t="s">
        <v>34</v>
      </c>
      <c r="V40" s="277" t="s">
        <v>1418</v>
      </c>
      <c r="W40" s="277" t="s">
        <v>34</v>
      </c>
      <c r="X40" s="278" t="s">
        <v>34</v>
      </c>
      <c r="Y40" s="278" t="s">
        <v>34</v>
      </c>
      <c r="Z40" s="278" t="s">
        <v>34</v>
      </c>
    </row>
    <row r="41" spans="1:26">
      <c r="E41" s="196" t="str">
        <f>IF(F41&lt;&gt;"CP",F41&amp;" "&amp;I41&amp;IF(F41="LFT"," - "&amp;"Liquidez Diária","")&amp;" ("&amp;IF(G41="PRE", "", G41)&amp;TEXT(H41,"0.00%")&amp;")","Títulos Privados - "&amp;IF(J41&lt;1,IF(J41=0, "Liquidez Diária (", J41*12&amp;" meses ("),IF(J41=1,"1 ano (",IF(ISNUMBER(J41)*1,J41&amp;" anos (","Liquidez Diária (")))&amp;IF(IF(G41="PRE", "", G41)="%CDI",TEXT(H41,"0.0%")&amp;" CDI)",IF(G41="PRE", "", G41)&amp;TEXT(H41,"0.00%")&amp;")"))</f>
        <v>Títulos Privados - 6 anos (IPCA+9.00%)</v>
      </c>
      <c r="F41" s="736" t="s">
        <v>2564</v>
      </c>
      <c r="G41" s="195" t="s">
        <v>1357</v>
      </c>
      <c r="H41" s="593" cm="1">
        <f t="array" ref="H41">IFERROR(IF(F41&lt;&gt;"CP", _xlfn._xlws.FILTER(IF(IF(IF(Tbl_TaxasDiarias[Tipo]=$F41, Tbl_TaxasDiarias[Indexador])=$G41, Tbl_TaxasDiarias[Vencimento])=$I41, Tbl_TaxasDiarias[Taxa Considerada]),
IF(IF(IF(Tbl_TaxasDiarias[Tipo]=$F41, Tbl_TaxasDiarias[Indexador])=$G41, Tbl_TaxasDiarias[Vencimento])=$I41, Tbl_TaxasDiarias[Taxa Considerada])),
MAX(IFERROR(_xlfn._xlws.FILTER(IF(IF(IF(Tbl_TaxasDiarias[Tipo]="Bancário", Tbl_TaxasDiarias[Indexador])=$G41, Tbl_TaxasDiarias[Duration])=$J41, Tbl_TaxasDiarias[Taxa Considerada]),
IF(IF(IF(Tbl_TaxasDiarias[Tipo]="Bancário", Tbl_TaxasDiarias[Indexador])=$G41, Tbl_TaxasDiarias[Duration])=$J41, Tbl_TaxasDiarias[Taxa Considerada])),0),
IFERROR(_xlfn._xlws.FILTER(IF(IF(IF(Tbl_TaxasDiarias[Tipo]="Corporativo", Tbl_TaxasDiarias[Indexador])=$G41, Tbl_TaxasDiarias[Duration])=$J41, Tbl_TaxasDiarias[Taxa Considerada]),
IF(IF(IF(Tbl_TaxasDiarias[Tipo]="Corporativo", Tbl_TaxasDiarias[Indexador])=$G41, Tbl_TaxasDiarias[Duration])=$J41, Tbl_TaxasDiarias[Taxa Considerada])),0))), "-")</f>
        <v>0.09</v>
      </c>
      <c r="I41" s="208" t="s">
        <v>34</v>
      </c>
      <c r="J41" s="595">
        <v>6</v>
      </c>
      <c r="K41" s="197" t="s">
        <v>715</v>
      </c>
      <c r="L41" s="330" t="s">
        <v>34</v>
      </c>
      <c r="M41" s="206" t="s">
        <v>1320</v>
      </c>
      <c r="N41" s="206" t="s">
        <v>34</v>
      </c>
      <c r="O41" s="206" t="s">
        <v>663</v>
      </c>
      <c r="P41" s="275" t="s">
        <v>608</v>
      </c>
      <c r="Q41" s="154" t="s">
        <v>48</v>
      </c>
      <c r="R41" s="275">
        <f t="shared" ca="1" si="6"/>
        <v>2190</v>
      </c>
      <c r="S41" s="276" t="s">
        <v>34</v>
      </c>
      <c r="T41" s="156">
        <f>IF(OR(LEFT($E41,3)="LFT",LEFT($E41,3)="NTN"), "-", IF(LEFT($J41,3)="Liq", 0.03%, 0.2%))</f>
        <v>2E-3</v>
      </c>
      <c r="U41" s="277" t="s">
        <v>34</v>
      </c>
      <c r="V41" s="277" t="s">
        <v>1418</v>
      </c>
      <c r="W41" s="277" t="s">
        <v>34</v>
      </c>
      <c r="X41" s="278" t="s">
        <v>34</v>
      </c>
      <c r="Y41" s="278" t="s">
        <v>34</v>
      </c>
      <c r="Z41" s="278" t="s">
        <v>34</v>
      </c>
    </row>
    <row r="42" spans="1:26">
      <c r="E42" s="590" t="s">
        <v>1426</v>
      </c>
      <c r="F42" s="736" t="s">
        <v>2564</v>
      </c>
      <c r="G42" s="195" t="s">
        <v>1357</v>
      </c>
      <c r="H42" s="387">
        <f>MROUND((((1+H37)*(1+5%)-1)/0.85+1)/(1+5%)*(1+2.2%)-1,0.05%)</f>
        <v>0.10200000000000001</v>
      </c>
      <c r="I42" s="208" t="s">
        <v>34</v>
      </c>
      <c r="J42" s="595">
        <v>6</v>
      </c>
      <c r="K42" s="209" t="s">
        <v>715</v>
      </c>
      <c r="L42" s="330" t="s">
        <v>34</v>
      </c>
      <c r="M42" s="578" t="s">
        <v>1320</v>
      </c>
      <c r="N42" s="206" t="s">
        <v>34</v>
      </c>
      <c r="O42" s="206" t="s">
        <v>663</v>
      </c>
      <c r="P42" s="275" t="s">
        <v>608</v>
      </c>
      <c r="Q42" s="154" t="s">
        <v>48</v>
      </c>
      <c r="R42" s="275">
        <v>2</v>
      </c>
      <c r="S42" s="276">
        <v>7.4999999999999997E-3</v>
      </c>
      <c r="T42" s="388" t="s">
        <v>34</v>
      </c>
      <c r="U42" s="277" t="s">
        <v>34</v>
      </c>
      <c r="V42" s="277" t="s">
        <v>1418</v>
      </c>
      <c r="W42" s="277">
        <v>470000000</v>
      </c>
      <c r="X42" s="278">
        <v>44309</v>
      </c>
      <c r="Y42" s="278" t="s">
        <v>34</v>
      </c>
      <c r="Z42" s="278" t="s">
        <v>34</v>
      </c>
    </row>
    <row r="43" spans="1:26" ht="5.25" customHeight="1">
      <c r="E43" s="158"/>
      <c r="H43" s="198"/>
      <c r="I43" s="203"/>
    </row>
    <row r="44" spans="1:26" s="147" customFormat="1">
      <c r="A44" s="160"/>
      <c r="B44" s="182" t="s">
        <v>621</v>
      </c>
      <c r="C44" s="184" t="s">
        <v>866</v>
      </c>
      <c r="D44" s="182" t="str">
        <f>B44&amp;" "&amp;C44</f>
        <v>Inflação Longa</v>
      </c>
      <c r="E44" s="152" t="s">
        <v>1366</v>
      </c>
      <c r="F44" s="152"/>
      <c r="G44" s="152"/>
      <c r="H44" s="199"/>
      <c r="I44" s="204"/>
      <c r="J44" s="153"/>
      <c r="K44" s="152"/>
      <c r="L44" s="152"/>
      <c r="M44" s="152"/>
      <c r="N44" s="152"/>
      <c r="O44" s="152"/>
      <c r="P44" s="152"/>
      <c r="Q44" s="152"/>
      <c r="R44" s="152"/>
      <c r="S44" s="152"/>
      <c r="T44" s="152"/>
      <c r="U44" s="170"/>
      <c r="V44" s="170"/>
      <c r="W44" s="170"/>
      <c r="X44" s="194"/>
      <c r="Y44" s="194"/>
      <c r="Z44" s="194"/>
    </row>
    <row r="45" spans="1:26">
      <c r="E45" s="196" t="str">
        <f>IF(F45&lt;&gt;"CP",F45&amp;" "&amp;I45&amp;IF(F45="LFT"," - "&amp;"Liquidez Diária","")&amp;" ("&amp;IF(G45="PRE", "", G45)&amp;TEXT(H45,"0.00%")&amp;")","Títulos Privados - "&amp;IF(J45&lt;1,IF(J45=0, "Liquidez Diária (", J45*12&amp;" meses ("),IF(J45=1,"1 ano (",IF(ISNUMBER(J45)*1,J45&amp;" anos (","Liquidez Diária (")))&amp;IF(IF(G45="PRE", "", G45)="%CDI",TEXT(H45,"0.0%")&amp;" CDI)",IF(G45="PRE", "", G45)&amp;TEXT(H45,"0.00%")&amp;")"))</f>
        <v>NTN-B 2032 (IPCA+6.15%)</v>
      </c>
      <c r="F45" s="206" t="s">
        <v>1359</v>
      </c>
      <c r="G45" s="195" t="s">
        <v>1357</v>
      </c>
      <c r="H45" s="593"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MAX(IFERROR(_xlfn._xlws.FILTER(IF(IF(IF(Tbl_TaxasDiarias[Tipo]="Bancário", Tbl_TaxasDiarias[Indexador])=$G45, Tbl_TaxasDiarias[Duration])=$J45, Tbl_TaxasDiarias[Taxa Considerada]),
IF(IF(IF(Tbl_TaxasDiarias[Tipo]="Bancário", Tbl_TaxasDiarias[Indexador])=$G45, Tbl_TaxasDiarias[Duration])=$J45, Tbl_TaxasDiarias[Taxa Considerada])),0),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Considerada])),0))), "-")</f>
        <v>6.1499999999999999E-2</v>
      </c>
      <c r="I45" s="594">
        <v>2032</v>
      </c>
      <c r="J45" s="591" cm="1">
        <f t="array" ref="J45">IFERROR(_xlfn._xlws.FILTER(IF(IF(IF(Tbl_TaxasDiarias[Tipo]=$F45, Tbl_TaxasDiarias[Indexador])=$G45, Tbl_TaxasDiarias[Vencimento])=$I45, Tbl_TaxasDiarias[Duration]),
IF(IF(IF(Tbl_TaxasDiarias[Tipo]=$F45, Tbl_TaxasDiarias[Indexador])=$G45, Tbl_TaxasDiarias[Vencimento])=$I45, Tbl_TaxasDiarias[Duration])), "-")</f>
        <v>7.2837145386720596</v>
      </c>
      <c r="K45" s="197" t="s">
        <v>1338</v>
      </c>
      <c r="L45" s="211" t="s">
        <v>1411</v>
      </c>
      <c r="M45" s="206" t="s">
        <v>1320</v>
      </c>
      <c r="N45" s="211" t="s">
        <v>34</v>
      </c>
      <c r="O45" s="211" t="s">
        <v>1362</v>
      </c>
      <c r="P45" s="275" t="s">
        <v>608</v>
      </c>
      <c r="Q45" s="154" t="s">
        <v>48</v>
      </c>
      <c r="R45" s="275">
        <f t="shared" ref="R45:R54" ca="1" si="7">IF(OR(LEFT($E45, 3) = "NTN", LEFT($E45, 3) = "LFT"), NETWORKDAYS(TODAY(),Y45)-5, FLOOR(J45*365,1))</f>
        <v>2439</v>
      </c>
      <c r="S45" s="276" t="s">
        <v>34</v>
      </c>
      <c r="T45" s="156" t="str">
        <f>IF(OR(LEFT($E45,3)="LFT",LEFT($E45,3)="NTN"), "-", IF(LEFT($J45,3)="Liq", 0.03%, 0.2%))</f>
        <v>-</v>
      </c>
      <c r="U45" s="277" t="s">
        <v>34</v>
      </c>
      <c r="V45" s="277" t="s">
        <v>1418</v>
      </c>
      <c r="W45" s="277" t="s">
        <v>34</v>
      </c>
      <c r="X45" s="278">
        <v>44566</v>
      </c>
      <c r="Y45" s="278">
        <v>48441</v>
      </c>
      <c r="Z45" s="278" t="s">
        <v>4930</v>
      </c>
    </row>
    <row r="46" spans="1:26">
      <c r="E46" s="196" t="str">
        <f>IF(F46&lt;&gt;"CP",F46&amp;" "&amp;I46&amp;IF(F46="LFT"," - "&amp;"Liquidez Diária","")&amp;" ("&amp;IF(G46="PRE", "", G46)&amp;TEXT(H46,"0.00%")&amp;")","Títulos Privados - "&amp;IF(J46&lt;1,IF(J46=0, "Liquidez Diária (", J46*12&amp;" meses ("),IF(J46=1,"1 ano (",IF(ISNUMBER(J46)*1,J46&amp;" anos (","Liquidez Diária (")))&amp;IF(IF(G46="PRE", "", G46)="%CDI",TEXT(H46,"0.0%")&amp;" CDI)",IF(G46="PRE", "", G46)&amp;TEXT(H46,"0.00%")&amp;")"))</f>
        <v>NTN-B 2035 (IPCA+6.30%)</v>
      </c>
      <c r="F46" s="206" t="s">
        <v>1359</v>
      </c>
      <c r="G46" s="195" t="s">
        <v>1357</v>
      </c>
      <c r="H46" s="593"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MAX(IFERROR(_xlfn._xlws.FILTER(IF(IF(IF(Tbl_TaxasDiarias[Tipo]="Bancário", Tbl_TaxasDiarias[Indexador])=$G46, Tbl_TaxasDiarias[Duration])=$J46, Tbl_TaxasDiarias[Taxa Considerada]),
IF(IF(IF(Tbl_TaxasDiarias[Tipo]="Bancário", Tbl_TaxasDiarias[Indexador])=$G46, Tbl_TaxasDiarias[Duration])=$J46, Tbl_TaxasDiarias[Taxa Considerada])),0),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Considerada])),0))), "-")</f>
        <v>6.3E-2</v>
      </c>
      <c r="I46" s="594">
        <v>2035</v>
      </c>
      <c r="J46" s="591" cm="1">
        <f t="array" ref="J46">IFERROR(_xlfn._xlws.FILTER(IF(IF(IF(Tbl_TaxasDiarias[Tipo]=$F46, Tbl_TaxasDiarias[Indexador])=$G46, Tbl_TaxasDiarias[Vencimento])=$I46, Tbl_TaxasDiarias[Duration]),
IF(IF(IF(Tbl_TaxasDiarias[Tipo]=$F46, Tbl_TaxasDiarias[Indexador])=$G46, Tbl_TaxasDiarias[Vencimento])=$I46, Tbl_TaxasDiarias[Duration])), "-")</f>
        <v>8.5861915998306308</v>
      </c>
      <c r="K46" s="197" t="s">
        <v>1338</v>
      </c>
      <c r="L46" s="211" t="s">
        <v>1411</v>
      </c>
      <c r="M46" s="206" t="s">
        <v>1320</v>
      </c>
      <c r="N46" s="211" t="s">
        <v>34</v>
      </c>
      <c r="O46" s="211" t="s">
        <v>1362</v>
      </c>
      <c r="P46" s="275" t="s">
        <v>608</v>
      </c>
      <c r="Q46" s="154" t="s">
        <v>48</v>
      </c>
      <c r="R46" s="275">
        <f t="shared" ca="1" si="7"/>
        <v>3156</v>
      </c>
      <c r="S46" s="276" t="s">
        <v>34</v>
      </c>
      <c r="T46" s="156" t="str">
        <f>IF(OR(LEFT($E46,3)="LFT",LEFT($E46,3)="NTN"), "-", IF(LEFT($J46,3)="Liq", 0.03%, 0.2%))</f>
        <v>-</v>
      </c>
      <c r="U46" s="277" t="s">
        <v>34</v>
      </c>
      <c r="V46" s="277" t="s">
        <v>1418</v>
      </c>
      <c r="W46" s="277" t="s">
        <v>34</v>
      </c>
      <c r="X46" s="278">
        <v>38791</v>
      </c>
      <c r="Y46" s="278">
        <v>49444</v>
      </c>
      <c r="Z46" s="278" t="s">
        <v>4931</v>
      </c>
    </row>
    <row r="47" spans="1:26">
      <c r="E47" s="196" t="str">
        <f t="shared" ref="E47:E51" si="8">IF(F47&lt;&gt;"CP",F47&amp;" "&amp;I47&amp;IF(F47="LFT"," - "&amp;"Liquidez Diária","")&amp;" ("&amp;IF(G47="PRE", "", G47)&amp;TEXT(H47,"0.00%")&amp;")","Títulos Privados - "&amp;IF(J47&lt;1,IF(J47=0, "Liquidez Diária (", J47*12&amp;" meses ("),IF(J47=1,"1 ano (",IF(ISNUMBER(J47)*1,J47&amp;" anos (","Liquidez Diária (")))&amp;IF(IF(G47="PRE", "", G47)="%CDI",TEXT(H47,"0.0%")&amp;" CDI)",IF(G47="PRE", "", G47)&amp;TEXT(H47,"0.00%")&amp;")"))</f>
        <v>NTN-B 2040 (IPCA+6.35%)</v>
      </c>
      <c r="F47" s="206" t="s">
        <v>1359</v>
      </c>
      <c r="G47" s="195" t="s">
        <v>1357</v>
      </c>
      <c r="H47" s="593"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MAX(IFERROR(_xlfn._xlws.FILTER(IF(IF(IF(Tbl_TaxasDiarias[Tipo]="Bancário", Tbl_TaxasDiarias[Indexador])=$G47, Tbl_TaxasDiarias[Duration])=$J47, Tbl_TaxasDiarias[Taxa Considerada]),
IF(IF(IF(Tbl_TaxasDiarias[Tipo]="Bancário", Tbl_TaxasDiarias[Indexador])=$G47, Tbl_TaxasDiarias[Duration])=$J47, Tbl_TaxasDiarias[Taxa Considerada])),0),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Considerada])),0))), "-")</f>
        <v>6.3500000000000001E-2</v>
      </c>
      <c r="I47" s="594">
        <v>2040</v>
      </c>
      <c r="J47" s="591" cm="1">
        <f t="array" ref="J47">IFERROR(_xlfn._xlws.FILTER(IF(IF(IF(Tbl_TaxasDiarias[Tipo]=$F47, Tbl_TaxasDiarias[Indexador])=$G47, Tbl_TaxasDiarias[Vencimento])=$I47, Tbl_TaxasDiarias[Duration]),
IF(IF(IF(Tbl_TaxasDiarias[Tipo]=$F47, Tbl_TaxasDiarias[Indexador])=$G47, Tbl_TaxasDiarias[Vencimento])=$I47, Tbl_TaxasDiarias[Duration])), "-")</f>
        <v>10.878552305606499</v>
      </c>
      <c r="K47" s="197" t="s">
        <v>1338</v>
      </c>
      <c r="L47" s="211" t="s">
        <v>1411</v>
      </c>
      <c r="M47" s="206" t="s">
        <v>1320</v>
      </c>
      <c r="N47" s="211" t="s">
        <v>34</v>
      </c>
      <c r="O47" s="211" t="s">
        <v>1362</v>
      </c>
      <c r="P47" s="275" t="s">
        <v>608</v>
      </c>
      <c r="Q47" s="154" t="s">
        <v>48</v>
      </c>
      <c r="R47" s="275">
        <f t="shared" ca="1" si="7"/>
        <v>4527</v>
      </c>
      <c r="S47" s="276" t="s">
        <v>34</v>
      </c>
      <c r="T47" s="156" t="str">
        <f t="shared" ref="T47:T51" si="9">IF(OR(LEFT($E47,3)="LFT",LEFT($E47,3)="NTN"), "-", IF(LEFT($J47,3)="Liq", 0.03%, 0.2%))</f>
        <v>-</v>
      </c>
      <c r="U47" s="277" t="s">
        <v>34</v>
      </c>
      <c r="V47" s="277" t="s">
        <v>1418</v>
      </c>
      <c r="W47" s="277" t="s">
        <v>34</v>
      </c>
      <c r="X47" s="278">
        <v>40219</v>
      </c>
      <c r="Y47" s="278">
        <v>51363</v>
      </c>
      <c r="Z47" s="278" t="s">
        <v>4932</v>
      </c>
    </row>
    <row r="48" spans="1:26">
      <c r="E48" s="196" t="str">
        <f t="shared" si="8"/>
        <v>NTN-B 2045 (IPCA+6.40%)</v>
      </c>
      <c r="F48" s="206" t="s">
        <v>1359</v>
      </c>
      <c r="G48" s="195" t="s">
        <v>1357</v>
      </c>
      <c r="H48" s="593"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MAX(IFERROR(_xlfn._xlws.FILTER(IF(IF(IF(Tbl_TaxasDiarias[Tipo]="Bancário", Tbl_TaxasDiarias[Indexador])=$G48, Tbl_TaxasDiarias[Duration])=$J48, Tbl_TaxasDiarias[Taxa Considerada]),
IF(IF(IF(Tbl_TaxasDiarias[Tipo]="Bancário", Tbl_TaxasDiarias[Indexador])=$G48, Tbl_TaxasDiarias[Duration])=$J48, Tbl_TaxasDiarias[Taxa Considerada])),0),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Considerada])),0))), "-")</f>
        <v>6.4000000000000001E-2</v>
      </c>
      <c r="I48" s="594">
        <v>2045</v>
      </c>
      <c r="J48" s="591" cm="1">
        <f t="array" ref="J48">IFERROR(_xlfn._xlws.FILTER(IF(IF(IF(Tbl_TaxasDiarias[Tipo]=$F48, Tbl_TaxasDiarias[Indexador])=$G48, Tbl_TaxasDiarias[Vencimento])=$I48, Tbl_TaxasDiarias[Duration]),
IF(IF(IF(Tbl_TaxasDiarias[Tipo]=$F48, Tbl_TaxasDiarias[Indexador])=$G48, Tbl_TaxasDiarias[Vencimento])=$I48, Tbl_TaxasDiarias[Duration])), "-")</f>
        <v>12.0966636724464</v>
      </c>
      <c r="K48" s="197" t="s">
        <v>1338</v>
      </c>
      <c r="L48" s="211" t="s">
        <v>1411</v>
      </c>
      <c r="M48" s="206" t="s">
        <v>1320</v>
      </c>
      <c r="N48" s="211" t="s">
        <v>34</v>
      </c>
      <c r="O48" s="211" t="s">
        <v>1362</v>
      </c>
      <c r="P48" s="275" t="s">
        <v>608</v>
      </c>
      <c r="Q48" s="154" t="s">
        <v>48</v>
      </c>
      <c r="R48" s="275">
        <f t="shared" ca="1" si="7"/>
        <v>5765</v>
      </c>
      <c r="S48" s="276" t="s">
        <v>34</v>
      </c>
      <c r="T48" s="156" t="str">
        <f t="shared" si="9"/>
        <v>-</v>
      </c>
      <c r="U48" s="277" t="s">
        <v>34</v>
      </c>
      <c r="V48" s="277" t="s">
        <v>1418</v>
      </c>
      <c r="W48" s="277" t="s">
        <v>34</v>
      </c>
      <c r="X48" s="278">
        <v>38245</v>
      </c>
      <c r="Y48" s="278">
        <v>53097</v>
      </c>
      <c r="Z48" s="278" t="s">
        <v>4933</v>
      </c>
    </row>
    <row r="49" spans="1:26">
      <c r="E49" s="196" t="str">
        <f t="shared" si="8"/>
        <v>NTN-B 2050 (IPCA+6.40%)</v>
      </c>
      <c r="F49" s="206" t="s">
        <v>1359</v>
      </c>
      <c r="G49" s="195" t="s">
        <v>1357</v>
      </c>
      <c r="H49" s="593" cm="1">
        <f t="array" ref="H49">IFERROR(IF(F49&lt;&gt;"CP", _xlfn._xlws.FILTER(IF(IF(IF(Tbl_TaxasDiarias[Tipo]=$F49, Tbl_TaxasDiarias[Indexador])=$G49, Tbl_TaxasDiarias[Vencimento])=$I49, Tbl_TaxasDiarias[Taxa Considerada]),
IF(IF(IF(Tbl_TaxasDiarias[Tipo]=$F49, Tbl_TaxasDiarias[Indexador])=$G49, Tbl_TaxasDiarias[Vencimento])=$I49, Tbl_TaxasDiarias[Taxa Considerada])),
MAX(IFERROR(_xlfn._xlws.FILTER(IF(IF(IF(Tbl_TaxasDiarias[Tipo]="Bancário", Tbl_TaxasDiarias[Indexador])=$G49, Tbl_TaxasDiarias[Duration])=$J49, Tbl_TaxasDiarias[Taxa Considerada]),
IF(IF(IF(Tbl_TaxasDiarias[Tipo]="Bancário", Tbl_TaxasDiarias[Indexador])=$G49, Tbl_TaxasDiarias[Duration])=$J49, Tbl_TaxasDiarias[Taxa Considerada])),0),
IFERROR(_xlfn._xlws.FILTER(IF(IF(IF(Tbl_TaxasDiarias[Tipo]="Corporativo", Tbl_TaxasDiarias[Indexador])=$G49, Tbl_TaxasDiarias[Duration])=$J49, Tbl_TaxasDiarias[Taxa Considerada]),
IF(IF(IF(Tbl_TaxasDiarias[Tipo]="Corporativo", Tbl_TaxasDiarias[Indexador])=$G49, Tbl_TaxasDiarias[Duration])=$J49, Tbl_TaxasDiarias[Taxa Considerada])),0))), "-")</f>
        <v>6.4000000000000001E-2</v>
      </c>
      <c r="I49" s="594">
        <v>2050</v>
      </c>
      <c r="J49" s="591" cm="1">
        <f t="array" ref="J49">IFERROR(_xlfn._xlws.FILTER(IF(IF(IF(Tbl_TaxasDiarias[Tipo]=$F49, Tbl_TaxasDiarias[Indexador])=$G49, Tbl_TaxasDiarias[Vencimento])=$I49, Tbl_TaxasDiarias[Duration]),
IF(IF(IF(Tbl_TaxasDiarias[Tipo]=$F49, Tbl_TaxasDiarias[Indexador])=$G49, Tbl_TaxasDiarias[Vencimento])=$I49, Tbl_TaxasDiarias[Duration])), "-")</f>
        <v>13.4211078876772</v>
      </c>
      <c r="K49" s="197" t="s">
        <v>1338</v>
      </c>
      <c r="L49" s="211" t="s">
        <v>1411</v>
      </c>
      <c r="M49" s="206" t="s">
        <v>1320</v>
      </c>
      <c r="N49" s="211" t="s">
        <v>34</v>
      </c>
      <c r="O49" s="211" t="s">
        <v>1362</v>
      </c>
      <c r="P49" s="275" t="s">
        <v>608</v>
      </c>
      <c r="Q49" s="154" t="s">
        <v>48</v>
      </c>
      <c r="R49" s="275">
        <f t="shared" ca="1" si="7"/>
        <v>7135</v>
      </c>
      <c r="S49" s="276" t="s">
        <v>34</v>
      </c>
      <c r="T49" s="156" t="str">
        <f t="shared" si="9"/>
        <v>-</v>
      </c>
      <c r="U49" s="277" t="s">
        <v>34</v>
      </c>
      <c r="V49" s="277" t="s">
        <v>1418</v>
      </c>
      <c r="W49" s="277" t="s">
        <v>34</v>
      </c>
      <c r="X49" s="278">
        <v>40219</v>
      </c>
      <c r="Y49" s="278">
        <v>55015</v>
      </c>
      <c r="Z49" s="278" t="s">
        <v>4934</v>
      </c>
    </row>
    <row r="50" spans="1:26">
      <c r="E50" s="196" t="str">
        <f t="shared" si="8"/>
        <v>NTN-B 2055 (IPCA+6.40%)</v>
      </c>
      <c r="F50" s="206" t="s">
        <v>1359</v>
      </c>
      <c r="G50" s="195" t="s">
        <v>1357</v>
      </c>
      <c r="H50" s="593" cm="1">
        <f t="array" ref="H50">IFERROR(IF(F50&lt;&gt;"CP", _xlfn._xlws.FILTER(IF(IF(IF(Tbl_TaxasDiarias[Tipo]=$F50, Tbl_TaxasDiarias[Indexador])=$G50, Tbl_TaxasDiarias[Vencimento])=$I50, Tbl_TaxasDiarias[Taxa Considerada]),
IF(IF(IF(Tbl_TaxasDiarias[Tipo]=$F50, Tbl_TaxasDiarias[Indexador])=$G50, Tbl_TaxasDiarias[Vencimento])=$I50, Tbl_TaxasDiarias[Taxa Considerada])),
MAX(IFERROR(_xlfn._xlws.FILTER(IF(IF(IF(Tbl_TaxasDiarias[Tipo]="Bancário", Tbl_TaxasDiarias[Indexador])=$G50, Tbl_TaxasDiarias[Duration])=$J50, Tbl_TaxasDiarias[Taxa Considerada]),
IF(IF(IF(Tbl_TaxasDiarias[Tipo]="Bancário", Tbl_TaxasDiarias[Indexador])=$G50, Tbl_TaxasDiarias[Duration])=$J50, Tbl_TaxasDiarias[Taxa Considerada])),0),
IFERROR(_xlfn._xlws.FILTER(IF(IF(IF(Tbl_TaxasDiarias[Tipo]="Corporativo", Tbl_TaxasDiarias[Indexador])=$G50, Tbl_TaxasDiarias[Duration])=$J50, Tbl_TaxasDiarias[Taxa Considerada]),
IF(IF(IF(Tbl_TaxasDiarias[Tipo]="Corporativo", Tbl_TaxasDiarias[Indexador])=$G50, Tbl_TaxasDiarias[Duration])=$J50, Tbl_TaxasDiarias[Taxa Considerada])),0))), "-")</f>
        <v>6.4000000000000001E-2</v>
      </c>
      <c r="I50" s="594">
        <v>2055</v>
      </c>
      <c r="J50" s="591" cm="1">
        <f t="array" ref="J50">IFERROR(_xlfn._xlws.FILTER(IF(IF(IF(Tbl_TaxasDiarias[Tipo]=$F50, Tbl_TaxasDiarias[Indexador])=$G50, Tbl_TaxasDiarias[Vencimento])=$I50, Tbl_TaxasDiarias[Duration]),
IF(IF(IF(Tbl_TaxasDiarias[Tipo]=$F50, Tbl_TaxasDiarias[Indexador])=$G50, Tbl_TaxasDiarias[Vencimento])=$I50, Tbl_TaxasDiarias[Duration])), "-")</f>
        <v>13.9572629546344</v>
      </c>
      <c r="K50" s="197" t="s">
        <v>1338</v>
      </c>
      <c r="L50" s="211" t="s">
        <v>1411</v>
      </c>
      <c r="M50" s="206" t="s">
        <v>1320</v>
      </c>
      <c r="N50" s="211" t="s">
        <v>34</v>
      </c>
      <c r="O50" s="211" t="s">
        <v>1362</v>
      </c>
      <c r="P50" s="275" t="s">
        <v>608</v>
      </c>
      <c r="Q50" s="154" t="s">
        <v>48</v>
      </c>
      <c r="R50" s="275">
        <f t="shared" ca="1" si="7"/>
        <v>8374</v>
      </c>
      <c r="S50" s="276" t="s">
        <v>34</v>
      </c>
      <c r="T50" s="156" t="str">
        <f t="shared" si="9"/>
        <v>-</v>
      </c>
      <c r="U50" s="277" t="s">
        <v>34</v>
      </c>
      <c r="V50" s="277" t="s">
        <v>1418</v>
      </c>
      <c r="W50" s="277" t="s">
        <v>34</v>
      </c>
      <c r="X50" s="278">
        <v>42018</v>
      </c>
      <c r="Y50" s="278">
        <v>56749</v>
      </c>
      <c r="Z50" s="278" t="s">
        <v>4935</v>
      </c>
    </row>
    <row r="51" spans="1:26">
      <c r="E51" s="196" t="str">
        <f t="shared" si="8"/>
        <v>NTN-B 2060 (IPCA+6.35%)</v>
      </c>
      <c r="F51" s="206" t="s">
        <v>1359</v>
      </c>
      <c r="G51" s="195" t="s">
        <v>1357</v>
      </c>
      <c r="H51" s="593" cm="1">
        <f t="array" ref="H51">IFERROR(IF(F51&lt;&gt;"CP", _xlfn._xlws.FILTER(IF(IF(IF(Tbl_TaxasDiarias[Tipo]=$F51, Tbl_TaxasDiarias[Indexador])=$G51, Tbl_TaxasDiarias[Vencimento])=$I51, Tbl_TaxasDiarias[Taxa Considerada]),
IF(IF(IF(Tbl_TaxasDiarias[Tipo]=$F51, Tbl_TaxasDiarias[Indexador])=$G51, Tbl_TaxasDiarias[Vencimento])=$I51, Tbl_TaxasDiarias[Taxa Considerada])),
MAX(IFERROR(_xlfn._xlws.FILTER(IF(IF(IF(Tbl_TaxasDiarias[Tipo]="Bancário", Tbl_TaxasDiarias[Indexador])=$G51, Tbl_TaxasDiarias[Duration])=$J51, Tbl_TaxasDiarias[Taxa Considerada]),
IF(IF(IF(Tbl_TaxasDiarias[Tipo]="Bancário", Tbl_TaxasDiarias[Indexador])=$G51, Tbl_TaxasDiarias[Duration])=$J51, Tbl_TaxasDiarias[Taxa Considerada])),0),
IFERROR(_xlfn._xlws.FILTER(IF(IF(IF(Tbl_TaxasDiarias[Tipo]="Corporativo", Tbl_TaxasDiarias[Indexador])=$G51, Tbl_TaxasDiarias[Duration])=$J51, Tbl_TaxasDiarias[Taxa Considerada]),
IF(IF(IF(Tbl_TaxasDiarias[Tipo]="Corporativo", Tbl_TaxasDiarias[Indexador])=$G51, Tbl_TaxasDiarias[Duration])=$J51, Tbl_TaxasDiarias[Taxa Considerada])),0))), "-")</f>
        <v>6.3500000000000001E-2</v>
      </c>
      <c r="I51" s="594">
        <v>2060</v>
      </c>
      <c r="J51" s="591" cm="1">
        <f t="array" ref="J51">IFERROR(_xlfn._xlws.FILTER(IF(IF(IF(Tbl_TaxasDiarias[Tipo]=$F51, Tbl_TaxasDiarias[Indexador])=$G51, Tbl_TaxasDiarias[Vencimento])=$I51, Tbl_TaxasDiarias[Duration]),
IF(IF(IF(Tbl_TaxasDiarias[Tipo]=$F51, Tbl_TaxasDiarias[Indexador])=$G51, Tbl_TaxasDiarias[Vencimento])=$I51, Tbl_TaxasDiarias[Duration])), "-")</f>
        <v>14.781340567718299</v>
      </c>
      <c r="K51" s="197" t="s">
        <v>1338</v>
      </c>
      <c r="L51" s="211" t="s">
        <v>1411</v>
      </c>
      <c r="M51" s="206" t="s">
        <v>1320</v>
      </c>
      <c r="N51" s="211" t="s">
        <v>34</v>
      </c>
      <c r="O51" s="211" t="s">
        <v>1362</v>
      </c>
      <c r="P51" s="275" t="s">
        <v>608</v>
      </c>
      <c r="Q51" s="154" t="s">
        <v>48</v>
      </c>
      <c r="R51" s="275">
        <f t="shared" ca="1" si="7"/>
        <v>9744</v>
      </c>
      <c r="S51" s="276" t="s">
        <v>34</v>
      </c>
      <c r="T51" s="156" t="str">
        <f t="shared" si="9"/>
        <v>-</v>
      </c>
      <c r="U51" s="277" t="s">
        <v>34</v>
      </c>
      <c r="V51" s="277" t="s">
        <v>1418</v>
      </c>
      <c r="W51" s="277" t="s">
        <v>34</v>
      </c>
      <c r="X51" s="278">
        <v>44573</v>
      </c>
      <c r="Y51" s="278">
        <v>58668</v>
      </c>
      <c r="Z51" s="278" t="s">
        <v>4936</v>
      </c>
    </row>
    <row r="52" spans="1:26">
      <c r="E52" s="196" t="str">
        <f>IF(F52&lt;&gt;"CP",F52&amp;" "&amp;I52&amp;IF(F52="LFT"," - "&amp;"Liquidez Diária","")&amp;" ("&amp;IF(G52="PRE", "", G52)&amp;TEXT(H52,"0.00%")&amp;")","Títulos Privados - "&amp;IF(J52&lt;1,IF(J52=0, "Liquidez Diária (", J52*12&amp;" meses ("),IF(J52=1,"1 ano (",IF(ISNUMBER(J52)*1,J52&amp;" anos (","Liquidez Diária (")))&amp;IF(IF(G52="PRE", "", G52)="%CDI",TEXT(H52,"0.0%")&amp;" CDI)",IF(G52="PRE", "", G52)&amp;TEXT(H52,"0.00%")&amp;")"))</f>
        <v>Títulos Privados - 8 anos (IPCA+9.10%)</v>
      </c>
      <c r="F52" s="736" t="s">
        <v>2564</v>
      </c>
      <c r="G52" s="195" t="s">
        <v>1357</v>
      </c>
      <c r="H52" s="593" cm="1">
        <f t="array" ref="H52">IFERROR(IF(F52&lt;&gt;"CP", _xlfn._xlws.FILTER(IF(IF(IF(Tbl_TaxasDiarias[Tipo]=$F52, Tbl_TaxasDiarias[Indexador])=$G52, Tbl_TaxasDiarias[Vencimento])=$I52, Tbl_TaxasDiarias[Taxa Considerada]),
IF(IF(IF(Tbl_TaxasDiarias[Tipo]=$F52, Tbl_TaxasDiarias[Indexador])=$G52, Tbl_TaxasDiarias[Vencimento])=$I52, Tbl_TaxasDiarias[Taxa Considerada])),
MAX(IFERROR(_xlfn._xlws.FILTER(IF(IF(IF(Tbl_TaxasDiarias[Tipo]="Bancário", Tbl_TaxasDiarias[Indexador])=$G52, Tbl_TaxasDiarias[Duration])=$J52, Tbl_TaxasDiarias[Taxa Considerada]),
IF(IF(IF(Tbl_TaxasDiarias[Tipo]="Bancário", Tbl_TaxasDiarias[Indexador])=$G52, Tbl_TaxasDiarias[Duration])=$J52, Tbl_TaxasDiarias[Taxa Considerada])),0),
IFERROR(_xlfn._xlws.FILTER(IF(IF(IF(Tbl_TaxasDiarias[Tipo]="Corporativo", Tbl_TaxasDiarias[Indexador])=$G52, Tbl_TaxasDiarias[Duration])=$J52, Tbl_TaxasDiarias[Taxa Considerada]),
IF(IF(IF(Tbl_TaxasDiarias[Tipo]="Corporativo", Tbl_TaxasDiarias[Indexador])=$G52, Tbl_TaxasDiarias[Duration])=$J52, Tbl_TaxasDiarias[Taxa Considerada])),0))), "-")</f>
        <v>9.0999999999999998E-2</v>
      </c>
      <c r="I52" s="208" t="s">
        <v>34</v>
      </c>
      <c r="J52" s="595">
        <v>8</v>
      </c>
      <c r="K52" s="197" t="s">
        <v>1338</v>
      </c>
      <c r="L52" s="1055" t="s">
        <v>34</v>
      </c>
      <c r="M52" s="578" t="s">
        <v>1320</v>
      </c>
      <c r="N52" s="275" t="s">
        <v>34</v>
      </c>
      <c r="O52" s="206" t="s">
        <v>663</v>
      </c>
      <c r="P52" s="275" t="s">
        <v>608</v>
      </c>
      <c r="Q52" s="154" t="s">
        <v>48</v>
      </c>
      <c r="R52" s="275">
        <f t="shared" ca="1" si="7"/>
        <v>2920</v>
      </c>
      <c r="S52" s="276" t="s">
        <v>34</v>
      </c>
      <c r="T52" s="156">
        <f>IF(OR(LEFT($E52,3)="LFT",LEFT($E52,3)="NTN"), "-", IF(LEFT($J52,3)="Liq", 0.03%, 0.2%))</f>
        <v>2E-3</v>
      </c>
      <c r="U52" s="277" t="s">
        <v>34</v>
      </c>
      <c r="V52" s="277" t="s">
        <v>1418</v>
      </c>
      <c r="W52" s="277" t="s">
        <v>34</v>
      </c>
      <c r="X52" s="278" t="s">
        <v>34</v>
      </c>
      <c r="Y52" s="278" t="s">
        <v>34</v>
      </c>
      <c r="Z52" s="278" t="s">
        <v>34</v>
      </c>
    </row>
    <row r="53" spans="1:26">
      <c r="E53" s="196" t="str">
        <f>IF(F53&lt;&gt;"CP",F53&amp;" "&amp;I53&amp;IF(F53="LFT"," - "&amp;"Liquidez Diária","")&amp;" ("&amp;IF(G53="PRE", "", G53)&amp;TEXT(H53,"0.00%")&amp;")","Títulos Privados - "&amp;IF(J53&lt;1,IF(J53=0, "Liquidez Diária (", J53*12&amp;" meses ("),IF(J53=1,"1 ano (",IF(ISNUMBER(J53)*1,J53&amp;" anos (","Liquidez Diária (")))&amp;IF(IF(G53="PRE", "", G53)="%CDI",TEXT(H53,"0.0%")&amp;" CDI)",IF(G53="PRE", "", G53)&amp;TEXT(H53,"0.00%")&amp;")"))</f>
        <v>Títulos Privados - 9 anos (IPCA+9.10%)</v>
      </c>
      <c r="F53" s="736" t="s">
        <v>2564</v>
      </c>
      <c r="G53" s="195" t="s">
        <v>1357</v>
      </c>
      <c r="H53" s="593"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MAX(IFERROR(_xlfn._xlws.FILTER(IF(IF(IF(Tbl_TaxasDiarias[Tipo]="Bancário", Tbl_TaxasDiarias[Indexador])=$G53, Tbl_TaxasDiarias[Duration])=$J53, Tbl_TaxasDiarias[Taxa Considerada]),
IF(IF(IF(Tbl_TaxasDiarias[Tipo]="Bancário", Tbl_TaxasDiarias[Indexador])=$G53, Tbl_TaxasDiarias[Duration])=$J53, Tbl_TaxasDiarias[Taxa Considerada])),0),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Considerada])),0))), "-")</f>
        <v>9.0999999999999998E-2</v>
      </c>
      <c r="I53" s="208" t="s">
        <v>34</v>
      </c>
      <c r="J53" s="595">
        <v>9</v>
      </c>
      <c r="K53" s="197" t="s">
        <v>1338</v>
      </c>
      <c r="L53" s="1055" t="s">
        <v>34</v>
      </c>
      <c r="M53" s="578" t="s">
        <v>1320</v>
      </c>
      <c r="N53" s="275" t="s">
        <v>34</v>
      </c>
      <c r="O53" s="206" t="s">
        <v>663</v>
      </c>
      <c r="P53" s="275" t="s">
        <v>608</v>
      </c>
      <c r="Q53" s="154" t="s">
        <v>48</v>
      </c>
      <c r="R53" s="275">
        <f t="shared" ca="1" si="7"/>
        <v>3285</v>
      </c>
      <c r="S53" s="276" t="s">
        <v>34</v>
      </c>
      <c r="T53" s="156">
        <f>IF(OR(LEFT($E53,3)="LFT",LEFT($E53,3)="NTN"), "-", IF(LEFT($J53,3)="Liq", 0.03%, 0.2%))</f>
        <v>2E-3</v>
      </c>
      <c r="U53" s="277" t="s">
        <v>34</v>
      </c>
      <c r="V53" s="277" t="s">
        <v>1418</v>
      </c>
      <c r="W53" s="277" t="s">
        <v>34</v>
      </c>
      <c r="X53" s="278" t="s">
        <v>34</v>
      </c>
      <c r="Y53" s="278" t="s">
        <v>34</v>
      </c>
      <c r="Z53" s="278" t="s">
        <v>34</v>
      </c>
    </row>
    <row r="54" spans="1:26">
      <c r="E54" s="196" t="str">
        <f>IF(F54&lt;&gt;"CP",F54&amp;" "&amp;I54&amp;IF(F54="LFT"," - "&amp;"Liquidez Diária","")&amp;" ("&amp;IF(G54="PRE", "", G54)&amp;TEXT(H54,"0.00%")&amp;")","Títulos Privados - "&amp;IF(J54&lt;1,IF(J54=0, "Liquidez Diária (", J54*12&amp;" meses ("),IF(J54=1,"1 ano (",IF(ISNUMBER(J54)*1,J54&amp;" anos (","Liquidez Diária (")))&amp;IF(IF(G54="PRE", "", G54)="%CDI",TEXT(H54,"0.0%")&amp;" CDI)",IF(G54="PRE", "", G54)&amp;TEXT(H54,"0.00%")&amp;")"))</f>
        <v>Títulos Privados - 10 anos (IPCA+9.00%)</v>
      </c>
      <c r="F54" s="736" t="s">
        <v>2564</v>
      </c>
      <c r="G54" s="195" t="s">
        <v>1357</v>
      </c>
      <c r="H54" s="593"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MAX(IFERROR(_xlfn._xlws.FILTER(IF(IF(IF(Tbl_TaxasDiarias[Tipo]="Bancário", Tbl_TaxasDiarias[Indexador])=$G54, Tbl_TaxasDiarias[Duration])=$J54, Tbl_TaxasDiarias[Taxa Considerada]),
IF(IF(IF(Tbl_TaxasDiarias[Tipo]="Bancário", Tbl_TaxasDiarias[Indexador])=$G54, Tbl_TaxasDiarias[Duration])=$J54, Tbl_TaxasDiarias[Taxa Considerada])),0),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Considerada])),0))), "-")</f>
        <v>0.09</v>
      </c>
      <c r="I54" s="208" t="s">
        <v>34</v>
      </c>
      <c r="J54" s="595">
        <v>10</v>
      </c>
      <c r="K54" s="197" t="s">
        <v>1338</v>
      </c>
      <c r="L54" s="1055" t="s">
        <v>34</v>
      </c>
      <c r="M54" s="578" t="s">
        <v>1320</v>
      </c>
      <c r="N54" s="275" t="s">
        <v>34</v>
      </c>
      <c r="O54" s="206" t="s">
        <v>663</v>
      </c>
      <c r="P54" s="275" t="s">
        <v>608</v>
      </c>
      <c r="Q54" s="154" t="s">
        <v>48</v>
      </c>
      <c r="R54" s="275">
        <f t="shared" ca="1" si="7"/>
        <v>3650</v>
      </c>
      <c r="S54" s="276" t="s">
        <v>34</v>
      </c>
      <c r="T54" s="156">
        <f>IF(OR(LEFT($E54,3)="LFT",LEFT($E54,3)="NTN"), "-", IF(LEFT($J54,3)="Liq", 0.03%, 0.2%))</f>
        <v>2E-3</v>
      </c>
      <c r="U54" s="277" t="s">
        <v>34</v>
      </c>
      <c r="V54" s="277" t="s">
        <v>1418</v>
      </c>
      <c r="W54" s="277" t="s">
        <v>34</v>
      </c>
      <c r="X54" s="278" t="s">
        <v>34</v>
      </c>
      <c r="Y54" s="278" t="s">
        <v>34</v>
      </c>
      <c r="Z54" s="278" t="s">
        <v>34</v>
      </c>
    </row>
    <row r="55" spans="1:26" s="147" customFormat="1" ht="7.5" customHeight="1">
      <c r="B55" s="182"/>
      <c r="C55" s="182"/>
      <c r="D55" s="182"/>
      <c r="E55" s="146"/>
      <c r="H55" s="200"/>
      <c r="I55" s="148"/>
      <c r="J55" s="148"/>
    </row>
    <row r="56" spans="1:26" s="147" customFormat="1">
      <c r="A56" s="160"/>
      <c r="B56" s="192"/>
      <c r="C56" s="182"/>
      <c r="D56" s="182"/>
      <c r="E56" s="149" t="s">
        <v>661</v>
      </c>
      <c r="F56" s="149"/>
      <c r="G56" s="149"/>
      <c r="H56" s="201"/>
      <c r="I56" s="205"/>
      <c r="J56" s="150"/>
      <c r="K56" s="149"/>
      <c r="L56" s="149"/>
      <c r="M56" s="149"/>
      <c r="N56" s="149"/>
      <c r="O56" s="149"/>
      <c r="P56" s="149"/>
      <c r="Q56" s="149"/>
      <c r="R56" s="149"/>
      <c r="S56" s="149"/>
      <c r="T56" s="149"/>
      <c r="U56" s="169"/>
      <c r="V56" s="169"/>
      <c r="W56" s="169"/>
      <c r="X56" s="193"/>
      <c r="Y56" s="193"/>
      <c r="Z56" s="193"/>
    </row>
    <row r="57" spans="1:26" s="147" customFormat="1" ht="3" customHeight="1">
      <c r="B57" s="182"/>
      <c r="C57" s="182"/>
      <c r="D57" s="182"/>
      <c r="H57" s="202"/>
      <c r="I57" s="151"/>
      <c r="J57" s="151"/>
    </row>
    <row r="58" spans="1:26" s="147" customFormat="1">
      <c r="A58" s="160"/>
      <c r="B58" s="182" t="s">
        <v>661</v>
      </c>
      <c r="C58" s="182" t="s">
        <v>738</v>
      </c>
      <c r="D58" s="182" t="str">
        <f>B58&amp;" "&amp;C58</f>
        <v>Pré-fixado Curta</v>
      </c>
      <c r="E58" s="152" t="s">
        <v>1369</v>
      </c>
      <c r="F58" s="152"/>
      <c r="G58" s="152"/>
      <c r="H58" s="199"/>
      <c r="I58" s="204"/>
      <c r="J58" s="153"/>
      <c r="K58" s="152"/>
      <c r="L58" s="152"/>
      <c r="M58" s="152"/>
      <c r="N58" s="152"/>
      <c r="O58" s="152"/>
      <c r="P58" s="152"/>
      <c r="Q58" s="152"/>
      <c r="R58" s="152"/>
      <c r="S58" s="152"/>
      <c r="T58" s="152"/>
      <c r="U58" s="170"/>
      <c r="V58" s="170"/>
      <c r="W58" s="170"/>
      <c r="X58" s="194"/>
      <c r="Y58" s="194"/>
      <c r="Z58" s="194"/>
    </row>
    <row r="59" spans="1:26">
      <c r="E59" s="196" t="str">
        <f>IF(F59&lt;&gt;"CP",F59&amp;" "&amp;I59&amp;IF(F59="LFT"," - "&amp;"Liquidez Diária","")&amp;" ("&amp;IF(G59="PRE", "", G59)&amp;TEXT(H59,"0.00%")&amp;")","Títulos Privados - "&amp;IF(J59&lt;1,IF(J59=0, "Liquidez Diária (", J59*12&amp;" meses ("),IF(J59=1,"1 ano (",IF(ISNUMBER(J59)*1,J59&amp;" anos (","Liquidez Diária (")))&amp;IF(IF(G59="PRE", "", G59)="%CDI",TEXT(H59,"0.0%")&amp;" CDI)",IF(G59="PRE", "", G59)&amp;TEXT(H59,"0.00%")&amp;")"))</f>
        <v>NTN-F 2025 (12.15%)</v>
      </c>
      <c r="F59" s="206" t="s">
        <v>1360</v>
      </c>
      <c r="G59" s="592" t="s">
        <v>1437</v>
      </c>
      <c r="H59" s="593" cm="1">
        <f t="array" ref="H59">IFERROR(IF(F59&lt;&gt;"CP", _xlfn._xlws.FILTER(IF(IF(IF(Tbl_TaxasDiarias[Tipo]=$F59, Tbl_TaxasDiarias[Indexador])=$G59, Tbl_TaxasDiarias[Vencimento])=$I59, Tbl_TaxasDiarias[Taxa Considerada]),
IF(IF(IF(Tbl_TaxasDiarias[Tipo]=$F59, Tbl_TaxasDiarias[Indexador])=$G59, Tbl_TaxasDiarias[Vencimento])=$I59, Tbl_TaxasDiarias[Taxa Considerada])),
MAX(IFERROR(_xlfn._xlws.FILTER(IF(IF(IF(Tbl_TaxasDiarias[Tipo]="Bancário", Tbl_TaxasDiarias[Indexador])=$G59, Tbl_TaxasDiarias[Duration])=$J59, Tbl_TaxasDiarias[Taxa Considerada]),
IF(IF(IF(Tbl_TaxasDiarias[Tipo]="Bancário", Tbl_TaxasDiarias[Indexador])=$G59, Tbl_TaxasDiarias[Duration])=$J59, Tbl_TaxasDiarias[Taxa Considerada])),0),
IFERROR(_xlfn._xlws.FILTER(IF(IF(IF(Tbl_TaxasDiarias[Tipo]="Corporativo", Tbl_TaxasDiarias[Indexador])=$G59, Tbl_TaxasDiarias[Duration])=$J59, Tbl_TaxasDiarias[Taxa Considerada]),
IF(IF(IF(Tbl_TaxasDiarias[Tipo]="Corporativo", Tbl_TaxasDiarias[Indexador])=$G59, Tbl_TaxasDiarias[Duration])=$J59, Tbl_TaxasDiarias[Taxa Considerada])),0))), "-")</f>
        <v>0.1215</v>
      </c>
      <c r="I59" s="594">
        <v>2025</v>
      </c>
      <c r="J59" s="591" cm="1">
        <f t="array" ref="J59">IFERROR(_xlfn._xlws.FILTER(IF(IF(IF(Tbl_TaxasDiarias[Tipo]=$F59, Tbl_TaxasDiarias[Indexador])=$G59, Tbl_TaxasDiarias[Vencimento])=$I59, Tbl_TaxasDiarias[Duration]),
IF(IF(IF(Tbl_TaxasDiarias[Tipo]=$F59, Tbl_TaxasDiarias[Indexador])=$G59, Tbl_TaxasDiarias[Vencimento])=$I59, Tbl_TaxasDiarias[Duration])), "-")</f>
        <v>1.6541294325363101</v>
      </c>
      <c r="K59" s="209" t="s">
        <v>1338</v>
      </c>
      <c r="L59" s="211" t="s">
        <v>1411</v>
      </c>
      <c r="M59" s="206" t="s">
        <v>1320</v>
      </c>
      <c r="N59" s="211" t="s">
        <v>34</v>
      </c>
      <c r="O59" s="211" t="s">
        <v>1362</v>
      </c>
      <c r="P59" s="275" t="s">
        <v>608</v>
      </c>
      <c r="Q59" s="154" t="s">
        <v>48</v>
      </c>
      <c r="R59" s="275">
        <f ca="1">IF(OR(LEFT($E59, 3) = "NTN", LEFT($E59, 3) = "LFT"), NETWORKDAYS(TODAY(),Y59)-5, FLOOR(J59*365,1))</f>
        <v>452</v>
      </c>
      <c r="S59" s="276" t="s">
        <v>34</v>
      </c>
      <c r="T59" s="156" t="str">
        <f>IF(OR(LEFT($E59,3)="LFT",LEFT($E59,3)="NTN"), "-", IF(LEFT($J59,3)="Liq", 0.03%, 0.2%))</f>
        <v>-</v>
      </c>
      <c r="U59" s="277" t="s">
        <v>34</v>
      </c>
      <c r="V59" s="277" t="s">
        <v>1418</v>
      </c>
      <c r="W59" s="277" t="s">
        <v>34</v>
      </c>
      <c r="X59" s="278">
        <v>41649</v>
      </c>
      <c r="Y59" s="278">
        <v>45658</v>
      </c>
      <c r="Z59" s="278" t="s">
        <v>4943</v>
      </c>
    </row>
    <row r="60" spans="1:26">
      <c r="E60" s="196" t="str">
        <f>IF(F60&lt;&gt;"CP",F60&amp;" "&amp;I60&amp;IF(F60="LFT"," - "&amp;"Liquidez Diária","")&amp;" ("&amp;IF(G60="PRE", "", G60)&amp;TEXT(H60,"0.00%")&amp;")","Títulos Privados - "&amp;IF(J60&lt;1,IF(J60=0, "Liquidez Diária (", J60*12&amp;" meses ("),IF(J60=1,"1 ano (",IF(ISNUMBER(J60)*1,J60&amp;" anos (","Liquidez Diária (")))&amp;IF(IF(G60="PRE", "", G60)="%CDI",TEXT(H60,"0.0%")&amp;" CDI)",IF(G60="PRE", "", G60)&amp;TEXT(H60,"0.00%")&amp;")"))</f>
        <v>LTN 202401 (13.45%)</v>
      </c>
      <c r="F60" s="1080" t="s">
        <v>4911</v>
      </c>
      <c r="G60" s="592" t="s">
        <v>1437</v>
      </c>
      <c r="H60" s="593"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MAX(IFERROR(_xlfn._xlws.FILTER(IF(IF(IF(Tbl_TaxasDiarias[Tipo]="Bancário", Tbl_TaxasDiarias[Indexador])=$G60, Tbl_TaxasDiarias[Duration])=$J60, Tbl_TaxasDiarias[Taxa Considerada]),
IF(IF(IF(Tbl_TaxasDiarias[Tipo]="Bancário", Tbl_TaxasDiarias[Indexador])=$G60, Tbl_TaxasDiarias[Duration])=$J60, Tbl_TaxasDiarias[Taxa Considerada])),0),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Considerada])),0))), "-")</f>
        <v>0.13450000000000001</v>
      </c>
      <c r="I60" s="594">
        <v>202401</v>
      </c>
      <c r="J60" s="591" cm="1">
        <f t="array" ref="J60">IFERROR(_xlfn._xlws.FILTER(IF(IF(IF(Tbl_TaxasDiarias[Tipo]=$F60, Tbl_TaxasDiarias[Indexador])=$G60, Tbl_TaxasDiarias[Vencimento])=$I60, Tbl_TaxasDiarias[Duration]),
IF(IF(IF(Tbl_TaxasDiarias[Tipo]=$F60, Tbl_TaxasDiarias[Indexador])=$G60, Tbl_TaxasDiarias[Vencimento])=$I60, Tbl_TaxasDiarias[Duration])), "-")</f>
        <v>3.16599925769702</v>
      </c>
      <c r="K60" s="209" t="s">
        <v>1338</v>
      </c>
      <c r="L60" s="211" t="s">
        <v>1411</v>
      </c>
      <c r="M60" s="206" t="s">
        <v>1320</v>
      </c>
      <c r="N60" s="211" t="s">
        <v>34</v>
      </c>
      <c r="O60" s="211" t="s">
        <v>1362</v>
      </c>
      <c r="P60" s="275" t="s">
        <v>608</v>
      </c>
      <c r="Q60" s="154" t="s">
        <v>48</v>
      </c>
      <c r="R60" s="275">
        <f t="shared" ref="R60:R67" ca="1" si="10">IF(OR(LEFT($E60, 3) = "NTN", LEFT($E60, 3) = "LFT"), NETWORKDAYS(TODAY(),Y60)-5, FLOOR(J60*365,1))</f>
        <v>1155</v>
      </c>
      <c r="S60" s="276" t="s">
        <v>34</v>
      </c>
      <c r="T60" s="156">
        <f>IF(OR(LEFT($E60,3)="LFT",LEFT($E60,3)="NTN"), "-", IF(LEFT($J60,3)="Liq", 0.03%, 0.2%))</f>
        <v>2E-3</v>
      </c>
      <c r="U60" s="277" t="s">
        <v>34</v>
      </c>
      <c r="V60" s="277" t="s">
        <v>1418</v>
      </c>
      <c r="W60" s="277" t="s">
        <v>34</v>
      </c>
      <c r="X60" s="278">
        <v>43833</v>
      </c>
      <c r="Y60" s="278">
        <v>45292</v>
      </c>
      <c r="Z60" s="278" t="s">
        <v>4944</v>
      </c>
    </row>
    <row r="61" spans="1:26">
      <c r="E61" s="196" t="str">
        <f t="shared" ref="E61:E63" si="11">IF(F61&lt;&gt;"CP",F61&amp;" "&amp;I61&amp;IF(F61="LFT"," - "&amp;"Liquidez Diária","")&amp;" ("&amp;IF(G61="PRE", "", G61)&amp;TEXT(H61,"0.00%")&amp;")","Títulos Privados - "&amp;IF(J61&lt;1,IF(J61=0, "Liquidez Diária (", J61*12&amp;" meses ("),IF(J61=1,"1 ano (",IF(ISNUMBER(J61)*1,J61&amp;" anos (","Liquidez Diária (")))&amp;IF(IF(G61="PRE", "", G61)="%CDI",TEXT(H61,"0.0%")&amp;" CDI)",IF(G61="PRE", "", G61)&amp;TEXT(H61,"0.00%")&amp;")"))</f>
        <v>LTN 202407 (13.10%)</v>
      </c>
      <c r="F61" s="1080" t="s">
        <v>4911</v>
      </c>
      <c r="G61" s="592" t="s">
        <v>1437</v>
      </c>
      <c r="H61" s="593"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MAX(IFERROR(_xlfn._xlws.FILTER(IF(IF(IF(Tbl_TaxasDiarias[Tipo]="Bancário", Tbl_TaxasDiarias[Indexador])=$G61, Tbl_TaxasDiarias[Duration])=$J61, Tbl_TaxasDiarias[Taxa Considerada]),
IF(IF(IF(Tbl_TaxasDiarias[Tipo]="Bancário", Tbl_TaxasDiarias[Indexador])=$G61, Tbl_TaxasDiarias[Duration])=$J61, Tbl_TaxasDiarias[Taxa Considerada])),0),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Considerada])),0))), "-")</f>
        <v>0.13100000000000001</v>
      </c>
      <c r="I61" s="594">
        <v>202407</v>
      </c>
      <c r="J61" s="591" cm="1">
        <f t="array" ref="J61">IFERROR(_xlfn._xlws.FILTER(IF(IF(IF(Tbl_TaxasDiarias[Tipo]=$F61, Tbl_TaxasDiarias[Indexador])=$G61, Tbl_TaxasDiarias[Vencimento])=$I61, Tbl_TaxasDiarias[Duration]),
IF(IF(IF(Tbl_TaxasDiarias[Tipo]=$F61, Tbl_TaxasDiarias[Indexador])=$G61, Tbl_TaxasDiarias[Vencimento])=$I61, Tbl_TaxasDiarias[Duration])), "-")</f>
        <v>4.3605636723984604</v>
      </c>
      <c r="K61" s="209" t="s">
        <v>1338</v>
      </c>
      <c r="L61" s="211" t="s">
        <v>1411</v>
      </c>
      <c r="M61" s="206" t="s">
        <v>1320</v>
      </c>
      <c r="N61" s="211" t="s">
        <v>34</v>
      </c>
      <c r="O61" s="211" t="s">
        <v>1362</v>
      </c>
      <c r="P61" s="275" t="s">
        <v>608</v>
      </c>
      <c r="Q61" s="154" t="s">
        <v>48</v>
      </c>
      <c r="R61" s="275">
        <f t="shared" ca="1" si="10"/>
        <v>1591</v>
      </c>
      <c r="S61" s="276" t="s">
        <v>34</v>
      </c>
      <c r="T61" s="156">
        <f t="shared" ref="T61:T64" si="12">IF(OR(LEFT($E61,3)="LFT",LEFT($E61,3)="NTN"), "-", IF(LEFT($J61,3)="Liq", 0.03%, 0.2%))</f>
        <v>2E-3</v>
      </c>
      <c r="U61" s="277" t="s">
        <v>34</v>
      </c>
      <c r="V61" s="277" t="s">
        <v>1418</v>
      </c>
      <c r="W61" s="277" t="s">
        <v>34</v>
      </c>
      <c r="X61" s="278">
        <v>44204</v>
      </c>
      <c r="Y61" s="278">
        <v>45474</v>
      </c>
      <c r="Z61" s="278" t="s">
        <v>4945</v>
      </c>
    </row>
    <row r="62" spans="1:26">
      <c r="E62" s="196" t="str">
        <f t="shared" si="11"/>
        <v>LTN 202501 (12.75%)</v>
      </c>
      <c r="F62" s="1080" t="s">
        <v>4911</v>
      </c>
      <c r="G62" s="592" t="s">
        <v>1437</v>
      </c>
      <c r="H62" s="593"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MAX(IFERROR(_xlfn._xlws.FILTER(IF(IF(IF(Tbl_TaxasDiarias[Tipo]="Bancário", Tbl_TaxasDiarias[Indexador])=$G62, Tbl_TaxasDiarias[Duration])=$J62, Tbl_TaxasDiarias[Taxa Considerada]),
IF(IF(IF(Tbl_TaxasDiarias[Tipo]="Bancário", Tbl_TaxasDiarias[Indexador])=$G62, Tbl_TaxasDiarias[Duration])=$J62, Tbl_TaxasDiarias[Taxa Considerada])),0),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Considerada])),0))), "-")</f>
        <v>0.1275</v>
      </c>
      <c r="I62" s="594">
        <v>202501</v>
      </c>
      <c r="J62" s="591" cm="1">
        <f t="array" ref="J62">IFERROR(_xlfn._xlws.FILTER(IF(IF(IF(Tbl_TaxasDiarias[Tipo]=$F62, Tbl_TaxasDiarias[Indexador])=$G62, Tbl_TaxasDiarias[Vencimento])=$I62, Tbl_TaxasDiarias[Duration]),
IF(IF(IF(Tbl_TaxasDiarias[Tipo]=$F62, Tbl_TaxasDiarias[Indexador])=$G62, Tbl_TaxasDiarias[Vencimento])=$I62, Tbl_TaxasDiarias[Duration])), "-")</f>
        <v>5.3035551849677498</v>
      </c>
      <c r="K62" s="209" t="s">
        <v>1338</v>
      </c>
      <c r="L62" s="211" t="s">
        <v>1411</v>
      </c>
      <c r="M62" s="206" t="s">
        <v>1320</v>
      </c>
      <c r="N62" s="211" t="s">
        <v>34</v>
      </c>
      <c r="O62" s="211" t="s">
        <v>1362</v>
      </c>
      <c r="P62" s="275" t="s">
        <v>608</v>
      </c>
      <c r="Q62" s="154" t="s">
        <v>48</v>
      </c>
      <c r="R62" s="275">
        <f t="shared" ca="1" si="10"/>
        <v>1935</v>
      </c>
      <c r="S62" s="276" t="s">
        <v>34</v>
      </c>
      <c r="T62" s="156">
        <f t="shared" si="12"/>
        <v>2E-3</v>
      </c>
      <c r="U62" s="277" t="s">
        <v>34</v>
      </c>
      <c r="V62" s="277" t="s">
        <v>1418</v>
      </c>
      <c r="W62" s="277" t="s">
        <v>34</v>
      </c>
      <c r="X62" s="278">
        <v>44379</v>
      </c>
      <c r="Y62" s="278">
        <v>45658</v>
      </c>
      <c r="Z62" s="278" t="s">
        <v>4946</v>
      </c>
    </row>
    <row r="63" spans="1:26">
      <c r="E63" s="196" t="str">
        <f t="shared" si="11"/>
        <v>LTN 202507 (12.75%)</v>
      </c>
      <c r="F63" s="1080" t="s">
        <v>4911</v>
      </c>
      <c r="G63" s="592" t="s">
        <v>1437</v>
      </c>
      <c r="H63" s="593"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MAX(IFERROR(_xlfn._xlws.FILTER(IF(IF(IF(Tbl_TaxasDiarias[Tipo]="Bancário", Tbl_TaxasDiarias[Indexador])=$G63, Tbl_TaxasDiarias[Duration])=$J63, Tbl_TaxasDiarias[Taxa Considerada]),
IF(IF(IF(Tbl_TaxasDiarias[Tipo]="Bancário", Tbl_TaxasDiarias[Indexador])=$G63, Tbl_TaxasDiarias[Duration])=$J63, Tbl_TaxasDiarias[Taxa Considerada])),0),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Considerada])),0))), "-")</f>
        <v>0.1275</v>
      </c>
      <c r="I63" s="594">
        <v>202507</v>
      </c>
      <c r="J63" s="59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209" t="s">
        <v>1338</v>
      </c>
      <c r="L63" s="211" t="s">
        <v>1411</v>
      </c>
      <c r="M63" s="206" t="s">
        <v>1320</v>
      </c>
      <c r="N63" s="211" t="s">
        <v>34</v>
      </c>
      <c r="O63" s="211" t="s">
        <v>1362</v>
      </c>
      <c r="P63" s="275" t="s">
        <v>608</v>
      </c>
      <c r="Q63" s="154" t="s">
        <v>48</v>
      </c>
      <c r="R63" s="275">
        <f t="shared" ca="1" si="10"/>
        <v>1935</v>
      </c>
      <c r="S63" s="276" t="s">
        <v>34</v>
      </c>
      <c r="T63" s="156">
        <f t="shared" si="12"/>
        <v>2E-3</v>
      </c>
      <c r="U63" s="277" t="s">
        <v>34</v>
      </c>
      <c r="V63" s="277" t="s">
        <v>1418</v>
      </c>
      <c r="W63" s="277" t="s">
        <v>34</v>
      </c>
      <c r="X63" s="278">
        <v>44568</v>
      </c>
      <c r="Y63" s="278">
        <v>45839</v>
      </c>
      <c r="Z63" s="278" t="s">
        <v>4947</v>
      </c>
    </row>
    <row r="64" spans="1:26">
      <c r="E64" s="196" t="str">
        <f t="shared" ref="E64" si="13">IF(F64&lt;&gt;"CP",F64&amp;" "&amp;I64&amp;IF(F64="LFT"," - "&amp;"Liquidez Diária","")&amp;" ("&amp;IF(G64="PRE", "", G64)&amp;TEXT(H64,"0.00%")&amp;")","Títulos Privados - "&amp;IF(J64&lt;1,IF(J64=0, "Liquidez Diária (", J64*12&amp;" meses ("),IF(J64=1,"1 ano (",IF(ISNUMBER(J64)*1,J64&amp;" anos (","Liquidez Diária (")))&amp;IF(IF(G64="PRE", "", G64)="%CDI",TEXT(H64,"0.0%")&amp;" CDI)",IF(G64="PRE", "", G64)&amp;TEXT(H64,"0.00%")&amp;")"))</f>
        <v>LTN 202601 (12.85%)</v>
      </c>
      <c r="F64" s="1080" t="s">
        <v>4911</v>
      </c>
      <c r="G64" s="592" t="s">
        <v>1437</v>
      </c>
      <c r="H64" s="593"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MAX(IFERROR(_xlfn._xlws.FILTER(IF(IF(IF(Tbl_TaxasDiarias[Tipo]="Bancário", Tbl_TaxasDiarias[Indexador])=$G64, Tbl_TaxasDiarias[Duration])=$J64, Tbl_TaxasDiarias[Taxa Considerada]),
IF(IF(IF(Tbl_TaxasDiarias[Tipo]="Bancário", Tbl_TaxasDiarias[Indexador])=$G64, Tbl_TaxasDiarias[Duration])=$J64, Tbl_TaxasDiarias[Taxa Considerada])),0),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Considerada])),0))), "-")</f>
        <v>0.1285</v>
      </c>
      <c r="I64" s="594">
        <v>202601</v>
      </c>
      <c r="J64" s="591" cm="1">
        <f t="array" ref="J64">IFERROR(_xlfn._xlws.FILTER(IF(IF(IF(Tbl_TaxasDiarias[Tipo]=$F64, Tbl_TaxasDiarias[Indexador])=$G64, Tbl_TaxasDiarias[Vencimento])=$I64, Tbl_TaxasDiarias[Duration]),
IF(IF(IF(Tbl_TaxasDiarias[Tipo]=$F64, Tbl_TaxasDiarias[Indexador])=$G64, Tbl_TaxasDiarias[Vencimento])=$I64, Tbl_TaxasDiarias[Duration])), "-")</f>
        <v>6.0286679963552201</v>
      </c>
      <c r="K64" s="209" t="s">
        <v>1338</v>
      </c>
      <c r="L64" s="211" t="s">
        <v>1411</v>
      </c>
      <c r="M64" s="206" t="s">
        <v>1320</v>
      </c>
      <c r="N64" s="211" t="s">
        <v>34</v>
      </c>
      <c r="O64" s="211" t="s">
        <v>1362</v>
      </c>
      <c r="P64" s="275" t="s">
        <v>608</v>
      </c>
      <c r="Q64" s="154" t="s">
        <v>48</v>
      </c>
      <c r="R64" s="275">
        <f t="shared" ca="1" si="10"/>
        <v>2200</v>
      </c>
      <c r="S64" s="276" t="s">
        <v>34</v>
      </c>
      <c r="T64" s="156">
        <f t="shared" si="12"/>
        <v>2E-3</v>
      </c>
      <c r="U64" s="277" t="s">
        <v>34</v>
      </c>
      <c r="V64" s="277" t="s">
        <v>1418</v>
      </c>
      <c r="W64" s="277" t="s">
        <v>34</v>
      </c>
      <c r="X64" s="278">
        <v>44750</v>
      </c>
      <c r="Y64" s="278">
        <v>46023</v>
      </c>
      <c r="Z64" s="278" t="s">
        <v>4948</v>
      </c>
    </row>
    <row r="65" spans="1:26">
      <c r="E65" s="196" t="str">
        <f>IF(F65&lt;&gt;"CP",F65&amp;" "&amp;I65&amp;IF(F65="LFT"," - "&amp;"Liquidez Diária","")&amp;" ("&amp;IF(G65="PRE", "", G65)&amp;TEXT(H65,"0.00%")&amp;")","Títulos Privados - "&amp;IF(J65&lt;1,IF(J65=0, "Liquidez Diária (", J65*12&amp;" meses ("),IF(J65=1,"1 ano (",IF(ISNUMBER(J65)*1,J65&amp;" anos (","Liquidez Diária (")))&amp;IF(IF(G65="PRE", "", G65)="%CDI",TEXT(H65,"0.0%")&amp;" CDI)",IF(G65="PRE", "", G65)&amp;TEXT(H65,"0.00%")&amp;")"))</f>
        <v>Títulos Privados - 1 ano (14.60%)</v>
      </c>
      <c r="F65" s="736" t="s">
        <v>2564</v>
      </c>
      <c r="G65" s="592" t="s">
        <v>1437</v>
      </c>
      <c r="H65" s="593" cm="1">
        <f t="array" ref="H65">IFERROR(IF(F65&lt;&gt;"CP", _xlfn._xlws.FILTER(IF(IF(IF(Tbl_TaxasDiarias[Tipo]=$F65, Tbl_TaxasDiarias[Indexador])=$G65, Tbl_TaxasDiarias[Vencimento])=$I65, Tbl_TaxasDiarias[Taxa Considerada]),
IF(IF(IF(Tbl_TaxasDiarias[Tipo]=$F65, Tbl_TaxasDiarias[Indexador])=$G65, Tbl_TaxasDiarias[Vencimento])=$I65, Tbl_TaxasDiarias[Taxa Considerada])),
MAX(IFERROR(_xlfn._xlws.FILTER(IF(IF(IF(Tbl_TaxasDiarias[Tipo]="Bancário", Tbl_TaxasDiarias[Indexador])=$G65, Tbl_TaxasDiarias[Duration])=$J65, Tbl_TaxasDiarias[Taxa Considerada]),
IF(IF(IF(Tbl_TaxasDiarias[Tipo]="Bancário", Tbl_TaxasDiarias[Indexador])=$G65, Tbl_TaxasDiarias[Duration])=$J65, Tbl_TaxasDiarias[Taxa Considerada])),0),
IFERROR(_xlfn._xlws.FILTER(IF(IF(IF(Tbl_TaxasDiarias[Tipo]="Corporativo", Tbl_TaxasDiarias[Indexador])=$G65, Tbl_TaxasDiarias[Duration])=$J65, Tbl_TaxasDiarias[Taxa Considerada]),
IF(IF(IF(Tbl_TaxasDiarias[Tipo]="Corporativo", Tbl_TaxasDiarias[Indexador])=$G65, Tbl_TaxasDiarias[Duration])=$J65, Tbl_TaxasDiarias[Taxa Considerada])),0))), "-")</f>
        <v>0.14599999999999999</v>
      </c>
      <c r="I65" s="208" t="s">
        <v>34</v>
      </c>
      <c r="J65" s="595">
        <v>1</v>
      </c>
      <c r="K65" s="209" t="s">
        <v>1338</v>
      </c>
      <c r="L65" s="1055" t="s">
        <v>34</v>
      </c>
      <c r="M65" s="578" t="s">
        <v>1320</v>
      </c>
      <c r="N65" s="275" t="s">
        <v>34</v>
      </c>
      <c r="O65" s="206" t="s">
        <v>663</v>
      </c>
      <c r="P65" s="275" t="s">
        <v>608</v>
      </c>
      <c r="Q65" s="154" t="s">
        <v>48</v>
      </c>
      <c r="R65" s="275">
        <f t="shared" ca="1" si="10"/>
        <v>365</v>
      </c>
      <c r="S65" s="276" t="s">
        <v>34</v>
      </c>
      <c r="T65" s="156">
        <f>IF(OR(LEFT($E65,3)="LFT",LEFT($E65,3)="NTN"), "-", IF(LEFT($J65,3)="Liq", 0.03%, 0.2%))</f>
        <v>2E-3</v>
      </c>
      <c r="U65" s="277" t="s">
        <v>34</v>
      </c>
      <c r="V65" s="277" t="s">
        <v>1418</v>
      </c>
      <c r="W65" s="277" t="s">
        <v>34</v>
      </c>
      <c r="X65" s="278" t="s">
        <v>34</v>
      </c>
      <c r="Y65" s="278" t="s">
        <v>34</v>
      </c>
      <c r="Z65" s="278" t="s">
        <v>34</v>
      </c>
    </row>
    <row r="66" spans="1:26">
      <c r="E66" s="196" t="str">
        <f>IF(F66&lt;&gt;"CP",F66&amp;" "&amp;I66&amp;IF(F66="LFT"," - "&amp;"Liquidez Diária","")&amp;" ("&amp;IF(G66="PRE", "", G66)&amp;TEXT(H66,"0.00%")&amp;")","Títulos Privados - "&amp;IF(J66&lt;1,IF(J66=0, "Liquidez Diária (", J66*12&amp;" meses ("),IF(J66=1,"1 ano (",IF(ISNUMBER(J66)*1,J66&amp;" anos (","Liquidez Diária (")))&amp;IF(IF(G66="PRE", "", G66)="%CDI",TEXT(H66,"0.0%")&amp;" CDI)",IF(G66="PRE", "", G66)&amp;TEXT(H66,"0.00%")&amp;")"))</f>
        <v>Títulos Privados - 2 anos (13.70%)</v>
      </c>
      <c r="F66" s="736" t="s">
        <v>2564</v>
      </c>
      <c r="G66" s="592" t="s">
        <v>1437</v>
      </c>
      <c r="H66" s="593" cm="1">
        <f t="array" ref="H66">IFERROR(IF(F66&lt;&gt;"CP", _xlfn._xlws.FILTER(IF(IF(IF(Tbl_TaxasDiarias[Tipo]=$F66, Tbl_TaxasDiarias[Indexador])=$G66, Tbl_TaxasDiarias[Vencimento])=$I66, Tbl_TaxasDiarias[Taxa Considerada]),
IF(IF(IF(Tbl_TaxasDiarias[Tipo]=$F66, Tbl_TaxasDiarias[Indexador])=$G66, Tbl_TaxasDiarias[Vencimento])=$I66, Tbl_TaxasDiarias[Taxa Considerada])),
MAX(IFERROR(_xlfn._xlws.FILTER(IF(IF(IF(Tbl_TaxasDiarias[Tipo]="Bancário", Tbl_TaxasDiarias[Indexador])=$G66, Tbl_TaxasDiarias[Duration])=$J66, Tbl_TaxasDiarias[Taxa Considerada]),
IF(IF(IF(Tbl_TaxasDiarias[Tipo]="Bancário", Tbl_TaxasDiarias[Indexador])=$G66, Tbl_TaxasDiarias[Duration])=$J66, Tbl_TaxasDiarias[Taxa Considerada])),0),
IFERROR(_xlfn._xlws.FILTER(IF(IF(IF(Tbl_TaxasDiarias[Tipo]="Corporativo", Tbl_TaxasDiarias[Indexador])=$G66, Tbl_TaxasDiarias[Duration])=$J66, Tbl_TaxasDiarias[Taxa Considerada]),
IF(IF(IF(Tbl_TaxasDiarias[Tipo]="Corporativo", Tbl_TaxasDiarias[Indexador])=$G66, Tbl_TaxasDiarias[Duration])=$J66, Tbl_TaxasDiarias[Taxa Considerada])),0))), "-")</f>
        <v>0.13700000000000001</v>
      </c>
      <c r="I66" s="208" t="s">
        <v>34</v>
      </c>
      <c r="J66" s="595">
        <v>2</v>
      </c>
      <c r="K66" s="209" t="s">
        <v>715</v>
      </c>
      <c r="L66" s="1055" t="s">
        <v>34</v>
      </c>
      <c r="M66" s="578" t="s">
        <v>1320</v>
      </c>
      <c r="N66" s="275" t="s">
        <v>34</v>
      </c>
      <c r="O66" s="206" t="s">
        <v>663</v>
      </c>
      <c r="P66" s="275" t="s">
        <v>608</v>
      </c>
      <c r="Q66" s="154" t="s">
        <v>48</v>
      </c>
      <c r="R66" s="275">
        <f t="shared" ca="1" si="10"/>
        <v>730</v>
      </c>
      <c r="S66" s="276" t="s">
        <v>34</v>
      </c>
      <c r="T66" s="156">
        <f>IF(OR(LEFT($E66,3)="LFT",LEFT($E66,3)="NTN"), "-", IF(LEFT($J66,3)="Liq", 0.03%, 0.2%))</f>
        <v>2E-3</v>
      </c>
      <c r="U66" s="277" t="s">
        <v>34</v>
      </c>
      <c r="V66" s="277" t="s">
        <v>1418</v>
      </c>
      <c r="W66" s="277" t="s">
        <v>34</v>
      </c>
      <c r="X66" s="278" t="s">
        <v>34</v>
      </c>
      <c r="Y66" s="278" t="s">
        <v>34</v>
      </c>
      <c r="Z66" s="278" t="s">
        <v>34</v>
      </c>
    </row>
    <row r="67" spans="1:26">
      <c r="E67" s="196" t="str">
        <f>IF(F67&lt;&gt;"CP",F67&amp;" "&amp;I67&amp;IF(F67="LFT"," - "&amp;"Liquidez Diária","")&amp;" ("&amp;IF(G67="PRE", "", G67)&amp;TEXT(H67,"0.00%")&amp;")","Títulos Privados - "&amp;IF(J67&lt;1,IF(J67=0, "Liquidez Diária (", J67*12&amp;" meses ("),IF(J67=1,"1 ano (",IF(ISNUMBER(J67)*1,J67&amp;" anos (","Liquidez Diária (")))&amp;IF(IF(G67="PRE", "", G67)="%CDI",TEXT(H67,"0.0%")&amp;" CDI)",IF(G67="PRE", "", G67)&amp;TEXT(H67,"0.00%")&amp;")"))</f>
        <v>Títulos Privados - 3 anos (14.30%)</v>
      </c>
      <c r="F67" s="736" t="s">
        <v>2564</v>
      </c>
      <c r="G67" s="592" t="s">
        <v>1437</v>
      </c>
      <c r="H67" s="593" cm="1">
        <f t="array" ref="H67">IFERROR(IF(F67&lt;&gt;"CP", _xlfn._xlws.FILTER(IF(IF(IF(Tbl_TaxasDiarias[Tipo]=$F67, Tbl_TaxasDiarias[Indexador])=$G67, Tbl_TaxasDiarias[Vencimento])=$I67, Tbl_TaxasDiarias[Taxa Considerada]),
IF(IF(IF(Tbl_TaxasDiarias[Tipo]=$F67, Tbl_TaxasDiarias[Indexador])=$G67, Tbl_TaxasDiarias[Vencimento])=$I67, Tbl_TaxasDiarias[Taxa Considerada])),
MAX(IFERROR(_xlfn._xlws.FILTER(IF(IF(IF(Tbl_TaxasDiarias[Tipo]="Bancário", Tbl_TaxasDiarias[Indexador])=$G67, Tbl_TaxasDiarias[Duration])=$J67, Tbl_TaxasDiarias[Taxa Considerada]),
IF(IF(IF(Tbl_TaxasDiarias[Tipo]="Bancário", Tbl_TaxasDiarias[Indexador])=$G67, Tbl_TaxasDiarias[Duration])=$J67, Tbl_TaxasDiarias[Taxa Considerada])),0),
IFERROR(_xlfn._xlws.FILTER(IF(IF(IF(Tbl_TaxasDiarias[Tipo]="Corporativo", Tbl_TaxasDiarias[Indexador])=$G67, Tbl_TaxasDiarias[Duration])=$J67, Tbl_TaxasDiarias[Taxa Considerada]),
IF(IF(IF(Tbl_TaxasDiarias[Tipo]="Corporativo", Tbl_TaxasDiarias[Indexador])=$G67, Tbl_TaxasDiarias[Duration])=$J67, Tbl_TaxasDiarias[Taxa Considerada])),0))), "-")</f>
        <v>0.14299999999999999</v>
      </c>
      <c r="I67" s="208" t="s">
        <v>34</v>
      </c>
      <c r="J67" s="595">
        <v>3</v>
      </c>
      <c r="K67" s="209" t="s">
        <v>715</v>
      </c>
      <c r="L67" s="1055" t="s">
        <v>34</v>
      </c>
      <c r="M67" s="578" t="s">
        <v>1320</v>
      </c>
      <c r="N67" s="275" t="s">
        <v>34</v>
      </c>
      <c r="O67" s="206" t="s">
        <v>663</v>
      </c>
      <c r="P67" s="275" t="s">
        <v>608</v>
      </c>
      <c r="Q67" s="154" t="s">
        <v>48</v>
      </c>
      <c r="R67" s="275">
        <f t="shared" ca="1" si="10"/>
        <v>1095</v>
      </c>
      <c r="S67" s="276" t="s">
        <v>34</v>
      </c>
      <c r="T67" s="156">
        <f>IF(OR(LEFT($E67,3)="LFT",LEFT($E67,3)="NTN"), "-", IF(LEFT($J67,3)="Liq", 0.03%, 0.2%))</f>
        <v>2E-3</v>
      </c>
      <c r="U67" s="277" t="s">
        <v>34</v>
      </c>
      <c r="V67" s="277" t="s">
        <v>1418</v>
      </c>
      <c r="W67" s="277" t="s">
        <v>34</v>
      </c>
      <c r="X67" s="278" t="s">
        <v>34</v>
      </c>
      <c r="Y67" s="278" t="s">
        <v>34</v>
      </c>
      <c r="Z67" s="278" t="s">
        <v>34</v>
      </c>
    </row>
    <row r="68" spans="1:26" ht="5.25" customHeight="1">
      <c r="E68" s="158"/>
      <c r="H68" s="198"/>
      <c r="I68" s="203"/>
    </row>
    <row r="69" spans="1:26" s="147" customFormat="1">
      <c r="A69" s="160"/>
      <c r="B69" s="182" t="s">
        <v>661</v>
      </c>
      <c r="C69" s="184" t="s">
        <v>865</v>
      </c>
      <c r="D69" s="182" t="str">
        <f>B69&amp;" "&amp;C69</f>
        <v>Pré-fixado Média</v>
      </c>
      <c r="E69" s="152" t="s">
        <v>2721</v>
      </c>
      <c r="F69" s="152"/>
      <c r="G69" s="152"/>
      <c r="H69" s="199"/>
      <c r="I69" s="204"/>
      <c r="J69" s="153"/>
      <c r="K69" s="152"/>
      <c r="L69" s="152"/>
      <c r="M69" s="152"/>
      <c r="N69" s="152"/>
      <c r="O69" s="152"/>
      <c r="P69" s="152"/>
      <c r="Q69" s="152"/>
      <c r="R69" s="152"/>
      <c r="S69" s="152"/>
      <c r="T69" s="152"/>
      <c r="U69" s="170"/>
      <c r="V69" s="170"/>
      <c r="W69" s="170"/>
      <c r="X69" s="194"/>
      <c r="Y69" s="194"/>
      <c r="Z69" s="194"/>
    </row>
    <row r="70" spans="1:26">
      <c r="E70" s="196" t="str">
        <f t="shared" ref="E70:E75" si="14">IF(F70&lt;&gt;"CP",F70&amp;" "&amp;I70&amp;IF(F70="LFT"," - "&amp;"Liquidez Diária","")&amp;" ("&amp;IF(G70="PRE", "", G70)&amp;TEXT(H70,"0.00%")&amp;")","Títulos Privados - "&amp;IF(J70&lt;1,IF(J70=0, "Liquidez Diária (", J70*12&amp;" meses ("),IF(J70=1,"1 ano (",IF(ISNUMBER(J70)*1,J70&amp;" anos (","Liquidez Diária (")))&amp;IF(IF(G70="PRE", "", G70)="%CDI",TEXT(H70,"0.0%")&amp;" CDI)",IF(G70="PRE", "", G70)&amp;TEXT(H70,"0.00%")&amp;")"))</f>
        <v>NTN-F 2027 (12.50%)</v>
      </c>
      <c r="F70" s="206" t="s">
        <v>1360</v>
      </c>
      <c r="G70" s="592" t="s">
        <v>1437</v>
      </c>
      <c r="H70" s="593" cm="1">
        <f t="array" ref="H70">IFERROR(IF(F70&lt;&gt;"CP", _xlfn._xlws.FILTER(IF(IF(IF(Tbl_TaxasDiarias[Tipo]=$F70, Tbl_TaxasDiarias[Indexador])=$G70, Tbl_TaxasDiarias[Vencimento])=$I70, Tbl_TaxasDiarias[Taxa Considerada]),
IF(IF(IF(Tbl_TaxasDiarias[Tipo]=$F70, Tbl_TaxasDiarias[Indexador])=$G70, Tbl_TaxasDiarias[Vencimento])=$I70, Tbl_TaxasDiarias[Taxa Considerada])),
MAX(IFERROR(_xlfn._xlws.FILTER(IF(IF(IF(Tbl_TaxasDiarias[Tipo]="Bancário", Tbl_TaxasDiarias[Indexador])=$G70, Tbl_TaxasDiarias[Duration])=$J70, Tbl_TaxasDiarias[Taxa Considerada]),
IF(IF(IF(Tbl_TaxasDiarias[Tipo]="Bancário", Tbl_TaxasDiarias[Indexador])=$G70, Tbl_TaxasDiarias[Duration])=$J70, Tbl_TaxasDiarias[Taxa Considerada])),0),
IFERROR(_xlfn._xlws.FILTER(IF(IF(IF(Tbl_TaxasDiarias[Tipo]="Corporativo", Tbl_TaxasDiarias[Indexador])=$G70, Tbl_TaxasDiarias[Duration])=$J70, Tbl_TaxasDiarias[Taxa Considerada]),
IF(IF(IF(Tbl_TaxasDiarias[Tipo]="Corporativo", Tbl_TaxasDiarias[Indexador])=$G70, Tbl_TaxasDiarias[Duration])=$J70, Tbl_TaxasDiarias[Taxa Considerada])),0))), "-")</f>
        <v>0.125</v>
      </c>
      <c r="I70" s="594">
        <v>2027</v>
      </c>
      <c r="J70" s="591" cm="1">
        <f t="array" ref="J70">IFERROR(_xlfn._xlws.FILTER(IF(IF(IF(Tbl_TaxasDiarias[Tipo]=$F70, Tbl_TaxasDiarias[Indexador])=$G70, Tbl_TaxasDiarias[Vencimento])=$I70, Tbl_TaxasDiarias[Duration]),
IF(IF(IF(Tbl_TaxasDiarias[Tipo]=$F70, Tbl_TaxasDiarias[Indexador])=$G70, Tbl_TaxasDiarias[Vencimento])=$I70, Tbl_TaxasDiarias[Duration])), "-")</f>
        <v>3.16599925769702</v>
      </c>
      <c r="K70" s="209" t="s">
        <v>1338</v>
      </c>
      <c r="L70" s="211" t="s">
        <v>1411</v>
      </c>
      <c r="M70" s="206" t="s">
        <v>1320</v>
      </c>
      <c r="N70" s="211" t="s">
        <v>34</v>
      </c>
      <c r="O70" s="211" t="s">
        <v>1362</v>
      </c>
      <c r="P70" s="275" t="s">
        <v>608</v>
      </c>
      <c r="Q70" s="154" t="s">
        <v>48</v>
      </c>
      <c r="R70" s="275">
        <f t="shared" ref="R70:R75" ca="1" si="15">IF(OR(LEFT($E70, 3) = "NTN", LEFT($E70, 3) = "LFT"), NETWORKDAYS(TODAY(),Y70)-5, FLOOR(J70*365,1))</f>
        <v>974</v>
      </c>
      <c r="S70" s="276" t="s">
        <v>34</v>
      </c>
      <c r="T70" s="156" t="str">
        <f t="shared" ref="T70:T75" si="16">IF(OR(LEFT($E70,3)="LFT",LEFT($E70,3)="NTN"), "-", IF(LEFT($J70,3)="Liq", 0.03%, 0.2%))</f>
        <v>-</v>
      </c>
      <c r="U70" s="277" t="s">
        <v>34</v>
      </c>
      <c r="V70" s="277" t="s">
        <v>1418</v>
      </c>
      <c r="W70" s="277" t="s">
        <v>34</v>
      </c>
      <c r="X70" s="278">
        <v>42384</v>
      </c>
      <c r="Y70" s="278">
        <v>46388</v>
      </c>
      <c r="Z70" s="278" t="s">
        <v>4939</v>
      </c>
    </row>
    <row r="71" spans="1:26">
      <c r="E71" s="196" t="str">
        <f t="shared" si="14"/>
        <v>NTN-F 2029 (12.95%)</v>
      </c>
      <c r="F71" s="206" t="s">
        <v>1360</v>
      </c>
      <c r="G71" s="592" t="s">
        <v>1437</v>
      </c>
      <c r="H71" s="593" cm="1">
        <f t="array" ref="H71">IFERROR(IF(F71&lt;&gt;"CP", _xlfn._xlws.FILTER(IF(IF(IF(Tbl_TaxasDiarias[Tipo]=$F71, Tbl_TaxasDiarias[Indexador])=$G71, Tbl_TaxasDiarias[Vencimento])=$I71, Tbl_TaxasDiarias[Taxa Considerada]),
IF(IF(IF(Tbl_TaxasDiarias[Tipo]=$F71, Tbl_TaxasDiarias[Indexador])=$G71, Tbl_TaxasDiarias[Vencimento])=$I71, Tbl_TaxasDiarias[Taxa Considerada])),
MAX(IFERROR(_xlfn._xlws.FILTER(IF(IF(IF(Tbl_TaxasDiarias[Tipo]="Bancário", Tbl_TaxasDiarias[Indexador])=$G71, Tbl_TaxasDiarias[Duration])=$J71, Tbl_TaxasDiarias[Taxa Considerada]),
IF(IF(IF(Tbl_TaxasDiarias[Tipo]="Bancário", Tbl_TaxasDiarias[Indexador])=$G71, Tbl_TaxasDiarias[Duration])=$J71, Tbl_TaxasDiarias[Taxa Considerada])),0),
IFERROR(_xlfn._xlws.FILTER(IF(IF(IF(Tbl_TaxasDiarias[Tipo]="Corporativo", Tbl_TaxasDiarias[Indexador])=$G71, Tbl_TaxasDiarias[Duration])=$J71, Tbl_TaxasDiarias[Taxa Considerada]),
IF(IF(IF(Tbl_TaxasDiarias[Tipo]="Corporativo", Tbl_TaxasDiarias[Indexador])=$G71, Tbl_TaxasDiarias[Duration])=$J71, Tbl_TaxasDiarias[Taxa Considerada])),0))), "-")</f>
        <v>0.1295</v>
      </c>
      <c r="I71" s="594">
        <v>2029</v>
      </c>
      <c r="J71" s="591" cm="1">
        <f t="array" ref="J71">IFERROR(_xlfn._xlws.FILTER(IF(IF(IF(Tbl_TaxasDiarias[Tipo]=$F71, Tbl_TaxasDiarias[Indexador])=$G71, Tbl_TaxasDiarias[Vencimento])=$I71, Tbl_TaxasDiarias[Duration]),
IF(IF(IF(Tbl_TaxasDiarias[Tipo]=$F71, Tbl_TaxasDiarias[Indexador])=$G71, Tbl_TaxasDiarias[Vencimento])=$I71, Tbl_TaxasDiarias[Duration])), "-")</f>
        <v>4.3605636723984604</v>
      </c>
      <c r="K71" s="209" t="s">
        <v>1338</v>
      </c>
      <c r="L71" s="211" t="s">
        <v>1411</v>
      </c>
      <c r="M71" s="206" t="s">
        <v>1320</v>
      </c>
      <c r="N71" s="211" t="s">
        <v>34</v>
      </c>
      <c r="O71" s="211" t="s">
        <v>1362</v>
      </c>
      <c r="P71" s="275" t="s">
        <v>608</v>
      </c>
      <c r="Q71" s="154" t="s">
        <v>48</v>
      </c>
      <c r="R71" s="275">
        <f t="shared" ca="1" si="15"/>
        <v>1495</v>
      </c>
      <c r="S71" s="276" t="s">
        <v>34</v>
      </c>
      <c r="T71" s="156" t="str">
        <f t="shared" si="16"/>
        <v>-</v>
      </c>
      <c r="U71" s="277" t="s">
        <v>34</v>
      </c>
      <c r="V71" s="277" t="s">
        <v>1418</v>
      </c>
      <c r="W71" s="277" t="s">
        <v>34</v>
      </c>
      <c r="X71" s="278">
        <v>43104</v>
      </c>
      <c r="Y71" s="278">
        <v>47119</v>
      </c>
      <c r="Z71" s="278" t="s">
        <v>4940</v>
      </c>
    </row>
    <row r="72" spans="1:26">
      <c r="E72" s="196" t="str">
        <f t="shared" si="14"/>
        <v>NTN-F 2031 (13.00%)</v>
      </c>
      <c r="F72" s="206" t="s">
        <v>1360</v>
      </c>
      <c r="G72" s="592" t="s">
        <v>1437</v>
      </c>
      <c r="H72" s="593" cm="1">
        <f t="array" ref="H72">IFERROR(IF(F72&lt;&gt;"CP", _xlfn._xlws.FILTER(IF(IF(IF(Tbl_TaxasDiarias[Tipo]=$F72, Tbl_TaxasDiarias[Indexador])=$G72, Tbl_TaxasDiarias[Vencimento])=$I72, Tbl_TaxasDiarias[Taxa Considerada]),
IF(IF(IF(Tbl_TaxasDiarias[Tipo]=$F72, Tbl_TaxasDiarias[Indexador])=$G72, Tbl_TaxasDiarias[Vencimento])=$I72, Tbl_TaxasDiarias[Taxa Considerada])),
MAX(IFERROR(_xlfn._xlws.FILTER(IF(IF(IF(Tbl_TaxasDiarias[Tipo]="Bancário", Tbl_TaxasDiarias[Indexador])=$G72, Tbl_TaxasDiarias[Duration])=$J72, Tbl_TaxasDiarias[Taxa Considerada]),
IF(IF(IF(Tbl_TaxasDiarias[Tipo]="Bancário", Tbl_TaxasDiarias[Indexador])=$G72, Tbl_TaxasDiarias[Duration])=$J72, Tbl_TaxasDiarias[Taxa Considerada])),0),
IFERROR(_xlfn._xlws.FILTER(IF(IF(IF(Tbl_TaxasDiarias[Tipo]="Corporativo", Tbl_TaxasDiarias[Indexador])=$G72, Tbl_TaxasDiarias[Duration])=$J72, Tbl_TaxasDiarias[Taxa Considerada]),
IF(IF(IF(Tbl_TaxasDiarias[Tipo]="Corporativo", Tbl_TaxasDiarias[Indexador])=$G72, Tbl_TaxasDiarias[Duration])=$J72, Tbl_TaxasDiarias[Taxa Considerada])),0))), "-")</f>
        <v>0.13</v>
      </c>
      <c r="I72" s="594">
        <v>2031</v>
      </c>
      <c r="J72" s="591" cm="1">
        <f t="array" ref="J72">IFERROR(_xlfn._xlws.FILTER(IF(IF(IF(Tbl_TaxasDiarias[Tipo]=$F72, Tbl_TaxasDiarias[Indexador])=$G72, Tbl_TaxasDiarias[Vencimento])=$I72, Tbl_TaxasDiarias[Duration]),
IF(IF(IF(Tbl_TaxasDiarias[Tipo]=$F72, Tbl_TaxasDiarias[Indexador])=$G72, Tbl_TaxasDiarias[Vencimento])=$I72, Tbl_TaxasDiarias[Duration])), "-")</f>
        <v>5.3035551849677498</v>
      </c>
      <c r="K72" s="209" t="s">
        <v>1338</v>
      </c>
      <c r="L72" s="211" t="s">
        <v>1411</v>
      </c>
      <c r="M72" s="206" t="s">
        <v>1320</v>
      </c>
      <c r="N72" s="211" t="s">
        <v>34</v>
      </c>
      <c r="O72" s="211" t="s">
        <v>1362</v>
      </c>
      <c r="P72" s="275" t="s">
        <v>608</v>
      </c>
      <c r="Q72" s="154" t="s">
        <v>48</v>
      </c>
      <c r="R72" s="275">
        <f t="shared" ca="1" si="15"/>
        <v>2017</v>
      </c>
      <c r="S72" s="276" t="s">
        <v>34</v>
      </c>
      <c r="T72" s="156" t="str">
        <f t="shared" si="16"/>
        <v>-</v>
      </c>
      <c r="U72" s="277" t="s">
        <v>34</v>
      </c>
      <c r="V72" s="277" t="s">
        <v>1418</v>
      </c>
      <c r="W72" s="277" t="s">
        <v>34</v>
      </c>
      <c r="X72" s="278">
        <v>43840</v>
      </c>
      <c r="Y72" s="278">
        <v>47849</v>
      </c>
      <c r="Z72" s="278" t="s">
        <v>4941</v>
      </c>
    </row>
    <row r="73" spans="1:26">
      <c r="E73" s="196" t="str">
        <f t="shared" si="14"/>
        <v>NTN-F 2033 (13.10%)</v>
      </c>
      <c r="F73" s="206" t="s">
        <v>1360</v>
      </c>
      <c r="G73" s="592" t="s">
        <v>1437</v>
      </c>
      <c r="H73" s="593" cm="1">
        <f t="array" ref="H73">IFERROR(IF(F73&lt;&gt;"CP", _xlfn._xlws.FILTER(IF(IF(IF(Tbl_TaxasDiarias[Tipo]=$F73, Tbl_TaxasDiarias[Indexador])=$G73, Tbl_TaxasDiarias[Vencimento])=$I73, Tbl_TaxasDiarias[Taxa Considerada]),
IF(IF(IF(Tbl_TaxasDiarias[Tipo]=$F73, Tbl_TaxasDiarias[Indexador])=$G73, Tbl_TaxasDiarias[Vencimento])=$I73, Tbl_TaxasDiarias[Taxa Considerada])),
MAX(IFERROR(_xlfn._xlws.FILTER(IF(IF(IF(Tbl_TaxasDiarias[Tipo]="Bancário", Tbl_TaxasDiarias[Indexador])=$G73, Tbl_TaxasDiarias[Duration])=$J73, Tbl_TaxasDiarias[Taxa Considerada]),
IF(IF(IF(Tbl_TaxasDiarias[Tipo]="Bancário", Tbl_TaxasDiarias[Indexador])=$G73, Tbl_TaxasDiarias[Duration])=$J73, Tbl_TaxasDiarias[Taxa Considerada])),0),
IFERROR(_xlfn._xlws.FILTER(IF(IF(IF(Tbl_TaxasDiarias[Tipo]="Corporativo", Tbl_TaxasDiarias[Indexador])=$G73, Tbl_TaxasDiarias[Duration])=$J73, Tbl_TaxasDiarias[Taxa Considerada]),
IF(IF(IF(Tbl_TaxasDiarias[Tipo]="Corporativo", Tbl_TaxasDiarias[Indexador])=$G73, Tbl_TaxasDiarias[Duration])=$J73, Tbl_TaxasDiarias[Taxa Considerada])),0))), "-")</f>
        <v>0.13100000000000001</v>
      </c>
      <c r="I73" s="594">
        <v>2033</v>
      </c>
      <c r="J73" s="591" cm="1">
        <f t="array" ref="J73">IFERROR(_xlfn._xlws.FILTER(IF(IF(IF(Tbl_TaxasDiarias[Tipo]=$F73, Tbl_TaxasDiarias[Indexador])=$G73, Tbl_TaxasDiarias[Vencimento])=$I73, Tbl_TaxasDiarias[Duration]),
IF(IF(IF(Tbl_TaxasDiarias[Tipo]=$F73, Tbl_TaxasDiarias[Indexador])=$G73, Tbl_TaxasDiarias[Vencimento])=$I73, Tbl_TaxasDiarias[Duration])), "-")</f>
        <v>6.0286679963552201</v>
      </c>
      <c r="K73" s="209" t="s">
        <v>1338</v>
      </c>
      <c r="L73" s="211" t="s">
        <v>1411</v>
      </c>
      <c r="M73" s="206" t="s">
        <v>1320</v>
      </c>
      <c r="N73" s="211" t="s">
        <v>34</v>
      </c>
      <c r="O73" s="211" t="s">
        <v>1362</v>
      </c>
      <c r="P73" s="275" t="s">
        <v>608</v>
      </c>
      <c r="Q73" s="154" t="s">
        <v>48</v>
      </c>
      <c r="R73" s="275">
        <f t="shared" ca="1" si="15"/>
        <v>2539</v>
      </c>
      <c r="S73" s="276" t="s">
        <v>34</v>
      </c>
      <c r="T73" s="156" t="str">
        <f t="shared" si="16"/>
        <v>-</v>
      </c>
      <c r="U73" s="277" t="s">
        <v>34</v>
      </c>
      <c r="V73" s="277" t="s">
        <v>1418</v>
      </c>
      <c r="W73" s="277" t="s">
        <v>34</v>
      </c>
      <c r="X73" s="278">
        <v>44568</v>
      </c>
      <c r="Y73" s="278">
        <v>48580</v>
      </c>
      <c r="Z73" s="278" t="s">
        <v>4942</v>
      </c>
    </row>
    <row r="74" spans="1:26">
      <c r="E74" s="196" t="str">
        <f t="shared" si="14"/>
        <v>Títulos Privados - 4 anos (14.65%)</v>
      </c>
      <c r="F74" s="736" t="s">
        <v>2564</v>
      </c>
      <c r="G74" s="592" t="s">
        <v>1437</v>
      </c>
      <c r="H74" s="593" cm="1">
        <f t="array" ref="H74">IFERROR(IF(F74&lt;&gt;"CP", _xlfn._xlws.FILTER(IF(IF(IF(Tbl_TaxasDiarias[Tipo]=$F74, Tbl_TaxasDiarias[Indexador])=$G74, Tbl_TaxasDiarias[Vencimento])=$I74, Tbl_TaxasDiarias[Taxa Considerada]),
IF(IF(IF(Tbl_TaxasDiarias[Tipo]=$F74, Tbl_TaxasDiarias[Indexador])=$G74, Tbl_TaxasDiarias[Vencimento])=$I74, Tbl_TaxasDiarias[Taxa Considerada])),
MAX(IFERROR(_xlfn._xlws.FILTER(IF(IF(IF(Tbl_TaxasDiarias[Tipo]="Bancário", Tbl_TaxasDiarias[Indexador])=$G74, Tbl_TaxasDiarias[Duration])=$J74, Tbl_TaxasDiarias[Taxa Considerada]),
IF(IF(IF(Tbl_TaxasDiarias[Tipo]="Bancário", Tbl_TaxasDiarias[Indexador])=$G74, Tbl_TaxasDiarias[Duration])=$J74, Tbl_TaxasDiarias[Taxa Considerada])),0),
IFERROR(_xlfn._xlws.FILTER(IF(IF(IF(Tbl_TaxasDiarias[Tipo]="Corporativo", Tbl_TaxasDiarias[Indexador])=$G74, Tbl_TaxasDiarias[Duration])=$J74, Tbl_TaxasDiarias[Taxa Considerada]),
IF(IF(IF(Tbl_TaxasDiarias[Tipo]="Corporativo", Tbl_TaxasDiarias[Indexador])=$G74, Tbl_TaxasDiarias[Duration])=$J74, Tbl_TaxasDiarias[Taxa Considerada])),0))), "-")</f>
        <v>0.14649999999999999</v>
      </c>
      <c r="I74" s="208" t="s">
        <v>34</v>
      </c>
      <c r="J74" s="595">
        <v>4</v>
      </c>
      <c r="K74" s="209" t="s">
        <v>1338</v>
      </c>
      <c r="L74" s="330" t="s">
        <v>1413</v>
      </c>
      <c r="M74" s="206" t="s">
        <v>1320</v>
      </c>
      <c r="N74" s="206" t="s">
        <v>34</v>
      </c>
      <c r="O74" s="206" t="s">
        <v>663</v>
      </c>
      <c r="P74" s="275" t="s">
        <v>608</v>
      </c>
      <c r="Q74" s="154" t="s">
        <v>48</v>
      </c>
      <c r="R74" s="275">
        <f t="shared" ca="1" si="15"/>
        <v>1460</v>
      </c>
      <c r="S74" s="276" t="s">
        <v>34</v>
      </c>
      <c r="T74" s="156">
        <f t="shared" si="16"/>
        <v>2E-3</v>
      </c>
      <c r="U74" s="277" t="s">
        <v>34</v>
      </c>
      <c r="V74" s="277" t="s">
        <v>1418</v>
      </c>
      <c r="W74" s="277" t="s">
        <v>34</v>
      </c>
      <c r="X74" s="278" t="s">
        <v>34</v>
      </c>
      <c r="Y74" s="278" t="s">
        <v>34</v>
      </c>
      <c r="Z74" s="278" t="s">
        <v>34</v>
      </c>
    </row>
    <row r="75" spans="1:26">
      <c r="E75" s="196" t="str">
        <f t="shared" si="14"/>
        <v>Títulos Privados - 5 anos (14.40%)</v>
      </c>
      <c r="F75" s="736" t="s">
        <v>2564</v>
      </c>
      <c r="G75" s="592" t="s">
        <v>1437</v>
      </c>
      <c r="H75" s="593" cm="1">
        <f t="array" ref="H75">IFERROR(IF(F75&lt;&gt;"CP", _xlfn._xlws.FILTER(IF(IF(IF(Tbl_TaxasDiarias[Tipo]=$F75, Tbl_TaxasDiarias[Indexador])=$G75, Tbl_TaxasDiarias[Vencimento])=$I75, Tbl_TaxasDiarias[Taxa Considerada]),
IF(IF(IF(Tbl_TaxasDiarias[Tipo]=$F75, Tbl_TaxasDiarias[Indexador])=$G75, Tbl_TaxasDiarias[Vencimento])=$I75, Tbl_TaxasDiarias[Taxa Considerada])),
MAX(IFERROR(_xlfn._xlws.FILTER(IF(IF(IF(Tbl_TaxasDiarias[Tipo]="Bancário", Tbl_TaxasDiarias[Indexador])=$G75, Tbl_TaxasDiarias[Duration])=$J75, Tbl_TaxasDiarias[Taxa Considerada]),
IF(IF(IF(Tbl_TaxasDiarias[Tipo]="Bancário", Tbl_TaxasDiarias[Indexador])=$G75, Tbl_TaxasDiarias[Duration])=$J75, Tbl_TaxasDiarias[Taxa Considerada])),0),
IFERROR(_xlfn._xlws.FILTER(IF(IF(IF(Tbl_TaxasDiarias[Tipo]="Corporativo", Tbl_TaxasDiarias[Indexador])=$G75, Tbl_TaxasDiarias[Duration])=$J75, Tbl_TaxasDiarias[Taxa Considerada]),
IF(IF(IF(Tbl_TaxasDiarias[Tipo]="Corporativo", Tbl_TaxasDiarias[Indexador])=$G75, Tbl_TaxasDiarias[Duration])=$J75, Tbl_TaxasDiarias[Taxa Considerada])),0))), "-")</f>
        <v>0.14399999999999999</v>
      </c>
      <c r="I75" s="208" t="s">
        <v>34</v>
      </c>
      <c r="J75" s="595">
        <v>5</v>
      </c>
      <c r="K75" s="209" t="s">
        <v>1338</v>
      </c>
      <c r="L75" s="206" t="s">
        <v>1413</v>
      </c>
      <c r="M75" s="206" t="s">
        <v>1320</v>
      </c>
      <c r="N75" s="206" t="s">
        <v>34</v>
      </c>
      <c r="O75" s="206" t="s">
        <v>663</v>
      </c>
      <c r="P75" s="275" t="s">
        <v>608</v>
      </c>
      <c r="Q75" s="154" t="s">
        <v>48</v>
      </c>
      <c r="R75" s="275">
        <f t="shared" ca="1" si="15"/>
        <v>1825</v>
      </c>
      <c r="S75" s="276" t="s">
        <v>34</v>
      </c>
      <c r="T75" s="156">
        <f t="shared" si="16"/>
        <v>2E-3</v>
      </c>
      <c r="U75" s="277" t="s">
        <v>34</v>
      </c>
      <c r="V75" s="277" t="s">
        <v>1418</v>
      </c>
      <c r="W75" s="277" t="s">
        <v>34</v>
      </c>
      <c r="X75" s="278" t="s">
        <v>34</v>
      </c>
      <c r="Y75" s="278" t="s">
        <v>34</v>
      </c>
      <c r="Z75" s="278" t="s">
        <v>34</v>
      </c>
    </row>
    <row r="76" spans="1:26" ht="5.25" customHeight="1">
      <c r="E76" s="158"/>
    </row>
    <row r="77" spans="1:26" s="147" customFormat="1">
      <c r="A77" s="160"/>
      <c r="B77" s="182" t="s">
        <v>661</v>
      </c>
      <c r="C77" s="184" t="s">
        <v>866</v>
      </c>
      <c r="D77" s="182" t="str">
        <f>B77&amp;" "&amp;C77</f>
        <v>Pré-fixado Longa</v>
      </c>
      <c r="E77" s="152" t="s">
        <v>1367</v>
      </c>
      <c r="F77" s="152"/>
      <c r="G77" s="152"/>
      <c r="H77" s="152"/>
      <c r="I77" s="153"/>
      <c r="J77" s="153"/>
      <c r="K77" s="152"/>
      <c r="L77" s="152"/>
      <c r="M77" s="152"/>
      <c r="N77" s="152"/>
      <c r="O77" s="152"/>
      <c r="P77" s="152"/>
      <c r="Q77" s="152"/>
      <c r="R77" s="152"/>
      <c r="S77" s="152"/>
      <c r="T77" s="152"/>
      <c r="U77" s="170"/>
      <c r="V77" s="170"/>
      <c r="W77" s="170"/>
      <c r="X77" s="194"/>
      <c r="Y77" s="194"/>
      <c r="Z77" s="194"/>
    </row>
    <row r="78" spans="1:26">
      <c r="E78" s="196" t="str">
        <f>IF(F78&lt;&gt;"CP",F78&amp;" "&amp;I78&amp;IF(F78="LFT"," - "&amp;"Liquidez Diária","")&amp;" ("&amp;IF(G78="PRE", "", G78)&amp;TEXT(H78,"0.00%")&amp;")","Títulos Privados - "&amp;IF(J78&lt;1,IF(J78=0, "Liquidez Diária (", J78*12&amp;" meses ("),IF(J78=1,"1 ano (",IF(ISNUMBER(J78)*1,J78&amp;" anos (","Liquidez Diária (")))&amp;IF(IF(G78="PRE", "", G78)="%CDI",TEXT(H78,"0.0%")&amp;" CDI)",IF(G78="PRE", "", G78)&amp;TEXT(H78,"0.00%")&amp;")"))</f>
        <v>Títulos Privados - 6 anos (14.60%)</v>
      </c>
      <c r="F78" s="736" t="s">
        <v>2564</v>
      </c>
      <c r="G78" s="592" t="s">
        <v>1437</v>
      </c>
      <c r="H78" s="593" cm="1">
        <f t="array" ref="H78">IFERROR(IF(F78&lt;&gt;"CP", _xlfn._xlws.FILTER(IF(IF(IF(Tbl_TaxasDiarias[Tipo]=$F78, Tbl_TaxasDiarias[Indexador])=$G78, Tbl_TaxasDiarias[Vencimento])=$I78, Tbl_TaxasDiarias[Taxa Considerada]),
IF(IF(IF(Tbl_TaxasDiarias[Tipo]=$F78, Tbl_TaxasDiarias[Indexador])=$G78, Tbl_TaxasDiarias[Vencimento])=$I78, Tbl_TaxasDiarias[Taxa Considerada])),
MAX(IFERROR(_xlfn._xlws.FILTER(IF(IF(IF(Tbl_TaxasDiarias[Tipo]="Bancário", Tbl_TaxasDiarias[Indexador])=$G78, Tbl_TaxasDiarias[Duration])=$J78, Tbl_TaxasDiarias[Taxa Considerada]),
IF(IF(IF(Tbl_TaxasDiarias[Tipo]="Bancário", Tbl_TaxasDiarias[Indexador])=$G78, Tbl_TaxasDiarias[Duration])=$J78, Tbl_TaxasDiarias[Taxa Considerada])),0),
IFERROR(_xlfn._xlws.FILTER(IF(IF(IF(Tbl_TaxasDiarias[Tipo]="Corporativo", Tbl_TaxasDiarias[Indexador])=$G78, Tbl_TaxasDiarias[Duration])=$J78, Tbl_TaxasDiarias[Taxa Considerada]),
IF(IF(IF(Tbl_TaxasDiarias[Tipo]="Corporativo", Tbl_TaxasDiarias[Indexador])=$G78, Tbl_TaxasDiarias[Duration])=$J78, Tbl_TaxasDiarias[Taxa Considerada])),0))), "-")</f>
        <v>0.14599999999999999</v>
      </c>
      <c r="I78" s="208" t="s">
        <v>34</v>
      </c>
      <c r="J78" s="595">
        <v>6</v>
      </c>
      <c r="K78" s="209" t="s">
        <v>1338</v>
      </c>
      <c r="L78" s="206" t="s">
        <v>1413</v>
      </c>
      <c r="M78" s="206" t="s">
        <v>1320</v>
      </c>
      <c r="N78" s="206" t="s">
        <v>34</v>
      </c>
      <c r="O78" s="206" t="s">
        <v>663</v>
      </c>
      <c r="P78" s="275" t="s">
        <v>608</v>
      </c>
      <c r="Q78" s="154" t="s">
        <v>48</v>
      </c>
      <c r="R78" s="275">
        <f t="shared" ref="R78" ca="1" si="17">IF(OR(LEFT($E78, 3) = "NTN", LEFT($E78, 3) = "LFT"), NETWORKDAYS(TODAY(),Y78)-5, FLOOR(J78*365,1))</f>
        <v>2190</v>
      </c>
      <c r="S78" s="276" t="s">
        <v>34</v>
      </c>
      <c r="T78" s="156">
        <f>IF(OR(LEFT($E78,3)="LFT",LEFT($E78,3)="NTN"), "-", IF(LEFT($J78,3)="Liq", 0.03%, 0.2%))</f>
        <v>2E-3</v>
      </c>
      <c r="U78" s="277" t="s">
        <v>34</v>
      </c>
      <c r="V78" s="277" t="s">
        <v>1418</v>
      </c>
      <c r="W78" s="277" t="s">
        <v>34</v>
      </c>
      <c r="X78" s="278" t="s">
        <v>34</v>
      </c>
      <c r="Y78" s="278" t="s">
        <v>34</v>
      </c>
      <c r="Z78" s="278" t="s">
        <v>34</v>
      </c>
    </row>
    <row r="79" spans="1:26" s="147" customFormat="1" ht="11.25" customHeight="1">
      <c r="B79" s="182"/>
      <c r="C79" s="182"/>
      <c r="D79" s="182"/>
      <c r="I79" s="148"/>
      <c r="J79" s="148"/>
    </row>
    <row r="80" spans="1:26" s="147" customFormat="1">
      <c r="A80" s="517"/>
      <c r="B80" s="1084" t="s">
        <v>4215</v>
      </c>
      <c r="C80" s="513" t="s">
        <v>34</v>
      </c>
      <c r="D80" s="1084" t="str">
        <f>B80&amp;" "&amp;C80</f>
        <v>RF Internacional -</v>
      </c>
      <c r="E80" s="518" t="s">
        <v>628</v>
      </c>
      <c r="F80" s="149"/>
      <c r="G80" s="149"/>
      <c r="H80" s="149"/>
      <c r="I80" s="150"/>
      <c r="J80" s="150"/>
      <c r="K80" s="149"/>
      <c r="L80" s="149"/>
      <c r="M80" s="149"/>
      <c r="N80" s="149"/>
      <c r="O80" s="149"/>
      <c r="P80" s="149"/>
      <c r="Q80" s="149"/>
      <c r="R80" s="149"/>
      <c r="S80" s="149"/>
      <c r="T80" s="149"/>
      <c r="U80" s="169"/>
      <c r="V80" s="169"/>
      <c r="W80" s="169"/>
      <c r="X80" s="193"/>
      <c r="Y80" s="193"/>
      <c r="Z80" s="193"/>
    </row>
    <row r="81" spans="1:29">
      <c r="E81" s="1082" t="s">
        <v>5000</v>
      </c>
      <c r="F81" s="736" t="s">
        <v>2564</v>
      </c>
      <c r="G81" s="316" t="s">
        <v>34</v>
      </c>
      <c r="H81" s="746" t="s">
        <v>34</v>
      </c>
      <c r="I81" s="318" t="s">
        <v>34</v>
      </c>
      <c r="J81" s="319" t="s">
        <v>34</v>
      </c>
      <c r="K81" s="386" t="s">
        <v>1338</v>
      </c>
      <c r="L81" s="1055" t="s">
        <v>34</v>
      </c>
      <c r="M81" s="578" t="s">
        <v>1320</v>
      </c>
      <c r="N81" s="275" t="s">
        <v>34</v>
      </c>
      <c r="O81" s="206" t="s">
        <v>663</v>
      </c>
      <c r="P81" s="1055" t="s">
        <v>611</v>
      </c>
      <c r="Q81" s="275" t="s">
        <v>49</v>
      </c>
      <c r="R81" s="275">
        <f ca="1">NETWORKDAYS(TODAY(),Y81)-5</f>
        <v>20018</v>
      </c>
      <c r="S81" s="276" t="s">
        <v>34</v>
      </c>
      <c r="T81" s="156">
        <f>IF(OR(LEFT($E81,3)="LFT",LEFT($E81,3)="NTN"), "-", IF(LEFT($J81,3)="Liq", 0.03%, 0.2%))</f>
        <v>2E-3</v>
      </c>
      <c r="U81" s="277" t="s">
        <v>34</v>
      </c>
      <c r="V81" s="277" t="s">
        <v>1418</v>
      </c>
      <c r="W81" s="277" t="s">
        <v>34</v>
      </c>
      <c r="X81" s="278">
        <v>35649</v>
      </c>
      <c r="Y81" s="278">
        <v>73050</v>
      </c>
      <c r="Z81" s="1083" t="s">
        <v>4999</v>
      </c>
      <c r="AA81" s="789"/>
      <c r="AB81" s="789"/>
      <c r="AC81" s="789"/>
    </row>
    <row r="82" spans="1:29" s="147" customFormat="1" ht="11.25" customHeight="1">
      <c r="B82" s="182"/>
      <c r="C82" s="182"/>
      <c r="D82" s="182"/>
      <c r="I82" s="148"/>
      <c r="J82" s="148"/>
    </row>
    <row r="83" spans="1:29" s="147" customFormat="1">
      <c r="A83" s="160"/>
      <c r="B83" s="192"/>
      <c r="C83" s="182"/>
      <c r="D83" s="182"/>
      <c r="E83" s="149" t="s">
        <v>4622</v>
      </c>
      <c r="F83" s="149"/>
      <c r="G83" s="149"/>
      <c r="H83" s="201"/>
      <c r="I83" s="205"/>
      <c r="J83" s="150"/>
      <c r="K83" s="149"/>
      <c r="L83" s="149"/>
      <c r="M83" s="149"/>
      <c r="N83" s="149"/>
      <c r="O83" s="149"/>
      <c r="P83" s="149"/>
      <c r="Q83" s="149"/>
      <c r="R83" s="149"/>
      <c r="S83" s="149"/>
      <c r="T83" s="149"/>
      <c r="U83" s="169"/>
      <c r="V83" s="169"/>
      <c r="W83" s="169"/>
      <c r="X83" s="193"/>
      <c r="Y83" s="193"/>
      <c r="Z83" s="193"/>
    </row>
    <row r="84" spans="1:29" s="147" customFormat="1" ht="3" customHeight="1">
      <c r="B84" s="182"/>
      <c r="C84" s="182"/>
      <c r="D84" s="182"/>
      <c r="H84" s="202"/>
      <c r="I84" s="151"/>
      <c r="J84" s="151"/>
    </row>
    <row r="85" spans="1:29" s="147" customFormat="1">
      <c r="A85" s="160"/>
      <c r="B85" s="182" t="s">
        <v>616</v>
      </c>
      <c r="C85" s="182" t="s">
        <v>619</v>
      </c>
      <c r="D85" s="182" t="s">
        <v>4621</v>
      </c>
      <c r="E85" s="152" t="s">
        <v>619</v>
      </c>
      <c r="F85" s="152"/>
      <c r="G85" s="152"/>
      <c r="H85" s="199"/>
      <c r="I85" s="204"/>
      <c r="J85" s="153"/>
      <c r="K85" s="152"/>
      <c r="L85" s="152"/>
      <c r="M85" s="152"/>
      <c r="N85" s="152"/>
      <c r="O85" s="152"/>
      <c r="P85" s="152"/>
      <c r="Q85" s="152"/>
      <c r="R85" s="152"/>
      <c r="S85" s="152"/>
      <c r="T85" s="152"/>
      <c r="U85" s="170"/>
      <c r="V85" s="170"/>
      <c r="W85" s="170"/>
      <c r="X85" s="194"/>
      <c r="Y85" s="194"/>
      <c r="Z85" s="194"/>
    </row>
    <row r="86" spans="1:29">
      <c r="E86" s="1054" t="s">
        <v>4620</v>
      </c>
      <c r="F86" s="275" t="s">
        <v>1396</v>
      </c>
      <c r="G86" s="316" t="s">
        <v>34</v>
      </c>
      <c r="H86" s="746" t="s">
        <v>34</v>
      </c>
      <c r="I86" s="318" t="s">
        <v>34</v>
      </c>
      <c r="J86" s="319" t="s">
        <v>34</v>
      </c>
      <c r="K86" s="386" t="s">
        <v>1338</v>
      </c>
      <c r="L86" s="1055" t="s">
        <v>34</v>
      </c>
      <c r="M86" s="578" t="s">
        <v>1320</v>
      </c>
      <c r="N86" s="275" t="s">
        <v>34</v>
      </c>
      <c r="O86" s="275" t="s">
        <v>672</v>
      </c>
      <c r="P86" s="1055" t="s">
        <v>611</v>
      </c>
      <c r="Q86" s="275" t="s">
        <v>49</v>
      </c>
      <c r="R86" s="275">
        <v>2</v>
      </c>
      <c r="S86" s="276">
        <v>4.0000000000000001E-3</v>
      </c>
      <c r="T86" s="156">
        <v>2.5000000000000001E-3</v>
      </c>
      <c r="U86" s="277" t="s">
        <v>34</v>
      </c>
      <c r="V86" s="277" t="s">
        <v>1418</v>
      </c>
      <c r="W86" s="277">
        <v>529980000</v>
      </c>
      <c r="X86" s="278">
        <v>43332</v>
      </c>
      <c r="Y86" s="278" t="s">
        <v>34</v>
      </c>
      <c r="Z86" s="278" t="s">
        <v>34</v>
      </c>
    </row>
    <row r="87" spans="1:29">
      <c r="E87" s="1054" t="s">
        <v>4996</v>
      </c>
      <c r="F87" s="275" t="s">
        <v>1396</v>
      </c>
      <c r="G87" s="316" t="s">
        <v>34</v>
      </c>
      <c r="H87" s="746" t="s">
        <v>34</v>
      </c>
      <c r="I87" s="318" t="s">
        <v>34</v>
      </c>
      <c r="J87" s="319" t="s">
        <v>34</v>
      </c>
      <c r="K87" s="386" t="s">
        <v>1338</v>
      </c>
      <c r="L87" s="1055" t="s">
        <v>34</v>
      </c>
      <c r="M87" s="578" t="s">
        <v>1320</v>
      </c>
      <c r="N87" s="275" t="s">
        <v>34</v>
      </c>
      <c r="O87" s="275" t="s">
        <v>672</v>
      </c>
      <c r="P87" s="1055" t="s">
        <v>611</v>
      </c>
      <c r="Q87" s="275" t="s">
        <v>49</v>
      </c>
      <c r="R87" s="275">
        <v>2</v>
      </c>
      <c r="S87" s="276">
        <v>4.0000000000000001E-3</v>
      </c>
      <c r="T87" s="156">
        <v>2.5000000000000001E-3</v>
      </c>
      <c r="U87" s="277" t="s">
        <v>34</v>
      </c>
      <c r="V87" s="277" t="s">
        <v>1418</v>
      </c>
      <c r="W87" s="277">
        <v>1280000000</v>
      </c>
      <c r="X87" s="278">
        <v>44249</v>
      </c>
      <c r="Y87" s="278" t="s">
        <v>34</v>
      </c>
      <c r="Z87" s="278" t="s">
        <v>34</v>
      </c>
    </row>
    <row r="88" spans="1:29">
      <c r="E88" s="1054" t="s">
        <v>4997</v>
      </c>
      <c r="F88" s="275" t="s">
        <v>1396</v>
      </c>
      <c r="G88" s="316" t="s">
        <v>34</v>
      </c>
      <c r="H88" s="746" t="s">
        <v>34</v>
      </c>
      <c r="I88" s="318" t="s">
        <v>34</v>
      </c>
      <c r="J88" s="319" t="s">
        <v>34</v>
      </c>
      <c r="K88" s="386" t="s">
        <v>1338</v>
      </c>
      <c r="L88" s="1055" t="s">
        <v>34</v>
      </c>
      <c r="M88" s="578" t="s">
        <v>1320</v>
      </c>
      <c r="N88" s="275" t="s">
        <v>34</v>
      </c>
      <c r="O88" s="275" t="s">
        <v>672</v>
      </c>
      <c r="P88" s="1055" t="s">
        <v>611</v>
      </c>
      <c r="Q88" s="275" t="s">
        <v>49</v>
      </c>
      <c r="R88" s="275">
        <v>2</v>
      </c>
      <c r="S88" s="276">
        <v>4.0000000000000001E-3</v>
      </c>
      <c r="T88" s="156">
        <v>2.5000000000000001E-3</v>
      </c>
      <c r="U88" s="277" t="s">
        <v>34</v>
      </c>
      <c r="V88" s="277" t="s">
        <v>1418</v>
      </c>
      <c r="W88" s="277">
        <v>216140000</v>
      </c>
      <c r="X88" s="278">
        <v>44413</v>
      </c>
      <c r="Y88" s="278" t="s">
        <v>34</v>
      </c>
      <c r="Z88" s="278" t="s">
        <v>34</v>
      </c>
    </row>
    <row r="89" spans="1:29">
      <c r="E89" s="1054" t="s">
        <v>4998</v>
      </c>
      <c r="F89" s="275" t="s">
        <v>1396</v>
      </c>
      <c r="G89" s="316" t="s">
        <v>34</v>
      </c>
      <c r="H89" s="746" t="s">
        <v>34</v>
      </c>
      <c r="I89" s="318" t="s">
        <v>34</v>
      </c>
      <c r="J89" s="319" t="s">
        <v>34</v>
      </c>
      <c r="K89" s="386" t="s">
        <v>1338</v>
      </c>
      <c r="L89" s="1055" t="s">
        <v>34</v>
      </c>
      <c r="M89" s="578" t="s">
        <v>1320</v>
      </c>
      <c r="N89" s="275" t="s">
        <v>34</v>
      </c>
      <c r="O89" s="275" t="s">
        <v>672</v>
      </c>
      <c r="P89" s="1055" t="s">
        <v>611</v>
      </c>
      <c r="Q89" s="275" t="s">
        <v>49</v>
      </c>
      <c r="R89" s="275">
        <v>2</v>
      </c>
      <c r="S89" s="276">
        <v>4.0000000000000001E-3</v>
      </c>
      <c r="T89" s="156">
        <v>2.5000000000000001E-3</v>
      </c>
      <c r="U89" s="277" t="s">
        <v>34</v>
      </c>
      <c r="V89" s="277" t="s">
        <v>1418</v>
      </c>
      <c r="W89" s="277">
        <v>104400000</v>
      </c>
      <c r="X89" s="278">
        <v>44420</v>
      </c>
      <c r="Y89" s="278" t="s">
        <v>34</v>
      </c>
      <c r="Z89" s="278" t="s">
        <v>34</v>
      </c>
    </row>
    <row r="90" spans="1:29">
      <c r="E90" s="1053"/>
      <c r="F90" s="383"/>
      <c r="G90" s="316"/>
      <c r="H90" s="746"/>
      <c r="I90" s="318"/>
      <c r="J90" s="319"/>
      <c r="K90" s="276"/>
      <c r="L90" s="578"/>
      <c r="M90" s="578"/>
      <c r="N90" s="275"/>
      <c r="O90" s="383"/>
      <c r="P90" s="275"/>
      <c r="Q90" s="154"/>
      <c r="R90" s="275"/>
      <c r="S90" s="388"/>
      <c r="T90" s="386"/>
      <c r="U90" s="277"/>
      <c r="V90" s="277"/>
      <c r="W90" s="385"/>
      <c r="X90" s="384"/>
      <c r="Y90" s="384"/>
      <c r="Z90" s="384"/>
    </row>
    <row r="91" spans="1:29" s="147" customFormat="1" ht="11.25" customHeight="1">
      <c r="B91" s="182"/>
      <c r="C91" s="182"/>
      <c r="D91" s="182"/>
      <c r="I91" s="148"/>
      <c r="J91" s="148"/>
    </row>
    <row r="92" spans="1:29" s="147" customFormat="1">
      <c r="A92" s="160"/>
      <c r="B92" s="192"/>
      <c r="C92" s="182"/>
      <c r="D92" s="182"/>
      <c r="E92" s="149" t="s">
        <v>14</v>
      </c>
      <c r="F92" s="149"/>
      <c r="G92" s="149"/>
      <c r="H92" s="201"/>
      <c r="I92" s="205"/>
      <c r="J92" s="150"/>
      <c r="K92" s="149"/>
      <c r="L92" s="149"/>
      <c r="M92" s="149"/>
      <c r="N92" s="149"/>
      <c r="O92" s="149"/>
      <c r="P92" s="149"/>
      <c r="Q92" s="149"/>
      <c r="R92" s="149"/>
      <c r="S92" s="149"/>
      <c r="T92" s="149"/>
      <c r="U92" s="169"/>
      <c r="V92" s="169"/>
      <c r="W92" s="169"/>
      <c r="X92" s="193"/>
      <c r="Y92" s="193"/>
      <c r="Z92" s="193"/>
    </row>
    <row r="93" spans="1:29" s="147" customFormat="1" ht="3" customHeight="1">
      <c r="B93" s="182"/>
      <c r="C93" s="182"/>
      <c r="D93" s="182"/>
      <c r="H93" s="202"/>
      <c r="I93" s="151"/>
      <c r="J93" s="151"/>
    </row>
    <row r="94" spans="1:29" s="147" customFormat="1">
      <c r="A94" s="160"/>
      <c r="B94" s="182" t="s">
        <v>607</v>
      </c>
      <c r="C94" s="182" t="s">
        <v>608</v>
      </c>
      <c r="D94" s="182" t="str">
        <f>B94&amp;" "&amp;C94</f>
        <v>Long Only Brasil</v>
      </c>
      <c r="E94" s="152" t="s">
        <v>608</v>
      </c>
      <c r="F94" s="152"/>
      <c r="G94" s="152"/>
      <c r="H94" s="199"/>
      <c r="I94" s="204"/>
      <c r="J94" s="153"/>
      <c r="K94" s="152"/>
      <c r="L94" s="152"/>
      <c r="M94" s="152"/>
      <c r="N94" s="152"/>
      <c r="O94" s="152"/>
      <c r="P94" s="152"/>
      <c r="Q94" s="152"/>
      <c r="R94" s="152"/>
      <c r="S94" s="152"/>
      <c r="T94" s="152"/>
      <c r="U94" s="170"/>
      <c r="V94" s="170"/>
      <c r="W94" s="170"/>
      <c r="X94" s="194"/>
      <c r="Y94" s="194"/>
      <c r="Z94" s="194"/>
    </row>
    <row r="95" spans="1:29">
      <c r="E95" s="924" t="s">
        <v>4466</v>
      </c>
      <c r="F95" s="275" t="s">
        <v>1396</v>
      </c>
      <c r="G95" s="316" t="s">
        <v>34</v>
      </c>
      <c r="H95" s="746" t="s">
        <v>34</v>
      </c>
      <c r="I95" s="318" t="s">
        <v>34</v>
      </c>
      <c r="J95" s="319" t="s">
        <v>34</v>
      </c>
      <c r="K95" s="386" t="s">
        <v>1338</v>
      </c>
      <c r="L95" s="578" t="s">
        <v>1411</v>
      </c>
      <c r="M95" s="578" t="s">
        <v>1320</v>
      </c>
      <c r="N95" s="275" t="s">
        <v>34</v>
      </c>
      <c r="O95" s="275" t="s">
        <v>672</v>
      </c>
      <c r="P95" s="275" t="s">
        <v>608</v>
      </c>
      <c r="Q95" s="154" t="s">
        <v>48</v>
      </c>
      <c r="R95" s="275">
        <v>2</v>
      </c>
      <c r="S95" s="276">
        <v>3.0000000000000001E-3</v>
      </c>
      <c r="T95" s="156">
        <v>2.5000000000000001E-3</v>
      </c>
      <c r="U95" s="277" t="s">
        <v>34</v>
      </c>
      <c r="V95" s="277" t="s">
        <v>1418</v>
      </c>
      <c r="W95" s="277">
        <v>15220000000</v>
      </c>
      <c r="X95" s="278">
        <v>39784</v>
      </c>
      <c r="Y95" s="278" t="s">
        <v>34</v>
      </c>
      <c r="Z95" s="278" t="s">
        <v>34</v>
      </c>
    </row>
    <row r="96" spans="1:29">
      <c r="E96" s="1053" t="s">
        <v>4618</v>
      </c>
      <c r="F96" s="383" t="s">
        <v>716</v>
      </c>
      <c r="G96" s="316" t="s">
        <v>34</v>
      </c>
      <c r="H96" s="746" t="s">
        <v>34</v>
      </c>
      <c r="I96" s="318" t="s">
        <v>34</v>
      </c>
      <c r="J96" s="319" t="s">
        <v>34</v>
      </c>
      <c r="K96" s="276" t="s">
        <v>715</v>
      </c>
      <c r="L96" s="578" t="s">
        <v>34</v>
      </c>
      <c r="M96" s="578" t="s">
        <v>1320</v>
      </c>
      <c r="N96" s="275" t="s">
        <v>34</v>
      </c>
      <c r="O96" s="383" t="s">
        <v>34</v>
      </c>
      <c r="P96" s="275" t="s">
        <v>608</v>
      </c>
      <c r="Q96" s="154" t="s">
        <v>48</v>
      </c>
      <c r="R96" s="275">
        <v>2</v>
      </c>
      <c r="S96" s="388" t="s">
        <v>34</v>
      </c>
      <c r="T96" s="386">
        <v>7.0000000000000001E-3</v>
      </c>
      <c r="U96" s="277" t="s">
        <v>34</v>
      </c>
      <c r="V96" s="277" t="s">
        <v>1418</v>
      </c>
      <c r="W96" s="385" t="s">
        <v>34</v>
      </c>
      <c r="X96" s="384" t="s">
        <v>34</v>
      </c>
      <c r="Y96" s="384" t="s">
        <v>34</v>
      </c>
      <c r="Z96" s="384" t="s">
        <v>34</v>
      </c>
    </row>
    <row r="97" spans="1:26" ht="5.25" customHeight="1">
      <c r="E97" s="158"/>
      <c r="H97" s="198"/>
      <c r="I97" s="203"/>
    </row>
    <row r="98" spans="1:26" s="147" customFormat="1">
      <c r="A98" s="160"/>
      <c r="B98" s="182" t="s">
        <v>15</v>
      </c>
      <c r="C98" s="182" t="s">
        <v>15</v>
      </c>
      <c r="D98" s="182" t="str">
        <f>B98&amp;" "&amp;C98</f>
        <v>Alternativos Alternativos</v>
      </c>
      <c r="E98" s="152" t="s">
        <v>15</v>
      </c>
      <c r="F98" s="152"/>
      <c r="G98" s="152"/>
      <c r="H98" s="199"/>
      <c r="I98" s="204"/>
      <c r="J98" s="153"/>
      <c r="K98" s="152"/>
      <c r="L98" s="152"/>
      <c r="M98" s="152"/>
      <c r="N98" s="152"/>
      <c r="O98" s="152"/>
      <c r="P98" s="152"/>
      <c r="Q98" s="152"/>
      <c r="R98" s="152"/>
      <c r="S98" s="152"/>
      <c r="T98" s="152"/>
      <c r="U98" s="170"/>
      <c r="V98" s="170"/>
      <c r="W98" s="170"/>
      <c r="X98" s="194"/>
      <c r="Y98" s="194"/>
      <c r="Z98" s="194"/>
    </row>
    <row r="99" spans="1:26">
      <c r="E99" s="1053" t="s">
        <v>4619</v>
      </c>
      <c r="F99" s="383" t="s">
        <v>716</v>
      </c>
      <c r="G99" s="316" t="s">
        <v>34</v>
      </c>
      <c r="H99" s="746" t="s">
        <v>34</v>
      </c>
      <c r="I99" s="318" t="s">
        <v>34</v>
      </c>
      <c r="J99" s="319" t="s">
        <v>34</v>
      </c>
      <c r="K99" s="386" t="s">
        <v>1338</v>
      </c>
      <c r="L99" s="578" t="s">
        <v>34</v>
      </c>
      <c r="M99" s="578" t="s">
        <v>1320</v>
      </c>
      <c r="N99" s="275" t="s">
        <v>34</v>
      </c>
      <c r="O99" s="383" t="s">
        <v>34</v>
      </c>
      <c r="P99" s="275" t="s">
        <v>608</v>
      </c>
      <c r="Q99" s="154" t="s">
        <v>48</v>
      </c>
      <c r="R99" s="275">
        <v>2</v>
      </c>
      <c r="S99" s="388">
        <v>0.01</v>
      </c>
      <c r="T99" s="386">
        <v>2.5000000000000001E-3</v>
      </c>
      <c r="U99" s="277" t="s">
        <v>34</v>
      </c>
      <c r="V99" s="277" t="s">
        <v>1418</v>
      </c>
      <c r="W99" s="385" t="s">
        <v>34</v>
      </c>
      <c r="X99" s="384" t="s">
        <v>34</v>
      </c>
      <c r="Y99" s="384" t="s">
        <v>34</v>
      </c>
      <c r="Z99" s="384" t="s">
        <v>34</v>
      </c>
    </row>
    <row r="100" spans="1:26" ht="5.25" customHeight="1">
      <c r="E100" s="158"/>
      <c r="H100" s="198"/>
      <c r="I100" s="203"/>
    </row>
    <row r="101" spans="1:26" s="147" customFormat="1">
      <c r="A101" s="160"/>
      <c r="B101" s="182" t="s">
        <v>14</v>
      </c>
      <c r="C101" s="182" t="s">
        <v>690</v>
      </c>
      <c r="D101" s="182" t="str">
        <f>B101&amp;" "&amp;C101</f>
        <v>Renda Variável USA</v>
      </c>
      <c r="E101" s="152" t="s">
        <v>609</v>
      </c>
      <c r="F101" s="152"/>
      <c r="G101" s="152"/>
      <c r="H101" s="199"/>
      <c r="I101" s="204"/>
      <c r="J101" s="153"/>
      <c r="K101" s="152"/>
      <c r="L101" s="152"/>
      <c r="M101" s="152"/>
      <c r="N101" s="152"/>
      <c r="O101" s="152"/>
      <c r="P101" s="152"/>
      <c r="Q101" s="152"/>
      <c r="R101" s="152"/>
      <c r="S101" s="152"/>
      <c r="T101" s="152"/>
      <c r="U101" s="170"/>
      <c r="V101" s="170"/>
      <c r="W101" s="170"/>
      <c r="X101" s="194"/>
      <c r="Y101" s="194"/>
      <c r="Z101" s="194"/>
    </row>
    <row r="102" spans="1:26">
      <c r="E102" s="274" t="s">
        <v>464</v>
      </c>
      <c r="F102" s="275" t="s">
        <v>1396</v>
      </c>
      <c r="G102" s="316" t="s">
        <v>34</v>
      </c>
      <c r="H102" s="317" t="s">
        <v>34</v>
      </c>
      <c r="I102" s="318" t="s">
        <v>34</v>
      </c>
      <c r="J102" s="319" t="s">
        <v>34</v>
      </c>
      <c r="K102" s="209" t="s">
        <v>1338</v>
      </c>
      <c r="L102" s="578" t="s">
        <v>1411</v>
      </c>
      <c r="M102" s="578" t="s">
        <v>1320</v>
      </c>
      <c r="N102" s="275" t="s">
        <v>34</v>
      </c>
      <c r="O102" s="275" t="s">
        <v>672</v>
      </c>
      <c r="P102" s="1055" t="s">
        <v>609</v>
      </c>
      <c r="Q102" s="275" t="s">
        <v>49</v>
      </c>
      <c r="R102" s="275">
        <v>2</v>
      </c>
      <c r="S102" s="276">
        <v>2.3999999999999998E-3</v>
      </c>
      <c r="T102" s="156">
        <v>2.5000000000000001E-3</v>
      </c>
      <c r="U102" s="277" t="s">
        <v>34</v>
      </c>
      <c r="V102" s="277" t="s">
        <v>1418</v>
      </c>
      <c r="W102" s="277">
        <v>3010000000</v>
      </c>
      <c r="X102" s="278">
        <v>41758</v>
      </c>
      <c r="Y102" s="278" t="s">
        <v>34</v>
      </c>
      <c r="Z102" s="278" t="s">
        <v>34</v>
      </c>
    </row>
    <row r="103" spans="1:26" ht="5.25" customHeight="1">
      <c r="E103" s="158"/>
      <c r="H103" s="198"/>
      <c r="I103" s="203"/>
    </row>
    <row r="104" spans="1:26" s="147" customFormat="1">
      <c r="A104" s="160"/>
      <c r="B104" s="182" t="s">
        <v>14</v>
      </c>
      <c r="C104" s="182" t="s">
        <v>612</v>
      </c>
      <c r="D104" s="182" t="str">
        <f>B104&amp;" "&amp;C104</f>
        <v>Renda Variável China</v>
      </c>
      <c r="E104" s="152" t="s">
        <v>612</v>
      </c>
      <c r="F104" s="152"/>
      <c r="G104" s="152"/>
      <c r="H104" s="199"/>
      <c r="I104" s="204"/>
      <c r="J104" s="153"/>
      <c r="K104" s="152"/>
      <c r="L104" s="152"/>
      <c r="M104" s="152"/>
      <c r="N104" s="152"/>
      <c r="O104" s="152"/>
      <c r="P104" s="152"/>
      <c r="Q104" s="152"/>
      <c r="R104" s="152"/>
      <c r="S104" s="152"/>
      <c r="T104" s="152"/>
      <c r="U104" s="170"/>
      <c r="V104" s="170"/>
      <c r="W104" s="170"/>
      <c r="X104" s="194"/>
      <c r="Y104" s="194"/>
      <c r="Z104" s="194"/>
    </row>
    <row r="105" spans="1:26">
      <c r="E105" s="866" t="s">
        <v>1393</v>
      </c>
      <c r="F105" s="275" t="s">
        <v>1396</v>
      </c>
      <c r="G105" s="316" t="s">
        <v>34</v>
      </c>
      <c r="H105" s="317" t="s">
        <v>34</v>
      </c>
      <c r="I105" s="318" t="s">
        <v>34</v>
      </c>
      <c r="J105" s="319" t="s">
        <v>34</v>
      </c>
      <c r="K105" s="209" t="s">
        <v>1338</v>
      </c>
      <c r="L105" s="578" t="s">
        <v>34</v>
      </c>
      <c r="M105" s="578" t="s">
        <v>1320</v>
      </c>
      <c r="N105" s="275" t="s">
        <v>34</v>
      </c>
      <c r="O105" s="275" t="s">
        <v>672</v>
      </c>
      <c r="P105" s="1055" t="s">
        <v>612</v>
      </c>
      <c r="Q105" s="154" t="s">
        <v>48</v>
      </c>
      <c r="R105" s="275">
        <v>2</v>
      </c>
      <c r="S105" s="276">
        <v>8.8999999999999999E-3</v>
      </c>
      <c r="T105" s="156">
        <v>2.5000000000000001E-3</v>
      </c>
      <c r="U105" s="277" t="s">
        <v>34</v>
      </c>
      <c r="V105" s="277" t="s">
        <v>1418</v>
      </c>
      <c r="W105" s="277">
        <v>484000000</v>
      </c>
      <c r="X105" s="278">
        <v>44186</v>
      </c>
      <c r="Y105" s="278" t="s">
        <v>34</v>
      </c>
      <c r="Z105" s="278" t="s">
        <v>34</v>
      </c>
    </row>
    <row r="106" spans="1:26" ht="5.25" customHeight="1">
      <c r="E106" s="158"/>
      <c r="H106" s="198"/>
      <c r="I106" s="203"/>
    </row>
    <row r="107" spans="1:26" s="147" customFormat="1">
      <c r="A107" s="160"/>
      <c r="B107" s="182" t="s">
        <v>14</v>
      </c>
      <c r="C107" s="182" t="s">
        <v>613</v>
      </c>
      <c r="D107" s="182" t="str">
        <f>B107&amp;" "&amp;C107</f>
        <v>Renda Variável Europa</v>
      </c>
      <c r="E107" s="152" t="s">
        <v>613</v>
      </c>
      <c r="F107" s="152"/>
      <c r="G107" s="152"/>
      <c r="H107" s="199"/>
      <c r="I107" s="204"/>
      <c r="J107" s="153"/>
      <c r="K107" s="152"/>
      <c r="L107" s="152"/>
      <c r="M107" s="152"/>
      <c r="N107" s="152"/>
      <c r="O107" s="152"/>
      <c r="P107" s="152"/>
      <c r="Q107" s="152"/>
      <c r="R107" s="152"/>
      <c r="S107" s="152"/>
      <c r="T107" s="152"/>
      <c r="U107" s="170"/>
      <c r="V107" s="170"/>
      <c r="W107" s="170"/>
      <c r="X107" s="194"/>
      <c r="Y107" s="194"/>
      <c r="Z107" s="194"/>
    </row>
    <row r="108" spans="1:26">
      <c r="E108" s="274" t="s">
        <v>1394</v>
      </c>
      <c r="F108" s="275" t="s">
        <v>1396</v>
      </c>
      <c r="G108" s="316" t="s">
        <v>34</v>
      </c>
      <c r="H108" s="317" t="s">
        <v>34</v>
      </c>
      <c r="I108" s="318" t="s">
        <v>34</v>
      </c>
      <c r="J108" s="319" t="s">
        <v>34</v>
      </c>
      <c r="K108" s="209" t="s">
        <v>1338</v>
      </c>
      <c r="L108" s="578" t="s">
        <v>34</v>
      </c>
      <c r="M108" s="578" t="s">
        <v>1320</v>
      </c>
      <c r="N108" s="275" t="s">
        <v>34</v>
      </c>
      <c r="O108" s="275" t="s">
        <v>672</v>
      </c>
      <c r="P108" s="1055" t="s">
        <v>613</v>
      </c>
      <c r="Q108" s="154" t="s">
        <v>48</v>
      </c>
      <c r="R108" s="275">
        <v>2</v>
      </c>
      <c r="S108" s="276">
        <v>3.8999999999999998E-3</v>
      </c>
      <c r="T108" s="156">
        <v>2.5000000000000001E-3</v>
      </c>
      <c r="U108" s="277" t="s">
        <v>34</v>
      </c>
      <c r="V108" s="277" t="s">
        <v>1418</v>
      </c>
      <c r="W108" s="277">
        <v>45310000</v>
      </c>
      <c r="X108" s="278">
        <v>44215</v>
      </c>
      <c r="Y108" s="278" t="s">
        <v>34</v>
      </c>
      <c r="Z108" s="278" t="s">
        <v>34</v>
      </c>
    </row>
    <row r="109" spans="1:26" ht="5.25" customHeight="1">
      <c r="E109" s="158"/>
      <c r="H109" s="198"/>
      <c r="I109" s="203"/>
    </row>
    <row r="110" spans="1:26" s="147" customFormat="1">
      <c r="A110" s="160"/>
      <c r="B110" s="182" t="s">
        <v>14</v>
      </c>
      <c r="C110" s="182" t="s">
        <v>611</v>
      </c>
      <c r="D110" s="182" t="str">
        <f>B110&amp;" "&amp;C110</f>
        <v>Renda Variável Global</v>
      </c>
      <c r="E110" s="152" t="s">
        <v>611</v>
      </c>
      <c r="F110" s="152"/>
      <c r="G110" s="152"/>
      <c r="H110" s="199"/>
      <c r="I110" s="204"/>
      <c r="J110" s="153"/>
      <c r="K110" s="152"/>
      <c r="L110" s="152"/>
      <c r="M110" s="152"/>
      <c r="N110" s="152"/>
      <c r="O110" s="152"/>
      <c r="P110" s="152"/>
      <c r="Q110" s="152"/>
      <c r="R110" s="152"/>
      <c r="S110" s="152"/>
      <c r="T110" s="152"/>
      <c r="U110" s="170"/>
      <c r="V110" s="170"/>
      <c r="W110" s="170"/>
      <c r="X110" s="194"/>
      <c r="Y110" s="194"/>
      <c r="Z110" s="194"/>
    </row>
    <row r="111" spans="1:26">
      <c r="E111" s="274" t="s">
        <v>1395</v>
      </c>
      <c r="F111" s="275" t="s">
        <v>1396</v>
      </c>
      <c r="G111" s="316" t="s">
        <v>34</v>
      </c>
      <c r="H111" s="317" t="s">
        <v>34</v>
      </c>
      <c r="I111" s="318" t="s">
        <v>34</v>
      </c>
      <c r="J111" s="319" t="s">
        <v>34</v>
      </c>
      <c r="K111" s="209" t="s">
        <v>1338</v>
      </c>
      <c r="L111" s="578" t="s">
        <v>34</v>
      </c>
      <c r="M111" s="578" t="s">
        <v>1320</v>
      </c>
      <c r="N111" s="275" t="s">
        <v>34</v>
      </c>
      <c r="O111" s="275" t="s">
        <v>672</v>
      </c>
      <c r="P111" s="1055" t="s">
        <v>611</v>
      </c>
      <c r="Q111" s="154" t="s">
        <v>48</v>
      </c>
      <c r="R111" s="275">
        <v>2</v>
      </c>
      <c r="S111" s="276">
        <v>3.8E-3</v>
      </c>
      <c r="T111" s="156">
        <v>2.5000000000000001E-3</v>
      </c>
      <c r="U111" s="277" t="s">
        <v>34</v>
      </c>
      <c r="V111" s="277" t="s">
        <v>1418</v>
      </c>
      <c r="W111" s="277">
        <v>50720000</v>
      </c>
      <c r="X111" s="278">
        <v>44489</v>
      </c>
      <c r="Y111" s="278" t="s">
        <v>34</v>
      </c>
      <c r="Z111" s="278" t="s">
        <v>34</v>
      </c>
    </row>
    <row r="112" spans="1:26" ht="5.25" customHeight="1">
      <c r="E112" s="158"/>
      <c r="H112" s="198"/>
      <c r="I112" s="203"/>
    </row>
    <row r="113" spans="1:26" s="147" customFormat="1">
      <c r="A113" s="160"/>
      <c r="B113" s="182" t="s">
        <v>14</v>
      </c>
      <c r="C113" s="182" t="s">
        <v>696</v>
      </c>
      <c r="D113" s="182" t="str">
        <f>B113&amp;" "&amp;C113</f>
        <v>Renda Variável EM</v>
      </c>
      <c r="E113" s="152" t="s">
        <v>696</v>
      </c>
      <c r="F113" s="152"/>
      <c r="G113" s="152"/>
      <c r="H113" s="199"/>
      <c r="I113" s="204"/>
      <c r="J113" s="153"/>
      <c r="K113" s="152"/>
      <c r="L113" s="152"/>
      <c r="M113" s="152"/>
      <c r="N113" s="152"/>
      <c r="O113" s="152"/>
      <c r="P113" s="152"/>
      <c r="Q113" s="152"/>
      <c r="R113" s="152"/>
      <c r="S113" s="152"/>
      <c r="T113" s="152"/>
      <c r="U113" s="170"/>
      <c r="V113" s="170"/>
      <c r="W113" s="170"/>
      <c r="X113" s="194"/>
      <c r="Y113" s="194"/>
      <c r="Z113" s="194"/>
    </row>
    <row r="114" spans="1:26">
      <c r="E114" s="274" t="s">
        <v>1397</v>
      </c>
      <c r="F114" s="275" t="s">
        <v>1396</v>
      </c>
      <c r="G114" s="316" t="s">
        <v>34</v>
      </c>
      <c r="H114" s="317" t="s">
        <v>34</v>
      </c>
      <c r="I114" s="318" t="s">
        <v>34</v>
      </c>
      <c r="J114" s="319" t="s">
        <v>34</v>
      </c>
      <c r="K114" s="209" t="s">
        <v>1338</v>
      </c>
      <c r="L114" s="578" t="s">
        <v>34</v>
      </c>
      <c r="M114" s="578" t="s">
        <v>1320</v>
      </c>
      <c r="N114" s="275" t="s">
        <v>34</v>
      </c>
      <c r="O114" s="275" t="s">
        <v>672</v>
      </c>
      <c r="P114" s="1055" t="s">
        <v>696</v>
      </c>
      <c r="Q114" s="154" t="s">
        <v>48</v>
      </c>
      <c r="R114" s="275">
        <v>2</v>
      </c>
      <c r="S114" s="276">
        <v>0.01</v>
      </c>
      <c r="T114" s="156">
        <v>2.5000000000000001E-3</v>
      </c>
      <c r="U114" s="277" t="s">
        <v>34</v>
      </c>
      <c r="V114" s="277" t="s">
        <v>1418</v>
      </c>
      <c r="W114" s="277">
        <v>13540000</v>
      </c>
      <c r="X114" s="278">
        <v>44375</v>
      </c>
      <c r="Y114" s="278" t="s">
        <v>34</v>
      </c>
      <c r="Z114" s="278" t="s">
        <v>34</v>
      </c>
    </row>
    <row r="115" spans="1:26" ht="5.25" customHeight="1">
      <c r="E115" s="158"/>
      <c r="H115" s="198"/>
      <c r="I115" s="203"/>
    </row>
    <row r="116" spans="1:26" s="147" customFormat="1" ht="11.25" customHeight="1">
      <c r="B116" s="182"/>
      <c r="C116" s="182"/>
      <c r="D116" s="182"/>
      <c r="I116" s="148"/>
      <c r="J116" s="148"/>
    </row>
    <row r="117" spans="1:26">
      <c r="B117" s="192" t="s">
        <v>1342</v>
      </c>
      <c r="C117" s="192"/>
    </row>
  </sheetData>
  <mergeCells count="1">
    <mergeCell ref="E2:H3"/>
  </mergeCells>
  <conditionalFormatting sqref="E35:O35">
    <cfRule type="expression" dxfId="637" priority="228">
      <formula>AND(E35&lt;&gt;"",#REF!="",OR(COLUMN(E35)=COLUMN(#REF!),COLUMN(E35)=COLUMN(#REF!)))</formula>
    </cfRule>
  </conditionalFormatting>
  <conditionalFormatting sqref="E43:O43">
    <cfRule type="expression" dxfId="636" priority="227">
      <formula>AND(E43&lt;&gt;"",#REF!="",OR(COLUMN(E43)=COLUMN(#REF!),COLUMN(E43)=COLUMN(#REF!)))</formula>
    </cfRule>
  </conditionalFormatting>
  <conditionalFormatting sqref="E109:K110 E112:K112 E111:F111 K111 E68:O68 E97:O97 E103:O103 E106:O106 E115:O115 L109:O112 E100:O100">
    <cfRule type="expression" dxfId="635" priority="226">
      <formula>AND(E68&lt;&gt;"",#REF!="",OR(COLUMN(E68)=COLUMN(#REF!),COLUMN(E68)=COLUMN(#REF!)))</formula>
    </cfRule>
  </conditionalFormatting>
  <conditionalFormatting sqref="E76:G76 F14:G14 J15:K17 K40:K42 N11:O12 L95:O96 L102:O102 L105:O105 L108:O108 L111:O111 L114:O114 E27:G27 K28:K29 F28:G31 G32:G34 E27:E34 J65:K67 J32:K34 E15:I22 L39:L42 I39:K39 E11:E12 F12:M12 I28:J31 I27:K27 H27:H34 J27:J31 I37:L38 E37:H42 J37:J42 E31:O31 I76:O76 H45:J51 H14:H22 E14:E22 I14:K14 E13:O13 E70:E73 G70:K73 M70:O73 G65:H67 O65:O67 E65:E67 E59:O64 J52:J54 G52:H54 N45:O51 E45:E54 O52:O54 E74:O75 E78:O78 M37:O42 L27:O34 L14:O22 F99:O99">
    <cfRule type="expression" dxfId="634" priority="225">
      <formula>AND(E11&lt;&gt;"",#REF!="",OR(COLUMN(E11)=COLUMN(#REF!),COLUMN(E11)=COLUMN(#REF!)))</formula>
    </cfRule>
  </conditionalFormatting>
  <conditionalFormatting sqref="J19:K19 J18 J20:J22 G45:G51 K45:K54">
    <cfRule type="expression" dxfId="633" priority="222">
      <formula>AND(G18&lt;&gt;"",#REF!="",OR(COLUMN(G18)=COLUMN(#REF!),COLUMN(G18)=COLUMN(#REF!)))</formula>
    </cfRule>
  </conditionalFormatting>
  <conditionalFormatting sqref="F45:F51">
    <cfRule type="expression" dxfId="632" priority="207">
      <formula>AND(F45&lt;&gt;"",#REF!="",OR(COLUMN(F45)=COLUMN(#REF!),COLUMN(F45)=COLUMN(#REF!)))</formula>
    </cfRule>
  </conditionalFormatting>
  <conditionalFormatting sqref="F70:F73">
    <cfRule type="expression" dxfId="631" priority="205">
      <formula>AND(F70&lt;&gt;"",#REF!="",OR(COLUMN(F70)=COLUMN(#REF!),COLUMN(F70)=COLUMN(#REF!)))</formula>
    </cfRule>
  </conditionalFormatting>
  <conditionalFormatting sqref="I40:I42">
    <cfRule type="expression" dxfId="630" priority="188">
      <formula>AND(I40&lt;&gt;"",#REF!="",OR(COLUMN(I40)=COLUMN(#REF!),COLUMN(I40)=COLUMN(#REF!)))</formula>
    </cfRule>
  </conditionalFormatting>
  <conditionalFormatting sqref="I52:I54">
    <cfRule type="expression" dxfId="629" priority="186">
      <formula>AND(I52&lt;&gt;"",#REF!="",OR(COLUMN(I52)=COLUMN(#REF!),COLUMN(I52)=COLUMN(#REF!)))</formula>
    </cfRule>
  </conditionalFormatting>
  <conditionalFormatting sqref="K21:K22">
    <cfRule type="expression" dxfId="628" priority="172">
      <formula>AND(K21&lt;&gt;"",#REF!="",OR(COLUMN(K21)=COLUMN(#REF!),COLUMN(K21)=COLUMN(#REF!)))</formula>
    </cfRule>
  </conditionalFormatting>
  <conditionalFormatting sqref="K18">
    <cfRule type="expression" dxfId="627" priority="171">
      <formula>AND(K18&lt;&gt;"",#REF!="",OR(COLUMN(K18)=COLUMN(#REF!),COLUMN(K18)=COLUMN(#REF!)))</formula>
    </cfRule>
  </conditionalFormatting>
  <conditionalFormatting sqref="K20">
    <cfRule type="expression" dxfId="626" priority="170">
      <formula>AND(K20&lt;&gt;"",#REF!="",OR(COLUMN(K20)=COLUMN(#REF!),COLUMN(K20)=COLUMN(#REF!)))</formula>
    </cfRule>
  </conditionalFormatting>
  <conditionalFormatting sqref="K30:K31">
    <cfRule type="expression" dxfId="625" priority="169">
      <formula>AND(K30&lt;&gt;"",#REF!="",OR(COLUMN(K30)=COLUMN(#REF!),COLUMN(K30)=COLUMN(#REF!)))</formula>
    </cfRule>
  </conditionalFormatting>
  <conditionalFormatting sqref="E102 E105 E108 E111 H102:K102 H105:K105 H108:K108 H111:K111 H95:K96 E95:E96">
    <cfRule type="expression" dxfId="624" priority="158">
      <formula>AND(E95&lt;&gt;"",#REF!="",OR(COLUMN(E95)=COLUMN(#REF!),COLUMN(E95)=COLUMN(#REF!)))</formula>
    </cfRule>
  </conditionalFormatting>
  <conditionalFormatting sqref="F95:F96">
    <cfRule type="expression" dxfId="623" priority="156">
      <formula>AND(F95&lt;&gt;"",#REF!="",OR(COLUMN(F95)=COLUMN(#REF!),COLUMN(F95)=COLUMN(#REF!)))</formula>
    </cfRule>
  </conditionalFormatting>
  <conditionalFormatting sqref="G95:G96">
    <cfRule type="expression" dxfId="622" priority="151">
      <formula>AND(G95&lt;&gt;"",#REF!="",OR(COLUMN(G95)=COLUMN(#REF!),COLUMN(G95)=COLUMN(#REF!)))</formula>
    </cfRule>
  </conditionalFormatting>
  <conditionalFormatting sqref="F102">
    <cfRule type="expression" dxfId="621" priority="138">
      <formula>AND(F102&lt;&gt;"",#REF!="",OR(COLUMN(F102)=COLUMN(#REF!),COLUMN(F102)=COLUMN(#REF!)))</formula>
    </cfRule>
  </conditionalFormatting>
  <conditionalFormatting sqref="F105">
    <cfRule type="expression" dxfId="620" priority="137">
      <formula>AND(F105&lt;&gt;"",#REF!="",OR(COLUMN(F105)=COLUMN(#REF!),COLUMN(F105)=COLUMN(#REF!)))</formula>
    </cfRule>
  </conditionalFormatting>
  <conditionalFormatting sqref="F111">
    <cfRule type="expression" dxfId="619" priority="136">
      <formula>AND(F111&lt;&gt;"",#REF!="",OR(COLUMN(F111)=COLUMN(#REF!),COLUMN(F111)=COLUMN(#REF!)))</formula>
    </cfRule>
  </conditionalFormatting>
  <conditionalFormatting sqref="F108">
    <cfRule type="expression" dxfId="618" priority="135">
      <formula>AND(F108&lt;&gt;"",#REF!="",OR(COLUMN(F108)=COLUMN(#REF!),COLUMN(F108)=COLUMN(#REF!)))</formula>
    </cfRule>
  </conditionalFormatting>
  <conditionalFormatting sqref="K114 E114">
    <cfRule type="expression" dxfId="617" priority="96">
      <formula>AND(E114&lt;&gt;"",#REF!="",OR(COLUMN(E114)=COLUMN(#REF!),COLUMN(E114)=COLUMN(#REF!)))</formula>
    </cfRule>
  </conditionalFormatting>
  <conditionalFormatting sqref="F114">
    <cfRule type="expression" dxfId="616" priority="94">
      <formula>AND(F114&lt;&gt;"",#REF!="",OR(COLUMN(F114)=COLUMN(#REF!),COLUMN(F114)=COLUMN(#REF!)))</formula>
    </cfRule>
  </conditionalFormatting>
  <conditionalFormatting sqref="G102">
    <cfRule type="expression" dxfId="615" priority="92">
      <formula>AND(G102&lt;&gt;"",#REF!="",OR(COLUMN(G102)=COLUMN(#REF!),COLUMN(G102)=COLUMN(#REF!)))</formula>
    </cfRule>
  </conditionalFormatting>
  <conditionalFormatting sqref="G105">
    <cfRule type="expression" dxfId="614" priority="91">
      <formula>AND(G105&lt;&gt;"",#REF!="",OR(COLUMN(G105)=COLUMN(#REF!),COLUMN(G105)=COLUMN(#REF!)))</formula>
    </cfRule>
  </conditionalFormatting>
  <conditionalFormatting sqref="G108">
    <cfRule type="expression" dxfId="613" priority="90">
      <formula>AND(G108&lt;&gt;"",#REF!="",OR(COLUMN(G108)=COLUMN(#REF!),COLUMN(G108)=COLUMN(#REF!)))</formula>
    </cfRule>
  </conditionalFormatting>
  <conditionalFormatting sqref="G111">
    <cfRule type="expression" dxfId="612" priority="89">
      <formula>AND(G111&lt;&gt;"",#REF!="",OR(COLUMN(G111)=COLUMN(#REF!),COLUMN(G111)=COLUMN(#REF!)))</formula>
    </cfRule>
  </conditionalFormatting>
  <conditionalFormatting sqref="H114:J114">
    <cfRule type="expression" dxfId="611" priority="88">
      <formula>AND(H114&lt;&gt;"",#REF!="",OR(COLUMN(H114)=COLUMN(#REF!),COLUMN(H114)=COLUMN(#REF!)))</formula>
    </cfRule>
  </conditionalFormatting>
  <conditionalFormatting sqref="G114">
    <cfRule type="expression" dxfId="610" priority="87">
      <formula>AND(G114&lt;&gt;"",#REF!="",OR(COLUMN(G114)=COLUMN(#REF!),COLUMN(G114)=COLUMN(#REF!)))</formula>
    </cfRule>
  </conditionalFormatting>
  <conditionalFormatting sqref="H11:K13">
    <cfRule type="expression" dxfId="609" priority="86">
      <formula>AND(H11&lt;&gt;"",#REF!="",OR(COLUMN(H11)=COLUMN(#REF!),COLUMN(H11)=COLUMN(#REF!)))</formula>
    </cfRule>
  </conditionalFormatting>
  <conditionalFormatting sqref="F11:F13">
    <cfRule type="expression" dxfId="608" priority="85">
      <formula>AND(F11&lt;&gt;"",#REF!="",OR(COLUMN(F11)=COLUMN(#REF!),COLUMN(F11)=COLUMN(#REF!)))</formula>
    </cfRule>
  </conditionalFormatting>
  <conditionalFormatting sqref="G11:G13">
    <cfRule type="expression" dxfId="607" priority="82">
      <formula>AND(G11&lt;&gt;"",#REF!="",OR(COLUMN(G11)=COLUMN(#REF!),COLUMN(G11)=COLUMN(#REF!)))</formula>
    </cfRule>
  </conditionalFormatting>
  <conditionalFormatting sqref="M11:N13">
    <cfRule type="expression" dxfId="606" priority="57">
      <formula>AND(M11&lt;&gt;"",#REF!="",OR(COLUMN(M11)=COLUMN(#REF!),COLUMN(M11)=COLUMN(#REF!)))</formula>
    </cfRule>
  </conditionalFormatting>
  <conditionalFormatting sqref="L70:L73">
    <cfRule type="expression" dxfId="605" priority="51">
      <formula>AND(L70&lt;&gt;"",#REF!="",OR(COLUMN(L70)=COLUMN(#REF!),COLUMN(L70)=COLUMN(#REF!)))</formula>
    </cfRule>
  </conditionalFormatting>
  <conditionalFormatting sqref="L11:L13">
    <cfRule type="expression" dxfId="604" priority="49">
      <formula>AND(L11&lt;&gt;"",#REF!="",OR(COLUMN(L11)=COLUMN(#REF!),COLUMN(L11)=COLUMN(#REF!)))</formula>
    </cfRule>
  </conditionalFormatting>
  <conditionalFormatting sqref="L45:L51">
    <cfRule type="expression" dxfId="603" priority="48">
      <formula>AND(L45&lt;&gt;"",#REF!="",OR(COLUMN(L45)=COLUMN(#REF!),COLUMN(L45)=COLUMN(#REF!)))</formula>
    </cfRule>
  </conditionalFormatting>
  <conditionalFormatting sqref="M45:N51">
    <cfRule type="expression" dxfId="602" priority="46">
      <formula>AND(M45&lt;&gt;"",#REF!="",OR(COLUMN(M45)=COLUMN(#REF!),COLUMN(M45)=COLUMN(#REF!)))</formula>
    </cfRule>
  </conditionalFormatting>
  <conditionalFormatting sqref="E99">
    <cfRule type="expression" dxfId="601" priority="39">
      <formula>AND(E99&lt;&gt;"",#REF!="",OR(COLUMN(E99)=COLUMN(#REF!),COLUMN(E99)=COLUMN(#REF!)))</formula>
    </cfRule>
  </conditionalFormatting>
  <conditionalFormatting sqref="F52:F54">
    <cfRule type="expression" dxfId="600" priority="36">
      <formula>AND(F52&lt;&gt;"",#REF!="",OR(COLUMN(F52)=COLUMN(#REF!),COLUMN(F52)=COLUMN(#REF!)))</formula>
    </cfRule>
  </conditionalFormatting>
  <conditionalFormatting sqref="F65:F67">
    <cfRule type="expression" dxfId="599" priority="35">
      <formula>AND(F65&lt;&gt;"",#REF!="",OR(COLUMN(F65)=COLUMN(#REF!),COLUMN(F65)=COLUMN(#REF!)))</formula>
    </cfRule>
  </conditionalFormatting>
  <conditionalFormatting sqref="I65:I67">
    <cfRule type="expression" dxfId="598" priority="33">
      <formula>AND(I65&lt;&gt;"",#REF!="",OR(COLUMN(I65)=COLUMN(#REF!),COLUMN(I65)=COLUMN(#REF!)))</formula>
    </cfRule>
  </conditionalFormatting>
  <conditionalFormatting sqref="I32:I34">
    <cfRule type="expression" dxfId="597" priority="31">
      <formula>AND(I32&lt;&gt;"",#REF!="",OR(COLUMN(I32)=COLUMN(#REF!),COLUMN(I32)=COLUMN(#REF!)))</formula>
    </cfRule>
  </conditionalFormatting>
  <conditionalFormatting sqref="F32:F34">
    <cfRule type="expression" dxfId="596" priority="30">
      <formula>AND(F32&lt;&gt;"",#REF!="",OR(COLUMN(F32)=COLUMN(#REF!),COLUMN(F32)=COLUMN(#REF!)))</formula>
    </cfRule>
  </conditionalFormatting>
  <conditionalFormatting sqref="L86:O90">
    <cfRule type="expression" dxfId="595" priority="28">
      <formula>AND(L86&lt;&gt;"",#REF!="",OR(COLUMN(L86)=COLUMN(#REF!),COLUMN(L86)=COLUMN(#REF!)))</formula>
    </cfRule>
  </conditionalFormatting>
  <conditionalFormatting sqref="H86:K90 E86:E90">
    <cfRule type="expression" dxfId="594" priority="27">
      <formula>AND(E86&lt;&gt;"",#REF!="",OR(COLUMN(E86)=COLUMN(#REF!),COLUMN(E86)=COLUMN(#REF!)))</formula>
    </cfRule>
  </conditionalFormatting>
  <conditionalFormatting sqref="F86:F90">
    <cfRule type="expression" dxfId="593" priority="26">
      <formula>AND(F86&lt;&gt;"",#REF!="",OR(COLUMN(F86)=COLUMN(#REF!),COLUMN(F86)=COLUMN(#REF!)))</formula>
    </cfRule>
  </conditionalFormatting>
  <conditionalFormatting sqref="G86:G90">
    <cfRule type="expression" dxfId="592" priority="25">
      <formula>AND(G86&lt;&gt;"",#REF!="",OR(COLUMN(G86)=COLUMN(#REF!),COLUMN(G86)=COLUMN(#REF!)))</formula>
    </cfRule>
  </conditionalFormatting>
  <conditionalFormatting sqref="L52:N54">
    <cfRule type="expression" dxfId="591" priority="17">
      <formula>AND(L52&lt;&gt;"",#REF!="",OR(COLUMN(L52)=COLUMN(#REF!),COLUMN(L52)=COLUMN(#REF!)))</formula>
    </cfRule>
  </conditionalFormatting>
  <conditionalFormatting sqref="L65:N67">
    <cfRule type="expression" dxfId="590" priority="16">
      <formula>AND(L65&lt;&gt;"",#REF!="",OR(COLUMN(L65)=COLUMN(#REF!),COLUMN(L65)=COLUMN(#REF!)))</formula>
    </cfRule>
  </conditionalFormatting>
  <conditionalFormatting sqref="E81 O81">
    <cfRule type="expression" dxfId="589" priority="5">
      <formula>AND(E81&lt;&gt;"",#REF!="",OR(COLUMN(E81)=COLUMN(#REF!),COLUMN(E81)=COLUMN(#REF!)))</formula>
    </cfRule>
  </conditionalFormatting>
  <conditionalFormatting sqref="F81">
    <cfRule type="expression" dxfId="588" priority="4">
      <formula>AND(F81&lt;&gt;"",#REF!="",OR(COLUMN(F81)=COLUMN(#REF!),COLUMN(F81)=COLUMN(#REF!)))</formula>
    </cfRule>
  </conditionalFormatting>
  <conditionalFormatting sqref="H81:K81">
    <cfRule type="expression" dxfId="587" priority="3">
      <formula>AND(H81&lt;&gt;"",#REF!="",OR(COLUMN(H81)=COLUMN(#REF!),COLUMN(H81)=COLUMN(#REF!)))</formula>
    </cfRule>
  </conditionalFormatting>
  <conditionalFormatting sqref="G81">
    <cfRule type="expression" dxfId="586" priority="2">
      <formula>AND(G81&lt;&gt;"",#REF!="",OR(COLUMN(G81)=COLUMN(#REF!),COLUMN(G81)=COLUMN(#REF!)))</formula>
    </cfRule>
  </conditionalFormatting>
  <conditionalFormatting sqref="L81:N81">
    <cfRule type="expression" dxfId="585" priority="1">
      <formula>AND(L81&lt;&gt;"",#REF!="",OR(COLUMN(L81)=COLUMN(#REF!),COLUMN(L81)=COLUMN(#REF!)))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60"/>
  <sheetViews>
    <sheetView showGridLines="0" zoomScale="80" zoomScaleNormal="80" workbookViewId="0">
      <pane xSplit="2" ySplit="5" topLeftCell="C1100" activePane="bottomRight" state="frozen"/>
      <selection activeCell="S39" sqref="S39"/>
      <selection pane="topRight" activeCell="S39" sqref="S39"/>
      <selection pane="bottomLeft" activeCell="S39" sqref="S39"/>
      <selection pane="bottomRight" activeCell="E1114" sqref="E1114"/>
    </sheetView>
  </sheetViews>
  <sheetFormatPr defaultColWidth="8.69921875" defaultRowHeight="15.75" customHeight="1"/>
  <cols>
    <col min="1" max="1" width="3.09765625" customWidth="1"/>
    <col min="2" max="2" width="52.69921875" style="754" bestFit="1" customWidth="1"/>
    <col min="3" max="3" width="13.5" style="611" bestFit="1" customWidth="1"/>
    <col min="4" max="4" width="9.796875" style="754" bestFit="1" customWidth="1"/>
    <col min="5" max="5" width="13" style="754" bestFit="1" customWidth="1"/>
    <col min="6" max="6" width="12.5" style="613" bestFit="1" customWidth="1"/>
    <col min="7" max="7" width="11.09765625" style="10" bestFit="1" customWidth="1"/>
    <col min="8" max="8" width="13.5" style="10" bestFit="1" customWidth="1"/>
    <col min="9" max="9" width="10" style="755" bestFit="1" customWidth="1"/>
    <col min="10" max="10" width="11.69921875" style="10" bestFit="1" customWidth="1"/>
    <col min="11" max="11" width="9.69921875" style="10" bestFit="1" customWidth="1"/>
    <col min="12" max="12" width="9.19921875" style="756" bestFit="1" customWidth="1"/>
    <col min="13" max="13" width="8.19921875" style="757" bestFit="1" customWidth="1"/>
    <col min="14" max="14" width="15.19921875" style="758" bestFit="1" customWidth="1"/>
    <col min="15" max="15" width="12.19921875" style="755" bestFit="1" customWidth="1"/>
    <col min="16" max="16" width="15.59765625" style="756" bestFit="1" customWidth="1"/>
    <col min="17" max="17" width="9.5" style="752" bestFit="1" customWidth="1"/>
    <col min="18" max="18" width="14.69921875" style="752" bestFit="1" customWidth="1"/>
    <col min="19" max="19" width="13.69921875" style="758" bestFit="1" customWidth="1"/>
    <col min="20" max="20" width="13.19921875" style="483" bestFit="1" customWidth="1"/>
    <col min="21" max="21" width="17.09765625" style="759" bestFit="1" customWidth="1"/>
    <col min="22" max="22" width="13.796875" style="483" bestFit="1" customWidth="1"/>
    <col min="23" max="23" width="17.69921875" style="759" bestFit="1" customWidth="1"/>
    <col min="24" max="24" width="13.796875" style="483" bestFit="1" customWidth="1"/>
    <col min="25" max="25" width="17.69921875" style="759" bestFit="1" customWidth="1"/>
    <col min="26" max="26" width="13.796875" style="483" bestFit="1" customWidth="1"/>
    <col min="27" max="27" width="17.69921875" style="759" bestFit="1" customWidth="1"/>
    <col min="28" max="28" width="17" style="483" bestFit="1" customWidth="1"/>
    <col min="29" max="29" width="13.19921875" style="760" bestFit="1" customWidth="1"/>
    <col min="30" max="30" width="14.5" style="761" bestFit="1" customWidth="1"/>
    <col min="31" max="31" width="56.796875" style="762" bestFit="1" customWidth="1"/>
    <col min="32" max="32" width="49" style="763" bestFit="1" customWidth="1"/>
    <col min="33" max="33" width="32.296875" style="764" bestFit="1" customWidth="1"/>
    <col min="34" max="34" width="17.69921875" style="764" bestFit="1" customWidth="1"/>
    <col min="35" max="35" width="11.796875" style="764" bestFit="1" customWidth="1"/>
    <col min="36" max="36" width="15.09765625" style="764" bestFit="1" customWidth="1"/>
    <col min="37" max="37" width="14.5" style="764" bestFit="1" customWidth="1"/>
    <col min="38" max="38" width="14" style="765" bestFit="1" customWidth="1"/>
    <col min="39" max="39" width="13.69921875" style="765" bestFit="1" customWidth="1"/>
    <col min="40" max="40" width="20.19921875" style="759" bestFit="1" customWidth="1"/>
    <col min="41" max="41" width="8.69921875" style="755" bestFit="1" customWidth="1"/>
    <col min="42" max="42" width="17.8984375" style="762" bestFit="1" customWidth="1"/>
    <col min="43" max="43" width="37.796875" style="766" bestFit="1" customWidth="1"/>
    <col min="44" max="45" width="18" style="483" bestFit="1" customWidth="1"/>
    <col min="46" max="46" width="13" style="483" bestFit="1" customWidth="1"/>
    <col min="47" max="47" width="17.5" style="483" bestFit="1" customWidth="1"/>
    <col min="48" max="48" width="9.59765625" bestFit="1" customWidth="1"/>
    <col min="49" max="49" width="8.59765625" customWidth="1"/>
    <col min="50" max="50" width="9.59765625" style="94" bestFit="1" customWidth="1"/>
    <col min="51" max="51" width="9.59765625" style="767" bestFit="1" customWidth="1"/>
    <col min="52" max="52" width="9.59765625" bestFit="1" customWidth="1"/>
    <col min="53" max="53" width="7.5" style="94" bestFit="1" customWidth="1"/>
    <col min="54" max="54" width="9.59765625" style="94" bestFit="1" customWidth="1"/>
    <col min="55" max="55" width="9.09765625" style="94" customWidth="1"/>
    <col min="56" max="56" width="9.59765625" style="94" bestFit="1" customWidth="1"/>
    <col min="57" max="57" width="8.09765625" style="94" bestFit="1" customWidth="1"/>
    <col min="58" max="58" width="9.59765625" style="94" bestFit="1" customWidth="1"/>
    <col min="59" max="59" width="8.09765625" style="94" bestFit="1" customWidth="1"/>
    <col min="60" max="61" width="9.59765625" style="94" bestFit="1" customWidth="1"/>
    <col min="62" max="62" width="9.59765625" style="767" bestFit="1" customWidth="1"/>
    <col min="63" max="63" width="14.09765625" customWidth="1"/>
    <col min="64" max="69" width="9.59765625" bestFit="1" customWidth="1"/>
    <col min="70" max="70" width="9.59765625" style="1" bestFit="1" customWidth="1"/>
    <col min="71" max="73" width="9.59765625" style="767" bestFit="1" customWidth="1"/>
    <col min="74" max="75" width="9.59765625" bestFit="1" customWidth="1"/>
    <col min="76" max="77" width="9.59765625" style="767" bestFit="1" customWidth="1"/>
    <col min="78" max="78" width="9.59765625" bestFit="1" customWidth="1"/>
    <col min="79" max="79" width="9.59765625" style="767"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612"/>
      <c r="D1" s="612"/>
      <c r="E1" s="612"/>
      <c r="I1" s="614"/>
      <c r="L1" s="10"/>
      <c r="M1" s="10"/>
      <c r="N1" s="710"/>
      <c r="O1" s="614"/>
      <c r="P1" s="711"/>
      <c r="Q1" s="92"/>
      <c r="R1" s="92"/>
      <c r="S1" s="710"/>
      <c r="T1" s="97"/>
      <c r="U1" s="712"/>
      <c r="V1" s="97"/>
      <c r="W1" s="712"/>
      <c r="X1" s="97"/>
      <c r="Y1" s="712"/>
      <c r="Z1" s="97"/>
      <c r="AA1" s="712"/>
      <c r="AB1" s="97"/>
      <c r="AC1" s="713"/>
      <c r="AD1" s="714"/>
      <c r="AE1" s="715"/>
      <c r="AF1" s="716"/>
      <c r="AG1" s="717"/>
      <c r="AH1" s="717"/>
      <c r="AI1" s="717"/>
      <c r="AJ1" s="717"/>
      <c r="AK1" s="717"/>
      <c r="AL1" s="718"/>
      <c r="AM1" s="718"/>
      <c r="AN1" s="712"/>
      <c r="AO1" s="614"/>
      <c r="AP1" s="715"/>
      <c r="AQ1" s="719"/>
      <c r="AR1" s="97"/>
      <c r="AS1" s="97"/>
      <c r="AT1" s="97"/>
      <c r="AU1" s="97"/>
      <c r="AY1" s="93"/>
      <c r="BJ1" s="93"/>
      <c r="BS1" s="93"/>
      <c r="BT1" s="93"/>
      <c r="BU1" s="93"/>
      <c r="BX1" s="93"/>
      <c r="BY1" s="93"/>
      <c r="CA1" s="93"/>
    </row>
    <row r="2" spans="2:108"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5"/>
      <c r="AW2" s="95"/>
      <c r="AX2" s="92"/>
      <c r="AY2" s="97"/>
      <c r="AZ2" s="96"/>
      <c r="BA2" s="92"/>
      <c r="BJ2" s="97"/>
      <c r="BK2" s="95"/>
      <c r="BL2" s="95"/>
      <c r="BM2" s="95"/>
      <c r="BN2" s="95"/>
      <c r="BO2" s="95"/>
      <c r="BP2" s="96"/>
      <c r="BQ2" s="96"/>
      <c r="BR2" s="10"/>
      <c r="BS2" s="97"/>
      <c r="BT2" s="97"/>
      <c r="BU2" s="97"/>
      <c r="BV2" s="95"/>
      <c r="BW2" s="95"/>
      <c r="BX2" s="97"/>
      <c r="BY2" s="97"/>
      <c r="BZ2" s="95"/>
      <c r="CA2" s="97"/>
    </row>
    <row r="3" spans="2:108" ht="15.75" customHeight="1">
      <c r="B3"/>
      <c r="C3" s="99" t="s">
        <v>1315</v>
      </c>
      <c r="D3" s="1168">
        <v>45020.487928240742</v>
      </c>
      <c r="E3" s="1168"/>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5"/>
      <c r="AW3" s="95"/>
      <c r="AX3" s="597" t="str">
        <f>IF($B3="", "-", IF(AND($D3="Renda Variável", $J3&lt;&gt;"Brasil"), "Renda Variável "&amp;$J3, $E3&amp;" "&amp;IF($E3="Pré-fixado", $G3, IF($E3="Inflação", $G3, IF($D3="Multimercado", IF(E3="Macro", "-", SUBSTITUTE(SUBSTITUTE(SUBSTITUTE(SUBSTITUTE($F3, "Cambial", "Multiestratégia"),"Commodities", "Multiestratégia"),"Arbitragem", "Multiestratégia"),"Criptomoedas", "Multiestratégia")), IF($E3="Long Only", $J3,  IF($E3="Alternativos", "Alternativos", IF(D3="RF Internacional", "RF Internacional","-"))))))))</f>
        <v>-</v>
      </c>
      <c r="AY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De Fi", " de FI"), " REF Di", " REF DI"), " De ", " de "), " E ", " e "), "RF Di", "RF DI"),"FIC Fi", "FIC FI"), " Ie", " IE"), " Us ", " US "), " Brl", " BRL"), " Usd", " USD"), " Fiq", " FIQ"), "Ii", "II"), " Ls", " LS"), " Lb", " LB"), "Btg", "BTG"), "Jgp", "JGP"), "Arx", "ARX"), "Spx", "SPX"), "Nch", "NCH"),  "Sth ", "STH "), "BTGp", "BTGP"))</f>
        <v>-</v>
      </c>
      <c r="AZ3" s="598" t="str">
        <f>IF($B3="", "-", IF(L3="","-", L3))</f>
        <v>-</v>
      </c>
      <c r="BA3" s="598" t="str">
        <f>IF($B3="", "-", IF(M3="","-", M3))</f>
        <v>-</v>
      </c>
      <c r="BB3" s="598" t="str">
        <f>IF($B3="", "-", IF(O3="","-", O3))</f>
        <v>-</v>
      </c>
      <c r="BC3" s="750" t="str">
        <f>IF($B3="", "-", IF(AO3="","-", AO3))</f>
        <v>-</v>
      </c>
      <c r="BD3" s="598" t="str">
        <f>IF($B3="", "-", IF(F3="","-", F3))</f>
        <v>-</v>
      </c>
      <c r="BE3" s="598" t="str">
        <f>IF($B3="", "-", IF(J3="","-", J3))</f>
        <v>-</v>
      </c>
      <c r="BF3" s="598" t="str">
        <f>IF($B3="", "-", IF(K3="","-", K3))</f>
        <v>-</v>
      </c>
      <c r="BG3" s="598" t="str">
        <f>IF($B3="", "-", S3)</f>
        <v>-</v>
      </c>
      <c r="BH3" s="753" t="str">
        <f>IF($B3="", "-", AL3)</f>
        <v>-</v>
      </c>
      <c r="BI3" s="599" t="str">
        <f>IF($B3="", "-", AR3)</f>
        <v>-</v>
      </c>
      <c r="BJ3" s="600" t="str">
        <f>IF($B3="", "-", AI3)</f>
        <v>-</v>
      </c>
      <c r="BK3" s="600" t="str">
        <f>IF($B3="", "-", IFERROR(IF(FIND("geral", $AH3), "IG"), IFERROR(IF(FIND("qualificado", $AH3), "IQ"), IFERROR(IF(FIND(" profission", $AH3), "IP"), "-"))))</f>
        <v>-</v>
      </c>
      <c r="BL3" s="600" t="str">
        <f>IF($B3="", "-", Q3*1000000)</f>
        <v>-</v>
      </c>
      <c r="BM3" s="210" t="str">
        <f>IF($B3="", "-", P3)</f>
        <v>-</v>
      </c>
      <c r="BN3" s="599" t="str">
        <f t="shared" ref="BN3:BW3" si="0">IF($B3="", "-", IF(T3="", "-", T3))</f>
        <v>-</v>
      </c>
      <c r="BO3" s="599" t="str">
        <f t="shared" si="0"/>
        <v>-</v>
      </c>
      <c r="BP3" s="599" t="str">
        <f t="shared" si="0"/>
        <v>-</v>
      </c>
      <c r="BQ3" s="599" t="str">
        <f t="shared" si="0"/>
        <v>-</v>
      </c>
      <c r="BR3" s="599" t="str">
        <f t="shared" si="0"/>
        <v>-</v>
      </c>
      <c r="BS3" s="599" t="str">
        <f t="shared" si="0"/>
        <v>-</v>
      </c>
      <c r="BT3" s="599" t="str">
        <f t="shared" si="0"/>
        <v>-</v>
      </c>
      <c r="BU3" s="599" t="str">
        <f t="shared" si="0"/>
        <v>-</v>
      </c>
      <c r="BV3" s="599" t="str">
        <f t="shared" si="0"/>
        <v>-</v>
      </c>
      <c r="BW3" s="601" t="str">
        <f t="shared" si="0"/>
        <v>-</v>
      </c>
      <c r="BX3" s="598" t="str">
        <f>IF($B3="", "-", C3)</f>
        <v>-</v>
      </c>
      <c r="BY3" s="97"/>
      <c r="BZ3" s="95"/>
      <c r="CA3" s="97"/>
      <c r="CD3" s="190" t="str">
        <f>IF($B3="", "-", IF(AND($D3="Renda Variável", $J3&lt;&gt;"Brasil"), "Renda Variável "&amp;$J3, $E3&amp;" "&amp;IF($E3="Pré-fixado", $G3, IF($E3="Inflação", $G3, IF($D3="Multimercado", IF(E3="Macro", "-", $F3), IF($E3="Long Only", $J3,  IF($E3="Alternativos", "Alternativos", "-")))))))</f>
        <v>-</v>
      </c>
      <c r="CE3" s="190"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F3" s="176" t="str">
        <f>IF($B3="", "-", IF(L3="","-", L3))</f>
        <v>-</v>
      </c>
      <c r="CG3" s="176" t="str">
        <f>IF($B3="", "-", IF(M3="","-", M3))</f>
        <v>-</v>
      </c>
      <c r="CH3" s="176" t="str">
        <f>IF($B3="", "-", IF(AV3="","-", AV3))</f>
        <v>-</v>
      </c>
      <c r="CI3" s="176" t="str">
        <f>IF($B3="", "-", IF(BV3="","-", BV3))</f>
        <v>-</v>
      </c>
      <c r="CJ3" s="176" t="str">
        <f>IF($B3="", "-", IF(F3="","-", F3))</f>
        <v>-</v>
      </c>
      <c r="CK3" s="176" t="str">
        <f>IF($B3="", "-", IF(J3="","-", J3))</f>
        <v>-</v>
      </c>
      <c r="CL3" s="176" t="str">
        <f>IF($B3="", "-", IF(K3="","-", K3))</f>
        <v>-</v>
      </c>
      <c r="CM3" s="176" t="str">
        <f>IF($B3="", "-", AZ3)</f>
        <v>-</v>
      </c>
      <c r="CN3" s="178" t="str">
        <f>IF($B3="", "-", BS3)</f>
        <v>-</v>
      </c>
      <c r="CO3" s="178" t="str">
        <f>IF($B3="", "-", BY3)</f>
        <v>-</v>
      </c>
      <c r="CP3" s="191" t="str">
        <f>IF($B3="", "-", BP3)</f>
        <v>-</v>
      </c>
      <c r="CQ3" s="191" t="str">
        <f>IF($B3="", "-", IFERROR(IF(FIND("geral", $BO3), "IG"), IFERROR(IF(FIND("qualificado", $BO3), "IQ"), IFERROR(IF(FIND(" profission", $BO3), "IP"), "-"))))</f>
        <v>-</v>
      </c>
      <c r="CR3" s="191" t="str">
        <f>IF($B3="", "-", AX3)</f>
        <v>-</v>
      </c>
      <c r="CS3" s="210" t="str">
        <f>IF($B3="", "-", AW3)</f>
        <v>-</v>
      </c>
      <c r="CT3" s="178" t="str">
        <f t="shared" ref="CT3:CY3" si="1">IF($B3="", "-", IF(BA3="", "-", BA3))</f>
        <v>-</v>
      </c>
      <c r="CU3" s="178" t="str">
        <f t="shared" si="1"/>
        <v>-</v>
      </c>
      <c r="CV3" s="178" t="str">
        <f t="shared" si="1"/>
        <v>-</v>
      </c>
      <c r="CW3" s="178" t="str">
        <f t="shared" si="1"/>
        <v>-</v>
      </c>
      <c r="CX3" s="178" t="str">
        <f t="shared" si="1"/>
        <v>-</v>
      </c>
      <c r="CY3" s="178" t="str">
        <f t="shared" si="1"/>
        <v>-</v>
      </c>
      <c r="CZ3" s="178" t="str">
        <f>IF($B3="", "-", IF(BG3="", "-", BG3))</f>
        <v>-</v>
      </c>
      <c r="DA3" s="178" t="str">
        <f>IF($B3="", "-", IF(BH3="", "-", BH3))</f>
        <v>-</v>
      </c>
      <c r="DB3" s="178" t="str">
        <f>IF($B3="", "-", IF(BI3="", "-", BI3))</f>
        <v>-</v>
      </c>
      <c r="DC3" s="181" t="str">
        <f>IF($B3="", "-", IF(BJ3="", "-", BJ3))</f>
        <v>-</v>
      </c>
      <c r="DD3" s="176" t="str">
        <f>IF($B3="", "-", C3)</f>
        <v>-</v>
      </c>
    </row>
    <row r="4" spans="2:108"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5"/>
      <c r="AW4" s="95"/>
      <c r="AX4" s="92"/>
      <c r="AY4" s="97"/>
      <c r="AZ4" s="96"/>
      <c r="BA4" s="92"/>
      <c r="BB4" s="92"/>
      <c r="BC4" s="752"/>
      <c r="BD4" s="92"/>
      <c r="BE4" s="92"/>
      <c r="BF4" s="92"/>
      <c r="BG4" s="92"/>
      <c r="BH4" s="752"/>
      <c r="BI4" s="92"/>
      <c r="BJ4" s="97"/>
      <c r="BK4" s="95"/>
      <c r="BL4" s="95"/>
      <c r="BM4" s="95"/>
      <c r="BN4" s="95"/>
      <c r="BO4" s="95"/>
      <c r="BP4" s="96"/>
      <c r="BQ4" s="96"/>
      <c r="BR4" s="10"/>
      <c r="BS4" s="97"/>
      <c r="BT4" s="97"/>
      <c r="BU4" s="97"/>
      <c r="BV4" s="95"/>
      <c r="BW4" s="95"/>
      <c r="BX4" s="97"/>
      <c r="BY4" s="97"/>
      <c r="BZ4" s="95"/>
      <c r="CA4" s="97"/>
    </row>
    <row r="5" spans="2:108" s="91" customFormat="1" ht="32.25"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U5" s="331" t="s">
        <v>2722</v>
      </c>
      <c r="AX5" s="189" t="s">
        <v>655</v>
      </c>
      <c r="AY5" s="188" t="s">
        <v>1333</v>
      </c>
      <c r="AZ5" s="189" t="s">
        <v>32</v>
      </c>
      <c r="BA5" s="189" t="s">
        <v>1410</v>
      </c>
      <c r="BB5" s="189" t="s">
        <v>1412</v>
      </c>
      <c r="BC5" s="189" t="s">
        <v>4792</v>
      </c>
      <c r="BD5" s="189" t="s">
        <v>656</v>
      </c>
      <c r="BE5" s="189" t="s">
        <v>657</v>
      </c>
      <c r="BF5" s="189" t="s">
        <v>8</v>
      </c>
      <c r="BG5" s="189" t="s">
        <v>33</v>
      </c>
      <c r="BH5" s="189" t="s">
        <v>1330</v>
      </c>
      <c r="BI5" s="189" t="s">
        <v>1405</v>
      </c>
      <c r="BJ5" s="189" t="s">
        <v>1415</v>
      </c>
      <c r="BK5" s="189" t="s">
        <v>1417</v>
      </c>
      <c r="BL5" s="189" t="s">
        <v>707</v>
      </c>
      <c r="BM5" s="189" t="s">
        <v>706</v>
      </c>
      <c r="BN5" s="189" t="s">
        <v>708</v>
      </c>
      <c r="BO5" s="189" t="s">
        <v>709</v>
      </c>
      <c r="BP5" s="189" t="s">
        <v>710</v>
      </c>
      <c r="BQ5" s="189" t="s">
        <v>711</v>
      </c>
      <c r="BR5" s="189" t="s">
        <v>712</v>
      </c>
      <c r="BS5" s="189" t="s">
        <v>1328</v>
      </c>
      <c r="BT5" s="189" t="s">
        <v>1329</v>
      </c>
      <c r="BU5" s="189" t="s">
        <v>713</v>
      </c>
      <c r="BV5" s="189" t="s">
        <v>714</v>
      </c>
      <c r="BW5" s="189" t="s">
        <v>605</v>
      </c>
      <c r="BX5" s="189" t="s">
        <v>31</v>
      </c>
    </row>
    <row r="6" spans="2:108" ht="18.75">
      <c r="B6" s="1170" t="s">
        <v>462</v>
      </c>
      <c r="C6" s="335">
        <v>36498260000186</v>
      </c>
      <c r="D6" s="1170" t="s">
        <v>14</v>
      </c>
      <c r="E6" s="1170" t="s">
        <v>607</v>
      </c>
      <c r="F6" s="1170" t="s">
        <v>1414</v>
      </c>
      <c r="G6" s="1172" t="s">
        <v>1414</v>
      </c>
      <c r="H6" s="1172" t="s">
        <v>34</v>
      </c>
      <c r="I6" s="1172" t="s">
        <v>34</v>
      </c>
      <c r="J6" s="1172" t="s">
        <v>608</v>
      </c>
      <c r="K6" s="1172" t="s">
        <v>48</v>
      </c>
      <c r="L6" s="740" t="s">
        <v>1414</v>
      </c>
      <c r="M6" s="740" t="s">
        <v>1411</v>
      </c>
      <c r="N6" s="1172" t="s">
        <v>2723</v>
      </c>
      <c r="O6" s="1172" t="s">
        <v>1320</v>
      </c>
      <c r="P6" s="783">
        <v>44164</v>
      </c>
      <c r="Q6" s="741">
        <v>10.29398535</v>
      </c>
      <c r="R6" s="741">
        <v>5.1079135423790305</v>
      </c>
      <c r="S6" s="784">
        <v>37</v>
      </c>
      <c r="T6" s="742">
        <v>-4.2099700428824272E-2</v>
      </c>
      <c r="U6" s="743">
        <v>-1.2952417473844486</v>
      </c>
      <c r="V6" s="742">
        <v>-0.21686390349019014</v>
      </c>
      <c r="W6" s="743">
        <v>-1.6393277614310886</v>
      </c>
      <c r="X6" s="742">
        <v>-0.30968578246070688</v>
      </c>
      <c r="Y6" s="743">
        <v>-1.5085193620017205</v>
      </c>
      <c r="Z6" s="742"/>
      <c r="AA6" s="743"/>
      <c r="AB6" s="742">
        <v>0.20871121939657722</v>
      </c>
      <c r="AC6" s="744">
        <v>-1.6728962495655848</v>
      </c>
      <c r="AD6" s="785">
        <v>34172417000153</v>
      </c>
      <c r="AE6" s="1178" t="s">
        <v>2016</v>
      </c>
      <c r="AF6" s="786" t="s">
        <v>1741</v>
      </c>
      <c r="AG6" s="787" t="s">
        <v>1427</v>
      </c>
      <c r="AH6" s="787" t="s">
        <v>1797</v>
      </c>
      <c r="AI6" s="787">
        <v>100</v>
      </c>
      <c r="AJ6" s="787">
        <v>100</v>
      </c>
      <c r="AK6" s="787">
        <v>100</v>
      </c>
      <c r="AL6" s="742">
        <v>8.0000000000000002E-3</v>
      </c>
      <c r="AM6" s="742">
        <v>0.15</v>
      </c>
      <c r="AN6" s="743" t="s">
        <v>34</v>
      </c>
      <c r="AO6" s="1172" t="s">
        <v>34</v>
      </c>
      <c r="AP6" s="1178" t="s">
        <v>1727</v>
      </c>
      <c r="AQ6" s="745" t="s">
        <v>659</v>
      </c>
      <c r="AR6" s="742">
        <v>2.66666666666667E-3</v>
      </c>
      <c r="AS6" s="742">
        <v>2.66666666666667E-3</v>
      </c>
      <c r="AT6" s="742" t="s">
        <v>1414</v>
      </c>
      <c r="AU6" s="742" t="s">
        <v>2724</v>
      </c>
      <c r="AX6" s="597"/>
      <c r="AY6" s="598"/>
      <c r="AZ6" s="598"/>
      <c r="BA6" s="598"/>
      <c r="BB6" s="598"/>
      <c r="BC6" s="750"/>
      <c r="BD6" s="598"/>
      <c r="BE6" s="598"/>
      <c r="BF6" s="598"/>
      <c r="BG6" s="598"/>
      <c r="BH6" s="753"/>
      <c r="BI6" s="599"/>
      <c r="BJ6" s="600"/>
      <c r="BK6" s="600"/>
      <c r="BL6" s="600"/>
      <c r="BM6" s="210"/>
      <c r="BN6" s="599"/>
      <c r="BO6" s="599"/>
      <c r="BP6" s="599"/>
      <c r="BQ6" s="599"/>
      <c r="BR6" s="599"/>
      <c r="BS6" s="599"/>
      <c r="BT6" s="599"/>
      <c r="BU6" s="599"/>
      <c r="BV6" s="599"/>
      <c r="BW6" s="601"/>
      <c r="BX6" s="598"/>
      <c r="BY6"/>
      <c r="CA6"/>
    </row>
    <row r="7" spans="2:108" ht="18.75">
      <c r="B7" s="1170" t="s">
        <v>717</v>
      </c>
      <c r="C7" s="335">
        <v>36498567000187</v>
      </c>
      <c r="D7" s="1170" t="s">
        <v>13</v>
      </c>
      <c r="E7" s="1170" t="s">
        <v>615</v>
      </c>
      <c r="F7" s="1170" t="s">
        <v>619</v>
      </c>
      <c r="G7" s="1172" t="s">
        <v>34</v>
      </c>
      <c r="H7" s="1172" t="s">
        <v>865</v>
      </c>
      <c r="I7" s="1172" t="s">
        <v>34</v>
      </c>
      <c r="J7" s="1172" t="s">
        <v>1414</v>
      </c>
      <c r="K7" s="1172" t="s">
        <v>48</v>
      </c>
      <c r="L7" s="740" t="s">
        <v>1414</v>
      </c>
      <c r="M7" s="740" t="s">
        <v>1411</v>
      </c>
      <c r="N7" s="1172" t="s">
        <v>2725</v>
      </c>
      <c r="O7" s="1172" t="s">
        <v>1320</v>
      </c>
      <c r="P7" s="783">
        <v>44000</v>
      </c>
      <c r="Q7" s="741">
        <v>2.4854299399999999</v>
      </c>
      <c r="R7" s="741">
        <v>2.7254749472983839</v>
      </c>
      <c r="S7" s="784">
        <v>93</v>
      </c>
      <c r="T7" s="742">
        <v>1.0329275496685497E-3</v>
      </c>
      <c r="U7" s="743">
        <v>3.1779106994267815E-2</v>
      </c>
      <c r="V7" s="742">
        <v>2.7318463107495861E-2</v>
      </c>
      <c r="W7" s="743">
        <v>0.20650700393657156</v>
      </c>
      <c r="X7" s="742">
        <v>8.648617582075957E-2</v>
      </c>
      <c r="Y7" s="743">
        <v>0.42128530969178241</v>
      </c>
      <c r="Z7" s="742"/>
      <c r="AA7" s="743"/>
      <c r="AB7" s="742">
        <v>5.4433030308404802E-2</v>
      </c>
      <c r="AC7" s="744">
        <v>-1.9284219338584196</v>
      </c>
      <c r="AD7" s="785">
        <v>36016411000112</v>
      </c>
      <c r="AE7" s="1178" t="s">
        <v>2016</v>
      </c>
      <c r="AF7" s="786" t="s">
        <v>1741</v>
      </c>
      <c r="AG7" s="787" t="s">
        <v>1427</v>
      </c>
      <c r="AH7" s="787" t="s">
        <v>1726</v>
      </c>
      <c r="AI7" s="787">
        <v>100</v>
      </c>
      <c r="AJ7" s="787">
        <v>100</v>
      </c>
      <c r="AK7" s="787">
        <v>100</v>
      </c>
      <c r="AL7" s="742">
        <v>6.9999999999999993E-3</v>
      </c>
      <c r="AM7" s="742">
        <v>0.1</v>
      </c>
      <c r="AN7" s="743" t="s">
        <v>34</v>
      </c>
      <c r="AO7" s="1172" t="s">
        <v>34</v>
      </c>
      <c r="AP7" s="1178" t="s">
        <v>1742</v>
      </c>
      <c r="AQ7" s="745" t="s">
        <v>668</v>
      </c>
      <c r="AR7" s="742">
        <v>2.3E-3</v>
      </c>
      <c r="AS7" s="742">
        <v>2.3E-3</v>
      </c>
      <c r="AT7" s="742" t="s">
        <v>1414</v>
      </c>
      <c r="AU7" s="742" t="s">
        <v>2724</v>
      </c>
      <c r="AX7" s="597"/>
      <c r="AY7" s="598"/>
      <c r="AZ7" s="598"/>
      <c r="BA7" s="598"/>
      <c r="BB7" s="598"/>
      <c r="BC7" s="750"/>
      <c r="BD7" s="598"/>
      <c r="BE7" s="598"/>
      <c r="BF7" s="598"/>
      <c r="BG7" s="598"/>
      <c r="BH7" s="753"/>
      <c r="BI7" s="599"/>
      <c r="BJ7" s="600"/>
      <c r="BK7" s="600"/>
      <c r="BL7" s="600"/>
      <c r="BM7" s="210"/>
      <c r="BN7" s="599"/>
      <c r="BO7" s="599"/>
      <c r="BP7" s="599"/>
      <c r="BQ7" s="599"/>
      <c r="BR7" s="599"/>
      <c r="BS7" s="599"/>
      <c r="BT7" s="599"/>
      <c r="BU7" s="599"/>
      <c r="BV7" s="599"/>
      <c r="BW7" s="601"/>
      <c r="BX7" s="598"/>
      <c r="BY7"/>
      <c r="CA7"/>
    </row>
    <row r="8" spans="2:108" ht="18.75">
      <c r="B8" s="1170" t="s">
        <v>463</v>
      </c>
      <c r="C8" s="335">
        <v>22232929000189</v>
      </c>
      <c r="D8" s="1170" t="s">
        <v>13</v>
      </c>
      <c r="E8" s="1170" t="s">
        <v>616</v>
      </c>
      <c r="F8" s="1170" t="s">
        <v>617</v>
      </c>
      <c r="G8" s="1172" t="s">
        <v>34</v>
      </c>
      <c r="H8" s="1172" t="s">
        <v>1336</v>
      </c>
      <c r="I8" s="1172" t="s">
        <v>34</v>
      </c>
      <c r="J8" s="1172" t="s">
        <v>608</v>
      </c>
      <c r="K8" s="1172" t="s">
        <v>48</v>
      </c>
      <c r="L8" s="740" t="s">
        <v>1414</v>
      </c>
      <c r="M8" s="740" t="s">
        <v>1411</v>
      </c>
      <c r="N8" s="1172" t="s">
        <v>2726</v>
      </c>
      <c r="O8" s="1172" t="s">
        <v>1320</v>
      </c>
      <c r="P8" s="783">
        <v>42193</v>
      </c>
      <c r="Q8" s="741">
        <v>76.255545999999995</v>
      </c>
      <c r="R8" s="741">
        <v>97.457075449799163</v>
      </c>
      <c r="S8" s="784">
        <v>4</v>
      </c>
      <c r="T8" s="742">
        <v>1.470845341018201E-2</v>
      </c>
      <c r="U8" s="743">
        <v>0.45252110352983194</v>
      </c>
      <c r="V8" s="742">
        <v>0.10620986131946619</v>
      </c>
      <c r="W8" s="743">
        <v>0.80286655084866576</v>
      </c>
      <c r="X8" s="742">
        <v>0.20245211957910358</v>
      </c>
      <c r="Y8" s="743">
        <v>0.98617036867720942</v>
      </c>
      <c r="Z8" s="742">
        <v>0.25618796353610018</v>
      </c>
      <c r="AA8" s="743">
        <v>1.1038914064912155</v>
      </c>
      <c r="AB8" s="742">
        <v>2.1059126533366893E-2</v>
      </c>
      <c r="AC8" s="744">
        <v>-1.2383443976091753</v>
      </c>
      <c r="AD8" s="785">
        <v>0</v>
      </c>
      <c r="AE8" s="1178" t="s">
        <v>1913</v>
      </c>
      <c r="AF8" s="786" t="s">
        <v>1763</v>
      </c>
      <c r="AG8" s="787" t="s">
        <v>59</v>
      </c>
      <c r="AH8" s="787" t="s">
        <v>1730</v>
      </c>
      <c r="AI8" s="787">
        <v>5000</v>
      </c>
      <c r="AJ8" s="787">
        <v>0</v>
      </c>
      <c r="AK8" s="787">
        <v>1000</v>
      </c>
      <c r="AL8" s="742">
        <v>0</v>
      </c>
      <c r="AM8" s="742">
        <v>0</v>
      </c>
      <c r="AN8" s="743" t="s">
        <v>64</v>
      </c>
      <c r="AO8" s="1172" t="s">
        <v>34</v>
      </c>
      <c r="AP8" s="1178" t="s">
        <v>1742</v>
      </c>
      <c r="AQ8" s="745" t="s">
        <v>668</v>
      </c>
      <c r="AR8" s="742">
        <v>3.0000000000000001E-3</v>
      </c>
      <c r="AS8" s="742">
        <v>3.0000000000000001E-3</v>
      </c>
      <c r="AT8" s="742" t="s">
        <v>1414</v>
      </c>
      <c r="AU8" s="742" t="s">
        <v>2724</v>
      </c>
      <c r="AX8" s="597"/>
      <c r="AY8" s="598"/>
      <c r="AZ8" s="598"/>
      <c r="BA8" s="598"/>
      <c r="BB8" s="598"/>
      <c r="BC8" s="750"/>
      <c r="BD8" s="598"/>
      <c r="BE8" s="598"/>
      <c r="BF8" s="598"/>
      <c r="BG8" s="598"/>
      <c r="BH8" s="753"/>
      <c r="BI8" s="599"/>
      <c r="BJ8" s="600"/>
      <c r="BK8" s="600"/>
      <c r="BL8" s="600"/>
      <c r="BM8" s="210"/>
      <c r="BN8" s="599"/>
      <c r="BO8" s="599"/>
      <c r="BP8" s="599"/>
      <c r="BQ8" s="599"/>
      <c r="BR8" s="599"/>
      <c r="BS8" s="599"/>
      <c r="BT8" s="599"/>
      <c r="BU8" s="599"/>
      <c r="BV8" s="599"/>
      <c r="BW8" s="601"/>
      <c r="BX8" s="598"/>
      <c r="BY8"/>
      <c r="CA8"/>
    </row>
    <row r="9" spans="2:108" ht="18.75">
      <c r="B9" s="1170" t="s">
        <v>718</v>
      </c>
      <c r="C9" s="335">
        <v>39377954000153</v>
      </c>
      <c r="D9" s="1170" t="s">
        <v>14</v>
      </c>
      <c r="E9" s="1170" t="s">
        <v>607</v>
      </c>
      <c r="F9" s="1170" t="s">
        <v>1414</v>
      </c>
      <c r="G9" s="1172" t="s">
        <v>1414</v>
      </c>
      <c r="H9" s="1172" t="s">
        <v>34</v>
      </c>
      <c r="I9" s="1172" t="s">
        <v>34</v>
      </c>
      <c r="J9" s="1172" t="s">
        <v>608</v>
      </c>
      <c r="K9" s="1172" t="s">
        <v>48</v>
      </c>
      <c r="L9" s="740" t="s">
        <v>1414</v>
      </c>
      <c r="M9" s="740" t="s">
        <v>34</v>
      </c>
      <c r="N9" s="1172" t="s">
        <v>2727</v>
      </c>
      <c r="O9" s="1172" t="s">
        <v>1320</v>
      </c>
      <c r="P9" s="783">
        <v>44190</v>
      </c>
      <c r="Q9" s="741">
        <v>67.612943329999993</v>
      </c>
      <c r="R9" s="741">
        <v>54.465350526975783</v>
      </c>
      <c r="S9" s="784">
        <v>33</v>
      </c>
      <c r="T9" s="742">
        <v>-8.4039641376812746E-2</v>
      </c>
      <c r="U9" s="743">
        <v>-2.5855683256106552</v>
      </c>
      <c r="V9" s="742">
        <v>-6.2925533267531253E-2</v>
      </c>
      <c r="W9" s="743">
        <v>-0.47566963394157363</v>
      </c>
      <c r="X9" s="742">
        <v>5.0212377787839824E-2</v>
      </c>
      <c r="Y9" s="743">
        <v>0.24459096411606249</v>
      </c>
      <c r="Z9" s="742"/>
      <c r="AA9" s="743"/>
      <c r="AB9" s="742">
        <v>0.18616462427451172</v>
      </c>
      <c r="AC9" s="744">
        <v>-1.0486087069919348</v>
      </c>
      <c r="AD9" s="785">
        <v>0</v>
      </c>
      <c r="AE9" s="1178" t="s">
        <v>1913</v>
      </c>
      <c r="AF9" s="786" t="s">
        <v>1763</v>
      </c>
      <c r="AG9" s="787" t="s">
        <v>59</v>
      </c>
      <c r="AH9" s="787" t="s">
        <v>1730</v>
      </c>
      <c r="AI9" s="787">
        <v>5000</v>
      </c>
      <c r="AJ9" s="787">
        <v>5000</v>
      </c>
      <c r="AK9" s="787">
        <v>5000</v>
      </c>
      <c r="AL9" s="742">
        <v>0.02</v>
      </c>
      <c r="AM9" s="742">
        <v>0.2</v>
      </c>
      <c r="AN9" s="743" t="s">
        <v>666</v>
      </c>
      <c r="AO9" s="1172" t="s">
        <v>34</v>
      </c>
      <c r="AP9" s="1178" t="s">
        <v>1727</v>
      </c>
      <c r="AQ9" s="745" t="s">
        <v>659</v>
      </c>
      <c r="AR9" s="742">
        <v>5.3333333333333297E-3</v>
      </c>
      <c r="AS9" s="742">
        <v>5.3333333333333297E-3</v>
      </c>
      <c r="AT9" s="742" t="s">
        <v>1414</v>
      </c>
      <c r="AU9" s="742" t="s">
        <v>2724</v>
      </c>
      <c r="AX9" s="597"/>
      <c r="AY9" s="598"/>
      <c r="AZ9" s="598"/>
      <c r="BA9" s="598"/>
      <c r="BB9" s="598"/>
      <c r="BC9" s="750"/>
      <c r="BD9" s="598"/>
      <c r="BE9" s="598"/>
      <c r="BF9" s="598"/>
      <c r="BG9" s="598"/>
      <c r="BH9" s="753"/>
      <c r="BI9" s="599"/>
      <c r="BJ9" s="600"/>
      <c r="BK9" s="600"/>
      <c r="BL9" s="600"/>
      <c r="BM9" s="210"/>
      <c r="BN9" s="599"/>
      <c r="BO9" s="599"/>
      <c r="BP9" s="599"/>
      <c r="BQ9" s="599"/>
      <c r="BR9" s="599"/>
      <c r="BS9" s="599"/>
      <c r="BT9" s="599"/>
      <c r="BU9" s="599"/>
      <c r="BV9" s="599"/>
      <c r="BW9" s="601"/>
      <c r="BX9" s="598"/>
      <c r="BY9"/>
      <c r="CA9"/>
    </row>
    <row r="10" spans="2:108" ht="18.75">
      <c r="B10" s="1170" t="s">
        <v>58</v>
      </c>
      <c r="C10" s="335">
        <v>23657955000111</v>
      </c>
      <c r="D10" s="1170" t="s">
        <v>14</v>
      </c>
      <c r="E10" s="1170" t="s">
        <v>607</v>
      </c>
      <c r="F10" s="1170" t="s">
        <v>1414</v>
      </c>
      <c r="G10" s="1172" t="s">
        <v>1414</v>
      </c>
      <c r="H10" s="1172" t="s">
        <v>34</v>
      </c>
      <c r="I10" s="1172" t="s">
        <v>34</v>
      </c>
      <c r="J10" s="1172" t="s">
        <v>611</v>
      </c>
      <c r="K10" s="1172" t="s">
        <v>1414</v>
      </c>
      <c r="L10" s="740" t="s">
        <v>1414</v>
      </c>
      <c r="M10" s="740" t="s">
        <v>1411</v>
      </c>
      <c r="N10" s="1172" t="s">
        <v>2728</v>
      </c>
      <c r="O10" s="1172" t="s">
        <v>1323</v>
      </c>
      <c r="P10" s="783">
        <v>42613</v>
      </c>
      <c r="Q10" s="741">
        <v>6.2798559999999997</v>
      </c>
      <c r="R10" s="741">
        <v>9.4198938674698809</v>
      </c>
      <c r="S10" s="784">
        <v>32</v>
      </c>
      <c r="T10" s="742">
        <v>-0.14013258434071474</v>
      </c>
      <c r="U10" s="743">
        <v>-4.3113269585808061</v>
      </c>
      <c r="V10" s="742">
        <v>-0.23486130742844868</v>
      </c>
      <c r="W10" s="743">
        <v>-1.7753745789735527</v>
      </c>
      <c r="X10" s="742">
        <v>5.1649500695026829E-2</v>
      </c>
      <c r="Y10" s="743">
        <v>0.251591375028833</v>
      </c>
      <c r="Z10" s="742">
        <v>0.41350251907498037</v>
      </c>
      <c r="AA10" s="743">
        <v>1.7817459925474579</v>
      </c>
      <c r="AB10" s="742">
        <v>0.20496499925908207</v>
      </c>
      <c r="AC10" s="744">
        <v>-1.7912795913265371</v>
      </c>
      <c r="AD10" s="785">
        <v>0</v>
      </c>
      <c r="AE10" s="1178" t="s">
        <v>1913</v>
      </c>
      <c r="AF10" s="786" t="s">
        <v>1763</v>
      </c>
      <c r="AG10" s="787" t="s">
        <v>59</v>
      </c>
      <c r="AH10" s="787" t="s">
        <v>1730</v>
      </c>
      <c r="AI10" s="787">
        <v>5000</v>
      </c>
      <c r="AJ10" s="787">
        <v>1000</v>
      </c>
      <c r="AK10" s="787">
        <v>1000</v>
      </c>
      <c r="AL10" s="742">
        <v>0.02</v>
      </c>
      <c r="AM10" s="742">
        <v>0.2</v>
      </c>
      <c r="AN10" s="743" t="s">
        <v>666</v>
      </c>
      <c r="AO10" s="1172" t="s">
        <v>34</v>
      </c>
      <c r="AP10" s="1178" t="s">
        <v>1727</v>
      </c>
      <c r="AQ10" s="745" t="s">
        <v>659</v>
      </c>
      <c r="AR10" s="742">
        <v>3.0000000000000001E-3</v>
      </c>
      <c r="AS10" s="742">
        <v>3.0000000000000001E-3</v>
      </c>
      <c r="AT10" s="742" t="s">
        <v>1414</v>
      </c>
      <c r="AU10" s="742" t="s">
        <v>2724</v>
      </c>
      <c r="AX10" s="597"/>
      <c r="AY10" s="598"/>
      <c r="AZ10" s="598"/>
      <c r="BA10" s="598"/>
      <c r="BB10" s="598"/>
      <c r="BC10" s="750"/>
      <c r="BD10" s="598"/>
      <c r="BE10" s="598"/>
      <c r="BF10" s="598"/>
      <c r="BG10" s="598"/>
      <c r="BH10" s="753"/>
      <c r="BI10" s="599"/>
      <c r="BJ10" s="600"/>
      <c r="BK10" s="600"/>
      <c r="BL10" s="600"/>
      <c r="BM10" s="210"/>
      <c r="BN10" s="599"/>
      <c r="BO10" s="599"/>
      <c r="BP10" s="599"/>
      <c r="BQ10" s="599"/>
      <c r="BR10" s="599"/>
      <c r="BS10" s="599"/>
      <c r="BT10" s="599"/>
      <c r="BU10" s="599"/>
      <c r="BV10" s="599"/>
      <c r="BW10" s="601"/>
      <c r="BX10" s="598"/>
      <c r="BY10"/>
      <c r="CA10"/>
    </row>
    <row r="11" spans="2:108" ht="18.75">
      <c r="B11" s="1170" t="s">
        <v>61</v>
      </c>
      <c r="C11" s="335">
        <v>9599346000122</v>
      </c>
      <c r="D11" s="1170" t="s">
        <v>14</v>
      </c>
      <c r="E11" s="1170" t="s">
        <v>607</v>
      </c>
      <c r="F11" s="1170" t="s">
        <v>1414</v>
      </c>
      <c r="G11" s="1172" t="s">
        <v>1414</v>
      </c>
      <c r="H11" s="1172" t="s">
        <v>34</v>
      </c>
      <c r="I11" s="1172" t="s">
        <v>34</v>
      </c>
      <c r="J11" s="1172" t="s">
        <v>608</v>
      </c>
      <c r="K11" s="1172" t="s">
        <v>48</v>
      </c>
      <c r="L11" s="740" t="s">
        <v>1414</v>
      </c>
      <c r="M11" s="740" t="s">
        <v>1411</v>
      </c>
      <c r="N11" s="1172" t="s">
        <v>2729</v>
      </c>
      <c r="O11" s="1172" t="s">
        <v>1320</v>
      </c>
      <c r="P11" s="783">
        <v>39631</v>
      </c>
      <c r="Q11" s="741">
        <v>188.806612</v>
      </c>
      <c r="R11" s="741">
        <v>198.99166387854248</v>
      </c>
      <c r="S11" s="784">
        <v>4</v>
      </c>
      <c r="T11" s="742">
        <v>-2.2304430882645332E-2</v>
      </c>
      <c r="U11" s="743">
        <v>-0.68621937297856461</v>
      </c>
      <c r="V11" s="742">
        <v>-8.4213732056201529E-2</v>
      </c>
      <c r="W11" s="743">
        <v>-0.63659238181929723</v>
      </c>
      <c r="X11" s="742">
        <v>1.2379918189768357E-2</v>
      </c>
      <c r="Y11" s="743">
        <v>6.0304177159416085E-2</v>
      </c>
      <c r="Z11" s="742">
        <v>0.46308619708018495</v>
      </c>
      <c r="AA11" s="743">
        <v>1.9953977008349162</v>
      </c>
      <c r="AB11" s="742">
        <v>0.1819096783908711</v>
      </c>
      <c r="AC11" s="744">
        <v>-1.1901623193000501</v>
      </c>
      <c r="AD11" s="785">
        <v>0</v>
      </c>
      <c r="AE11" s="1178" t="s">
        <v>1800</v>
      </c>
      <c r="AF11" s="786" t="s">
        <v>1765</v>
      </c>
      <c r="AG11" s="787" t="s">
        <v>719</v>
      </c>
      <c r="AH11" s="787" t="s">
        <v>1730</v>
      </c>
      <c r="AI11" s="787">
        <v>500</v>
      </c>
      <c r="AJ11" s="787">
        <v>100</v>
      </c>
      <c r="AK11" s="787">
        <v>500</v>
      </c>
      <c r="AL11" s="742">
        <v>0.02</v>
      </c>
      <c r="AM11" s="742">
        <v>0.2</v>
      </c>
      <c r="AN11" s="743" t="s">
        <v>666</v>
      </c>
      <c r="AO11" s="1172" t="s">
        <v>34</v>
      </c>
      <c r="AP11" s="1178" t="s">
        <v>1727</v>
      </c>
      <c r="AQ11" s="745" t="s">
        <v>667</v>
      </c>
      <c r="AR11" s="742">
        <v>3.3333333333333301E-3</v>
      </c>
      <c r="AS11" s="742">
        <v>3.3333333333333301E-3</v>
      </c>
      <c r="AT11" s="742" t="s">
        <v>1414</v>
      </c>
      <c r="AU11" s="742" t="s">
        <v>2724</v>
      </c>
      <c r="AX11" s="597"/>
      <c r="AY11" s="598"/>
      <c r="AZ11" s="598"/>
      <c r="BA11" s="598"/>
      <c r="BB11" s="598"/>
      <c r="BC11" s="750"/>
      <c r="BD11" s="598"/>
      <c r="BE11" s="598"/>
      <c r="BF11" s="598"/>
      <c r="BG11" s="598"/>
      <c r="BH11" s="753"/>
      <c r="BI11" s="599"/>
      <c r="BJ11" s="600"/>
      <c r="BK11" s="600"/>
      <c r="BL11" s="600"/>
      <c r="BM11" s="210"/>
      <c r="BN11" s="599"/>
      <c r="BO11" s="599"/>
      <c r="BP11" s="599"/>
      <c r="BQ11" s="599"/>
      <c r="BR11" s="599"/>
      <c r="BS11" s="599"/>
      <c r="BT11" s="599"/>
      <c r="BU11" s="599"/>
      <c r="BV11" s="599"/>
      <c r="BW11" s="601"/>
      <c r="BX11" s="598"/>
      <c r="BY11"/>
      <c r="CA11"/>
    </row>
    <row r="12" spans="2:108" ht="18.75">
      <c r="B12" s="1170" t="s">
        <v>62</v>
      </c>
      <c r="C12" s="335">
        <v>9550197000107</v>
      </c>
      <c r="D12" s="1170" t="s">
        <v>14</v>
      </c>
      <c r="E12" s="1170" t="s">
        <v>607</v>
      </c>
      <c r="F12" s="1170" t="s">
        <v>1414</v>
      </c>
      <c r="G12" s="1172" t="s">
        <v>1414</v>
      </c>
      <c r="H12" s="1172" t="s">
        <v>34</v>
      </c>
      <c r="I12" s="1172" t="s">
        <v>34</v>
      </c>
      <c r="J12" s="1172" t="s">
        <v>608</v>
      </c>
      <c r="K12" s="1172" t="s">
        <v>48</v>
      </c>
      <c r="L12" s="740" t="s">
        <v>1414</v>
      </c>
      <c r="M12" s="740" t="s">
        <v>1411</v>
      </c>
      <c r="N12" s="1172" t="s">
        <v>2730</v>
      </c>
      <c r="O12" s="1172" t="s">
        <v>1320</v>
      </c>
      <c r="P12" s="783">
        <v>39631</v>
      </c>
      <c r="Q12" s="741">
        <v>242.690012</v>
      </c>
      <c r="R12" s="741">
        <v>332.42365133333345</v>
      </c>
      <c r="S12" s="784">
        <v>20</v>
      </c>
      <c r="T12" s="742">
        <v>-0.11987193183446243</v>
      </c>
      <c r="U12" s="743">
        <v>-3.6879865858930225</v>
      </c>
      <c r="V12" s="742">
        <v>-0.22307574659253404</v>
      </c>
      <c r="W12" s="743">
        <v>-1.6862846163222818</v>
      </c>
      <c r="X12" s="742">
        <v>-0.22827161840793819</v>
      </c>
      <c r="Y12" s="743">
        <v>-1.1119404753672693</v>
      </c>
      <c r="Z12" s="742">
        <v>0.12232796064962592</v>
      </c>
      <c r="AA12" s="743">
        <v>0.52710042529257706</v>
      </c>
      <c r="AB12" s="742">
        <v>0.24473965458754926</v>
      </c>
      <c r="AC12" s="744">
        <v>-1.4520085021449418</v>
      </c>
      <c r="AD12" s="785">
        <v>0</v>
      </c>
      <c r="AE12" s="1178" t="s">
        <v>1800</v>
      </c>
      <c r="AF12" s="786" t="s">
        <v>1765</v>
      </c>
      <c r="AG12" s="787" t="s">
        <v>719</v>
      </c>
      <c r="AH12" s="787" t="s">
        <v>1730</v>
      </c>
      <c r="AI12" s="787">
        <v>500</v>
      </c>
      <c r="AJ12" s="787">
        <v>100</v>
      </c>
      <c r="AK12" s="787">
        <v>500</v>
      </c>
      <c r="AL12" s="742">
        <v>0.02</v>
      </c>
      <c r="AM12" s="742">
        <v>0.2</v>
      </c>
      <c r="AN12" s="743" t="s">
        <v>666</v>
      </c>
      <c r="AO12" s="1172" t="s">
        <v>34</v>
      </c>
      <c r="AP12" s="1178" t="s">
        <v>1727</v>
      </c>
      <c r="AQ12" s="745" t="s">
        <v>681</v>
      </c>
      <c r="AR12" s="742">
        <v>3.3333333333333301E-3</v>
      </c>
      <c r="AS12" s="742">
        <v>3.3333333333333301E-3</v>
      </c>
      <c r="AT12" s="742" t="s">
        <v>1414</v>
      </c>
      <c r="AU12" s="742" t="s">
        <v>2724</v>
      </c>
      <c r="AX12" s="597"/>
      <c r="AY12" s="598"/>
      <c r="AZ12" s="598"/>
      <c r="BA12" s="598"/>
      <c r="BB12" s="598"/>
      <c r="BC12" s="750"/>
      <c r="BD12" s="598"/>
      <c r="BE12" s="598"/>
      <c r="BF12" s="598"/>
      <c r="BG12" s="598"/>
      <c r="BH12" s="753"/>
      <c r="BI12" s="599"/>
      <c r="BJ12" s="600"/>
      <c r="BK12" s="600"/>
      <c r="BL12" s="600"/>
      <c r="BM12" s="210"/>
      <c r="BN12" s="599"/>
      <c r="BO12" s="599"/>
      <c r="BP12" s="599"/>
      <c r="BQ12" s="599"/>
      <c r="BR12" s="599"/>
      <c r="BS12" s="599"/>
      <c r="BT12" s="599"/>
      <c r="BU12" s="599"/>
      <c r="BV12" s="599"/>
      <c r="BW12" s="601"/>
      <c r="BX12" s="598"/>
      <c r="BY12"/>
      <c r="CA12"/>
    </row>
    <row r="13" spans="2:108" ht="18.75">
      <c r="B13" s="1170" t="s">
        <v>63</v>
      </c>
      <c r="C13" s="335">
        <v>36181846000112</v>
      </c>
      <c r="D13" s="1170" t="s">
        <v>13</v>
      </c>
      <c r="E13" s="1170" t="s">
        <v>616</v>
      </c>
      <c r="F13" s="1170" t="s">
        <v>617</v>
      </c>
      <c r="G13" s="1172" t="s">
        <v>34</v>
      </c>
      <c r="H13" s="1172" t="s">
        <v>1336</v>
      </c>
      <c r="I13" s="1172" t="s">
        <v>34</v>
      </c>
      <c r="J13" s="1172" t="s">
        <v>608</v>
      </c>
      <c r="K13" s="1172" t="s">
        <v>48</v>
      </c>
      <c r="L13" s="740" t="s">
        <v>1414</v>
      </c>
      <c r="M13" s="740" t="s">
        <v>34</v>
      </c>
      <c r="N13" s="1172" t="s">
        <v>2731</v>
      </c>
      <c r="O13" s="1172" t="s">
        <v>1320</v>
      </c>
      <c r="P13" s="783">
        <v>43924</v>
      </c>
      <c r="Q13" s="741">
        <v>354.29034528</v>
      </c>
      <c r="R13" s="741">
        <v>650.7435227762503</v>
      </c>
      <c r="S13" s="784">
        <v>31</v>
      </c>
      <c r="T13" s="742">
        <v>1.5171681854091235E-2</v>
      </c>
      <c r="U13" s="743">
        <v>0.46677281584644426</v>
      </c>
      <c r="V13" s="742">
        <v>-5.1538530435626395E-3</v>
      </c>
      <c r="W13" s="743">
        <v>-3.8959246959374819E-2</v>
      </c>
      <c r="X13" s="742">
        <v>5.4942978841946433E-2</v>
      </c>
      <c r="Y13" s="743">
        <v>0.26763433158137717</v>
      </c>
      <c r="Z13" s="742"/>
      <c r="AA13" s="743"/>
      <c r="AB13" s="742">
        <v>4.7167942934411906E-2</v>
      </c>
      <c r="AC13" s="744">
        <v>-2.9138893318982109</v>
      </c>
      <c r="AD13" s="785">
        <v>36181795000129</v>
      </c>
      <c r="AE13" s="1178" t="s">
        <v>2003</v>
      </c>
      <c r="AF13" s="786" t="s">
        <v>1763</v>
      </c>
      <c r="AG13" s="787" t="s">
        <v>59</v>
      </c>
      <c r="AH13" s="787" t="s">
        <v>1730</v>
      </c>
      <c r="AI13" s="787">
        <v>25000</v>
      </c>
      <c r="AJ13" s="787">
        <v>1000</v>
      </c>
      <c r="AK13" s="787">
        <v>10000</v>
      </c>
      <c r="AL13" s="742">
        <v>0</v>
      </c>
      <c r="AM13" s="742">
        <v>0</v>
      </c>
      <c r="AN13" s="743" t="s">
        <v>64</v>
      </c>
      <c r="AO13" s="1172" t="s">
        <v>34</v>
      </c>
      <c r="AP13" s="1178" t="s">
        <v>1742</v>
      </c>
      <c r="AQ13" s="745" t="s">
        <v>668</v>
      </c>
      <c r="AR13" s="742">
        <v>4.0000000000000001E-3</v>
      </c>
      <c r="AS13" s="742">
        <v>4.0000000000000001E-3</v>
      </c>
      <c r="AT13" s="742" t="s">
        <v>1414</v>
      </c>
      <c r="AU13" s="742" t="s">
        <v>2724</v>
      </c>
      <c r="AX13" s="597"/>
      <c r="AY13" s="598"/>
      <c r="AZ13" s="598"/>
      <c r="BA13" s="598"/>
      <c r="BB13" s="598"/>
      <c r="BC13" s="750"/>
      <c r="BD13" s="598"/>
      <c r="BE13" s="598"/>
      <c r="BF13" s="598"/>
      <c r="BG13" s="598"/>
      <c r="BH13" s="753"/>
      <c r="BI13" s="599"/>
      <c r="BJ13" s="600"/>
      <c r="BK13" s="600"/>
      <c r="BL13" s="600"/>
      <c r="BM13" s="210"/>
      <c r="BN13" s="599"/>
      <c r="BO13" s="599"/>
      <c r="BP13" s="599"/>
      <c r="BQ13" s="599"/>
      <c r="BR13" s="599"/>
      <c r="BS13" s="599"/>
      <c r="BT13" s="599"/>
      <c r="BU13" s="599"/>
      <c r="BV13" s="599"/>
      <c r="BW13" s="601"/>
      <c r="BX13" s="598"/>
      <c r="BY13"/>
      <c r="CA13"/>
    </row>
    <row r="14" spans="2:108" ht="18.75">
      <c r="B14" s="1170" t="s">
        <v>2638</v>
      </c>
      <c r="C14" s="335">
        <v>29242441000181</v>
      </c>
      <c r="D14" s="1170" t="s">
        <v>13</v>
      </c>
      <c r="E14" s="1170" t="s">
        <v>615</v>
      </c>
      <c r="F14" s="1170" t="s">
        <v>619</v>
      </c>
      <c r="G14" s="1172" t="s">
        <v>34</v>
      </c>
      <c r="H14" s="1172" t="s">
        <v>1336</v>
      </c>
      <c r="I14" s="1172" t="s">
        <v>34</v>
      </c>
      <c r="J14" s="1172" t="s">
        <v>608</v>
      </c>
      <c r="K14" s="1172" t="s">
        <v>48</v>
      </c>
      <c r="L14" s="740" t="s">
        <v>1414</v>
      </c>
      <c r="M14" s="740" t="s">
        <v>34</v>
      </c>
      <c r="N14" s="1172" t="s">
        <v>2736</v>
      </c>
      <c r="O14" s="1172" t="s">
        <v>1320</v>
      </c>
      <c r="P14" s="783">
        <v>43374</v>
      </c>
      <c r="Q14" s="741"/>
      <c r="R14" s="741"/>
      <c r="S14" s="784">
        <v>3</v>
      </c>
      <c r="T14" s="742"/>
      <c r="U14" s="743"/>
      <c r="V14" s="742"/>
      <c r="W14" s="743"/>
      <c r="X14" s="742"/>
      <c r="Y14" s="743"/>
      <c r="Z14" s="742"/>
      <c r="AA14" s="743"/>
      <c r="AB14" s="742"/>
      <c r="AC14" s="744"/>
      <c r="AD14" s="785">
        <v>28036851000103</v>
      </c>
      <c r="AE14" s="1178" t="s">
        <v>1875</v>
      </c>
      <c r="AF14" s="786" t="s">
        <v>1725</v>
      </c>
      <c r="AG14" s="787" t="s">
        <v>1428</v>
      </c>
      <c r="AH14" s="787" t="s">
        <v>2116</v>
      </c>
      <c r="AI14" s="787">
        <v>0</v>
      </c>
      <c r="AJ14" s="787">
        <v>1</v>
      </c>
      <c r="AK14" s="787">
        <v>1</v>
      </c>
      <c r="AL14" s="742">
        <v>1.95E-2</v>
      </c>
      <c r="AM14" s="742">
        <v>0.2</v>
      </c>
      <c r="AN14" s="743" t="s">
        <v>64</v>
      </c>
      <c r="AO14" s="1172" t="s">
        <v>4623</v>
      </c>
      <c r="AP14" s="1178" t="s">
        <v>1742</v>
      </c>
      <c r="AQ14" s="745" t="s">
        <v>2174</v>
      </c>
      <c r="AR14" s="742">
        <v>0</v>
      </c>
      <c r="AS14" s="742">
        <v>0</v>
      </c>
      <c r="AT14" s="742" t="s">
        <v>1414</v>
      </c>
      <c r="AU14" s="742" t="s">
        <v>2724</v>
      </c>
      <c r="AX14" s="597"/>
      <c r="AY14" s="598"/>
      <c r="AZ14" s="598"/>
      <c r="BA14" s="598"/>
      <c r="BB14" s="598"/>
      <c r="BC14" s="750"/>
      <c r="BD14" s="598"/>
      <c r="BE14" s="598"/>
      <c r="BF14" s="598"/>
      <c r="BG14" s="598"/>
      <c r="BH14" s="753"/>
      <c r="BI14" s="599"/>
      <c r="BJ14" s="600"/>
      <c r="BK14" s="600"/>
      <c r="BL14" s="600"/>
      <c r="BM14" s="210"/>
      <c r="BN14" s="599"/>
      <c r="BO14" s="599"/>
      <c r="BP14" s="599"/>
      <c r="BQ14" s="599"/>
      <c r="BR14" s="599"/>
      <c r="BS14" s="599"/>
      <c r="BT14" s="599"/>
      <c r="BU14" s="599"/>
      <c r="BV14" s="599"/>
      <c r="BW14" s="601"/>
      <c r="BX14" s="598"/>
      <c r="BY14"/>
      <c r="CA14"/>
    </row>
    <row r="15" spans="2:108" ht="18.75">
      <c r="B15" s="1170" t="s">
        <v>1478</v>
      </c>
      <c r="C15" s="335">
        <v>39773725000158</v>
      </c>
      <c r="D15" s="1170" t="s">
        <v>14</v>
      </c>
      <c r="E15" s="1170" t="s">
        <v>614</v>
      </c>
      <c r="F15" s="1170" t="s">
        <v>689</v>
      </c>
      <c r="G15" s="1172" t="s">
        <v>34</v>
      </c>
      <c r="H15" s="1172" t="s">
        <v>865</v>
      </c>
      <c r="I15" s="1172" t="s">
        <v>34</v>
      </c>
      <c r="J15" s="1172" t="s">
        <v>608</v>
      </c>
      <c r="K15" s="1172" t="s">
        <v>48</v>
      </c>
      <c r="L15" s="740" t="s">
        <v>1414</v>
      </c>
      <c r="M15" s="740" t="s">
        <v>1411</v>
      </c>
      <c r="N15" s="1172" t="s">
        <v>2737</v>
      </c>
      <c r="O15" s="1172" t="s">
        <v>1320</v>
      </c>
      <c r="P15" s="783">
        <v>44308</v>
      </c>
      <c r="Q15" s="741">
        <v>25.130714130000001</v>
      </c>
      <c r="R15" s="741">
        <v>19.685585049271271</v>
      </c>
      <c r="S15" s="784">
        <v>23</v>
      </c>
      <c r="T15" s="742">
        <v>-1.23787405421385E-2</v>
      </c>
      <c r="U15" s="743">
        <v>-0.38084502661307795</v>
      </c>
      <c r="V15" s="742">
        <v>-2.3160837059534756E-2</v>
      </c>
      <c r="W15" s="743">
        <v>-0.17507848267332698</v>
      </c>
      <c r="X15" s="742"/>
      <c r="Y15" s="743"/>
      <c r="Z15" s="742"/>
      <c r="AA15" s="743"/>
      <c r="AB15" s="742">
        <v>0.13592101604685691</v>
      </c>
      <c r="AC15" s="744">
        <v>-1.1436726582925896</v>
      </c>
      <c r="AD15" s="785">
        <v>39741188000164</v>
      </c>
      <c r="AE15" s="1178" t="s">
        <v>1875</v>
      </c>
      <c r="AF15" s="786" t="s">
        <v>1763</v>
      </c>
      <c r="AG15" s="787" t="s">
        <v>59</v>
      </c>
      <c r="AH15" s="787" t="s">
        <v>1797</v>
      </c>
      <c r="AI15" s="787">
        <v>5000</v>
      </c>
      <c r="AJ15" s="787">
        <v>0</v>
      </c>
      <c r="AK15" s="787">
        <v>0</v>
      </c>
      <c r="AL15" s="742">
        <v>0</v>
      </c>
      <c r="AM15" s="742">
        <v>0</v>
      </c>
      <c r="AN15" s="743" t="s">
        <v>666</v>
      </c>
      <c r="AO15" s="1172" t="s">
        <v>34</v>
      </c>
      <c r="AP15" s="1178" t="s">
        <v>1727</v>
      </c>
      <c r="AQ15" s="745" t="s">
        <v>2117</v>
      </c>
      <c r="AR15" s="742">
        <v>0</v>
      </c>
      <c r="AS15" s="742">
        <v>0</v>
      </c>
      <c r="AT15" s="742" t="s">
        <v>1414</v>
      </c>
      <c r="AU15" s="742" t="s">
        <v>2724</v>
      </c>
      <c r="AX15" s="597"/>
      <c r="AY15" s="598"/>
      <c r="AZ15" s="598"/>
      <c r="BA15" s="598"/>
      <c r="BB15" s="598"/>
      <c r="BC15" s="750"/>
      <c r="BD15" s="598"/>
      <c r="BE15" s="598"/>
      <c r="BF15" s="598"/>
      <c r="BG15" s="598"/>
      <c r="BH15" s="753"/>
      <c r="BI15" s="599"/>
      <c r="BJ15" s="600"/>
      <c r="BK15" s="600"/>
      <c r="BL15" s="600"/>
      <c r="BM15" s="210"/>
      <c r="BN15" s="599"/>
      <c r="BO15" s="599"/>
      <c r="BP15" s="599"/>
      <c r="BQ15" s="599"/>
      <c r="BR15" s="599"/>
      <c r="BS15" s="599"/>
      <c r="BT15" s="599"/>
      <c r="BU15" s="599"/>
      <c r="BV15" s="599"/>
      <c r="BW15" s="601"/>
      <c r="BX15" s="598"/>
      <c r="BY15"/>
      <c r="CA15"/>
    </row>
    <row r="16" spans="2:108" ht="18.75">
      <c r="B16" s="1170" t="s">
        <v>1479</v>
      </c>
      <c r="C16" s="335">
        <v>32892827000143</v>
      </c>
      <c r="D16" s="1170" t="s">
        <v>14</v>
      </c>
      <c r="E16" s="1170" t="s">
        <v>614</v>
      </c>
      <c r="F16" s="1170" t="s">
        <v>689</v>
      </c>
      <c r="G16" s="1172" t="s">
        <v>1414</v>
      </c>
      <c r="H16" s="1172" t="s">
        <v>865</v>
      </c>
      <c r="I16" s="1172" t="s">
        <v>34</v>
      </c>
      <c r="J16" s="1172" t="s">
        <v>608</v>
      </c>
      <c r="K16" s="1172" t="s">
        <v>48</v>
      </c>
      <c r="L16" s="740" t="s">
        <v>1414</v>
      </c>
      <c r="M16" s="740" t="s">
        <v>34</v>
      </c>
      <c r="N16" s="1172" t="s">
        <v>2739</v>
      </c>
      <c r="O16" s="1172" t="s">
        <v>1320</v>
      </c>
      <c r="P16" s="783">
        <v>43645</v>
      </c>
      <c r="Q16" s="741">
        <v>291.36866550000002</v>
      </c>
      <c r="R16" s="741">
        <v>308.28536785170041</v>
      </c>
      <c r="S16" s="784">
        <v>33</v>
      </c>
      <c r="T16" s="742">
        <v>-2.2116839836047397E-2</v>
      </c>
      <c r="U16" s="743">
        <v>-0.68044793630528067</v>
      </c>
      <c r="V16" s="742">
        <v>-5.4831959068005753E-3</v>
      </c>
      <c r="W16" s="743">
        <v>-4.1448830933683262E-2</v>
      </c>
      <c r="X16" s="742">
        <v>0.20229236282731411</v>
      </c>
      <c r="Y16" s="743">
        <v>0.9853921729480738</v>
      </c>
      <c r="Z16" s="742">
        <v>0.93637274111459323</v>
      </c>
      <c r="AA16" s="743">
        <v>4.0347477997082724</v>
      </c>
      <c r="AB16" s="742">
        <v>0.14091781778056939</v>
      </c>
      <c r="AC16" s="744">
        <v>-0.9776727368992878</v>
      </c>
      <c r="AD16" s="785">
        <v>32071783000190</v>
      </c>
      <c r="AE16" s="1178" t="s">
        <v>1875</v>
      </c>
      <c r="AF16" s="786" t="s">
        <v>1725</v>
      </c>
      <c r="AG16" s="787" t="s">
        <v>1428</v>
      </c>
      <c r="AH16" s="787" t="s">
        <v>1726</v>
      </c>
      <c r="AI16" s="787">
        <v>5000</v>
      </c>
      <c r="AJ16" s="787">
        <v>1000</v>
      </c>
      <c r="AK16" s="787">
        <v>3000</v>
      </c>
      <c r="AL16" s="742">
        <v>1.9E-2</v>
      </c>
      <c r="AM16" s="742">
        <v>0.2</v>
      </c>
      <c r="AN16" s="743" t="s">
        <v>34</v>
      </c>
      <c r="AO16" s="1172" t="s">
        <v>34</v>
      </c>
      <c r="AP16" s="1178" t="s">
        <v>1727</v>
      </c>
      <c r="AQ16" s="745" t="s">
        <v>659</v>
      </c>
      <c r="AR16" s="742">
        <v>0</v>
      </c>
      <c r="AS16" s="742">
        <v>0</v>
      </c>
      <c r="AT16" s="742" t="s">
        <v>1414</v>
      </c>
      <c r="AU16" s="742" t="s">
        <v>2724</v>
      </c>
      <c r="AX16" s="597"/>
      <c r="AY16" s="598"/>
      <c r="AZ16" s="598"/>
      <c r="BA16" s="598"/>
      <c r="BB16" s="598"/>
      <c r="BC16" s="750"/>
      <c r="BD16" s="598"/>
      <c r="BE16" s="598"/>
      <c r="BF16" s="598"/>
      <c r="BG16" s="598"/>
      <c r="BH16" s="753"/>
      <c r="BI16" s="599"/>
      <c r="BJ16" s="600"/>
      <c r="BK16" s="600"/>
      <c r="BL16" s="600"/>
      <c r="BM16" s="210"/>
      <c r="BN16" s="599"/>
      <c r="BO16" s="599"/>
      <c r="BP16" s="599"/>
      <c r="BQ16" s="599"/>
      <c r="BR16" s="599"/>
      <c r="BS16" s="599"/>
      <c r="BT16" s="599"/>
      <c r="BU16" s="599"/>
      <c r="BV16" s="599"/>
      <c r="BW16" s="601"/>
      <c r="BX16" s="598"/>
      <c r="BY16"/>
      <c r="CA16"/>
    </row>
    <row r="17" spans="2:79" ht="18.75">
      <c r="B17" s="1170" t="s">
        <v>1480</v>
      </c>
      <c r="C17" s="335">
        <v>31594616000161</v>
      </c>
      <c r="D17" s="1170" t="s">
        <v>14</v>
      </c>
      <c r="E17" s="1170" t="s">
        <v>614</v>
      </c>
      <c r="F17" s="1170" t="s">
        <v>689</v>
      </c>
      <c r="G17" s="1172" t="s">
        <v>1414</v>
      </c>
      <c r="H17" s="1172" t="s">
        <v>865</v>
      </c>
      <c r="I17" s="1172" t="s">
        <v>34</v>
      </c>
      <c r="J17" s="1172" t="s">
        <v>608</v>
      </c>
      <c r="K17" s="1172" t="s">
        <v>48</v>
      </c>
      <c r="L17" s="740" t="s">
        <v>1414</v>
      </c>
      <c r="M17" s="740" t="s">
        <v>34</v>
      </c>
      <c r="N17" s="1172" t="s">
        <v>2740</v>
      </c>
      <c r="O17" s="1172" t="s">
        <v>1320</v>
      </c>
      <c r="P17" s="783">
        <v>43464</v>
      </c>
      <c r="Q17" s="741">
        <v>231.10140709999999</v>
      </c>
      <c r="R17" s="741">
        <v>329.06844798052219</v>
      </c>
      <c r="S17" s="784">
        <v>32</v>
      </c>
      <c r="T17" s="742">
        <v>-2.2176032781539123E-2</v>
      </c>
      <c r="U17" s="743">
        <v>-0.68226906979009383</v>
      </c>
      <c r="V17" s="742">
        <v>-6.881519467817121E-3</v>
      </c>
      <c r="W17" s="743">
        <v>-5.2019103792122774E-2</v>
      </c>
      <c r="X17" s="742">
        <v>0.2017276978502518</v>
      </c>
      <c r="Y17" s="743">
        <v>0.98264161706470576</v>
      </c>
      <c r="Z17" s="742">
        <v>0.94170753491414638</v>
      </c>
      <c r="AA17" s="743">
        <v>4.0577349570650991</v>
      </c>
      <c r="AB17" s="742">
        <v>0.14158024465137309</v>
      </c>
      <c r="AC17" s="744">
        <v>-0.98297493757771404</v>
      </c>
      <c r="AD17" s="785">
        <v>32071783000190</v>
      </c>
      <c r="AE17" s="1178" t="s">
        <v>1875</v>
      </c>
      <c r="AF17" s="786" t="s">
        <v>1729</v>
      </c>
      <c r="AG17" s="787" t="s">
        <v>59</v>
      </c>
      <c r="AH17" s="787" t="s">
        <v>1726</v>
      </c>
      <c r="AI17" s="787">
        <v>100000</v>
      </c>
      <c r="AJ17" s="787">
        <v>50000</v>
      </c>
      <c r="AK17" s="787">
        <v>50000</v>
      </c>
      <c r="AL17" s="742">
        <v>1.9E-2</v>
      </c>
      <c r="AM17" s="742">
        <v>0.2</v>
      </c>
      <c r="AN17" s="743" t="s">
        <v>2119</v>
      </c>
      <c r="AO17" s="1172" t="s">
        <v>34</v>
      </c>
      <c r="AP17" s="1178" t="s">
        <v>1727</v>
      </c>
      <c r="AQ17" s="745" t="s">
        <v>659</v>
      </c>
      <c r="AR17" s="742">
        <v>0</v>
      </c>
      <c r="AS17" s="742">
        <v>0</v>
      </c>
      <c r="AT17" s="742" t="s">
        <v>1414</v>
      </c>
      <c r="AU17" s="742" t="s">
        <v>2724</v>
      </c>
      <c r="AX17" s="597"/>
      <c r="AY17" s="598"/>
      <c r="AZ17" s="598"/>
      <c r="BA17" s="598"/>
      <c r="BB17" s="598"/>
      <c r="BC17" s="750"/>
      <c r="BD17" s="598"/>
      <c r="BE17" s="598"/>
      <c r="BF17" s="598"/>
      <c r="BG17" s="598"/>
      <c r="BH17" s="753"/>
      <c r="BI17" s="599"/>
      <c r="BJ17" s="600"/>
      <c r="BK17" s="600"/>
      <c r="BL17" s="600"/>
      <c r="BM17" s="210"/>
      <c r="BN17" s="599"/>
      <c r="BO17" s="599"/>
      <c r="BP17" s="599"/>
      <c r="BQ17" s="599"/>
      <c r="BR17" s="599"/>
      <c r="BS17" s="599"/>
      <c r="BT17" s="599"/>
      <c r="BU17" s="599"/>
      <c r="BV17" s="599"/>
      <c r="BW17" s="601"/>
      <c r="BX17" s="598"/>
      <c r="BY17"/>
      <c r="CA17"/>
    </row>
    <row r="18" spans="2:79" ht="18.75">
      <c r="B18" s="1170" t="s">
        <v>1481</v>
      </c>
      <c r="C18" s="335">
        <v>18422272000145</v>
      </c>
      <c r="D18" s="1170" t="s">
        <v>13</v>
      </c>
      <c r="E18" s="1170" t="s">
        <v>615</v>
      </c>
      <c r="F18" s="1170" t="s">
        <v>619</v>
      </c>
      <c r="G18" s="1172" t="s">
        <v>34</v>
      </c>
      <c r="H18" s="1172" t="s">
        <v>1336</v>
      </c>
      <c r="I18" s="1172" t="s">
        <v>34</v>
      </c>
      <c r="J18" s="1172" t="s">
        <v>611</v>
      </c>
      <c r="K18" s="1172" t="s">
        <v>48</v>
      </c>
      <c r="L18" s="740" t="s">
        <v>1414</v>
      </c>
      <c r="M18" s="740" t="s">
        <v>34</v>
      </c>
      <c r="N18" s="1172" t="s">
        <v>2741</v>
      </c>
      <c r="O18" s="1172" t="s">
        <v>1320</v>
      </c>
      <c r="P18" s="783">
        <v>41537</v>
      </c>
      <c r="Q18" s="741">
        <v>2046.050909</v>
      </c>
      <c r="R18" s="741">
        <v>1883.7181554136544</v>
      </c>
      <c r="S18" s="784">
        <v>30</v>
      </c>
      <c r="T18" s="742">
        <v>1.0112629289755093E-2</v>
      </c>
      <c r="U18" s="743">
        <v>0.31112572057509391</v>
      </c>
      <c r="V18" s="742">
        <v>0.14964260083450354</v>
      </c>
      <c r="W18" s="743">
        <v>1.1311853466284647</v>
      </c>
      <c r="X18" s="742">
        <v>0.33269378994867993</v>
      </c>
      <c r="Y18" s="743">
        <v>1.6205943319951903</v>
      </c>
      <c r="Z18" s="742">
        <v>0.42841644681977087</v>
      </c>
      <c r="AA18" s="743">
        <v>1.8460087957145757</v>
      </c>
      <c r="AB18" s="742">
        <v>3.6230221827988601E-2</v>
      </c>
      <c r="AC18" s="744">
        <v>0.47900032840795836</v>
      </c>
      <c r="AD18" s="785">
        <v>21470947000136</v>
      </c>
      <c r="AE18" s="1178" t="s">
        <v>1875</v>
      </c>
      <c r="AF18" s="786" t="s">
        <v>1729</v>
      </c>
      <c r="AG18" s="787" t="s">
        <v>59</v>
      </c>
      <c r="AH18" s="787" t="s">
        <v>1730</v>
      </c>
      <c r="AI18" s="787">
        <v>50000</v>
      </c>
      <c r="AJ18" s="787">
        <v>50000</v>
      </c>
      <c r="AK18" s="787">
        <v>50000</v>
      </c>
      <c r="AL18" s="742">
        <v>2.5000000000000001E-2</v>
      </c>
      <c r="AM18" s="742">
        <v>0.2</v>
      </c>
      <c r="AN18" s="743" t="s">
        <v>64</v>
      </c>
      <c r="AO18" s="1172" t="s">
        <v>34</v>
      </c>
      <c r="AP18" s="1178" t="s">
        <v>1742</v>
      </c>
      <c r="AQ18" s="745" t="s">
        <v>664</v>
      </c>
      <c r="AR18" s="742">
        <v>0</v>
      </c>
      <c r="AS18" s="742">
        <v>0</v>
      </c>
      <c r="AT18" s="742" t="s">
        <v>1414</v>
      </c>
      <c r="AU18" s="742" t="s">
        <v>2724</v>
      </c>
      <c r="AX18" s="597"/>
      <c r="AY18" s="598"/>
      <c r="AZ18" s="598"/>
      <c r="BA18" s="598"/>
      <c r="BB18" s="598"/>
      <c r="BC18" s="750"/>
      <c r="BD18" s="598"/>
      <c r="BE18" s="598"/>
      <c r="BF18" s="598"/>
      <c r="BG18" s="598"/>
      <c r="BH18" s="753"/>
      <c r="BI18" s="599"/>
      <c r="BJ18" s="600"/>
      <c r="BK18" s="600"/>
      <c r="BL18" s="600"/>
      <c r="BM18" s="210"/>
      <c r="BN18" s="599"/>
      <c r="BO18" s="599"/>
      <c r="BP18" s="599"/>
      <c r="BQ18" s="599"/>
      <c r="BR18" s="599"/>
      <c r="BS18" s="599"/>
      <c r="BT18" s="599"/>
      <c r="BU18" s="599"/>
      <c r="BV18" s="599"/>
      <c r="BW18" s="601"/>
      <c r="BX18" s="598"/>
      <c r="BY18"/>
      <c r="CA18"/>
    </row>
    <row r="19" spans="2:79" ht="18.75">
      <c r="B19" s="1170" t="s">
        <v>721</v>
      </c>
      <c r="C19" s="335">
        <v>29177012000178</v>
      </c>
      <c r="D19" s="1170" t="s">
        <v>13</v>
      </c>
      <c r="E19" s="1170" t="s">
        <v>615</v>
      </c>
      <c r="F19" s="1170" t="s">
        <v>619</v>
      </c>
      <c r="G19" s="1172" t="s">
        <v>34</v>
      </c>
      <c r="H19" s="1172" t="s">
        <v>1336</v>
      </c>
      <c r="I19" s="1172" t="s">
        <v>34</v>
      </c>
      <c r="J19" s="1172" t="s">
        <v>611</v>
      </c>
      <c r="K19" s="1172" t="s">
        <v>48</v>
      </c>
      <c r="L19" s="740" t="s">
        <v>1414</v>
      </c>
      <c r="M19" s="740" t="s">
        <v>34</v>
      </c>
      <c r="N19" s="1172" t="s">
        <v>2742</v>
      </c>
      <c r="O19" s="1172" t="s">
        <v>1320</v>
      </c>
      <c r="P19" s="783">
        <v>43237</v>
      </c>
      <c r="Q19" s="741">
        <v>534.91840458000001</v>
      </c>
      <c r="R19" s="741">
        <v>299.34914534381551</v>
      </c>
      <c r="S19" s="784">
        <v>30</v>
      </c>
      <c r="T19" s="742">
        <v>1.0258781066470268E-2</v>
      </c>
      <c r="U19" s="743">
        <v>0.31562223434425835</v>
      </c>
      <c r="V19" s="742">
        <v>0.14937270291441962</v>
      </c>
      <c r="W19" s="743">
        <v>1.1291451216485333</v>
      </c>
      <c r="X19" s="742">
        <v>0.33200219149520183</v>
      </c>
      <c r="Y19" s="743">
        <v>1.6172254667876487</v>
      </c>
      <c r="Z19" s="742">
        <v>0.42636887715744076</v>
      </c>
      <c r="AA19" s="743">
        <v>1.8371859980966079</v>
      </c>
      <c r="AB19" s="742">
        <v>3.6243468729070631E-2</v>
      </c>
      <c r="AC19" s="744">
        <v>0.47137845335737788</v>
      </c>
      <c r="AD19" s="785">
        <v>23565803000199</v>
      </c>
      <c r="AE19" s="1178" t="s">
        <v>1793</v>
      </c>
      <c r="AF19" s="786" t="s">
        <v>1741</v>
      </c>
      <c r="AG19" s="787" t="s">
        <v>1427</v>
      </c>
      <c r="AH19" s="787" t="s">
        <v>1730</v>
      </c>
      <c r="AI19" s="787">
        <v>10000</v>
      </c>
      <c r="AJ19" s="787">
        <v>10000</v>
      </c>
      <c r="AK19" s="787">
        <v>10000</v>
      </c>
      <c r="AL19" s="742">
        <v>0</v>
      </c>
      <c r="AM19" s="742">
        <v>0</v>
      </c>
      <c r="AN19" s="743" t="s">
        <v>34</v>
      </c>
      <c r="AO19" s="1172" t="s">
        <v>34</v>
      </c>
      <c r="AP19" s="1178" t="s">
        <v>1742</v>
      </c>
      <c r="AQ19" s="745" t="s">
        <v>664</v>
      </c>
      <c r="AR19" s="742">
        <v>3.8E-3</v>
      </c>
      <c r="AS19" s="742">
        <v>3.8E-3</v>
      </c>
      <c r="AT19" s="742" t="s">
        <v>1414</v>
      </c>
      <c r="AU19" s="742" t="s">
        <v>2724</v>
      </c>
      <c r="AX19" s="597"/>
      <c r="AY19" s="598"/>
      <c r="AZ19" s="598"/>
      <c r="BA19" s="598"/>
      <c r="BB19" s="598"/>
      <c r="BC19" s="750"/>
      <c r="BD19" s="598"/>
      <c r="BE19" s="598"/>
      <c r="BF19" s="598"/>
      <c r="BG19" s="598"/>
      <c r="BH19" s="753"/>
      <c r="BI19" s="599"/>
      <c r="BJ19" s="600"/>
      <c r="BK19" s="600"/>
      <c r="BL19" s="600"/>
      <c r="BM19" s="210"/>
      <c r="BN19" s="599"/>
      <c r="BO19" s="599"/>
      <c r="BP19" s="599"/>
      <c r="BQ19" s="599"/>
      <c r="BR19" s="599"/>
      <c r="BS19" s="599"/>
      <c r="BT19" s="599"/>
      <c r="BU19" s="599"/>
      <c r="BV19" s="599"/>
      <c r="BW19" s="601"/>
      <c r="BX19" s="598"/>
      <c r="BY19"/>
      <c r="CA19"/>
    </row>
    <row r="20" spans="2:79" ht="18.75">
      <c r="B20" s="1170" t="s">
        <v>1482</v>
      </c>
      <c r="C20" s="335">
        <v>34581178000195</v>
      </c>
      <c r="D20" s="1170" t="s">
        <v>14</v>
      </c>
      <c r="E20" s="1170" t="s">
        <v>607</v>
      </c>
      <c r="F20" s="1170" t="s">
        <v>1316</v>
      </c>
      <c r="G20" s="1172" t="s">
        <v>1414</v>
      </c>
      <c r="H20" s="1172" t="s">
        <v>34</v>
      </c>
      <c r="I20" s="1172" t="s">
        <v>34</v>
      </c>
      <c r="J20" s="1172" t="s">
        <v>608</v>
      </c>
      <c r="K20" s="1172" t="s">
        <v>48</v>
      </c>
      <c r="L20" s="740" t="s">
        <v>1414</v>
      </c>
      <c r="M20" s="740" t="s">
        <v>34</v>
      </c>
      <c r="N20" s="1172" t="s">
        <v>2745</v>
      </c>
      <c r="O20" s="1172" t="s">
        <v>1320</v>
      </c>
      <c r="P20" s="783">
        <v>43727</v>
      </c>
      <c r="Q20" s="741">
        <v>293.92668694000002</v>
      </c>
      <c r="R20" s="741">
        <v>433.97418445967878</v>
      </c>
      <c r="S20" s="784">
        <v>62</v>
      </c>
      <c r="T20" s="742">
        <v>-1.9491335598844972E-2</v>
      </c>
      <c r="U20" s="743">
        <v>-0.59967152551564418</v>
      </c>
      <c r="V20" s="742">
        <v>-0.24015205007333507</v>
      </c>
      <c r="W20" s="743">
        <v>-1.8153686082092291</v>
      </c>
      <c r="X20" s="742">
        <v>-0.36962105998551631</v>
      </c>
      <c r="Y20" s="743">
        <v>-1.8004718239284907</v>
      </c>
      <c r="Z20" s="742">
        <v>0.27390474976496382</v>
      </c>
      <c r="AA20" s="743">
        <v>1.1802314803914034</v>
      </c>
      <c r="AB20" s="742">
        <v>0.26407405457281025</v>
      </c>
      <c r="AC20" s="744">
        <v>-1.4103633291670084</v>
      </c>
      <c r="AD20" s="785">
        <v>34172637000187</v>
      </c>
      <c r="AE20" s="1178" t="s">
        <v>1982</v>
      </c>
      <c r="AF20" s="786" t="s">
        <v>1741</v>
      </c>
      <c r="AG20" s="787" t="s">
        <v>1427</v>
      </c>
      <c r="AH20" s="787" t="s">
        <v>1726</v>
      </c>
      <c r="AI20" s="787">
        <v>200000</v>
      </c>
      <c r="AJ20" s="787">
        <v>10000</v>
      </c>
      <c r="AK20" s="787">
        <v>50000</v>
      </c>
      <c r="AL20" s="742">
        <v>1.8500000000000003E-2</v>
      </c>
      <c r="AM20" s="742">
        <v>0.2</v>
      </c>
      <c r="AN20" s="743" t="s">
        <v>34</v>
      </c>
      <c r="AO20" s="1172" t="s">
        <v>34</v>
      </c>
      <c r="AP20" s="1178" t="s">
        <v>1727</v>
      </c>
      <c r="AQ20" s="745" t="s">
        <v>659</v>
      </c>
      <c r="AR20" s="742">
        <v>0</v>
      </c>
      <c r="AS20" s="742">
        <v>0</v>
      </c>
      <c r="AT20" s="742" t="s">
        <v>1414</v>
      </c>
      <c r="AU20" s="742" t="s">
        <v>2724</v>
      </c>
      <c r="AX20" s="597"/>
      <c r="AY20" s="598"/>
      <c r="AZ20" s="598"/>
      <c r="BA20" s="598"/>
      <c r="BB20" s="598"/>
      <c r="BC20" s="750"/>
      <c r="BD20" s="598"/>
      <c r="BE20" s="598"/>
      <c r="BF20" s="598"/>
      <c r="BG20" s="598"/>
      <c r="BH20" s="753"/>
      <c r="BI20" s="599"/>
      <c r="BJ20" s="600"/>
      <c r="BK20" s="600"/>
      <c r="BL20" s="600"/>
      <c r="BM20" s="210"/>
      <c r="BN20" s="599"/>
      <c r="BO20" s="599"/>
      <c r="BP20" s="599"/>
      <c r="BQ20" s="599"/>
      <c r="BR20" s="599"/>
      <c r="BS20" s="599"/>
      <c r="BT20" s="599"/>
      <c r="BU20" s="599"/>
      <c r="BV20" s="599"/>
      <c r="BW20" s="601"/>
      <c r="BX20" s="598"/>
      <c r="BY20"/>
      <c r="CA20"/>
    </row>
    <row r="21" spans="2:79" ht="18.75">
      <c r="B21" s="1170" t="s">
        <v>1483</v>
      </c>
      <c r="C21" s="335">
        <v>38065123000183</v>
      </c>
      <c r="D21" s="1170" t="s">
        <v>14</v>
      </c>
      <c r="E21" s="1170" t="s">
        <v>607</v>
      </c>
      <c r="F21" s="1170" t="s">
        <v>1316</v>
      </c>
      <c r="G21" s="1172" t="s">
        <v>1414</v>
      </c>
      <c r="H21" s="1172" t="s">
        <v>34</v>
      </c>
      <c r="I21" s="1172" t="s">
        <v>34</v>
      </c>
      <c r="J21" s="1172" t="s">
        <v>608</v>
      </c>
      <c r="K21" s="1172" t="s">
        <v>48</v>
      </c>
      <c r="L21" s="740" t="s">
        <v>1414</v>
      </c>
      <c r="M21" s="740" t="s">
        <v>34</v>
      </c>
      <c r="N21" s="1172" t="s">
        <v>2746</v>
      </c>
      <c r="O21" s="1172" t="s">
        <v>1320</v>
      </c>
      <c r="P21" s="783">
        <v>44086</v>
      </c>
      <c r="Q21" s="741">
        <v>104.93962334</v>
      </c>
      <c r="R21" s="741">
        <v>110.70797102995961</v>
      </c>
      <c r="S21" s="784">
        <v>62</v>
      </c>
      <c r="T21" s="742">
        <v>-3.1316861455138567E-2</v>
      </c>
      <c r="U21" s="743">
        <v>-0.9634963180397903</v>
      </c>
      <c r="V21" s="742">
        <v>-0.24985702949358668</v>
      </c>
      <c r="W21" s="743">
        <v>-1.8887309425197685</v>
      </c>
      <c r="X21" s="742">
        <v>-0.38679856774086008</v>
      </c>
      <c r="Y21" s="743">
        <v>-1.8841456782267862</v>
      </c>
      <c r="Z21" s="742"/>
      <c r="AA21" s="743"/>
      <c r="AB21" s="742">
        <v>0.26054677661455578</v>
      </c>
      <c r="AC21" s="744">
        <v>-1.4667053154126086</v>
      </c>
      <c r="AD21" s="785">
        <v>38173724000100</v>
      </c>
      <c r="AE21" s="1178" t="s">
        <v>1982</v>
      </c>
      <c r="AF21" s="786" t="s">
        <v>1741</v>
      </c>
      <c r="AG21" s="787" t="s">
        <v>1427</v>
      </c>
      <c r="AH21" s="787" t="s">
        <v>1726</v>
      </c>
      <c r="AI21" s="787">
        <v>200000</v>
      </c>
      <c r="AJ21" s="787">
        <v>10000</v>
      </c>
      <c r="AK21" s="787">
        <v>50000</v>
      </c>
      <c r="AL21" s="742">
        <v>0.03</v>
      </c>
      <c r="AM21" s="742">
        <v>0</v>
      </c>
      <c r="AN21" s="743" t="s">
        <v>34</v>
      </c>
      <c r="AO21" s="1172" t="s">
        <v>34</v>
      </c>
      <c r="AP21" s="1178" t="s">
        <v>1727</v>
      </c>
      <c r="AQ21" s="745" t="s">
        <v>659</v>
      </c>
      <c r="AR21" s="742">
        <v>0</v>
      </c>
      <c r="AS21" s="742">
        <v>0</v>
      </c>
      <c r="AT21" s="742" t="s">
        <v>1414</v>
      </c>
      <c r="AU21" s="742" t="s">
        <v>2724</v>
      </c>
      <c r="AX21" s="597"/>
      <c r="AY21" s="598"/>
      <c r="AZ21" s="598"/>
      <c r="BA21" s="598"/>
      <c r="BB21" s="598"/>
      <c r="BC21" s="750"/>
      <c r="BD21" s="598"/>
      <c r="BE21" s="598"/>
      <c r="BF21" s="598"/>
      <c r="BG21" s="598"/>
      <c r="BH21" s="753"/>
      <c r="BI21" s="599"/>
      <c r="BJ21" s="600"/>
      <c r="BK21" s="600"/>
      <c r="BL21" s="600"/>
      <c r="BM21" s="210"/>
      <c r="BN21" s="599"/>
      <c r="BO21" s="599"/>
      <c r="BP21" s="599"/>
      <c r="BQ21" s="599"/>
      <c r="BR21" s="599"/>
      <c r="BS21" s="599"/>
      <c r="BT21" s="599"/>
      <c r="BU21" s="599"/>
      <c r="BV21" s="599"/>
      <c r="BW21" s="601"/>
      <c r="BX21" s="598"/>
      <c r="BY21"/>
      <c r="CA21"/>
    </row>
    <row r="22" spans="2:79" ht="18.75">
      <c r="B22" s="1170" t="s">
        <v>68</v>
      </c>
      <c r="C22" s="335">
        <v>18214066000140</v>
      </c>
      <c r="D22" s="1170" t="s">
        <v>14</v>
      </c>
      <c r="E22" s="1170" t="s">
        <v>607</v>
      </c>
      <c r="F22" s="1170" t="s">
        <v>1414</v>
      </c>
      <c r="G22" s="1172" t="s">
        <v>1414</v>
      </c>
      <c r="H22" s="1172" t="s">
        <v>34</v>
      </c>
      <c r="I22" s="1172" t="s">
        <v>34</v>
      </c>
      <c r="J22" s="1172" t="s">
        <v>608</v>
      </c>
      <c r="K22" s="1172" t="s">
        <v>48</v>
      </c>
      <c r="L22" s="740" t="s">
        <v>1414</v>
      </c>
      <c r="M22" s="740" t="s">
        <v>1411</v>
      </c>
      <c r="N22" s="1172" t="s">
        <v>2747</v>
      </c>
      <c r="O22" s="1172" t="s">
        <v>1320</v>
      </c>
      <c r="P22" s="783">
        <v>42677</v>
      </c>
      <c r="Q22" s="741">
        <v>17.717963999999998</v>
      </c>
      <c r="R22" s="741">
        <v>23.913156313008148</v>
      </c>
      <c r="S22" s="784">
        <v>32</v>
      </c>
      <c r="T22" s="742">
        <v>-7.0918559118550828E-2</v>
      </c>
      <c r="U22" s="743">
        <v>-2.1818843720751957</v>
      </c>
      <c r="V22" s="742">
        <v>-0.22665657244288551</v>
      </c>
      <c r="W22" s="743">
        <v>-1.7133529625562911</v>
      </c>
      <c r="X22" s="742">
        <v>-0.21744140785355426</v>
      </c>
      <c r="Y22" s="743">
        <v>-1.0591851238428043</v>
      </c>
      <c r="Z22" s="742">
        <v>0.13870648904168248</v>
      </c>
      <c r="AA22" s="743">
        <v>0.59767406385626354</v>
      </c>
      <c r="AB22" s="742">
        <v>0.16555392330111041</v>
      </c>
      <c r="AC22" s="744">
        <v>-2.1681448434818327</v>
      </c>
      <c r="AD22" s="785">
        <v>0</v>
      </c>
      <c r="AE22" s="1178" t="s">
        <v>1904</v>
      </c>
      <c r="AF22" s="786" t="s">
        <v>1741</v>
      </c>
      <c r="AG22" s="787" t="s">
        <v>1427</v>
      </c>
      <c r="AH22" s="787" t="s">
        <v>1730</v>
      </c>
      <c r="AI22" s="787">
        <v>1000</v>
      </c>
      <c r="AJ22" s="787">
        <v>1000</v>
      </c>
      <c r="AK22" s="787">
        <v>1000</v>
      </c>
      <c r="AL22" s="742">
        <v>0.02</v>
      </c>
      <c r="AM22" s="742">
        <v>0.2</v>
      </c>
      <c r="AN22" s="743" t="s">
        <v>34</v>
      </c>
      <c r="AO22" s="1172" t="s">
        <v>34</v>
      </c>
      <c r="AP22" s="1178" t="s">
        <v>1727</v>
      </c>
      <c r="AQ22" s="745" t="s">
        <v>659</v>
      </c>
      <c r="AR22" s="742">
        <v>0</v>
      </c>
      <c r="AS22" s="742">
        <v>0</v>
      </c>
      <c r="AT22" s="742" t="s">
        <v>1414</v>
      </c>
      <c r="AU22" s="742" t="s">
        <v>2724</v>
      </c>
      <c r="AX22" s="597"/>
      <c r="AY22" s="598"/>
      <c r="AZ22" s="598"/>
      <c r="BA22" s="598"/>
      <c r="BB22" s="598"/>
      <c r="BC22" s="750"/>
      <c r="BD22" s="598"/>
      <c r="BE22" s="598"/>
      <c r="BF22" s="598"/>
      <c r="BG22" s="598"/>
      <c r="BH22" s="753"/>
      <c r="BI22" s="599"/>
      <c r="BJ22" s="600"/>
      <c r="BK22" s="600"/>
      <c r="BL22" s="600"/>
      <c r="BM22" s="210"/>
      <c r="BN22" s="599"/>
      <c r="BO22" s="599"/>
      <c r="BP22" s="599"/>
      <c r="BQ22" s="599"/>
      <c r="BR22" s="599"/>
      <c r="BS22" s="599"/>
      <c r="BT22" s="599"/>
      <c r="BU22" s="599"/>
      <c r="BV22" s="599"/>
      <c r="BW22" s="601"/>
      <c r="BX22" s="598"/>
      <c r="BY22"/>
      <c r="CA22"/>
    </row>
    <row r="23" spans="2:79" ht="18.75">
      <c r="B23" s="1170" t="s">
        <v>69</v>
      </c>
      <c r="C23" s="335">
        <v>11741292000130</v>
      </c>
      <c r="D23" s="1170" t="s">
        <v>13</v>
      </c>
      <c r="E23" s="1170" t="s">
        <v>615</v>
      </c>
      <c r="F23" s="1170" t="s">
        <v>619</v>
      </c>
      <c r="G23" s="1172" t="s">
        <v>34</v>
      </c>
      <c r="H23" s="1172" t="s">
        <v>865</v>
      </c>
      <c r="I23" s="1172" t="s">
        <v>34</v>
      </c>
      <c r="J23" s="1172" t="s">
        <v>1414</v>
      </c>
      <c r="K23" s="1172" t="s">
        <v>48</v>
      </c>
      <c r="L23" s="740" t="s">
        <v>1414</v>
      </c>
      <c r="M23" s="740" t="s">
        <v>1411</v>
      </c>
      <c r="N23" s="1172" t="s">
        <v>2748</v>
      </c>
      <c r="O23" s="1172" t="s">
        <v>1320</v>
      </c>
      <c r="P23" s="783">
        <v>40438</v>
      </c>
      <c r="Q23" s="741">
        <v>7.9556610000000001</v>
      </c>
      <c r="R23" s="741">
        <v>15.011072534136542</v>
      </c>
      <c r="S23" s="784">
        <v>6</v>
      </c>
      <c r="T23" s="742">
        <v>-4.7389739530510844E-2</v>
      </c>
      <c r="U23" s="743">
        <v>-1.457995387434327</v>
      </c>
      <c r="V23" s="742">
        <v>-3.2022890414370786E-2</v>
      </c>
      <c r="W23" s="743">
        <v>-0.24206893084868863</v>
      </c>
      <c r="X23" s="742">
        <v>2.0116285999986827E-2</v>
      </c>
      <c r="Y23" s="743">
        <v>9.7989021909310817E-2</v>
      </c>
      <c r="Z23" s="742">
        <v>0.14349988327066265</v>
      </c>
      <c r="AA23" s="743">
        <v>0.61832837807251351</v>
      </c>
      <c r="AB23" s="742">
        <v>5.5324564589160269E-2</v>
      </c>
      <c r="AC23" s="744">
        <v>-2.9699502258200883</v>
      </c>
      <c r="AD23" s="785">
        <v>0</v>
      </c>
      <c r="AE23" s="1178" t="s">
        <v>1904</v>
      </c>
      <c r="AF23" s="786" t="s">
        <v>1741</v>
      </c>
      <c r="AG23" s="787" t="s">
        <v>1427</v>
      </c>
      <c r="AH23" s="787" t="s">
        <v>1730</v>
      </c>
      <c r="AI23" s="787">
        <v>1000</v>
      </c>
      <c r="AJ23" s="787">
        <v>1000</v>
      </c>
      <c r="AK23" s="787">
        <v>1000</v>
      </c>
      <c r="AL23" s="742">
        <v>1.4000000000000002E-3</v>
      </c>
      <c r="AM23" s="742">
        <v>0</v>
      </c>
      <c r="AN23" s="743" t="s">
        <v>34</v>
      </c>
      <c r="AO23" s="1172" t="s">
        <v>34</v>
      </c>
      <c r="AP23" s="1178" t="s">
        <v>1742</v>
      </c>
      <c r="AQ23" s="745" t="s">
        <v>668</v>
      </c>
      <c r="AR23" s="742">
        <v>0</v>
      </c>
      <c r="AS23" s="742">
        <v>0</v>
      </c>
      <c r="AT23" s="742" t="s">
        <v>1414</v>
      </c>
      <c r="AU23" s="742" t="s">
        <v>2724</v>
      </c>
      <c r="AX23" s="597"/>
      <c r="AY23" s="598"/>
      <c r="AZ23" s="598"/>
      <c r="BA23" s="598"/>
      <c r="BB23" s="598"/>
      <c r="BC23" s="750"/>
      <c r="BD23" s="598"/>
      <c r="BE23" s="598"/>
      <c r="BF23" s="598"/>
      <c r="BG23" s="598"/>
      <c r="BH23" s="753"/>
      <c r="BI23" s="599"/>
      <c r="BJ23" s="600"/>
      <c r="BK23" s="600"/>
      <c r="BL23" s="600"/>
      <c r="BM23" s="210"/>
      <c r="BN23" s="599"/>
      <c r="BO23" s="599"/>
      <c r="BP23" s="599"/>
      <c r="BQ23" s="599"/>
      <c r="BR23" s="599"/>
      <c r="BS23" s="599"/>
      <c r="BT23" s="599"/>
      <c r="BU23" s="599"/>
      <c r="BV23" s="599"/>
      <c r="BW23" s="601"/>
      <c r="BX23" s="598"/>
      <c r="BY23"/>
      <c r="CA23"/>
    </row>
    <row r="24" spans="2:79" ht="18.75">
      <c r="B24" s="1170" t="s">
        <v>70</v>
      </c>
      <c r="C24" s="335">
        <v>21377860000119</v>
      </c>
      <c r="D24" s="1170" t="s">
        <v>13</v>
      </c>
      <c r="E24" s="1170" t="s">
        <v>615</v>
      </c>
      <c r="F24" s="1170" t="s">
        <v>619</v>
      </c>
      <c r="G24" s="1172" t="s">
        <v>34</v>
      </c>
      <c r="H24" s="1172" t="s">
        <v>1337</v>
      </c>
      <c r="I24" s="1172" t="s">
        <v>34</v>
      </c>
      <c r="J24" s="1172" t="s">
        <v>1414</v>
      </c>
      <c r="K24" s="1172" t="s">
        <v>48</v>
      </c>
      <c r="L24" s="740" t="s">
        <v>1414</v>
      </c>
      <c r="M24" s="740" t="s">
        <v>1411</v>
      </c>
      <c r="N24" s="1172" t="s">
        <v>2749</v>
      </c>
      <c r="O24" s="1172" t="s">
        <v>1320</v>
      </c>
      <c r="P24" s="783">
        <v>41979</v>
      </c>
      <c r="Q24" s="741">
        <v>15.470041</v>
      </c>
      <c r="R24" s="741">
        <v>22.469880895582339</v>
      </c>
      <c r="S24" s="784">
        <v>31</v>
      </c>
      <c r="T24" s="742">
        <v>-8.5534326220218837E-2</v>
      </c>
      <c r="U24" s="743">
        <v>-2.631553883432745</v>
      </c>
      <c r="V24" s="742">
        <v>-0.23861000159022694</v>
      </c>
      <c r="W24" s="743">
        <v>-1.8037118831980694</v>
      </c>
      <c r="X24" s="742">
        <v>-0.25697909665699403</v>
      </c>
      <c r="Y24" s="743">
        <v>-1.2517783020470867</v>
      </c>
      <c r="Z24" s="742">
        <v>-4.306901446949396E-2</v>
      </c>
      <c r="AA24" s="743">
        <v>-0.18558059599166418</v>
      </c>
      <c r="AB24" s="742">
        <v>0.16254643220459788</v>
      </c>
      <c r="AC24" s="744">
        <v>-2.2817991711068717</v>
      </c>
      <c r="AD24" s="785">
        <v>28971394000144</v>
      </c>
      <c r="AE24" s="1178" t="s">
        <v>1904</v>
      </c>
      <c r="AF24" s="786" t="s">
        <v>1741</v>
      </c>
      <c r="AG24" s="787" t="s">
        <v>1427</v>
      </c>
      <c r="AH24" s="787" t="s">
        <v>1797</v>
      </c>
      <c r="AI24" s="787">
        <v>5000</v>
      </c>
      <c r="AJ24" s="787">
        <v>1000</v>
      </c>
      <c r="AK24" s="787">
        <v>1000</v>
      </c>
      <c r="AL24" s="742">
        <v>0.02</v>
      </c>
      <c r="AM24" s="742">
        <v>0.2</v>
      </c>
      <c r="AN24" s="743" t="s">
        <v>64</v>
      </c>
      <c r="AO24" s="1172" t="s">
        <v>34</v>
      </c>
      <c r="AP24" s="1178" t="s">
        <v>1742</v>
      </c>
      <c r="AQ24" s="745" t="s">
        <v>668</v>
      </c>
      <c r="AR24" s="742">
        <v>0</v>
      </c>
      <c r="AS24" s="742">
        <v>0</v>
      </c>
      <c r="AT24" s="742" t="s">
        <v>1414</v>
      </c>
      <c r="AU24" s="742" t="s">
        <v>2724</v>
      </c>
      <c r="AX24" s="597"/>
      <c r="AY24" s="598"/>
      <c r="AZ24" s="598"/>
      <c r="BA24" s="598"/>
      <c r="BB24" s="598"/>
      <c r="BC24" s="750"/>
      <c r="BD24" s="598"/>
      <c r="BE24" s="598"/>
      <c r="BF24" s="598"/>
      <c r="BG24" s="598"/>
      <c r="BH24" s="753"/>
      <c r="BI24" s="599"/>
      <c r="BJ24" s="600"/>
      <c r="BK24" s="600"/>
      <c r="BL24" s="600"/>
      <c r="BM24" s="210"/>
      <c r="BN24" s="599"/>
      <c r="BO24" s="599"/>
      <c r="BP24" s="599"/>
      <c r="BQ24" s="599"/>
      <c r="BR24" s="599"/>
      <c r="BS24" s="599"/>
      <c r="BT24" s="599"/>
      <c r="BU24" s="599"/>
      <c r="BV24" s="599"/>
      <c r="BW24" s="601"/>
      <c r="BX24" s="598"/>
      <c r="BY24"/>
      <c r="CA24"/>
    </row>
    <row r="25" spans="2:79" ht="18.75">
      <c r="B25" s="1170" t="s">
        <v>722</v>
      </c>
      <c r="C25" s="335">
        <v>36318507000135</v>
      </c>
      <c r="D25" s="1170" t="s">
        <v>14</v>
      </c>
      <c r="E25" s="1170" t="s">
        <v>607</v>
      </c>
      <c r="F25" s="1170" t="s">
        <v>672</v>
      </c>
      <c r="G25" s="1172" t="s">
        <v>1414</v>
      </c>
      <c r="H25" s="1172" t="s">
        <v>34</v>
      </c>
      <c r="I25" s="1172" t="s">
        <v>34</v>
      </c>
      <c r="J25" s="1172" t="s">
        <v>612</v>
      </c>
      <c r="K25" s="1172" t="s">
        <v>723</v>
      </c>
      <c r="L25" s="740" t="s">
        <v>1414</v>
      </c>
      <c r="M25" s="740" t="s">
        <v>1411</v>
      </c>
      <c r="N25" s="1172" t="s">
        <v>2750</v>
      </c>
      <c r="O25" s="1172" t="s">
        <v>1320</v>
      </c>
      <c r="P25" s="783">
        <v>44202</v>
      </c>
      <c r="Q25" s="741">
        <v>8.7094373699999998</v>
      </c>
      <c r="R25" s="741">
        <v>10.283573299186992</v>
      </c>
      <c r="S25" s="784">
        <v>4</v>
      </c>
      <c r="T25" s="742">
        <v>4.9805354366813326E-2</v>
      </c>
      <c r="U25" s="743">
        <v>1.532314329130122</v>
      </c>
      <c r="V25" s="742">
        <v>-2.5687547791255705E-2</v>
      </c>
      <c r="W25" s="743">
        <v>-0.19417851260432645</v>
      </c>
      <c r="X25" s="742">
        <v>-0.28812036697776944</v>
      </c>
      <c r="Y25" s="743">
        <v>-1.4034714436015581</v>
      </c>
      <c r="Z25" s="742"/>
      <c r="AA25" s="743"/>
      <c r="AB25" s="742">
        <v>0.24098861199700713</v>
      </c>
      <c r="AC25" s="744">
        <v>-0.65553247169132389</v>
      </c>
      <c r="AD25" s="785">
        <v>38032334000110</v>
      </c>
      <c r="AE25" s="1178" t="s">
        <v>1936</v>
      </c>
      <c r="AF25" s="786" t="s">
        <v>1725</v>
      </c>
      <c r="AG25" s="787" t="s">
        <v>1428</v>
      </c>
      <c r="AH25" s="787" t="s">
        <v>1726</v>
      </c>
      <c r="AI25" s="787">
        <v>0</v>
      </c>
      <c r="AJ25" s="787">
        <v>0</v>
      </c>
      <c r="AK25" s="787">
        <v>0</v>
      </c>
      <c r="AL25" s="742">
        <v>5.5000000000000005E-3</v>
      </c>
      <c r="AM25" s="742">
        <v>0</v>
      </c>
      <c r="AN25" s="743" t="s">
        <v>34</v>
      </c>
      <c r="AO25" s="1172" t="s">
        <v>34</v>
      </c>
      <c r="AP25" s="1178" t="s">
        <v>1727</v>
      </c>
      <c r="AQ25" s="745" t="s">
        <v>687</v>
      </c>
      <c r="AR25" s="742">
        <v>3.6666666666666701E-3</v>
      </c>
      <c r="AS25" s="742">
        <v>3.6666666666666701E-3</v>
      </c>
      <c r="AT25" s="742" t="s">
        <v>1414</v>
      </c>
      <c r="AU25" s="742" t="s">
        <v>2724</v>
      </c>
      <c r="AX25" s="597"/>
      <c r="AY25" s="598"/>
      <c r="AZ25" s="598"/>
      <c r="BA25" s="598"/>
      <c r="BB25" s="598"/>
      <c r="BC25" s="750"/>
      <c r="BD25" s="598"/>
      <c r="BE25" s="598"/>
      <c r="BF25" s="598"/>
      <c r="BG25" s="598"/>
      <c r="BH25" s="753"/>
      <c r="BI25" s="599"/>
      <c r="BJ25" s="600"/>
      <c r="BK25" s="600"/>
      <c r="BL25" s="600"/>
      <c r="BM25" s="210"/>
      <c r="BN25" s="599"/>
      <c r="BO25" s="599"/>
      <c r="BP25" s="599"/>
      <c r="BQ25" s="599"/>
      <c r="BR25" s="599"/>
      <c r="BS25" s="599"/>
      <c r="BT25" s="599"/>
      <c r="BU25" s="599"/>
      <c r="BV25" s="599"/>
      <c r="BW25" s="601"/>
      <c r="BX25" s="598"/>
      <c r="BY25"/>
      <c r="CA25"/>
    </row>
    <row r="26" spans="2:79" ht="18.75">
      <c r="B26" s="1170" t="s">
        <v>724</v>
      </c>
      <c r="C26" s="335">
        <v>25306476000186</v>
      </c>
      <c r="D26" s="1170" t="s">
        <v>14</v>
      </c>
      <c r="E26" s="1170" t="s">
        <v>15</v>
      </c>
      <c r="F26" s="1170" t="s">
        <v>610</v>
      </c>
      <c r="G26" s="1172" t="s">
        <v>1414</v>
      </c>
      <c r="H26" s="1172" t="s">
        <v>34</v>
      </c>
      <c r="I26" s="1172" t="s">
        <v>34</v>
      </c>
      <c r="J26" s="1172" t="s">
        <v>611</v>
      </c>
      <c r="K26" s="1172" t="s">
        <v>48</v>
      </c>
      <c r="L26" s="740" t="s">
        <v>1414</v>
      </c>
      <c r="M26" s="740" t="s">
        <v>1411</v>
      </c>
      <c r="N26" s="1172" t="s">
        <v>2751</v>
      </c>
      <c r="O26" s="1172" t="s">
        <v>1320</v>
      </c>
      <c r="P26" s="783">
        <v>42652</v>
      </c>
      <c r="Q26" s="741">
        <v>6.2574779999999999</v>
      </c>
      <c r="R26" s="741">
        <v>12.58943124291498</v>
      </c>
      <c r="S26" s="784">
        <v>6</v>
      </c>
      <c r="T26" s="742">
        <v>-1.8417588284801667E-2</v>
      </c>
      <c r="U26" s="743">
        <v>-0.56663655535850266</v>
      </c>
      <c r="V26" s="742">
        <v>1.5006195290736324E-2</v>
      </c>
      <c r="W26" s="743">
        <v>0.11343553324296456</v>
      </c>
      <c r="X26" s="742">
        <v>-8.9573072508542184E-2</v>
      </c>
      <c r="Y26" s="743">
        <v>-0.43632198133042921</v>
      </c>
      <c r="Z26" s="742">
        <v>0.23401266868631287</v>
      </c>
      <c r="AA26" s="743">
        <v>1.0083400110110774</v>
      </c>
      <c r="AB26" s="742">
        <v>0.18409367950283492</v>
      </c>
      <c r="AC26" s="744">
        <v>-0.63707845759072579</v>
      </c>
      <c r="AD26" s="785">
        <v>23966345000108</v>
      </c>
      <c r="AE26" s="1178" t="s">
        <v>1936</v>
      </c>
      <c r="AF26" s="786" t="s">
        <v>1725</v>
      </c>
      <c r="AG26" s="787" t="s">
        <v>1428</v>
      </c>
      <c r="AH26" s="787" t="s">
        <v>1726</v>
      </c>
      <c r="AI26" s="787">
        <v>500</v>
      </c>
      <c r="AJ26" s="787">
        <v>1000</v>
      </c>
      <c r="AK26" s="787">
        <v>500</v>
      </c>
      <c r="AL26" s="742">
        <v>5.5000000000000005E-3</v>
      </c>
      <c r="AM26" s="742">
        <v>0</v>
      </c>
      <c r="AN26" s="743" t="s">
        <v>34</v>
      </c>
      <c r="AO26" s="1172" t="s">
        <v>34</v>
      </c>
      <c r="AP26" s="1178" t="s">
        <v>1727</v>
      </c>
      <c r="AQ26" s="745" t="s">
        <v>687</v>
      </c>
      <c r="AR26" s="742">
        <v>3.6666666666666701E-3</v>
      </c>
      <c r="AS26" s="742">
        <v>3.6666666666666701E-3</v>
      </c>
      <c r="AT26" s="742" t="s">
        <v>1414</v>
      </c>
      <c r="AU26" s="742" t="s">
        <v>2724</v>
      </c>
      <c r="AX26" s="597"/>
      <c r="AY26" s="598"/>
      <c r="AZ26" s="598"/>
      <c r="BA26" s="598"/>
      <c r="BB26" s="598"/>
      <c r="BC26" s="750"/>
      <c r="BD26" s="598"/>
      <c r="BE26" s="598"/>
      <c r="BF26" s="598"/>
      <c r="BG26" s="598"/>
      <c r="BH26" s="753"/>
      <c r="BI26" s="599"/>
      <c r="BJ26" s="600"/>
      <c r="BK26" s="600"/>
      <c r="BL26" s="600"/>
      <c r="BM26" s="210"/>
      <c r="BN26" s="599"/>
      <c r="BO26" s="599"/>
      <c r="BP26" s="599"/>
      <c r="BQ26" s="599"/>
      <c r="BR26" s="599"/>
      <c r="BS26" s="599"/>
      <c r="BT26" s="599"/>
      <c r="BU26" s="599"/>
      <c r="BV26" s="599"/>
      <c r="BW26" s="601"/>
      <c r="BX26" s="598"/>
      <c r="BY26"/>
      <c r="CA26"/>
    </row>
    <row r="27" spans="2:79" ht="18.75">
      <c r="B27" s="1170" t="s">
        <v>71</v>
      </c>
      <c r="C27" s="335">
        <v>26831986000135</v>
      </c>
      <c r="D27" s="1170" t="s">
        <v>13</v>
      </c>
      <c r="E27" s="1170" t="s">
        <v>616</v>
      </c>
      <c r="F27" s="1170" t="s">
        <v>617</v>
      </c>
      <c r="G27" s="1172" t="s">
        <v>34</v>
      </c>
      <c r="H27" s="1172" t="s">
        <v>1336</v>
      </c>
      <c r="I27" s="1172" t="s">
        <v>34</v>
      </c>
      <c r="J27" s="1172" t="s">
        <v>608</v>
      </c>
      <c r="K27" s="1172" t="s">
        <v>48</v>
      </c>
      <c r="L27" s="740" t="s">
        <v>1414</v>
      </c>
      <c r="M27" s="740" t="s">
        <v>34</v>
      </c>
      <c r="N27" s="1172" t="s">
        <v>2752</v>
      </c>
      <c r="O27" s="1172" t="s">
        <v>1320</v>
      </c>
      <c r="P27" s="783">
        <v>42881</v>
      </c>
      <c r="Q27" s="741">
        <v>0</v>
      </c>
      <c r="R27" s="741">
        <v>0</v>
      </c>
      <c r="S27" s="784">
        <v>30</v>
      </c>
      <c r="T27" s="742"/>
      <c r="U27" s="743"/>
      <c r="V27" s="742"/>
      <c r="W27" s="743"/>
      <c r="X27" s="742"/>
      <c r="Y27" s="743"/>
      <c r="Z27" s="742"/>
      <c r="AA27" s="743"/>
      <c r="AB27" s="742"/>
      <c r="AC27" s="744"/>
      <c r="AD27" s="785">
        <v>13608337000128</v>
      </c>
      <c r="AE27" s="1178" t="s">
        <v>1793</v>
      </c>
      <c r="AF27" s="786" t="s">
        <v>1741</v>
      </c>
      <c r="AG27" s="787" t="s">
        <v>1427</v>
      </c>
      <c r="AH27" s="787" t="s">
        <v>1730</v>
      </c>
      <c r="AI27" s="787">
        <v>500</v>
      </c>
      <c r="AJ27" s="787">
        <v>100</v>
      </c>
      <c r="AK27" s="787">
        <v>100</v>
      </c>
      <c r="AL27" s="742">
        <v>0</v>
      </c>
      <c r="AM27" s="742">
        <v>0</v>
      </c>
      <c r="AN27" s="743" t="s">
        <v>34</v>
      </c>
      <c r="AO27" s="1172" t="s">
        <v>34</v>
      </c>
      <c r="AP27" s="1178" t="s">
        <v>1742</v>
      </c>
      <c r="AQ27" s="745" t="s">
        <v>674</v>
      </c>
      <c r="AR27" s="742">
        <v>4.0000000000000001E-3</v>
      </c>
      <c r="AS27" s="742">
        <v>4.0000000000000001E-3</v>
      </c>
      <c r="AT27" s="742" t="s">
        <v>1414</v>
      </c>
      <c r="AU27" s="742" t="s">
        <v>2724</v>
      </c>
      <c r="AX27" s="597"/>
      <c r="AY27" s="598"/>
      <c r="AZ27" s="598"/>
      <c r="BA27" s="598"/>
      <c r="BB27" s="598"/>
      <c r="BC27" s="750"/>
      <c r="BD27" s="598"/>
      <c r="BE27" s="598"/>
      <c r="BF27" s="598"/>
      <c r="BG27" s="598"/>
      <c r="BH27" s="753"/>
      <c r="BI27" s="599"/>
      <c r="BJ27" s="600"/>
      <c r="BK27" s="600"/>
      <c r="BL27" s="600"/>
      <c r="BM27" s="210"/>
      <c r="BN27" s="599"/>
      <c r="BO27" s="599"/>
      <c r="BP27" s="599"/>
      <c r="BQ27" s="599"/>
      <c r="BR27" s="599"/>
      <c r="BS27" s="599"/>
      <c r="BT27" s="599"/>
      <c r="BU27" s="599"/>
      <c r="BV27" s="599"/>
      <c r="BW27" s="601"/>
      <c r="BX27" s="598"/>
      <c r="BY27"/>
      <c r="CA27"/>
    </row>
    <row r="28" spans="2:79" ht="18.75">
      <c r="B28" s="1170" t="s">
        <v>1285</v>
      </c>
      <c r="C28" s="335">
        <v>46329524000121</v>
      </c>
      <c r="D28" s="1170" t="s">
        <v>14</v>
      </c>
      <c r="E28" s="1170" t="s">
        <v>607</v>
      </c>
      <c r="F28" s="1170" t="s">
        <v>1316</v>
      </c>
      <c r="G28" s="1172" t="s">
        <v>1414</v>
      </c>
      <c r="H28" s="1172" t="s">
        <v>34</v>
      </c>
      <c r="I28" s="1172" t="s">
        <v>34</v>
      </c>
      <c r="J28" s="1172" t="s">
        <v>608</v>
      </c>
      <c r="K28" s="1172" t="s">
        <v>48</v>
      </c>
      <c r="L28" s="740" t="s">
        <v>1414</v>
      </c>
      <c r="M28" s="740" t="s">
        <v>1411</v>
      </c>
      <c r="N28" s="1172" t="s">
        <v>2753</v>
      </c>
      <c r="O28" s="1172" t="s">
        <v>1320</v>
      </c>
      <c r="P28" s="783">
        <v>44711</v>
      </c>
      <c r="Q28" s="741">
        <v>66.03430376</v>
      </c>
      <c r="R28" s="741">
        <v>65.773158257209303</v>
      </c>
      <c r="S28" s="784">
        <v>122</v>
      </c>
      <c r="T28" s="742">
        <v>-1.599750200052874E-3</v>
      </c>
      <c r="U28" s="743">
        <v>-4.9218004484336726E-2</v>
      </c>
      <c r="V28" s="742"/>
      <c r="W28" s="743"/>
      <c r="X28" s="742"/>
      <c r="Y28" s="743"/>
      <c r="Z28" s="742"/>
      <c r="AA28" s="743"/>
      <c r="AB28" s="742">
        <v>0.19117835136548933</v>
      </c>
      <c r="AC28" s="744"/>
      <c r="AD28" s="785">
        <v>46465003000100</v>
      </c>
      <c r="AE28" s="1178" t="s">
        <v>1793</v>
      </c>
      <c r="AF28" s="786" t="s">
        <v>1741</v>
      </c>
      <c r="AG28" s="787" t="s">
        <v>1427</v>
      </c>
      <c r="AH28" s="787" t="s">
        <v>1726</v>
      </c>
      <c r="AI28" s="787">
        <v>25000</v>
      </c>
      <c r="AJ28" s="787">
        <v>0</v>
      </c>
      <c r="AK28" s="787">
        <v>0</v>
      </c>
      <c r="AL28" s="742">
        <v>0</v>
      </c>
      <c r="AM28" s="742">
        <v>0</v>
      </c>
      <c r="AN28" s="743" t="s">
        <v>2124</v>
      </c>
      <c r="AO28" s="1172" t="s">
        <v>34</v>
      </c>
      <c r="AP28" s="1178" t="s">
        <v>1727</v>
      </c>
      <c r="AQ28" s="745" t="s">
        <v>659</v>
      </c>
      <c r="AR28" s="742">
        <v>0</v>
      </c>
      <c r="AS28" s="742">
        <v>0</v>
      </c>
      <c r="AT28" s="742" t="s">
        <v>1414</v>
      </c>
      <c r="AU28" s="742" t="s">
        <v>2724</v>
      </c>
      <c r="AX28" s="597"/>
      <c r="AY28" s="598"/>
      <c r="AZ28" s="598"/>
      <c r="BA28" s="598"/>
      <c r="BB28" s="598"/>
      <c r="BC28" s="750"/>
      <c r="BD28" s="598"/>
      <c r="BE28" s="598"/>
      <c r="BF28" s="598"/>
      <c r="BG28" s="598"/>
      <c r="BH28" s="753"/>
      <c r="BI28" s="599"/>
      <c r="BJ28" s="600"/>
      <c r="BK28" s="600"/>
      <c r="BL28" s="600"/>
      <c r="BM28" s="210"/>
      <c r="BN28" s="599"/>
      <c r="BO28" s="599"/>
      <c r="BP28" s="599"/>
      <c r="BQ28" s="599"/>
      <c r="BR28" s="599"/>
      <c r="BS28" s="599"/>
      <c r="BT28" s="599"/>
      <c r="BU28" s="599"/>
      <c r="BV28" s="599"/>
      <c r="BW28" s="601"/>
      <c r="BX28" s="598"/>
      <c r="BY28"/>
      <c r="CA28"/>
    </row>
    <row r="29" spans="2:79" ht="18.75">
      <c r="B29" s="1170" t="s">
        <v>725</v>
      </c>
      <c r="C29" s="335">
        <v>5892566000199</v>
      </c>
      <c r="D29" s="1170" t="s">
        <v>13</v>
      </c>
      <c r="E29" s="1170" t="s">
        <v>615</v>
      </c>
      <c r="F29" s="1170" t="s">
        <v>619</v>
      </c>
      <c r="G29" s="1172" t="s">
        <v>34</v>
      </c>
      <c r="H29" s="1172" t="s">
        <v>865</v>
      </c>
      <c r="I29" s="1172" t="s">
        <v>34</v>
      </c>
      <c r="J29" s="1172" t="s">
        <v>1414</v>
      </c>
      <c r="K29" s="1172" t="s">
        <v>48</v>
      </c>
      <c r="L29" s="740" t="s">
        <v>1414</v>
      </c>
      <c r="M29" s="740" t="s">
        <v>1411</v>
      </c>
      <c r="N29" s="1172" t="s">
        <v>2754</v>
      </c>
      <c r="O29" s="1172" t="s">
        <v>1323</v>
      </c>
      <c r="P29" s="783">
        <v>38037</v>
      </c>
      <c r="Q29" s="741">
        <v>0</v>
      </c>
      <c r="R29" s="741"/>
      <c r="S29" s="784">
        <v>32</v>
      </c>
      <c r="T29" s="742"/>
      <c r="U29" s="743"/>
      <c r="V29" s="742"/>
      <c r="W29" s="743"/>
      <c r="X29" s="742"/>
      <c r="Y29" s="743"/>
      <c r="Z29" s="742"/>
      <c r="AA29" s="743"/>
      <c r="AB29" s="742"/>
      <c r="AC29" s="744"/>
      <c r="AD29" s="785">
        <v>0</v>
      </c>
      <c r="AE29" s="1178" t="s">
        <v>1793</v>
      </c>
      <c r="AF29" s="786" t="s">
        <v>1741</v>
      </c>
      <c r="AG29" s="787" t="s">
        <v>1427</v>
      </c>
      <c r="AH29" s="787" t="s">
        <v>1730</v>
      </c>
      <c r="AI29" s="787">
        <v>0</v>
      </c>
      <c r="AJ29" s="787">
        <v>0</v>
      </c>
      <c r="AK29" s="787">
        <v>0</v>
      </c>
      <c r="AL29" s="742">
        <v>3.4999999999999996E-3</v>
      </c>
      <c r="AM29" s="742">
        <v>0.1</v>
      </c>
      <c r="AN29" s="743" t="s">
        <v>34</v>
      </c>
      <c r="AO29" s="1172" t="s">
        <v>34</v>
      </c>
      <c r="AP29" s="1178" t="s">
        <v>1742</v>
      </c>
      <c r="AQ29" s="745" t="s">
        <v>668</v>
      </c>
      <c r="AR29" s="742">
        <v>2.8E-3</v>
      </c>
      <c r="AS29" s="742">
        <v>2.8E-3</v>
      </c>
      <c r="AT29" s="742" t="s">
        <v>1414</v>
      </c>
      <c r="AU29" s="742" t="s">
        <v>2724</v>
      </c>
      <c r="AX29" s="597"/>
      <c r="AY29" s="598"/>
      <c r="AZ29" s="598"/>
      <c r="BA29" s="598"/>
      <c r="BB29" s="598"/>
      <c r="BC29" s="750"/>
      <c r="BD29" s="598"/>
      <c r="BE29" s="598"/>
      <c r="BF29" s="598"/>
      <c r="BG29" s="598"/>
      <c r="BH29" s="753"/>
      <c r="BI29" s="599"/>
      <c r="BJ29" s="600"/>
      <c r="BK29" s="600"/>
      <c r="BL29" s="600"/>
      <c r="BM29" s="210"/>
      <c r="BN29" s="599"/>
      <c r="BO29" s="599"/>
      <c r="BP29" s="599"/>
      <c r="BQ29" s="599"/>
      <c r="BR29" s="599"/>
      <c r="BS29" s="599"/>
      <c r="BT29" s="599"/>
      <c r="BU29" s="599"/>
      <c r="BV29" s="599"/>
      <c r="BW29" s="601"/>
      <c r="BX29" s="598"/>
      <c r="BY29"/>
      <c r="CA29"/>
    </row>
    <row r="30" spans="2:79" ht="18.75">
      <c r="B30" s="1170" t="s">
        <v>1484</v>
      </c>
      <c r="C30" s="335">
        <v>45295229000139</v>
      </c>
      <c r="D30" s="1170" t="s">
        <v>14</v>
      </c>
      <c r="E30" s="1170" t="s">
        <v>607</v>
      </c>
      <c r="F30" s="1170" t="s">
        <v>1414</v>
      </c>
      <c r="G30" s="1172" t="s">
        <v>1414</v>
      </c>
      <c r="H30" s="1172" t="s">
        <v>34</v>
      </c>
      <c r="I30" s="1172" t="s">
        <v>34</v>
      </c>
      <c r="J30" s="1172" t="s">
        <v>612</v>
      </c>
      <c r="K30" s="1172" t="s">
        <v>48</v>
      </c>
      <c r="L30" s="740" t="s">
        <v>1414</v>
      </c>
      <c r="M30" s="740" t="s">
        <v>34</v>
      </c>
      <c r="N30" s="1172" t="s">
        <v>2756</v>
      </c>
      <c r="O30" s="1172" t="s">
        <v>1320</v>
      </c>
      <c r="P30" s="783">
        <v>44611</v>
      </c>
      <c r="Q30" s="741">
        <v>0</v>
      </c>
      <c r="R30" s="741">
        <v>8.1775965288888948</v>
      </c>
      <c r="S30" s="784">
        <v>92</v>
      </c>
      <c r="T30" s="742"/>
      <c r="U30" s="743"/>
      <c r="V30" s="742">
        <v>-0.11086313729947284</v>
      </c>
      <c r="W30" s="743">
        <v>-0.83804181225850383</v>
      </c>
      <c r="X30" s="742"/>
      <c r="Y30" s="743"/>
      <c r="Z30" s="742"/>
      <c r="AA30" s="743"/>
      <c r="AB30" s="742">
        <v>0.24620787883224479</v>
      </c>
      <c r="AC30" s="744">
        <v>-0.98758598276113385</v>
      </c>
      <c r="AD30" s="785">
        <v>0</v>
      </c>
      <c r="AE30" s="1178" t="s">
        <v>1793</v>
      </c>
      <c r="AF30" s="786" t="s">
        <v>1741</v>
      </c>
      <c r="AG30" s="787" t="s">
        <v>1427</v>
      </c>
      <c r="AH30" s="787" t="s">
        <v>1797</v>
      </c>
      <c r="AI30" s="787">
        <v>0</v>
      </c>
      <c r="AJ30" s="787">
        <v>0</v>
      </c>
      <c r="AK30" s="787">
        <v>0</v>
      </c>
      <c r="AL30" s="742">
        <v>0</v>
      </c>
      <c r="AM30" s="742">
        <v>0</v>
      </c>
      <c r="AN30" s="743" t="s">
        <v>2124</v>
      </c>
      <c r="AO30" s="1172" t="s">
        <v>34</v>
      </c>
      <c r="AP30" s="1178" t="s">
        <v>1727</v>
      </c>
      <c r="AQ30" s="745" t="s">
        <v>687</v>
      </c>
      <c r="AR30" s="742">
        <v>5.0000000000000001E-3</v>
      </c>
      <c r="AS30" s="742">
        <v>5.0000000000000001E-3</v>
      </c>
      <c r="AT30" s="742" t="s">
        <v>1414</v>
      </c>
      <c r="AU30" s="742" t="s">
        <v>2724</v>
      </c>
      <c r="AX30" s="597"/>
      <c r="AY30" s="598"/>
      <c r="AZ30" s="598"/>
      <c r="BA30" s="598"/>
      <c r="BB30" s="598"/>
      <c r="BC30" s="750"/>
      <c r="BD30" s="598"/>
      <c r="BE30" s="598"/>
      <c r="BF30" s="598"/>
      <c r="BG30" s="598"/>
      <c r="BH30" s="753"/>
      <c r="BI30" s="599"/>
      <c r="BJ30" s="600"/>
      <c r="BK30" s="600"/>
      <c r="BL30" s="600"/>
      <c r="BM30" s="210"/>
      <c r="BN30" s="599"/>
      <c r="BO30" s="599"/>
      <c r="BP30" s="599"/>
      <c r="BQ30" s="599"/>
      <c r="BR30" s="599"/>
      <c r="BS30" s="599"/>
      <c r="BT30" s="599"/>
      <c r="BU30" s="599"/>
      <c r="BV30" s="599"/>
      <c r="BW30" s="601"/>
      <c r="BX30" s="598"/>
      <c r="BY30"/>
      <c r="CA30"/>
    </row>
    <row r="31" spans="2:79" ht="18.75">
      <c r="B31" s="1170" t="s">
        <v>1485</v>
      </c>
      <c r="C31" s="335">
        <v>38064885000165</v>
      </c>
      <c r="D31" s="1170" t="s">
        <v>14</v>
      </c>
      <c r="E31" s="1170" t="s">
        <v>607</v>
      </c>
      <c r="F31" s="1170" t="s">
        <v>1414</v>
      </c>
      <c r="G31" s="1172" t="s">
        <v>1414</v>
      </c>
      <c r="H31" s="1172" t="s">
        <v>34</v>
      </c>
      <c r="I31" s="1172" t="s">
        <v>34</v>
      </c>
      <c r="J31" s="1172" t="s">
        <v>612</v>
      </c>
      <c r="K31" s="1172" t="s">
        <v>48</v>
      </c>
      <c r="L31" s="740" t="s">
        <v>1414</v>
      </c>
      <c r="M31" s="740" t="s">
        <v>34</v>
      </c>
      <c r="N31" s="1172" t="s">
        <v>2757</v>
      </c>
      <c r="O31" s="1172" t="s">
        <v>1320</v>
      </c>
      <c r="P31" s="783">
        <v>44073</v>
      </c>
      <c r="Q31" s="741">
        <v>217.84835957000001</v>
      </c>
      <c r="R31" s="741">
        <v>235.28802983953571</v>
      </c>
      <c r="S31" s="784">
        <v>212</v>
      </c>
      <c r="T31" s="742">
        <v>0.13589962358457131</v>
      </c>
      <c r="U31" s="743">
        <v>4.1810954502671933</v>
      </c>
      <c r="V31" s="742">
        <v>-3.6795240781578697E-2</v>
      </c>
      <c r="W31" s="743">
        <v>-0.27814430493506198</v>
      </c>
      <c r="X31" s="742">
        <v>-4.1779813832675039E-2</v>
      </c>
      <c r="Y31" s="743">
        <v>-0.20351485821088458</v>
      </c>
      <c r="Z31" s="742"/>
      <c r="AA31" s="743"/>
      <c r="AB31" s="742">
        <v>0.23663159149941698</v>
      </c>
      <c r="AC31" s="744">
        <v>-0.7145434487034632</v>
      </c>
      <c r="AD31" s="785">
        <v>0</v>
      </c>
      <c r="AE31" s="1178" t="s">
        <v>1793</v>
      </c>
      <c r="AF31" s="786" t="s">
        <v>1741</v>
      </c>
      <c r="AG31" s="787" t="s">
        <v>1427</v>
      </c>
      <c r="AH31" s="787" t="s">
        <v>1797</v>
      </c>
      <c r="AI31" s="787">
        <v>25000</v>
      </c>
      <c r="AJ31" s="787">
        <v>25000</v>
      </c>
      <c r="AK31" s="787">
        <v>25000</v>
      </c>
      <c r="AL31" s="742">
        <v>7.4999999999999997E-3</v>
      </c>
      <c r="AM31" s="742">
        <v>0</v>
      </c>
      <c r="AN31" s="743" t="s">
        <v>34</v>
      </c>
      <c r="AO31" s="1172" t="s">
        <v>34</v>
      </c>
      <c r="AP31" s="1178" t="s">
        <v>1742</v>
      </c>
      <c r="AQ31" s="745" t="s">
        <v>679</v>
      </c>
      <c r="AR31" s="742">
        <v>5.2500000000000003E-3</v>
      </c>
      <c r="AS31" s="742">
        <v>5.2500000000000003E-3</v>
      </c>
      <c r="AT31" s="742" t="s">
        <v>1414</v>
      </c>
      <c r="AU31" s="742" t="s">
        <v>2724</v>
      </c>
      <c r="AX31" s="597"/>
      <c r="AY31" s="598"/>
      <c r="AZ31" s="598"/>
      <c r="BA31" s="598"/>
      <c r="BB31" s="598"/>
      <c r="BC31" s="750"/>
      <c r="BD31" s="598"/>
      <c r="BE31" s="598"/>
      <c r="BF31" s="598"/>
      <c r="BG31" s="598"/>
      <c r="BH31" s="753"/>
      <c r="BI31" s="599"/>
      <c r="BJ31" s="600"/>
      <c r="BK31" s="600"/>
      <c r="BL31" s="600"/>
      <c r="BM31" s="210"/>
      <c r="BN31" s="599"/>
      <c r="BO31" s="599"/>
      <c r="BP31" s="599"/>
      <c r="BQ31" s="599"/>
      <c r="BR31" s="599"/>
      <c r="BS31" s="599"/>
      <c r="BT31" s="599"/>
      <c r="BU31" s="599"/>
      <c r="BV31" s="599"/>
      <c r="BW31" s="601"/>
      <c r="BX31" s="598"/>
      <c r="BY31"/>
      <c r="CA31"/>
    </row>
    <row r="32" spans="2:79" ht="18.75">
      <c r="B32" s="1170" t="s">
        <v>727</v>
      </c>
      <c r="C32" s="335">
        <v>7657641000162</v>
      </c>
      <c r="D32" s="1170" t="s">
        <v>14</v>
      </c>
      <c r="E32" s="1170" t="s">
        <v>614</v>
      </c>
      <c r="F32" s="1170" t="s">
        <v>1414</v>
      </c>
      <c r="G32" s="1172" t="s">
        <v>1414</v>
      </c>
      <c r="H32" s="1172" t="s">
        <v>865</v>
      </c>
      <c r="I32" s="1172" t="s">
        <v>34</v>
      </c>
      <c r="J32" s="1172" t="s">
        <v>611</v>
      </c>
      <c r="K32" s="1172" t="s">
        <v>48</v>
      </c>
      <c r="L32" s="740" t="s">
        <v>1414</v>
      </c>
      <c r="M32" s="740" t="s">
        <v>1411</v>
      </c>
      <c r="N32" s="1172" t="s">
        <v>2758</v>
      </c>
      <c r="O32" s="1172" t="s">
        <v>1320</v>
      </c>
      <c r="P32" s="783">
        <v>40807</v>
      </c>
      <c r="Q32" s="741">
        <v>32.024146999999999</v>
      </c>
      <c r="R32" s="741">
        <v>57.189625638554212</v>
      </c>
      <c r="S32" s="784">
        <v>5</v>
      </c>
      <c r="T32" s="742">
        <v>-2.6536603593315666E-3</v>
      </c>
      <c r="U32" s="743">
        <v>-8.1642663624090117E-2</v>
      </c>
      <c r="V32" s="742">
        <v>-1.393708105041247E-3</v>
      </c>
      <c r="W32" s="743">
        <v>-1.0535383487778004E-2</v>
      </c>
      <c r="X32" s="742">
        <v>-0.10549825630786303</v>
      </c>
      <c r="Y32" s="743">
        <v>-0.51389560422595149</v>
      </c>
      <c r="Z32" s="742">
        <v>0.34589188777415858</v>
      </c>
      <c r="AA32" s="743">
        <v>1.490417727744314</v>
      </c>
      <c r="AB32" s="742">
        <v>0.20333786314261651</v>
      </c>
      <c r="AC32" s="744">
        <v>-0.65743791500298965</v>
      </c>
      <c r="AD32" s="785">
        <v>0</v>
      </c>
      <c r="AE32" s="1178" t="s">
        <v>1748</v>
      </c>
      <c r="AF32" s="786" t="s">
        <v>1735</v>
      </c>
      <c r="AG32" s="787" t="s">
        <v>728</v>
      </c>
      <c r="AH32" s="787" t="s">
        <v>1797</v>
      </c>
      <c r="AI32" s="787">
        <v>25000</v>
      </c>
      <c r="AJ32" s="787">
        <v>5000</v>
      </c>
      <c r="AK32" s="787">
        <v>0</v>
      </c>
      <c r="AL32" s="742">
        <v>6.9999999999999993E-3</v>
      </c>
      <c r="AM32" s="742">
        <v>0</v>
      </c>
      <c r="AN32" s="743" t="s">
        <v>34</v>
      </c>
      <c r="AO32" s="1172" t="s">
        <v>34</v>
      </c>
      <c r="AP32" s="1178" t="s">
        <v>1727</v>
      </c>
      <c r="AQ32" s="745" t="s">
        <v>687</v>
      </c>
      <c r="AR32" s="742">
        <v>1.8666666666666699E-3</v>
      </c>
      <c r="AS32" s="742">
        <v>1.8666666666666699E-3</v>
      </c>
      <c r="AT32" s="742" t="s">
        <v>1414</v>
      </c>
      <c r="AU32" s="742" t="s">
        <v>2724</v>
      </c>
      <c r="AX32" s="597"/>
      <c r="AY32" s="598"/>
      <c r="AZ32" s="598"/>
      <c r="BA32" s="598"/>
      <c r="BB32" s="598"/>
      <c r="BC32" s="750"/>
      <c r="BD32" s="598"/>
      <c r="BE32" s="598"/>
      <c r="BF32" s="598"/>
      <c r="BG32" s="598"/>
      <c r="BH32" s="753"/>
      <c r="BI32" s="599"/>
      <c r="BJ32" s="600"/>
      <c r="BK32" s="600"/>
      <c r="BL32" s="600"/>
      <c r="BM32" s="210"/>
      <c r="BN32" s="599"/>
      <c r="BO32" s="599"/>
      <c r="BP32" s="599"/>
      <c r="BQ32" s="599"/>
      <c r="BR32" s="599"/>
      <c r="BS32" s="599"/>
      <c r="BT32" s="599"/>
      <c r="BU32" s="599"/>
      <c r="BV32" s="599"/>
      <c r="BW32" s="601"/>
      <c r="BX32" s="598"/>
      <c r="BY32"/>
      <c r="CA32"/>
    </row>
    <row r="33" spans="2:79" ht="18.75">
      <c r="B33" s="1170" t="s">
        <v>729</v>
      </c>
      <c r="C33" s="335">
        <v>43984537000146</v>
      </c>
      <c r="D33" s="1170" t="s">
        <v>13</v>
      </c>
      <c r="E33" s="1170" t="s">
        <v>615</v>
      </c>
      <c r="F33" s="1170" t="s">
        <v>619</v>
      </c>
      <c r="G33" s="1172" t="s">
        <v>34</v>
      </c>
      <c r="H33" s="1172" t="s">
        <v>1337</v>
      </c>
      <c r="I33" s="1172" t="s">
        <v>34</v>
      </c>
      <c r="J33" s="1172" t="s">
        <v>611</v>
      </c>
      <c r="K33" s="1172" t="s">
        <v>48</v>
      </c>
      <c r="L33" s="740" t="s">
        <v>1414</v>
      </c>
      <c r="M33" s="740" t="s">
        <v>34</v>
      </c>
      <c r="N33" s="1172" t="s">
        <v>2759</v>
      </c>
      <c r="O33" s="1172" t="s">
        <v>1320</v>
      </c>
      <c r="P33" s="783">
        <v>44505</v>
      </c>
      <c r="Q33" s="741">
        <v>440.02333535999998</v>
      </c>
      <c r="R33" s="741">
        <v>419.58335849967983</v>
      </c>
      <c r="S33" s="784">
        <v>31</v>
      </c>
      <c r="T33" s="742">
        <v>3.478408909743802E-2</v>
      </c>
      <c r="U33" s="743">
        <v>1.0701692383752717</v>
      </c>
      <c r="V33" s="742">
        <v>0.15487373069167276</v>
      </c>
      <c r="W33" s="743">
        <v>1.1707287480912925</v>
      </c>
      <c r="X33" s="742"/>
      <c r="Y33" s="743"/>
      <c r="Z33" s="742"/>
      <c r="AA33" s="743"/>
      <c r="AB33" s="742">
        <v>4.6579089340517701E-2</v>
      </c>
      <c r="AC33" s="744">
        <v>0.48488320254519435</v>
      </c>
      <c r="AD33" s="785">
        <v>29726133000121</v>
      </c>
      <c r="AE33" s="1178" t="s">
        <v>1793</v>
      </c>
      <c r="AF33" s="786" t="s">
        <v>1741</v>
      </c>
      <c r="AG33" s="787" t="s">
        <v>1427</v>
      </c>
      <c r="AH33" s="787" t="s">
        <v>1726</v>
      </c>
      <c r="AI33" s="787">
        <v>500</v>
      </c>
      <c r="AJ33" s="787">
        <v>100</v>
      </c>
      <c r="AK33" s="787">
        <v>100</v>
      </c>
      <c r="AL33" s="742">
        <v>0</v>
      </c>
      <c r="AM33" s="742">
        <v>0</v>
      </c>
      <c r="AN33" s="743" t="s">
        <v>2124</v>
      </c>
      <c r="AO33" s="1172" t="s">
        <v>34</v>
      </c>
      <c r="AP33" s="1178" t="s">
        <v>1742</v>
      </c>
      <c r="AQ33" s="745" t="s">
        <v>668</v>
      </c>
      <c r="AR33" s="742">
        <v>4.0000000000000001E-3</v>
      </c>
      <c r="AS33" s="742">
        <v>4.0000000000000001E-3</v>
      </c>
      <c r="AT33" s="742" t="s">
        <v>1414</v>
      </c>
      <c r="AU33" s="742" t="s">
        <v>2724</v>
      </c>
      <c r="AX33" s="597"/>
      <c r="AY33" s="598"/>
      <c r="AZ33" s="598"/>
      <c r="BA33" s="598"/>
      <c r="BB33" s="598"/>
      <c r="BC33" s="750"/>
      <c r="BD33" s="598"/>
      <c r="BE33" s="598"/>
      <c r="BF33" s="598"/>
      <c r="BG33" s="598"/>
      <c r="BH33" s="753"/>
      <c r="BI33" s="599"/>
      <c r="BJ33" s="600"/>
      <c r="BK33" s="600"/>
      <c r="BL33" s="600"/>
      <c r="BM33" s="210"/>
      <c r="BN33" s="599"/>
      <c r="BO33" s="599"/>
      <c r="BP33" s="599"/>
      <c r="BQ33" s="599"/>
      <c r="BR33" s="599"/>
      <c r="BS33" s="599"/>
      <c r="BT33" s="599"/>
      <c r="BU33" s="599"/>
      <c r="BV33" s="599"/>
      <c r="BW33" s="601"/>
      <c r="BX33" s="598"/>
      <c r="BY33"/>
      <c r="CA33"/>
    </row>
    <row r="34" spans="2:79" ht="18.75">
      <c r="B34" s="1170" t="s">
        <v>730</v>
      </c>
      <c r="C34" s="335">
        <v>26623196000164</v>
      </c>
      <c r="D34" s="1170" t="s">
        <v>14</v>
      </c>
      <c r="E34" s="1170" t="s">
        <v>607</v>
      </c>
      <c r="F34" s="1170" t="s">
        <v>1414</v>
      </c>
      <c r="G34" s="1172" t="s">
        <v>1414</v>
      </c>
      <c r="H34" s="1172" t="s">
        <v>34</v>
      </c>
      <c r="I34" s="1172" t="s">
        <v>34</v>
      </c>
      <c r="J34" s="1172" t="s">
        <v>608</v>
      </c>
      <c r="K34" s="1172" t="s">
        <v>48</v>
      </c>
      <c r="L34" s="740" t="s">
        <v>1414</v>
      </c>
      <c r="M34" s="740" t="s">
        <v>34</v>
      </c>
      <c r="N34" s="1172" t="s">
        <v>2760</v>
      </c>
      <c r="O34" s="1172" t="s">
        <v>1320</v>
      </c>
      <c r="P34" s="783">
        <v>42763</v>
      </c>
      <c r="Q34" s="741">
        <v>112.72051399999999</v>
      </c>
      <c r="R34" s="741">
        <v>151.06723981557377</v>
      </c>
      <c r="S34" s="784">
        <v>32</v>
      </c>
      <c r="T34" s="742">
        <v>-3.2489438711699514E-2</v>
      </c>
      <c r="U34" s="743">
        <v>-0.99957189575794936</v>
      </c>
      <c r="V34" s="742">
        <v>-0.20901591464755864</v>
      </c>
      <c r="W34" s="743">
        <v>-1.5800028771415773</v>
      </c>
      <c r="X34" s="742">
        <v>-0.29068456522795749</v>
      </c>
      <c r="Y34" s="743">
        <v>-1.4159619837796833</v>
      </c>
      <c r="Z34" s="742">
        <v>0.22037673040230588</v>
      </c>
      <c r="AA34" s="743">
        <v>0.94958395204799195</v>
      </c>
      <c r="AB34" s="742">
        <v>0.21811738932273408</v>
      </c>
      <c r="AC34" s="744">
        <v>-1.5647731177597988</v>
      </c>
      <c r="AD34" s="785">
        <v>16565058000112</v>
      </c>
      <c r="AE34" s="1178" t="s">
        <v>1793</v>
      </c>
      <c r="AF34" s="786" t="s">
        <v>1741</v>
      </c>
      <c r="AG34" s="787" t="s">
        <v>1427</v>
      </c>
      <c r="AH34" s="787" t="s">
        <v>1726</v>
      </c>
      <c r="AI34" s="787">
        <v>5000</v>
      </c>
      <c r="AJ34" s="787">
        <v>1000</v>
      </c>
      <c r="AK34" s="787">
        <v>5000</v>
      </c>
      <c r="AL34" s="742">
        <v>7.4999999999999997E-3</v>
      </c>
      <c r="AM34" s="742">
        <v>0.1</v>
      </c>
      <c r="AN34" s="743" t="s">
        <v>34</v>
      </c>
      <c r="AO34" s="1172" t="s">
        <v>34</v>
      </c>
      <c r="AP34" s="1178" t="s">
        <v>1727</v>
      </c>
      <c r="AQ34" s="745" t="s">
        <v>659</v>
      </c>
      <c r="AR34" s="742">
        <v>6.0000000000000001E-3</v>
      </c>
      <c r="AS34" s="742">
        <v>6.0000000000000001E-3</v>
      </c>
      <c r="AT34" s="742" t="s">
        <v>1414</v>
      </c>
      <c r="AU34" s="742" t="s">
        <v>2724</v>
      </c>
      <c r="AX34" s="597"/>
      <c r="AY34" s="598"/>
      <c r="AZ34" s="598"/>
      <c r="BA34" s="598"/>
      <c r="BB34" s="598"/>
      <c r="BC34" s="750"/>
      <c r="BD34" s="598"/>
      <c r="BE34" s="598"/>
      <c r="BF34" s="598"/>
      <c r="BG34" s="598"/>
      <c r="BH34" s="753"/>
      <c r="BI34" s="599"/>
      <c r="BJ34" s="600"/>
      <c r="BK34" s="600"/>
      <c r="BL34" s="600"/>
      <c r="BM34" s="210"/>
      <c r="BN34" s="599"/>
      <c r="BO34" s="599"/>
      <c r="BP34" s="599"/>
      <c r="BQ34" s="599"/>
      <c r="BR34" s="599"/>
      <c r="BS34" s="599"/>
      <c r="BT34" s="599"/>
      <c r="BU34" s="599"/>
      <c r="BV34" s="599"/>
      <c r="BW34" s="601"/>
      <c r="BX34" s="598"/>
      <c r="BY34"/>
      <c r="CA34"/>
    </row>
    <row r="35" spans="2:79" ht="18.75">
      <c r="B35" s="1170" t="s">
        <v>731</v>
      </c>
      <c r="C35" s="335">
        <v>44209755000176</v>
      </c>
      <c r="D35" s="1170" t="s">
        <v>14</v>
      </c>
      <c r="E35" s="1170" t="s">
        <v>607</v>
      </c>
      <c r="F35" s="1170" t="s">
        <v>1414</v>
      </c>
      <c r="G35" s="1172" t="s">
        <v>1414</v>
      </c>
      <c r="H35" s="1172" t="s">
        <v>34</v>
      </c>
      <c r="I35" s="1172" t="s">
        <v>34</v>
      </c>
      <c r="J35" s="1172" t="s">
        <v>611</v>
      </c>
      <c r="K35" s="1172" t="s">
        <v>49</v>
      </c>
      <c r="L35" s="740" t="s">
        <v>1414</v>
      </c>
      <c r="M35" s="740" t="s">
        <v>1411</v>
      </c>
      <c r="N35" s="1172" t="s">
        <v>2761</v>
      </c>
      <c r="O35" s="1172" t="s">
        <v>1320</v>
      </c>
      <c r="P35" s="783">
        <v>44578</v>
      </c>
      <c r="Q35" s="741"/>
      <c r="R35" s="741"/>
      <c r="S35" s="784">
        <v>6</v>
      </c>
      <c r="T35" s="742"/>
      <c r="U35" s="743"/>
      <c r="V35" s="742"/>
      <c r="W35" s="743"/>
      <c r="X35" s="742"/>
      <c r="Y35" s="743"/>
      <c r="Z35" s="742"/>
      <c r="AA35" s="743"/>
      <c r="AB35" s="742"/>
      <c r="AC35" s="744"/>
      <c r="AD35" s="785">
        <v>43984876000122</v>
      </c>
      <c r="AE35" s="1178" t="s">
        <v>1793</v>
      </c>
      <c r="AF35" s="786" t="s">
        <v>1741</v>
      </c>
      <c r="AG35" s="787" t="s">
        <v>1427</v>
      </c>
      <c r="AH35" s="787" t="s">
        <v>1726</v>
      </c>
      <c r="AI35" s="787">
        <v>0</v>
      </c>
      <c r="AJ35" s="787">
        <v>0</v>
      </c>
      <c r="AK35" s="787">
        <v>0</v>
      </c>
      <c r="AL35" s="742">
        <v>4.0000000000000001E-3</v>
      </c>
      <c r="AM35" s="742">
        <v>0</v>
      </c>
      <c r="AN35" s="743" t="s">
        <v>2124</v>
      </c>
      <c r="AO35" s="1172" t="s">
        <v>34</v>
      </c>
      <c r="AP35" s="1178" t="s">
        <v>1727</v>
      </c>
      <c r="AQ35" s="745" t="s">
        <v>687</v>
      </c>
      <c r="AR35" s="742">
        <v>2.66666666666667E-3</v>
      </c>
      <c r="AS35" s="742">
        <v>2.66666666666667E-3</v>
      </c>
      <c r="AT35" s="742" t="s">
        <v>1414</v>
      </c>
      <c r="AU35" s="742" t="s">
        <v>2724</v>
      </c>
      <c r="AX35" s="597"/>
      <c r="AY35" s="598"/>
      <c r="AZ35" s="598"/>
      <c r="BA35" s="598"/>
      <c r="BB35" s="598"/>
      <c r="BC35" s="750"/>
      <c r="BD35" s="598"/>
      <c r="BE35" s="598"/>
      <c r="BF35" s="598"/>
      <c r="BG35" s="598"/>
      <c r="BH35" s="753"/>
      <c r="BI35" s="599"/>
      <c r="BJ35" s="600"/>
      <c r="BK35" s="600"/>
      <c r="BL35" s="600"/>
      <c r="BM35" s="210"/>
      <c r="BN35" s="599"/>
      <c r="BO35" s="599"/>
      <c r="BP35" s="599"/>
      <c r="BQ35" s="599"/>
      <c r="BR35" s="599"/>
      <c r="BS35" s="599"/>
      <c r="BT35" s="599"/>
      <c r="BU35" s="599"/>
      <c r="BV35" s="599"/>
      <c r="BW35" s="601"/>
      <c r="BX35" s="598"/>
      <c r="BY35"/>
      <c r="CA35"/>
    </row>
    <row r="36" spans="2:79" ht="18.75">
      <c r="B36" s="1170" t="s">
        <v>577</v>
      </c>
      <c r="C36" s="335">
        <v>11147668000182</v>
      </c>
      <c r="D36" s="1170" t="s">
        <v>14</v>
      </c>
      <c r="E36" s="1170" t="s">
        <v>607</v>
      </c>
      <c r="F36" s="1170" t="s">
        <v>1414</v>
      </c>
      <c r="G36" s="1172" t="s">
        <v>1414</v>
      </c>
      <c r="H36" s="1172" t="s">
        <v>34</v>
      </c>
      <c r="I36" s="1172" t="s">
        <v>34</v>
      </c>
      <c r="J36" s="1172" t="s">
        <v>611</v>
      </c>
      <c r="K36" s="1172" t="s">
        <v>1414</v>
      </c>
      <c r="L36" s="740" t="s">
        <v>1414</v>
      </c>
      <c r="M36" s="740" t="s">
        <v>1411</v>
      </c>
      <c r="N36" s="1172" t="s">
        <v>2762</v>
      </c>
      <c r="O36" s="1172" t="s">
        <v>1320</v>
      </c>
      <c r="P36" s="783">
        <v>40388</v>
      </c>
      <c r="Q36" s="741">
        <v>159.95724300000001</v>
      </c>
      <c r="R36" s="741">
        <v>182.25105902409638</v>
      </c>
      <c r="S36" s="784">
        <v>5</v>
      </c>
      <c r="T36" s="742">
        <v>8.1870934042111987E-2</v>
      </c>
      <c r="U36" s="743">
        <v>2.5188457539735407</v>
      </c>
      <c r="V36" s="742">
        <v>-4.2929267499183688E-2</v>
      </c>
      <c r="W36" s="743">
        <v>-0.32451292657146424</v>
      </c>
      <c r="X36" s="742">
        <v>-0.12551029751469645</v>
      </c>
      <c r="Y36" s="743">
        <v>-0.61137683631162143</v>
      </c>
      <c r="Z36" s="742">
        <v>0.52851006307794024</v>
      </c>
      <c r="AA36" s="743">
        <v>2.2773033862445979</v>
      </c>
      <c r="AB36" s="742">
        <v>0.31984856080031648</v>
      </c>
      <c r="AC36" s="744">
        <v>-0.5478141897570612</v>
      </c>
      <c r="AD36" s="785">
        <v>0</v>
      </c>
      <c r="AE36" s="1178" t="s">
        <v>1748</v>
      </c>
      <c r="AF36" s="786" t="s">
        <v>1735</v>
      </c>
      <c r="AG36" s="787" t="s">
        <v>728</v>
      </c>
      <c r="AH36" s="787" t="s">
        <v>1797</v>
      </c>
      <c r="AI36" s="787">
        <v>25000</v>
      </c>
      <c r="AJ36" s="787">
        <v>5000</v>
      </c>
      <c r="AK36" s="787">
        <v>0</v>
      </c>
      <c r="AL36" s="742">
        <v>6.9999999999999993E-3</v>
      </c>
      <c r="AM36" s="742">
        <v>0</v>
      </c>
      <c r="AN36" s="743" t="s">
        <v>34</v>
      </c>
      <c r="AO36" s="1172" t="s">
        <v>34</v>
      </c>
      <c r="AP36" s="1178" t="s">
        <v>1727</v>
      </c>
      <c r="AQ36" s="745" t="s">
        <v>687</v>
      </c>
      <c r="AR36" s="742">
        <v>3.46666666666667E-3</v>
      </c>
      <c r="AS36" s="742">
        <v>3.46666666666667E-3</v>
      </c>
      <c r="AT36" s="742" t="s">
        <v>1414</v>
      </c>
      <c r="AU36" s="742" t="s">
        <v>2724</v>
      </c>
      <c r="AX36" s="597"/>
      <c r="AY36" s="598"/>
      <c r="AZ36" s="598"/>
      <c r="BA36" s="598"/>
      <c r="BB36" s="598"/>
      <c r="BC36" s="750"/>
      <c r="BD36" s="598"/>
      <c r="BE36" s="598"/>
      <c r="BF36" s="598"/>
      <c r="BG36" s="598"/>
      <c r="BH36" s="753"/>
      <c r="BI36" s="599"/>
      <c r="BJ36" s="600"/>
      <c r="BK36" s="600"/>
      <c r="BL36" s="600"/>
      <c r="BM36" s="210"/>
      <c r="BN36" s="599"/>
      <c r="BO36" s="599"/>
      <c r="BP36" s="599"/>
      <c r="BQ36" s="599"/>
      <c r="BR36" s="599"/>
      <c r="BS36" s="599"/>
      <c r="BT36" s="599"/>
      <c r="BU36" s="599"/>
      <c r="BV36" s="599"/>
      <c r="BW36" s="601"/>
      <c r="BX36" s="598"/>
      <c r="BY36"/>
      <c r="CA36"/>
    </row>
    <row r="37" spans="2:79" ht="18.75">
      <c r="B37" s="1170" t="s">
        <v>4629</v>
      </c>
      <c r="C37" s="335">
        <v>41569995000193</v>
      </c>
      <c r="D37" s="1170" t="s">
        <v>11</v>
      </c>
      <c r="E37" s="1170" t="s">
        <v>620</v>
      </c>
      <c r="F37" s="1170" t="s">
        <v>663</v>
      </c>
      <c r="G37" s="1172" t="s">
        <v>1414</v>
      </c>
      <c r="H37" s="1172" t="s">
        <v>34</v>
      </c>
      <c r="I37" s="1172" t="s">
        <v>1414</v>
      </c>
      <c r="J37" s="1172" t="s">
        <v>608</v>
      </c>
      <c r="K37" s="1172" t="s">
        <v>48</v>
      </c>
      <c r="L37" s="740" t="s">
        <v>1414</v>
      </c>
      <c r="M37" s="740" t="s">
        <v>34</v>
      </c>
      <c r="N37" s="1172" t="s">
        <v>4630</v>
      </c>
      <c r="O37" s="1172" t="s">
        <v>1320</v>
      </c>
      <c r="P37" s="783">
        <v>44866</v>
      </c>
      <c r="Q37" s="741"/>
      <c r="R37" s="741"/>
      <c r="S37" s="784">
        <v>4</v>
      </c>
      <c r="T37" s="742"/>
      <c r="U37" s="743"/>
      <c r="V37" s="742"/>
      <c r="W37" s="743"/>
      <c r="X37" s="742"/>
      <c r="Y37" s="743"/>
      <c r="Z37" s="742"/>
      <c r="AA37" s="743"/>
      <c r="AB37" s="742"/>
      <c r="AC37" s="744"/>
      <c r="AD37" s="785">
        <v>44983540000108</v>
      </c>
      <c r="AE37" s="1178" t="s">
        <v>1984</v>
      </c>
      <c r="AF37" s="786" t="s">
        <v>1763</v>
      </c>
      <c r="AG37" s="787" t="s">
        <v>59</v>
      </c>
      <c r="AH37" s="787" t="s">
        <v>2116</v>
      </c>
      <c r="AI37" s="787">
        <v>0</v>
      </c>
      <c r="AJ37" s="787">
        <v>0</v>
      </c>
      <c r="AK37" s="787">
        <v>0</v>
      </c>
      <c r="AL37" s="742">
        <v>8.9999999999999993E-3</v>
      </c>
      <c r="AM37" s="742">
        <v>0.2</v>
      </c>
      <c r="AN37" s="743" t="s">
        <v>64</v>
      </c>
      <c r="AO37" s="1172" t="s">
        <v>4626</v>
      </c>
      <c r="AP37" s="1178" t="s">
        <v>1731</v>
      </c>
      <c r="AQ37" s="745" t="s">
        <v>4631</v>
      </c>
      <c r="AR37" s="742">
        <v>0</v>
      </c>
      <c r="AS37" s="742">
        <v>0</v>
      </c>
      <c r="AT37" s="742" t="s">
        <v>1414</v>
      </c>
      <c r="AU37" s="742" t="s">
        <v>2724</v>
      </c>
      <c r="AX37" s="597"/>
      <c r="AY37" s="598"/>
      <c r="AZ37" s="598"/>
      <c r="BA37" s="598"/>
      <c r="BB37" s="598"/>
      <c r="BC37" s="750"/>
      <c r="BD37" s="598"/>
      <c r="BE37" s="598"/>
      <c r="BF37" s="598"/>
      <c r="BG37" s="598"/>
      <c r="BH37" s="753"/>
      <c r="BI37" s="599"/>
      <c r="BJ37" s="600"/>
      <c r="BK37" s="600"/>
      <c r="BL37" s="600"/>
      <c r="BM37" s="210"/>
      <c r="BN37" s="599"/>
      <c r="BO37" s="599"/>
      <c r="BP37" s="599"/>
      <c r="BQ37" s="599"/>
      <c r="BR37" s="599"/>
      <c r="BS37" s="599"/>
      <c r="BT37" s="599"/>
      <c r="BU37" s="599"/>
      <c r="BV37" s="599"/>
      <c r="BW37" s="601"/>
      <c r="BX37" s="598"/>
      <c r="BY37"/>
      <c r="CA37"/>
    </row>
    <row r="38" spans="2:79" ht="18.75">
      <c r="B38" s="1170" t="s">
        <v>1402</v>
      </c>
      <c r="C38" s="335">
        <v>47548587000131</v>
      </c>
      <c r="D38" s="1170" t="s">
        <v>14</v>
      </c>
      <c r="E38" s="1170" t="s">
        <v>607</v>
      </c>
      <c r="F38" s="1170" t="s">
        <v>1414</v>
      </c>
      <c r="G38" s="1172" t="s">
        <v>1414</v>
      </c>
      <c r="H38" s="1172" t="s">
        <v>34</v>
      </c>
      <c r="I38" s="1172" t="s">
        <v>34</v>
      </c>
      <c r="J38" s="1172" t="s">
        <v>608</v>
      </c>
      <c r="K38" s="1172" t="s">
        <v>48</v>
      </c>
      <c r="L38" s="740" t="s">
        <v>1414</v>
      </c>
      <c r="M38" s="740" t="s">
        <v>1411</v>
      </c>
      <c r="N38" s="1172" t="s">
        <v>2764</v>
      </c>
      <c r="O38" s="1172" t="s">
        <v>1320</v>
      </c>
      <c r="P38" s="783">
        <v>44804</v>
      </c>
      <c r="Q38" s="741"/>
      <c r="R38" s="741"/>
      <c r="S38" s="784">
        <v>32</v>
      </c>
      <c r="T38" s="742"/>
      <c r="U38" s="743"/>
      <c r="V38" s="742"/>
      <c r="W38" s="743"/>
      <c r="X38" s="742"/>
      <c r="Y38" s="743"/>
      <c r="Z38" s="742"/>
      <c r="AA38" s="743"/>
      <c r="AB38" s="742"/>
      <c r="AC38" s="744"/>
      <c r="AD38" s="785">
        <v>47511351000120</v>
      </c>
      <c r="AE38" s="1178" t="s">
        <v>1793</v>
      </c>
      <c r="AF38" s="786" t="s">
        <v>1741</v>
      </c>
      <c r="AG38" s="787" t="s">
        <v>1427</v>
      </c>
      <c r="AH38" s="787" t="s">
        <v>1726</v>
      </c>
      <c r="AI38" s="787">
        <v>5</v>
      </c>
      <c r="AJ38" s="787">
        <v>0</v>
      </c>
      <c r="AK38" s="787">
        <v>5000</v>
      </c>
      <c r="AL38" s="742">
        <v>0</v>
      </c>
      <c r="AM38" s="742">
        <v>0</v>
      </c>
      <c r="AN38" s="743" t="s">
        <v>2124</v>
      </c>
      <c r="AO38" s="1172" t="s">
        <v>34</v>
      </c>
      <c r="AP38" s="1178" t="s">
        <v>1727</v>
      </c>
      <c r="AQ38" s="745" t="s">
        <v>659</v>
      </c>
      <c r="AR38" s="742">
        <v>0</v>
      </c>
      <c r="AS38" s="742">
        <v>0</v>
      </c>
      <c r="AT38" s="742" t="s">
        <v>1414</v>
      </c>
      <c r="AU38" s="742" t="s">
        <v>2724</v>
      </c>
      <c r="AX38" s="597"/>
      <c r="AY38" s="598"/>
      <c r="AZ38" s="598"/>
      <c r="BA38" s="598"/>
      <c r="BB38" s="598"/>
      <c r="BC38" s="750"/>
      <c r="BD38" s="598"/>
      <c r="BE38" s="598"/>
      <c r="BF38" s="598"/>
      <c r="BG38" s="598"/>
      <c r="BH38" s="753"/>
      <c r="BI38" s="599"/>
      <c r="BJ38" s="600"/>
      <c r="BK38" s="600"/>
      <c r="BL38" s="600"/>
      <c r="BM38" s="210"/>
      <c r="BN38" s="599"/>
      <c r="BO38" s="599"/>
      <c r="BP38" s="599"/>
      <c r="BQ38" s="599"/>
      <c r="BR38" s="599"/>
      <c r="BS38" s="599"/>
      <c r="BT38" s="599"/>
      <c r="BU38" s="599"/>
      <c r="BV38" s="599"/>
      <c r="BW38" s="601"/>
      <c r="BX38" s="598"/>
      <c r="BY38"/>
      <c r="CA38"/>
    </row>
    <row r="39" spans="2:79" ht="18.75">
      <c r="B39" s="1170" t="s">
        <v>73</v>
      </c>
      <c r="C39" s="335">
        <v>36498353000100</v>
      </c>
      <c r="D39" s="1170" t="s">
        <v>13</v>
      </c>
      <c r="E39" s="1170" t="s">
        <v>615</v>
      </c>
      <c r="F39" s="1170" t="s">
        <v>619</v>
      </c>
      <c r="G39" s="1172" t="s">
        <v>34</v>
      </c>
      <c r="H39" s="1172" t="s">
        <v>1337</v>
      </c>
      <c r="I39" s="1172" t="s">
        <v>34</v>
      </c>
      <c r="J39" s="1172" t="s">
        <v>611</v>
      </c>
      <c r="K39" s="1172" t="s">
        <v>48</v>
      </c>
      <c r="L39" s="740" t="s">
        <v>1414</v>
      </c>
      <c r="M39" s="740" t="s">
        <v>1411</v>
      </c>
      <c r="N39" s="1172" t="s">
        <v>2765</v>
      </c>
      <c r="O39" s="1172" t="s">
        <v>1320</v>
      </c>
      <c r="P39" s="783">
        <v>43929</v>
      </c>
      <c r="Q39" s="741">
        <v>3.5990244800000002</v>
      </c>
      <c r="R39" s="741">
        <v>14.573305352137087</v>
      </c>
      <c r="S39" s="784">
        <v>91</v>
      </c>
      <c r="T39" s="742">
        <v>2.3276317159385496E-2</v>
      </c>
      <c r="U39" s="743">
        <v>0.71612048074231527</v>
      </c>
      <c r="V39" s="742">
        <v>-0.17958113556400057</v>
      </c>
      <c r="W39" s="743">
        <v>-1.3574981185040911</v>
      </c>
      <c r="X39" s="742">
        <v>-0.10129648504046684</v>
      </c>
      <c r="Y39" s="743">
        <v>-0.49342823481297599</v>
      </c>
      <c r="Z39" s="742"/>
      <c r="AA39" s="743"/>
      <c r="AB39" s="742">
        <v>0.13665900122643765</v>
      </c>
      <c r="AC39" s="744">
        <v>-2.2820995722619921</v>
      </c>
      <c r="AD39" s="785">
        <v>36498324000149</v>
      </c>
      <c r="AE39" s="1178" t="s">
        <v>1793</v>
      </c>
      <c r="AF39" s="786" t="s">
        <v>1741</v>
      </c>
      <c r="AG39" s="787" t="s">
        <v>1427</v>
      </c>
      <c r="AH39" s="787" t="s">
        <v>1797</v>
      </c>
      <c r="AI39" s="787">
        <v>10000</v>
      </c>
      <c r="AJ39" s="787">
        <v>10000</v>
      </c>
      <c r="AK39" s="787">
        <v>10000</v>
      </c>
      <c r="AL39" s="742">
        <v>0</v>
      </c>
      <c r="AM39" s="742">
        <v>0</v>
      </c>
      <c r="AN39" s="743" t="s">
        <v>64</v>
      </c>
      <c r="AO39" s="1172" t="s">
        <v>34</v>
      </c>
      <c r="AP39" s="1178" t="s">
        <v>1742</v>
      </c>
      <c r="AQ39" s="745" t="s">
        <v>679</v>
      </c>
      <c r="AR39" s="742">
        <v>0</v>
      </c>
      <c r="AS39" s="742">
        <v>0</v>
      </c>
      <c r="AT39" s="742" t="s">
        <v>1414</v>
      </c>
      <c r="AU39" s="742" t="s">
        <v>2724</v>
      </c>
      <c r="AX39" s="597"/>
      <c r="AY39" s="598"/>
      <c r="AZ39" s="598"/>
      <c r="BA39" s="598"/>
      <c r="BB39" s="598"/>
      <c r="BC39" s="750"/>
      <c r="BD39" s="598"/>
      <c r="BE39" s="598"/>
      <c r="BF39" s="598"/>
      <c r="BG39" s="598"/>
      <c r="BH39" s="753"/>
      <c r="BI39" s="599"/>
      <c r="BJ39" s="600"/>
      <c r="BK39" s="600"/>
      <c r="BL39" s="600"/>
      <c r="BM39" s="210"/>
      <c r="BN39" s="599"/>
      <c r="BO39" s="599"/>
      <c r="BP39" s="599"/>
      <c r="BQ39" s="599"/>
      <c r="BR39" s="599"/>
      <c r="BS39" s="599"/>
      <c r="BT39" s="599"/>
      <c r="BU39" s="599"/>
      <c r="BV39" s="599"/>
      <c r="BW39" s="601"/>
      <c r="BX39" s="598"/>
      <c r="BY39"/>
      <c r="CA39"/>
    </row>
    <row r="40" spans="2:79" ht="18.75">
      <c r="B40" s="1170" t="s">
        <v>732</v>
      </c>
      <c r="C40" s="335">
        <v>24018977000102</v>
      </c>
      <c r="D40" s="1170" t="s">
        <v>13</v>
      </c>
      <c r="E40" s="1170" t="s">
        <v>615</v>
      </c>
      <c r="F40" s="1170" t="s">
        <v>619</v>
      </c>
      <c r="G40" s="1172" t="s">
        <v>34</v>
      </c>
      <c r="H40" s="1172" t="s">
        <v>1337</v>
      </c>
      <c r="I40" s="1172" t="s">
        <v>34</v>
      </c>
      <c r="J40" s="1172" t="s">
        <v>611</v>
      </c>
      <c r="K40" s="1172" t="s">
        <v>48</v>
      </c>
      <c r="L40" s="740" t="s">
        <v>1414</v>
      </c>
      <c r="M40" s="740" t="s">
        <v>1411</v>
      </c>
      <c r="N40" s="1172" t="s">
        <v>2766</v>
      </c>
      <c r="O40" s="1172" t="s">
        <v>1320</v>
      </c>
      <c r="P40" s="783">
        <v>42491</v>
      </c>
      <c r="Q40" s="741">
        <v>51.296850999999997</v>
      </c>
      <c r="R40" s="741">
        <v>85.044772255060735</v>
      </c>
      <c r="S40" s="784">
        <v>91</v>
      </c>
      <c r="T40" s="742">
        <v>2.6466875465673612E-2</v>
      </c>
      <c r="U40" s="743">
        <v>0.81428137675047718</v>
      </c>
      <c r="V40" s="742">
        <v>-0.1882189332428521</v>
      </c>
      <c r="W40" s="743">
        <v>-1.4227933626856886</v>
      </c>
      <c r="X40" s="742">
        <v>-0.11007518986068587</v>
      </c>
      <c r="Y40" s="743">
        <v>-0.536190437486192</v>
      </c>
      <c r="Z40" s="742">
        <v>-0.11954777474156719</v>
      </c>
      <c r="AA40" s="743">
        <v>-0.51512084869579622</v>
      </c>
      <c r="AB40" s="742">
        <v>0.14323608233436988</v>
      </c>
      <c r="AC40" s="744">
        <v>-2.2376152761234058</v>
      </c>
      <c r="AD40" s="785">
        <v>23884625000169</v>
      </c>
      <c r="AE40" s="1178" t="s">
        <v>1923</v>
      </c>
      <c r="AF40" s="786" t="s">
        <v>1725</v>
      </c>
      <c r="AG40" s="787" t="s">
        <v>1428</v>
      </c>
      <c r="AH40" s="787" t="s">
        <v>1797</v>
      </c>
      <c r="AI40" s="787">
        <v>500000</v>
      </c>
      <c r="AJ40" s="787">
        <v>50000</v>
      </c>
      <c r="AK40" s="787">
        <v>50000</v>
      </c>
      <c r="AL40" s="742">
        <v>1.9E-2</v>
      </c>
      <c r="AM40" s="742">
        <v>0.2</v>
      </c>
      <c r="AN40" s="743" t="s">
        <v>64</v>
      </c>
      <c r="AO40" s="1172" t="s">
        <v>34</v>
      </c>
      <c r="AP40" s="1178" t="s">
        <v>1742</v>
      </c>
      <c r="AQ40" s="745" t="s">
        <v>679</v>
      </c>
      <c r="AR40" s="742">
        <v>0</v>
      </c>
      <c r="AS40" s="742">
        <v>0</v>
      </c>
      <c r="AT40" s="742" t="s">
        <v>1414</v>
      </c>
      <c r="AU40" s="742" t="s">
        <v>2724</v>
      </c>
      <c r="AX40" s="597"/>
      <c r="AY40" s="598"/>
      <c r="AZ40" s="598"/>
      <c r="BA40" s="598"/>
      <c r="BB40" s="598"/>
      <c r="BC40" s="750"/>
      <c r="BD40" s="598"/>
      <c r="BE40" s="598"/>
      <c r="BF40" s="598"/>
      <c r="BG40" s="598"/>
      <c r="BH40" s="753"/>
      <c r="BI40" s="599"/>
      <c r="BJ40" s="600"/>
      <c r="BK40" s="600"/>
      <c r="BL40" s="600"/>
      <c r="BM40" s="210"/>
      <c r="BN40" s="599"/>
      <c r="BO40" s="599"/>
      <c r="BP40" s="599"/>
      <c r="BQ40" s="599"/>
      <c r="BR40" s="599"/>
      <c r="BS40" s="599"/>
      <c r="BT40" s="599"/>
      <c r="BU40" s="599"/>
      <c r="BV40" s="599"/>
      <c r="BW40" s="601"/>
      <c r="BX40" s="598"/>
      <c r="BY40"/>
      <c r="CA40"/>
    </row>
    <row r="41" spans="2:79" ht="18.75">
      <c r="B41" s="1170" t="s">
        <v>2635</v>
      </c>
      <c r="C41" s="335">
        <v>24751504000101</v>
      </c>
      <c r="D41" s="1170" t="s">
        <v>13</v>
      </c>
      <c r="E41" s="1170" t="s">
        <v>615</v>
      </c>
      <c r="F41" s="1170" t="s">
        <v>619</v>
      </c>
      <c r="G41" s="1172" t="s">
        <v>34</v>
      </c>
      <c r="H41" s="1172" t="s">
        <v>1337</v>
      </c>
      <c r="I41" s="1172" t="s">
        <v>34</v>
      </c>
      <c r="J41" s="1172" t="s">
        <v>608</v>
      </c>
      <c r="K41" s="1172" t="s">
        <v>48</v>
      </c>
      <c r="L41" s="740" t="s">
        <v>1414</v>
      </c>
      <c r="M41" s="740" t="s">
        <v>34</v>
      </c>
      <c r="N41" s="1172" t="s">
        <v>2767</v>
      </c>
      <c r="O41" s="1172" t="s">
        <v>1320</v>
      </c>
      <c r="P41" s="783">
        <v>43151</v>
      </c>
      <c r="Q41" s="741"/>
      <c r="R41" s="741"/>
      <c r="S41" s="784">
        <v>2</v>
      </c>
      <c r="T41" s="742"/>
      <c r="U41" s="743"/>
      <c r="V41" s="742"/>
      <c r="W41" s="743"/>
      <c r="X41" s="742"/>
      <c r="Y41" s="743"/>
      <c r="Z41" s="742"/>
      <c r="AA41" s="743"/>
      <c r="AB41" s="742"/>
      <c r="AC41" s="744"/>
      <c r="AD41" s="785">
        <v>28078776000143</v>
      </c>
      <c r="AE41" s="1178" t="s">
        <v>1923</v>
      </c>
      <c r="AF41" s="786" t="s">
        <v>1763</v>
      </c>
      <c r="AG41" s="787" t="s">
        <v>59</v>
      </c>
      <c r="AH41" s="787" t="s">
        <v>2116</v>
      </c>
      <c r="AI41" s="787">
        <v>1</v>
      </c>
      <c r="AJ41" s="787">
        <v>1</v>
      </c>
      <c r="AK41" s="787">
        <v>1</v>
      </c>
      <c r="AL41" s="742">
        <v>0.02</v>
      </c>
      <c r="AM41" s="742">
        <v>0</v>
      </c>
      <c r="AN41" s="743" t="s">
        <v>64</v>
      </c>
      <c r="AO41" s="1172" t="s">
        <v>4626</v>
      </c>
      <c r="AP41" s="1178" t="s">
        <v>1742</v>
      </c>
      <c r="AQ41" s="745" t="s">
        <v>2174</v>
      </c>
      <c r="AR41" s="742">
        <v>0</v>
      </c>
      <c r="AS41" s="742">
        <v>0</v>
      </c>
      <c r="AT41" s="742" t="s">
        <v>1414</v>
      </c>
      <c r="AU41" s="742" t="s">
        <v>2724</v>
      </c>
      <c r="AX41" s="597"/>
      <c r="AY41" s="598"/>
      <c r="AZ41" s="598"/>
      <c r="BA41" s="598"/>
      <c r="BB41" s="598"/>
      <c r="BC41" s="750"/>
      <c r="BD41" s="598"/>
      <c r="BE41" s="598"/>
      <c r="BF41" s="598"/>
      <c r="BG41" s="598"/>
      <c r="BH41" s="753"/>
      <c r="BI41" s="599"/>
      <c r="BJ41" s="600"/>
      <c r="BK41" s="600"/>
      <c r="BL41" s="600"/>
      <c r="BM41" s="210"/>
      <c r="BN41" s="599"/>
      <c r="BO41" s="599"/>
      <c r="BP41" s="599"/>
      <c r="BQ41" s="599"/>
      <c r="BR41" s="599"/>
      <c r="BS41" s="599"/>
      <c r="BT41" s="599"/>
      <c r="BU41" s="599"/>
      <c r="BV41" s="599"/>
      <c r="BW41" s="601"/>
      <c r="BX41" s="598"/>
      <c r="BY41"/>
      <c r="CA41"/>
    </row>
    <row r="42" spans="2:79" ht="18.75">
      <c r="B42" s="1170" t="s">
        <v>733</v>
      </c>
      <c r="C42" s="335">
        <v>24029438000160</v>
      </c>
      <c r="D42" s="1170" t="s">
        <v>13</v>
      </c>
      <c r="E42" s="1170" t="s">
        <v>615</v>
      </c>
      <c r="F42" s="1170" t="s">
        <v>619</v>
      </c>
      <c r="G42" s="1172" t="s">
        <v>34</v>
      </c>
      <c r="H42" s="1172" t="s">
        <v>1337</v>
      </c>
      <c r="I42" s="1172" t="s">
        <v>34</v>
      </c>
      <c r="J42" s="1172" t="s">
        <v>611</v>
      </c>
      <c r="K42" s="1172" t="s">
        <v>48</v>
      </c>
      <c r="L42" s="740" t="s">
        <v>1414</v>
      </c>
      <c r="M42" s="740" t="s">
        <v>34</v>
      </c>
      <c r="N42" s="1172" t="s">
        <v>2768</v>
      </c>
      <c r="O42" s="1172" t="s">
        <v>1320</v>
      </c>
      <c r="P42" s="783">
        <v>42491</v>
      </c>
      <c r="Q42" s="741">
        <v>163.27392699999999</v>
      </c>
      <c r="R42" s="741">
        <v>183.54411650000006</v>
      </c>
      <c r="S42" s="784">
        <v>31</v>
      </c>
      <c r="T42" s="742">
        <v>2.7232434798535321E-2</v>
      </c>
      <c r="U42" s="743">
        <v>0.8378346181731493</v>
      </c>
      <c r="V42" s="742">
        <v>-5.035478681004768E-2</v>
      </c>
      <c r="W42" s="743">
        <v>-0.38064425941862307</v>
      </c>
      <c r="X42" s="742">
        <v>1.44507726886276E-2</v>
      </c>
      <c r="Y42" s="743">
        <v>7.039157633736802E-2</v>
      </c>
      <c r="Z42" s="742">
        <v>1.3776204381944268E-2</v>
      </c>
      <c r="AA42" s="743">
        <v>5.9360453244525609E-2</v>
      </c>
      <c r="AB42" s="742">
        <v>7.2348958870728022E-2</v>
      </c>
      <c r="AC42" s="744">
        <v>-2.5244744684853764</v>
      </c>
      <c r="AD42" s="785">
        <v>23884632000160</v>
      </c>
      <c r="AE42" s="1178" t="s">
        <v>1923</v>
      </c>
      <c r="AF42" s="786" t="s">
        <v>1725</v>
      </c>
      <c r="AG42" s="787" t="s">
        <v>1428</v>
      </c>
      <c r="AH42" s="787" t="s">
        <v>1730</v>
      </c>
      <c r="AI42" s="787">
        <v>50000</v>
      </c>
      <c r="AJ42" s="787">
        <v>5000</v>
      </c>
      <c r="AK42" s="787">
        <v>10000</v>
      </c>
      <c r="AL42" s="742">
        <v>1.9E-2</v>
      </c>
      <c r="AM42" s="742">
        <v>0.2</v>
      </c>
      <c r="AN42" s="743" t="s">
        <v>64</v>
      </c>
      <c r="AO42" s="1172" t="s">
        <v>34</v>
      </c>
      <c r="AP42" s="1178" t="s">
        <v>1742</v>
      </c>
      <c r="AQ42" s="745" t="s">
        <v>664</v>
      </c>
      <c r="AR42" s="742">
        <v>3.8E-3</v>
      </c>
      <c r="AS42" s="742">
        <v>3.8E-3</v>
      </c>
      <c r="AT42" s="742" t="s">
        <v>1414</v>
      </c>
      <c r="AU42" s="742" t="s">
        <v>2724</v>
      </c>
      <c r="AX42" s="597"/>
      <c r="AY42" s="598"/>
      <c r="AZ42" s="598"/>
      <c r="BA42" s="598"/>
      <c r="BB42" s="598"/>
      <c r="BC42" s="750"/>
      <c r="BD42" s="598"/>
      <c r="BE42" s="598"/>
      <c r="BF42" s="598"/>
      <c r="BG42" s="598"/>
      <c r="BH42" s="753"/>
      <c r="BI42" s="599"/>
      <c r="BJ42" s="600"/>
      <c r="BK42" s="600"/>
      <c r="BL42" s="600"/>
      <c r="BM42" s="210"/>
      <c r="BN42" s="599"/>
      <c r="BO42" s="599"/>
      <c r="BP42" s="599"/>
      <c r="BQ42" s="599"/>
      <c r="BR42" s="599"/>
      <c r="BS42" s="599"/>
      <c r="BT42" s="599"/>
      <c r="BU42" s="599"/>
      <c r="BV42" s="599"/>
      <c r="BW42" s="601"/>
      <c r="BX42" s="598"/>
      <c r="BY42"/>
      <c r="CA42"/>
    </row>
    <row r="43" spans="2:79" ht="18.75">
      <c r="B43" s="1170" t="s">
        <v>1486</v>
      </c>
      <c r="C43" s="335">
        <v>28951272000196</v>
      </c>
      <c r="D43" s="1170" t="s">
        <v>13</v>
      </c>
      <c r="E43" s="1170" t="s">
        <v>615</v>
      </c>
      <c r="F43" s="1170" t="s">
        <v>619</v>
      </c>
      <c r="G43" s="1172" t="s">
        <v>34</v>
      </c>
      <c r="H43" s="1172" t="s">
        <v>1337</v>
      </c>
      <c r="I43" s="1172" t="s">
        <v>34</v>
      </c>
      <c r="J43" s="1172" t="s">
        <v>611</v>
      </c>
      <c r="K43" s="1172" t="s">
        <v>48</v>
      </c>
      <c r="L43" s="740" t="s">
        <v>1414</v>
      </c>
      <c r="M43" s="740" t="s">
        <v>34</v>
      </c>
      <c r="N43" s="1172" t="s">
        <v>2769</v>
      </c>
      <c r="O43" s="1172" t="s">
        <v>1320</v>
      </c>
      <c r="P43" s="783">
        <v>43160</v>
      </c>
      <c r="Q43" s="741">
        <v>2.6222512600000001</v>
      </c>
      <c r="R43" s="741">
        <v>5.1322165585542132</v>
      </c>
      <c r="S43" s="784">
        <v>61</v>
      </c>
      <c r="T43" s="742">
        <v>1.5512888937782465E-2</v>
      </c>
      <c r="U43" s="743">
        <v>0.47727041214282068</v>
      </c>
      <c r="V43" s="742">
        <v>-5.8594799723929558E-2</v>
      </c>
      <c r="W43" s="743">
        <v>-0.44293255040148954</v>
      </c>
      <c r="X43" s="742">
        <v>2.5175314993070685E-2</v>
      </c>
      <c r="Y43" s="743">
        <v>0.12263220419671007</v>
      </c>
      <c r="Z43" s="742">
        <v>2.1573479762270864E-2</v>
      </c>
      <c r="AA43" s="743">
        <v>9.295822718980766E-2</v>
      </c>
      <c r="AB43" s="742">
        <v>6.6994186906981237E-2</v>
      </c>
      <c r="AC43" s="744">
        <v>-2.8492488858707543</v>
      </c>
      <c r="AD43" s="785">
        <v>26744792000100</v>
      </c>
      <c r="AE43" s="1178" t="s">
        <v>1923</v>
      </c>
      <c r="AF43" s="786" t="s">
        <v>1729</v>
      </c>
      <c r="AG43" s="787" t="s">
        <v>59</v>
      </c>
      <c r="AH43" s="787" t="s">
        <v>1730</v>
      </c>
      <c r="AI43" s="787">
        <v>50000</v>
      </c>
      <c r="AJ43" s="787">
        <v>50000</v>
      </c>
      <c r="AK43" s="787">
        <v>50000</v>
      </c>
      <c r="AL43" s="742">
        <v>2.5000000000000001E-2</v>
      </c>
      <c r="AM43" s="742">
        <v>0.2</v>
      </c>
      <c r="AN43" s="743" t="s">
        <v>64</v>
      </c>
      <c r="AO43" s="1172" t="s">
        <v>34</v>
      </c>
      <c r="AP43" s="1178" t="s">
        <v>1742</v>
      </c>
      <c r="AQ43" s="745" t="s">
        <v>664</v>
      </c>
      <c r="AR43" s="742">
        <v>0</v>
      </c>
      <c r="AS43" s="742">
        <v>0</v>
      </c>
      <c r="AT43" s="742" t="s">
        <v>1414</v>
      </c>
      <c r="AU43" s="742" t="s">
        <v>2724</v>
      </c>
      <c r="AX43" s="597"/>
      <c r="AY43" s="598"/>
      <c r="AZ43" s="598"/>
      <c r="BA43" s="598"/>
      <c r="BB43" s="598"/>
      <c r="BC43" s="750"/>
      <c r="BD43" s="598"/>
      <c r="BE43" s="598"/>
      <c r="BF43" s="598"/>
      <c r="BG43" s="598"/>
      <c r="BH43" s="753"/>
      <c r="BI43" s="599"/>
      <c r="BJ43" s="600"/>
      <c r="BK43" s="600"/>
      <c r="BL43" s="600"/>
      <c r="BM43" s="210"/>
      <c r="BN43" s="599"/>
      <c r="BO43" s="599"/>
      <c r="BP43" s="599"/>
      <c r="BQ43" s="599"/>
      <c r="BR43" s="599"/>
      <c r="BS43" s="599"/>
      <c r="BT43" s="599"/>
      <c r="BU43" s="599"/>
      <c r="BV43" s="599"/>
      <c r="BW43" s="601"/>
      <c r="BX43" s="598"/>
      <c r="BY43"/>
      <c r="CA43"/>
    </row>
    <row r="44" spans="2:79" ht="18.75">
      <c r="B44" s="1170" t="s">
        <v>1487</v>
      </c>
      <c r="C44" s="335">
        <v>26744850000198</v>
      </c>
      <c r="D44" s="1170" t="s">
        <v>13</v>
      </c>
      <c r="E44" s="1170" t="s">
        <v>615</v>
      </c>
      <c r="F44" s="1170" t="s">
        <v>619</v>
      </c>
      <c r="G44" s="1172" t="s">
        <v>34</v>
      </c>
      <c r="H44" s="1172" t="s">
        <v>1337</v>
      </c>
      <c r="I44" s="1172" t="s">
        <v>34</v>
      </c>
      <c r="J44" s="1172" t="s">
        <v>611</v>
      </c>
      <c r="K44" s="1172" t="s">
        <v>48</v>
      </c>
      <c r="L44" s="740" t="s">
        <v>1414</v>
      </c>
      <c r="M44" s="740" t="s">
        <v>34</v>
      </c>
      <c r="N44" s="1172" t="s">
        <v>2770</v>
      </c>
      <c r="O44" s="1172" t="s">
        <v>1320</v>
      </c>
      <c r="P44" s="783">
        <v>42918</v>
      </c>
      <c r="Q44" s="741">
        <v>9.4510260000000006</v>
      </c>
      <c r="R44" s="741">
        <v>19.215820297188753</v>
      </c>
      <c r="S44" s="784">
        <v>31</v>
      </c>
      <c r="T44" s="742">
        <v>1.7229026383576596E-2</v>
      </c>
      <c r="U44" s="743">
        <v>0.53006919316503398</v>
      </c>
      <c r="V44" s="742">
        <v>-5.3614121630204625E-2</v>
      </c>
      <c r="W44" s="743">
        <v>-0.40528237562187575</v>
      </c>
      <c r="X44" s="742">
        <v>3.3180702258770234E-2</v>
      </c>
      <c r="Y44" s="743">
        <v>0.16162747738837499</v>
      </c>
      <c r="Z44" s="742">
        <v>2.7933264033104699E-2</v>
      </c>
      <c r="AA44" s="743">
        <v>0.12036197835285631</v>
      </c>
      <c r="AB44" s="742">
        <v>6.7391326044388536E-2</v>
      </c>
      <c r="AC44" s="744">
        <v>-2.7585513629507807</v>
      </c>
      <c r="AD44" s="785">
        <v>26744792000100</v>
      </c>
      <c r="AE44" s="1178" t="s">
        <v>1923</v>
      </c>
      <c r="AF44" s="786" t="s">
        <v>1729</v>
      </c>
      <c r="AG44" s="787" t="s">
        <v>59</v>
      </c>
      <c r="AH44" s="787" t="s">
        <v>1730</v>
      </c>
      <c r="AI44" s="787">
        <v>50000</v>
      </c>
      <c r="AJ44" s="787">
        <v>50000</v>
      </c>
      <c r="AK44" s="787">
        <v>50000</v>
      </c>
      <c r="AL44" s="742">
        <v>2.5000000000000001E-2</v>
      </c>
      <c r="AM44" s="742">
        <v>0.2</v>
      </c>
      <c r="AN44" s="743" t="s">
        <v>64</v>
      </c>
      <c r="AO44" s="1172" t="s">
        <v>34</v>
      </c>
      <c r="AP44" s="1178" t="s">
        <v>1742</v>
      </c>
      <c r="AQ44" s="745" t="s">
        <v>664</v>
      </c>
      <c r="AR44" s="742">
        <v>0</v>
      </c>
      <c r="AS44" s="742">
        <v>0</v>
      </c>
      <c r="AT44" s="742" t="s">
        <v>1414</v>
      </c>
      <c r="AU44" s="742" t="s">
        <v>2724</v>
      </c>
      <c r="AX44" s="597"/>
      <c r="AY44" s="598"/>
      <c r="AZ44" s="598"/>
      <c r="BA44" s="598"/>
      <c r="BB44" s="598"/>
      <c r="BC44" s="750"/>
      <c r="BD44" s="598"/>
      <c r="BE44" s="598"/>
      <c r="BF44" s="598"/>
      <c r="BG44" s="598"/>
      <c r="BH44" s="753"/>
      <c r="BI44" s="599"/>
      <c r="BJ44" s="600"/>
      <c r="BK44" s="600"/>
      <c r="BL44" s="600"/>
      <c r="BM44" s="210"/>
      <c r="BN44" s="599"/>
      <c r="BO44" s="599"/>
      <c r="BP44" s="599"/>
      <c r="BQ44" s="599"/>
      <c r="BR44" s="599"/>
      <c r="BS44" s="599"/>
      <c r="BT44" s="599"/>
      <c r="BU44" s="599"/>
      <c r="BV44" s="599"/>
      <c r="BW44" s="601"/>
      <c r="BX44" s="598"/>
      <c r="BY44"/>
      <c r="CA44"/>
    </row>
    <row r="45" spans="2:79" ht="18.75">
      <c r="B45" s="1170" t="s">
        <v>74</v>
      </c>
      <c r="C45" s="335">
        <v>29286406000164</v>
      </c>
      <c r="D45" s="1170" t="s">
        <v>13</v>
      </c>
      <c r="E45" s="1170" t="s">
        <v>615</v>
      </c>
      <c r="F45" s="1170" t="s">
        <v>619</v>
      </c>
      <c r="G45" s="1172" t="s">
        <v>34</v>
      </c>
      <c r="H45" s="1172" t="s">
        <v>1337</v>
      </c>
      <c r="I45" s="1172" t="s">
        <v>34</v>
      </c>
      <c r="J45" s="1172" t="s">
        <v>611</v>
      </c>
      <c r="K45" s="1172" t="s">
        <v>48</v>
      </c>
      <c r="L45" s="740" t="s">
        <v>1414</v>
      </c>
      <c r="M45" s="740" t="s">
        <v>34</v>
      </c>
      <c r="N45" s="1172" t="s">
        <v>2771</v>
      </c>
      <c r="O45" s="1172" t="s">
        <v>1320</v>
      </c>
      <c r="P45" s="783">
        <v>43160</v>
      </c>
      <c r="Q45" s="741">
        <v>0</v>
      </c>
      <c r="R45" s="741">
        <v>96.21838802750004</v>
      </c>
      <c r="S45" s="784">
        <v>61</v>
      </c>
      <c r="T45" s="742">
        <v>8.9557499290300324E-3</v>
      </c>
      <c r="U45" s="743">
        <v>0.27553310520169333</v>
      </c>
      <c r="V45" s="742">
        <v>-5.9724059004132801E-2</v>
      </c>
      <c r="W45" s="743">
        <v>-0.45146889996495948</v>
      </c>
      <c r="X45" s="742">
        <v>2.5583062243797805E-2</v>
      </c>
      <c r="Y45" s="743">
        <v>0.12461839360985458</v>
      </c>
      <c r="Z45" s="742">
        <v>2.1278634847401445E-2</v>
      </c>
      <c r="AA45" s="743">
        <v>9.1687766379395214E-2</v>
      </c>
      <c r="AB45" s="742">
        <v>7.0238296627927174E-2</v>
      </c>
      <c r="AC45" s="744">
        <v>-2.7337276230071805</v>
      </c>
      <c r="AD45" s="785">
        <v>26744792000100</v>
      </c>
      <c r="AE45" s="1178" t="s">
        <v>1923</v>
      </c>
      <c r="AF45" s="786" t="s">
        <v>1725</v>
      </c>
      <c r="AG45" s="787" t="s">
        <v>1428</v>
      </c>
      <c r="AH45" s="787" t="s">
        <v>1730</v>
      </c>
      <c r="AI45" s="787">
        <v>25000</v>
      </c>
      <c r="AJ45" s="787">
        <v>10000</v>
      </c>
      <c r="AK45" s="787">
        <v>10000</v>
      </c>
      <c r="AL45" s="742">
        <v>1.9E-2</v>
      </c>
      <c r="AM45" s="742">
        <v>0.2</v>
      </c>
      <c r="AN45" s="743" t="s">
        <v>64</v>
      </c>
      <c r="AO45" s="1172" t="s">
        <v>34</v>
      </c>
      <c r="AP45" s="1178" t="s">
        <v>1742</v>
      </c>
      <c r="AQ45" s="745" t="s">
        <v>664</v>
      </c>
      <c r="AR45" s="742">
        <v>3.8E-3</v>
      </c>
      <c r="AS45" s="742">
        <v>3.8E-3</v>
      </c>
      <c r="AT45" s="742" t="s">
        <v>1414</v>
      </c>
      <c r="AU45" s="742" t="s">
        <v>2724</v>
      </c>
      <c r="AX45" s="597"/>
      <c r="AY45" s="598"/>
      <c r="AZ45" s="598"/>
      <c r="BA45" s="598"/>
      <c r="BB45" s="598"/>
      <c r="BC45" s="750"/>
      <c r="BD45" s="598"/>
      <c r="BE45" s="598"/>
      <c r="BF45" s="598"/>
      <c r="BG45" s="598"/>
      <c r="BH45" s="753"/>
      <c r="BI45" s="599"/>
      <c r="BJ45" s="600"/>
      <c r="BK45" s="600"/>
      <c r="BL45" s="600"/>
      <c r="BM45" s="210"/>
      <c r="BN45" s="599"/>
      <c r="BO45" s="599"/>
      <c r="BP45" s="599"/>
      <c r="BQ45" s="599"/>
      <c r="BR45" s="599"/>
      <c r="BS45" s="599"/>
      <c r="BT45" s="599"/>
      <c r="BU45" s="599"/>
      <c r="BV45" s="599"/>
      <c r="BW45" s="601"/>
      <c r="BX45" s="598"/>
      <c r="BY45"/>
      <c r="CA45"/>
    </row>
    <row r="46" spans="2:79" ht="18.75">
      <c r="B46" s="1170" t="s">
        <v>75</v>
      </c>
      <c r="C46" s="335">
        <v>23951048000180</v>
      </c>
      <c r="D46" s="1170" t="s">
        <v>13</v>
      </c>
      <c r="E46" s="1170" t="s">
        <v>615</v>
      </c>
      <c r="F46" s="1170" t="s">
        <v>619</v>
      </c>
      <c r="G46" s="1172" t="s">
        <v>34</v>
      </c>
      <c r="H46" s="1172" t="s">
        <v>1337</v>
      </c>
      <c r="I46" s="1172" t="s">
        <v>34</v>
      </c>
      <c r="J46" s="1172" t="s">
        <v>611</v>
      </c>
      <c r="K46" s="1172" t="s">
        <v>48</v>
      </c>
      <c r="L46" s="740" t="s">
        <v>1414</v>
      </c>
      <c r="M46" s="740" t="s">
        <v>34</v>
      </c>
      <c r="N46" s="1172" t="s">
        <v>2772</v>
      </c>
      <c r="O46" s="1172" t="s">
        <v>1320</v>
      </c>
      <c r="P46" s="783">
        <v>42918</v>
      </c>
      <c r="Q46" s="741">
        <v>111.56623500000001</v>
      </c>
      <c r="R46" s="741">
        <v>173.9768225443548</v>
      </c>
      <c r="S46" s="784">
        <v>31</v>
      </c>
      <c r="T46" s="742">
        <v>1.7857033065676431E-2</v>
      </c>
      <c r="U46" s="743">
        <v>0.54939048201048091</v>
      </c>
      <c r="V46" s="742">
        <v>-5.2020643055515681E-2</v>
      </c>
      <c r="W46" s="743">
        <v>-0.39323687785718486</v>
      </c>
      <c r="X46" s="742">
        <v>3.4117039858390541E-2</v>
      </c>
      <c r="Y46" s="743">
        <v>0.16618849852138962</v>
      </c>
      <c r="Z46" s="742">
        <v>2.9778284043681325E-2</v>
      </c>
      <c r="AA46" s="743">
        <v>0.12831200733301515</v>
      </c>
      <c r="AB46" s="742">
        <v>6.7429152978515608E-2</v>
      </c>
      <c r="AC46" s="744">
        <v>-2.7333719555226259</v>
      </c>
      <c r="AD46" s="785">
        <v>26744792000100</v>
      </c>
      <c r="AE46" s="1178" t="s">
        <v>1923</v>
      </c>
      <c r="AF46" s="786" t="s">
        <v>1725</v>
      </c>
      <c r="AG46" s="787" t="s">
        <v>1428</v>
      </c>
      <c r="AH46" s="787" t="s">
        <v>1730</v>
      </c>
      <c r="AI46" s="787">
        <v>5000</v>
      </c>
      <c r="AJ46" s="787">
        <v>5000</v>
      </c>
      <c r="AK46" s="787">
        <v>5000</v>
      </c>
      <c r="AL46" s="742">
        <v>1.9E-2</v>
      </c>
      <c r="AM46" s="742">
        <v>0.2</v>
      </c>
      <c r="AN46" s="743" t="s">
        <v>64</v>
      </c>
      <c r="AO46" s="1172" t="s">
        <v>34</v>
      </c>
      <c r="AP46" s="1178" t="s">
        <v>1742</v>
      </c>
      <c r="AQ46" s="745" t="s">
        <v>664</v>
      </c>
      <c r="AR46" s="742">
        <v>3.8E-3</v>
      </c>
      <c r="AS46" s="742">
        <v>3.8E-3</v>
      </c>
      <c r="AT46" s="742" t="s">
        <v>1414</v>
      </c>
      <c r="AU46" s="742" t="s">
        <v>2724</v>
      </c>
      <c r="AX46" s="597"/>
      <c r="AY46" s="598"/>
      <c r="AZ46" s="598"/>
      <c r="BA46" s="598"/>
      <c r="BB46" s="598"/>
      <c r="BC46" s="750"/>
      <c r="BD46" s="598"/>
      <c r="BE46" s="598"/>
      <c r="BF46" s="598"/>
      <c r="BG46" s="598"/>
      <c r="BH46" s="753"/>
      <c r="BI46" s="599"/>
      <c r="BJ46" s="600"/>
      <c r="BK46" s="600"/>
      <c r="BL46" s="600"/>
      <c r="BM46" s="210"/>
      <c r="BN46" s="599"/>
      <c r="BO46" s="599"/>
      <c r="BP46" s="599"/>
      <c r="BQ46" s="599"/>
      <c r="BR46" s="599"/>
      <c r="BS46" s="599"/>
      <c r="BT46" s="599"/>
      <c r="BU46" s="599"/>
      <c r="BV46" s="599"/>
      <c r="BW46" s="601"/>
      <c r="BX46" s="598"/>
      <c r="BY46"/>
      <c r="CA46"/>
    </row>
    <row r="47" spans="2:79" ht="18.75">
      <c r="B47" s="1170" t="s">
        <v>734</v>
      </c>
      <c r="C47" s="335">
        <v>27739651000154</v>
      </c>
      <c r="D47" s="1170" t="s">
        <v>13</v>
      </c>
      <c r="E47" s="1170" t="s">
        <v>615</v>
      </c>
      <c r="F47" s="1170" t="s">
        <v>619</v>
      </c>
      <c r="G47" s="1172" t="s">
        <v>34</v>
      </c>
      <c r="H47" s="1172" t="s">
        <v>1337</v>
      </c>
      <c r="I47" s="1172" t="s">
        <v>34</v>
      </c>
      <c r="J47" s="1172" t="s">
        <v>611</v>
      </c>
      <c r="K47" s="1172" t="s">
        <v>48</v>
      </c>
      <c r="L47" s="740" t="s">
        <v>1414</v>
      </c>
      <c r="M47" s="740" t="s">
        <v>34</v>
      </c>
      <c r="N47" s="1172" t="s">
        <v>2773</v>
      </c>
      <c r="O47" s="1172" t="s">
        <v>1320</v>
      </c>
      <c r="P47" s="783">
        <v>42909</v>
      </c>
      <c r="Q47" s="741">
        <v>9.2930189999999993</v>
      </c>
      <c r="R47" s="741">
        <v>15.333236891566266</v>
      </c>
      <c r="S47" s="784">
        <v>31</v>
      </c>
      <c r="T47" s="742">
        <v>1.6959664623401149E-2</v>
      </c>
      <c r="U47" s="743">
        <v>0.52178199412621795</v>
      </c>
      <c r="V47" s="742">
        <v>-4.974140280261341E-2</v>
      </c>
      <c r="W47" s="743">
        <v>-0.37600753834323053</v>
      </c>
      <c r="X47" s="742">
        <v>3.2113914155160295E-2</v>
      </c>
      <c r="Y47" s="743">
        <v>0.1564310150365624</v>
      </c>
      <c r="Z47" s="742">
        <v>2.8275366795486034E-2</v>
      </c>
      <c r="AA47" s="743">
        <v>0.12183606907248705</v>
      </c>
      <c r="AB47" s="742">
        <v>6.5811821177819155E-2</v>
      </c>
      <c r="AC47" s="744">
        <v>-2.765912145044354</v>
      </c>
      <c r="AD47" s="785">
        <v>38281201000187</v>
      </c>
      <c r="AE47" s="1178" t="s">
        <v>1793</v>
      </c>
      <c r="AF47" s="786" t="s">
        <v>1741</v>
      </c>
      <c r="AG47" s="787" t="s">
        <v>1427</v>
      </c>
      <c r="AH47" s="787" t="s">
        <v>1730</v>
      </c>
      <c r="AI47" s="787">
        <v>5000</v>
      </c>
      <c r="AJ47" s="787">
        <v>5000</v>
      </c>
      <c r="AK47" s="787">
        <v>5000</v>
      </c>
      <c r="AL47" s="742">
        <v>0</v>
      </c>
      <c r="AM47" s="742">
        <v>0</v>
      </c>
      <c r="AN47" s="743" t="s">
        <v>2124</v>
      </c>
      <c r="AO47" s="1172" t="s">
        <v>34</v>
      </c>
      <c r="AP47" s="1178" t="s">
        <v>1742</v>
      </c>
      <c r="AQ47" s="745" t="s">
        <v>668</v>
      </c>
      <c r="AR47" s="742">
        <v>3.8E-3</v>
      </c>
      <c r="AS47" s="742">
        <v>3.8E-3</v>
      </c>
      <c r="AT47" s="742" t="s">
        <v>1414</v>
      </c>
      <c r="AU47" s="742" t="s">
        <v>2724</v>
      </c>
      <c r="AX47" s="597"/>
      <c r="AY47" s="598"/>
      <c r="AZ47" s="598"/>
      <c r="BA47" s="598"/>
      <c r="BB47" s="598"/>
      <c r="BC47" s="750"/>
      <c r="BD47" s="598"/>
      <c r="BE47" s="598"/>
      <c r="BF47" s="598"/>
      <c r="BG47" s="598"/>
      <c r="BH47" s="753"/>
      <c r="BI47" s="599"/>
      <c r="BJ47" s="600"/>
      <c r="BK47" s="600"/>
      <c r="BL47" s="600"/>
      <c r="BM47" s="210"/>
      <c r="BN47" s="599"/>
      <c r="BO47" s="599"/>
      <c r="BP47" s="599"/>
      <c r="BQ47" s="599"/>
      <c r="BR47" s="599"/>
      <c r="BS47" s="599"/>
      <c r="BT47" s="599"/>
      <c r="BU47" s="599"/>
      <c r="BV47" s="599"/>
      <c r="BW47" s="601"/>
      <c r="BX47" s="598"/>
      <c r="BY47"/>
      <c r="CA47"/>
    </row>
    <row r="48" spans="2:79" ht="18.75">
      <c r="B48" s="1170" t="s">
        <v>735</v>
      </c>
      <c r="C48" s="335">
        <v>35828705000186</v>
      </c>
      <c r="D48" s="1170" t="s">
        <v>11</v>
      </c>
      <c r="E48" s="1170" t="s">
        <v>4215</v>
      </c>
      <c r="F48" s="1170" t="s">
        <v>663</v>
      </c>
      <c r="G48" s="1172" t="s">
        <v>1414</v>
      </c>
      <c r="H48" s="1172" t="s">
        <v>34</v>
      </c>
      <c r="I48" s="1172" t="s">
        <v>1414</v>
      </c>
      <c r="J48" s="1172" t="s">
        <v>611</v>
      </c>
      <c r="K48" s="1172" t="s">
        <v>48</v>
      </c>
      <c r="L48" s="740" t="s">
        <v>1414</v>
      </c>
      <c r="M48" s="740" t="s">
        <v>1411</v>
      </c>
      <c r="N48" s="1172" t="s">
        <v>2774</v>
      </c>
      <c r="O48" s="1172" t="s">
        <v>1320</v>
      </c>
      <c r="P48" s="783">
        <v>44048</v>
      </c>
      <c r="Q48" s="741">
        <v>0</v>
      </c>
      <c r="R48" s="741">
        <v>0</v>
      </c>
      <c r="S48" s="784">
        <v>16</v>
      </c>
      <c r="T48" s="742"/>
      <c r="U48" s="743"/>
      <c r="V48" s="742"/>
      <c r="W48" s="743"/>
      <c r="X48" s="742"/>
      <c r="Y48" s="743"/>
      <c r="Z48" s="742"/>
      <c r="AA48" s="743"/>
      <c r="AB48" s="742"/>
      <c r="AC48" s="744"/>
      <c r="AD48" s="785">
        <v>0</v>
      </c>
      <c r="AE48" s="1178" t="s">
        <v>1803</v>
      </c>
      <c r="AF48" s="786" t="s">
        <v>1779</v>
      </c>
      <c r="AG48" s="787" t="s">
        <v>736</v>
      </c>
      <c r="AH48" s="787" t="s">
        <v>1726</v>
      </c>
      <c r="AI48" s="787">
        <v>5000</v>
      </c>
      <c r="AJ48" s="787">
        <v>1000</v>
      </c>
      <c r="AK48" s="787">
        <v>500</v>
      </c>
      <c r="AL48" s="742">
        <v>5.0000000000000001E-3</v>
      </c>
      <c r="AM48" s="742">
        <v>0.2</v>
      </c>
      <c r="AN48" s="743" t="s">
        <v>64</v>
      </c>
      <c r="AO48" s="1172" t="s">
        <v>34</v>
      </c>
      <c r="AP48" s="1178" t="s">
        <v>1731</v>
      </c>
      <c r="AQ48" s="745" t="s">
        <v>2130</v>
      </c>
      <c r="AR48" s="742">
        <v>1.33333333333333E-3</v>
      </c>
      <c r="AS48" s="742">
        <v>1.33333333333333E-3</v>
      </c>
      <c r="AT48" s="742" t="s">
        <v>1414</v>
      </c>
      <c r="AU48" s="742" t="s">
        <v>2724</v>
      </c>
      <c r="AX48" s="597"/>
      <c r="AY48" s="598"/>
      <c r="AZ48" s="598"/>
      <c r="BA48" s="598"/>
      <c r="BB48" s="598"/>
      <c r="BC48" s="750"/>
      <c r="BD48" s="598"/>
      <c r="BE48" s="598"/>
      <c r="BF48" s="598"/>
      <c r="BG48" s="598"/>
      <c r="BH48" s="753"/>
      <c r="BI48" s="599"/>
      <c r="BJ48" s="600"/>
      <c r="BK48" s="600"/>
      <c r="BL48" s="600"/>
      <c r="BM48" s="210"/>
      <c r="BN48" s="599"/>
      <c r="BO48" s="599"/>
      <c r="BP48" s="599"/>
      <c r="BQ48" s="599"/>
      <c r="BR48" s="599"/>
      <c r="BS48" s="599"/>
      <c r="BT48" s="599"/>
      <c r="BU48" s="599"/>
      <c r="BV48" s="599"/>
      <c r="BW48" s="601"/>
      <c r="BX48" s="598"/>
      <c r="BY48"/>
      <c r="CA48"/>
    </row>
    <row r="49" spans="2:79" ht="18.75">
      <c r="B49" s="1170" t="s">
        <v>737</v>
      </c>
      <c r="C49" s="335">
        <v>9720734000110</v>
      </c>
      <c r="D49" s="1170" t="s">
        <v>11</v>
      </c>
      <c r="E49" s="1170" t="s">
        <v>620</v>
      </c>
      <c r="F49" s="1170" t="s">
        <v>663</v>
      </c>
      <c r="G49" s="1172" t="s">
        <v>738</v>
      </c>
      <c r="H49" s="1172" t="s">
        <v>34</v>
      </c>
      <c r="I49" s="1172" t="s">
        <v>1414</v>
      </c>
      <c r="J49" s="1172" t="s">
        <v>608</v>
      </c>
      <c r="K49" s="1172" t="s">
        <v>48</v>
      </c>
      <c r="L49" s="740" t="s">
        <v>1414</v>
      </c>
      <c r="M49" s="740" t="s">
        <v>34</v>
      </c>
      <c r="N49" s="1172" t="s">
        <v>2775</v>
      </c>
      <c r="O49" s="1172" t="s">
        <v>1320</v>
      </c>
      <c r="P49" s="783">
        <v>39702</v>
      </c>
      <c r="Q49" s="741">
        <v>561.40246200000001</v>
      </c>
      <c r="R49" s="741">
        <v>713.52869262248987</v>
      </c>
      <c r="S49" s="784">
        <v>1</v>
      </c>
      <c r="T49" s="742">
        <v>8.9139374115514425E-3</v>
      </c>
      <c r="U49" s="743">
        <v>0.27424669894108172</v>
      </c>
      <c r="V49" s="742">
        <v>0.11214355460395753</v>
      </c>
      <c r="W49" s="743">
        <v>0.84772080262839489</v>
      </c>
      <c r="X49" s="742">
        <v>0.20738048312503654</v>
      </c>
      <c r="Y49" s="743">
        <v>1.010177062729968</v>
      </c>
      <c r="Z49" s="742">
        <v>0.21508631531860467</v>
      </c>
      <c r="AA49" s="743">
        <v>0.92678801867524263</v>
      </c>
      <c r="AB49" s="742">
        <v>9.0160471185733275E-3</v>
      </c>
      <c r="AC49" s="744">
        <v>-2.2343226262812537</v>
      </c>
      <c r="AD49" s="785">
        <v>0</v>
      </c>
      <c r="AE49" s="1178" t="s">
        <v>1803</v>
      </c>
      <c r="AF49" s="786" t="s">
        <v>1741</v>
      </c>
      <c r="AG49" s="787" t="s">
        <v>1427</v>
      </c>
      <c r="AH49" s="787" t="s">
        <v>1730</v>
      </c>
      <c r="AI49" s="787">
        <v>1000</v>
      </c>
      <c r="AJ49" s="787">
        <v>1000</v>
      </c>
      <c r="AK49" s="787">
        <v>500</v>
      </c>
      <c r="AL49" s="742">
        <v>4.0000000000000001E-3</v>
      </c>
      <c r="AM49" s="742">
        <v>0</v>
      </c>
      <c r="AN49" s="743" t="s">
        <v>64</v>
      </c>
      <c r="AO49" s="1172" t="s">
        <v>34</v>
      </c>
      <c r="AP49" s="1178" t="s">
        <v>1731</v>
      </c>
      <c r="AQ49" s="745" t="s">
        <v>669</v>
      </c>
      <c r="AR49" s="742">
        <v>1.06666666666667E-3</v>
      </c>
      <c r="AS49" s="742">
        <v>1.06666666666667E-3</v>
      </c>
      <c r="AT49" s="742" t="s">
        <v>1414</v>
      </c>
      <c r="AU49" s="742" t="s">
        <v>2724</v>
      </c>
      <c r="AX49" s="597"/>
      <c r="AY49" s="598"/>
      <c r="AZ49" s="598"/>
      <c r="BA49" s="598"/>
      <c r="BB49" s="598"/>
      <c r="BC49" s="750"/>
      <c r="BD49" s="598"/>
      <c r="BE49" s="598"/>
      <c r="BF49" s="598"/>
      <c r="BG49" s="598"/>
      <c r="BH49" s="753"/>
      <c r="BI49" s="599"/>
      <c r="BJ49" s="600"/>
      <c r="BK49" s="600"/>
      <c r="BL49" s="600"/>
      <c r="BM49" s="210"/>
      <c r="BN49" s="599"/>
      <c r="BO49" s="599"/>
      <c r="BP49" s="599"/>
      <c r="BQ49" s="599"/>
      <c r="BR49" s="599"/>
      <c r="BS49" s="599"/>
      <c r="BT49" s="599"/>
      <c r="BU49" s="599"/>
      <c r="BV49" s="599"/>
      <c r="BW49" s="601"/>
      <c r="BX49" s="598"/>
      <c r="BY49"/>
      <c r="CA49"/>
    </row>
    <row r="50" spans="2:79" ht="18.75">
      <c r="B50" s="1170" t="s">
        <v>76</v>
      </c>
      <c r="C50" s="335">
        <v>29044189000104</v>
      </c>
      <c r="D50" s="1170" t="s">
        <v>11</v>
      </c>
      <c r="E50" s="1170" t="s">
        <v>620</v>
      </c>
      <c r="F50" s="1170" t="s">
        <v>663</v>
      </c>
      <c r="G50" s="1172" t="s">
        <v>738</v>
      </c>
      <c r="H50" s="1172" t="s">
        <v>34</v>
      </c>
      <c r="I50" s="1172" t="s">
        <v>1414</v>
      </c>
      <c r="J50" s="1172" t="s">
        <v>608</v>
      </c>
      <c r="K50" s="1172" t="s">
        <v>48</v>
      </c>
      <c r="L50" s="740" t="s">
        <v>1414</v>
      </c>
      <c r="M50" s="740" t="s">
        <v>34</v>
      </c>
      <c r="N50" s="1172" t="s">
        <v>2776</v>
      </c>
      <c r="O50" s="1172" t="s">
        <v>1320</v>
      </c>
      <c r="P50" s="783">
        <v>43075</v>
      </c>
      <c r="Q50" s="741">
        <v>419.56908686999998</v>
      </c>
      <c r="R50" s="741">
        <v>433.13894881129028</v>
      </c>
      <c r="S50" s="784">
        <v>31</v>
      </c>
      <c r="T50" s="742">
        <v>-8.8022975353937438E-3</v>
      </c>
      <c r="U50" s="743">
        <v>-0.27081198024238817</v>
      </c>
      <c r="V50" s="742">
        <v>0.10307551905527523</v>
      </c>
      <c r="W50" s="743">
        <v>0.77917328422005205</v>
      </c>
      <c r="X50" s="742">
        <v>0.20767549214063474</v>
      </c>
      <c r="Y50" s="743">
        <v>1.0116140896688828</v>
      </c>
      <c r="Z50" s="742">
        <v>0.2403361995611939</v>
      </c>
      <c r="AA50" s="743">
        <v>1.0355875494789781</v>
      </c>
      <c r="AB50" s="742">
        <v>1.5507556559961446E-2</v>
      </c>
      <c r="AC50" s="744">
        <v>-1.8837779834866009</v>
      </c>
      <c r="AD50" s="785">
        <v>0</v>
      </c>
      <c r="AE50" s="1178" t="s">
        <v>1803</v>
      </c>
      <c r="AF50" s="786" t="s">
        <v>1741</v>
      </c>
      <c r="AG50" s="787" t="s">
        <v>1427</v>
      </c>
      <c r="AH50" s="787" t="s">
        <v>1730</v>
      </c>
      <c r="AI50" s="787">
        <v>1000</v>
      </c>
      <c r="AJ50" s="787">
        <v>1000</v>
      </c>
      <c r="AK50" s="787">
        <v>500</v>
      </c>
      <c r="AL50" s="742">
        <v>5.0000000000000001E-3</v>
      </c>
      <c r="AM50" s="742">
        <v>0</v>
      </c>
      <c r="AN50" s="743" t="s">
        <v>64</v>
      </c>
      <c r="AO50" s="1172" t="s">
        <v>34</v>
      </c>
      <c r="AP50" s="1178" t="s">
        <v>1731</v>
      </c>
      <c r="AQ50" s="745" t="s">
        <v>669</v>
      </c>
      <c r="AR50" s="742">
        <v>1.33333333333333E-3</v>
      </c>
      <c r="AS50" s="742">
        <v>1.33333333333333E-3</v>
      </c>
      <c r="AT50" s="742" t="s">
        <v>1414</v>
      </c>
      <c r="AU50" s="742" t="s">
        <v>2724</v>
      </c>
      <c r="AX50" s="597"/>
      <c r="AY50" s="598"/>
      <c r="AZ50" s="598"/>
      <c r="BA50" s="598"/>
      <c r="BB50" s="598"/>
      <c r="BC50" s="750"/>
      <c r="BD50" s="598"/>
      <c r="BE50" s="598"/>
      <c r="BF50" s="598"/>
      <c r="BG50" s="598"/>
      <c r="BH50" s="753"/>
      <c r="BI50" s="599"/>
      <c r="BJ50" s="600"/>
      <c r="BK50" s="600"/>
      <c r="BL50" s="600"/>
      <c r="BM50" s="210"/>
      <c r="BN50" s="599"/>
      <c r="BO50" s="599"/>
      <c r="BP50" s="599"/>
      <c r="BQ50" s="599"/>
      <c r="BR50" s="599"/>
      <c r="BS50" s="599"/>
      <c r="BT50" s="599"/>
      <c r="BU50" s="599"/>
      <c r="BV50" s="599"/>
      <c r="BW50" s="601"/>
      <c r="BX50" s="598"/>
      <c r="BY50"/>
      <c r="CA50"/>
    </row>
    <row r="51" spans="2:79" ht="18.75">
      <c r="B51" s="1170" t="s">
        <v>739</v>
      </c>
      <c r="C51" s="335">
        <v>11209172000196</v>
      </c>
      <c r="D51" s="1170" t="s">
        <v>14</v>
      </c>
      <c r="E51" s="1170" t="s">
        <v>607</v>
      </c>
      <c r="F51" s="1170" t="s">
        <v>1414</v>
      </c>
      <c r="G51" s="1172" t="s">
        <v>1414</v>
      </c>
      <c r="H51" s="1172" t="s">
        <v>34</v>
      </c>
      <c r="I51" s="1172" t="s">
        <v>34</v>
      </c>
      <c r="J51" s="1172" t="s">
        <v>608</v>
      </c>
      <c r="K51" s="1172" t="s">
        <v>48</v>
      </c>
      <c r="L51" s="740" t="s">
        <v>1414</v>
      </c>
      <c r="M51" s="740" t="s">
        <v>34</v>
      </c>
      <c r="N51" s="1172" t="s">
        <v>2777</v>
      </c>
      <c r="O51" s="1172" t="s">
        <v>1320</v>
      </c>
      <c r="P51" s="783">
        <v>40201</v>
      </c>
      <c r="Q51" s="741">
        <v>56.744303000000002</v>
      </c>
      <c r="R51" s="741">
        <v>72.123056903614483</v>
      </c>
      <c r="S51" s="784">
        <v>12</v>
      </c>
      <c r="T51" s="742">
        <v>-2.8219892507731492E-2</v>
      </c>
      <c r="U51" s="743">
        <v>-0.86821479750221187</v>
      </c>
      <c r="V51" s="742">
        <v>-0.14897144000046114</v>
      </c>
      <c r="W51" s="743">
        <v>-1.126111876263302</v>
      </c>
      <c r="X51" s="742">
        <v>-0.13422306551911789</v>
      </c>
      <c r="Y51" s="743">
        <v>-0.65381785225644129</v>
      </c>
      <c r="Z51" s="742">
        <v>0.46015754525401054</v>
      </c>
      <c r="AA51" s="743">
        <v>1.9827783976526134</v>
      </c>
      <c r="AB51" s="742">
        <v>0.26789384609383748</v>
      </c>
      <c r="AC51" s="744">
        <v>-1.0498925480451151</v>
      </c>
      <c r="AD51" s="785">
        <v>0</v>
      </c>
      <c r="AE51" s="1178" t="s">
        <v>1803</v>
      </c>
      <c r="AF51" s="786" t="s">
        <v>1741</v>
      </c>
      <c r="AG51" s="787" t="s">
        <v>1427</v>
      </c>
      <c r="AH51" s="787" t="s">
        <v>1730</v>
      </c>
      <c r="AI51" s="787">
        <v>1000</v>
      </c>
      <c r="AJ51" s="787">
        <v>1000</v>
      </c>
      <c r="AK51" s="787">
        <v>1000</v>
      </c>
      <c r="AL51" s="742">
        <v>0.02</v>
      </c>
      <c r="AM51" s="742">
        <v>0.15</v>
      </c>
      <c r="AN51" s="743" t="s">
        <v>34</v>
      </c>
      <c r="AO51" s="1172" t="s">
        <v>34</v>
      </c>
      <c r="AP51" s="1178" t="s">
        <v>1727</v>
      </c>
      <c r="AQ51" s="745" t="s">
        <v>659</v>
      </c>
      <c r="AR51" s="742">
        <v>5.3333333333333297E-3</v>
      </c>
      <c r="AS51" s="742">
        <v>5.3333333333333297E-3</v>
      </c>
      <c r="AT51" s="742" t="s">
        <v>1414</v>
      </c>
      <c r="AU51" s="742" t="s">
        <v>2724</v>
      </c>
      <c r="AX51" s="597"/>
      <c r="AY51" s="598"/>
      <c r="AZ51" s="598"/>
      <c r="BA51" s="598"/>
      <c r="BB51" s="598"/>
      <c r="BC51" s="750"/>
      <c r="BD51" s="598"/>
      <c r="BE51" s="598"/>
      <c r="BF51" s="598"/>
      <c r="BG51" s="598"/>
      <c r="BH51" s="753"/>
      <c r="BI51" s="599"/>
      <c r="BJ51" s="600"/>
      <c r="BK51" s="600"/>
      <c r="BL51" s="600"/>
      <c r="BM51" s="210"/>
      <c r="BN51" s="599"/>
      <c r="BO51" s="599"/>
      <c r="BP51" s="599"/>
      <c r="BQ51" s="599"/>
      <c r="BR51" s="599"/>
      <c r="BS51" s="599"/>
      <c r="BT51" s="599"/>
      <c r="BU51" s="599"/>
      <c r="BV51" s="599"/>
      <c r="BW51" s="601"/>
      <c r="BX51" s="598"/>
      <c r="BY51"/>
      <c r="CA51"/>
    </row>
    <row r="52" spans="2:79" ht="18.75">
      <c r="B52" s="1170" t="s">
        <v>740</v>
      </c>
      <c r="C52" s="335">
        <v>31848238000103</v>
      </c>
      <c r="D52" s="1170" t="s">
        <v>14</v>
      </c>
      <c r="E52" s="1170" t="s">
        <v>607</v>
      </c>
      <c r="F52" s="1170" t="s">
        <v>1414</v>
      </c>
      <c r="G52" s="1172" t="s">
        <v>1414</v>
      </c>
      <c r="H52" s="1172" t="s">
        <v>34</v>
      </c>
      <c r="I52" s="1172" t="s">
        <v>34</v>
      </c>
      <c r="J52" s="1172" t="s">
        <v>608</v>
      </c>
      <c r="K52" s="1172" t="s">
        <v>48</v>
      </c>
      <c r="L52" s="740" t="s">
        <v>1414</v>
      </c>
      <c r="M52" s="740" t="s">
        <v>1411</v>
      </c>
      <c r="N52" s="1172" t="s">
        <v>2778</v>
      </c>
      <c r="O52" s="1172" t="s">
        <v>1320</v>
      </c>
      <c r="P52" s="783">
        <v>43349</v>
      </c>
      <c r="Q52" s="741">
        <v>2.1219258600000002</v>
      </c>
      <c r="R52" s="741">
        <v>2.4717817982591099</v>
      </c>
      <c r="S52" s="784">
        <v>13</v>
      </c>
      <c r="T52" s="742">
        <v>-2.6964585251766704E-2</v>
      </c>
      <c r="U52" s="743">
        <v>-0.82959394397692199</v>
      </c>
      <c r="V52" s="742">
        <v>-9.4517462418142406E-2</v>
      </c>
      <c r="W52" s="743">
        <v>-0.71448082225029852</v>
      </c>
      <c r="X52" s="742">
        <v>-0.14721511257478626</v>
      </c>
      <c r="Y52" s="743">
        <v>-0.71710378801941055</v>
      </c>
      <c r="Z52" s="742">
        <v>0.3536896602423103</v>
      </c>
      <c r="AA52" s="743">
        <v>1.5240176435973223</v>
      </c>
      <c r="AB52" s="742">
        <v>0.14100778930404276</v>
      </c>
      <c r="AC52" s="744">
        <v>-1.6084627396696842</v>
      </c>
      <c r="AD52" s="785">
        <v>0</v>
      </c>
      <c r="AE52" s="1178" t="s">
        <v>1986</v>
      </c>
      <c r="AF52" s="786" t="s">
        <v>1738</v>
      </c>
      <c r="AG52" s="787" t="s">
        <v>741</v>
      </c>
      <c r="AH52" s="787" t="s">
        <v>1730</v>
      </c>
      <c r="AI52" s="787">
        <v>5000</v>
      </c>
      <c r="AJ52" s="787">
        <v>500</v>
      </c>
      <c r="AK52" s="787">
        <v>5000</v>
      </c>
      <c r="AL52" s="742">
        <v>0</v>
      </c>
      <c r="AM52" s="742">
        <v>0</v>
      </c>
      <c r="AN52" s="743" t="s">
        <v>666</v>
      </c>
      <c r="AO52" s="1172" t="s">
        <v>34</v>
      </c>
      <c r="AP52" s="1178" t="s">
        <v>1727</v>
      </c>
      <c r="AQ52" s="745" t="s">
        <v>665</v>
      </c>
      <c r="AR52" s="742">
        <v>1.33333333333333E-3</v>
      </c>
      <c r="AS52" s="742">
        <v>1.33333333333333E-3</v>
      </c>
      <c r="AT52" s="742" t="s">
        <v>1414</v>
      </c>
      <c r="AU52" s="742" t="s">
        <v>2724</v>
      </c>
      <c r="AX52" s="597"/>
      <c r="AY52" s="598"/>
      <c r="AZ52" s="598"/>
      <c r="BA52" s="598"/>
      <c r="BB52" s="598"/>
      <c r="BC52" s="750"/>
      <c r="BD52" s="598"/>
      <c r="BE52" s="598"/>
      <c r="BF52" s="598"/>
      <c r="BG52" s="598"/>
      <c r="BH52" s="753"/>
      <c r="BI52" s="599"/>
      <c r="BJ52" s="600"/>
      <c r="BK52" s="600"/>
      <c r="BL52" s="600"/>
      <c r="BM52" s="210"/>
      <c r="BN52" s="599"/>
      <c r="BO52" s="599"/>
      <c r="BP52" s="599"/>
      <c r="BQ52" s="599"/>
      <c r="BR52" s="599"/>
      <c r="BS52" s="599"/>
      <c r="BT52" s="599"/>
      <c r="BU52" s="599"/>
      <c r="BV52" s="599"/>
      <c r="BW52" s="601"/>
      <c r="BX52" s="598"/>
      <c r="BY52"/>
      <c r="CA52"/>
    </row>
    <row r="53" spans="2:79" ht="18.75">
      <c r="B53" s="1170" t="s">
        <v>742</v>
      </c>
      <c r="C53" s="335">
        <v>12987743000186</v>
      </c>
      <c r="D53" s="1170" t="s">
        <v>14</v>
      </c>
      <c r="E53" s="1170" t="s">
        <v>607</v>
      </c>
      <c r="F53" s="1170" t="s">
        <v>1316</v>
      </c>
      <c r="G53" s="1172" t="s">
        <v>1414</v>
      </c>
      <c r="H53" s="1172" t="s">
        <v>34</v>
      </c>
      <c r="I53" s="1172" t="s">
        <v>34</v>
      </c>
      <c r="J53" s="1172" t="s">
        <v>608</v>
      </c>
      <c r="K53" s="1172" t="s">
        <v>48</v>
      </c>
      <c r="L53" s="740" t="s">
        <v>1414</v>
      </c>
      <c r="M53" s="740" t="s">
        <v>34</v>
      </c>
      <c r="N53" s="1172" t="s">
        <v>2779</v>
      </c>
      <c r="O53" s="1172" t="s">
        <v>1320</v>
      </c>
      <c r="P53" s="783">
        <v>40569</v>
      </c>
      <c r="Q53" s="741">
        <v>932.61924999999997</v>
      </c>
      <c r="R53" s="741">
        <v>1105.3091685903607</v>
      </c>
      <c r="S53" s="784">
        <v>32</v>
      </c>
      <c r="T53" s="742">
        <v>-2.5764306579140306E-2</v>
      </c>
      <c r="U53" s="743">
        <v>-0.79266610293659745</v>
      </c>
      <c r="V53" s="742">
        <v>-0.24522603045211944</v>
      </c>
      <c r="W53" s="743">
        <v>-1.8537240779855726</v>
      </c>
      <c r="X53" s="742">
        <v>-1.0629486471561811E-2</v>
      </c>
      <c r="Y53" s="743">
        <v>-5.1777598645558892E-2</v>
      </c>
      <c r="Z53" s="742">
        <v>0.46522054832183213</v>
      </c>
      <c r="AA53" s="743">
        <v>2.0045944326468543</v>
      </c>
      <c r="AB53" s="742">
        <v>0.44841799505174135</v>
      </c>
      <c r="AC53" s="744">
        <v>-0.84188044926511751</v>
      </c>
      <c r="AD53" s="785">
        <v>12055107000116</v>
      </c>
      <c r="AE53" s="1178" t="s">
        <v>1833</v>
      </c>
      <c r="AF53" s="786" t="s">
        <v>1741</v>
      </c>
      <c r="AG53" s="787" t="s">
        <v>1427</v>
      </c>
      <c r="AH53" s="787" t="s">
        <v>1726</v>
      </c>
      <c r="AI53" s="787">
        <v>5000</v>
      </c>
      <c r="AJ53" s="787">
        <v>1000</v>
      </c>
      <c r="AK53" s="787">
        <v>5000</v>
      </c>
      <c r="AL53" s="742">
        <v>1.8500000000000003E-2</v>
      </c>
      <c r="AM53" s="742">
        <v>0.2</v>
      </c>
      <c r="AN53" s="743" t="s">
        <v>2124</v>
      </c>
      <c r="AO53" s="1172" t="s">
        <v>34</v>
      </c>
      <c r="AP53" s="1178" t="s">
        <v>1727</v>
      </c>
      <c r="AQ53" s="745" t="s">
        <v>659</v>
      </c>
      <c r="AR53" s="742">
        <v>4.6249999999999998E-3</v>
      </c>
      <c r="AS53" s="742">
        <v>4.6249999999999998E-3</v>
      </c>
      <c r="AT53" s="742" t="s">
        <v>1414</v>
      </c>
      <c r="AU53" s="742" t="s">
        <v>2724</v>
      </c>
      <c r="AX53" s="597"/>
      <c r="AY53" s="598"/>
      <c r="AZ53" s="598"/>
      <c r="BA53" s="598"/>
      <c r="BB53" s="598"/>
      <c r="BC53" s="750"/>
      <c r="BD53" s="598"/>
      <c r="BE53" s="598"/>
      <c r="BF53" s="598"/>
      <c r="BG53" s="598"/>
      <c r="BH53" s="753"/>
      <c r="BI53" s="599"/>
      <c r="BJ53" s="600"/>
      <c r="BK53" s="600"/>
      <c r="BL53" s="600"/>
      <c r="BM53" s="210"/>
      <c r="BN53" s="599"/>
      <c r="BO53" s="599"/>
      <c r="BP53" s="599"/>
      <c r="BQ53" s="599"/>
      <c r="BR53" s="599"/>
      <c r="BS53" s="599"/>
      <c r="BT53" s="599"/>
      <c r="BU53" s="599"/>
      <c r="BV53" s="599"/>
      <c r="BW53" s="601"/>
      <c r="BX53" s="598"/>
      <c r="BY53"/>
      <c r="CA53"/>
    </row>
    <row r="54" spans="2:79" ht="18.75">
      <c r="B54" s="1170" t="s">
        <v>743</v>
      </c>
      <c r="C54" s="335">
        <v>26648868000196</v>
      </c>
      <c r="D54" s="1170" t="s">
        <v>14</v>
      </c>
      <c r="E54" s="1170" t="s">
        <v>607</v>
      </c>
      <c r="F54" s="1170" t="s">
        <v>1316</v>
      </c>
      <c r="G54" s="1172" t="s">
        <v>1414</v>
      </c>
      <c r="H54" s="1172" t="s">
        <v>34</v>
      </c>
      <c r="I54" s="1172" t="s">
        <v>34</v>
      </c>
      <c r="J54" s="1172" t="s">
        <v>608</v>
      </c>
      <c r="K54" s="1172" t="s">
        <v>48</v>
      </c>
      <c r="L54" s="740" t="s">
        <v>1414</v>
      </c>
      <c r="M54" s="740" t="s">
        <v>34</v>
      </c>
      <c r="N54" s="1172" t="s">
        <v>2780</v>
      </c>
      <c r="O54" s="1172" t="s">
        <v>1320</v>
      </c>
      <c r="P54" s="783">
        <v>42740</v>
      </c>
      <c r="Q54" s="741">
        <v>227.04258300000001</v>
      </c>
      <c r="R54" s="741">
        <v>275.72094009716602</v>
      </c>
      <c r="S54" s="784">
        <v>32</v>
      </c>
      <c r="T54" s="742">
        <v>-2.5887865303924174E-2</v>
      </c>
      <c r="U54" s="743">
        <v>-0.79646751760139345</v>
      </c>
      <c r="V54" s="742">
        <v>-0.24542527311495133</v>
      </c>
      <c r="W54" s="743">
        <v>-1.8552302024405192</v>
      </c>
      <c r="X54" s="742">
        <v>-6.4611369758326154E-3</v>
      </c>
      <c r="Y54" s="743">
        <v>-3.1473030990130831E-2</v>
      </c>
      <c r="Z54" s="742">
        <v>0.47808203576579489</v>
      </c>
      <c r="AA54" s="743">
        <v>2.0600134510430275</v>
      </c>
      <c r="AB54" s="742">
        <v>0.4595449296901426</v>
      </c>
      <c r="AC54" s="744">
        <v>-0.82192961208436377</v>
      </c>
      <c r="AD54" s="785">
        <v>12055107000116</v>
      </c>
      <c r="AE54" s="1178" t="s">
        <v>1833</v>
      </c>
      <c r="AF54" s="786" t="s">
        <v>1741</v>
      </c>
      <c r="AG54" s="787" t="s">
        <v>1427</v>
      </c>
      <c r="AH54" s="787" t="s">
        <v>1730</v>
      </c>
      <c r="AI54" s="787">
        <v>1000</v>
      </c>
      <c r="AJ54" s="787">
        <v>500</v>
      </c>
      <c r="AK54" s="787">
        <v>1000</v>
      </c>
      <c r="AL54" s="742">
        <v>1.8500000000000003E-2</v>
      </c>
      <c r="AM54" s="742">
        <v>0.2</v>
      </c>
      <c r="AN54" s="743" t="s">
        <v>34</v>
      </c>
      <c r="AO54" s="1172" t="s">
        <v>34</v>
      </c>
      <c r="AP54" s="1178" t="s">
        <v>1727</v>
      </c>
      <c r="AQ54" s="745" t="s">
        <v>659</v>
      </c>
      <c r="AR54" s="742">
        <v>4.6249999999999998E-3</v>
      </c>
      <c r="AS54" s="742">
        <v>4.6249999999999998E-3</v>
      </c>
      <c r="AT54" s="742" t="s">
        <v>1414</v>
      </c>
      <c r="AU54" s="742" t="s">
        <v>2724</v>
      </c>
      <c r="AX54" s="597"/>
      <c r="AY54" s="598"/>
      <c r="AZ54" s="598"/>
      <c r="BA54" s="598"/>
      <c r="BB54" s="598"/>
      <c r="BC54" s="750"/>
      <c r="BD54" s="598"/>
      <c r="BE54" s="598"/>
      <c r="BF54" s="598"/>
      <c r="BG54" s="598"/>
      <c r="BH54" s="753"/>
      <c r="BI54" s="599"/>
      <c r="BJ54" s="600"/>
      <c r="BK54" s="600"/>
      <c r="BL54" s="600"/>
      <c r="BM54" s="210"/>
      <c r="BN54" s="599"/>
      <c r="BO54" s="599"/>
      <c r="BP54" s="599"/>
      <c r="BQ54" s="599"/>
      <c r="BR54" s="599"/>
      <c r="BS54" s="599"/>
      <c r="BT54" s="599"/>
      <c r="BU54" s="599"/>
      <c r="BV54" s="599"/>
      <c r="BW54" s="601"/>
      <c r="BX54" s="598"/>
      <c r="BY54"/>
      <c r="CA54"/>
    </row>
    <row r="55" spans="2:79" ht="18.75">
      <c r="B55" s="1170" t="s">
        <v>77</v>
      </c>
      <c r="C55" s="335">
        <v>26673556000132</v>
      </c>
      <c r="D55" s="1170" t="s">
        <v>14</v>
      </c>
      <c r="E55" s="1170" t="s">
        <v>607</v>
      </c>
      <c r="F55" s="1170" t="s">
        <v>1316</v>
      </c>
      <c r="G55" s="1172" t="s">
        <v>1414</v>
      </c>
      <c r="H55" s="1172" t="s">
        <v>34</v>
      </c>
      <c r="I55" s="1172" t="s">
        <v>34</v>
      </c>
      <c r="J55" s="1172" t="s">
        <v>608</v>
      </c>
      <c r="K55" s="1172" t="s">
        <v>48</v>
      </c>
      <c r="L55" s="740" t="s">
        <v>1414</v>
      </c>
      <c r="M55" s="740" t="s">
        <v>34</v>
      </c>
      <c r="N55" s="1172" t="s">
        <v>2781</v>
      </c>
      <c r="O55" s="1172" t="s">
        <v>1320</v>
      </c>
      <c r="P55" s="783">
        <v>42789</v>
      </c>
      <c r="Q55" s="741">
        <v>1029.4419969999999</v>
      </c>
      <c r="R55" s="741">
        <v>1258.0482077479676</v>
      </c>
      <c r="S55" s="784">
        <v>32</v>
      </c>
      <c r="T55" s="742">
        <v>-3.1249451379013471E-2</v>
      </c>
      <c r="U55" s="743">
        <v>-0.96142237585250079</v>
      </c>
      <c r="V55" s="742">
        <v>-9.4579863258276164E-2</v>
      </c>
      <c r="W55" s="743">
        <v>-0.71495252559936473</v>
      </c>
      <c r="X55" s="742">
        <v>2.298175795926416E-2</v>
      </c>
      <c r="Y55" s="743">
        <v>0.11194710515580703</v>
      </c>
      <c r="Z55" s="742">
        <v>0.67968251592683715</v>
      </c>
      <c r="AA55" s="743">
        <v>2.9286921919274245</v>
      </c>
      <c r="AB55" s="742">
        <v>0.22558829212817466</v>
      </c>
      <c r="AC55" s="744">
        <v>-1.0056735382790971</v>
      </c>
      <c r="AD55" s="785">
        <v>0</v>
      </c>
      <c r="AE55" s="1178" t="s">
        <v>1833</v>
      </c>
      <c r="AF55" s="786" t="s">
        <v>1741</v>
      </c>
      <c r="AG55" s="787" t="s">
        <v>1427</v>
      </c>
      <c r="AH55" s="787" t="s">
        <v>1730</v>
      </c>
      <c r="AI55" s="787">
        <v>1000</v>
      </c>
      <c r="AJ55" s="787">
        <v>500</v>
      </c>
      <c r="AK55" s="787">
        <v>1000</v>
      </c>
      <c r="AL55" s="742">
        <v>0.02</v>
      </c>
      <c r="AM55" s="742">
        <v>0.2</v>
      </c>
      <c r="AN55" s="743" t="s">
        <v>34</v>
      </c>
      <c r="AO55" s="1172" t="s">
        <v>34</v>
      </c>
      <c r="AP55" s="1178" t="s">
        <v>1727</v>
      </c>
      <c r="AQ55" s="745" t="s">
        <v>659</v>
      </c>
      <c r="AR55" s="742">
        <v>4.0000000000000001E-3</v>
      </c>
      <c r="AS55" s="742">
        <v>4.0000000000000001E-3</v>
      </c>
      <c r="AT55" s="742" t="s">
        <v>1414</v>
      </c>
      <c r="AU55" s="742" t="s">
        <v>2724</v>
      </c>
      <c r="AX55" s="597"/>
      <c r="AY55" s="598"/>
      <c r="AZ55" s="598"/>
      <c r="BA55" s="598"/>
      <c r="BB55" s="598"/>
      <c r="BC55" s="750"/>
      <c r="BD55" s="598"/>
      <c r="BE55" s="598"/>
      <c r="BF55" s="598"/>
      <c r="BG55" s="598"/>
      <c r="BH55" s="753"/>
      <c r="BI55" s="599"/>
      <c r="BJ55" s="600"/>
      <c r="BK55" s="600"/>
      <c r="BL55" s="600"/>
      <c r="BM55" s="210"/>
      <c r="BN55" s="599"/>
      <c r="BO55" s="599"/>
      <c r="BP55" s="599"/>
      <c r="BQ55" s="599"/>
      <c r="BR55" s="599"/>
      <c r="BS55" s="599"/>
      <c r="BT55" s="599"/>
      <c r="BU55" s="599"/>
      <c r="BV55" s="599"/>
      <c r="BW55" s="601"/>
      <c r="BX55" s="598"/>
      <c r="BY55"/>
      <c r="CA55"/>
    </row>
    <row r="56" spans="2:79" ht="18.75">
      <c r="B56" s="1170" t="s">
        <v>2657</v>
      </c>
      <c r="C56" s="335">
        <v>37313900000107</v>
      </c>
      <c r="D56" s="1170" t="s">
        <v>14</v>
      </c>
      <c r="E56" s="1170" t="s">
        <v>607</v>
      </c>
      <c r="F56" s="1170" t="s">
        <v>1414</v>
      </c>
      <c r="G56" s="1172" t="s">
        <v>34</v>
      </c>
      <c r="H56" s="1172" t="s">
        <v>34</v>
      </c>
      <c r="I56" s="1172" t="s">
        <v>34</v>
      </c>
      <c r="J56" s="1172" t="s">
        <v>608</v>
      </c>
      <c r="K56" s="1172" t="s">
        <v>48</v>
      </c>
      <c r="L56" s="740" t="s">
        <v>1414</v>
      </c>
      <c r="M56" s="740" t="s">
        <v>34</v>
      </c>
      <c r="N56" s="1172" t="s">
        <v>2782</v>
      </c>
      <c r="O56" s="1172" t="s">
        <v>1320</v>
      </c>
      <c r="P56" s="783">
        <v>44188</v>
      </c>
      <c r="Q56" s="741"/>
      <c r="R56" s="741"/>
      <c r="S56" s="784">
        <v>8</v>
      </c>
      <c r="T56" s="742"/>
      <c r="U56" s="743"/>
      <c r="V56" s="742"/>
      <c r="W56" s="743"/>
      <c r="X56" s="742"/>
      <c r="Y56" s="743"/>
      <c r="Z56" s="742"/>
      <c r="AA56" s="743"/>
      <c r="AB56" s="742"/>
      <c r="AC56" s="744"/>
      <c r="AD56" s="785">
        <v>38120857000118</v>
      </c>
      <c r="AE56" s="1178" t="s">
        <v>1833</v>
      </c>
      <c r="AF56" s="786" t="s">
        <v>1741</v>
      </c>
      <c r="AG56" s="787" t="s">
        <v>1427</v>
      </c>
      <c r="AH56" s="787" t="s">
        <v>2116</v>
      </c>
      <c r="AI56" s="787">
        <v>0</v>
      </c>
      <c r="AJ56" s="787">
        <v>0</v>
      </c>
      <c r="AK56" s="787">
        <v>0</v>
      </c>
      <c r="AL56" s="742">
        <v>1.4999999999999999E-2</v>
      </c>
      <c r="AM56" s="742">
        <v>0.2</v>
      </c>
      <c r="AN56" s="743" t="s">
        <v>34</v>
      </c>
      <c r="AO56" s="1172" t="s">
        <v>4626</v>
      </c>
      <c r="AP56" s="1178" t="s">
        <v>1742</v>
      </c>
      <c r="AQ56" s="745" t="s">
        <v>2174</v>
      </c>
      <c r="AR56" s="742">
        <v>0</v>
      </c>
      <c r="AS56" s="742">
        <v>0</v>
      </c>
      <c r="AT56" s="742" t="s">
        <v>1414</v>
      </c>
      <c r="AU56" s="742" t="s">
        <v>2724</v>
      </c>
      <c r="AX56" s="597"/>
      <c r="AY56" s="598"/>
      <c r="AZ56" s="598"/>
      <c r="BA56" s="598"/>
      <c r="BB56" s="598"/>
      <c r="BC56" s="750"/>
      <c r="BD56" s="598"/>
      <c r="BE56" s="598"/>
      <c r="BF56" s="598"/>
      <c r="BG56" s="598"/>
      <c r="BH56" s="753"/>
      <c r="BI56" s="599"/>
      <c r="BJ56" s="600"/>
      <c r="BK56" s="600"/>
      <c r="BL56" s="600"/>
      <c r="BM56" s="210"/>
      <c r="BN56" s="599"/>
      <c r="BO56" s="599"/>
      <c r="BP56" s="599"/>
      <c r="BQ56" s="599"/>
      <c r="BR56" s="599"/>
      <c r="BS56" s="599"/>
      <c r="BT56" s="599"/>
      <c r="BU56" s="599"/>
      <c r="BV56" s="599"/>
      <c r="BW56" s="601"/>
      <c r="BX56" s="598"/>
      <c r="BY56"/>
      <c r="CA56"/>
    </row>
    <row r="57" spans="2:79" ht="18.75">
      <c r="B57" s="1170" t="s">
        <v>744</v>
      </c>
      <c r="C57" s="335">
        <v>13001211000190</v>
      </c>
      <c r="D57" s="1170" t="s">
        <v>13</v>
      </c>
      <c r="E57" s="1170" t="s">
        <v>615</v>
      </c>
      <c r="F57" s="1170" t="s">
        <v>619</v>
      </c>
      <c r="G57" s="1172" t="s">
        <v>34</v>
      </c>
      <c r="H57" s="1172" t="s">
        <v>865</v>
      </c>
      <c r="I57" s="1172" t="s">
        <v>34</v>
      </c>
      <c r="J57" s="1172" t="s">
        <v>1414</v>
      </c>
      <c r="K57" s="1172" t="s">
        <v>48</v>
      </c>
      <c r="L57" s="740" t="s">
        <v>1414</v>
      </c>
      <c r="M57" s="740" t="s">
        <v>34</v>
      </c>
      <c r="N57" s="1172" t="s">
        <v>2783</v>
      </c>
      <c r="O57" s="1172" t="s">
        <v>1320</v>
      </c>
      <c r="P57" s="783">
        <v>40590</v>
      </c>
      <c r="Q57" s="741">
        <v>127.944765</v>
      </c>
      <c r="R57" s="741">
        <v>123.93573968674703</v>
      </c>
      <c r="S57" s="784">
        <v>15</v>
      </c>
      <c r="T57" s="742">
        <v>1.1024168932736833E-2</v>
      </c>
      <c r="U57" s="743">
        <v>0.33917020041603607</v>
      </c>
      <c r="V57" s="742">
        <v>5.3257214523787288E-2</v>
      </c>
      <c r="W57" s="743">
        <v>0.4025844267314167</v>
      </c>
      <c r="X57" s="742">
        <v>0.14003517401519705</v>
      </c>
      <c r="Y57" s="743">
        <v>0.68212938186791949</v>
      </c>
      <c r="Z57" s="742">
        <v>0.20393656229141843</v>
      </c>
      <c r="AA57" s="743">
        <v>0.87874471335627158</v>
      </c>
      <c r="AB57" s="742">
        <v>7.219705627430828E-2</v>
      </c>
      <c r="AC57" s="744">
        <v>-1.0946581790889469</v>
      </c>
      <c r="AD57" s="785">
        <v>0</v>
      </c>
      <c r="AE57" s="1178" t="s">
        <v>1833</v>
      </c>
      <c r="AF57" s="786" t="s">
        <v>1741</v>
      </c>
      <c r="AG57" s="787" t="s">
        <v>1427</v>
      </c>
      <c r="AH57" s="787" t="s">
        <v>1730</v>
      </c>
      <c r="AI57" s="787">
        <v>1000</v>
      </c>
      <c r="AJ57" s="787">
        <v>500</v>
      </c>
      <c r="AK57" s="787">
        <v>1000</v>
      </c>
      <c r="AL57" s="742">
        <v>0.02</v>
      </c>
      <c r="AM57" s="742">
        <v>0.2</v>
      </c>
      <c r="AN57" s="743" t="s">
        <v>64</v>
      </c>
      <c r="AO57" s="1172" t="s">
        <v>34</v>
      </c>
      <c r="AP57" s="1178" t="s">
        <v>1742</v>
      </c>
      <c r="AQ57" s="745" t="s">
        <v>664</v>
      </c>
      <c r="AR57" s="742">
        <v>4.0000000000000001E-3</v>
      </c>
      <c r="AS57" s="742">
        <v>4.0000000000000001E-3</v>
      </c>
      <c r="AT57" s="742" t="s">
        <v>1414</v>
      </c>
      <c r="AU57" s="742" t="s">
        <v>2724</v>
      </c>
      <c r="AX57" s="597"/>
      <c r="AY57" s="598"/>
      <c r="AZ57" s="598"/>
      <c r="BA57" s="598"/>
      <c r="BB57" s="598"/>
      <c r="BC57" s="750"/>
      <c r="BD57" s="598"/>
      <c r="BE57" s="598"/>
      <c r="BF57" s="598"/>
      <c r="BG57" s="598"/>
      <c r="BH57" s="753"/>
      <c r="BI57" s="599"/>
      <c r="BJ57" s="600"/>
      <c r="BK57" s="600"/>
      <c r="BL57" s="600"/>
      <c r="BM57" s="210"/>
      <c r="BN57" s="599"/>
      <c r="BO57" s="599"/>
      <c r="BP57" s="599"/>
      <c r="BQ57" s="599"/>
      <c r="BR57" s="599"/>
      <c r="BS57" s="599"/>
      <c r="BT57" s="599"/>
      <c r="BU57" s="599"/>
      <c r="BV57" s="599"/>
      <c r="BW57" s="601"/>
      <c r="BX57" s="598"/>
      <c r="BY57"/>
      <c r="CA57"/>
    </row>
    <row r="58" spans="2:79" ht="18.75">
      <c r="B58" s="1170" t="s">
        <v>78</v>
      </c>
      <c r="C58" s="335">
        <v>575922000127</v>
      </c>
      <c r="D58" s="1170" t="s">
        <v>14</v>
      </c>
      <c r="E58" s="1170" t="s">
        <v>607</v>
      </c>
      <c r="F58" s="1170" t="s">
        <v>1414</v>
      </c>
      <c r="G58" s="1172" t="s">
        <v>1414</v>
      </c>
      <c r="H58" s="1172" t="s">
        <v>34</v>
      </c>
      <c r="I58" s="1172" t="s">
        <v>34</v>
      </c>
      <c r="J58" s="1172" t="s">
        <v>608</v>
      </c>
      <c r="K58" s="1172" t="s">
        <v>48</v>
      </c>
      <c r="L58" s="740" t="s">
        <v>1414</v>
      </c>
      <c r="M58" s="740" t="s">
        <v>34</v>
      </c>
      <c r="N58" s="1172" t="s">
        <v>2784</v>
      </c>
      <c r="O58" s="1172" t="s">
        <v>1320</v>
      </c>
      <c r="P58" s="783">
        <v>34823</v>
      </c>
      <c r="Q58" s="741">
        <v>17.880716</v>
      </c>
      <c r="R58" s="741">
        <v>27.320947745967739</v>
      </c>
      <c r="S58" s="784">
        <v>3</v>
      </c>
      <c r="T58" s="742">
        <v>-0.11938409346943091</v>
      </c>
      <c r="U58" s="743">
        <v>-3.6729777233612602</v>
      </c>
      <c r="V58" s="742">
        <v>-0.33190956661090332</v>
      </c>
      <c r="W58" s="743">
        <v>-2.5089863184835077</v>
      </c>
      <c r="X58" s="742">
        <v>-0.50282826147432758</v>
      </c>
      <c r="Y58" s="743">
        <v>-2.4493412715578224</v>
      </c>
      <c r="Z58" s="742">
        <v>-0.10271869297613367</v>
      </c>
      <c r="AA58" s="743">
        <v>-0.44260581526651388</v>
      </c>
      <c r="AB58" s="742">
        <v>0.21380658522461157</v>
      </c>
      <c r="AC58" s="744">
        <v>-2.171111234968981</v>
      </c>
      <c r="AD58" s="785">
        <v>0</v>
      </c>
      <c r="AE58" s="1178" t="s">
        <v>1786</v>
      </c>
      <c r="AF58" s="786" t="s">
        <v>1786</v>
      </c>
      <c r="AG58" s="787" t="s">
        <v>719</v>
      </c>
      <c r="AH58" s="787" t="s">
        <v>1730</v>
      </c>
      <c r="AI58" s="787">
        <v>1000</v>
      </c>
      <c r="AJ58" s="787">
        <v>100</v>
      </c>
      <c r="AK58" s="787">
        <v>100</v>
      </c>
      <c r="AL58" s="742">
        <v>0.02</v>
      </c>
      <c r="AM58" s="742">
        <v>0</v>
      </c>
      <c r="AN58" s="743" t="s">
        <v>666</v>
      </c>
      <c r="AO58" s="1172" t="s">
        <v>34</v>
      </c>
      <c r="AP58" s="1178" t="s">
        <v>1727</v>
      </c>
      <c r="AQ58" s="745" t="s">
        <v>670</v>
      </c>
      <c r="AR58" s="742">
        <v>4.0000000000000001E-3</v>
      </c>
      <c r="AS58" s="742">
        <v>4.0000000000000001E-3</v>
      </c>
      <c r="AT58" s="742" t="s">
        <v>1414</v>
      </c>
      <c r="AU58" s="742" t="s">
        <v>2724</v>
      </c>
      <c r="AX58" s="597"/>
      <c r="AY58" s="598"/>
      <c r="AZ58" s="598"/>
      <c r="BA58" s="598"/>
      <c r="BB58" s="598"/>
      <c r="BC58" s="750"/>
      <c r="BD58" s="598"/>
      <c r="BE58" s="598"/>
      <c r="BF58" s="598"/>
      <c r="BG58" s="598"/>
      <c r="BH58" s="753"/>
      <c r="BI58" s="599"/>
      <c r="BJ58" s="600"/>
      <c r="BK58" s="600"/>
      <c r="BL58" s="600"/>
      <c r="BM58" s="210"/>
      <c r="BN58" s="599"/>
      <c r="BO58" s="599"/>
      <c r="BP58" s="599"/>
      <c r="BQ58" s="599"/>
      <c r="BR58" s="599"/>
      <c r="BS58" s="599"/>
      <c r="BT58" s="599"/>
      <c r="BU58" s="599"/>
      <c r="BV58" s="599"/>
      <c r="BW58" s="601"/>
      <c r="BX58" s="598"/>
      <c r="BY58"/>
      <c r="CA58"/>
    </row>
    <row r="59" spans="2:79" ht="18.75">
      <c r="B59" s="1170" t="s">
        <v>745</v>
      </c>
      <c r="C59" s="335">
        <v>33422090000168</v>
      </c>
      <c r="D59" s="1170" t="s">
        <v>11</v>
      </c>
      <c r="E59" s="1170" t="s">
        <v>621</v>
      </c>
      <c r="F59" s="1170" t="s">
        <v>692</v>
      </c>
      <c r="G59" s="1172" t="s">
        <v>738</v>
      </c>
      <c r="H59" s="1172" t="s">
        <v>34</v>
      </c>
      <c r="I59" s="1172" t="s">
        <v>1414</v>
      </c>
      <c r="J59" s="1172" t="s">
        <v>608</v>
      </c>
      <c r="K59" s="1172" t="s">
        <v>48</v>
      </c>
      <c r="L59" s="740" t="s">
        <v>1414</v>
      </c>
      <c r="M59" s="740" t="s">
        <v>34</v>
      </c>
      <c r="N59" s="1172" t="s">
        <v>2785</v>
      </c>
      <c r="O59" s="1172" t="s">
        <v>1320</v>
      </c>
      <c r="P59" s="783">
        <v>43753</v>
      </c>
      <c r="Q59" s="741">
        <v>0</v>
      </c>
      <c r="R59" s="741">
        <v>0</v>
      </c>
      <c r="S59" s="784">
        <v>31</v>
      </c>
      <c r="T59" s="742"/>
      <c r="U59" s="743"/>
      <c r="V59" s="742"/>
      <c r="W59" s="743"/>
      <c r="X59" s="742"/>
      <c r="Y59" s="743"/>
      <c r="Z59" s="742"/>
      <c r="AA59" s="743"/>
      <c r="AB59" s="742"/>
      <c r="AC59" s="744"/>
      <c r="AD59" s="785">
        <v>33422113000134</v>
      </c>
      <c r="AE59" s="1178" t="s">
        <v>1786</v>
      </c>
      <c r="AF59" s="786" t="s">
        <v>1786</v>
      </c>
      <c r="AG59" s="787" t="s">
        <v>719</v>
      </c>
      <c r="AH59" s="787" t="s">
        <v>1730</v>
      </c>
      <c r="AI59" s="787">
        <v>100</v>
      </c>
      <c r="AJ59" s="787">
        <v>1000</v>
      </c>
      <c r="AK59" s="787">
        <v>1000</v>
      </c>
      <c r="AL59" s="742">
        <v>8.0000000000000002E-3</v>
      </c>
      <c r="AM59" s="742">
        <v>0.2</v>
      </c>
      <c r="AN59" s="743" t="s">
        <v>636</v>
      </c>
      <c r="AO59" s="1172" t="s">
        <v>34</v>
      </c>
      <c r="AP59" s="1178" t="s">
        <v>1731</v>
      </c>
      <c r="AQ59" s="745" t="s">
        <v>675</v>
      </c>
      <c r="AR59" s="742">
        <v>2.13333333333333E-3</v>
      </c>
      <c r="AS59" s="742">
        <v>2.13333333333333E-3</v>
      </c>
      <c r="AT59" s="742" t="s">
        <v>1414</v>
      </c>
      <c r="AU59" s="742" t="s">
        <v>2724</v>
      </c>
      <c r="AX59" s="597"/>
      <c r="AY59" s="598"/>
      <c r="AZ59" s="598"/>
      <c r="BA59" s="598"/>
      <c r="BB59" s="598"/>
      <c r="BC59" s="750"/>
      <c r="BD59" s="598"/>
      <c r="BE59" s="598"/>
      <c r="BF59" s="598"/>
      <c r="BG59" s="598"/>
      <c r="BH59" s="753"/>
      <c r="BI59" s="599"/>
      <c r="BJ59" s="600"/>
      <c r="BK59" s="600"/>
      <c r="BL59" s="600"/>
      <c r="BM59" s="210"/>
      <c r="BN59" s="599"/>
      <c r="BO59" s="599"/>
      <c r="BP59" s="599"/>
      <c r="BQ59" s="599"/>
      <c r="BR59" s="599"/>
      <c r="BS59" s="599"/>
      <c r="BT59" s="599"/>
      <c r="BU59" s="599"/>
      <c r="BV59" s="599"/>
      <c r="BW59" s="601"/>
      <c r="BX59" s="598"/>
      <c r="BY59"/>
      <c r="CA59"/>
    </row>
    <row r="60" spans="2:79" ht="18.75">
      <c r="B60" s="1170" t="s">
        <v>473</v>
      </c>
      <c r="C60" s="335">
        <v>2733791000194</v>
      </c>
      <c r="D60" s="1170" t="s">
        <v>11</v>
      </c>
      <c r="E60" s="1170" t="s">
        <v>620</v>
      </c>
      <c r="F60" s="1170" t="s">
        <v>663</v>
      </c>
      <c r="G60" s="1172" t="s">
        <v>866</v>
      </c>
      <c r="H60" s="1172" t="s">
        <v>34</v>
      </c>
      <c r="I60" s="1172" t="s">
        <v>1303</v>
      </c>
      <c r="J60" s="1172" t="s">
        <v>608</v>
      </c>
      <c r="K60" s="1172" t="s">
        <v>48</v>
      </c>
      <c r="L60" s="740" t="s">
        <v>1414</v>
      </c>
      <c r="M60" s="740" t="s">
        <v>34</v>
      </c>
      <c r="N60" s="1172" t="s">
        <v>2786</v>
      </c>
      <c r="O60" s="1172" t="s">
        <v>1320</v>
      </c>
      <c r="P60" s="783">
        <v>36059</v>
      </c>
      <c r="Q60" s="741">
        <v>0</v>
      </c>
      <c r="R60" s="741">
        <v>0</v>
      </c>
      <c r="S60" s="784">
        <v>0</v>
      </c>
      <c r="T60" s="742"/>
      <c r="U60" s="743"/>
      <c r="V60" s="742"/>
      <c r="W60" s="743"/>
      <c r="X60" s="742"/>
      <c r="Y60" s="743"/>
      <c r="Z60" s="742"/>
      <c r="AA60" s="743"/>
      <c r="AB60" s="742"/>
      <c r="AC60" s="744"/>
      <c r="AD60" s="785">
        <v>0</v>
      </c>
      <c r="AE60" s="1178" t="s">
        <v>1786</v>
      </c>
      <c r="AF60" s="786" t="s">
        <v>1786</v>
      </c>
      <c r="AG60" s="787" t="s">
        <v>719</v>
      </c>
      <c r="AH60" s="787" t="s">
        <v>1730</v>
      </c>
      <c r="AI60" s="787">
        <v>100</v>
      </c>
      <c r="AJ60" s="787">
        <v>100</v>
      </c>
      <c r="AK60" s="787">
        <v>100</v>
      </c>
      <c r="AL60" s="742">
        <v>5.0000000000000001E-3</v>
      </c>
      <c r="AM60" s="742">
        <v>0</v>
      </c>
      <c r="AN60" s="743" t="s">
        <v>64</v>
      </c>
      <c r="AO60" s="1172" t="s">
        <v>34</v>
      </c>
      <c r="AP60" s="1178" t="s">
        <v>1731</v>
      </c>
      <c r="AQ60" s="745" t="s">
        <v>1370</v>
      </c>
      <c r="AR60" s="742">
        <v>1.3335E-3</v>
      </c>
      <c r="AS60" s="742">
        <v>1.3335E-3</v>
      </c>
      <c r="AT60" s="742" t="s">
        <v>1414</v>
      </c>
      <c r="AU60" s="742" t="s">
        <v>2724</v>
      </c>
      <c r="AX60" s="597"/>
      <c r="AY60" s="598"/>
      <c r="AZ60" s="598"/>
      <c r="BA60" s="598"/>
      <c r="BB60" s="598"/>
      <c r="BC60" s="750"/>
      <c r="BD60" s="598"/>
      <c r="BE60" s="598"/>
      <c r="BF60" s="598"/>
      <c r="BG60" s="598"/>
      <c r="BH60" s="753"/>
      <c r="BI60" s="599"/>
      <c r="BJ60" s="600"/>
      <c r="BK60" s="600"/>
      <c r="BL60" s="600"/>
      <c r="BM60" s="210"/>
      <c r="BN60" s="599"/>
      <c r="BO60" s="599"/>
      <c r="BP60" s="599"/>
      <c r="BQ60" s="599"/>
      <c r="BR60" s="599"/>
      <c r="BS60" s="599"/>
      <c r="BT60" s="599"/>
      <c r="BU60" s="599"/>
      <c r="BV60" s="599"/>
      <c r="BW60" s="601"/>
      <c r="BX60" s="598"/>
      <c r="BY60"/>
      <c r="CA60"/>
    </row>
    <row r="61" spans="2:79" ht="18.75">
      <c r="B61" s="1170" t="s">
        <v>79</v>
      </c>
      <c r="C61" s="335">
        <v>30056825000199</v>
      </c>
      <c r="D61" s="1170" t="s">
        <v>11</v>
      </c>
      <c r="E61" s="1170" t="s">
        <v>620</v>
      </c>
      <c r="F61" s="1170" t="s">
        <v>663</v>
      </c>
      <c r="G61" s="1172" t="s">
        <v>738</v>
      </c>
      <c r="H61" s="1172" t="s">
        <v>34</v>
      </c>
      <c r="I61" s="1172" t="s">
        <v>1414</v>
      </c>
      <c r="J61" s="1172" t="s">
        <v>608</v>
      </c>
      <c r="K61" s="1172" t="s">
        <v>48</v>
      </c>
      <c r="L61" s="740" t="s">
        <v>1414</v>
      </c>
      <c r="M61" s="740" t="s">
        <v>34</v>
      </c>
      <c r="N61" s="1172" t="s">
        <v>2787</v>
      </c>
      <c r="O61" s="1172" t="s">
        <v>1320</v>
      </c>
      <c r="P61" s="783">
        <v>43671</v>
      </c>
      <c r="Q61" s="741">
        <v>0</v>
      </c>
      <c r="R61" s="741">
        <v>0</v>
      </c>
      <c r="S61" s="784">
        <v>31</v>
      </c>
      <c r="T61" s="742"/>
      <c r="U61" s="743"/>
      <c r="V61" s="742"/>
      <c r="W61" s="743"/>
      <c r="X61" s="742"/>
      <c r="Y61" s="743"/>
      <c r="Z61" s="742"/>
      <c r="AA61" s="743"/>
      <c r="AB61" s="742"/>
      <c r="AC61" s="744"/>
      <c r="AD61" s="785">
        <v>0</v>
      </c>
      <c r="AE61" s="1178" t="s">
        <v>1786</v>
      </c>
      <c r="AF61" s="786" t="s">
        <v>1786</v>
      </c>
      <c r="AG61" s="787" t="s">
        <v>719</v>
      </c>
      <c r="AH61" s="787" t="s">
        <v>1730</v>
      </c>
      <c r="AI61" s="787">
        <v>100</v>
      </c>
      <c r="AJ61" s="787">
        <v>0</v>
      </c>
      <c r="AK61" s="787">
        <v>1000</v>
      </c>
      <c r="AL61" s="742">
        <v>6.0000000000000001E-3</v>
      </c>
      <c r="AM61" s="742">
        <v>0</v>
      </c>
      <c r="AN61" s="743" t="s">
        <v>64</v>
      </c>
      <c r="AO61" s="1172" t="s">
        <v>34</v>
      </c>
      <c r="AP61" s="1178" t="s">
        <v>1731</v>
      </c>
      <c r="AQ61" s="745" t="s">
        <v>1370</v>
      </c>
      <c r="AR61" s="742">
        <v>8.0000000000000004E-4</v>
      </c>
      <c r="AS61" s="742">
        <v>8.0000000000000004E-4</v>
      </c>
      <c r="AT61" s="742" t="s">
        <v>1414</v>
      </c>
      <c r="AU61" s="742" t="s">
        <v>2724</v>
      </c>
      <c r="AX61" s="597"/>
      <c r="AY61" s="598"/>
      <c r="AZ61" s="598"/>
      <c r="BA61" s="598"/>
      <c r="BB61" s="598"/>
      <c r="BC61" s="750"/>
      <c r="BD61" s="598"/>
      <c r="BE61" s="598"/>
      <c r="BF61" s="598"/>
      <c r="BG61" s="598"/>
      <c r="BH61" s="753"/>
      <c r="BI61" s="599"/>
      <c r="BJ61" s="600"/>
      <c r="BK61" s="600"/>
      <c r="BL61" s="600"/>
      <c r="BM61" s="210"/>
      <c r="BN61" s="599"/>
      <c r="BO61" s="599"/>
      <c r="BP61" s="599"/>
      <c r="BQ61" s="599"/>
      <c r="BR61" s="599"/>
      <c r="BS61" s="599"/>
      <c r="BT61" s="599"/>
      <c r="BU61" s="599"/>
      <c r="BV61" s="599"/>
      <c r="BW61" s="601"/>
      <c r="BX61" s="598"/>
      <c r="BY61"/>
      <c r="CA61"/>
    </row>
    <row r="62" spans="2:79" ht="18.75">
      <c r="B62" s="1170" t="s">
        <v>80</v>
      </c>
      <c r="C62" s="335">
        <v>28504521000103</v>
      </c>
      <c r="D62" s="1170" t="s">
        <v>11</v>
      </c>
      <c r="E62" s="1170" t="s">
        <v>620</v>
      </c>
      <c r="F62" s="1170" t="s">
        <v>663</v>
      </c>
      <c r="G62" s="1172" t="s">
        <v>738</v>
      </c>
      <c r="H62" s="1172" t="s">
        <v>34</v>
      </c>
      <c r="I62" s="1172" t="s">
        <v>1414</v>
      </c>
      <c r="J62" s="1172" t="s">
        <v>608</v>
      </c>
      <c r="K62" s="1172" t="s">
        <v>48</v>
      </c>
      <c r="L62" s="740" t="s">
        <v>1414</v>
      </c>
      <c r="M62" s="740" t="s">
        <v>1411</v>
      </c>
      <c r="N62" s="1172" t="s">
        <v>2788</v>
      </c>
      <c r="O62" s="1172" t="s">
        <v>1320</v>
      </c>
      <c r="P62" s="783">
        <v>43368</v>
      </c>
      <c r="Q62" s="741">
        <v>0</v>
      </c>
      <c r="R62" s="741">
        <v>0</v>
      </c>
      <c r="S62" s="784">
        <v>1</v>
      </c>
      <c r="T62" s="742"/>
      <c r="U62" s="743"/>
      <c r="V62" s="742"/>
      <c r="W62" s="743"/>
      <c r="X62" s="742"/>
      <c r="Y62" s="743"/>
      <c r="Z62" s="742"/>
      <c r="AA62" s="743"/>
      <c r="AB62" s="742"/>
      <c r="AC62" s="744"/>
      <c r="AD62" s="785">
        <v>0</v>
      </c>
      <c r="AE62" s="1178" t="s">
        <v>1786</v>
      </c>
      <c r="AF62" s="786" t="s">
        <v>1786</v>
      </c>
      <c r="AG62" s="787" t="s">
        <v>719</v>
      </c>
      <c r="AH62" s="787" t="s">
        <v>1730</v>
      </c>
      <c r="AI62" s="787">
        <v>100</v>
      </c>
      <c r="AJ62" s="787">
        <v>0</v>
      </c>
      <c r="AK62" s="787">
        <v>0</v>
      </c>
      <c r="AL62" s="742">
        <v>4.0000000000000001E-3</v>
      </c>
      <c r="AM62" s="742">
        <v>0</v>
      </c>
      <c r="AN62" s="743" t="s">
        <v>64</v>
      </c>
      <c r="AO62" s="1172" t="s">
        <v>34</v>
      </c>
      <c r="AP62" s="1178" t="s">
        <v>1731</v>
      </c>
      <c r="AQ62" s="745" t="s">
        <v>1370</v>
      </c>
      <c r="AR62" s="742">
        <v>8.0000000000000004E-4</v>
      </c>
      <c r="AS62" s="742">
        <v>8.0000000000000004E-4</v>
      </c>
      <c r="AT62" s="742" t="s">
        <v>1414</v>
      </c>
      <c r="AU62" s="742" t="s">
        <v>2724</v>
      </c>
      <c r="AX62" s="597"/>
      <c r="AY62" s="598"/>
      <c r="AZ62" s="598"/>
      <c r="BA62" s="598"/>
      <c r="BB62" s="598"/>
      <c r="BC62" s="750"/>
      <c r="BD62" s="598"/>
      <c r="BE62" s="598"/>
      <c r="BF62" s="598"/>
      <c r="BG62" s="598"/>
      <c r="BH62" s="753"/>
      <c r="BI62" s="599"/>
      <c r="BJ62" s="600"/>
      <c r="BK62" s="600"/>
      <c r="BL62" s="600"/>
      <c r="BM62" s="210"/>
      <c r="BN62" s="599"/>
      <c r="BO62" s="599"/>
      <c r="BP62" s="599"/>
      <c r="BQ62" s="599"/>
      <c r="BR62" s="599"/>
      <c r="BS62" s="599"/>
      <c r="BT62" s="599"/>
      <c r="BU62" s="599"/>
      <c r="BV62" s="599"/>
      <c r="BW62" s="601"/>
      <c r="BX62" s="598"/>
      <c r="BY62"/>
      <c r="CA62"/>
    </row>
    <row r="63" spans="2:79" ht="18.75">
      <c r="B63" s="1170" t="s">
        <v>81</v>
      </c>
      <c r="C63" s="335">
        <v>27707783000102</v>
      </c>
      <c r="D63" s="1170" t="s">
        <v>13</v>
      </c>
      <c r="E63" s="1170" t="s">
        <v>615</v>
      </c>
      <c r="F63" s="1170" t="s">
        <v>619</v>
      </c>
      <c r="G63" s="1172" t="s">
        <v>34</v>
      </c>
      <c r="H63" s="1172" t="s">
        <v>1337</v>
      </c>
      <c r="I63" s="1172" t="s">
        <v>34</v>
      </c>
      <c r="J63" s="1172" t="s">
        <v>1414</v>
      </c>
      <c r="K63" s="1172" t="s">
        <v>48</v>
      </c>
      <c r="L63" s="740" t="s">
        <v>1414</v>
      </c>
      <c r="M63" s="740" t="s">
        <v>34</v>
      </c>
      <c r="N63" s="1172" t="s">
        <v>2789</v>
      </c>
      <c r="O63" s="1172" t="s">
        <v>1320</v>
      </c>
      <c r="P63" s="783">
        <v>42953</v>
      </c>
      <c r="Q63" s="741">
        <v>36.463137150000001</v>
      </c>
      <c r="R63" s="741">
        <v>38.034997392469641</v>
      </c>
      <c r="S63" s="784">
        <v>34</v>
      </c>
      <c r="T63" s="742">
        <v>1.9962324458679959E-2</v>
      </c>
      <c r="U63" s="743">
        <v>0.61416199522439296</v>
      </c>
      <c r="V63" s="742">
        <v>-0.17045999607119777</v>
      </c>
      <c r="W63" s="743">
        <v>-1.2885491742778175</v>
      </c>
      <c r="X63" s="742">
        <v>-0.2432560698759263</v>
      </c>
      <c r="Y63" s="743">
        <v>-1.1849316698251653</v>
      </c>
      <c r="Z63" s="742">
        <v>0.19401027188217879</v>
      </c>
      <c r="AA63" s="743">
        <v>0.83597320087047222</v>
      </c>
      <c r="AB63" s="742">
        <v>0.1739360037543437</v>
      </c>
      <c r="AC63" s="744">
        <v>-1.7405729821146421</v>
      </c>
      <c r="AD63" s="785">
        <v>0</v>
      </c>
      <c r="AE63" s="1178" t="s">
        <v>1951</v>
      </c>
      <c r="AF63" s="786" t="s">
        <v>1741</v>
      </c>
      <c r="AG63" s="787" t="s">
        <v>1427</v>
      </c>
      <c r="AH63" s="787" t="s">
        <v>1730</v>
      </c>
      <c r="AI63" s="787">
        <v>5000</v>
      </c>
      <c r="AJ63" s="787">
        <v>1000</v>
      </c>
      <c r="AK63" s="787">
        <v>1000</v>
      </c>
      <c r="AL63" s="742">
        <v>1.6E-2</v>
      </c>
      <c r="AM63" s="742">
        <v>0.2</v>
      </c>
      <c r="AN63" s="743" t="s">
        <v>34</v>
      </c>
      <c r="AO63" s="1172" t="s">
        <v>34</v>
      </c>
      <c r="AP63" s="1178" t="s">
        <v>1742</v>
      </c>
      <c r="AQ63" s="745" t="s">
        <v>668</v>
      </c>
      <c r="AR63" s="742">
        <v>5.3333333333333297E-3</v>
      </c>
      <c r="AS63" s="742">
        <v>5.3333333333333297E-3</v>
      </c>
      <c r="AT63" s="742" t="s">
        <v>1414</v>
      </c>
      <c r="AU63" s="742" t="s">
        <v>2724</v>
      </c>
      <c r="AX63" s="597"/>
      <c r="AY63" s="598"/>
      <c r="AZ63" s="598"/>
      <c r="BA63" s="598"/>
      <c r="BB63" s="598"/>
      <c r="BC63" s="750"/>
      <c r="BD63" s="598"/>
      <c r="BE63" s="598"/>
      <c r="BF63" s="598"/>
      <c r="BG63" s="598"/>
      <c r="BH63" s="753"/>
      <c r="BI63" s="599"/>
      <c r="BJ63" s="600"/>
      <c r="BK63" s="600"/>
      <c r="BL63" s="600"/>
      <c r="BM63" s="210"/>
      <c r="BN63" s="599"/>
      <c r="BO63" s="599"/>
      <c r="BP63" s="599"/>
      <c r="BQ63" s="599"/>
      <c r="BR63" s="599"/>
      <c r="BS63" s="599"/>
      <c r="BT63" s="599"/>
      <c r="BU63" s="599"/>
      <c r="BV63" s="599"/>
      <c r="BW63" s="601"/>
      <c r="BX63" s="598"/>
      <c r="BY63"/>
      <c r="CA63"/>
    </row>
    <row r="64" spans="2:79" ht="18.75">
      <c r="B64" s="1170" t="s">
        <v>746</v>
      </c>
      <c r="C64" s="335">
        <v>34839385000105</v>
      </c>
      <c r="D64" s="1170" t="s">
        <v>14</v>
      </c>
      <c r="E64" s="1170" t="s">
        <v>614</v>
      </c>
      <c r="F64" s="1170" t="s">
        <v>1414</v>
      </c>
      <c r="G64" s="1172" t="s">
        <v>1414</v>
      </c>
      <c r="H64" s="1172" t="s">
        <v>1337</v>
      </c>
      <c r="I64" s="1172" t="s">
        <v>34</v>
      </c>
      <c r="J64" s="1172" t="s">
        <v>608</v>
      </c>
      <c r="K64" s="1172" t="s">
        <v>48</v>
      </c>
      <c r="L64" s="740" t="s">
        <v>1414</v>
      </c>
      <c r="M64" s="740" t="s">
        <v>1411</v>
      </c>
      <c r="N64" s="1172" t="s">
        <v>2790</v>
      </c>
      <c r="O64" s="1172" t="s">
        <v>1320</v>
      </c>
      <c r="P64" s="783">
        <v>43650</v>
      </c>
      <c r="Q64" s="741">
        <v>58.240982279999997</v>
      </c>
      <c r="R64" s="741">
        <v>86.821411100161214</v>
      </c>
      <c r="S64" s="784">
        <v>32</v>
      </c>
      <c r="T64" s="742">
        <v>-2.8123237738983287E-2</v>
      </c>
      <c r="U64" s="743">
        <v>-0.86524111145952565</v>
      </c>
      <c r="V64" s="742">
        <v>-0.18728833581254134</v>
      </c>
      <c r="W64" s="743">
        <v>-1.4157587470688304</v>
      </c>
      <c r="X64" s="742">
        <v>-0.30746689420308249</v>
      </c>
      <c r="Y64" s="743">
        <v>-1.4977108713046399</v>
      </c>
      <c r="Z64" s="742">
        <v>0.10483426652331529</v>
      </c>
      <c r="AA64" s="743">
        <v>0.45172163564425322</v>
      </c>
      <c r="AB64" s="742">
        <v>0.28904225095040015</v>
      </c>
      <c r="AC64" s="744">
        <v>-1.1056399105748203</v>
      </c>
      <c r="AD64" s="785">
        <v>31690716000191</v>
      </c>
      <c r="AE64" s="1178" t="s">
        <v>1999</v>
      </c>
      <c r="AF64" s="786" t="s">
        <v>1725</v>
      </c>
      <c r="AG64" s="787" t="s">
        <v>1428</v>
      </c>
      <c r="AH64" s="787" t="s">
        <v>1797</v>
      </c>
      <c r="AI64" s="787">
        <v>5000</v>
      </c>
      <c r="AJ64" s="787">
        <v>1000</v>
      </c>
      <c r="AK64" s="787">
        <v>1000</v>
      </c>
      <c r="AL64" s="742">
        <v>1.8700000000000001E-2</v>
      </c>
      <c r="AM64" s="742">
        <v>0.2</v>
      </c>
      <c r="AN64" s="743" t="s">
        <v>150</v>
      </c>
      <c r="AO64" s="1172" t="s">
        <v>34</v>
      </c>
      <c r="AP64" s="1178" t="s">
        <v>1727</v>
      </c>
      <c r="AQ64" s="745" t="s">
        <v>659</v>
      </c>
      <c r="AR64" s="742">
        <v>2.46666666666667E-3</v>
      </c>
      <c r="AS64" s="742">
        <v>2.46666666666667E-3</v>
      </c>
      <c r="AT64" s="742" t="s">
        <v>1414</v>
      </c>
      <c r="AU64" s="742" t="s">
        <v>2724</v>
      </c>
      <c r="AX64" s="597"/>
      <c r="AY64" s="598"/>
      <c r="AZ64" s="598"/>
      <c r="BA64" s="598"/>
      <c r="BB64" s="598"/>
      <c r="BC64" s="750"/>
      <c r="BD64" s="598"/>
      <c r="BE64" s="598"/>
      <c r="BF64" s="598"/>
      <c r="BG64" s="598"/>
      <c r="BH64" s="753"/>
      <c r="BI64" s="599"/>
      <c r="BJ64" s="600"/>
      <c r="BK64" s="600"/>
      <c r="BL64" s="600"/>
      <c r="BM64" s="210"/>
      <c r="BN64" s="599"/>
      <c r="BO64" s="599"/>
      <c r="BP64" s="599"/>
      <c r="BQ64" s="599"/>
      <c r="BR64" s="599"/>
      <c r="BS64" s="599"/>
      <c r="BT64" s="599"/>
      <c r="BU64" s="599"/>
      <c r="BV64" s="599"/>
      <c r="BW64" s="601"/>
      <c r="BX64" s="598"/>
      <c r="BY64"/>
      <c r="CA64"/>
    </row>
    <row r="65" spans="2:79" ht="18.75">
      <c r="B65" s="1170" t="s">
        <v>747</v>
      </c>
      <c r="C65" s="335">
        <v>36352721000108</v>
      </c>
      <c r="D65" s="1170" t="s">
        <v>14</v>
      </c>
      <c r="E65" s="1170" t="s">
        <v>607</v>
      </c>
      <c r="F65" s="1170" t="s">
        <v>1414</v>
      </c>
      <c r="G65" s="1172" t="s">
        <v>1414</v>
      </c>
      <c r="H65" s="1172" t="s">
        <v>34</v>
      </c>
      <c r="I65" s="1172" t="s">
        <v>34</v>
      </c>
      <c r="J65" s="1172" t="s">
        <v>608</v>
      </c>
      <c r="K65" s="1172" t="s">
        <v>48</v>
      </c>
      <c r="L65" s="740" t="s">
        <v>1414</v>
      </c>
      <c r="M65" s="740" t="s">
        <v>1411</v>
      </c>
      <c r="N65" s="1172" t="s">
        <v>2791</v>
      </c>
      <c r="O65" s="1172" t="s">
        <v>1320</v>
      </c>
      <c r="P65" s="783">
        <v>44000</v>
      </c>
      <c r="Q65" s="741">
        <v>2.0961095300000001</v>
      </c>
      <c r="R65" s="741">
        <v>2.0912817807368436</v>
      </c>
      <c r="S65" s="784">
        <v>32</v>
      </c>
      <c r="T65" s="742">
        <v>-1.8158928706475286E-2</v>
      </c>
      <c r="U65" s="743">
        <v>-0.55867862024740611</v>
      </c>
      <c r="V65" s="742">
        <v>-0.18795161694106799</v>
      </c>
      <c r="W65" s="743">
        <v>-1.4207726527955449</v>
      </c>
      <c r="X65" s="742">
        <v>-0.18795161694106799</v>
      </c>
      <c r="Y65" s="743">
        <v>-0.9155365513465441</v>
      </c>
      <c r="Z65" s="742"/>
      <c r="AA65" s="743"/>
      <c r="AB65" s="742">
        <v>0.3439255028246837</v>
      </c>
      <c r="AC65" s="744">
        <v>-0.93113167529456042</v>
      </c>
      <c r="AD65" s="785">
        <v>36352677000136</v>
      </c>
      <c r="AE65" s="1178" t="s">
        <v>1999</v>
      </c>
      <c r="AF65" s="786" t="s">
        <v>1725</v>
      </c>
      <c r="AG65" s="787" t="s">
        <v>1428</v>
      </c>
      <c r="AH65" s="787" t="s">
        <v>1730</v>
      </c>
      <c r="AI65" s="787">
        <v>1000</v>
      </c>
      <c r="AJ65" s="787">
        <v>0</v>
      </c>
      <c r="AK65" s="787">
        <v>1000</v>
      </c>
      <c r="AL65" s="742">
        <v>0.02</v>
      </c>
      <c r="AM65" s="742">
        <v>0.2</v>
      </c>
      <c r="AN65" s="743" t="s">
        <v>34</v>
      </c>
      <c r="AO65" s="1172" t="s">
        <v>34</v>
      </c>
      <c r="AP65" s="1178" t="s">
        <v>1727</v>
      </c>
      <c r="AQ65" s="745" t="s">
        <v>659</v>
      </c>
      <c r="AR65" s="742">
        <v>2.66666666666667E-3</v>
      </c>
      <c r="AS65" s="742">
        <v>2.66666666666667E-3</v>
      </c>
      <c r="AT65" s="742" t="s">
        <v>1414</v>
      </c>
      <c r="AU65" s="742" t="s">
        <v>2724</v>
      </c>
      <c r="AX65" s="597"/>
      <c r="AY65" s="598"/>
      <c r="AZ65" s="598"/>
      <c r="BA65" s="598"/>
      <c r="BB65" s="598"/>
      <c r="BC65" s="750"/>
      <c r="BD65" s="598"/>
      <c r="BE65" s="598"/>
      <c r="BF65" s="598"/>
      <c r="BG65" s="598"/>
      <c r="BH65" s="753"/>
      <c r="BI65" s="599"/>
      <c r="BJ65" s="600"/>
      <c r="BK65" s="600"/>
      <c r="BL65" s="600"/>
      <c r="BM65" s="210"/>
      <c r="BN65" s="599"/>
      <c r="BO65" s="599"/>
      <c r="BP65" s="599"/>
      <c r="BQ65" s="599"/>
      <c r="BR65" s="599"/>
      <c r="BS65" s="599"/>
      <c r="BT65" s="599"/>
      <c r="BU65" s="599"/>
      <c r="BV65" s="599"/>
      <c r="BW65" s="601"/>
      <c r="BX65" s="598"/>
      <c r="BY65"/>
      <c r="CA65"/>
    </row>
    <row r="66" spans="2:79" ht="18.75">
      <c r="B66" s="1170" t="s">
        <v>748</v>
      </c>
      <c r="C66" s="335">
        <v>39506707000100</v>
      </c>
      <c r="D66" s="1170" t="s">
        <v>13</v>
      </c>
      <c r="E66" s="1170" t="s">
        <v>615</v>
      </c>
      <c r="F66" s="1170" t="s">
        <v>619</v>
      </c>
      <c r="G66" s="1172" t="s">
        <v>34</v>
      </c>
      <c r="H66" s="1172" t="s">
        <v>1337</v>
      </c>
      <c r="I66" s="1172" t="s">
        <v>34</v>
      </c>
      <c r="J66" s="1172" t="s">
        <v>1414</v>
      </c>
      <c r="K66" s="1172" t="s">
        <v>48</v>
      </c>
      <c r="L66" s="740" t="s">
        <v>1414</v>
      </c>
      <c r="M66" s="740" t="s">
        <v>34</v>
      </c>
      <c r="N66" s="1172" t="s">
        <v>2792</v>
      </c>
      <c r="O66" s="1172" t="s">
        <v>1320</v>
      </c>
      <c r="P66" s="783">
        <v>44463</v>
      </c>
      <c r="Q66" s="741">
        <v>416.77</v>
      </c>
      <c r="R66" s="741">
        <v>411.68330396475795</v>
      </c>
      <c r="S66" s="784">
        <v>32</v>
      </c>
      <c r="T66" s="742">
        <v>2.4793388429751317E-2</v>
      </c>
      <c r="U66" s="743">
        <v>0.76279478063329553</v>
      </c>
      <c r="V66" s="742">
        <v>1.6393442622948839E-2</v>
      </c>
      <c r="W66" s="743">
        <v>0.12392207815462186</v>
      </c>
      <c r="X66" s="742"/>
      <c r="Y66" s="743"/>
      <c r="Z66" s="742"/>
      <c r="AA66" s="743"/>
      <c r="AB66" s="742">
        <v>9.0567341105887933E-2</v>
      </c>
      <c r="AC66" s="744">
        <v>-1.2796541075679262</v>
      </c>
      <c r="AD66" s="785">
        <v>39506634000156</v>
      </c>
      <c r="AE66" s="1178" t="s">
        <v>2057</v>
      </c>
      <c r="AF66" s="786" t="s">
        <v>1779</v>
      </c>
      <c r="AG66" s="787" t="s">
        <v>736</v>
      </c>
      <c r="AH66" s="787" t="s">
        <v>1726</v>
      </c>
      <c r="AI66" s="787">
        <v>5000</v>
      </c>
      <c r="AJ66" s="787">
        <v>0</v>
      </c>
      <c r="AK66" s="787">
        <v>0</v>
      </c>
      <c r="AL66" s="742">
        <v>0</v>
      </c>
      <c r="AM66" s="742">
        <v>0</v>
      </c>
      <c r="AN66" s="743" t="s">
        <v>64</v>
      </c>
      <c r="AO66" s="1172" t="s">
        <v>34</v>
      </c>
      <c r="AP66" s="1178" t="s">
        <v>1742</v>
      </c>
      <c r="AQ66" s="745" t="s">
        <v>668</v>
      </c>
      <c r="AR66" s="742">
        <v>5.0666666666666698E-3</v>
      </c>
      <c r="AS66" s="742">
        <v>5.0666666666666698E-3</v>
      </c>
      <c r="AT66" s="742" t="s">
        <v>1414</v>
      </c>
      <c r="AU66" s="742" t="s">
        <v>2724</v>
      </c>
      <c r="AX66" s="597"/>
      <c r="AY66" s="598"/>
      <c r="AZ66" s="598"/>
      <c r="BA66" s="598"/>
      <c r="BB66" s="598"/>
      <c r="BC66" s="750"/>
      <c r="BD66" s="598"/>
      <c r="BE66" s="598"/>
      <c r="BF66" s="598"/>
      <c r="BG66" s="598"/>
      <c r="BH66" s="753"/>
      <c r="BI66" s="599"/>
      <c r="BJ66" s="600"/>
      <c r="BK66" s="600"/>
      <c r="BL66" s="600"/>
      <c r="BM66" s="210"/>
      <c r="BN66" s="599"/>
      <c r="BO66" s="599"/>
      <c r="BP66" s="599"/>
      <c r="BQ66" s="599"/>
      <c r="BR66" s="599"/>
      <c r="BS66" s="599"/>
      <c r="BT66" s="599"/>
      <c r="BU66" s="599"/>
      <c r="BV66" s="599"/>
      <c r="BW66" s="601"/>
      <c r="BX66" s="598"/>
      <c r="BY66"/>
      <c r="CA66"/>
    </row>
    <row r="67" spans="2:79" ht="18.75">
      <c r="B67" s="1170" t="s">
        <v>749</v>
      </c>
      <c r="C67" s="335">
        <v>29562563000155</v>
      </c>
      <c r="D67" s="1170" t="s">
        <v>14</v>
      </c>
      <c r="E67" s="1170" t="s">
        <v>614</v>
      </c>
      <c r="F67" s="1170" t="s">
        <v>689</v>
      </c>
      <c r="G67" s="1172" t="s">
        <v>1414</v>
      </c>
      <c r="H67" s="1172" t="s">
        <v>1337</v>
      </c>
      <c r="I67" s="1172" t="s">
        <v>34</v>
      </c>
      <c r="J67" s="1172" t="s">
        <v>608</v>
      </c>
      <c r="K67" s="1172" t="s">
        <v>48</v>
      </c>
      <c r="L67" s="740" t="s">
        <v>1414</v>
      </c>
      <c r="M67" s="740" t="s">
        <v>1411</v>
      </c>
      <c r="N67" s="1172" t="s">
        <v>2793</v>
      </c>
      <c r="O67" s="1172" t="s">
        <v>1320</v>
      </c>
      <c r="P67" s="783">
        <v>43173</v>
      </c>
      <c r="Q67" s="741">
        <v>0</v>
      </c>
      <c r="R67" s="741">
        <v>96.770139264663911</v>
      </c>
      <c r="S67" s="784">
        <v>32</v>
      </c>
      <c r="T67" s="742">
        <v>-4.8407518714277842E-2</v>
      </c>
      <c r="U67" s="743">
        <v>-1.4893084389526534</v>
      </c>
      <c r="V67" s="742">
        <v>-0.18813321929486937</v>
      </c>
      <c r="W67" s="743">
        <v>-1.4221454298014762</v>
      </c>
      <c r="X67" s="742">
        <v>-0.27424887035081391</v>
      </c>
      <c r="Y67" s="743">
        <v>-1.335901595623926</v>
      </c>
      <c r="Z67" s="742">
        <v>0.20089496327957423</v>
      </c>
      <c r="AA67" s="743">
        <v>0.86563873068314778</v>
      </c>
      <c r="AB67" s="742">
        <v>0.18654256060648081</v>
      </c>
      <c r="AC67" s="744">
        <v>-1.7176859314771367</v>
      </c>
      <c r="AD67" s="785">
        <v>29562526000147</v>
      </c>
      <c r="AE67" s="1178" t="s">
        <v>1956</v>
      </c>
      <c r="AF67" s="786" t="s">
        <v>1741</v>
      </c>
      <c r="AG67" s="787" t="s">
        <v>1427</v>
      </c>
      <c r="AH67" s="787" t="s">
        <v>1726</v>
      </c>
      <c r="AI67" s="787">
        <v>1000</v>
      </c>
      <c r="AJ67" s="787">
        <v>500</v>
      </c>
      <c r="AK67" s="787">
        <v>500</v>
      </c>
      <c r="AL67" s="742">
        <v>1.34E-2</v>
      </c>
      <c r="AM67" s="742">
        <v>0.2</v>
      </c>
      <c r="AN67" s="743" t="s">
        <v>2138</v>
      </c>
      <c r="AO67" s="1172" t="s">
        <v>34</v>
      </c>
      <c r="AP67" s="1178" t="s">
        <v>1742</v>
      </c>
      <c r="AQ67" s="745" t="s">
        <v>668</v>
      </c>
      <c r="AR67" s="742">
        <v>3.5737799999999999E-3</v>
      </c>
      <c r="AS67" s="742">
        <v>3.5737799999999999E-3</v>
      </c>
      <c r="AT67" s="742" t="s">
        <v>1414</v>
      </c>
      <c r="AU67" s="742" t="s">
        <v>2724</v>
      </c>
      <c r="AX67" s="597"/>
      <c r="AY67" s="598"/>
      <c r="AZ67" s="598"/>
      <c r="BA67" s="598"/>
      <c r="BB67" s="598"/>
      <c r="BC67" s="750"/>
      <c r="BD67" s="598"/>
      <c r="BE67" s="598"/>
      <c r="BF67" s="598"/>
      <c r="BG67" s="598"/>
      <c r="BH67" s="753"/>
      <c r="BI67" s="599"/>
      <c r="BJ67" s="600"/>
      <c r="BK67" s="600"/>
      <c r="BL67" s="600"/>
      <c r="BM67" s="210"/>
      <c r="BN67" s="599"/>
      <c r="BO67" s="599"/>
      <c r="BP67" s="599"/>
      <c r="BQ67" s="599"/>
      <c r="BR67" s="599"/>
      <c r="BS67" s="599"/>
      <c r="BT67" s="599"/>
      <c r="BU67" s="599"/>
      <c r="BV67" s="599"/>
      <c r="BW67" s="601"/>
      <c r="BX67" s="598"/>
      <c r="BY67"/>
      <c r="CA67"/>
    </row>
    <row r="68" spans="2:79" ht="18.75">
      <c r="B68" s="1170" t="s">
        <v>2794</v>
      </c>
      <c r="C68" s="335">
        <v>23034819000175</v>
      </c>
      <c r="D68" s="1170" t="s">
        <v>11</v>
      </c>
      <c r="E68" s="1170" t="s">
        <v>620</v>
      </c>
      <c r="F68" s="1170" t="s">
        <v>663</v>
      </c>
      <c r="G68" s="1172" t="s">
        <v>738</v>
      </c>
      <c r="H68" s="1172" t="s">
        <v>1336</v>
      </c>
      <c r="I68" s="1172" t="s">
        <v>34</v>
      </c>
      <c r="J68" s="1172" t="s">
        <v>608</v>
      </c>
      <c r="K68" s="1172" t="s">
        <v>48</v>
      </c>
      <c r="L68" s="740" t="s">
        <v>1414</v>
      </c>
      <c r="M68" s="740" t="s">
        <v>34</v>
      </c>
      <c r="N68" s="1172" t="s">
        <v>2795</v>
      </c>
      <c r="O68" s="1172" t="s">
        <v>1323</v>
      </c>
      <c r="P68" s="783">
        <v>42475</v>
      </c>
      <c r="Q68" s="741">
        <v>961.49224900000002</v>
      </c>
      <c r="R68" s="741">
        <v>911.29010209199998</v>
      </c>
      <c r="S68" s="784">
        <v>541</v>
      </c>
      <c r="T68" s="742">
        <v>2.8275482367059013E-2</v>
      </c>
      <c r="U68" s="743">
        <v>0.86992507823577592</v>
      </c>
      <c r="V68" s="742">
        <v>0.10660285467606889</v>
      </c>
      <c r="W68" s="743">
        <v>0.80583728460918724</v>
      </c>
      <c r="X68" s="742">
        <v>0.24585161431310776</v>
      </c>
      <c r="Y68" s="743">
        <v>1.1975749013203691</v>
      </c>
      <c r="Z68" s="742">
        <v>1.4455341729125344</v>
      </c>
      <c r="AA68" s="743">
        <v>6.2286796352268015</v>
      </c>
      <c r="AB68" s="742">
        <v>2.1087656601701584E-2</v>
      </c>
      <c r="AC68" s="744">
        <v>-1.2180328279085471</v>
      </c>
      <c r="AD68" s="785">
        <v>0</v>
      </c>
      <c r="AE68" s="1178" t="s">
        <v>1798</v>
      </c>
      <c r="AF68" s="786" t="s">
        <v>1738</v>
      </c>
      <c r="AG68" s="787" t="s">
        <v>741</v>
      </c>
      <c r="AH68" s="787" t="s">
        <v>1726</v>
      </c>
      <c r="AI68" s="787">
        <v>300000</v>
      </c>
      <c r="AJ68" s="787">
        <v>0</v>
      </c>
      <c r="AK68" s="787">
        <v>0</v>
      </c>
      <c r="AL68" s="742">
        <v>1.11E-2</v>
      </c>
      <c r="AM68" s="742">
        <v>0.2</v>
      </c>
      <c r="AN68" s="743" t="s">
        <v>64</v>
      </c>
      <c r="AO68" s="1172" t="s">
        <v>34</v>
      </c>
      <c r="AP68" s="1178" t="s">
        <v>1742</v>
      </c>
      <c r="AQ68" s="745" t="s">
        <v>2174</v>
      </c>
      <c r="AR68" s="742">
        <v>0</v>
      </c>
      <c r="AS68" s="742">
        <v>0</v>
      </c>
      <c r="AT68" s="742" t="s">
        <v>1414</v>
      </c>
      <c r="AU68" s="742" t="s">
        <v>2724</v>
      </c>
      <c r="AX68" s="597"/>
      <c r="AY68" s="598"/>
      <c r="AZ68" s="598"/>
      <c r="BA68" s="598"/>
      <c r="BB68" s="598"/>
      <c r="BC68" s="750"/>
      <c r="BD68" s="598"/>
      <c r="BE68" s="598"/>
      <c r="BF68" s="598"/>
      <c r="BG68" s="598"/>
      <c r="BH68" s="753"/>
      <c r="BI68" s="599"/>
      <c r="BJ68" s="600"/>
      <c r="BK68" s="600"/>
      <c r="BL68" s="600"/>
      <c r="BM68" s="210"/>
      <c r="BN68" s="599"/>
      <c r="BO68" s="599"/>
      <c r="BP68" s="599"/>
      <c r="BQ68" s="599"/>
      <c r="BR68" s="599"/>
      <c r="BS68" s="599"/>
      <c r="BT68" s="599"/>
      <c r="BU68" s="599"/>
      <c r="BV68" s="599"/>
      <c r="BW68" s="601"/>
      <c r="BX68" s="598"/>
      <c r="BY68"/>
      <c r="CA68"/>
    </row>
    <row r="69" spans="2:79" ht="18.75">
      <c r="B69" s="1170" t="s">
        <v>750</v>
      </c>
      <c r="C69" s="335">
        <v>32238591000126</v>
      </c>
      <c r="D69" s="1170" t="s">
        <v>11</v>
      </c>
      <c r="E69" s="1170" t="s">
        <v>620</v>
      </c>
      <c r="F69" s="1170" t="s">
        <v>685</v>
      </c>
      <c r="G69" s="1172" t="s">
        <v>738</v>
      </c>
      <c r="H69" s="1172" t="s">
        <v>34</v>
      </c>
      <c r="I69" s="1172" t="s">
        <v>1318</v>
      </c>
      <c r="J69" s="1172" t="s">
        <v>608</v>
      </c>
      <c r="K69" s="1172" t="s">
        <v>48</v>
      </c>
      <c r="L69" s="740" t="s">
        <v>1414</v>
      </c>
      <c r="M69" s="740" t="s">
        <v>34</v>
      </c>
      <c r="N69" s="1172" t="s">
        <v>2796</v>
      </c>
      <c r="O69" s="1172" t="s">
        <v>1320</v>
      </c>
      <c r="P69" s="783">
        <v>43559</v>
      </c>
      <c r="Q69" s="741">
        <v>31.74606065</v>
      </c>
      <c r="R69" s="741">
        <v>42.937314829678719</v>
      </c>
      <c r="S69" s="784">
        <v>182</v>
      </c>
      <c r="T69" s="742">
        <v>2.7677505367942778E-2</v>
      </c>
      <c r="U69" s="743">
        <v>0.85152768430323544</v>
      </c>
      <c r="V69" s="742">
        <v>0.12497377725409509</v>
      </c>
      <c r="W69" s="743">
        <v>0.94470762172189082</v>
      </c>
      <c r="X69" s="742">
        <v>0.21019151136020642</v>
      </c>
      <c r="Y69" s="743">
        <v>1.0238699435790437</v>
      </c>
      <c r="Z69" s="742">
        <v>0.2737799645761696</v>
      </c>
      <c r="AA69" s="743">
        <v>1.1796937919861168</v>
      </c>
      <c r="AB69" s="742">
        <v>4.5594231087899553E-3</v>
      </c>
      <c r="AC69" s="744">
        <v>-1.6042677444011033</v>
      </c>
      <c r="AD69" s="785">
        <v>30910036000173</v>
      </c>
      <c r="AE69" s="1178" t="s">
        <v>1798</v>
      </c>
      <c r="AF69" s="786" t="s">
        <v>1741</v>
      </c>
      <c r="AG69" s="787" t="s">
        <v>1427</v>
      </c>
      <c r="AH69" s="787" t="s">
        <v>1726</v>
      </c>
      <c r="AI69" s="787">
        <v>25000</v>
      </c>
      <c r="AJ69" s="787">
        <v>5000</v>
      </c>
      <c r="AK69" s="787">
        <v>10000</v>
      </c>
      <c r="AL69" s="742">
        <v>5.0000000000000001E-3</v>
      </c>
      <c r="AM69" s="742">
        <v>0</v>
      </c>
      <c r="AN69" s="743" t="s">
        <v>64</v>
      </c>
      <c r="AO69" s="1172" t="s">
        <v>34</v>
      </c>
      <c r="AP69" s="1178" t="s">
        <v>1731</v>
      </c>
      <c r="AQ69" s="745" t="s">
        <v>675</v>
      </c>
      <c r="AR69" s="742">
        <v>3.3333333333333301E-3</v>
      </c>
      <c r="AS69" s="742">
        <v>3.3333333333333301E-3</v>
      </c>
      <c r="AT69" s="742" t="s">
        <v>1414</v>
      </c>
      <c r="AU69" s="742" t="s">
        <v>2724</v>
      </c>
      <c r="AX69" s="597"/>
      <c r="AY69" s="598"/>
      <c r="AZ69" s="598"/>
      <c r="BA69" s="598"/>
      <c r="BB69" s="598"/>
      <c r="BC69" s="750"/>
      <c r="BD69" s="598"/>
      <c r="BE69" s="598"/>
      <c r="BF69" s="598"/>
      <c r="BG69" s="598"/>
      <c r="BH69" s="753"/>
      <c r="BI69" s="599"/>
      <c r="BJ69" s="600"/>
      <c r="BK69" s="600"/>
      <c r="BL69" s="600"/>
      <c r="BM69" s="210"/>
      <c r="BN69" s="599"/>
      <c r="BO69" s="599"/>
      <c r="BP69" s="599"/>
      <c r="BQ69" s="599"/>
      <c r="BR69" s="599"/>
      <c r="BS69" s="599"/>
      <c r="BT69" s="599"/>
      <c r="BU69" s="599"/>
      <c r="BV69" s="599"/>
      <c r="BW69" s="601"/>
      <c r="BX69" s="598"/>
      <c r="BY69"/>
      <c r="CA69"/>
    </row>
    <row r="70" spans="2:79" ht="18.75">
      <c r="B70" s="1170" t="s">
        <v>751</v>
      </c>
      <c r="C70" s="335">
        <v>30910036000173</v>
      </c>
      <c r="D70" s="1170" t="s">
        <v>11</v>
      </c>
      <c r="E70" s="1170" t="s">
        <v>620</v>
      </c>
      <c r="F70" s="1170" t="s">
        <v>663</v>
      </c>
      <c r="G70" s="1172" t="s">
        <v>738</v>
      </c>
      <c r="H70" s="1172" t="s">
        <v>34</v>
      </c>
      <c r="I70" s="1172" t="s">
        <v>1303</v>
      </c>
      <c r="J70" s="1172" t="s">
        <v>608</v>
      </c>
      <c r="K70" s="1172" t="s">
        <v>48</v>
      </c>
      <c r="L70" s="740" t="s">
        <v>1414</v>
      </c>
      <c r="M70" s="740" t="s">
        <v>1411</v>
      </c>
      <c r="N70" s="1172" t="s">
        <v>2797</v>
      </c>
      <c r="O70" s="1172" t="s">
        <v>1320</v>
      </c>
      <c r="P70" s="783">
        <v>43355</v>
      </c>
      <c r="Q70" s="741">
        <v>477.06901490000001</v>
      </c>
      <c r="R70" s="741">
        <v>572.08734144697587</v>
      </c>
      <c r="S70" s="784">
        <v>181</v>
      </c>
      <c r="T70" s="742">
        <v>2.9152674612580753E-2</v>
      </c>
      <c r="U70" s="743">
        <v>0.89691282411778139</v>
      </c>
      <c r="V70" s="742">
        <v>0.13164459546970453</v>
      </c>
      <c r="W70" s="743">
        <v>0.99513398275436871</v>
      </c>
      <c r="X70" s="742">
        <v>0.22464543278759108</v>
      </c>
      <c r="Y70" s="743">
        <v>1.0942768578287407</v>
      </c>
      <c r="Z70" s="742">
        <v>0.29744624922463792</v>
      </c>
      <c r="AA70" s="743">
        <v>1.2816697313956895</v>
      </c>
      <c r="AB70" s="742">
        <v>4.6399496007294722E-3</v>
      </c>
      <c r="AC70" s="744">
        <v>-0.13873366443421795</v>
      </c>
      <c r="AD70" s="785">
        <v>0</v>
      </c>
      <c r="AE70" s="1178" t="s">
        <v>1798</v>
      </c>
      <c r="AF70" s="786" t="s">
        <v>1741</v>
      </c>
      <c r="AG70" s="787" t="s">
        <v>1427</v>
      </c>
      <c r="AH70" s="787" t="s">
        <v>1726</v>
      </c>
      <c r="AI70" s="787">
        <v>25000</v>
      </c>
      <c r="AJ70" s="787">
        <v>5000</v>
      </c>
      <c r="AK70" s="787">
        <v>10000</v>
      </c>
      <c r="AL70" s="742">
        <v>1.6E-2</v>
      </c>
      <c r="AM70" s="742">
        <v>0.2</v>
      </c>
      <c r="AN70" s="743" t="s">
        <v>64</v>
      </c>
      <c r="AO70" s="1172" t="s">
        <v>34</v>
      </c>
      <c r="AP70" s="1178" t="s">
        <v>1731</v>
      </c>
      <c r="AQ70" s="745" t="s">
        <v>675</v>
      </c>
      <c r="AR70" s="742">
        <v>0</v>
      </c>
      <c r="AS70" s="742">
        <v>0</v>
      </c>
      <c r="AT70" s="742" t="s">
        <v>1414</v>
      </c>
      <c r="AU70" s="742" t="s">
        <v>2724</v>
      </c>
      <c r="AX70" s="597"/>
      <c r="AY70" s="598"/>
      <c r="AZ70" s="598"/>
      <c r="BA70" s="598"/>
      <c r="BB70" s="598"/>
      <c r="BC70" s="750"/>
      <c r="BD70" s="598"/>
      <c r="BE70" s="598"/>
      <c r="BF70" s="598"/>
      <c r="BG70" s="598"/>
      <c r="BH70" s="753"/>
      <c r="BI70" s="599"/>
      <c r="BJ70" s="600"/>
      <c r="BK70" s="600"/>
      <c r="BL70" s="600"/>
      <c r="BM70" s="210"/>
      <c r="BN70" s="599"/>
      <c r="BO70" s="599"/>
      <c r="BP70" s="599"/>
      <c r="BQ70" s="599"/>
      <c r="BR70" s="599"/>
      <c r="BS70" s="599"/>
      <c r="BT70" s="599"/>
      <c r="BU70" s="599"/>
      <c r="BV70" s="599"/>
      <c r="BW70" s="601"/>
      <c r="BX70" s="598"/>
      <c r="BY70"/>
      <c r="CA70"/>
    </row>
    <row r="71" spans="2:79" ht="18.75">
      <c r="B71" s="1170" t="s">
        <v>82</v>
      </c>
      <c r="C71" s="335">
        <v>37227754000199</v>
      </c>
      <c r="D71" s="1170" t="s">
        <v>11</v>
      </c>
      <c r="E71" s="1170" t="s">
        <v>620</v>
      </c>
      <c r="F71" s="1170" t="s">
        <v>663</v>
      </c>
      <c r="G71" s="1172" t="s">
        <v>738</v>
      </c>
      <c r="H71" s="1172" t="s">
        <v>34</v>
      </c>
      <c r="I71" s="1172" t="s">
        <v>1414</v>
      </c>
      <c r="J71" s="1172" t="s">
        <v>608</v>
      </c>
      <c r="K71" s="1172" t="s">
        <v>48</v>
      </c>
      <c r="L71" s="740" t="s">
        <v>1414</v>
      </c>
      <c r="M71" s="740" t="s">
        <v>34</v>
      </c>
      <c r="N71" s="1172" t="s">
        <v>2799</v>
      </c>
      <c r="O71" s="1172" t="s">
        <v>1320</v>
      </c>
      <c r="P71" s="783">
        <v>44007</v>
      </c>
      <c r="Q71" s="741">
        <v>22.659619079999999</v>
      </c>
      <c r="R71" s="741">
        <v>22.705635338387086</v>
      </c>
      <c r="S71" s="784">
        <v>91</v>
      </c>
      <c r="T71" s="742">
        <v>2.6159244007919691E-2</v>
      </c>
      <c r="U71" s="743">
        <v>0.80481677004703367</v>
      </c>
      <c r="V71" s="742">
        <v>0.13658685239454238</v>
      </c>
      <c r="W71" s="743">
        <v>1.0324937224372719</v>
      </c>
      <c r="X71" s="742">
        <v>0.23401281203751645</v>
      </c>
      <c r="Y71" s="743">
        <v>1.1399065695237505</v>
      </c>
      <c r="Z71" s="742"/>
      <c r="AA71" s="743"/>
      <c r="AB71" s="742">
        <v>3.7241296721793131E-3</v>
      </c>
      <c r="AC71" s="744">
        <v>1.1542400754867148</v>
      </c>
      <c r="AD71" s="785">
        <v>0</v>
      </c>
      <c r="AE71" s="1178" t="s">
        <v>1798</v>
      </c>
      <c r="AF71" s="786" t="s">
        <v>1741</v>
      </c>
      <c r="AG71" s="787" t="s">
        <v>1427</v>
      </c>
      <c r="AH71" s="787" t="s">
        <v>1726</v>
      </c>
      <c r="AI71" s="787">
        <v>5000</v>
      </c>
      <c r="AJ71" s="787">
        <v>5000</v>
      </c>
      <c r="AK71" s="787">
        <v>5000</v>
      </c>
      <c r="AL71" s="742">
        <v>1.4999999999999999E-2</v>
      </c>
      <c r="AM71" s="742">
        <v>0.2</v>
      </c>
      <c r="AN71" s="743" t="s">
        <v>34</v>
      </c>
      <c r="AO71" s="1172" t="s">
        <v>34</v>
      </c>
      <c r="AP71" s="1178" t="s">
        <v>1742</v>
      </c>
      <c r="AQ71" s="745" t="s">
        <v>668</v>
      </c>
      <c r="AR71" s="742">
        <v>3.0000000000000001E-3</v>
      </c>
      <c r="AS71" s="742">
        <v>3.0000000000000001E-3</v>
      </c>
      <c r="AT71" s="742" t="s">
        <v>1414</v>
      </c>
      <c r="AU71" s="742" t="s">
        <v>2724</v>
      </c>
      <c r="AX71" s="597"/>
      <c r="AY71" s="598"/>
      <c r="AZ71" s="598"/>
      <c r="BA71" s="598"/>
      <c r="BB71" s="598"/>
      <c r="BC71" s="750"/>
      <c r="BD71" s="598"/>
      <c r="BE71" s="598"/>
      <c r="BF71" s="598"/>
      <c r="BG71" s="598"/>
      <c r="BH71" s="753"/>
      <c r="BI71" s="599"/>
      <c r="BJ71" s="600"/>
      <c r="BK71" s="600"/>
      <c r="BL71" s="600"/>
      <c r="BM71" s="210"/>
      <c r="BN71" s="599"/>
      <c r="BO71" s="599"/>
      <c r="BP71" s="599"/>
      <c r="BQ71" s="599"/>
      <c r="BR71" s="599"/>
      <c r="BS71" s="599"/>
      <c r="BT71" s="599"/>
      <c r="BU71" s="599"/>
      <c r="BV71" s="599"/>
      <c r="BW71" s="601"/>
      <c r="BX71" s="598"/>
      <c r="BY71"/>
      <c r="CA71"/>
    </row>
    <row r="72" spans="2:79" ht="18.75">
      <c r="B72" s="1170" t="s">
        <v>83</v>
      </c>
      <c r="C72" s="335">
        <v>15862830000103</v>
      </c>
      <c r="D72" s="1170" t="s">
        <v>14</v>
      </c>
      <c r="E72" s="1170" t="s">
        <v>607</v>
      </c>
      <c r="F72" s="1170" t="s">
        <v>689</v>
      </c>
      <c r="G72" s="1172" t="s">
        <v>1414</v>
      </c>
      <c r="H72" s="1172" t="s">
        <v>34</v>
      </c>
      <c r="I72" s="1172" t="s">
        <v>34</v>
      </c>
      <c r="J72" s="1172" t="s">
        <v>611</v>
      </c>
      <c r="K72" s="1172" t="s">
        <v>1414</v>
      </c>
      <c r="L72" s="740" t="s">
        <v>1414</v>
      </c>
      <c r="M72" s="740" t="s">
        <v>34</v>
      </c>
      <c r="N72" s="1172" t="s">
        <v>2800</v>
      </c>
      <c r="O72" s="1172" t="s">
        <v>1320</v>
      </c>
      <c r="P72" s="783">
        <v>41143</v>
      </c>
      <c r="Q72" s="741">
        <v>162.78956500000001</v>
      </c>
      <c r="R72" s="741">
        <v>166.28532594377498</v>
      </c>
      <c r="S72" s="784">
        <v>32</v>
      </c>
      <c r="T72" s="742">
        <v>-6.4239701986309572E-2</v>
      </c>
      <c r="U72" s="743">
        <v>-1.9764022785120696</v>
      </c>
      <c r="V72" s="742">
        <v>-0.14134988988532804</v>
      </c>
      <c r="W72" s="743">
        <v>-1.0684986981926548</v>
      </c>
      <c r="X72" s="742">
        <v>-0.12244849056579921</v>
      </c>
      <c r="Y72" s="743">
        <v>-0.5964623800249208</v>
      </c>
      <c r="Z72" s="742">
        <v>0.34411951815669561</v>
      </c>
      <c r="AA72" s="743">
        <v>1.4827807429194286</v>
      </c>
      <c r="AB72" s="742">
        <v>0.21893741997403693</v>
      </c>
      <c r="AC72" s="744">
        <v>-1.2498466575443417</v>
      </c>
      <c r="AD72" s="785">
        <v>13950080000198</v>
      </c>
      <c r="AE72" s="1178" t="s">
        <v>1848</v>
      </c>
      <c r="AF72" s="786" t="s">
        <v>1725</v>
      </c>
      <c r="AG72" s="787" t="s">
        <v>1428</v>
      </c>
      <c r="AH72" s="787" t="s">
        <v>1730</v>
      </c>
      <c r="AI72" s="787">
        <v>500</v>
      </c>
      <c r="AJ72" s="787">
        <v>100</v>
      </c>
      <c r="AK72" s="787">
        <v>100</v>
      </c>
      <c r="AL72" s="742">
        <v>1.9E-2</v>
      </c>
      <c r="AM72" s="742">
        <v>0.2</v>
      </c>
      <c r="AN72" s="743" t="s">
        <v>666</v>
      </c>
      <c r="AO72" s="1172" t="s">
        <v>34</v>
      </c>
      <c r="AP72" s="1178" t="s">
        <v>1727</v>
      </c>
      <c r="AQ72" s="745" t="s">
        <v>659</v>
      </c>
      <c r="AR72" s="742">
        <v>3.9899999999999996E-3</v>
      </c>
      <c r="AS72" s="742">
        <v>3.9899999999999996E-3</v>
      </c>
      <c r="AT72" s="742" t="s">
        <v>1414</v>
      </c>
      <c r="AU72" s="742" t="s">
        <v>2724</v>
      </c>
      <c r="AX72" s="597"/>
      <c r="AY72" s="598"/>
      <c r="AZ72" s="598"/>
      <c r="BA72" s="598"/>
      <c r="BB72" s="598"/>
      <c r="BC72" s="750"/>
      <c r="BD72" s="598"/>
      <c r="BE72" s="598"/>
      <c r="BF72" s="598"/>
      <c r="BG72" s="598"/>
      <c r="BH72" s="753"/>
      <c r="BI72" s="599"/>
      <c r="BJ72" s="600"/>
      <c r="BK72" s="600"/>
      <c r="BL72" s="600"/>
      <c r="BM72" s="210"/>
      <c r="BN72" s="599"/>
      <c r="BO72" s="599"/>
      <c r="BP72" s="599"/>
      <c r="BQ72" s="599"/>
      <c r="BR72" s="599"/>
      <c r="BS72" s="599"/>
      <c r="BT72" s="599"/>
      <c r="BU72" s="599"/>
      <c r="BV72" s="599"/>
      <c r="BW72" s="601"/>
      <c r="BX72" s="598"/>
      <c r="BY72"/>
      <c r="CA72"/>
    </row>
    <row r="73" spans="2:79" ht="18.75">
      <c r="B73" s="1170" t="s">
        <v>753</v>
      </c>
      <c r="C73" s="335">
        <v>38026540000117</v>
      </c>
      <c r="D73" s="1170" t="s">
        <v>14</v>
      </c>
      <c r="E73" s="1170" t="s">
        <v>607</v>
      </c>
      <c r="F73" s="1170" t="s">
        <v>689</v>
      </c>
      <c r="G73" s="1172" t="s">
        <v>1414</v>
      </c>
      <c r="H73" s="1172" t="s">
        <v>34</v>
      </c>
      <c r="I73" s="1172" t="s">
        <v>34</v>
      </c>
      <c r="J73" s="1172" t="s">
        <v>608</v>
      </c>
      <c r="K73" s="1172" t="s">
        <v>48</v>
      </c>
      <c r="L73" s="740" t="s">
        <v>1414</v>
      </c>
      <c r="M73" s="740" t="s">
        <v>34</v>
      </c>
      <c r="N73" s="1172" t="s">
        <v>2801</v>
      </c>
      <c r="O73" s="1172" t="s">
        <v>1320</v>
      </c>
      <c r="P73" s="783">
        <v>44189</v>
      </c>
      <c r="Q73" s="741">
        <v>5.4415715699999998</v>
      </c>
      <c r="R73" s="741">
        <v>7.5062017295161327</v>
      </c>
      <c r="S73" s="784">
        <v>32</v>
      </c>
      <c r="T73" s="742">
        <v>-5.2593193427620921E-2</v>
      </c>
      <c r="U73" s="743">
        <v>-1.6180851422182543</v>
      </c>
      <c r="V73" s="742">
        <v>-0.1371121249991768</v>
      </c>
      <c r="W73" s="743">
        <v>-1.0364643876758757</v>
      </c>
      <c r="X73" s="742">
        <v>-0.1330835973138107</v>
      </c>
      <c r="Y73" s="743">
        <v>-0.64826735576146788</v>
      </c>
      <c r="Z73" s="742"/>
      <c r="AA73" s="743"/>
      <c r="AB73" s="742">
        <v>0.22099568655323482</v>
      </c>
      <c r="AC73" s="744">
        <v>-1.2190302981994436</v>
      </c>
      <c r="AD73" s="785">
        <v>38026392000130</v>
      </c>
      <c r="AE73" s="1178" t="s">
        <v>1848</v>
      </c>
      <c r="AF73" s="786" t="s">
        <v>1725</v>
      </c>
      <c r="AG73" s="787" t="s">
        <v>1428</v>
      </c>
      <c r="AH73" s="787" t="s">
        <v>1730</v>
      </c>
      <c r="AI73" s="787">
        <v>500</v>
      </c>
      <c r="AJ73" s="787">
        <v>100</v>
      </c>
      <c r="AK73" s="787">
        <v>100</v>
      </c>
      <c r="AL73" s="742">
        <v>2.5000000000000001E-2</v>
      </c>
      <c r="AM73" s="742">
        <v>0.2</v>
      </c>
      <c r="AN73" s="743" t="s">
        <v>34</v>
      </c>
      <c r="AO73" s="1172" t="s">
        <v>34</v>
      </c>
      <c r="AP73" s="1178" t="s">
        <v>1727</v>
      </c>
      <c r="AQ73" s="745" t="s">
        <v>659</v>
      </c>
      <c r="AR73" s="742">
        <v>5.0666666666666698E-3</v>
      </c>
      <c r="AS73" s="742">
        <v>5.0666666666666698E-3</v>
      </c>
      <c r="AT73" s="742" t="s">
        <v>1414</v>
      </c>
      <c r="AU73" s="742" t="s">
        <v>2724</v>
      </c>
      <c r="AX73" s="597"/>
      <c r="AY73" s="598"/>
      <c r="AZ73" s="598"/>
      <c r="BA73" s="598"/>
      <c r="BB73" s="598"/>
      <c r="BC73" s="750"/>
      <c r="BD73" s="598"/>
      <c r="BE73" s="598"/>
      <c r="BF73" s="598"/>
      <c r="BG73" s="598"/>
      <c r="BH73" s="753"/>
      <c r="BI73" s="599"/>
      <c r="BJ73" s="600"/>
      <c r="BK73" s="600"/>
      <c r="BL73" s="600"/>
      <c r="BM73" s="210"/>
      <c r="BN73" s="599"/>
      <c r="BO73" s="599"/>
      <c r="BP73" s="599"/>
      <c r="BQ73" s="599"/>
      <c r="BR73" s="599"/>
      <c r="BS73" s="599"/>
      <c r="BT73" s="599"/>
      <c r="BU73" s="599"/>
      <c r="BV73" s="599"/>
      <c r="BW73" s="601"/>
      <c r="BX73" s="598"/>
      <c r="BY73"/>
      <c r="CA73"/>
    </row>
    <row r="74" spans="2:79" ht="18.75">
      <c r="B74" s="1170" t="s">
        <v>84</v>
      </c>
      <c r="C74" s="335">
        <v>13608337000128</v>
      </c>
      <c r="D74" s="1170" t="s">
        <v>13</v>
      </c>
      <c r="E74" s="1170" t="s">
        <v>616</v>
      </c>
      <c r="F74" s="1170" t="s">
        <v>617</v>
      </c>
      <c r="G74" s="1172" t="s">
        <v>34</v>
      </c>
      <c r="H74" s="1172" t="s">
        <v>1336</v>
      </c>
      <c r="I74" s="1172" t="s">
        <v>34</v>
      </c>
      <c r="J74" s="1172" t="s">
        <v>608</v>
      </c>
      <c r="K74" s="1172" t="s">
        <v>48</v>
      </c>
      <c r="L74" s="740" t="s">
        <v>1414</v>
      </c>
      <c r="M74" s="740" t="s">
        <v>34</v>
      </c>
      <c r="N74" s="1172" t="s">
        <v>2802</v>
      </c>
      <c r="O74" s="1172" t="s">
        <v>1320</v>
      </c>
      <c r="P74" s="783">
        <v>40879</v>
      </c>
      <c r="Q74" s="741">
        <v>168.718279</v>
      </c>
      <c r="R74" s="741">
        <v>293.12027326104408</v>
      </c>
      <c r="S74" s="784">
        <v>30</v>
      </c>
      <c r="T74" s="742">
        <v>1.4879530285240028E-2</v>
      </c>
      <c r="U74" s="743">
        <v>0.45778446427421166</v>
      </c>
      <c r="V74" s="742">
        <v>6.0836197249067858E-2</v>
      </c>
      <c r="W74" s="743">
        <v>0.45987582739792321</v>
      </c>
      <c r="X74" s="742">
        <v>4.7421835115595945E-2</v>
      </c>
      <c r="Y74" s="743">
        <v>0.23099787108439893</v>
      </c>
      <c r="Z74" s="742">
        <v>0.10080026045956592</v>
      </c>
      <c r="AA74" s="743">
        <v>0.43433945825371045</v>
      </c>
      <c r="AB74" s="742">
        <v>5.5344560570098275E-2</v>
      </c>
      <c r="AC74" s="744">
        <v>-1.2910413362309776</v>
      </c>
      <c r="AD74" s="785">
        <v>0</v>
      </c>
      <c r="AE74" s="1178" t="s">
        <v>1848</v>
      </c>
      <c r="AF74" s="786" t="s">
        <v>1725</v>
      </c>
      <c r="AG74" s="787" t="s">
        <v>1428</v>
      </c>
      <c r="AH74" s="787" t="s">
        <v>1730</v>
      </c>
      <c r="AI74" s="787">
        <v>500</v>
      </c>
      <c r="AJ74" s="787">
        <v>100</v>
      </c>
      <c r="AK74" s="787">
        <v>100</v>
      </c>
      <c r="AL74" s="742">
        <v>1.9E-2</v>
      </c>
      <c r="AM74" s="742">
        <v>0.2</v>
      </c>
      <c r="AN74" s="743" t="s">
        <v>2124</v>
      </c>
      <c r="AO74" s="1172" t="s">
        <v>34</v>
      </c>
      <c r="AP74" s="1178" t="s">
        <v>1742</v>
      </c>
      <c r="AQ74" s="745" t="s">
        <v>668</v>
      </c>
      <c r="AR74" s="742">
        <v>4.0000000000000001E-3</v>
      </c>
      <c r="AS74" s="742">
        <v>4.0000000000000001E-3</v>
      </c>
      <c r="AT74" s="742" t="s">
        <v>1414</v>
      </c>
      <c r="AU74" s="742" t="s">
        <v>2724</v>
      </c>
      <c r="AX74" s="597"/>
      <c r="AY74" s="598"/>
      <c r="AZ74" s="598"/>
      <c r="BA74" s="598"/>
      <c r="BB74" s="598"/>
      <c r="BC74" s="750"/>
      <c r="BD74" s="598"/>
      <c r="BE74" s="598"/>
      <c r="BF74" s="598"/>
      <c r="BG74" s="598"/>
      <c r="BH74" s="753"/>
      <c r="BI74" s="599"/>
      <c r="BJ74" s="600"/>
      <c r="BK74" s="600"/>
      <c r="BL74" s="600"/>
      <c r="BM74" s="210"/>
      <c r="BN74" s="599"/>
      <c r="BO74" s="599"/>
      <c r="BP74" s="599"/>
      <c r="BQ74" s="599"/>
      <c r="BR74" s="599"/>
      <c r="BS74" s="599"/>
      <c r="BT74" s="599"/>
      <c r="BU74" s="599"/>
      <c r="BV74" s="599"/>
      <c r="BW74" s="601"/>
      <c r="BX74" s="598"/>
      <c r="BY74"/>
      <c r="CA74"/>
    </row>
    <row r="75" spans="2:79" ht="18.75">
      <c r="B75" s="1170" t="s">
        <v>4638</v>
      </c>
      <c r="C75" s="335">
        <v>42287988000161</v>
      </c>
      <c r="D75" s="1170" t="s">
        <v>13</v>
      </c>
      <c r="E75" s="1170" t="s">
        <v>616</v>
      </c>
      <c r="F75" s="1170" t="s">
        <v>617</v>
      </c>
      <c r="G75" s="1172" t="s">
        <v>34</v>
      </c>
      <c r="H75" s="1172" t="s">
        <v>34</v>
      </c>
      <c r="I75" s="1172" t="s">
        <v>34</v>
      </c>
      <c r="J75" s="1172" t="s">
        <v>608</v>
      </c>
      <c r="K75" s="1172" t="s">
        <v>48</v>
      </c>
      <c r="L75" s="740" t="s">
        <v>1414</v>
      </c>
      <c r="M75" s="740" t="s">
        <v>34</v>
      </c>
      <c r="N75" s="1172" t="s">
        <v>4639</v>
      </c>
      <c r="O75" s="1172" t="s">
        <v>1320</v>
      </c>
      <c r="P75" s="783">
        <v>44676</v>
      </c>
      <c r="Q75" s="741"/>
      <c r="R75" s="741"/>
      <c r="S75" s="784">
        <v>23</v>
      </c>
      <c r="T75" s="742"/>
      <c r="U75" s="743"/>
      <c r="V75" s="742"/>
      <c r="W75" s="743"/>
      <c r="X75" s="742"/>
      <c r="Y75" s="743"/>
      <c r="Z75" s="742"/>
      <c r="AA75" s="743"/>
      <c r="AB75" s="742"/>
      <c r="AC75" s="744"/>
      <c r="AD75" s="785">
        <v>42288347000121</v>
      </c>
      <c r="AE75" s="1178" t="s">
        <v>1848</v>
      </c>
      <c r="AF75" s="786" t="s">
        <v>1725</v>
      </c>
      <c r="AG75" s="787" t="s">
        <v>1428</v>
      </c>
      <c r="AH75" s="787" t="s">
        <v>2116</v>
      </c>
      <c r="AI75" s="787">
        <v>500</v>
      </c>
      <c r="AJ75" s="787">
        <v>0</v>
      </c>
      <c r="AK75" s="787">
        <v>100</v>
      </c>
      <c r="AL75" s="742">
        <v>1.9E-2</v>
      </c>
      <c r="AM75" s="742">
        <v>0.2</v>
      </c>
      <c r="AN75" s="743" t="s">
        <v>2124</v>
      </c>
      <c r="AO75" s="1172" t="s">
        <v>4626</v>
      </c>
      <c r="AP75" s="1178" t="s">
        <v>1742</v>
      </c>
      <c r="AQ75" s="745" t="s">
        <v>2174</v>
      </c>
      <c r="AR75" s="742">
        <v>0</v>
      </c>
      <c r="AS75" s="742">
        <v>0</v>
      </c>
      <c r="AT75" s="742" t="s">
        <v>1414</v>
      </c>
      <c r="AU75" s="742" t="s">
        <v>2724</v>
      </c>
      <c r="AX75" s="597"/>
      <c r="AY75" s="598"/>
      <c r="AZ75" s="598"/>
      <c r="BA75" s="598"/>
      <c r="BB75" s="598"/>
      <c r="BC75" s="750"/>
      <c r="BD75" s="598"/>
      <c r="BE75" s="598"/>
      <c r="BF75" s="598"/>
      <c r="BG75" s="598"/>
      <c r="BH75" s="753"/>
      <c r="BI75" s="599"/>
      <c r="BJ75" s="600"/>
      <c r="BK75" s="600"/>
      <c r="BL75" s="600"/>
      <c r="BM75" s="210"/>
      <c r="BN75" s="599"/>
      <c r="BO75" s="599"/>
      <c r="BP75" s="599"/>
      <c r="BQ75" s="599"/>
      <c r="BR75" s="599"/>
      <c r="BS75" s="599"/>
      <c r="BT75" s="599"/>
      <c r="BU75" s="599"/>
      <c r="BV75" s="599"/>
      <c r="BW75" s="601"/>
      <c r="BX75" s="598"/>
      <c r="BY75"/>
      <c r="CA75"/>
    </row>
    <row r="76" spans="2:79" ht="18.75">
      <c r="B76" s="1170" t="s">
        <v>1488</v>
      </c>
      <c r="C76" s="335">
        <v>38377278000155</v>
      </c>
      <c r="D76" s="1170" t="s">
        <v>14</v>
      </c>
      <c r="E76" s="1170" t="s">
        <v>616</v>
      </c>
      <c r="F76" s="1170" t="s">
        <v>617</v>
      </c>
      <c r="G76" s="1172" t="s">
        <v>34</v>
      </c>
      <c r="H76" s="1172" t="s">
        <v>34</v>
      </c>
      <c r="I76" s="1172" t="s">
        <v>34</v>
      </c>
      <c r="J76" s="1172" t="s">
        <v>608</v>
      </c>
      <c r="K76" s="1172" t="s">
        <v>48</v>
      </c>
      <c r="L76" s="740" t="s">
        <v>1414</v>
      </c>
      <c r="M76" s="740" t="s">
        <v>34</v>
      </c>
      <c r="N76" s="1172" t="s">
        <v>2803</v>
      </c>
      <c r="O76" s="1172" t="s">
        <v>1320</v>
      </c>
      <c r="P76" s="783">
        <v>44237</v>
      </c>
      <c r="Q76" s="741">
        <v>0</v>
      </c>
      <c r="R76" s="741">
        <v>10.202217707346936</v>
      </c>
      <c r="S76" s="784">
        <v>7</v>
      </c>
      <c r="T76" s="742"/>
      <c r="U76" s="743"/>
      <c r="V76" s="742">
        <v>-0.199328648230917</v>
      </c>
      <c r="W76" s="743">
        <v>-1.5067744397963183</v>
      </c>
      <c r="X76" s="742">
        <v>-0.22701093561846608</v>
      </c>
      <c r="Y76" s="743">
        <v>-1.1057995270093888</v>
      </c>
      <c r="Z76" s="742"/>
      <c r="AA76" s="743"/>
      <c r="AB76" s="742">
        <v>0.22671441342460824</v>
      </c>
      <c r="AC76" s="744">
        <v>-1.4627078883178151</v>
      </c>
      <c r="AD76" s="785">
        <v>0</v>
      </c>
      <c r="AE76" s="1178" t="s">
        <v>1848</v>
      </c>
      <c r="AF76" s="786" t="s">
        <v>1725</v>
      </c>
      <c r="AG76" s="787" t="s">
        <v>1428</v>
      </c>
      <c r="AH76" s="787" t="s">
        <v>1726</v>
      </c>
      <c r="AI76" s="787">
        <v>500</v>
      </c>
      <c r="AJ76" s="787">
        <v>0</v>
      </c>
      <c r="AK76" s="787">
        <v>100</v>
      </c>
      <c r="AL76" s="742">
        <v>2.1000000000000001E-2</v>
      </c>
      <c r="AM76" s="742">
        <v>0.1</v>
      </c>
      <c r="AN76" s="743" t="s">
        <v>34</v>
      </c>
      <c r="AO76" s="1172" t="s">
        <v>34</v>
      </c>
      <c r="AP76" s="1178" t="s">
        <v>1727</v>
      </c>
      <c r="AQ76" s="745" t="s">
        <v>687</v>
      </c>
      <c r="AR76" s="742">
        <v>4.0000000000000001E-3</v>
      </c>
      <c r="AS76" s="742">
        <v>4.0000000000000001E-3</v>
      </c>
      <c r="AT76" s="742" t="s">
        <v>1414</v>
      </c>
      <c r="AU76" s="742" t="s">
        <v>2724</v>
      </c>
      <c r="AX76" s="597"/>
      <c r="AY76" s="598"/>
      <c r="AZ76" s="598"/>
      <c r="BA76" s="598"/>
      <c r="BB76" s="598"/>
      <c r="BC76" s="750"/>
      <c r="BD76" s="598"/>
      <c r="BE76" s="598"/>
      <c r="BF76" s="598"/>
      <c r="BG76" s="598"/>
      <c r="BH76" s="753"/>
      <c r="BI76" s="599"/>
      <c r="BJ76" s="600"/>
      <c r="BK76" s="600"/>
      <c r="BL76" s="600"/>
      <c r="BM76" s="210"/>
      <c r="BN76" s="599"/>
      <c r="BO76" s="599"/>
      <c r="BP76" s="599"/>
      <c r="BQ76" s="599"/>
      <c r="BR76" s="599"/>
      <c r="BS76" s="599"/>
      <c r="BT76" s="599"/>
      <c r="BU76" s="599"/>
      <c r="BV76" s="599"/>
      <c r="BW76" s="601"/>
      <c r="BX76" s="598"/>
      <c r="BY76"/>
      <c r="CA76"/>
    </row>
    <row r="77" spans="2:79" ht="18.75">
      <c r="B77" s="1170" t="s">
        <v>85</v>
      </c>
      <c r="C77" s="335">
        <v>17397804000179</v>
      </c>
      <c r="D77" s="1170" t="s">
        <v>14</v>
      </c>
      <c r="E77" s="1170" t="s">
        <v>614</v>
      </c>
      <c r="F77" s="1170" t="s">
        <v>689</v>
      </c>
      <c r="G77" s="1172" t="s">
        <v>1414</v>
      </c>
      <c r="H77" s="1172" t="s">
        <v>865</v>
      </c>
      <c r="I77" s="1172" t="s">
        <v>34</v>
      </c>
      <c r="J77" s="1172" t="s">
        <v>608</v>
      </c>
      <c r="K77" s="1172" t="s">
        <v>48</v>
      </c>
      <c r="L77" s="740" t="s">
        <v>1414</v>
      </c>
      <c r="M77" s="740" t="s">
        <v>34</v>
      </c>
      <c r="N77" s="1172" t="s">
        <v>2804</v>
      </c>
      <c r="O77" s="1172" t="s">
        <v>1320</v>
      </c>
      <c r="P77" s="783">
        <v>41381</v>
      </c>
      <c r="Q77" s="741">
        <v>101.85275300000001</v>
      </c>
      <c r="R77" s="741">
        <v>117.20898610843371</v>
      </c>
      <c r="S77" s="784">
        <v>32</v>
      </c>
      <c r="T77" s="742">
        <v>-1.5893677425246389E-2</v>
      </c>
      <c r="U77" s="743">
        <v>-0.48898577213025102</v>
      </c>
      <c r="V77" s="742">
        <v>-4.2932052168508483E-2</v>
      </c>
      <c r="W77" s="743">
        <v>-0.32453397657405608</v>
      </c>
      <c r="X77" s="742">
        <v>-0.11554190805450282</v>
      </c>
      <c r="Y77" s="743">
        <v>-0.5628195264177327</v>
      </c>
      <c r="Z77" s="742">
        <v>0.1928957012286685</v>
      </c>
      <c r="AA77" s="743">
        <v>0.83117061393643021</v>
      </c>
      <c r="AB77" s="742">
        <v>0.14629726519971234</v>
      </c>
      <c r="AC77" s="744">
        <v>-1.1977008907850508</v>
      </c>
      <c r="AD77" s="785">
        <v>15862804000177</v>
      </c>
      <c r="AE77" s="1178" t="s">
        <v>1848</v>
      </c>
      <c r="AF77" s="786" t="s">
        <v>1725</v>
      </c>
      <c r="AG77" s="787" t="s">
        <v>1428</v>
      </c>
      <c r="AH77" s="787" t="s">
        <v>1726</v>
      </c>
      <c r="AI77" s="787">
        <v>1000</v>
      </c>
      <c r="AJ77" s="787">
        <v>1000</v>
      </c>
      <c r="AK77" s="787">
        <v>1000</v>
      </c>
      <c r="AL77" s="742">
        <v>1.9E-2</v>
      </c>
      <c r="AM77" s="742">
        <v>0.2</v>
      </c>
      <c r="AN77" s="743" t="s">
        <v>64</v>
      </c>
      <c r="AO77" s="1172" t="s">
        <v>34</v>
      </c>
      <c r="AP77" s="1178" t="s">
        <v>1727</v>
      </c>
      <c r="AQ77" s="745" t="s">
        <v>659</v>
      </c>
      <c r="AR77" s="742">
        <v>3.9899999999999996E-3</v>
      </c>
      <c r="AS77" s="742">
        <v>3.9899999999999996E-3</v>
      </c>
      <c r="AT77" s="742" t="s">
        <v>1414</v>
      </c>
      <c r="AU77" s="742" t="s">
        <v>2724</v>
      </c>
      <c r="AX77" s="597"/>
      <c r="AY77" s="598"/>
      <c r="AZ77" s="598"/>
      <c r="BA77" s="598"/>
      <c r="BB77" s="598"/>
      <c r="BC77" s="750"/>
      <c r="BD77" s="598"/>
      <c r="BE77" s="598"/>
      <c r="BF77" s="598"/>
      <c r="BG77" s="598"/>
      <c r="BH77" s="753"/>
      <c r="BI77" s="599"/>
      <c r="BJ77" s="600"/>
      <c r="BK77" s="600"/>
      <c r="BL77" s="600"/>
      <c r="BM77" s="210"/>
      <c r="BN77" s="599"/>
      <c r="BO77" s="599"/>
      <c r="BP77" s="599"/>
      <c r="BQ77" s="599"/>
      <c r="BR77" s="599"/>
      <c r="BS77" s="599"/>
      <c r="BT77" s="599"/>
      <c r="BU77" s="599"/>
      <c r="BV77" s="599"/>
      <c r="BW77" s="601"/>
      <c r="BX77" s="598"/>
      <c r="BY77"/>
      <c r="CA77"/>
    </row>
    <row r="78" spans="2:79" ht="18.75">
      <c r="B78" s="1170" t="s">
        <v>754</v>
      </c>
      <c r="C78" s="335">
        <v>15862797000103</v>
      </c>
      <c r="D78" s="1170" t="s">
        <v>14</v>
      </c>
      <c r="E78" s="1170" t="s">
        <v>614</v>
      </c>
      <c r="F78" s="1170" t="s">
        <v>689</v>
      </c>
      <c r="G78" s="1172" t="s">
        <v>1414</v>
      </c>
      <c r="H78" s="1172" t="s">
        <v>865</v>
      </c>
      <c r="I78" s="1172" t="s">
        <v>34</v>
      </c>
      <c r="J78" s="1172" t="s">
        <v>608</v>
      </c>
      <c r="K78" s="1172" t="s">
        <v>48</v>
      </c>
      <c r="L78" s="740" t="s">
        <v>1414</v>
      </c>
      <c r="M78" s="740" t="s">
        <v>34</v>
      </c>
      <c r="N78" s="1172" t="s">
        <v>2805</v>
      </c>
      <c r="O78" s="1172" t="s">
        <v>1323</v>
      </c>
      <c r="P78" s="783">
        <v>41150</v>
      </c>
      <c r="Q78" s="741">
        <v>3.3241100000000001</v>
      </c>
      <c r="R78" s="741">
        <v>3.5686357550200798</v>
      </c>
      <c r="S78" s="784">
        <v>32</v>
      </c>
      <c r="T78" s="742">
        <v>-1.730771243471807E-2</v>
      </c>
      <c r="U78" s="743">
        <v>-0.53249005263284832</v>
      </c>
      <c r="V78" s="742">
        <v>-4.8342064525459638E-2</v>
      </c>
      <c r="W78" s="743">
        <v>-0.36542959499511085</v>
      </c>
      <c r="X78" s="742">
        <v>-0.12331949799379305</v>
      </c>
      <c r="Y78" s="743">
        <v>-0.60070516947148755</v>
      </c>
      <c r="Z78" s="742">
        <v>0.18400209495474829</v>
      </c>
      <c r="AA78" s="743">
        <v>0.79284884657863841</v>
      </c>
      <c r="AB78" s="742">
        <v>0.14789978004947857</v>
      </c>
      <c r="AC78" s="744">
        <v>-1.2213025411236931</v>
      </c>
      <c r="AD78" s="785">
        <v>15862804000177</v>
      </c>
      <c r="AE78" s="1178" t="s">
        <v>1848</v>
      </c>
      <c r="AF78" s="786" t="s">
        <v>1725</v>
      </c>
      <c r="AG78" s="787" t="s">
        <v>1428</v>
      </c>
      <c r="AH78" s="787" t="s">
        <v>1726</v>
      </c>
      <c r="AI78" s="787">
        <v>5</v>
      </c>
      <c r="AJ78" s="787">
        <v>5000</v>
      </c>
      <c r="AK78" s="787">
        <v>20000</v>
      </c>
      <c r="AL78" s="742">
        <v>1.9E-2</v>
      </c>
      <c r="AM78" s="742">
        <v>0.2</v>
      </c>
      <c r="AN78" s="743" t="s">
        <v>2124</v>
      </c>
      <c r="AO78" s="1172" t="s">
        <v>34</v>
      </c>
      <c r="AP78" s="1178" t="s">
        <v>1727</v>
      </c>
      <c r="AQ78" s="745" t="s">
        <v>659</v>
      </c>
      <c r="AR78" s="742">
        <v>3.9899999999999996E-3</v>
      </c>
      <c r="AS78" s="742">
        <v>3.9899999999999996E-3</v>
      </c>
      <c r="AT78" s="742" t="s">
        <v>1414</v>
      </c>
      <c r="AU78" s="742" t="s">
        <v>2724</v>
      </c>
      <c r="AX78" s="597"/>
      <c r="AY78" s="598"/>
      <c r="AZ78" s="598"/>
      <c r="BA78" s="598"/>
      <c r="BB78" s="598"/>
      <c r="BC78" s="750"/>
      <c r="BD78" s="598"/>
      <c r="BE78" s="598"/>
      <c r="BF78" s="598"/>
      <c r="BG78" s="598"/>
      <c r="BH78" s="753"/>
      <c r="BI78" s="599"/>
      <c r="BJ78" s="600"/>
      <c r="BK78" s="600"/>
      <c r="BL78" s="600"/>
      <c r="BM78" s="210"/>
      <c r="BN78" s="599"/>
      <c r="BO78" s="599"/>
      <c r="BP78" s="599"/>
      <c r="BQ78" s="599"/>
      <c r="BR78" s="599"/>
      <c r="BS78" s="599"/>
      <c r="BT78" s="599"/>
      <c r="BU78" s="599"/>
      <c r="BV78" s="599"/>
      <c r="BW78" s="601"/>
      <c r="BX78" s="598"/>
      <c r="BY78"/>
      <c r="CA78"/>
    </row>
    <row r="79" spans="2:79" ht="18.75">
      <c r="B79" s="1170" t="s">
        <v>755</v>
      </c>
      <c r="C79" s="335">
        <v>27826024000150</v>
      </c>
      <c r="D79" s="1170" t="s">
        <v>14</v>
      </c>
      <c r="E79" s="1170" t="s">
        <v>614</v>
      </c>
      <c r="F79" s="1170" t="s">
        <v>689</v>
      </c>
      <c r="G79" s="1172" t="s">
        <v>1414</v>
      </c>
      <c r="H79" s="1172" t="s">
        <v>865</v>
      </c>
      <c r="I79" s="1172" t="s">
        <v>34</v>
      </c>
      <c r="J79" s="1172" t="s">
        <v>608</v>
      </c>
      <c r="K79" s="1172" t="s">
        <v>48</v>
      </c>
      <c r="L79" s="740" t="s">
        <v>1414</v>
      </c>
      <c r="M79" s="740" t="s">
        <v>34</v>
      </c>
      <c r="N79" s="1172" t="s">
        <v>2806</v>
      </c>
      <c r="O79" s="1172" t="s">
        <v>1323</v>
      </c>
      <c r="P79" s="783">
        <v>43092</v>
      </c>
      <c r="Q79" s="741">
        <v>38.008971369999998</v>
      </c>
      <c r="R79" s="741">
        <v>41.145918335943783</v>
      </c>
      <c r="S79" s="784">
        <v>32</v>
      </c>
      <c r="T79" s="742">
        <v>-1.6931752007231182E-2</v>
      </c>
      <c r="U79" s="743">
        <v>-0.52092323300977761</v>
      </c>
      <c r="V79" s="742">
        <v>-4.3262115465241724E-2</v>
      </c>
      <c r="W79" s="743">
        <v>-0.32702900648293504</v>
      </c>
      <c r="X79" s="742">
        <v>-0.10558686149797281</v>
      </c>
      <c r="Y79" s="743">
        <v>-0.51432721152736638</v>
      </c>
      <c r="Z79" s="742">
        <v>0.20713887215879412</v>
      </c>
      <c r="AA79" s="743">
        <v>0.89254318497345941</v>
      </c>
      <c r="AB79" s="742">
        <v>0.14776712352895252</v>
      </c>
      <c r="AC79" s="744">
        <v>-1.1880208801076739</v>
      </c>
      <c r="AD79" s="785">
        <v>28888814000123</v>
      </c>
      <c r="AE79" s="1178" t="s">
        <v>1848</v>
      </c>
      <c r="AF79" s="786" t="s">
        <v>1725</v>
      </c>
      <c r="AG79" s="787" t="s">
        <v>1428</v>
      </c>
      <c r="AH79" s="787" t="s">
        <v>1730</v>
      </c>
      <c r="AI79" s="787">
        <v>500</v>
      </c>
      <c r="AJ79" s="787">
        <v>1000</v>
      </c>
      <c r="AK79" s="787">
        <v>100</v>
      </c>
      <c r="AL79" s="742">
        <v>2.5000000000000001E-2</v>
      </c>
      <c r="AM79" s="742">
        <v>0.2</v>
      </c>
      <c r="AN79" s="743" t="s">
        <v>64</v>
      </c>
      <c r="AO79" s="1172" t="s">
        <v>34</v>
      </c>
      <c r="AP79" s="1178" t="s">
        <v>1742</v>
      </c>
      <c r="AQ79" s="745" t="s">
        <v>668</v>
      </c>
      <c r="AR79" s="742">
        <v>4.7499999999999999E-3</v>
      </c>
      <c r="AS79" s="742">
        <v>4.7499999999999999E-3</v>
      </c>
      <c r="AT79" s="742" t="s">
        <v>1414</v>
      </c>
      <c r="AU79" s="742" t="s">
        <v>2724</v>
      </c>
      <c r="AX79" s="597"/>
      <c r="AY79" s="598"/>
      <c r="AZ79" s="598"/>
      <c r="BA79" s="598"/>
      <c r="BB79" s="598"/>
      <c r="BC79" s="750"/>
      <c r="BD79" s="598"/>
      <c r="BE79" s="598"/>
      <c r="BF79" s="598"/>
      <c r="BG79" s="598"/>
      <c r="BH79" s="753"/>
      <c r="BI79" s="599"/>
      <c r="BJ79" s="600"/>
      <c r="BK79" s="600"/>
      <c r="BL79" s="600"/>
      <c r="BM79" s="210"/>
      <c r="BN79" s="599"/>
      <c r="BO79" s="599"/>
      <c r="BP79" s="599"/>
      <c r="BQ79" s="599"/>
      <c r="BR79" s="599"/>
      <c r="BS79" s="599"/>
      <c r="BT79" s="599"/>
      <c r="BU79" s="599"/>
      <c r="BV79" s="599"/>
      <c r="BW79" s="601"/>
      <c r="BX79" s="598"/>
      <c r="BY79"/>
      <c r="CA79"/>
    </row>
    <row r="80" spans="2:79" ht="18.75">
      <c r="B80" s="1170" t="s">
        <v>4640</v>
      </c>
      <c r="C80" s="335">
        <v>29732909000116</v>
      </c>
      <c r="D80" s="1170" t="s">
        <v>13</v>
      </c>
      <c r="E80" s="1170" t="s">
        <v>615</v>
      </c>
      <c r="F80" s="1170" t="s">
        <v>619</v>
      </c>
      <c r="G80" s="1172" t="s">
        <v>34</v>
      </c>
      <c r="H80" s="1172" t="s">
        <v>1337</v>
      </c>
      <c r="I80" s="1172" t="s">
        <v>34</v>
      </c>
      <c r="J80" s="1172" t="s">
        <v>608</v>
      </c>
      <c r="K80" s="1172" t="s">
        <v>48</v>
      </c>
      <c r="L80" s="740" t="s">
        <v>1414</v>
      </c>
      <c r="M80" s="740" t="s">
        <v>34</v>
      </c>
      <c r="N80" s="1172" t="s">
        <v>4641</v>
      </c>
      <c r="O80" s="1172" t="s">
        <v>1320</v>
      </c>
      <c r="P80" s="783">
        <v>43305</v>
      </c>
      <c r="Q80" s="741">
        <v>7.9070435400000001</v>
      </c>
      <c r="R80" s="741">
        <v>8.0634735137037055</v>
      </c>
      <c r="S80" s="784">
        <v>3</v>
      </c>
      <c r="T80" s="742">
        <v>-1.1843575302038611E-2</v>
      </c>
      <c r="U80" s="743">
        <v>-0.36438010278545352</v>
      </c>
      <c r="V80" s="742">
        <v>-1.1843575302038611E-2</v>
      </c>
      <c r="W80" s="743">
        <v>-8.952850831678287E-2</v>
      </c>
      <c r="X80" s="742">
        <v>-1.1843575302038611E-2</v>
      </c>
      <c r="Y80" s="743">
        <v>-5.7691581823642493E-2</v>
      </c>
      <c r="Z80" s="742">
        <v>-1.1843575302038611E-2</v>
      </c>
      <c r="AA80" s="743">
        <v>-5.1032924488701552E-2</v>
      </c>
      <c r="AB80" s="742">
        <v>5.2903651097977102E-2</v>
      </c>
      <c r="AC80" s="744">
        <v>-2.7244223223026975</v>
      </c>
      <c r="AD80" s="785">
        <v>0</v>
      </c>
      <c r="AE80" s="1178" t="s">
        <v>1848</v>
      </c>
      <c r="AF80" s="786" t="s">
        <v>1725</v>
      </c>
      <c r="AG80" s="787" t="s">
        <v>1428</v>
      </c>
      <c r="AH80" s="787" t="s">
        <v>2116</v>
      </c>
      <c r="AI80" s="787">
        <v>0</v>
      </c>
      <c r="AJ80" s="787">
        <v>0</v>
      </c>
      <c r="AK80" s="787">
        <v>0</v>
      </c>
      <c r="AL80" s="742">
        <v>5.1599999999999997E-3</v>
      </c>
      <c r="AM80" s="742">
        <v>0.2</v>
      </c>
      <c r="AN80" s="743" t="s">
        <v>64</v>
      </c>
      <c r="AO80" s="1172" t="s">
        <v>4623</v>
      </c>
      <c r="AP80" s="1178" t="s">
        <v>1742</v>
      </c>
      <c r="AQ80" s="745" t="s">
        <v>2174</v>
      </c>
      <c r="AR80" s="742">
        <v>0</v>
      </c>
      <c r="AS80" s="742">
        <v>0</v>
      </c>
      <c r="AT80" s="742" t="s">
        <v>1414</v>
      </c>
      <c r="AU80" s="742" t="s">
        <v>2724</v>
      </c>
      <c r="AX80" s="597"/>
      <c r="AY80" s="598"/>
      <c r="AZ80" s="598"/>
      <c r="BA80" s="598"/>
      <c r="BB80" s="598"/>
      <c r="BC80" s="750"/>
      <c r="BD80" s="598"/>
      <c r="BE80" s="598"/>
      <c r="BF80" s="598"/>
      <c r="BG80" s="598"/>
      <c r="BH80" s="753"/>
      <c r="BI80" s="599"/>
      <c r="BJ80" s="600"/>
      <c r="BK80" s="600"/>
      <c r="BL80" s="600"/>
      <c r="BM80" s="210"/>
      <c r="BN80" s="599"/>
      <c r="BO80" s="599"/>
      <c r="BP80" s="599"/>
      <c r="BQ80" s="599"/>
      <c r="BR80" s="599"/>
      <c r="BS80" s="599"/>
      <c r="BT80" s="599"/>
      <c r="BU80" s="599"/>
      <c r="BV80" s="599"/>
      <c r="BW80" s="601"/>
      <c r="BX80" s="598"/>
      <c r="BY80"/>
      <c r="CA80"/>
    </row>
    <row r="81" spans="2:79" ht="18.75">
      <c r="B81" s="1170" t="s">
        <v>4642</v>
      </c>
      <c r="C81" s="335">
        <v>20814969000103</v>
      </c>
      <c r="D81" s="1170" t="s">
        <v>13</v>
      </c>
      <c r="E81" s="1170" t="s">
        <v>615</v>
      </c>
      <c r="F81" s="1170" t="s">
        <v>619</v>
      </c>
      <c r="G81" s="1172" t="s">
        <v>34</v>
      </c>
      <c r="H81" s="1172" t="s">
        <v>1337</v>
      </c>
      <c r="I81" s="1172" t="s">
        <v>34</v>
      </c>
      <c r="J81" s="1172" t="s">
        <v>608</v>
      </c>
      <c r="K81" s="1172" t="s">
        <v>48</v>
      </c>
      <c r="L81" s="740" t="s">
        <v>1414</v>
      </c>
      <c r="M81" s="740" t="s">
        <v>34</v>
      </c>
      <c r="N81" s="1172" t="s">
        <v>4643</v>
      </c>
      <c r="O81" s="1172" t="s">
        <v>1320</v>
      </c>
      <c r="P81" s="783">
        <v>42074</v>
      </c>
      <c r="Q81" s="741">
        <v>40.845120999999999</v>
      </c>
      <c r="R81" s="741">
        <v>41.405703185185182</v>
      </c>
      <c r="S81" s="784">
        <v>3</v>
      </c>
      <c r="T81" s="742">
        <v>-5.2733177109711704E-3</v>
      </c>
      <c r="U81" s="743">
        <v>-0.16223918880418525</v>
      </c>
      <c r="V81" s="742">
        <v>-5.2733177109711704E-3</v>
      </c>
      <c r="W81" s="743">
        <v>-3.9862309860305194E-2</v>
      </c>
      <c r="X81" s="742">
        <v>-5.2733177109711704E-3</v>
      </c>
      <c r="Y81" s="743">
        <v>-2.5687010252063883E-2</v>
      </c>
      <c r="Z81" s="742">
        <v>-5.2733177109711704E-3</v>
      </c>
      <c r="AA81" s="743">
        <v>-2.2722262297146231E-2</v>
      </c>
      <c r="AB81" s="742">
        <v>3.7653705681708088E-2</v>
      </c>
      <c r="AC81" s="744">
        <v>-3.6533357846476577</v>
      </c>
      <c r="AD81" s="785">
        <v>0</v>
      </c>
      <c r="AE81" s="1178" t="s">
        <v>1848</v>
      </c>
      <c r="AF81" s="786" t="s">
        <v>1725</v>
      </c>
      <c r="AG81" s="787" t="s">
        <v>1428</v>
      </c>
      <c r="AH81" s="787" t="s">
        <v>2116</v>
      </c>
      <c r="AI81" s="787">
        <v>0</v>
      </c>
      <c r="AJ81" s="787">
        <v>0</v>
      </c>
      <c r="AK81" s="787">
        <v>0</v>
      </c>
      <c r="AL81" s="742">
        <v>1.0999999999999999E-2</v>
      </c>
      <c r="AM81" s="742">
        <v>0</v>
      </c>
      <c r="AN81" s="743" t="s">
        <v>2124</v>
      </c>
      <c r="AO81" s="1172" t="s">
        <v>4623</v>
      </c>
      <c r="AP81" s="1178" t="s">
        <v>1742</v>
      </c>
      <c r="AQ81" s="745" t="s">
        <v>2174</v>
      </c>
      <c r="AR81" s="742">
        <v>0</v>
      </c>
      <c r="AS81" s="742">
        <v>0</v>
      </c>
      <c r="AT81" s="742" t="s">
        <v>1414</v>
      </c>
      <c r="AU81" s="742" t="s">
        <v>2724</v>
      </c>
      <c r="AX81" s="597"/>
      <c r="AY81" s="598"/>
      <c r="AZ81" s="598"/>
      <c r="BA81" s="598"/>
      <c r="BB81" s="598"/>
      <c r="BC81" s="750"/>
      <c r="BD81" s="598"/>
      <c r="BE81" s="598"/>
      <c r="BF81" s="598"/>
      <c r="BG81" s="598"/>
      <c r="BH81" s="753"/>
      <c r="BI81" s="599"/>
      <c r="BJ81" s="600"/>
      <c r="BK81" s="600"/>
      <c r="BL81" s="600"/>
      <c r="BM81" s="210"/>
      <c r="BN81" s="599"/>
      <c r="BO81" s="599"/>
      <c r="BP81" s="599"/>
      <c r="BQ81" s="599"/>
      <c r="BR81" s="599"/>
      <c r="BS81" s="599"/>
      <c r="BT81" s="599"/>
      <c r="BU81" s="599"/>
      <c r="BV81" s="599"/>
      <c r="BW81" s="601"/>
      <c r="BX81" s="598"/>
      <c r="BY81"/>
      <c r="CA81"/>
    </row>
    <row r="82" spans="2:79" ht="18.75">
      <c r="B82" s="1170" t="s">
        <v>86</v>
      </c>
      <c r="C82" s="335">
        <v>36352617000113</v>
      </c>
      <c r="D82" s="1170" t="s">
        <v>14</v>
      </c>
      <c r="E82" s="1170" t="s">
        <v>614</v>
      </c>
      <c r="F82" s="1170" t="s">
        <v>689</v>
      </c>
      <c r="G82" s="1172" t="s">
        <v>1414</v>
      </c>
      <c r="H82" s="1172" t="s">
        <v>865</v>
      </c>
      <c r="I82" s="1172" t="s">
        <v>34</v>
      </c>
      <c r="J82" s="1172" t="s">
        <v>608</v>
      </c>
      <c r="K82" s="1172" t="s">
        <v>48</v>
      </c>
      <c r="L82" s="740" t="s">
        <v>1414</v>
      </c>
      <c r="M82" s="740" t="s">
        <v>34</v>
      </c>
      <c r="N82" s="1172" t="s">
        <v>2807</v>
      </c>
      <c r="O82" s="1172" t="s">
        <v>1320</v>
      </c>
      <c r="P82" s="783">
        <v>43945</v>
      </c>
      <c r="Q82" s="741">
        <v>0</v>
      </c>
      <c r="R82" s="741">
        <v>7.3594315228318603</v>
      </c>
      <c r="S82" s="784">
        <v>32</v>
      </c>
      <c r="T82" s="742">
        <v>-4.8838783734863611E-3</v>
      </c>
      <c r="U82" s="743">
        <v>-0.15025767627924794</v>
      </c>
      <c r="V82" s="742">
        <v>-2.8240196917195703E-2</v>
      </c>
      <c r="W82" s="743">
        <v>-0.21347461725797864</v>
      </c>
      <c r="X82" s="742">
        <v>-0.10000688755768639</v>
      </c>
      <c r="Y82" s="743">
        <v>-0.48714643925715373</v>
      </c>
      <c r="Z82" s="742"/>
      <c r="AA82" s="743"/>
      <c r="AB82" s="742">
        <v>0.14329965388092178</v>
      </c>
      <c r="AC82" s="744">
        <v>-1.1202295696484688</v>
      </c>
      <c r="AD82" s="785">
        <v>28888814000123</v>
      </c>
      <c r="AE82" s="1178" t="s">
        <v>1848</v>
      </c>
      <c r="AF82" s="786" t="s">
        <v>1725</v>
      </c>
      <c r="AG82" s="787" t="s">
        <v>1428</v>
      </c>
      <c r="AH82" s="787" t="s">
        <v>1730</v>
      </c>
      <c r="AI82" s="787">
        <v>500</v>
      </c>
      <c r="AJ82" s="787">
        <v>100</v>
      </c>
      <c r="AK82" s="787">
        <v>100</v>
      </c>
      <c r="AL82" s="742">
        <v>2.5000000000000001E-2</v>
      </c>
      <c r="AM82" s="742">
        <v>0.2</v>
      </c>
      <c r="AN82" s="743" t="s">
        <v>34</v>
      </c>
      <c r="AO82" s="1172" t="s">
        <v>34</v>
      </c>
      <c r="AP82" s="1178" t="s">
        <v>1742</v>
      </c>
      <c r="AQ82" s="745" t="s">
        <v>668</v>
      </c>
      <c r="AR82" s="742">
        <v>5.0666666666666698E-3</v>
      </c>
      <c r="AS82" s="742">
        <v>5.0666666666666698E-3</v>
      </c>
      <c r="AT82" s="742" t="s">
        <v>1414</v>
      </c>
      <c r="AU82" s="742" t="s">
        <v>2724</v>
      </c>
      <c r="AX82" s="597"/>
      <c r="AY82" s="598"/>
      <c r="AZ82" s="598"/>
      <c r="BA82" s="598"/>
      <c r="BB82" s="598"/>
      <c r="BC82" s="750"/>
      <c r="BD82" s="598"/>
      <c r="BE82" s="598"/>
      <c r="BF82" s="598"/>
      <c r="BG82" s="598"/>
      <c r="BH82" s="753"/>
      <c r="BI82" s="599"/>
      <c r="BJ82" s="600"/>
      <c r="BK82" s="600"/>
      <c r="BL82" s="600"/>
      <c r="BM82" s="210"/>
      <c r="BN82" s="599"/>
      <c r="BO82" s="599"/>
      <c r="BP82" s="599"/>
      <c r="BQ82" s="599"/>
      <c r="BR82" s="599"/>
      <c r="BS82" s="599"/>
      <c r="BT82" s="599"/>
      <c r="BU82" s="599"/>
      <c r="BV82" s="599"/>
      <c r="BW82" s="601"/>
      <c r="BX82" s="598"/>
      <c r="BY82"/>
      <c r="CA82"/>
    </row>
    <row r="83" spans="2:79" ht="18.75">
      <c r="B83" s="1170" t="s">
        <v>756</v>
      </c>
      <c r="C83" s="335">
        <v>28798135000163</v>
      </c>
      <c r="D83" s="1170" t="s">
        <v>14</v>
      </c>
      <c r="E83" s="1170" t="s">
        <v>614</v>
      </c>
      <c r="F83" s="1170" t="s">
        <v>689</v>
      </c>
      <c r="G83" s="1172" t="s">
        <v>1414</v>
      </c>
      <c r="H83" s="1172" t="s">
        <v>865</v>
      </c>
      <c r="I83" s="1172" t="s">
        <v>34</v>
      </c>
      <c r="J83" s="1172" t="s">
        <v>608</v>
      </c>
      <c r="K83" s="1172" t="s">
        <v>48</v>
      </c>
      <c r="L83" s="740" t="s">
        <v>1414</v>
      </c>
      <c r="M83" s="740" t="s">
        <v>34</v>
      </c>
      <c r="N83" s="1172" t="s">
        <v>2808</v>
      </c>
      <c r="O83" s="1172" t="s">
        <v>1323</v>
      </c>
      <c r="P83" s="783">
        <v>43091</v>
      </c>
      <c r="Q83" s="741">
        <v>25.086045129999999</v>
      </c>
      <c r="R83" s="741">
        <v>28.618036096081628</v>
      </c>
      <c r="S83" s="784">
        <v>32</v>
      </c>
      <c r="T83" s="742">
        <v>-1.6994184539023016E-2</v>
      </c>
      <c r="U83" s="743">
        <v>-0.52284403578860994</v>
      </c>
      <c r="V83" s="742">
        <v>-4.3272319018630157E-2</v>
      </c>
      <c r="W83" s="743">
        <v>-0.32710613766090291</v>
      </c>
      <c r="X83" s="742">
        <v>-0.10281076521278087</v>
      </c>
      <c r="Y83" s="743">
        <v>-0.50080448870903871</v>
      </c>
      <c r="Z83" s="742">
        <v>0.20972737540812525</v>
      </c>
      <c r="AA83" s="743">
        <v>0.90369681784976974</v>
      </c>
      <c r="AB83" s="742">
        <v>0.1527351673692362</v>
      </c>
      <c r="AC83" s="744">
        <v>-1.149444720054664</v>
      </c>
      <c r="AD83" s="785">
        <v>27826024000150</v>
      </c>
      <c r="AE83" s="1178" t="s">
        <v>1793</v>
      </c>
      <c r="AF83" s="786" t="s">
        <v>1741</v>
      </c>
      <c r="AG83" s="787" t="s">
        <v>1427</v>
      </c>
      <c r="AH83" s="787" t="s">
        <v>1730</v>
      </c>
      <c r="AI83" s="787">
        <v>1000</v>
      </c>
      <c r="AJ83" s="787">
        <v>500</v>
      </c>
      <c r="AK83" s="787">
        <v>0</v>
      </c>
      <c r="AL83" s="742">
        <v>0</v>
      </c>
      <c r="AM83" s="742">
        <v>0</v>
      </c>
      <c r="AN83" s="743" t="s">
        <v>34</v>
      </c>
      <c r="AO83" s="1172" t="s">
        <v>34</v>
      </c>
      <c r="AP83" s="1178" t="s">
        <v>1742</v>
      </c>
      <c r="AQ83" s="745" t="s">
        <v>668</v>
      </c>
      <c r="AR83" s="742">
        <v>4.7499999999999999E-3</v>
      </c>
      <c r="AS83" s="742">
        <v>4.7499999999999999E-3</v>
      </c>
      <c r="AT83" s="742" t="s">
        <v>1414</v>
      </c>
      <c r="AU83" s="742" t="s">
        <v>2724</v>
      </c>
      <c r="AX83" s="597"/>
      <c r="AY83" s="598"/>
      <c r="AZ83" s="598"/>
      <c r="BA83" s="598"/>
      <c r="BB83" s="598"/>
      <c r="BC83" s="750"/>
      <c r="BD83" s="598"/>
      <c r="BE83" s="598"/>
      <c r="BF83" s="598"/>
      <c r="BG83" s="598"/>
      <c r="BH83" s="753"/>
      <c r="BI83" s="599"/>
      <c r="BJ83" s="600"/>
      <c r="BK83" s="600"/>
      <c r="BL83" s="600"/>
      <c r="BM83" s="210"/>
      <c r="BN83" s="599"/>
      <c r="BO83" s="599"/>
      <c r="BP83" s="599"/>
      <c r="BQ83" s="599"/>
      <c r="BR83" s="599"/>
      <c r="BS83" s="599"/>
      <c r="BT83" s="599"/>
      <c r="BU83" s="599"/>
      <c r="BV83" s="599"/>
      <c r="BW83" s="601"/>
      <c r="BX83" s="598"/>
      <c r="BY83"/>
      <c r="CA83"/>
    </row>
    <row r="84" spans="2:79" ht="18.75">
      <c r="B84" s="1170" t="s">
        <v>757</v>
      </c>
      <c r="C84" s="335">
        <v>36014075000179</v>
      </c>
      <c r="D84" s="1170" t="s">
        <v>14</v>
      </c>
      <c r="E84" s="1170" t="s">
        <v>614</v>
      </c>
      <c r="F84" s="1170" t="s">
        <v>689</v>
      </c>
      <c r="G84" s="1172" t="s">
        <v>1414</v>
      </c>
      <c r="H84" s="1172" t="s">
        <v>865</v>
      </c>
      <c r="I84" s="1172" t="s">
        <v>34</v>
      </c>
      <c r="J84" s="1172" t="s">
        <v>608</v>
      </c>
      <c r="K84" s="1172" t="s">
        <v>48</v>
      </c>
      <c r="L84" s="740" t="s">
        <v>1414</v>
      </c>
      <c r="M84" s="740" t="s">
        <v>34</v>
      </c>
      <c r="N84" s="1172" t="s">
        <v>2809</v>
      </c>
      <c r="O84" s="1172" t="s">
        <v>1320</v>
      </c>
      <c r="P84" s="783">
        <v>43884</v>
      </c>
      <c r="Q84" s="741">
        <v>1.83307793</v>
      </c>
      <c r="R84" s="741">
        <v>1.9223554169758064</v>
      </c>
      <c r="S84" s="784">
        <v>32</v>
      </c>
      <c r="T84" s="742">
        <v>-1.7974739259069339E-2</v>
      </c>
      <c r="U84" s="743">
        <v>-0.55301183736587012</v>
      </c>
      <c r="V84" s="742">
        <v>-4.8017783596055907E-2</v>
      </c>
      <c r="W84" s="743">
        <v>-0.36297827542777555</v>
      </c>
      <c r="X84" s="742">
        <v>-0.12011596620570952</v>
      </c>
      <c r="Y84" s="743">
        <v>-0.58510035322608833</v>
      </c>
      <c r="Z84" s="742">
        <v>-6.4190021878427705E-2</v>
      </c>
      <c r="AA84" s="743">
        <v>-0.27658915959997682</v>
      </c>
      <c r="AB84" s="742">
        <v>0.13673035239413275</v>
      </c>
      <c r="AC84" s="744">
        <v>-1.3186983951955122</v>
      </c>
      <c r="AD84" s="785">
        <v>35618104000149</v>
      </c>
      <c r="AE84" s="1178" t="s">
        <v>1793</v>
      </c>
      <c r="AF84" s="786" t="s">
        <v>1741</v>
      </c>
      <c r="AG84" s="787" t="s">
        <v>1427</v>
      </c>
      <c r="AH84" s="787" t="s">
        <v>1726</v>
      </c>
      <c r="AI84" s="787">
        <v>1000</v>
      </c>
      <c r="AJ84" s="787">
        <v>1000</v>
      </c>
      <c r="AK84" s="787">
        <v>1000</v>
      </c>
      <c r="AL84" s="742">
        <v>0</v>
      </c>
      <c r="AM84" s="742">
        <v>0</v>
      </c>
      <c r="AN84" s="743" t="s">
        <v>34</v>
      </c>
      <c r="AO84" s="1172" t="s">
        <v>34</v>
      </c>
      <c r="AP84" s="1178" t="s">
        <v>1742</v>
      </c>
      <c r="AQ84" s="745" t="s">
        <v>668</v>
      </c>
      <c r="AR84" s="742">
        <v>4.7499999999999999E-3</v>
      </c>
      <c r="AS84" s="742">
        <v>4.7499999999999999E-3</v>
      </c>
      <c r="AT84" s="742" t="s">
        <v>1414</v>
      </c>
      <c r="AU84" s="742" t="s">
        <v>2724</v>
      </c>
      <c r="AX84" s="597"/>
      <c r="AY84" s="598"/>
      <c r="AZ84" s="598"/>
      <c r="BA84" s="598"/>
      <c r="BB84" s="598"/>
      <c r="BC84" s="750"/>
      <c r="BD84" s="598"/>
      <c r="BE84" s="598"/>
      <c r="BF84" s="598"/>
      <c r="BG84" s="598"/>
      <c r="BH84" s="753"/>
      <c r="BI84" s="599"/>
      <c r="BJ84" s="600"/>
      <c r="BK84" s="600"/>
      <c r="BL84" s="600"/>
      <c r="BM84" s="210"/>
      <c r="BN84" s="599"/>
      <c r="BO84" s="599"/>
      <c r="BP84" s="599"/>
      <c r="BQ84" s="599"/>
      <c r="BR84" s="599"/>
      <c r="BS84" s="599"/>
      <c r="BT84" s="599"/>
      <c r="BU84" s="599"/>
      <c r="BV84" s="599"/>
      <c r="BW84" s="601"/>
      <c r="BX84" s="598"/>
      <c r="BY84"/>
      <c r="CA84"/>
    </row>
    <row r="85" spans="2:79" ht="18.75">
      <c r="B85" s="1170" t="s">
        <v>758</v>
      </c>
      <c r="C85" s="335">
        <v>43164374000155</v>
      </c>
      <c r="D85" s="1170" t="s">
        <v>13</v>
      </c>
      <c r="E85" s="1170" t="s">
        <v>616</v>
      </c>
      <c r="F85" s="1170" t="s">
        <v>618</v>
      </c>
      <c r="G85" s="1172" t="s">
        <v>34</v>
      </c>
      <c r="H85" s="1172" t="s">
        <v>1337</v>
      </c>
      <c r="I85" s="1172" t="s">
        <v>34</v>
      </c>
      <c r="J85" s="1172" t="s">
        <v>611</v>
      </c>
      <c r="K85" s="1172" t="s">
        <v>1414</v>
      </c>
      <c r="L85" s="740" t="s">
        <v>1414</v>
      </c>
      <c r="M85" s="740" t="s">
        <v>34</v>
      </c>
      <c r="N85" s="1172" t="s">
        <v>2810</v>
      </c>
      <c r="O85" s="1172" t="s">
        <v>1320</v>
      </c>
      <c r="P85" s="783">
        <v>44436</v>
      </c>
      <c r="Q85" s="741">
        <v>12.96</v>
      </c>
      <c r="R85" s="741">
        <v>4.3780701754385953</v>
      </c>
      <c r="S85" s="784">
        <v>6</v>
      </c>
      <c r="T85" s="742">
        <v>9.2592592592597445E-3</v>
      </c>
      <c r="U85" s="743">
        <v>0.28487089029826046</v>
      </c>
      <c r="V85" s="742">
        <v>5.8252427184467104E-2</v>
      </c>
      <c r="W85" s="743">
        <v>0.4403444718893002</v>
      </c>
      <c r="X85" s="742"/>
      <c r="Y85" s="743"/>
      <c r="Z85" s="742"/>
      <c r="AA85" s="743"/>
      <c r="AB85" s="742">
        <v>0.16419155965549345</v>
      </c>
      <c r="AC85" s="744">
        <v>-0.45091164035154258</v>
      </c>
      <c r="AD85" s="785">
        <v>43279666000133</v>
      </c>
      <c r="AE85" s="1178" t="s">
        <v>1743</v>
      </c>
      <c r="AF85" s="786" t="s">
        <v>1741</v>
      </c>
      <c r="AG85" s="787" t="s">
        <v>1427</v>
      </c>
      <c r="AH85" s="787" t="s">
        <v>1797</v>
      </c>
      <c r="AI85" s="787">
        <v>5000</v>
      </c>
      <c r="AJ85" s="787">
        <v>5000</v>
      </c>
      <c r="AK85" s="787">
        <v>5000</v>
      </c>
      <c r="AL85" s="742">
        <v>0</v>
      </c>
      <c r="AM85" s="742">
        <v>0</v>
      </c>
      <c r="AN85" s="743" t="s">
        <v>34</v>
      </c>
      <c r="AO85" s="1172" t="s">
        <v>34</v>
      </c>
      <c r="AP85" s="1178" t="s">
        <v>1742</v>
      </c>
      <c r="AQ85" s="745" t="s">
        <v>679</v>
      </c>
      <c r="AR85" s="742">
        <v>6.0000000000000001E-3</v>
      </c>
      <c r="AS85" s="742">
        <v>6.0000000000000001E-3</v>
      </c>
      <c r="AT85" s="742" t="s">
        <v>1414</v>
      </c>
      <c r="AU85" s="742" t="s">
        <v>2724</v>
      </c>
      <c r="AX85" s="597"/>
      <c r="AY85" s="598"/>
      <c r="AZ85" s="598"/>
      <c r="BA85" s="598"/>
      <c r="BB85" s="598"/>
      <c r="BC85" s="750"/>
      <c r="BD85" s="598"/>
      <c r="BE85" s="598"/>
      <c r="BF85" s="598"/>
      <c r="BG85" s="598"/>
      <c r="BH85" s="753"/>
      <c r="BI85" s="599"/>
      <c r="BJ85" s="600"/>
      <c r="BK85" s="600"/>
      <c r="BL85" s="600"/>
      <c r="BM85" s="210"/>
      <c r="BN85" s="599"/>
      <c r="BO85" s="599"/>
      <c r="BP85" s="599"/>
      <c r="BQ85" s="599"/>
      <c r="BR85" s="599"/>
      <c r="BS85" s="599"/>
      <c r="BT85" s="599"/>
      <c r="BU85" s="599"/>
      <c r="BV85" s="599"/>
      <c r="BW85" s="601"/>
      <c r="BX85" s="598"/>
      <c r="BY85"/>
      <c r="CA85"/>
    </row>
    <row r="86" spans="2:79" ht="18.75">
      <c r="B86" s="1170" t="s">
        <v>759</v>
      </c>
      <c r="C86" s="335">
        <v>35002927000145</v>
      </c>
      <c r="D86" s="1170" t="s">
        <v>14</v>
      </c>
      <c r="E86" s="1170" t="s">
        <v>614</v>
      </c>
      <c r="F86" s="1170" t="s">
        <v>1414</v>
      </c>
      <c r="G86" s="1172" t="s">
        <v>1414</v>
      </c>
      <c r="H86" s="1172" t="s">
        <v>865</v>
      </c>
      <c r="I86" s="1172" t="s">
        <v>34</v>
      </c>
      <c r="J86" s="1172" t="s">
        <v>611</v>
      </c>
      <c r="K86" s="1172" t="s">
        <v>48</v>
      </c>
      <c r="L86" s="740" t="s">
        <v>1414</v>
      </c>
      <c r="M86" s="740" t="s">
        <v>34</v>
      </c>
      <c r="N86" s="1172" t="s">
        <v>2811</v>
      </c>
      <c r="O86" s="1172" t="s">
        <v>1320</v>
      </c>
      <c r="P86" s="783">
        <v>43883</v>
      </c>
      <c r="Q86" s="741">
        <v>5.9804985999999998</v>
      </c>
      <c r="R86" s="741">
        <v>10.098817028232924</v>
      </c>
      <c r="S86" s="784">
        <v>12</v>
      </c>
      <c r="T86" s="742">
        <v>5.6251029827186105E-2</v>
      </c>
      <c r="U86" s="743">
        <v>1.7306223422828764</v>
      </c>
      <c r="V86" s="742">
        <v>0.13272238191216057</v>
      </c>
      <c r="W86" s="743">
        <v>1.0032812364354875</v>
      </c>
      <c r="X86" s="742">
        <v>0.41201338724358738</v>
      </c>
      <c r="Y86" s="743">
        <v>2.0069703139818</v>
      </c>
      <c r="Z86" s="742">
        <v>0.55188620813273292</v>
      </c>
      <c r="AA86" s="743">
        <v>2.3780291396590107</v>
      </c>
      <c r="AB86" s="742">
        <v>0.1478003320671962</v>
      </c>
      <c r="AC86" s="744">
        <v>2.9368623567057289E-3</v>
      </c>
      <c r="AD86" s="785">
        <v>34979903000188</v>
      </c>
      <c r="AE86" s="1178" t="s">
        <v>1743</v>
      </c>
      <c r="AF86" s="786" t="s">
        <v>1741</v>
      </c>
      <c r="AG86" s="787" t="s">
        <v>1427</v>
      </c>
      <c r="AH86" s="787" t="s">
        <v>1726</v>
      </c>
      <c r="AI86" s="787">
        <v>5000</v>
      </c>
      <c r="AJ86" s="787">
        <v>5000</v>
      </c>
      <c r="AK86" s="787">
        <v>5000</v>
      </c>
      <c r="AL86" s="742">
        <v>8.0000000000000002E-3</v>
      </c>
      <c r="AM86" s="742">
        <v>0</v>
      </c>
      <c r="AN86" s="743" t="s">
        <v>34</v>
      </c>
      <c r="AO86" s="1172" t="s">
        <v>34</v>
      </c>
      <c r="AP86" s="1178" t="s">
        <v>1742</v>
      </c>
      <c r="AQ86" s="745" t="s">
        <v>679</v>
      </c>
      <c r="AR86" s="742">
        <v>6.4000000000000003E-3</v>
      </c>
      <c r="AS86" s="742">
        <v>6.4000000000000003E-3</v>
      </c>
      <c r="AT86" s="742" t="s">
        <v>1414</v>
      </c>
      <c r="AU86" s="742" t="s">
        <v>2724</v>
      </c>
      <c r="AX86" s="597"/>
      <c r="AY86" s="598"/>
      <c r="AZ86" s="598"/>
      <c r="BA86" s="598"/>
      <c r="BB86" s="598"/>
      <c r="BC86" s="750"/>
      <c r="BD86" s="598"/>
      <c r="BE86" s="598"/>
      <c r="BF86" s="598"/>
      <c r="BG86" s="598"/>
      <c r="BH86" s="753"/>
      <c r="BI86" s="599"/>
      <c r="BJ86" s="600"/>
      <c r="BK86" s="600"/>
      <c r="BL86" s="600"/>
      <c r="BM86" s="210"/>
      <c r="BN86" s="599"/>
      <c r="BO86" s="599"/>
      <c r="BP86" s="599"/>
      <c r="BQ86" s="599"/>
      <c r="BR86" s="599"/>
      <c r="BS86" s="599"/>
      <c r="BT86" s="599"/>
      <c r="BU86" s="599"/>
      <c r="BV86" s="599"/>
      <c r="BW86" s="601"/>
      <c r="BX86" s="598"/>
      <c r="BY86"/>
      <c r="CA86"/>
    </row>
    <row r="87" spans="2:79" ht="18.75">
      <c r="B87" s="1170" t="s">
        <v>760</v>
      </c>
      <c r="C87" s="335">
        <v>8815380000124</v>
      </c>
      <c r="D87" s="1170" t="s">
        <v>11</v>
      </c>
      <c r="E87" s="1170" t="s">
        <v>620</v>
      </c>
      <c r="F87" s="1170" t="s">
        <v>663</v>
      </c>
      <c r="G87" s="1172" t="s">
        <v>738</v>
      </c>
      <c r="H87" s="1172" t="s">
        <v>34</v>
      </c>
      <c r="I87" s="1172" t="s">
        <v>1414</v>
      </c>
      <c r="J87" s="1172" t="s">
        <v>608</v>
      </c>
      <c r="K87" s="1172" t="s">
        <v>48</v>
      </c>
      <c r="L87" s="740" t="s">
        <v>1414</v>
      </c>
      <c r="M87" s="740" t="s">
        <v>1411</v>
      </c>
      <c r="N87" s="1172" t="s">
        <v>2812</v>
      </c>
      <c r="O87" s="1172" t="s">
        <v>1320</v>
      </c>
      <c r="P87" s="783">
        <v>39265</v>
      </c>
      <c r="Q87" s="741">
        <v>0</v>
      </c>
      <c r="R87" s="741">
        <v>0</v>
      </c>
      <c r="S87" s="784">
        <v>1</v>
      </c>
      <c r="T87" s="742"/>
      <c r="U87" s="743"/>
      <c r="V87" s="742"/>
      <c r="W87" s="743"/>
      <c r="X87" s="742"/>
      <c r="Y87" s="743"/>
      <c r="Z87" s="742"/>
      <c r="AA87" s="743"/>
      <c r="AB87" s="742"/>
      <c r="AC87" s="744"/>
      <c r="AD87" s="785">
        <v>0</v>
      </c>
      <c r="AE87" s="1178" t="s">
        <v>1887</v>
      </c>
      <c r="AF87" s="786" t="s">
        <v>1857</v>
      </c>
      <c r="AG87" s="787" t="s">
        <v>1427</v>
      </c>
      <c r="AH87" s="787" t="s">
        <v>1730</v>
      </c>
      <c r="AI87" s="787">
        <v>1000</v>
      </c>
      <c r="AJ87" s="787">
        <v>1000</v>
      </c>
      <c r="AK87" s="787">
        <v>1000</v>
      </c>
      <c r="AL87" s="742">
        <v>1.2500000000000001E-2</v>
      </c>
      <c r="AM87" s="742">
        <v>0.2</v>
      </c>
      <c r="AN87" s="743" t="s">
        <v>64</v>
      </c>
      <c r="AO87" s="1172" t="s">
        <v>34</v>
      </c>
      <c r="AP87" s="1178" t="s">
        <v>1742</v>
      </c>
      <c r="AQ87" s="745" t="s">
        <v>668</v>
      </c>
      <c r="AR87" s="742">
        <v>0</v>
      </c>
      <c r="AS87" s="742">
        <v>0</v>
      </c>
      <c r="AT87" s="742" t="s">
        <v>1414</v>
      </c>
      <c r="AU87" s="742" t="s">
        <v>2724</v>
      </c>
      <c r="AX87" s="597"/>
      <c r="AY87" s="598"/>
      <c r="AZ87" s="598"/>
      <c r="BA87" s="598"/>
      <c r="BB87" s="598"/>
      <c r="BC87" s="750"/>
      <c r="BD87" s="598"/>
      <c r="BE87" s="598"/>
      <c r="BF87" s="598"/>
      <c r="BG87" s="598"/>
      <c r="BH87" s="753"/>
      <c r="BI87" s="599"/>
      <c r="BJ87" s="600"/>
      <c r="BK87" s="600"/>
      <c r="BL87" s="600"/>
      <c r="BM87" s="210"/>
      <c r="BN87" s="599"/>
      <c r="BO87" s="599"/>
      <c r="BP87" s="599"/>
      <c r="BQ87" s="599"/>
      <c r="BR87" s="599"/>
      <c r="BS87" s="599"/>
      <c r="BT87" s="599"/>
      <c r="BU87" s="599"/>
      <c r="BV87" s="599"/>
      <c r="BW87" s="601"/>
      <c r="BX87" s="598"/>
      <c r="BY87"/>
      <c r="CA87"/>
    </row>
    <row r="88" spans="2:79" ht="18.75">
      <c r="B88" s="1170" t="s">
        <v>762</v>
      </c>
      <c r="C88" s="335">
        <v>4812385000142</v>
      </c>
      <c r="D88" s="1170" t="s">
        <v>14</v>
      </c>
      <c r="E88" s="1170" t="s">
        <v>614</v>
      </c>
      <c r="F88" s="1170" t="s">
        <v>1414</v>
      </c>
      <c r="G88" s="1172" t="s">
        <v>1414</v>
      </c>
      <c r="H88" s="1172" t="s">
        <v>1337</v>
      </c>
      <c r="I88" s="1172" t="s">
        <v>34</v>
      </c>
      <c r="J88" s="1172" t="s">
        <v>608</v>
      </c>
      <c r="K88" s="1172" t="s">
        <v>48</v>
      </c>
      <c r="L88" s="740" t="s">
        <v>1414</v>
      </c>
      <c r="M88" s="740" t="s">
        <v>1411</v>
      </c>
      <c r="N88" s="1172" t="s">
        <v>2813</v>
      </c>
      <c r="O88" s="1172" t="s">
        <v>1320</v>
      </c>
      <c r="P88" s="783">
        <v>41755</v>
      </c>
      <c r="Q88" s="741">
        <v>20.873722000000001</v>
      </c>
      <c r="R88" s="741">
        <v>23.737171822580656</v>
      </c>
      <c r="S88" s="784">
        <v>32</v>
      </c>
      <c r="T88" s="742">
        <v>-3.8187024941573666E-2</v>
      </c>
      <c r="U88" s="743">
        <v>-1.1748641536383189</v>
      </c>
      <c r="V88" s="742">
        <v>-0.23407396326229013</v>
      </c>
      <c r="W88" s="743">
        <v>-1.7694228501306615</v>
      </c>
      <c r="X88" s="742">
        <v>-0.28078866618652909</v>
      </c>
      <c r="Y88" s="743">
        <v>-1.367757784058945</v>
      </c>
      <c r="Z88" s="742">
        <v>2.0898881190855922E-2</v>
      </c>
      <c r="AA88" s="743">
        <v>9.0051441267715457E-2</v>
      </c>
      <c r="AB88" s="742">
        <v>0.18934949932509462</v>
      </c>
      <c r="AC88" s="744">
        <v>-1.9348468163302912</v>
      </c>
      <c r="AD88" s="785">
        <v>0</v>
      </c>
      <c r="AE88" s="1178" t="s">
        <v>1896</v>
      </c>
      <c r="AF88" s="786" t="s">
        <v>1857</v>
      </c>
      <c r="AG88" s="787" t="s">
        <v>1427</v>
      </c>
      <c r="AH88" s="787" t="s">
        <v>1730</v>
      </c>
      <c r="AI88" s="787">
        <v>100000</v>
      </c>
      <c r="AJ88" s="787">
        <v>1000</v>
      </c>
      <c r="AK88" s="787">
        <v>1000</v>
      </c>
      <c r="AL88" s="742">
        <v>0.02</v>
      </c>
      <c r="AM88" s="742">
        <v>0.1</v>
      </c>
      <c r="AN88" s="743" t="s">
        <v>2124</v>
      </c>
      <c r="AO88" s="1172" t="s">
        <v>34</v>
      </c>
      <c r="AP88" s="1178" t="s">
        <v>1727</v>
      </c>
      <c r="AQ88" s="745" t="s">
        <v>659</v>
      </c>
      <c r="AR88" s="742">
        <v>0</v>
      </c>
      <c r="AS88" s="742">
        <v>0</v>
      </c>
      <c r="AT88" s="742" t="s">
        <v>1414</v>
      </c>
      <c r="AU88" s="742" t="s">
        <v>2724</v>
      </c>
      <c r="AX88" s="597"/>
      <c r="AY88" s="598"/>
      <c r="AZ88" s="598"/>
      <c r="BA88" s="598"/>
      <c r="BB88" s="598"/>
      <c r="BC88" s="750"/>
      <c r="BD88" s="598"/>
      <c r="BE88" s="598"/>
      <c r="BF88" s="598"/>
      <c r="BG88" s="598"/>
      <c r="BH88" s="753"/>
      <c r="BI88" s="599"/>
      <c r="BJ88" s="600"/>
      <c r="BK88" s="600"/>
      <c r="BL88" s="600"/>
      <c r="BM88" s="210"/>
      <c r="BN88" s="599"/>
      <c r="BO88" s="599"/>
      <c r="BP88" s="599"/>
      <c r="BQ88" s="599"/>
      <c r="BR88" s="599"/>
      <c r="BS88" s="599"/>
      <c r="BT88" s="599"/>
      <c r="BU88" s="599"/>
      <c r="BV88" s="599"/>
      <c r="BW88" s="601"/>
      <c r="BX88" s="598"/>
      <c r="BY88"/>
      <c r="CA88"/>
    </row>
    <row r="89" spans="2:79" ht="18.75">
      <c r="B89" s="1170" t="s">
        <v>763</v>
      </c>
      <c r="C89" s="335">
        <v>21689246000192</v>
      </c>
      <c r="D89" s="1170" t="s">
        <v>14</v>
      </c>
      <c r="E89" s="1170" t="s">
        <v>607</v>
      </c>
      <c r="F89" s="1170" t="s">
        <v>1316</v>
      </c>
      <c r="G89" s="1172" t="s">
        <v>1414</v>
      </c>
      <c r="H89" s="1172" t="s">
        <v>34</v>
      </c>
      <c r="I89" s="1172" t="s">
        <v>34</v>
      </c>
      <c r="J89" s="1172" t="s">
        <v>611</v>
      </c>
      <c r="K89" s="1172" t="s">
        <v>48</v>
      </c>
      <c r="L89" s="740" t="s">
        <v>1414</v>
      </c>
      <c r="M89" s="740" t="s">
        <v>34</v>
      </c>
      <c r="N89" s="1172" t="s">
        <v>2814</v>
      </c>
      <c r="O89" s="1172" t="s">
        <v>1320</v>
      </c>
      <c r="P89" s="783">
        <v>42082</v>
      </c>
      <c r="Q89" s="741">
        <v>113.617875</v>
      </c>
      <c r="R89" s="741">
        <v>121.51604722872348</v>
      </c>
      <c r="S89" s="784">
        <v>12</v>
      </c>
      <c r="T89" s="742">
        <v>0.12055273806346167</v>
      </c>
      <c r="U89" s="743">
        <v>3.7089323085631878</v>
      </c>
      <c r="V89" s="742">
        <v>1.5006162814354203</v>
      </c>
      <c r="W89" s="743">
        <v>11.343528774597798</v>
      </c>
      <c r="X89" s="742">
        <v>1.5006162814354203</v>
      </c>
      <c r="Y89" s="743">
        <v>7.3096953224437264</v>
      </c>
      <c r="Z89" s="742">
        <v>1.5006162814354203</v>
      </c>
      <c r="AA89" s="743">
        <v>6.4660235970997881</v>
      </c>
      <c r="AB89" s="742">
        <v>1.44290571697857</v>
      </c>
      <c r="AC89" s="744">
        <v>0.94831419174087228</v>
      </c>
      <c r="AD89" s="785">
        <v>39466384000178</v>
      </c>
      <c r="AE89" s="1178" t="s">
        <v>1907</v>
      </c>
      <c r="AF89" s="786" t="s">
        <v>1741</v>
      </c>
      <c r="AG89" s="787" t="s">
        <v>1427</v>
      </c>
      <c r="AH89" s="787" t="s">
        <v>1726</v>
      </c>
      <c r="AI89" s="787">
        <v>1000</v>
      </c>
      <c r="AJ89" s="787">
        <v>100</v>
      </c>
      <c r="AK89" s="787">
        <v>1000</v>
      </c>
      <c r="AL89" s="742">
        <v>0.02</v>
      </c>
      <c r="AM89" s="742">
        <v>0.2</v>
      </c>
      <c r="AN89" s="743" t="s">
        <v>34</v>
      </c>
      <c r="AO89" s="1172" t="s">
        <v>34</v>
      </c>
      <c r="AP89" s="1178" t="s">
        <v>1727</v>
      </c>
      <c r="AQ89" s="745" t="s">
        <v>659</v>
      </c>
      <c r="AR89" s="742">
        <v>6.6666666666666697E-3</v>
      </c>
      <c r="AS89" s="742">
        <v>6.6666666666666697E-3</v>
      </c>
      <c r="AT89" s="742" t="s">
        <v>1414</v>
      </c>
      <c r="AU89" s="742" t="s">
        <v>2724</v>
      </c>
      <c r="AX89" s="597"/>
      <c r="AY89" s="598"/>
      <c r="AZ89" s="598"/>
      <c r="BA89" s="598"/>
      <c r="BB89" s="598"/>
      <c r="BC89" s="750"/>
      <c r="BD89" s="598"/>
      <c r="BE89" s="598"/>
      <c r="BF89" s="598"/>
      <c r="BG89" s="598"/>
      <c r="BH89" s="753"/>
      <c r="BI89" s="599"/>
      <c r="BJ89" s="600"/>
      <c r="BK89" s="600"/>
      <c r="BL89" s="600"/>
      <c r="BM89" s="210"/>
      <c r="BN89" s="599"/>
      <c r="BO89" s="599"/>
      <c r="BP89" s="599"/>
      <c r="BQ89" s="599"/>
      <c r="BR89" s="599"/>
      <c r="BS89" s="599"/>
      <c r="BT89" s="599"/>
      <c r="BU89" s="599"/>
      <c r="BV89" s="599"/>
      <c r="BW89" s="601"/>
      <c r="BX89" s="598"/>
      <c r="BY89"/>
      <c r="CA89"/>
    </row>
    <row r="90" spans="2:79" ht="18.75">
      <c r="B90" s="1170" t="s">
        <v>87</v>
      </c>
      <c r="C90" s="335">
        <v>41373625000186</v>
      </c>
      <c r="D90" s="1170" t="s">
        <v>14</v>
      </c>
      <c r="E90" s="1170" t="s">
        <v>607</v>
      </c>
      <c r="F90" s="1170" t="s">
        <v>1316</v>
      </c>
      <c r="G90" s="1172" t="s">
        <v>1414</v>
      </c>
      <c r="H90" s="1172" t="s">
        <v>34</v>
      </c>
      <c r="I90" s="1172" t="s">
        <v>34</v>
      </c>
      <c r="J90" s="1172" t="s">
        <v>611</v>
      </c>
      <c r="K90" s="1172" t="s">
        <v>49</v>
      </c>
      <c r="L90" s="740" t="s">
        <v>1414</v>
      </c>
      <c r="M90" s="740" t="s">
        <v>34</v>
      </c>
      <c r="N90" s="1172" t="s">
        <v>2815</v>
      </c>
      <c r="O90" s="1172" t="s">
        <v>1320</v>
      </c>
      <c r="P90" s="783">
        <v>44299</v>
      </c>
      <c r="Q90" s="741">
        <v>2.4204310499999999</v>
      </c>
      <c r="R90" s="741">
        <v>6.6306089772289107</v>
      </c>
      <c r="S90" s="784">
        <v>12</v>
      </c>
      <c r="T90" s="742">
        <v>6.3524865496642047E-2</v>
      </c>
      <c r="U90" s="743">
        <v>1.9544095789313096</v>
      </c>
      <c r="V90" s="742">
        <v>-9.0132799588110157E-2</v>
      </c>
      <c r="W90" s="743">
        <v>-0.6813360739260943</v>
      </c>
      <c r="X90" s="742"/>
      <c r="Y90" s="743"/>
      <c r="Z90" s="742"/>
      <c r="AA90" s="743"/>
      <c r="AB90" s="742">
        <v>0.29434102643431148</v>
      </c>
      <c r="AC90" s="744">
        <v>-0.75565786721326123</v>
      </c>
      <c r="AD90" s="785">
        <v>0</v>
      </c>
      <c r="AE90" s="1178" t="s">
        <v>1907</v>
      </c>
      <c r="AF90" s="786" t="s">
        <v>1741</v>
      </c>
      <c r="AG90" s="787" t="s">
        <v>1427</v>
      </c>
      <c r="AH90" s="787" t="s">
        <v>1726</v>
      </c>
      <c r="AI90" s="787">
        <v>1000</v>
      </c>
      <c r="AJ90" s="787">
        <v>1000</v>
      </c>
      <c r="AK90" s="787">
        <v>1000</v>
      </c>
      <c r="AL90" s="742">
        <v>0.02</v>
      </c>
      <c r="AM90" s="742">
        <v>0.2</v>
      </c>
      <c r="AN90" s="743" t="s">
        <v>34</v>
      </c>
      <c r="AO90" s="1172" t="s">
        <v>34</v>
      </c>
      <c r="AP90" s="1178" t="s">
        <v>1727</v>
      </c>
      <c r="AQ90" s="745" t="s">
        <v>687</v>
      </c>
      <c r="AR90" s="742">
        <v>6.6666666666666697E-3</v>
      </c>
      <c r="AS90" s="742">
        <v>6.6666666666666697E-3</v>
      </c>
      <c r="AT90" s="742" t="s">
        <v>1414</v>
      </c>
      <c r="AU90" s="742" t="s">
        <v>2724</v>
      </c>
      <c r="AX90" s="597"/>
      <c r="AY90" s="598"/>
      <c r="AZ90" s="598"/>
      <c r="BA90" s="598"/>
      <c r="BB90" s="598"/>
      <c r="BC90" s="750"/>
      <c r="BD90" s="598"/>
      <c r="BE90" s="598"/>
      <c r="BF90" s="598"/>
      <c r="BG90" s="598"/>
      <c r="BH90" s="753"/>
      <c r="BI90" s="599"/>
      <c r="BJ90" s="600"/>
      <c r="BK90" s="600"/>
      <c r="BL90" s="600"/>
      <c r="BM90" s="210"/>
      <c r="BN90" s="599"/>
      <c r="BO90" s="599"/>
      <c r="BP90" s="599"/>
      <c r="BQ90" s="599"/>
      <c r="BR90" s="599"/>
      <c r="BS90" s="599"/>
      <c r="BT90" s="599"/>
      <c r="BU90" s="599"/>
      <c r="BV90" s="599"/>
      <c r="BW90" s="601"/>
      <c r="BX90" s="598"/>
      <c r="BY90"/>
      <c r="CA90"/>
    </row>
    <row r="91" spans="2:79" ht="18.75">
      <c r="B91" s="1170" t="s">
        <v>765</v>
      </c>
      <c r="C91" s="335">
        <v>19523641000159</v>
      </c>
      <c r="D91" s="1170" t="s">
        <v>13</v>
      </c>
      <c r="E91" s="1170" t="s">
        <v>615</v>
      </c>
      <c r="F91" s="1170" t="s">
        <v>619</v>
      </c>
      <c r="G91" s="1172" t="s">
        <v>34</v>
      </c>
      <c r="H91" s="1172" t="s">
        <v>1336</v>
      </c>
      <c r="I91" s="1172" t="s">
        <v>34</v>
      </c>
      <c r="J91" s="1172" t="s">
        <v>1414</v>
      </c>
      <c r="K91" s="1172" t="s">
        <v>48</v>
      </c>
      <c r="L91" s="740" t="s">
        <v>1414</v>
      </c>
      <c r="M91" s="740" t="s">
        <v>34</v>
      </c>
      <c r="N91" s="1172" t="s">
        <v>2817</v>
      </c>
      <c r="O91" s="1172" t="s">
        <v>1320</v>
      </c>
      <c r="P91" s="783">
        <v>41739</v>
      </c>
      <c r="Q91" s="741">
        <v>62.63</v>
      </c>
      <c r="R91" s="741">
        <v>60.259999999999991</v>
      </c>
      <c r="S91" s="784">
        <v>30</v>
      </c>
      <c r="T91" s="742">
        <v>4.3806831073180064E-2</v>
      </c>
      <c r="U91" s="743">
        <v>1.3477634246478583</v>
      </c>
      <c r="V91" s="742">
        <v>0.11065819223465767</v>
      </c>
      <c r="W91" s="743">
        <v>0.83649258193979847</v>
      </c>
      <c r="X91" s="742">
        <v>0.22476270440187074</v>
      </c>
      <c r="Y91" s="743">
        <v>1.0948481029771244</v>
      </c>
      <c r="Z91" s="742">
        <v>0.31633450351604986</v>
      </c>
      <c r="AA91" s="743">
        <v>1.3630575581620799</v>
      </c>
      <c r="AB91" s="742">
        <v>3.6049811267241688E-2</v>
      </c>
      <c r="AC91" s="744">
        <v>-0.60000648229749109</v>
      </c>
      <c r="AD91" s="785">
        <v>0</v>
      </c>
      <c r="AE91" s="1178" t="s">
        <v>1888</v>
      </c>
      <c r="AF91" s="786" t="s">
        <v>1741</v>
      </c>
      <c r="AG91" s="787" t="s">
        <v>1427</v>
      </c>
      <c r="AH91" s="787" t="s">
        <v>1730</v>
      </c>
      <c r="AI91" s="787">
        <v>1000</v>
      </c>
      <c r="AJ91" s="787">
        <v>1000</v>
      </c>
      <c r="AK91" s="787">
        <v>1000</v>
      </c>
      <c r="AL91" s="742">
        <v>1.3999999999999999E-2</v>
      </c>
      <c r="AM91" s="742">
        <v>0.15</v>
      </c>
      <c r="AN91" s="743" t="s">
        <v>64</v>
      </c>
      <c r="AO91" s="1172" t="s">
        <v>34</v>
      </c>
      <c r="AP91" s="1178" t="s">
        <v>1742</v>
      </c>
      <c r="AQ91" s="745" t="s">
        <v>668</v>
      </c>
      <c r="AR91" s="742">
        <v>3.7333333333333298E-3</v>
      </c>
      <c r="AS91" s="742">
        <v>3.7333333333333298E-3</v>
      </c>
      <c r="AT91" s="742" t="s">
        <v>1414</v>
      </c>
      <c r="AU91" s="742" t="s">
        <v>2724</v>
      </c>
      <c r="AX91" s="597"/>
      <c r="AY91" s="598"/>
      <c r="AZ91" s="598"/>
      <c r="BA91" s="598"/>
      <c r="BB91" s="598"/>
      <c r="BC91" s="750"/>
      <c r="BD91" s="598"/>
      <c r="BE91" s="598"/>
      <c r="BF91" s="598"/>
      <c r="BG91" s="598"/>
      <c r="BH91" s="753"/>
      <c r="BI91" s="599"/>
      <c r="BJ91" s="600"/>
      <c r="BK91" s="600"/>
      <c r="BL91" s="600"/>
      <c r="BM91" s="210"/>
      <c r="BN91" s="599"/>
      <c r="BO91" s="599"/>
      <c r="BP91" s="599"/>
      <c r="BQ91" s="599"/>
      <c r="BR91" s="599"/>
      <c r="BS91" s="599"/>
      <c r="BT91" s="599"/>
      <c r="BU91" s="599"/>
      <c r="BV91" s="599"/>
      <c r="BW91" s="601"/>
      <c r="BX91" s="598"/>
      <c r="BY91"/>
      <c r="CA91"/>
    </row>
    <row r="92" spans="2:79" ht="18.75">
      <c r="B92" s="1170" t="s">
        <v>88</v>
      </c>
      <c r="C92" s="335">
        <v>36327745000107</v>
      </c>
      <c r="D92" s="1170" t="s">
        <v>13</v>
      </c>
      <c r="E92" s="1170" t="s">
        <v>615</v>
      </c>
      <c r="F92" s="1170" t="s">
        <v>619</v>
      </c>
      <c r="G92" s="1172" t="s">
        <v>34</v>
      </c>
      <c r="H92" s="1172" t="s">
        <v>1337</v>
      </c>
      <c r="I92" s="1172" t="s">
        <v>34</v>
      </c>
      <c r="J92" s="1172" t="s">
        <v>1414</v>
      </c>
      <c r="K92" s="1172" t="s">
        <v>48</v>
      </c>
      <c r="L92" s="740" t="s">
        <v>1414</v>
      </c>
      <c r="M92" s="740" t="s">
        <v>34</v>
      </c>
      <c r="N92" s="1172" t="s">
        <v>2818</v>
      </c>
      <c r="O92" s="1172" t="s">
        <v>1320</v>
      </c>
      <c r="P92" s="783">
        <v>43967</v>
      </c>
      <c r="Q92" s="741">
        <v>38.762411210000003</v>
      </c>
      <c r="R92" s="741">
        <v>34.637716763441297</v>
      </c>
      <c r="S92" s="784">
        <v>30</v>
      </c>
      <c r="T92" s="742">
        <v>5.8436130417617083E-2</v>
      </c>
      <c r="U92" s="743">
        <v>1.797849269746304</v>
      </c>
      <c r="V92" s="742">
        <v>9.8321219130315551E-2</v>
      </c>
      <c r="W92" s="743">
        <v>0.74323435788089431</v>
      </c>
      <c r="X92" s="742">
        <v>0.25207619135907966</v>
      </c>
      <c r="Y92" s="743">
        <v>1.2278956184017595</v>
      </c>
      <c r="Z92" s="742"/>
      <c r="AA92" s="743"/>
      <c r="AB92" s="742">
        <v>7.3376854460057789E-2</v>
      </c>
      <c r="AC92" s="744">
        <v>-0.46291291443650023</v>
      </c>
      <c r="AD92" s="785">
        <v>36352273000142</v>
      </c>
      <c r="AE92" s="1178" t="s">
        <v>1888</v>
      </c>
      <c r="AF92" s="786" t="s">
        <v>1741</v>
      </c>
      <c r="AG92" s="787" t="s">
        <v>1427</v>
      </c>
      <c r="AH92" s="787" t="s">
        <v>1730</v>
      </c>
      <c r="AI92" s="787">
        <v>1000</v>
      </c>
      <c r="AJ92" s="787">
        <v>1000</v>
      </c>
      <c r="AK92" s="787">
        <v>1000</v>
      </c>
      <c r="AL92" s="742">
        <v>0</v>
      </c>
      <c r="AM92" s="742">
        <v>0.2</v>
      </c>
      <c r="AN92" s="743" t="s">
        <v>34</v>
      </c>
      <c r="AO92" s="1172" t="s">
        <v>34</v>
      </c>
      <c r="AP92" s="1178" t="s">
        <v>1742</v>
      </c>
      <c r="AQ92" s="745" t="s">
        <v>668</v>
      </c>
      <c r="AR92" s="742">
        <v>5.3333333333333297E-3</v>
      </c>
      <c r="AS92" s="742">
        <v>5.3333333333333297E-3</v>
      </c>
      <c r="AT92" s="742" t="s">
        <v>1414</v>
      </c>
      <c r="AU92" s="742" t="s">
        <v>2724</v>
      </c>
      <c r="AX92" s="597"/>
      <c r="AY92" s="598"/>
      <c r="AZ92" s="598"/>
      <c r="BA92" s="598"/>
      <c r="BB92" s="598"/>
      <c r="BC92" s="750"/>
      <c r="BD92" s="598"/>
      <c r="BE92" s="598"/>
      <c r="BF92" s="598"/>
      <c r="BG92" s="598"/>
      <c r="BH92" s="753"/>
      <c r="BI92" s="599"/>
      <c r="BJ92" s="600"/>
      <c r="BK92" s="600"/>
      <c r="BL92" s="600"/>
      <c r="BM92" s="210"/>
      <c r="BN92" s="599"/>
      <c r="BO92" s="599"/>
      <c r="BP92" s="599"/>
      <c r="BQ92" s="599"/>
      <c r="BR92" s="599"/>
      <c r="BS92" s="599"/>
      <c r="BT92" s="599"/>
      <c r="BU92" s="599"/>
      <c r="BV92" s="599"/>
      <c r="BW92" s="601"/>
      <c r="BX92" s="598"/>
      <c r="BY92"/>
      <c r="CA92"/>
    </row>
    <row r="93" spans="2:79" ht="18.75">
      <c r="B93" s="1170" t="s">
        <v>766</v>
      </c>
      <c r="C93" s="335">
        <v>34172497000147</v>
      </c>
      <c r="D93" s="1170" t="s">
        <v>13</v>
      </c>
      <c r="E93" s="1170" t="s">
        <v>615</v>
      </c>
      <c r="F93" s="1170" t="s">
        <v>619</v>
      </c>
      <c r="G93" s="1172" t="s">
        <v>34</v>
      </c>
      <c r="H93" s="1172" t="s">
        <v>1337</v>
      </c>
      <c r="I93" s="1172" t="s">
        <v>34</v>
      </c>
      <c r="J93" s="1172" t="s">
        <v>1414</v>
      </c>
      <c r="K93" s="1172" t="s">
        <v>48</v>
      </c>
      <c r="L93" s="740" t="s">
        <v>1414</v>
      </c>
      <c r="M93" s="740" t="s">
        <v>34</v>
      </c>
      <c r="N93" s="1172" t="s">
        <v>2819</v>
      </c>
      <c r="O93" s="1172" t="s">
        <v>1320</v>
      </c>
      <c r="P93" s="783">
        <v>43762</v>
      </c>
      <c r="Q93" s="741">
        <v>179.11348896000001</v>
      </c>
      <c r="R93" s="741">
        <v>138.17781833012046</v>
      </c>
      <c r="S93" s="784">
        <v>22</v>
      </c>
      <c r="T93" s="742">
        <v>4.3199662154878693E-2</v>
      </c>
      <c r="U93" s="743">
        <v>1.3290832316135215</v>
      </c>
      <c r="V93" s="742">
        <v>0.16862681808782765</v>
      </c>
      <c r="W93" s="743">
        <v>1.2746917295328977</v>
      </c>
      <c r="X93" s="742">
        <v>0.4295620680561274</v>
      </c>
      <c r="Y93" s="743">
        <v>2.0924522000824752</v>
      </c>
      <c r="Z93" s="742">
        <v>0.58906669332525707</v>
      </c>
      <c r="AA93" s="743">
        <v>2.5382365808154637</v>
      </c>
      <c r="AB93" s="742">
        <v>8.3550649841704988E-2</v>
      </c>
      <c r="AC93" s="744">
        <v>0.43492786083735724</v>
      </c>
      <c r="AD93" s="785">
        <v>37953365000140</v>
      </c>
      <c r="AE93" s="1178" t="s">
        <v>1977</v>
      </c>
      <c r="AF93" s="786" t="s">
        <v>1741</v>
      </c>
      <c r="AG93" s="787" t="s">
        <v>1427</v>
      </c>
      <c r="AH93" s="787" t="s">
        <v>1797</v>
      </c>
      <c r="AI93" s="787">
        <v>10000</v>
      </c>
      <c r="AJ93" s="787">
        <v>2000</v>
      </c>
      <c r="AK93" s="787">
        <v>2000</v>
      </c>
      <c r="AL93" s="742">
        <v>0.02</v>
      </c>
      <c r="AM93" s="742">
        <v>0.2</v>
      </c>
      <c r="AN93" s="743" t="s">
        <v>34</v>
      </c>
      <c r="AO93" s="1172" t="s">
        <v>34</v>
      </c>
      <c r="AP93" s="1178" t="s">
        <v>1742</v>
      </c>
      <c r="AQ93" s="745" t="s">
        <v>668</v>
      </c>
      <c r="AR93" s="742">
        <v>5.3333333333333297E-3</v>
      </c>
      <c r="AS93" s="742">
        <v>5.3333333333333297E-3</v>
      </c>
      <c r="AT93" s="742" t="s">
        <v>1414</v>
      </c>
      <c r="AU93" s="742" t="s">
        <v>2724</v>
      </c>
      <c r="AX93" s="597"/>
      <c r="AY93" s="598"/>
      <c r="AZ93" s="598"/>
      <c r="BA93" s="598"/>
      <c r="BB93" s="598"/>
      <c r="BC93" s="750"/>
      <c r="BD93" s="598"/>
      <c r="BE93" s="598"/>
      <c r="BF93" s="598"/>
      <c r="BG93" s="598"/>
      <c r="BH93" s="753"/>
      <c r="BI93" s="599"/>
      <c r="BJ93" s="600"/>
      <c r="BK93" s="600"/>
      <c r="BL93" s="600"/>
      <c r="BM93" s="210"/>
      <c r="BN93" s="599"/>
      <c r="BO93" s="599"/>
      <c r="BP93" s="599"/>
      <c r="BQ93" s="599"/>
      <c r="BR93" s="599"/>
      <c r="BS93" s="599"/>
      <c r="BT93" s="599"/>
      <c r="BU93" s="599"/>
      <c r="BV93" s="599"/>
      <c r="BW93" s="601"/>
      <c r="BX93" s="598"/>
      <c r="BY93"/>
      <c r="CA93"/>
    </row>
    <row r="94" spans="2:79" ht="18.75">
      <c r="B94" s="1170" t="s">
        <v>1489</v>
      </c>
      <c r="C94" s="335">
        <v>33601214000172</v>
      </c>
      <c r="D94" s="1170" t="s">
        <v>13</v>
      </c>
      <c r="E94" s="1170" t="s">
        <v>615</v>
      </c>
      <c r="F94" s="1170" t="s">
        <v>619</v>
      </c>
      <c r="G94" s="1172" t="s">
        <v>34</v>
      </c>
      <c r="H94" s="1172" t="s">
        <v>1337</v>
      </c>
      <c r="I94" s="1172" t="s">
        <v>34</v>
      </c>
      <c r="J94" s="1172" t="s">
        <v>1414</v>
      </c>
      <c r="K94" s="1172" t="s">
        <v>48</v>
      </c>
      <c r="L94" s="740" t="s">
        <v>1414</v>
      </c>
      <c r="M94" s="740" t="s">
        <v>34</v>
      </c>
      <c r="N94" s="1172" t="s">
        <v>2820</v>
      </c>
      <c r="O94" s="1172" t="s">
        <v>1320</v>
      </c>
      <c r="P94" s="783">
        <v>43660</v>
      </c>
      <c r="Q94" s="741">
        <v>0</v>
      </c>
      <c r="R94" s="741">
        <v>3.4685703943999999</v>
      </c>
      <c r="S94" s="784">
        <v>22</v>
      </c>
      <c r="T94" s="742"/>
      <c r="U94" s="743"/>
      <c r="V94" s="742">
        <v>2.7890959056218856E-2</v>
      </c>
      <c r="W94" s="743">
        <v>0.21083464208632427</v>
      </c>
      <c r="X94" s="742">
        <v>0.16862768460873845</v>
      </c>
      <c r="Y94" s="743">
        <v>0.82140718627945775</v>
      </c>
      <c r="Z94" s="742">
        <v>0.55142412104569227</v>
      </c>
      <c r="AA94" s="743">
        <v>2.3760380470354776</v>
      </c>
      <c r="AB94" s="742">
        <v>4.2900193740775368E-2</v>
      </c>
      <c r="AC94" s="744">
        <v>-2.4334937565831631</v>
      </c>
      <c r="AD94" s="785">
        <v>0</v>
      </c>
      <c r="AE94" s="1178" t="s">
        <v>1977</v>
      </c>
      <c r="AF94" s="786" t="s">
        <v>1741</v>
      </c>
      <c r="AG94" s="787" t="s">
        <v>1427</v>
      </c>
      <c r="AH94" s="787" t="s">
        <v>1730</v>
      </c>
      <c r="AI94" s="787">
        <v>5000</v>
      </c>
      <c r="AJ94" s="787">
        <v>1000</v>
      </c>
      <c r="AK94" s="787">
        <v>1000</v>
      </c>
      <c r="AL94" s="742">
        <v>1.4999999999999999E-2</v>
      </c>
      <c r="AM94" s="742">
        <v>0.2</v>
      </c>
      <c r="AN94" s="743" t="s">
        <v>34</v>
      </c>
      <c r="AO94" s="1172" t="s">
        <v>34</v>
      </c>
      <c r="AP94" s="1178" t="s">
        <v>1742</v>
      </c>
      <c r="AQ94" s="745" t="s">
        <v>668</v>
      </c>
      <c r="AR94" s="742">
        <v>4.0000000000000001E-3</v>
      </c>
      <c r="AS94" s="742">
        <v>4.0000000000000001E-3</v>
      </c>
      <c r="AT94" s="742" t="s">
        <v>1414</v>
      </c>
      <c r="AU94" s="742" t="s">
        <v>2724</v>
      </c>
      <c r="AX94" s="597"/>
      <c r="AY94" s="598"/>
      <c r="AZ94" s="598"/>
      <c r="BA94" s="598"/>
      <c r="BB94" s="598"/>
      <c r="BC94" s="750"/>
      <c r="BD94" s="598"/>
      <c r="BE94" s="598"/>
      <c r="BF94" s="598"/>
      <c r="BG94" s="598"/>
      <c r="BH94" s="753"/>
      <c r="BI94" s="599"/>
      <c r="BJ94" s="600"/>
      <c r="BK94" s="600"/>
      <c r="BL94" s="600"/>
      <c r="BM94" s="210"/>
      <c r="BN94" s="599"/>
      <c r="BO94" s="599"/>
      <c r="BP94" s="599"/>
      <c r="BQ94" s="599"/>
      <c r="BR94" s="599"/>
      <c r="BS94" s="599"/>
      <c r="BT94" s="599"/>
      <c r="BU94" s="599"/>
      <c r="BV94" s="599"/>
      <c r="BW94" s="601"/>
      <c r="BX94" s="598"/>
      <c r="BY94"/>
      <c r="CA94"/>
    </row>
    <row r="95" spans="2:79" ht="18.75">
      <c r="B95" s="1170" t="s">
        <v>767</v>
      </c>
      <c r="C95" s="335">
        <v>44613740000179</v>
      </c>
      <c r="D95" s="1170" t="s">
        <v>13</v>
      </c>
      <c r="E95" s="1170" t="s">
        <v>615</v>
      </c>
      <c r="F95" s="1170" t="s">
        <v>619</v>
      </c>
      <c r="G95" s="1172" t="s">
        <v>34</v>
      </c>
      <c r="H95" s="1172" t="s">
        <v>1337</v>
      </c>
      <c r="I95" s="1172" t="s">
        <v>34</v>
      </c>
      <c r="J95" s="1172" t="s">
        <v>1414</v>
      </c>
      <c r="K95" s="1172" t="s">
        <v>48</v>
      </c>
      <c r="L95" s="740" t="s">
        <v>1414</v>
      </c>
      <c r="M95" s="740" t="s">
        <v>34</v>
      </c>
      <c r="N95" s="1172" t="s">
        <v>2821</v>
      </c>
      <c r="O95" s="1172" t="s">
        <v>1320</v>
      </c>
      <c r="P95" s="783">
        <v>44581</v>
      </c>
      <c r="Q95" s="741">
        <v>6.5401581599999998</v>
      </c>
      <c r="R95" s="741">
        <v>5.5460794055691043</v>
      </c>
      <c r="S95" s="784">
        <v>21</v>
      </c>
      <c r="T95" s="742">
        <v>3.1979876666340612E-2</v>
      </c>
      <c r="U95" s="743">
        <v>0.98389468125740209</v>
      </c>
      <c r="V95" s="742">
        <v>0.11390897614299189</v>
      </c>
      <c r="W95" s="743">
        <v>0.86106605969049665</v>
      </c>
      <c r="X95" s="742"/>
      <c r="Y95" s="743"/>
      <c r="Z95" s="742"/>
      <c r="AA95" s="743"/>
      <c r="AB95" s="742">
        <v>1.9778154083602766E-2</v>
      </c>
      <c r="AC95" s="744">
        <v>-0.92927461581712811</v>
      </c>
      <c r="AD95" s="785">
        <v>0</v>
      </c>
      <c r="AE95" s="1178" t="s">
        <v>1977</v>
      </c>
      <c r="AF95" s="786" t="s">
        <v>1741</v>
      </c>
      <c r="AG95" s="787" t="s">
        <v>1427</v>
      </c>
      <c r="AH95" s="787" t="s">
        <v>1730</v>
      </c>
      <c r="AI95" s="787">
        <v>1000</v>
      </c>
      <c r="AJ95" s="787">
        <v>500</v>
      </c>
      <c r="AK95" s="787">
        <v>500</v>
      </c>
      <c r="AL95" s="742">
        <v>0</v>
      </c>
      <c r="AM95" s="742">
        <v>0</v>
      </c>
      <c r="AN95" s="743" t="s">
        <v>2124</v>
      </c>
      <c r="AO95" s="1172" t="s">
        <v>34</v>
      </c>
      <c r="AP95" s="1178" t="s">
        <v>1742</v>
      </c>
      <c r="AQ95" s="745" t="s">
        <v>668</v>
      </c>
      <c r="AR95" s="742">
        <v>4.0000000000000001E-3</v>
      </c>
      <c r="AS95" s="742">
        <v>4.0000000000000001E-3</v>
      </c>
      <c r="AT95" s="742" t="s">
        <v>1414</v>
      </c>
      <c r="AU95" s="742" t="s">
        <v>2724</v>
      </c>
      <c r="AX95" s="597"/>
      <c r="AY95" s="598"/>
      <c r="AZ95" s="598"/>
      <c r="BA95" s="598"/>
      <c r="BB95" s="598"/>
      <c r="BC95" s="750"/>
      <c r="BD95" s="598"/>
      <c r="BE95" s="598"/>
      <c r="BF95" s="598"/>
      <c r="BG95" s="598"/>
      <c r="BH95" s="753"/>
      <c r="BI95" s="599"/>
      <c r="BJ95" s="600"/>
      <c r="BK95" s="600"/>
      <c r="BL95" s="600"/>
      <c r="BM95" s="210"/>
      <c r="BN95" s="599"/>
      <c r="BO95" s="599"/>
      <c r="BP95" s="599"/>
      <c r="BQ95" s="599"/>
      <c r="BR95" s="599"/>
      <c r="BS95" s="599"/>
      <c r="BT95" s="599"/>
      <c r="BU95" s="599"/>
      <c r="BV95" s="599"/>
      <c r="BW95" s="601"/>
      <c r="BX95" s="598"/>
      <c r="BY95"/>
      <c r="CA95"/>
    </row>
    <row r="96" spans="2:79" ht="18.75">
      <c r="B96" s="1170" t="s">
        <v>89</v>
      </c>
      <c r="C96" s="335">
        <v>31848209000133</v>
      </c>
      <c r="D96" s="1170" t="s">
        <v>13</v>
      </c>
      <c r="E96" s="1170" t="s">
        <v>615</v>
      </c>
      <c r="F96" s="1170" t="s">
        <v>619</v>
      </c>
      <c r="G96" s="1172" t="s">
        <v>34</v>
      </c>
      <c r="H96" s="1172" t="s">
        <v>1336</v>
      </c>
      <c r="I96" s="1172" t="s">
        <v>34</v>
      </c>
      <c r="J96" s="1172" t="s">
        <v>1414</v>
      </c>
      <c r="K96" s="1172" t="s">
        <v>48</v>
      </c>
      <c r="L96" s="740" t="s">
        <v>1414</v>
      </c>
      <c r="M96" s="740" t="s">
        <v>34</v>
      </c>
      <c r="N96" s="1172" t="s">
        <v>2822</v>
      </c>
      <c r="O96" s="1172" t="s">
        <v>1320</v>
      </c>
      <c r="P96" s="783">
        <v>43349</v>
      </c>
      <c r="Q96" s="741">
        <v>0</v>
      </c>
      <c r="R96" s="741">
        <v>36.695444563700455</v>
      </c>
      <c r="S96" s="784">
        <v>121</v>
      </c>
      <c r="T96" s="742">
        <v>3.5773700168482137E-2</v>
      </c>
      <c r="U96" s="743">
        <v>1.1006156681558641</v>
      </c>
      <c r="V96" s="742">
        <v>0.14607028269798517</v>
      </c>
      <c r="W96" s="743">
        <v>1.1041813123027464</v>
      </c>
      <c r="X96" s="742">
        <v>0.28467075472709635</v>
      </c>
      <c r="Y96" s="743">
        <v>1.3866679377053874</v>
      </c>
      <c r="Z96" s="742">
        <v>0.38017635062176525</v>
      </c>
      <c r="AA96" s="743">
        <v>1.6381464632838638</v>
      </c>
      <c r="AB96" s="742">
        <v>3.890365021847085E-2</v>
      </c>
      <c r="AC96" s="744">
        <v>0.35425904613027509</v>
      </c>
      <c r="AD96" s="785">
        <v>31848028000107</v>
      </c>
      <c r="AE96" s="1178" t="s">
        <v>1807</v>
      </c>
      <c r="AF96" s="786" t="s">
        <v>1857</v>
      </c>
      <c r="AG96" s="787" t="s">
        <v>1429</v>
      </c>
      <c r="AH96" s="787" t="s">
        <v>1726</v>
      </c>
      <c r="AI96" s="787">
        <v>0</v>
      </c>
      <c r="AJ96" s="787">
        <v>0</v>
      </c>
      <c r="AK96" s="787">
        <v>0</v>
      </c>
      <c r="AL96" s="742">
        <v>0</v>
      </c>
      <c r="AM96" s="742">
        <v>0</v>
      </c>
      <c r="AN96" s="743" t="s">
        <v>64</v>
      </c>
      <c r="AO96" s="1172" t="s">
        <v>34</v>
      </c>
      <c r="AP96" s="1178" t="s">
        <v>1742</v>
      </c>
      <c r="AQ96" s="745" t="s">
        <v>698</v>
      </c>
      <c r="AR96" s="742">
        <v>6.6666666666666697E-3</v>
      </c>
      <c r="AS96" s="742">
        <v>6.6666666666666697E-3</v>
      </c>
      <c r="AT96" s="742" t="s">
        <v>1414</v>
      </c>
      <c r="AU96" s="742" t="s">
        <v>2724</v>
      </c>
      <c r="AX96" s="597"/>
      <c r="AY96" s="598"/>
      <c r="AZ96" s="598"/>
      <c r="BA96" s="598"/>
      <c r="BB96" s="598"/>
      <c r="BC96" s="750"/>
      <c r="BD96" s="598"/>
      <c r="BE96" s="598"/>
      <c r="BF96" s="598"/>
      <c r="BG96" s="598"/>
      <c r="BH96" s="753"/>
      <c r="BI96" s="599"/>
      <c r="BJ96" s="600"/>
      <c r="BK96" s="600"/>
      <c r="BL96" s="600"/>
      <c r="BM96" s="210"/>
      <c r="BN96" s="599"/>
      <c r="BO96" s="599"/>
      <c r="BP96" s="599"/>
      <c r="BQ96" s="599"/>
      <c r="BR96" s="599"/>
      <c r="BS96" s="599"/>
      <c r="BT96" s="599"/>
      <c r="BU96" s="599"/>
      <c r="BV96" s="599"/>
      <c r="BW96" s="601"/>
      <c r="BX96" s="598"/>
      <c r="BY96"/>
      <c r="CA96"/>
    </row>
    <row r="97" spans="2:79" ht="18.75">
      <c r="B97" s="1170" t="s">
        <v>768</v>
      </c>
      <c r="C97" s="335">
        <v>20441301000168</v>
      </c>
      <c r="D97" s="1170" t="s">
        <v>11</v>
      </c>
      <c r="E97" s="1170" t="s">
        <v>620</v>
      </c>
      <c r="F97" s="1170" t="s">
        <v>685</v>
      </c>
      <c r="G97" s="1172" t="s">
        <v>738</v>
      </c>
      <c r="H97" s="1172" t="s">
        <v>34</v>
      </c>
      <c r="I97" s="1172" t="s">
        <v>1318</v>
      </c>
      <c r="J97" s="1172" t="s">
        <v>608</v>
      </c>
      <c r="K97" s="1172" t="s">
        <v>48</v>
      </c>
      <c r="L97" s="740" t="s">
        <v>1414</v>
      </c>
      <c r="M97" s="740" t="s">
        <v>34</v>
      </c>
      <c r="N97" s="1172" t="s">
        <v>2823</v>
      </c>
      <c r="O97" s="1172" t="s">
        <v>1320</v>
      </c>
      <c r="P97" s="783">
        <v>41840</v>
      </c>
      <c r="Q97" s="741">
        <v>637.72658000000001</v>
      </c>
      <c r="R97" s="741">
        <v>632.57538890322598</v>
      </c>
      <c r="S97" s="784">
        <v>91</v>
      </c>
      <c r="T97" s="742">
        <v>3.8530994079483571E-2</v>
      </c>
      <c r="U97" s="743">
        <v>1.1854467274498826</v>
      </c>
      <c r="V97" s="742">
        <v>0.16041648098081751</v>
      </c>
      <c r="W97" s="743">
        <v>1.2126277652971975</v>
      </c>
      <c r="X97" s="742">
        <v>0.27694531247871668</v>
      </c>
      <c r="Y97" s="743">
        <v>1.3490363127754135</v>
      </c>
      <c r="Z97" s="742">
        <v>0.35254116479191255</v>
      </c>
      <c r="AA97" s="743">
        <v>1.5190688776967349</v>
      </c>
      <c r="AB97" s="742">
        <v>9.659231774209817E-4</v>
      </c>
      <c r="AC97" s="744">
        <v>29.120502497223438</v>
      </c>
      <c r="AD97" s="785">
        <v>30576260000170</v>
      </c>
      <c r="AE97" s="1178" t="s">
        <v>1807</v>
      </c>
      <c r="AF97" s="786" t="s">
        <v>1857</v>
      </c>
      <c r="AG97" s="787" t="s">
        <v>1429</v>
      </c>
      <c r="AH97" s="787" t="s">
        <v>1726</v>
      </c>
      <c r="AI97" s="787">
        <v>25000</v>
      </c>
      <c r="AJ97" s="787">
        <v>5000</v>
      </c>
      <c r="AK97" s="787">
        <v>5000</v>
      </c>
      <c r="AL97" s="742">
        <v>0.02</v>
      </c>
      <c r="AM97" s="742">
        <v>0.2</v>
      </c>
      <c r="AN97" s="743" t="s">
        <v>64</v>
      </c>
      <c r="AO97" s="1172" t="s">
        <v>34</v>
      </c>
      <c r="AP97" s="1178" t="s">
        <v>1742</v>
      </c>
      <c r="AQ97" s="745" t="s">
        <v>668</v>
      </c>
      <c r="AR97" s="742">
        <v>6.6666666666666697E-3</v>
      </c>
      <c r="AS97" s="742">
        <v>6.6666666666666697E-3</v>
      </c>
      <c r="AT97" s="742" t="s">
        <v>1414</v>
      </c>
      <c r="AU97" s="742" t="s">
        <v>2724</v>
      </c>
      <c r="AX97" s="597"/>
      <c r="AY97" s="598"/>
      <c r="AZ97" s="598"/>
      <c r="BA97" s="598"/>
      <c r="BB97" s="598"/>
      <c r="BC97" s="750"/>
      <c r="BD97" s="598"/>
      <c r="BE97" s="598"/>
      <c r="BF97" s="598"/>
      <c r="BG97" s="598"/>
      <c r="BH97" s="753"/>
      <c r="BI97" s="599"/>
      <c r="BJ97" s="600"/>
      <c r="BK97" s="600"/>
      <c r="BL97" s="600"/>
      <c r="BM97" s="210"/>
      <c r="BN97" s="599"/>
      <c r="BO97" s="599"/>
      <c r="BP97" s="599"/>
      <c r="BQ97" s="599"/>
      <c r="BR97" s="599"/>
      <c r="BS97" s="599"/>
      <c r="BT97" s="599"/>
      <c r="BU97" s="599"/>
      <c r="BV97" s="599"/>
      <c r="BW97" s="601"/>
      <c r="BX97" s="598"/>
      <c r="BY97"/>
      <c r="CA97"/>
    </row>
    <row r="98" spans="2:79" ht="18.75">
      <c r="B98" s="1170" t="s">
        <v>90</v>
      </c>
      <c r="C98" s="335">
        <v>24773832000109</v>
      </c>
      <c r="D98" s="1170" t="s">
        <v>11</v>
      </c>
      <c r="E98" s="1170" t="s">
        <v>620</v>
      </c>
      <c r="F98" s="1170" t="s">
        <v>685</v>
      </c>
      <c r="G98" s="1172" t="s">
        <v>738</v>
      </c>
      <c r="H98" s="1172" t="s">
        <v>34</v>
      </c>
      <c r="I98" s="1172" t="s">
        <v>1303</v>
      </c>
      <c r="J98" s="1172" t="s">
        <v>608</v>
      </c>
      <c r="K98" s="1172" t="s">
        <v>48</v>
      </c>
      <c r="L98" s="740" t="s">
        <v>1414</v>
      </c>
      <c r="M98" s="740" t="s">
        <v>34</v>
      </c>
      <c r="N98" s="1172" t="s">
        <v>2824</v>
      </c>
      <c r="O98" s="1172" t="s">
        <v>1320</v>
      </c>
      <c r="P98" s="783">
        <v>42534</v>
      </c>
      <c r="Q98" s="741">
        <v>0</v>
      </c>
      <c r="R98" s="741">
        <v>0</v>
      </c>
      <c r="S98" s="784">
        <v>0</v>
      </c>
      <c r="T98" s="742"/>
      <c r="U98" s="743"/>
      <c r="V98" s="742"/>
      <c r="W98" s="743"/>
      <c r="X98" s="742"/>
      <c r="Y98" s="743"/>
      <c r="Z98" s="742"/>
      <c r="AA98" s="743"/>
      <c r="AB98" s="742"/>
      <c r="AC98" s="744"/>
      <c r="AD98" s="785">
        <v>0</v>
      </c>
      <c r="AE98" s="1178" t="s">
        <v>1807</v>
      </c>
      <c r="AF98" s="786" t="s">
        <v>1857</v>
      </c>
      <c r="AG98" s="787" t="s">
        <v>1429</v>
      </c>
      <c r="AH98" s="787" t="s">
        <v>1730</v>
      </c>
      <c r="AI98" s="787">
        <v>1000</v>
      </c>
      <c r="AJ98" s="787">
        <v>1000</v>
      </c>
      <c r="AK98" s="787">
        <v>1000</v>
      </c>
      <c r="AL98" s="742">
        <v>5.0000000000000001E-3</v>
      </c>
      <c r="AM98" s="742">
        <v>0</v>
      </c>
      <c r="AN98" s="743" t="s">
        <v>64</v>
      </c>
      <c r="AO98" s="1172" t="s">
        <v>34</v>
      </c>
      <c r="AP98" s="1178" t="s">
        <v>1731</v>
      </c>
      <c r="AQ98" s="745" t="s">
        <v>669</v>
      </c>
      <c r="AR98" s="742">
        <v>1.33333333333333E-3</v>
      </c>
      <c r="AS98" s="742">
        <v>1.33333333333333E-3</v>
      </c>
      <c r="AT98" s="742" t="s">
        <v>1414</v>
      </c>
      <c r="AU98" s="742" t="s">
        <v>2724</v>
      </c>
      <c r="AX98" s="597"/>
      <c r="AY98" s="598"/>
      <c r="AZ98" s="598"/>
      <c r="BA98" s="598"/>
      <c r="BB98" s="598"/>
      <c r="BC98" s="750"/>
      <c r="BD98" s="598"/>
      <c r="BE98" s="598"/>
      <c r="BF98" s="598"/>
      <c r="BG98" s="598"/>
      <c r="BH98" s="753"/>
      <c r="BI98" s="599"/>
      <c r="BJ98" s="600"/>
      <c r="BK98" s="600"/>
      <c r="BL98" s="600"/>
      <c r="BM98" s="210"/>
      <c r="BN98" s="599"/>
      <c r="BO98" s="599"/>
      <c r="BP98" s="599"/>
      <c r="BQ98" s="599"/>
      <c r="BR98" s="599"/>
      <c r="BS98" s="599"/>
      <c r="BT98" s="599"/>
      <c r="BU98" s="599"/>
      <c r="BV98" s="599"/>
      <c r="BW98" s="601"/>
      <c r="BX98" s="598"/>
      <c r="BY98"/>
      <c r="CA98"/>
    </row>
    <row r="99" spans="2:79" ht="18.75">
      <c r="B99" s="1170" t="s">
        <v>91</v>
      </c>
      <c r="C99" s="335">
        <v>9625909000100</v>
      </c>
      <c r="D99" s="1170" t="s">
        <v>11</v>
      </c>
      <c r="E99" s="1170" t="s">
        <v>620</v>
      </c>
      <c r="F99" s="1170" t="s">
        <v>685</v>
      </c>
      <c r="G99" s="1172" t="s">
        <v>738</v>
      </c>
      <c r="H99" s="1172" t="s">
        <v>34</v>
      </c>
      <c r="I99" s="1172" t="s">
        <v>1303</v>
      </c>
      <c r="J99" s="1172" t="s">
        <v>608</v>
      </c>
      <c r="K99" s="1172" t="s">
        <v>48</v>
      </c>
      <c r="L99" s="740" t="s">
        <v>1414</v>
      </c>
      <c r="M99" s="740" t="s">
        <v>34</v>
      </c>
      <c r="N99" s="1172" t="s">
        <v>2825</v>
      </c>
      <c r="O99" s="1172" t="s">
        <v>1320</v>
      </c>
      <c r="P99" s="783">
        <v>39793</v>
      </c>
      <c r="Q99" s="741">
        <v>277.63962600000002</v>
      </c>
      <c r="R99" s="741">
        <v>338.21000033467743</v>
      </c>
      <c r="S99" s="784">
        <v>2</v>
      </c>
      <c r="T99" s="742">
        <v>3.3095230799492725E-2</v>
      </c>
      <c r="U99" s="743">
        <v>1.01820972914756</v>
      </c>
      <c r="V99" s="742">
        <v>0.13038744154253967</v>
      </c>
      <c r="W99" s="743">
        <v>0.98563084599428219</v>
      </c>
      <c r="X99" s="742">
        <v>0.2183288323298187</v>
      </c>
      <c r="Y99" s="743">
        <v>1.0635078828475029</v>
      </c>
      <c r="Z99" s="742">
        <v>0.25303259181996918</v>
      </c>
      <c r="AA99" s="743">
        <v>1.0902951872401436</v>
      </c>
      <c r="AB99" s="742">
        <v>9.4209426982275902E-3</v>
      </c>
      <c r="AC99" s="744">
        <v>-0.20177079926637942</v>
      </c>
      <c r="AD99" s="785">
        <v>22099999000100</v>
      </c>
      <c r="AE99" s="1178" t="s">
        <v>1807</v>
      </c>
      <c r="AF99" s="786" t="s">
        <v>1741</v>
      </c>
      <c r="AG99" s="787" t="s">
        <v>1427</v>
      </c>
      <c r="AH99" s="787" t="s">
        <v>1730</v>
      </c>
      <c r="AI99" s="787">
        <v>100</v>
      </c>
      <c r="AJ99" s="787">
        <v>100</v>
      </c>
      <c r="AK99" s="787">
        <v>100</v>
      </c>
      <c r="AL99" s="742">
        <v>0.02</v>
      </c>
      <c r="AM99" s="742">
        <v>0.2</v>
      </c>
      <c r="AN99" s="743" t="s">
        <v>64</v>
      </c>
      <c r="AO99" s="1172" t="s">
        <v>34</v>
      </c>
      <c r="AP99" s="1178" t="s">
        <v>1742</v>
      </c>
      <c r="AQ99" s="745" t="s">
        <v>668</v>
      </c>
      <c r="AR99" s="742">
        <v>6.6666666666666697E-3</v>
      </c>
      <c r="AS99" s="742">
        <v>6.6666666666666697E-3</v>
      </c>
      <c r="AT99" s="742" t="s">
        <v>1414</v>
      </c>
      <c r="AU99" s="742" t="s">
        <v>2724</v>
      </c>
      <c r="AX99" s="597"/>
      <c r="AY99" s="598"/>
      <c r="AZ99" s="598"/>
      <c r="BA99" s="598"/>
      <c r="BB99" s="598"/>
      <c r="BC99" s="750"/>
      <c r="BD99" s="598"/>
      <c r="BE99" s="598"/>
      <c r="BF99" s="598"/>
      <c r="BG99" s="598"/>
      <c r="BH99" s="753"/>
      <c r="BI99" s="599"/>
      <c r="BJ99" s="600"/>
      <c r="BK99" s="600"/>
      <c r="BL99" s="600"/>
      <c r="BM99" s="210"/>
      <c r="BN99" s="599"/>
      <c r="BO99" s="599"/>
      <c r="BP99" s="599"/>
      <c r="BQ99" s="599"/>
      <c r="BR99" s="599"/>
      <c r="BS99" s="599"/>
      <c r="BT99" s="599"/>
      <c r="BU99" s="599"/>
      <c r="BV99" s="599"/>
      <c r="BW99" s="601"/>
      <c r="BX99" s="598"/>
      <c r="BY99"/>
      <c r="CA99"/>
    </row>
    <row r="100" spans="2:79" ht="18.75">
      <c r="B100" s="1170" t="s">
        <v>769</v>
      </c>
      <c r="C100" s="335">
        <v>18302338000163</v>
      </c>
      <c r="D100" s="1170" t="s">
        <v>14</v>
      </c>
      <c r="E100" s="1170" t="s">
        <v>607</v>
      </c>
      <c r="F100" s="1170" t="s">
        <v>1414</v>
      </c>
      <c r="G100" s="1172" t="s">
        <v>1414</v>
      </c>
      <c r="H100" s="1172" t="s">
        <v>34</v>
      </c>
      <c r="I100" s="1172" t="s">
        <v>34</v>
      </c>
      <c r="J100" s="1172" t="s">
        <v>608</v>
      </c>
      <c r="K100" s="1172" t="s">
        <v>48</v>
      </c>
      <c r="L100" s="740" t="s">
        <v>1414</v>
      </c>
      <c r="M100" s="740" t="s">
        <v>1411</v>
      </c>
      <c r="N100" s="1172" t="s">
        <v>2826</v>
      </c>
      <c r="O100" s="1172" t="s">
        <v>1320</v>
      </c>
      <c r="P100" s="783">
        <v>43737</v>
      </c>
      <c r="Q100" s="741">
        <v>174.74387874000001</v>
      </c>
      <c r="R100" s="741">
        <v>182.48782884408911</v>
      </c>
      <c r="S100" s="784">
        <v>90</v>
      </c>
      <c r="T100" s="742">
        <v>-0.15915932367017394</v>
      </c>
      <c r="U100" s="743">
        <v>-4.8967046891844195</v>
      </c>
      <c r="V100" s="742">
        <v>-0.19938774859259278</v>
      </c>
      <c r="W100" s="743">
        <v>-1.5072211940142701</v>
      </c>
      <c r="X100" s="742">
        <v>-0.16233609818251993</v>
      </c>
      <c r="Y100" s="743">
        <v>-0.79076005786999615</v>
      </c>
      <c r="Z100" s="742">
        <v>0.32150628922873681</v>
      </c>
      <c r="AA100" s="743">
        <v>1.3853423280070327</v>
      </c>
      <c r="AB100" s="742">
        <v>0.23222776915766685</v>
      </c>
      <c r="AC100" s="744">
        <v>-1.4282360050059781</v>
      </c>
      <c r="AD100" s="785">
        <v>0</v>
      </c>
      <c r="AE100" s="1178" t="s">
        <v>1990</v>
      </c>
      <c r="AF100" s="786" t="s">
        <v>1741</v>
      </c>
      <c r="AG100" s="787" t="s">
        <v>1427</v>
      </c>
      <c r="AH100" s="787" t="s">
        <v>1726</v>
      </c>
      <c r="AI100" s="787">
        <v>20000</v>
      </c>
      <c r="AJ100" s="787">
        <v>1000</v>
      </c>
      <c r="AK100" s="787">
        <v>10000</v>
      </c>
      <c r="AL100" s="742">
        <v>0.02</v>
      </c>
      <c r="AM100" s="742">
        <v>0.2</v>
      </c>
      <c r="AN100" s="743" t="s">
        <v>34</v>
      </c>
      <c r="AO100" s="1172" t="s">
        <v>34</v>
      </c>
      <c r="AP100" s="1178" t="s">
        <v>1727</v>
      </c>
      <c r="AQ100" s="745" t="s">
        <v>659</v>
      </c>
      <c r="AR100" s="742">
        <v>0</v>
      </c>
      <c r="AS100" s="742">
        <v>0</v>
      </c>
      <c r="AT100" s="742" t="s">
        <v>1414</v>
      </c>
      <c r="AU100" s="742" t="s">
        <v>2724</v>
      </c>
      <c r="AX100" s="597"/>
      <c r="AY100" s="598"/>
      <c r="AZ100" s="598"/>
      <c r="BA100" s="598"/>
      <c r="BB100" s="598"/>
      <c r="BC100" s="750"/>
      <c r="BD100" s="598"/>
      <c r="BE100" s="598"/>
      <c r="BF100" s="598"/>
      <c r="BG100" s="598"/>
      <c r="BH100" s="753"/>
      <c r="BI100" s="599"/>
      <c r="BJ100" s="600"/>
      <c r="BK100" s="600"/>
      <c r="BL100" s="600"/>
      <c r="BM100" s="210"/>
      <c r="BN100" s="599"/>
      <c r="BO100" s="599"/>
      <c r="BP100" s="599"/>
      <c r="BQ100" s="599"/>
      <c r="BR100" s="599"/>
      <c r="BS100" s="599"/>
      <c r="BT100" s="599"/>
      <c r="BU100" s="599"/>
      <c r="BV100" s="599"/>
      <c r="BW100" s="601"/>
      <c r="BX100" s="598"/>
      <c r="BY100"/>
      <c r="CA100"/>
    </row>
    <row r="101" spans="2:79" ht="18.75">
      <c r="B101" s="1170" t="s">
        <v>4644</v>
      </c>
      <c r="C101" s="335">
        <v>31353579000108</v>
      </c>
      <c r="D101" s="1170" t="s">
        <v>11</v>
      </c>
      <c r="E101" s="1170" t="s">
        <v>620</v>
      </c>
      <c r="F101" s="1170" t="s">
        <v>663</v>
      </c>
      <c r="G101" s="1172" t="s">
        <v>738</v>
      </c>
      <c r="H101" s="1172" t="s">
        <v>34</v>
      </c>
      <c r="I101" s="1172" t="s">
        <v>34</v>
      </c>
      <c r="J101" s="1172" t="s">
        <v>608</v>
      </c>
      <c r="K101" s="1172" t="s">
        <v>48</v>
      </c>
      <c r="L101" s="740" t="s">
        <v>1414</v>
      </c>
      <c r="M101" s="740" t="s">
        <v>34</v>
      </c>
      <c r="N101" s="1172" t="s">
        <v>2828</v>
      </c>
      <c r="O101" s="1172" t="s">
        <v>1320</v>
      </c>
      <c r="P101" s="783">
        <v>43412</v>
      </c>
      <c r="Q101" s="741">
        <v>0</v>
      </c>
      <c r="R101" s="741">
        <v>0</v>
      </c>
      <c r="S101" s="784">
        <v>2</v>
      </c>
      <c r="T101" s="742"/>
      <c r="U101" s="743"/>
      <c r="V101" s="742"/>
      <c r="W101" s="743"/>
      <c r="X101" s="742"/>
      <c r="Y101" s="743"/>
      <c r="Z101" s="742"/>
      <c r="AA101" s="743"/>
      <c r="AB101" s="742"/>
      <c r="AC101" s="744"/>
      <c r="AD101" s="785">
        <v>31120022000119</v>
      </c>
      <c r="AE101" s="1178" t="s">
        <v>1750</v>
      </c>
      <c r="AF101" s="786" t="s">
        <v>1725</v>
      </c>
      <c r="AG101" s="787" t="s">
        <v>1428</v>
      </c>
      <c r="AH101" s="787" t="s">
        <v>2116</v>
      </c>
      <c r="AI101" s="787">
        <v>0</v>
      </c>
      <c r="AJ101" s="787">
        <v>0</v>
      </c>
      <c r="AK101" s="787">
        <v>0</v>
      </c>
      <c r="AL101" s="742">
        <v>0</v>
      </c>
      <c r="AM101" s="742">
        <v>0</v>
      </c>
      <c r="AN101" s="743" t="s">
        <v>64</v>
      </c>
      <c r="AO101" s="1172" t="s">
        <v>34</v>
      </c>
      <c r="AP101" s="1178" t="s">
        <v>1731</v>
      </c>
      <c r="AQ101" s="745" t="s">
        <v>2582</v>
      </c>
      <c r="AR101" s="742">
        <v>0</v>
      </c>
      <c r="AS101" s="742">
        <v>0</v>
      </c>
      <c r="AT101" s="742" t="s">
        <v>1414</v>
      </c>
      <c r="AU101" s="742" t="s">
        <v>2724</v>
      </c>
      <c r="AX101" s="597"/>
      <c r="AY101" s="598"/>
      <c r="AZ101" s="598"/>
      <c r="BA101" s="598"/>
      <c r="BB101" s="598"/>
      <c r="BC101" s="750"/>
      <c r="BD101" s="598"/>
      <c r="BE101" s="598"/>
      <c r="BF101" s="598"/>
      <c r="BG101" s="598"/>
      <c r="BH101" s="753"/>
      <c r="BI101" s="599"/>
      <c r="BJ101" s="600"/>
      <c r="BK101" s="600"/>
      <c r="BL101" s="600"/>
      <c r="BM101" s="210"/>
      <c r="BN101" s="599"/>
      <c r="BO101" s="599"/>
      <c r="BP101" s="599"/>
      <c r="BQ101" s="599"/>
      <c r="BR101" s="599"/>
      <c r="BS101" s="599"/>
      <c r="BT101" s="599"/>
      <c r="BU101" s="599"/>
      <c r="BV101" s="599"/>
      <c r="BW101" s="601"/>
      <c r="BX101" s="598"/>
      <c r="BY101"/>
      <c r="CA101"/>
    </row>
    <row r="102" spans="2:79" ht="18.75">
      <c r="B102" s="1170" t="s">
        <v>1710</v>
      </c>
      <c r="C102" s="335">
        <v>45605070000101</v>
      </c>
      <c r="D102" s="1170" t="s">
        <v>11</v>
      </c>
      <c r="E102" s="1170" t="s">
        <v>620</v>
      </c>
      <c r="F102" s="1170" t="s">
        <v>663</v>
      </c>
      <c r="G102" s="1172" t="s">
        <v>738</v>
      </c>
      <c r="H102" s="1172" t="s">
        <v>34</v>
      </c>
      <c r="I102" s="1172" t="s">
        <v>1303</v>
      </c>
      <c r="J102" s="1172" t="s">
        <v>608</v>
      </c>
      <c r="K102" s="1172" t="s">
        <v>48</v>
      </c>
      <c r="L102" s="740" t="s">
        <v>1414</v>
      </c>
      <c r="M102" s="740" t="s">
        <v>34</v>
      </c>
      <c r="N102" s="1172" t="s">
        <v>2829</v>
      </c>
      <c r="O102" s="1172" t="s">
        <v>1320</v>
      </c>
      <c r="P102" s="783">
        <v>44795</v>
      </c>
      <c r="Q102" s="741"/>
      <c r="R102" s="741"/>
      <c r="S102" s="784">
        <v>1</v>
      </c>
      <c r="T102" s="742"/>
      <c r="U102" s="743"/>
      <c r="V102" s="742"/>
      <c r="W102" s="743"/>
      <c r="X102" s="742"/>
      <c r="Y102" s="743"/>
      <c r="Z102" s="742"/>
      <c r="AA102" s="743"/>
      <c r="AB102" s="742"/>
      <c r="AC102" s="744"/>
      <c r="AD102" s="785">
        <v>34474989000197</v>
      </c>
      <c r="AE102" s="1178" t="s">
        <v>1750</v>
      </c>
      <c r="AF102" s="786" t="s">
        <v>1725</v>
      </c>
      <c r="AG102" s="787" t="s">
        <v>1428</v>
      </c>
      <c r="AH102" s="787" t="s">
        <v>1730</v>
      </c>
      <c r="AI102" s="787">
        <v>1000</v>
      </c>
      <c r="AJ102" s="787">
        <v>1000</v>
      </c>
      <c r="AK102" s="787">
        <v>1000</v>
      </c>
      <c r="AL102" s="742">
        <v>4.0000000000000001E-3</v>
      </c>
      <c r="AM102" s="742">
        <v>0</v>
      </c>
      <c r="AN102" s="743" t="s">
        <v>64</v>
      </c>
      <c r="AO102" s="1172" t="s">
        <v>34</v>
      </c>
      <c r="AP102" s="1178" t="s">
        <v>1731</v>
      </c>
      <c r="AQ102" s="745" t="s">
        <v>662</v>
      </c>
      <c r="AR102" s="742">
        <v>8.0000000000000004E-4</v>
      </c>
      <c r="AS102" s="742">
        <v>8.0000000000000004E-4</v>
      </c>
      <c r="AT102" s="742" t="s">
        <v>1414</v>
      </c>
      <c r="AU102" s="742" t="s">
        <v>2724</v>
      </c>
      <c r="AX102" s="597"/>
      <c r="AY102" s="598"/>
      <c r="AZ102" s="598"/>
      <c r="BA102" s="598"/>
      <c r="BB102" s="598"/>
      <c r="BC102" s="750"/>
      <c r="BD102" s="598"/>
      <c r="BE102" s="598"/>
      <c r="BF102" s="598"/>
      <c r="BG102" s="598"/>
      <c r="BH102" s="753"/>
      <c r="BI102" s="599"/>
      <c r="BJ102" s="600"/>
      <c r="BK102" s="600"/>
      <c r="BL102" s="600"/>
      <c r="BM102" s="210"/>
      <c r="BN102" s="599"/>
      <c r="BO102" s="599"/>
      <c r="BP102" s="599"/>
      <c r="BQ102" s="599"/>
      <c r="BR102" s="599"/>
      <c r="BS102" s="599"/>
      <c r="BT102" s="599"/>
      <c r="BU102" s="599"/>
      <c r="BV102" s="599"/>
      <c r="BW102" s="601"/>
      <c r="BX102" s="598"/>
      <c r="BY102"/>
      <c r="CA102"/>
    </row>
    <row r="103" spans="2:79" ht="18.75">
      <c r="B103" s="1170" t="s">
        <v>92</v>
      </c>
      <c r="C103" s="335">
        <v>6041290000106</v>
      </c>
      <c r="D103" s="1170" t="s">
        <v>13</v>
      </c>
      <c r="E103" s="1170" t="s">
        <v>615</v>
      </c>
      <c r="F103" s="1170" t="s">
        <v>619</v>
      </c>
      <c r="G103" s="1172" t="s">
        <v>34</v>
      </c>
      <c r="H103" s="1172" t="s">
        <v>1337</v>
      </c>
      <c r="I103" s="1172" t="s">
        <v>34</v>
      </c>
      <c r="J103" s="1172" t="s">
        <v>611</v>
      </c>
      <c r="K103" s="1172" t="s">
        <v>48</v>
      </c>
      <c r="L103" s="740" t="s">
        <v>1414</v>
      </c>
      <c r="M103" s="740" t="s">
        <v>34</v>
      </c>
      <c r="N103" s="1172" t="s">
        <v>2833</v>
      </c>
      <c r="O103" s="1172" t="s">
        <v>1320</v>
      </c>
      <c r="P103" s="783">
        <v>37980</v>
      </c>
      <c r="Q103" s="741">
        <v>134.28344000000001</v>
      </c>
      <c r="R103" s="741">
        <v>314.78499153413668</v>
      </c>
      <c r="S103" s="784">
        <v>5</v>
      </c>
      <c r="T103" s="742">
        <v>-1.6626293475833998E-2</v>
      </c>
      <c r="U103" s="743">
        <v>-0.51152547868064013</v>
      </c>
      <c r="V103" s="742">
        <v>-0.12498292662017441</v>
      </c>
      <c r="W103" s="743">
        <v>-0.94477678403785004</v>
      </c>
      <c r="X103" s="742">
        <v>-2.6773744822727763E-2</v>
      </c>
      <c r="Y103" s="743">
        <v>-0.13041836191980397</v>
      </c>
      <c r="Z103" s="742">
        <v>0.22701223606934118</v>
      </c>
      <c r="AA103" s="743">
        <v>0.97817576246117655</v>
      </c>
      <c r="AB103" s="742">
        <v>0.15944391861863738</v>
      </c>
      <c r="AC103" s="744">
        <v>-1.6135531635805256</v>
      </c>
      <c r="AD103" s="785">
        <v>22118342000143</v>
      </c>
      <c r="AE103" s="1178" t="s">
        <v>1750</v>
      </c>
      <c r="AF103" s="786" t="s">
        <v>1725</v>
      </c>
      <c r="AG103" s="787" t="s">
        <v>1428</v>
      </c>
      <c r="AH103" s="787" t="s">
        <v>1730</v>
      </c>
      <c r="AI103" s="787">
        <v>1000</v>
      </c>
      <c r="AJ103" s="787">
        <v>1000</v>
      </c>
      <c r="AK103" s="787">
        <v>1000</v>
      </c>
      <c r="AL103" s="742">
        <v>0.02</v>
      </c>
      <c r="AM103" s="742">
        <v>0.2</v>
      </c>
      <c r="AN103" s="743" t="s">
        <v>64</v>
      </c>
      <c r="AO103" s="1172" t="s">
        <v>34</v>
      </c>
      <c r="AP103" s="1178" t="s">
        <v>1742</v>
      </c>
      <c r="AQ103" s="745" t="s">
        <v>668</v>
      </c>
      <c r="AR103" s="742">
        <v>5.0000000000000001E-3</v>
      </c>
      <c r="AS103" s="742">
        <v>5.0000000000000001E-3</v>
      </c>
      <c r="AT103" s="742" t="s">
        <v>1414</v>
      </c>
      <c r="AU103" s="742" t="s">
        <v>2724</v>
      </c>
      <c r="AX103" s="597"/>
      <c r="AY103" s="598"/>
      <c r="AZ103" s="598"/>
      <c r="BA103" s="598"/>
      <c r="BB103" s="598"/>
      <c r="BC103" s="750"/>
      <c r="BD103" s="598"/>
      <c r="BE103" s="598"/>
      <c r="BF103" s="598"/>
      <c r="BG103" s="598"/>
      <c r="BH103" s="753"/>
      <c r="BI103" s="599"/>
      <c r="BJ103" s="600"/>
      <c r="BK103" s="600"/>
      <c r="BL103" s="600"/>
      <c r="BM103" s="210"/>
      <c r="BN103" s="599"/>
      <c r="BO103" s="599"/>
      <c r="BP103" s="599"/>
      <c r="BQ103" s="599"/>
      <c r="BR103" s="599"/>
      <c r="BS103" s="599"/>
      <c r="BT103" s="599"/>
      <c r="BU103" s="599"/>
      <c r="BV103" s="599"/>
      <c r="BW103" s="601"/>
      <c r="BX103" s="598"/>
      <c r="BY103"/>
      <c r="CA103"/>
    </row>
    <row r="104" spans="2:79" ht="18.75">
      <c r="B104" s="1170" t="s">
        <v>1490</v>
      </c>
      <c r="C104" s="335">
        <v>4515848000104</v>
      </c>
      <c r="D104" s="1170" t="s">
        <v>14</v>
      </c>
      <c r="E104" s="1170" t="s">
        <v>607</v>
      </c>
      <c r="F104" s="1170" t="s">
        <v>1414</v>
      </c>
      <c r="G104" s="1172" t="s">
        <v>1414</v>
      </c>
      <c r="H104" s="1172" t="s">
        <v>34</v>
      </c>
      <c r="I104" s="1172" t="s">
        <v>34</v>
      </c>
      <c r="J104" s="1172" t="s">
        <v>608</v>
      </c>
      <c r="K104" s="1172" t="s">
        <v>48</v>
      </c>
      <c r="L104" s="740" t="s">
        <v>1414</v>
      </c>
      <c r="M104" s="740" t="s">
        <v>34</v>
      </c>
      <c r="N104" s="1172" t="s">
        <v>2834</v>
      </c>
      <c r="O104" s="1172" t="s">
        <v>1320</v>
      </c>
      <c r="P104" s="783">
        <v>37092</v>
      </c>
      <c r="Q104" s="741">
        <v>0</v>
      </c>
      <c r="R104" s="741">
        <v>10.842519000000003</v>
      </c>
      <c r="S104" s="784">
        <v>3</v>
      </c>
      <c r="T104" s="742"/>
      <c r="U104" s="743"/>
      <c r="V104" s="742">
        <v>-0.19787992305589153</v>
      </c>
      <c r="W104" s="743">
        <v>-1.4958231687001085</v>
      </c>
      <c r="X104" s="742">
        <v>-0.17782252485723882</v>
      </c>
      <c r="Y104" s="743">
        <v>-0.86619643825984338</v>
      </c>
      <c r="Z104" s="742">
        <v>0.33844117047208266</v>
      </c>
      <c r="AA104" s="743">
        <v>1.458313242082957</v>
      </c>
      <c r="AB104" s="742">
        <v>0.18600147823064941</v>
      </c>
      <c r="AC104" s="744">
        <v>-1.7750839341560138</v>
      </c>
      <c r="AD104" s="785">
        <v>0</v>
      </c>
      <c r="AE104" s="1178" t="s">
        <v>1750</v>
      </c>
      <c r="AF104" s="786" t="s">
        <v>1725</v>
      </c>
      <c r="AG104" s="787" t="s">
        <v>1428</v>
      </c>
      <c r="AH104" s="787" t="s">
        <v>1730</v>
      </c>
      <c r="AI104" s="787">
        <v>500</v>
      </c>
      <c r="AJ104" s="787">
        <v>100</v>
      </c>
      <c r="AK104" s="787">
        <v>100</v>
      </c>
      <c r="AL104" s="742">
        <v>0.04</v>
      </c>
      <c r="AM104" s="742">
        <v>0.2</v>
      </c>
      <c r="AN104" s="743" t="s">
        <v>2124</v>
      </c>
      <c r="AO104" s="1172" t="s">
        <v>34</v>
      </c>
      <c r="AP104" s="1178" t="s">
        <v>1727</v>
      </c>
      <c r="AQ104" s="745" t="s">
        <v>670</v>
      </c>
      <c r="AR104" s="742">
        <v>3.5000000000000001E-3</v>
      </c>
      <c r="AS104" s="742">
        <v>3.5000000000000001E-3</v>
      </c>
      <c r="AT104" s="742" t="s">
        <v>1414</v>
      </c>
      <c r="AU104" s="742" t="s">
        <v>2724</v>
      </c>
      <c r="AX104" s="597"/>
      <c r="AY104" s="598"/>
      <c r="AZ104" s="598"/>
      <c r="BA104" s="598"/>
      <c r="BB104" s="598"/>
      <c r="BC104" s="750"/>
      <c r="BD104" s="598"/>
      <c r="BE104" s="598"/>
      <c r="BF104" s="598"/>
      <c r="BG104" s="598"/>
      <c r="BH104" s="753"/>
      <c r="BI104" s="599"/>
      <c r="BJ104" s="600"/>
      <c r="BK104" s="600"/>
      <c r="BL104" s="600"/>
      <c r="BM104" s="210"/>
      <c r="BN104" s="599"/>
      <c r="BO104" s="599"/>
      <c r="BP104" s="599"/>
      <c r="BQ104" s="599"/>
      <c r="BR104" s="599"/>
      <c r="BS104" s="599"/>
      <c r="BT104" s="599"/>
      <c r="BU104" s="599"/>
      <c r="BV104" s="599"/>
      <c r="BW104" s="601"/>
      <c r="BX104" s="598"/>
      <c r="BY104"/>
      <c r="CA104"/>
    </row>
    <row r="105" spans="2:79" ht="18.75">
      <c r="B105" s="1170" t="s">
        <v>4645</v>
      </c>
      <c r="C105" s="335">
        <v>37355672000120</v>
      </c>
      <c r="D105" s="1170" t="s">
        <v>14</v>
      </c>
      <c r="E105" s="1170" t="s">
        <v>607</v>
      </c>
      <c r="F105" s="1170" t="s">
        <v>1414</v>
      </c>
      <c r="G105" s="1172" t="s">
        <v>1414</v>
      </c>
      <c r="H105" s="1172" t="s">
        <v>1414</v>
      </c>
      <c r="I105" s="1172" t="s">
        <v>1414</v>
      </c>
      <c r="J105" s="1172" t="s">
        <v>608</v>
      </c>
      <c r="K105" s="1172" t="s">
        <v>48</v>
      </c>
      <c r="L105" s="740" t="s">
        <v>1414</v>
      </c>
      <c r="M105" s="740" t="s">
        <v>34</v>
      </c>
      <c r="N105" s="1172" t="s">
        <v>4646</v>
      </c>
      <c r="O105" s="1172" t="s">
        <v>1320</v>
      </c>
      <c r="P105" s="783">
        <v>44123</v>
      </c>
      <c r="Q105" s="741">
        <v>9.5082206100000004</v>
      </c>
      <c r="R105" s="741">
        <v>9.6338615266666672</v>
      </c>
      <c r="S105" s="784">
        <v>8</v>
      </c>
      <c r="T105" s="742">
        <v>-4.530489675173055E-2</v>
      </c>
      <c r="U105" s="743">
        <v>-1.3938529974338418</v>
      </c>
      <c r="V105" s="742">
        <v>-4.530489675173055E-2</v>
      </c>
      <c r="W105" s="743">
        <v>-0.34247089431939803</v>
      </c>
      <c r="X105" s="742">
        <v>-4.530489675173055E-2</v>
      </c>
      <c r="Y105" s="743">
        <v>-0.2206859914602177</v>
      </c>
      <c r="Z105" s="742"/>
      <c r="AA105" s="743"/>
      <c r="AB105" s="742">
        <v>0.16891962620231873</v>
      </c>
      <c r="AC105" s="744">
        <v>-1.0513473977240932</v>
      </c>
      <c r="AD105" s="785">
        <v>34461733000145</v>
      </c>
      <c r="AE105" s="1178" t="s">
        <v>1750</v>
      </c>
      <c r="AF105" s="786" t="s">
        <v>1725</v>
      </c>
      <c r="AG105" s="787" t="s">
        <v>1428</v>
      </c>
      <c r="AH105" s="787" t="s">
        <v>2116</v>
      </c>
      <c r="AI105" s="787">
        <v>5000</v>
      </c>
      <c r="AJ105" s="787">
        <v>100</v>
      </c>
      <c r="AK105" s="787">
        <v>100</v>
      </c>
      <c r="AL105" s="742">
        <v>0.02</v>
      </c>
      <c r="AM105" s="742">
        <v>0.2</v>
      </c>
      <c r="AN105" s="743" t="s">
        <v>34</v>
      </c>
      <c r="AO105" s="1172" t="s">
        <v>4623</v>
      </c>
      <c r="AP105" s="1178" t="s">
        <v>1727</v>
      </c>
      <c r="AQ105" s="745" t="s">
        <v>2117</v>
      </c>
      <c r="AR105" s="742">
        <v>0</v>
      </c>
      <c r="AS105" s="742">
        <v>0</v>
      </c>
      <c r="AT105" s="742" t="s">
        <v>1414</v>
      </c>
      <c r="AU105" s="742" t="s">
        <v>2724</v>
      </c>
      <c r="AX105" s="597"/>
      <c r="AY105" s="598"/>
      <c r="AZ105" s="598"/>
      <c r="BA105" s="598"/>
      <c r="BB105" s="598"/>
      <c r="BC105" s="750"/>
      <c r="BD105" s="598"/>
      <c r="BE105" s="598"/>
      <c r="BF105" s="598"/>
      <c r="BG105" s="598"/>
      <c r="BH105" s="753"/>
      <c r="BI105" s="599"/>
      <c r="BJ105" s="600"/>
      <c r="BK105" s="600"/>
      <c r="BL105" s="600"/>
      <c r="BM105" s="210"/>
      <c r="BN105" s="599"/>
      <c r="BO105" s="599"/>
      <c r="BP105" s="599"/>
      <c r="BQ105" s="599"/>
      <c r="BR105" s="599"/>
      <c r="BS105" s="599"/>
      <c r="BT105" s="599"/>
      <c r="BU105" s="599"/>
      <c r="BV105" s="599"/>
      <c r="BW105" s="601"/>
      <c r="BX105" s="598"/>
      <c r="BY105"/>
      <c r="CA105"/>
    </row>
    <row r="106" spans="2:79" ht="18.75">
      <c r="B106" s="1170" t="s">
        <v>4647</v>
      </c>
      <c r="C106" s="335">
        <v>3879361000148</v>
      </c>
      <c r="D106" s="1170" t="s">
        <v>13</v>
      </c>
      <c r="E106" s="1170" t="s">
        <v>615</v>
      </c>
      <c r="F106" s="1170" t="s">
        <v>619</v>
      </c>
      <c r="G106" s="1172" t="s">
        <v>34</v>
      </c>
      <c r="H106" s="1172" t="s">
        <v>1337</v>
      </c>
      <c r="I106" s="1172" t="s">
        <v>34</v>
      </c>
      <c r="J106" s="1172" t="s">
        <v>608</v>
      </c>
      <c r="K106" s="1172" t="s">
        <v>48</v>
      </c>
      <c r="L106" s="740" t="s">
        <v>1414</v>
      </c>
      <c r="M106" s="740" t="s">
        <v>34</v>
      </c>
      <c r="N106" s="1172" t="s">
        <v>4648</v>
      </c>
      <c r="O106" s="1172" t="s">
        <v>1320</v>
      </c>
      <c r="P106" s="783">
        <v>36790</v>
      </c>
      <c r="Q106" s="741">
        <v>126.732105</v>
      </c>
      <c r="R106" s="741">
        <v>128.7216578888889</v>
      </c>
      <c r="S106" s="784">
        <v>2</v>
      </c>
      <c r="T106" s="742">
        <v>-7.4372634346275834E-3</v>
      </c>
      <c r="U106" s="743">
        <v>-0.22881526444853428</v>
      </c>
      <c r="V106" s="742">
        <v>-7.4372634346275834E-3</v>
      </c>
      <c r="W106" s="743">
        <v>-5.6220109576755072E-2</v>
      </c>
      <c r="X106" s="742">
        <v>-7.4372634346275834E-3</v>
      </c>
      <c r="Y106" s="743">
        <v>-3.6227868784601477E-2</v>
      </c>
      <c r="Z106" s="742">
        <v>-7.4372634346275834E-3</v>
      </c>
      <c r="AA106" s="743">
        <v>-3.2046514129614241E-2</v>
      </c>
      <c r="AB106" s="742">
        <v>9.358822133394995E-2</v>
      </c>
      <c r="AC106" s="744">
        <v>-1.492982494203517</v>
      </c>
      <c r="AD106" s="785">
        <v>0</v>
      </c>
      <c r="AE106" s="1178" t="s">
        <v>1750</v>
      </c>
      <c r="AF106" s="786" t="s">
        <v>1725</v>
      </c>
      <c r="AG106" s="787" t="s">
        <v>1428</v>
      </c>
      <c r="AH106" s="787" t="s">
        <v>2116</v>
      </c>
      <c r="AI106" s="787">
        <v>0</v>
      </c>
      <c r="AJ106" s="787">
        <v>0</v>
      </c>
      <c r="AK106" s="787">
        <v>0</v>
      </c>
      <c r="AL106" s="742">
        <v>1.9E-2</v>
      </c>
      <c r="AM106" s="742">
        <v>0</v>
      </c>
      <c r="AN106" s="743" t="s">
        <v>34</v>
      </c>
      <c r="AO106" s="1172" t="s">
        <v>4623</v>
      </c>
      <c r="AP106" s="1178" t="s">
        <v>1742</v>
      </c>
      <c r="AQ106" s="745" t="s">
        <v>2174</v>
      </c>
      <c r="AR106" s="742">
        <v>0</v>
      </c>
      <c r="AS106" s="742">
        <v>0</v>
      </c>
      <c r="AT106" s="742" t="s">
        <v>1414</v>
      </c>
      <c r="AU106" s="742" t="s">
        <v>2724</v>
      </c>
      <c r="AX106" s="597"/>
      <c r="AY106" s="598"/>
      <c r="AZ106" s="598"/>
      <c r="BA106" s="598"/>
      <c r="BB106" s="598"/>
      <c r="BC106" s="750"/>
      <c r="BD106" s="598"/>
      <c r="BE106" s="598"/>
      <c r="BF106" s="598"/>
      <c r="BG106" s="598"/>
      <c r="BH106" s="753"/>
      <c r="BI106" s="599"/>
      <c r="BJ106" s="600"/>
      <c r="BK106" s="600"/>
      <c r="BL106" s="600"/>
      <c r="BM106" s="210"/>
      <c r="BN106" s="599"/>
      <c r="BO106" s="599"/>
      <c r="BP106" s="599"/>
      <c r="BQ106" s="599"/>
      <c r="BR106" s="599"/>
      <c r="BS106" s="599"/>
      <c r="BT106" s="599"/>
      <c r="BU106" s="599"/>
      <c r="BV106" s="599"/>
      <c r="BW106" s="601"/>
      <c r="BX106" s="598"/>
      <c r="BY106"/>
      <c r="CA106"/>
    </row>
    <row r="107" spans="2:79" ht="18.75">
      <c r="B107" s="1170" t="s">
        <v>2649</v>
      </c>
      <c r="C107" s="335">
        <v>33165244000183</v>
      </c>
      <c r="D107" s="1170" t="s">
        <v>11</v>
      </c>
      <c r="E107" s="1170" t="s">
        <v>621</v>
      </c>
      <c r="F107" s="1170" t="s">
        <v>663</v>
      </c>
      <c r="G107" s="1172" t="s">
        <v>738</v>
      </c>
      <c r="H107" s="1172" t="s">
        <v>34</v>
      </c>
      <c r="I107" s="1172" t="s">
        <v>34</v>
      </c>
      <c r="J107" s="1172" t="s">
        <v>608</v>
      </c>
      <c r="K107" s="1172" t="s">
        <v>48</v>
      </c>
      <c r="L107" s="740" t="s">
        <v>1414</v>
      </c>
      <c r="M107" s="740" t="s">
        <v>34</v>
      </c>
      <c r="N107" s="1172" t="s">
        <v>2836</v>
      </c>
      <c r="O107" s="1172" t="s">
        <v>1320</v>
      </c>
      <c r="P107" s="783">
        <v>43766</v>
      </c>
      <c r="Q107" s="741"/>
      <c r="R107" s="741"/>
      <c r="S107" s="784">
        <v>7</v>
      </c>
      <c r="T107" s="742"/>
      <c r="U107" s="743"/>
      <c r="V107" s="742"/>
      <c r="W107" s="743"/>
      <c r="X107" s="742"/>
      <c r="Y107" s="743"/>
      <c r="Z107" s="742"/>
      <c r="AA107" s="743"/>
      <c r="AB107" s="742"/>
      <c r="AC107" s="744"/>
      <c r="AD107" s="785">
        <v>32770526000147</v>
      </c>
      <c r="AE107" s="1178" t="s">
        <v>1750</v>
      </c>
      <c r="AF107" s="786" t="s">
        <v>1741</v>
      </c>
      <c r="AG107" s="787" t="s">
        <v>1427</v>
      </c>
      <c r="AH107" s="787" t="s">
        <v>2116</v>
      </c>
      <c r="AI107" s="787">
        <v>0</v>
      </c>
      <c r="AJ107" s="787">
        <v>0</v>
      </c>
      <c r="AK107" s="787">
        <v>0</v>
      </c>
      <c r="AL107" s="742">
        <v>1.0999999999999999E-2</v>
      </c>
      <c r="AM107" s="742">
        <v>0</v>
      </c>
      <c r="AN107" s="743" t="s">
        <v>34</v>
      </c>
      <c r="AO107" s="1172" t="s">
        <v>4626</v>
      </c>
      <c r="AP107" s="1178" t="s">
        <v>1742</v>
      </c>
      <c r="AQ107" s="745" t="s">
        <v>2174</v>
      </c>
      <c r="AR107" s="742">
        <v>3.5200000000000001E-3</v>
      </c>
      <c r="AS107" s="742">
        <v>3.5200000000000001E-3</v>
      </c>
      <c r="AT107" s="742" t="s">
        <v>1414</v>
      </c>
      <c r="AU107" s="742" t="s">
        <v>2724</v>
      </c>
      <c r="AX107" s="597"/>
      <c r="AY107" s="598"/>
      <c r="AZ107" s="598"/>
      <c r="BA107" s="598"/>
      <c r="BB107" s="598"/>
      <c r="BC107" s="750"/>
      <c r="BD107" s="598"/>
      <c r="BE107" s="598"/>
      <c r="BF107" s="598"/>
      <c r="BG107" s="598"/>
      <c r="BH107" s="753"/>
      <c r="BI107" s="599"/>
      <c r="BJ107" s="600"/>
      <c r="BK107" s="600"/>
      <c r="BL107" s="600"/>
      <c r="BM107" s="210"/>
      <c r="BN107" s="599"/>
      <c r="BO107" s="599"/>
      <c r="BP107" s="599"/>
      <c r="BQ107" s="599"/>
      <c r="BR107" s="599"/>
      <c r="BS107" s="599"/>
      <c r="BT107" s="599"/>
      <c r="BU107" s="599"/>
      <c r="BV107" s="599"/>
      <c r="BW107" s="601"/>
      <c r="BX107" s="598"/>
      <c r="BY107"/>
      <c r="CA107"/>
    </row>
    <row r="108" spans="2:79" ht="18.75">
      <c r="B108" s="1170" t="s">
        <v>94</v>
      </c>
      <c r="C108" s="335">
        <v>10237480000162</v>
      </c>
      <c r="D108" s="1170" t="s">
        <v>14</v>
      </c>
      <c r="E108" s="1170" t="s">
        <v>607</v>
      </c>
      <c r="F108" s="1170" t="s">
        <v>1414</v>
      </c>
      <c r="G108" s="1172" t="s">
        <v>1414</v>
      </c>
      <c r="H108" s="1172" t="s">
        <v>34</v>
      </c>
      <c r="I108" s="1172" t="s">
        <v>34</v>
      </c>
      <c r="J108" s="1172" t="s">
        <v>608</v>
      </c>
      <c r="K108" s="1172" t="s">
        <v>48</v>
      </c>
      <c r="L108" s="740" t="s">
        <v>1414</v>
      </c>
      <c r="M108" s="740" t="s">
        <v>34</v>
      </c>
      <c r="N108" s="1172" t="s">
        <v>2837</v>
      </c>
      <c r="O108" s="1172" t="s">
        <v>1320</v>
      </c>
      <c r="P108" s="783">
        <v>39698</v>
      </c>
      <c r="Q108" s="741">
        <v>21.095965</v>
      </c>
      <c r="R108" s="741">
        <v>27.643793710843358</v>
      </c>
      <c r="S108" s="784">
        <v>32</v>
      </c>
      <c r="T108" s="742">
        <v>-8.3329757346455646E-2</v>
      </c>
      <c r="U108" s="743">
        <v>-2.5637279936711312</v>
      </c>
      <c r="V108" s="742">
        <v>-0.22194084541036252</v>
      </c>
      <c r="W108" s="743">
        <v>-1.677705618229596</v>
      </c>
      <c r="X108" s="742">
        <v>-0.26550909475416973</v>
      </c>
      <c r="Y108" s="743">
        <v>-1.2933290222163603</v>
      </c>
      <c r="Z108" s="742">
        <v>0.20609314455339001</v>
      </c>
      <c r="AA108" s="743">
        <v>0.8880372366798599</v>
      </c>
      <c r="AB108" s="742">
        <v>0.21480907594996762</v>
      </c>
      <c r="AC108" s="744">
        <v>-1.6490418597279</v>
      </c>
      <c r="AD108" s="785">
        <v>26703040000193</v>
      </c>
      <c r="AE108" s="1178" t="s">
        <v>1750</v>
      </c>
      <c r="AF108" s="786" t="s">
        <v>1725</v>
      </c>
      <c r="AG108" s="787" t="s">
        <v>1428</v>
      </c>
      <c r="AH108" s="787" t="s">
        <v>1730</v>
      </c>
      <c r="AI108" s="787">
        <v>1000</v>
      </c>
      <c r="AJ108" s="787">
        <v>1000</v>
      </c>
      <c r="AK108" s="787">
        <v>1000</v>
      </c>
      <c r="AL108" s="742">
        <v>0.02</v>
      </c>
      <c r="AM108" s="742">
        <v>0.2</v>
      </c>
      <c r="AN108" s="743" t="s">
        <v>666</v>
      </c>
      <c r="AO108" s="1172" t="s">
        <v>34</v>
      </c>
      <c r="AP108" s="1178" t="s">
        <v>1727</v>
      </c>
      <c r="AQ108" s="745" t="s">
        <v>659</v>
      </c>
      <c r="AR108" s="742">
        <v>4.6666666666666697E-3</v>
      </c>
      <c r="AS108" s="742">
        <v>4.6666666666666697E-3</v>
      </c>
      <c r="AT108" s="742" t="s">
        <v>1414</v>
      </c>
      <c r="AU108" s="742" t="s">
        <v>2724</v>
      </c>
      <c r="AX108" s="597"/>
      <c r="AY108" s="598"/>
      <c r="AZ108" s="598"/>
      <c r="BA108" s="598"/>
      <c r="BB108" s="598"/>
      <c r="BC108" s="750"/>
      <c r="BD108" s="598"/>
      <c r="BE108" s="598"/>
      <c r="BF108" s="598"/>
      <c r="BG108" s="598"/>
      <c r="BH108" s="753"/>
      <c r="BI108" s="599"/>
      <c r="BJ108" s="600"/>
      <c r="BK108" s="600"/>
      <c r="BL108" s="600"/>
      <c r="BM108" s="210"/>
      <c r="BN108" s="599"/>
      <c r="BO108" s="599"/>
      <c r="BP108" s="599"/>
      <c r="BQ108" s="599"/>
      <c r="BR108" s="599"/>
      <c r="BS108" s="599"/>
      <c r="BT108" s="599"/>
      <c r="BU108" s="599"/>
      <c r="BV108" s="599"/>
      <c r="BW108" s="601"/>
      <c r="BX108" s="598"/>
      <c r="BY108"/>
      <c r="CA108"/>
    </row>
    <row r="109" spans="2:79" ht="18.75">
      <c r="B109" s="1170" t="s">
        <v>532</v>
      </c>
      <c r="C109" s="335">
        <v>41888275000190</v>
      </c>
      <c r="D109" s="1170" t="s">
        <v>13</v>
      </c>
      <c r="E109" s="1170" t="s">
        <v>615</v>
      </c>
      <c r="F109" s="1170" t="s">
        <v>619</v>
      </c>
      <c r="G109" s="1172" t="s">
        <v>34</v>
      </c>
      <c r="H109" s="1172" t="s">
        <v>1337</v>
      </c>
      <c r="I109" s="1172" t="s">
        <v>34</v>
      </c>
      <c r="J109" s="1172" t="s">
        <v>611</v>
      </c>
      <c r="K109" s="1172" t="s">
        <v>48</v>
      </c>
      <c r="L109" s="740" t="s">
        <v>1414</v>
      </c>
      <c r="M109" s="740" t="s">
        <v>34</v>
      </c>
      <c r="N109" s="1172" t="s">
        <v>2838</v>
      </c>
      <c r="O109" s="1172" t="s">
        <v>1320</v>
      </c>
      <c r="P109" s="783">
        <v>44408</v>
      </c>
      <c r="Q109" s="741">
        <v>3.7302829200000001</v>
      </c>
      <c r="R109" s="741">
        <v>18.730809603809508</v>
      </c>
      <c r="S109" s="784">
        <v>16</v>
      </c>
      <c r="T109" s="742">
        <v>2.9868264070664674E-2</v>
      </c>
      <c r="U109" s="743">
        <v>0.91892868956712115</v>
      </c>
      <c r="V109" s="742">
        <v>-4.2878372662985331E-2</v>
      </c>
      <c r="W109" s="743">
        <v>-0.32412819994545278</v>
      </c>
      <c r="X109" s="742"/>
      <c r="Y109" s="743"/>
      <c r="Z109" s="742"/>
      <c r="AA109" s="743"/>
      <c r="AB109" s="742">
        <v>0.12989648063683248</v>
      </c>
      <c r="AC109" s="744">
        <v>-1.3485098632758505</v>
      </c>
      <c r="AD109" s="785">
        <v>19736757000176</v>
      </c>
      <c r="AE109" s="1178" t="s">
        <v>1750</v>
      </c>
      <c r="AF109" s="786" t="s">
        <v>1725</v>
      </c>
      <c r="AG109" s="787" t="s">
        <v>1428</v>
      </c>
      <c r="AH109" s="787" t="s">
        <v>1730</v>
      </c>
      <c r="AI109" s="787">
        <v>1000</v>
      </c>
      <c r="AJ109" s="787">
        <v>1000</v>
      </c>
      <c r="AK109" s="787">
        <v>1000</v>
      </c>
      <c r="AL109" s="742">
        <v>2.5000000000000001E-2</v>
      </c>
      <c r="AM109" s="742">
        <v>0.2</v>
      </c>
      <c r="AN109" s="743" t="s">
        <v>64</v>
      </c>
      <c r="AO109" s="1172" t="s">
        <v>34</v>
      </c>
      <c r="AP109" s="1178" t="s">
        <v>1742</v>
      </c>
      <c r="AQ109" s="745" t="s">
        <v>664</v>
      </c>
      <c r="AR109" s="742">
        <v>4.0000000000000001E-3</v>
      </c>
      <c r="AS109" s="742">
        <v>4.0000000000000001E-3</v>
      </c>
      <c r="AT109" s="742" t="s">
        <v>1414</v>
      </c>
      <c r="AU109" s="742" t="s">
        <v>2724</v>
      </c>
      <c r="AX109" s="597"/>
      <c r="AY109" s="598"/>
      <c r="AZ109" s="598"/>
      <c r="BA109" s="598"/>
      <c r="BB109" s="598"/>
      <c r="BC109" s="750"/>
      <c r="BD109" s="598"/>
      <c r="BE109" s="598"/>
      <c r="BF109" s="598"/>
      <c r="BG109" s="598"/>
      <c r="BH109" s="753"/>
      <c r="BI109" s="599"/>
      <c r="BJ109" s="600"/>
      <c r="BK109" s="600"/>
      <c r="BL109" s="600"/>
      <c r="BM109" s="210"/>
      <c r="BN109" s="599"/>
      <c r="BO109" s="599"/>
      <c r="BP109" s="599"/>
      <c r="BQ109" s="599"/>
      <c r="BR109" s="599"/>
      <c r="BS109" s="599"/>
      <c r="BT109" s="599"/>
      <c r="BU109" s="599"/>
      <c r="BV109" s="599"/>
      <c r="BW109" s="601"/>
      <c r="BX109" s="598"/>
      <c r="BY109"/>
      <c r="CA109"/>
    </row>
    <row r="110" spans="2:79" ht="18.75">
      <c r="B110" s="1170" t="s">
        <v>776</v>
      </c>
      <c r="C110" s="335">
        <v>20458815000126</v>
      </c>
      <c r="D110" s="1170" t="s">
        <v>13</v>
      </c>
      <c r="E110" s="1170" t="s">
        <v>616</v>
      </c>
      <c r="F110" s="1170" t="s">
        <v>617</v>
      </c>
      <c r="G110" s="1172" t="s">
        <v>34</v>
      </c>
      <c r="H110" s="1172" t="s">
        <v>1337</v>
      </c>
      <c r="I110" s="1172" t="s">
        <v>34</v>
      </c>
      <c r="J110" s="1172" t="s">
        <v>608</v>
      </c>
      <c r="K110" s="1172" t="s">
        <v>48</v>
      </c>
      <c r="L110" s="740" t="s">
        <v>1414</v>
      </c>
      <c r="M110" s="740" t="s">
        <v>34</v>
      </c>
      <c r="N110" s="1172" t="s">
        <v>2841</v>
      </c>
      <c r="O110" s="1172" t="s">
        <v>1320</v>
      </c>
      <c r="P110" s="783">
        <v>41872</v>
      </c>
      <c r="Q110" s="741">
        <v>2217.3526879999999</v>
      </c>
      <c r="R110" s="741">
        <v>1261.4328513453818</v>
      </c>
      <c r="S110" s="784">
        <v>31</v>
      </c>
      <c r="T110" s="742">
        <v>-1.1549323923185306E-2</v>
      </c>
      <c r="U110" s="743">
        <v>-0.35532714834078738</v>
      </c>
      <c r="V110" s="742">
        <v>0.16149476434395282</v>
      </c>
      <c r="W110" s="743">
        <v>1.2207787753243546</v>
      </c>
      <c r="X110" s="742">
        <v>0.44238351934937459</v>
      </c>
      <c r="Y110" s="743">
        <v>2.1549071418984735</v>
      </c>
      <c r="Z110" s="742">
        <v>0.70884579677695259</v>
      </c>
      <c r="AA110" s="743">
        <v>3.0543542045808638</v>
      </c>
      <c r="AB110" s="742">
        <v>7.1400690240468676E-2</v>
      </c>
      <c r="AC110" s="744">
        <v>0.40904999048307938</v>
      </c>
      <c r="AD110" s="785">
        <v>36327493000116</v>
      </c>
      <c r="AE110" s="1178" t="s">
        <v>1894</v>
      </c>
      <c r="AF110" s="786" t="s">
        <v>1725</v>
      </c>
      <c r="AG110" s="787" t="s">
        <v>1428</v>
      </c>
      <c r="AH110" s="787" t="s">
        <v>1730</v>
      </c>
      <c r="AI110" s="787">
        <v>10000</v>
      </c>
      <c r="AJ110" s="787">
        <v>5000</v>
      </c>
      <c r="AK110" s="787">
        <v>5000</v>
      </c>
      <c r="AL110" s="742">
        <v>0.02</v>
      </c>
      <c r="AM110" s="742">
        <v>0.2</v>
      </c>
      <c r="AN110" s="743" t="s">
        <v>34</v>
      </c>
      <c r="AO110" s="1172" t="s">
        <v>34</v>
      </c>
      <c r="AP110" s="1178" t="s">
        <v>1742</v>
      </c>
      <c r="AQ110" s="745" t="s">
        <v>664</v>
      </c>
      <c r="AR110" s="742">
        <v>3.8E-3</v>
      </c>
      <c r="AS110" s="742">
        <v>3.8E-3</v>
      </c>
      <c r="AT110" s="742" t="s">
        <v>1414</v>
      </c>
      <c r="AU110" s="742" t="s">
        <v>2724</v>
      </c>
      <c r="AX110" s="597"/>
      <c r="AY110" s="598"/>
      <c r="AZ110" s="598"/>
      <c r="BA110" s="598"/>
      <c r="BB110" s="598"/>
      <c r="BC110" s="750"/>
      <c r="BD110" s="598"/>
      <c r="BE110" s="598"/>
      <c r="BF110" s="598"/>
      <c r="BG110" s="598"/>
      <c r="BH110" s="753"/>
      <c r="BI110" s="599"/>
      <c r="BJ110" s="600"/>
      <c r="BK110" s="600"/>
      <c r="BL110" s="600"/>
      <c r="BM110" s="210"/>
      <c r="BN110" s="599"/>
      <c r="BO110" s="599"/>
      <c r="BP110" s="599"/>
      <c r="BQ110" s="599"/>
      <c r="BR110" s="599"/>
      <c r="BS110" s="599"/>
      <c r="BT110" s="599"/>
      <c r="BU110" s="599"/>
      <c r="BV110" s="599"/>
      <c r="BW110" s="601"/>
      <c r="BX110" s="598"/>
      <c r="BY110"/>
      <c r="CA110"/>
    </row>
    <row r="111" spans="2:79" ht="18.75">
      <c r="B111" s="1170" t="s">
        <v>565</v>
      </c>
      <c r="C111" s="335">
        <v>38597242000187</v>
      </c>
      <c r="D111" s="1170" t="s">
        <v>14</v>
      </c>
      <c r="E111" s="1170" t="s">
        <v>614</v>
      </c>
      <c r="F111" s="1170" t="s">
        <v>1414</v>
      </c>
      <c r="G111" s="1172" t="s">
        <v>1414</v>
      </c>
      <c r="H111" s="1172" t="s">
        <v>1337</v>
      </c>
      <c r="I111" s="1172" t="s">
        <v>34</v>
      </c>
      <c r="J111" s="1172" t="s">
        <v>608</v>
      </c>
      <c r="K111" s="1172" t="s">
        <v>48</v>
      </c>
      <c r="L111" s="740" t="s">
        <v>1414</v>
      </c>
      <c r="M111" s="740" t="s">
        <v>34</v>
      </c>
      <c r="N111" s="1172" t="s">
        <v>2842</v>
      </c>
      <c r="O111" s="1172" t="s">
        <v>1320</v>
      </c>
      <c r="P111" s="783">
        <v>44238</v>
      </c>
      <c r="Q111" s="741">
        <v>0.94503767000000005</v>
      </c>
      <c r="R111" s="741">
        <v>24.586217625232067</v>
      </c>
      <c r="S111" s="784">
        <v>32</v>
      </c>
      <c r="T111" s="742">
        <v>3.9722672579727059E-2</v>
      </c>
      <c r="U111" s="743">
        <v>1.2221099751037556</v>
      </c>
      <c r="V111" s="742">
        <v>-5.9493465001763779E-2</v>
      </c>
      <c r="W111" s="743">
        <v>-0.44972578299796201</v>
      </c>
      <c r="X111" s="742">
        <v>-7.6087967900000497E-2</v>
      </c>
      <c r="Y111" s="743">
        <v>-0.37063429867685166</v>
      </c>
      <c r="Z111" s="742"/>
      <c r="AA111" s="743"/>
      <c r="AB111" s="742">
        <v>0.18584929404005116</v>
      </c>
      <c r="AC111" s="744">
        <v>-1.0319209371924651</v>
      </c>
      <c r="AD111" s="785">
        <v>38597428000136</v>
      </c>
      <c r="AE111" s="1178" t="s">
        <v>1894</v>
      </c>
      <c r="AF111" s="786" t="s">
        <v>1725</v>
      </c>
      <c r="AG111" s="787" t="s">
        <v>1428</v>
      </c>
      <c r="AH111" s="787" t="s">
        <v>1726</v>
      </c>
      <c r="AI111" s="787">
        <v>10000</v>
      </c>
      <c r="AJ111" s="787">
        <v>0</v>
      </c>
      <c r="AK111" s="787">
        <v>5000</v>
      </c>
      <c r="AL111" s="742">
        <v>2.5000000000000001E-2</v>
      </c>
      <c r="AM111" s="742">
        <v>0.2</v>
      </c>
      <c r="AN111" s="743" t="s">
        <v>34</v>
      </c>
      <c r="AO111" s="1172" t="s">
        <v>34</v>
      </c>
      <c r="AP111" s="1178" t="s">
        <v>1742</v>
      </c>
      <c r="AQ111" s="745" t="s">
        <v>668</v>
      </c>
      <c r="AR111" s="742">
        <v>3.8E-3</v>
      </c>
      <c r="AS111" s="742">
        <v>3.8E-3</v>
      </c>
      <c r="AT111" s="742" t="s">
        <v>1414</v>
      </c>
      <c r="AU111" s="742" t="s">
        <v>2724</v>
      </c>
      <c r="AX111" s="597"/>
      <c r="AY111" s="598"/>
      <c r="AZ111" s="598"/>
      <c r="BA111" s="598"/>
      <c r="BB111" s="598"/>
      <c r="BC111" s="750"/>
      <c r="BD111" s="598"/>
      <c r="BE111" s="598"/>
      <c r="BF111" s="598"/>
      <c r="BG111" s="598"/>
      <c r="BH111" s="753"/>
      <c r="BI111" s="599"/>
      <c r="BJ111" s="600"/>
      <c r="BK111" s="600"/>
      <c r="BL111" s="600"/>
      <c r="BM111" s="210"/>
      <c r="BN111" s="599"/>
      <c r="BO111" s="599"/>
      <c r="BP111" s="599"/>
      <c r="BQ111" s="599"/>
      <c r="BR111" s="599"/>
      <c r="BS111" s="599"/>
      <c r="BT111" s="599"/>
      <c r="BU111" s="599"/>
      <c r="BV111" s="599"/>
      <c r="BW111" s="601"/>
      <c r="BX111" s="598"/>
      <c r="BY111"/>
      <c r="CA111"/>
    </row>
    <row r="112" spans="2:79" ht="18.75">
      <c r="B112" s="1170" t="s">
        <v>524</v>
      </c>
      <c r="C112" s="335">
        <v>40677875000147</v>
      </c>
      <c r="D112" s="1170" t="s">
        <v>13</v>
      </c>
      <c r="E112" s="1170" t="s">
        <v>615</v>
      </c>
      <c r="F112" s="1170" t="s">
        <v>619</v>
      </c>
      <c r="G112" s="1172" t="s">
        <v>34</v>
      </c>
      <c r="H112" s="1172" t="s">
        <v>865</v>
      </c>
      <c r="I112" s="1172" t="s">
        <v>34</v>
      </c>
      <c r="J112" s="1172" t="s">
        <v>611</v>
      </c>
      <c r="K112" s="1172" t="s">
        <v>48</v>
      </c>
      <c r="L112" s="740" t="s">
        <v>1414</v>
      </c>
      <c r="M112" s="740" t="s">
        <v>34</v>
      </c>
      <c r="N112" s="1172" t="s">
        <v>2843</v>
      </c>
      <c r="O112" s="1172" t="s">
        <v>1320</v>
      </c>
      <c r="P112" s="783">
        <v>44325</v>
      </c>
      <c r="Q112" s="741">
        <v>2.1959269999999999E-2</v>
      </c>
      <c r="R112" s="741">
        <v>12.321916089233875</v>
      </c>
      <c r="S112" s="784">
        <v>16</v>
      </c>
      <c r="T112" s="742">
        <v>8.8810676681495559E-2</v>
      </c>
      <c r="U112" s="743">
        <v>2.7323542656987057</v>
      </c>
      <c r="V112" s="742">
        <v>9.7252709134764137E-2</v>
      </c>
      <c r="W112" s="743">
        <v>0.73515722715105269</v>
      </c>
      <c r="X112" s="742"/>
      <c r="Y112" s="743"/>
      <c r="Z112" s="742"/>
      <c r="AA112" s="743"/>
      <c r="AB112" s="742">
        <v>0.17016896931397721</v>
      </c>
      <c r="AC112" s="744">
        <v>-0.20588714668181252</v>
      </c>
      <c r="AD112" s="785">
        <v>41075494000150</v>
      </c>
      <c r="AE112" s="1178" t="s">
        <v>1894</v>
      </c>
      <c r="AF112" s="786" t="s">
        <v>1725</v>
      </c>
      <c r="AG112" s="787" t="s">
        <v>1428</v>
      </c>
      <c r="AH112" s="787" t="s">
        <v>1730</v>
      </c>
      <c r="AI112" s="787">
        <v>10000</v>
      </c>
      <c r="AJ112" s="787">
        <v>5000</v>
      </c>
      <c r="AK112" s="787">
        <v>5000</v>
      </c>
      <c r="AL112" s="742">
        <v>2.2000000000000002E-2</v>
      </c>
      <c r="AM112" s="742">
        <v>0.2</v>
      </c>
      <c r="AN112" s="743" t="s">
        <v>34</v>
      </c>
      <c r="AO112" s="1172" t="s">
        <v>34</v>
      </c>
      <c r="AP112" s="1178" t="s">
        <v>1742</v>
      </c>
      <c r="AQ112" s="745" t="s">
        <v>668</v>
      </c>
      <c r="AR112" s="742">
        <v>3.8E-3</v>
      </c>
      <c r="AS112" s="742">
        <v>3.8E-3</v>
      </c>
      <c r="AT112" s="742" t="s">
        <v>1414</v>
      </c>
      <c r="AU112" s="742" t="s">
        <v>2724</v>
      </c>
      <c r="AX112" s="597"/>
      <c r="AY112" s="598"/>
      <c r="AZ112" s="598"/>
      <c r="BA112" s="598"/>
      <c r="BB112" s="598"/>
      <c r="BC112" s="750"/>
      <c r="BD112" s="598"/>
      <c r="BE112" s="598"/>
      <c r="BF112" s="598"/>
      <c r="BG112" s="598"/>
      <c r="BH112" s="753"/>
      <c r="BI112" s="599"/>
      <c r="BJ112" s="600"/>
      <c r="BK112" s="600"/>
      <c r="BL112" s="600"/>
      <c r="BM112" s="210"/>
      <c r="BN112" s="599"/>
      <c r="BO112" s="599"/>
      <c r="BP112" s="599"/>
      <c r="BQ112" s="599"/>
      <c r="BR112" s="599"/>
      <c r="BS112" s="599"/>
      <c r="BT112" s="599"/>
      <c r="BU112" s="599"/>
      <c r="BV112" s="599"/>
      <c r="BW112" s="601"/>
      <c r="BX112" s="598"/>
      <c r="BY112"/>
      <c r="CA112"/>
    </row>
    <row r="113" spans="2:79" ht="18.75">
      <c r="B113" s="1170" t="s">
        <v>777</v>
      </c>
      <c r="C113" s="335">
        <v>43917039000180</v>
      </c>
      <c r="D113" s="1170" t="s">
        <v>14</v>
      </c>
      <c r="E113" s="1170" t="s">
        <v>607</v>
      </c>
      <c r="F113" s="1170" t="s">
        <v>1414</v>
      </c>
      <c r="G113" s="1172" t="s">
        <v>1414</v>
      </c>
      <c r="H113" s="1172" t="s">
        <v>34</v>
      </c>
      <c r="I113" s="1172" t="s">
        <v>34</v>
      </c>
      <c r="J113" s="1172" t="s">
        <v>608</v>
      </c>
      <c r="K113" s="1172" t="s">
        <v>48</v>
      </c>
      <c r="L113" s="740" t="s">
        <v>1414</v>
      </c>
      <c r="M113" s="740" t="s">
        <v>34</v>
      </c>
      <c r="N113" s="1172" t="s">
        <v>2844</v>
      </c>
      <c r="O113" s="1172" t="s">
        <v>1320</v>
      </c>
      <c r="P113" s="783">
        <v>44493</v>
      </c>
      <c r="Q113" s="741">
        <v>74.796389950000005</v>
      </c>
      <c r="R113" s="741">
        <v>92.039746675333362</v>
      </c>
      <c r="S113" s="784">
        <v>32</v>
      </c>
      <c r="T113" s="742">
        <v>-1.9309881315473398E-2</v>
      </c>
      <c r="U113" s="743">
        <v>-0.59408889284437527</v>
      </c>
      <c r="V113" s="742">
        <v>-0.17858439846035712</v>
      </c>
      <c r="W113" s="743">
        <v>-1.3499635367753939</v>
      </c>
      <c r="X113" s="742"/>
      <c r="Y113" s="743"/>
      <c r="Z113" s="742"/>
      <c r="AA113" s="743"/>
      <c r="AB113" s="742">
        <v>0.22993989299770473</v>
      </c>
      <c r="AC113" s="744">
        <v>-1.351973801014442</v>
      </c>
      <c r="AD113" s="785">
        <v>43909011000100</v>
      </c>
      <c r="AE113" s="1178" t="s">
        <v>2061</v>
      </c>
      <c r="AF113" s="786" t="s">
        <v>1741</v>
      </c>
      <c r="AG113" s="787" t="s">
        <v>1427</v>
      </c>
      <c r="AH113" s="787" t="s">
        <v>1726</v>
      </c>
      <c r="AI113" s="787">
        <v>500</v>
      </c>
      <c r="AJ113" s="787">
        <v>500</v>
      </c>
      <c r="AK113" s="787">
        <v>500</v>
      </c>
      <c r="AL113" s="742">
        <v>0</v>
      </c>
      <c r="AM113" s="742">
        <v>0</v>
      </c>
      <c r="AN113" s="743" t="s">
        <v>2124</v>
      </c>
      <c r="AO113" s="1172" t="s">
        <v>34</v>
      </c>
      <c r="AP113" s="1178" t="s">
        <v>1727</v>
      </c>
      <c r="AQ113" s="745" t="s">
        <v>659</v>
      </c>
      <c r="AR113" s="742">
        <v>4.8006000000000004E-3</v>
      </c>
      <c r="AS113" s="742">
        <v>4.8006000000000004E-3</v>
      </c>
      <c r="AT113" s="742" t="s">
        <v>1414</v>
      </c>
      <c r="AU113" s="742" t="s">
        <v>2724</v>
      </c>
      <c r="AX113" s="597"/>
      <c r="AY113" s="598"/>
      <c r="AZ113" s="598"/>
      <c r="BA113" s="598"/>
      <c r="BB113" s="598"/>
      <c r="BC113" s="750"/>
      <c r="BD113" s="598"/>
      <c r="BE113" s="598"/>
      <c r="BF113" s="598"/>
      <c r="BG113" s="598"/>
      <c r="BH113" s="753"/>
      <c r="BI113" s="599"/>
      <c r="BJ113" s="600"/>
      <c r="BK113" s="600"/>
      <c r="BL113" s="600"/>
      <c r="BM113" s="210"/>
      <c r="BN113" s="599"/>
      <c r="BO113" s="599"/>
      <c r="BP113" s="599"/>
      <c r="BQ113" s="599"/>
      <c r="BR113" s="599"/>
      <c r="BS113" s="599"/>
      <c r="BT113" s="599"/>
      <c r="BU113" s="599"/>
      <c r="BV113" s="599"/>
      <c r="BW113" s="601"/>
      <c r="BX113" s="598"/>
      <c r="BY113"/>
      <c r="CA113"/>
    </row>
    <row r="114" spans="2:79" ht="18.75">
      <c r="B114" s="1170" t="s">
        <v>778</v>
      </c>
      <c r="C114" s="335">
        <v>43915574000100</v>
      </c>
      <c r="D114" s="1170" t="s">
        <v>14</v>
      </c>
      <c r="E114" s="1170" t="s">
        <v>607</v>
      </c>
      <c r="F114" s="1170" t="s">
        <v>1414</v>
      </c>
      <c r="G114" s="1172" t="s">
        <v>1414</v>
      </c>
      <c r="H114" s="1172" t="s">
        <v>34</v>
      </c>
      <c r="I114" s="1172" t="s">
        <v>34</v>
      </c>
      <c r="J114" s="1172" t="s">
        <v>608</v>
      </c>
      <c r="K114" s="1172" t="s">
        <v>48</v>
      </c>
      <c r="L114" s="740" t="s">
        <v>1414</v>
      </c>
      <c r="M114" s="740" t="s">
        <v>34</v>
      </c>
      <c r="N114" s="1172" t="s">
        <v>2845</v>
      </c>
      <c r="O114" s="1172" t="s">
        <v>1320</v>
      </c>
      <c r="P114" s="783">
        <v>44493</v>
      </c>
      <c r="Q114" s="741">
        <v>16.88793068</v>
      </c>
      <c r="R114" s="741">
        <v>15.947813216977778</v>
      </c>
      <c r="S114" s="784">
        <v>32</v>
      </c>
      <c r="T114" s="742">
        <v>-1.9001609080121717E-2</v>
      </c>
      <c r="U114" s="743">
        <v>-0.58460457194137794</v>
      </c>
      <c r="V114" s="742">
        <v>-0.18032738659596881</v>
      </c>
      <c r="W114" s="743">
        <v>-1.3631392142051904</v>
      </c>
      <c r="X114" s="742"/>
      <c r="Y114" s="743"/>
      <c r="Z114" s="742"/>
      <c r="AA114" s="743"/>
      <c r="AB114" s="742">
        <v>0.23081962131852318</v>
      </c>
      <c r="AC114" s="744">
        <v>-1.3543722907558784</v>
      </c>
      <c r="AD114" s="785">
        <v>43907839000110</v>
      </c>
      <c r="AE114" s="1178" t="s">
        <v>2061</v>
      </c>
      <c r="AF114" s="786" t="s">
        <v>1741</v>
      </c>
      <c r="AG114" s="787" t="s">
        <v>1427</v>
      </c>
      <c r="AH114" s="787" t="s">
        <v>1730</v>
      </c>
      <c r="AI114" s="787">
        <v>500</v>
      </c>
      <c r="AJ114" s="787">
        <v>500</v>
      </c>
      <c r="AK114" s="787">
        <v>500</v>
      </c>
      <c r="AL114" s="742">
        <v>0</v>
      </c>
      <c r="AM114" s="742">
        <v>0</v>
      </c>
      <c r="AN114" s="743" t="s">
        <v>2124</v>
      </c>
      <c r="AO114" s="1172" t="s">
        <v>34</v>
      </c>
      <c r="AP114" s="1178" t="s">
        <v>1727</v>
      </c>
      <c r="AQ114" s="745" t="s">
        <v>659</v>
      </c>
      <c r="AR114" s="742">
        <v>4.8006000000000004E-3</v>
      </c>
      <c r="AS114" s="742">
        <v>4.8006000000000004E-3</v>
      </c>
      <c r="AT114" s="742" t="s">
        <v>1414</v>
      </c>
      <c r="AU114" s="742" t="s">
        <v>2724</v>
      </c>
      <c r="AX114" s="597"/>
      <c r="AY114" s="598"/>
      <c r="AZ114" s="598"/>
      <c r="BA114" s="598"/>
      <c r="BB114" s="598"/>
      <c r="BC114" s="750"/>
      <c r="BD114" s="598"/>
      <c r="BE114" s="598"/>
      <c r="BF114" s="598"/>
      <c r="BG114" s="598"/>
      <c r="BH114" s="753"/>
      <c r="BI114" s="599"/>
      <c r="BJ114" s="600"/>
      <c r="BK114" s="600"/>
      <c r="BL114" s="600"/>
      <c r="BM114" s="210"/>
      <c r="BN114" s="599"/>
      <c r="BO114" s="599"/>
      <c r="BP114" s="599"/>
      <c r="BQ114" s="599"/>
      <c r="BR114" s="599"/>
      <c r="BS114" s="599"/>
      <c r="BT114" s="599"/>
      <c r="BU114" s="599"/>
      <c r="BV114" s="599"/>
      <c r="BW114" s="601"/>
      <c r="BX114" s="598"/>
      <c r="BY114"/>
      <c r="CA114"/>
    </row>
    <row r="115" spans="2:79" ht="18.75">
      <c r="B115" s="1170" t="s">
        <v>1491</v>
      </c>
      <c r="C115" s="335">
        <v>31848081000108</v>
      </c>
      <c r="D115" s="1170" t="s">
        <v>14</v>
      </c>
      <c r="E115" s="1170" t="s">
        <v>607</v>
      </c>
      <c r="F115" s="1170" t="s">
        <v>1414</v>
      </c>
      <c r="G115" s="1172" t="s">
        <v>1414</v>
      </c>
      <c r="H115" s="1172" t="s">
        <v>34</v>
      </c>
      <c r="I115" s="1172" t="s">
        <v>34</v>
      </c>
      <c r="J115" s="1172" t="s">
        <v>608</v>
      </c>
      <c r="K115" s="1172" t="s">
        <v>48</v>
      </c>
      <c r="L115" s="740" t="s">
        <v>1414</v>
      </c>
      <c r="M115" s="740" t="s">
        <v>34</v>
      </c>
      <c r="N115" s="1172" t="s">
        <v>2846</v>
      </c>
      <c r="O115" s="1172" t="s">
        <v>1323</v>
      </c>
      <c r="P115" s="783">
        <v>43383</v>
      </c>
      <c r="Q115" s="741">
        <v>0</v>
      </c>
      <c r="R115" s="741">
        <v>3.3389803142342336</v>
      </c>
      <c r="S115" s="784">
        <v>12</v>
      </c>
      <c r="T115" s="742"/>
      <c r="U115" s="743"/>
      <c r="V115" s="742">
        <v>-0.10974764810907445</v>
      </c>
      <c r="W115" s="743">
        <v>-0.82960955420187854</v>
      </c>
      <c r="X115" s="742">
        <v>-2.8041040930445127E-2</v>
      </c>
      <c r="Y115" s="743">
        <v>-0.13659152460325272</v>
      </c>
      <c r="Z115" s="742">
        <v>0.3616117551303375</v>
      </c>
      <c r="AA115" s="743">
        <v>1.5581532538250404</v>
      </c>
      <c r="AB115" s="742">
        <v>0.20647740852570851</v>
      </c>
      <c r="AC115" s="744">
        <v>-1.1722152196594542</v>
      </c>
      <c r="AD115" s="785">
        <v>0</v>
      </c>
      <c r="AE115" s="1178" t="s">
        <v>1969</v>
      </c>
      <c r="AF115" s="786" t="s">
        <v>1857</v>
      </c>
      <c r="AG115" s="787" t="s">
        <v>761</v>
      </c>
      <c r="AH115" s="787" t="s">
        <v>1730</v>
      </c>
      <c r="AI115" s="787">
        <v>100</v>
      </c>
      <c r="AJ115" s="787">
        <v>100</v>
      </c>
      <c r="AK115" s="787">
        <v>100</v>
      </c>
      <c r="AL115" s="742">
        <v>0.02</v>
      </c>
      <c r="AM115" s="742">
        <v>0.2</v>
      </c>
      <c r="AN115" s="743" t="s">
        <v>666</v>
      </c>
      <c r="AO115" s="1172" t="s">
        <v>34</v>
      </c>
      <c r="AP115" s="1178" t="s">
        <v>1727</v>
      </c>
      <c r="AQ115" s="745" t="s">
        <v>659</v>
      </c>
      <c r="AR115" s="742">
        <v>5.3333333333333297E-3</v>
      </c>
      <c r="AS115" s="742">
        <v>5.3333333333333297E-3</v>
      </c>
      <c r="AT115" s="742" t="s">
        <v>1414</v>
      </c>
      <c r="AU115" s="742" t="s">
        <v>2724</v>
      </c>
      <c r="AX115" s="597"/>
      <c r="AY115" s="598"/>
      <c r="AZ115" s="598"/>
      <c r="BA115" s="598"/>
      <c r="BB115" s="598"/>
      <c r="BC115" s="750"/>
      <c r="BD115" s="598"/>
      <c r="BE115" s="598"/>
      <c r="BF115" s="598"/>
      <c r="BG115" s="598"/>
      <c r="BH115" s="753"/>
      <c r="BI115" s="599"/>
      <c r="BJ115" s="600"/>
      <c r="BK115" s="600"/>
      <c r="BL115" s="600"/>
      <c r="BM115" s="210"/>
      <c r="BN115" s="599"/>
      <c r="BO115" s="599"/>
      <c r="BP115" s="599"/>
      <c r="BQ115" s="599"/>
      <c r="BR115" s="599"/>
      <c r="BS115" s="599"/>
      <c r="BT115" s="599"/>
      <c r="BU115" s="599"/>
      <c r="BV115" s="599"/>
      <c r="BW115" s="601"/>
      <c r="BX115" s="598"/>
      <c r="BY115"/>
      <c r="CA115"/>
    </row>
    <row r="116" spans="2:79" ht="18.75">
      <c r="B116" s="1170" t="s">
        <v>95</v>
      </c>
      <c r="C116" s="335">
        <v>39737102000120</v>
      </c>
      <c r="D116" s="1170" t="s">
        <v>14</v>
      </c>
      <c r="E116" s="1170" t="s">
        <v>614</v>
      </c>
      <c r="F116" s="1170" t="s">
        <v>1414</v>
      </c>
      <c r="G116" s="1172" t="s">
        <v>1414</v>
      </c>
      <c r="H116" s="1172" t="s">
        <v>1337</v>
      </c>
      <c r="I116" s="1172" t="s">
        <v>34</v>
      </c>
      <c r="J116" s="1172" t="s">
        <v>608</v>
      </c>
      <c r="K116" s="1172" t="s">
        <v>48</v>
      </c>
      <c r="L116" s="740" t="s">
        <v>1414</v>
      </c>
      <c r="M116" s="740" t="s">
        <v>1411</v>
      </c>
      <c r="N116" s="1172" t="s">
        <v>2847</v>
      </c>
      <c r="O116" s="1172" t="s">
        <v>1320</v>
      </c>
      <c r="P116" s="783">
        <v>44190</v>
      </c>
      <c r="Q116" s="741">
        <v>4.3481805500000004</v>
      </c>
      <c r="R116" s="741">
        <v>63.354179329460614</v>
      </c>
      <c r="S116" s="784">
        <v>33</v>
      </c>
      <c r="T116" s="742">
        <v>-1.940207183180187E-2</v>
      </c>
      <c r="U116" s="743">
        <v>-0.59692523144643828</v>
      </c>
      <c r="V116" s="742">
        <v>-0.31793929483931693</v>
      </c>
      <c r="W116" s="743">
        <v>-2.4033815867539854</v>
      </c>
      <c r="X116" s="742">
        <v>-0.30620463931745323</v>
      </c>
      <c r="Y116" s="743">
        <v>-1.4915622650637494</v>
      </c>
      <c r="Z116" s="742"/>
      <c r="AA116" s="743"/>
      <c r="AB116" s="742">
        <v>0.20231849720352765</v>
      </c>
      <c r="AC116" s="744">
        <v>-2.2253408054281976</v>
      </c>
      <c r="AD116" s="785">
        <v>39737170000199</v>
      </c>
      <c r="AE116" s="1178" t="s">
        <v>2037</v>
      </c>
      <c r="AF116" s="786" t="s">
        <v>1725</v>
      </c>
      <c r="AG116" s="787" t="s">
        <v>1428</v>
      </c>
      <c r="AH116" s="787" t="s">
        <v>1730</v>
      </c>
      <c r="AI116" s="787">
        <v>0</v>
      </c>
      <c r="AJ116" s="787">
        <v>0</v>
      </c>
      <c r="AK116" s="787">
        <v>0</v>
      </c>
      <c r="AL116" s="742">
        <v>2.5000000000000001E-2</v>
      </c>
      <c r="AM116" s="742">
        <v>0.2</v>
      </c>
      <c r="AN116" s="743" t="s">
        <v>34</v>
      </c>
      <c r="AO116" s="1172" t="s">
        <v>34</v>
      </c>
      <c r="AP116" s="1178" t="s">
        <v>1742</v>
      </c>
      <c r="AQ116" s="745" t="s">
        <v>668</v>
      </c>
      <c r="AR116" s="742">
        <v>3.5999999999999999E-3</v>
      </c>
      <c r="AS116" s="742">
        <v>3.5999999999999999E-3</v>
      </c>
      <c r="AT116" s="742" t="s">
        <v>1414</v>
      </c>
      <c r="AU116" s="742" t="s">
        <v>2724</v>
      </c>
      <c r="AX116" s="597"/>
      <c r="AY116" s="598"/>
      <c r="AZ116" s="598"/>
      <c r="BA116" s="598"/>
      <c r="BB116" s="598"/>
      <c r="BC116" s="750"/>
      <c r="BD116" s="598"/>
      <c r="BE116" s="598"/>
      <c r="BF116" s="598"/>
      <c r="BG116" s="598"/>
      <c r="BH116" s="753"/>
      <c r="BI116" s="599"/>
      <c r="BJ116" s="600"/>
      <c r="BK116" s="600"/>
      <c r="BL116" s="600"/>
      <c r="BM116" s="210"/>
      <c r="BN116" s="599"/>
      <c r="BO116" s="599"/>
      <c r="BP116" s="599"/>
      <c r="BQ116" s="599"/>
      <c r="BR116" s="599"/>
      <c r="BS116" s="599"/>
      <c r="BT116" s="599"/>
      <c r="BU116" s="599"/>
      <c r="BV116" s="599"/>
      <c r="BW116" s="601"/>
      <c r="BX116" s="598"/>
      <c r="BY116"/>
      <c r="CA116"/>
    </row>
    <row r="117" spans="2:79" ht="18.75">
      <c r="B117" s="1170" t="s">
        <v>466</v>
      </c>
      <c r="C117" s="335">
        <v>43214822000188</v>
      </c>
      <c r="D117" s="1170" t="s">
        <v>14</v>
      </c>
      <c r="E117" s="1170" t="s">
        <v>607</v>
      </c>
      <c r="F117" s="1170" t="s">
        <v>1414</v>
      </c>
      <c r="G117" s="1172" t="s">
        <v>1414</v>
      </c>
      <c r="H117" s="1172" t="s">
        <v>34</v>
      </c>
      <c r="I117" s="1172" t="s">
        <v>34</v>
      </c>
      <c r="J117" s="1172" t="s">
        <v>608</v>
      </c>
      <c r="K117" s="1172" t="s">
        <v>48</v>
      </c>
      <c r="L117" s="740" t="s">
        <v>1414</v>
      </c>
      <c r="M117" s="740" t="s">
        <v>1411</v>
      </c>
      <c r="N117" s="1172" t="s">
        <v>2848</v>
      </c>
      <c r="O117" s="1172" t="s">
        <v>1320</v>
      </c>
      <c r="P117" s="783">
        <v>44454</v>
      </c>
      <c r="Q117" s="741">
        <v>38.838329999999999</v>
      </c>
      <c r="R117" s="741">
        <v>39.740503746666661</v>
      </c>
      <c r="S117" s="784">
        <v>7</v>
      </c>
      <c r="T117" s="742">
        <v>-6.7260439560439478E-2</v>
      </c>
      <c r="U117" s="743">
        <v>-2.0693384603388427</v>
      </c>
      <c r="V117" s="742">
        <v>-0.12495567010309194</v>
      </c>
      <c r="W117" s="743">
        <v>-0.94457074529920293</v>
      </c>
      <c r="X117" s="742"/>
      <c r="Y117" s="743"/>
      <c r="Z117" s="742"/>
      <c r="AA117" s="743"/>
      <c r="AB117" s="742">
        <v>0.21388637563388563</v>
      </c>
      <c r="AC117" s="744">
        <v>-1.2027132725088874</v>
      </c>
      <c r="AD117" s="785">
        <v>43214858000161</v>
      </c>
      <c r="AE117" s="1178" t="s">
        <v>1893</v>
      </c>
      <c r="AF117" s="786" t="s">
        <v>1741</v>
      </c>
      <c r="AG117" s="787" t="s">
        <v>1427</v>
      </c>
      <c r="AH117" s="787" t="s">
        <v>1726</v>
      </c>
      <c r="AI117" s="787">
        <v>1000</v>
      </c>
      <c r="AJ117" s="787">
        <v>0</v>
      </c>
      <c r="AK117" s="787">
        <v>1000</v>
      </c>
      <c r="AL117" s="742">
        <v>0</v>
      </c>
      <c r="AM117" s="742">
        <v>0</v>
      </c>
      <c r="AN117" s="743" t="s">
        <v>2124</v>
      </c>
      <c r="AO117" s="1172" t="s">
        <v>34</v>
      </c>
      <c r="AP117" s="1178" t="s">
        <v>1727</v>
      </c>
      <c r="AQ117" s="745" t="s">
        <v>659</v>
      </c>
      <c r="AR117" s="742">
        <v>0</v>
      </c>
      <c r="AS117" s="742">
        <v>0</v>
      </c>
      <c r="AT117" s="742" t="s">
        <v>1414</v>
      </c>
      <c r="AU117" s="742" t="s">
        <v>2724</v>
      </c>
      <c r="AX117" s="597"/>
      <c r="AY117" s="598"/>
      <c r="AZ117" s="598"/>
      <c r="BA117" s="598"/>
      <c r="BB117" s="598"/>
      <c r="BC117" s="750"/>
      <c r="BD117" s="598"/>
      <c r="BE117" s="598"/>
      <c r="BF117" s="598"/>
      <c r="BG117" s="598"/>
      <c r="BH117" s="753"/>
      <c r="BI117" s="599"/>
      <c r="BJ117" s="600"/>
      <c r="BK117" s="600"/>
      <c r="BL117" s="600"/>
      <c r="BM117" s="210"/>
      <c r="BN117" s="599"/>
      <c r="BO117" s="599"/>
      <c r="BP117" s="599"/>
      <c r="BQ117" s="599"/>
      <c r="BR117" s="599"/>
      <c r="BS117" s="599"/>
      <c r="BT117" s="599"/>
      <c r="BU117" s="599"/>
      <c r="BV117" s="599"/>
      <c r="BW117" s="601"/>
      <c r="BX117" s="598"/>
      <c r="BY117"/>
      <c r="CA117"/>
    </row>
    <row r="118" spans="2:79" ht="18.75">
      <c r="B118" s="1170" t="s">
        <v>779</v>
      </c>
      <c r="C118" s="335">
        <v>20501989000124</v>
      </c>
      <c r="D118" s="1170" t="s">
        <v>14</v>
      </c>
      <c r="E118" s="1170" t="s">
        <v>614</v>
      </c>
      <c r="F118" s="1170" t="s">
        <v>1414</v>
      </c>
      <c r="G118" s="1172" t="s">
        <v>1414</v>
      </c>
      <c r="H118" s="1172" t="s">
        <v>865</v>
      </c>
      <c r="I118" s="1172" t="s">
        <v>34</v>
      </c>
      <c r="J118" s="1172" t="s">
        <v>608</v>
      </c>
      <c r="K118" s="1172" t="s">
        <v>48</v>
      </c>
      <c r="L118" s="740" t="s">
        <v>1414</v>
      </c>
      <c r="M118" s="740" t="s">
        <v>34</v>
      </c>
      <c r="N118" s="1172" t="s">
        <v>2849</v>
      </c>
      <c r="O118" s="1172" t="s">
        <v>1320</v>
      </c>
      <c r="P118" s="783">
        <v>41922</v>
      </c>
      <c r="Q118" s="741">
        <v>76.685005000000004</v>
      </c>
      <c r="R118" s="741">
        <v>87.739090346938752</v>
      </c>
      <c r="S118" s="784">
        <v>5</v>
      </c>
      <c r="T118" s="742">
        <v>-7.6229876594728907E-2</v>
      </c>
      <c r="U118" s="743">
        <v>-2.3452926637895075</v>
      </c>
      <c r="V118" s="742">
        <v>-0.10467169356681416</v>
      </c>
      <c r="W118" s="743">
        <v>-0.79123916123666138</v>
      </c>
      <c r="X118" s="742">
        <v>-0.16679288708162399</v>
      </c>
      <c r="Y118" s="743">
        <v>-0.81246965103643687</v>
      </c>
      <c r="Z118" s="742">
        <v>0.20929963889384107</v>
      </c>
      <c r="AA118" s="743">
        <v>0.90185373882355979</v>
      </c>
      <c r="AB118" s="742">
        <v>0.16875140857327017</v>
      </c>
      <c r="AC118" s="744">
        <v>-1.4041957234658122</v>
      </c>
      <c r="AD118" s="785">
        <v>20355747000170</v>
      </c>
      <c r="AE118" s="1178" t="s">
        <v>1893</v>
      </c>
      <c r="AF118" s="786" t="s">
        <v>1741</v>
      </c>
      <c r="AG118" s="787" t="s">
        <v>1427</v>
      </c>
      <c r="AH118" s="787" t="s">
        <v>1726</v>
      </c>
      <c r="AI118" s="787">
        <v>1000</v>
      </c>
      <c r="AJ118" s="787">
        <v>1000</v>
      </c>
      <c r="AK118" s="787">
        <v>1000</v>
      </c>
      <c r="AL118" s="742">
        <v>1.6E-2</v>
      </c>
      <c r="AM118" s="742">
        <v>0.15</v>
      </c>
      <c r="AN118" s="743" t="s">
        <v>34</v>
      </c>
      <c r="AO118" s="1172" t="s">
        <v>34</v>
      </c>
      <c r="AP118" s="1178" t="s">
        <v>1727</v>
      </c>
      <c r="AQ118" s="745" t="s">
        <v>659</v>
      </c>
      <c r="AR118" s="742">
        <v>4.2666666666666703E-3</v>
      </c>
      <c r="AS118" s="742">
        <v>4.2666666666666703E-3</v>
      </c>
      <c r="AT118" s="742" t="s">
        <v>1414</v>
      </c>
      <c r="AU118" s="742" t="s">
        <v>2724</v>
      </c>
      <c r="AX118" s="597"/>
      <c r="AY118" s="598"/>
      <c r="AZ118" s="598"/>
      <c r="BA118" s="598"/>
      <c r="BB118" s="598"/>
      <c r="BC118" s="750"/>
      <c r="BD118" s="598"/>
      <c r="BE118" s="598"/>
      <c r="BF118" s="598"/>
      <c r="BG118" s="598"/>
      <c r="BH118" s="753"/>
      <c r="BI118" s="599"/>
      <c r="BJ118" s="600"/>
      <c r="BK118" s="600"/>
      <c r="BL118" s="600"/>
      <c r="BM118" s="210"/>
      <c r="BN118" s="599"/>
      <c r="BO118" s="599"/>
      <c r="BP118" s="599"/>
      <c r="BQ118" s="599"/>
      <c r="BR118" s="599"/>
      <c r="BS118" s="599"/>
      <c r="BT118" s="599"/>
      <c r="BU118" s="599"/>
      <c r="BV118" s="599"/>
      <c r="BW118" s="601"/>
      <c r="BX118" s="598"/>
      <c r="BY118"/>
      <c r="CA118"/>
    </row>
    <row r="119" spans="2:79" ht="18.75">
      <c r="B119" s="1170" t="s">
        <v>780</v>
      </c>
      <c r="C119" s="335">
        <v>31340838000158</v>
      </c>
      <c r="D119" s="1170" t="s">
        <v>11</v>
      </c>
      <c r="E119" s="1170" t="s">
        <v>620</v>
      </c>
      <c r="F119" s="1170" t="s">
        <v>685</v>
      </c>
      <c r="G119" s="1172" t="s">
        <v>738</v>
      </c>
      <c r="H119" s="1172" t="s">
        <v>34</v>
      </c>
      <c r="I119" s="1172" t="s">
        <v>1318</v>
      </c>
      <c r="J119" s="1172" t="s">
        <v>608</v>
      </c>
      <c r="K119" s="1172" t="s">
        <v>48</v>
      </c>
      <c r="L119" s="740" t="s">
        <v>1414</v>
      </c>
      <c r="M119" s="740" t="s">
        <v>34</v>
      </c>
      <c r="N119" s="1172" t="s">
        <v>2850</v>
      </c>
      <c r="O119" s="1172" t="s">
        <v>1320</v>
      </c>
      <c r="P119" s="783">
        <v>43430</v>
      </c>
      <c r="Q119" s="741">
        <v>290.00755122999999</v>
      </c>
      <c r="R119" s="741">
        <v>261.23472825979923</v>
      </c>
      <c r="S119" s="784">
        <v>45</v>
      </c>
      <c r="T119" s="742">
        <v>3.3215489304485812E-2</v>
      </c>
      <c r="U119" s="743">
        <v>1.0219096090649582</v>
      </c>
      <c r="V119" s="742">
        <v>0.139161031679085</v>
      </c>
      <c r="W119" s="743">
        <v>1.0519525788727433</v>
      </c>
      <c r="X119" s="742">
        <v>0.22798097389977356</v>
      </c>
      <c r="Y119" s="743">
        <v>1.1105247085066079</v>
      </c>
      <c r="Z119" s="742">
        <v>0.26755575527011644</v>
      </c>
      <c r="AA119" s="743">
        <v>1.1528742214242604</v>
      </c>
      <c r="AB119" s="742">
        <v>1.2990314461414282E-3</v>
      </c>
      <c r="AC119" s="744">
        <v>5.2906486743608356</v>
      </c>
      <c r="AD119" s="785">
        <v>31908013000197</v>
      </c>
      <c r="AE119" s="1178" t="s">
        <v>1893</v>
      </c>
      <c r="AF119" s="786" t="s">
        <v>1741</v>
      </c>
      <c r="AG119" s="787" t="s">
        <v>1427</v>
      </c>
      <c r="AH119" s="787" t="s">
        <v>1726</v>
      </c>
      <c r="AI119" s="787">
        <v>1000</v>
      </c>
      <c r="AJ119" s="787">
        <v>1000</v>
      </c>
      <c r="AK119" s="787">
        <v>1000</v>
      </c>
      <c r="AL119" s="742">
        <v>8.5000000000000006E-3</v>
      </c>
      <c r="AM119" s="742">
        <v>0.15</v>
      </c>
      <c r="AN119" s="743" t="s">
        <v>34</v>
      </c>
      <c r="AO119" s="1172" t="s">
        <v>34</v>
      </c>
      <c r="AP119" s="1178" t="s">
        <v>1731</v>
      </c>
      <c r="AQ119" s="745" t="s">
        <v>675</v>
      </c>
      <c r="AR119" s="742">
        <v>1.98333333333333E-3</v>
      </c>
      <c r="AS119" s="742">
        <v>1.98333333333333E-3</v>
      </c>
      <c r="AT119" s="742" t="s">
        <v>1414</v>
      </c>
      <c r="AU119" s="742" t="s">
        <v>2724</v>
      </c>
      <c r="AX119" s="597"/>
      <c r="AY119" s="598"/>
      <c r="AZ119" s="598"/>
      <c r="BA119" s="598"/>
      <c r="BB119" s="598"/>
      <c r="BC119" s="750"/>
      <c r="BD119" s="598"/>
      <c r="BE119" s="598"/>
      <c r="BF119" s="598"/>
      <c r="BG119" s="598"/>
      <c r="BH119" s="753"/>
      <c r="BI119" s="599"/>
      <c r="BJ119" s="600"/>
      <c r="BK119" s="600"/>
      <c r="BL119" s="600"/>
      <c r="BM119" s="210"/>
      <c r="BN119" s="599"/>
      <c r="BO119" s="599"/>
      <c r="BP119" s="599"/>
      <c r="BQ119" s="599"/>
      <c r="BR119" s="599"/>
      <c r="BS119" s="599"/>
      <c r="BT119" s="599"/>
      <c r="BU119" s="599"/>
      <c r="BV119" s="599"/>
      <c r="BW119" s="601"/>
      <c r="BX119" s="598"/>
      <c r="BY119"/>
      <c r="CA119"/>
    </row>
    <row r="120" spans="2:79" ht="18.75">
      <c r="B120" s="1170" t="s">
        <v>781</v>
      </c>
      <c r="C120" s="335">
        <v>17627210000107</v>
      </c>
      <c r="D120" s="1170" t="s">
        <v>11</v>
      </c>
      <c r="E120" s="1170" t="s">
        <v>620</v>
      </c>
      <c r="F120" s="1170" t="s">
        <v>663</v>
      </c>
      <c r="G120" s="1172" t="s">
        <v>738</v>
      </c>
      <c r="H120" s="1172" t="s">
        <v>34</v>
      </c>
      <c r="I120" s="1172" t="s">
        <v>1414</v>
      </c>
      <c r="J120" s="1172" t="s">
        <v>608</v>
      </c>
      <c r="K120" s="1172" t="s">
        <v>48</v>
      </c>
      <c r="L120" s="740" t="s">
        <v>1414</v>
      </c>
      <c r="M120" s="740" t="s">
        <v>34</v>
      </c>
      <c r="N120" s="1172" t="s">
        <v>2851</v>
      </c>
      <c r="O120" s="1172" t="s">
        <v>1320</v>
      </c>
      <c r="P120" s="783">
        <v>41462</v>
      </c>
      <c r="Q120" s="741">
        <v>172.467187</v>
      </c>
      <c r="R120" s="741">
        <v>167.74895962903224</v>
      </c>
      <c r="S120" s="784">
        <v>1</v>
      </c>
      <c r="T120" s="742">
        <v>3.1880507847172224E-2</v>
      </c>
      <c r="U120" s="743">
        <v>0.98083749458708858</v>
      </c>
      <c r="V120" s="742">
        <v>0.13485141255129318</v>
      </c>
      <c r="W120" s="743">
        <v>1.0193751044121162</v>
      </c>
      <c r="X120" s="742">
        <v>0.21875099652990371</v>
      </c>
      <c r="Y120" s="743">
        <v>1.0655642990791812</v>
      </c>
      <c r="Z120" s="742">
        <v>0.25478172415356592</v>
      </c>
      <c r="AA120" s="743">
        <v>1.0978320446522651</v>
      </c>
      <c r="AB120" s="742">
        <v>1.1801250135130589E-3</v>
      </c>
      <c r="AC120" s="744">
        <v>2.1718884366829876</v>
      </c>
      <c r="AD120" s="785">
        <v>23225882000199</v>
      </c>
      <c r="AE120" s="1178" t="s">
        <v>1893</v>
      </c>
      <c r="AF120" s="786" t="s">
        <v>1741</v>
      </c>
      <c r="AG120" s="787" t="s">
        <v>1427</v>
      </c>
      <c r="AH120" s="787" t="s">
        <v>1726</v>
      </c>
      <c r="AI120" s="787">
        <v>1000</v>
      </c>
      <c r="AJ120" s="787">
        <v>1000</v>
      </c>
      <c r="AK120" s="787">
        <v>1000</v>
      </c>
      <c r="AL120" s="742">
        <v>5.0000000000000001E-3</v>
      </c>
      <c r="AM120" s="742">
        <v>0.15</v>
      </c>
      <c r="AN120" s="743" t="s">
        <v>34</v>
      </c>
      <c r="AO120" s="1172" t="s">
        <v>34</v>
      </c>
      <c r="AP120" s="1178" t="s">
        <v>1731</v>
      </c>
      <c r="AQ120" s="745" t="s">
        <v>675</v>
      </c>
      <c r="AR120" s="742">
        <v>1.1665E-3</v>
      </c>
      <c r="AS120" s="742">
        <v>1.1665E-3</v>
      </c>
      <c r="AT120" s="742" t="s">
        <v>1414</v>
      </c>
      <c r="AU120" s="742" t="s">
        <v>2724</v>
      </c>
      <c r="AX120" s="597"/>
      <c r="AY120" s="598"/>
      <c r="AZ120" s="598"/>
      <c r="BA120" s="598"/>
      <c r="BB120" s="598"/>
      <c r="BC120" s="750"/>
      <c r="BD120" s="598"/>
      <c r="BE120" s="598"/>
      <c r="BF120" s="598"/>
      <c r="BG120" s="598"/>
      <c r="BH120" s="753"/>
      <c r="BI120" s="599"/>
      <c r="BJ120" s="600"/>
      <c r="BK120" s="600"/>
      <c r="BL120" s="600"/>
      <c r="BM120" s="210"/>
      <c r="BN120" s="599"/>
      <c r="BO120" s="599"/>
      <c r="BP120" s="599"/>
      <c r="BQ120" s="599"/>
      <c r="BR120" s="599"/>
      <c r="BS120" s="599"/>
      <c r="BT120" s="599"/>
      <c r="BU120" s="599"/>
      <c r="BV120" s="599"/>
      <c r="BW120" s="601"/>
      <c r="BX120" s="598"/>
      <c r="BY120"/>
      <c r="CA120"/>
    </row>
    <row r="121" spans="2:79" ht="18.75">
      <c r="B121" s="1170" t="s">
        <v>4649</v>
      </c>
      <c r="C121" s="335">
        <v>29045319000115</v>
      </c>
      <c r="D121" s="1170" t="s">
        <v>13</v>
      </c>
      <c r="E121" s="1170" t="s">
        <v>615</v>
      </c>
      <c r="F121" s="1170" t="s">
        <v>619</v>
      </c>
      <c r="G121" s="1172" t="s">
        <v>34</v>
      </c>
      <c r="H121" s="1172" t="s">
        <v>1337</v>
      </c>
      <c r="I121" s="1172" t="s">
        <v>34</v>
      </c>
      <c r="J121" s="1172" t="s">
        <v>608</v>
      </c>
      <c r="K121" s="1172" t="s">
        <v>48</v>
      </c>
      <c r="L121" s="740" t="s">
        <v>1414</v>
      </c>
      <c r="M121" s="740" t="s">
        <v>34</v>
      </c>
      <c r="N121" s="1172" t="s">
        <v>4650</v>
      </c>
      <c r="O121" s="1172" t="s">
        <v>1320</v>
      </c>
      <c r="P121" s="783">
        <v>43222</v>
      </c>
      <c r="Q121" s="741">
        <v>54.926534459999999</v>
      </c>
      <c r="R121" s="741">
        <v>57.987583001111098</v>
      </c>
      <c r="S121" s="784">
        <v>8</v>
      </c>
      <c r="T121" s="742">
        <v>-4.003154100054096E-2</v>
      </c>
      <c r="U121" s="743">
        <v>-1.2316126382821606</v>
      </c>
      <c r="V121" s="742">
        <v>-4.003154100054096E-2</v>
      </c>
      <c r="W121" s="743">
        <v>-0.30260829690369473</v>
      </c>
      <c r="X121" s="742">
        <v>-4.003154100054096E-2</v>
      </c>
      <c r="Y121" s="743">
        <v>-0.19499879590934685</v>
      </c>
      <c r="Z121" s="742">
        <v>-4.003154100054096E-2</v>
      </c>
      <c r="AA121" s="743">
        <v>-0.17249238992007102</v>
      </c>
      <c r="AB121" s="742">
        <v>0.18516454274210162</v>
      </c>
      <c r="AC121" s="744">
        <v>-0.93063094655845091</v>
      </c>
      <c r="AD121" s="785">
        <v>0</v>
      </c>
      <c r="AE121" s="1178" t="s">
        <v>1889</v>
      </c>
      <c r="AF121" s="786" t="s">
        <v>1765</v>
      </c>
      <c r="AG121" s="787" t="s">
        <v>719</v>
      </c>
      <c r="AH121" s="787" t="s">
        <v>2116</v>
      </c>
      <c r="AI121" s="787">
        <v>0</v>
      </c>
      <c r="AJ121" s="787">
        <v>0</v>
      </c>
      <c r="AK121" s="787">
        <v>0</v>
      </c>
      <c r="AL121" s="742">
        <v>5.1599999999999997E-3</v>
      </c>
      <c r="AM121" s="742">
        <v>0.2</v>
      </c>
      <c r="AN121" s="743" t="s">
        <v>2119</v>
      </c>
      <c r="AO121" s="1172" t="s">
        <v>4623</v>
      </c>
      <c r="AP121" s="1178" t="s">
        <v>1742</v>
      </c>
      <c r="AQ121" s="745" t="s">
        <v>2174</v>
      </c>
      <c r="AR121" s="742">
        <v>0</v>
      </c>
      <c r="AS121" s="742">
        <v>0</v>
      </c>
      <c r="AT121" s="742" t="s">
        <v>1414</v>
      </c>
      <c r="AU121" s="742" t="s">
        <v>2724</v>
      </c>
      <c r="AX121" s="597"/>
      <c r="AY121" s="598"/>
      <c r="AZ121" s="598"/>
      <c r="BA121" s="598"/>
      <c r="BB121" s="598"/>
      <c r="BC121" s="750"/>
      <c r="BD121" s="598"/>
      <c r="BE121" s="598"/>
      <c r="BF121" s="598"/>
      <c r="BG121" s="598"/>
      <c r="BH121" s="753"/>
      <c r="BI121" s="599"/>
      <c r="BJ121" s="600"/>
      <c r="BK121" s="600"/>
      <c r="BL121" s="600"/>
      <c r="BM121" s="210"/>
      <c r="BN121" s="599"/>
      <c r="BO121" s="599"/>
      <c r="BP121" s="599"/>
      <c r="BQ121" s="599"/>
      <c r="BR121" s="599"/>
      <c r="BS121" s="599"/>
      <c r="BT121" s="599"/>
      <c r="BU121" s="599"/>
      <c r="BV121" s="599"/>
      <c r="BW121" s="601"/>
      <c r="BX121" s="598"/>
      <c r="BY121"/>
      <c r="CA121"/>
    </row>
    <row r="122" spans="2:79" ht="18.75">
      <c r="B122" s="1170" t="s">
        <v>4651</v>
      </c>
      <c r="C122" s="335">
        <v>26680218000128</v>
      </c>
      <c r="D122" s="1170" t="s">
        <v>13</v>
      </c>
      <c r="E122" s="1170" t="s">
        <v>615</v>
      </c>
      <c r="F122" s="1170" t="s">
        <v>619</v>
      </c>
      <c r="G122" s="1172" t="s">
        <v>34</v>
      </c>
      <c r="H122" s="1172" t="s">
        <v>1337</v>
      </c>
      <c r="I122" s="1172" t="s">
        <v>34</v>
      </c>
      <c r="J122" s="1172" t="s">
        <v>608</v>
      </c>
      <c r="K122" s="1172" t="s">
        <v>48</v>
      </c>
      <c r="L122" s="740" t="s">
        <v>1414</v>
      </c>
      <c r="M122" s="740" t="s">
        <v>34</v>
      </c>
      <c r="N122" s="1172" t="s">
        <v>4652</v>
      </c>
      <c r="O122" s="1172" t="s">
        <v>1320</v>
      </c>
      <c r="P122" s="783">
        <v>42878</v>
      </c>
      <c r="Q122" s="741">
        <v>19.2502</v>
      </c>
      <c r="R122" s="741">
        <v>19.617476370370369</v>
      </c>
      <c r="S122" s="784">
        <v>3</v>
      </c>
      <c r="T122" s="742">
        <v>-2.3914905533493624E-2</v>
      </c>
      <c r="U122" s="743">
        <v>-0.73576732651827481</v>
      </c>
      <c r="V122" s="742">
        <v>-2.3914905533493624E-2</v>
      </c>
      <c r="W122" s="743">
        <v>-0.18077867234752357</v>
      </c>
      <c r="X122" s="742">
        <v>-2.3914905533493624E-2</v>
      </c>
      <c r="Y122" s="743">
        <v>-0.11649258726397804</v>
      </c>
      <c r="Z122" s="742">
        <v>-2.3914905533493624E-2</v>
      </c>
      <c r="AA122" s="743">
        <v>-0.10304722494018657</v>
      </c>
      <c r="AB122" s="742">
        <v>0.12881619323812424</v>
      </c>
      <c r="AC122" s="744">
        <v>-1.2126054519042235</v>
      </c>
      <c r="AD122" s="785">
        <v>0</v>
      </c>
      <c r="AE122" s="1178" t="s">
        <v>1889</v>
      </c>
      <c r="AF122" s="786" t="s">
        <v>1765</v>
      </c>
      <c r="AG122" s="787" t="s">
        <v>719</v>
      </c>
      <c r="AH122" s="787" t="s">
        <v>2116</v>
      </c>
      <c r="AI122" s="787">
        <v>0</v>
      </c>
      <c r="AJ122" s="787">
        <v>0</v>
      </c>
      <c r="AK122" s="787">
        <v>0</v>
      </c>
      <c r="AL122" s="742">
        <v>1.0999999999999999E-2</v>
      </c>
      <c r="AM122" s="742">
        <v>0</v>
      </c>
      <c r="AN122" s="743" t="s">
        <v>64</v>
      </c>
      <c r="AO122" s="1172" t="s">
        <v>4623</v>
      </c>
      <c r="AP122" s="1178" t="s">
        <v>1742</v>
      </c>
      <c r="AQ122" s="745" t="s">
        <v>2174</v>
      </c>
      <c r="AR122" s="742">
        <v>0</v>
      </c>
      <c r="AS122" s="742">
        <v>0</v>
      </c>
      <c r="AT122" s="742" t="s">
        <v>1414</v>
      </c>
      <c r="AU122" s="742" t="s">
        <v>2724</v>
      </c>
      <c r="AX122" s="597"/>
      <c r="AY122" s="598"/>
      <c r="AZ122" s="598"/>
      <c r="BA122" s="598"/>
      <c r="BB122" s="598"/>
      <c r="BC122" s="750"/>
      <c r="BD122" s="598"/>
      <c r="BE122" s="598"/>
      <c r="BF122" s="598"/>
      <c r="BG122" s="598"/>
      <c r="BH122" s="753"/>
      <c r="BI122" s="599"/>
      <c r="BJ122" s="600"/>
      <c r="BK122" s="600"/>
      <c r="BL122" s="600"/>
      <c r="BM122" s="210"/>
      <c r="BN122" s="599"/>
      <c r="BO122" s="599"/>
      <c r="BP122" s="599"/>
      <c r="BQ122" s="599"/>
      <c r="BR122" s="599"/>
      <c r="BS122" s="599"/>
      <c r="BT122" s="599"/>
      <c r="BU122" s="599"/>
      <c r="BV122" s="599"/>
      <c r="BW122" s="601"/>
      <c r="BX122" s="598"/>
      <c r="BY122"/>
      <c r="CA122"/>
    </row>
    <row r="123" spans="2:79" ht="18.75">
      <c r="B123" s="1170" t="s">
        <v>96</v>
      </c>
      <c r="C123" s="335">
        <v>17249227000178</v>
      </c>
      <c r="D123" s="1170" t="s">
        <v>14</v>
      </c>
      <c r="E123" s="1170" t="s">
        <v>614</v>
      </c>
      <c r="F123" s="1170" t="s">
        <v>1414</v>
      </c>
      <c r="G123" s="1172" t="s">
        <v>1414</v>
      </c>
      <c r="H123" s="1172" t="s">
        <v>1337</v>
      </c>
      <c r="I123" s="1172" t="s">
        <v>34</v>
      </c>
      <c r="J123" s="1172" t="s">
        <v>608</v>
      </c>
      <c r="K123" s="1172" t="s">
        <v>48</v>
      </c>
      <c r="L123" s="740" t="s">
        <v>1414</v>
      </c>
      <c r="M123" s="740" t="s">
        <v>34</v>
      </c>
      <c r="N123" s="1172" t="s">
        <v>2852</v>
      </c>
      <c r="O123" s="1172" t="s">
        <v>1320</v>
      </c>
      <c r="P123" s="783">
        <v>41284</v>
      </c>
      <c r="Q123" s="741">
        <v>98.533761999999996</v>
      </c>
      <c r="R123" s="741">
        <v>114.72135100401599</v>
      </c>
      <c r="S123" s="784">
        <v>32</v>
      </c>
      <c r="T123" s="742">
        <v>-7.4484015224384192E-2</v>
      </c>
      <c r="U123" s="743">
        <v>-2.291579394835507</v>
      </c>
      <c r="V123" s="742">
        <v>-9.0495821735265936E-2</v>
      </c>
      <c r="W123" s="743">
        <v>-0.68408024791848809</v>
      </c>
      <c r="X123" s="742">
        <v>-4.2057291565151811E-2</v>
      </c>
      <c r="Y123" s="743">
        <v>-0.20486648801009455</v>
      </c>
      <c r="Z123" s="742">
        <v>0.40639568622827626</v>
      </c>
      <c r="AA123" s="743">
        <v>1.751123274764151</v>
      </c>
      <c r="AB123" s="742">
        <v>0.2110168029863223</v>
      </c>
      <c r="AC123" s="744">
        <v>-1.0557649024296429</v>
      </c>
      <c r="AD123" s="785">
        <v>21360513000183</v>
      </c>
      <c r="AE123" s="1178" t="s">
        <v>1889</v>
      </c>
      <c r="AF123" s="786" t="s">
        <v>1741</v>
      </c>
      <c r="AG123" s="787" t="s">
        <v>1427</v>
      </c>
      <c r="AH123" s="787" t="s">
        <v>1797</v>
      </c>
      <c r="AI123" s="787">
        <v>20000</v>
      </c>
      <c r="AJ123" s="787">
        <v>1000</v>
      </c>
      <c r="AK123" s="787">
        <v>20000</v>
      </c>
      <c r="AL123" s="742">
        <v>0.02</v>
      </c>
      <c r="AM123" s="742">
        <v>0.2</v>
      </c>
      <c r="AN123" s="743" t="s">
        <v>34</v>
      </c>
      <c r="AO123" s="1172" t="s">
        <v>34</v>
      </c>
      <c r="AP123" s="1178" t="s">
        <v>1727</v>
      </c>
      <c r="AQ123" s="745" t="s">
        <v>659</v>
      </c>
      <c r="AR123" s="742">
        <v>5.0000000000000001E-3</v>
      </c>
      <c r="AS123" s="742">
        <v>5.0000000000000001E-3</v>
      </c>
      <c r="AT123" s="742" t="s">
        <v>1414</v>
      </c>
      <c r="AU123" s="742" t="s">
        <v>2724</v>
      </c>
      <c r="AX123" s="597"/>
      <c r="AY123" s="598"/>
      <c r="AZ123" s="598"/>
      <c r="BA123" s="598"/>
      <c r="BB123" s="598"/>
      <c r="BC123" s="750"/>
      <c r="BD123" s="598"/>
      <c r="BE123" s="598"/>
      <c r="BF123" s="598"/>
      <c r="BG123" s="598"/>
      <c r="BH123" s="753"/>
      <c r="BI123" s="599"/>
      <c r="BJ123" s="600"/>
      <c r="BK123" s="600"/>
      <c r="BL123" s="600"/>
      <c r="BM123" s="210"/>
      <c r="BN123" s="599"/>
      <c r="BO123" s="599"/>
      <c r="BP123" s="599"/>
      <c r="BQ123" s="599"/>
      <c r="BR123" s="599"/>
      <c r="BS123" s="599"/>
      <c r="BT123" s="599"/>
      <c r="BU123" s="599"/>
      <c r="BV123" s="599"/>
      <c r="BW123" s="601"/>
      <c r="BX123" s="598"/>
      <c r="BY123"/>
      <c r="CA123"/>
    </row>
    <row r="124" spans="2:79" ht="18.75">
      <c r="B124" s="1170" t="s">
        <v>97</v>
      </c>
      <c r="C124" s="335">
        <v>23186344000132</v>
      </c>
      <c r="D124" s="1170" t="s">
        <v>14</v>
      </c>
      <c r="E124" s="1170" t="s">
        <v>607</v>
      </c>
      <c r="F124" s="1170" t="s">
        <v>1414</v>
      </c>
      <c r="G124" s="1172" t="s">
        <v>1414</v>
      </c>
      <c r="H124" s="1172" t="s">
        <v>34</v>
      </c>
      <c r="I124" s="1172" t="s">
        <v>34</v>
      </c>
      <c r="J124" s="1172" t="s">
        <v>608</v>
      </c>
      <c r="K124" s="1172" t="s">
        <v>48</v>
      </c>
      <c r="L124" s="740" t="s">
        <v>1414</v>
      </c>
      <c r="M124" s="740" t="s">
        <v>34</v>
      </c>
      <c r="N124" s="1172" t="s">
        <v>2853</v>
      </c>
      <c r="O124" s="1172" t="s">
        <v>1320</v>
      </c>
      <c r="P124" s="783">
        <v>42278</v>
      </c>
      <c r="Q124" s="741">
        <v>92.891677000000001</v>
      </c>
      <c r="R124" s="741">
        <v>123.32392893117411</v>
      </c>
      <c r="S124" s="784">
        <v>32</v>
      </c>
      <c r="T124" s="742">
        <v>-7.8023203310018996E-2</v>
      </c>
      <c r="U124" s="743">
        <v>-2.4004662542113819</v>
      </c>
      <c r="V124" s="742">
        <v>-9.9540308787151033E-2</v>
      </c>
      <c r="W124" s="743">
        <v>-0.75244975742853881</v>
      </c>
      <c r="X124" s="742">
        <v>-5.9842391884678214E-2</v>
      </c>
      <c r="Y124" s="743">
        <v>-0.29150000400159043</v>
      </c>
      <c r="Z124" s="742">
        <v>0.3724930725122777</v>
      </c>
      <c r="AA124" s="743">
        <v>1.605039893554056</v>
      </c>
      <c r="AB124" s="742">
        <v>0.22171675421543791</v>
      </c>
      <c r="AC124" s="744">
        <v>-1.0456071409131826</v>
      </c>
      <c r="AD124" s="785">
        <v>21360513000183</v>
      </c>
      <c r="AE124" s="1178" t="s">
        <v>1889</v>
      </c>
      <c r="AF124" s="786" t="s">
        <v>1741</v>
      </c>
      <c r="AG124" s="787" t="s">
        <v>1427</v>
      </c>
      <c r="AH124" s="787" t="s">
        <v>1730</v>
      </c>
      <c r="AI124" s="787">
        <v>1000</v>
      </c>
      <c r="AJ124" s="787">
        <v>0</v>
      </c>
      <c r="AK124" s="787">
        <v>0</v>
      </c>
      <c r="AL124" s="742">
        <v>0.03</v>
      </c>
      <c r="AM124" s="742">
        <v>0</v>
      </c>
      <c r="AN124" s="743" t="s">
        <v>34</v>
      </c>
      <c r="AO124" s="1172" t="s">
        <v>34</v>
      </c>
      <c r="AP124" s="1178" t="s">
        <v>1727</v>
      </c>
      <c r="AQ124" s="745" t="s">
        <v>659</v>
      </c>
      <c r="AR124" s="742">
        <v>1.0500000000000001E-2</v>
      </c>
      <c r="AS124" s="742">
        <v>1.0500000000000001E-2</v>
      </c>
      <c r="AT124" s="742" t="s">
        <v>1414</v>
      </c>
      <c r="AU124" s="742" t="s">
        <v>2724</v>
      </c>
      <c r="AX124" s="597"/>
      <c r="AY124" s="598"/>
      <c r="AZ124" s="598"/>
      <c r="BA124" s="598"/>
      <c r="BB124" s="598"/>
      <c r="BC124" s="750"/>
      <c r="BD124" s="598"/>
      <c r="BE124" s="598"/>
      <c r="BF124" s="598"/>
      <c r="BG124" s="598"/>
      <c r="BH124" s="753"/>
      <c r="BI124" s="599"/>
      <c r="BJ124" s="600"/>
      <c r="BK124" s="600"/>
      <c r="BL124" s="600"/>
      <c r="BM124" s="210"/>
      <c r="BN124" s="599"/>
      <c r="BO124" s="599"/>
      <c r="BP124" s="599"/>
      <c r="BQ124" s="599"/>
      <c r="BR124" s="599"/>
      <c r="BS124" s="599"/>
      <c r="BT124" s="599"/>
      <c r="BU124" s="599"/>
      <c r="BV124" s="599"/>
      <c r="BW124" s="601"/>
      <c r="BX124" s="598"/>
      <c r="BY124"/>
      <c r="CA124"/>
    </row>
    <row r="125" spans="2:79" ht="18.75">
      <c r="B125" s="1170" t="s">
        <v>98</v>
      </c>
      <c r="C125" s="335">
        <v>13083227000190</v>
      </c>
      <c r="D125" s="1170" t="s">
        <v>14</v>
      </c>
      <c r="E125" s="1170" t="s">
        <v>607</v>
      </c>
      <c r="F125" s="1170" t="s">
        <v>1414</v>
      </c>
      <c r="G125" s="1172" t="s">
        <v>1414</v>
      </c>
      <c r="H125" s="1172" t="s">
        <v>34</v>
      </c>
      <c r="I125" s="1172" t="s">
        <v>34</v>
      </c>
      <c r="J125" s="1172" t="s">
        <v>608</v>
      </c>
      <c r="K125" s="1172" t="s">
        <v>48</v>
      </c>
      <c r="L125" s="740" t="s">
        <v>1414</v>
      </c>
      <c r="M125" s="740" t="s">
        <v>34</v>
      </c>
      <c r="N125" s="1172" t="s">
        <v>2854</v>
      </c>
      <c r="O125" s="1172" t="s">
        <v>1320</v>
      </c>
      <c r="P125" s="783">
        <v>40787</v>
      </c>
      <c r="Q125" s="741">
        <v>99.530794</v>
      </c>
      <c r="R125" s="741">
        <v>179.30825509274194</v>
      </c>
      <c r="S125" s="784">
        <v>32</v>
      </c>
      <c r="T125" s="742">
        <v>-7.2605974038325582E-2</v>
      </c>
      <c r="U125" s="743">
        <v>-2.2337994742490639</v>
      </c>
      <c r="V125" s="742">
        <v>-0.28067265147701181</v>
      </c>
      <c r="W125" s="743">
        <v>-2.1216738333844076</v>
      </c>
      <c r="X125" s="742">
        <v>-0.38295169166127463</v>
      </c>
      <c r="Y125" s="743">
        <v>-1.865407049016347</v>
      </c>
      <c r="Z125" s="742">
        <v>5.2306102289475298E-2</v>
      </c>
      <c r="AA125" s="743">
        <v>0.22538239512671693</v>
      </c>
      <c r="AB125" s="742">
        <v>0.24233826969952002</v>
      </c>
      <c r="AC125" s="744">
        <v>-1.7040683036552751</v>
      </c>
      <c r="AD125" s="785">
        <v>11046170000123</v>
      </c>
      <c r="AE125" s="1178" t="s">
        <v>1863</v>
      </c>
      <c r="AF125" s="786" t="s">
        <v>1763</v>
      </c>
      <c r="AG125" s="787" t="s">
        <v>59</v>
      </c>
      <c r="AH125" s="787" t="s">
        <v>1730</v>
      </c>
      <c r="AI125" s="787">
        <v>500</v>
      </c>
      <c r="AJ125" s="787">
        <v>500</v>
      </c>
      <c r="AK125" s="787">
        <v>500</v>
      </c>
      <c r="AL125" s="742">
        <v>2E-3</v>
      </c>
      <c r="AM125" s="742">
        <v>0</v>
      </c>
      <c r="AN125" s="743" t="s">
        <v>2157</v>
      </c>
      <c r="AO125" s="1172" t="s">
        <v>34</v>
      </c>
      <c r="AP125" s="1178" t="s">
        <v>1727</v>
      </c>
      <c r="AQ125" s="745" t="s">
        <v>659</v>
      </c>
      <c r="AR125" s="742">
        <v>4.0000000000000001E-3</v>
      </c>
      <c r="AS125" s="742">
        <v>4.0000000000000001E-3</v>
      </c>
      <c r="AT125" s="742" t="s">
        <v>1414</v>
      </c>
      <c r="AU125" s="742" t="s">
        <v>2724</v>
      </c>
      <c r="AX125" s="597"/>
      <c r="AY125" s="598"/>
      <c r="AZ125" s="598"/>
      <c r="BA125" s="598"/>
      <c r="BB125" s="598"/>
      <c r="BC125" s="750"/>
      <c r="BD125" s="598"/>
      <c r="BE125" s="598"/>
      <c r="BF125" s="598"/>
      <c r="BG125" s="598"/>
      <c r="BH125" s="753"/>
      <c r="BI125" s="599"/>
      <c r="BJ125" s="600"/>
      <c r="BK125" s="600"/>
      <c r="BL125" s="600"/>
      <c r="BM125" s="210"/>
      <c r="BN125" s="599"/>
      <c r="BO125" s="599"/>
      <c r="BP125" s="599"/>
      <c r="BQ125" s="599"/>
      <c r="BR125" s="599"/>
      <c r="BS125" s="599"/>
      <c r="BT125" s="599"/>
      <c r="BU125" s="599"/>
      <c r="BV125" s="599"/>
      <c r="BW125" s="601"/>
      <c r="BX125" s="598"/>
      <c r="BY125"/>
      <c r="CA125"/>
    </row>
    <row r="126" spans="2:79" ht="18.75">
      <c r="B126" s="1170" t="s">
        <v>99</v>
      </c>
      <c r="C126" s="335">
        <v>36182298000145</v>
      </c>
      <c r="D126" s="1170" t="s">
        <v>14</v>
      </c>
      <c r="E126" s="1170" t="s">
        <v>614</v>
      </c>
      <c r="F126" s="1170" t="s">
        <v>1414</v>
      </c>
      <c r="G126" s="1172" t="s">
        <v>1414</v>
      </c>
      <c r="H126" s="1172" t="s">
        <v>1337</v>
      </c>
      <c r="I126" s="1172" t="s">
        <v>34</v>
      </c>
      <c r="J126" s="1172" t="s">
        <v>608</v>
      </c>
      <c r="K126" s="1172" t="s">
        <v>48</v>
      </c>
      <c r="L126" s="740" t="s">
        <v>1414</v>
      </c>
      <c r="M126" s="740" t="s">
        <v>34</v>
      </c>
      <c r="N126" s="1172" t="s">
        <v>2855</v>
      </c>
      <c r="O126" s="1172" t="s">
        <v>1320</v>
      </c>
      <c r="P126" s="783">
        <v>43894</v>
      </c>
      <c r="Q126" s="741">
        <v>83.762484580000006</v>
      </c>
      <c r="R126" s="741">
        <v>94.430223631538411</v>
      </c>
      <c r="S126" s="784">
        <v>32</v>
      </c>
      <c r="T126" s="742">
        <v>-6.9153196680524331E-2</v>
      </c>
      <c r="U126" s="743">
        <v>-2.1275711321778696</v>
      </c>
      <c r="V126" s="742">
        <v>-0.29807333767416533</v>
      </c>
      <c r="W126" s="743">
        <v>-2.2532099142713533</v>
      </c>
      <c r="X126" s="742">
        <v>-0.25821129324940684</v>
      </c>
      <c r="Y126" s="743">
        <v>-1.2577804904674836</v>
      </c>
      <c r="Z126" s="742">
        <v>0.1110259349451248</v>
      </c>
      <c r="AA126" s="743">
        <v>0.4784009903974496</v>
      </c>
      <c r="AB126" s="742">
        <v>0.2184544184019811</v>
      </c>
      <c r="AC126" s="744">
        <v>-1.9700295077706074</v>
      </c>
      <c r="AD126" s="785">
        <v>36182281000198</v>
      </c>
      <c r="AE126" s="1178" t="s">
        <v>1863</v>
      </c>
      <c r="AF126" s="786" t="s">
        <v>1763</v>
      </c>
      <c r="AG126" s="787" t="s">
        <v>59</v>
      </c>
      <c r="AH126" s="787" t="s">
        <v>1726</v>
      </c>
      <c r="AI126" s="787">
        <v>500</v>
      </c>
      <c r="AJ126" s="787">
        <v>500</v>
      </c>
      <c r="AK126" s="787">
        <v>500</v>
      </c>
      <c r="AL126" s="742">
        <v>0</v>
      </c>
      <c r="AM126" s="742">
        <v>0</v>
      </c>
      <c r="AN126" s="743" t="s">
        <v>2119</v>
      </c>
      <c r="AO126" s="1172" t="s">
        <v>34</v>
      </c>
      <c r="AP126" s="1178" t="s">
        <v>1742</v>
      </c>
      <c r="AQ126" s="745" t="s">
        <v>668</v>
      </c>
      <c r="AR126" s="742">
        <v>4.0000000000000001E-3</v>
      </c>
      <c r="AS126" s="742">
        <v>4.0000000000000001E-3</v>
      </c>
      <c r="AT126" s="742" t="s">
        <v>1414</v>
      </c>
      <c r="AU126" s="742" t="s">
        <v>2724</v>
      </c>
      <c r="AX126" s="597"/>
      <c r="AY126" s="598"/>
      <c r="AZ126" s="598"/>
      <c r="BA126" s="598"/>
      <c r="BB126" s="598"/>
      <c r="BC126" s="750"/>
      <c r="BD126" s="598"/>
      <c r="BE126" s="598"/>
      <c r="BF126" s="598"/>
      <c r="BG126" s="598"/>
      <c r="BH126" s="753"/>
      <c r="BI126" s="599"/>
      <c r="BJ126" s="600"/>
      <c r="BK126" s="600"/>
      <c r="BL126" s="600"/>
      <c r="BM126" s="210"/>
      <c r="BN126" s="599"/>
      <c r="BO126" s="599"/>
      <c r="BP126" s="599"/>
      <c r="BQ126" s="599"/>
      <c r="BR126" s="599"/>
      <c r="BS126" s="599"/>
      <c r="BT126" s="599"/>
      <c r="BU126" s="599"/>
      <c r="BV126" s="599"/>
      <c r="BW126" s="601"/>
      <c r="BX126" s="598"/>
      <c r="BY126"/>
      <c r="CA126"/>
    </row>
    <row r="127" spans="2:79" ht="18.75">
      <c r="B127" s="1170" t="s">
        <v>782</v>
      </c>
      <c r="C127" s="335">
        <v>41544414000169</v>
      </c>
      <c r="D127" s="1170" t="s">
        <v>14</v>
      </c>
      <c r="E127" s="1170" t="s">
        <v>614</v>
      </c>
      <c r="F127" s="1170" t="s">
        <v>1414</v>
      </c>
      <c r="G127" s="1172" t="s">
        <v>1414</v>
      </c>
      <c r="H127" s="1172" t="s">
        <v>1336</v>
      </c>
      <c r="I127" s="1172" t="s">
        <v>34</v>
      </c>
      <c r="J127" s="1172" t="s">
        <v>611</v>
      </c>
      <c r="K127" s="1172" t="s">
        <v>48</v>
      </c>
      <c r="L127" s="740" t="s">
        <v>1414</v>
      </c>
      <c r="M127" s="740" t="s">
        <v>34</v>
      </c>
      <c r="N127" s="1172" t="s">
        <v>2856</v>
      </c>
      <c r="O127" s="1172" t="s">
        <v>1320</v>
      </c>
      <c r="P127" s="783">
        <v>44310</v>
      </c>
      <c r="Q127" s="741">
        <v>20.948749840000001</v>
      </c>
      <c r="R127" s="741">
        <v>24.156774340619837</v>
      </c>
      <c r="S127" s="784">
        <v>17</v>
      </c>
      <c r="T127" s="742">
        <v>3.3380350397433922E-2</v>
      </c>
      <c r="U127" s="743">
        <v>1.0269817347079147</v>
      </c>
      <c r="V127" s="742">
        <v>3.7676747351514051E-2</v>
      </c>
      <c r="W127" s="743">
        <v>0.28480783062431664</v>
      </c>
      <c r="X127" s="742"/>
      <c r="Y127" s="743"/>
      <c r="Z127" s="742"/>
      <c r="AA127" s="743"/>
      <c r="AB127" s="742">
        <v>8.770088919203689E-2</v>
      </c>
      <c r="AC127" s="744">
        <v>-1.0787982448150635</v>
      </c>
      <c r="AD127" s="785">
        <v>41544386000180</v>
      </c>
      <c r="AE127" s="1178" t="s">
        <v>2048</v>
      </c>
      <c r="AF127" s="786" t="s">
        <v>1741</v>
      </c>
      <c r="AG127" s="787" t="s">
        <v>1427</v>
      </c>
      <c r="AH127" s="787" t="s">
        <v>1797</v>
      </c>
      <c r="AI127" s="787">
        <v>5000</v>
      </c>
      <c r="AJ127" s="787">
        <v>1000</v>
      </c>
      <c r="AK127" s="787">
        <v>5000</v>
      </c>
      <c r="AL127" s="742">
        <v>1.8700000000000001E-2</v>
      </c>
      <c r="AM127" s="742">
        <v>0.2</v>
      </c>
      <c r="AN127" s="743" t="s">
        <v>2119</v>
      </c>
      <c r="AO127" s="1172" t="s">
        <v>34</v>
      </c>
      <c r="AP127" s="1178" t="s">
        <v>1742</v>
      </c>
      <c r="AQ127" s="745" t="s">
        <v>668</v>
      </c>
      <c r="AR127" s="742">
        <v>4.9872900000000001E-3</v>
      </c>
      <c r="AS127" s="742">
        <v>4.9872900000000001E-3</v>
      </c>
      <c r="AT127" s="742" t="s">
        <v>1414</v>
      </c>
      <c r="AU127" s="742" t="s">
        <v>2724</v>
      </c>
      <c r="AX127" s="597"/>
      <c r="AY127" s="598"/>
      <c r="AZ127" s="598"/>
      <c r="BA127" s="598"/>
      <c r="BB127" s="598"/>
      <c r="BC127" s="750"/>
      <c r="BD127" s="598"/>
      <c r="BE127" s="598"/>
      <c r="BF127" s="598"/>
      <c r="BG127" s="598"/>
      <c r="BH127" s="753"/>
      <c r="BI127" s="599"/>
      <c r="BJ127" s="600"/>
      <c r="BK127" s="600"/>
      <c r="BL127" s="600"/>
      <c r="BM127" s="210"/>
      <c r="BN127" s="599"/>
      <c r="BO127" s="599"/>
      <c r="BP127" s="599"/>
      <c r="BQ127" s="599"/>
      <c r="BR127" s="599"/>
      <c r="BS127" s="599"/>
      <c r="BT127" s="599"/>
      <c r="BU127" s="599"/>
      <c r="BV127" s="599"/>
      <c r="BW127" s="601"/>
      <c r="BX127" s="598"/>
      <c r="BY127"/>
      <c r="CA127"/>
    </row>
    <row r="128" spans="2:79" ht="18.75">
      <c r="B128" s="1170" t="s">
        <v>1492</v>
      </c>
      <c r="C128" s="335">
        <v>45124029000113</v>
      </c>
      <c r="D128" s="1170" t="s">
        <v>14</v>
      </c>
      <c r="E128" s="1170" t="s">
        <v>607</v>
      </c>
      <c r="F128" s="1170" t="s">
        <v>1414</v>
      </c>
      <c r="G128" s="1172" t="s">
        <v>1414</v>
      </c>
      <c r="H128" s="1172" t="s">
        <v>34</v>
      </c>
      <c r="I128" s="1172" t="s">
        <v>34</v>
      </c>
      <c r="J128" s="1172" t="s">
        <v>608</v>
      </c>
      <c r="K128" s="1172" t="s">
        <v>48</v>
      </c>
      <c r="L128" s="740" t="s">
        <v>1414</v>
      </c>
      <c r="M128" s="740" t="s">
        <v>34</v>
      </c>
      <c r="N128" s="1172" t="s">
        <v>2857</v>
      </c>
      <c r="O128" s="1172" t="s">
        <v>1323</v>
      </c>
      <c r="P128" s="783">
        <v>44699</v>
      </c>
      <c r="Q128" s="741">
        <v>772.94414148999999</v>
      </c>
      <c r="R128" s="741">
        <v>763.80212686137963</v>
      </c>
      <c r="S128" s="784">
        <v>182</v>
      </c>
      <c r="T128" s="742">
        <v>-2.1443701548077287E-3</v>
      </c>
      <c r="U128" s="743">
        <v>-6.5973812593938932E-2</v>
      </c>
      <c r="V128" s="742"/>
      <c r="W128" s="743"/>
      <c r="X128" s="742"/>
      <c r="Y128" s="743"/>
      <c r="Z128" s="742"/>
      <c r="AA128" s="743"/>
      <c r="AB128" s="742">
        <v>0.19523864187178447</v>
      </c>
      <c r="AC128" s="744"/>
      <c r="AD128" s="785">
        <v>11188572000162</v>
      </c>
      <c r="AE128" s="1178" t="s">
        <v>2067</v>
      </c>
      <c r="AF128" s="786" t="s">
        <v>1741</v>
      </c>
      <c r="AG128" s="787" t="s">
        <v>1427</v>
      </c>
      <c r="AH128" s="787" t="s">
        <v>1726</v>
      </c>
      <c r="AI128" s="787">
        <v>500000</v>
      </c>
      <c r="AJ128" s="787">
        <v>50000</v>
      </c>
      <c r="AK128" s="787">
        <v>50000</v>
      </c>
      <c r="AL128" s="742">
        <v>1.3500000000000002E-2</v>
      </c>
      <c r="AM128" s="742">
        <v>0.2</v>
      </c>
      <c r="AN128" s="743" t="s">
        <v>2124</v>
      </c>
      <c r="AO128" s="1172" t="s">
        <v>34</v>
      </c>
      <c r="AP128" s="1178" t="s">
        <v>1727</v>
      </c>
      <c r="AQ128" s="745" t="s">
        <v>659</v>
      </c>
      <c r="AR128" s="742">
        <v>0</v>
      </c>
      <c r="AS128" s="742">
        <v>0</v>
      </c>
      <c r="AT128" s="742" t="s">
        <v>1414</v>
      </c>
      <c r="AU128" s="742" t="s">
        <v>2724</v>
      </c>
      <c r="AX128" s="597"/>
      <c r="AY128" s="598"/>
      <c r="AZ128" s="598"/>
      <c r="BA128" s="598"/>
      <c r="BB128" s="598"/>
      <c r="BC128" s="750"/>
      <c r="BD128" s="598"/>
      <c r="BE128" s="598"/>
      <c r="BF128" s="598"/>
      <c r="BG128" s="598"/>
      <c r="BH128" s="753"/>
      <c r="BI128" s="599"/>
      <c r="BJ128" s="600"/>
      <c r="BK128" s="600"/>
      <c r="BL128" s="600"/>
      <c r="BM128" s="210"/>
      <c r="BN128" s="599"/>
      <c r="BO128" s="599"/>
      <c r="BP128" s="599"/>
      <c r="BQ128" s="599"/>
      <c r="BR128" s="599"/>
      <c r="BS128" s="599"/>
      <c r="BT128" s="599"/>
      <c r="BU128" s="599"/>
      <c r="BV128" s="599"/>
      <c r="BW128" s="601"/>
      <c r="BX128" s="598"/>
      <c r="BY128"/>
      <c r="CA128"/>
    </row>
    <row r="129" spans="2:79" ht="18.75">
      <c r="B129" s="1170" t="s">
        <v>100</v>
      </c>
      <c r="C129" s="335">
        <v>34218678000167</v>
      </c>
      <c r="D129" s="1170" t="s">
        <v>11</v>
      </c>
      <c r="E129" s="1170" t="s">
        <v>620</v>
      </c>
      <c r="F129" s="1170" t="s">
        <v>685</v>
      </c>
      <c r="G129" s="1172" t="s">
        <v>738</v>
      </c>
      <c r="H129" s="1172" t="s">
        <v>34</v>
      </c>
      <c r="I129" s="1172" t="s">
        <v>1318</v>
      </c>
      <c r="J129" s="1172" t="s">
        <v>608</v>
      </c>
      <c r="K129" s="1172" t="s">
        <v>48</v>
      </c>
      <c r="L129" s="740" t="s">
        <v>1414</v>
      </c>
      <c r="M129" s="740" t="s">
        <v>34</v>
      </c>
      <c r="N129" s="1172" t="s">
        <v>2858</v>
      </c>
      <c r="O129" s="1172" t="s">
        <v>1320</v>
      </c>
      <c r="P129" s="783">
        <v>43828</v>
      </c>
      <c r="Q129" s="741">
        <v>350.11005920999997</v>
      </c>
      <c r="R129" s="741">
        <v>394.79167621791174</v>
      </c>
      <c r="S129" s="784">
        <v>180</v>
      </c>
      <c r="T129" s="742">
        <v>-1.5170242793015598E-3</v>
      </c>
      <c r="U129" s="743">
        <v>-4.6672854161258479E-2</v>
      </c>
      <c r="V129" s="742">
        <v>0.10733338967102357</v>
      </c>
      <c r="W129" s="743">
        <v>0.81135957890829502</v>
      </c>
      <c r="X129" s="742">
        <v>0.22334062655456588</v>
      </c>
      <c r="Y129" s="743">
        <v>1.0879209784902091</v>
      </c>
      <c r="Z129" s="742">
        <v>0.29504931523452793</v>
      </c>
      <c r="AA129" s="743">
        <v>1.2713415536113484</v>
      </c>
      <c r="AB129" s="742">
        <v>2.0194887230320833E-2</v>
      </c>
      <c r="AC129" s="744">
        <v>-1.2357049942874965</v>
      </c>
      <c r="AD129" s="785">
        <v>0</v>
      </c>
      <c r="AE129" s="1178" t="s">
        <v>1869</v>
      </c>
      <c r="AF129" s="786" t="s">
        <v>1779</v>
      </c>
      <c r="AG129" s="787" t="s">
        <v>736</v>
      </c>
      <c r="AH129" s="787" t="s">
        <v>1726</v>
      </c>
      <c r="AI129" s="787">
        <v>5000</v>
      </c>
      <c r="AJ129" s="787">
        <v>0</v>
      </c>
      <c r="AK129" s="787">
        <v>0</v>
      </c>
      <c r="AL129" s="742">
        <v>1.1000000000000001E-2</v>
      </c>
      <c r="AM129" s="742">
        <v>0.2</v>
      </c>
      <c r="AN129" s="743" t="s">
        <v>64</v>
      </c>
      <c r="AO129" s="1172" t="s">
        <v>34</v>
      </c>
      <c r="AP129" s="1178" t="s">
        <v>1742</v>
      </c>
      <c r="AQ129" s="745" t="s">
        <v>671</v>
      </c>
      <c r="AR129" s="742">
        <v>2.7499999999999998E-3</v>
      </c>
      <c r="AS129" s="742">
        <v>2.7499999999999998E-3</v>
      </c>
      <c r="AT129" s="742" t="s">
        <v>1414</v>
      </c>
      <c r="AU129" s="742" t="s">
        <v>2724</v>
      </c>
      <c r="AX129" s="597"/>
      <c r="AY129" s="598"/>
      <c r="AZ129" s="598"/>
      <c r="BA129" s="598"/>
      <c r="BB129" s="598"/>
      <c r="BC129" s="750"/>
      <c r="BD129" s="598"/>
      <c r="BE129" s="598"/>
      <c r="BF129" s="598"/>
      <c r="BG129" s="598"/>
      <c r="BH129" s="753"/>
      <c r="BI129" s="599"/>
      <c r="BJ129" s="600"/>
      <c r="BK129" s="600"/>
      <c r="BL129" s="600"/>
      <c r="BM129" s="210"/>
      <c r="BN129" s="599"/>
      <c r="BO129" s="599"/>
      <c r="BP129" s="599"/>
      <c r="BQ129" s="599"/>
      <c r="BR129" s="599"/>
      <c r="BS129" s="599"/>
      <c r="BT129" s="599"/>
      <c r="BU129" s="599"/>
      <c r="BV129" s="599"/>
      <c r="BW129" s="601"/>
      <c r="BX129" s="598"/>
      <c r="BY129"/>
      <c r="CA129"/>
    </row>
    <row r="130" spans="2:79" ht="18.75">
      <c r="B130" s="1170" t="s">
        <v>783</v>
      </c>
      <c r="C130" s="335">
        <v>14237118000142</v>
      </c>
      <c r="D130" s="1170" t="s">
        <v>11</v>
      </c>
      <c r="E130" s="1170" t="s">
        <v>620</v>
      </c>
      <c r="F130" s="1170" t="s">
        <v>663</v>
      </c>
      <c r="G130" s="1172" t="s">
        <v>738</v>
      </c>
      <c r="H130" s="1172" t="s">
        <v>34</v>
      </c>
      <c r="I130" s="1172" t="s">
        <v>1414</v>
      </c>
      <c r="J130" s="1172" t="s">
        <v>608</v>
      </c>
      <c r="K130" s="1172" t="s">
        <v>48</v>
      </c>
      <c r="L130" s="740" t="s">
        <v>1414</v>
      </c>
      <c r="M130" s="740" t="s">
        <v>34</v>
      </c>
      <c r="N130" s="1172" t="s">
        <v>2859</v>
      </c>
      <c r="O130" s="1172" t="s">
        <v>1320</v>
      </c>
      <c r="P130" s="783">
        <v>40883</v>
      </c>
      <c r="Q130" s="741">
        <v>0</v>
      </c>
      <c r="R130" s="741">
        <v>0</v>
      </c>
      <c r="S130" s="784">
        <v>45</v>
      </c>
      <c r="T130" s="742"/>
      <c r="U130" s="743"/>
      <c r="V130" s="742"/>
      <c r="W130" s="743"/>
      <c r="X130" s="742"/>
      <c r="Y130" s="743"/>
      <c r="Z130" s="742"/>
      <c r="AA130" s="743"/>
      <c r="AB130" s="742"/>
      <c r="AC130" s="744"/>
      <c r="AD130" s="785">
        <v>0</v>
      </c>
      <c r="AE130" s="1178" t="s">
        <v>1869</v>
      </c>
      <c r="AF130" s="786" t="s">
        <v>1779</v>
      </c>
      <c r="AG130" s="787" t="s">
        <v>736</v>
      </c>
      <c r="AH130" s="787" t="s">
        <v>1730</v>
      </c>
      <c r="AI130" s="787">
        <v>500</v>
      </c>
      <c r="AJ130" s="787">
        <v>500</v>
      </c>
      <c r="AK130" s="787">
        <v>500</v>
      </c>
      <c r="AL130" s="742">
        <v>6.0000000000000001E-3</v>
      </c>
      <c r="AM130" s="742">
        <v>0.2</v>
      </c>
      <c r="AN130" s="743" t="s">
        <v>64</v>
      </c>
      <c r="AO130" s="1172" t="s">
        <v>34</v>
      </c>
      <c r="AP130" s="1178" t="s">
        <v>1731</v>
      </c>
      <c r="AQ130" s="745" t="s">
        <v>675</v>
      </c>
      <c r="AR130" s="742">
        <v>1.5E-3</v>
      </c>
      <c r="AS130" s="742">
        <v>1.5E-3</v>
      </c>
      <c r="AT130" s="742" t="s">
        <v>1414</v>
      </c>
      <c r="AU130" s="742" t="s">
        <v>2724</v>
      </c>
      <c r="AX130" s="597"/>
      <c r="AY130" s="598"/>
      <c r="AZ130" s="598"/>
      <c r="BA130" s="598"/>
      <c r="BB130" s="598"/>
      <c r="BC130" s="750"/>
      <c r="BD130" s="598"/>
      <c r="BE130" s="598"/>
      <c r="BF130" s="598"/>
      <c r="BG130" s="598"/>
      <c r="BH130" s="753"/>
      <c r="BI130" s="599"/>
      <c r="BJ130" s="600"/>
      <c r="BK130" s="600"/>
      <c r="BL130" s="600"/>
      <c r="BM130" s="210"/>
      <c r="BN130" s="599"/>
      <c r="BO130" s="599"/>
      <c r="BP130" s="599"/>
      <c r="BQ130" s="599"/>
      <c r="BR130" s="599"/>
      <c r="BS130" s="599"/>
      <c r="BT130" s="599"/>
      <c r="BU130" s="599"/>
      <c r="BV130" s="599"/>
      <c r="BW130" s="601"/>
      <c r="BX130" s="598"/>
      <c r="BY130"/>
      <c r="CA130"/>
    </row>
    <row r="131" spans="2:79" ht="18.75">
      <c r="B131" s="1170" t="s">
        <v>103</v>
      </c>
      <c r="C131" s="335">
        <v>30353549000120</v>
      </c>
      <c r="D131" s="1170" t="s">
        <v>11</v>
      </c>
      <c r="E131" s="1170" t="s">
        <v>620</v>
      </c>
      <c r="F131" s="1170" t="s">
        <v>685</v>
      </c>
      <c r="G131" s="1172" t="s">
        <v>738</v>
      </c>
      <c r="H131" s="1172" t="s">
        <v>34</v>
      </c>
      <c r="I131" s="1172" t="s">
        <v>1318</v>
      </c>
      <c r="J131" s="1172" t="s">
        <v>608</v>
      </c>
      <c r="K131" s="1172" t="s">
        <v>48</v>
      </c>
      <c r="L131" s="740" t="s">
        <v>1414</v>
      </c>
      <c r="M131" s="740" t="s">
        <v>34</v>
      </c>
      <c r="N131" s="1172" t="s">
        <v>2861</v>
      </c>
      <c r="O131" s="1172" t="s">
        <v>1320</v>
      </c>
      <c r="P131" s="783">
        <v>43525</v>
      </c>
      <c r="Q131" s="741">
        <v>0</v>
      </c>
      <c r="R131" s="741">
        <v>0</v>
      </c>
      <c r="S131" s="784">
        <v>721</v>
      </c>
      <c r="T131" s="742"/>
      <c r="U131" s="743"/>
      <c r="V131" s="742"/>
      <c r="W131" s="743"/>
      <c r="X131" s="742"/>
      <c r="Y131" s="743"/>
      <c r="Z131" s="742"/>
      <c r="AA131" s="743"/>
      <c r="AB131" s="742"/>
      <c r="AC131" s="744"/>
      <c r="AD131" s="785">
        <v>0</v>
      </c>
      <c r="AE131" s="1178" t="s">
        <v>1869</v>
      </c>
      <c r="AF131" s="786" t="s">
        <v>1779</v>
      </c>
      <c r="AG131" s="787" t="s">
        <v>736</v>
      </c>
      <c r="AH131" s="787" t="s">
        <v>1797</v>
      </c>
      <c r="AI131" s="787">
        <v>10000</v>
      </c>
      <c r="AJ131" s="787">
        <v>0</v>
      </c>
      <c r="AK131" s="787">
        <v>5000</v>
      </c>
      <c r="AL131" s="742">
        <v>1.55E-2</v>
      </c>
      <c r="AM131" s="742">
        <v>0.2</v>
      </c>
      <c r="AN131" s="743" t="s">
        <v>64</v>
      </c>
      <c r="AO131" s="1172" t="s">
        <v>34</v>
      </c>
      <c r="AP131" s="1178" t="s">
        <v>1742</v>
      </c>
      <c r="AQ131" s="745" t="s">
        <v>668</v>
      </c>
      <c r="AR131" s="742">
        <v>2.5833333333333298E-3</v>
      </c>
      <c r="AS131" s="742">
        <v>2.5833333333333298E-3</v>
      </c>
      <c r="AT131" s="742" t="s">
        <v>1414</v>
      </c>
      <c r="AU131" s="742" t="s">
        <v>2724</v>
      </c>
      <c r="AX131" s="597"/>
      <c r="AY131" s="598"/>
      <c r="AZ131" s="598"/>
      <c r="BA131" s="598"/>
      <c r="BB131" s="598"/>
      <c r="BC131" s="750"/>
      <c r="BD131" s="598"/>
      <c r="BE131" s="598"/>
      <c r="BF131" s="598"/>
      <c r="BG131" s="598"/>
      <c r="BH131" s="753"/>
      <c r="BI131" s="599"/>
      <c r="BJ131" s="600"/>
      <c r="BK131" s="600"/>
      <c r="BL131" s="600"/>
      <c r="BM131" s="210"/>
      <c r="BN131" s="599"/>
      <c r="BO131" s="599"/>
      <c r="BP131" s="599"/>
      <c r="BQ131" s="599"/>
      <c r="BR131" s="599"/>
      <c r="BS131" s="599"/>
      <c r="BT131" s="599"/>
      <c r="BU131" s="599"/>
      <c r="BV131" s="599"/>
      <c r="BW131" s="601"/>
      <c r="BX131" s="598"/>
      <c r="BY131"/>
      <c r="CA131"/>
    </row>
    <row r="132" spans="2:79" ht="18.75">
      <c r="B132" s="1170" t="s">
        <v>104</v>
      </c>
      <c r="C132" s="335">
        <v>32065814000109</v>
      </c>
      <c r="D132" s="1170" t="s">
        <v>14</v>
      </c>
      <c r="E132" s="1170" t="s">
        <v>607</v>
      </c>
      <c r="F132" s="1170" t="s">
        <v>1414</v>
      </c>
      <c r="G132" s="1172" t="s">
        <v>1414</v>
      </c>
      <c r="H132" s="1172" t="s">
        <v>34</v>
      </c>
      <c r="I132" s="1172" t="s">
        <v>34</v>
      </c>
      <c r="J132" s="1172" t="s">
        <v>608</v>
      </c>
      <c r="K132" s="1172" t="s">
        <v>48</v>
      </c>
      <c r="L132" s="740" t="s">
        <v>1414</v>
      </c>
      <c r="M132" s="740" t="s">
        <v>34</v>
      </c>
      <c r="N132" s="1172" t="s">
        <v>2862</v>
      </c>
      <c r="O132" s="1172" t="s">
        <v>1320</v>
      </c>
      <c r="P132" s="783">
        <v>43397</v>
      </c>
      <c r="Q132" s="741">
        <v>63.786922390000001</v>
      </c>
      <c r="R132" s="741">
        <v>71.300674210120491</v>
      </c>
      <c r="S132" s="784">
        <v>12</v>
      </c>
      <c r="T132" s="742">
        <v>-6.3209348318831071E-2</v>
      </c>
      <c r="U132" s="743">
        <v>-1.9447023597217901</v>
      </c>
      <c r="V132" s="742">
        <v>-0.10906459713203676</v>
      </c>
      <c r="W132" s="743">
        <v>-0.82444620331171448</v>
      </c>
      <c r="X132" s="742">
        <v>-8.6294162119307738E-2</v>
      </c>
      <c r="Y132" s="743">
        <v>-0.42034998620321878</v>
      </c>
      <c r="Z132" s="742">
        <v>0.59366201458548007</v>
      </c>
      <c r="AA132" s="743">
        <v>2.5580374160272701</v>
      </c>
      <c r="AB132" s="742">
        <v>0.1767107314261446</v>
      </c>
      <c r="AC132" s="744">
        <v>-1.3658078819820452</v>
      </c>
      <c r="AD132" s="785">
        <v>0</v>
      </c>
      <c r="AE132" s="1178" t="s">
        <v>1981</v>
      </c>
      <c r="AF132" s="786" t="s">
        <v>1741</v>
      </c>
      <c r="AG132" s="787" t="s">
        <v>1427</v>
      </c>
      <c r="AH132" s="787" t="s">
        <v>1730</v>
      </c>
      <c r="AI132" s="787">
        <v>1000</v>
      </c>
      <c r="AJ132" s="787">
        <v>1000</v>
      </c>
      <c r="AK132" s="787">
        <v>1000</v>
      </c>
      <c r="AL132" s="742">
        <v>0.02</v>
      </c>
      <c r="AM132" s="742">
        <v>0.2</v>
      </c>
      <c r="AN132" s="743" t="s">
        <v>2124</v>
      </c>
      <c r="AO132" s="1172" t="s">
        <v>34</v>
      </c>
      <c r="AP132" s="1178" t="s">
        <v>1727</v>
      </c>
      <c r="AQ132" s="745" t="s">
        <v>659</v>
      </c>
      <c r="AR132" s="742">
        <v>6.6666666666666697E-3</v>
      </c>
      <c r="AS132" s="742">
        <v>6.6666666666666697E-3</v>
      </c>
      <c r="AT132" s="742" t="s">
        <v>1414</v>
      </c>
      <c r="AU132" s="742" t="s">
        <v>2724</v>
      </c>
      <c r="AX132" s="597"/>
      <c r="AY132" s="598"/>
      <c r="AZ132" s="598"/>
      <c r="BA132" s="598"/>
      <c r="BB132" s="598"/>
      <c r="BC132" s="750"/>
      <c r="BD132" s="598"/>
      <c r="BE132" s="598"/>
      <c r="BF132" s="598"/>
      <c r="BG132" s="598"/>
      <c r="BH132" s="753"/>
      <c r="BI132" s="599"/>
      <c r="BJ132" s="600"/>
      <c r="BK132" s="600"/>
      <c r="BL132" s="600"/>
      <c r="BM132" s="210"/>
      <c r="BN132" s="599"/>
      <c r="BO132" s="599"/>
      <c r="BP132" s="599"/>
      <c r="BQ132" s="599"/>
      <c r="BR132" s="599"/>
      <c r="BS132" s="599"/>
      <c r="BT132" s="599"/>
      <c r="BU132" s="599"/>
      <c r="BV132" s="599"/>
      <c r="BW132" s="601"/>
      <c r="BX132" s="598"/>
      <c r="BY132"/>
      <c r="CA132"/>
    </row>
    <row r="133" spans="2:79" ht="18.75">
      <c r="B133" s="1170" t="s">
        <v>784</v>
      </c>
      <c r="C133" s="335">
        <v>7279657000189</v>
      </c>
      <c r="D133" s="1170" t="s">
        <v>14</v>
      </c>
      <c r="E133" s="1170" t="s">
        <v>607</v>
      </c>
      <c r="F133" s="1170" t="s">
        <v>1414</v>
      </c>
      <c r="G133" s="1172" t="s">
        <v>1414</v>
      </c>
      <c r="H133" s="1172" t="s">
        <v>34</v>
      </c>
      <c r="I133" s="1172" t="s">
        <v>34</v>
      </c>
      <c r="J133" s="1172" t="s">
        <v>608</v>
      </c>
      <c r="K133" s="1172" t="s">
        <v>48</v>
      </c>
      <c r="L133" s="740" t="s">
        <v>1414</v>
      </c>
      <c r="M133" s="740" t="s">
        <v>34</v>
      </c>
      <c r="N133" s="1172" t="s">
        <v>2863</v>
      </c>
      <c r="O133" s="1172" t="s">
        <v>1320</v>
      </c>
      <c r="P133" s="783">
        <v>38506</v>
      </c>
      <c r="Q133" s="741">
        <v>252.18163699999999</v>
      </c>
      <c r="R133" s="741">
        <v>315.13360870325204</v>
      </c>
      <c r="S133" s="784">
        <v>3</v>
      </c>
      <c r="T133" s="742">
        <v>-7.0115436027046063E-2</v>
      </c>
      <c r="U133" s="743">
        <v>-2.1571754419448235</v>
      </c>
      <c r="V133" s="742">
        <v>-0.18166277053375268</v>
      </c>
      <c r="W133" s="743">
        <v>-1.3732337109201649</v>
      </c>
      <c r="X133" s="742">
        <v>-0.19544363950293886</v>
      </c>
      <c r="Y133" s="743">
        <v>-0.95203115889789314</v>
      </c>
      <c r="Z133" s="742">
        <v>0.23752346823360493</v>
      </c>
      <c r="AA133" s="743">
        <v>1.0234677375313861</v>
      </c>
      <c r="AB133" s="742">
        <v>0.1940257065065219</v>
      </c>
      <c r="AC133" s="744">
        <v>-1.6180901431419525</v>
      </c>
      <c r="AD133" s="785">
        <v>11977607000142</v>
      </c>
      <c r="AE133" s="1178" t="s">
        <v>1768</v>
      </c>
      <c r="AF133" s="786" t="s">
        <v>1765</v>
      </c>
      <c r="AG133" s="787" t="s">
        <v>719</v>
      </c>
      <c r="AH133" s="787" t="s">
        <v>1730</v>
      </c>
      <c r="AI133" s="787">
        <v>1000</v>
      </c>
      <c r="AJ133" s="787">
        <v>500</v>
      </c>
      <c r="AK133" s="787">
        <v>500</v>
      </c>
      <c r="AL133" s="742">
        <v>0.02</v>
      </c>
      <c r="AM133" s="742">
        <v>0.2</v>
      </c>
      <c r="AN133" s="743" t="s">
        <v>666</v>
      </c>
      <c r="AO133" s="1172" t="s">
        <v>34</v>
      </c>
      <c r="AP133" s="1178" t="s">
        <v>1727</v>
      </c>
      <c r="AQ133" s="745" t="s">
        <v>659</v>
      </c>
      <c r="AR133" s="742">
        <v>5.5999999999999999E-3</v>
      </c>
      <c r="AS133" s="742">
        <v>5.5999999999999999E-3</v>
      </c>
      <c r="AT133" s="742" t="s">
        <v>1414</v>
      </c>
      <c r="AU133" s="742" t="s">
        <v>2724</v>
      </c>
      <c r="AX133" s="597"/>
      <c r="AY133" s="598"/>
      <c r="AZ133" s="598"/>
      <c r="BA133" s="598"/>
      <c r="BB133" s="598"/>
      <c r="BC133" s="750"/>
      <c r="BD133" s="598"/>
      <c r="BE133" s="598"/>
      <c r="BF133" s="598"/>
      <c r="BG133" s="598"/>
      <c r="BH133" s="753"/>
      <c r="BI133" s="599"/>
      <c r="BJ133" s="600"/>
      <c r="BK133" s="600"/>
      <c r="BL133" s="600"/>
      <c r="BM133" s="210"/>
      <c r="BN133" s="599"/>
      <c r="BO133" s="599"/>
      <c r="BP133" s="599"/>
      <c r="BQ133" s="599"/>
      <c r="BR133" s="599"/>
      <c r="BS133" s="599"/>
      <c r="BT133" s="599"/>
      <c r="BU133" s="599"/>
      <c r="BV133" s="599"/>
      <c r="BW133" s="601"/>
      <c r="BX133" s="598"/>
      <c r="BY133"/>
      <c r="CA133"/>
    </row>
    <row r="134" spans="2:79" ht="18.75">
      <c r="B134" s="1170" t="s">
        <v>105</v>
      </c>
      <c r="C134" s="335">
        <v>22100009000107</v>
      </c>
      <c r="D134" s="1170" t="s">
        <v>11</v>
      </c>
      <c r="E134" s="1170" t="s">
        <v>620</v>
      </c>
      <c r="F134" s="1170" t="s">
        <v>663</v>
      </c>
      <c r="G134" s="1172" t="s">
        <v>738</v>
      </c>
      <c r="H134" s="1172" t="s">
        <v>34</v>
      </c>
      <c r="I134" s="1172" t="s">
        <v>1414</v>
      </c>
      <c r="J134" s="1172" t="s">
        <v>608</v>
      </c>
      <c r="K134" s="1172" t="s">
        <v>48</v>
      </c>
      <c r="L134" s="740" t="s">
        <v>1414</v>
      </c>
      <c r="M134" s="740" t="s">
        <v>34</v>
      </c>
      <c r="N134" s="1172" t="s">
        <v>2864</v>
      </c>
      <c r="O134" s="1172" t="s">
        <v>1320</v>
      </c>
      <c r="P134" s="783">
        <v>42355</v>
      </c>
      <c r="Q134" s="741">
        <v>644.70935899999995</v>
      </c>
      <c r="R134" s="741">
        <v>693.27540285080613</v>
      </c>
      <c r="S134" s="784">
        <v>45</v>
      </c>
      <c r="T134" s="742">
        <v>-9.3388539049226171E-3</v>
      </c>
      <c r="U134" s="743">
        <v>-0.28731970363613968</v>
      </c>
      <c r="V134" s="742">
        <v>9.7036013708215796E-2</v>
      </c>
      <c r="W134" s="743">
        <v>0.73351917294839963</v>
      </c>
      <c r="X134" s="742">
        <v>0.19303217353345281</v>
      </c>
      <c r="Y134" s="743">
        <v>0.94028459734484693</v>
      </c>
      <c r="Z134" s="742">
        <v>0.29526017015420059</v>
      </c>
      <c r="AA134" s="743">
        <v>1.2722501089182812</v>
      </c>
      <c r="AB134" s="742">
        <v>1.0100557124227805E-2</v>
      </c>
      <c r="AC134" s="744">
        <v>-3.4901341122886906</v>
      </c>
      <c r="AD134" s="785">
        <v>23556180000198</v>
      </c>
      <c r="AE134" s="1178" t="s">
        <v>1878</v>
      </c>
      <c r="AF134" s="786" t="s">
        <v>1725</v>
      </c>
      <c r="AG134" s="787" t="s">
        <v>1428</v>
      </c>
      <c r="AH134" s="787" t="s">
        <v>1730</v>
      </c>
      <c r="AI134" s="787">
        <v>10000</v>
      </c>
      <c r="AJ134" s="787">
        <v>5000</v>
      </c>
      <c r="AK134" s="787">
        <v>5000</v>
      </c>
      <c r="AL134" s="742">
        <v>8.0000000000000002E-3</v>
      </c>
      <c r="AM134" s="742">
        <v>0.2</v>
      </c>
      <c r="AN134" s="743" t="s">
        <v>34</v>
      </c>
      <c r="AO134" s="1172" t="s">
        <v>34</v>
      </c>
      <c r="AP134" s="1178" t="s">
        <v>1742</v>
      </c>
      <c r="AQ134" s="745" t="s">
        <v>686</v>
      </c>
      <c r="AR134" s="742">
        <v>2.32E-3</v>
      </c>
      <c r="AS134" s="742">
        <v>2.32E-3</v>
      </c>
      <c r="AT134" s="742" t="s">
        <v>1414</v>
      </c>
      <c r="AU134" s="742" t="s">
        <v>2724</v>
      </c>
      <c r="AX134" s="597"/>
      <c r="AY134" s="598"/>
      <c r="AZ134" s="598"/>
      <c r="BA134" s="598"/>
      <c r="BB134" s="598"/>
      <c r="BC134" s="750"/>
      <c r="BD134" s="598"/>
      <c r="BE134" s="598"/>
      <c r="BF134" s="598"/>
      <c r="BG134" s="598"/>
      <c r="BH134" s="753"/>
      <c r="BI134" s="599"/>
      <c r="BJ134" s="600"/>
      <c r="BK134" s="600"/>
      <c r="BL134" s="600"/>
      <c r="BM134" s="210"/>
      <c r="BN134" s="599"/>
      <c r="BO134" s="599"/>
      <c r="BP134" s="599"/>
      <c r="BQ134" s="599"/>
      <c r="BR134" s="599"/>
      <c r="BS134" s="599"/>
      <c r="BT134" s="599"/>
      <c r="BU134" s="599"/>
      <c r="BV134" s="599"/>
      <c r="BW134" s="601"/>
      <c r="BX134" s="598"/>
      <c r="BY134"/>
      <c r="CA134"/>
    </row>
    <row r="135" spans="2:79" ht="18.75">
      <c r="B135" s="1170" t="s">
        <v>785</v>
      </c>
      <c r="C135" s="335">
        <v>40102910000108</v>
      </c>
      <c r="D135" s="1170" t="s">
        <v>14</v>
      </c>
      <c r="E135" s="1170" t="s">
        <v>607</v>
      </c>
      <c r="F135" s="1170" t="s">
        <v>1414</v>
      </c>
      <c r="G135" s="1172" t="s">
        <v>1414</v>
      </c>
      <c r="H135" s="1172" t="s">
        <v>34</v>
      </c>
      <c r="I135" s="1172" t="s">
        <v>34</v>
      </c>
      <c r="J135" s="1172" t="s">
        <v>612</v>
      </c>
      <c r="K135" s="1172" t="s">
        <v>49</v>
      </c>
      <c r="L135" s="740" t="s">
        <v>1414</v>
      </c>
      <c r="M135" s="740" t="s">
        <v>34</v>
      </c>
      <c r="N135" s="1172" t="s">
        <v>2865</v>
      </c>
      <c r="O135" s="1172" t="s">
        <v>1320</v>
      </c>
      <c r="P135" s="783">
        <v>44255</v>
      </c>
      <c r="Q135" s="741">
        <v>6.2958821599999997</v>
      </c>
      <c r="R135" s="741">
        <v>8.2723507506147556</v>
      </c>
      <c r="S135" s="784">
        <v>5</v>
      </c>
      <c r="T135" s="742">
        <v>-3.8191981660259944E-2</v>
      </c>
      <c r="U135" s="743">
        <v>-1.1750166523237515</v>
      </c>
      <c r="V135" s="742">
        <v>-3.4480640064076917E-2</v>
      </c>
      <c r="W135" s="743">
        <v>-0.26064766694338892</v>
      </c>
      <c r="X135" s="742">
        <v>-0.45363325259772491</v>
      </c>
      <c r="Y135" s="743">
        <v>-2.2097060425378472</v>
      </c>
      <c r="Z135" s="742"/>
      <c r="AA135" s="743"/>
      <c r="AB135" s="742">
        <v>0.34492489048130487</v>
      </c>
      <c r="AC135" s="744">
        <v>-0.48349352959704633</v>
      </c>
      <c r="AD135" s="785">
        <v>40103126000106</v>
      </c>
      <c r="AE135" s="1178" t="s">
        <v>1768</v>
      </c>
      <c r="AF135" s="786" t="s">
        <v>1765</v>
      </c>
      <c r="AG135" s="787" t="s">
        <v>719</v>
      </c>
      <c r="AH135" s="787" t="s">
        <v>1726</v>
      </c>
      <c r="AI135" s="787">
        <v>0</v>
      </c>
      <c r="AJ135" s="787">
        <v>0</v>
      </c>
      <c r="AK135" s="787">
        <v>0</v>
      </c>
      <c r="AL135" s="742">
        <v>0.01</v>
      </c>
      <c r="AM135" s="742">
        <v>0</v>
      </c>
      <c r="AN135" s="743" t="s">
        <v>2119</v>
      </c>
      <c r="AO135" s="1172" t="s">
        <v>34</v>
      </c>
      <c r="AP135" s="1178" t="s">
        <v>1727</v>
      </c>
      <c r="AQ135" s="745" t="s">
        <v>687</v>
      </c>
      <c r="AR135" s="742">
        <v>5.3333333333333297E-3</v>
      </c>
      <c r="AS135" s="742">
        <v>5.3333333333333297E-3</v>
      </c>
      <c r="AT135" s="742" t="s">
        <v>1414</v>
      </c>
      <c r="AU135" s="742" t="s">
        <v>2724</v>
      </c>
      <c r="AX135" s="597"/>
      <c r="AY135" s="598"/>
      <c r="AZ135" s="598"/>
      <c r="BA135" s="598"/>
      <c r="BB135" s="598"/>
      <c r="BC135" s="750"/>
      <c r="BD135" s="598"/>
      <c r="BE135" s="598"/>
      <c r="BF135" s="598"/>
      <c r="BG135" s="598"/>
      <c r="BH135" s="753"/>
      <c r="BI135" s="599"/>
      <c r="BJ135" s="600"/>
      <c r="BK135" s="600"/>
      <c r="BL135" s="600"/>
      <c r="BM135" s="210"/>
      <c r="BN135" s="599"/>
      <c r="BO135" s="599"/>
      <c r="BP135" s="599"/>
      <c r="BQ135" s="599"/>
      <c r="BR135" s="599"/>
      <c r="BS135" s="599"/>
      <c r="BT135" s="599"/>
      <c r="BU135" s="599"/>
      <c r="BV135" s="599"/>
      <c r="BW135" s="601"/>
      <c r="BX135" s="598"/>
      <c r="BY135"/>
      <c r="CA135"/>
    </row>
    <row r="136" spans="2:79" ht="18.75">
      <c r="B136" s="1170" t="s">
        <v>1493</v>
      </c>
      <c r="C136" s="335">
        <v>26387057000189</v>
      </c>
      <c r="D136" s="1170" t="s">
        <v>11</v>
      </c>
      <c r="E136" s="1170" t="s">
        <v>620</v>
      </c>
      <c r="F136" s="1170" t="s">
        <v>663</v>
      </c>
      <c r="G136" s="1172" t="s">
        <v>738</v>
      </c>
      <c r="H136" s="1172" t="s">
        <v>34</v>
      </c>
      <c r="I136" s="1172" t="s">
        <v>1414</v>
      </c>
      <c r="J136" s="1172" t="s">
        <v>608</v>
      </c>
      <c r="K136" s="1172" t="s">
        <v>48</v>
      </c>
      <c r="L136" s="740" t="s">
        <v>1414</v>
      </c>
      <c r="M136" s="740" t="s">
        <v>34</v>
      </c>
      <c r="N136" s="1172" t="s">
        <v>2866</v>
      </c>
      <c r="O136" s="1172" t="s">
        <v>1320</v>
      </c>
      <c r="P136" s="783">
        <v>42693</v>
      </c>
      <c r="Q136" s="741">
        <v>0</v>
      </c>
      <c r="R136" s="741">
        <v>1.9450277551020405</v>
      </c>
      <c r="S136" s="784">
        <v>6</v>
      </c>
      <c r="T136" s="742"/>
      <c r="U136" s="743"/>
      <c r="V136" s="742">
        <v>1.5256792216295167E-2</v>
      </c>
      <c r="W136" s="743">
        <v>0.11532985724242385</v>
      </c>
      <c r="X136" s="742">
        <v>7.6468964753764634E-2</v>
      </c>
      <c r="Y136" s="743">
        <v>0.37249018345851048</v>
      </c>
      <c r="Z136" s="742">
        <v>9.6531303936524537E-2</v>
      </c>
      <c r="AA136" s="743">
        <v>0.41594489999490319</v>
      </c>
      <c r="AB136" s="742">
        <v>6.2968521058214579E-3</v>
      </c>
      <c r="AC136" s="744">
        <v>-18.585718466551352</v>
      </c>
      <c r="AD136" s="785">
        <v>19782311000188</v>
      </c>
      <c r="AE136" s="1178" t="s">
        <v>1768</v>
      </c>
      <c r="AF136" s="786" t="s">
        <v>1725</v>
      </c>
      <c r="AG136" s="787" t="s">
        <v>1428</v>
      </c>
      <c r="AH136" s="787" t="s">
        <v>1730</v>
      </c>
      <c r="AI136" s="787">
        <v>1000</v>
      </c>
      <c r="AJ136" s="787">
        <v>500</v>
      </c>
      <c r="AK136" s="787">
        <v>500</v>
      </c>
      <c r="AL136" s="742">
        <v>0.01</v>
      </c>
      <c r="AM136" s="742">
        <v>0</v>
      </c>
      <c r="AN136" s="743" t="s">
        <v>34</v>
      </c>
      <c r="AO136" s="1172" t="s">
        <v>34</v>
      </c>
      <c r="AP136" s="1178" t="s">
        <v>1731</v>
      </c>
      <c r="AQ136" s="745" t="s">
        <v>669</v>
      </c>
      <c r="AR136" s="742">
        <v>1.6000000000000001E-3</v>
      </c>
      <c r="AS136" s="742">
        <v>1.6000000000000001E-3</v>
      </c>
      <c r="AT136" s="742" t="s">
        <v>1414</v>
      </c>
      <c r="AU136" s="742" t="s">
        <v>2724</v>
      </c>
      <c r="AX136" s="597"/>
      <c r="AY136" s="598"/>
      <c r="AZ136" s="598"/>
      <c r="BA136" s="598"/>
      <c r="BB136" s="598"/>
      <c r="BC136" s="750"/>
      <c r="BD136" s="598"/>
      <c r="BE136" s="598"/>
      <c r="BF136" s="598"/>
      <c r="BG136" s="598"/>
      <c r="BH136" s="753"/>
      <c r="BI136" s="599"/>
      <c r="BJ136" s="600"/>
      <c r="BK136" s="600"/>
      <c r="BL136" s="600"/>
      <c r="BM136" s="210"/>
      <c r="BN136" s="599"/>
      <c r="BO136" s="599"/>
      <c r="BP136" s="599"/>
      <c r="BQ136" s="599"/>
      <c r="BR136" s="599"/>
      <c r="BS136" s="599"/>
      <c r="BT136" s="599"/>
      <c r="BU136" s="599"/>
      <c r="BV136" s="599"/>
      <c r="BW136" s="601"/>
      <c r="BX136" s="598"/>
      <c r="BY136"/>
      <c r="CA136"/>
    </row>
    <row r="137" spans="2:79" ht="18.75">
      <c r="B137" s="1170" t="s">
        <v>786</v>
      </c>
      <c r="C137" s="335">
        <v>25213405000139</v>
      </c>
      <c r="D137" s="1170" t="s">
        <v>11</v>
      </c>
      <c r="E137" s="1170" t="s">
        <v>621</v>
      </c>
      <c r="F137" s="1170" t="s">
        <v>692</v>
      </c>
      <c r="G137" s="1172" t="s">
        <v>738</v>
      </c>
      <c r="H137" s="1172" t="s">
        <v>34</v>
      </c>
      <c r="I137" s="1172" t="s">
        <v>1414</v>
      </c>
      <c r="J137" s="1172" t="s">
        <v>608</v>
      </c>
      <c r="K137" s="1172" t="s">
        <v>48</v>
      </c>
      <c r="L137" s="740" t="s">
        <v>1414</v>
      </c>
      <c r="M137" s="740" t="s">
        <v>34</v>
      </c>
      <c r="N137" s="1172" t="s">
        <v>2867</v>
      </c>
      <c r="O137" s="1172" t="s">
        <v>1320</v>
      </c>
      <c r="P137" s="783">
        <v>42621</v>
      </c>
      <c r="Q137" s="741">
        <v>136.23498000000001</v>
      </c>
      <c r="R137" s="741">
        <v>181.93120157831328</v>
      </c>
      <c r="S137" s="784">
        <v>30</v>
      </c>
      <c r="T137" s="742">
        <v>-1.0064347861339362E-2</v>
      </c>
      <c r="U137" s="743">
        <v>-0.30964029143734662</v>
      </c>
      <c r="V137" s="742">
        <v>3.448320500101909E-2</v>
      </c>
      <c r="W137" s="743">
        <v>0.2606670559346777</v>
      </c>
      <c r="X137" s="742">
        <v>0.14160058024881472</v>
      </c>
      <c r="Y137" s="743">
        <v>0.68975467739826912</v>
      </c>
      <c r="Z137" s="742">
        <v>0.27326254253024862</v>
      </c>
      <c r="AA137" s="743">
        <v>1.1774642658907553</v>
      </c>
      <c r="AB137" s="742">
        <v>2.6179338882892096E-2</v>
      </c>
      <c r="AC137" s="744">
        <v>-3.7359655305695769</v>
      </c>
      <c r="AD137" s="785">
        <v>24658649000162</v>
      </c>
      <c r="AE137" s="1178" t="s">
        <v>1768</v>
      </c>
      <c r="AF137" s="786" t="s">
        <v>1725</v>
      </c>
      <c r="AG137" s="787" t="s">
        <v>1428</v>
      </c>
      <c r="AH137" s="787" t="s">
        <v>1730</v>
      </c>
      <c r="AI137" s="787">
        <v>5000</v>
      </c>
      <c r="AJ137" s="787">
        <v>2500</v>
      </c>
      <c r="AK137" s="787">
        <v>5000</v>
      </c>
      <c r="AL137" s="742">
        <v>1.1000000000000001E-2</v>
      </c>
      <c r="AM137" s="742">
        <v>0.2</v>
      </c>
      <c r="AN137" s="743" t="s">
        <v>2124</v>
      </c>
      <c r="AO137" s="1172" t="s">
        <v>34</v>
      </c>
      <c r="AP137" s="1178" t="s">
        <v>1742</v>
      </c>
      <c r="AQ137" s="745" t="s">
        <v>671</v>
      </c>
      <c r="AR137" s="742">
        <v>2.7499999999999998E-3</v>
      </c>
      <c r="AS137" s="742">
        <v>2.7499999999999998E-3</v>
      </c>
      <c r="AT137" s="742" t="s">
        <v>1414</v>
      </c>
      <c r="AU137" s="742" t="s">
        <v>2724</v>
      </c>
      <c r="AX137" s="597"/>
      <c r="AY137" s="598"/>
      <c r="AZ137" s="598"/>
      <c r="BA137" s="598"/>
      <c r="BB137" s="598"/>
      <c r="BC137" s="750"/>
      <c r="BD137" s="598"/>
      <c r="BE137" s="598"/>
      <c r="BF137" s="598"/>
      <c r="BG137" s="598"/>
      <c r="BH137" s="753"/>
      <c r="BI137" s="599"/>
      <c r="BJ137" s="600"/>
      <c r="BK137" s="600"/>
      <c r="BL137" s="600"/>
      <c r="BM137" s="210"/>
      <c r="BN137" s="599"/>
      <c r="BO137" s="599"/>
      <c r="BP137" s="599"/>
      <c r="BQ137" s="599"/>
      <c r="BR137" s="599"/>
      <c r="BS137" s="599"/>
      <c r="BT137" s="599"/>
      <c r="BU137" s="599"/>
      <c r="BV137" s="599"/>
      <c r="BW137" s="601"/>
      <c r="BX137" s="598"/>
      <c r="BY137"/>
      <c r="CA137"/>
    </row>
    <row r="138" spans="2:79" ht="18.75">
      <c r="B138" s="1170" t="s">
        <v>106</v>
      </c>
      <c r="C138" s="335">
        <v>9141893000160</v>
      </c>
      <c r="D138" s="1170" t="s">
        <v>13</v>
      </c>
      <c r="E138" s="1170" t="s">
        <v>616</v>
      </c>
      <c r="F138" s="1170" t="s">
        <v>617</v>
      </c>
      <c r="G138" s="1172" t="s">
        <v>34</v>
      </c>
      <c r="H138" s="1172" t="s">
        <v>1336</v>
      </c>
      <c r="I138" s="1172" t="s">
        <v>34</v>
      </c>
      <c r="J138" s="1172" t="s">
        <v>608</v>
      </c>
      <c r="K138" s="1172" t="s">
        <v>48</v>
      </c>
      <c r="L138" s="740" t="s">
        <v>1414</v>
      </c>
      <c r="M138" s="740" t="s">
        <v>34</v>
      </c>
      <c r="N138" s="1172" t="s">
        <v>2868</v>
      </c>
      <c r="O138" s="1172" t="s">
        <v>1320</v>
      </c>
      <c r="P138" s="783">
        <v>39418</v>
      </c>
      <c r="Q138" s="741">
        <v>0</v>
      </c>
      <c r="R138" s="741">
        <v>32.537723449367071</v>
      </c>
      <c r="S138" s="784">
        <v>6</v>
      </c>
      <c r="T138" s="742"/>
      <c r="U138" s="743"/>
      <c r="V138" s="742">
        <v>6.8009926661409592E-2</v>
      </c>
      <c r="W138" s="743">
        <v>0.51410381826860541</v>
      </c>
      <c r="X138" s="742">
        <v>0.11637555804812671</v>
      </c>
      <c r="Y138" s="743">
        <v>0.56688034298645529</v>
      </c>
      <c r="Z138" s="742">
        <v>9.8413723684364962E-2</v>
      </c>
      <c r="AA138" s="743">
        <v>0.4240560811541132</v>
      </c>
      <c r="AB138" s="742">
        <v>1.9880663389629183E-2</v>
      </c>
      <c r="AC138" s="744">
        <v>-3.2332113249664127</v>
      </c>
      <c r="AD138" s="785">
        <v>23686472000145</v>
      </c>
      <c r="AE138" s="1178" t="s">
        <v>1768</v>
      </c>
      <c r="AF138" s="786" t="s">
        <v>1725</v>
      </c>
      <c r="AG138" s="787" t="s">
        <v>1428</v>
      </c>
      <c r="AH138" s="787" t="s">
        <v>1730</v>
      </c>
      <c r="AI138" s="787">
        <v>1000</v>
      </c>
      <c r="AJ138" s="787">
        <v>500</v>
      </c>
      <c r="AK138" s="787">
        <v>500</v>
      </c>
      <c r="AL138" s="742">
        <v>0.02</v>
      </c>
      <c r="AM138" s="742">
        <v>0.2</v>
      </c>
      <c r="AN138" s="743" t="s">
        <v>2124</v>
      </c>
      <c r="AO138" s="1172" t="s">
        <v>34</v>
      </c>
      <c r="AP138" s="1178" t="s">
        <v>1742</v>
      </c>
      <c r="AQ138" s="745" t="s">
        <v>668</v>
      </c>
      <c r="AR138" s="742">
        <v>4.0000000000000001E-3</v>
      </c>
      <c r="AS138" s="742">
        <v>4.0000000000000001E-3</v>
      </c>
      <c r="AT138" s="742" t="s">
        <v>1414</v>
      </c>
      <c r="AU138" s="742" t="s">
        <v>2724</v>
      </c>
      <c r="AX138" s="597"/>
      <c r="AY138" s="598"/>
      <c r="AZ138" s="598"/>
      <c r="BA138" s="598"/>
      <c r="BB138" s="598"/>
      <c r="BC138" s="750"/>
      <c r="BD138" s="598"/>
      <c r="BE138" s="598"/>
      <c r="BF138" s="598"/>
      <c r="BG138" s="598"/>
      <c r="BH138" s="753"/>
      <c r="BI138" s="599"/>
      <c r="BJ138" s="600"/>
      <c r="BK138" s="600"/>
      <c r="BL138" s="600"/>
      <c r="BM138" s="210"/>
      <c r="BN138" s="599"/>
      <c r="BO138" s="599"/>
      <c r="BP138" s="599"/>
      <c r="BQ138" s="599"/>
      <c r="BR138" s="599"/>
      <c r="BS138" s="599"/>
      <c r="BT138" s="599"/>
      <c r="BU138" s="599"/>
      <c r="BV138" s="599"/>
      <c r="BW138" s="601"/>
      <c r="BX138" s="598"/>
      <c r="BY138"/>
      <c r="CA138"/>
    </row>
    <row r="139" spans="2:79" ht="18.75">
      <c r="B139" s="1170" t="s">
        <v>107</v>
      </c>
      <c r="C139" s="335">
        <v>10320188000109</v>
      </c>
      <c r="D139" s="1170" t="s">
        <v>13</v>
      </c>
      <c r="E139" s="1170" t="s">
        <v>615</v>
      </c>
      <c r="F139" s="1170" t="s">
        <v>619</v>
      </c>
      <c r="G139" s="1172" t="s">
        <v>34</v>
      </c>
      <c r="H139" s="1172" t="s">
        <v>1336</v>
      </c>
      <c r="I139" s="1172" t="s">
        <v>34</v>
      </c>
      <c r="J139" s="1172" t="s">
        <v>1414</v>
      </c>
      <c r="K139" s="1172" t="s">
        <v>48</v>
      </c>
      <c r="L139" s="740" t="s">
        <v>1414</v>
      </c>
      <c r="M139" s="740" t="s">
        <v>1411</v>
      </c>
      <c r="N139" s="1172" t="s">
        <v>2869</v>
      </c>
      <c r="O139" s="1172" t="s">
        <v>1320</v>
      </c>
      <c r="P139" s="783">
        <v>39782</v>
      </c>
      <c r="Q139" s="741">
        <v>1139.44524</v>
      </c>
      <c r="R139" s="741">
        <v>476.98629478313234</v>
      </c>
      <c r="S139" s="784">
        <v>1</v>
      </c>
      <c r="T139" s="742">
        <v>3.5040870823736414E-2</v>
      </c>
      <c r="U139" s="743">
        <v>1.0780693993854296</v>
      </c>
      <c r="V139" s="742">
        <v>0.14540846034700605</v>
      </c>
      <c r="W139" s="743">
        <v>1.0991784338354926</v>
      </c>
      <c r="X139" s="742">
        <v>0.25417471093879995</v>
      </c>
      <c r="Y139" s="743">
        <v>1.2381177777543591</v>
      </c>
      <c r="Z139" s="742">
        <v>0.26691644785082369</v>
      </c>
      <c r="AA139" s="743">
        <v>1.1501195019732668</v>
      </c>
      <c r="AB139" s="742">
        <v>8.7334112894601745E-3</v>
      </c>
      <c r="AC139" s="744">
        <v>1.5022935748183701</v>
      </c>
      <c r="AD139" s="785">
        <v>0</v>
      </c>
      <c r="AE139" s="1178" t="s">
        <v>1768</v>
      </c>
      <c r="AF139" s="786" t="s">
        <v>1741</v>
      </c>
      <c r="AG139" s="787" t="s">
        <v>1427</v>
      </c>
      <c r="AH139" s="787" t="s">
        <v>1730</v>
      </c>
      <c r="AI139" s="787">
        <v>500</v>
      </c>
      <c r="AJ139" s="787">
        <v>300</v>
      </c>
      <c r="AK139" s="787">
        <v>300</v>
      </c>
      <c r="AL139" s="742">
        <v>8.5000000000000006E-3</v>
      </c>
      <c r="AM139" s="742">
        <v>0.2</v>
      </c>
      <c r="AN139" s="743" t="s">
        <v>34</v>
      </c>
      <c r="AO139" s="1172" t="s">
        <v>34</v>
      </c>
      <c r="AP139" s="1178" t="s">
        <v>1742</v>
      </c>
      <c r="AQ139" s="745" t="s">
        <v>686</v>
      </c>
      <c r="AR139" s="742">
        <v>2.5500000000000002E-3</v>
      </c>
      <c r="AS139" s="742">
        <v>2.5500000000000002E-3</v>
      </c>
      <c r="AT139" s="742" t="s">
        <v>1414</v>
      </c>
      <c r="AU139" s="742" t="s">
        <v>2724</v>
      </c>
      <c r="AX139" s="597"/>
      <c r="AY139" s="598"/>
      <c r="AZ139" s="598"/>
      <c r="BA139" s="598"/>
      <c r="BB139" s="598"/>
      <c r="BC139" s="750"/>
      <c r="BD139" s="598"/>
      <c r="BE139" s="598"/>
      <c r="BF139" s="598"/>
      <c r="BG139" s="598"/>
      <c r="BH139" s="753"/>
      <c r="BI139" s="599"/>
      <c r="BJ139" s="600"/>
      <c r="BK139" s="600"/>
      <c r="BL139" s="600"/>
      <c r="BM139" s="210"/>
      <c r="BN139" s="599"/>
      <c r="BO139" s="599"/>
      <c r="BP139" s="599"/>
      <c r="BQ139" s="599"/>
      <c r="BR139" s="599"/>
      <c r="BS139" s="599"/>
      <c r="BT139" s="599"/>
      <c r="BU139" s="599"/>
      <c r="BV139" s="599"/>
      <c r="BW139" s="601"/>
      <c r="BX139" s="598"/>
      <c r="BY139"/>
      <c r="CA139"/>
    </row>
    <row r="140" spans="2:79" ht="18.75">
      <c r="B140" s="1170" t="s">
        <v>787</v>
      </c>
      <c r="C140" s="335">
        <v>23556185000110</v>
      </c>
      <c r="D140" s="1170" t="s">
        <v>11</v>
      </c>
      <c r="E140" s="1170" t="s">
        <v>620</v>
      </c>
      <c r="F140" s="1170" t="s">
        <v>663</v>
      </c>
      <c r="G140" s="1172" t="s">
        <v>738</v>
      </c>
      <c r="H140" s="1172" t="s">
        <v>34</v>
      </c>
      <c r="I140" s="1172" t="s">
        <v>1414</v>
      </c>
      <c r="J140" s="1172" t="s">
        <v>608</v>
      </c>
      <c r="K140" s="1172" t="s">
        <v>48</v>
      </c>
      <c r="L140" s="740" t="s">
        <v>1414</v>
      </c>
      <c r="M140" s="740" t="s">
        <v>34</v>
      </c>
      <c r="N140" s="1172" t="s">
        <v>2870</v>
      </c>
      <c r="O140" s="1172" t="s">
        <v>1320</v>
      </c>
      <c r="P140" s="783">
        <v>42351</v>
      </c>
      <c r="Q140" s="741">
        <v>2311.4037870000002</v>
      </c>
      <c r="R140" s="741">
        <v>2846.1347392248995</v>
      </c>
      <c r="S140" s="784">
        <v>1</v>
      </c>
      <c r="T140" s="742">
        <v>1.6266254127907942E-2</v>
      </c>
      <c r="U140" s="743">
        <v>0.5004484878853418</v>
      </c>
      <c r="V140" s="742">
        <v>0.12351919167958902</v>
      </c>
      <c r="W140" s="743">
        <v>0.9337120504198515</v>
      </c>
      <c r="X140" s="742">
        <v>0.21310329700870057</v>
      </c>
      <c r="Y140" s="743">
        <v>1.0380536267751217</v>
      </c>
      <c r="Z140" s="742">
        <v>0.29946566595475521</v>
      </c>
      <c r="AA140" s="743">
        <v>1.2903712205044349</v>
      </c>
      <c r="AB140" s="742">
        <v>3.3273102100692285E-3</v>
      </c>
      <c r="AC140" s="744">
        <v>-2.6354984799665968</v>
      </c>
      <c r="AD140" s="785">
        <v>23556204000109</v>
      </c>
      <c r="AE140" s="1178" t="s">
        <v>1878</v>
      </c>
      <c r="AF140" s="786" t="s">
        <v>1725</v>
      </c>
      <c r="AG140" s="787" t="s">
        <v>1428</v>
      </c>
      <c r="AH140" s="787" t="s">
        <v>1730</v>
      </c>
      <c r="AI140" s="787">
        <v>5000</v>
      </c>
      <c r="AJ140" s="787">
        <v>2500</v>
      </c>
      <c r="AK140" s="787">
        <v>5000</v>
      </c>
      <c r="AL140" s="742">
        <v>8.0000000000000002E-3</v>
      </c>
      <c r="AM140" s="742">
        <v>0</v>
      </c>
      <c r="AN140" s="743" t="s">
        <v>64</v>
      </c>
      <c r="AO140" s="1172" t="s">
        <v>34</v>
      </c>
      <c r="AP140" s="1178" t="s">
        <v>1731</v>
      </c>
      <c r="AQ140" s="745" t="s">
        <v>669</v>
      </c>
      <c r="AR140" s="742">
        <v>1.08E-3</v>
      </c>
      <c r="AS140" s="742">
        <v>1.08E-3</v>
      </c>
      <c r="AT140" s="742" t="s">
        <v>1414</v>
      </c>
      <c r="AU140" s="742" t="s">
        <v>2724</v>
      </c>
      <c r="AX140" s="597"/>
      <c r="AY140" s="598"/>
      <c r="AZ140" s="598"/>
      <c r="BA140" s="598"/>
      <c r="BB140" s="598"/>
      <c r="BC140" s="750"/>
      <c r="BD140" s="598"/>
      <c r="BE140" s="598"/>
      <c r="BF140" s="598"/>
      <c r="BG140" s="598"/>
      <c r="BH140" s="753"/>
      <c r="BI140" s="599"/>
      <c r="BJ140" s="600"/>
      <c r="BK140" s="600"/>
      <c r="BL140" s="600"/>
      <c r="BM140" s="210"/>
      <c r="BN140" s="599"/>
      <c r="BO140" s="599"/>
      <c r="BP140" s="599"/>
      <c r="BQ140" s="599"/>
      <c r="BR140" s="599"/>
      <c r="BS140" s="599"/>
      <c r="BT140" s="599"/>
      <c r="BU140" s="599"/>
      <c r="BV140" s="599"/>
      <c r="BW140" s="601"/>
      <c r="BX140" s="598"/>
      <c r="BY140"/>
      <c r="CA140"/>
    </row>
    <row r="141" spans="2:79" ht="18.75">
      <c r="B141" s="1170" t="s">
        <v>108</v>
      </c>
      <c r="C141" s="335">
        <v>4455632000109</v>
      </c>
      <c r="D141" s="1170" t="s">
        <v>13</v>
      </c>
      <c r="E141" s="1170" t="s">
        <v>615</v>
      </c>
      <c r="F141" s="1170" t="s">
        <v>619</v>
      </c>
      <c r="G141" s="1172" t="s">
        <v>34</v>
      </c>
      <c r="H141" s="1172" t="s">
        <v>1336</v>
      </c>
      <c r="I141" s="1172" t="s">
        <v>34</v>
      </c>
      <c r="J141" s="1172" t="s">
        <v>1414</v>
      </c>
      <c r="K141" s="1172" t="s">
        <v>48</v>
      </c>
      <c r="L141" s="740" t="s">
        <v>1414</v>
      </c>
      <c r="M141" s="740" t="s">
        <v>34</v>
      </c>
      <c r="N141" s="1172" t="s">
        <v>2871</v>
      </c>
      <c r="O141" s="1172" t="s">
        <v>1320</v>
      </c>
      <c r="P141" s="783">
        <v>37041</v>
      </c>
      <c r="Q141" s="741">
        <v>173.25065599999999</v>
      </c>
      <c r="R141" s="741">
        <v>185.79742669354843</v>
      </c>
      <c r="S141" s="784">
        <v>1</v>
      </c>
      <c r="T141" s="742">
        <v>3.4888641030789813E-2</v>
      </c>
      <c r="U141" s="743">
        <v>1.0733858890275951</v>
      </c>
      <c r="V141" s="742">
        <v>0.11566685757449191</v>
      </c>
      <c r="W141" s="743">
        <v>0.87435431921909346</v>
      </c>
      <c r="X141" s="742">
        <v>0.18388819598672357</v>
      </c>
      <c r="Y141" s="743">
        <v>0.89574310414052061</v>
      </c>
      <c r="Z141" s="742">
        <v>0.22309092577007905</v>
      </c>
      <c r="AA141" s="743">
        <v>0.96127918120968858</v>
      </c>
      <c r="AB141" s="742">
        <v>3.1833803052946023E-2</v>
      </c>
      <c r="AC141" s="744">
        <v>-0.52213224660801849</v>
      </c>
      <c r="AD141" s="785">
        <v>0</v>
      </c>
      <c r="AE141" s="1178" t="s">
        <v>1878</v>
      </c>
      <c r="AF141" s="786" t="s">
        <v>1725</v>
      </c>
      <c r="AG141" s="787" t="s">
        <v>1428</v>
      </c>
      <c r="AH141" s="787" t="s">
        <v>1730</v>
      </c>
      <c r="AI141" s="787">
        <v>1000</v>
      </c>
      <c r="AJ141" s="787">
        <v>500</v>
      </c>
      <c r="AK141" s="787">
        <v>500</v>
      </c>
      <c r="AL141" s="742">
        <v>2.5000000000000001E-2</v>
      </c>
      <c r="AM141" s="742">
        <v>0.2</v>
      </c>
      <c r="AN141" s="743" t="s">
        <v>64</v>
      </c>
      <c r="AO141" s="1172" t="s">
        <v>34</v>
      </c>
      <c r="AP141" s="1178" t="s">
        <v>1742</v>
      </c>
      <c r="AQ141" s="745" t="s">
        <v>664</v>
      </c>
      <c r="AR141" s="742">
        <v>4.0000000000000001E-3</v>
      </c>
      <c r="AS141" s="742">
        <v>4.0000000000000001E-3</v>
      </c>
      <c r="AT141" s="742" t="s">
        <v>1414</v>
      </c>
      <c r="AU141" s="742" t="s">
        <v>2724</v>
      </c>
      <c r="AX141" s="597"/>
      <c r="AY141" s="598"/>
      <c r="AZ141" s="598"/>
      <c r="BA141" s="598"/>
      <c r="BB141" s="598"/>
      <c r="BC141" s="750"/>
      <c r="BD141" s="598"/>
      <c r="BE141" s="598"/>
      <c r="BF141" s="598"/>
      <c r="BG141" s="598"/>
      <c r="BH141" s="753"/>
      <c r="BI141" s="599"/>
      <c r="BJ141" s="600"/>
      <c r="BK141" s="600"/>
      <c r="BL141" s="600"/>
      <c r="BM141" s="210"/>
      <c r="BN141" s="599"/>
      <c r="BO141" s="599"/>
      <c r="BP141" s="599"/>
      <c r="BQ141" s="599"/>
      <c r="BR141" s="599"/>
      <c r="BS141" s="599"/>
      <c r="BT141" s="599"/>
      <c r="BU141" s="599"/>
      <c r="BV141" s="599"/>
      <c r="BW141" s="601"/>
      <c r="BX141" s="598"/>
      <c r="BY141"/>
      <c r="CA141"/>
    </row>
    <row r="142" spans="2:79" ht="18.75">
      <c r="B142" s="1170" t="s">
        <v>109</v>
      </c>
      <c r="C142" s="335">
        <v>26323079000185</v>
      </c>
      <c r="D142" s="1170" t="s">
        <v>13</v>
      </c>
      <c r="E142" s="1170" t="s">
        <v>615</v>
      </c>
      <c r="F142" s="1170" t="s">
        <v>619</v>
      </c>
      <c r="G142" s="1172" t="s">
        <v>34</v>
      </c>
      <c r="H142" s="1172" t="s">
        <v>865</v>
      </c>
      <c r="I142" s="1172" t="s">
        <v>34</v>
      </c>
      <c r="J142" s="1172" t="s">
        <v>1414</v>
      </c>
      <c r="K142" s="1172" t="s">
        <v>48</v>
      </c>
      <c r="L142" s="740" t="s">
        <v>1414</v>
      </c>
      <c r="M142" s="740" t="s">
        <v>34</v>
      </c>
      <c r="N142" s="1172" t="s">
        <v>2872</v>
      </c>
      <c r="O142" s="1172" t="s">
        <v>1320</v>
      </c>
      <c r="P142" s="783">
        <v>42792</v>
      </c>
      <c r="Q142" s="741">
        <v>264.805699</v>
      </c>
      <c r="R142" s="741">
        <v>265.30612616064269</v>
      </c>
      <c r="S142" s="784">
        <v>30</v>
      </c>
      <c r="T142" s="742">
        <v>4.0114894046777261E-2</v>
      </c>
      <c r="U142" s="743">
        <v>1.2341770827831244</v>
      </c>
      <c r="V142" s="742">
        <v>0.11102332824404182</v>
      </c>
      <c r="W142" s="743">
        <v>0.83925273513840892</v>
      </c>
      <c r="X142" s="742">
        <v>0.18401191846428611</v>
      </c>
      <c r="Y142" s="743">
        <v>0.89634577227541179</v>
      </c>
      <c r="Z142" s="742">
        <v>0.2531493087267318</v>
      </c>
      <c r="AA142" s="743">
        <v>1.090798110127656</v>
      </c>
      <c r="AB142" s="742">
        <v>6.2325918624546998E-2</v>
      </c>
      <c r="AC142" s="744">
        <v>-0.3411900683672684</v>
      </c>
      <c r="AD142" s="785">
        <v>0</v>
      </c>
      <c r="AE142" s="1178" t="s">
        <v>1878</v>
      </c>
      <c r="AF142" s="786" t="s">
        <v>1725</v>
      </c>
      <c r="AG142" s="787" t="s">
        <v>1428</v>
      </c>
      <c r="AH142" s="787" t="s">
        <v>1730</v>
      </c>
      <c r="AI142" s="787">
        <v>1000</v>
      </c>
      <c r="AJ142" s="787">
        <v>500</v>
      </c>
      <c r="AK142" s="787">
        <v>500</v>
      </c>
      <c r="AL142" s="742">
        <v>2.5000000000000001E-2</v>
      </c>
      <c r="AM142" s="742">
        <v>0.2</v>
      </c>
      <c r="AN142" s="743" t="s">
        <v>64</v>
      </c>
      <c r="AO142" s="1172" t="s">
        <v>34</v>
      </c>
      <c r="AP142" s="1178" t="s">
        <v>1742</v>
      </c>
      <c r="AQ142" s="745" t="s">
        <v>664</v>
      </c>
      <c r="AR142" s="742">
        <v>5.4000000000000003E-3</v>
      </c>
      <c r="AS142" s="742">
        <v>5.4000000000000003E-3</v>
      </c>
      <c r="AT142" s="742" t="s">
        <v>1414</v>
      </c>
      <c r="AU142" s="742" t="s">
        <v>2724</v>
      </c>
      <c r="AX142" s="597"/>
      <c r="AY142" s="598"/>
      <c r="AZ142" s="598"/>
      <c r="BA142" s="598"/>
      <c r="BB142" s="598"/>
      <c r="BC142" s="750"/>
      <c r="BD142" s="598"/>
      <c r="BE142" s="598"/>
      <c r="BF142" s="598"/>
      <c r="BG142" s="598"/>
      <c r="BH142" s="753"/>
      <c r="BI142" s="599"/>
      <c r="BJ142" s="600"/>
      <c r="BK142" s="600"/>
      <c r="BL142" s="600"/>
      <c r="BM142" s="210"/>
      <c r="BN142" s="599"/>
      <c r="BO142" s="599"/>
      <c r="BP142" s="599"/>
      <c r="BQ142" s="599"/>
      <c r="BR142" s="599"/>
      <c r="BS142" s="599"/>
      <c r="BT142" s="599"/>
      <c r="BU142" s="599"/>
      <c r="BV142" s="599"/>
      <c r="BW142" s="601"/>
      <c r="BX142" s="598"/>
      <c r="BY142"/>
      <c r="CA142"/>
    </row>
    <row r="143" spans="2:79" ht="18.75">
      <c r="B143" s="1170" t="s">
        <v>2631</v>
      </c>
      <c r="C143" s="335">
        <v>23883385000188</v>
      </c>
      <c r="D143" s="1170" t="s">
        <v>11</v>
      </c>
      <c r="E143" s="1170" t="s">
        <v>620</v>
      </c>
      <c r="F143" s="1170" t="s">
        <v>663</v>
      </c>
      <c r="G143" s="1172" t="s">
        <v>1414</v>
      </c>
      <c r="H143" s="1172" t="s">
        <v>1414</v>
      </c>
      <c r="I143" s="1172" t="s">
        <v>1414</v>
      </c>
      <c r="J143" s="1172" t="s">
        <v>608</v>
      </c>
      <c r="K143" s="1172" t="s">
        <v>48</v>
      </c>
      <c r="L143" s="740" t="s">
        <v>1414</v>
      </c>
      <c r="M143" s="740" t="s">
        <v>34</v>
      </c>
      <c r="N143" s="1172" t="s">
        <v>2873</v>
      </c>
      <c r="O143" s="1172" t="s">
        <v>1320</v>
      </c>
      <c r="P143" s="783">
        <v>42622</v>
      </c>
      <c r="Q143" s="741"/>
      <c r="R143" s="741"/>
      <c r="S143" s="784">
        <v>3</v>
      </c>
      <c r="T143" s="742"/>
      <c r="U143" s="743"/>
      <c r="V143" s="742"/>
      <c r="W143" s="743"/>
      <c r="X143" s="742"/>
      <c r="Y143" s="743"/>
      <c r="Z143" s="742"/>
      <c r="AA143" s="743"/>
      <c r="AB143" s="742"/>
      <c r="AC143" s="744"/>
      <c r="AD143" s="785">
        <v>23738226000190</v>
      </c>
      <c r="AE143" s="1178" t="s">
        <v>1878</v>
      </c>
      <c r="AF143" s="786" t="s">
        <v>1725</v>
      </c>
      <c r="AG143" s="787" t="s">
        <v>1428</v>
      </c>
      <c r="AH143" s="787" t="s">
        <v>2116</v>
      </c>
      <c r="AI143" s="787">
        <v>0</v>
      </c>
      <c r="AJ143" s="787">
        <v>0</v>
      </c>
      <c r="AK143" s="787">
        <v>0</v>
      </c>
      <c r="AL143" s="742">
        <v>5.4999999999999997E-3</v>
      </c>
      <c r="AM143" s="742">
        <v>0</v>
      </c>
      <c r="AN143" s="743" t="s">
        <v>64</v>
      </c>
      <c r="AO143" s="1172" t="s">
        <v>4623</v>
      </c>
      <c r="AP143" s="1178" t="s">
        <v>1731</v>
      </c>
      <c r="AQ143" s="745" t="s">
        <v>2187</v>
      </c>
      <c r="AR143" s="742">
        <v>0</v>
      </c>
      <c r="AS143" s="742">
        <v>0</v>
      </c>
      <c r="AT143" s="742" t="s">
        <v>1414</v>
      </c>
      <c r="AU143" s="742" t="s">
        <v>2724</v>
      </c>
      <c r="AX143" s="597"/>
      <c r="AY143" s="598"/>
      <c r="AZ143" s="598"/>
      <c r="BA143" s="598"/>
      <c r="BB143" s="598"/>
      <c r="BC143" s="750"/>
      <c r="BD143" s="598"/>
      <c r="BE143" s="598"/>
      <c r="BF143" s="598"/>
      <c r="BG143" s="598"/>
      <c r="BH143" s="753"/>
      <c r="BI143" s="599"/>
      <c r="BJ143" s="600"/>
      <c r="BK143" s="600"/>
      <c r="BL143" s="600"/>
      <c r="BM143" s="210"/>
      <c r="BN143" s="599"/>
      <c r="BO143" s="599"/>
      <c r="BP143" s="599"/>
      <c r="BQ143" s="599"/>
      <c r="BR143" s="599"/>
      <c r="BS143" s="599"/>
      <c r="BT143" s="599"/>
      <c r="BU143" s="599"/>
      <c r="BV143" s="599"/>
      <c r="BW143" s="601"/>
      <c r="BX143" s="598"/>
      <c r="BY143"/>
      <c r="CA143"/>
    </row>
    <row r="144" spans="2:79" ht="18.75">
      <c r="B144" s="1170" t="s">
        <v>110</v>
      </c>
      <c r="C144" s="335">
        <v>11392165000172</v>
      </c>
      <c r="D144" s="1170" t="s">
        <v>14</v>
      </c>
      <c r="E144" s="1170" t="s">
        <v>607</v>
      </c>
      <c r="F144" s="1170" t="s">
        <v>1414</v>
      </c>
      <c r="G144" s="1172" t="s">
        <v>1414</v>
      </c>
      <c r="H144" s="1172" t="s">
        <v>34</v>
      </c>
      <c r="I144" s="1172" t="s">
        <v>34</v>
      </c>
      <c r="J144" s="1172" t="s">
        <v>608</v>
      </c>
      <c r="K144" s="1172" t="s">
        <v>48</v>
      </c>
      <c r="L144" s="740" t="s">
        <v>1414</v>
      </c>
      <c r="M144" s="740" t="s">
        <v>34</v>
      </c>
      <c r="N144" s="1172" t="s">
        <v>2874</v>
      </c>
      <c r="O144" s="1172" t="s">
        <v>1320</v>
      </c>
      <c r="P144" s="783">
        <v>40179</v>
      </c>
      <c r="Q144" s="741">
        <v>768.76005399999997</v>
      </c>
      <c r="R144" s="741">
        <v>1063.4182000609746</v>
      </c>
      <c r="S144" s="784">
        <v>29</v>
      </c>
      <c r="T144" s="742">
        <v>-4.9166028980108467E-2</v>
      </c>
      <c r="U144" s="743">
        <v>-1.5126448083832267</v>
      </c>
      <c r="V144" s="742">
        <v>-0.19623992428396841</v>
      </c>
      <c r="W144" s="743">
        <v>-1.4834260132848547</v>
      </c>
      <c r="X144" s="742">
        <v>-0.20926004401333809</v>
      </c>
      <c r="Y144" s="743">
        <v>-1.0193326460749146</v>
      </c>
      <c r="Z144" s="742">
        <v>0.2922233777460459</v>
      </c>
      <c r="AA144" s="743">
        <v>1.2591648374777775</v>
      </c>
      <c r="AB144" s="742">
        <v>0.18995976647903953</v>
      </c>
      <c r="AC144" s="744">
        <v>-1.7294622069396077</v>
      </c>
      <c r="AD144" s="785">
        <v>11403884000141</v>
      </c>
      <c r="AE144" s="1178" t="s">
        <v>1768</v>
      </c>
      <c r="AF144" s="786" t="s">
        <v>1765</v>
      </c>
      <c r="AG144" s="787" t="s">
        <v>719</v>
      </c>
      <c r="AH144" s="787" t="s">
        <v>1730</v>
      </c>
      <c r="AI144" s="787">
        <v>1000</v>
      </c>
      <c r="AJ144" s="787">
        <v>500</v>
      </c>
      <c r="AK144" s="787">
        <v>500</v>
      </c>
      <c r="AL144" s="742">
        <v>0.02</v>
      </c>
      <c r="AM144" s="742">
        <v>0.2</v>
      </c>
      <c r="AN144" s="743" t="s">
        <v>2157</v>
      </c>
      <c r="AO144" s="1172" t="s">
        <v>34</v>
      </c>
      <c r="AP144" s="1178" t="s">
        <v>1727</v>
      </c>
      <c r="AQ144" s="745" t="s">
        <v>659</v>
      </c>
      <c r="AR144" s="742">
        <v>4.0000000000000001E-3</v>
      </c>
      <c r="AS144" s="742">
        <v>4.0000000000000001E-3</v>
      </c>
      <c r="AT144" s="742" t="s">
        <v>1414</v>
      </c>
      <c r="AU144" s="742" t="s">
        <v>2724</v>
      </c>
      <c r="AX144" s="597"/>
      <c r="AY144" s="598"/>
      <c r="AZ144" s="598"/>
      <c r="BA144" s="598"/>
      <c r="BB144" s="598"/>
      <c r="BC144" s="750"/>
      <c r="BD144" s="598"/>
      <c r="BE144" s="598"/>
      <c r="BF144" s="598"/>
      <c r="BG144" s="598"/>
      <c r="BH144" s="753"/>
      <c r="BI144" s="599"/>
      <c r="BJ144" s="600"/>
      <c r="BK144" s="600"/>
      <c r="BL144" s="600"/>
      <c r="BM144" s="210"/>
      <c r="BN144" s="599"/>
      <c r="BO144" s="599"/>
      <c r="BP144" s="599"/>
      <c r="BQ144" s="599"/>
      <c r="BR144" s="599"/>
      <c r="BS144" s="599"/>
      <c r="BT144" s="599"/>
      <c r="BU144" s="599"/>
      <c r="BV144" s="599"/>
      <c r="BW144" s="601"/>
      <c r="BX144" s="598"/>
      <c r="BY144"/>
      <c r="CA144"/>
    </row>
    <row r="145" spans="2:79" ht="18.75">
      <c r="B145" s="1170" t="s">
        <v>111</v>
      </c>
      <c r="C145" s="335">
        <v>36352498000107</v>
      </c>
      <c r="D145" s="1170" t="s">
        <v>11</v>
      </c>
      <c r="E145" s="1170" t="s">
        <v>620</v>
      </c>
      <c r="F145" s="1170" t="s">
        <v>663</v>
      </c>
      <c r="G145" s="1172" t="s">
        <v>738</v>
      </c>
      <c r="H145" s="1172" t="s">
        <v>34</v>
      </c>
      <c r="I145" s="1172" t="s">
        <v>1414</v>
      </c>
      <c r="J145" s="1172" t="s">
        <v>608</v>
      </c>
      <c r="K145" s="1172" t="s">
        <v>48</v>
      </c>
      <c r="L145" s="740" t="s">
        <v>1414</v>
      </c>
      <c r="M145" s="740" t="s">
        <v>34</v>
      </c>
      <c r="N145" s="1172" t="s">
        <v>2875</v>
      </c>
      <c r="O145" s="1172" t="s">
        <v>1320</v>
      </c>
      <c r="P145" s="783">
        <v>43999</v>
      </c>
      <c r="Q145" s="741">
        <v>232.89277496</v>
      </c>
      <c r="R145" s="741">
        <v>224.54098448600806</v>
      </c>
      <c r="S145" s="784">
        <v>90</v>
      </c>
      <c r="T145" s="742">
        <v>-2.0108420218825196E-2</v>
      </c>
      <c r="U145" s="743">
        <v>-0.61865678558462123</v>
      </c>
      <c r="V145" s="742">
        <v>8.8151168627446541E-2</v>
      </c>
      <c r="W145" s="743">
        <v>0.66635643649245302</v>
      </c>
      <c r="X145" s="742">
        <v>0.18315408180419035</v>
      </c>
      <c r="Y145" s="743">
        <v>0.89216713933686698</v>
      </c>
      <c r="Z145" s="742"/>
      <c r="AA145" s="743"/>
      <c r="AB145" s="742">
        <v>1.8842610895004285E-2</v>
      </c>
      <c r="AC145" s="744">
        <v>-2.3424112666286225</v>
      </c>
      <c r="AD145" s="785">
        <v>36352509000140</v>
      </c>
      <c r="AE145" s="1178" t="s">
        <v>1768</v>
      </c>
      <c r="AF145" s="786" t="s">
        <v>1725</v>
      </c>
      <c r="AG145" s="787" t="s">
        <v>1428</v>
      </c>
      <c r="AH145" s="787" t="s">
        <v>1726</v>
      </c>
      <c r="AI145" s="787">
        <v>10000</v>
      </c>
      <c r="AJ145" s="787">
        <v>5000</v>
      </c>
      <c r="AK145" s="787">
        <v>5000</v>
      </c>
      <c r="AL145" s="742">
        <v>1.2E-2</v>
      </c>
      <c r="AM145" s="742">
        <v>0.2</v>
      </c>
      <c r="AN145" s="743" t="s">
        <v>34</v>
      </c>
      <c r="AO145" s="1172" t="s">
        <v>34</v>
      </c>
      <c r="AP145" s="1178" t="s">
        <v>1742</v>
      </c>
      <c r="AQ145" s="745" t="s">
        <v>668</v>
      </c>
      <c r="AR145" s="742">
        <v>3.2000000000000002E-3</v>
      </c>
      <c r="AS145" s="742">
        <v>3.2000000000000002E-3</v>
      </c>
      <c r="AT145" s="742" t="s">
        <v>1414</v>
      </c>
      <c r="AU145" s="742" t="s">
        <v>2724</v>
      </c>
      <c r="AX145" s="597"/>
      <c r="AY145" s="598"/>
      <c r="AZ145" s="598"/>
      <c r="BA145" s="598"/>
      <c r="BB145" s="598"/>
      <c r="BC145" s="750"/>
      <c r="BD145" s="598"/>
      <c r="BE145" s="598"/>
      <c r="BF145" s="598"/>
      <c r="BG145" s="598"/>
      <c r="BH145" s="753"/>
      <c r="BI145" s="599"/>
      <c r="BJ145" s="600"/>
      <c r="BK145" s="600"/>
      <c r="BL145" s="600"/>
      <c r="BM145" s="210"/>
      <c r="BN145" s="599"/>
      <c r="BO145" s="599"/>
      <c r="BP145" s="599"/>
      <c r="BQ145" s="599"/>
      <c r="BR145" s="599"/>
      <c r="BS145" s="599"/>
      <c r="BT145" s="599"/>
      <c r="BU145" s="599"/>
      <c r="BV145" s="599"/>
      <c r="BW145" s="601"/>
      <c r="BX145" s="598"/>
      <c r="BY145"/>
      <c r="CA145"/>
    </row>
    <row r="146" spans="2:79" ht="18.75">
      <c r="B146" s="1170" t="s">
        <v>788</v>
      </c>
      <c r="C146" s="335">
        <v>22681798000117</v>
      </c>
      <c r="D146" s="1170" t="s">
        <v>11</v>
      </c>
      <c r="E146" s="1170" t="s">
        <v>620</v>
      </c>
      <c r="F146" s="1170" t="s">
        <v>663</v>
      </c>
      <c r="G146" s="1172" t="s">
        <v>738</v>
      </c>
      <c r="H146" s="1172" t="s">
        <v>34</v>
      </c>
      <c r="I146" s="1172" t="s">
        <v>1303</v>
      </c>
      <c r="J146" s="1172" t="s">
        <v>608</v>
      </c>
      <c r="K146" s="1172" t="s">
        <v>48</v>
      </c>
      <c r="L146" s="740" t="s">
        <v>1414</v>
      </c>
      <c r="M146" s="740" t="s">
        <v>1411</v>
      </c>
      <c r="N146" s="1172" t="s">
        <v>2876</v>
      </c>
      <c r="O146" s="1172" t="s">
        <v>1320</v>
      </c>
      <c r="P146" s="783">
        <v>42221</v>
      </c>
      <c r="Q146" s="741">
        <v>484.73911399999997</v>
      </c>
      <c r="R146" s="741">
        <v>503.30139426506014</v>
      </c>
      <c r="S146" s="784">
        <v>7</v>
      </c>
      <c r="T146" s="742">
        <v>3.1643781462232567E-2</v>
      </c>
      <c r="U146" s="743">
        <v>0.97355435733532536</v>
      </c>
      <c r="V146" s="742">
        <v>0.13227565317507461</v>
      </c>
      <c r="W146" s="743">
        <v>0.99990430367375105</v>
      </c>
      <c r="X146" s="742">
        <v>0.21009586669388391</v>
      </c>
      <c r="Y146" s="743">
        <v>1.0234040460816731</v>
      </c>
      <c r="Z146" s="742">
        <v>0.24049623233635109</v>
      </c>
      <c r="AA146" s="743">
        <v>1.0362771166343379</v>
      </c>
      <c r="AB146" s="742">
        <v>9.8213076200507005E-4</v>
      </c>
      <c r="AC146" s="744">
        <v>-1.2889837095984048E-2</v>
      </c>
      <c r="AD146" s="785">
        <v>0</v>
      </c>
      <c r="AE146" s="1178" t="s">
        <v>1768</v>
      </c>
      <c r="AF146" s="786" t="s">
        <v>1741</v>
      </c>
      <c r="AG146" s="787" t="s">
        <v>1427</v>
      </c>
      <c r="AH146" s="787" t="s">
        <v>1730</v>
      </c>
      <c r="AI146" s="787">
        <v>500</v>
      </c>
      <c r="AJ146" s="787">
        <v>300</v>
      </c>
      <c r="AK146" s="787">
        <v>300</v>
      </c>
      <c r="AL146" s="742">
        <v>4.0000000000000001E-3</v>
      </c>
      <c r="AM146" s="742">
        <v>0.1</v>
      </c>
      <c r="AN146" s="743" t="s">
        <v>34</v>
      </c>
      <c r="AO146" s="1172" t="s">
        <v>34</v>
      </c>
      <c r="AP146" s="1178" t="s">
        <v>1731</v>
      </c>
      <c r="AQ146" s="745" t="s">
        <v>1370</v>
      </c>
      <c r="AR146" s="742">
        <v>1E-3</v>
      </c>
      <c r="AS146" s="742">
        <v>1E-3</v>
      </c>
      <c r="AT146" s="742" t="s">
        <v>1414</v>
      </c>
      <c r="AU146" s="742" t="s">
        <v>2724</v>
      </c>
      <c r="AX146" s="597"/>
      <c r="AY146" s="598"/>
      <c r="AZ146" s="598"/>
      <c r="BA146" s="598"/>
      <c r="BB146" s="598"/>
      <c r="BC146" s="750"/>
      <c r="BD146" s="598"/>
      <c r="BE146" s="598"/>
      <c r="BF146" s="598"/>
      <c r="BG146" s="598"/>
      <c r="BH146" s="753"/>
      <c r="BI146" s="599"/>
      <c r="BJ146" s="600"/>
      <c r="BK146" s="600"/>
      <c r="BL146" s="600"/>
      <c r="BM146" s="210"/>
      <c r="BN146" s="599"/>
      <c r="BO146" s="599"/>
      <c r="BP146" s="599"/>
      <c r="BQ146" s="599"/>
      <c r="BR146" s="599"/>
      <c r="BS146" s="599"/>
      <c r="BT146" s="599"/>
      <c r="BU146" s="599"/>
      <c r="BV146" s="599"/>
      <c r="BW146" s="601"/>
      <c r="BX146" s="598"/>
      <c r="BY146"/>
      <c r="CA146"/>
    </row>
    <row r="147" spans="2:79" ht="18.75">
      <c r="B147" s="1170" t="s">
        <v>112</v>
      </c>
      <c r="C147" s="335">
        <v>13974750000106</v>
      </c>
      <c r="D147" s="1170" t="s">
        <v>14</v>
      </c>
      <c r="E147" s="1170" t="s">
        <v>614</v>
      </c>
      <c r="F147" s="1170" t="s">
        <v>1414</v>
      </c>
      <c r="G147" s="1172" t="s">
        <v>1414</v>
      </c>
      <c r="H147" s="1172" t="s">
        <v>1336</v>
      </c>
      <c r="I147" s="1172" t="s">
        <v>34</v>
      </c>
      <c r="J147" s="1172" t="s">
        <v>608</v>
      </c>
      <c r="K147" s="1172" t="s">
        <v>48</v>
      </c>
      <c r="L147" s="740" t="s">
        <v>1414</v>
      </c>
      <c r="M147" s="740" t="s">
        <v>34</v>
      </c>
      <c r="N147" s="1172" t="s">
        <v>2877</v>
      </c>
      <c r="O147" s="1172" t="s">
        <v>1320</v>
      </c>
      <c r="P147" s="783">
        <v>40836</v>
      </c>
      <c r="Q147" s="741">
        <v>212.90852599999999</v>
      </c>
      <c r="R147" s="741">
        <v>303.7068490242915</v>
      </c>
      <c r="S147" s="784">
        <v>32</v>
      </c>
      <c r="T147" s="742">
        <v>3.3219848564666643E-2</v>
      </c>
      <c r="U147" s="743">
        <v>1.0220437263084639</v>
      </c>
      <c r="V147" s="742">
        <v>-9.3673485938715939E-2</v>
      </c>
      <c r="W147" s="743">
        <v>-0.70810099577640462</v>
      </c>
      <c r="X147" s="742">
        <v>-5.2050469654950415E-2</v>
      </c>
      <c r="Y147" s="743">
        <v>-0.25354454651381442</v>
      </c>
      <c r="Z147" s="742">
        <v>0.46599330329664701</v>
      </c>
      <c r="AA147" s="743">
        <v>2.0079241658796234</v>
      </c>
      <c r="AB147" s="742">
        <v>0.15037159065687342</v>
      </c>
      <c r="AC147" s="744">
        <v>-1.5026894217999758</v>
      </c>
      <c r="AD147" s="785">
        <v>13909560000105</v>
      </c>
      <c r="AE147" s="1178" t="s">
        <v>1768</v>
      </c>
      <c r="AF147" s="786" t="s">
        <v>1725</v>
      </c>
      <c r="AG147" s="787" t="s">
        <v>1428</v>
      </c>
      <c r="AH147" s="787" t="s">
        <v>1730</v>
      </c>
      <c r="AI147" s="787">
        <v>1000</v>
      </c>
      <c r="AJ147" s="787">
        <v>500</v>
      </c>
      <c r="AK147" s="787">
        <v>500</v>
      </c>
      <c r="AL147" s="742">
        <v>0.02</v>
      </c>
      <c r="AM147" s="742">
        <v>0.2</v>
      </c>
      <c r="AN147" s="743" t="s">
        <v>2119</v>
      </c>
      <c r="AO147" s="1172" t="s">
        <v>34</v>
      </c>
      <c r="AP147" s="1178" t="s">
        <v>1727</v>
      </c>
      <c r="AQ147" s="745" t="s">
        <v>659</v>
      </c>
      <c r="AR147" s="742">
        <v>5.3333333333333297E-3</v>
      </c>
      <c r="AS147" s="742">
        <v>5.3333333333333297E-3</v>
      </c>
      <c r="AT147" s="742" t="s">
        <v>1414</v>
      </c>
      <c r="AU147" s="742" t="s">
        <v>2724</v>
      </c>
      <c r="AX147" s="597"/>
      <c r="AY147" s="598"/>
      <c r="AZ147" s="598"/>
      <c r="BA147" s="598"/>
      <c r="BB147" s="598"/>
      <c r="BC147" s="750"/>
      <c r="BD147" s="598"/>
      <c r="BE147" s="598"/>
      <c r="BF147" s="598"/>
      <c r="BG147" s="598"/>
      <c r="BH147" s="753"/>
      <c r="BI147" s="599"/>
      <c r="BJ147" s="600"/>
      <c r="BK147" s="600"/>
      <c r="BL147" s="600"/>
      <c r="BM147" s="210"/>
      <c r="BN147" s="599"/>
      <c r="BO147" s="599"/>
      <c r="BP147" s="599"/>
      <c r="BQ147" s="599"/>
      <c r="BR147" s="599"/>
      <c r="BS147" s="599"/>
      <c r="BT147" s="599"/>
      <c r="BU147" s="599"/>
      <c r="BV147" s="599"/>
      <c r="BW147" s="601"/>
      <c r="BX147" s="598"/>
      <c r="BY147"/>
      <c r="CA147"/>
    </row>
    <row r="148" spans="2:79" ht="18.75">
      <c r="B148" s="1170" t="s">
        <v>113</v>
      </c>
      <c r="C148" s="335">
        <v>14812722000155</v>
      </c>
      <c r="D148" s="1170" t="s">
        <v>13</v>
      </c>
      <c r="E148" s="1170" t="s">
        <v>615</v>
      </c>
      <c r="F148" s="1170" t="s">
        <v>619</v>
      </c>
      <c r="G148" s="1172" t="s">
        <v>34</v>
      </c>
      <c r="H148" s="1172" t="s">
        <v>865</v>
      </c>
      <c r="I148" s="1172" t="s">
        <v>34</v>
      </c>
      <c r="J148" s="1172" t="s">
        <v>1414</v>
      </c>
      <c r="K148" s="1172" t="s">
        <v>48</v>
      </c>
      <c r="L148" s="740" t="s">
        <v>1414</v>
      </c>
      <c r="M148" s="740" t="s">
        <v>34</v>
      </c>
      <c r="N148" s="1172" t="s">
        <v>2878</v>
      </c>
      <c r="O148" s="1172" t="s">
        <v>1320</v>
      </c>
      <c r="P148" s="783">
        <v>40933</v>
      </c>
      <c r="Q148" s="741">
        <v>59.238937</v>
      </c>
      <c r="R148" s="741">
        <v>61.388121846774226</v>
      </c>
      <c r="S148" s="784">
        <v>29</v>
      </c>
      <c r="T148" s="742">
        <v>4.5142723989280986E-2</v>
      </c>
      <c r="U148" s="743">
        <v>1.3888635811179595</v>
      </c>
      <c r="V148" s="742">
        <v>0.16036153969252886</v>
      </c>
      <c r="W148" s="743">
        <v>1.212212450541303</v>
      </c>
      <c r="X148" s="742">
        <v>0.21945868055083473</v>
      </c>
      <c r="Y148" s="743">
        <v>1.069011519159067</v>
      </c>
      <c r="Z148" s="742">
        <v>0.17021060101647811</v>
      </c>
      <c r="AA148" s="743">
        <v>0.7334225119804213</v>
      </c>
      <c r="AB148" s="742">
        <v>7.2404206745453212E-2</v>
      </c>
      <c r="AC148" s="744">
        <v>0.3877292256045326</v>
      </c>
      <c r="AD148" s="785">
        <v>23686472000145</v>
      </c>
      <c r="AE148" s="1178" t="s">
        <v>1768</v>
      </c>
      <c r="AF148" s="786" t="s">
        <v>1725</v>
      </c>
      <c r="AG148" s="787" t="s">
        <v>1428</v>
      </c>
      <c r="AH148" s="787" t="s">
        <v>1730</v>
      </c>
      <c r="AI148" s="787">
        <v>5000</v>
      </c>
      <c r="AJ148" s="787">
        <v>500</v>
      </c>
      <c r="AK148" s="787">
        <v>5000</v>
      </c>
      <c r="AL148" s="742">
        <v>0.02</v>
      </c>
      <c r="AM148" s="742">
        <v>0.25</v>
      </c>
      <c r="AN148" s="743" t="s">
        <v>2124</v>
      </c>
      <c r="AO148" s="1172" t="s">
        <v>34</v>
      </c>
      <c r="AP148" s="1178" t="s">
        <v>1742</v>
      </c>
      <c r="AQ148" s="745" t="s">
        <v>674</v>
      </c>
      <c r="AR148" s="742">
        <v>4.0000000000000001E-3</v>
      </c>
      <c r="AS148" s="742">
        <v>4.0000000000000001E-3</v>
      </c>
      <c r="AT148" s="742" t="s">
        <v>1414</v>
      </c>
      <c r="AU148" s="742" t="s">
        <v>2724</v>
      </c>
      <c r="AX148" s="597"/>
      <c r="AY148" s="598"/>
      <c r="AZ148" s="598"/>
      <c r="BA148" s="598"/>
      <c r="BB148" s="598"/>
      <c r="BC148" s="750"/>
      <c r="BD148" s="598"/>
      <c r="BE148" s="598"/>
      <c r="BF148" s="598"/>
      <c r="BG148" s="598"/>
      <c r="BH148" s="753"/>
      <c r="BI148" s="599"/>
      <c r="BJ148" s="600"/>
      <c r="BK148" s="600"/>
      <c r="BL148" s="600"/>
      <c r="BM148" s="210"/>
      <c r="BN148" s="599"/>
      <c r="BO148" s="599"/>
      <c r="BP148" s="599"/>
      <c r="BQ148" s="599"/>
      <c r="BR148" s="599"/>
      <c r="BS148" s="599"/>
      <c r="BT148" s="599"/>
      <c r="BU148" s="599"/>
      <c r="BV148" s="599"/>
      <c r="BW148" s="601"/>
      <c r="BX148" s="598"/>
      <c r="BY148"/>
      <c r="CA148"/>
    </row>
    <row r="149" spans="2:79" ht="18.75">
      <c r="B149" s="1170" t="s">
        <v>114</v>
      </c>
      <c r="C149" s="335">
        <v>19782311000188</v>
      </c>
      <c r="D149" s="1170" t="s">
        <v>11</v>
      </c>
      <c r="E149" s="1170" t="s">
        <v>620</v>
      </c>
      <c r="F149" s="1170" t="s">
        <v>663</v>
      </c>
      <c r="G149" s="1172" t="s">
        <v>738</v>
      </c>
      <c r="H149" s="1172" t="s">
        <v>34</v>
      </c>
      <c r="I149" s="1172" t="s">
        <v>1414</v>
      </c>
      <c r="J149" s="1172" t="s">
        <v>608</v>
      </c>
      <c r="K149" s="1172" t="s">
        <v>48</v>
      </c>
      <c r="L149" s="740" t="s">
        <v>1414</v>
      </c>
      <c r="M149" s="740" t="s">
        <v>34</v>
      </c>
      <c r="N149" s="1172" t="s">
        <v>2879</v>
      </c>
      <c r="O149" s="1172" t="s">
        <v>1320</v>
      </c>
      <c r="P149" s="783">
        <v>41759</v>
      </c>
      <c r="Q149" s="741">
        <v>898.71392800000001</v>
      </c>
      <c r="R149" s="741">
        <v>816.1379020120479</v>
      </c>
      <c r="S149" s="784">
        <v>5</v>
      </c>
      <c r="T149" s="742">
        <v>7.7006205548213469E-3</v>
      </c>
      <c r="U149" s="743">
        <v>0.23691772439650005</v>
      </c>
      <c r="V149" s="742">
        <v>0.11219334629917421</v>
      </c>
      <c r="W149" s="743">
        <v>0.84809719033950659</v>
      </c>
      <c r="X149" s="742">
        <v>0.20377040795182788</v>
      </c>
      <c r="Y149" s="743">
        <v>0.99259192125593865</v>
      </c>
      <c r="Z149" s="742">
        <v>0.30225734022482187</v>
      </c>
      <c r="AA149" s="743">
        <v>1.3024002994428565</v>
      </c>
      <c r="AB149" s="742">
        <v>5.4395636124718524E-3</v>
      </c>
      <c r="AC149" s="744">
        <v>-3.694223987997086</v>
      </c>
      <c r="AD149" s="785">
        <v>0</v>
      </c>
      <c r="AE149" s="1178" t="s">
        <v>1768</v>
      </c>
      <c r="AF149" s="786" t="s">
        <v>1725</v>
      </c>
      <c r="AG149" s="787" t="s">
        <v>1428</v>
      </c>
      <c r="AH149" s="787" t="s">
        <v>1730</v>
      </c>
      <c r="AI149" s="787">
        <v>5000</v>
      </c>
      <c r="AJ149" s="787">
        <v>2500</v>
      </c>
      <c r="AK149" s="787">
        <v>5000</v>
      </c>
      <c r="AL149" s="742">
        <v>0.01</v>
      </c>
      <c r="AM149" s="742">
        <v>0</v>
      </c>
      <c r="AN149" s="743" t="s">
        <v>2124</v>
      </c>
      <c r="AO149" s="1172" t="s">
        <v>34</v>
      </c>
      <c r="AP149" s="1178" t="s">
        <v>1731</v>
      </c>
      <c r="AQ149" s="745" t="s">
        <v>669</v>
      </c>
      <c r="AR149" s="742">
        <v>3.0000000000000001E-3</v>
      </c>
      <c r="AS149" s="742">
        <v>3.0000000000000001E-3</v>
      </c>
      <c r="AT149" s="742" t="s">
        <v>1414</v>
      </c>
      <c r="AU149" s="742" t="s">
        <v>2724</v>
      </c>
      <c r="AX149" s="597"/>
      <c r="AY149" s="598"/>
      <c r="AZ149" s="598"/>
      <c r="BA149" s="598"/>
      <c r="BB149" s="598"/>
      <c r="BC149" s="750"/>
      <c r="BD149" s="598"/>
      <c r="BE149" s="598"/>
      <c r="BF149" s="598"/>
      <c r="BG149" s="598"/>
      <c r="BH149" s="753"/>
      <c r="BI149" s="599"/>
      <c r="BJ149" s="600"/>
      <c r="BK149" s="600"/>
      <c r="BL149" s="600"/>
      <c r="BM149" s="210"/>
      <c r="BN149" s="599"/>
      <c r="BO149" s="599"/>
      <c r="BP149" s="599"/>
      <c r="BQ149" s="599"/>
      <c r="BR149" s="599"/>
      <c r="BS149" s="599"/>
      <c r="BT149" s="599"/>
      <c r="BU149" s="599"/>
      <c r="BV149" s="599"/>
      <c r="BW149" s="601"/>
      <c r="BX149" s="598"/>
      <c r="BY149"/>
      <c r="CA149"/>
    </row>
    <row r="150" spans="2:79" ht="18.75">
      <c r="B150" s="1170" t="s">
        <v>1375</v>
      </c>
      <c r="C150" s="335">
        <v>16599968000116</v>
      </c>
      <c r="D150" s="1170" t="s">
        <v>11</v>
      </c>
      <c r="E150" s="1170" t="s">
        <v>620</v>
      </c>
      <c r="F150" s="1170" t="s">
        <v>663</v>
      </c>
      <c r="G150" s="1172" t="s">
        <v>738</v>
      </c>
      <c r="H150" s="1172" t="s">
        <v>34</v>
      </c>
      <c r="I150" s="1172" t="s">
        <v>1414</v>
      </c>
      <c r="J150" s="1172" t="s">
        <v>608</v>
      </c>
      <c r="K150" s="1172" t="s">
        <v>48</v>
      </c>
      <c r="L150" s="740" t="s">
        <v>1414</v>
      </c>
      <c r="M150" s="740" t="s">
        <v>34</v>
      </c>
      <c r="N150" s="1172" t="s">
        <v>2880</v>
      </c>
      <c r="O150" s="1172" t="s">
        <v>1320</v>
      </c>
      <c r="P150" s="783">
        <v>41174</v>
      </c>
      <c r="Q150" s="741">
        <v>23.163409999999999</v>
      </c>
      <c r="R150" s="741">
        <v>29.224546081632653</v>
      </c>
      <c r="S150" s="784">
        <v>1</v>
      </c>
      <c r="T150" s="742">
        <v>3.6583744865871459E-2</v>
      </c>
      <c r="U150" s="743">
        <v>1.1255375488015444</v>
      </c>
      <c r="V150" s="742">
        <v>0.10088723928728105</v>
      </c>
      <c r="W150" s="743">
        <v>0.76263153745760337</v>
      </c>
      <c r="X150" s="742">
        <v>0.13694891315614122</v>
      </c>
      <c r="Y150" s="743">
        <v>0.66709580743295327</v>
      </c>
      <c r="Z150" s="742">
        <v>0.15120994043234126</v>
      </c>
      <c r="AA150" s="743">
        <v>0.6515503363833447</v>
      </c>
      <c r="AB150" s="742">
        <v>2.1256677776133336E-2</v>
      </c>
      <c r="AC150" s="744">
        <v>-1.4772333533972744</v>
      </c>
      <c r="AD150" s="785">
        <v>16802143000157</v>
      </c>
      <c r="AE150" s="1178" t="s">
        <v>1768</v>
      </c>
      <c r="AF150" s="786" t="s">
        <v>1765</v>
      </c>
      <c r="AG150" s="787" t="s">
        <v>719</v>
      </c>
      <c r="AH150" s="787" t="s">
        <v>1730</v>
      </c>
      <c r="AI150" s="787">
        <v>1000</v>
      </c>
      <c r="AJ150" s="787">
        <v>1000</v>
      </c>
      <c r="AK150" s="787">
        <v>1000</v>
      </c>
      <c r="AL150" s="742">
        <v>1.4999999999999999E-2</v>
      </c>
      <c r="AM150" s="742">
        <v>0.2</v>
      </c>
      <c r="AN150" s="743" t="s">
        <v>64</v>
      </c>
      <c r="AO150" s="1172" t="s">
        <v>34</v>
      </c>
      <c r="AP150" s="1178" t="s">
        <v>1731</v>
      </c>
      <c r="AQ150" s="745" t="s">
        <v>669</v>
      </c>
      <c r="AR150" s="742">
        <v>2.5000000000000001E-3</v>
      </c>
      <c r="AS150" s="742">
        <v>2.5000000000000001E-3</v>
      </c>
      <c r="AT150" s="742" t="s">
        <v>1414</v>
      </c>
      <c r="AU150" s="742" t="s">
        <v>2724</v>
      </c>
      <c r="AX150" s="597"/>
      <c r="AY150" s="598"/>
      <c r="AZ150" s="598"/>
      <c r="BA150" s="598"/>
      <c r="BB150" s="598"/>
      <c r="BC150" s="750"/>
      <c r="BD150" s="598"/>
      <c r="BE150" s="598"/>
      <c r="BF150" s="598"/>
      <c r="BG150" s="598"/>
      <c r="BH150" s="753"/>
      <c r="BI150" s="599"/>
      <c r="BJ150" s="600"/>
      <c r="BK150" s="600"/>
      <c r="BL150" s="600"/>
      <c r="BM150" s="210"/>
      <c r="BN150" s="599"/>
      <c r="BO150" s="599"/>
      <c r="BP150" s="599"/>
      <c r="BQ150" s="599"/>
      <c r="BR150" s="599"/>
      <c r="BS150" s="599"/>
      <c r="BT150" s="599"/>
      <c r="BU150" s="599"/>
      <c r="BV150" s="599"/>
      <c r="BW150" s="601"/>
      <c r="BX150" s="598"/>
      <c r="BY150"/>
      <c r="CA150"/>
    </row>
    <row r="151" spans="2:79" ht="18.75">
      <c r="B151" s="1170" t="s">
        <v>115</v>
      </c>
      <c r="C151" s="335">
        <v>39281106000146</v>
      </c>
      <c r="D151" s="1170" t="s">
        <v>13</v>
      </c>
      <c r="E151" s="1170" t="s">
        <v>615</v>
      </c>
      <c r="F151" s="1170" t="s">
        <v>619</v>
      </c>
      <c r="G151" s="1172" t="s">
        <v>34</v>
      </c>
      <c r="H151" s="1172" t="s">
        <v>1337</v>
      </c>
      <c r="I151" s="1172" t="s">
        <v>34</v>
      </c>
      <c r="J151" s="1172" t="s">
        <v>1414</v>
      </c>
      <c r="K151" s="1172" t="s">
        <v>48</v>
      </c>
      <c r="L151" s="740" t="s">
        <v>1414</v>
      </c>
      <c r="M151" s="740" t="s">
        <v>1411</v>
      </c>
      <c r="N151" s="1172" t="s">
        <v>2881</v>
      </c>
      <c r="O151" s="1172" t="s">
        <v>1320</v>
      </c>
      <c r="P151" s="783">
        <v>44160</v>
      </c>
      <c r="Q151" s="741">
        <v>27.42830421</v>
      </c>
      <c r="R151" s="741">
        <v>35.345693225569093</v>
      </c>
      <c r="S151" s="784">
        <v>32</v>
      </c>
      <c r="T151" s="742">
        <v>-7.6827116243570748E-3</v>
      </c>
      <c r="U151" s="743">
        <v>-0.23636673723621021</v>
      </c>
      <c r="V151" s="742">
        <v>2.1665615628300605E-2</v>
      </c>
      <c r="W151" s="743">
        <v>0.16377573490267391</v>
      </c>
      <c r="X151" s="742">
        <v>0.17725838222992585</v>
      </c>
      <c r="Y151" s="743">
        <v>0.86344842680943046</v>
      </c>
      <c r="Z151" s="742"/>
      <c r="AA151" s="743"/>
      <c r="AB151" s="742">
        <v>4.911014134106996E-2</v>
      </c>
      <c r="AC151" s="744">
        <v>-2.2525428359904018</v>
      </c>
      <c r="AD151" s="785">
        <v>0</v>
      </c>
      <c r="AE151" s="1178" t="s">
        <v>2033</v>
      </c>
      <c r="AF151" s="786" t="s">
        <v>1738</v>
      </c>
      <c r="AG151" s="787" t="s">
        <v>741</v>
      </c>
      <c r="AH151" s="787" t="s">
        <v>1730</v>
      </c>
      <c r="AI151" s="787">
        <v>0</v>
      </c>
      <c r="AJ151" s="787">
        <v>0</v>
      </c>
      <c r="AK151" s="787">
        <v>0</v>
      </c>
      <c r="AL151" s="742">
        <v>7.8000000000000005E-3</v>
      </c>
      <c r="AM151" s="742">
        <v>0</v>
      </c>
      <c r="AN151" s="743" t="s">
        <v>34</v>
      </c>
      <c r="AO151" s="1172" t="s">
        <v>34</v>
      </c>
      <c r="AP151" s="1178" t="s">
        <v>1742</v>
      </c>
      <c r="AQ151" s="745" t="s">
        <v>668</v>
      </c>
      <c r="AR151" s="742">
        <v>0</v>
      </c>
      <c r="AS151" s="742">
        <v>0</v>
      </c>
      <c r="AT151" s="742" t="s">
        <v>1414</v>
      </c>
      <c r="AU151" s="742" t="s">
        <v>2724</v>
      </c>
      <c r="AX151" s="597"/>
      <c r="AY151" s="598"/>
      <c r="AZ151" s="598"/>
      <c r="BA151" s="598"/>
      <c r="BB151" s="598"/>
      <c r="BC151" s="750"/>
      <c r="BD151" s="598"/>
      <c r="BE151" s="598"/>
      <c r="BF151" s="598"/>
      <c r="BG151" s="598"/>
      <c r="BH151" s="753"/>
      <c r="BI151" s="599"/>
      <c r="BJ151" s="600"/>
      <c r="BK151" s="600"/>
      <c r="BL151" s="600"/>
      <c r="BM151" s="210"/>
      <c r="BN151" s="599"/>
      <c r="BO151" s="599"/>
      <c r="BP151" s="599"/>
      <c r="BQ151" s="599"/>
      <c r="BR151" s="599"/>
      <c r="BS151" s="599"/>
      <c r="BT151" s="599"/>
      <c r="BU151" s="599"/>
      <c r="BV151" s="599"/>
      <c r="BW151" s="601"/>
      <c r="BX151" s="598"/>
      <c r="BY151"/>
      <c r="CA151"/>
    </row>
    <row r="152" spans="2:79" ht="18.75">
      <c r="B152" s="1170" t="s">
        <v>116</v>
      </c>
      <c r="C152" s="335">
        <v>9528698000197</v>
      </c>
      <c r="D152" s="1170" t="s">
        <v>13</v>
      </c>
      <c r="E152" s="1170" t="s">
        <v>615</v>
      </c>
      <c r="F152" s="1170" t="s">
        <v>619</v>
      </c>
      <c r="G152" s="1172" t="s">
        <v>1414</v>
      </c>
      <c r="H152" s="1172" t="s">
        <v>1336</v>
      </c>
      <c r="I152" s="1172" t="s">
        <v>34</v>
      </c>
      <c r="J152" s="1172" t="s">
        <v>611</v>
      </c>
      <c r="K152" s="1172" t="s">
        <v>48</v>
      </c>
      <c r="L152" s="740" t="s">
        <v>1414</v>
      </c>
      <c r="M152" s="740" t="s">
        <v>1411</v>
      </c>
      <c r="N152" s="1172" t="s">
        <v>2882</v>
      </c>
      <c r="O152" s="1172" t="s">
        <v>1320</v>
      </c>
      <c r="P152" s="783">
        <v>39600</v>
      </c>
      <c r="Q152" s="741">
        <v>54.755690000000001</v>
      </c>
      <c r="R152" s="741">
        <v>58.231988376518224</v>
      </c>
      <c r="S152" s="784">
        <v>21</v>
      </c>
      <c r="T152" s="742">
        <v>1.2785521010032053E-2</v>
      </c>
      <c r="U152" s="743">
        <v>0.39336005732991342</v>
      </c>
      <c r="V152" s="742">
        <v>0.11564202798879419</v>
      </c>
      <c r="W152" s="743">
        <v>0.87416662625367125</v>
      </c>
      <c r="X152" s="742">
        <v>0.17710382057443308</v>
      </c>
      <c r="Y152" s="743">
        <v>0.86269553706395607</v>
      </c>
      <c r="Z152" s="742">
        <v>0.25349062525016763</v>
      </c>
      <c r="AA152" s="743">
        <v>1.09226881301281</v>
      </c>
      <c r="AB152" s="742">
        <v>3.1927380868971567E-2</v>
      </c>
      <c r="AC152" s="744">
        <v>-0.52137958826391595</v>
      </c>
      <c r="AD152" s="785">
        <v>0</v>
      </c>
      <c r="AE152" s="1178" t="s">
        <v>1794</v>
      </c>
      <c r="AF152" s="786" t="s">
        <v>1765</v>
      </c>
      <c r="AG152" s="787" t="s">
        <v>719</v>
      </c>
      <c r="AH152" s="787" t="s">
        <v>1730</v>
      </c>
      <c r="AI152" s="787">
        <v>20000</v>
      </c>
      <c r="AJ152" s="787">
        <v>1000</v>
      </c>
      <c r="AK152" s="787">
        <v>20000</v>
      </c>
      <c r="AL152" s="742">
        <v>1.37E-2</v>
      </c>
      <c r="AM152" s="742">
        <v>0.2</v>
      </c>
      <c r="AN152" s="743" t="s">
        <v>64</v>
      </c>
      <c r="AO152" s="1172" t="s">
        <v>34</v>
      </c>
      <c r="AP152" s="1178" t="s">
        <v>1742</v>
      </c>
      <c r="AQ152" s="745" t="s">
        <v>664</v>
      </c>
      <c r="AR152" s="742">
        <v>3.4846E-3</v>
      </c>
      <c r="AS152" s="742">
        <v>3.4846E-3</v>
      </c>
      <c r="AT152" s="742" t="s">
        <v>1414</v>
      </c>
      <c r="AU152" s="742" t="s">
        <v>2724</v>
      </c>
      <c r="AX152" s="597"/>
      <c r="AY152" s="598"/>
      <c r="AZ152" s="598"/>
      <c r="BA152" s="598"/>
      <c r="BB152" s="598"/>
      <c r="BC152" s="750"/>
      <c r="BD152" s="598"/>
      <c r="BE152" s="598"/>
      <c r="BF152" s="598"/>
      <c r="BG152" s="598"/>
      <c r="BH152" s="753"/>
      <c r="BI152" s="599"/>
      <c r="BJ152" s="600"/>
      <c r="BK152" s="600"/>
      <c r="BL152" s="600"/>
      <c r="BM152" s="210"/>
      <c r="BN152" s="599"/>
      <c r="BO152" s="599"/>
      <c r="BP152" s="599"/>
      <c r="BQ152" s="599"/>
      <c r="BR152" s="599"/>
      <c r="BS152" s="599"/>
      <c r="BT152" s="599"/>
      <c r="BU152" s="599"/>
      <c r="BV152" s="599"/>
      <c r="BW152" s="601"/>
      <c r="BX152" s="598"/>
      <c r="BY152"/>
      <c r="CA152"/>
    </row>
    <row r="153" spans="2:79" ht="18.75">
      <c r="B153" s="1170" t="s">
        <v>117</v>
      </c>
      <c r="C153" s="335">
        <v>23732231000195</v>
      </c>
      <c r="D153" s="1170" t="s">
        <v>14</v>
      </c>
      <c r="E153" s="1170" t="s">
        <v>614</v>
      </c>
      <c r="F153" s="1170" t="s">
        <v>1414</v>
      </c>
      <c r="G153" s="1172" t="s">
        <v>1414</v>
      </c>
      <c r="H153" s="1172" t="s">
        <v>865</v>
      </c>
      <c r="I153" s="1172" t="s">
        <v>34</v>
      </c>
      <c r="J153" s="1172" t="s">
        <v>608</v>
      </c>
      <c r="K153" s="1172" t="s">
        <v>48</v>
      </c>
      <c r="L153" s="740" t="s">
        <v>1414</v>
      </c>
      <c r="M153" s="740" t="s">
        <v>34</v>
      </c>
      <c r="N153" s="1172" t="s">
        <v>2883</v>
      </c>
      <c r="O153" s="1172" t="s">
        <v>1323</v>
      </c>
      <c r="P153" s="783">
        <v>42368</v>
      </c>
      <c r="Q153" s="741">
        <v>160.75083000000001</v>
      </c>
      <c r="R153" s="741">
        <v>215.33148618699187</v>
      </c>
      <c r="S153" s="784">
        <v>32</v>
      </c>
      <c r="T153" s="742">
        <v>-6.786560184622803E-2</v>
      </c>
      <c r="U153" s="743">
        <v>-2.0879569172046133</v>
      </c>
      <c r="V153" s="742">
        <v>-9.4539281697118893E-2</v>
      </c>
      <c r="W153" s="743">
        <v>-0.71464575956436927</v>
      </c>
      <c r="X153" s="742">
        <v>-0.21910162617999263</v>
      </c>
      <c r="Y153" s="743">
        <v>-1.0672722612976862</v>
      </c>
      <c r="Z153" s="742">
        <v>0.24654865052540265</v>
      </c>
      <c r="AA153" s="743">
        <v>1.0623564543798196</v>
      </c>
      <c r="AB153" s="742">
        <v>0.15357242930134354</v>
      </c>
      <c r="AC153" s="744">
        <v>-1.4770072688805105</v>
      </c>
      <c r="AD153" s="785">
        <v>23732220000105</v>
      </c>
      <c r="AE153" s="1178" t="s">
        <v>1794</v>
      </c>
      <c r="AF153" s="786" t="s">
        <v>1765</v>
      </c>
      <c r="AG153" s="787" t="s">
        <v>719</v>
      </c>
      <c r="AH153" s="787" t="s">
        <v>1730</v>
      </c>
      <c r="AI153" s="787">
        <v>20000</v>
      </c>
      <c r="AJ153" s="787">
        <v>1000</v>
      </c>
      <c r="AK153" s="787">
        <v>20000</v>
      </c>
      <c r="AL153" s="742">
        <v>2.2000000000000002E-2</v>
      </c>
      <c r="AM153" s="742">
        <v>0.2</v>
      </c>
      <c r="AN153" s="743" t="s">
        <v>64</v>
      </c>
      <c r="AO153" s="1172" t="s">
        <v>34</v>
      </c>
      <c r="AP153" s="1178" t="s">
        <v>1742</v>
      </c>
      <c r="AQ153" s="745" t="s">
        <v>668</v>
      </c>
      <c r="AR153" s="742">
        <v>4.7499999999999999E-3</v>
      </c>
      <c r="AS153" s="742">
        <v>4.7499999999999999E-3</v>
      </c>
      <c r="AT153" s="742" t="s">
        <v>1414</v>
      </c>
      <c r="AU153" s="742" t="s">
        <v>2724</v>
      </c>
      <c r="AX153" s="597"/>
      <c r="AY153" s="598"/>
      <c r="AZ153" s="598"/>
      <c r="BA153" s="598"/>
      <c r="BB153" s="598"/>
      <c r="BC153" s="750"/>
      <c r="BD153" s="598"/>
      <c r="BE153" s="598"/>
      <c r="BF153" s="598"/>
      <c r="BG153" s="598"/>
      <c r="BH153" s="753"/>
      <c r="BI153" s="599"/>
      <c r="BJ153" s="600"/>
      <c r="BK153" s="600"/>
      <c r="BL153" s="600"/>
      <c r="BM153" s="210"/>
      <c r="BN153" s="599"/>
      <c r="BO153" s="599"/>
      <c r="BP153" s="599"/>
      <c r="BQ153" s="599"/>
      <c r="BR153" s="599"/>
      <c r="BS153" s="599"/>
      <c r="BT153" s="599"/>
      <c r="BU153" s="599"/>
      <c r="BV153" s="599"/>
      <c r="BW153" s="601"/>
      <c r="BX153" s="598"/>
      <c r="BY153"/>
      <c r="CA153"/>
    </row>
    <row r="154" spans="2:79" ht="18.75">
      <c r="B154" s="1170" t="s">
        <v>118</v>
      </c>
      <c r="C154" s="335">
        <v>35609273000112</v>
      </c>
      <c r="D154" s="1170" t="s">
        <v>14</v>
      </c>
      <c r="E154" s="1170" t="s">
        <v>614</v>
      </c>
      <c r="F154" s="1170" t="s">
        <v>1414</v>
      </c>
      <c r="G154" s="1172" t="s">
        <v>1414</v>
      </c>
      <c r="H154" s="1172" t="s">
        <v>865</v>
      </c>
      <c r="I154" s="1172" t="s">
        <v>34</v>
      </c>
      <c r="J154" s="1172" t="s">
        <v>608</v>
      </c>
      <c r="K154" s="1172" t="s">
        <v>48</v>
      </c>
      <c r="L154" s="740" t="s">
        <v>1414</v>
      </c>
      <c r="M154" s="740" t="s">
        <v>1411</v>
      </c>
      <c r="N154" s="1172" t="s">
        <v>2884</v>
      </c>
      <c r="O154" s="1172" t="s">
        <v>1320</v>
      </c>
      <c r="P154" s="783">
        <v>43828</v>
      </c>
      <c r="Q154" s="741">
        <v>3.6635682900000002</v>
      </c>
      <c r="R154" s="741">
        <v>4.3552350665853652</v>
      </c>
      <c r="S154" s="784">
        <v>32</v>
      </c>
      <c r="T154" s="742">
        <v>-6.8747696090446064E-2</v>
      </c>
      <c r="U154" s="743">
        <v>-2.115095478253767</v>
      </c>
      <c r="V154" s="742">
        <v>-9.3634260956477422E-2</v>
      </c>
      <c r="W154" s="743">
        <v>-0.70780448445621558</v>
      </c>
      <c r="X154" s="742">
        <v>-0.22393729058232514</v>
      </c>
      <c r="Y154" s="743">
        <v>-1.090827405873904</v>
      </c>
      <c r="Z154" s="742">
        <v>0.22656864116513376</v>
      </c>
      <c r="AA154" s="743">
        <v>0.97626435102732578</v>
      </c>
      <c r="AB154" s="742">
        <v>0.15113266891158356</v>
      </c>
      <c r="AC154" s="744">
        <v>-1.4948625949909722</v>
      </c>
      <c r="AD154" s="785">
        <v>23732220000105</v>
      </c>
      <c r="AE154" s="1178" t="s">
        <v>1794</v>
      </c>
      <c r="AF154" s="786" t="s">
        <v>1765</v>
      </c>
      <c r="AG154" s="787" t="s">
        <v>719</v>
      </c>
      <c r="AH154" s="787" t="s">
        <v>1726</v>
      </c>
      <c r="AI154" s="787">
        <v>20000</v>
      </c>
      <c r="AJ154" s="787">
        <v>1000</v>
      </c>
      <c r="AK154" s="787">
        <v>20000</v>
      </c>
      <c r="AL154" s="742">
        <v>1.9E-2</v>
      </c>
      <c r="AM154" s="742">
        <v>0.2</v>
      </c>
      <c r="AN154" s="743" t="s">
        <v>2119</v>
      </c>
      <c r="AO154" s="1172" t="s">
        <v>34</v>
      </c>
      <c r="AP154" s="1178" t="s">
        <v>1742</v>
      </c>
      <c r="AQ154" s="745" t="s">
        <v>668</v>
      </c>
      <c r="AR154" s="742">
        <v>3.1666666666666701E-3</v>
      </c>
      <c r="AS154" s="742">
        <v>3.1666666666666701E-3</v>
      </c>
      <c r="AT154" s="742" t="s">
        <v>1414</v>
      </c>
      <c r="AU154" s="742" t="s">
        <v>2724</v>
      </c>
      <c r="AX154" s="597"/>
      <c r="AY154" s="598"/>
      <c r="AZ154" s="598"/>
      <c r="BA154" s="598"/>
      <c r="BB154" s="598"/>
      <c r="BC154" s="750"/>
      <c r="BD154" s="598"/>
      <c r="BE154" s="598"/>
      <c r="BF154" s="598"/>
      <c r="BG154" s="598"/>
      <c r="BH154" s="753"/>
      <c r="BI154" s="599"/>
      <c r="BJ154" s="600"/>
      <c r="BK154" s="600"/>
      <c r="BL154" s="600"/>
      <c r="BM154" s="210"/>
      <c r="BN154" s="599"/>
      <c r="BO154" s="599"/>
      <c r="BP154" s="599"/>
      <c r="BQ154" s="599"/>
      <c r="BR154" s="599"/>
      <c r="BS154" s="599"/>
      <c r="BT154" s="599"/>
      <c r="BU154" s="599"/>
      <c r="BV154" s="599"/>
      <c r="BW154" s="601"/>
      <c r="BX154" s="598"/>
      <c r="BY154"/>
      <c r="CA154"/>
    </row>
    <row r="155" spans="2:79" ht="18.75">
      <c r="B155" s="1170" t="s">
        <v>789</v>
      </c>
      <c r="C155" s="335">
        <v>28235629000130</v>
      </c>
      <c r="D155" s="1170" t="s">
        <v>13</v>
      </c>
      <c r="E155" s="1170" t="s">
        <v>615</v>
      </c>
      <c r="F155" s="1170" t="s">
        <v>619</v>
      </c>
      <c r="G155" s="1172" t="s">
        <v>34</v>
      </c>
      <c r="H155" s="1172" t="s">
        <v>1336</v>
      </c>
      <c r="I155" s="1172" t="s">
        <v>34</v>
      </c>
      <c r="J155" s="1172" t="s">
        <v>611</v>
      </c>
      <c r="K155" s="1172" t="s">
        <v>48</v>
      </c>
      <c r="L155" s="740" t="s">
        <v>1414</v>
      </c>
      <c r="M155" s="740" t="s">
        <v>1411</v>
      </c>
      <c r="N155" s="1172" t="s">
        <v>2885</v>
      </c>
      <c r="O155" s="1172" t="s">
        <v>1320</v>
      </c>
      <c r="P155" s="783">
        <v>43089</v>
      </c>
      <c r="Q155" s="741">
        <v>20.182109789999998</v>
      </c>
      <c r="R155" s="741">
        <v>9.4528987322891567</v>
      </c>
      <c r="S155" s="784">
        <v>31</v>
      </c>
      <c r="T155" s="742">
        <v>5.8079940271880126E-3</v>
      </c>
      <c r="U155" s="743">
        <v>0.17868907037216969</v>
      </c>
      <c r="V155" s="742">
        <v>0.11799141080189202</v>
      </c>
      <c r="W155" s="743">
        <v>0.89192619068904322</v>
      </c>
      <c r="X155" s="742">
        <v>0.21145919616716613</v>
      </c>
      <c r="Y155" s="743">
        <v>1.0300449996666017</v>
      </c>
      <c r="Z155" s="742">
        <v>0.32114004774479921</v>
      </c>
      <c r="AA155" s="743">
        <v>1.3837642256589013</v>
      </c>
      <c r="AB155" s="742">
        <v>5.1507126881932451E-2</v>
      </c>
      <c r="AC155" s="744">
        <v>-0.27757133321538136</v>
      </c>
      <c r="AD155" s="785">
        <v>17087932000116</v>
      </c>
      <c r="AE155" s="1178" t="s">
        <v>1793</v>
      </c>
      <c r="AF155" s="786" t="s">
        <v>1741</v>
      </c>
      <c r="AG155" s="787" t="s">
        <v>1427</v>
      </c>
      <c r="AH155" s="787" t="s">
        <v>1730</v>
      </c>
      <c r="AI155" s="787">
        <v>10000</v>
      </c>
      <c r="AJ155" s="787">
        <v>10000</v>
      </c>
      <c r="AK155" s="787">
        <v>10000</v>
      </c>
      <c r="AL155" s="742">
        <v>0</v>
      </c>
      <c r="AM155" s="742">
        <v>0</v>
      </c>
      <c r="AN155" s="743" t="s">
        <v>34</v>
      </c>
      <c r="AO155" s="1172" t="s">
        <v>34</v>
      </c>
      <c r="AP155" s="1178" t="s">
        <v>1742</v>
      </c>
      <c r="AQ155" s="745" t="s">
        <v>664</v>
      </c>
      <c r="AR155" s="742">
        <v>3.6099999999999999E-3</v>
      </c>
      <c r="AS155" s="742">
        <v>3.6099999999999999E-3</v>
      </c>
      <c r="AT155" s="742" t="s">
        <v>1414</v>
      </c>
      <c r="AU155" s="742" t="s">
        <v>2724</v>
      </c>
      <c r="AX155" s="597"/>
      <c r="AY155" s="598"/>
      <c r="AZ155" s="598"/>
      <c r="BA155" s="598"/>
      <c r="BB155" s="598"/>
      <c r="BC155" s="750"/>
      <c r="BD155" s="598"/>
      <c r="BE155" s="598"/>
      <c r="BF155" s="598"/>
      <c r="BG155" s="598"/>
      <c r="BH155" s="753"/>
      <c r="BI155" s="599"/>
      <c r="BJ155" s="600"/>
      <c r="BK155" s="600"/>
      <c r="BL155" s="600"/>
      <c r="BM155" s="210"/>
      <c r="BN155" s="599"/>
      <c r="BO155" s="599"/>
      <c r="BP155" s="599"/>
      <c r="BQ155" s="599"/>
      <c r="BR155" s="599"/>
      <c r="BS155" s="599"/>
      <c r="BT155" s="599"/>
      <c r="BU155" s="599"/>
      <c r="BV155" s="599"/>
      <c r="BW155" s="601"/>
      <c r="BX155" s="598"/>
      <c r="BY155"/>
      <c r="CA155"/>
    </row>
    <row r="156" spans="2:79" ht="18.75">
      <c r="B156" s="1170" t="s">
        <v>790</v>
      </c>
      <c r="C156" s="335">
        <v>17087932000116</v>
      </c>
      <c r="D156" s="1170" t="s">
        <v>13</v>
      </c>
      <c r="E156" s="1170" t="s">
        <v>615</v>
      </c>
      <c r="F156" s="1170" t="s">
        <v>619</v>
      </c>
      <c r="G156" s="1172" t="s">
        <v>34</v>
      </c>
      <c r="H156" s="1172" t="s">
        <v>1336</v>
      </c>
      <c r="I156" s="1172" t="s">
        <v>34</v>
      </c>
      <c r="J156" s="1172" t="s">
        <v>611</v>
      </c>
      <c r="K156" s="1172" t="s">
        <v>48</v>
      </c>
      <c r="L156" s="740" t="s">
        <v>1414</v>
      </c>
      <c r="M156" s="740" t="s">
        <v>1411</v>
      </c>
      <c r="N156" s="1172" t="s">
        <v>2886</v>
      </c>
      <c r="O156" s="1172" t="s">
        <v>1320</v>
      </c>
      <c r="P156" s="783">
        <v>41272</v>
      </c>
      <c r="Q156" s="741">
        <v>714.92679299999998</v>
      </c>
      <c r="R156" s="741">
        <v>734.89349984146384</v>
      </c>
      <c r="S156" s="784">
        <v>31</v>
      </c>
      <c r="T156" s="742">
        <v>5.6161956948006519E-3</v>
      </c>
      <c r="U156" s="743">
        <v>0.17278819210803981</v>
      </c>
      <c r="V156" s="742">
        <v>0.11913066544059059</v>
      </c>
      <c r="W156" s="743">
        <v>0.90053809763390835</v>
      </c>
      <c r="X156" s="742">
        <v>0.21383322579630359</v>
      </c>
      <c r="Y156" s="743">
        <v>1.0416092039806115</v>
      </c>
      <c r="Z156" s="742">
        <v>0.32526935424087666</v>
      </c>
      <c r="AA156" s="743">
        <v>1.4015570442319174</v>
      </c>
      <c r="AB156" s="742">
        <v>5.183656945626245E-2</v>
      </c>
      <c r="AC156" s="744">
        <v>-0.25382943697914084</v>
      </c>
      <c r="AD156" s="785">
        <v>0</v>
      </c>
      <c r="AE156" s="1178" t="s">
        <v>1794</v>
      </c>
      <c r="AF156" s="786" t="s">
        <v>1765</v>
      </c>
      <c r="AG156" s="787" t="s">
        <v>719</v>
      </c>
      <c r="AH156" s="787" t="s">
        <v>1730</v>
      </c>
      <c r="AI156" s="787">
        <v>20000</v>
      </c>
      <c r="AJ156" s="787">
        <v>1000</v>
      </c>
      <c r="AK156" s="787">
        <v>20000</v>
      </c>
      <c r="AL156" s="742">
        <v>2.2000000000000002E-2</v>
      </c>
      <c r="AM156" s="742">
        <v>0.2</v>
      </c>
      <c r="AN156" s="743" t="s">
        <v>64</v>
      </c>
      <c r="AO156" s="1172" t="s">
        <v>34</v>
      </c>
      <c r="AP156" s="1178" t="s">
        <v>1742</v>
      </c>
      <c r="AQ156" s="745" t="s">
        <v>664</v>
      </c>
      <c r="AR156" s="742">
        <v>3.6099999999999999E-3</v>
      </c>
      <c r="AS156" s="742">
        <v>3.6099999999999999E-3</v>
      </c>
      <c r="AT156" s="742" t="s">
        <v>1414</v>
      </c>
      <c r="AU156" s="742" t="s">
        <v>2724</v>
      </c>
      <c r="AX156" s="597"/>
      <c r="AY156" s="598"/>
      <c r="AZ156" s="598"/>
      <c r="BA156" s="598"/>
      <c r="BB156" s="598"/>
      <c r="BC156" s="750"/>
      <c r="BD156" s="598"/>
      <c r="BE156" s="598"/>
      <c r="BF156" s="598"/>
      <c r="BG156" s="598"/>
      <c r="BH156" s="753"/>
      <c r="BI156" s="599"/>
      <c r="BJ156" s="600"/>
      <c r="BK156" s="600"/>
      <c r="BL156" s="600"/>
      <c r="BM156" s="210"/>
      <c r="BN156" s="599"/>
      <c r="BO156" s="599"/>
      <c r="BP156" s="599"/>
      <c r="BQ156" s="599"/>
      <c r="BR156" s="599"/>
      <c r="BS156" s="599"/>
      <c r="BT156" s="599"/>
      <c r="BU156" s="599"/>
      <c r="BV156" s="599"/>
      <c r="BW156" s="601"/>
      <c r="BX156" s="598"/>
      <c r="BY156"/>
      <c r="CA156"/>
    </row>
    <row r="157" spans="2:79" ht="18.75">
      <c r="B157" s="1170" t="s">
        <v>119</v>
      </c>
      <c r="C157" s="335">
        <v>8892340000186</v>
      </c>
      <c r="D157" s="1170" t="s">
        <v>14</v>
      </c>
      <c r="E157" s="1170" t="s">
        <v>607</v>
      </c>
      <c r="F157" s="1170" t="s">
        <v>1414</v>
      </c>
      <c r="G157" s="1172" t="s">
        <v>1414</v>
      </c>
      <c r="H157" s="1172" t="s">
        <v>34</v>
      </c>
      <c r="I157" s="1172" t="s">
        <v>34</v>
      </c>
      <c r="J157" s="1172" t="s">
        <v>608</v>
      </c>
      <c r="K157" s="1172" t="s">
        <v>48</v>
      </c>
      <c r="L157" s="740" t="s">
        <v>1414</v>
      </c>
      <c r="M157" s="740" t="s">
        <v>34</v>
      </c>
      <c r="N157" s="1172" t="s">
        <v>2887</v>
      </c>
      <c r="O157" s="1172" t="s">
        <v>1323</v>
      </c>
      <c r="P157" s="783">
        <v>39253</v>
      </c>
      <c r="Q157" s="741">
        <v>89.419708</v>
      </c>
      <c r="R157" s="741">
        <v>109.85207533603239</v>
      </c>
      <c r="S157" s="784">
        <v>62</v>
      </c>
      <c r="T157" s="742">
        <v>-9.795302879475043E-2</v>
      </c>
      <c r="U157" s="743">
        <v>-3.0136283841783853</v>
      </c>
      <c r="V157" s="742">
        <v>-0.21148479822365529</v>
      </c>
      <c r="W157" s="743">
        <v>-1.5986657773333539</v>
      </c>
      <c r="X157" s="742">
        <v>-0.33717601267357022</v>
      </c>
      <c r="Y157" s="743">
        <v>-1.6424278166052209</v>
      </c>
      <c r="Z157" s="742">
        <v>0.13944786502382156</v>
      </c>
      <c r="AA157" s="743">
        <v>0.60086858776896479</v>
      </c>
      <c r="AB157" s="742">
        <v>0.23979089267286202</v>
      </c>
      <c r="AC157" s="744">
        <v>-1.4336370621600556</v>
      </c>
      <c r="AD157" s="785">
        <v>12823607000150</v>
      </c>
      <c r="AE157" s="1178" t="s">
        <v>1794</v>
      </c>
      <c r="AF157" s="786" t="s">
        <v>1765</v>
      </c>
      <c r="AG157" s="787" t="s">
        <v>719</v>
      </c>
      <c r="AH157" s="787" t="s">
        <v>1730</v>
      </c>
      <c r="AI157" s="787">
        <v>20000</v>
      </c>
      <c r="AJ157" s="787">
        <v>1000</v>
      </c>
      <c r="AK157" s="787">
        <v>20000</v>
      </c>
      <c r="AL157" s="742">
        <v>1.9E-2</v>
      </c>
      <c r="AM157" s="742">
        <v>0</v>
      </c>
      <c r="AN157" s="743" t="s">
        <v>2119</v>
      </c>
      <c r="AO157" s="1172" t="s">
        <v>34</v>
      </c>
      <c r="AP157" s="1178" t="s">
        <v>1727</v>
      </c>
      <c r="AQ157" s="745" t="s">
        <v>659</v>
      </c>
      <c r="AR157" s="742">
        <v>3.8E-3</v>
      </c>
      <c r="AS157" s="742">
        <v>3.8E-3</v>
      </c>
      <c r="AT157" s="742" t="s">
        <v>1414</v>
      </c>
      <c r="AU157" s="742" t="s">
        <v>2724</v>
      </c>
      <c r="AX157" s="597"/>
      <c r="AY157" s="598"/>
      <c r="AZ157" s="598"/>
      <c r="BA157" s="598"/>
      <c r="BB157" s="598"/>
      <c r="BC157" s="750"/>
      <c r="BD157" s="598"/>
      <c r="BE157" s="598"/>
      <c r="BF157" s="598"/>
      <c r="BG157" s="598"/>
      <c r="BH157" s="753"/>
      <c r="BI157" s="599"/>
      <c r="BJ157" s="600"/>
      <c r="BK157" s="600"/>
      <c r="BL157" s="600"/>
      <c r="BM157" s="210"/>
      <c r="BN157" s="599"/>
      <c r="BO157" s="599"/>
      <c r="BP157" s="599"/>
      <c r="BQ157" s="599"/>
      <c r="BR157" s="599"/>
      <c r="BS157" s="599"/>
      <c r="BT157" s="599"/>
      <c r="BU157" s="599"/>
      <c r="BV157" s="599"/>
      <c r="BW157" s="601"/>
      <c r="BX157" s="598"/>
      <c r="BY157"/>
      <c r="CA157"/>
    </row>
    <row r="158" spans="2:79" ht="18.75">
      <c r="B158" s="1170" t="s">
        <v>120</v>
      </c>
      <c r="C158" s="335">
        <v>9635172000106</v>
      </c>
      <c r="D158" s="1170" t="s">
        <v>14</v>
      </c>
      <c r="E158" s="1170" t="s">
        <v>607</v>
      </c>
      <c r="F158" s="1170" t="s">
        <v>1414</v>
      </c>
      <c r="G158" s="1172" t="s">
        <v>1414</v>
      </c>
      <c r="H158" s="1172" t="s">
        <v>34</v>
      </c>
      <c r="I158" s="1172" t="s">
        <v>34</v>
      </c>
      <c r="J158" s="1172" t="s">
        <v>608</v>
      </c>
      <c r="K158" s="1172" t="s">
        <v>48</v>
      </c>
      <c r="L158" s="740" t="s">
        <v>1414</v>
      </c>
      <c r="M158" s="740" t="s">
        <v>1411</v>
      </c>
      <c r="N158" s="1172" t="s">
        <v>2888</v>
      </c>
      <c r="O158" s="1172" t="s">
        <v>1320</v>
      </c>
      <c r="P158" s="783">
        <v>40143</v>
      </c>
      <c r="Q158" s="741">
        <v>210.66556600000001</v>
      </c>
      <c r="R158" s="741">
        <v>245.83863806172849</v>
      </c>
      <c r="S158" s="784">
        <v>32</v>
      </c>
      <c r="T158" s="742">
        <v>-7.186147762427042E-2</v>
      </c>
      <c r="U158" s="743">
        <v>-2.2108942557691234</v>
      </c>
      <c r="V158" s="742">
        <v>-0.15564805756983402</v>
      </c>
      <c r="W158" s="743">
        <v>-1.1765820760419694</v>
      </c>
      <c r="X158" s="742">
        <v>-0.23963493674828262</v>
      </c>
      <c r="Y158" s="743">
        <v>-1.1672926636298149</v>
      </c>
      <c r="Z158" s="742">
        <v>0.28091079169145905</v>
      </c>
      <c r="AA158" s="743">
        <v>1.2104198989627757</v>
      </c>
      <c r="AB158" s="742">
        <v>0.21051340477407002</v>
      </c>
      <c r="AC158" s="744">
        <v>-1.3677816410763044</v>
      </c>
      <c r="AD158" s="785">
        <v>9635130000175</v>
      </c>
      <c r="AE158" s="1178" t="s">
        <v>1794</v>
      </c>
      <c r="AF158" s="786" t="s">
        <v>1765</v>
      </c>
      <c r="AG158" s="787" t="s">
        <v>719</v>
      </c>
      <c r="AH158" s="787" t="s">
        <v>1730</v>
      </c>
      <c r="AI158" s="787">
        <v>20000</v>
      </c>
      <c r="AJ158" s="787">
        <v>1000</v>
      </c>
      <c r="AK158" s="787">
        <v>20000</v>
      </c>
      <c r="AL158" s="742">
        <v>1.9E-2</v>
      </c>
      <c r="AM158" s="742">
        <v>0.2</v>
      </c>
      <c r="AN158" s="743" t="s">
        <v>666</v>
      </c>
      <c r="AO158" s="1172" t="s">
        <v>34</v>
      </c>
      <c r="AP158" s="1178" t="s">
        <v>1727</v>
      </c>
      <c r="AQ158" s="745" t="s">
        <v>659</v>
      </c>
      <c r="AR158" s="742">
        <v>3.6099999999999999E-3</v>
      </c>
      <c r="AS158" s="742">
        <v>3.6099999999999999E-3</v>
      </c>
      <c r="AT158" s="742" t="s">
        <v>1414</v>
      </c>
      <c r="AU158" s="742" t="s">
        <v>2724</v>
      </c>
      <c r="AX158" s="597"/>
      <c r="AY158" s="598"/>
      <c r="AZ158" s="598"/>
      <c r="BA158" s="598"/>
      <c r="BB158" s="598"/>
      <c r="BC158" s="750"/>
      <c r="BD158" s="598"/>
      <c r="BE158" s="598"/>
      <c r="BF158" s="598"/>
      <c r="BG158" s="598"/>
      <c r="BH158" s="753"/>
      <c r="BI158" s="599"/>
      <c r="BJ158" s="600"/>
      <c r="BK158" s="600"/>
      <c r="BL158" s="600"/>
      <c r="BM158" s="210"/>
      <c r="BN158" s="599"/>
      <c r="BO158" s="599"/>
      <c r="BP158" s="599"/>
      <c r="BQ158" s="599"/>
      <c r="BR158" s="599"/>
      <c r="BS158" s="599"/>
      <c r="BT158" s="599"/>
      <c r="BU158" s="599"/>
      <c r="BV158" s="599"/>
      <c r="BW158" s="601"/>
      <c r="BX158" s="598"/>
      <c r="BY158"/>
      <c r="CA158"/>
    </row>
    <row r="159" spans="2:79" ht="18.75">
      <c r="B159" s="1170" t="s">
        <v>791</v>
      </c>
      <c r="C159" s="335">
        <v>24038672000154</v>
      </c>
      <c r="D159" s="1170" t="s">
        <v>13</v>
      </c>
      <c r="E159" s="1170" t="s">
        <v>615</v>
      </c>
      <c r="F159" s="1170" t="s">
        <v>619</v>
      </c>
      <c r="G159" s="1172" t="s">
        <v>34</v>
      </c>
      <c r="H159" s="1172" t="s">
        <v>1336</v>
      </c>
      <c r="I159" s="1172" t="s">
        <v>34</v>
      </c>
      <c r="J159" s="1172" t="s">
        <v>1414</v>
      </c>
      <c r="K159" s="1172" t="s">
        <v>48</v>
      </c>
      <c r="L159" s="740" t="s">
        <v>1414</v>
      </c>
      <c r="M159" s="740" t="s">
        <v>1411</v>
      </c>
      <c r="N159" s="1172" t="s">
        <v>2889</v>
      </c>
      <c r="O159" s="1172" t="s">
        <v>1320</v>
      </c>
      <c r="P159" s="783">
        <v>42536</v>
      </c>
      <c r="Q159" s="741">
        <v>14.236324</v>
      </c>
      <c r="R159" s="741">
        <v>22.219425577868826</v>
      </c>
      <c r="S159" s="784">
        <v>32</v>
      </c>
      <c r="T159" s="742">
        <v>3.7935114837406303E-4</v>
      </c>
      <c r="U159" s="743">
        <v>1.1671138732281965E-2</v>
      </c>
      <c r="V159" s="742">
        <v>5.5655851690797453E-2</v>
      </c>
      <c r="W159" s="743">
        <v>0.42071631698238254</v>
      </c>
      <c r="X159" s="742">
        <v>0.11638342496492915</v>
      </c>
      <c r="Y159" s="743">
        <v>0.56691866375217281</v>
      </c>
      <c r="Z159" s="742">
        <v>0.28792960766616327</v>
      </c>
      <c r="AA159" s="743">
        <v>1.2406633597845695</v>
      </c>
      <c r="AB159" s="742">
        <v>3.292647756185952E-2</v>
      </c>
      <c r="AC159" s="744">
        <v>-2.3273810824688335</v>
      </c>
      <c r="AD159" s="785">
        <v>0</v>
      </c>
      <c r="AE159" s="1178" t="s">
        <v>1926</v>
      </c>
      <c r="AF159" s="786" t="s">
        <v>1741</v>
      </c>
      <c r="AG159" s="787" t="s">
        <v>1427</v>
      </c>
      <c r="AH159" s="787" t="s">
        <v>1730</v>
      </c>
      <c r="AI159" s="787">
        <v>1000</v>
      </c>
      <c r="AJ159" s="787">
        <v>0</v>
      </c>
      <c r="AK159" s="787">
        <v>0</v>
      </c>
      <c r="AL159" s="742">
        <v>8.0000000000000002E-3</v>
      </c>
      <c r="AM159" s="742">
        <v>0</v>
      </c>
      <c r="AN159" s="743" t="s">
        <v>34</v>
      </c>
      <c r="AO159" s="1172" t="s">
        <v>34</v>
      </c>
      <c r="AP159" s="1178" t="s">
        <v>1742</v>
      </c>
      <c r="AQ159" s="745" t="s">
        <v>668</v>
      </c>
      <c r="AR159" s="742">
        <v>2.13333333333333E-3</v>
      </c>
      <c r="AS159" s="742">
        <v>2.13333333333333E-3</v>
      </c>
      <c r="AT159" s="742" t="s">
        <v>1414</v>
      </c>
      <c r="AU159" s="742" t="s">
        <v>2724</v>
      </c>
      <c r="AX159" s="597"/>
      <c r="AY159" s="598"/>
      <c r="AZ159" s="598"/>
      <c r="BA159" s="598"/>
      <c r="BB159" s="598"/>
      <c r="BC159" s="750"/>
      <c r="BD159" s="598"/>
      <c r="BE159" s="598"/>
      <c r="BF159" s="598"/>
      <c r="BG159" s="598"/>
      <c r="BH159" s="753"/>
      <c r="BI159" s="599"/>
      <c r="BJ159" s="600"/>
      <c r="BK159" s="600"/>
      <c r="BL159" s="600"/>
      <c r="BM159" s="210"/>
      <c r="BN159" s="599"/>
      <c r="BO159" s="599"/>
      <c r="BP159" s="599"/>
      <c r="BQ159" s="599"/>
      <c r="BR159" s="599"/>
      <c r="BS159" s="599"/>
      <c r="BT159" s="599"/>
      <c r="BU159" s="599"/>
      <c r="BV159" s="599"/>
      <c r="BW159" s="601"/>
      <c r="BX159" s="598"/>
      <c r="BY159"/>
      <c r="CA159"/>
    </row>
    <row r="160" spans="2:79" ht="18.75">
      <c r="B160" s="1170" t="s">
        <v>5050</v>
      </c>
      <c r="C160" s="335">
        <v>25079571000194</v>
      </c>
      <c r="D160" s="1170" t="s">
        <v>11</v>
      </c>
      <c r="E160" s="1170" t="s">
        <v>620</v>
      </c>
      <c r="F160" s="1170" t="s">
        <v>663</v>
      </c>
      <c r="G160" s="1172" t="s">
        <v>1414</v>
      </c>
      <c r="H160" s="1172" t="s">
        <v>34</v>
      </c>
      <c r="I160" s="1172" t="s">
        <v>34</v>
      </c>
      <c r="J160" s="1172" t="s">
        <v>608</v>
      </c>
      <c r="K160" s="1172" t="s">
        <v>48</v>
      </c>
      <c r="L160" s="740" t="s">
        <v>1414</v>
      </c>
      <c r="M160" s="740" t="s">
        <v>1414</v>
      </c>
      <c r="N160" s="1172" t="s">
        <v>5051</v>
      </c>
      <c r="O160" s="1172" t="s">
        <v>1320</v>
      </c>
      <c r="P160" s="783">
        <v>1</v>
      </c>
      <c r="Q160" s="741">
        <v>48.623033999999997</v>
      </c>
      <c r="R160" s="741">
        <v>45.770712271999997</v>
      </c>
      <c r="S160" s="784">
        <v>1</v>
      </c>
      <c r="T160" s="742">
        <v>2.7304700713790986E-2</v>
      </c>
      <c r="U160" s="743">
        <v>0.840057955379796</v>
      </c>
      <c r="V160" s="742">
        <v>0.12529741205066336</v>
      </c>
      <c r="W160" s="743">
        <v>0.94715405701167832</v>
      </c>
      <c r="X160" s="742">
        <v>0.18904883973793729</v>
      </c>
      <c r="Y160" s="743">
        <v>0.92088126501197376</v>
      </c>
      <c r="Z160" s="742">
        <v>0.23573184435095462</v>
      </c>
      <c r="AA160" s="743">
        <v>1.0157477877709697</v>
      </c>
      <c r="AB160" s="742">
        <v>7.7961683002265234E-3</v>
      </c>
      <c r="AC160" s="744">
        <v>-0.89670981445299602</v>
      </c>
      <c r="AD160" s="785">
        <v>0</v>
      </c>
      <c r="AE160" s="1178" t="s">
        <v>1809</v>
      </c>
      <c r="AF160" s="786" t="s">
        <v>1810</v>
      </c>
      <c r="AG160" s="787" t="s">
        <v>1431</v>
      </c>
      <c r="AH160" s="787" t="s">
        <v>2128</v>
      </c>
      <c r="AI160" s="787">
        <v>100000</v>
      </c>
      <c r="AJ160" s="787">
        <v>10000</v>
      </c>
      <c r="AK160" s="787">
        <v>50000</v>
      </c>
      <c r="AL160" s="742">
        <v>1.5E-3</v>
      </c>
      <c r="AM160" s="742">
        <v>0</v>
      </c>
      <c r="AN160" s="743" t="s">
        <v>64</v>
      </c>
      <c r="AO160" s="1172" t="s">
        <v>34</v>
      </c>
      <c r="AP160" s="1178" t="s">
        <v>1742</v>
      </c>
      <c r="AQ160" s="745" t="s">
        <v>668</v>
      </c>
      <c r="AR160" s="742">
        <v>0</v>
      </c>
      <c r="AS160" s="742">
        <v>0</v>
      </c>
      <c r="AT160" s="742" t="s">
        <v>1414</v>
      </c>
      <c r="AU160" s="742" t="s">
        <v>2724</v>
      </c>
      <c r="AX160" s="597"/>
      <c r="AY160" s="598"/>
      <c r="AZ160" s="598"/>
      <c r="BA160" s="598"/>
      <c r="BB160" s="598"/>
      <c r="BC160" s="750"/>
      <c r="BD160" s="598"/>
      <c r="BE160" s="598"/>
      <c r="BF160" s="598"/>
      <c r="BG160" s="598"/>
      <c r="BH160" s="753"/>
      <c r="BI160" s="599"/>
      <c r="BJ160" s="600"/>
      <c r="BK160" s="600"/>
      <c r="BL160" s="600"/>
      <c r="BM160" s="210"/>
      <c r="BN160" s="599"/>
      <c r="BO160" s="599"/>
      <c r="BP160" s="599"/>
      <c r="BQ160" s="599"/>
      <c r="BR160" s="599"/>
      <c r="BS160" s="599"/>
      <c r="BT160" s="599"/>
      <c r="BU160" s="599"/>
      <c r="BV160" s="599"/>
      <c r="BW160" s="601"/>
      <c r="BX160" s="598"/>
      <c r="BY160"/>
      <c r="CA160"/>
    </row>
    <row r="161" spans="2:79" ht="18.75">
      <c r="B161" s="1170" t="s">
        <v>121</v>
      </c>
      <c r="C161" s="335">
        <v>36499625000197</v>
      </c>
      <c r="D161" s="1170" t="s">
        <v>14</v>
      </c>
      <c r="E161" s="1170" t="s">
        <v>614</v>
      </c>
      <c r="F161" s="1170" t="s">
        <v>1414</v>
      </c>
      <c r="G161" s="1172" t="s">
        <v>1414</v>
      </c>
      <c r="H161" s="1172" t="s">
        <v>865</v>
      </c>
      <c r="I161" s="1172" t="s">
        <v>34</v>
      </c>
      <c r="J161" s="1172" t="s">
        <v>608</v>
      </c>
      <c r="K161" s="1172" t="s">
        <v>48</v>
      </c>
      <c r="L161" s="740" t="s">
        <v>1414</v>
      </c>
      <c r="M161" s="740" t="s">
        <v>34</v>
      </c>
      <c r="N161" s="1172" t="s">
        <v>2890</v>
      </c>
      <c r="O161" s="1172" t="s">
        <v>1320</v>
      </c>
      <c r="P161" s="783">
        <v>43947</v>
      </c>
      <c r="Q161" s="741">
        <v>23.001892089999998</v>
      </c>
      <c r="R161" s="741">
        <v>38.216014084024899</v>
      </c>
      <c r="S161" s="784">
        <v>16</v>
      </c>
      <c r="T161" s="742">
        <v>-2.9793208925070758E-3</v>
      </c>
      <c r="U161" s="743">
        <v>-9.1661953874326643E-2</v>
      </c>
      <c r="V161" s="742">
        <v>1.6002328147973088E-2</v>
      </c>
      <c r="W161" s="743">
        <v>0.12096554732396521</v>
      </c>
      <c r="X161" s="742">
        <v>0.11532697433620842</v>
      </c>
      <c r="Y161" s="743">
        <v>0.56177255657295055</v>
      </c>
      <c r="Z161" s="742"/>
      <c r="AA161" s="743"/>
      <c r="AB161" s="742">
        <v>0.11687350369730672</v>
      </c>
      <c r="AC161" s="744">
        <v>-0.99497303369806023</v>
      </c>
      <c r="AD161" s="785">
        <v>0</v>
      </c>
      <c r="AE161" s="1178" t="s">
        <v>1768</v>
      </c>
      <c r="AF161" s="786" t="s">
        <v>1741</v>
      </c>
      <c r="AG161" s="787" t="s">
        <v>1427</v>
      </c>
      <c r="AH161" s="787" t="s">
        <v>1730</v>
      </c>
      <c r="AI161" s="787">
        <v>500</v>
      </c>
      <c r="AJ161" s="787">
        <v>100</v>
      </c>
      <c r="AK161" s="787">
        <v>500</v>
      </c>
      <c r="AL161" s="742">
        <v>0.02</v>
      </c>
      <c r="AM161" s="742">
        <v>0.2</v>
      </c>
      <c r="AN161" s="743" t="s">
        <v>34</v>
      </c>
      <c r="AO161" s="1172" t="s">
        <v>34</v>
      </c>
      <c r="AP161" s="1178" t="s">
        <v>1742</v>
      </c>
      <c r="AQ161" s="745" t="s">
        <v>668</v>
      </c>
      <c r="AR161" s="742">
        <v>4.0000000000000001E-3</v>
      </c>
      <c r="AS161" s="742">
        <v>4.0000000000000001E-3</v>
      </c>
      <c r="AT161" s="742" t="s">
        <v>1414</v>
      </c>
      <c r="AU161" s="742" t="s">
        <v>2724</v>
      </c>
      <c r="AX161" s="597"/>
      <c r="AY161" s="598"/>
      <c r="AZ161" s="598"/>
      <c r="BA161" s="598"/>
      <c r="BB161" s="598"/>
      <c r="BC161" s="750"/>
      <c r="BD161" s="598"/>
      <c r="BE161" s="598"/>
      <c r="BF161" s="598"/>
      <c r="BG161" s="598"/>
      <c r="BH161" s="753"/>
      <c r="BI161" s="599"/>
      <c r="BJ161" s="600"/>
      <c r="BK161" s="600"/>
      <c r="BL161" s="600"/>
      <c r="BM161" s="210"/>
      <c r="BN161" s="599"/>
      <c r="BO161" s="599"/>
      <c r="BP161" s="599"/>
      <c r="BQ161" s="599"/>
      <c r="BR161" s="599"/>
      <c r="BS161" s="599"/>
      <c r="BT161" s="599"/>
      <c r="BU161" s="599"/>
      <c r="BV161" s="599"/>
      <c r="BW161" s="601"/>
      <c r="BX161" s="598"/>
      <c r="BY161"/>
      <c r="CA161"/>
    </row>
    <row r="162" spans="2:79" ht="18.75">
      <c r="B162" s="1170" t="s">
        <v>792</v>
      </c>
      <c r="C162" s="335">
        <v>37569846000157</v>
      </c>
      <c r="D162" s="1170" t="s">
        <v>14</v>
      </c>
      <c r="E162" s="1170" t="s">
        <v>607</v>
      </c>
      <c r="F162" s="1170" t="s">
        <v>1414</v>
      </c>
      <c r="G162" s="1172" t="s">
        <v>1414</v>
      </c>
      <c r="H162" s="1172" t="s">
        <v>34</v>
      </c>
      <c r="I162" s="1172" t="s">
        <v>34</v>
      </c>
      <c r="J162" s="1172" t="s">
        <v>608</v>
      </c>
      <c r="K162" s="1172" t="s">
        <v>48</v>
      </c>
      <c r="L162" s="740" t="s">
        <v>1414</v>
      </c>
      <c r="M162" s="740" t="s">
        <v>34</v>
      </c>
      <c r="N162" s="1172" t="s">
        <v>2891</v>
      </c>
      <c r="O162" s="1172" t="s">
        <v>1320</v>
      </c>
      <c r="P162" s="783">
        <v>44034</v>
      </c>
      <c r="Q162" s="741">
        <v>32.392486380000001</v>
      </c>
      <c r="R162" s="741">
        <v>28.839446545428586</v>
      </c>
      <c r="S162" s="784">
        <v>16</v>
      </c>
      <c r="T162" s="742">
        <v>-3.3029048368970471E-2</v>
      </c>
      <c r="U162" s="743">
        <v>-1.0161735567738226</v>
      </c>
      <c r="V162" s="742">
        <v>-0.1223500934405638</v>
      </c>
      <c r="W162" s="743">
        <v>-0.92487454833568861</v>
      </c>
      <c r="X162" s="742">
        <v>-5.9769217628926619E-2</v>
      </c>
      <c r="Y162" s="743">
        <v>-0.29114356277033904</v>
      </c>
      <c r="Z162" s="742"/>
      <c r="AA162" s="743"/>
      <c r="AB162" s="742">
        <v>0.18962200566103579</v>
      </c>
      <c r="AC162" s="744">
        <v>-1.3428737093750276</v>
      </c>
      <c r="AD162" s="785">
        <v>0</v>
      </c>
      <c r="AE162" s="1178" t="s">
        <v>1768</v>
      </c>
      <c r="AF162" s="786" t="s">
        <v>1765</v>
      </c>
      <c r="AG162" s="787" t="s">
        <v>719</v>
      </c>
      <c r="AH162" s="787" t="s">
        <v>1730</v>
      </c>
      <c r="AI162" s="787">
        <v>500</v>
      </c>
      <c r="AJ162" s="787">
        <v>100</v>
      </c>
      <c r="AK162" s="787">
        <v>500</v>
      </c>
      <c r="AL162" s="742">
        <v>0.02</v>
      </c>
      <c r="AM162" s="742">
        <v>0.2</v>
      </c>
      <c r="AN162" s="743" t="s">
        <v>666</v>
      </c>
      <c r="AO162" s="1172" t="s">
        <v>34</v>
      </c>
      <c r="AP162" s="1178" t="s">
        <v>1727</v>
      </c>
      <c r="AQ162" s="745" t="s">
        <v>659</v>
      </c>
      <c r="AR162" s="742">
        <v>4.0000000000000001E-3</v>
      </c>
      <c r="AS162" s="742">
        <v>4.0000000000000001E-3</v>
      </c>
      <c r="AT162" s="742" t="s">
        <v>1414</v>
      </c>
      <c r="AU162" s="742" t="s">
        <v>2724</v>
      </c>
      <c r="AX162" s="597"/>
      <c r="AY162" s="598"/>
      <c r="AZ162" s="598"/>
      <c r="BA162" s="598"/>
      <c r="BB162" s="598"/>
      <c r="BC162" s="750"/>
      <c r="BD162" s="598"/>
      <c r="BE162" s="598"/>
      <c r="BF162" s="598"/>
      <c r="BG162" s="598"/>
      <c r="BH162" s="753"/>
      <c r="BI162" s="599"/>
      <c r="BJ162" s="600"/>
      <c r="BK162" s="600"/>
      <c r="BL162" s="600"/>
      <c r="BM162" s="210"/>
      <c r="BN162" s="599"/>
      <c r="BO162" s="599"/>
      <c r="BP162" s="599"/>
      <c r="BQ162" s="599"/>
      <c r="BR162" s="599"/>
      <c r="BS162" s="599"/>
      <c r="BT162" s="599"/>
      <c r="BU162" s="599"/>
      <c r="BV162" s="599"/>
      <c r="BW162" s="601"/>
      <c r="BX162" s="598"/>
      <c r="BY162"/>
      <c r="CA162"/>
    </row>
    <row r="163" spans="2:79" ht="18.75">
      <c r="B163" s="1170" t="s">
        <v>793</v>
      </c>
      <c r="C163" s="335">
        <v>38110723000116</v>
      </c>
      <c r="D163" s="1170" t="s">
        <v>14</v>
      </c>
      <c r="E163" s="1170" t="s">
        <v>607</v>
      </c>
      <c r="F163" s="1170" t="s">
        <v>860</v>
      </c>
      <c r="G163" s="1172" t="s">
        <v>866</v>
      </c>
      <c r="H163" s="1172" t="s">
        <v>34</v>
      </c>
      <c r="I163" s="1172" t="s">
        <v>34</v>
      </c>
      <c r="J163" s="1172" t="s">
        <v>690</v>
      </c>
      <c r="K163" s="1172" t="s">
        <v>1414</v>
      </c>
      <c r="L163" s="740" t="s">
        <v>1414</v>
      </c>
      <c r="M163" s="740" t="s">
        <v>1411</v>
      </c>
      <c r="N163" s="1172" t="s">
        <v>2892</v>
      </c>
      <c r="O163" s="1172" t="s">
        <v>1320</v>
      </c>
      <c r="P163" s="783">
        <v>44093</v>
      </c>
      <c r="Q163" s="741">
        <v>1.63583451</v>
      </c>
      <c r="R163" s="741">
        <v>1.6296223060995854</v>
      </c>
      <c r="S163" s="784">
        <v>3</v>
      </c>
      <c r="T163" s="742">
        <v>8.9421031835990039E-3</v>
      </c>
      <c r="U163" s="743">
        <v>0.27511324866546738</v>
      </c>
      <c r="V163" s="742">
        <v>4.8780949891802816E-2</v>
      </c>
      <c r="W163" s="743">
        <v>0.36874723778191409</v>
      </c>
      <c r="X163" s="742">
        <v>6.0997992057844952E-2</v>
      </c>
      <c r="Y163" s="743">
        <v>0.29712908139126926</v>
      </c>
      <c r="Z163" s="742"/>
      <c r="AA163" s="743"/>
      <c r="AB163" s="742">
        <v>0.23125072637781724</v>
      </c>
      <c r="AC163" s="744">
        <v>-0.36111178588199</v>
      </c>
      <c r="AD163" s="785">
        <v>37174238000143</v>
      </c>
      <c r="AE163" s="1178" t="s">
        <v>1775</v>
      </c>
      <c r="AF163" s="786" t="s">
        <v>1775</v>
      </c>
      <c r="AG163" s="787" t="s">
        <v>1430</v>
      </c>
      <c r="AH163" s="787" t="s">
        <v>1730</v>
      </c>
      <c r="AI163" s="787">
        <v>200</v>
      </c>
      <c r="AJ163" s="787">
        <v>200</v>
      </c>
      <c r="AK163" s="787">
        <v>200</v>
      </c>
      <c r="AL163" s="742">
        <v>0.01</v>
      </c>
      <c r="AM163" s="742">
        <v>0.2</v>
      </c>
      <c r="AN163" s="743" t="s">
        <v>2119</v>
      </c>
      <c r="AO163" s="1172" t="s">
        <v>34</v>
      </c>
      <c r="AP163" s="1178" t="s">
        <v>1727</v>
      </c>
      <c r="AQ163" s="745" t="s">
        <v>694</v>
      </c>
      <c r="AR163" s="742">
        <v>3.333E-3</v>
      </c>
      <c r="AS163" s="742">
        <v>3.333E-3</v>
      </c>
      <c r="AT163" s="742" t="s">
        <v>1414</v>
      </c>
      <c r="AU163" s="742" t="s">
        <v>2724</v>
      </c>
      <c r="AX163" s="597"/>
      <c r="AY163" s="598"/>
      <c r="AZ163" s="598"/>
      <c r="BA163" s="598"/>
      <c r="BB163" s="598"/>
      <c r="BC163" s="750"/>
      <c r="BD163" s="598"/>
      <c r="BE163" s="598"/>
      <c r="BF163" s="598"/>
      <c r="BG163" s="598"/>
      <c r="BH163" s="753"/>
      <c r="BI163" s="599"/>
      <c r="BJ163" s="600"/>
      <c r="BK163" s="600"/>
      <c r="BL163" s="600"/>
      <c r="BM163" s="210"/>
      <c r="BN163" s="599"/>
      <c r="BO163" s="599"/>
      <c r="BP163" s="599"/>
      <c r="BQ163" s="599"/>
      <c r="BR163" s="599"/>
      <c r="BS163" s="599"/>
      <c r="BT163" s="599"/>
      <c r="BU163" s="599"/>
      <c r="BV163" s="599"/>
      <c r="BW163" s="601"/>
      <c r="BX163" s="598"/>
      <c r="BY163"/>
      <c r="CA163"/>
    </row>
    <row r="164" spans="2:79" ht="18.75">
      <c r="B164" s="1170" t="s">
        <v>794</v>
      </c>
      <c r="C164" s="335">
        <v>33824951000134</v>
      </c>
      <c r="D164" s="1170" t="s">
        <v>14</v>
      </c>
      <c r="E164" s="1170" t="s">
        <v>607</v>
      </c>
      <c r="F164" s="1170" t="s">
        <v>1414</v>
      </c>
      <c r="G164" s="1172" t="s">
        <v>1414</v>
      </c>
      <c r="H164" s="1172" t="s">
        <v>34</v>
      </c>
      <c r="I164" s="1172" t="s">
        <v>34</v>
      </c>
      <c r="J164" s="1172" t="s">
        <v>608</v>
      </c>
      <c r="K164" s="1172" t="s">
        <v>48</v>
      </c>
      <c r="L164" s="740" t="s">
        <v>1414</v>
      </c>
      <c r="M164" s="740" t="s">
        <v>34</v>
      </c>
      <c r="N164" s="1172" t="s">
        <v>2893</v>
      </c>
      <c r="O164" s="1172" t="s">
        <v>1320</v>
      </c>
      <c r="P164" s="783">
        <v>43695</v>
      </c>
      <c r="Q164" s="741">
        <v>1.7223002000000001</v>
      </c>
      <c r="R164" s="741">
        <v>1.9852570070161291</v>
      </c>
      <c r="S164" s="784">
        <v>3</v>
      </c>
      <c r="T164" s="742">
        <v>-5.0979493930099595E-2</v>
      </c>
      <c r="U164" s="743">
        <v>-1.5684379728647193</v>
      </c>
      <c r="V164" s="742">
        <v>-0.20127479400902304</v>
      </c>
      <c r="W164" s="743">
        <v>-1.5214858359784194</v>
      </c>
      <c r="X164" s="742">
        <v>-0.24905321189515206</v>
      </c>
      <c r="Y164" s="743">
        <v>-1.2131702957988502</v>
      </c>
      <c r="Z164" s="742">
        <v>0.17172489233843402</v>
      </c>
      <c r="AA164" s="743">
        <v>0.73994746012458257</v>
      </c>
      <c r="AB164" s="742">
        <v>0.18299987392342937</v>
      </c>
      <c r="AC164" s="744">
        <v>-1.8227504726544019</v>
      </c>
      <c r="AD164" s="785">
        <v>30530788000109</v>
      </c>
      <c r="AE164" s="1178" t="s">
        <v>1775</v>
      </c>
      <c r="AF164" s="786" t="s">
        <v>1775</v>
      </c>
      <c r="AG164" s="787" t="s">
        <v>1430</v>
      </c>
      <c r="AH164" s="787" t="s">
        <v>1730</v>
      </c>
      <c r="AI164" s="787">
        <v>200</v>
      </c>
      <c r="AJ164" s="787">
        <v>200</v>
      </c>
      <c r="AK164" s="787">
        <v>200</v>
      </c>
      <c r="AL164" s="742">
        <v>1.4999999999999999E-2</v>
      </c>
      <c r="AM164" s="742">
        <v>0.2</v>
      </c>
      <c r="AN164" s="743" t="s">
        <v>666</v>
      </c>
      <c r="AO164" s="1172" t="s">
        <v>34</v>
      </c>
      <c r="AP164" s="1178" t="s">
        <v>1727</v>
      </c>
      <c r="AQ164" s="745" t="s">
        <v>659</v>
      </c>
      <c r="AR164" s="742">
        <v>4.9994999999999996E-3</v>
      </c>
      <c r="AS164" s="742">
        <v>4.9994999999999996E-3</v>
      </c>
      <c r="AT164" s="742" t="s">
        <v>1414</v>
      </c>
      <c r="AU164" s="742" t="s">
        <v>2724</v>
      </c>
      <c r="AX164" s="597"/>
      <c r="AY164" s="598"/>
      <c r="AZ164" s="598"/>
      <c r="BA164" s="598"/>
      <c r="BB164" s="598"/>
      <c r="BC164" s="750"/>
      <c r="BD164" s="598"/>
      <c r="BE164" s="598"/>
      <c r="BF164" s="598"/>
      <c r="BG164" s="598"/>
      <c r="BH164" s="753"/>
      <c r="BI164" s="599"/>
      <c r="BJ164" s="600"/>
      <c r="BK164" s="600"/>
      <c r="BL164" s="600"/>
      <c r="BM164" s="210"/>
      <c r="BN164" s="599"/>
      <c r="BO164" s="599"/>
      <c r="BP164" s="599"/>
      <c r="BQ164" s="599"/>
      <c r="BR164" s="599"/>
      <c r="BS164" s="599"/>
      <c r="BT164" s="599"/>
      <c r="BU164" s="599"/>
      <c r="BV164" s="599"/>
      <c r="BW164" s="601"/>
      <c r="BX164" s="598"/>
      <c r="BY164"/>
      <c r="CA164"/>
    </row>
    <row r="165" spans="2:79" ht="18.75">
      <c r="B165" s="1170" t="s">
        <v>795</v>
      </c>
      <c r="C165" s="335">
        <v>39293641000117</v>
      </c>
      <c r="D165" s="1170" t="s">
        <v>14</v>
      </c>
      <c r="E165" s="1170" t="s">
        <v>607</v>
      </c>
      <c r="F165" s="1170" t="s">
        <v>860</v>
      </c>
      <c r="G165" s="1172" t="s">
        <v>1414</v>
      </c>
      <c r="H165" s="1172" t="s">
        <v>34</v>
      </c>
      <c r="I165" s="1172" t="s">
        <v>34</v>
      </c>
      <c r="J165" s="1172" t="s">
        <v>611</v>
      </c>
      <c r="K165" s="1172" t="s">
        <v>1414</v>
      </c>
      <c r="L165" s="740" t="s">
        <v>1414</v>
      </c>
      <c r="M165" s="740" t="s">
        <v>1411</v>
      </c>
      <c r="N165" s="1172" t="s">
        <v>2894</v>
      </c>
      <c r="O165" s="1172" t="s">
        <v>1320</v>
      </c>
      <c r="P165" s="783">
        <v>44193</v>
      </c>
      <c r="Q165" s="741">
        <v>0</v>
      </c>
      <c r="R165" s="741">
        <v>0</v>
      </c>
      <c r="S165" s="784">
        <v>5</v>
      </c>
      <c r="T165" s="742"/>
      <c r="U165" s="743"/>
      <c r="V165" s="742"/>
      <c r="W165" s="743"/>
      <c r="X165" s="742"/>
      <c r="Y165" s="743"/>
      <c r="Z165" s="742"/>
      <c r="AA165" s="743"/>
      <c r="AB165" s="742"/>
      <c r="AC165" s="744"/>
      <c r="AD165" s="785">
        <v>40910469000182</v>
      </c>
      <c r="AE165" s="1178" t="s">
        <v>1775</v>
      </c>
      <c r="AF165" s="786" t="s">
        <v>1775</v>
      </c>
      <c r="AG165" s="787" t="s">
        <v>1430</v>
      </c>
      <c r="AH165" s="787" t="s">
        <v>1726</v>
      </c>
      <c r="AI165" s="787">
        <v>1000</v>
      </c>
      <c r="AJ165" s="787">
        <v>0</v>
      </c>
      <c r="AK165" s="787">
        <v>0</v>
      </c>
      <c r="AL165" s="742">
        <v>5.0000000000000001E-3</v>
      </c>
      <c r="AM165" s="742">
        <v>0</v>
      </c>
      <c r="AN165" s="743" t="s">
        <v>2119</v>
      </c>
      <c r="AO165" s="1172" t="s">
        <v>34</v>
      </c>
      <c r="AP165" s="1178" t="s">
        <v>1727</v>
      </c>
      <c r="AQ165" s="745" t="s">
        <v>687</v>
      </c>
      <c r="AR165" s="742">
        <v>1.6665E-3</v>
      </c>
      <c r="AS165" s="742">
        <v>1.6665E-3</v>
      </c>
      <c r="AT165" s="742" t="s">
        <v>1414</v>
      </c>
      <c r="AU165" s="742" t="s">
        <v>2724</v>
      </c>
      <c r="AX165" s="597"/>
      <c r="AY165" s="598"/>
      <c r="AZ165" s="598"/>
      <c r="BA165" s="598"/>
      <c r="BB165" s="598"/>
      <c r="BC165" s="750"/>
      <c r="BD165" s="598"/>
      <c r="BE165" s="598"/>
      <c r="BF165" s="598"/>
      <c r="BG165" s="598"/>
      <c r="BH165" s="753"/>
      <c r="BI165" s="599"/>
      <c r="BJ165" s="600"/>
      <c r="BK165" s="600"/>
      <c r="BL165" s="600"/>
      <c r="BM165" s="210"/>
      <c r="BN165" s="599"/>
      <c r="BO165" s="599"/>
      <c r="BP165" s="599"/>
      <c r="BQ165" s="599"/>
      <c r="BR165" s="599"/>
      <c r="BS165" s="599"/>
      <c r="BT165" s="599"/>
      <c r="BU165" s="599"/>
      <c r="BV165" s="599"/>
      <c r="BW165" s="601"/>
      <c r="BX165" s="598"/>
      <c r="BY165"/>
      <c r="CA165"/>
    </row>
    <row r="166" spans="2:79" ht="18.75">
      <c r="B166" s="1170" t="s">
        <v>796</v>
      </c>
      <c r="C166" s="335">
        <v>41755418000196</v>
      </c>
      <c r="D166" s="1170" t="s">
        <v>14</v>
      </c>
      <c r="E166" s="1170" t="s">
        <v>607</v>
      </c>
      <c r="F166" s="1170" t="s">
        <v>1414</v>
      </c>
      <c r="G166" s="1172" t="s">
        <v>1414</v>
      </c>
      <c r="H166" s="1172" t="s">
        <v>34</v>
      </c>
      <c r="I166" s="1172" t="s">
        <v>34</v>
      </c>
      <c r="J166" s="1172" t="s">
        <v>611</v>
      </c>
      <c r="K166" s="1172" t="s">
        <v>1414</v>
      </c>
      <c r="L166" s="740" t="s">
        <v>1414</v>
      </c>
      <c r="M166" s="740" t="s">
        <v>1411</v>
      </c>
      <c r="N166" s="1172" t="s">
        <v>2895</v>
      </c>
      <c r="O166" s="1172" t="s">
        <v>1320</v>
      </c>
      <c r="P166" s="783">
        <v>44434</v>
      </c>
      <c r="Q166" s="741">
        <v>1.71</v>
      </c>
      <c r="R166" s="741">
        <v>1.8098245614035084</v>
      </c>
      <c r="S166" s="784">
        <v>5</v>
      </c>
      <c r="T166" s="742">
        <v>0</v>
      </c>
      <c r="U166" s="743">
        <v>0</v>
      </c>
      <c r="V166" s="742">
        <v>-8.2191780821917693E-2</v>
      </c>
      <c r="W166" s="743">
        <v>-0.62130795348763035</v>
      </c>
      <c r="X166" s="742"/>
      <c r="Y166" s="743"/>
      <c r="Z166" s="742"/>
      <c r="AA166" s="743"/>
      <c r="AB166" s="742">
        <v>0.27627152844673242</v>
      </c>
      <c r="AC166" s="744">
        <v>-0.77633802769464588</v>
      </c>
      <c r="AD166" s="785">
        <v>40904778000140</v>
      </c>
      <c r="AE166" s="1178" t="s">
        <v>1775</v>
      </c>
      <c r="AF166" s="786" t="s">
        <v>1775</v>
      </c>
      <c r="AG166" s="787" t="s">
        <v>1430</v>
      </c>
      <c r="AH166" s="787" t="s">
        <v>1797</v>
      </c>
      <c r="AI166" s="787">
        <v>0</v>
      </c>
      <c r="AJ166" s="787">
        <v>0</v>
      </c>
      <c r="AK166" s="787">
        <v>0</v>
      </c>
      <c r="AL166" s="742">
        <v>0</v>
      </c>
      <c r="AM166" s="742">
        <v>0</v>
      </c>
      <c r="AN166" s="743" t="s">
        <v>2119</v>
      </c>
      <c r="AO166" s="1172" t="s">
        <v>34</v>
      </c>
      <c r="AP166" s="1178" t="s">
        <v>1727</v>
      </c>
      <c r="AQ166" s="745" t="s">
        <v>687</v>
      </c>
      <c r="AR166" s="742">
        <v>1.66666666666667E-3</v>
      </c>
      <c r="AS166" s="742">
        <v>1.66666666666667E-3</v>
      </c>
      <c r="AT166" s="742" t="s">
        <v>1414</v>
      </c>
      <c r="AU166" s="742" t="s">
        <v>2724</v>
      </c>
      <c r="AX166" s="597"/>
      <c r="AY166" s="598"/>
      <c r="AZ166" s="598"/>
      <c r="BA166" s="598"/>
      <c r="BB166" s="598"/>
      <c r="BC166" s="750"/>
      <c r="BD166" s="598"/>
      <c r="BE166" s="598"/>
      <c r="BF166" s="598"/>
      <c r="BG166" s="598"/>
      <c r="BH166" s="753"/>
      <c r="BI166" s="599"/>
      <c r="BJ166" s="600"/>
      <c r="BK166" s="600"/>
      <c r="BL166" s="600"/>
      <c r="BM166" s="210"/>
      <c r="BN166" s="599"/>
      <c r="BO166" s="599"/>
      <c r="BP166" s="599"/>
      <c r="BQ166" s="599"/>
      <c r="BR166" s="599"/>
      <c r="BS166" s="599"/>
      <c r="BT166" s="599"/>
      <c r="BU166" s="599"/>
      <c r="BV166" s="599"/>
      <c r="BW166" s="601"/>
      <c r="BX166" s="598"/>
      <c r="BY166"/>
      <c r="CA166"/>
    </row>
    <row r="167" spans="2:79" ht="18.75">
      <c r="B167" s="1170" t="s">
        <v>797</v>
      </c>
      <c r="C167" s="335">
        <v>43617048000156</v>
      </c>
      <c r="D167" s="1170" t="s">
        <v>14</v>
      </c>
      <c r="E167" s="1170" t="s">
        <v>607</v>
      </c>
      <c r="F167" s="1170" t="s">
        <v>1414</v>
      </c>
      <c r="G167" s="1172" t="s">
        <v>1414</v>
      </c>
      <c r="H167" s="1172" t="s">
        <v>34</v>
      </c>
      <c r="I167" s="1172" t="s">
        <v>34</v>
      </c>
      <c r="J167" s="1172" t="s">
        <v>608</v>
      </c>
      <c r="K167" s="1172" t="s">
        <v>48</v>
      </c>
      <c r="L167" s="740" t="s">
        <v>1414</v>
      </c>
      <c r="M167" s="740" t="s">
        <v>1411</v>
      </c>
      <c r="N167" s="1172" t="s">
        <v>2896</v>
      </c>
      <c r="O167" s="1172" t="s">
        <v>1320</v>
      </c>
      <c r="P167" s="783">
        <v>44492</v>
      </c>
      <c r="Q167" s="741">
        <v>1.8343000300000001</v>
      </c>
      <c r="R167" s="741">
        <v>1.8726325852747252</v>
      </c>
      <c r="S167" s="784">
        <v>4</v>
      </c>
      <c r="T167" s="742">
        <v>-5.8583192931708106E-2</v>
      </c>
      <c r="U167" s="743">
        <v>-1.8023738033127137</v>
      </c>
      <c r="V167" s="742">
        <v>-9.8897154332756809E-2</v>
      </c>
      <c r="W167" s="743">
        <v>-0.74758799419819921</v>
      </c>
      <c r="X167" s="742"/>
      <c r="Y167" s="743"/>
      <c r="Z167" s="742"/>
      <c r="AA167" s="743"/>
      <c r="AB167" s="742">
        <v>0.18000705297506411</v>
      </c>
      <c r="AC167" s="744">
        <v>-1.2843133821283443</v>
      </c>
      <c r="AD167" s="785">
        <v>40054367000102</v>
      </c>
      <c r="AE167" s="1178" t="s">
        <v>1775</v>
      </c>
      <c r="AF167" s="786" t="s">
        <v>1775</v>
      </c>
      <c r="AG167" s="787" t="s">
        <v>1430</v>
      </c>
      <c r="AH167" s="787" t="s">
        <v>1730</v>
      </c>
      <c r="AI167" s="787">
        <v>200</v>
      </c>
      <c r="AJ167" s="787">
        <v>200</v>
      </c>
      <c r="AK167" s="787">
        <v>200</v>
      </c>
      <c r="AL167" s="742">
        <v>0</v>
      </c>
      <c r="AM167" s="742">
        <v>0</v>
      </c>
      <c r="AN167" s="743" t="s">
        <v>2119</v>
      </c>
      <c r="AO167" s="1172" t="s">
        <v>34</v>
      </c>
      <c r="AP167" s="1178" t="s">
        <v>1727</v>
      </c>
      <c r="AQ167" s="745" t="s">
        <v>659</v>
      </c>
      <c r="AR167" s="742">
        <v>3.3333333333333301E-3</v>
      </c>
      <c r="AS167" s="742">
        <v>3.3333333333333301E-3</v>
      </c>
      <c r="AT167" s="742" t="s">
        <v>1414</v>
      </c>
      <c r="AU167" s="742" t="s">
        <v>2724</v>
      </c>
      <c r="AX167" s="597"/>
      <c r="AY167" s="598"/>
      <c r="AZ167" s="598"/>
      <c r="BA167" s="598"/>
      <c r="BB167" s="598"/>
      <c r="BC167" s="750"/>
      <c r="BD167" s="598"/>
      <c r="BE167" s="598"/>
      <c r="BF167" s="598"/>
      <c r="BG167" s="598"/>
      <c r="BH167" s="753"/>
      <c r="BI167" s="599"/>
      <c r="BJ167" s="600"/>
      <c r="BK167" s="600"/>
      <c r="BL167" s="600"/>
      <c r="BM167" s="210"/>
      <c r="BN167" s="599"/>
      <c r="BO167" s="599"/>
      <c r="BP167" s="599"/>
      <c r="BQ167" s="599"/>
      <c r="BR167" s="599"/>
      <c r="BS167" s="599"/>
      <c r="BT167" s="599"/>
      <c r="BU167" s="599"/>
      <c r="BV167" s="599"/>
      <c r="BW167" s="601"/>
      <c r="BX167" s="598"/>
      <c r="BY167"/>
      <c r="CA167"/>
    </row>
    <row r="168" spans="2:79" ht="18.75">
      <c r="B168" s="1170" t="s">
        <v>1286</v>
      </c>
      <c r="C168" s="335">
        <v>44315932000107</v>
      </c>
      <c r="D168" s="1170" t="s">
        <v>11</v>
      </c>
      <c r="E168" s="1170" t="s">
        <v>620</v>
      </c>
      <c r="F168" s="1170" t="s">
        <v>619</v>
      </c>
      <c r="G168" s="1172" t="s">
        <v>738</v>
      </c>
      <c r="H168" s="1172" t="s">
        <v>34</v>
      </c>
      <c r="I168" s="1172" t="s">
        <v>1414</v>
      </c>
      <c r="J168" s="1172" t="s">
        <v>608</v>
      </c>
      <c r="K168" s="1172" t="s">
        <v>48</v>
      </c>
      <c r="L168" s="740" t="s">
        <v>1414</v>
      </c>
      <c r="M168" s="740" t="s">
        <v>34</v>
      </c>
      <c r="N168" s="1172" t="s">
        <v>2897</v>
      </c>
      <c r="O168" s="1172" t="s">
        <v>1320</v>
      </c>
      <c r="P168" s="783">
        <v>44651</v>
      </c>
      <c r="Q168" s="741"/>
      <c r="R168" s="741"/>
      <c r="S168" s="784">
        <v>2</v>
      </c>
      <c r="T168" s="742"/>
      <c r="U168" s="743"/>
      <c r="V168" s="742"/>
      <c r="W168" s="743"/>
      <c r="X168" s="742"/>
      <c r="Y168" s="743"/>
      <c r="Z168" s="742"/>
      <c r="AA168" s="743"/>
      <c r="AB168" s="742"/>
      <c r="AC168" s="744"/>
      <c r="AD168" s="785">
        <v>23434820000197</v>
      </c>
      <c r="AE168" s="1178" t="s">
        <v>1775</v>
      </c>
      <c r="AF168" s="786" t="s">
        <v>1775</v>
      </c>
      <c r="AG168" s="787" t="s">
        <v>1430</v>
      </c>
      <c r="AH168" s="787" t="s">
        <v>1730</v>
      </c>
      <c r="AI168" s="787">
        <v>200</v>
      </c>
      <c r="AJ168" s="787">
        <v>200</v>
      </c>
      <c r="AK168" s="787">
        <v>200</v>
      </c>
      <c r="AL168" s="742">
        <v>9.0000000000000011E-3</v>
      </c>
      <c r="AM168" s="742">
        <v>0.2</v>
      </c>
      <c r="AN168" s="743" t="s">
        <v>64</v>
      </c>
      <c r="AO168" s="1172" t="s">
        <v>34</v>
      </c>
      <c r="AP168" s="1178" t="s">
        <v>1731</v>
      </c>
      <c r="AQ168" s="745" t="s">
        <v>669</v>
      </c>
      <c r="AR168" s="742">
        <v>3.0000000000000001E-3</v>
      </c>
      <c r="AS168" s="742">
        <v>3.0000000000000001E-3</v>
      </c>
      <c r="AT168" s="742" t="s">
        <v>1414</v>
      </c>
      <c r="AU168" s="742" t="s">
        <v>2724</v>
      </c>
      <c r="AX168" s="597"/>
      <c r="AY168" s="598"/>
      <c r="AZ168" s="598"/>
      <c r="BA168" s="598"/>
      <c r="BB168" s="598"/>
      <c r="BC168" s="750"/>
      <c r="BD168" s="598"/>
      <c r="BE168" s="598"/>
      <c r="BF168" s="598"/>
      <c r="BG168" s="598"/>
      <c r="BH168" s="753"/>
      <c r="BI168" s="599"/>
      <c r="BJ168" s="600"/>
      <c r="BK168" s="600"/>
      <c r="BL168" s="600"/>
      <c r="BM168" s="210"/>
      <c r="BN168" s="599"/>
      <c r="BO168" s="599"/>
      <c r="BP168" s="599"/>
      <c r="BQ168" s="599"/>
      <c r="BR168" s="599"/>
      <c r="BS168" s="599"/>
      <c r="BT168" s="599"/>
      <c r="BU168" s="599"/>
      <c r="BV168" s="599"/>
      <c r="BW168" s="601"/>
      <c r="BX168" s="598"/>
      <c r="BY168"/>
      <c r="CA168"/>
    </row>
    <row r="169" spans="2:79" ht="18.75">
      <c r="B169" s="1170" t="s">
        <v>1287</v>
      </c>
      <c r="C169" s="335">
        <v>45081757000195</v>
      </c>
      <c r="D169" s="1170" t="s">
        <v>11</v>
      </c>
      <c r="E169" s="1170" t="s">
        <v>620</v>
      </c>
      <c r="F169" s="1170" t="s">
        <v>619</v>
      </c>
      <c r="G169" s="1172" t="s">
        <v>738</v>
      </c>
      <c r="H169" s="1172" t="s">
        <v>34</v>
      </c>
      <c r="I169" s="1172" t="s">
        <v>1414</v>
      </c>
      <c r="J169" s="1172" t="s">
        <v>608</v>
      </c>
      <c r="K169" s="1172" t="s">
        <v>48</v>
      </c>
      <c r="L169" s="740" t="s">
        <v>1414</v>
      </c>
      <c r="M169" s="740" t="s">
        <v>1411</v>
      </c>
      <c r="N169" s="1172" t="s">
        <v>2898</v>
      </c>
      <c r="O169" s="1172" t="s">
        <v>1320</v>
      </c>
      <c r="P169" s="783">
        <v>44694</v>
      </c>
      <c r="Q169" s="741"/>
      <c r="R169" s="741"/>
      <c r="S169" s="784">
        <v>10</v>
      </c>
      <c r="T169" s="742"/>
      <c r="U169" s="743"/>
      <c r="V169" s="742"/>
      <c r="W169" s="743"/>
      <c r="X169" s="742"/>
      <c r="Y169" s="743"/>
      <c r="Z169" s="742"/>
      <c r="AA169" s="743"/>
      <c r="AB169" s="742"/>
      <c r="AC169" s="744"/>
      <c r="AD169" s="785">
        <v>18428655000120</v>
      </c>
      <c r="AE169" s="1178" t="s">
        <v>1775</v>
      </c>
      <c r="AF169" s="786" t="s">
        <v>1775</v>
      </c>
      <c r="AG169" s="787" t="s">
        <v>1430</v>
      </c>
      <c r="AH169" s="787" t="s">
        <v>1730</v>
      </c>
      <c r="AI169" s="787">
        <v>200</v>
      </c>
      <c r="AJ169" s="787">
        <v>200</v>
      </c>
      <c r="AK169" s="787">
        <v>200</v>
      </c>
      <c r="AL169" s="742">
        <v>5.0000000000000001E-3</v>
      </c>
      <c r="AM169" s="742">
        <v>0.2</v>
      </c>
      <c r="AN169" s="743" t="s">
        <v>64</v>
      </c>
      <c r="AO169" s="1172" t="s">
        <v>34</v>
      </c>
      <c r="AP169" s="1178" t="s">
        <v>1731</v>
      </c>
      <c r="AQ169" s="745" t="s">
        <v>1371</v>
      </c>
      <c r="AR169" s="742">
        <v>1.66666666666667E-3</v>
      </c>
      <c r="AS169" s="742">
        <v>1.66666666666667E-3</v>
      </c>
      <c r="AT169" s="742" t="s">
        <v>1414</v>
      </c>
      <c r="AU169" s="742" t="s">
        <v>2724</v>
      </c>
      <c r="AX169" s="597"/>
      <c r="AY169" s="598"/>
      <c r="AZ169" s="598"/>
      <c r="BA169" s="598"/>
      <c r="BB169" s="598"/>
      <c r="BC169" s="750"/>
      <c r="BD169" s="598"/>
      <c r="BE169" s="598"/>
      <c r="BF169" s="598"/>
      <c r="BG169" s="598"/>
      <c r="BH169" s="753"/>
      <c r="BI169" s="599"/>
      <c r="BJ169" s="600"/>
      <c r="BK169" s="600"/>
      <c r="BL169" s="600"/>
      <c r="BM169" s="210"/>
      <c r="BN169" s="599"/>
      <c r="BO169" s="599"/>
      <c r="BP169" s="599"/>
      <c r="BQ169" s="599"/>
      <c r="BR169" s="599"/>
      <c r="BS169" s="599"/>
      <c r="BT169" s="599"/>
      <c r="BU169" s="599"/>
      <c r="BV169" s="599"/>
      <c r="BW169" s="601"/>
      <c r="BX169" s="598"/>
      <c r="BY169"/>
      <c r="CA169"/>
    </row>
    <row r="170" spans="2:79" ht="18.75">
      <c r="B170" s="1170" t="s">
        <v>1385</v>
      </c>
      <c r="C170" s="335">
        <v>33824969000136</v>
      </c>
      <c r="D170" s="1170" t="s">
        <v>13</v>
      </c>
      <c r="E170" s="1170" t="s">
        <v>615</v>
      </c>
      <c r="F170" s="1170" t="s">
        <v>619</v>
      </c>
      <c r="G170" s="1172" t="s">
        <v>34</v>
      </c>
      <c r="H170" s="1172" t="s">
        <v>1336</v>
      </c>
      <c r="I170" s="1172" t="s">
        <v>34</v>
      </c>
      <c r="J170" s="1172" t="s">
        <v>1414</v>
      </c>
      <c r="K170" s="1172" t="s">
        <v>48</v>
      </c>
      <c r="L170" s="740" t="s">
        <v>1414</v>
      </c>
      <c r="M170" s="740" t="s">
        <v>1411</v>
      </c>
      <c r="N170" s="1172" t="s">
        <v>2899</v>
      </c>
      <c r="O170" s="1172" t="s">
        <v>1320</v>
      </c>
      <c r="P170" s="783">
        <v>43695</v>
      </c>
      <c r="Q170" s="741">
        <v>1.7055794</v>
      </c>
      <c r="R170" s="741">
        <v>1.6887848840725805</v>
      </c>
      <c r="S170" s="784">
        <v>4</v>
      </c>
      <c r="T170" s="742">
        <v>-2.1813379761786988E-3</v>
      </c>
      <c r="U170" s="743">
        <v>-6.7111166662063099E-2</v>
      </c>
      <c r="V170" s="742">
        <v>3.8167167134744329E-2</v>
      </c>
      <c r="W170" s="743">
        <v>0.28851503478538526</v>
      </c>
      <c r="X170" s="742">
        <v>9.247263796888161E-2</v>
      </c>
      <c r="Y170" s="743">
        <v>0.45044613841493608</v>
      </c>
      <c r="Z170" s="742">
        <v>0.19075961723078794</v>
      </c>
      <c r="AA170" s="743">
        <v>0.82196641583025543</v>
      </c>
      <c r="AB170" s="742">
        <v>4.0264176776807457E-2</v>
      </c>
      <c r="AC170" s="744">
        <v>-2.3375902124509382</v>
      </c>
      <c r="AD170" s="785">
        <v>9605786000145</v>
      </c>
      <c r="AE170" s="1178" t="s">
        <v>1775</v>
      </c>
      <c r="AF170" s="786" t="s">
        <v>1775</v>
      </c>
      <c r="AG170" s="787" t="s">
        <v>1430</v>
      </c>
      <c r="AH170" s="787" t="s">
        <v>1730</v>
      </c>
      <c r="AI170" s="787">
        <v>200</v>
      </c>
      <c r="AJ170" s="787">
        <v>100</v>
      </c>
      <c r="AK170" s="787">
        <v>200</v>
      </c>
      <c r="AL170" s="742">
        <v>0.01</v>
      </c>
      <c r="AM170" s="742">
        <v>0</v>
      </c>
      <c r="AN170" s="743" t="s">
        <v>64</v>
      </c>
      <c r="AO170" s="1172" t="s">
        <v>34</v>
      </c>
      <c r="AP170" s="1178" t="s">
        <v>1742</v>
      </c>
      <c r="AQ170" s="745" t="s">
        <v>668</v>
      </c>
      <c r="AR170" s="742">
        <v>3.3333333333333301E-3</v>
      </c>
      <c r="AS170" s="742">
        <v>3.3333333333333301E-3</v>
      </c>
      <c r="AT170" s="742" t="s">
        <v>1414</v>
      </c>
      <c r="AU170" s="742" t="s">
        <v>2724</v>
      </c>
      <c r="AX170" s="597"/>
      <c r="AY170" s="598"/>
      <c r="AZ170" s="598"/>
      <c r="BA170" s="598"/>
      <c r="BB170" s="598"/>
      <c r="BC170" s="750"/>
      <c r="BD170" s="598"/>
      <c r="BE170" s="598"/>
      <c r="BF170" s="598"/>
      <c r="BG170" s="598"/>
      <c r="BH170" s="753"/>
      <c r="BI170" s="599"/>
      <c r="BJ170" s="600"/>
      <c r="BK170" s="600"/>
      <c r="BL170" s="600"/>
      <c r="BM170" s="210"/>
      <c r="BN170" s="599"/>
      <c r="BO170" s="599"/>
      <c r="BP170" s="599"/>
      <c r="BQ170" s="599"/>
      <c r="BR170" s="599"/>
      <c r="BS170" s="599"/>
      <c r="BT170" s="599"/>
      <c r="BU170" s="599"/>
      <c r="BV170" s="599"/>
      <c r="BW170" s="601"/>
      <c r="BX170" s="598"/>
      <c r="BY170"/>
      <c r="CA170"/>
    </row>
    <row r="171" spans="2:79" ht="18.75">
      <c r="B171" s="1170" t="s">
        <v>798</v>
      </c>
      <c r="C171" s="335">
        <v>39293607000142</v>
      </c>
      <c r="D171" s="1170" t="s">
        <v>13</v>
      </c>
      <c r="E171" s="1170" t="s">
        <v>616</v>
      </c>
      <c r="F171" s="1170" t="s">
        <v>617</v>
      </c>
      <c r="G171" s="1172" t="s">
        <v>34</v>
      </c>
      <c r="H171" s="1172" t="s">
        <v>1337</v>
      </c>
      <c r="I171" s="1172" t="s">
        <v>34</v>
      </c>
      <c r="J171" s="1172" t="s">
        <v>608</v>
      </c>
      <c r="K171" s="1172" t="s">
        <v>48</v>
      </c>
      <c r="L171" s="740" t="s">
        <v>1414</v>
      </c>
      <c r="M171" s="740" t="s">
        <v>1411</v>
      </c>
      <c r="N171" s="1172" t="s">
        <v>2900</v>
      </c>
      <c r="O171" s="1172" t="s">
        <v>1320</v>
      </c>
      <c r="P171" s="783">
        <v>44193</v>
      </c>
      <c r="Q171" s="741">
        <v>0</v>
      </c>
      <c r="R171" s="741">
        <v>0</v>
      </c>
      <c r="S171" s="784">
        <v>5</v>
      </c>
      <c r="T171" s="742"/>
      <c r="U171" s="743"/>
      <c r="V171" s="742"/>
      <c r="W171" s="743"/>
      <c r="X171" s="742"/>
      <c r="Y171" s="743"/>
      <c r="Z171" s="742"/>
      <c r="AA171" s="743"/>
      <c r="AB171" s="742"/>
      <c r="AC171" s="744"/>
      <c r="AD171" s="785">
        <v>37243087000138</v>
      </c>
      <c r="AE171" s="1178" t="s">
        <v>1775</v>
      </c>
      <c r="AF171" s="786" t="s">
        <v>1775</v>
      </c>
      <c r="AG171" s="787" t="s">
        <v>1430</v>
      </c>
      <c r="AH171" s="787" t="s">
        <v>1726</v>
      </c>
      <c r="AI171" s="787">
        <v>1000</v>
      </c>
      <c r="AJ171" s="787">
        <v>0</v>
      </c>
      <c r="AK171" s="787">
        <v>0</v>
      </c>
      <c r="AL171" s="742">
        <v>6.0000000000000001E-3</v>
      </c>
      <c r="AM171" s="742">
        <v>0</v>
      </c>
      <c r="AN171" s="743" t="s">
        <v>64</v>
      </c>
      <c r="AO171" s="1172" t="s">
        <v>34</v>
      </c>
      <c r="AP171" s="1178" t="s">
        <v>1742</v>
      </c>
      <c r="AQ171" s="745" t="s">
        <v>679</v>
      </c>
      <c r="AR171" s="742">
        <v>1.9997999999999999E-3</v>
      </c>
      <c r="AS171" s="742">
        <v>1.9997999999999999E-3</v>
      </c>
      <c r="AT171" s="742" t="s">
        <v>1414</v>
      </c>
      <c r="AU171" s="742" t="s">
        <v>2724</v>
      </c>
      <c r="AX171" s="597"/>
      <c r="AY171" s="598"/>
      <c r="AZ171" s="598"/>
      <c r="BA171" s="598"/>
      <c r="BB171" s="598"/>
      <c r="BC171" s="750"/>
      <c r="BD171" s="598"/>
      <c r="BE171" s="598"/>
      <c r="BF171" s="598"/>
      <c r="BG171" s="598"/>
      <c r="BH171" s="753"/>
      <c r="BI171" s="599"/>
      <c r="BJ171" s="600"/>
      <c r="BK171" s="600"/>
      <c r="BL171" s="600"/>
      <c r="BM171" s="210"/>
      <c r="BN171" s="599"/>
      <c r="BO171" s="599"/>
      <c r="BP171" s="599"/>
      <c r="BQ171" s="599"/>
      <c r="BR171" s="599"/>
      <c r="BS171" s="599"/>
      <c r="BT171" s="599"/>
      <c r="BU171" s="599"/>
      <c r="BV171" s="599"/>
      <c r="BW171" s="601"/>
      <c r="BX171" s="598"/>
      <c r="BY171"/>
      <c r="CA171"/>
    </row>
    <row r="172" spans="2:79" ht="18.75">
      <c r="B172" s="1170" t="s">
        <v>799</v>
      </c>
      <c r="C172" s="335">
        <v>33824820000157</v>
      </c>
      <c r="D172" s="1170" t="s">
        <v>11</v>
      </c>
      <c r="E172" s="1170" t="s">
        <v>4215</v>
      </c>
      <c r="F172" s="1170" t="s">
        <v>663</v>
      </c>
      <c r="G172" s="1172" t="s">
        <v>1414</v>
      </c>
      <c r="H172" s="1172" t="s">
        <v>34</v>
      </c>
      <c r="I172" s="1172" t="s">
        <v>1414</v>
      </c>
      <c r="J172" s="1172" t="s">
        <v>611</v>
      </c>
      <c r="K172" s="1172" t="s">
        <v>48</v>
      </c>
      <c r="L172" s="740" t="s">
        <v>1414</v>
      </c>
      <c r="M172" s="740" t="s">
        <v>1411</v>
      </c>
      <c r="N172" s="1172" t="s">
        <v>2901</v>
      </c>
      <c r="O172" s="1172" t="s">
        <v>1320</v>
      </c>
      <c r="P172" s="783">
        <v>43693</v>
      </c>
      <c r="Q172" s="741">
        <v>1.0680044799999999</v>
      </c>
      <c r="R172" s="741">
        <v>2.8722646988353411</v>
      </c>
      <c r="S172" s="784">
        <v>6</v>
      </c>
      <c r="T172" s="742">
        <v>2.3408701720061931E-2</v>
      </c>
      <c r="U172" s="743">
        <v>0.72019343156977222</v>
      </c>
      <c r="V172" s="742">
        <v>6.5072068852932263E-2</v>
      </c>
      <c r="W172" s="743">
        <v>0.4918958261266958</v>
      </c>
      <c r="X172" s="742">
        <v>0.11557111670899922</v>
      </c>
      <c r="Y172" s="743">
        <v>0.56296180553851038</v>
      </c>
      <c r="Z172" s="742">
        <v>0.26106419055758212</v>
      </c>
      <c r="AA172" s="743">
        <v>1.1249026399262934</v>
      </c>
      <c r="AB172" s="742">
        <v>2.6514209582408268E-2</v>
      </c>
      <c r="AC172" s="744">
        <v>-2.5351026821583398</v>
      </c>
      <c r="AD172" s="785">
        <v>32841087000116</v>
      </c>
      <c r="AE172" s="1178" t="s">
        <v>1775</v>
      </c>
      <c r="AF172" s="786" t="s">
        <v>1775</v>
      </c>
      <c r="AG172" s="787" t="s">
        <v>1430</v>
      </c>
      <c r="AH172" s="787" t="s">
        <v>1726</v>
      </c>
      <c r="AI172" s="787">
        <v>25000</v>
      </c>
      <c r="AJ172" s="787">
        <v>0</v>
      </c>
      <c r="AK172" s="787">
        <v>0</v>
      </c>
      <c r="AL172" s="742">
        <v>6.9999999999999993E-3</v>
      </c>
      <c r="AM172" s="742">
        <v>0.2</v>
      </c>
      <c r="AN172" s="743" t="s">
        <v>64</v>
      </c>
      <c r="AO172" s="1172" t="s">
        <v>34</v>
      </c>
      <c r="AP172" s="1178" t="s">
        <v>1731</v>
      </c>
      <c r="AQ172" s="745" t="s">
        <v>2130</v>
      </c>
      <c r="AR172" s="742">
        <v>1.6665E-3</v>
      </c>
      <c r="AS172" s="742">
        <v>1.6665E-3</v>
      </c>
      <c r="AT172" s="742" t="s">
        <v>1414</v>
      </c>
      <c r="AU172" s="742" t="s">
        <v>2724</v>
      </c>
      <c r="AX172" s="597"/>
      <c r="AY172" s="598"/>
      <c r="AZ172" s="598"/>
      <c r="BA172" s="598"/>
      <c r="BB172" s="598"/>
      <c r="BC172" s="750"/>
      <c r="BD172" s="598"/>
      <c r="BE172" s="598"/>
      <c r="BF172" s="598"/>
      <c r="BG172" s="598"/>
      <c r="BH172" s="753"/>
      <c r="BI172" s="599"/>
      <c r="BJ172" s="600"/>
      <c r="BK172" s="600"/>
      <c r="BL172" s="600"/>
      <c r="BM172" s="210"/>
      <c r="BN172" s="599"/>
      <c r="BO172" s="599"/>
      <c r="BP172" s="599"/>
      <c r="BQ172" s="599"/>
      <c r="BR172" s="599"/>
      <c r="BS172" s="599"/>
      <c r="BT172" s="599"/>
      <c r="BU172" s="599"/>
      <c r="BV172" s="599"/>
      <c r="BW172" s="601"/>
      <c r="BX172" s="598"/>
      <c r="BY172"/>
      <c r="CA172"/>
    </row>
    <row r="173" spans="2:79" ht="18.75">
      <c r="B173" s="1170" t="s">
        <v>1494</v>
      </c>
      <c r="C173" s="335">
        <v>14091645000191</v>
      </c>
      <c r="D173" s="1170" t="s">
        <v>11</v>
      </c>
      <c r="E173" s="1170" t="s">
        <v>621</v>
      </c>
      <c r="F173" s="1170" t="s">
        <v>663</v>
      </c>
      <c r="G173" s="1172" t="s">
        <v>738</v>
      </c>
      <c r="H173" s="1172" t="s">
        <v>34</v>
      </c>
      <c r="I173" s="1172" t="s">
        <v>1414</v>
      </c>
      <c r="J173" s="1172" t="s">
        <v>608</v>
      </c>
      <c r="K173" s="1172" t="s">
        <v>48</v>
      </c>
      <c r="L173" s="740" t="s">
        <v>1414</v>
      </c>
      <c r="M173" s="740" t="s">
        <v>34</v>
      </c>
      <c r="N173" s="1172" t="s">
        <v>2902</v>
      </c>
      <c r="O173" s="1172" t="s">
        <v>1320</v>
      </c>
      <c r="P173" s="783">
        <v>41564</v>
      </c>
      <c r="Q173" s="741">
        <v>398.08666099999999</v>
      </c>
      <c r="R173" s="741">
        <v>528.57216507630517</v>
      </c>
      <c r="S173" s="784">
        <v>30</v>
      </c>
      <c r="T173" s="742">
        <v>4.3130903099646734E-2</v>
      </c>
      <c r="U173" s="743">
        <v>1.3269677866592819</v>
      </c>
      <c r="V173" s="742">
        <v>9.5000889938081201E-2</v>
      </c>
      <c r="W173" s="743">
        <v>0.71813517016768391</v>
      </c>
      <c r="X173" s="742">
        <v>0.19637934563815906</v>
      </c>
      <c r="Y173" s="743">
        <v>0.95658910408642484</v>
      </c>
      <c r="Z173" s="742">
        <v>0.29490782197687038</v>
      </c>
      <c r="AA173" s="743">
        <v>1.2707318716065863</v>
      </c>
      <c r="AB173" s="742">
        <v>2.6531460965677385E-2</v>
      </c>
      <c r="AC173" s="744">
        <v>-1.4054040518447044</v>
      </c>
      <c r="AD173" s="785">
        <v>0</v>
      </c>
      <c r="AE173" s="1178" t="s">
        <v>1775</v>
      </c>
      <c r="AF173" s="786" t="s">
        <v>1775</v>
      </c>
      <c r="AG173" s="787" t="s">
        <v>1430</v>
      </c>
      <c r="AH173" s="787" t="s">
        <v>1730</v>
      </c>
      <c r="AI173" s="787">
        <v>1000000</v>
      </c>
      <c r="AJ173" s="787">
        <v>0</v>
      </c>
      <c r="AK173" s="787">
        <v>1000000</v>
      </c>
      <c r="AL173" s="742">
        <v>2E-3</v>
      </c>
      <c r="AM173" s="742">
        <v>0</v>
      </c>
      <c r="AN173" s="743" t="s">
        <v>2138</v>
      </c>
      <c r="AO173" s="1172" t="s">
        <v>34</v>
      </c>
      <c r="AP173" s="1178" t="s">
        <v>1731</v>
      </c>
      <c r="AQ173" s="745" t="s">
        <v>669</v>
      </c>
      <c r="AR173" s="742">
        <v>0</v>
      </c>
      <c r="AS173" s="742">
        <v>0</v>
      </c>
      <c r="AT173" s="742" t="s">
        <v>1414</v>
      </c>
      <c r="AU173" s="742" t="s">
        <v>2724</v>
      </c>
      <c r="AX173" s="597"/>
      <c r="AY173" s="598"/>
      <c r="AZ173" s="598"/>
      <c r="BA173" s="598"/>
      <c r="BB173" s="598"/>
      <c r="BC173" s="750"/>
      <c r="BD173" s="598"/>
      <c r="BE173" s="598"/>
      <c r="BF173" s="598"/>
      <c r="BG173" s="598"/>
      <c r="BH173" s="753"/>
      <c r="BI173" s="599"/>
      <c r="BJ173" s="600"/>
      <c r="BK173" s="600"/>
      <c r="BL173" s="600"/>
      <c r="BM173" s="210"/>
      <c r="BN173" s="599"/>
      <c r="BO173" s="599"/>
      <c r="BP173" s="599"/>
      <c r="BQ173" s="599"/>
      <c r="BR173" s="599"/>
      <c r="BS173" s="599"/>
      <c r="BT173" s="599"/>
      <c r="BU173" s="599"/>
      <c r="BV173" s="599"/>
      <c r="BW173" s="601"/>
      <c r="BX173" s="598"/>
      <c r="BY173"/>
      <c r="CA173"/>
    </row>
    <row r="174" spans="2:79" ht="18.75">
      <c r="B174" s="1170" t="s">
        <v>1495</v>
      </c>
      <c r="C174" s="335">
        <v>6015368000100</v>
      </c>
      <c r="D174" s="1170" t="s">
        <v>13</v>
      </c>
      <c r="E174" s="1170" t="s">
        <v>615</v>
      </c>
      <c r="F174" s="1170" t="s">
        <v>619</v>
      </c>
      <c r="G174" s="1172" t="s">
        <v>34</v>
      </c>
      <c r="H174" s="1172" t="s">
        <v>1336</v>
      </c>
      <c r="I174" s="1172" t="s">
        <v>1414</v>
      </c>
      <c r="J174" s="1172" t="s">
        <v>608</v>
      </c>
      <c r="K174" s="1172" t="s">
        <v>48</v>
      </c>
      <c r="L174" s="740" t="s">
        <v>1414</v>
      </c>
      <c r="M174" s="740" t="s">
        <v>34</v>
      </c>
      <c r="N174" s="1172" t="s">
        <v>2903</v>
      </c>
      <c r="O174" s="1172" t="s">
        <v>1320</v>
      </c>
      <c r="P174" s="783">
        <v>38899</v>
      </c>
      <c r="Q174" s="741">
        <v>17534.574026999999</v>
      </c>
      <c r="R174" s="741">
        <v>18684.107886076607</v>
      </c>
      <c r="S174" s="784">
        <v>1</v>
      </c>
      <c r="T174" s="742">
        <v>2.9951723676919784E-2</v>
      </c>
      <c r="U174" s="743">
        <v>0.92149641249960723</v>
      </c>
      <c r="V174" s="742">
        <v>0.12073089227788758</v>
      </c>
      <c r="W174" s="743">
        <v>0.91263460718090483</v>
      </c>
      <c r="X174" s="742">
        <v>0.19101658641272823</v>
      </c>
      <c r="Y174" s="743">
        <v>0.93046641268924324</v>
      </c>
      <c r="Z174" s="742">
        <v>0.24298754118341592</v>
      </c>
      <c r="AA174" s="743">
        <v>1.0470119473782611</v>
      </c>
      <c r="AB174" s="742">
        <v>4.6776587169765592E-3</v>
      </c>
      <c r="AC174" s="744">
        <v>-2.4707703366154217</v>
      </c>
      <c r="AD174" s="785">
        <v>12013309000103</v>
      </c>
      <c r="AE174" s="1178" t="s">
        <v>1775</v>
      </c>
      <c r="AF174" s="786" t="s">
        <v>1775</v>
      </c>
      <c r="AG174" s="787" t="s">
        <v>1430</v>
      </c>
      <c r="AH174" s="787" t="s">
        <v>1730</v>
      </c>
      <c r="AI174" s="787">
        <v>0</v>
      </c>
      <c r="AJ174" s="787">
        <v>0</v>
      </c>
      <c r="AK174" s="787">
        <v>0</v>
      </c>
      <c r="AL174" s="742">
        <v>0.01</v>
      </c>
      <c r="AM174" s="742">
        <v>0.2</v>
      </c>
      <c r="AN174" s="743" t="s">
        <v>64</v>
      </c>
      <c r="AO174" s="1172" t="s">
        <v>34</v>
      </c>
      <c r="AP174" s="1178" t="s">
        <v>1742</v>
      </c>
      <c r="AQ174" s="745" t="s">
        <v>688</v>
      </c>
      <c r="AR174" s="742">
        <v>0</v>
      </c>
      <c r="AS174" s="742">
        <v>0</v>
      </c>
      <c r="AT174" s="742" t="s">
        <v>1414</v>
      </c>
      <c r="AU174" s="742" t="s">
        <v>2724</v>
      </c>
      <c r="AX174" s="597"/>
      <c r="AY174" s="598"/>
      <c r="AZ174" s="598"/>
      <c r="BA174" s="598"/>
      <c r="BB174" s="598"/>
      <c r="BC174" s="750"/>
      <c r="BD174" s="598"/>
      <c r="BE174" s="598"/>
      <c r="BF174" s="598"/>
      <c r="BG174" s="598"/>
      <c r="BH174" s="753"/>
      <c r="BI174" s="599"/>
      <c r="BJ174" s="600"/>
      <c r="BK174" s="600"/>
      <c r="BL174" s="600"/>
      <c r="BM174" s="210"/>
      <c r="BN174" s="599"/>
      <c r="BO174" s="599"/>
      <c r="BP174" s="599"/>
      <c r="BQ174" s="599"/>
      <c r="BR174" s="599"/>
      <c r="BS174" s="599"/>
      <c r="BT174" s="599"/>
      <c r="BU174" s="599"/>
      <c r="BV174" s="599"/>
      <c r="BW174" s="601"/>
      <c r="BX174" s="598"/>
      <c r="BY174"/>
      <c r="CA174"/>
    </row>
    <row r="175" spans="2:79" ht="18.75">
      <c r="B175" s="1170" t="s">
        <v>1496</v>
      </c>
      <c r="C175" s="335">
        <v>12013309000103</v>
      </c>
      <c r="D175" s="1170" t="s">
        <v>13</v>
      </c>
      <c r="E175" s="1170" t="s">
        <v>615</v>
      </c>
      <c r="F175" s="1170" t="s">
        <v>619</v>
      </c>
      <c r="G175" s="1172" t="s">
        <v>34</v>
      </c>
      <c r="H175" s="1172" t="s">
        <v>1336</v>
      </c>
      <c r="I175" s="1172" t="s">
        <v>1414</v>
      </c>
      <c r="J175" s="1172" t="s">
        <v>608</v>
      </c>
      <c r="K175" s="1172" t="s">
        <v>48</v>
      </c>
      <c r="L175" s="740" t="s">
        <v>1414</v>
      </c>
      <c r="M175" s="740" t="s">
        <v>34</v>
      </c>
      <c r="N175" s="1172" t="s">
        <v>2904</v>
      </c>
      <c r="O175" s="1172" t="s">
        <v>1320</v>
      </c>
      <c r="P175" s="783">
        <v>40419</v>
      </c>
      <c r="Q175" s="741">
        <v>17862.135305</v>
      </c>
      <c r="R175" s="741">
        <v>19075.903137266134</v>
      </c>
      <c r="S175" s="784">
        <v>1</v>
      </c>
      <c r="T175" s="742">
        <v>3.1224721567312264E-2</v>
      </c>
      <c r="U175" s="743">
        <v>0.96066153707706781</v>
      </c>
      <c r="V175" s="742">
        <v>0.12632783283068871</v>
      </c>
      <c r="W175" s="743">
        <v>0.9549432619621806</v>
      </c>
      <c r="X175" s="742">
        <v>0.20296256179495442</v>
      </c>
      <c r="Y175" s="743">
        <v>0.98865679850190358</v>
      </c>
      <c r="Z175" s="742">
        <v>0.26470063386996157</v>
      </c>
      <c r="AA175" s="743">
        <v>1.1405717543816352</v>
      </c>
      <c r="AB175" s="742">
        <v>4.7288720810880359E-3</v>
      </c>
      <c r="AC175" s="744">
        <v>-1.260444297859648</v>
      </c>
      <c r="AD175" s="785">
        <v>0</v>
      </c>
      <c r="AE175" s="1178" t="s">
        <v>1775</v>
      </c>
      <c r="AF175" s="786" t="s">
        <v>1775</v>
      </c>
      <c r="AG175" s="787" t="s">
        <v>1430</v>
      </c>
      <c r="AH175" s="787" t="s">
        <v>1730</v>
      </c>
      <c r="AI175" s="787">
        <v>0</v>
      </c>
      <c r="AJ175" s="787">
        <v>0</v>
      </c>
      <c r="AK175" s="787">
        <v>0</v>
      </c>
      <c r="AL175" s="742">
        <v>5.0000000000000001E-3</v>
      </c>
      <c r="AM175" s="742">
        <v>0</v>
      </c>
      <c r="AN175" s="743" t="s">
        <v>64</v>
      </c>
      <c r="AO175" s="1172" t="s">
        <v>34</v>
      </c>
      <c r="AP175" s="1178" t="s">
        <v>1742</v>
      </c>
      <c r="AQ175" s="745" t="s">
        <v>688</v>
      </c>
      <c r="AR175" s="742">
        <v>0</v>
      </c>
      <c r="AS175" s="742">
        <v>0</v>
      </c>
      <c r="AT175" s="742" t="s">
        <v>1414</v>
      </c>
      <c r="AU175" s="742" t="s">
        <v>2724</v>
      </c>
      <c r="AX175" s="597"/>
      <c r="AY175" s="598"/>
      <c r="AZ175" s="598"/>
      <c r="BA175" s="598"/>
      <c r="BB175" s="598"/>
      <c r="BC175" s="750"/>
      <c r="BD175" s="598"/>
      <c r="BE175" s="598"/>
      <c r="BF175" s="598"/>
      <c r="BG175" s="598"/>
      <c r="BH175" s="753"/>
      <c r="BI175" s="599"/>
      <c r="BJ175" s="600"/>
      <c r="BK175" s="600"/>
      <c r="BL175" s="600"/>
      <c r="BM175" s="210"/>
      <c r="BN175" s="599"/>
      <c r="BO175" s="599"/>
      <c r="BP175" s="599"/>
      <c r="BQ175" s="599"/>
      <c r="BR175" s="599"/>
      <c r="BS175" s="599"/>
      <c r="BT175" s="599"/>
      <c r="BU175" s="599"/>
      <c r="BV175" s="599"/>
      <c r="BW175" s="601"/>
      <c r="BX175" s="598"/>
      <c r="BY175"/>
      <c r="CA175"/>
    </row>
    <row r="176" spans="2:79" ht="18.75">
      <c r="B176" s="1170" t="s">
        <v>122</v>
      </c>
      <c r="C176" s="335">
        <v>39800501000198</v>
      </c>
      <c r="D176" s="1170" t="s">
        <v>13</v>
      </c>
      <c r="E176" s="1170" t="s">
        <v>615</v>
      </c>
      <c r="F176" s="1170" t="s">
        <v>619</v>
      </c>
      <c r="G176" s="1172" t="s">
        <v>34</v>
      </c>
      <c r="H176" s="1172" t="s">
        <v>1337</v>
      </c>
      <c r="I176" s="1172" t="s">
        <v>34</v>
      </c>
      <c r="J176" s="1172" t="s">
        <v>1414</v>
      </c>
      <c r="K176" s="1172" t="s">
        <v>48</v>
      </c>
      <c r="L176" s="740" t="s">
        <v>1414</v>
      </c>
      <c r="M176" s="740" t="s">
        <v>1411</v>
      </c>
      <c r="N176" s="1172" t="s">
        <v>2905</v>
      </c>
      <c r="O176" s="1172" t="s">
        <v>1320</v>
      </c>
      <c r="P176" s="783">
        <v>44163</v>
      </c>
      <c r="Q176" s="741">
        <v>5.4870785399999997</v>
      </c>
      <c r="R176" s="741">
        <v>2.1200999908433733</v>
      </c>
      <c r="S176" s="784">
        <v>6</v>
      </c>
      <c r="T176" s="742">
        <v>0.33519459218804548</v>
      </c>
      <c r="U176" s="743">
        <v>10.312615645174711</v>
      </c>
      <c r="V176" s="742">
        <v>1.239333394510012</v>
      </c>
      <c r="W176" s="743">
        <v>9.3684269562213842</v>
      </c>
      <c r="X176" s="742">
        <v>0.6214277717596759</v>
      </c>
      <c r="Y176" s="743">
        <v>3.0270547725386763</v>
      </c>
      <c r="Z176" s="742"/>
      <c r="AA176" s="743"/>
      <c r="AB176" s="742">
        <v>0.35683188572714286</v>
      </c>
      <c r="AC176" s="744">
        <v>3.1024275747485404</v>
      </c>
      <c r="AD176" s="785">
        <v>0</v>
      </c>
      <c r="AE176" s="1178" t="s">
        <v>2030</v>
      </c>
      <c r="AF176" s="786" t="s">
        <v>1741</v>
      </c>
      <c r="AG176" s="787" t="s">
        <v>1427</v>
      </c>
      <c r="AH176" s="787" t="s">
        <v>1730</v>
      </c>
      <c r="AI176" s="787">
        <v>1</v>
      </c>
      <c r="AJ176" s="787">
        <v>1</v>
      </c>
      <c r="AK176" s="787">
        <v>1</v>
      </c>
      <c r="AL176" s="742">
        <v>2E-3</v>
      </c>
      <c r="AM176" s="742">
        <v>0.4</v>
      </c>
      <c r="AN176" s="743" t="s">
        <v>34</v>
      </c>
      <c r="AO176" s="1172" t="s">
        <v>34</v>
      </c>
      <c r="AP176" s="1178" t="s">
        <v>1742</v>
      </c>
      <c r="AQ176" s="745" t="s">
        <v>668</v>
      </c>
      <c r="AR176" s="742">
        <v>2.6659999999999998E-4</v>
      </c>
      <c r="AS176" s="742">
        <v>2.6659999999999998E-4</v>
      </c>
      <c r="AT176" s="742" t="s">
        <v>1414</v>
      </c>
      <c r="AU176" s="742" t="s">
        <v>2724</v>
      </c>
      <c r="AX176" s="597"/>
      <c r="AY176" s="598"/>
      <c r="AZ176" s="598"/>
      <c r="BA176" s="598"/>
      <c r="BB176" s="598"/>
      <c r="BC176" s="750"/>
      <c r="BD176" s="598"/>
      <c r="BE176" s="598"/>
      <c r="BF176" s="598"/>
      <c r="BG176" s="598"/>
      <c r="BH176" s="753"/>
      <c r="BI176" s="599"/>
      <c r="BJ176" s="600"/>
      <c r="BK176" s="600"/>
      <c r="BL176" s="600"/>
      <c r="BM176" s="210"/>
      <c r="BN176" s="599"/>
      <c r="BO176" s="599"/>
      <c r="BP176" s="599"/>
      <c r="BQ176" s="599"/>
      <c r="BR176" s="599"/>
      <c r="BS176" s="599"/>
      <c r="BT176" s="599"/>
      <c r="BU176" s="599"/>
      <c r="BV176" s="599"/>
      <c r="BW176" s="601"/>
      <c r="BX176" s="598"/>
      <c r="BY176"/>
      <c r="CA176"/>
    </row>
    <row r="177" spans="2:79" ht="18.75">
      <c r="B177" s="1170" t="s">
        <v>123</v>
      </c>
      <c r="C177" s="335">
        <v>39974143000130</v>
      </c>
      <c r="D177" s="1170" t="s">
        <v>14</v>
      </c>
      <c r="E177" s="1170" t="s">
        <v>607</v>
      </c>
      <c r="F177" s="1170" t="s">
        <v>1414</v>
      </c>
      <c r="G177" s="1172" t="s">
        <v>1414</v>
      </c>
      <c r="H177" s="1172" t="s">
        <v>34</v>
      </c>
      <c r="I177" s="1172" t="s">
        <v>34</v>
      </c>
      <c r="J177" s="1172" t="s">
        <v>608</v>
      </c>
      <c r="K177" s="1172" t="s">
        <v>48</v>
      </c>
      <c r="L177" s="740" t="s">
        <v>1414</v>
      </c>
      <c r="M177" s="740" t="s">
        <v>1411</v>
      </c>
      <c r="N177" s="1172" t="s">
        <v>2906</v>
      </c>
      <c r="O177" s="1172" t="s">
        <v>1320</v>
      </c>
      <c r="P177" s="783">
        <v>44231</v>
      </c>
      <c r="Q177" s="741">
        <v>14.79135306</v>
      </c>
      <c r="R177" s="741">
        <v>17.873166000000001</v>
      </c>
      <c r="S177" s="784">
        <v>182</v>
      </c>
      <c r="T177" s="742">
        <v>-7.6368058213166501E-2</v>
      </c>
      <c r="U177" s="743">
        <v>-2.3495439672215621</v>
      </c>
      <c r="V177" s="742">
        <v>-0.31541108890359126</v>
      </c>
      <c r="W177" s="743">
        <v>-2.3842702542069465</v>
      </c>
      <c r="X177" s="742">
        <v>-0.51507434354061665</v>
      </c>
      <c r="Y177" s="743">
        <v>-2.5089935157095313</v>
      </c>
      <c r="Z177" s="742"/>
      <c r="AA177" s="743"/>
      <c r="AB177" s="742">
        <v>0.451411899357411</v>
      </c>
      <c r="AC177" s="744">
        <v>-0.99177580879347516</v>
      </c>
      <c r="AD177" s="785">
        <v>0</v>
      </c>
      <c r="AE177" s="1178" t="s">
        <v>1999</v>
      </c>
      <c r="AF177" s="786" t="s">
        <v>1725</v>
      </c>
      <c r="AG177" s="787" t="s">
        <v>1428</v>
      </c>
      <c r="AH177" s="787" t="s">
        <v>1797</v>
      </c>
      <c r="AI177" s="787">
        <v>5000</v>
      </c>
      <c r="AJ177" s="787">
        <v>0</v>
      </c>
      <c r="AK177" s="787">
        <v>1000</v>
      </c>
      <c r="AL177" s="742">
        <v>5.0000000000000001E-3</v>
      </c>
      <c r="AM177" s="742">
        <v>0.25</v>
      </c>
      <c r="AN177" s="743" t="s">
        <v>34</v>
      </c>
      <c r="AO177" s="1172" t="s">
        <v>34</v>
      </c>
      <c r="AP177" s="1178" t="s">
        <v>1727</v>
      </c>
      <c r="AQ177" s="745" t="s">
        <v>659</v>
      </c>
      <c r="AR177" s="742">
        <v>0</v>
      </c>
      <c r="AS177" s="742">
        <v>0</v>
      </c>
      <c r="AT177" s="742" t="s">
        <v>1414</v>
      </c>
      <c r="AU177" s="742" t="s">
        <v>2724</v>
      </c>
      <c r="AX177" s="597"/>
      <c r="AY177" s="598"/>
      <c r="AZ177" s="598"/>
      <c r="BA177" s="598"/>
      <c r="BB177" s="598"/>
      <c r="BC177" s="750"/>
      <c r="BD177" s="598"/>
      <c r="BE177" s="598"/>
      <c r="BF177" s="598"/>
      <c r="BG177" s="598"/>
      <c r="BH177" s="753"/>
      <c r="BI177" s="599"/>
      <c r="BJ177" s="600"/>
      <c r="BK177" s="600"/>
      <c r="BL177" s="600"/>
      <c r="BM177" s="210"/>
      <c r="BN177" s="599"/>
      <c r="BO177" s="599"/>
      <c r="BP177" s="599"/>
      <c r="BQ177" s="599"/>
      <c r="BR177" s="599"/>
      <c r="BS177" s="599"/>
      <c r="BT177" s="599"/>
      <c r="BU177" s="599"/>
      <c r="BV177" s="599"/>
      <c r="BW177" s="601"/>
      <c r="BX177" s="598"/>
      <c r="BY177"/>
      <c r="CA177"/>
    </row>
    <row r="178" spans="2:79" ht="18.75">
      <c r="B178" s="1170" t="s">
        <v>496</v>
      </c>
      <c r="C178" s="335">
        <v>33361831000148</v>
      </c>
      <c r="D178" s="1170" t="s">
        <v>13</v>
      </c>
      <c r="E178" s="1170" t="s">
        <v>615</v>
      </c>
      <c r="F178" s="1170" t="s">
        <v>619</v>
      </c>
      <c r="G178" s="1172" t="s">
        <v>34</v>
      </c>
      <c r="H178" s="1172" t="s">
        <v>1337</v>
      </c>
      <c r="I178" s="1172" t="s">
        <v>34</v>
      </c>
      <c r="J178" s="1172" t="s">
        <v>1414</v>
      </c>
      <c r="K178" s="1172" t="s">
        <v>48</v>
      </c>
      <c r="L178" s="740" t="s">
        <v>1414</v>
      </c>
      <c r="M178" s="740" t="s">
        <v>34</v>
      </c>
      <c r="N178" s="1172" t="s">
        <v>2907</v>
      </c>
      <c r="O178" s="1172" t="s">
        <v>1320</v>
      </c>
      <c r="P178" s="783">
        <v>39902</v>
      </c>
      <c r="Q178" s="741">
        <v>33.320257220000002</v>
      </c>
      <c r="R178" s="741">
        <v>51.756643826572578</v>
      </c>
      <c r="S178" s="784">
        <v>5</v>
      </c>
      <c r="T178" s="742">
        <v>4.086287922908638E-2</v>
      </c>
      <c r="U178" s="743">
        <v>1.2571896369030684</v>
      </c>
      <c r="V178" s="742">
        <v>-4.0714628413069054E-2</v>
      </c>
      <c r="W178" s="743">
        <v>-0.30777192321872177</v>
      </c>
      <c r="X178" s="742">
        <v>1.4492936554920677E-2</v>
      </c>
      <c r="Y178" s="743">
        <v>7.0596961964614333E-2</v>
      </c>
      <c r="Z178" s="742">
        <v>0.36235459630388589</v>
      </c>
      <c r="AA178" s="743">
        <v>1.5613540911186801</v>
      </c>
      <c r="AB178" s="742">
        <v>0.12826764762928342</v>
      </c>
      <c r="AC178" s="744">
        <v>-1.3487652131399688</v>
      </c>
      <c r="AD178" s="785">
        <v>32222759000105</v>
      </c>
      <c r="AE178" s="1178" t="s">
        <v>1978</v>
      </c>
      <c r="AF178" s="786" t="s">
        <v>1735</v>
      </c>
      <c r="AG178" s="787" t="s">
        <v>728</v>
      </c>
      <c r="AH178" s="787" t="s">
        <v>1726</v>
      </c>
      <c r="AI178" s="787">
        <v>10000</v>
      </c>
      <c r="AJ178" s="787">
        <v>5000</v>
      </c>
      <c r="AK178" s="787">
        <v>5000</v>
      </c>
      <c r="AL178" s="742">
        <v>9.0000000000000011E-3</v>
      </c>
      <c r="AM178" s="742">
        <v>0</v>
      </c>
      <c r="AN178" s="743" t="s">
        <v>34</v>
      </c>
      <c r="AO178" s="1172" t="s">
        <v>34</v>
      </c>
      <c r="AP178" s="1178" t="s">
        <v>1742</v>
      </c>
      <c r="AQ178" s="745" t="s">
        <v>679</v>
      </c>
      <c r="AR178" s="742">
        <v>5.3334000000000003E-3</v>
      </c>
      <c r="AS178" s="742">
        <v>5.3334000000000003E-3</v>
      </c>
      <c r="AT178" s="742" t="s">
        <v>1414</v>
      </c>
      <c r="AU178" s="742" t="s">
        <v>2724</v>
      </c>
      <c r="AX178" s="597"/>
      <c r="AY178" s="598"/>
      <c r="AZ178" s="598"/>
      <c r="BA178" s="598"/>
      <c r="BB178" s="598"/>
      <c r="BC178" s="750"/>
      <c r="BD178" s="598"/>
      <c r="BE178" s="598"/>
      <c r="BF178" s="598"/>
      <c r="BG178" s="598"/>
      <c r="BH178" s="753"/>
      <c r="BI178" s="599"/>
      <c r="BJ178" s="600"/>
      <c r="BK178" s="600"/>
      <c r="BL178" s="600"/>
      <c r="BM178" s="210"/>
      <c r="BN178" s="599"/>
      <c r="BO178" s="599"/>
      <c r="BP178" s="599"/>
      <c r="BQ178" s="599"/>
      <c r="BR178" s="599"/>
      <c r="BS178" s="599"/>
      <c r="BT178" s="599"/>
      <c r="BU178" s="599"/>
      <c r="BV178" s="599"/>
      <c r="BW178" s="601"/>
      <c r="BX178" s="598"/>
      <c r="BY178"/>
      <c r="CA178"/>
    </row>
    <row r="179" spans="2:79" ht="18.75">
      <c r="B179" s="1170" t="s">
        <v>800</v>
      </c>
      <c r="C179" s="335">
        <v>33361798000156</v>
      </c>
      <c r="D179" s="1170" t="s">
        <v>11</v>
      </c>
      <c r="E179" s="1170" t="s">
        <v>4215</v>
      </c>
      <c r="F179" s="1170" t="s">
        <v>663</v>
      </c>
      <c r="G179" s="1172" t="s">
        <v>1414</v>
      </c>
      <c r="H179" s="1172" t="s">
        <v>34</v>
      </c>
      <c r="I179" s="1172" t="s">
        <v>1414</v>
      </c>
      <c r="J179" s="1172" t="s">
        <v>611</v>
      </c>
      <c r="K179" s="1172" t="s">
        <v>48</v>
      </c>
      <c r="L179" s="740" t="s">
        <v>1414</v>
      </c>
      <c r="M179" s="740" t="s">
        <v>34</v>
      </c>
      <c r="N179" s="1172" t="s">
        <v>2908</v>
      </c>
      <c r="O179" s="1172" t="s">
        <v>1320</v>
      </c>
      <c r="P179" s="783">
        <v>43552</v>
      </c>
      <c r="Q179" s="741">
        <v>24.361254500000001</v>
      </c>
      <c r="R179" s="741">
        <v>28.39428337377511</v>
      </c>
      <c r="S179" s="784">
        <v>5</v>
      </c>
      <c r="T179" s="742">
        <v>2.0581622783784725E-2</v>
      </c>
      <c r="U179" s="743">
        <v>0.63321536226953612</v>
      </c>
      <c r="V179" s="742">
        <v>5.399528321137681E-2</v>
      </c>
      <c r="W179" s="743">
        <v>0.40816367007222121</v>
      </c>
      <c r="X179" s="742">
        <v>5.8766988094603123E-2</v>
      </c>
      <c r="Y179" s="743">
        <v>0.28626157353052367</v>
      </c>
      <c r="Z179" s="742">
        <v>0.19474102321118725</v>
      </c>
      <c r="AA179" s="743">
        <v>0.83912194408713314</v>
      </c>
      <c r="AB179" s="742">
        <v>3.5329610838628005E-2</v>
      </c>
      <c r="AC179" s="744">
        <v>-2.2160739280950272</v>
      </c>
      <c r="AD179" s="785">
        <v>33361923000128</v>
      </c>
      <c r="AE179" s="1178" t="s">
        <v>1978</v>
      </c>
      <c r="AF179" s="786" t="s">
        <v>1735</v>
      </c>
      <c r="AG179" s="787" t="s">
        <v>728</v>
      </c>
      <c r="AH179" s="787" t="s">
        <v>1726</v>
      </c>
      <c r="AI179" s="787">
        <v>10000</v>
      </c>
      <c r="AJ179" s="787">
        <v>5000</v>
      </c>
      <c r="AK179" s="787">
        <v>5000</v>
      </c>
      <c r="AL179" s="742">
        <v>8.0000000000000002E-3</v>
      </c>
      <c r="AM179" s="742">
        <v>0</v>
      </c>
      <c r="AN179" s="743" t="s">
        <v>34</v>
      </c>
      <c r="AO179" s="1172" t="s">
        <v>34</v>
      </c>
      <c r="AP179" s="1178" t="s">
        <v>1742</v>
      </c>
      <c r="AQ179" s="745" t="s">
        <v>679</v>
      </c>
      <c r="AR179" s="742">
        <v>4.6666666666666697E-3</v>
      </c>
      <c r="AS179" s="742">
        <v>4.6666666666666697E-3</v>
      </c>
      <c r="AT179" s="742" t="s">
        <v>1414</v>
      </c>
      <c r="AU179" s="742" t="s">
        <v>2724</v>
      </c>
      <c r="AX179" s="597"/>
      <c r="AY179" s="598"/>
      <c r="AZ179" s="598"/>
      <c r="BA179" s="598"/>
      <c r="BB179" s="598"/>
      <c r="BC179" s="750"/>
      <c r="BD179" s="598"/>
      <c r="BE179" s="598"/>
      <c r="BF179" s="598"/>
      <c r="BG179" s="598"/>
      <c r="BH179" s="753"/>
      <c r="BI179" s="599"/>
      <c r="BJ179" s="600"/>
      <c r="BK179" s="600"/>
      <c r="BL179" s="600"/>
      <c r="BM179" s="210"/>
      <c r="BN179" s="599"/>
      <c r="BO179" s="599"/>
      <c r="BP179" s="599"/>
      <c r="BQ179" s="599"/>
      <c r="BR179" s="599"/>
      <c r="BS179" s="599"/>
      <c r="BT179" s="599"/>
      <c r="BU179" s="599"/>
      <c r="BV179" s="599"/>
      <c r="BW179" s="601"/>
      <c r="BX179" s="598"/>
      <c r="BY179"/>
      <c r="CA179"/>
    </row>
    <row r="180" spans="2:79" ht="18.75">
      <c r="B180" s="1170" t="s">
        <v>802</v>
      </c>
      <c r="C180" s="335">
        <v>41673246000101</v>
      </c>
      <c r="D180" s="1170" t="s">
        <v>14</v>
      </c>
      <c r="E180" s="1170" t="s">
        <v>607</v>
      </c>
      <c r="F180" s="1170" t="s">
        <v>1414</v>
      </c>
      <c r="G180" s="1172" t="s">
        <v>866</v>
      </c>
      <c r="H180" s="1172" t="s">
        <v>34</v>
      </c>
      <c r="I180" s="1172" t="s">
        <v>34</v>
      </c>
      <c r="J180" s="1172" t="s">
        <v>611</v>
      </c>
      <c r="K180" s="1172" t="s">
        <v>48</v>
      </c>
      <c r="L180" s="740" t="s">
        <v>1414</v>
      </c>
      <c r="M180" s="740" t="s">
        <v>1411</v>
      </c>
      <c r="N180" s="1172" t="s">
        <v>2910</v>
      </c>
      <c r="O180" s="1172" t="s">
        <v>1320</v>
      </c>
      <c r="P180" s="783">
        <v>44317</v>
      </c>
      <c r="Q180" s="741">
        <v>1.13536104</v>
      </c>
      <c r="R180" s="741">
        <v>1.089308465622489</v>
      </c>
      <c r="S180" s="784">
        <v>5</v>
      </c>
      <c r="T180" s="742">
        <v>0.20117610983604473</v>
      </c>
      <c r="U180" s="743">
        <v>6.1893954916990221</v>
      </c>
      <c r="V180" s="742">
        <v>-0.10240080928960715</v>
      </c>
      <c r="W180" s="743">
        <v>-0.77407298660497026</v>
      </c>
      <c r="X180" s="742"/>
      <c r="Y180" s="743"/>
      <c r="Z180" s="742"/>
      <c r="AA180" s="743"/>
      <c r="AB180" s="742">
        <v>0.3456188078935814</v>
      </c>
      <c r="AC180" s="744">
        <v>-0.679040366467769</v>
      </c>
      <c r="AD180" s="785">
        <v>0</v>
      </c>
      <c r="AE180" s="1178" t="s">
        <v>1793</v>
      </c>
      <c r="AF180" s="786" t="s">
        <v>1741</v>
      </c>
      <c r="AG180" s="787" t="s">
        <v>1427</v>
      </c>
      <c r="AH180" s="787" t="s">
        <v>1726</v>
      </c>
      <c r="AI180" s="787">
        <v>100</v>
      </c>
      <c r="AJ180" s="787">
        <v>100</v>
      </c>
      <c r="AK180" s="787">
        <v>100</v>
      </c>
      <c r="AL180" s="742">
        <v>4.0000000000000002E-4</v>
      </c>
      <c r="AM180" s="742">
        <v>0</v>
      </c>
      <c r="AN180" s="743" t="s">
        <v>34</v>
      </c>
      <c r="AO180" s="1172" t="s">
        <v>34</v>
      </c>
      <c r="AP180" s="1178" t="s">
        <v>1727</v>
      </c>
      <c r="AQ180" s="745" t="s">
        <v>687</v>
      </c>
      <c r="AR180" s="742">
        <v>0</v>
      </c>
      <c r="AS180" s="742">
        <v>0</v>
      </c>
      <c r="AT180" s="742" t="s">
        <v>1414</v>
      </c>
      <c r="AU180" s="742" t="s">
        <v>2724</v>
      </c>
      <c r="AX180" s="597"/>
      <c r="AY180" s="598"/>
      <c r="AZ180" s="598"/>
      <c r="BA180" s="598"/>
      <c r="BB180" s="598"/>
      <c r="BC180" s="750"/>
      <c r="BD180" s="598"/>
      <c r="BE180" s="598"/>
      <c r="BF180" s="598"/>
      <c r="BG180" s="598"/>
      <c r="BH180" s="753"/>
      <c r="BI180" s="599"/>
      <c r="BJ180" s="600"/>
      <c r="BK180" s="600"/>
      <c r="BL180" s="600"/>
      <c r="BM180" s="210"/>
      <c r="BN180" s="599"/>
      <c r="BO180" s="599"/>
      <c r="BP180" s="599"/>
      <c r="BQ180" s="599"/>
      <c r="BR180" s="599"/>
      <c r="BS180" s="599"/>
      <c r="BT180" s="599"/>
      <c r="BU180" s="599"/>
      <c r="BV180" s="599"/>
      <c r="BW180" s="601"/>
      <c r="BX180" s="598"/>
      <c r="BY180"/>
      <c r="CA180"/>
    </row>
    <row r="181" spans="2:79" ht="18.75">
      <c r="B181" s="1170" t="s">
        <v>124</v>
      </c>
      <c r="C181" s="335">
        <v>37830181000193</v>
      </c>
      <c r="D181" s="1170" t="s">
        <v>14</v>
      </c>
      <c r="E181" s="1170" t="s">
        <v>607</v>
      </c>
      <c r="F181" s="1170" t="s">
        <v>1414</v>
      </c>
      <c r="G181" s="1172" t="s">
        <v>1414</v>
      </c>
      <c r="H181" s="1172" t="s">
        <v>34</v>
      </c>
      <c r="I181" s="1172" t="s">
        <v>34</v>
      </c>
      <c r="J181" s="1172" t="s">
        <v>608</v>
      </c>
      <c r="K181" s="1172" t="s">
        <v>48</v>
      </c>
      <c r="L181" s="740" t="s">
        <v>1414</v>
      </c>
      <c r="M181" s="740" t="s">
        <v>34</v>
      </c>
      <c r="N181" s="1172" t="s">
        <v>2911</v>
      </c>
      <c r="O181" s="1172" t="s">
        <v>1320</v>
      </c>
      <c r="P181" s="783">
        <v>44049</v>
      </c>
      <c r="Q181" s="741">
        <v>5.4512079699999996</v>
      </c>
      <c r="R181" s="741">
        <v>6.88010371857143</v>
      </c>
      <c r="S181" s="784">
        <v>3</v>
      </c>
      <c r="T181" s="742">
        <v>-7.807959154955435E-2</v>
      </c>
      <c r="U181" s="743">
        <v>-2.4022010979552508</v>
      </c>
      <c r="V181" s="742">
        <v>-0.20769659723712175</v>
      </c>
      <c r="W181" s="743">
        <v>-1.5700298312715144</v>
      </c>
      <c r="X181" s="742">
        <v>-0.11834027409042336</v>
      </c>
      <c r="Y181" s="743">
        <v>-0.57645072806222464</v>
      </c>
      <c r="Z181" s="742"/>
      <c r="AA181" s="743"/>
      <c r="AB181" s="742">
        <v>0.25493753831086313</v>
      </c>
      <c r="AC181" s="744">
        <v>-1.3336008191275395</v>
      </c>
      <c r="AD181" s="785">
        <v>37830134000140</v>
      </c>
      <c r="AE181" s="1178" t="s">
        <v>2001</v>
      </c>
      <c r="AF181" s="786" t="s">
        <v>1765</v>
      </c>
      <c r="AG181" s="787" t="s">
        <v>719</v>
      </c>
      <c r="AH181" s="787" t="s">
        <v>1730</v>
      </c>
      <c r="AI181" s="787">
        <v>5000</v>
      </c>
      <c r="AJ181" s="787">
        <v>5000</v>
      </c>
      <c r="AK181" s="787">
        <v>5000</v>
      </c>
      <c r="AL181" s="742">
        <v>0.02</v>
      </c>
      <c r="AM181" s="742">
        <v>0</v>
      </c>
      <c r="AN181" s="743" t="s">
        <v>666</v>
      </c>
      <c r="AO181" s="1172" t="s">
        <v>34</v>
      </c>
      <c r="AP181" s="1178" t="s">
        <v>1727</v>
      </c>
      <c r="AQ181" s="745" t="s">
        <v>659</v>
      </c>
      <c r="AR181" s="742">
        <v>4.0000000000000001E-3</v>
      </c>
      <c r="AS181" s="742">
        <v>4.0000000000000001E-3</v>
      </c>
      <c r="AT181" s="742" t="s">
        <v>1414</v>
      </c>
      <c r="AU181" s="742" t="s">
        <v>2724</v>
      </c>
      <c r="AX181" s="597"/>
      <c r="AY181" s="598"/>
      <c r="AZ181" s="598"/>
      <c r="BA181" s="598"/>
      <c r="BB181" s="598"/>
      <c r="BC181" s="750"/>
      <c r="BD181" s="598"/>
      <c r="BE181" s="598"/>
      <c r="BF181" s="598"/>
      <c r="BG181" s="598"/>
      <c r="BH181" s="753"/>
      <c r="BI181" s="599"/>
      <c r="BJ181" s="600"/>
      <c r="BK181" s="600"/>
      <c r="BL181" s="600"/>
      <c r="BM181" s="210"/>
      <c r="BN181" s="599"/>
      <c r="BO181" s="599"/>
      <c r="BP181" s="599"/>
      <c r="BQ181" s="599"/>
      <c r="BR181" s="599"/>
      <c r="BS181" s="599"/>
      <c r="BT181" s="599"/>
      <c r="BU181" s="599"/>
      <c r="BV181" s="599"/>
      <c r="BW181" s="601"/>
      <c r="BX181" s="598"/>
      <c r="BY181"/>
      <c r="CA181"/>
    </row>
    <row r="182" spans="2:79" ht="18.75">
      <c r="B182" s="1170" t="s">
        <v>803</v>
      </c>
      <c r="C182" s="335">
        <v>35844973000191</v>
      </c>
      <c r="D182" s="1170" t="s">
        <v>13</v>
      </c>
      <c r="E182" s="1170" t="s">
        <v>616</v>
      </c>
      <c r="F182" s="1170" t="s">
        <v>617</v>
      </c>
      <c r="G182" s="1172" t="s">
        <v>1414</v>
      </c>
      <c r="H182" s="1172" t="s">
        <v>1336</v>
      </c>
      <c r="I182" s="1172" t="s">
        <v>34</v>
      </c>
      <c r="J182" s="1172" t="s">
        <v>608</v>
      </c>
      <c r="K182" s="1172" t="s">
        <v>48</v>
      </c>
      <c r="L182" s="740" t="s">
        <v>1414</v>
      </c>
      <c r="M182" s="740" t="s">
        <v>1411</v>
      </c>
      <c r="N182" s="1172" t="s">
        <v>2912</v>
      </c>
      <c r="O182" s="1172" t="s">
        <v>1320</v>
      </c>
      <c r="P182" s="783">
        <v>43890</v>
      </c>
      <c r="Q182" s="741">
        <v>73.601915759999997</v>
      </c>
      <c r="R182" s="741">
        <v>80.251225376244903</v>
      </c>
      <c r="S182" s="784">
        <v>15</v>
      </c>
      <c r="T182" s="742">
        <v>1.6166881187580362E-2</v>
      </c>
      <c r="U182" s="743">
        <v>0.49739117442321323</v>
      </c>
      <c r="V182" s="742">
        <v>7.629383719020133E-2</v>
      </c>
      <c r="W182" s="743">
        <v>0.57672394215507727</v>
      </c>
      <c r="X182" s="742">
        <v>0.15542006470237113</v>
      </c>
      <c r="Y182" s="743">
        <v>0.75707116737538538</v>
      </c>
      <c r="Z182" s="742">
        <v>0.24301038742061043</v>
      </c>
      <c r="AA182" s="743">
        <v>1.047110389805304</v>
      </c>
      <c r="AB182" s="742">
        <v>5.8064291318153424E-2</v>
      </c>
      <c r="AC182" s="744">
        <v>-0.96435303383951188</v>
      </c>
      <c r="AD182" s="785">
        <v>35844975000180</v>
      </c>
      <c r="AE182" s="1178" t="s">
        <v>2001</v>
      </c>
      <c r="AF182" s="786" t="s">
        <v>1765</v>
      </c>
      <c r="AG182" s="787" t="s">
        <v>719</v>
      </c>
      <c r="AH182" s="787" t="s">
        <v>1730</v>
      </c>
      <c r="AI182" s="787">
        <v>1000</v>
      </c>
      <c r="AJ182" s="787">
        <v>1000</v>
      </c>
      <c r="AK182" s="787">
        <v>1000</v>
      </c>
      <c r="AL182" s="742">
        <v>1.44E-2</v>
      </c>
      <c r="AM182" s="742">
        <v>0.2</v>
      </c>
      <c r="AN182" s="743" t="s">
        <v>64</v>
      </c>
      <c r="AO182" s="1172" t="s">
        <v>34</v>
      </c>
      <c r="AP182" s="1178" t="s">
        <v>1742</v>
      </c>
      <c r="AQ182" s="745" t="s">
        <v>668</v>
      </c>
      <c r="AR182" s="742">
        <v>2.8739999999999998E-3</v>
      </c>
      <c r="AS182" s="742">
        <v>2.8739999999999998E-3</v>
      </c>
      <c r="AT182" s="742" t="s">
        <v>1414</v>
      </c>
      <c r="AU182" s="742" t="s">
        <v>2724</v>
      </c>
      <c r="AX182" s="597"/>
      <c r="AY182" s="598"/>
      <c r="AZ182" s="598"/>
      <c r="BA182" s="598"/>
      <c r="BB182" s="598"/>
      <c r="BC182" s="750"/>
      <c r="BD182" s="598"/>
      <c r="BE182" s="598"/>
      <c r="BF182" s="598"/>
      <c r="BG182" s="598"/>
      <c r="BH182" s="753"/>
      <c r="BI182" s="599"/>
      <c r="BJ182" s="600"/>
      <c r="BK182" s="600"/>
      <c r="BL182" s="600"/>
      <c r="BM182" s="210"/>
      <c r="BN182" s="599"/>
      <c r="BO182" s="599"/>
      <c r="BP182" s="599"/>
      <c r="BQ182" s="599"/>
      <c r="BR182" s="599"/>
      <c r="BS182" s="599"/>
      <c r="BT182" s="599"/>
      <c r="BU182" s="599"/>
      <c r="BV182" s="599"/>
      <c r="BW182" s="601"/>
      <c r="BX182" s="598"/>
      <c r="BY182"/>
      <c r="CA182"/>
    </row>
    <row r="183" spans="2:79" ht="18.75">
      <c r="B183" s="1170" t="s">
        <v>125</v>
      </c>
      <c r="C183" s="335">
        <v>40830356000177</v>
      </c>
      <c r="D183" s="1170" t="s">
        <v>13</v>
      </c>
      <c r="E183" s="1170" t="s">
        <v>616</v>
      </c>
      <c r="F183" s="1170" t="s">
        <v>617</v>
      </c>
      <c r="G183" s="1172" t="s">
        <v>34</v>
      </c>
      <c r="H183" s="1172" t="s">
        <v>865</v>
      </c>
      <c r="I183" s="1172" t="s">
        <v>34</v>
      </c>
      <c r="J183" s="1172" t="s">
        <v>608</v>
      </c>
      <c r="K183" s="1172" t="s">
        <v>48</v>
      </c>
      <c r="L183" s="740" t="s">
        <v>1414</v>
      </c>
      <c r="M183" s="740" t="s">
        <v>34</v>
      </c>
      <c r="N183" s="1172" t="s">
        <v>2913</v>
      </c>
      <c r="O183" s="1172" t="s">
        <v>1320</v>
      </c>
      <c r="P183" s="783">
        <v>44259</v>
      </c>
      <c r="Q183" s="741">
        <v>24.833754169999999</v>
      </c>
      <c r="R183" s="741">
        <v>26.718211553703693</v>
      </c>
      <c r="S183" s="784">
        <v>32</v>
      </c>
      <c r="T183" s="742">
        <v>-1.8376346015041012E-3</v>
      </c>
      <c r="U183" s="743">
        <v>-5.6536769337120173E-2</v>
      </c>
      <c r="V183" s="742">
        <v>1.5148190636097958E-2</v>
      </c>
      <c r="W183" s="743">
        <v>0.11450891109838</v>
      </c>
      <c r="X183" s="742">
        <v>0.10766507246856927</v>
      </c>
      <c r="Y183" s="743">
        <v>0.52445044502733151</v>
      </c>
      <c r="Z183" s="742"/>
      <c r="AA183" s="743"/>
      <c r="AB183" s="742">
        <v>0.11754923461908831</v>
      </c>
      <c r="AC183" s="744">
        <v>-0.99651964918437652</v>
      </c>
      <c r="AD183" s="785">
        <v>40830170000118</v>
      </c>
      <c r="AE183" s="1178" t="s">
        <v>2001</v>
      </c>
      <c r="AF183" s="786" t="s">
        <v>1765</v>
      </c>
      <c r="AG183" s="787" t="s">
        <v>719</v>
      </c>
      <c r="AH183" s="787" t="s">
        <v>1726</v>
      </c>
      <c r="AI183" s="787">
        <v>5000</v>
      </c>
      <c r="AJ183" s="787">
        <v>5000</v>
      </c>
      <c r="AK183" s="787">
        <v>5000</v>
      </c>
      <c r="AL183" s="742">
        <v>0.02</v>
      </c>
      <c r="AM183" s="742">
        <v>0.2</v>
      </c>
      <c r="AN183" s="743" t="s">
        <v>64</v>
      </c>
      <c r="AO183" s="1172" t="s">
        <v>34</v>
      </c>
      <c r="AP183" s="1178" t="s">
        <v>1742</v>
      </c>
      <c r="AQ183" s="745" t="s">
        <v>668</v>
      </c>
      <c r="AR183" s="742">
        <v>4.0000000000000001E-3</v>
      </c>
      <c r="AS183" s="742">
        <v>4.0000000000000001E-3</v>
      </c>
      <c r="AT183" s="742" t="s">
        <v>1414</v>
      </c>
      <c r="AU183" s="742" t="s">
        <v>2724</v>
      </c>
      <c r="AX183" s="597"/>
      <c r="AY183" s="598"/>
      <c r="AZ183" s="598"/>
      <c r="BA183" s="598"/>
      <c r="BB183" s="598"/>
      <c r="BC183" s="750"/>
      <c r="BD183" s="598"/>
      <c r="BE183" s="598"/>
      <c r="BF183" s="598"/>
      <c r="BG183" s="598"/>
      <c r="BH183" s="753"/>
      <c r="BI183" s="599"/>
      <c r="BJ183" s="600"/>
      <c r="BK183" s="600"/>
      <c r="BL183" s="600"/>
      <c r="BM183" s="210"/>
      <c r="BN183" s="599"/>
      <c r="BO183" s="599"/>
      <c r="BP183" s="599"/>
      <c r="BQ183" s="599"/>
      <c r="BR183" s="599"/>
      <c r="BS183" s="599"/>
      <c r="BT183" s="599"/>
      <c r="BU183" s="599"/>
      <c r="BV183" s="599"/>
      <c r="BW183" s="601"/>
      <c r="BX183" s="598"/>
      <c r="BY183"/>
      <c r="CA183"/>
    </row>
    <row r="184" spans="2:79" ht="18.75">
      <c r="B184" s="1170" t="s">
        <v>467</v>
      </c>
      <c r="C184" s="335">
        <v>41902590000125</v>
      </c>
      <c r="D184" s="1170" t="s">
        <v>13</v>
      </c>
      <c r="E184" s="1170" t="s">
        <v>616</v>
      </c>
      <c r="F184" s="1170" t="s">
        <v>617</v>
      </c>
      <c r="G184" s="1172" t="s">
        <v>34</v>
      </c>
      <c r="H184" s="1172" t="s">
        <v>865</v>
      </c>
      <c r="I184" s="1172" t="s">
        <v>34</v>
      </c>
      <c r="J184" s="1172" t="s">
        <v>608</v>
      </c>
      <c r="K184" s="1172" t="s">
        <v>48</v>
      </c>
      <c r="L184" s="740" t="s">
        <v>1414</v>
      </c>
      <c r="M184" s="740" t="s">
        <v>34</v>
      </c>
      <c r="N184" s="1172" t="s">
        <v>2914</v>
      </c>
      <c r="O184" s="1172" t="s">
        <v>1320</v>
      </c>
      <c r="P184" s="783">
        <v>44357</v>
      </c>
      <c r="Q184" s="741">
        <v>58.28823826</v>
      </c>
      <c r="R184" s="741">
        <v>56.375819092840899</v>
      </c>
      <c r="S184" s="784">
        <v>32</v>
      </c>
      <c r="T184" s="742">
        <v>-2.8163404642689294E-3</v>
      </c>
      <c r="U184" s="743">
        <v>-8.6647688867440509E-2</v>
      </c>
      <c r="V184" s="742">
        <v>1.5552019481478441E-2</v>
      </c>
      <c r="W184" s="743">
        <v>0.11756155299241855</v>
      </c>
      <c r="X184" s="742"/>
      <c r="Y184" s="743"/>
      <c r="Z184" s="742"/>
      <c r="AA184" s="743"/>
      <c r="AB184" s="742">
        <v>0.13761858585539022</v>
      </c>
      <c r="AC184" s="744">
        <v>-0.84825964802306586</v>
      </c>
      <c r="AD184" s="785">
        <v>41902547000160</v>
      </c>
      <c r="AE184" s="1178" t="s">
        <v>2001</v>
      </c>
      <c r="AF184" s="786" t="s">
        <v>1765</v>
      </c>
      <c r="AG184" s="787" t="s">
        <v>719</v>
      </c>
      <c r="AH184" s="787" t="s">
        <v>1726</v>
      </c>
      <c r="AI184" s="787">
        <v>5000</v>
      </c>
      <c r="AJ184" s="787">
        <v>5000</v>
      </c>
      <c r="AK184" s="787">
        <v>5000</v>
      </c>
      <c r="AL184" s="742">
        <v>0.02</v>
      </c>
      <c r="AM184" s="742">
        <v>0.2</v>
      </c>
      <c r="AN184" s="743" t="s">
        <v>64</v>
      </c>
      <c r="AO184" s="1172" t="s">
        <v>34</v>
      </c>
      <c r="AP184" s="1178" t="s">
        <v>1727</v>
      </c>
      <c r="AQ184" s="745" t="s">
        <v>659</v>
      </c>
      <c r="AR184" s="742">
        <v>4.0000000000000001E-3</v>
      </c>
      <c r="AS184" s="742">
        <v>4.0000000000000001E-3</v>
      </c>
      <c r="AT184" s="742" t="s">
        <v>1414</v>
      </c>
      <c r="AU184" s="742" t="s">
        <v>2724</v>
      </c>
      <c r="AX184" s="597"/>
      <c r="AY184" s="598"/>
      <c r="AZ184" s="598"/>
      <c r="BA184" s="598"/>
      <c r="BB184" s="598"/>
      <c r="BC184" s="750"/>
      <c r="BD184" s="598"/>
      <c r="BE184" s="598"/>
      <c r="BF184" s="598"/>
      <c r="BG184" s="598"/>
      <c r="BH184" s="753"/>
      <c r="BI184" s="599"/>
      <c r="BJ184" s="600"/>
      <c r="BK184" s="600"/>
      <c r="BL184" s="600"/>
      <c r="BM184" s="210"/>
      <c r="BN184" s="599"/>
      <c r="BO184" s="599"/>
      <c r="BP184" s="599"/>
      <c r="BQ184" s="599"/>
      <c r="BR184" s="599"/>
      <c r="BS184" s="599"/>
      <c r="BT184" s="599"/>
      <c r="BU184" s="599"/>
      <c r="BV184" s="599"/>
      <c r="BW184" s="601"/>
      <c r="BX184" s="598"/>
      <c r="BY184"/>
      <c r="CA184"/>
    </row>
    <row r="185" spans="2:79" ht="18.75">
      <c r="B185" s="1170" t="s">
        <v>804</v>
      </c>
      <c r="C185" s="335">
        <v>33346541000125</v>
      </c>
      <c r="D185" s="1170" t="s">
        <v>13</v>
      </c>
      <c r="E185" s="1170" t="s">
        <v>615</v>
      </c>
      <c r="F185" s="1170" t="s">
        <v>619</v>
      </c>
      <c r="G185" s="1172" t="s">
        <v>34</v>
      </c>
      <c r="H185" s="1172" t="s">
        <v>865</v>
      </c>
      <c r="I185" s="1172" t="s">
        <v>34</v>
      </c>
      <c r="J185" s="1172" t="s">
        <v>1414</v>
      </c>
      <c r="K185" s="1172" t="s">
        <v>48</v>
      </c>
      <c r="L185" s="740" t="s">
        <v>1414</v>
      </c>
      <c r="M185" s="740" t="s">
        <v>34</v>
      </c>
      <c r="N185" s="1172" t="s">
        <v>2915</v>
      </c>
      <c r="O185" s="1172" t="s">
        <v>1320</v>
      </c>
      <c r="P185" s="783">
        <v>43614</v>
      </c>
      <c r="Q185" s="741">
        <v>326.14821977999998</v>
      </c>
      <c r="R185" s="741">
        <v>247.14066575145179</v>
      </c>
      <c r="S185" s="784">
        <v>31</v>
      </c>
      <c r="T185" s="742">
        <v>5.4330069820129889E-3</v>
      </c>
      <c r="U185" s="743">
        <v>0.1671521978839634</v>
      </c>
      <c r="V185" s="742">
        <v>4.8934170066867955E-2</v>
      </c>
      <c r="W185" s="743">
        <v>0.36990546689498072</v>
      </c>
      <c r="X185" s="742">
        <v>0.12834544140107274</v>
      </c>
      <c r="Y185" s="743">
        <v>0.62518718760600833</v>
      </c>
      <c r="Z185" s="742">
        <v>0.22766232196387426</v>
      </c>
      <c r="AA185" s="743">
        <v>0.98097692541415471</v>
      </c>
      <c r="AB185" s="742">
        <v>4.6391087724283894E-2</v>
      </c>
      <c r="AC185" s="744">
        <v>-1.7967706019124718</v>
      </c>
      <c r="AD185" s="785">
        <v>31556580000121</v>
      </c>
      <c r="AE185" s="1178" t="s">
        <v>1973</v>
      </c>
      <c r="AF185" s="786" t="s">
        <v>1779</v>
      </c>
      <c r="AG185" s="787" t="s">
        <v>736</v>
      </c>
      <c r="AH185" s="787" t="s">
        <v>1730</v>
      </c>
      <c r="AI185" s="787">
        <v>25000</v>
      </c>
      <c r="AJ185" s="787">
        <v>10000</v>
      </c>
      <c r="AK185" s="787">
        <v>25000</v>
      </c>
      <c r="AL185" s="742">
        <v>0</v>
      </c>
      <c r="AM185" s="742">
        <v>0</v>
      </c>
      <c r="AN185" s="743" t="s">
        <v>64</v>
      </c>
      <c r="AO185" s="1172" t="s">
        <v>34</v>
      </c>
      <c r="AP185" s="1178" t="s">
        <v>1742</v>
      </c>
      <c r="AQ185" s="745" t="s">
        <v>664</v>
      </c>
      <c r="AR185" s="742">
        <v>5.0666666666666698E-3</v>
      </c>
      <c r="AS185" s="742">
        <v>5.0666666666666698E-3</v>
      </c>
      <c r="AT185" s="742" t="s">
        <v>1414</v>
      </c>
      <c r="AU185" s="742" t="s">
        <v>2724</v>
      </c>
      <c r="AX185" s="597"/>
      <c r="AY185" s="598"/>
      <c r="AZ185" s="598"/>
      <c r="BA185" s="598"/>
      <c r="BB185" s="598"/>
      <c r="BC185" s="750"/>
      <c r="BD185" s="598"/>
      <c r="BE185" s="598"/>
      <c r="BF185" s="598"/>
      <c r="BG185" s="598"/>
      <c r="BH185" s="753"/>
      <c r="BI185" s="599"/>
      <c r="BJ185" s="600"/>
      <c r="BK185" s="600"/>
      <c r="BL185" s="600"/>
      <c r="BM185" s="210"/>
      <c r="BN185" s="599"/>
      <c r="BO185" s="599"/>
      <c r="BP185" s="599"/>
      <c r="BQ185" s="599"/>
      <c r="BR185" s="599"/>
      <c r="BS185" s="599"/>
      <c r="BT185" s="599"/>
      <c r="BU185" s="599"/>
      <c r="BV185" s="599"/>
      <c r="BW185" s="601"/>
      <c r="BX185" s="598"/>
      <c r="BY185"/>
      <c r="CA185"/>
    </row>
    <row r="186" spans="2:79" ht="18.75">
      <c r="B186" s="1170" t="s">
        <v>805</v>
      </c>
      <c r="C186" s="335">
        <v>38068882000108</v>
      </c>
      <c r="D186" s="1170" t="s">
        <v>14</v>
      </c>
      <c r="E186" s="1170" t="s">
        <v>607</v>
      </c>
      <c r="F186" s="1170" t="s">
        <v>1414</v>
      </c>
      <c r="G186" s="1172" t="s">
        <v>1414</v>
      </c>
      <c r="H186" s="1172" t="s">
        <v>34</v>
      </c>
      <c r="I186" s="1172" t="s">
        <v>34</v>
      </c>
      <c r="J186" s="1172" t="s">
        <v>611</v>
      </c>
      <c r="K186" s="1172" t="s">
        <v>1414</v>
      </c>
      <c r="L186" s="740" t="s">
        <v>1414</v>
      </c>
      <c r="M186" s="740" t="s">
        <v>34</v>
      </c>
      <c r="N186" s="1172" t="s">
        <v>2916</v>
      </c>
      <c r="O186" s="1172" t="s">
        <v>1320</v>
      </c>
      <c r="P186" s="783">
        <v>44104</v>
      </c>
      <c r="Q186" s="741">
        <v>9.3492062100000002</v>
      </c>
      <c r="R186" s="741">
        <v>9.8024818723076947</v>
      </c>
      <c r="S186" s="784">
        <v>34</v>
      </c>
      <c r="T186" s="742">
        <v>-2.0655001482335567E-2</v>
      </c>
      <c r="U186" s="743">
        <v>-0.63547293542952743</v>
      </c>
      <c r="V186" s="742">
        <v>-5.6893194315851048E-2</v>
      </c>
      <c r="W186" s="743">
        <v>-0.43006969522102584</v>
      </c>
      <c r="X186" s="742">
        <v>-0.2174494957749884</v>
      </c>
      <c r="Y186" s="743">
        <v>-1.0592245211505684</v>
      </c>
      <c r="Z186" s="742"/>
      <c r="AA186" s="743"/>
      <c r="AB186" s="742">
        <v>0.2260658480275699</v>
      </c>
      <c r="AC186" s="744">
        <v>-0.83684248924403293</v>
      </c>
      <c r="AD186" s="785">
        <v>38090006000170</v>
      </c>
      <c r="AE186" s="1178" t="s">
        <v>2027</v>
      </c>
      <c r="AF186" s="786" t="s">
        <v>1763</v>
      </c>
      <c r="AG186" s="787" t="s">
        <v>1427</v>
      </c>
      <c r="AH186" s="787" t="s">
        <v>1726</v>
      </c>
      <c r="AI186" s="787">
        <v>1</v>
      </c>
      <c r="AJ186" s="787">
        <v>1000</v>
      </c>
      <c r="AK186" s="787">
        <v>1000</v>
      </c>
      <c r="AL186" s="742">
        <v>0</v>
      </c>
      <c r="AM186" s="742">
        <v>0</v>
      </c>
      <c r="AN186" s="743" t="s">
        <v>2124</v>
      </c>
      <c r="AO186" s="1172" t="s">
        <v>34</v>
      </c>
      <c r="AP186" s="1178" t="s">
        <v>1727</v>
      </c>
      <c r="AQ186" s="745" t="s">
        <v>687</v>
      </c>
      <c r="AR186" s="742">
        <v>4.7999999999999996E-3</v>
      </c>
      <c r="AS186" s="742">
        <v>4.7999999999999996E-3</v>
      </c>
      <c r="AT186" s="742" t="s">
        <v>1414</v>
      </c>
      <c r="AU186" s="742" t="s">
        <v>2724</v>
      </c>
      <c r="AX186" s="190"/>
      <c r="AY186" s="190"/>
      <c r="AZ186" s="176"/>
      <c r="BA186" s="176"/>
      <c r="BB186" s="176"/>
      <c r="BC186" s="751"/>
      <c r="BD186" s="176"/>
      <c r="BE186" s="176"/>
      <c r="BF186" s="176"/>
      <c r="BG186" s="176"/>
      <c r="BH186" s="751"/>
      <c r="BI186" s="178"/>
      <c r="BJ186" s="191"/>
      <c r="BK186" s="191"/>
      <c r="BL186" s="191"/>
      <c r="BM186" s="210"/>
      <c r="BN186" s="178"/>
      <c r="BO186" s="178"/>
      <c r="BP186" s="178"/>
      <c r="BQ186" s="178"/>
      <c r="BR186" s="178"/>
      <c r="BS186" s="178"/>
      <c r="BT186" s="178"/>
      <c r="BU186" s="179"/>
      <c r="BV186" s="180"/>
      <c r="BW186" s="181"/>
      <c r="BX186" s="177"/>
      <c r="BY186"/>
      <c r="CA186"/>
    </row>
    <row r="187" spans="2:79" ht="18.75">
      <c r="B187" s="1170" t="s">
        <v>806</v>
      </c>
      <c r="C187" s="335">
        <v>12047839000164</v>
      </c>
      <c r="D187" s="1170" t="s">
        <v>14</v>
      </c>
      <c r="E187" s="1170" t="s">
        <v>607</v>
      </c>
      <c r="F187" s="1170" t="s">
        <v>1414</v>
      </c>
      <c r="G187" s="1172" t="s">
        <v>1414</v>
      </c>
      <c r="H187" s="1172" t="s">
        <v>34</v>
      </c>
      <c r="I187" s="1172" t="s">
        <v>34</v>
      </c>
      <c r="J187" s="1172" t="s">
        <v>611</v>
      </c>
      <c r="K187" s="1172" t="s">
        <v>1414</v>
      </c>
      <c r="L187" s="740" t="s">
        <v>1414</v>
      </c>
      <c r="M187" s="740" t="s">
        <v>34</v>
      </c>
      <c r="N187" s="1172" t="s">
        <v>2917</v>
      </c>
      <c r="O187" s="1172" t="s">
        <v>1320</v>
      </c>
      <c r="P187" s="783">
        <v>40388</v>
      </c>
      <c r="Q187" s="741">
        <v>2.8119779999999999</v>
      </c>
      <c r="R187" s="741">
        <v>3.3654164457831346</v>
      </c>
      <c r="S187" s="784">
        <v>5</v>
      </c>
      <c r="T187" s="742">
        <v>6.3342324715652154E-2</v>
      </c>
      <c r="U187" s="743">
        <v>1.9487935190133061</v>
      </c>
      <c r="V187" s="742">
        <v>0.12589518801087984</v>
      </c>
      <c r="W187" s="743">
        <v>0.95167279300659391</v>
      </c>
      <c r="X187" s="742">
        <v>-9.8888651058748445E-2</v>
      </c>
      <c r="Y187" s="743">
        <v>-0.48169936514047568</v>
      </c>
      <c r="Z187" s="742">
        <v>0.39069492958188623</v>
      </c>
      <c r="AA187" s="743">
        <v>1.6834700950513675</v>
      </c>
      <c r="AB187" s="742">
        <v>0.25536717315092328</v>
      </c>
      <c r="AC187" s="744">
        <v>-2.5035029329888075E-2</v>
      </c>
      <c r="AD187" s="785">
        <v>0</v>
      </c>
      <c r="AE187" s="1178" t="s">
        <v>1748</v>
      </c>
      <c r="AF187" s="786" t="s">
        <v>1735</v>
      </c>
      <c r="AG187" s="787" t="s">
        <v>728</v>
      </c>
      <c r="AH187" s="787" t="s">
        <v>1797</v>
      </c>
      <c r="AI187" s="787">
        <v>25000</v>
      </c>
      <c r="AJ187" s="787">
        <v>5000</v>
      </c>
      <c r="AK187" s="787">
        <v>0</v>
      </c>
      <c r="AL187" s="742">
        <v>1.3000000000000001E-2</v>
      </c>
      <c r="AM187" s="742">
        <v>0</v>
      </c>
      <c r="AN187" s="743" t="s">
        <v>34</v>
      </c>
      <c r="AO187" s="1172" t="s">
        <v>34</v>
      </c>
      <c r="AP187" s="1178" t="s">
        <v>1727</v>
      </c>
      <c r="AQ187" s="745" t="s">
        <v>687</v>
      </c>
      <c r="AR187" s="742">
        <v>4.5500000000000002E-3</v>
      </c>
      <c r="AS187" s="742">
        <v>4.5500000000000002E-3</v>
      </c>
      <c r="AT187" s="742" t="s">
        <v>1414</v>
      </c>
      <c r="AU187" s="742" t="s">
        <v>2724</v>
      </c>
      <c r="AX187" s="190"/>
      <c r="AY187" s="190"/>
      <c r="AZ187" s="176"/>
      <c r="BA187" s="176"/>
      <c r="BB187" s="176"/>
      <c r="BC187" s="751"/>
      <c r="BD187" s="176"/>
      <c r="BE187" s="176"/>
      <c r="BF187" s="176"/>
      <c r="BG187" s="176"/>
      <c r="BH187" s="751"/>
      <c r="BI187" s="178"/>
      <c r="BJ187" s="191"/>
      <c r="BK187" s="191"/>
      <c r="BL187" s="191"/>
      <c r="BM187" s="178"/>
      <c r="BN187" s="178"/>
      <c r="BO187" s="178"/>
      <c r="BP187" s="178"/>
      <c r="BQ187" s="178"/>
      <c r="BR187" s="178"/>
      <c r="BS187" s="178"/>
      <c r="BT187" s="178"/>
      <c r="BU187" s="179"/>
      <c r="BV187" s="180"/>
      <c r="BW187" s="181"/>
      <c r="BX187" s="177"/>
      <c r="BY187"/>
      <c r="CA187"/>
    </row>
    <row r="188" spans="2:79" ht="18.75">
      <c r="B188" s="1170" t="s">
        <v>126</v>
      </c>
      <c r="C188" s="335">
        <v>12239939000192</v>
      </c>
      <c r="D188" s="1170" t="s">
        <v>14</v>
      </c>
      <c r="E188" s="1170" t="s">
        <v>607</v>
      </c>
      <c r="F188" s="1170" t="s">
        <v>1414</v>
      </c>
      <c r="G188" s="1172" t="s">
        <v>1414</v>
      </c>
      <c r="H188" s="1172" t="s">
        <v>34</v>
      </c>
      <c r="I188" s="1172" t="s">
        <v>34</v>
      </c>
      <c r="J188" s="1172" t="s">
        <v>608</v>
      </c>
      <c r="K188" s="1172" t="s">
        <v>48</v>
      </c>
      <c r="L188" s="740" t="s">
        <v>1414</v>
      </c>
      <c r="M188" s="740" t="s">
        <v>34</v>
      </c>
      <c r="N188" s="1172" t="s">
        <v>2918</v>
      </c>
      <c r="O188" s="1172" t="s">
        <v>1320</v>
      </c>
      <c r="P188" s="783">
        <v>40810</v>
      </c>
      <c r="Q188" s="741">
        <v>165.68950799999999</v>
      </c>
      <c r="R188" s="741">
        <v>190.64323846184743</v>
      </c>
      <c r="S188" s="784">
        <v>29</v>
      </c>
      <c r="T188" s="742">
        <v>-4.3148576015481943E-2</v>
      </c>
      <c r="U188" s="743">
        <v>-1.3275115125802412</v>
      </c>
      <c r="V188" s="742">
        <v>-0.1562176131709696</v>
      </c>
      <c r="W188" s="743">
        <v>-1.1808874873787267</v>
      </c>
      <c r="X188" s="742">
        <v>-0.12975418776979941</v>
      </c>
      <c r="Y188" s="743">
        <v>-0.63204937274246498</v>
      </c>
      <c r="Z188" s="742">
        <v>0.35454116634049049</v>
      </c>
      <c r="AA188" s="743">
        <v>1.527686708495539</v>
      </c>
      <c r="AB188" s="742">
        <v>0.21256767979970942</v>
      </c>
      <c r="AC188" s="744">
        <v>-1.3572426726556752</v>
      </c>
      <c r="AD188" s="785">
        <v>12241282000106</v>
      </c>
      <c r="AE188" s="1178" t="s">
        <v>1748</v>
      </c>
      <c r="AF188" s="786" t="s">
        <v>1735</v>
      </c>
      <c r="AG188" s="787" t="s">
        <v>728</v>
      </c>
      <c r="AH188" s="787" t="s">
        <v>1730</v>
      </c>
      <c r="AI188" s="787">
        <v>5000</v>
      </c>
      <c r="AJ188" s="787">
        <v>5000</v>
      </c>
      <c r="AK188" s="787">
        <v>1000</v>
      </c>
      <c r="AL188" s="742">
        <v>2.0199999999999999E-2</v>
      </c>
      <c r="AM188" s="742">
        <v>0.2</v>
      </c>
      <c r="AN188" s="743" t="s">
        <v>666</v>
      </c>
      <c r="AO188" s="1172" t="s">
        <v>34</v>
      </c>
      <c r="AP188" s="1178" t="s">
        <v>1727</v>
      </c>
      <c r="AQ188" s="745" t="s">
        <v>659</v>
      </c>
      <c r="AR188" s="742">
        <v>6.6E-3</v>
      </c>
      <c r="AS188" s="742">
        <v>6.6E-3</v>
      </c>
      <c r="AT188" s="742" t="s">
        <v>1414</v>
      </c>
      <c r="AU188" s="742" t="s">
        <v>2724</v>
      </c>
      <c r="AX188" s="190"/>
      <c r="AY188" s="190"/>
      <c r="AZ188" s="176"/>
      <c r="BA188" s="176"/>
      <c r="BB188" s="176"/>
      <c r="BC188" s="751"/>
      <c r="BD188" s="176"/>
      <c r="BE188" s="176"/>
      <c r="BF188" s="176"/>
      <c r="BG188" s="176"/>
      <c r="BH188" s="751"/>
      <c r="BI188" s="178"/>
      <c r="BJ188" s="191"/>
      <c r="BK188" s="191"/>
      <c r="BL188" s="191"/>
      <c r="BM188" s="178"/>
      <c r="BN188" s="178"/>
      <c r="BO188" s="178"/>
      <c r="BP188" s="178"/>
      <c r="BQ188" s="178"/>
      <c r="BR188" s="178"/>
      <c r="BS188" s="178"/>
      <c r="BT188" s="178"/>
      <c r="BU188" s="179"/>
      <c r="BV188" s="180"/>
      <c r="BW188" s="181"/>
      <c r="BX188" s="177"/>
      <c r="BY188"/>
      <c r="CA188"/>
    </row>
    <row r="189" spans="2:79" ht="18.75">
      <c r="B189" s="1170" t="s">
        <v>807</v>
      </c>
      <c r="C189" s="335">
        <v>26845868000186</v>
      </c>
      <c r="D189" s="1170" t="s">
        <v>13</v>
      </c>
      <c r="E189" s="1170" t="s">
        <v>615</v>
      </c>
      <c r="F189" s="1170" t="s">
        <v>619</v>
      </c>
      <c r="G189" s="1172" t="s">
        <v>34</v>
      </c>
      <c r="H189" s="1172" t="s">
        <v>1337</v>
      </c>
      <c r="I189" s="1172" t="s">
        <v>34</v>
      </c>
      <c r="J189" s="1172" t="s">
        <v>1414</v>
      </c>
      <c r="K189" s="1172" t="s">
        <v>48</v>
      </c>
      <c r="L189" s="740" t="s">
        <v>1414</v>
      </c>
      <c r="M189" s="740" t="s">
        <v>34</v>
      </c>
      <c r="N189" s="1172" t="s">
        <v>2919</v>
      </c>
      <c r="O189" s="1172" t="s">
        <v>1320</v>
      </c>
      <c r="P189" s="783">
        <v>43155</v>
      </c>
      <c r="Q189" s="741">
        <v>28.14047738</v>
      </c>
      <c r="R189" s="741">
        <v>40.376954418514039</v>
      </c>
      <c r="S189" s="784">
        <v>5</v>
      </c>
      <c r="T189" s="742">
        <v>3.6087124585235886E-2</v>
      </c>
      <c r="U189" s="743">
        <v>1.1102585013611839</v>
      </c>
      <c r="V189" s="742">
        <v>8.8591445336747565E-3</v>
      </c>
      <c r="W189" s="743">
        <v>6.6968459678401274E-2</v>
      </c>
      <c r="X189" s="742">
        <v>4.8970437753551366E-2</v>
      </c>
      <c r="Y189" s="743">
        <v>0.23854131413444951</v>
      </c>
      <c r="Z189" s="742">
        <v>0.17334427376906403</v>
      </c>
      <c r="AA189" s="743">
        <v>0.74692523230571795</v>
      </c>
      <c r="AB189" s="742">
        <v>7.6755915643071548E-2</v>
      </c>
      <c r="AC189" s="744">
        <v>-1.6080736854328768</v>
      </c>
      <c r="AD189" s="785">
        <v>0</v>
      </c>
      <c r="AE189" s="1178" t="s">
        <v>1748</v>
      </c>
      <c r="AF189" s="786" t="s">
        <v>1735</v>
      </c>
      <c r="AG189" s="787" t="s">
        <v>728</v>
      </c>
      <c r="AH189" s="787" t="s">
        <v>1726</v>
      </c>
      <c r="AI189" s="787">
        <v>25000</v>
      </c>
      <c r="AJ189" s="787">
        <v>5000</v>
      </c>
      <c r="AK189" s="787">
        <v>5000</v>
      </c>
      <c r="AL189" s="742">
        <v>2.0000000000000001E-4</v>
      </c>
      <c r="AM189" s="742">
        <v>0</v>
      </c>
      <c r="AN189" s="743" t="s">
        <v>34</v>
      </c>
      <c r="AO189" s="1172" t="s">
        <v>34</v>
      </c>
      <c r="AP189" s="1178" t="s">
        <v>1742</v>
      </c>
      <c r="AQ189" s="745" t="s">
        <v>679</v>
      </c>
      <c r="AR189" s="742">
        <v>4.0400000000000002E-3</v>
      </c>
      <c r="AS189" s="742">
        <v>4.0400000000000002E-3</v>
      </c>
      <c r="AT189" s="742" t="s">
        <v>1414</v>
      </c>
      <c r="AU189" s="742" t="s">
        <v>2724</v>
      </c>
      <c r="AX189" s="190"/>
      <c r="AY189" s="190"/>
      <c r="AZ189" s="176"/>
      <c r="BA189" s="176"/>
      <c r="BB189" s="176"/>
      <c r="BC189" s="751"/>
      <c r="BD189" s="176"/>
      <c r="BE189" s="176"/>
      <c r="BF189" s="176"/>
      <c r="BG189" s="176"/>
      <c r="BH189" s="751"/>
      <c r="BI189" s="178"/>
      <c r="BJ189" s="191"/>
      <c r="BK189" s="191"/>
      <c r="BL189" s="191"/>
      <c r="BM189" s="210"/>
      <c r="BN189" s="178"/>
      <c r="BO189" s="178"/>
      <c r="BP189" s="178"/>
      <c r="BQ189" s="178"/>
      <c r="BR189" s="178"/>
      <c r="BS189" s="178"/>
      <c r="BT189" s="178"/>
      <c r="BU189" s="179"/>
      <c r="BV189" s="180"/>
      <c r="BW189" s="181"/>
      <c r="BX189" s="177"/>
      <c r="BY189"/>
      <c r="CA189"/>
    </row>
    <row r="190" spans="2:79" ht="18.75">
      <c r="B190" s="1170" t="s">
        <v>808</v>
      </c>
      <c r="C190" s="335">
        <v>38443033000189</v>
      </c>
      <c r="D190" s="1170" t="s">
        <v>11</v>
      </c>
      <c r="E190" s="1170" t="s">
        <v>621</v>
      </c>
      <c r="F190" s="1170" t="s">
        <v>692</v>
      </c>
      <c r="G190" s="1172" t="s">
        <v>738</v>
      </c>
      <c r="H190" s="1172" t="s">
        <v>34</v>
      </c>
      <c r="I190" s="1172" t="s">
        <v>1414</v>
      </c>
      <c r="J190" s="1172" t="s">
        <v>608</v>
      </c>
      <c r="K190" s="1172" t="s">
        <v>48</v>
      </c>
      <c r="L190" s="740" t="s">
        <v>1414</v>
      </c>
      <c r="M190" s="740" t="s">
        <v>1411</v>
      </c>
      <c r="N190" s="1172" t="s">
        <v>2920</v>
      </c>
      <c r="O190" s="1172" t="s">
        <v>1320</v>
      </c>
      <c r="P190" s="783">
        <v>44246</v>
      </c>
      <c r="Q190" s="741">
        <v>125.9215406</v>
      </c>
      <c r="R190" s="741">
        <v>277.04909809599195</v>
      </c>
      <c r="S190" s="784">
        <v>30</v>
      </c>
      <c r="T190" s="742">
        <v>2.8558148690652985E-2</v>
      </c>
      <c r="U190" s="743">
        <v>0.87862160621980689</v>
      </c>
      <c r="V190" s="742">
        <v>5.4182561629870785E-2</v>
      </c>
      <c r="W190" s="743">
        <v>0.4095793538518317</v>
      </c>
      <c r="X190" s="742">
        <v>0.15105936684303289</v>
      </c>
      <c r="Y190" s="743">
        <v>0.73582964604889112</v>
      </c>
      <c r="Z190" s="742"/>
      <c r="AA190" s="743"/>
      <c r="AB190" s="742">
        <v>3.580476526340283E-2</v>
      </c>
      <c r="AC190" s="744">
        <v>-2.1814345234813581</v>
      </c>
      <c r="AD190" s="785">
        <v>25108905000100</v>
      </c>
      <c r="AE190" s="1178" t="s">
        <v>1748</v>
      </c>
      <c r="AF190" s="786" t="s">
        <v>1735</v>
      </c>
      <c r="AG190" s="787" t="s">
        <v>728</v>
      </c>
      <c r="AH190" s="787" t="s">
        <v>1730</v>
      </c>
      <c r="AI190" s="787">
        <v>1000</v>
      </c>
      <c r="AJ190" s="787">
        <v>1000</v>
      </c>
      <c r="AK190" s="787">
        <v>1000</v>
      </c>
      <c r="AL190" s="742">
        <v>0.01</v>
      </c>
      <c r="AM190" s="742">
        <v>0</v>
      </c>
      <c r="AN190" s="743" t="s">
        <v>34</v>
      </c>
      <c r="AO190" s="1172" t="s">
        <v>34</v>
      </c>
      <c r="AP190" s="1178" t="s">
        <v>1731</v>
      </c>
      <c r="AQ190" s="745" t="s">
        <v>675</v>
      </c>
      <c r="AR190" s="742">
        <v>0</v>
      </c>
      <c r="AS190" s="742">
        <v>0</v>
      </c>
      <c r="AT190" s="742" t="s">
        <v>1414</v>
      </c>
      <c r="AU190" s="742" t="s">
        <v>2724</v>
      </c>
      <c r="AX190" s="190"/>
      <c r="AY190" s="190"/>
      <c r="AZ190" s="176"/>
      <c r="BA190" s="176"/>
      <c r="BB190" s="176"/>
      <c r="BC190" s="751"/>
      <c r="BD190" s="176"/>
      <c r="BE190" s="176"/>
      <c r="BF190" s="176"/>
      <c r="BG190" s="176"/>
      <c r="BH190" s="751"/>
      <c r="BI190" s="178"/>
      <c r="BJ190" s="191"/>
      <c r="BK190" s="191"/>
      <c r="BL190" s="191"/>
      <c r="BM190" s="178"/>
      <c r="BN190" s="178"/>
      <c r="BO190" s="178"/>
      <c r="BP190" s="178"/>
      <c r="BQ190" s="178"/>
      <c r="BR190" s="178"/>
      <c r="BS190" s="178"/>
      <c r="BT190" s="178"/>
      <c r="BU190" s="179"/>
      <c r="BV190" s="180"/>
      <c r="BW190" s="181"/>
      <c r="BX190" s="177"/>
      <c r="BY190"/>
      <c r="CA190"/>
    </row>
    <row r="191" spans="2:79" ht="18.75">
      <c r="B191" s="1170" t="s">
        <v>809</v>
      </c>
      <c r="C191" s="335">
        <v>5104498000156</v>
      </c>
      <c r="D191" s="1170" t="s">
        <v>11</v>
      </c>
      <c r="E191" s="1170" t="s">
        <v>621</v>
      </c>
      <c r="F191" s="1170" t="s">
        <v>672</v>
      </c>
      <c r="G191" s="1172" t="s">
        <v>865</v>
      </c>
      <c r="H191" s="1172" t="s">
        <v>34</v>
      </c>
      <c r="I191" s="1172" t="s">
        <v>1414</v>
      </c>
      <c r="J191" s="1172" t="s">
        <v>608</v>
      </c>
      <c r="K191" s="1172" t="s">
        <v>48</v>
      </c>
      <c r="L191" s="740" t="s">
        <v>1414</v>
      </c>
      <c r="M191" s="740" t="s">
        <v>1411</v>
      </c>
      <c r="N191" s="1172" t="s">
        <v>2921</v>
      </c>
      <c r="O191" s="1172" t="s">
        <v>1320</v>
      </c>
      <c r="P191" s="783">
        <v>37538</v>
      </c>
      <c r="Q191" s="741">
        <v>48.066335000000002</v>
      </c>
      <c r="R191" s="741">
        <v>79.302716357429688</v>
      </c>
      <c r="S191" s="784">
        <v>3</v>
      </c>
      <c r="T191" s="742">
        <v>3.6845756159946896E-2</v>
      </c>
      <c r="U191" s="743">
        <v>1.1335986029875826</v>
      </c>
      <c r="V191" s="742">
        <v>5.3646659470498514E-2</v>
      </c>
      <c r="W191" s="743">
        <v>0.40552833718593656</v>
      </c>
      <c r="X191" s="742">
        <v>9.8058328221872548E-2</v>
      </c>
      <c r="Y191" s="743">
        <v>0.47765475558111237</v>
      </c>
      <c r="Z191" s="742">
        <v>0.20990080877195649</v>
      </c>
      <c r="AA191" s="743">
        <v>0.904444126963319</v>
      </c>
      <c r="AB191" s="742">
        <v>5.5658507571640869E-2</v>
      </c>
      <c r="AC191" s="744">
        <v>-1.4129314033237717</v>
      </c>
      <c r="AD191" s="785">
        <v>14951623000154</v>
      </c>
      <c r="AE191" s="1178" t="s">
        <v>1748</v>
      </c>
      <c r="AF191" s="786" t="s">
        <v>1735</v>
      </c>
      <c r="AG191" s="787" t="s">
        <v>728</v>
      </c>
      <c r="AH191" s="787" t="s">
        <v>1730</v>
      </c>
      <c r="AI191" s="787">
        <v>1000</v>
      </c>
      <c r="AJ191" s="787">
        <v>1000</v>
      </c>
      <c r="AK191" s="787">
        <v>1000</v>
      </c>
      <c r="AL191" s="742">
        <v>5.0000000000000001E-3</v>
      </c>
      <c r="AM191" s="742">
        <v>0</v>
      </c>
      <c r="AN191" s="743" t="s">
        <v>34</v>
      </c>
      <c r="AO191" s="1172" t="s">
        <v>34</v>
      </c>
      <c r="AP191" s="1178" t="s">
        <v>1731</v>
      </c>
      <c r="AQ191" s="745" t="s">
        <v>673</v>
      </c>
      <c r="AR191" s="742">
        <v>1.6000000000000001E-3</v>
      </c>
      <c r="AS191" s="742">
        <v>1.6000000000000001E-3</v>
      </c>
      <c r="AT191" s="742" t="s">
        <v>1414</v>
      </c>
      <c r="AU191" s="742" t="s">
        <v>2724</v>
      </c>
      <c r="AX191" s="190"/>
      <c r="AY191" s="190"/>
      <c r="AZ191" s="176"/>
      <c r="BA191" s="176"/>
      <c r="BB191" s="176"/>
      <c r="BC191" s="751"/>
      <c r="BD191" s="176"/>
      <c r="BE191" s="176"/>
      <c r="BF191" s="176"/>
      <c r="BG191" s="176"/>
      <c r="BH191" s="751"/>
      <c r="BI191" s="178"/>
      <c r="BJ191" s="191"/>
      <c r="BK191" s="191"/>
      <c r="BL191" s="191"/>
      <c r="BM191" s="178"/>
      <c r="BN191" s="178"/>
      <c r="BO191" s="178"/>
      <c r="BP191" s="178"/>
      <c r="BQ191" s="178"/>
      <c r="BR191" s="178"/>
      <c r="BS191" s="178"/>
      <c r="BT191" s="178"/>
      <c r="BU191" s="179"/>
      <c r="BV191" s="180"/>
      <c r="BW191" s="181"/>
      <c r="BX191" s="177"/>
      <c r="BY191"/>
      <c r="CA191"/>
    </row>
    <row r="192" spans="2:79" ht="18.75">
      <c r="B192" s="1170" t="s">
        <v>1497</v>
      </c>
      <c r="C192" s="335">
        <v>25108905000100</v>
      </c>
      <c r="D192" s="1170" t="s">
        <v>11</v>
      </c>
      <c r="E192" s="1170" t="s">
        <v>621</v>
      </c>
      <c r="F192" s="1170" t="s">
        <v>692</v>
      </c>
      <c r="G192" s="1172" t="s">
        <v>738</v>
      </c>
      <c r="H192" s="1172" t="s">
        <v>34</v>
      </c>
      <c r="I192" s="1172" t="s">
        <v>1414</v>
      </c>
      <c r="J192" s="1172" t="s">
        <v>608</v>
      </c>
      <c r="K192" s="1172" t="s">
        <v>48</v>
      </c>
      <c r="L192" s="740" t="s">
        <v>1414</v>
      </c>
      <c r="M192" s="740" t="s">
        <v>34</v>
      </c>
      <c r="N192" s="1172" t="s">
        <v>2922</v>
      </c>
      <c r="O192" s="1172" t="s">
        <v>1320</v>
      </c>
      <c r="P192" s="783">
        <v>42735</v>
      </c>
      <c r="Q192" s="741">
        <v>389.319141</v>
      </c>
      <c r="R192" s="741">
        <v>476.34493019277107</v>
      </c>
      <c r="S192" s="784">
        <v>0</v>
      </c>
      <c r="T192" s="742">
        <v>3.0943342014865927E-2</v>
      </c>
      <c r="U192" s="743">
        <v>0.95200459796642001</v>
      </c>
      <c r="V192" s="742">
        <v>6.4371872307268596E-2</v>
      </c>
      <c r="W192" s="743">
        <v>0.48660286765232008</v>
      </c>
      <c r="X192" s="742">
        <v>0.17338961074233006</v>
      </c>
      <c r="Y192" s="743">
        <v>0.84460314224445709</v>
      </c>
      <c r="Z192" s="742">
        <v>0.31529849006008304</v>
      </c>
      <c r="AA192" s="743">
        <v>1.3585934672841731</v>
      </c>
      <c r="AB192" s="742">
        <v>3.5690319608347759E-2</v>
      </c>
      <c r="AC192" s="744">
        <v>-1.9029372983661921</v>
      </c>
      <c r="AD192" s="785">
        <v>0</v>
      </c>
      <c r="AE192" s="1178" t="s">
        <v>1748</v>
      </c>
      <c r="AF192" s="786" t="s">
        <v>1735</v>
      </c>
      <c r="AG192" s="787" t="s">
        <v>728</v>
      </c>
      <c r="AH192" s="787" t="s">
        <v>1730</v>
      </c>
      <c r="AI192" s="787">
        <v>1000</v>
      </c>
      <c r="AJ192" s="787">
        <v>1000</v>
      </c>
      <c r="AK192" s="787">
        <v>1000</v>
      </c>
      <c r="AL192" s="742">
        <v>2E-3</v>
      </c>
      <c r="AM192" s="742">
        <v>0</v>
      </c>
      <c r="AN192" s="743" t="s">
        <v>34</v>
      </c>
      <c r="AO192" s="1172" t="s">
        <v>34</v>
      </c>
      <c r="AP192" s="1178" t="s">
        <v>1731</v>
      </c>
      <c r="AQ192" s="745" t="s">
        <v>675</v>
      </c>
      <c r="AR192" s="742">
        <v>3.3E-3</v>
      </c>
      <c r="AS192" s="742">
        <v>3.3E-3</v>
      </c>
      <c r="AT192" s="742" t="s">
        <v>1414</v>
      </c>
      <c r="AU192" s="742" t="s">
        <v>2724</v>
      </c>
      <c r="AX192" s="190"/>
      <c r="AY192" s="190"/>
      <c r="AZ192" s="176"/>
      <c r="BA192" s="176"/>
      <c r="BB192" s="176"/>
      <c r="BC192" s="751"/>
      <c r="BD192" s="176"/>
      <c r="BE192" s="176"/>
      <c r="BF192" s="176"/>
      <c r="BG192" s="176"/>
      <c r="BH192" s="751"/>
      <c r="BI192" s="178"/>
      <c r="BJ192" s="191"/>
      <c r="BK192" s="191"/>
      <c r="BL192" s="191"/>
      <c r="BM192" s="178"/>
      <c r="BN192" s="178"/>
      <c r="BO192" s="178"/>
      <c r="BP192" s="178"/>
      <c r="BQ192" s="178"/>
      <c r="BR192" s="178"/>
      <c r="BS192" s="178"/>
      <c r="BT192" s="178"/>
      <c r="BU192" s="179"/>
      <c r="BV192" s="180"/>
      <c r="BW192" s="181"/>
      <c r="BX192" s="177"/>
      <c r="BY192"/>
      <c r="CA192"/>
    </row>
    <row r="193" spans="2:79" ht="18.75">
      <c r="B193" s="1170" t="s">
        <v>810</v>
      </c>
      <c r="C193" s="335">
        <v>9636393000107</v>
      </c>
      <c r="D193" s="1170" t="s">
        <v>11</v>
      </c>
      <c r="E193" s="1170" t="s">
        <v>620</v>
      </c>
      <c r="F193" s="1170" t="s">
        <v>672</v>
      </c>
      <c r="G193" s="1172" t="s">
        <v>738</v>
      </c>
      <c r="H193" s="1172" t="s">
        <v>34</v>
      </c>
      <c r="I193" s="1172" t="s">
        <v>1414</v>
      </c>
      <c r="J193" s="1172" t="s">
        <v>608</v>
      </c>
      <c r="K193" s="1172" t="s">
        <v>48</v>
      </c>
      <c r="L193" s="740" t="s">
        <v>1414</v>
      </c>
      <c r="M193" s="740" t="s">
        <v>34</v>
      </c>
      <c r="N193" s="1172" t="s">
        <v>2923</v>
      </c>
      <c r="O193" s="1172" t="s">
        <v>1320</v>
      </c>
      <c r="P193" s="783">
        <v>39708</v>
      </c>
      <c r="Q193" s="741">
        <v>7593.3981190000004</v>
      </c>
      <c r="R193" s="741">
        <v>3381.0516371538451</v>
      </c>
      <c r="S193" s="784">
        <v>0</v>
      </c>
      <c r="T193" s="742">
        <v>3.2145402744792939E-2</v>
      </c>
      <c r="U193" s="743">
        <v>0.98898726588172159</v>
      </c>
      <c r="V193" s="742">
        <v>0.13722590579666738</v>
      </c>
      <c r="W193" s="743">
        <v>1.0373244848015022</v>
      </c>
      <c r="X193" s="742">
        <v>0.22448801435845778</v>
      </c>
      <c r="Y193" s="743">
        <v>1.0935100523706516</v>
      </c>
      <c r="Z193" s="742">
        <v>0.23826559695584226</v>
      </c>
      <c r="AA193" s="743">
        <v>1.0266655049349771</v>
      </c>
      <c r="AB193" s="742">
        <v>1.0854303190029179E-3</v>
      </c>
      <c r="AC193" s="744">
        <v>4.5489729092875031</v>
      </c>
      <c r="AD193" s="785">
        <v>0</v>
      </c>
      <c r="AE193" s="1178" t="s">
        <v>1748</v>
      </c>
      <c r="AF193" s="786" t="s">
        <v>1735</v>
      </c>
      <c r="AG193" s="787" t="s">
        <v>728</v>
      </c>
      <c r="AH193" s="787" t="s">
        <v>1730</v>
      </c>
      <c r="AI193" s="787">
        <v>100</v>
      </c>
      <c r="AJ193" s="787">
        <v>100</v>
      </c>
      <c r="AK193" s="787">
        <v>100</v>
      </c>
      <c r="AL193" s="742">
        <v>3.4999999999999996E-3</v>
      </c>
      <c r="AM193" s="742">
        <v>0</v>
      </c>
      <c r="AN193" s="743" t="s">
        <v>64</v>
      </c>
      <c r="AO193" s="1172" t="s">
        <v>34</v>
      </c>
      <c r="AP193" s="1178" t="s">
        <v>1731</v>
      </c>
      <c r="AQ193" s="745" t="s">
        <v>662</v>
      </c>
      <c r="AR193" s="742">
        <v>1.16666666666667E-3</v>
      </c>
      <c r="AS193" s="742">
        <v>1.16666666666667E-3</v>
      </c>
      <c r="AT193" s="742" t="s">
        <v>1414</v>
      </c>
      <c r="AU193" s="742" t="s">
        <v>2724</v>
      </c>
      <c r="AX193" s="190"/>
      <c r="AY193" s="190"/>
      <c r="AZ193" s="176"/>
      <c r="BA193" s="176"/>
      <c r="BB193" s="176"/>
      <c r="BC193" s="751"/>
      <c r="BD193" s="176"/>
      <c r="BE193" s="176"/>
      <c r="BF193" s="176"/>
      <c r="BG193" s="176"/>
      <c r="BH193" s="751"/>
      <c r="BI193" s="178"/>
      <c r="BJ193" s="191"/>
      <c r="BK193" s="191"/>
      <c r="BL193" s="191"/>
      <c r="BM193" s="178"/>
      <c r="BN193" s="178"/>
      <c r="BO193" s="178"/>
      <c r="BP193" s="178"/>
      <c r="BQ193" s="178"/>
      <c r="BR193" s="178"/>
      <c r="BS193" s="178"/>
      <c r="BT193" s="178"/>
      <c r="BU193" s="179"/>
      <c r="BV193" s="180"/>
      <c r="BW193" s="181"/>
      <c r="BX193" s="177"/>
      <c r="BY193"/>
      <c r="CA193"/>
    </row>
    <row r="194" spans="2:79" ht="18.75">
      <c r="B194" s="1170" t="s">
        <v>127</v>
      </c>
      <c r="C194" s="335">
        <v>30282227000138</v>
      </c>
      <c r="D194" s="1170" t="s">
        <v>14</v>
      </c>
      <c r="E194" s="1170" t="s">
        <v>607</v>
      </c>
      <c r="F194" s="1170" t="s">
        <v>1414</v>
      </c>
      <c r="G194" s="1172" t="s">
        <v>1414</v>
      </c>
      <c r="H194" s="1172" t="s">
        <v>34</v>
      </c>
      <c r="I194" s="1172" t="s">
        <v>34</v>
      </c>
      <c r="J194" s="1172" t="s">
        <v>608</v>
      </c>
      <c r="K194" s="1172" t="s">
        <v>48</v>
      </c>
      <c r="L194" s="740" t="s">
        <v>1414</v>
      </c>
      <c r="M194" s="740" t="s">
        <v>1411</v>
      </c>
      <c r="N194" s="1172" t="s">
        <v>2924</v>
      </c>
      <c r="O194" s="1172" t="s">
        <v>1320</v>
      </c>
      <c r="P194" s="783">
        <v>43406</v>
      </c>
      <c r="Q194" s="741">
        <v>72.074293249999997</v>
      </c>
      <c r="R194" s="741">
        <v>132.44710008674704</v>
      </c>
      <c r="S194" s="784">
        <v>32</v>
      </c>
      <c r="T194" s="742">
        <v>-6.9944389638463722E-2</v>
      </c>
      <c r="U194" s="743">
        <v>-2.1519130191490663</v>
      </c>
      <c r="V194" s="742">
        <v>-0.16031696932853878</v>
      </c>
      <c r="W194" s="743">
        <v>-1.2118755321613877</v>
      </c>
      <c r="X194" s="742">
        <v>-0.21122630668852338</v>
      </c>
      <c r="Y194" s="743">
        <v>-1.0289105649988313</v>
      </c>
      <c r="Z194" s="742">
        <v>0.2496894376073131</v>
      </c>
      <c r="AA194" s="743">
        <v>1.0758898297245634</v>
      </c>
      <c r="AB194" s="742">
        <v>0.1903151784949009</v>
      </c>
      <c r="AC194" s="744">
        <v>-1.537477380013504</v>
      </c>
      <c r="AD194" s="785">
        <v>0</v>
      </c>
      <c r="AE194" s="1178" t="s">
        <v>1748</v>
      </c>
      <c r="AF194" s="786" t="s">
        <v>1735</v>
      </c>
      <c r="AG194" s="787" t="s">
        <v>728</v>
      </c>
      <c r="AH194" s="787" t="s">
        <v>1730</v>
      </c>
      <c r="AI194" s="787">
        <v>1000</v>
      </c>
      <c r="AJ194" s="787">
        <v>1000</v>
      </c>
      <c r="AK194" s="787">
        <v>1000</v>
      </c>
      <c r="AL194" s="742">
        <v>0.04</v>
      </c>
      <c r="AM194" s="742">
        <v>0.1</v>
      </c>
      <c r="AN194" s="743" t="s">
        <v>666</v>
      </c>
      <c r="AO194" s="1172" t="s">
        <v>34</v>
      </c>
      <c r="AP194" s="1178" t="s">
        <v>1727</v>
      </c>
      <c r="AQ194" s="745" t="s">
        <v>659</v>
      </c>
      <c r="AR194" s="742">
        <v>3.3333333333333301E-3</v>
      </c>
      <c r="AS194" s="742">
        <v>3.3333333333333301E-3</v>
      </c>
      <c r="AT194" s="742" t="s">
        <v>1414</v>
      </c>
      <c r="AU194" s="742" t="s">
        <v>2724</v>
      </c>
      <c r="AX194" s="190"/>
      <c r="AY194" s="190"/>
      <c r="AZ194" s="176"/>
      <c r="BA194" s="176"/>
      <c r="BB194" s="176"/>
      <c r="BC194" s="751"/>
      <c r="BD194" s="176"/>
      <c r="BE194" s="176"/>
      <c r="BF194" s="176"/>
      <c r="BG194" s="176"/>
      <c r="BH194" s="751"/>
      <c r="BI194" s="178"/>
      <c r="BJ194" s="191"/>
      <c r="BK194" s="191"/>
      <c r="BL194" s="191"/>
      <c r="BM194" s="178"/>
      <c r="BN194" s="178"/>
      <c r="BO194" s="178"/>
      <c r="BP194" s="178"/>
      <c r="BQ194" s="178"/>
      <c r="BR194" s="178"/>
      <c r="BS194" s="178"/>
      <c r="BT194" s="178"/>
      <c r="BU194" s="179"/>
      <c r="BV194" s="180"/>
      <c r="BW194" s="181"/>
      <c r="BX194" s="177"/>
      <c r="BY194"/>
      <c r="CA194"/>
    </row>
    <row r="195" spans="2:79" ht="18.75">
      <c r="B195" s="1170" t="s">
        <v>128</v>
      </c>
      <c r="C195" s="335">
        <v>7965741000156</v>
      </c>
      <c r="D195" s="1170" t="s">
        <v>13</v>
      </c>
      <c r="E195" s="1170" t="s">
        <v>615</v>
      </c>
      <c r="F195" s="1170" t="s">
        <v>619</v>
      </c>
      <c r="G195" s="1172" t="s">
        <v>34</v>
      </c>
      <c r="H195" s="1172" t="s">
        <v>1336</v>
      </c>
      <c r="I195" s="1172" t="s">
        <v>34</v>
      </c>
      <c r="J195" s="1172" t="s">
        <v>1414</v>
      </c>
      <c r="K195" s="1172" t="s">
        <v>48</v>
      </c>
      <c r="L195" s="740" t="s">
        <v>1414</v>
      </c>
      <c r="M195" s="740" t="s">
        <v>1411</v>
      </c>
      <c r="N195" s="1172" t="s">
        <v>2925</v>
      </c>
      <c r="O195" s="1172" t="s">
        <v>1320</v>
      </c>
      <c r="P195" s="783">
        <v>38941</v>
      </c>
      <c r="Q195" s="741">
        <v>115.297639</v>
      </c>
      <c r="R195" s="741">
        <v>132.70234371951213</v>
      </c>
      <c r="S195" s="784">
        <v>30</v>
      </c>
      <c r="T195" s="742">
        <v>8.5524059018149412E-3</v>
      </c>
      <c r="U195" s="743">
        <v>0.26312380021173509</v>
      </c>
      <c r="V195" s="742">
        <v>9.9601458844478907E-2</v>
      </c>
      <c r="W195" s="743">
        <v>0.75291200580172291</v>
      </c>
      <c r="X195" s="742">
        <v>0.18800534888088283</v>
      </c>
      <c r="Y195" s="743">
        <v>0.91579828655093265</v>
      </c>
      <c r="Z195" s="742">
        <v>0.32815742078532018</v>
      </c>
      <c r="AA195" s="743">
        <v>1.4140014690041871</v>
      </c>
      <c r="AB195" s="742">
        <v>0.224573377991371</v>
      </c>
      <c r="AC195" s="744">
        <v>-0.14555088465285884</v>
      </c>
      <c r="AD195" s="785">
        <v>0</v>
      </c>
      <c r="AE195" s="1178" t="s">
        <v>1748</v>
      </c>
      <c r="AF195" s="786" t="s">
        <v>1735</v>
      </c>
      <c r="AG195" s="787" t="s">
        <v>728</v>
      </c>
      <c r="AH195" s="787" t="s">
        <v>1726</v>
      </c>
      <c r="AI195" s="787">
        <v>5000</v>
      </c>
      <c r="AJ195" s="787">
        <v>5000</v>
      </c>
      <c r="AK195" s="787">
        <v>0</v>
      </c>
      <c r="AL195" s="742">
        <v>6.9999999999999993E-3</v>
      </c>
      <c r="AM195" s="742">
        <v>0.2</v>
      </c>
      <c r="AN195" s="743" t="s">
        <v>64</v>
      </c>
      <c r="AO195" s="1172" t="s">
        <v>34</v>
      </c>
      <c r="AP195" s="1178" t="s">
        <v>1742</v>
      </c>
      <c r="AQ195" s="745" t="s">
        <v>668</v>
      </c>
      <c r="AR195" s="742">
        <v>1.8666666666666699E-3</v>
      </c>
      <c r="AS195" s="742">
        <v>1.8666666666666699E-3</v>
      </c>
      <c r="AT195" s="742" t="s">
        <v>1414</v>
      </c>
      <c r="AU195" s="742" t="s">
        <v>2724</v>
      </c>
      <c r="AX195" s="190"/>
      <c r="AY195" s="190"/>
      <c r="AZ195" s="176"/>
      <c r="BA195" s="176"/>
      <c r="BB195" s="176"/>
      <c r="BC195" s="751"/>
      <c r="BD195" s="176"/>
      <c r="BE195" s="176"/>
      <c r="BF195" s="176"/>
      <c r="BG195" s="176"/>
      <c r="BH195" s="751"/>
      <c r="BI195" s="178"/>
      <c r="BJ195" s="191"/>
      <c r="BK195" s="191"/>
      <c r="BL195" s="191"/>
      <c r="BM195" s="178"/>
      <c r="BN195" s="178"/>
      <c r="BO195" s="178"/>
      <c r="BP195" s="178"/>
      <c r="BQ195" s="178"/>
      <c r="BR195" s="178"/>
      <c r="BS195" s="178"/>
      <c r="BT195" s="178"/>
      <c r="BU195" s="179"/>
      <c r="BV195" s="180"/>
      <c r="BW195" s="181"/>
      <c r="BX195" s="177"/>
      <c r="BY195"/>
      <c r="CA195"/>
    </row>
    <row r="196" spans="2:79" ht="18.75">
      <c r="B196" s="1170" t="s">
        <v>811</v>
      </c>
      <c r="C196" s="335">
        <v>2539921000152</v>
      </c>
      <c r="D196" s="1170" t="s">
        <v>11</v>
      </c>
      <c r="E196" s="1170" t="s">
        <v>620</v>
      </c>
      <c r="F196" s="1170" t="s">
        <v>663</v>
      </c>
      <c r="G196" s="1172" t="s">
        <v>738</v>
      </c>
      <c r="H196" s="1172" t="s">
        <v>34</v>
      </c>
      <c r="I196" s="1172" t="s">
        <v>1303</v>
      </c>
      <c r="J196" s="1172" t="s">
        <v>608</v>
      </c>
      <c r="K196" s="1172" t="s">
        <v>48</v>
      </c>
      <c r="L196" s="740" t="s">
        <v>1414</v>
      </c>
      <c r="M196" s="740" t="s">
        <v>34</v>
      </c>
      <c r="N196" s="1172" t="s">
        <v>2926</v>
      </c>
      <c r="O196" s="1172" t="s">
        <v>1320</v>
      </c>
      <c r="P196" s="783">
        <v>35973</v>
      </c>
      <c r="Q196" s="741">
        <v>220.04986700000001</v>
      </c>
      <c r="R196" s="741">
        <v>206.72976591967864</v>
      </c>
      <c r="S196" s="784">
        <v>1</v>
      </c>
      <c r="T196" s="742">
        <v>3.2648622831453311E-2</v>
      </c>
      <c r="U196" s="743">
        <v>1.0044693633248349</v>
      </c>
      <c r="V196" s="742">
        <v>0.12438404527330404</v>
      </c>
      <c r="W196" s="743">
        <v>0.94024969215244436</v>
      </c>
      <c r="X196" s="742">
        <v>0.20166860132273356</v>
      </c>
      <c r="Y196" s="743">
        <v>0.98235375026216809</v>
      </c>
      <c r="Z196" s="742">
        <v>0.24861324359236403</v>
      </c>
      <c r="AA196" s="743">
        <v>1.0712526043513575</v>
      </c>
      <c r="AB196" s="742">
        <v>7.1857533369617602E-3</v>
      </c>
      <c r="AC196" s="744">
        <v>-1.0999914743304851</v>
      </c>
      <c r="AD196" s="785">
        <v>0</v>
      </c>
      <c r="AE196" s="1178" t="s">
        <v>1748</v>
      </c>
      <c r="AF196" s="786" t="s">
        <v>1735</v>
      </c>
      <c r="AG196" s="787" t="s">
        <v>728</v>
      </c>
      <c r="AH196" s="787" t="s">
        <v>1730</v>
      </c>
      <c r="AI196" s="787">
        <v>300</v>
      </c>
      <c r="AJ196" s="787">
        <v>100</v>
      </c>
      <c r="AK196" s="787">
        <v>100</v>
      </c>
      <c r="AL196" s="742">
        <v>5.1999999999999998E-3</v>
      </c>
      <c r="AM196" s="742">
        <v>0</v>
      </c>
      <c r="AN196" s="743" t="s">
        <v>34</v>
      </c>
      <c r="AO196" s="1172" t="s">
        <v>34</v>
      </c>
      <c r="AP196" s="1178" t="s">
        <v>1731</v>
      </c>
      <c r="AQ196" s="745" t="s">
        <v>662</v>
      </c>
      <c r="AR196" s="742">
        <v>1.6639999999999999E-3</v>
      </c>
      <c r="AS196" s="742">
        <v>1.6639999999999999E-3</v>
      </c>
      <c r="AT196" s="742" t="s">
        <v>1414</v>
      </c>
      <c r="AU196" s="742" t="s">
        <v>2724</v>
      </c>
      <c r="AX196" s="190"/>
      <c r="AY196" s="190"/>
      <c r="AZ196" s="176"/>
      <c r="BA196" s="176"/>
      <c r="BB196" s="176"/>
      <c r="BC196" s="751"/>
      <c r="BD196" s="176"/>
      <c r="BE196" s="176"/>
      <c r="BF196" s="176"/>
      <c r="BG196" s="176"/>
      <c r="BH196" s="751"/>
      <c r="BI196" s="178"/>
      <c r="BJ196" s="191"/>
      <c r="BK196" s="191"/>
      <c r="BL196" s="191"/>
      <c r="BM196" s="178"/>
      <c r="BN196" s="178"/>
      <c r="BO196" s="178"/>
      <c r="BP196" s="178"/>
      <c r="BQ196" s="178"/>
      <c r="BR196" s="178"/>
      <c r="BS196" s="178"/>
      <c r="BT196" s="178"/>
      <c r="BU196" s="179"/>
      <c r="BV196" s="180"/>
      <c r="BW196" s="181"/>
      <c r="BX196" s="177"/>
      <c r="BY196"/>
      <c r="CA196"/>
    </row>
    <row r="197" spans="2:79" ht="18.75">
      <c r="B197" s="1170" t="s">
        <v>812</v>
      </c>
      <c r="C197" s="335">
        <v>21185984000100</v>
      </c>
      <c r="D197" s="1170" t="s">
        <v>11</v>
      </c>
      <c r="E197" s="1170" t="s">
        <v>620</v>
      </c>
      <c r="F197" s="1170" t="s">
        <v>663</v>
      </c>
      <c r="G197" s="1172" t="s">
        <v>738</v>
      </c>
      <c r="H197" s="1172" t="s">
        <v>34</v>
      </c>
      <c r="I197" s="1172" t="s">
        <v>1414</v>
      </c>
      <c r="J197" s="1172" t="s">
        <v>608</v>
      </c>
      <c r="K197" s="1172" t="s">
        <v>48</v>
      </c>
      <c r="L197" s="740" t="s">
        <v>1414</v>
      </c>
      <c r="M197" s="740" t="s">
        <v>1411</v>
      </c>
      <c r="N197" s="1172" t="s">
        <v>2927</v>
      </c>
      <c r="O197" s="1172" t="s">
        <v>1320</v>
      </c>
      <c r="P197" s="783">
        <v>42005</v>
      </c>
      <c r="Q197" s="741">
        <v>749.691372</v>
      </c>
      <c r="R197" s="741">
        <v>635.98665068674688</v>
      </c>
      <c r="S197" s="784">
        <v>10</v>
      </c>
      <c r="T197" s="742">
        <v>3.0994516604832878E-2</v>
      </c>
      <c r="U197" s="743">
        <v>0.95357903827490953</v>
      </c>
      <c r="V197" s="742">
        <v>0.13868659026136809</v>
      </c>
      <c r="W197" s="743">
        <v>1.0483661591195303</v>
      </c>
      <c r="X197" s="742">
        <v>0.23504036861843836</v>
      </c>
      <c r="Y197" s="743">
        <v>1.144911930071969</v>
      </c>
      <c r="Z197" s="742">
        <v>0.28617707546813342</v>
      </c>
      <c r="AA197" s="743">
        <v>1.2331118526555795</v>
      </c>
      <c r="AB197" s="742">
        <v>6.8230935138923806E-3</v>
      </c>
      <c r="AC197" s="744">
        <v>0.9377385151964952</v>
      </c>
      <c r="AD197" s="785">
        <v>17137984000150</v>
      </c>
      <c r="AE197" s="1178" t="s">
        <v>1748</v>
      </c>
      <c r="AF197" s="786" t="s">
        <v>1735</v>
      </c>
      <c r="AG197" s="787" t="s">
        <v>728</v>
      </c>
      <c r="AH197" s="787" t="s">
        <v>1730</v>
      </c>
      <c r="AI197" s="787">
        <v>5000</v>
      </c>
      <c r="AJ197" s="787">
        <v>5000</v>
      </c>
      <c r="AK197" s="787">
        <v>5000</v>
      </c>
      <c r="AL197" s="742">
        <v>4.0000000000000001E-3</v>
      </c>
      <c r="AM197" s="742">
        <v>0</v>
      </c>
      <c r="AN197" s="743" t="s">
        <v>34</v>
      </c>
      <c r="AO197" s="1172" t="s">
        <v>34</v>
      </c>
      <c r="AP197" s="1178" t="s">
        <v>1731</v>
      </c>
      <c r="AQ197" s="745" t="s">
        <v>677</v>
      </c>
      <c r="AR197" s="742">
        <v>1.2800000000000001E-3</v>
      </c>
      <c r="AS197" s="742">
        <v>1.2800000000000001E-3</v>
      </c>
      <c r="AT197" s="742" t="s">
        <v>1414</v>
      </c>
      <c r="AU197" s="742" t="s">
        <v>2724</v>
      </c>
      <c r="AX197" s="190"/>
      <c r="AY197" s="190"/>
      <c r="AZ197" s="176"/>
      <c r="BA197" s="176"/>
      <c r="BB197" s="176"/>
      <c r="BC197" s="751"/>
      <c r="BD197" s="176"/>
      <c r="BE197" s="176"/>
      <c r="BF197" s="176"/>
      <c r="BG197" s="176"/>
      <c r="BH197" s="751"/>
      <c r="BI197" s="178"/>
      <c r="BJ197" s="191"/>
      <c r="BK197" s="191"/>
      <c r="BL197" s="191"/>
      <c r="BM197" s="178"/>
      <c r="BN197" s="178"/>
      <c r="BO197" s="178"/>
      <c r="BP197" s="178"/>
      <c r="BQ197" s="178"/>
      <c r="BR197" s="178"/>
      <c r="BS197" s="178"/>
      <c r="BT197" s="178"/>
      <c r="BU197" s="179"/>
      <c r="BV197" s="180"/>
      <c r="BW197" s="181"/>
      <c r="BX197" s="177"/>
      <c r="BY197"/>
      <c r="CA197"/>
    </row>
    <row r="198" spans="2:79" ht="18.75">
      <c r="B198" s="1170" t="s">
        <v>129</v>
      </c>
      <c r="C198" s="335">
        <v>11108013000103</v>
      </c>
      <c r="D198" s="1170" t="s">
        <v>14</v>
      </c>
      <c r="E198" s="1170" t="s">
        <v>607</v>
      </c>
      <c r="F198" s="1170" t="s">
        <v>1414</v>
      </c>
      <c r="G198" s="1172" t="s">
        <v>1414</v>
      </c>
      <c r="H198" s="1172" t="s">
        <v>34</v>
      </c>
      <c r="I198" s="1172" t="s">
        <v>34</v>
      </c>
      <c r="J198" s="1172" t="s">
        <v>608</v>
      </c>
      <c r="K198" s="1172" t="s">
        <v>48</v>
      </c>
      <c r="L198" s="740" t="s">
        <v>1414</v>
      </c>
      <c r="M198" s="740" t="s">
        <v>34</v>
      </c>
      <c r="N198" s="1172" t="s">
        <v>2928</v>
      </c>
      <c r="O198" s="1172" t="s">
        <v>1320</v>
      </c>
      <c r="P198" s="783">
        <v>40117</v>
      </c>
      <c r="Q198" s="741">
        <v>241.756483</v>
      </c>
      <c r="R198" s="741">
        <v>310.53140684337347</v>
      </c>
      <c r="S198" s="784">
        <v>7</v>
      </c>
      <c r="T198" s="742">
        <v>-3.9319779261258736E-2</v>
      </c>
      <c r="U198" s="743">
        <v>-1.2097145366444089</v>
      </c>
      <c r="V198" s="742">
        <v>-0.2473790413873842</v>
      </c>
      <c r="W198" s="743">
        <v>-1.8699992189382204</v>
      </c>
      <c r="X198" s="742">
        <v>-0.27242785982541196</v>
      </c>
      <c r="Y198" s="743">
        <v>-1.327031218643264</v>
      </c>
      <c r="Z198" s="742">
        <v>0.29538192351297421</v>
      </c>
      <c r="AA198" s="743">
        <v>1.2727747334346189</v>
      </c>
      <c r="AB198" s="742">
        <v>0.25301705857464984</v>
      </c>
      <c r="AC198" s="744">
        <v>-1.5005603029566934</v>
      </c>
      <c r="AD198" s="785">
        <v>0</v>
      </c>
      <c r="AE198" s="1178" t="s">
        <v>1748</v>
      </c>
      <c r="AF198" s="786" t="s">
        <v>1735</v>
      </c>
      <c r="AG198" s="787" t="s">
        <v>728</v>
      </c>
      <c r="AH198" s="787" t="s">
        <v>1730</v>
      </c>
      <c r="AI198" s="787">
        <v>5000</v>
      </c>
      <c r="AJ198" s="787">
        <v>1000</v>
      </c>
      <c r="AK198" s="787">
        <v>1000</v>
      </c>
      <c r="AL198" s="742">
        <v>0.02</v>
      </c>
      <c r="AM198" s="742">
        <v>0.2</v>
      </c>
      <c r="AN198" s="743" t="s">
        <v>2119</v>
      </c>
      <c r="AO198" s="1172" t="s">
        <v>34</v>
      </c>
      <c r="AP198" s="1178" t="s">
        <v>1727</v>
      </c>
      <c r="AQ198" s="745" t="s">
        <v>681</v>
      </c>
      <c r="AR198" s="742">
        <v>6.6E-3</v>
      </c>
      <c r="AS198" s="742">
        <v>6.6E-3</v>
      </c>
      <c r="AT198" s="742" t="s">
        <v>1414</v>
      </c>
      <c r="AU198" s="742" t="s">
        <v>2724</v>
      </c>
      <c r="AX198" s="190"/>
      <c r="AY198" s="190"/>
      <c r="AZ198" s="176"/>
      <c r="BA198" s="176"/>
      <c r="BB198" s="176"/>
      <c r="BC198" s="751"/>
      <c r="BD198" s="176"/>
      <c r="BE198" s="176"/>
      <c r="BF198" s="176"/>
      <c r="BG198" s="176"/>
      <c r="BH198" s="751"/>
      <c r="BI198" s="178"/>
      <c r="BJ198" s="191"/>
      <c r="BK198" s="191"/>
      <c r="BL198" s="191"/>
      <c r="BM198" s="178"/>
      <c r="BN198" s="178"/>
      <c r="BO198" s="178"/>
      <c r="BP198" s="178"/>
      <c r="BQ198" s="178"/>
      <c r="BR198" s="178"/>
      <c r="BS198" s="178"/>
      <c r="BT198" s="178"/>
      <c r="BU198" s="179"/>
      <c r="BV198" s="180"/>
      <c r="BW198" s="181"/>
      <c r="BX198" s="177"/>
      <c r="BY198"/>
      <c r="CA198"/>
    </row>
    <row r="199" spans="2:79" ht="18.75">
      <c r="B199" s="1170" t="s">
        <v>474</v>
      </c>
      <c r="C199" s="335">
        <v>9636619000161</v>
      </c>
      <c r="D199" s="1170" t="s">
        <v>11</v>
      </c>
      <c r="E199" s="1170" t="s">
        <v>620</v>
      </c>
      <c r="F199" s="1170" t="s">
        <v>663</v>
      </c>
      <c r="G199" s="1172" t="s">
        <v>738</v>
      </c>
      <c r="H199" s="1172" t="s">
        <v>34</v>
      </c>
      <c r="I199" s="1172" t="s">
        <v>1303</v>
      </c>
      <c r="J199" s="1172" t="s">
        <v>608</v>
      </c>
      <c r="K199" s="1172" t="s">
        <v>48</v>
      </c>
      <c r="L199" s="740" t="s">
        <v>1414</v>
      </c>
      <c r="M199" s="740" t="s">
        <v>1411</v>
      </c>
      <c r="N199" s="1172" t="s">
        <v>2929</v>
      </c>
      <c r="O199" s="1172" t="s">
        <v>1320</v>
      </c>
      <c r="P199" s="783">
        <v>39733</v>
      </c>
      <c r="Q199" s="741">
        <v>769.66845699999999</v>
      </c>
      <c r="R199" s="741">
        <v>656.90123618145162</v>
      </c>
      <c r="S199" s="784">
        <v>0</v>
      </c>
      <c r="T199" s="742">
        <v>3.1191338414340519E-2</v>
      </c>
      <c r="U199" s="743">
        <v>0.95963446911820127</v>
      </c>
      <c r="V199" s="742">
        <v>0.12911129142168143</v>
      </c>
      <c r="W199" s="743">
        <v>0.97598411231842552</v>
      </c>
      <c r="X199" s="742">
        <v>0.20151640645234381</v>
      </c>
      <c r="Y199" s="743">
        <v>0.98161238943198725</v>
      </c>
      <c r="Z199" s="742">
        <v>0.2224329108810188</v>
      </c>
      <c r="AA199" s="743">
        <v>0.95844385291654444</v>
      </c>
      <c r="AB199" s="742">
        <v>2.3029294262604957E-3</v>
      </c>
      <c r="AC199" s="744">
        <v>-1.3795564999493897</v>
      </c>
      <c r="AD199" s="785">
        <v>14167491000174</v>
      </c>
      <c r="AE199" s="1178" t="s">
        <v>1748</v>
      </c>
      <c r="AF199" s="786" t="s">
        <v>1735</v>
      </c>
      <c r="AG199" s="787" t="s">
        <v>728</v>
      </c>
      <c r="AH199" s="787" t="s">
        <v>1730</v>
      </c>
      <c r="AI199" s="787">
        <v>300</v>
      </c>
      <c r="AJ199" s="787">
        <v>100</v>
      </c>
      <c r="AK199" s="787">
        <v>0</v>
      </c>
      <c r="AL199" s="742">
        <v>2.2000000000000001E-3</v>
      </c>
      <c r="AM199" s="742">
        <v>0</v>
      </c>
      <c r="AN199" s="743" t="s">
        <v>64</v>
      </c>
      <c r="AO199" s="1172" t="s">
        <v>34</v>
      </c>
      <c r="AP199" s="1178" t="s">
        <v>1731</v>
      </c>
      <c r="AQ199" s="745" t="s">
        <v>684</v>
      </c>
      <c r="AR199" s="742">
        <v>5.8666666666666698E-4</v>
      </c>
      <c r="AS199" s="742">
        <v>5.8666666666666698E-4</v>
      </c>
      <c r="AT199" s="742" t="s">
        <v>1414</v>
      </c>
      <c r="AU199" s="742" t="s">
        <v>2724</v>
      </c>
      <c r="AX199" s="190"/>
      <c r="AY199" s="190"/>
      <c r="AZ199" s="176"/>
      <c r="BA199" s="176"/>
      <c r="BB199" s="176"/>
      <c r="BC199" s="176"/>
      <c r="BD199" s="176"/>
      <c r="BE199" s="176"/>
      <c r="BF199" s="176"/>
      <c r="BG199" s="176"/>
      <c r="BH199" s="751"/>
      <c r="BI199" s="178"/>
      <c r="BJ199" s="191"/>
      <c r="BK199" s="191"/>
      <c r="BL199" s="191"/>
      <c r="BM199" s="210"/>
      <c r="BN199" s="178"/>
      <c r="BO199" s="178"/>
      <c r="BP199" s="178"/>
      <c r="BQ199" s="178"/>
      <c r="BR199" s="178"/>
      <c r="BS199" s="178"/>
      <c r="BT199" s="178"/>
      <c r="BU199" s="178"/>
      <c r="BV199" s="178"/>
      <c r="BW199" s="181"/>
      <c r="BX199" s="176"/>
      <c r="BY199"/>
      <c r="CA199"/>
    </row>
    <row r="200" spans="2:79" ht="18.75">
      <c r="B200" s="1170" t="s">
        <v>813</v>
      </c>
      <c r="C200" s="335">
        <v>5862906000139</v>
      </c>
      <c r="D200" s="1170" t="s">
        <v>11</v>
      </c>
      <c r="E200" s="1170" t="s">
        <v>620</v>
      </c>
      <c r="F200" s="1170" t="s">
        <v>663</v>
      </c>
      <c r="G200" s="1172" t="s">
        <v>738</v>
      </c>
      <c r="H200" s="1172" t="s">
        <v>34</v>
      </c>
      <c r="I200" s="1172" t="s">
        <v>1414</v>
      </c>
      <c r="J200" s="1172" t="s">
        <v>608</v>
      </c>
      <c r="K200" s="1172" t="s">
        <v>48</v>
      </c>
      <c r="L200" s="740" t="s">
        <v>1414</v>
      </c>
      <c r="M200" s="740" t="s">
        <v>34</v>
      </c>
      <c r="N200" s="1172" t="s">
        <v>2930</v>
      </c>
      <c r="O200" s="1172" t="s">
        <v>1320</v>
      </c>
      <c r="P200" s="783">
        <v>38504</v>
      </c>
      <c r="Q200" s="741">
        <v>360.70071200000001</v>
      </c>
      <c r="R200" s="741">
        <v>412.98567089919351</v>
      </c>
      <c r="S200" s="784">
        <v>1</v>
      </c>
      <c r="T200" s="742">
        <v>3.1376537742711097E-2</v>
      </c>
      <c r="U200" s="743">
        <v>0.96533232205420216</v>
      </c>
      <c r="V200" s="742">
        <v>0.13697587758004004</v>
      </c>
      <c r="W200" s="743">
        <v>1.035434459813195</v>
      </c>
      <c r="X200" s="742">
        <v>0.22297591201017997</v>
      </c>
      <c r="Y200" s="743">
        <v>1.0861444069361708</v>
      </c>
      <c r="Z200" s="742">
        <v>0.26572507659425559</v>
      </c>
      <c r="AA200" s="743">
        <v>1.1449859879942588</v>
      </c>
      <c r="AB200" s="742">
        <v>2.7800060013840819E-3</v>
      </c>
      <c r="AC200" s="744">
        <v>1.6861707842006193</v>
      </c>
      <c r="AD200" s="785">
        <v>0</v>
      </c>
      <c r="AE200" s="1178" t="s">
        <v>1748</v>
      </c>
      <c r="AF200" s="786" t="s">
        <v>1735</v>
      </c>
      <c r="AG200" s="787" t="s">
        <v>728</v>
      </c>
      <c r="AH200" s="787" t="s">
        <v>1730</v>
      </c>
      <c r="AI200" s="787">
        <v>5000</v>
      </c>
      <c r="AJ200" s="787">
        <v>200</v>
      </c>
      <c r="AK200" s="787">
        <v>0</v>
      </c>
      <c r="AL200" s="742">
        <v>3.4000000000000002E-3</v>
      </c>
      <c r="AM200" s="742">
        <v>0</v>
      </c>
      <c r="AN200" s="743" t="s">
        <v>34</v>
      </c>
      <c r="AO200" s="1172" t="s">
        <v>34</v>
      </c>
      <c r="AP200" s="1178" t="s">
        <v>1731</v>
      </c>
      <c r="AQ200" s="745" t="s">
        <v>662</v>
      </c>
      <c r="AR200" s="742">
        <v>1.088E-3</v>
      </c>
      <c r="AS200" s="742">
        <v>1.088E-3</v>
      </c>
      <c r="AT200" s="742" t="s">
        <v>1414</v>
      </c>
      <c r="AU200" s="742" t="s">
        <v>2724</v>
      </c>
      <c r="AX200" s="190"/>
      <c r="AY200" s="190"/>
      <c r="AZ200" s="176"/>
      <c r="BA200" s="176"/>
      <c r="BB200" s="176"/>
      <c r="BC200" s="176"/>
      <c r="BD200" s="176"/>
      <c r="BE200" s="176"/>
      <c r="BF200" s="176"/>
      <c r="BG200" s="176"/>
      <c r="BH200" s="751"/>
      <c r="BI200" s="178"/>
      <c r="BJ200" s="191"/>
      <c r="BK200" s="191"/>
      <c r="BL200" s="191"/>
      <c r="BM200" s="210"/>
      <c r="BN200" s="178"/>
      <c r="BO200" s="178"/>
      <c r="BP200" s="178"/>
      <c r="BQ200" s="178"/>
      <c r="BR200" s="178"/>
      <c r="BS200" s="178"/>
      <c r="BT200" s="178"/>
      <c r="BU200" s="178"/>
      <c r="BV200" s="178"/>
      <c r="BW200" s="181"/>
      <c r="BX200" s="176"/>
      <c r="BY200"/>
      <c r="CA200"/>
    </row>
    <row r="201" spans="2:79" ht="18.75">
      <c r="B201" s="1170" t="s">
        <v>1498</v>
      </c>
      <c r="C201" s="335">
        <v>37327331000140</v>
      </c>
      <c r="D201" s="1170" t="s">
        <v>14</v>
      </c>
      <c r="E201" s="1170" t="s">
        <v>607</v>
      </c>
      <c r="F201" s="1170" t="s">
        <v>1414</v>
      </c>
      <c r="G201" s="1172" t="s">
        <v>1414</v>
      </c>
      <c r="H201" s="1172" t="s">
        <v>34</v>
      </c>
      <c r="I201" s="1172" t="s">
        <v>34</v>
      </c>
      <c r="J201" s="1172" t="s">
        <v>608</v>
      </c>
      <c r="K201" s="1172" t="s">
        <v>48</v>
      </c>
      <c r="L201" s="740" t="s">
        <v>1414</v>
      </c>
      <c r="M201" s="740" t="s">
        <v>34</v>
      </c>
      <c r="N201" s="1172" t="s">
        <v>2931</v>
      </c>
      <c r="O201" s="1172" t="s">
        <v>1320</v>
      </c>
      <c r="P201" s="783">
        <v>44045</v>
      </c>
      <c r="Q201" s="741">
        <v>0</v>
      </c>
      <c r="R201" s="741">
        <v>6.7324442613103468</v>
      </c>
      <c r="S201" s="784">
        <v>17</v>
      </c>
      <c r="T201" s="742"/>
      <c r="U201" s="743"/>
      <c r="V201" s="742">
        <v>-3.8171872902798998E-2</v>
      </c>
      <c r="W201" s="743">
        <v>-0.2885506068473408</v>
      </c>
      <c r="X201" s="742">
        <v>-9.1220049772954948E-2</v>
      </c>
      <c r="Y201" s="743">
        <v>-0.44434461986553381</v>
      </c>
      <c r="Z201" s="742"/>
      <c r="AA201" s="743"/>
      <c r="AB201" s="742">
        <v>7.7491327749328695E-2</v>
      </c>
      <c r="AC201" s="744">
        <v>-2.1997324156686617</v>
      </c>
      <c r="AD201" s="785">
        <v>0</v>
      </c>
      <c r="AE201" s="1178" t="s">
        <v>1748</v>
      </c>
      <c r="AF201" s="786" t="s">
        <v>1735</v>
      </c>
      <c r="AG201" s="787" t="s">
        <v>728</v>
      </c>
      <c r="AH201" s="787" t="s">
        <v>1730</v>
      </c>
      <c r="AI201" s="787">
        <v>5000</v>
      </c>
      <c r="AJ201" s="787">
        <v>5000</v>
      </c>
      <c r="AK201" s="787">
        <v>1000</v>
      </c>
      <c r="AL201" s="742">
        <v>0.02</v>
      </c>
      <c r="AM201" s="742">
        <v>0.2</v>
      </c>
      <c r="AN201" s="743" t="s">
        <v>34</v>
      </c>
      <c r="AO201" s="1172" t="s">
        <v>34</v>
      </c>
      <c r="AP201" s="1178" t="s">
        <v>1742</v>
      </c>
      <c r="AQ201" s="745" t="s">
        <v>668</v>
      </c>
      <c r="AR201" s="742">
        <v>0</v>
      </c>
      <c r="AS201" s="742">
        <v>0</v>
      </c>
      <c r="AT201" s="742" t="s">
        <v>1414</v>
      </c>
      <c r="AU201" s="742" t="s">
        <v>2724</v>
      </c>
      <c r="AX201" s="190"/>
      <c r="AY201" s="190"/>
      <c r="AZ201" s="176"/>
      <c r="BA201" s="176"/>
      <c r="BB201" s="176"/>
      <c r="BC201" s="751"/>
      <c r="BD201" s="176"/>
      <c r="BE201" s="176"/>
      <c r="BF201" s="176"/>
      <c r="BG201" s="176"/>
      <c r="BH201" s="751"/>
      <c r="BI201" s="178"/>
      <c r="BJ201" s="191"/>
      <c r="BK201" s="191"/>
      <c r="BL201" s="191"/>
      <c r="BM201" s="178"/>
      <c r="BN201" s="178"/>
      <c r="BO201" s="178"/>
      <c r="BP201" s="178"/>
      <c r="BQ201" s="178"/>
      <c r="BR201" s="178"/>
      <c r="BS201" s="178"/>
      <c r="BT201" s="178"/>
      <c r="BU201" s="179"/>
      <c r="BV201" s="180"/>
      <c r="BW201" s="181"/>
      <c r="BX201" s="177"/>
      <c r="BY201"/>
      <c r="CA201"/>
    </row>
    <row r="202" spans="2:79" ht="18.75">
      <c r="B202" s="1170" t="s">
        <v>1499</v>
      </c>
      <c r="C202" s="335">
        <v>17898543000170</v>
      </c>
      <c r="D202" s="1170" t="s">
        <v>11</v>
      </c>
      <c r="E202" s="1170" t="s">
        <v>620</v>
      </c>
      <c r="F202" s="1170" t="s">
        <v>672</v>
      </c>
      <c r="G202" s="1172" t="s">
        <v>738</v>
      </c>
      <c r="H202" s="1172" t="s">
        <v>34</v>
      </c>
      <c r="I202" s="1172" t="s">
        <v>1414</v>
      </c>
      <c r="J202" s="1172" t="s">
        <v>608</v>
      </c>
      <c r="K202" s="1172" t="s">
        <v>48</v>
      </c>
      <c r="L202" s="740" t="s">
        <v>1414</v>
      </c>
      <c r="M202" s="740" t="s">
        <v>34</v>
      </c>
      <c r="N202" s="1172" t="s">
        <v>2932</v>
      </c>
      <c r="O202" s="1172" t="s">
        <v>1320</v>
      </c>
      <c r="P202" s="783">
        <v>41411</v>
      </c>
      <c r="Q202" s="741">
        <v>1835.2452989999999</v>
      </c>
      <c r="R202" s="741">
        <v>2461.5585051677403</v>
      </c>
      <c r="S202" s="784">
        <v>0</v>
      </c>
      <c r="T202" s="742">
        <v>3.1528061647629446E-2</v>
      </c>
      <c r="U202" s="743">
        <v>0.96999411502132238</v>
      </c>
      <c r="V202" s="742">
        <v>0.12920609176423925</v>
      </c>
      <c r="W202" s="743">
        <v>0.97670073150145731</v>
      </c>
      <c r="X202" s="742">
        <v>0.20205708332514249</v>
      </c>
      <c r="Y202" s="743">
        <v>0.98424609616764225</v>
      </c>
      <c r="Z202" s="742">
        <v>0.21784480269250128</v>
      </c>
      <c r="AA202" s="743">
        <v>0.93867409819642167</v>
      </c>
      <c r="AB202" s="742">
        <v>9.7261013870911348E-4</v>
      </c>
      <c r="AC202" s="744">
        <v>-3.1690199327506594</v>
      </c>
      <c r="AD202" s="785">
        <v>0</v>
      </c>
      <c r="AE202" s="1178" t="s">
        <v>1750</v>
      </c>
      <c r="AF202" s="786" t="s">
        <v>1725</v>
      </c>
      <c r="AG202" s="787" t="s">
        <v>1428</v>
      </c>
      <c r="AH202" s="787" t="s">
        <v>1730</v>
      </c>
      <c r="AI202" s="787">
        <v>0</v>
      </c>
      <c r="AJ202" s="787">
        <v>0</v>
      </c>
      <c r="AK202" s="787">
        <v>0</v>
      </c>
      <c r="AL202" s="742">
        <v>2E-3</v>
      </c>
      <c r="AM202" s="742">
        <v>0</v>
      </c>
      <c r="AN202" s="743" t="s">
        <v>64</v>
      </c>
      <c r="AO202" s="1172" t="s">
        <v>34</v>
      </c>
      <c r="AP202" s="1178" t="s">
        <v>1731</v>
      </c>
      <c r="AQ202" s="745" t="s">
        <v>1500</v>
      </c>
      <c r="AR202" s="742">
        <v>0</v>
      </c>
      <c r="AS202" s="742">
        <v>0</v>
      </c>
      <c r="AT202" s="742" t="s">
        <v>1414</v>
      </c>
      <c r="AU202" s="742" t="s">
        <v>2724</v>
      </c>
      <c r="AX202" s="190"/>
      <c r="AY202" s="190"/>
      <c r="AZ202" s="176"/>
      <c r="BA202" s="176"/>
      <c r="BB202" s="176"/>
      <c r="BC202" s="751"/>
      <c r="BD202" s="176"/>
      <c r="BE202" s="176"/>
      <c r="BF202" s="176"/>
      <c r="BG202" s="176"/>
      <c r="BH202" s="751"/>
      <c r="BI202" s="178"/>
      <c r="BJ202" s="191"/>
      <c r="BK202" s="191"/>
      <c r="BL202" s="191"/>
      <c r="BM202" s="178"/>
      <c r="BN202" s="178"/>
      <c r="BO202" s="178"/>
      <c r="BP202" s="178"/>
      <c r="BQ202" s="178"/>
      <c r="BR202" s="178"/>
      <c r="BS202" s="178"/>
      <c r="BT202" s="178"/>
      <c r="BU202" s="179"/>
      <c r="BV202" s="180"/>
      <c r="BW202" s="181"/>
      <c r="BX202" s="177"/>
      <c r="BY202"/>
      <c r="CA202"/>
    </row>
    <row r="203" spans="2:79" ht="18.75">
      <c r="B203" s="1170" t="s">
        <v>1501</v>
      </c>
      <c r="C203" s="335">
        <v>30618435000165</v>
      </c>
      <c r="D203" s="1170" t="s">
        <v>14</v>
      </c>
      <c r="E203" s="1170" t="s">
        <v>607</v>
      </c>
      <c r="F203" s="1170" t="s">
        <v>1414</v>
      </c>
      <c r="G203" s="1172" t="s">
        <v>1414</v>
      </c>
      <c r="H203" s="1172" t="s">
        <v>34</v>
      </c>
      <c r="I203" s="1172" t="s">
        <v>34</v>
      </c>
      <c r="J203" s="1172" t="s">
        <v>608</v>
      </c>
      <c r="K203" s="1172" t="s">
        <v>48</v>
      </c>
      <c r="L203" s="740" t="s">
        <v>1414</v>
      </c>
      <c r="M203" s="740" t="s">
        <v>34</v>
      </c>
      <c r="N203" s="1172" t="s">
        <v>2933</v>
      </c>
      <c r="O203" s="1172" t="s">
        <v>1320</v>
      </c>
      <c r="P203" s="783">
        <v>43428</v>
      </c>
      <c r="Q203" s="741">
        <v>37.072941899999996</v>
      </c>
      <c r="R203" s="741">
        <v>45.986886182650615</v>
      </c>
      <c r="S203" s="784">
        <v>32</v>
      </c>
      <c r="T203" s="742">
        <v>-0.11274326236633703</v>
      </c>
      <c r="U203" s="743">
        <v>-3.4686655407461275</v>
      </c>
      <c r="V203" s="742">
        <v>-0.37258486567756077</v>
      </c>
      <c r="W203" s="743">
        <v>-2.8164609414675024</v>
      </c>
      <c r="X203" s="742">
        <v>-0.45104586054530649</v>
      </c>
      <c r="Y203" s="743">
        <v>-2.1971025223595912</v>
      </c>
      <c r="Z203" s="742">
        <v>4.6985352853549767E-2</v>
      </c>
      <c r="AA203" s="743">
        <v>0.20245575369774316</v>
      </c>
      <c r="AB203" s="742">
        <v>0.27626098484552847</v>
      </c>
      <c r="AC203" s="744">
        <v>-1.8275225459015314</v>
      </c>
      <c r="AD203" s="785">
        <v>29224691000199</v>
      </c>
      <c r="AE203" s="1178" t="s">
        <v>1799</v>
      </c>
      <c r="AF203" s="786" t="s">
        <v>1725</v>
      </c>
      <c r="AG203" s="787" t="s">
        <v>1428</v>
      </c>
      <c r="AH203" s="787" t="s">
        <v>1797</v>
      </c>
      <c r="AI203" s="787">
        <v>5000</v>
      </c>
      <c r="AJ203" s="787">
        <v>1000</v>
      </c>
      <c r="AK203" s="787">
        <v>5000</v>
      </c>
      <c r="AL203" s="742">
        <v>5.9999999999999995E-4</v>
      </c>
      <c r="AM203" s="742">
        <v>0</v>
      </c>
      <c r="AN203" s="743" t="s">
        <v>666</v>
      </c>
      <c r="AO203" s="1172" t="s">
        <v>34</v>
      </c>
      <c r="AP203" s="1178" t="s">
        <v>1727</v>
      </c>
      <c r="AQ203" s="745" t="s">
        <v>687</v>
      </c>
      <c r="AR203" s="742">
        <v>0</v>
      </c>
      <c r="AS203" s="742">
        <v>0</v>
      </c>
      <c r="AT203" s="742" t="s">
        <v>1414</v>
      </c>
      <c r="AU203" s="742" t="s">
        <v>2724</v>
      </c>
      <c r="AX203" s="190"/>
      <c r="AY203" s="190"/>
      <c r="AZ203" s="176"/>
      <c r="BA203" s="176"/>
      <c r="BB203" s="176"/>
      <c r="BC203" s="751"/>
      <c r="BD203" s="176"/>
      <c r="BE203" s="176"/>
      <c r="BF203" s="176"/>
      <c r="BG203" s="176"/>
      <c r="BH203" s="751"/>
      <c r="BI203" s="178"/>
      <c r="BJ203" s="191"/>
      <c r="BK203" s="191"/>
      <c r="BL203" s="191"/>
      <c r="BM203" s="178"/>
      <c r="BN203" s="178"/>
      <c r="BO203" s="178"/>
      <c r="BP203" s="178"/>
      <c r="BQ203" s="178"/>
      <c r="BR203" s="178"/>
      <c r="BS203" s="178"/>
      <c r="BT203" s="178"/>
      <c r="BU203" s="179"/>
      <c r="BV203" s="180"/>
      <c r="BW203" s="181"/>
      <c r="BX203" s="177"/>
      <c r="BY203"/>
      <c r="CA203"/>
    </row>
    <row r="204" spans="2:79" ht="18.75">
      <c r="B204" s="1170" t="s">
        <v>130</v>
      </c>
      <c r="C204" s="335">
        <v>15390811000113</v>
      </c>
      <c r="D204" s="1170" t="s">
        <v>14</v>
      </c>
      <c r="E204" s="1170" t="s">
        <v>607</v>
      </c>
      <c r="F204" s="1170" t="s">
        <v>1414</v>
      </c>
      <c r="G204" s="1172" t="s">
        <v>1414</v>
      </c>
      <c r="H204" s="1172" t="s">
        <v>34</v>
      </c>
      <c r="I204" s="1172" t="s">
        <v>34</v>
      </c>
      <c r="J204" s="1172" t="s">
        <v>608</v>
      </c>
      <c r="K204" s="1172" t="s">
        <v>48</v>
      </c>
      <c r="L204" s="740" t="s">
        <v>1414</v>
      </c>
      <c r="M204" s="740" t="s">
        <v>34</v>
      </c>
      <c r="N204" s="1172" t="s">
        <v>2934</v>
      </c>
      <c r="O204" s="1172" t="s">
        <v>1323</v>
      </c>
      <c r="P204" s="783">
        <v>41061</v>
      </c>
      <c r="Q204" s="741">
        <v>58.012661000000001</v>
      </c>
      <c r="R204" s="741">
        <v>81.912760341365427</v>
      </c>
      <c r="S204" s="784">
        <v>32</v>
      </c>
      <c r="T204" s="742">
        <v>-0.11833104767017633</v>
      </c>
      <c r="U204" s="743">
        <v>-3.640579657170544</v>
      </c>
      <c r="V204" s="742">
        <v>-0.38708576485612156</v>
      </c>
      <c r="W204" s="743">
        <v>-2.9260768167079076</v>
      </c>
      <c r="X204" s="742">
        <v>-0.47472795137048585</v>
      </c>
      <c r="Y204" s="743">
        <v>-2.3124610391717062</v>
      </c>
      <c r="Z204" s="742">
        <v>-7.0384108170346349E-2</v>
      </c>
      <c r="AA204" s="743">
        <v>-0.30327893274285334</v>
      </c>
      <c r="AB204" s="742">
        <v>0.27617590034321965</v>
      </c>
      <c r="AC204" s="744">
        <v>-1.8805915972076832</v>
      </c>
      <c r="AD204" s="785">
        <v>15165493000197</v>
      </c>
      <c r="AE204" s="1178" t="s">
        <v>1799</v>
      </c>
      <c r="AF204" s="786" t="s">
        <v>1725</v>
      </c>
      <c r="AG204" s="787" t="s">
        <v>1428</v>
      </c>
      <c r="AH204" s="787" t="s">
        <v>1730</v>
      </c>
      <c r="AI204" s="787">
        <v>150000</v>
      </c>
      <c r="AJ204" s="787">
        <v>10000</v>
      </c>
      <c r="AK204" s="787">
        <v>150000</v>
      </c>
      <c r="AL204" s="742">
        <v>2.7999999999999997E-2</v>
      </c>
      <c r="AM204" s="742">
        <v>0.2</v>
      </c>
      <c r="AN204" s="743" t="s">
        <v>666</v>
      </c>
      <c r="AO204" s="1172" t="s">
        <v>34</v>
      </c>
      <c r="AP204" s="1178" t="s">
        <v>1727</v>
      </c>
      <c r="AQ204" s="745" t="s">
        <v>665</v>
      </c>
      <c r="AR204" s="742">
        <v>4.0000000000000001E-3</v>
      </c>
      <c r="AS204" s="742">
        <v>4.0000000000000001E-3</v>
      </c>
      <c r="AT204" s="742" t="s">
        <v>1414</v>
      </c>
      <c r="AU204" s="742" t="s">
        <v>2724</v>
      </c>
      <c r="AX204" s="190"/>
      <c r="AY204" s="190"/>
      <c r="AZ204" s="176"/>
      <c r="BA204" s="176"/>
      <c r="BB204" s="176"/>
      <c r="BC204" s="751"/>
      <c r="BD204" s="176"/>
      <c r="BE204" s="176"/>
      <c r="BF204" s="176"/>
      <c r="BG204" s="176"/>
      <c r="BH204" s="751"/>
      <c r="BI204" s="178"/>
      <c r="BJ204" s="191"/>
      <c r="BK204" s="191"/>
      <c r="BL204" s="191"/>
      <c r="BM204" s="210"/>
      <c r="BN204" s="178"/>
      <c r="BO204" s="178"/>
      <c r="BP204" s="178"/>
      <c r="BQ204" s="178"/>
      <c r="BR204" s="178"/>
      <c r="BS204" s="178"/>
      <c r="BT204" s="178"/>
      <c r="BU204" s="179"/>
      <c r="BV204" s="180"/>
      <c r="BW204" s="181"/>
      <c r="BX204" s="177"/>
      <c r="BY204"/>
      <c r="CA204"/>
    </row>
    <row r="205" spans="2:79" ht="18.75">
      <c r="B205" s="1170" t="s">
        <v>131</v>
      </c>
      <c r="C205" s="335">
        <v>8323402000139</v>
      </c>
      <c r="D205" s="1170" t="s">
        <v>14</v>
      </c>
      <c r="E205" s="1170" t="s">
        <v>607</v>
      </c>
      <c r="F205" s="1170" t="s">
        <v>1414</v>
      </c>
      <c r="G205" s="1172" t="s">
        <v>1414</v>
      </c>
      <c r="H205" s="1172" t="s">
        <v>34</v>
      </c>
      <c r="I205" s="1172" t="s">
        <v>34</v>
      </c>
      <c r="J205" s="1172" t="s">
        <v>608</v>
      </c>
      <c r="K205" s="1172" t="s">
        <v>48</v>
      </c>
      <c r="L205" s="740" t="s">
        <v>1414</v>
      </c>
      <c r="M205" s="740" t="s">
        <v>1411</v>
      </c>
      <c r="N205" s="1172" t="s">
        <v>2935</v>
      </c>
      <c r="O205" s="1172" t="s">
        <v>1320</v>
      </c>
      <c r="P205" s="783">
        <v>39639</v>
      </c>
      <c r="Q205" s="741">
        <v>353.70826</v>
      </c>
      <c r="R205" s="741">
        <v>739.06572793172757</v>
      </c>
      <c r="S205" s="784">
        <v>32</v>
      </c>
      <c r="T205" s="742">
        <v>-0.11700105647446124</v>
      </c>
      <c r="U205" s="743">
        <v>-3.5996610733612284</v>
      </c>
      <c r="V205" s="742">
        <v>-0.38338114149517466</v>
      </c>
      <c r="W205" s="743">
        <v>-2.8980726545421138</v>
      </c>
      <c r="X205" s="742">
        <v>-0.46852029502478731</v>
      </c>
      <c r="Y205" s="743">
        <v>-2.2822227450022692</v>
      </c>
      <c r="Z205" s="742">
        <v>-4.5615633788257504E-2</v>
      </c>
      <c r="AA205" s="743">
        <v>-0.19655375469430345</v>
      </c>
      <c r="AB205" s="742">
        <v>0.27591420711751347</v>
      </c>
      <c r="AC205" s="744">
        <v>-1.8689485386163962</v>
      </c>
      <c r="AD205" s="785">
        <v>15165493000197</v>
      </c>
      <c r="AE205" s="1178" t="s">
        <v>1799</v>
      </c>
      <c r="AF205" s="786" t="s">
        <v>1725</v>
      </c>
      <c r="AG205" s="787" t="s">
        <v>1428</v>
      </c>
      <c r="AH205" s="787" t="s">
        <v>1730</v>
      </c>
      <c r="AI205" s="787">
        <v>150000</v>
      </c>
      <c r="AJ205" s="787">
        <v>10000</v>
      </c>
      <c r="AK205" s="787">
        <v>150000</v>
      </c>
      <c r="AL205" s="742">
        <v>2.2000000000000002E-2</v>
      </c>
      <c r="AM205" s="742">
        <v>0.2</v>
      </c>
      <c r="AN205" s="743" t="s">
        <v>666</v>
      </c>
      <c r="AO205" s="1172" t="s">
        <v>34</v>
      </c>
      <c r="AP205" s="1178" t="s">
        <v>1727</v>
      </c>
      <c r="AQ205" s="745" t="s">
        <v>665</v>
      </c>
      <c r="AR205" s="742">
        <v>0</v>
      </c>
      <c r="AS205" s="742">
        <v>0</v>
      </c>
      <c r="AT205" s="742" t="s">
        <v>1414</v>
      </c>
      <c r="AU205" s="742" t="s">
        <v>2724</v>
      </c>
      <c r="AX205" s="190"/>
      <c r="AY205" s="190"/>
      <c r="AZ205" s="176"/>
      <c r="BA205" s="176"/>
      <c r="BB205" s="176"/>
      <c r="BC205" s="751"/>
      <c r="BD205" s="176"/>
      <c r="BE205" s="176"/>
      <c r="BF205" s="176"/>
      <c r="BG205" s="176"/>
      <c r="BH205" s="751"/>
      <c r="BI205" s="178"/>
      <c r="BJ205" s="191"/>
      <c r="BK205" s="191"/>
      <c r="BL205" s="191"/>
      <c r="BM205" s="210"/>
      <c r="BN205" s="178"/>
      <c r="BO205" s="178"/>
      <c r="BP205" s="178"/>
      <c r="BQ205" s="178"/>
      <c r="BR205" s="178"/>
      <c r="BS205" s="178"/>
      <c r="BT205" s="178"/>
      <c r="BU205" s="179"/>
      <c r="BV205" s="180"/>
      <c r="BW205" s="181"/>
      <c r="BX205" s="177"/>
      <c r="BY205"/>
      <c r="CA205"/>
    </row>
    <row r="206" spans="2:79" ht="18.75">
      <c r="B206" s="1170" t="s">
        <v>4614</v>
      </c>
      <c r="C206" s="335">
        <v>38173778000175</v>
      </c>
      <c r="D206" s="1170" t="s">
        <v>14</v>
      </c>
      <c r="E206" s="1170" t="s">
        <v>607</v>
      </c>
      <c r="F206" s="1170" t="s">
        <v>1316</v>
      </c>
      <c r="G206" s="1172" t="s">
        <v>1414</v>
      </c>
      <c r="H206" s="1172" t="s">
        <v>1414</v>
      </c>
      <c r="I206" s="1172" t="s">
        <v>1414</v>
      </c>
      <c r="J206" s="1172" t="s">
        <v>608</v>
      </c>
      <c r="K206" s="1172" t="s">
        <v>48</v>
      </c>
      <c r="L206" s="740" t="s">
        <v>1414</v>
      </c>
      <c r="M206" s="740" t="s">
        <v>34</v>
      </c>
      <c r="N206" s="1172" t="s">
        <v>2936</v>
      </c>
      <c r="O206" s="1172" t="s">
        <v>1320</v>
      </c>
      <c r="P206" s="783">
        <v>44393</v>
      </c>
      <c r="Q206" s="741">
        <v>34.297949070000001</v>
      </c>
      <c r="R206" s="741">
        <v>45.038477882382985</v>
      </c>
      <c r="S206" s="784">
        <v>32</v>
      </c>
      <c r="T206" s="742">
        <v>-0.11863507174279919</v>
      </c>
      <c r="U206" s="743">
        <v>-3.649933278860483</v>
      </c>
      <c r="V206" s="742">
        <v>-0.40108931554254856</v>
      </c>
      <c r="W206" s="743">
        <v>-3.0319331119668633</v>
      </c>
      <c r="X206" s="742"/>
      <c r="Y206" s="743"/>
      <c r="Z206" s="742"/>
      <c r="AA206" s="743"/>
      <c r="AB206" s="742">
        <v>0.27491017938781898</v>
      </c>
      <c r="AC206" s="744">
        <v>-1.9401887169507477</v>
      </c>
      <c r="AD206" s="785">
        <v>41128218000103</v>
      </c>
      <c r="AE206" s="1178" t="s">
        <v>1793</v>
      </c>
      <c r="AF206" s="786" t="s">
        <v>1741</v>
      </c>
      <c r="AG206" s="787" t="s">
        <v>1427</v>
      </c>
      <c r="AH206" s="787" t="s">
        <v>1726</v>
      </c>
      <c r="AI206" s="787">
        <v>0</v>
      </c>
      <c r="AJ206" s="787">
        <v>0</v>
      </c>
      <c r="AK206" s="787">
        <v>0</v>
      </c>
      <c r="AL206" s="742">
        <v>5.0000000000000001E-3</v>
      </c>
      <c r="AM206" s="742">
        <v>0</v>
      </c>
      <c r="AN206" s="743" t="s">
        <v>34</v>
      </c>
      <c r="AO206" s="1172" t="s">
        <v>4626</v>
      </c>
      <c r="AP206" s="1178" t="s">
        <v>1727</v>
      </c>
      <c r="AQ206" s="745" t="s">
        <v>2117</v>
      </c>
      <c r="AR206" s="742">
        <v>0</v>
      </c>
      <c r="AS206" s="742">
        <v>0</v>
      </c>
      <c r="AT206" s="742" t="s">
        <v>1414</v>
      </c>
      <c r="AU206" s="742" t="s">
        <v>2724</v>
      </c>
      <c r="AX206" s="190"/>
      <c r="AY206" s="190"/>
      <c r="AZ206" s="176"/>
      <c r="BA206" s="176"/>
      <c r="BB206" s="176"/>
      <c r="BC206" s="751"/>
      <c r="BD206" s="176"/>
      <c r="BE206" s="176"/>
      <c r="BF206" s="176"/>
      <c r="BG206" s="176"/>
      <c r="BH206" s="751"/>
      <c r="BI206" s="178"/>
      <c r="BJ206" s="191"/>
      <c r="BK206" s="191"/>
      <c r="BL206" s="191"/>
      <c r="BM206" s="210"/>
      <c r="BN206" s="178"/>
      <c r="BO206" s="178"/>
      <c r="BP206" s="178"/>
      <c r="BQ206" s="178"/>
      <c r="BR206" s="178"/>
      <c r="BS206" s="178"/>
      <c r="BT206" s="178"/>
      <c r="BU206" s="179"/>
      <c r="BV206" s="180"/>
      <c r="BW206" s="181"/>
      <c r="BX206" s="177"/>
      <c r="BY206"/>
      <c r="CA206"/>
    </row>
    <row r="207" spans="2:79" ht="18.75">
      <c r="B207" s="1170" t="s">
        <v>132</v>
      </c>
      <c r="C207" s="335">
        <v>29286347000124</v>
      </c>
      <c r="D207" s="1170" t="s">
        <v>14</v>
      </c>
      <c r="E207" s="1170" t="s">
        <v>607</v>
      </c>
      <c r="F207" s="1170" t="s">
        <v>1414</v>
      </c>
      <c r="G207" s="1172" t="s">
        <v>1414</v>
      </c>
      <c r="H207" s="1172" t="s">
        <v>34</v>
      </c>
      <c r="I207" s="1172" t="s">
        <v>34</v>
      </c>
      <c r="J207" s="1172" t="s">
        <v>608</v>
      </c>
      <c r="K207" s="1172" t="s">
        <v>48</v>
      </c>
      <c r="L207" s="740" t="s">
        <v>1414</v>
      </c>
      <c r="M207" s="740" t="s">
        <v>1411</v>
      </c>
      <c r="N207" s="1172" t="s">
        <v>2937</v>
      </c>
      <c r="O207" s="1172" t="s">
        <v>1323</v>
      </c>
      <c r="P207" s="783">
        <v>43170</v>
      </c>
      <c r="Q207" s="741">
        <v>298.19394270999999</v>
      </c>
      <c r="R207" s="741">
        <v>418.05236078374998</v>
      </c>
      <c r="S207" s="784">
        <v>32</v>
      </c>
      <c r="T207" s="742">
        <v>-0.11557313296346972</v>
      </c>
      <c r="U207" s="743">
        <v>-3.5557294984410013</v>
      </c>
      <c r="V207" s="742">
        <v>-0.38037339414566818</v>
      </c>
      <c r="W207" s="743">
        <v>-2.875336350113102</v>
      </c>
      <c r="X207" s="742">
        <v>-0.47686805344317906</v>
      </c>
      <c r="Y207" s="743">
        <v>-2.3228857522071755</v>
      </c>
      <c r="Z207" s="742">
        <v>-4.3258258110760006E-2</v>
      </c>
      <c r="AA207" s="743">
        <v>-0.18639603020037265</v>
      </c>
      <c r="AB207" s="742">
        <v>0.27649224771876407</v>
      </c>
      <c r="AC207" s="744">
        <v>-1.8541630409389607</v>
      </c>
      <c r="AD207" s="785">
        <v>29224691000199</v>
      </c>
      <c r="AE207" s="1178" t="s">
        <v>1799</v>
      </c>
      <c r="AF207" s="786" t="s">
        <v>1725</v>
      </c>
      <c r="AG207" s="787" t="s">
        <v>1428</v>
      </c>
      <c r="AH207" s="787" t="s">
        <v>1726</v>
      </c>
      <c r="AI207" s="787">
        <v>300000</v>
      </c>
      <c r="AJ207" s="787">
        <v>10000</v>
      </c>
      <c r="AK207" s="787">
        <v>300000</v>
      </c>
      <c r="AL207" s="742">
        <v>1.3000000000000001E-2</v>
      </c>
      <c r="AM207" s="742">
        <v>0.2</v>
      </c>
      <c r="AN207" s="743" t="s">
        <v>666</v>
      </c>
      <c r="AO207" s="1172" t="s">
        <v>34</v>
      </c>
      <c r="AP207" s="1178" t="s">
        <v>1727</v>
      </c>
      <c r="AQ207" s="745" t="s">
        <v>665</v>
      </c>
      <c r="AR207" s="742">
        <v>0</v>
      </c>
      <c r="AS207" s="742">
        <v>0</v>
      </c>
      <c r="AT207" s="742" t="s">
        <v>1414</v>
      </c>
      <c r="AU207" s="742" t="s">
        <v>2724</v>
      </c>
      <c r="AX207" s="190"/>
      <c r="AY207" s="190"/>
      <c r="AZ207" s="176"/>
      <c r="BA207" s="176"/>
      <c r="BB207" s="176"/>
      <c r="BC207" s="751"/>
      <c r="BD207" s="176"/>
      <c r="BE207" s="176"/>
      <c r="BF207" s="176"/>
      <c r="BG207" s="176"/>
      <c r="BH207" s="751"/>
      <c r="BI207" s="178"/>
      <c r="BJ207" s="191"/>
      <c r="BK207" s="191"/>
      <c r="BL207" s="191"/>
      <c r="BM207" s="210"/>
      <c r="BN207" s="178"/>
      <c r="BO207" s="178"/>
      <c r="BP207" s="178"/>
      <c r="BQ207" s="178"/>
      <c r="BR207" s="178"/>
      <c r="BS207" s="178"/>
      <c r="BT207" s="178"/>
      <c r="BU207" s="179"/>
      <c r="BV207" s="180"/>
      <c r="BW207" s="181"/>
      <c r="BX207" s="177"/>
      <c r="BY207"/>
      <c r="CA207"/>
    </row>
    <row r="208" spans="2:79" ht="18.75">
      <c r="B208" s="1170" t="s">
        <v>1503</v>
      </c>
      <c r="C208" s="335">
        <v>41063234000165</v>
      </c>
      <c r="D208" s="1170" t="s">
        <v>14</v>
      </c>
      <c r="E208" s="1170" t="s">
        <v>614</v>
      </c>
      <c r="F208" s="1170" t="s">
        <v>1414</v>
      </c>
      <c r="G208" s="1172" t="s">
        <v>1414</v>
      </c>
      <c r="H208" s="1172" t="s">
        <v>865</v>
      </c>
      <c r="I208" s="1172" t="s">
        <v>34</v>
      </c>
      <c r="J208" s="1172" t="s">
        <v>608</v>
      </c>
      <c r="K208" s="1172" t="s">
        <v>48</v>
      </c>
      <c r="L208" s="740" t="s">
        <v>1414</v>
      </c>
      <c r="M208" s="740" t="s">
        <v>34</v>
      </c>
      <c r="N208" s="1172" t="s">
        <v>2938</v>
      </c>
      <c r="O208" s="1172" t="s">
        <v>1320</v>
      </c>
      <c r="P208" s="783">
        <v>44315</v>
      </c>
      <c r="Q208" s="741">
        <v>42.439162000000003</v>
      </c>
      <c r="R208" s="741">
        <v>29.741732963724697</v>
      </c>
      <c r="S208" s="784">
        <v>32</v>
      </c>
      <c r="T208" s="742">
        <v>-1.0029381674110049E-2</v>
      </c>
      <c r="U208" s="743">
        <v>-0.30856451975762089</v>
      </c>
      <c r="V208" s="742">
        <v>7.7557963161885013E-2</v>
      </c>
      <c r="W208" s="743">
        <v>0.5862797823201551</v>
      </c>
      <c r="X208" s="742"/>
      <c r="Y208" s="743"/>
      <c r="Z208" s="742"/>
      <c r="AA208" s="743"/>
      <c r="AB208" s="742">
        <v>0.14059283509526663</v>
      </c>
      <c r="AC208" s="744">
        <v>-0.38928263649874589</v>
      </c>
      <c r="AD208" s="785">
        <v>40386431000152</v>
      </c>
      <c r="AE208" s="1178" t="s">
        <v>1793</v>
      </c>
      <c r="AF208" s="786" t="s">
        <v>1741</v>
      </c>
      <c r="AG208" s="787" t="s">
        <v>1427</v>
      </c>
      <c r="AH208" s="787" t="s">
        <v>1726</v>
      </c>
      <c r="AI208" s="787">
        <v>10000</v>
      </c>
      <c r="AJ208" s="787">
        <v>0</v>
      </c>
      <c r="AK208" s="787">
        <v>0</v>
      </c>
      <c r="AL208" s="742">
        <v>0</v>
      </c>
      <c r="AM208" s="742">
        <v>0</v>
      </c>
      <c r="AN208" s="743" t="s">
        <v>34</v>
      </c>
      <c r="AO208" s="1172" t="s">
        <v>4626</v>
      </c>
      <c r="AP208" s="1178" t="s">
        <v>1742</v>
      </c>
      <c r="AQ208" s="745" t="s">
        <v>2174</v>
      </c>
      <c r="AR208" s="742">
        <v>0</v>
      </c>
      <c r="AS208" s="742">
        <v>0</v>
      </c>
      <c r="AT208" s="742" t="s">
        <v>1414</v>
      </c>
      <c r="AU208" s="742" t="s">
        <v>2724</v>
      </c>
      <c r="AX208" s="190"/>
      <c r="AY208" s="190"/>
      <c r="AZ208" s="176"/>
      <c r="BA208" s="176"/>
      <c r="BB208" s="176"/>
      <c r="BC208" s="751"/>
      <c r="BD208" s="176"/>
      <c r="BE208" s="176"/>
      <c r="BF208" s="176"/>
      <c r="BG208" s="176"/>
      <c r="BH208" s="751"/>
      <c r="BI208" s="178"/>
      <c r="BJ208" s="191"/>
      <c r="BK208" s="191"/>
      <c r="BL208" s="191"/>
      <c r="BM208" s="210"/>
      <c r="BN208" s="178"/>
      <c r="BO208" s="178"/>
      <c r="BP208" s="178"/>
      <c r="BQ208" s="178"/>
      <c r="BR208" s="178"/>
      <c r="BS208" s="178"/>
      <c r="BT208" s="178"/>
      <c r="BU208" s="179"/>
      <c r="BV208" s="180"/>
      <c r="BW208" s="181"/>
      <c r="BX208" s="177"/>
      <c r="BY208"/>
      <c r="CA208"/>
    </row>
    <row r="209" spans="2:79" ht="18.75">
      <c r="B209" s="1170" t="s">
        <v>133</v>
      </c>
      <c r="C209" s="335">
        <v>34425904000180</v>
      </c>
      <c r="D209" s="1170" t="s">
        <v>13</v>
      </c>
      <c r="E209" s="1170" t="s">
        <v>615</v>
      </c>
      <c r="F209" s="1170" t="s">
        <v>619</v>
      </c>
      <c r="G209" s="1172" t="s">
        <v>34</v>
      </c>
      <c r="H209" s="1172" t="s">
        <v>865</v>
      </c>
      <c r="I209" s="1172" t="s">
        <v>34</v>
      </c>
      <c r="J209" s="1172" t="s">
        <v>1414</v>
      </c>
      <c r="K209" s="1172" t="s">
        <v>48</v>
      </c>
      <c r="L209" s="740" t="s">
        <v>1414</v>
      </c>
      <c r="M209" s="740" t="s">
        <v>34</v>
      </c>
      <c r="N209" s="1172" t="s">
        <v>2939</v>
      </c>
      <c r="O209" s="1172" t="s">
        <v>1320</v>
      </c>
      <c r="P209" s="783">
        <v>43698</v>
      </c>
      <c r="Q209" s="741">
        <v>32.686774079999999</v>
      </c>
      <c r="R209" s="741">
        <v>55.18997453831328</v>
      </c>
      <c r="S209" s="784">
        <v>31</v>
      </c>
      <c r="T209" s="742">
        <v>7.2595943059217127E-4</v>
      </c>
      <c r="U209" s="743">
        <v>2.2334908605825515E-2</v>
      </c>
      <c r="V209" s="742">
        <v>-1.8454387702366959E-2</v>
      </c>
      <c r="W209" s="743">
        <v>-0.13950127058406991</v>
      </c>
      <c r="X209" s="742">
        <v>3.1775425555079062E-2</v>
      </c>
      <c r="Y209" s="743">
        <v>0.15478219343751407</v>
      </c>
      <c r="Z209" s="742">
        <v>0.57620647586956797</v>
      </c>
      <c r="AA209" s="743">
        <v>2.4828230346870832</v>
      </c>
      <c r="AB209" s="742">
        <v>6.515623225686995E-2</v>
      </c>
      <c r="AC209" s="744">
        <v>-2.3135576622768386</v>
      </c>
      <c r="AD209" s="785">
        <v>0</v>
      </c>
      <c r="AE209" s="1178" t="s">
        <v>1983</v>
      </c>
      <c r="AF209" s="786" t="s">
        <v>1741</v>
      </c>
      <c r="AG209" s="787" t="s">
        <v>1427</v>
      </c>
      <c r="AH209" s="787" t="s">
        <v>1730</v>
      </c>
      <c r="AI209" s="787">
        <v>1000</v>
      </c>
      <c r="AJ209" s="787">
        <v>1000</v>
      </c>
      <c r="AK209" s="787">
        <v>1000</v>
      </c>
      <c r="AL209" s="742">
        <v>0.02</v>
      </c>
      <c r="AM209" s="742">
        <v>0.25</v>
      </c>
      <c r="AN209" s="743" t="s">
        <v>34</v>
      </c>
      <c r="AO209" s="1172" t="s">
        <v>34</v>
      </c>
      <c r="AP209" s="1178" t="s">
        <v>1742</v>
      </c>
      <c r="AQ209" s="745" t="s">
        <v>668</v>
      </c>
      <c r="AR209" s="742">
        <v>4.6666666666666697E-3</v>
      </c>
      <c r="AS209" s="742">
        <v>4.6666666666666697E-3</v>
      </c>
      <c r="AT209" s="742" t="s">
        <v>1414</v>
      </c>
      <c r="AU209" s="742" t="s">
        <v>2724</v>
      </c>
      <c r="AX209" s="190"/>
      <c r="AY209" s="190"/>
      <c r="AZ209" s="176"/>
      <c r="BA209" s="176"/>
      <c r="BB209" s="176"/>
      <c r="BC209" s="751"/>
      <c r="BD209" s="176"/>
      <c r="BE209" s="176"/>
      <c r="BF209" s="176"/>
      <c r="BG209" s="176"/>
      <c r="BH209" s="751"/>
      <c r="BI209" s="178"/>
      <c r="BJ209" s="191"/>
      <c r="BK209" s="191"/>
      <c r="BL209" s="191"/>
      <c r="BM209" s="210"/>
      <c r="BN209" s="178"/>
      <c r="BO209" s="178"/>
      <c r="BP209" s="178"/>
      <c r="BQ209" s="178"/>
      <c r="BR209" s="178"/>
      <c r="BS209" s="178"/>
      <c r="BT209" s="178"/>
      <c r="BU209" s="179"/>
      <c r="BV209" s="180"/>
      <c r="BW209" s="181"/>
      <c r="BX209" s="177"/>
      <c r="BY209"/>
      <c r="CA209"/>
    </row>
    <row r="210" spans="2:79" ht="18.75">
      <c r="B210" s="1170" t="s">
        <v>814</v>
      </c>
      <c r="C210" s="335">
        <v>34109809000178</v>
      </c>
      <c r="D210" s="1170" t="s">
        <v>11</v>
      </c>
      <c r="E210" s="1170" t="s">
        <v>620</v>
      </c>
      <c r="F210" s="1170" t="s">
        <v>663</v>
      </c>
      <c r="G210" s="1172" t="s">
        <v>738</v>
      </c>
      <c r="H210" s="1172" t="s">
        <v>34</v>
      </c>
      <c r="I210" s="1172" t="s">
        <v>1414</v>
      </c>
      <c r="J210" s="1172" t="s">
        <v>608</v>
      </c>
      <c r="K210" s="1172" t="s">
        <v>48</v>
      </c>
      <c r="L210" s="740" t="s">
        <v>1414</v>
      </c>
      <c r="M210" s="740" t="s">
        <v>1411</v>
      </c>
      <c r="N210" s="1172" t="s">
        <v>2940</v>
      </c>
      <c r="O210" s="1172" t="s">
        <v>1320</v>
      </c>
      <c r="P210" s="783">
        <v>43771</v>
      </c>
      <c r="Q210" s="741">
        <v>336.72072452999998</v>
      </c>
      <c r="R210" s="741">
        <v>105.7821816654879</v>
      </c>
      <c r="S210" s="784">
        <v>7</v>
      </c>
      <c r="T210" s="742">
        <v>2.9683393492832E-2</v>
      </c>
      <c r="U210" s="743">
        <v>0.91324095098862956</v>
      </c>
      <c r="V210" s="742">
        <v>0.14030652510791941</v>
      </c>
      <c r="W210" s="743">
        <v>1.0606116463717754</v>
      </c>
      <c r="X210" s="742">
        <v>0.2311062001384121</v>
      </c>
      <c r="Y210" s="743">
        <v>1.1257480883277988</v>
      </c>
      <c r="Z210" s="742">
        <v>0.27288259629165057</v>
      </c>
      <c r="AA210" s="743">
        <v>1.1758271109599463</v>
      </c>
      <c r="AB210" s="742">
        <v>3.9828560244147236E-3</v>
      </c>
      <c r="AC210" s="744">
        <v>2.0131815908394186</v>
      </c>
      <c r="AD210" s="785">
        <v>32388077000177</v>
      </c>
      <c r="AE210" s="1178" t="s">
        <v>1732</v>
      </c>
      <c r="AF210" s="786" t="s">
        <v>1765</v>
      </c>
      <c r="AG210" s="787" t="s">
        <v>719</v>
      </c>
      <c r="AH210" s="787" t="s">
        <v>1730</v>
      </c>
      <c r="AI210" s="787">
        <v>1000</v>
      </c>
      <c r="AJ210" s="787">
        <v>500</v>
      </c>
      <c r="AK210" s="787">
        <v>500</v>
      </c>
      <c r="AL210" s="742">
        <v>2.5000000000000001E-3</v>
      </c>
      <c r="AM210" s="742">
        <v>0.2</v>
      </c>
      <c r="AN210" s="743" t="s">
        <v>64</v>
      </c>
      <c r="AO210" s="1172" t="s">
        <v>34</v>
      </c>
      <c r="AP210" s="1178" t="s">
        <v>1731</v>
      </c>
      <c r="AQ210" s="745" t="s">
        <v>675</v>
      </c>
      <c r="AR210" s="742">
        <v>6.6666666666666697E-4</v>
      </c>
      <c r="AS210" s="742">
        <v>6.6666666666666697E-4</v>
      </c>
      <c r="AT210" s="742" t="s">
        <v>1414</v>
      </c>
      <c r="AU210" s="742" t="s">
        <v>2724</v>
      </c>
      <c r="AX210" s="190"/>
      <c r="AY210" s="190"/>
      <c r="AZ210" s="176"/>
      <c r="BA210" s="176"/>
      <c r="BB210" s="176"/>
      <c r="BC210" s="751"/>
      <c r="BD210" s="176"/>
      <c r="BE210" s="176"/>
      <c r="BF210" s="176"/>
      <c r="BG210" s="176"/>
      <c r="BH210" s="751"/>
      <c r="BI210" s="178"/>
      <c r="BJ210" s="191"/>
      <c r="BK210" s="191"/>
      <c r="BL210" s="191"/>
      <c r="BM210" s="178"/>
      <c r="BN210" s="178"/>
      <c r="BO210" s="178"/>
      <c r="BP210" s="178"/>
      <c r="BQ210" s="178"/>
      <c r="BR210" s="178"/>
      <c r="BS210" s="178"/>
      <c r="BT210" s="178"/>
      <c r="BU210" s="179"/>
      <c r="BV210" s="180"/>
      <c r="BW210" s="181"/>
      <c r="BX210" s="177"/>
      <c r="BY210"/>
      <c r="CA210"/>
    </row>
    <row r="211" spans="2:79" ht="18.75">
      <c r="B211" s="1170" t="s">
        <v>815</v>
      </c>
      <c r="C211" s="335">
        <v>32158410000151</v>
      </c>
      <c r="D211" s="1170" t="s">
        <v>11</v>
      </c>
      <c r="E211" s="1170" t="s">
        <v>620</v>
      </c>
      <c r="F211" s="1170" t="s">
        <v>672</v>
      </c>
      <c r="G211" s="1172" t="s">
        <v>738</v>
      </c>
      <c r="H211" s="1172" t="s">
        <v>34</v>
      </c>
      <c r="I211" s="1172" t="s">
        <v>1303</v>
      </c>
      <c r="J211" s="1172" t="s">
        <v>608</v>
      </c>
      <c r="K211" s="1172" t="s">
        <v>48</v>
      </c>
      <c r="L211" s="740" t="s">
        <v>1414</v>
      </c>
      <c r="M211" s="740" t="s">
        <v>1411</v>
      </c>
      <c r="N211" s="1172" t="s">
        <v>2941</v>
      </c>
      <c r="O211" s="1172" t="s">
        <v>1320</v>
      </c>
      <c r="P211" s="783">
        <v>43464</v>
      </c>
      <c r="Q211" s="741">
        <v>49.688293350000002</v>
      </c>
      <c r="R211" s="741">
        <v>38.775861891224487</v>
      </c>
      <c r="S211" s="784">
        <v>0</v>
      </c>
      <c r="T211" s="742">
        <v>3.1617045169573421E-2</v>
      </c>
      <c r="U211" s="743">
        <v>0.97273178705407215</v>
      </c>
      <c r="V211" s="742">
        <v>0.13345853586684253</v>
      </c>
      <c r="W211" s="743">
        <v>1.00884600583775</v>
      </c>
      <c r="X211" s="742">
        <v>0.20673106459711899</v>
      </c>
      <c r="Y211" s="743">
        <v>1.0070136613764344</v>
      </c>
      <c r="Z211" s="742">
        <v>0.23014376644694612</v>
      </c>
      <c r="AA211" s="743">
        <v>0.99166925148107421</v>
      </c>
      <c r="AB211" s="742">
        <v>2.2780644238024938E-3</v>
      </c>
      <c r="AC211" s="744">
        <v>0.51369187544108463</v>
      </c>
      <c r="AD211" s="785">
        <v>32312120000110</v>
      </c>
      <c r="AE211" s="1178" t="s">
        <v>1732</v>
      </c>
      <c r="AF211" s="786" t="s">
        <v>1765</v>
      </c>
      <c r="AG211" s="787" t="s">
        <v>719</v>
      </c>
      <c r="AH211" s="787" t="s">
        <v>1730</v>
      </c>
      <c r="AI211" s="787">
        <v>10000</v>
      </c>
      <c r="AJ211" s="787">
        <v>30</v>
      </c>
      <c r="AK211" s="787">
        <v>30</v>
      </c>
      <c r="AL211" s="742">
        <v>2.5000000000000001E-3</v>
      </c>
      <c r="AM211" s="742">
        <v>0</v>
      </c>
      <c r="AN211" s="743" t="s">
        <v>64</v>
      </c>
      <c r="AO211" s="1172" t="s">
        <v>34</v>
      </c>
      <c r="AP211" s="1178" t="s">
        <v>1731</v>
      </c>
      <c r="AQ211" s="745" t="s">
        <v>669</v>
      </c>
      <c r="AR211" s="742">
        <v>6.6666666666666697E-4</v>
      </c>
      <c r="AS211" s="742">
        <v>6.6666666666666697E-4</v>
      </c>
      <c r="AT211" s="742" t="s">
        <v>1414</v>
      </c>
      <c r="AU211" s="742" t="s">
        <v>2724</v>
      </c>
      <c r="AX211" s="190"/>
      <c r="AY211" s="190"/>
      <c r="AZ211" s="176"/>
      <c r="BA211" s="176"/>
      <c r="BB211" s="176"/>
      <c r="BC211" s="751"/>
      <c r="BD211" s="176"/>
      <c r="BE211" s="176"/>
      <c r="BF211" s="176"/>
      <c r="BG211" s="176"/>
      <c r="BH211" s="751"/>
      <c r="BI211" s="178"/>
      <c r="BJ211" s="191"/>
      <c r="BK211" s="191"/>
      <c r="BL211" s="191"/>
      <c r="BM211" s="178"/>
      <c r="BN211" s="178"/>
      <c r="BO211" s="178"/>
      <c r="BP211" s="178"/>
      <c r="BQ211" s="178"/>
      <c r="BR211" s="178"/>
      <c r="BS211" s="178"/>
      <c r="BT211" s="178"/>
      <c r="BU211" s="179"/>
      <c r="BV211" s="180"/>
      <c r="BW211" s="181"/>
      <c r="BX211" s="177"/>
      <c r="BY211"/>
      <c r="CA211"/>
    </row>
    <row r="212" spans="2:79" ht="18.75">
      <c r="B212" s="1170" t="s">
        <v>816</v>
      </c>
      <c r="C212" s="335">
        <v>34054884000189</v>
      </c>
      <c r="D212" s="1170" t="s">
        <v>14</v>
      </c>
      <c r="E212" s="1170" t="s">
        <v>607</v>
      </c>
      <c r="F212" s="1170" t="s">
        <v>1414</v>
      </c>
      <c r="G212" s="1172" t="s">
        <v>1414</v>
      </c>
      <c r="H212" s="1172" t="s">
        <v>34</v>
      </c>
      <c r="I212" s="1172" t="s">
        <v>34</v>
      </c>
      <c r="J212" s="1172" t="s">
        <v>608</v>
      </c>
      <c r="K212" s="1172" t="s">
        <v>48</v>
      </c>
      <c r="L212" s="740" t="s">
        <v>1414</v>
      </c>
      <c r="M212" s="740" t="s">
        <v>34</v>
      </c>
      <c r="N212" s="1172" t="s">
        <v>2942</v>
      </c>
      <c r="O212" s="1172" t="s">
        <v>1323</v>
      </c>
      <c r="P212" s="783">
        <v>43740</v>
      </c>
      <c r="Q212" s="741">
        <v>8.7597405699999999</v>
      </c>
      <c r="R212" s="741">
        <v>10.172992422367345</v>
      </c>
      <c r="S212" s="784">
        <v>16</v>
      </c>
      <c r="T212" s="742">
        <v>-9.4602427498821084E-2</v>
      </c>
      <c r="U212" s="743">
        <v>-2.9105435965641537</v>
      </c>
      <c r="V212" s="742">
        <v>-0.2756984071768237</v>
      </c>
      <c r="W212" s="743">
        <v>-2.0840722932377891</v>
      </c>
      <c r="X212" s="742">
        <v>-0.24590531106940994</v>
      </c>
      <c r="Y212" s="743">
        <v>-1.1978364651413329</v>
      </c>
      <c r="Z212" s="742">
        <v>0.16746676939128435</v>
      </c>
      <c r="AA212" s="743">
        <v>0.72159958279162117</v>
      </c>
      <c r="AB212" s="742">
        <v>0.2609254966419165</v>
      </c>
      <c r="AC212" s="744">
        <v>-1.5636138480454129</v>
      </c>
      <c r="AD212" s="785">
        <v>34791820000160</v>
      </c>
      <c r="AE212" s="1178" t="s">
        <v>1732</v>
      </c>
      <c r="AF212" s="786" t="s">
        <v>1765</v>
      </c>
      <c r="AG212" s="787" t="s">
        <v>719</v>
      </c>
      <c r="AH212" s="787" t="s">
        <v>1730</v>
      </c>
      <c r="AI212" s="787">
        <v>1000</v>
      </c>
      <c r="AJ212" s="787">
        <v>500</v>
      </c>
      <c r="AK212" s="787">
        <v>500</v>
      </c>
      <c r="AL212" s="742">
        <v>1.4999999999999999E-2</v>
      </c>
      <c r="AM212" s="742">
        <v>0.2</v>
      </c>
      <c r="AN212" s="743" t="s">
        <v>666</v>
      </c>
      <c r="AO212" s="1172" t="s">
        <v>34</v>
      </c>
      <c r="AP212" s="1178" t="s">
        <v>1727</v>
      </c>
      <c r="AQ212" s="745" t="s">
        <v>670</v>
      </c>
      <c r="AR212" s="742">
        <v>4.0000000000000001E-3</v>
      </c>
      <c r="AS212" s="742">
        <v>4.0000000000000001E-3</v>
      </c>
      <c r="AT212" s="742" t="s">
        <v>1414</v>
      </c>
      <c r="AU212" s="742" t="s">
        <v>2724</v>
      </c>
      <c r="AX212" s="190"/>
      <c r="AY212" s="190"/>
      <c r="AZ212" s="176"/>
      <c r="BA212" s="176"/>
      <c r="BB212" s="176"/>
      <c r="BC212" s="751"/>
      <c r="BD212" s="176"/>
      <c r="BE212" s="176"/>
      <c r="BF212" s="176"/>
      <c r="BG212" s="176"/>
      <c r="BH212" s="751"/>
      <c r="BI212" s="178"/>
      <c r="BJ212" s="191"/>
      <c r="BK212" s="191"/>
      <c r="BL212" s="191"/>
      <c r="BM212" s="178"/>
      <c r="BN212" s="178"/>
      <c r="BO212" s="178"/>
      <c r="BP212" s="178"/>
      <c r="BQ212" s="178"/>
      <c r="BR212" s="178"/>
      <c r="BS212" s="178"/>
      <c r="BT212" s="178"/>
      <c r="BU212" s="179"/>
      <c r="BV212" s="180"/>
      <c r="BW212" s="181"/>
      <c r="BX212" s="177"/>
      <c r="BY212"/>
      <c r="CA212"/>
    </row>
    <row r="213" spans="2:79" ht="18.75">
      <c r="B213" s="1170" t="s">
        <v>817</v>
      </c>
      <c r="C213" s="335">
        <v>32158441000102</v>
      </c>
      <c r="D213" s="1170" t="s">
        <v>14</v>
      </c>
      <c r="E213" s="1170" t="s">
        <v>607</v>
      </c>
      <c r="F213" s="1170" t="s">
        <v>1414</v>
      </c>
      <c r="G213" s="1172" t="s">
        <v>1414</v>
      </c>
      <c r="H213" s="1172" t="s">
        <v>34</v>
      </c>
      <c r="I213" s="1172" t="s">
        <v>34</v>
      </c>
      <c r="J213" s="1172" t="s">
        <v>608</v>
      </c>
      <c r="K213" s="1172" t="s">
        <v>48</v>
      </c>
      <c r="L213" s="740" t="s">
        <v>1414</v>
      </c>
      <c r="M213" s="740" t="s">
        <v>34</v>
      </c>
      <c r="N213" s="1172" t="s">
        <v>2943</v>
      </c>
      <c r="O213" s="1172" t="s">
        <v>1320</v>
      </c>
      <c r="P213" s="783">
        <v>43464</v>
      </c>
      <c r="Q213" s="741">
        <v>10.669828689999999</v>
      </c>
      <c r="R213" s="741">
        <v>11.052821356081619</v>
      </c>
      <c r="S213" s="784">
        <v>3</v>
      </c>
      <c r="T213" s="742">
        <v>-5.658003714914206E-2</v>
      </c>
      <c r="U213" s="743">
        <v>-1.7407446000246616</v>
      </c>
      <c r="V213" s="742">
        <v>-0.10370653643693795</v>
      </c>
      <c r="W213" s="743">
        <v>-0.78394330032257986</v>
      </c>
      <c r="X213" s="742">
        <v>-9.2741794835817459E-2</v>
      </c>
      <c r="Y213" s="743">
        <v>-0.45175723620561353</v>
      </c>
      <c r="Z213" s="742">
        <v>0.28870150891172597</v>
      </c>
      <c r="AA213" s="743">
        <v>1.243989414373065</v>
      </c>
      <c r="AB213" s="742">
        <v>0.20853996804863806</v>
      </c>
      <c r="AC213" s="744">
        <v>-1.131652849694982</v>
      </c>
      <c r="AD213" s="785">
        <v>24752576000173</v>
      </c>
      <c r="AE213" s="1178" t="s">
        <v>1732</v>
      </c>
      <c r="AF213" s="786" t="s">
        <v>1765</v>
      </c>
      <c r="AG213" s="787" t="s">
        <v>719</v>
      </c>
      <c r="AH213" s="787" t="s">
        <v>1730</v>
      </c>
      <c r="AI213" s="787">
        <v>100</v>
      </c>
      <c r="AJ213" s="787">
        <v>100</v>
      </c>
      <c r="AK213" s="787">
        <v>100</v>
      </c>
      <c r="AL213" s="742">
        <v>1.4999999999999999E-2</v>
      </c>
      <c r="AM213" s="742">
        <v>0.2</v>
      </c>
      <c r="AN213" s="743" t="s">
        <v>666</v>
      </c>
      <c r="AO213" s="1172" t="s">
        <v>34</v>
      </c>
      <c r="AP213" s="1178" t="s">
        <v>1727</v>
      </c>
      <c r="AQ213" s="745" t="s">
        <v>670</v>
      </c>
      <c r="AR213" s="742">
        <v>4.0000000000000001E-3</v>
      </c>
      <c r="AS213" s="742">
        <v>4.0000000000000001E-3</v>
      </c>
      <c r="AT213" s="742" t="s">
        <v>1414</v>
      </c>
      <c r="AU213" s="742" t="s">
        <v>2724</v>
      </c>
      <c r="AX213" s="190"/>
      <c r="AY213" s="190"/>
      <c r="AZ213" s="176"/>
      <c r="BA213" s="176"/>
      <c r="BB213" s="176"/>
      <c r="BC213" s="751"/>
      <c r="BD213" s="176"/>
      <c r="BE213" s="176"/>
      <c r="BF213" s="176"/>
      <c r="BG213" s="176"/>
      <c r="BH213" s="751"/>
      <c r="BI213" s="178"/>
      <c r="BJ213" s="191"/>
      <c r="BK213" s="191"/>
      <c r="BL213" s="191"/>
      <c r="BM213" s="178"/>
      <c r="BN213" s="178"/>
      <c r="BO213" s="178"/>
      <c r="BP213" s="178"/>
      <c r="BQ213" s="178"/>
      <c r="BR213" s="178"/>
      <c r="BS213" s="178"/>
      <c r="BT213" s="178"/>
      <c r="BU213" s="179"/>
      <c r="BV213" s="180"/>
      <c r="BW213" s="181"/>
      <c r="BX213" s="177"/>
      <c r="BY213"/>
      <c r="CA213"/>
    </row>
    <row r="214" spans="2:79" ht="18.75">
      <c r="B214" s="1170" t="s">
        <v>818</v>
      </c>
      <c r="C214" s="335">
        <v>34054867000141</v>
      </c>
      <c r="D214" s="1170" t="s">
        <v>14</v>
      </c>
      <c r="E214" s="1170" t="s">
        <v>607</v>
      </c>
      <c r="F214" s="1170" t="s">
        <v>1414</v>
      </c>
      <c r="G214" s="1172" t="s">
        <v>1414</v>
      </c>
      <c r="H214" s="1172" t="s">
        <v>34</v>
      </c>
      <c r="I214" s="1172" t="s">
        <v>34</v>
      </c>
      <c r="J214" s="1172" t="s">
        <v>608</v>
      </c>
      <c r="K214" s="1172" t="s">
        <v>48</v>
      </c>
      <c r="L214" s="740" t="s">
        <v>1414</v>
      </c>
      <c r="M214" s="740" t="s">
        <v>34</v>
      </c>
      <c r="N214" s="1172" t="s">
        <v>2944</v>
      </c>
      <c r="O214" s="1172" t="s">
        <v>1320</v>
      </c>
      <c r="P214" s="783">
        <v>43740</v>
      </c>
      <c r="Q214" s="741">
        <v>9.5293528500000004</v>
      </c>
      <c r="R214" s="741">
        <v>10.464837837172135</v>
      </c>
      <c r="S214" s="784">
        <v>12</v>
      </c>
      <c r="T214" s="742">
        <v>-4.2038141990212052E-2</v>
      </c>
      <c r="U214" s="743">
        <v>-1.2933478370054627</v>
      </c>
      <c r="V214" s="742">
        <v>-0.23259361343237395</v>
      </c>
      <c r="W214" s="743">
        <v>-1.7582325204641978</v>
      </c>
      <c r="X214" s="742">
        <v>-0.16436811625630665</v>
      </c>
      <c r="Y214" s="743">
        <v>-0.80065827981576354</v>
      </c>
      <c r="Z214" s="742">
        <v>0.29799177862647142</v>
      </c>
      <c r="AA214" s="743">
        <v>1.2840203696160031</v>
      </c>
      <c r="AB214" s="742">
        <v>0.25236790254457098</v>
      </c>
      <c r="AC214" s="744">
        <v>-1.4458333347226497</v>
      </c>
      <c r="AD214" s="785">
        <v>16880814000106</v>
      </c>
      <c r="AE214" s="1178" t="s">
        <v>1732</v>
      </c>
      <c r="AF214" s="786" t="s">
        <v>1765</v>
      </c>
      <c r="AG214" s="787" t="s">
        <v>719</v>
      </c>
      <c r="AH214" s="787" t="s">
        <v>1730</v>
      </c>
      <c r="AI214" s="787">
        <v>100</v>
      </c>
      <c r="AJ214" s="787">
        <v>100</v>
      </c>
      <c r="AK214" s="787">
        <v>100</v>
      </c>
      <c r="AL214" s="742">
        <v>1.4999999999999999E-2</v>
      </c>
      <c r="AM214" s="742">
        <v>0.2</v>
      </c>
      <c r="AN214" s="743" t="s">
        <v>2119</v>
      </c>
      <c r="AO214" s="1172" t="s">
        <v>34</v>
      </c>
      <c r="AP214" s="1178" t="s">
        <v>1727</v>
      </c>
      <c r="AQ214" s="745" t="s">
        <v>681</v>
      </c>
      <c r="AR214" s="742">
        <v>4.0000000000000001E-3</v>
      </c>
      <c r="AS214" s="742">
        <v>4.0000000000000001E-3</v>
      </c>
      <c r="AT214" s="742" t="s">
        <v>1414</v>
      </c>
      <c r="AU214" s="742" t="s">
        <v>2724</v>
      </c>
      <c r="AX214" s="190"/>
      <c r="AY214" s="190"/>
      <c r="AZ214" s="176"/>
      <c r="BA214" s="176"/>
      <c r="BB214" s="176"/>
      <c r="BC214" s="751"/>
      <c r="BD214" s="176"/>
      <c r="BE214" s="176"/>
      <c r="BF214" s="176"/>
      <c r="BG214" s="176"/>
      <c r="BH214" s="751"/>
      <c r="BI214" s="178"/>
      <c r="BJ214" s="191"/>
      <c r="BK214" s="191"/>
      <c r="BL214" s="191"/>
      <c r="BM214" s="178"/>
      <c r="BN214" s="178"/>
      <c r="BO214" s="178"/>
      <c r="BP214" s="178"/>
      <c r="BQ214" s="178"/>
      <c r="BR214" s="178"/>
      <c r="BS214" s="178"/>
      <c r="BT214" s="178"/>
      <c r="BU214" s="179"/>
      <c r="BV214" s="180"/>
      <c r="BW214" s="181"/>
      <c r="BX214" s="177"/>
      <c r="BY214"/>
      <c r="CA214"/>
    </row>
    <row r="215" spans="2:79" ht="18.75">
      <c r="B215" s="1170" t="s">
        <v>819</v>
      </c>
      <c r="C215" s="335">
        <v>32158424000175</v>
      </c>
      <c r="D215" s="1170" t="s">
        <v>13</v>
      </c>
      <c r="E215" s="1170" t="s">
        <v>615</v>
      </c>
      <c r="F215" s="1170" t="s">
        <v>619</v>
      </c>
      <c r="G215" s="1172" t="s">
        <v>34</v>
      </c>
      <c r="H215" s="1172" t="s">
        <v>1336</v>
      </c>
      <c r="I215" s="1172" t="s">
        <v>34</v>
      </c>
      <c r="J215" s="1172" t="s">
        <v>1414</v>
      </c>
      <c r="K215" s="1172" t="s">
        <v>48</v>
      </c>
      <c r="L215" s="740" t="s">
        <v>1414</v>
      </c>
      <c r="M215" s="740" t="s">
        <v>1411</v>
      </c>
      <c r="N215" s="1172" t="s">
        <v>2945</v>
      </c>
      <c r="O215" s="1172" t="s">
        <v>1320</v>
      </c>
      <c r="P215" s="783">
        <v>43464</v>
      </c>
      <c r="Q215" s="741">
        <v>12.31568613</v>
      </c>
      <c r="R215" s="741">
        <v>12.087987882448974</v>
      </c>
      <c r="S215" s="784">
        <v>2</v>
      </c>
      <c r="T215" s="742">
        <v>1.7676943313171378E-2</v>
      </c>
      <c r="U215" s="743">
        <v>0.54384983057247283</v>
      </c>
      <c r="V215" s="742">
        <v>8.0863159439080068E-2</v>
      </c>
      <c r="W215" s="743">
        <v>0.61126457659427291</v>
      </c>
      <c r="X215" s="742">
        <v>0.12379782108008386</v>
      </c>
      <c r="Y215" s="743">
        <v>0.60303514287623583</v>
      </c>
      <c r="Z215" s="742">
        <v>0.17629926372428839</v>
      </c>
      <c r="AA215" s="743">
        <v>0.75965802417000228</v>
      </c>
      <c r="AB215" s="742">
        <v>2.1901962392287158E-2</v>
      </c>
      <c r="AC215" s="744">
        <v>-2.3479701188617357</v>
      </c>
      <c r="AD215" s="785">
        <v>0</v>
      </c>
      <c r="AE215" s="1178" t="s">
        <v>1732</v>
      </c>
      <c r="AF215" s="786" t="s">
        <v>1765</v>
      </c>
      <c r="AG215" s="787" t="s">
        <v>719</v>
      </c>
      <c r="AH215" s="787" t="s">
        <v>1730</v>
      </c>
      <c r="AI215" s="787">
        <v>100</v>
      </c>
      <c r="AJ215" s="787">
        <v>100</v>
      </c>
      <c r="AK215" s="787">
        <v>100</v>
      </c>
      <c r="AL215" s="742">
        <v>0.01</v>
      </c>
      <c r="AM215" s="742">
        <v>0.2</v>
      </c>
      <c r="AN215" s="743" t="s">
        <v>64</v>
      </c>
      <c r="AO215" s="1172" t="s">
        <v>34</v>
      </c>
      <c r="AP215" s="1178" t="s">
        <v>1742</v>
      </c>
      <c r="AQ215" s="745" t="s">
        <v>668</v>
      </c>
      <c r="AR215" s="742">
        <v>2.66666666666667E-3</v>
      </c>
      <c r="AS215" s="742">
        <v>2.66666666666667E-3</v>
      </c>
      <c r="AT215" s="742" t="s">
        <v>1414</v>
      </c>
      <c r="AU215" s="742" t="s">
        <v>2724</v>
      </c>
      <c r="AX215" s="190"/>
      <c r="AY215" s="190"/>
      <c r="AZ215" s="176"/>
      <c r="BA215" s="176"/>
      <c r="BB215" s="176"/>
      <c r="BC215" s="751"/>
      <c r="BD215" s="176"/>
      <c r="BE215" s="176"/>
      <c r="BF215" s="176"/>
      <c r="BG215" s="176"/>
      <c r="BH215" s="751"/>
      <c r="BI215" s="178"/>
      <c r="BJ215" s="191"/>
      <c r="BK215" s="191"/>
      <c r="BL215" s="191"/>
      <c r="BM215" s="178"/>
      <c r="BN215" s="178"/>
      <c r="BO215" s="178"/>
      <c r="BP215" s="178"/>
      <c r="BQ215" s="178"/>
      <c r="BR215" s="178"/>
      <c r="BS215" s="178"/>
      <c r="BT215" s="178"/>
      <c r="BU215" s="179"/>
      <c r="BV215" s="180"/>
      <c r="BW215" s="181"/>
      <c r="BX215" s="177"/>
      <c r="BY215"/>
      <c r="CA215"/>
    </row>
    <row r="216" spans="2:79" ht="18.75">
      <c r="B216" s="1170" t="s">
        <v>820</v>
      </c>
      <c r="C216" s="335">
        <v>32158430000122</v>
      </c>
      <c r="D216" s="1170" t="s">
        <v>14</v>
      </c>
      <c r="E216" s="1170" t="s">
        <v>607</v>
      </c>
      <c r="F216" s="1170" t="s">
        <v>1414</v>
      </c>
      <c r="G216" s="1172" t="s">
        <v>1414</v>
      </c>
      <c r="H216" s="1172" t="s">
        <v>34</v>
      </c>
      <c r="I216" s="1172" t="s">
        <v>34</v>
      </c>
      <c r="J216" s="1172" t="s">
        <v>608</v>
      </c>
      <c r="K216" s="1172" t="s">
        <v>48</v>
      </c>
      <c r="L216" s="740" t="s">
        <v>1414</v>
      </c>
      <c r="M216" s="740" t="s">
        <v>34</v>
      </c>
      <c r="N216" s="1172" t="s">
        <v>2946</v>
      </c>
      <c r="O216" s="1172" t="s">
        <v>1320</v>
      </c>
      <c r="P216" s="783">
        <v>43464</v>
      </c>
      <c r="Q216" s="741">
        <v>12.01487627</v>
      </c>
      <c r="R216" s="741">
        <v>12.570052095306117</v>
      </c>
      <c r="S216" s="784">
        <v>16</v>
      </c>
      <c r="T216" s="742">
        <v>-5.5186330497478453E-2</v>
      </c>
      <c r="U216" s="743">
        <v>-1.6978657429198698</v>
      </c>
      <c r="V216" s="742">
        <v>-0.10799773328502749</v>
      </c>
      <c r="W216" s="743">
        <v>-0.81638151622491872</v>
      </c>
      <c r="X216" s="742">
        <v>-2.7240743337877071E-2</v>
      </c>
      <c r="Y216" s="743">
        <v>-0.13269317187888943</v>
      </c>
      <c r="Z216" s="742">
        <v>0.40275612928465221</v>
      </c>
      <c r="AA216" s="743">
        <v>1.7354407439455792</v>
      </c>
      <c r="AB216" s="742">
        <v>0.19108662243354166</v>
      </c>
      <c r="AC216" s="744">
        <v>-1.257471836099886</v>
      </c>
      <c r="AD216" s="785">
        <v>17284948000119</v>
      </c>
      <c r="AE216" s="1178" t="s">
        <v>1732</v>
      </c>
      <c r="AF216" s="786" t="s">
        <v>1765</v>
      </c>
      <c r="AG216" s="787" t="s">
        <v>719</v>
      </c>
      <c r="AH216" s="787" t="s">
        <v>1730</v>
      </c>
      <c r="AI216" s="787">
        <v>100</v>
      </c>
      <c r="AJ216" s="787">
        <v>100</v>
      </c>
      <c r="AK216" s="787">
        <v>100</v>
      </c>
      <c r="AL216" s="742">
        <v>1.4999999999999999E-2</v>
      </c>
      <c r="AM216" s="742">
        <v>1</v>
      </c>
      <c r="AN216" s="743" t="s">
        <v>2119</v>
      </c>
      <c r="AO216" s="1172" t="s">
        <v>34</v>
      </c>
      <c r="AP216" s="1178" t="s">
        <v>1727</v>
      </c>
      <c r="AQ216" s="745" t="s">
        <v>667</v>
      </c>
      <c r="AR216" s="742">
        <v>4.0000000000000001E-3</v>
      </c>
      <c r="AS216" s="742">
        <v>4.0000000000000001E-3</v>
      </c>
      <c r="AT216" s="742" t="s">
        <v>1414</v>
      </c>
      <c r="AU216" s="742" t="s">
        <v>2724</v>
      </c>
      <c r="AX216" s="190"/>
      <c r="AY216" s="190"/>
      <c r="AZ216" s="176"/>
      <c r="BA216" s="176"/>
      <c r="BB216" s="176"/>
      <c r="BC216" s="751"/>
      <c r="BD216" s="176"/>
      <c r="BE216" s="176"/>
      <c r="BF216" s="176"/>
      <c r="BG216" s="176"/>
      <c r="BH216" s="751"/>
      <c r="BI216" s="178"/>
      <c r="BJ216" s="191"/>
      <c r="BK216" s="191"/>
      <c r="BL216" s="191"/>
      <c r="BM216" s="178"/>
      <c r="BN216" s="178"/>
      <c r="BO216" s="178"/>
      <c r="BP216" s="178"/>
      <c r="BQ216" s="178"/>
      <c r="BR216" s="178"/>
      <c r="BS216" s="178"/>
      <c r="BT216" s="178"/>
      <c r="BU216" s="179"/>
      <c r="BV216" s="180"/>
      <c r="BW216" s="181"/>
      <c r="BX216" s="177"/>
      <c r="BY216"/>
      <c r="CA216"/>
    </row>
    <row r="217" spans="2:79" ht="18.75">
      <c r="B217" s="1170" t="s">
        <v>821</v>
      </c>
      <c r="C217" s="335">
        <v>36521791000142</v>
      </c>
      <c r="D217" s="1170" t="s">
        <v>14</v>
      </c>
      <c r="E217" s="1170" t="s">
        <v>614</v>
      </c>
      <c r="F217" s="1170" t="s">
        <v>1414</v>
      </c>
      <c r="G217" s="1172" t="s">
        <v>1414</v>
      </c>
      <c r="H217" s="1172" t="s">
        <v>865</v>
      </c>
      <c r="I217" s="1172" t="s">
        <v>34</v>
      </c>
      <c r="J217" s="1172" t="s">
        <v>608</v>
      </c>
      <c r="K217" s="1172" t="s">
        <v>48</v>
      </c>
      <c r="L217" s="740" t="s">
        <v>1414</v>
      </c>
      <c r="M217" s="740" t="s">
        <v>34</v>
      </c>
      <c r="N217" s="1172" t="s">
        <v>2947</v>
      </c>
      <c r="O217" s="1172" t="s">
        <v>1320</v>
      </c>
      <c r="P217" s="783">
        <v>43953</v>
      </c>
      <c r="Q217" s="741">
        <v>12.38695912</v>
      </c>
      <c r="R217" s="741">
        <v>12.485881732295079</v>
      </c>
      <c r="S217" s="784">
        <v>16</v>
      </c>
      <c r="T217" s="742">
        <v>-3.9537794722972031E-2</v>
      </c>
      <c r="U217" s="743">
        <v>-1.2164220125815302</v>
      </c>
      <c r="V217" s="742">
        <v>-5.0363599474294252E-2</v>
      </c>
      <c r="W217" s="743">
        <v>-0.38071087652234142</v>
      </c>
      <c r="X217" s="742">
        <v>-1.6382040645163132E-2</v>
      </c>
      <c r="Y217" s="743">
        <v>-7.9799031476245744E-2</v>
      </c>
      <c r="Z217" s="742"/>
      <c r="AA217" s="743"/>
      <c r="AB217" s="742">
        <v>0.16139689782404962</v>
      </c>
      <c r="AC217" s="744">
        <v>-1.1316940698204749</v>
      </c>
      <c r="AD217" s="785">
        <v>20216279000152</v>
      </c>
      <c r="AE217" s="1178" t="s">
        <v>1732</v>
      </c>
      <c r="AF217" s="786" t="s">
        <v>1765</v>
      </c>
      <c r="AG217" s="787" t="s">
        <v>719</v>
      </c>
      <c r="AH217" s="787" t="s">
        <v>1726</v>
      </c>
      <c r="AI217" s="787">
        <v>100</v>
      </c>
      <c r="AJ217" s="787">
        <v>100</v>
      </c>
      <c r="AK217" s="787">
        <v>100</v>
      </c>
      <c r="AL217" s="742">
        <v>1.4999999999999999E-2</v>
      </c>
      <c r="AM217" s="742">
        <v>0.2</v>
      </c>
      <c r="AN217" s="743" t="s">
        <v>2138</v>
      </c>
      <c r="AO217" s="1172" t="s">
        <v>34</v>
      </c>
      <c r="AP217" s="1178" t="s">
        <v>1742</v>
      </c>
      <c r="AQ217" s="745" t="s">
        <v>668</v>
      </c>
      <c r="AR217" s="742">
        <v>4.0000000000000001E-3</v>
      </c>
      <c r="AS217" s="742">
        <v>4.0000000000000001E-3</v>
      </c>
      <c r="AT217" s="742" t="s">
        <v>1414</v>
      </c>
      <c r="AU217" s="742" t="s">
        <v>2724</v>
      </c>
      <c r="AX217" s="190"/>
      <c r="AY217" s="190"/>
      <c r="AZ217" s="176"/>
      <c r="BA217" s="176"/>
      <c r="BB217" s="176"/>
      <c r="BC217" s="751"/>
      <c r="BD217" s="176"/>
      <c r="BE217" s="176"/>
      <c r="BF217" s="176"/>
      <c r="BG217" s="176"/>
      <c r="BH217" s="751"/>
      <c r="BI217" s="178"/>
      <c r="BJ217" s="191"/>
      <c r="BK217" s="191"/>
      <c r="BL217" s="191"/>
      <c r="BM217" s="178"/>
      <c r="BN217" s="178"/>
      <c r="BO217" s="178"/>
      <c r="BP217" s="178"/>
      <c r="BQ217" s="178"/>
      <c r="BR217" s="178"/>
      <c r="BS217" s="178"/>
      <c r="BT217" s="178"/>
      <c r="BU217" s="179"/>
      <c r="BV217" s="180"/>
      <c r="BW217" s="181"/>
      <c r="BX217" s="177"/>
      <c r="BY217"/>
      <c r="CA217"/>
    </row>
    <row r="218" spans="2:79" ht="18.75">
      <c r="B218" s="1170" t="s">
        <v>578</v>
      </c>
      <c r="C218" s="335">
        <v>39151551000191</v>
      </c>
      <c r="D218" s="1170" t="s">
        <v>14</v>
      </c>
      <c r="E218" s="1170" t="s">
        <v>607</v>
      </c>
      <c r="F218" s="1170" t="s">
        <v>1414</v>
      </c>
      <c r="G218" s="1172" t="s">
        <v>1414</v>
      </c>
      <c r="H218" s="1172" t="s">
        <v>34</v>
      </c>
      <c r="I218" s="1172" t="s">
        <v>34</v>
      </c>
      <c r="J218" s="1172" t="s">
        <v>612</v>
      </c>
      <c r="K218" s="1172" t="s">
        <v>48</v>
      </c>
      <c r="L218" s="740" t="s">
        <v>1414</v>
      </c>
      <c r="M218" s="740" t="s">
        <v>1411</v>
      </c>
      <c r="N218" s="1172" t="s">
        <v>2948</v>
      </c>
      <c r="O218" s="1172" t="s">
        <v>1320</v>
      </c>
      <c r="P218" s="783">
        <v>44195</v>
      </c>
      <c r="Q218" s="741">
        <v>22.22716926</v>
      </c>
      <c r="R218" s="741">
        <v>74.321773092851288</v>
      </c>
      <c r="S218" s="784">
        <v>9</v>
      </c>
      <c r="T218" s="742">
        <v>-1.8698791057174757E-2</v>
      </c>
      <c r="U218" s="743">
        <v>-0.57528805564349039</v>
      </c>
      <c r="V218" s="742">
        <v>-0.14579160536910174</v>
      </c>
      <c r="W218" s="743">
        <v>-1.1020747216052276</v>
      </c>
      <c r="X218" s="742">
        <v>-0.3528034278115888</v>
      </c>
      <c r="Y218" s="743">
        <v>-1.7185509699719108</v>
      </c>
      <c r="Z218" s="742"/>
      <c r="AA218" s="743"/>
      <c r="AB218" s="742">
        <v>0.29299611869939524</v>
      </c>
      <c r="AC218" s="744">
        <v>-0.94909079097736027</v>
      </c>
      <c r="AD218" s="785">
        <v>0</v>
      </c>
      <c r="AE218" s="1178" t="s">
        <v>1732</v>
      </c>
      <c r="AF218" s="786" t="s">
        <v>1733</v>
      </c>
      <c r="AG218" s="787" t="s">
        <v>719</v>
      </c>
      <c r="AH218" s="787" t="s">
        <v>1726</v>
      </c>
      <c r="AI218" s="787">
        <v>1000</v>
      </c>
      <c r="AJ218" s="787">
        <v>500</v>
      </c>
      <c r="AK218" s="787">
        <v>500</v>
      </c>
      <c r="AL218" s="742">
        <v>5.0000000000000001E-3</v>
      </c>
      <c r="AM218" s="742">
        <v>0</v>
      </c>
      <c r="AN218" s="743" t="s">
        <v>2119</v>
      </c>
      <c r="AO218" s="1172" t="s">
        <v>34</v>
      </c>
      <c r="AP218" s="1178" t="s">
        <v>1727</v>
      </c>
      <c r="AQ218" s="745" t="s">
        <v>687</v>
      </c>
      <c r="AR218" s="742">
        <v>1.33333333333333E-3</v>
      </c>
      <c r="AS218" s="742">
        <v>1.33333333333333E-3</v>
      </c>
      <c r="AT218" s="742" t="s">
        <v>1414</v>
      </c>
      <c r="AU218" s="742" t="s">
        <v>2724</v>
      </c>
      <c r="AX218" s="190"/>
      <c r="AY218" s="190"/>
      <c r="AZ218" s="176"/>
      <c r="BA218" s="176"/>
      <c r="BB218" s="176"/>
      <c r="BC218" s="751"/>
      <c r="BD218" s="176"/>
      <c r="BE218" s="176"/>
      <c r="BF218" s="176"/>
      <c r="BG218" s="176"/>
      <c r="BH218" s="751"/>
      <c r="BI218" s="178"/>
      <c r="BJ218" s="191"/>
      <c r="BK218" s="191"/>
      <c r="BL218" s="191"/>
      <c r="BM218" s="210"/>
      <c r="BN218" s="178"/>
      <c r="BO218" s="178"/>
      <c r="BP218" s="178"/>
      <c r="BQ218" s="178"/>
      <c r="BR218" s="178"/>
      <c r="BS218" s="178"/>
      <c r="BT218" s="178"/>
      <c r="BU218" s="179"/>
      <c r="BV218" s="180"/>
      <c r="BW218" s="181"/>
      <c r="BX218" s="177"/>
      <c r="BY218"/>
      <c r="CA218"/>
    </row>
    <row r="219" spans="2:79" ht="18.75">
      <c r="B219" s="1170" t="s">
        <v>5052</v>
      </c>
      <c r="C219" s="335">
        <v>7192409000104</v>
      </c>
      <c r="D219" s="1170" t="s">
        <v>11</v>
      </c>
      <c r="E219" s="1170" t="s">
        <v>620</v>
      </c>
      <c r="F219" s="1170" t="s">
        <v>672</v>
      </c>
      <c r="G219" s="1172" t="s">
        <v>738</v>
      </c>
      <c r="H219" s="1172" t="s">
        <v>34</v>
      </c>
      <c r="I219" s="1172" t="s">
        <v>34</v>
      </c>
      <c r="J219" s="1172" t="s">
        <v>608</v>
      </c>
      <c r="K219" s="1172" t="s">
        <v>48</v>
      </c>
      <c r="L219" s="740" t="s">
        <v>1414</v>
      </c>
      <c r="M219" s="740" t="s">
        <v>1414</v>
      </c>
      <c r="N219" s="1172" t="s">
        <v>5053</v>
      </c>
      <c r="O219" s="1172" t="s">
        <v>1320</v>
      </c>
      <c r="P219" s="783">
        <v>38929</v>
      </c>
      <c r="Q219" s="741">
        <v>4835.7242889999998</v>
      </c>
      <c r="R219" s="741">
        <v>4683.7792647320002</v>
      </c>
      <c r="S219" s="784">
        <v>0</v>
      </c>
      <c r="T219" s="742">
        <v>3.1769925790012588E-2</v>
      </c>
      <c r="U219" s="743">
        <v>0.97743532080708828</v>
      </c>
      <c r="V219" s="742">
        <v>0.13570527593514825</v>
      </c>
      <c r="W219" s="743">
        <v>1.0258296684363519</v>
      </c>
      <c r="X219" s="742">
        <v>0.21500280840131647</v>
      </c>
      <c r="Y219" s="743">
        <v>1.0473063915980192</v>
      </c>
      <c r="Z219" s="742">
        <v>0.23907165911123407</v>
      </c>
      <c r="AA219" s="743">
        <v>1.0301387558799202</v>
      </c>
      <c r="AB219" s="742">
        <v>5.3037374848566028E-4</v>
      </c>
      <c r="AC219" s="744">
        <v>6.4425572802210826</v>
      </c>
      <c r="AD219" s="785">
        <v>15675431000125</v>
      </c>
      <c r="AE219" s="1178" t="s">
        <v>1732</v>
      </c>
      <c r="AF219" s="786" t="s">
        <v>1733</v>
      </c>
      <c r="AG219" s="787" t="s">
        <v>719</v>
      </c>
      <c r="AH219" s="787" t="s">
        <v>2207</v>
      </c>
      <c r="AI219" s="787">
        <v>1000000</v>
      </c>
      <c r="AJ219" s="787">
        <v>1000</v>
      </c>
      <c r="AK219" s="787">
        <v>1000</v>
      </c>
      <c r="AL219" s="742">
        <v>2.5000000000000001E-3</v>
      </c>
      <c r="AM219" s="742">
        <v>0</v>
      </c>
      <c r="AN219" s="743" t="s">
        <v>64</v>
      </c>
      <c r="AO219" s="1172" t="s">
        <v>34</v>
      </c>
      <c r="AP219" s="1178" t="s">
        <v>1731</v>
      </c>
      <c r="AQ219" s="745" t="s">
        <v>662</v>
      </c>
      <c r="AR219" s="742">
        <v>0</v>
      </c>
      <c r="AS219" s="742">
        <v>0</v>
      </c>
      <c r="AT219" s="742" t="s">
        <v>1414</v>
      </c>
      <c r="AU219" s="742" t="s">
        <v>2724</v>
      </c>
      <c r="AX219" s="190"/>
      <c r="AY219" s="190"/>
      <c r="AZ219" s="176"/>
      <c r="BA219" s="176"/>
      <c r="BB219" s="176"/>
      <c r="BC219" s="751"/>
      <c r="BD219" s="176"/>
      <c r="BE219" s="176"/>
      <c r="BF219" s="176"/>
      <c r="BG219" s="176"/>
      <c r="BH219" s="751"/>
      <c r="BI219" s="178"/>
      <c r="BJ219" s="191"/>
      <c r="BK219" s="191"/>
      <c r="BL219" s="191"/>
      <c r="BM219" s="178"/>
      <c r="BN219" s="178"/>
      <c r="BO219" s="178"/>
      <c r="BP219" s="178"/>
      <c r="BQ219" s="178"/>
      <c r="BR219" s="178"/>
      <c r="BS219" s="178"/>
      <c r="BT219" s="178"/>
      <c r="BU219" s="179"/>
      <c r="BV219" s="180"/>
      <c r="BW219" s="181"/>
      <c r="BX219" s="177"/>
      <c r="BY219"/>
      <c r="CA219"/>
    </row>
    <row r="220" spans="2:79" ht="18.75">
      <c r="B220" s="1170" t="s">
        <v>1288</v>
      </c>
      <c r="C220" s="335">
        <v>32388012000121</v>
      </c>
      <c r="D220" s="1170" t="s">
        <v>11</v>
      </c>
      <c r="E220" s="1170" t="s">
        <v>620</v>
      </c>
      <c r="F220" s="1170" t="s">
        <v>692</v>
      </c>
      <c r="G220" s="1172" t="s">
        <v>738</v>
      </c>
      <c r="H220" s="1172" t="s">
        <v>34</v>
      </c>
      <c r="I220" s="1172" t="s">
        <v>1414</v>
      </c>
      <c r="J220" s="1172" t="s">
        <v>608</v>
      </c>
      <c r="K220" s="1172" t="s">
        <v>48</v>
      </c>
      <c r="L220" s="740" t="s">
        <v>1414</v>
      </c>
      <c r="M220" s="740" t="s">
        <v>34</v>
      </c>
      <c r="N220" s="1172" t="s">
        <v>2949</v>
      </c>
      <c r="O220" s="1172" t="s">
        <v>1320</v>
      </c>
      <c r="P220" s="783">
        <v>43677</v>
      </c>
      <c r="Q220" s="741">
        <v>2131.2025687300002</v>
      </c>
      <c r="R220" s="741">
        <v>2168.3796067811486</v>
      </c>
      <c r="S220" s="784">
        <v>31</v>
      </c>
      <c r="T220" s="742">
        <v>5.9143087991913035E-3</v>
      </c>
      <c r="U220" s="743">
        <v>0.18195995661743239</v>
      </c>
      <c r="V220" s="742">
        <v>9.3300196094071586E-2</v>
      </c>
      <c r="W220" s="743">
        <v>0.70527920572496128</v>
      </c>
      <c r="X220" s="742">
        <v>0.19207917694386656</v>
      </c>
      <c r="Y220" s="743">
        <v>0.93564242812451837</v>
      </c>
      <c r="Z220" s="742">
        <v>0.26959445615862743</v>
      </c>
      <c r="AA220" s="743">
        <v>1.1616588042757345</v>
      </c>
      <c r="AB220" s="742">
        <v>2.4893914799660351E-2</v>
      </c>
      <c r="AC220" s="744">
        <v>-1.5661705641839898</v>
      </c>
      <c r="AD220" s="785">
        <v>32388028000134</v>
      </c>
      <c r="AE220" s="1178" t="s">
        <v>1732</v>
      </c>
      <c r="AF220" s="786" t="s">
        <v>1733</v>
      </c>
      <c r="AG220" s="787" t="s">
        <v>719</v>
      </c>
      <c r="AH220" s="787" t="s">
        <v>1730</v>
      </c>
      <c r="AI220" s="787">
        <v>1000</v>
      </c>
      <c r="AJ220" s="787">
        <v>1000</v>
      </c>
      <c r="AK220" s="787">
        <v>0</v>
      </c>
      <c r="AL220" s="742">
        <v>5.0000000000000001E-3</v>
      </c>
      <c r="AM220" s="742">
        <v>0</v>
      </c>
      <c r="AN220" s="743" t="s">
        <v>64</v>
      </c>
      <c r="AO220" s="1172" t="s">
        <v>34</v>
      </c>
      <c r="AP220" s="1178" t="s">
        <v>1731</v>
      </c>
      <c r="AQ220" s="745" t="s">
        <v>675</v>
      </c>
      <c r="AR220" s="742">
        <v>1.33333333333333E-3</v>
      </c>
      <c r="AS220" s="742">
        <v>1.33333333333333E-3</v>
      </c>
      <c r="AT220" s="742" t="s">
        <v>1414</v>
      </c>
      <c r="AU220" s="742" t="s">
        <v>2724</v>
      </c>
      <c r="AX220" s="190"/>
      <c r="AY220" s="190"/>
      <c r="AZ220" s="176"/>
      <c r="BA220" s="176"/>
      <c r="BB220" s="176"/>
      <c r="BC220" s="751"/>
      <c r="BD220" s="176"/>
      <c r="BE220" s="176"/>
      <c r="BF220" s="176"/>
      <c r="BG220" s="176"/>
      <c r="BH220" s="751"/>
      <c r="BI220" s="178"/>
      <c r="BJ220" s="191"/>
      <c r="BK220" s="191"/>
      <c r="BL220" s="191"/>
      <c r="BM220" s="178"/>
      <c r="BN220" s="178"/>
      <c r="BO220" s="178"/>
      <c r="BP220" s="178"/>
      <c r="BQ220" s="178"/>
      <c r="BR220" s="178"/>
      <c r="BS220" s="178"/>
      <c r="BT220" s="178"/>
      <c r="BU220" s="179"/>
      <c r="BV220" s="180"/>
      <c r="BW220" s="181"/>
      <c r="BX220" s="177"/>
      <c r="BY220"/>
      <c r="CA220"/>
    </row>
    <row r="221" spans="2:79" ht="18.75">
      <c r="B221" s="1170" t="s">
        <v>1289</v>
      </c>
      <c r="C221" s="335">
        <v>44315861000134</v>
      </c>
      <c r="D221" s="1170" t="s">
        <v>11</v>
      </c>
      <c r="E221" s="1170" t="s">
        <v>621</v>
      </c>
      <c r="F221" s="1170" t="s">
        <v>692</v>
      </c>
      <c r="G221" s="1172" t="s">
        <v>865</v>
      </c>
      <c r="H221" s="1172" t="s">
        <v>34</v>
      </c>
      <c r="I221" s="1172" t="s">
        <v>1414</v>
      </c>
      <c r="J221" s="1172" t="s">
        <v>608</v>
      </c>
      <c r="K221" s="1172" t="s">
        <v>48</v>
      </c>
      <c r="L221" s="740" t="s">
        <v>1414</v>
      </c>
      <c r="M221" s="740" t="s">
        <v>34</v>
      </c>
      <c r="N221" s="1172" t="s">
        <v>2950</v>
      </c>
      <c r="O221" s="1172" t="s">
        <v>1320</v>
      </c>
      <c r="P221" s="783">
        <v>44560</v>
      </c>
      <c r="Q221" s="741"/>
      <c r="R221" s="741"/>
      <c r="S221" s="784">
        <v>31</v>
      </c>
      <c r="T221" s="742"/>
      <c r="U221" s="743"/>
      <c r="V221" s="742"/>
      <c r="W221" s="743"/>
      <c r="X221" s="742"/>
      <c r="Y221" s="743"/>
      <c r="Z221" s="742"/>
      <c r="AA221" s="743"/>
      <c r="AB221" s="742"/>
      <c r="AC221" s="744"/>
      <c r="AD221" s="785">
        <v>44315864000178</v>
      </c>
      <c r="AE221" s="1178" t="s">
        <v>1732</v>
      </c>
      <c r="AF221" s="786" t="s">
        <v>1733</v>
      </c>
      <c r="AG221" s="787" t="s">
        <v>719</v>
      </c>
      <c r="AH221" s="787" t="s">
        <v>1730</v>
      </c>
      <c r="AI221" s="787">
        <v>100</v>
      </c>
      <c r="AJ221" s="787">
        <v>100</v>
      </c>
      <c r="AK221" s="787">
        <v>100</v>
      </c>
      <c r="AL221" s="742">
        <v>5.0000000000000001E-3</v>
      </c>
      <c r="AM221" s="742">
        <v>0.15</v>
      </c>
      <c r="AN221" s="743" t="s">
        <v>636</v>
      </c>
      <c r="AO221" s="1172" t="s">
        <v>34</v>
      </c>
      <c r="AP221" s="1178" t="s">
        <v>1742</v>
      </c>
      <c r="AQ221" s="745" t="s">
        <v>671</v>
      </c>
      <c r="AR221" s="742">
        <v>1.33333333333333E-3</v>
      </c>
      <c r="AS221" s="742">
        <v>1.33333333333333E-3</v>
      </c>
      <c r="AT221" s="742" t="s">
        <v>1414</v>
      </c>
      <c r="AU221" s="742" t="s">
        <v>2724</v>
      </c>
      <c r="AX221" s="190"/>
      <c r="AY221" s="190"/>
      <c r="AZ221" s="176"/>
      <c r="BA221" s="176"/>
      <c r="BB221" s="176"/>
      <c r="BC221" s="751"/>
      <c r="BD221" s="176"/>
      <c r="BE221" s="176"/>
      <c r="BF221" s="176"/>
      <c r="BG221" s="176"/>
      <c r="BH221" s="751"/>
      <c r="BI221" s="178"/>
      <c r="BJ221" s="191"/>
      <c r="BK221" s="191"/>
      <c r="BL221" s="191"/>
      <c r="BM221" s="178"/>
      <c r="BN221" s="178"/>
      <c r="BO221" s="178"/>
      <c r="BP221" s="178"/>
      <c r="BQ221" s="178"/>
      <c r="BR221" s="178"/>
      <c r="BS221" s="178"/>
      <c r="BT221" s="178"/>
      <c r="BU221" s="179"/>
      <c r="BV221" s="180"/>
      <c r="BW221" s="181"/>
      <c r="BX221" s="177"/>
      <c r="BY221"/>
      <c r="CA221"/>
    </row>
    <row r="222" spans="2:79" ht="18.75">
      <c r="B222" s="1170" t="s">
        <v>5054</v>
      </c>
      <c r="C222" s="335">
        <v>32291869000129</v>
      </c>
      <c r="D222" s="1170" t="s">
        <v>11</v>
      </c>
      <c r="E222" s="1170" t="s">
        <v>620</v>
      </c>
      <c r="F222" s="1170" t="s">
        <v>663</v>
      </c>
      <c r="G222" s="1172" t="s">
        <v>738</v>
      </c>
      <c r="H222" s="1172" t="s">
        <v>34</v>
      </c>
      <c r="I222" s="1172" t="s">
        <v>34</v>
      </c>
      <c r="J222" s="1172" t="s">
        <v>608</v>
      </c>
      <c r="K222" s="1172" t="s">
        <v>48</v>
      </c>
      <c r="L222" s="740" t="s">
        <v>1414</v>
      </c>
      <c r="M222" s="740" t="s">
        <v>1414</v>
      </c>
      <c r="N222" s="1172" t="s">
        <v>5055</v>
      </c>
      <c r="O222" s="1172" t="s">
        <v>1320</v>
      </c>
      <c r="P222" s="783">
        <v>43553</v>
      </c>
      <c r="Q222" s="741">
        <v>4000.2229901300002</v>
      </c>
      <c r="R222" s="741">
        <v>3396.658980781162</v>
      </c>
      <c r="S222" s="784">
        <v>0</v>
      </c>
      <c r="T222" s="742">
        <v>3.1193665803946224E-2</v>
      </c>
      <c r="U222" s="743">
        <v>0.9597060737174985</v>
      </c>
      <c r="V222" s="742">
        <v>0.14017150270696743</v>
      </c>
      <c r="W222" s="743">
        <v>1.059590978723848</v>
      </c>
      <c r="X222" s="742">
        <v>0.23153068089121098</v>
      </c>
      <c r="Y222" s="743">
        <v>1.1278157887863287</v>
      </c>
      <c r="Z222" s="742">
        <v>0.27251072452313507</v>
      </c>
      <c r="AA222" s="743">
        <v>1.1742247482106787</v>
      </c>
      <c r="AB222" s="742">
        <v>8.0318884755802272E-4</v>
      </c>
      <c r="AC222" s="744">
        <v>9.8148648980016286</v>
      </c>
      <c r="AD222" s="785">
        <v>32291860000118</v>
      </c>
      <c r="AE222" s="1178" t="s">
        <v>1732</v>
      </c>
      <c r="AF222" s="786" t="s">
        <v>1733</v>
      </c>
      <c r="AG222" s="787" t="s">
        <v>719</v>
      </c>
      <c r="AH222" s="787" t="s">
        <v>2207</v>
      </c>
      <c r="AI222" s="787">
        <v>0</v>
      </c>
      <c r="AJ222" s="787">
        <v>0</v>
      </c>
      <c r="AK222" s="787">
        <v>0</v>
      </c>
      <c r="AL222" s="742">
        <v>2E-3</v>
      </c>
      <c r="AM222" s="742">
        <v>0.2</v>
      </c>
      <c r="AN222" s="743" t="s">
        <v>64</v>
      </c>
      <c r="AO222" s="1172"/>
      <c r="AP222" s="1178" t="s">
        <v>1731</v>
      </c>
      <c r="AQ222" s="745" t="s">
        <v>675</v>
      </c>
      <c r="AR222" s="742">
        <v>0</v>
      </c>
      <c r="AS222" s="742">
        <v>0</v>
      </c>
      <c r="AT222" s="742" t="s">
        <v>1414</v>
      </c>
      <c r="AU222" s="742" t="s">
        <v>2724</v>
      </c>
      <c r="AX222" s="190"/>
      <c r="AY222" s="190"/>
      <c r="AZ222" s="176"/>
      <c r="BA222" s="176"/>
      <c r="BB222" s="176"/>
      <c r="BC222" s="751"/>
      <c r="BD222" s="176"/>
      <c r="BE222" s="176"/>
      <c r="BF222" s="176"/>
      <c r="BG222" s="176"/>
      <c r="BH222" s="751"/>
      <c r="BI222" s="178"/>
      <c r="BJ222" s="191"/>
      <c r="BK222" s="191"/>
      <c r="BL222" s="191"/>
      <c r="BM222" s="178"/>
      <c r="BN222" s="178"/>
      <c r="BO222" s="178"/>
      <c r="BP222" s="178"/>
      <c r="BQ222" s="178"/>
      <c r="BR222" s="178"/>
      <c r="BS222" s="178"/>
      <c r="BT222" s="178"/>
      <c r="BU222" s="179"/>
      <c r="BV222" s="180"/>
      <c r="BW222" s="181"/>
      <c r="BX222" s="177"/>
      <c r="BY222"/>
      <c r="CA222"/>
    </row>
    <row r="223" spans="2:79" ht="18.75">
      <c r="B223" s="1170" t="s">
        <v>533</v>
      </c>
      <c r="C223" s="335">
        <v>28428129000114</v>
      </c>
      <c r="D223" s="1170" t="s">
        <v>13</v>
      </c>
      <c r="E223" s="1170" t="s">
        <v>615</v>
      </c>
      <c r="F223" s="1170" t="s">
        <v>619</v>
      </c>
      <c r="G223" s="1172" t="s">
        <v>34</v>
      </c>
      <c r="H223" s="1172" t="s">
        <v>865</v>
      </c>
      <c r="I223" s="1172" t="s">
        <v>34</v>
      </c>
      <c r="J223" s="1172" t="s">
        <v>1414</v>
      </c>
      <c r="K223" s="1172" t="s">
        <v>48</v>
      </c>
      <c r="L223" s="740" t="s">
        <v>1414</v>
      </c>
      <c r="M223" s="740" t="s">
        <v>1411</v>
      </c>
      <c r="N223" s="1172" t="s">
        <v>2951</v>
      </c>
      <c r="O223" s="1172" t="s">
        <v>1320</v>
      </c>
      <c r="P223" s="783">
        <v>43041</v>
      </c>
      <c r="Q223" s="741">
        <v>187.42807812999999</v>
      </c>
      <c r="R223" s="741">
        <v>204.43504460894312</v>
      </c>
      <c r="S223" s="784">
        <v>31</v>
      </c>
      <c r="T223" s="742">
        <v>1.1067440531583816E-2</v>
      </c>
      <c r="U223" s="743">
        <v>0.34050149685595832</v>
      </c>
      <c r="V223" s="742">
        <v>9.3303206528040583E-2</v>
      </c>
      <c r="W223" s="743">
        <v>0.70530196233821008</v>
      </c>
      <c r="X223" s="742">
        <v>0.15439134379249109</v>
      </c>
      <c r="Y223" s="743">
        <v>0.75206013523074067</v>
      </c>
      <c r="Z223" s="742">
        <v>0.30331520655299826</v>
      </c>
      <c r="AA223" s="743">
        <v>1.3069585524254397</v>
      </c>
      <c r="AB223" s="742">
        <v>3.5111750140290769E-2</v>
      </c>
      <c r="AC223" s="744">
        <v>-1.1103150938587873</v>
      </c>
      <c r="AD223" s="785">
        <v>0</v>
      </c>
      <c r="AE223" s="1178" t="s">
        <v>1732</v>
      </c>
      <c r="AF223" s="786" t="s">
        <v>1733</v>
      </c>
      <c r="AG223" s="787" t="s">
        <v>719</v>
      </c>
      <c r="AH223" s="787" t="s">
        <v>1730</v>
      </c>
      <c r="AI223" s="787">
        <v>500</v>
      </c>
      <c r="AJ223" s="787">
        <v>500</v>
      </c>
      <c r="AK223" s="787">
        <v>500</v>
      </c>
      <c r="AL223" s="742">
        <v>0.01</v>
      </c>
      <c r="AM223" s="742">
        <v>0</v>
      </c>
      <c r="AN223" s="743" t="s">
        <v>64</v>
      </c>
      <c r="AO223" s="1172" t="s">
        <v>34</v>
      </c>
      <c r="AP223" s="1178" t="s">
        <v>1742</v>
      </c>
      <c r="AQ223" s="745" t="s">
        <v>668</v>
      </c>
      <c r="AR223" s="742">
        <v>2.66666666666667E-3</v>
      </c>
      <c r="AS223" s="742">
        <v>2.66666666666667E-3</v>
      </c>
      <c r="AT223" s="742" t="s">
        <v>1414</v>
      </c>
      <c r="AU223" s="742" t="s">
        <v>2724</v>
      </c>
      <c r="AX223" s="190"/>
      <c r="AY223" s="190"/>
      <c r="AZ223" s="176"/>
      <c r="BA223" s="176"/>
      <c r="BB223" s="176"/>
      <c r="BC223" s="751"/>
      <c r="BD223" s="176"/>
      <c r="BE223" s="176"/>
      <c r="BF223" s="176"/>
      <c r="BG223" s="176"/>
      <c r="BH223" s="751"/>
      <c r="BI223" s="178"/>
      <c r="BJ223" s="191"/>
      <c r="BK223" s="191"/>
      <c r="BL223" s="191"/>
      <c r="BM223" s="178"/>
      <c r="BN223" s="178"/>
      <c r="BO223" s="178"/>
      <c r="BP223" s="178"/>
      <c r="BQ223" s="178"/>
      <c r="BR223" s="178"/>
      <c r="BS223" s="178"/>
      <c r="BT223" s="178"/>
      <c r="BU223" s="179"/>
      <c r="BV223" s="180"/>
      <c r="BW223" s="181"/>
      <c r="BX223" s="177"/>
      <c r="BY223"/>
      <c r="CA223"/>
    </row>
    <row r="224" spans="2:79" ht="18.75">
      <c r="B224" s="1170" t="s">
        <v>134</v>
      </c>
      <c r="C224" s="335">
        <v>39345047000122</v>
      </c>
      <c r="D224" s="1170" t="s">
        <v>14</v>
      </c>
      <c r="E224" s="1170" t="s">
        <v>607</v>
      </c>
      <c r="F224" s="1170" t="s">
        <v>1414</v>
      </c>
      <c r="G224" s="1172" t="s">
        <v>1414</v>
      </c>
      <c r="H224" s="1172" t="s">
        <v>34</v>
      </c>
      <c r="I224" s="1172" t="s">
        <v>34</v>
      </c>
      <c r="J224" s="1172" t="s">
        <v>611</v>
      </c>
      <c r="K224" s="1172" t="s">
        <v>1414</v>
      </c>
      <c r="L224" s="740" t="s">
        <v>1414</v>
      </c>
      <c r="M224" s="740" t="s">
        <v>1411</v>
      </c>
      <c r="N224" s="1172" t="s">
        <v>2952</v>
      </c>
      <c r="O224" s="1172" t="s">
        <v>1320</v>
      </c>
      <c r="P224" s="783">
        <v>44164</v>
      </c>
      <c r="Q224" s="741">
        <v>11.004198860000001</v>
      </c>
      <c r="R224" s="741">
        <v>12.210143736475411</v>
      </c>
      <c r="S224" s="784">
        <v>3</v>
      </c>
      <c r="T224" s="742">
        <v>-9.6292371843830216E-3</v>
      </c>
      <c r="U224" s="743">
        <v>-0.29625365191768155</v>
      </c>
      <c r="V224" s="742">
        <v>-0.17798735575011715</v>
      </c>
      <c r="W224" s="743">
        <v>-1.345450343597993</v>
      </c>
      <c r="X224" s="742">
        <v>-0.1483581507211944</v>
      </c>
      <c r="Y224" s="743">
        <v>-0.72267167415761913</v>
      </c>
      <c r="Z224" s="742"/>
      <c r="AA224" s="743"/>
      <c r="AB224" s="742">
        <v>0.19015878306502915</v>
      </c>
      <c r="AC224" s="744">
        <v>-1.6316662498024879</v>
      </c>
      <c r="AD224" s="785">
        <v>39152933000130</v>
      </c>
      <c r="AE224" s="1178" t="s">
        <v>1732</v>
      </c>
      <c r="AF224" s="786" t="s">
        <v>1765</v>
      </c>
      <c r="AG224" s="787" t="s">
        <v>719</v>
      </c>
      <c r="AH224" s="787" t="s">
        <v>1730</v>
      </c>
      <c r="AI224" s="787">
        <v>100</v>
      </c>
      <c r="AJ224" s="787">
        <v>100</v>
      </c>
      <c r="AK224" s="787">
        <v>100</v>
      </c>
      <c r="AL224" s="742">
        <v>0.01</v>
      </c>
      <c r="AM224" s="742">
        <v>0</v>
      </c>
      <c r="AN224" s="743" t="s">
        <v>2119</v>
      </c>
      <c r="AO224" s="1172" t="s">
        <v>34</v>
      </c>
      <c r="AP224" s="1178" t="s">
        <v>1727</v>
      </c>
      <c r="AQ224" s="745" t="s">
        <v>659</v>
      </c>
      <c r="AR224" s="742">
        <v>0</v>
      </c>
      <c r="AS224" s="742">
        <v>0</v>
      </c>
      <c r="AT224" s="742" t="s">
        <v>1414</v>
      </c>
      <c r="AU224" s="742" t="s">
        <v>2724</v>
      </c>
      <c r="AX224" s="190"/>
      <c r="AY224" s="190"/>
      <c r="AZ224" s="176"/>
      <c r="BA224" s="176"/>
      <c r="BB224" s="176"/>
      <c r="BC224" s="751"/>
      <c r="BD224" s="176"/>
      <c r="BE224" s="176"/>
      <c r="BF224" s="176"/>
      <c r="BG224" s="176"/>
      <c r="BH224" s="751"/>
      <c r="BI224" s="178"/>
      <c r="BJ224" s="191"/>
      <c r="BK224" s="191"/>
      <c r="BL224" s="191"/>
      <c r="BM224" s="178"/>
      <c r="BN224" s="178"/>
      <c r="BO224" s="178"/>
      <c r="BP224" s="178"/>
      <c r="BQ224" s="178"/>
      <c r="BR224" s="178"/>
      <c r="BS224" s="178"/>
      <c r="BT224" s="178"/>
      <c r="BU224" s="179"/>
      <c r="BV224" s="180"/>
      <c r="BW224" s="181"/>
      <c r="BX224" s="177"/>
      <c r="BY224"/>
      <c r="CA224"/>
    </row>
    <row r="225" spans="2:79" ht="18.75">
      <c r="B225" s="1170" t="s">
        <v>468</v>
      </c>
      <c r="C225" s="335">
        <v>41219215000185</v>
      </c>
      <c r="D225" s="1170" t="s">
        <v>14</v>
      </c>
      <c r="E225" s="1170" t="s">
        <v>607</v>
      </c>
      <c r="F225" s="1170" t="s">
        <v>1414</v>
      </c>
      <c r="G225" s="1172" t="s">
        <v>1414</v>
      </c>
      <c r="H225" s="1172" t="s">
        <v>34</v>
      </c>
      <c r="I225" s="1172" t="s">
        <v>34</v>
      </c>
      <c r="J225" s="1172" t="s">
        <v>608</v>
      </c>
      <c r="K225" s="1172" t="s">
        <v>48</v>
      </c>
      <c r="L225" s="740" t="s">
        <v>1414</v>
      </c>
      <c r="M225" s="740" t="s">
        <v>1411</v>
      </c>
      <c r="N225" s="1172" t="s">
        <v>2953</v>
      </c>
      <c r="O225" s="1172" t="s">
        <v>1320</v>
      </c>
      <c r="P225" s="783">
        <v>44349</v>
      </c>
      <c r="Q225" s="741">
        <v>6.3389335200000003</v>
      </c>
      <c r="R225" s="741">
        <v>7.9500001195918388</v>
      </c>
      <c r="S225" s="784">
        <v>32</v>
      </c>
      <c r="T225" s="742">
        <v>-7.0237218993820072E-2</v>
      </c>
      <c r="U225" s="743">
        <v>-2.1609222235389751</v>
      </c>
      <c r="V225" s="742">
        <v>-0.25799463384668497</v>
      </c>
      <c r="W225" s="743">
        <v>-1.9502451019205742</v>
      </c>
      <c r="X225" s="742"/>
      <c r="Y225" s="743"/>
      <c r="Z225" s="742"/>
      <c r="AA225" s="743"/>
      <c r="AB225" s="742">
        <v>0.23255338038527826</v>
      </c>
      <c r="AC225" s="744">
        <v>-1.6782510143722493</v>
      </c>
      <c r="AD225" s="785">
        <v>0</v>
      </c>
      <c r="AE225" s="1178" t="s">
        <v>1732</v>
      </c>
      <c r="AF225" s="786" t="s">
        <v>1733</v>
      </c>
      <c r="AG225" s="787" t="s">
        <v>719</v>
      </c>
      <c r="AH225" s="787" t="s">
        <v>1730</v>
      </c>
      <c r="AI225" s="787">
        <v>100</v>
      </c>
      <c r="AJ225" s="787">
        <v>100</v>
      </c>
      <c r="AK225" s="787">
        <v>100</v>
      </c>
      <c r="AL225" s="742">
        <v>7.4999999999999997E-3</v>
      </c>
      <c r="AM225" s="742">
        <v>0</v>
      </c>
      <c r="AN225" s="743" t="s">
        <v>2119</v>
      </c>
      <c r="AO225" s="1172" t="s">
        <v>34</v>
      </c>
      <c r="AP225" s="1178" t="s">
        <v>1727</v>
      </c>
      <c r="AQ225" s="745" t="s">
        <v>659</v>
      </c>
      <c r="AR225" s="742">
        <v>2E-3</v>
      </c>
      <c r="AS225" s="742">
        <v>2E-3</v>
      </c>
      <c r="AT225" s="742" t="s">
        <v>1414</v>
      </c>
      <c r="AU225" s="742" t="s">
        <v>2724</v>
      </c>
      <c r="AX225" s="190"/>
      <c r="AY225" s="190"/>
      <c r="AZ225" s="176"/>
      <c r="BA225" s="176"/>
      <c r="BB225" s="176"/>
      <c r="BC225" s="751"/>
      <c r="BD225" s="176"/>
      <c r="BE225" s="176"/>
      <c r="BF225" s="176"/>
      <c r="BG225" s="176"/>
      <c r="BH225" s="751"/>
      <c r="BI225" s="178"/>
      <c r="BJ225" s="191"/>
      <c r="BK225" s="191"/>
      <c r="BL225" s="191"/>
      <c r="BM225" s="178"/>
      <c r="BN225" s="178"/>
      <c r="BO225" s="178"/>
      <c r="BP225" s="178"/>
      <c r="BQ225" s="178"/>
      <c r="BR225" s="178"/>
      <c r="BS225" s="178"/>
      <c r="BT225" s="178"/>
      <c r="BU225" s="179"/>
      <c r="BV225" s="180"/>
      <c r="BW225" s="181"/>
      <c r="BX225" s="177"/>
      <c r="BY225"/>
      <c r="CA225"/>
    </row>
    <row r="226" spans="2:79" ht="18.75">
      <c r="B226" s="1170" t="s">
        <v>822</v>
      </c>
      <c r="C226" s="335">
        <v>37310314000109</v>
      </c>
      <c r="D226" s="1170" t="s">
        <v>13</v>
      </c>
      <c r="E226" s="1170" t="s">
        <v>615</v>
      </c>
      <c r="F226" s="1170" t="s">
        <v>619</v>
      </c>
      <c r="G226" s="1172" t="s">
        <v>34</v>
      </c>
      <c r="H226" s="1172" t="s">
        <v>1336</v>
      </c>
      <c r="I226" s="1172" t="s">
        <v>34</v>
      </c>
      <c r="J226" s="1172" t="s">
        <v>1414</v>
      </c>
      <c r="K226" s="1172" t="s">
        <v>48</v>
      </c>
      <c r="L226" s="740" t="s">
        <v>1414</v>
      </c>
      <c r="M226" s="740" t="s">
        <v>1411</v>
      </c>
      <c r="N226" s="1172" t="s">
        <v>2954</v>
      </c>
      <c r="O226" s="1172" t="s">
        <v>1320</v>
      </c>
      <c r="P226" s="783">
        <v>44014</v>
      </c>
      <c r="Q226" s="741">
        <v>74.142920630000006</v>
      </c>
      <c r="R226" s="741">
        <v>86.741634319510226</v>
      </c>
      <c r="S226" s="784">
        <v>6</v>
      </c>
      <c r="T226" s="742">
        <v>5.7699611187713717E-3</v>
      </c>
      <c r="U226" s="743">
        <v>0.17751894777619143</v>
      </c>
      <c r="V226" s="742">
        <v>5.2130847272217062E-2</v>
      </c>
      <c r="W226" s="743">
        <v>0.39406993872604223</v>
      </c>
      <c r="X226" s="742">
        <v>7.9629422053740795E-2</v>
      </c>
      <c r="Y226" s="743">
        <v>0.38788517832043523</v>
      </c>
      <c r="Z226" s="742"/>
      <c r="AA226" s="743"/>
      <c r="AB226" s="742">
        <v>3.6379019820185862E-2</v>
      </c>
      <c r="AC226" s="744">
        <v>-2.2033981620337464</v>
      </c>
      <c r="AD226" s="785">
        <v>0</v>
      </c>
      <c r="AE226" s="1178" t="s">
        <v>1732</v>
      </c>
      <c r="AF226" s="786" t="s">
        <v>1733</v>
      </c>
      <c r="AG226" s="787" t="s">
        <v>719</v>
      </c>
      <c r="AH226" s="787" t="s">
        <v>1730</v>
      </c>
      <c r="AI226" s="787">
        <v>100</v>
      </c>
      <c r="AJ226" s="787">
        <v>100</v>
      </c>
      <c r="AK226" s="787">
        <v>100</v>
      </c>
      <c r="AL226" s="742">
        <v>0.01</v>
      </c>
      <c r="AM226" s="742">
        <v>0.3</v>
      </c>
      <c r="AN226" s="743" t="s">
        <v>64</v>
      </c>
      <c r="AO226" s="1172" t="s">
        <v>34</v>
      </c>
      <c r="AP226" s="1178" t="s">
        <v>1742</v>
      </c>
      <c r="AQ226" s="745" t="s">
        <v>668</v>
      </c>
      <c r="AR226" s="742">
        <v>0</v>
      </c>
      <c r="AS226" s="742">
        <v>0</v>
      </c>
      <c r="AT226" s="742" t="s">
        <v>1414</v>
      </c>
      <c r="AU226" s="742" t="s">
        <v>2724</v>
      </c>
      <c r="AX226" s="190"/>
      <c r="AY226" s="190"/>
      <c r="AZ226" s="176"/>
      <c r="BA226" s="176"/>
      <c r="BB226" s="176"/>
      <c r="BC226" s="751"/>
      <c r="BD226" s="176"/>
      <c r="BE226" s="176"/>
      <c r="BF226" s="176"/>
      <c r="BG226" s="176"/>
      <c r="BH226" s="751"/>
      <c r="BI226" s="178"/>
      <c r="BJ226" s="191"/>
      <c r="BK226" s="191"/>
      <c r="BL226" s="191"/>
      <c r="BM226" s="178"/>
      <c r="BN226" s="178"/>
      <c r="BO226" s="178"/>
      <c r="BP226" s="178"/>
      <c r="BQ226" s="178"/>
      <c r="BR226" s="178"/>
      <c r="BS226" s="178"/>
      <c r="BT226" s="178"/>
      <c r="BU226" s="179"/>
      <c r="BV226" s="180"/>
      <c r="BW226" s="181"/>
      <c r="BX226" s="177"/>
      <c r="BY226"/>
      <c r="CA226"/>
    </row>
    <row r="227" spans="2:79" ht="18.75">
      <c r="B227" s="1170" t="s">
        <v>823</v>
      </c>
      <c r="C227" s="335">
        <v>38376759000146</v>
      </c>
      <c r="D227" s="1170" t="s">
        <v>13</v>
      </c>
      <c r="E227" s="1170" t="s">
        <v>616</v>
      </c>
      <c r="F227" s="1170" t="s">
        <v>617</v>
      </c>
      <c r="G227" s="1172" t="s">
        <v>34</v>
      </c>
      <c r="H227" s="1172" t="s">
        <v>1336</v>
      </c>
      <c r="I227" s="1172" t="s">
        <v>34</v>
      </c>
      <c r="J227" s="1172" t="s">
        <v>608</v>
      </c>
      <c r="K227" s="1172" t="s">
        <v>48</v>
      </c>
      <c r="L227" s="740" t="s">
        <v>1414</v>
      </c>
      <c r="M227" s="740" t="s">
        <v>1411</v>
      </c>
      <c r="N227" s="1172" t="s">
        <v>2955</v>
      </c>
      <c r="O227" s="1172" t="s">
        <v>1320</v>
      </c>
      <c r="P227" s="783">
        <v>44107</v>
      </c>
      <c r="Q227" s="741">
        <v>76.043653259999999</v>
      </c>
      <c r="R227" s="741">
        <v>50.67184151918368</v>
      </c>
      <c r="S227" s="784">
        <v>16</v>
      </c>
      <c r="T227" s="742">
        <v>2.4857702869837128E-2</v>
      </c>
      <c r="U227" s="743">
        <v>0.76477348230837361</v>
      </c>
      <c r="V227" s="742">
        <v>0.141583415558586</v>
      </c>
      <c r="W227" s="743">
        <v>1.0702639763833426</v>
      </c>
      <c r="X227" s="742">
        <v>0.18529862623518167</v>
      </c>
      <c r="Y227" s="743">
        <v>0.90261349167218563</v>
      </c>
      <c r="Z227" s="742"/>
      <c r="AA227" s="743"/>
      <c r="AB227" s="742">
        <v>4.1950487474681358E-2</v>
      </c>
      <c r="AC227" s="744">
        <v>0.22157317918157968</v>
      </c>
      <c r="AD227" s="785">
        <v>38388984000100</v>
      </c>
      <c r="AE227" s="1178" t="s">
        <v>1732</v>
      </c>
      <c r="AF227" s="786" t="s">
        <v>1733</v>
      </c>
      <c r="AG227" s="787" t="s">
        <v>719</v>
      </c>
      <c r="AH227" s="787" t="s">
        <v>1730</v>
      </c>
      <c r="AI227" s="787">
        <v>100</v>
      </c>
      <c r="AJ227" s="787">
        <v>100</v>
      </c>
      <c r="AK227" s="787">
        <v>100</v>
      </c>
      <c r="AL227" s="742">
        <v>0.01</v>
      </c>
      <c r="AM227" s="742">
        <v>0.3</v>
      </c>
      <c r="AN227" s="743" t="s">
        <v>64</v>
      </c>
      <c r="AO227" s="1172" t="s">
        <v>34</v>
      </c>
      <c r="AP227" s="1178" t="s">
        <v>1742</v>
      </c>
      <c r="AQ227" s="745" t="s">
        <v>668</v>
      </c>
      <c r="AR227" s="742">
        <v>2.66666666666667E-3</v>
      </c>
      <c r="AS227" s="742">
        <v>2.66666666666667E-3</v>
      </c>
      <c r="AT227" s="742" t="s">
        <v>1414</v>
      </c>
      <c r="AU227" s="742" t="s">
        <v>2724</v>
      </c>
      <c r="AX227" s="190"/>
      <c r="AY227" s="190"/>
      <c r="AZ227" s="176"/>
      <c r="BA227" s="176"/>
      <c r="BB227" s="176"/>
      <c r="BC227" s="751"/>
      <c r="BD227" s="176"/>
      <c r="BE227" s="176"/>
      <c r="BF227" s="176"/>
      <c r="BG227" s="176"/>
      <c r="BH227" s="751"/>
      <c r="BI227" s="178"/>
      <c r="BJ227" s="191"/>
      <c r="BK227" s="191"/>
      <c r="BL227" s="191"/>
      <c r="BM227" s="178"/>
      <c r="BN227" s="178"/>
      <c r="BO227" s="178"/>
      <c r="BP227" s="178"/>
      <c r="BQ227" s="178"/>
      <c r="BR227" s="178"/>
      <c r="BS227" s="178"/>
      <c r="BT227" s="178"/>
      <c r="BU227" s="179"/>
      <c r="BV227" s="180"/>
      <c r="BW227" s="181"/>
      <c r="BX227" s="177"/>
      <c r="BY227"/>
      <c r="CA227"/>
    </row>
    <row r="228" spans="2:79" ht="18.75">
      <c r="B228" s="1170" t="s">
        <v>511</v>
      </c>
      <c r="C228" s="335">
        <v>38860877000125</v>
      </c>
      <c r="D228" s="1170" t="s">
        <v>13</v>
      </c>
      <c r="E228" s="1170" t="s">
        <v>616</v>
      </c>
      <c r="F228" s="1170" t="s">
        <v>619</v>
      </c>
      <c r="G228" s="1172" t="s">
        <v>1414</v>
      </c>
      <c r="H228" s="1172" t="s">
        <v>865</v>
      </c>
      <c r="I228" s="1172" t="s">
        <v>34</v>
      </c>
      <c r="J228" s="1172" t="s">
        <v>611</v>
      </c>
      <c r="K228" s="1172" t="s">
        <v>1414</v>
      </c>
      <c r="L228" s="740" t="s">
        <v>1414</v>
      </c>
      <c r="M228" s="740" t="s">
        <v>1411</v>
      </c>
      <c r="N228" s="1172" t="s">
        <v>2956</v>
      </c>
      <c r="O228" s="1172" t="s">
        <v>1320</v>
      </c>
      <c r="P228" s="783">
        <v>44164</v>
      </c>
      <c r="Q228" s="741">
        <v>16.171328169999999</v>
      </c>
      <c r="R228" s="741">
        <v>16.123708200816317</v>
      </c>
      <c r="S228" s="784">
        <v>3</v>
      </c>
      <c r="T228" s="742">
        <v>3.6318381209281547E-2</v>
      </c>
      <c r="U228" s="743">
        <v>1.1173733556421432</v>
      </c>
      <c r="V228" s="742">
        <v>6.9844745400017283E-2</v>
      </c>
      <c r="W228" s="743">
        <v>0.52797366588725081</v>
      </c>
      <c r="X228" s="742">
        <v>9.7841656225382101E-2</v>
      </c>
      <c r="Y228" s="743">
        <v>0.47659931835918928</v>
      </c>
      <c r="Z228" s="742"/>
      <c r="AA228" s="743"/>
      <c r="AB228" s="742">
        <v>4.8698084787384861E-2</v>
      </c>
      <c r="AC228" s="744">
        <v>-1.2822592008128091</v>
      </c>
      <c r="AD228" s="785">
        <v>0</v>
      </c>
      <c r="AE228" s="1178" t="s">
        <v>1732</v>
      </c>
      <c r="AF228" s="786" t="s">
        <v>1733</v>
      </c>
      <c r="AG228" s="787" t="s">
        <v>719</v>
      </c>
      <c r="AH228" s="787" t="s">
        <v>1730</v>
      </c>
      <c r="AI228" s="787">
        <v>100</v>
      </c>
      <c r="AJ228" s="787">
        <v>100</v>
      </c>
      <c r="AK228" s="787">
        <v>100</v>
      </c>
      <c r="AL228" s="742">
        <v>2.5000000000000001E-3</v>
      </c>
      <c r="AM228" s="742">
        <v>0</v>
      </c>
      <c r="AN228" s="743" t="s">
        <v>2119</v>
      </c>
      <c r="AO228" s="1172" t="s">
        <v>34</v>
      </c>
      <c r="AP228" s="1178" t="s">
        <v>1742</v>
      </c>
      <c r="AQ228" s="745" t="s">
        <v>668</v>
      </c>
      <c r="AR228" s="742">
        <v>0</v>
      </c>
      <c r="AS228" s="742">
        <v>0</v>
      </c>
      <c r="AT228" s="742" t="s">
        <v>1414</v>
      </c>
      <c r="AU228" s="742" t="s">
        <v>2724</v>
      </c>
      <c r="AX228" s="190"/>
      <c r="AY228" s="190"/>
      <c r="AZ228" s="176"/>
      <c r="BA228" s="176"/>
      <c r="BB228" s="176"/>
      <c r="BC228" s="751"/>
      <c r="BD228" s="176"/>
      <c r="BE228" s="176"/>
      <c r="BF228" s="176"/>
      <c r="BG228" s="176"/>
      <c r="BH228" s="751"/>
      <c r="BI228" s="178"/>
      <c r="BJ228" s="191"/>
      <c r="BK228" s="191"/>
      <c r="BL228" s="191"/>
      <c r="BM228" s="178"/>
      <c r="BN228" s="178"/>
      <c r="BO228" s="178"/>
      <c r="BP228" s="178"/>
      <c r="BQ228" s="178"/>
      <c r="BR228" s="178"/>
      <c r="BS228" s="178"/>
      <c r="BT228" s="178"/>
      <c r="BU228" s="179"/>
      <c r="BV228" s="180"/>
      <c r="BW228" s="181"/>
      <c r="BX228" s="177"/>
      <c r="BY228"/>
      <c r="CA228"/>
    </row>
    <row r="229" spans="2:79" ht="18.75">
      <c r="B229" s="1170" t="s">
        <v>534</v>
      </c>
      <c r="C229" s="335">
        <v>32743384000129</v>
      </c>
      <c r="D229" s="1170" t="s">
        <v>13</v>
      </c>
      <c r="E229" s="1170" t="s">
        <v>615</v>
      </c>
      <c r="F229" s="1170" t="s">
        <v>619</v>
      </c>
      <c r="G229" s="1172" t="s">
        <v>34</v>
      </c>
      <c r="H229" s="1172" t="s">
        <v>865</v>
      </c>
      <c r="I229" s="1172" t="s">
        <v>34</v>
      </c>
      <c r="J229" s="1172" t="s">
        <v>1414</v>
      </c>
      <c r="K229" s="1172" t="s">
        <v>48</v>
      </c>
      <c r="L229" s="740" t="s">
        <v>1414</v>
      </c>
      <c r="M229" s="740" t="s">
        <v>1411</v>
      </c>
      <c r="N229" s="1172" t="s">
        <v>2957</v>
      </c>
      <c r="O229" s="1172" t="s">
        <v>1320</v>
      </c>
      <c r="P229" s="783">
        <v>43740</v>
      </c>
      <c r="Q229" s="741">
        <v>14.3426887</v>
      </c>
      <c r="R229" s="741">
        <v>38.833347309430891</v>
      </c>
      <c r="S229" s="784">
        <v>46</v>
      </c>
      <c r="T229" s="742">
        <v>1.6651020047700804E-2</v>
      </c>
      <c r="U229" s="743">
        <v>0.51228621777914596</v>
      </c>
      <c r="V229" s="742">
        <v>1.9967555370605572E-2</v>
      </c>
      <c r="W229" s="743">
        <v>0.15093967838878655</v>
      </c>
      <c r="X229" s="742">
        <v>6.4917263015248805E-2</v>
      </c>
      <c r="Y229" s="743">
        <v>0.31622035538259269</v>
      </c>
      <c r="Z229" s="742">
        <v>0.20264720890293031</v>
      </c>
      <c r="AA229" s="743">
        <v>0.87318900298706914</v>
      </c>
      <c r="AB229" s="742">
        <v>0.10623364854491529</v>
      </c>
      <c r="AC229" s="744">
        <v>-1.0572992535647436</v>
      </c>
      <c r="AD229" s="785">
        <v>0</v>
      </c>
      <c r="AE229" s="1178" t="s">
        <v>1732</v>
      </c>
      <c r="AF229" s="786" t="s">
        <v>1733</v>
      </c>
      <c r="AG229" s="787" t="s">
        <v>719</v>
      </c>
      <c r="AH229" s="787" t="s">
        <v>1726</v>
      </c>
      <c r="AI229" s="787">
        <v>500</v>
      </c>
      <c r="AJ229" s="787">
        <v>500</v>
      </c>
      <c r="AK229" s="787">
        <v>500</v>
      </c>
      <c r="AL229" s="742">
        <v>0.01</v>
      </c>
      <c r="AM229" s="742">
        <v>0</v>
      </c>
      <c r="AN229" s="743" t="s">
        <v>2119</v>
      </c>
      <c r="AO229" s="1172" t="s">
        <v>34</v>
      </c>
      <c r="AP229" s="1178" t="s">
        <v>1742</v>
      </c>
      <c r="AQ229" s="745" t="s">
        <v>668</v>
      </c>
      <c r="AR229" s="742">
        <v>2.66666666666667E-3</v>
      </c>
      <c r="AS229" s="742">
        <v>2.66666666666667E-3</v>
      </c>
      <c r="AT229" s="742" t="s">
        <v>1414</v>
      </c>
      <c r="AU229" s="742" t="s">
        <v>2724</v>
      </c>
      <c r="AX229" s="190"/>
      <c r="AY229" s="190"/>
      <c r="AZ229" s="176"/>
      <c r="BA229" s="176"/>
      <c r="BB229" s="176"/>
      <c r="BC229" s="751"/>
      <c r="BD229" s="176"/>
      <c r="BE229" s="176"/>
      <c r="BF229" s="176"/>
      <c r="BG229" s="176"/>
      <c r="BH229" s="751"/>
      <c r="BI229" s="178"/>
      <c r="BJ229" s="191"/>
      <c r="BK229" s="191"/>
      <c r="BL229" s="191"/>
      <c r="BM229" s="178"/>
      <c r="BN229" s="178"/>
      <c r="BO229" s="178"/>
      <c r="BP229" s="178"/>
      <c r="BQ229" s="178"/>
      <c r="BR229" s="178"/>
      <c r="BS229" s="178"/>
      <c r="BT229" s="178"/>
      <c r="BU229" s="179"/>
      <c r="BV229" s="180"/>
      <c r="BW229" s="181"/>
      <c r="BX229" s="177"/>
      <c r="BY229"/>
      <c r="CA229"/>
    </row>
    <row r="230" spans="2:79" ht="18.75">
      <c r="B230" s="1170" t="s">
        <v>824</v>
      </c>
      <c r="C230" s="335">
        <v>35847960000176</v>
      </c>
      <c r="D230" s="1170" t="s">
        <v>13</v>
      </c>
      <c r="E230" s="1170" t="s">
        <v>615</v>
      </c>
      <c r="F230" s="1170" t="s">
        <v>619</v>
      </c>
      <c r="G230" s="1172" t="s">
        <v>34</v>
      </c>
      <c r="H230" s="1172" t="s">
        <v>865</v>
      </c>
      <c r="I230" s="1172" t="s">
        <v>34</v>
      </c>
      <c r="J230" s="1172" t="s">
        <v>1414</v>
      </c>
      <c r="K230" s="1172" t="s">
        <v>48</v>
      </c>
      <c r="L230" s="740" t="s">
        <v>1414</v>
      </c>
      <c r="M230" s="740" t="s">
        <v>1411</v>
      </c>
      <c r="N230" s="1172" t="s">
        <v>2958</v>
      </c>
      <c r="O230" s="1172" t="s">
        <v>1320</v>
      </c>
      <c r="P230" s="783">
        <v>43923</v>
      </c>
      <c r="Q230" s="741">
        <v>6.0630669900000003</v>
      </c>
      <c r="R230" s="741">
        <v>8.7628839950819657</v>
      </c>
      <c r="S230" s="784">
        <v>31</v>
      </c>
      <c r="T230" s="742">
        <v>2.6537611741640266E-2</v>
      </c>
      <c r="U230" s="743">
        <v>0.81645765298886552</v>
      </c>
      <c r="V230" s="742">
        <v>9.339388016566974E-2</v>
      </c>
      <c r="W230" s="743">
        <v>0.70598738674034955</v>
      </c>
      <c r="X230" s="742">
        <v>9.3499905342107059E-2</v>
      </c>
      <c r="Y230" s="743">
        <v>0.45545009019518889</v>
      </c>
      <c r="Z230" s="742"/>
      <c r="AA230" s="743"/>
      <c r="AB230" s="742">
        <v>3.4842347035212731E-2</v>
      </c>
      <c r="AC230" s="744">
        <v>-1.1162977188541916</v>
      </c>
      <c r="AD230" s="785">
        <v>26756412000140</v>
      </c>
      <c r="AE230" s="1178" t="s">
        <v>1732</v>
      </c>
      <c r="AF230" s="786" t="s">
        <v>1733</v>
      </c>
      <c r="AG230" s="787" t="s">
        <v>719</v>
      </c>
      <c r="AH230" s="787" t="s">
        <v>1730</v>
      </c>
      <c r="AI230" s="787">
        <v>100</v>
      </c>
      <c r="AJ230" s="787">
        <v>100</v>
      </c>
      <c r="AK230" s="787">
        <v>100</v>
      </c>
      <c r="AL230" s="742">
        <v>0.01</v>
      </c>
      <c r="AM230" s="742">
        <v>0.3</v>
      </c>
      <c r="AN230" s="743" t="s">
        <v>2119</v>
      </c>
      <c r="AO230" s="1172" t="s">
        <v>34</v>
      </c>
      <c r="AP230" s="1178" t="s">
        <v>1742</v>
      </c>
      <c r="AQ230" s="745" t="s">
        <v>668</v>
      </c>
      <c r="AR230" s="742">
        <v>2.66666666666667E-3</v>
      </c>
      <c r="AS230" s="742">
        <v>2.66666666666667E-3</v>
      </c>
      <c r="AT230" s="742" t="s">
        <v>1414</v>
      </c>
      <c r="AU230" s="742" t="s">
        <v>2724</v>
      </c>
      <c r="AX230" s="190"/>
      <c r="AY230" s="190"/>
      <c r="AZ230" s="176"/>
      <c r="BA230" s="176"/>
      <c r="BB230" s="176"/>
      <c r="BC230" s="751"/>
      <c r="BD230" s="176"/>
      <c r="BE230" s="176"/>
      <c r="BF230" s="176"/>
      <c r="BG230" s="176"/>
      <c r="BH230" s="751"/>
      <c r="BI230" s="178"/>
      <c r="BJ230" s="191"/>
      <c r="BK230" s="191"/>
      <c r="BL230" s="191"/>
      <c r="BM230" s="210"/>
      <c r="BN230" s="178"/>
      <c r="BO230" s="178"/>
      <c r="BP230" s="178"/>
      <c r="BQ230" s="178"/>
      <c r="BR230" s="178"/>
      <c r="BS230" s="178"/>
      <c r="BT230" s="178"/>
      <c r="BU230" s="179"/>
      <c r="BV230" s="180"/>
      <c r="BW230" s="181"/>
      <c r="BX230" s="177"/>
      <c r="BY230"/>
      <c r="CA230"/>
    </row>
    <row r="231" spans="2:79" ht="18.75">
      <c r="B231" s="1170" t="s">
        <v>825</v>
      </c>
      <c r="C231" s="335">
        <v>35847901000106</v>
      </c>
      <c r="D231" s="1170" t="s">
        <v>13</v>
      </c>
      <c r="E231" s="1170" t="s">
        <v>615</v>
      </c>
      <c r="F231" s="1170" t="s">
        <v>619</v>
      </c>
      <c r="G231" s="1172" t="s">
        <v>34</v>
      </c>
      <c r="H231" s="1172" t="s">
        <v>1336</v>
      </c>
      <c r="I231" s="1172" t="s">
        <v>34</v>
      </c>
      <c r="J231" s="1172" t="s">
        <v>1414</v>
      </c>
      <c r="K231" s="1172" t="s">
        <v>48</v>
      </c>
      <c r="L231" s="740" t="s">
        <v>1414</v>
      </c>
      <c r="M231" s="740" t="s">
        <v>1411</v>
      </c>
      <c r="N231" s="1172" t="s">
        <v>2959</v>
      </c>
      <c r="O231" s="1172" t="s">
        <v>1320</v>
      </c>
      <c r="P231" s="783">
        <v>43923</v>
      </c>
      <c r="Q231" s="741">
        <v>51.109900000000003</v>
      </c>
      <c r="R231" s="741">
        <v>56.590494262295081</v>
      </c>
      <c r="S231" s="784">
        <v>3</v>
      </c>
      <c r="T231" s="742">
        <v>2.8517598698295954E-2</v>
      </c>
      <c r="U231" s="743">
        <v>0.87737404287797882</v>
      </c>
      <c r="V231" s="742">
        <v>0.11203703703703738</v>
      </c>
      <c r="W231" s="743">
        <v>0.84691561005497884</v>
      </c>
      <c r="X231" s="742">
        <v>0.14380952380952428</v>
      </c>
      <c r="Y231" s="743">
        <v>0.70051472619489796</v>
      </c>
      <c r="Z231" s="742"/>
      <c r="AA231" s="743"/>
      <c r="AB231" s="742">
        <v>2.8134140965517813E-2</v>
      </c>
      <c r="AC231" s="744">
        <v>-0.71981140879286509</v>
      </c>
      <c r="AD231" s="785">
        <v>0</v>
      </c>
      <c r="AE231" s="1178" t="s">
        <v>1732</v>
      </c>
      <c r="AF231" s="786" t="s">
        <v>1733</v>
      </c>
      <c r="AG231" s="787" t="s">
        <v>719</v>
      </c>
      <c r="AH231" s="787" t="s">
        <v>1730</v>
      </c>
      <c r="AI231" s="787">
        <v>100</v>
      </c>
      <c r="AJ231" s="787">
        <v>100</v>
      </c>
      <c r="AK231" s="787">
        <v>100</v>
      </c>
      <c r="AL231" s="742">
        <v>0.01</v>
      </c>
      <c r="AM231" s="742">
        <v>0.3</v>
      </c>
      <c r="AN231" s="743" t="s">
        <v>2119</v>
      </c>
      <c r="AO231" s="1172" t="s">
        <v>34</v>
      </c>
      <c r="AP231" s="1178" t="s">
        <v>1742</v>
      </c>
      <c r="AQ231" s="745" t="s">
        <v>668</v>
      </c>
      <c r="AR231" s="742">
        <v>2.66666666666667E-3</v>
      </c>
      <c r="AS231" s="742">
        <v>2.66666666666667E-3</v>
      </c>
      <c r="AT231" s="742" t="s">
        <v>1414</v>
      </c>
      <c r="AU231" s="742" t="s">
        <v>2724</v>
      </c>
      <c r="AX231" s="190"/>
      <c r="AY231" s="190"/>
      <c r="AZ231" s="176"/>
      <c r="BA231" s="176"/>
      <c r="BB231" s="176"/>
      <c r="BC231" s="751"/>
      <c r="BD231" s="176"/>
      <c r="BE231" s="176"/>
      <c r="BF231" s="176"/>
      <c r="BG231" s="176"/>
      <c r="BH231" s="751"/>
      <c r="BI231" s="178"/>
      <c r="BJ231" s="191"/>
      <c r="BK231" s="191"/>
      <c r="BL231" s="191"/>
      <c r="BM231" s="178"/>
      <c r="BN231" s="178"/>
      <c r="BO231" s="178"/>
      <c r="BP231" s="178"/>
      <c r="BQ231" s="178"/>
      <c r="BR231" s="178"/>
      <c r="BS231" s="178"/>
      <c r="BT231" s="178"/>
      <c r="BU231" s="179"/>
      <c r="BV231" s="180"/>
      <c r="BW231" s="181"/>
      <c r="BX231" s="177"/>
      <c r="BY231"/>
      <c r="CA231"/>
    </row>
    <row r="232" spans="2:79" ht="18.75">
      <c r="B232" s="1170" t="s">
        <v>1290</v>
      </c>
      <c r="C232" s="335">
        <v>44315854000132</v>
      </c>
      <c r="D232" s="1170" t="s">
        <v>11</v>
      </c>
      <c r="E232" s="1170" t="s">
        <v>621</v>
      </c>
      <c r="F232" s="1170" t="s">
        <v>663</v>
      </c>
      <c r="G232" s="1172" t="s">
        <v>865</v>
      </c>
      <c r="H232" s="1172" t="s">
        <v>34</v>
      </c>
      <c r="I232" s="1172" t="s">
        <v>1414</v>
      </c>
      <c r="J232" s="1172" t="s">
        <v>608</v>
      </c>
      <c r="K232" s="1172" t="s">
        <v>48</v>
      </c>
      <c r="L232" s="740" t="s">
        <v>1414</v>
      </c>
      <c r="M232" s="740" t="s">
        <v>34</v>
      </c>
      <c r="N232" s="1172" t="s">
        <v>2960</v>
      </c>
      <c r="O232" s="1172" t="s">
        <v>1320</v>
      </c>
      <c r="P232" s="783">
        <v>44560</v>
      </c>
      <c r="Q232" s="741"/>
      <c r="R232" s="741"/>
      <c r="S232" s="784">
        <v>31</v>
      </c>
      <c r="T232" s="742"/>
      <c r="U232" s="743"/>
      <c r="V232" s="742"/>
      <c r="W232" s="743"/>
      <c r="X232" s="742"/>
      <c r="Y232" s="743"/>
      <c r="Z232" s="742"/>
      <c r="AA232" s="743"/>
      <c r="AB232" s="742"/>
      <c r="AC232" s="744"/>
      <c r="AD232" s="785">
        <v>40142060000163</v>
      </c>
      <c r="AE232" s="1178" t="s">
        <v>1732</v>
      </c>
      <c r="AF232" s="786" t="s">
        <v>1733</v>
      </c>
      <c r="AG232" s="787" t="s">
        <v>719</v>
      </c>
      <c r="AH232" s="787" t="s">
        <v>1730</v>
      </c>
      <c r="AI232" s="787">
        <v>10000</v>
      </c>
      <c r="AJ232" s="787">
        <v>1000</v>
      </c>
      <c r="AK232" s="787">
        <v>0</v>
      </c>
      <c r="AL232" s="742">
        <v>3.4999999999999996E-3</v>
      </c>
      <c r="AM232" s="742">
        <v>0.2</v>
      </c>
      <c r="AN232" s="743" t="s">
        <v>636</v>
      </c>
      <c r="AO232" s="1172" t="s">
        <v>34</v>
      </c>
      <c r="AP232" s="1178" t="s">
        <v>1731</v>
      </c>
      <c r="AQ232" s="745" t="s">
        <v>675</v>
      </c>
      <c r="AR232" s="742">
        <v>9.33333333333333E-4</v>
      </c>
      <c r="AS232" s="742">
        <v>9.33333333333333E-4</v>
      </c>
      <c r="AT232" s="742" t="s">
        <v>1414</v>
      </c>
      <c r="AU232" s="742" t="s">
        <v>2724</v>
      </c>
      <c r="AX232" s="190"/>
      <c r="AY232" s="190"/>
      <c r="AZ232" s="176"/>
      <c r="BA232" s="176"/>
      <c r="BB232" s="176"/>
      <c r="BC232" s="751"/>
      <c r="BD232" s="176"/>
      <c r="BE232" s="176"/>
      <c r="BF232" s="176"/>
      <c r="BG232" s="176"/>
      <c r="BH232" s="751"/>
      <c r="BI232" s="178"/>
      <c r="BJ232" s="191"/>
      <c r="BK232" s="191"/>
      <c r="BL232" s="191"/>
      <c r="BM232" s="178"/>
      <c r="BN232" s="178"/>
      <c r="BO232" s="178"/>
      <c r="BP232" s="178"/>
      <c r="BQ232" s="178"/>
      <c r="BR232" s="178"/>
      <c r="BS232" s="178"/>
      <c r="BT232" s="178"/>
      <c r="BU232" s="179"/>
      <c r="BV232" s="180"/>
      <c r="BW232" s="181"/>
      <c r="BX232" s="177"/>
      <c r="BY232"/>
      <c r="CA232"/>
    </row>
    <row r="233" spans="2:79" ht="18.75">
      <c r="B233" s="1170" t="s">
        <v>478</v>
      </c>
      <c r="C233" s="335">
        <v>74326471000120</v>
      </c>
      <c r="D233" s="1170" t="s">
        <v>11</v>
      </c>
      <c r="E233" s="1170" t="s">
        <v>4215</v>
      </c>
      <c r="F233" s="1170" t="s">
        <v>1414</v>
      </c>
      <c r="G233" s="1172" t="s">
        <v>1414</v>
      </c>
      <c r="H233" s="1172" t="s">
        <v>34</v>
      </c>
      <c r="I233" s="1172" t="s">
        <v>34</v>
      </c>
      <c r="J233" s="1172" t="s">
        <v>611</v>
      </c>
      <c r="K233" s="1172" t="s">
        <v>48</v>
      </c>
      <c r="L233" s="740" t="s">
        <v>1414</v>
      </c>
      <c r="M233" s="740" t="s">
        <v>1411</v>
      </c>
      <c r="N233" s="1172" t="s">
        <v>2961</v>
      </c>
      <c r="O233" s="1172" t="s">
        <v>1320</v>
      </c>
      <c r="P233" s="783">
        <v>34613</v>
      </c>
      <c r="Q233" s="741">
        <v>10.411217000000001</v>
      </c>
      <c r="R233" s="741">
        <v>14.953657785425101</v>
      </c>
      <c r="S233" s="784">
        <v>4</v>
      </c>
      <c r="T233" s="742">
        <v>1.7301142290028881E-2</v>
      </c>
      <c r="U233" s="743">
        <v>0.53228791519241259</v>
      </c>
      <c r="V233" s="742">
        <v>7.9808257129925231E-2</v>
      </c>
      <c r="W233" s="743">
        <v>0.60329030972383668</v>
      </c>
      <c r="X233" s="742">
        <v>-0.14409781082911743</v>
      </c>
      <c r="Y233" s="743">
        <v>-0.70191900942486896</v>
      </c>
      <c r="Z233" s="742">
        <v>-6.2013074972643301E-3</v>
      </c>
      <c r="AA233" s="743">
        <v>-2.6720888681700351E-2</v>
      </c>
      <c r="AB233" s="742">
        <v>0.16130685716297863</v>
      </c>
      <c r="AC233" s="744">
        <v>-0.3253429920691755</v>
      </c>
      <c r="AD233" s="785">
        <v>0</v>
      </c>
      <c r="AE233" s="1178" t="s">
        <v>1732</v>
      </c>
      <c r="AF233" s="786" t="s">
        <v>1733</v>
      </c>
      <c r="AG233" s="787" t="s">
        <v>719</v>
      </c>
      <c r="AH233" s="787" t="s">
        <v>1730</v>
      </c>
      <c r="AI233" s="787">
        <v>100</v>
      </c>
      <c r="AJ233" s="787">
        <v>100</v>
      </c>
      <c r="AK233" s="787">
        <v>100</v>
      </c>
      <c r="AL233" s="742">
        <v>5.0000000000000001E-3</v>
      </c>
      <c r="AM233" s="742">
        <v>0</v>
      </c>
      <c r="AN233" s="743" t="s">
        <v>2119</v>
      </c>
      <c r="AO233" s="1172" t="s">
        <v>34</v>
      </c>
      <c r="AP233" s="1178" t="s">
        <v>1731</v>
      </c>
      <c r="AQ233" s="745" t="s">
        <v>660</v>
      </c>
      <c r="AR233" s="742">
        <v>1.33333333333333E-3</v>
      </c>
      <c r="AS233" s="742">
        <v>1.33333333333333E-3</v>
      </c>
      <c r="AT233" s="742" t="s">
        <v>1414</v>
      </c>
      <c r="AU233" s="742" t="s">
        <v>2724</v>
      </c>
      <c r="AX233" s="190"/>
      <c r="AY233" s="190"/>
      <c r="AZ233" s="176"/>
      <c r="BA233" s="176"/>
      <c r="BB233" s="176"/>
      <c r="BC233" s="751"/>
      <c r="BD233" s="176"/>
      <c r="BE233" s="176"/>
      <c r="BF233" s="176"/>
      <c r="BG233" s="176"/>
      <c r="BH233" s="751"/>
      <c r="BI233" s="178"/>
      <c r="BJ233" s="191"/>
      <c r="BK233" s="191"/>
      <c r="BL233" s="191"/>
      <c r="BM233" s="178"/>
      <c r="BN233" s="178"/>
      <c r="BO233" s="178"/>
      <c r="BP233" s="178"/>
      <c r="BQ233" s="178"/>
      <c r="BR233" s="178"/>
      <c r="BS233" s="178"/>
      <c r="BT233" s="178"/>
      <c r="BU233" s="179"/>
      <c r="BV233" s="180"/>
      <c r="BW233" s="181"/>
      <c r="BX233" s="177"/>
      <c r="BY233"/>
      <c r="CA233"/>
    </row>
    <row r="234" spans="2:79" ht="18.75">
      <c r="B234" s="1170" t="s">
        <v>5056</v>
      </c>
      <c r="C234" s="335">
        <v>10813716000161</v>
      </c>
      <c r="D234" s="1170" t="s">
        <v>11</v>
      </c>
      <c r="E234" s="1170" t="s">
        <v>620</v>
      </c>
      <c r="F234" s="1170" t="s">
        <v>663</v>
      </c>
      <c r="G234" s="1172" t="s">
        <v>1414</v>
      </c>
      <c r="H234" s="1172" t="s">
        <v>34</v>
      </c>
      <c r="I234" s="1172" t="s">
        <v>34</v>
      </c>
      <c r="J234" s="1172" t="s">
        <v>608</v>
      </c>
      <c r="K234" s="1172" t="s">
        <v>48</v>
      </c>
      <c r="L234" s="740" t="s">
        <v>1414</v>
      </c>
      <c r="M234" s="740" t="s">
        <v>1414</v>
      </c>
      <c r="N234" s="1172" t="s">
        <v>5057</v>
      </c>
      <c r="O234" s="1172" t="s">
        <v>1320</v>
      </c>
      <c r="P234" s="783">
        <v>1</v>
      </c>
      <c r="Q234" s="741">
        <v>1755.8841870000001</v>
      </c>
      <c r="R234" s="741">
        <v>837.11042941999949</v>
      </c>
      <c r="S234" s="784">
        <v>5</v>
      </c>
      <c r="T234" s="742">
        <v>3.1064952965892623E-2</v>
      </c>
      <c r="U234" s="743">
        <v>0.955746087314431</v>
      </c>
      <c r="V234" s="742">
        <v>0.14075658655642309</v>
      </c>
      <c r="W234" s="743">
        <v>1.0640137719215228</v>
      </c>
      <c r="X234" s="742">
        <v>0.2328792214829718</v>
      </c>
      <c r="Y234" s="743">
        <v>1.1343847038232164</v>
      </c>
      <c r="Z234" s="742">
        <v>0.28142790871927748</v>
      </c>
      <c r="AA234" s="743">
        <v>1.2126481107619556</v>
      </c>
      <c r="AB234" s="742">
        <v>7.9716176482059445E-4</v>
      </c>
      <c r="AC234" s="744">
        <v>10.623030668969813</v>
      </c>
      <c r="AD234" s="785">
        <v>0</v>
      </c>
      <c r="AE234" s="1178" t="s">
        <v>1732</v>
      </c>
      <c r="AF234" s="786" t="s">
        <v>1733</v>
      </c>
      <c r="AG234" s="787" t="s">
        <v>719</v>
      </c>
      <c r="AH234" s="787" t="s">
        <v>2207</v>
      </c>
      <c r="AI234" s="787">
        <v>10000000</v>
      </c>
      <c r="AJ234" s="787">
        <v>1000</v>
      </c>
      <c r="AK234" s="787">
        <v>500</v>
      </c>
      <c r="AL234" s="742">
        <v>2E-3</v>
      </c>
      <c r="AM234" s="742">
        <v>0.2</v>
      </c>
      <c r="AN234" s="743" t="s">
        <v>64</v>
      </c>
      <c r="AO234" s="1172" t="s">
        <v>34</v>
      </c>
      <c r="AP234" s="1178" t="s">
        <v>1731</v>
      </c>
      <c r="AQ234" s="745" t="s">
        <v>662</v>
      </c>
      <c r="AR234" s="742">
        <v>0</v>
      </c>
      <c r="AS234" s="742">
        <v>0</v>
      </c>
      <c r="AT234" s="742" t="s">
        <v>1414</v>
      </c>
      <c r="AU234" s="742" t="s">
        <v>2724</v>
      </c>
      <c r="AX234" s="190"/>
      <c r="AY234" s="190"/>
      <c r="AZ234" s="176"/>
      <c r="BA234" s="176"/>
      <c r="BB234" s="176"/>
      <c r="BC234" s="751"/>
      <c r="BD234" s="176"/>
      <c r="BE234" s="176"/>
      <c r="BF234" s="176"/>
      <c r="BG234" s="176"/>
      <c r="BH234" s="751"/>
      <c r="BI234" s="178"/>
      <c r="BJ234" s="191"/>
      <c r="BK234" s="191"/>
      <c r="BL234" s="191"/>
      <c r="BM234" s="178"/>
      <c r="BN234" s="178"/>
      <c r="BO234" s="178"/>
      <c r="BP234" s="178"/>
      <c r="BQ234" s="178"/>
      <c r="BR234" s="178"/>
      <c r="BS234" s="178"/>
      <c r="BT234" s="178"/>
      <c r="BU234" s="179"/>
      <c r="BV234" s="180"/>
      <c r="BW234" s="181"/>
      <c r="BX234" s="177"/>
      <c r="BY234"/>
      <c r="CA234"/>
    </row>
    <row r="235" spans="2:79" ht="18.75">
      <c r="B235" s="1170" t="s">
        <v>579</v>
      </c>
      <c r="C235" s="335">
        <v>37703644000156</v>
      </c>
      <c r="D235" s="1170" t="s">
        <v>14</v>
      </c>
      <c r="E235" s="1170" t="s">
        <v>607</v>
      </c>
      <c r="F235" s="1170" t="s">
        <v>1414</v>
      </c>
      <c r="G235" s="1172" t="s">
        <v>1414</v>
      </c>
      <c r="H235" s="1172" t="s">
        <v>34</v>
      </c>
      <c r="I235" s="1172" t="s">
        <v>34</v>
      </c>
      <c r="J235" s="1172" t="s">
        <v>611</v>
      </c>
      <c r="K235" s="1172" t="s">
        <v>49</v>
      </c>
      <c r="L235" s="740" t="s">
        <v>1414</v>
      </c>
      <c r="M235" s="740" t="s">
        <v>1411</v>
      </c>
      <c r="N235" s="1172" t="s">
        <v>2962</v>
      </c>
      <c r="O235" s="1172" t="s">
        <v>1320</v>
      </c>
      <c r="P235" s="783">
        <v>44135</v>
      </c>
      <c r="Q235" s="741">
        <v>16.286604870000001</v>
      </c>
      <c r="R235" s="741">
        <v>38.843681433755123</v>
      </c>
      <c r="S235" s="784">
        <v>4</v>
      </c>
      <c r="T235" s="742">
        <v>2.7361721917657844E-2</v>
      </c>
      <c r="U235" s="743">
        <v>0.84181227293983041</v>
      </c>
      <c r="V235" s="742">
        <v>9.4839395502288593E-3</v>
      </c>
      <c r="W235" s="743">
        <v>7.169143938759602E-2</v>
      </c>
      <c r="X235" s="742">
        <v>-0.11370554851669534</v>
      </c>
      <c r="Y235" s="743">
        <v>-0.55387438241929754</v>
      </c>
      <c r="Z235" s="742"/>
      <c r="AA235" s="743"/>
      <c r="AB235" s="742">
        <v>0.23572319774960074</v>
      </c>
      <c r="AC235" s="744">
        <v>-0.52096855253433771</v>
      </c>
      <c r="AD235" s="785">
        <v>0</v>
      </c>
      <c r="AE235" s="1178" t="s">
        <v>1732</v>
      </c>
      <c r="AF235" s="786" t="s">
        <v>1733</v>
      </c>
      <c r="AG235" s="787" t="s">
        <v>719</v>
      </c>
      <c r="AH235" s="787" t="s">
        <v>1726</v>
      </c>
      <c r="AI235" s="787">
        <v>1000</v>
      </c>
      <c r="AJ235" s="787">
        <v>500</v>
      </c>
      <c r="AK235" s="787">
        <v>500</v>
      </c>
      <c r="AL235" s="742">
        <v>5.0000000000000001E-3</v>
      </c>
      <c r="AM235" s="742">
        <v>0</v>
      </c>
      <c r="AN235" s="743" t="s">
        <v>2119</v>
      </c>
      <c r="AO235" s="1172" t="s">
        <v>34</v>
      </c>
      <c r="AP235" s="1178" t="s">
        <v>1727</v>
      </c>
      <c r="AQ235" s="745" t="s">
        <v>687</v>
      </c>
      <c r="AR235" s="742">
        <v>0</v>
      </c>
      <c r="AS235" s="742">
        <v>0</v>
      </c>
      <c r="AT235" s="742" t="s">
        <v>1414</v>
      </c>
      <c r="AU235" s="742" t="s">
        <v>2724</v>
      </c>
      <c r="AX235" s="190"/>
      <c r="AY235" s="190"/>
      <c r="AZ235" s="176"/>
      <c r="BA235" s="176"/>
      <c r="BB235" s="176"/>
      <c r="BC235" s="751"/>
      <c r="BD235" s="176"/>
      <c r="BE235" s="176"/>
      <c r="BF235" s="176"/>
      <c r="BG235" s="176"/>
      <c r="BH235" s="751"/>
      <c r="BI235" s="178"/>
      <c r="BJ235" s="191"/>
      <c r="BK235" s="191"/>
      <c r="BL235" s="191"/>
      <c r="BM235" s="210"/>
      <c r="BN235" s="178"/>
      <c r="BO235" s="178"/>
      <c r="BP235" s="178"/>
      <c r="BQ235" s="178"/>
      <c r="BR235" s="178"/>
      <c r="BS235" s="178"/>
      <c r="BT235" s="178"/>
      <c r="BU235" s="179"/>
      <c r="BV235" s="180"/>
      <c r="BW235" s="181"/>
      <c r="BX235" s="177"/>
      <c r="BY235"/>
      <c r="CA235"/>
    </row>
    <row r="236" spans="2:79" ht="18.75">
      <c r="B236" s="1170" t="s">
        <v>135</v>
      </c>
      <c r="C236" s="335">
        <v>38389079000167</v>
      </c>
      <c r="D236" s="1170" t="s">
        <v>11</v>
      </c>
      <c r="E236" s="1170" t="s">
        <v>4215</v>
      </c>
      <c r="F236" s="1170" t="s">
        <v>1414</v>
      </c>
      <c r="G236" s="1172" t="s">
        <v>1414</v>
      </c>
      <c r="H236" s="1172" t="s">
        <v>34</v>
      </c>
      <c r="I236" s="1172" t="s">
        <v>34</v>
      </c>
      <c r="J236" s="1172" t="s">
        <v>611</v>
      </c>
      <c r="K236" s="1172" t="s">
        <v>49</v>
      </c>
      <c r="L236" s="740" t="s">
        <v>1414</v>
      </c>
      <c r="M236" s="740" t="s">
        <v>1411</v>
      </c>
      <c r="N236" s="1172" t="s">
        <v>2963</v>
      </c>
      <c r="O236" s="1172" t="s">
        <v>1320</v>
      </c>
      <c r="P236" s="783">
        <v>44135</v>
      </c>
      <c r="Q236" s="741">
        <v>6.90564321</v>
      </c>
      <c r="R236" s="741">
        <v>16.07400537856558</v>
      </c>
      <c r="S236" s="784">
        <v>4</v>
      </c>
      <c r="T236" s="742">
        <v>-2.0803967619460573E-2</v>
      </c>
      <c r="U236" s="743">
        <v>-0.64005603596909333</v>
      </c>
      <c r="V236" s="742">
        <v>2.9255831339234817E-2</v>
      </c>
      <c r="W236" s="743">
        <v>0.22115204847967135</v>
      </c>
      <c r="X236" s="742">
        <v>-0.19353936890437751</v>
      </c>
      <c r="Y236" s="743">
        <v>-0.94275521136941753</v>
      </c>
      <c r="Z236" s="742"/>
      <c r="AA236" s="743"/>
      <c r="AB236" s="742">
        <v>0.17939198537732892</v>
      </c>
      <c r="AC236" s="744">
        <v>-0.5743427228627459</v>
      </c>
      <c r="AD236" s="785">
        <v>0</v>
      </c>
      <c r="AE236" s="1178" t="s">
        <v>1732</v>
      </c>
      <c r="AF236" s="786" t="s">
        <v>1733</v>
      </c>
      <c r="AG236" s="787" t="s">
        <v>719</v>
      </c>
      <c r="AH236" s="787" t="s">
        <v>1726</v>
      </c>
      <c r="AI236" s="787">
        <v>1000</v>
      </c>
      <c r="AJ236" s="787">
        <v>500</v>
      </c>
      <c r="AK236" s="787">
        <v>500</v>
      </c>
      <c r="AL236" s="742">
        <v>5.0000000000000001E-3</v>
      </c>
      <c r="AM236" s="742">
        <v>0</v>
      </c>
      <c r="AN236" s="743" t="s">
        <v>2119</v>
      </c>
      <c r="AO236" s="1172" t="s">
        <v>34</v>
      </c>
      <c r="AP236" s="1178" t="s">
        <v>1742</v>
      </c>
      <c r="AQ236" s="745" t="s">
        <v>679</v>
      </c>
      <c r="AR236" s="742">
        <v>0</v>
      </c>
      <c r="AS236" s="742">
        <v>0</v>
      </c>
      <c r="AT236" s="742" t="s">
        <v>1414</v>
      </c>
      <c r="AU236" s="742" t="s">
        <v>2724</v>
      </c>
      <c r="AX236" s="190"/>
      <c r="AY236" s="190"/>
      <c r="AZ236" s="176"/>
      <c r="BA236" s="176"/>
      <c r="BB236" s="176"/>
      <c r="BC236" s="751"/>
      <c r="BD236" s="176"/>
      <c r="BE236" s="176"/>
      <c r="BF236" s="176"/>
      <c r="BG236" s="176"/>
      <c r="BH236" s="751"/>
      <c r="BI236" s="178"/>
      <c r="BJ236" s="191"/>
      <c r="BK236" s="191"/>
      <c r="BL236" s="191"/>
      <c r="BM236" s="178"/>
      <c r="BN236" s="178"/>
      <c r="BO236" s="178"/>
      <c r="BP236" s="178"/>
      <c r="BQ236" s="178"/>
      <c r="BR236" s="178"/>
      <c r="BS236" s="178"/>
      <c r="BT236" s="178"/>
      <c r="BU236" s="179"/>
      <c r="BV236" s="180"/>
      <c r="BW236" s="181"/>
      <c r="BX236" s="177"/>
      <c r="BY236"/>
      <c r="CA236"/>
    </row>
    <row r="237" spans="2:79" ht="18.75">
      <c r="B237" s="1170" t="s">
        <v>826</v>
      </c>
      <c r="C237" s="335">
        <v>7187751000108</v>
      </c>
      <c r="D237" s="1170" t="s">
        <v>14</v>
      </c>
      <c r="E237" s="1170" t="s">
        <v>607</v>
      </c>
      <c r="F237" s="1170" t="s">
        <v>1414</v>
      </c>
      <c r="G237" s="1172" t="s">
        <v>1414</v>
      </c>
      <c r="H237" s="1172" t="s">
        <v>34</v>
      </c>
      <c r="I237" s="1172" t="s">
        <v>34</v>
      </c>
      <c r="J237" s="1172" t="s">
        <v>608</v>
      </c>
      <c r="K237" s="1172" t="s">
        <v>48</v>
      </c>
      <c r="L237" s="740" t="s">
        <v>1414</v>
      </c>
      <c r="M237" s="740" t="s">
        <v>1411</v>
      </c>
      <c r="N237" s="1172" t="s">
        <v>2964</v>
      </c>
      <c r="O237" s="1172" t="s">
        <v>1320</v>
      </c>
      <c r="P237" s="783">
        <v>39418</v>
      </c>
      <c r="Q237" s="741">
        <v>15.843135999999999</v>
      </c>
      <c r="R237" s="741">
        <v>20.845664056910564</v>
      </c>
      <c r="S237" s="784">
        <v>3</v>
      </c>
      <c r="T237" s="742">
        <v>-6.2229327279959223E-2</v>
      </c>
      <c r="U237" s="743">
        <v>-1.9145509774095111</v>
      </c>
      <c r="V237" s="742">
        <v>-0.27049894028254651</v>
      </c>
      <c r="W237" s="743">
        <v>-2.0447682399248501</v>
      </c>
      <c r="X237" s="742">
        <v>-0.27547778742115125</v>
      </c>
      <c r="Y237" s="743">
        <v>-1.3418878090695934</v>
      </c>
      <c r="Z237" s="742">
        <v>9.6816595708366204E-2</v>
      </c>
      <c r="AA237" s="743">
        <v>0.4171741971520832</v>
      </c>
      <c r="AB237" s="742">
        <v>0.22797681139519943</v>
      </c>
      <c r="AC237" s="744">
        <v>-1.7667904489852511</v>
      </c>
      <c r="AD237" s="785">
        <v>0</v>
      </c>
      <c r="AE237" s="1178" t="s">
        <v>1732</v>
      </c>
      <c r="AF237" s="786" t="s">
        <v>1765</v>
      </c>
      <c r="AG237" s="787" t="s">
        <v>719</v>
      </c>
      <c r="AH237" s="787" t="s">
        <v>1730</v>
      </c>
      <c r="AI237" s="787">
        <v>1000</v>
      </c>
      <c r="AJ237" s="787">
        <v>100</v>
      </c>
      <c r="AK237" s="787">
        <v>100</v>
      </c>
      <c r="AL237" s="742">
        <v>0.01</v>
      </c>
      <c r="AM237" s="742">
        <v>0</v>
      </c>
      <c r="AN237" s="743" t="s">
        <v>2119</v>
      </c>
      <c r="AO237" s="1172" t="s">
        <v>34</v>
      </c>
      <c r="AP237" s="1178" t="s">
        <v>1727</v>
      </c>
      <c r="AQ237" s="745" t="s">
        <v>682</v>
      </c>
      <c r="AR237" s="742">
        <v>0</v>
      </c>
      <c r="AS237" s="742">
        <v>0</v>
      </c>
      <c r="AT237" s="742" t="s">
        <v>1414</v>
      </c>
      <c r="AU237" s="742" t="s">
        <v>2724</v>
      </c>
      <c r="AX237" s="190"/>
      <c r="AY237" s="190"/>
      <c r="AZ237" s="176"/>
      <c r="BA237" s="176"/>
      <c r="BB237" s="176"/>
      <c r="BC237" s="751"/>
      <c r="BD237" s="176"/>
      <c r="BE237" s="176"/>
      <c r="BF237" s="176"/>
      <c r="BG237" s="176"/>
      <c r="BH237" s="751"/>
      <c r="BI237" s="178"/>
      <c r="BJ237" s="191"/>
      <c r="BK237" s="191"/>
      <c r="BL237" s="191"/>
      <c r="BM237" s="178"/>
      <c r="BN237" s="178"/>
      <c r="BO237" s="178"/>
      <c r="BP237" s="178"/>
      <c r="BQ237" s="178"/>
      <c r="BR237" s="178"/>
      <c r="BS237" s="178"/>
      <c r="BT237" s="178"/>
      <c r="BU237" s="179"/>
      <c r="BV237" s="180"/>
      <c r="BW237" s="181"/>
      <c r="BX237" s="177"/>
      <c r="BY237"/>
      <c r="CA237"/>
    </row>
    <row r="238" spans="2:79" ht="18.75">
      <c r="B238" s="1170" t="s">
        <v>30</v>
      </c>
      <c r="C238" s="335">
        <v>14866273000128</v>
      </c>
      <c r="D238" s="1170" t="s">
        <v>14</v>
      </c>
      <c r="E238" s="1170" t="s">
        <v>607</v>
      </c>
      <c r="F238" s="1170" t="s">
        <v>1414</v>
      </c>
      <c r="G238" s="1172" t="s">
        <v>1414</v>
      </c>
      <c r="H238" s="1172" t="s">
        <v>34</v>
      </c>
      <c r="I238" s="1172" t="s">
        <v>34</v>
      </c>
      <c r="J238" s="1172" t="s">
        <v>608</v>
      </c>
      <c r="K238" s="1172" t="s">
        <v>48</v>
      </c>
      <c r="L238" s="740" t="s">
        <v>1414</v>
      </c>
      <c r="M238" s="740" t="s">
        <v>34</v>
      </c>
      <c r="N238" s="1172" t="s">
        <v>2965</v>
      </c>
      <c r="O238" s="1172" t="s">
        <v>1320</v>
      </c>
      <c r="P238" s="783">
        <v>41150</v>
      </c>
      <c r="Q238" s="741">
        <v>331.39798400000001</v>
      </c>
      <c r="R238" s="741">
        <v>419.75731685542149</v>
      </c>
      <c r="S238" s="784">
        <v>32</v>
      </c>
      <c r="T238" s="742">
        <v>-3.3734855120167051E-2</v>
      </c>
      <c r="U238" s="743">
        <v>-1.0378884469137459</v>
      </c>
      <c r="V238" s="742">
        <v>-0.16322102395901272</v>
      </c>
      <c r="W238" s="743">
        <v>-1.2338279977392461</v>
      </c>
      <c r="X238" s="742">
        <v>-0.25739741153003415</v>
      </c>
      <c r="Y238" s="743">
        <v>-1.2538159677105867</v>
      </c>
      <c r="Z238" s="742">
        <v>0.30057078832639483</v>
      </c>
      <c r="AA238" s="743">
        <v>1.2951330956227494</v>
      </c>
      <c r="AB238" s="742">
        <v>0.22792939403095328</v>
      </c>
      <c r="AC238" s="744">
        <v>-1.2964950742574508</v>
      </c>
      <c r="AD238" s="785">
        <v>14284684000105</v>
      </c>
      <c r="AE238" s="1178" t="s">
        <v>1806</v>
      </c>
      <c r="AF238" s="786" t="s">
        <v>1725</v>
      </c>
      <c r="AG238" s="787" t="s">
        <v>1428</v>
      </c>
      <c r="AH238" s="787" t="s">
        <v>1730</v>
      </c>
      <c r="AI238" s="787">
        <v>100000</v>
      </c>
      <c r="AJ238" s="787">
        <v>10000</v>
      </c>
      <c r="AK238" s="787">
        <v>100000</v>
      </c>
      <c r="AL238" s="742">
        <v>1.38E-2</v>
      </c>
      <c r="AM238" s="742">
        <v>0.2</v>
      </c>
      <c r="AN238" s="743" t="s">
        <v>666</v>
      </c>
      <c r="AO238" s="1172" t="s">
        <v>34</v>
      </c>
      <c r="AP238" s="1178" t="s">
        <v>1727</v>
      </c>
      <c r="AQ238" s="745" t="s">
        <v>659</v>
      </c>
      <c r="AR238" s="742">
        <v>4.1399999999999996E-3</v>
      </c>
      <c r="AS238" s="742">
        <v>4.1399999999999996E-3</v>
      </c>
      <c r="AT238" s="742" t="s">
        <v>1414</v>
      </c>
      <c r="AU238" s="742" t="s">
        <v>2724</v>
      </c>
      <c r="AX238" s="190"/>
      <c r="AY238" s="190"/>
      <c r="AZ238" s="176"/>
      <c r="BA238" s="176"/>
      <c r="BB238" s="176"/>
      <c r="BC238" s="751"/>
      <c r="BD238" s="176"/>
      <c r="BE238" s="176"/>
      <c r="BF238" s="176"/>
      <c r="BG238" s="176"/>
      <c r="BH238" s="751"/>
      <c r="BI238" s="178"/>
      <c r="BJ238" s="191"/>
      <c r="BK238" s="191"/>
      <c r="BL238" s="191"/>
      <c r="BM238" s="178"/>
      <c r="BN238" s="178"/>
      <c r="BO238" s="178"/>
      <c r="BP238" s="178"/>
      <c r="BQ238" s="178"/>
      <c r="BR238" s="178"/>
      <c r="BS238" s="178"/>
      <c r="BT238" s="178"/>
      <c r="BU238" s="179"/>
      <c r="BV238" s="180"/>
      <c r="BW238" s="181"/>
      <c r="BX238" s="177"/>
      <c r="BY238"/>
      <c r="CA238"/>
    </row>
    <row r="239" spans="2:79" ht="18.75">
      <c r="B239" s="1170" t="s">
        <v>136</v>
      </c>
      <c r="C239" s="335">
        <v>35704552000165</v>
      </c>
      <c r="D239" s="1170" t="s">
        <v>14</v>
      </c>
      <c r="E239" s="1170" t="s">
        <v>607</v>
      </c>
      <c r="F239" s="1170" t="s">
        <v>1414</v>
      </c>
      <c r="G239" s="1172" t="s">
        <v>1414</v>
      </c>
      <c r="H239" s="1172" t="s">
        <v>34</v>
      </c>
      <c r="I239" s="1172" t="s">
        <v>34</v>
      </c>
      <c r="J239" s="1172" t="s">
        <v>608</v>
      </c>
      <c r="K239" s="1172" t="s">
        <v>48</v>
      </c>
      <c r="L239" s="740" t="s">
        <v>1414</v>
      </c>
      <c r="M239" s="740" t="s">
        <v>34</v>
      </c>
      <c r="N239" s="1172" t="s">
        <v>2966</v>
      </c>
      <c r="O239" s="1172" t="s">
        <v>1320</v>
      </c>
      <c r="P239" s="783">
        <v>43869</v>
      </c>
      <c r="Q239" s="741">
        <v>3.0421491500000002</v>
      </c>
      <c r="R239" s="741">
        <v>3.1690941857258079</v>
      </c>
      <c r="S239" s="784">
        <v>32</v>
      </c>
      <c r="T239" s="742">
        <v>-3.289219491963391E-2</v>
      </c>
      <c r="U239" s="743">
        <v>-1.0119631158669102</v>
      </c>
      <c r="V239" s="742">
        <v>-0.16276953895282975</v>
      </c>
      <c r="W239" s="743">
        <v>-1.2304151111657131</v>
      </c>
      <c r="X239" s="742">
        <v>-0.25562095520815065</v>
      </c>
      <c r="Y239" s="743">
        <v>-1.245162619997888</v>
      </c>
      <c r="Z239" s="742">
        <v>0.25936702495605979</v>
      </c>
      <c r="AA239" s="743">
        <v>1.1175897025928849</v>
      </c>
      <c r="AB239" s="742">
        <v>0.22745008792703453</v>
      </c>
      <c r="AC239" s="744">
        <v>-1.2972421963982157</v>
      </c>
      <c r="AD239" s="785">
        <v>11176045000138</v>
      </c>
      <c r="AE239" s="1178" t="s">
        <v>1806</v>
      </c>
      <c r="AF239" s="786" t="s">
        <v>1725</v>
      </c>
      <c r="AG239" s="787" t="s">
        <v>1428</v>
      </c>
      <c r="AH239" s="787" t="s">
        <v>1726</v>
      </c>
      <c r="AI239" s="787">
        <v>100000</v>
      </c>
      <c r="AJ239" s="787">
        <v>10000</v>
      </c>
      <c r="AK239" s="787">
        <v>100000</v>
      </c>
      <c r="AL239" s="742">
        <v>1.4999999999999999E-2</v>
      </c>
      <c r="AM239" s="742">
        <v>0.2</v>
      </c>
      <c r="AN239" s="743" t="s">
        <v>34</v>
      </c>
      <c r="AO239" s="1172" t="s">
        <v>34</v>
      </c>
      <c r="AP239" s="1178" t="s">
        <v>1727</v>
      </c>
      <c r="AQ239" s="745" t="s">
        <v>659</v>
      </c>
      <c r="AR239" s="742">
        <v>4.1399999999999996E-3</v>
      </c>
      <c r="AS239" s="742">
        <v>4.1399999999999996E-3</v>
      </c>
      <c r="AT239" s="742" t="s">
        <v>1414</v>
      </c>
      <c r="AU239" s="742" t="s">
        <v>2724</v>
      </c>
      <c r="AX239" s="190"/>
      <c r="AY239" s="190"/>
      <c r="AZ239" s="176"/>
      <c r="BA239" s="176"/>
      <c r="BB239" s="176"/>
      <c r="BC239" s="751"/>
      <c r="BD239" s="176"/>
      <c r="BE239" s="176"/>
      <c r="BF239" s="176"/>
      <c r="BG239" s="176"/>
      <c r="BH239" s="751"/>
      <c r="BI239" s="178"/>
      <c r="BJ239" s="191"/>
      <c r="BK239" s="191"/>
      <c r="BL239" s="191"/>
      <c r="BM239" s="178"/>
      <c r="BN239" s="178"/>
      <c r="BO239" s="178"/>
      <c r="BP239" s="178"/>
      <c r="BQ239" s="178"/>
      <c r="BR239" s="178"/>
      <c r="BS239" s="178"/>
      <c r="BT239" s="178"/>
      <c r="BU239" s="179"/>
      <c r="BV239" s="180"/>
      <c r="BW239" s="181"/>
      <c r="BX239" s="177"/>
      <c r="BY239"/>
      <c r="CA239"/>
    </row>
    <row r="240" spans="2:79" ht="18.75">
      <c r="B240" s="1170" t="s">
        <v>1504</v>
      </c>
      <c r="C240" s="335">
        <v>42870660000173</v>
      </c>
      <c r="D240" s="1170" t="s">
        <v>14</v>
      </c>
      <c r="E240" s="1170" t="s">
        <v>607</v>
      </c>
      <c r="F240" s="1170" t="s">
        <v>1414</v>
      </c>
      <c r="G240" s="1172" t="s">
        <v>1414</v>
      </c>
      <c r="H240" s="1172" t="s">
        <v>34</v>
      </c>
      <c r="I240" s="1172" t="s">
        <v>34</v>
      </c>
      <c r="J240" s="1172" t="s">
        <v>608</v>
      </c>
      <c r="K240" s="1172" t="s">
        <v>48</v>
      </c>
      <c r="L240" s="740" t="s">
        <v>1414</v>
      </c>
      <c r="M240" s="740" t="s">
        <v>34</v>
      </c>
      <c r="N240" s="1172" t="s">
        <v>2967</v>
      </c>
      <c r="O240" s="1172" t="s">
        <v>1320</v>
      </c>
      <c r="P240" s="783">
        <v>44453</v>
      </c>
      <c r="Q240" s="741">
        <v>314.33</v>
      </c>
      <c r="R240" s="741">
        <v>233.84600356510191</v>
      </c>
      <c r="S240" s="784">
        <v>32</v>
      </c>
      <c r="T240" s="742">
        <v>0</v>
      </c>
      <c r="U240" s="743">
        <v>0</v>
      </c>
      <c r="V240" s="742">
        <v>-9.2908824116230582E-2</v>
      </c>
      <c r="W240" s="743">
        <v>-0.70232072836660286</v>
      </c>
      <c r="X240" s="742"/>
      <c r="Y240" s="743"/>
      <c r="Z240" s="742"/>
      <c r="AA240" s="743"/>
      <c r="AB240" s="742">
        <v>9.4904733799145297E-2</v>
      </c>
      <c r="AC240" s="744">
        <v>-2.3728757015792028</v>
      </c>
      <c r="AD240" s="785">
        <v>0</v>
      </c>
      <c r="AE240" s="1178" t="s">
        <v>1806</v>
      </c>
      <c r="AF240" s="786" t="s">
        <v>1725</v>
      </c>
      <c r="AG240" s="787" t="s">
        <v>1428</v>
      </c>
      <c r="AH240" s="787" t="s">
        <v>1797</v>
      </c>
      <c r="AI240" s="787">
        <v>0</v>
      </c>
      <c r="AJ240" s="787">
        <v>0</v>
      </c>
      <c r="AK240" s="787">
        <v>0</v>
      </c>
      <c r="AL240" s="742">
        <v>0</v>
      </c>
      <c r="AM240" s="742">
        <v>0</v>
      </c>
      <c r="AN240" s="743" t="s">
        <v>2124</v>
      </c>
      <c r="AO240" s="1172" t="s">
        <v>34</v>
      </c>
      <c r="AP240" s="1178" t="s">
        <v>1727</v>
      </c>
      <c r="AQ240" s="745" t="s">
        <v>2178</v>
      </c>
      <c r="AR240" s="742">
        <v>0</v>
      </c>
      <c r="AS240" s="742">
        <v>0</v>
      </c>
      <c r="AT240" s="742" t="s">
        <v>1414</v>
      </c>
      <c r="AU240" s="742" t="s">
        <v>2724</v>
      </c>
      <c r="AX240" s="190"/>
      <c r="AY240" s="190"/>
      <c r="AZ240" s="176"/>
      <c r="BA240" s="176"/>
      <c r="BB240" s="176"/>
      <c r="BC240" s="751"/>
      <c r="BD240" s="176"/>
      <c r="BE240" s="176"/>
      <c r="BF240" s="176"/>
      <c r="BG240" s="176"/>
      <c r="BH240" s="751"/>
      <c r="BI240" s="178"/>
      <c r="BJ240" s="191"/>
      <c r="BK240" s="191"/>
      <c r="BL240" s="191"/>
      <c r="BM240" s="210"/>
      <c r="BN240" s="178"/>
      <c r="BO240" s="178"/>
      <c r="BP240" s="178"/>
      <c r="BQ240" s="178"/>
      <c r="BR240" s="178"/>
      <c r="BS240" s="178"/>
      <c r="BT240" s="178"/>
      <c r="BU240" s="179"/>
      <c r="BV240" s="180"/>
      <c r="BW240" s="181"/>
      <c r="BX240" s="177"/>
      <c r="BY240"/>
      <c r="CA240"/>
    </row>
    <row r="241" spans="2:79" ht="18.75">
      <c r="B241" s="1170" t="s">
        <v>137</v>
      </c>
      <c r="C241" s="335">
        <v>9577036000107</v>
      </c>
      <c r="D241" s="1170" t="s">
        <v>14</v>
      </c>
      <c r="E241" s="1170" t="s">
        <v>607</v>
      </c>
      <c r="F241" s="1170" t="s">
        <v>1414</v>
      </c>
      <c r="G241" s="1172" t="s">
        <v>1414</v>
      </c>
      <c r="H241" s="1172" t="s">
        <v>34</v>
      </c>
      <c r="I241" s="1172" t="s">
        <v>34</v>
      </c>
      <c r="J241" s="1172" t="s">
        <v>608</v>
      </c>
      <c r="K241" s="1172" t="s">
        <v>48</v>
      </c>
      <c r="L241" s="740" t="s">
        <v>1414</v>
      </c>
      <c r="M241" s="740" t="s">
        <v>34</v>
      </c>
      <c r="N241" s="1172" t="s">
        <v>2968</v>
      </c>
      <c r="O241" s="1172" t="s">
        <v>1323</v>
      </c>
      <c r="P241" s="783">
        <v>39729</v>
      </c>
      <c r="Q241" s="741">
        <v>205.61412100000001</v>
      </c>
      <c r="R241" s="741">
        <v>289.25888754510049</v>
      </c>
      <c r="S241" s="784">
        <v>16</v>
      </c>
      <c r="T241" s="742">
        <v>-3.1892845123306923E-2</v>
      </c>
      <c r="U241" s="743">
        <v>-0.98121706391741415</v>
      </c>
      <c r="V241" s="742">
        <v>-0.15955350785720124</v>
      </c>
      <c r="W241" s="743">
        <v>-1.2061043385021197</v>
      </c>
      <c r="X241" s="742">
        <v>-0.2555211673827692</v>
      </c>
      <c r="Y241" s="743">
        <v>-1.2446765406387266</v>
      </c>
      <c r="Z241" s="742">
        <v>0.31943885660971483</v>
      </c>
      <c r="AA241" s="743">
        <v>1.3764339426553673</v>
      </c>
      <c r="AB241" s="742">
        <v>0.22732361385676308</v>
      </c>
      <c r="AC241" s="744">
        <v>-1.2838165625929869</v>
      </c>
      <c r="AD241" s="785">
        <v>11176045000138</v>
      </c>
      <c r="AE241" s="1178" t="s">
        <v>1806</v>
      </c>
      <c r="AF241" s="786" t="s">
        <v>1725</v>
      </c>
      <c r="AG241" s="787" t="s">
        <v>1428</v>
      </c>
      <c r="AH241" s="787" t="s">
        <v>1726</v>
      </c>
      <c r="AI241" s="787">
        <v>15000</v>
      </c>
      <c r="AJ241" s="787">
        <v>5000</v>
      </c>
      <c r="AK241" s="787">
        <v>15000</v>
      </c>
      <c r="AL241" s="742">
        <v>1.38E-2</v>
      </c>
      <c r="AM241" s="742">
        <v>0.2</v>
      </c>
      <c r="AN241" s="743" t="s">
        <v>2179</v>
      </c>
      <c r="AO241" s="1172" t="s">
        <v>34</v>
      </c>
      <c r="AP241" s="1178" t="s">
        <v>1727</v>
      </c>
      <c r="AQ241" s="745" t="s">
        <v>659</v>
      </c>
      <c r="AR241" s="742">
        <v>4.1399999999999996E-3</v>
      </c>
      <c r="AS241" s="742">
        <v>4.1399999999999996E-3</v>
      </c>
      <c r="AT241" s="742" t="s">
        <v>1414</v>
      </c>
      <c r="AU241" s="742" t="s">
        <v>2724</v>
      </c>
      <c r="AX241" s="190"/>
      <c r="AY241" s="190"/>
      <c r="AZ241" s="176"/>
      <c r="BA241" s="176"/>
      <c r="BB241" s="176"/>
      <c r="BC241" s="751"/>
      <c r="BD241" s="176"/>
      <c r="BE241" s="176"/>
      <c r="BF241" s="176"/>
      <c r="BG241" s="176"/>
      <c r="BH241" s="751"/>
      <c r="BI241" s="178"/>
      <c r="BJ241" s="191"/>
      <c r="BK241" s="191"/>
      <c r="BL241" s="191"/>
      <c r="BM241" s="178"/>
      <c r="BN241" s="178"/>
      <c r="BO241" s="178"/>
      <c r="BP241" s="178"/>
      <c r="BQ241" s="178"/>
      <c r="BR241" s="178"/>
      <c r="BS241" s="178"/>
      <c r="BT241" s="178"/>
      <c r="BU241" s="179"/>
      <c r="BV241" s="180"/>
      <c r="BW241" s="181"/>
      <c r="BX241" s="177"/>
      <c r="BY241"/>
      <c r="CA241"/>
    </row>
    <row r="242" spans="2:79" ht="18.75">
      <c r="B242" s="1170" t="s">
        <v>1505</v>
      </c>
      <c r="C242" s="335">
        <v>40779790000170</v>
      </c>
      <c r="D242" s="1170" t="s">
        <v>14</v>
      </c>
      <c r="E242" s="1170" t="s">
        <v>607</v>
      </c>
      <c r="F242" s="1170" t="s">
        <v>1414</v>
      </c>
      <c r="G242" s="1172" t="s">
        <v>1414</v>
      </c>
      <c r="H242" s="1172" t="s">
        <v>34</v>
      </c>
      <c r="I242" s="1172" t="s">
        <v>34</v>
      </c>
      <c r="J242" s="1172" t="s">
        <v>608</v>
      </c>
      <c r="K242" s="1172" t="s">
        <v>48</v>
      </c>
      <c r="L242" s="740" t="s">
        <v>1414</v>
      </c>
      <c r="M242" s="740" t="s">
        <v>34</v>
      </c>
      <c r="N242" s="1172" t="s">
        <v>2969</v>
      </c>
      <c r="O242" s="1172" t="s">
        <v>1320</v>
      </c>
      <c r="P242" s="783">
        <v>44266</v>
      </c>
      <c r="Q242" s="741">
        <v>117.77658232</v>
      </c>
      <c r="R242" s="741">
        <v>106.31540062449801</v>
      </c>
      <c r="S242" s="784">
        <v>92</v>
      </c>
      <c r="T242" s="742">
        <v>-2.8742022448667193E-2</v>
      </c>
      <c r="U242" s="743">
        <v>-0.88427867658379</v>
      </c>
      <c r="V242" s="742">
        <v>-0.14862846969195731</v>
      </c>
      <c r="W242" s="743">
        <v>-1.1235192790674191</v>
      </c>
      <c r="X242" s="742">
        <v>-0.23519619839967476</v>
      </c>
      <c r="Y242" s="743">
        <v>-1.1456709970213903</v>
      </c>
      <c r="Z242" s="742"/>
      <c r="AA242" s="743"/>
      <c r="AB242" s="742">
        <v>0.22764559645213356</v>
      </c>
      <c r="AC242" s="744">
        <v>-1.2340092966903875</v>
      </c>
      <c r="AD242" s="785">
        <v>11176045000138</v>
      </c>
      <c r="AE242" s="1178" t="s">
        <v>1806</v>
      </c>
      <c r="AF242" s="786" t="s">
        <v>1725</v>
      </c>
      <c r="AG242" s="787" t="s">
        <v>1428</v>
      </c>
      <c r="AH242" s="787" t="s">
        <v>1726</v>
      </c>
      <c r="AI242" s="787">
        <v>0</v>
      </c>
      <c r="AJ242" s="787">
        <v>0</v>
      </c>
      <c r="AK242" s="787">
        <v>0</v>
      </c>
      <c r="AL242" s="742">
        <v>11.54</v>
      </c>
      <c r="AM242" s="742">
        <v>0</v>
      </c>
      <c r="AN242" s="743" t="s">
        <v>34</v>
      </c>
      <c r="AO242" s="1172" t="s">
        <v>34</v>
      </c>
      <c r="AP242" s="1178" t="s">
        <v>1727</v>
      </c>
      <c r="AQ242" s="745" t="s">
        <v>659</v>
      </c>
      <c r="AR242" s="742">
        <v>0</v>
      </c>
      <c r="AS242" s="742">
        <v>0</v>
      </c>
      <c r="AT242" s="742" t="s">
        <v>1414</v>
      </c>
      <c r="AU242" s="742" t="s">
        <v>2724</v>
      </c>
      <c r="AX242" s="190"/>
      <c r="AY242" s="190"/>
      <c r="AZ242" s="176"/>
      <c r="BA242" s="176"/>
      <c r="BB242" s="176"/>
      <c r="BC242" s="751"/>
      <c r="BD242" s="176"/>
      <c r="BE242" s="176"/>
      <c r="BF242" s="176"/>
      <c r="BG242" s="176"/>
      <c r="BH242" s="751"/>
      <c r="BI242" s="178"/>
      <c r="BJ242" s="191"/>
      <c r="BK242" s="191"/>
      <c r="BL242" s="191"/>
      <c r="BM242" s="178"/>
      <c r="BN242" s="178"/>
      <c r="BO242" s="178"/>
      <c r="BP242" s="178"/>
      <c r="BQ242" s="178"/>
      <c r="BR242" s="178"/>
      <c r="BS242" s="178"/>
      <c r="BT242" s="178"/>
      <c r="BU242" s="179"/>
      <c r="BV242" s="180"/>
      <c r="BW242" s="181"/>
      <c r="BX242" s="177"/>
      <c r="BY242"/>
      <c r="CA242"/>
    </row>
    <row r="243" spans="2:79" ht="18.75">
      <c r="B243" s="1170" t="s">
        <v>827</v>
      </c>
      <c r="C243" s="335">
        <v>24623412000146</v>
      </c>
      <c r="D243" s="1170" t="s">
        <v>11</v>
      </c>
      <c r="E243" s="1170" t="s">
        <v>620</v>
      </c>
      <c r="F243" s="1170" t="s">
        <v>692</v>
      </c>
      <c r="G243" s="1172" t="s">
        <v>738</v>
      </c>
      <c r="H243" s="1172" t="s">
        <v>34</v>
      </c>
      <c r="I243" s="1172" t="s">
        <v>1414</v>
      </c>
      <c r="J243" s="1172" t="s">
        <v>608</v>
      </c>
      <c r="K243" s="1172" t="s">
        <v>48</v>
      </c>
      <c r="L243" s="740" t="s">
        <v>1414</v>
      </c>
      <c r="M243" s="740" t="s">
        <v>34</v>
      </c>
      <c r="N243" s="1172" t="s">
        <v>2970</v>
      </c>
      <c r="O243" s="1172" t="s">
        <v>1320</v>
      </c>
      <c r="P243" s="783">
        <v>42592</v>
      </c>
      <c r="Q243" s="741">
        <v>81.648413000000005</v>
      </c>
      <c r="R243" s="741">
        <v>97.322459773279363</v>
      </c>
      <c r="S243" s="784">
        <v>31</v>
      </c>
      <c r="T243" s="742">
        <v>1.9108521384697541E-2</v>
      </c>
      <c r="U243" s="743">
        <v>0.58789384190731997</v>
      </c>
      <c r="V243" s="742">
        <v>6.5533918135211922E-2</v>
      </c>
      <c r="W243" s="743">
        <v>0.49538705882080952</v>
      </c>
      <c r="X243" s="742">
        <v>0.16302245571286234</v>
      </c>
      <c r="Y243" s="743">
        <v>0.79410339386543727</v>
      </c>
      <c r="Z243" s="742">
        <v>0.27547003532223591</v>
      </c>
      <c r="AA243" s="743">
        <v>1.186976158211265</v>
      </c>
      <c r="AB243" s="742">
        <v>2.7212287633591927E-2</v>
      </c>
      <c r="AC243" s="744">
        <v>-2.4530974919943014</v>
      </c>
      <c r="AD243" s="785">
        <v>24601713000179</v>
      </c>
      <c r="AE243" s="1178" t="s">
        <v>1822</v>
      </c>
      <c r="AF243" s="786" t="s">
        <v>1725</v>
      </c>
      <c r="AG243" s="787" t="s">
        <v>1428</v>
      </c>
      <c r="AH243" s="787" t="s">
        <v>1730</v>
      </c>
      <c r="AI243" s="787">
        <v>100</v>
      </c>
      <c r="AJ243" s="787">
        <v>100</v>
      </c>
      <c r="AK243" s="787">
        <v>100</v>
      </c>
      <c r="AL243" s="742">
        <v>0.01</v>
      </c>
      <c r="AM243" s="742">
        <v>0.2</v>
      </c>
      <c r="AN243" s="743" t="s">
        <v>2138</v>
      </c>
      <c r="AO243" s="1172" t="s">
        <v>34</v>
      </c>
      <c r="AP243" s="1178" t="s">
        <v>1742</v>
      </c>
      <c r="AQ243" s="745" t="s">
        <v>671</v>
      </c>
      <c r="AR243" s="742">
        <v>2E-3</v>
      </c>
      <c r="AS243" s="742">
        <v>2E-3</v>
      </c>
      <c r="AT243" s="742" t="s">
        <v>1414</v>
      </c>
      <c r="AU243" s="742" t="s">
        <v>2724</v>
      </c>
      <c r="AX243" s="190"/>
      <c r="AY243" s="190"/>
      <c r="AZ243" s="176"/>
      <c r="BA243" s="176"/>
      <c r="BB243" s="176"/>
      <c r="BC243" s="751"/>
      <c r="BD243" s="176"/>
      <c r="BE243" s="176"/>
      <c r="BF243" s="176"/>
      <c r="BG243" s="176"/>
      <c r="BH243" s="751"/>
      <c r="BI243" s="178"/>
      <c r="BJ243" s="191"/>
      <c r="BK243" s="191"/>
      <c r="BL243" s="191"/>
      <c r="BM243" s="178"/>
      <c r="BN243" s="178"/>
      <c r="BO243" s="178"/>
      <c r="BP243" s="178"/>
      <c r="BQ243" s="178"/>
      <c r="BR243" s="178"/>
      <c r="BS243" s="178"/>
      <c r="BT243" s="178"/>
      <c r="BU243" s="179"/>
      <c r="BV243" s="180"/>
      <c r="BW243" s="181"/>
      <c r="BX243" s="177"/>
      <c r="BY243"/>
      <c r="CA243"/>
    </row>
    <row r="244" spans="2:79" ht="18.75">
      <c r="B244" s="1170" t="s">
        <v>828</v>
      </c>
      <c r="C244" s="335">
        <v>30178843000143</v>
      </c>
      <c r="D244" s="1170" t="s">
        <v>11</v>
      </c>
      <c r="E244" s="1170" t="s">
        <v>620</v>
      </c>
      <c r="F244" s="1170" t="s">
        <v>692</v>
      </c>
      <c r="G244" s="1172" t="s">
        <v>738</v>
      </c>
      <c r="H244" s="1172" t="s">
        <v>34</v>
      </c>
      <c r="I244" s="1172" t="s">
        <v>1414</v>
      </c>
      <c r="J244" s="1172" t="s">
        <v>608</v>
      </c>
      <c r="K244" s="1172" t="s">
        <v>48</v>
      </c>
      <c r="L244" s="740" t="s">
        <v>1414</v>
      </c>
      <c r="M244" s="740" t="s">
        <v>34</v>
      </c>
      <c r="N244" s="1172" t="s">
        <v>2971</v>
      </c>
      <c r="O244" s="1172" t="s">
        <v>1320</v>
      </c>
      <c r="P244" s="783">
        <v>43558</v>
      </c>
      <c r="Q244" s="741">
        <v>33.394979290000002</v>
      </c>
      <c r="R244" s="741">
        <v>39.95445717048581</v>
      </c>
      <c r="S244" s="784">
        <v>31</v>
      </c>
      <c r="T244" s="742">
        <v>1.123934607346877E-2</v>
      </c>
      <c r="U244" s="743">
        <v>0.34579035241046696</v>
      </c>
      <c r="V244" s="742">
        <v>8.6064511135840016E-2</v>
      </c>
      <c r="W244" s="743">
        <v>0.6505828775942869</v>
      </c>
      <c r="X244" s="742">
        <v>0.17955412936780757</v>
      </c>
      <c r="Y244" s="743">
        <v>0.87463130701864378</v>
      </c>
      <c r="Z244" s="742">
        <v>0.24622767494459952</v>
      </c>
      <c r="AA244" s="743">
        <v>1.0609733988277497</v>
      </c>
      <c r="AB244" s="742">
        <v>1.5969338547712125E-2</v>
      </c>
      <c r="AC244" s="744">
        <v>-2.8945345110355953</v>
      </c>
      <c r="AD244" s="785">
        <v>30618457000125</v>
      </c>
      <c r="AE244" s="1178" t="s">
        <v>1822</v>
      </c>
      <c r="AF244" s="786" t="s">
        <v>1725</v>
      </c>
      <c r="AG244" s="787" t="s">
        <v>1428</v>
      </c>
      <c r="AH244" s="787" t="s">
        <v>1730</v>
      </c>
      <c r="AI244" s="787">
        <v>100</v>
      </c>
      <c r="AJ244" s="787">
        <v>100</v>
      </c>
      <c r="AK244" s="787">
        <v>100</v>
      </c>
      <c r="AL244" s="742">
        <v>0</v>
      </c>
      <c r="AM244" s="742">
        <v>0.2</v>
      </c>
      <c r="AN244" s="743" t="s">
        <v>64</v>
      </c>
      <c r="AO244" s="1172" t="s">
        <v>34</v>
      </c>
      <c r="AP244" s="1178" t="s">
        <v>1742</v>
      </c>
      <c r="AQ244" s="745" t="s">
        <v>671</v>
      </c>
      <c r="AR244" s="742">
        <v>2E-3</v>
      </c>
      <c r="AS244" s="742">
        <v>2E-3</v>
      </c>
      <c r="AT244" s="742" t="s">
        <v>1414</v>
      </c>
      <c r="AU244" s="742" t="s">
        <v>2724</v>
      </c>
      <c r="AX244" s="190"/>
      <c r="AY244" s="190"/>
      <c r="AZ244" s="176"/>
      <c r="BA244" s="176"/>
      <c r="BB244" s="176"/>
      <c r="BC244" s="751"/>
      <c r="BD244" s="176"/>
      <c r="BE244" s="176"/>
      <c r="BF244" s="176"/>
      <c r="BG244" s="176"/>
      <c r="BH244" s="751"/>
      <c r="BI244" s="178"/>
      <c r="BJ244" s="191"/>
      <c r="BK244" s="191"/>
      <c r="BL244" s="191"/>
      <c r="BM244" s="178"/>
      <c r="BN244" s="178"/>
      <c r="BO244" s="178"/>
      <c r="BP244" s="178"/>
      <c r="BQ244" s="178"/>
      <c r="BR244" s="178"/>
      <c r="BS244" s="178"/>
      <c r="BT244" s="178"/>
      <c r="BU244" s="179"/>
      <c r="BV244" s="180"/>
      <c r="BW244" s="181"/>
      <c r="BX244" s="177"/>
      <c r="BY244"/>
      <c r="CA244"/>
    </row>
    <row r="245" spans="2:79" ht="18.75">
      <c r="B245" s="1170" t="s">
        <v>1506</v>
      </c>
      <c r="C245" s="335">
        <v>8621010000156</v>
      </c>
      <c r="D245" s="1170" t="s">
        <v>14</v>
      </c>
      <c r="E245" s="1170" t="s">
        <v>607</v>
      </c>
      <c r="F245" s="1170" t="s">
        <v>1414</v>
      </c>
      <c r="G245" s="1172" t="s">
        <v>1414</v>
      </c>
      <c r="H245" s="1172" t="s">
        <v>34</v>
      </c>
      <c r="I245" s="1172" t="s">
        <v>34</v>
      </c>
      <c r="J245" s="1172" t="s">
        <v>608</v>
      </c>
      <c r="K245" s="1172" t="s">
        <v>48</v>
      </c>
      <c r="L245" s="740" t="s">
        <v>1414</v>
      </c>
      <c r="M245" s="740" t="s">
        <v>34</v>
      </c>
      <c r="N245" s="1172" t="s">
        <v>2972</v>
      </c>
      <c r="O245" s="1172" t="s">
        <v>1320</v>
      </c>
      <c r="P245" s="783">
        <v>39162</v>
      </c>
      <c r="Q245" s="741">
        <v>0</v>
      </c>
      <c r="R245" s="741">
        <v>89.573284840909082</v>
      </c>
      <c r="S245" s="784">
        <v>3</v>
      </c>
      <c r="T245" s="742"/>
      <c r="U245" s="743"/>
      <c r="V245" s="742">
        <v>-0.12155141048132356</v>
      </c>
      <c r="W245" s="743">
        <v>-0.91883710675784813</v>
      </c>
      <c r="X245" s="742">
        <v>-0.13352199860406844</v>
      </c>
      <c r="Y245" s="743">
        <v>-0.65040286495218846</v>
      </c>
      <c r="Z245" s="742">
        <v>0.3490274822420103</v>
      </c>
      <c r="AA245" s="743">
        <v>1.5039287285717013</v>
      </c>
      <c r="AB245" s="742">
        <v>0.19534328191468017</v>
      </c>
      <c r="AC245" s="744">
        <v>-1.299454584124355</v>
      </c>
      <c r="AD245" s="785">
        <v>9075535000104</v>
      </c>
      <c r="AE245" s="1178" t="s">
        <v>1781</v>
      </c>
      <c r="AF245" s="786" t="s">
        <v>1765</v>
      </c>
      <c r="AG245" s="787" t="s">
        <v>719</v>
      </c>
      <c r="AH245" s="787" t="s">
        <v>1730</v>
      </c>
      <c r="AI245" s="787">
        <v>0</v>
      </c>
      <c r="AJ245" s="787">
        <v>0</v>
      </c>
      <c r="AK245" s="787">
        <v>0</v>
      </c>
      <c r="AL245" s="742">
        <v>1.9799999999999998E-2</v>
      </c>
      <c r="AM245" s="742">
        <v>0.2</v>
      </c>
      <c r="AN245" s="743" t="s">
        <v>2157</v>
      </c>
      <c r="AO245" s="1172" t="s">
        <v>34</v>
      </c>
      <c r="AP245" s="1178" t="s">
        <v>1727</v>
      </c>
      <c r="AQ245" s="745" t="s">
        <v>659</v>
      </c>
      <c r="AR245" s="742">
        <v>3.9500000000000004E-3</v>
      </c>
      <c r="AS245" s="742">
        <v>3.9500000000000004E-3</v>
      </c>
      <c r="AT245" s="742" t="s">
        <v>1414</v>
      </c>
      <c r="AU245" s="742" t="s">
        <v>2724</v>
      </c>
      <c r="AX245" s="190"/>
      <c r="AY245" s="190"/>
      <c r="AZ245" s="176"/>
      <c r="BA245" s="176"/>
      <c r="BB245" s="176"/>
      <c r="BC245" s="751"/>
      <c r="BD245" s="176"/>
      <c r="BE245" s="176"/>
      <c r="BF245" s="176"/>
      <c r="BG245" s="176"/>
      <c r="BH245" s="751"/>
      <c r="BI245" s="178"/>
      <c r="BJ245" s="191"/>
      <c r="BK245" s="191"/>
      <c r="BL245" s="191"/>
      <c r="BM245" s="178"/>
      <c r="BN245" s="178"/>
      <c r="BO245" s="178"/>
      <c r="BP245" s="178"/>
      <c r="BQ245" s="178"/>
      <c r="BR245" s="178"/>
      <c r="BS245" s="178"/>
      <c r="BT245" s="178"/>
      <c r="BU245" s="179"/>
      <c r="BV245" s="180"/>
      <c r="BW245" s="181"/>
      <c r="BX245" s="177"/>
      <c r="BY245"/>
      <c r="CA245"/>
    </row>
    <row r="246" spans="2:79" ht="18.75">
      <c r="B246" s="1170" t="s">
        <v>138</v>
      </c>
      <c r="C246" s="335">
        <v>15350679000116</v>
      </c>
      <c r="D246" s="1170" t="s">
        <v>11</v>
      </c>
      <c r="E246" s="1170" t="s">
        <v>620</v>
      </c>
      <c r="F246" s="1170" t="s">
        <v>663</v>
      </c>
      <c r="G246" s="1172" t="s">
        <v>738</v>
      </c>
      <c r="H246" s="1172" t="s">
        <v>34</v>
      </c>
      <c r="I246" s="1172" t="s">
        <v>1303</v>
      </c>
      <c r="J246" s="1172" t="s">
        <v>608</v>
      </c>
      <c r="K246" s="1172" t="s">
        <v>48</v>
      </c>
      <c r="L246" s="740" t="s">
        <v>1414</v>
      </c>
      <c r="M246" s="740" t="s">
        <v>1411</v>
      </c>
      <c r="N246" s="1172" t="s">
        <v>2973</v>
      </c>
      <c r="O246" s="1172" t="s">
        <v>1320</v>
      </c>
      <c r="P246" s="783">
        <v>41060</v>
      </c>
      <c r="Q246" s="741">
        <v>228.502465</v>
      </c>
      <c r="R246" s="741">
        <v>219.94528193145143</v>
      </c>
      <c r="S246" s="784">
        <v>1</v>
      </c>
      <c r="T246" s="742">
        <v>3.0820218056492932E-2</v>
      </c>
      <c r="U246" s="743">
        <v>0.94821655934943394</v>
      </c>
      <c r="V246" s="742">
        <v>0.13363456139386964</v>
      </c>
      <c r="W246" s="743">
        <v>1.0101766262339154</v>
      </c>
      <c r="X246" s="742">
        <v>0.21493319355696494</v>
      </c>
      <c r="Y246" s="743">
        <v>1.0469672887184729</v>
      </c>
      <c r="Z246" s="742">
        <v>0.24144606050503037</v>
      </c>
      <c r="AA246" s="743">
        <v>1.0403698426881931</v>
      </c>
      <c r="AB246" s="742">
        <v>1.1075371166568235E-3</v>
      </c>
      <c r="AC246" s="744">
        <v>1.215533721641378</v>
      </c>
      <c r="AD246" s="785">
        <v>0</v>
      </c>
      <c r="AE246" s="1178" t="s">
        <v>1822</v>
      </c>
      <c r="AF246" s="786" t="s">
        <v>1725</v>
      </c>
      <c r="AG246" s="787" t="s">
        <v>1428</v>
      </c>
      <c r="AH246" s="787" t="s">
        <v>1730</v>
      </c>
      <c r="AI246" s="787">
        <v>3000</v>
      </c>
      <c r="AJ246" s="787">
        <v>100</v>
      </c>
      <c r="AK246" s="787">
        <v>100</v>
      </c>
      <c r="AL246" s="742">
        <v>3.4999999999999996E-3</v>
      </c>
      <c r="AM246" s="742">
        <v>0</v>
      </c>
      <c r="AN246" s="743" t="s">
        <v>64</v>
      </c>
      <c r="AO246" s="1172" t="s">
        <v>34</v>
      </c>
      <c r="AP246" s="1178" t="s">
        <v>1731</v>
      </c>
      <c r="AQ246" s="745" t="s">
        <v>669</v>
      </c>
      <c r="AR246" s="742">
        <v>6.2500000000000001E-4</v>
      </c>
      <c r="AS246" s="742">
        <v>6.2500000000000001E-4</v>
      </c>
      <c r="AT246" s="742" t="s">
        <v>1414</v>
      </c>
      <c r="AU246" s="742" t="s">
        <v>2724</v>
      </c>
      <c r="AX246" s="190"/>
      <c r="AY246" s="190"/>
      <c r="AZ246" s="176"/>
      <c r="BA246" s="176"/>
      <c r="BB246" s="176"/>
      <c r="BC246" s="751"/>
      <c r="BD246" s="176"/>
      <c r="BE246" s="176"/>
      <c r="BF246" s="176"/>
      <c r="BG246" s="176"/>
      <c r="BH246" s="751"/>
      <c r="BI246" s="178"/>
      <c r="BJ246" s="191"/>
      <c r="BK246" s="191"/>
      <c r="BL246" s="191"/>
      <c r="BM246" s="178"/>
      <c r="BN246" s="178"/>
      <c r="BO246" s="178"/>
      <c r="BP246" s="178"/>
      <c r="BQ246" s="178"/>
      <c r="BR246" s="178"/>
      <c r="BS246" s="178"/>
      <c r="BT246" s="178"/>
      <c r="BU246" s="179"/>
      <c r="BV246" s="180"/>
      <c r="BW246" s="181"/>
      <c r="BX246" s="177"/>
      <c r="BY246"/>
      <c r="CA246"/>
    </row>
    <row r="247" spans="2:79" ht="18.75">
      <c r="B247" s="1170" t="s">
        <v>829</v>
      </c>
      <c r="C247" s="335">
        <v>11616354000181</v>
      </c>
      <c r="D247" s="1170" t="s">
        <v>11</v>
      </c>
      <c r="E247" s="1170" t="s">
        <v>620</v>
      </c>
      <c r="F247" s="1170" t="s">
        <v>672</v>
      </c>
      <c r="G247" s="1172" t="s">
        <v>738</v>
      </c>
      <c r="H247" s="1172" t="s">
        <v>34</v>
      </c>
      <c r="I247" s="1172" t="s">
        <v>1303</v>
      </c>
      <c r="J247" s="1172" t="s">
        <v>608</v>
      </c>
      <c r="K247" s="1172" t="s">
        <v>48</v>
      </c>
      <c r="L247" s="740" t="s">
        <v>1414</v>
      </c>
      <c r="M247" s="740" t="s">
        <v>1411</v>
      </c>
      <c r="N247" s="1172" t="s">
        <v>2974</v>
      </c>
      <c r="O247" s="1172" t="s">
        <v>1320</v>
      </c>
      <c r="P247" s="783">
        <v>40261</v>
      </c>
      <c r="Q247" s="741">
        <v>247.09338700000001</v>
      </c>
      <c r="R247" s="741">
        <v>273.92025171659907</v>
      </c>
      <c r="S247" s="784">
        <v>0</v>
      </c>
      <c r="T247" s="742">
        <v>3.1344074712885472E-2</v>
      </c>
      <c r="U247" s="743">
        <v>0.96433356265571613</v>
      </c>
      <c r="V247" s="742">
        <v>0.13009573976131716</v>
      </c>
      <c r="W247" s="743">
        <v>0.98342580024752158</v>
      </c>
      <c r="X247" s="742">
        <v>0.20277424105173147</v>
      </c>
      <c r="Y247" s="743">
        <v>0.98773946388886102</v>
      </c>
      <c r="Z247" s="742">
        <v>0.22499550296803816</v>
      </c>
      <c r="AA247" s="743">
        <v>0.96948583687300172</v>
      </c>
      <c r="AB247" s="742">
        <v>1.0559571891424469E-3</v>
      </c>
      <c r="AC247" s="744">
        <v>-2.07638429079427</v>
      </c>
      <c r="AD247" s="785">
        <v>0</v>
      </c>
      <c r="AE247" s="1178" t="s">
        <v>1822</v>
      </c>
      <c r="AF247" s="786" t="s">
        <v>1725</v>
      </c>
      <c r="AG247" s="787" t="s">
        <v>1428</v>
      </c>
      <c r="AH247" s="787" t="s">
        <v>1730</v>
      </c>
      <c r="AI247" s="787">
        <v>3000</v>
      </c>
      <c r="AJ247" s="787">
        <v>0</v>
      </c>
      <c r="AK247" s="787">
        <v>0</v>
      </c>
      <c r="AL247" s="742">
        <v>2.5000000000000001E-3</v>
      </c>
      <c r="AM247" s="742">
        <v>0</v>
      </c>
      <c r="AN247" s="743" t="s">
        <v>64</v>
      </c>
      <c r="AO247" s="1172" t="s">
        <v>34</v>
      </c>
      <c r="AP247" s="1178" t="s">
        <v>1731</v>
      </c>
      <c r="AQ247" s="745" t="s">
        <v>662</v>
      </c>
      <c r="AR247" s="742">
        <v>3.7500000000000001E-4</v>
      </c>
      <c r="AS247" s="742">
        <v>3.7500000000000001E-4</v>
      </c>
      <c r="AT247" s="742" t="s">
        <v>1414</v>
      </c>
      <c r="AU247" s="742" t="s">
        <v>2724</v>
      </c>
      <c r="AX247" s="190"/>
      <c r="AY247" s="190"/>
      <c r="AZ247" s="176"/>
      <c r="BA247" s="176"/>
      <c r="BB247" s="176"/>
      <c r="BC247" s="751"/>
      <c r="BD247" s="176"/>
      <c r="BE247" s="176"/>
      <c r="BF247" s="176"/>
      <c r="BG247" s="176"/>
      <c r="BH247" s="751"/>
      <c r="BI247" s="178"/>
      <c r="BJ247" s="191"/>
      <c r="BK247" s="191"/>
      <c r="BL247" s="191"/>
      <c r="BM247" s="178"/>
      <c r="BN247" s="178"/>
      <c r="BO247" s="178"/>
      <c r="BP247" s="178"/>
      <c r="BQ247" s="178"/>
      <c r="BR247" s="178"/>
      <c r="BS247" s="178"/>
      <c r="BT247" s="178"/>
      <c r="BU247" s="179"/>
      <c r="BV247" s="180"/>
      <c r="BW247" s="181"/>
      <c r="BX247" s="177"/>
      <c r="BY247"/>
      <c r="CA247"/>
    </row>
    <row r="248" spans="2:79" ht="18.75">
      <c r="B248" s="1170" t="s">
        <v>139</v>
      </c>
      <c r="C248" s="335">
        <v>35726300000137</v>
      </c>
      <c r="D248" s="1170" t="s">
        <v>11</v>
      </c>
      <c r="E248" s="1170" t="s">
        <v>620</v>
      </c>
      <c r="F248" s="1170" t="s">
        <v>685</v>
      </c>
      <c r="G248" s="1172" t="s">
        <v>738</v>
      </c>
      <c r="H248" s="1172" t="s">
        <v>34</v>
      </c>
      <c r="I248" s="1172" t="s">
        <v>1318</v>
      </c>
      <c r="J248" s="1172" t="s">
        <v>608</v>
      </c>
      <c r="K248" s="1172" t="s">
        <v>48</v>
      </c>
      <c r="L248" s="740" t="s">
        <v>1414</v>
      </c>
      <c r="M248" s="740" t="s">
        <v>34</v>
      </c>
      <c r="N248" s="1172" t="s">
        <v>2975</v>
      </c>
      <c r="O248" s="1172" t="s">
        <v>1323</v>
      </c>
      <c r="P248" s="783">
        <v>43861</v>
      </c>
      <c r="Q248" s="741">
        <v>579.83148778999998</v>
      </c>
      <c r="R248" s="741">
        <v>424.38741247205638</v>
      </c>
      <c r="S248" s="784">
        <v>91</v>
      </c>
      <c r="T248" s="742">
        <v>3.7520380501509187E-2</v>
      </c>
      <c r="U248" s="743">
        <v>1.1543541333617362</v>
      </c>
      <c r="V248" s="742">
        <v>0.16095159167022599</v>
      </c>
      <c r="W248" s="743">
        <v>1.2166727990463273</v>
      </c>
      <c r="X248" s="742">
        <v>0.27749590608929942</v>
      </c>
      <c r="Y248" s="743">
        <v>1.3517183252189904</v>
      </c>
      <c r="Z248" s="742">
        <v>0.34132924113641971</v>
      </c>
      <c r="AA248" s="743">
        <v>1.4707576846074857</v>
      </c>
      <c r="AB248" s="742">
        <v>9.1123871573531605E-4</v>
      </c>
      <c r="AC248" s="744">
        <v>31.455291017230973</v>
      </c>
      <c r="AD248" s="785">
        <v>0</v>
      </c>
      <c r="AE248" s="1178" t="s">
        <v>2000</v>
      </c>
      <c r="AF248" s="786" t="s">
        <v>1741</v>
      </c>
      <c r="AG248" s="787" t="s">
        <v>1427</v>
      </c>
      <c r="AH248" s="787" t="s">
        <v>1726</v>
      </c>
      <c r="AI248" s="787">
        <v>1000</v>
      </c>
      <c r="AJ248" s="787">
        <v>1000</v>
      </c>
      <c r="AK248" s="787">
        <v>1000</v>
      </c>
      <c r="AL248" s="742">
        <v>9.0000000000000011E-3</v>
      </c>
      <c r="AM248" s="742">
        <v>0</v>
      </c>
      <c r="AN248" s="743" t="s">
        <v>64</v>
      </c>
      <c r="AO248" s="1172" t="s">
        <v>34</v>
      </c>
      <c r="AP248" s="1178" t="s">
        <v>1742</v>
      </c>
      <c r="AQ248" s="745" t="s">
        <v>686</v>
      </c>
      <c r="AR248" s="742">
        <v>1.5E-3</v>
      </c>
      <c r="AS248" s="742">
        <v>1.5E-3</v>
      </c>
      <c r="AT248" s="742" t="s">
        <v>1414</v>
      </c>
      <c r="AU248" s="742" t="s">
        <v>2724</v>
      </c>
      <c r="AX248" s="190"/>
      <c r="AY248" s="190"/>
      <c r="AZ248" s="176"/>
      <c r="BA248" s="176"/>
      <c r="BB248" s="176"/>
      <c r="BC248" s="751"/>
      <c r="BD248" s="176"/>
      <c r="BE248" s="176"/>
      <c r="BF248" s="176"/>
      <c r="BG248" s="176"/>
      <c r="BH248" s="751"/>
      <c r="BI248" s="178"/>
      <c r="BJ248" s="191"/>
      <c r="BK248" s="191"/>
      <c r="BL248" s="191"/>
      <c r="BM248" s="178"/>
      <c r="BN248" s="178"/>
      <c r="BO248" s="178"/>
      <c r="BP248" s="178"/>
      <c r="BQ248" s="178"/>
      <c r="BR248" s="178"/>
      <c r="BS248" s="178"/>
      <c r="BT248" s="178"/>
      <c r="BU248" s="179"/>
      <c r="BV248" s="180"/>
      <c r="BW248" s="181"/>
      <c r="BX248" s="177"/>
      <c r="BY248"/>
      <c r="CA248"/>
    </row>
    <row r="249" spans="2:79" ht="18.75">
      <c r="B249" s="1170" t="s">
        <v>830</v>
      </c>
      <c r="C249" s="335">
        <v>36015243000140</v>
      </c>
      <c r="D249" s="1170" t="s">
        <v>11</v>
      </c>
      <c r="E249" s="1170" t="s">
        <v>620</v>
      </c>
      <c r="F249" s="1170" t="s">
        <v>685</v>
      </c>
      <c r="G249" s="1172" t="s">
        <v>738</v>
      </c>
      <c r="H249" s="1172" t="s">
        <v>34</v>
      </c>
      <c r="I249" s="1172" t="s">
        <v>1318</v>
      </c>
      <c r="J249" s="1172" t="s">
        <v>608</v>
      </c>
      <c r="K249" s="1172" t="s">
        <v>48</v>
      </c>
      <c r="L249" s="740" t="s">
        <v>1414</v>
      </c>
      <c r="M249" s="740" t="s">
        <v>1411</v>
      </c>
      <c r="N249" s="1172" t="s">
        <v>2976</v>
      </c>
      <c r="O249" s="1172" t="s">
        <v>1320</v>
      </c>
      <c r="P249" s="783">
        <v>43861</v>
      </c>
      <c r="Q249" s="741">
        <v>168.18433931000001</v>
      </c>
      <c r="R249" s="741">
        <v>134.59727179701605</v>
      </c>
      <c r="S249" s="784">
        <v>181</v>
      </c>
      <c r="T249" s="742">
        <v>4.0863246580835622E-2</v>
      </c>
      <c r="U249" s="743">
        <v>1.2572009388676131</v>
      </c>
      <c r="V249" s="742">
        <v>0.17780077124151661</v>
      </c>
      <c r="W249" s="743">
        <v>1.3440399052545013</v>
      </c>
      <c r="X249" s="742">
        <v>0.31342042412319815</v>
      </c>
      <c r="Y249" s="743">
        <v>1.5267112829005147</v>
      </c>
      <c r="Z249" s="742">
        <v>0.42354533754240098</v>
      </c>
      <c r="AA249" s="743">
        <v>1.8250196141888382</v>
      </c>
      <c r="AB249" s="742">
        <v>3.0322368007805831E-3</v>
      </c>
      <c r="AC249" s="744">
        <v>15.009533077758507</v>
      </c>
      <c r="AD249" s="785">
        <v>0</v>
      </c>
      <c r="AE249" s="1178" t="s">
        <v>2000</v>
      </c>
      <c r="AF249" s="786" t="s">
        <v>1741</v>
      </c>
      <c r="AG249" s="787" t="s">
        <v>1427</v>
      </c>
      <c r="AH249" s="787" t="s">
        <v>1797</v>
      </c>
      <c r="AI249" s="787">
        <v>1000</v>
      </c>
      <c r="AJ249" s="787">
        <v>1000</v>
      </c>
      <c r="AK249" s="787">
        <v>1000</v>
      </c>
      <c r="AL249" s="742">
        <v>6.0000000000000001E-3</v>
      </c>
      <c r="AM249" s="742">
        <v>0.2</v>
      </c>
      <c r="AN249" s="743" t="s">
        <v>64</v>
      </c>
      <c r="AO249" s="1172" t="s">
        <v>34</v>
      </c>
      <c r="AP249" s="1178" t="s">
        <v>1742</v>
      </c>
      <c r="AQ249" s="745" t="s">
        <v>679</v>
      </c>
      <c r="AR249" s="742">
        <v>0</v>
      </c>
      <c r="AS249" s="742">
        <v>0</v>
      </c>
      <c r="AT249" s="742" t="s">
        <v>1414</v>
      </c>
      <c r="AU249" s="742" t="s">
        <v>2724</v>
      </c>
      <c r="AX249" s="190"/>
      <c r="AY249" s="190"/>
      <c r="AZ249" s="176"/>
      <c r="BA249" s="176"/>
      <c r="BB249" s="176"/>
      <c r="BC249" s="751"/>
      <c r="BD249" s="176"/>
      <c r="BE249" s="176"/>
      <c r="BF249" s="176"/>
      <c r="BG249" s="176"/>
      <c r="BH249" s="751"/>
      <c r="BI249" s="178"/>
      <c r="BJ249" s="191"/>
      <c r="BK249" s="191"/>
      <c r="BL249" s="191"/>
      <c r="BM249" s="178"/>
      <c r="BN249" s="178"/>
      <c r="BO249" s="178"/>
      <c r="BP249" s="178"/>
      <c r="BQ249" s="178"/>
      <c r="BR249" s="178"/>
      <c r="BS249" s="178"/>
      <c r="BT249" s="178"/>
      <c r="BU249" s="179"/>
      <c r="BV249" s="180"/>
      <c r="BW249" s="181"/>
      <c r="BX249" s="177"/>
      <c r="BY249"/>
      <c r="CA249"/>
    </row>
    <row r="250" spans="2:79" ht="18.75">
      <c r="B250" s="1170" t="s">
        <v>831</v>
      </c>
      <c r="C250" s="335">
        <v>36484248000112</v>
      </c>
      <c r="D250" s="1170" t="s">
        <v>13</v>
      </c>
      <c r="E250" s="1170" t="s">
        <v>616</v>
      </c>
      <c r="F250" s="1170" t="s">
        <v>610</v>
      </c>
      <c r="G250" s="1172" t="s">
        <v>34</v>
      </c>
      <c r="H250" s="1172" t="s">
        <v>1337</v>
      </c>
      <c r="I250" s="1172" t="s">
        <v>34</v>
      </c>
      <c r="J250" s="1172" t="s">
        <v>1414</v>
      </c>
      <c r="K250" s="1172" t="s">
        <v>48</v>
      </c>
      <c r="L250" s="740" t="s">
        <v>1414</v>
      </c>
      <c r="M250" s="740" t="s">
        <v>34</v>
      </c>
      <c r="N250" s="1172" t="s">
        <v>2977</v>
      </c>
      <c r="O250" s="1172" t="s">
        <v>1320</v>
      </c>
      <c r="P250" s="783">
        <v>43894</v>
      </c>
      <c r="Q250" s="741">
        <v>5.3864034299999997</v>
      </c>
      <c r="R250" s="741">
        <v>10.744033658799999</v>
      </c>
      <c r="S250" s="784">
        <v>11</v>
      </c>
      <c r="T250" s="742">
        <v>2.8723068793199191E-2</v>
      </c>
      <c r="U250" s="743">
        <v>0.88369554735537181</v>
      </c>
      <c r="V250" s="742">
        <v>9.7543678940814615E-2</v>
      </c>
      <c r="W250" s="743">
        <v>0.73735673971686033</v>
      </c>
      <c r="X250" s="742">
        <v>0.13879744414721329</v>
      </c>
      <c r="Y250" s="743">
        <v>0.67610024014902825</v>
      </c>
      <c r="Z250" s="742">
        <v>0.20294947999999979</v>
      </c>
      <c r="AA250" s="743">
        <v>0.87449146256354582</v>
      </c>
      <c r="AB250" s="742">
        <v>6.3976005703753933E-2</v>
      </c>
      <c r="AC250" s="744">
        <v>-0.54308851197552155</v>
      </c>
      <c r="AD250" s="785">
        <v>0</v>
      </c>
      <c r="AE250" s="1178" t="s">
        <v>2008</v>
      </c>
      <c r="AF250" s="786" t="s">
        <v>2009</v>
      </c>
      <c r="AG250" s="787" t="s">
        <v>1427</v>
      </c>
      <c r="AH250" s="787" t="s">
        <v>1730</v>
      </c>
      <c r="AI250" s="787">
        <v>1000</v>
      </c>
      <c r="AJ250" s="787">
        <v>1000</v>
      </c>
      <c r="AK250" s="787">
        <v>0</v>
      </c>
      <c r="AL250" s="742">
        <v>1.8500000000000003E-2</v>
      </c>
      <c r="AM250" s="742">
        <v>0.2</v>
      </c>
      <c r="AN250" s="743" t="s">
        <v>2124</v>
      </c>
      <c r="AO250" s="1172" t="s">
        <v>34</v>
      </c>
      <c r="AP250" s="1178" t="s">
        <v>1742</v>
      </c>
      <c r="AQ250" s="745" t="s">
        <v>664</v>
      </c>
      <c r="AR250" s="742">
        <v>6.1666666666666701E-3</v>
      </c>
      <c r="AS250" s="742">
        <v>6.1666666666666701E-3</v>
      </c>
      <c r="AT250" s="742" t="s">
        <v>1414</v>
      </c>
      <c r="AU250" s="742" t="s">
        <v>2724</v>
      </c>
      <c r="AX250" s="190"/>
      <c r="AY250" s="190"/>
      <c r="AZ250" s="176"/>
      <c r="BA250" s="176"/>
      <c r="BB250" s="176"/>
      <c r="BC250" s="751"/>
      <c r="BD250" s="176"/>
      <c r="BE250" s="176"/>
      <c r="BF250" s="176"/>
      <c r="BG250" s="176"/>
      <c r="BH250" s="751"/>
      <c r="BI250" s="178"/>
      <c r="BJ250" s="191"/>
      <c r="BK250" s="191"/>
      <c r="BL250" s="191"/>
      <c r="BM250" s="178"/>
      <c r="BN250" s="178"/>
      <c r="BO250" s="178"/>
      <c r="BP250" s="178"/>
      <c r="BQ250" s="178"/>
      <c r="BR250" s="178"/>
      <c r="BS250" s="178"/>
      <c r="BT250" s="178"/>
      <c r="BU250" s="179"/>
      <c r="BV250" s="180"/>
      <c r="BW250" s="181"/>
      <c r="BX250" s="177"/>
      <c r="BY250"/>
      <c r="CA250"/>
    </row>
    <row r="251" spans="2:79" ht="18.75">
      <c r="B251" s="1170" t="s">
        <v>140</v>
      </c>
      <c r="C251" s="335">
        <v>6070574000112</v>
      </c>
      <c r="D251" s="1170" t="s">
        <v>14</v>
      </c>
      <c r="E251" s="1170" t="s">
        <v>607</v>
      </c>
      <c r="F251" s="1170" t="s">
        <v>1414</v>
      </c>
      <c r="G251" s="1172" t="s">
        <v>1414</v>
      </c>
      <c r="H251" s="1172" t="s">
        <v>34</v>
      </c>
      <c r="I251" s="1172" t="s">
        <v>34</v>
      </c>
      <c r="J251" s="1172" t="s">
        <v>608</v>
      </c>
      <c r="K251" s="1172" t="s">
        <v>48</v>
      </c>
      <c r="L251" s="740" t="s">
        <v>1414</v>
      </c>
      <c r="M251" s="740" t="s">
        <v>34</v>
      </c>
      <c r="N251" s="1172" t="s">
        <v>2978</v>
      </c>
      <c r="O251" s="1172" t="s">
        <v>1320</v>
      </c>
      <c r="P251" s="783">
        <v>37995</v>
      </c>
      <c r="Q251" s="741">
        <v>218.037182</v>
      </c>
      <c r="R251" s="741">
        <v>242.67216529317284</v>
      </c>
      <c r="S251" s="784">
        <v>32</v>
      </c>
      <c r="T251" s="742">
        <v>-3.7554639482154761E-2</v>
      </c>
      <c r="U251" s="743">
        <v>-1.1554081470839954</v>
      </c>
      <c r="V251" s="742">
        <v>-0.12587966658731709</v>
      </c>
      <c r="W251" s="743">
        <v>-0.95155546273570113</v>
      </c>
      <c r="X251" s="742">
        <v>-0.18942282544276501</v>
      </c>
      <c r="Y251" s="743">
        <v>-0.92270299758349106</v>
      </c>
      <c r="Z251" s="742">
        <v>0.10526026436210301</v>
      </c>
      <c r="AA251" s="743">
        <v>0.45355722287064265</v>
      </c>
      <c r="AB251" s="742">
        <v>0.18265045041357728</v>
      </c>
      <c r="AC251" s="744">
        <v>-1.4134538331734114</v>
      </c>
      <c r="AD251" s="785">
        <v>16993142000137</v>
      </c>
      <c r="AE251" s="1178" t="s">
        <v>1757</v>
      </c>
      <c r="AF251" s="786" t="s">
        <v>1725</v>
      </c>
      <c r="AG251" s="787" t="s">
        <v>1428</v>
      </c>
      <c r="AH251" s="787" t="s">
        <v>1726</v>
      </c>
      <c r="AI251" s="787">
        <v>5</v>
      </c>
      <c r="AJ251" s="787">
        <v>1000</v>
      </c>
      <c r="AK251" s="787">
        <v>1000</v>
      </c>
      <c r="AL251" s="742">
        <v>0.02</v>
      </c>
      <c r="AM251" s="742">
        <v>0.15</v>
      </c>
      <c r="AN251" s="743" t="s">
        <v>2138</v>
      </c>
      <c r="AO251" s="1172" t="s">
        <v>34</v>
      </c>
      <c r="AP251" s="1178" t="s">
        <v>1727</v>
      </c>
      <c r="AQ251" s="745" t="s">
        <v>659</v>
      </c>
      <c r="AR251" s="742">
        <v>4.6666666666666697E-3</v>
      </c>
      <c r="AS251" s="742">
        <v>4.6666666666666697E-3</v>
      </c>
      <c r="AT251" s="742" t="s">
        <v>1414</v>
      </c>
      <c r="AU251" s="742" t="s">
        <v>2724</v>
      </c>
      <c r="AX251" s="190"/>
      <c r="AY251" s="190"/>
      <c r="AZ251" s="176"/>
      <c r="BA251" s="176"/>
      <c r="BB251" s="176"/>
      <c r="BC251" s="176"/>
      <c r="BD251" s="176"/>
      <c r="BE251" s="176"/>
      <c r="BF251" s="176"/>
      <c r="BG251" s="176"/>
      <c r="BH251" s="751"/>
      <c r="BI251" s="178"/>
      <c r="BJ251" s="191"/>
      <c r="BK251" s="191"/>
      <c r="BL251" s="191"/>
      <c r="BM251" s="210"/>
      <c r="BN251" s="178"/>
      <c r="BO251" s="178"/>
      <c r="BP251" s="178"/>
      <c r="BQ251" s="178"/>
      <c r="BR251" s="178"/>
      <c r="BS251" s="178"/>
      <c r="BT251" s="178"/>
      <c r="BU251" s="178"/>
      <c r="BV251" s="178"/>
      <c r="BW251" s="181"/>
      <c r="BX251" s="176"/>
      <c r="BY251"/>
      <c r="CA251"/>
    </row>
    <row r="252" spans="2:79" ht="18.75">
      <c r="B252" s="1170" t="s">
        <v>832</v>
      </c>
      <c r="C252" s="335">
        <v>29283812000173</v>
      </c>
      <c r="D252" s="1170" t="s">
        <v>14</v>
      </c>
      <c r="E252" s="1170" t="s">
        <v>607</v>
      </c>
      <c r="F252" s="1170" t="s">
        <v>1414</v>
      </c>
      <c r="G252" s="1172" t="s">
        <v>1414</v>
      </c>
      <c r="H252" s="1172" t="s">
        <v>34</v>
      </c>
      <c r="I252" s="1172" t="s">
        <v>34</v>
      </c>
      <c r="J252" s="1172" t="s">
        <v>608</v>
      </c>
      <c r="K252" s="1172" t="s">
        <v>48</v>
      </c>
      <c r="L252" s="740" t="s">
        <v>1414</v>
      </c>
      <c r="M252" s="740" t="s">
        <v>34</v>
      </c>
      <c r="N252" s="1172" t="s">
        <v>2979</v>
      </c>
      <c r="O252" s="1172" t="s">
        <v>1320</v>
      </c>
      <c r="P252" s="783">
        <v>43134</v>
      </c>
      <c r="Q252" s="741">
        <v>3.6898997200000001</v>
      </c>
      <c r="R252" s="741">
        <v>4.0525425473092387</v>
      </c>
      <c r="S252" s="784">
        <v>32</v>
      </c>
      <c r="T252" s="742">
        <v>-3.952587904781657E-2</v>
      </c>
      <c r="U252" s="743">
        <v>-1.2160554142506057</v>
      </c>
      <c r="V252" s="742">
        <v>-0.13375928830560102</v>
      </c>
      <c r="W252" s="743">
        <v>-1.0111194677382327</v>
      </c>
      <c r="X252" s="742">
        <v>-0.20307387215094264</v>
      </c>
      <c r="Y252" s="743">
        <v>-0.98919900559279839</v>
      </c>
      <c r="Z252" s="742">
        <v>7.9831532797282945E-2</v>
      </c>
      <c r="AA252" s="743">
        <v>0.34398705468270091</v>
      </c>
      <c r="AB252" s="742">
        <v>0.18202908649337804</v>
      </c>
      <c r="AC252" s="744">
        <v>-1.4615664238686561</v>
      </c>
      <c r="AD252" s="785">
        <v>16993142000137</v>
      </c>
      <c r="AE252" s="1178" t="s">
        <v>1757</v>
      </c>
      <c r="AF252" s="786" t="s">
        <v>1725</v>
      </c>
      <c r="AG252" s="787" t="s">
        <v>1428</v>
      </c>
      <c r="AH252" s="787" t="s">
        <v>1730</v>
      </c>
      <c r="AI252" s="787">
        <v>5000</v>
      </c>
      <c r="AJ252" s="787">
        <v>1000</v>
      </c>
      <c r="AK252" s="787">
        <v>1000</v>
      </c>
      <c r="AL252" s="742">
        <v>2.5499999999999998E-2</v>
      </c>
      <c r="AM252" s="742">
        <v>0.2</v>
      </c>
      <c r="AN252" s="743" t="s">
        <v>2138</v>
      </c>
      <c r="AO252" s="1172" t="s">
        <v>34</v>
      </c>
      <c r="AP252" s="1178" t="s">
        <v>1727</v>
      </c>
      <c r="AQ252" s="745" t="s">
        <v>659</v>
      </c>
      <c r="AR252" s="742">
        <v>5.8333333333333301E-3</v>
      </c>
      <c r="AS252" s="742">
        <v>5.8333333333333301E-3</v>
      </c>
      <c r="AT252" s="742" t="s">
        <v>1414</v>
      </c>
      <c r="AU252" s="742" t="s">
        <v>2724</v>
      </c>
      <c r="AX252" s="190"/>
      <c r="AY252" s="190"/>
      <c r="AZ252" s="176"/>
      <c r="BA252" s="176"/>
      <c r="BB252" s="176"/>
      <c r="BC252" s="176"/>
      <c r="BD252" s="176"/>
      <c r="BE252" s="176"/>
      <c r="BF252" s="176"/>
      <c r="BG252" s="176"/>
      <c r="BH252" s="751"/>
      <c r="BI252" s="178"/>
      <c r="BJ252" s="191"/>
      <c r="BK252" s="191"/>
      <c r="BL252" s="191"/>
      <c r="BM252" s="210"/>
      <c r="BN252" s="178"/>
      <c r="BO252" s="178"/>
      <c r="BP252" s="178"/>
      <c r="BQ252" s="178"/>
      <c r="BR252" s="178"/>
      <c r="BS252" s="178"/>
      <c r="BT252" s="178"/>
      <c r="BU252" s="178"/>
      <c r="BV252" s="178"/>
      <c r="BW252" s="181"/>
      <c r="BX252" s="176"/>
      <c r="BY252"/>
      <c r="CA252"/>
    </row>
    <row r="253" spans="2:79" ht="18.75">
      <c r="B253" s="1170" t="s">
        <v>141</v>
      </c>
      <c r="C253" s="335">
        <v>5097427000173</v>
      </c>
      <c r="D253" s="1170" t="s">
        <v>13</v>
      </c>
      <c r="E253" s="1170" t="s">
        <v>616</v>
      </c>
      <c r="F253" s="1170" t="s">
        <v>617</v>
      </c>
      <c r="G253" s="1172" t="s">
        <v>34</v>
      </c>
      <c r="H253" s="1172" t="s">
        <v>865</v>
      </c>
      <c r="I253" s="1172" t="s">
        <v>34</v>
      </c>
      <c r="J253" s="1172" t="s">
        <v>608</v>
      </c>
      <c r="K253" s="1172" t="s">
        <v>48</v>
      </c>
      <c r="L253" s="740" t="s">
        <v>1414</v>
      </c>
      <c r="M253" s="740" t="s">
        <v>34</v>
      </c>
      <c r="N253" s="1172" t="s">
        <v>2980</v>
      </c>
      <c r="O253" s="1172" t="s">
        <v>1320</v>
      </c>
      <c r="P253" s="783">
        <v>37433</v>
      </c>
      <c r="Q253" s="741">
        <v>13.131194000000001</v>
      </c>
      <c r="R253" s="741">
        <v>15.053805802419348</v>
      </c>
      <c r="S253" s="784">
        <v>8</v>
      </c>
      <c r="T253" s="742">
        <v>5.450571716741015E-3</v>
      </c>
      <c r="U253" s="743">
        <v>0.16769259549890453</v>
      </c>
      <c r="V253" s="742">
        <v>5.4679423692607365E-2</v>
      </c>
      <c r="W253" s="743">
        <v>0.41333525679343319</v>
      </c>
      <c r="X253" s="742">
        <v>8.6759595425440983E-2</v>
      </c>
      <c r="Y253" s="743">
        <v>0.42261717182744601</v>
      </c>
      <c r="Z253" s="742">
        <v>9.4021374809980518E-2</v>
      </c>
      <c r="AA253" s="743">
        <v>0.40512983610411457</v>
      </c>
      <c r="AB253" s="742">
        <v>5.602189825696318E-2</v>
      </c>
      <c r="AC253" s="744">
        <v>-1.3853312972726721</v>
      </c>
      <c r="AD253" s="785">
        <v>0</v>
      </c>
      <c r="AE253" s="1178" t="s">
        <v>1757</v>
      </c>
      <c r="AF253" s="786" t="s">
        <v>1725</v>
      </c>
      <c r="AG253" s="787" t="s">
        <v>1428</v>
      </c>
      <c r="AH253" s="787" t="s">
        <v>1730</v>
      </c>
      <c r="AI253" s="787">
        <v>5000</v>
      </c>
      <c r="AJ253" s="787">
        <v>1000</v>
      </c>
      <c r="AK253" s="787">
        <v>1000</v>
      </c>
      <c r="AL253" s="742">
        <v>0.02</v>
      </c>
      <c r="AM253" s="742">
        <v>0.2</v>
      </c>
      <c r="AN253" s="743" t="s">
        <v>64</v>
      </c>
      <c r="AO253" s="1172" t="s">
        <v>34</v>
      </c>
      <c r="AP253" s="1178" t="s">
        <v>1742</v>
      </c>
      <c r="AQ253" s="745" t="s">
        <v>668</v>
      </c>
      <c r="AR253" s="742">
        <v>4.6666666666666697E-3</v>
      </c>
      <c r="AS253" s="742">
        <v>4.6666666666666697E-3</v>
      </c>
      <c r="AT253" s="742" t="s">
        <v>1414</v>
      </c>
      <c r="AU253" s="742" t="s">
        <v>2724</v>
      </c>
      <c r="AX253" s="190"/>
      <c r="AY253" s="190"/>
      <c r="AZ253" s="176"/>
      <c r="BA253" s="176"/>
      <c r="BB253" s="176"/>
      <c r="BC253" s="751"/>
      <c r="BD253" s="176"/>
      <c r="BE253" s="176"/>
      <c r="BF253" s="176"/>
      <c r="BG253" s="176"/>
      <c r="BH253" s="751"/>
      <c r="BI253" s="178"/>
      <c r="BJ253" s="191"/>
      <c r="BK253" s="191"/>
      <c r="BL253" s="191"/>
      <c r="BM253" s="178"/>
      <c r="BN253" s="178"/>
      <c r="BO253" s="178"/>
      <c r="BP253" s="178"/>
      <c r="BQ253" s="178"/>
      <c r="BR253" s="178"/>
      <c r="BS253" s="178"/>
      <c r="BT253" s="178"/>
      <c r="BU253" s="179"/>
      <c r="BV253" s="180"/>
      <c r="BW253" s="181"/>
      <c r="BX253" s="177"/>
      <c r="BY253"/>
      <c r="CA253"/>
    </row>
    <row r="254" spans="2:79" ht="18.75">
      <c r="B254" s="1170" t="s">
        <v>142</v>
      </c>
      <c r="C254" s="335">
        <v>8739850000118</v>
      </c>
      <c r="D254" s="1170" t="s">
        <v>13</v>
      </c>
      <c r="E254" s="1170" t="s">
        <v>616</v>
      </c>
      <c r="F254" s="1170" t="s">
        <v>617</v>
      </c>
      <c r="G254" s="1172" t="s">
        <v>34</v>
      </c>
      <c r="H254" s="1172" t="s">
        <v>1337</v>
      </c>
      <c r="I254" s="1172" t="s">
        <v>34</v>
      </c>
      <c r="J254" s="1172" t="s">
        <v>608</v>
      </c>
      <c r="K254" s="1172" t="s">
        <v>48</v>
      </c>
      <c r="L254" s="740" t="s">
        <v>1414</v>
      </c>
      <c r="M254" s="740" t="s">
        <v>34</v>
      </c>
      <c r="N254" s="1172" t="s">
        <v>2981</v>
      </c>
      <c r="O254" s="1172" t="s">
        <v>1320</v>
      </c>
      <c r="P254" s="783">
        <v>39170</v>
      </c>
      <c r="Q254" s="741">
        <v>23.534863999999999</v>
      </c>
      <c r="R254" s="741">
        <v>24.958756794354837</v>
      </c>
      <c r="S254" s="784">
        <v>11</v>
      </c>
      <c r="T254" s="742">
        <v>-1.0711653437314506E-2</v>
      </c>
      <c r="U254" s="743">
        <v>-0.32955533113543684</v>
      </c>
      <c r="V254" s="742">
        <v>2.112074576680234E-2</v>
      </c>
      <c r="W254" s="743">
        <v>0.15965692916347157</v>
      </c>
      <c r="X254" s="742">
        <v>4.3313545020486677E-2</v>
      </c>
      <c r="Y254" s="743">
        <v>0.21098586051049228</v>
      </c>
      <c r="Z254" s="742">
        <v>7.1585652081777695E-2</v>
      </c>
      <c r="AA254" s="743">
        <v>0.30845627979711493</v>
      </c>
      <c r="AB254" s="742">
        <v>0.10613182499618234</v>
      </c>
      <c r="AC254" s="744">
        <v>-1.0474479913805332</v>
      </c>
      <c r="AD254" s="785">
        <v>0</v>
      </c>
      <c r="AE254" s="1178" t="s">
        <v>1757</v>
      </c>
      <c r="AF254" s="786" t="s">
        <v>1725</v>
      </c>
      <c r="AG254" s="787" t="s">
        <v>1428</v>
      </c>
      <c r="AH254" s="787" t="s">
        <v>1730</v>
      </c>
      <c r="AI254" s="787">
        <v>5000</v>
      </c>
      <c r="AJ254" s="787">
        <v>1000</v>
      </c>
      <c r="AK254" s="787">
        <v>1000</v>
      </c>
      <c r="AL254" s="742">
        <v>0.02</v>
      </c>
      <c r="AM254" s="742">
        <v>0.2</v>
      </c>
      <c r="AN254" s="743" t="s">
        <v>64</v>
      </c>
      <c r="AO254" s="1172" t="s">
        <v>34</v>
      </c>
      <c r="AP254" s="1178" t="s">
        <v>1742</v>
      </c>
      <c r="AQ254" s="745" t="s">
        <v>664</v>
      </c>
      <c r="AR254" s="742">
        <v>4.6666666666666697E-3</v>
      </c>
      <c r="AS254" s="742">
        <v>4.6666666666666697E-3</v>
      </c>
      <c r="AT254" s="742" t="s">
        <v>1414</v>
      </c>
      <c r="AU254" s="742" t="s">
        <v>2724</v>
      </c>
      <c r="AX254" s="190"/>
      <c r="AY254" s="190"/>
      <c r="AZ254" s="176"/>
      <c r="BA254" s="176"/>
      <c r="BB254" s="176"/>
      <c r="BC254" s="751"/>
      <c r="BD254" s="176"/>
      <c r="BE254" s="176"/>
      <c r="BF254" s="176"/>
      <c r="BG254" s="176"/>
      <c r="BH254" s="751"/>
      <c r="BI254" s="178"/>
      <c r="BJ254" s="191"/>
      <c r="BK254" s="191"/>
      <c r="BL254" s="191"/>
      <c r="BM254" s="178"/>
      <c r="BN254" s="178"/>
      <c r="BO254" s="178"/>
      <c r="BP254" s="178"/>
      <c r="BQ254" s="178"/>
      <c r="BR254" s="178"/>
      <c r="BS254" s="178"/>
      <c r="BT254" s="178"/>
      <c r="BU254" s="179"/>
      <c r="BV254" s="180"/>
      <c r="BW254" s="181"/>
      <c r="BX254" s="177"/>
      <c r="BY254"/>
      <c r="CA254"/>
    </row>
    <row r="255" spans="2:79" ht="18.75">
      <c r="B255" s="1170" t="s">
        <v>143</v>
      </c>
      <c r="C255" s="335">
        <v>33342285000106</v>
      </c>
      <c r="D255" s="1170" t="s">
        <v>11</v>
      </c>
      <c r="E255" s="1170" t="s">
        <v>620</v>
      </c>
      <c r="F255" s="1170" t="s">
        <v>663</v>
      </c>
      <c r="G255" s="1172" t="s">
        <v>738</v>
      </c>
      <c r="H255" s="1172" t="s">
        <v>34</v>
      </c>
      <c r="I255" s="1172" t="s">
        <v>1414</v>
      </c>
      <c r="J255" s="1172" t="s">
        <v>608</v>
      </c>
      <c r="K255" s="1172" t="s">
        <v>48</v>
      </c>
      <c r="L255" s="740" t="s">
        <v>1414</v>
      </c>
      <c r="M255" s="740" t="s">
        <v>34</v>
      </c>
      <c r="N255" s="1172" t="s">
        <v>2982</v>
      </c>
      <c r="O255" s="1172" t="s">
        <v>1320</v>
      </c>
      <c r="P255" s="783">
        <v>43705</v>
      </c>
      <c r="Q255" s="741">
        <v>15.74550735</v>
      </c>
      <c r="R255" s="741">
        <v>20.608569957590365</v>
      </c>
      <c r="S255" s="784">
        <v>31</v>
      </c>
      <c r="T255" s="742">
        <v>2.0813275587129532E-2</v>
      </c>
      <c r="U255" s="743">
        <v>0.64034240542505949</v>
      </c>
      <c r="V255" s="742">
        <v>0.1329131767541174</v>
      </c>
      <c r="W255" s="743">
        <v>1.0047235017277925</v>
      </c>
      <c r="X255" s="742">
        <v>0.2332221993221002</v>
      </c>
      <c r="Y255" s="743">
        <v>1.1360553930842849</v>
      </c>
      <c r="Z255" s="742">
        <v>0.27109075821897011</v>
      </c>
      <c r="AA255" s="743">
        <v>1.168106238273525</v>
      </c>
      <c r="AB255" s="742">
        <v>3.6327445629260238E-3</v>
      </c>
      <c r="AC255" s="744">
        <v>0.17200881115909922</v>
      </c>
      <c r="AD255" s="785">
        <v>0</v>
      </c>
      <c r="AE255" s="1178" t="s">
        <v>1979</v>
      </c>
      <c r="AF255" s="786" t="s">
        <v>1725</v>
      </c>
      <c r="AG255" s="787" t="s">
        <v>1428</v>
      </c>
      <c r="AH255" s="787" t="s">
        <v>1730</v>
      </c>
      <c r="AI255" s="787">
        <v>1000</v>
      </c>
      <c r="AJ255" s="787">
        <v>1000</v>
      </c>
      <c r="AK255" s="787">
        <v>1000</v>
      </c>
      <c r="AL255" s="742">
        <v>3.4999999999999996E-3</v>
      </c>
      <c r="AM255" s="742">
        <v>0</v>
      </c>
      <c r="AN255" s="743" t="s">
        <v>34</v>
      </c>
      <c r="AO255" s="1172" t="s">
        <v>34</v>
      </c>
      <c r="AP255" s="1178" t="s">
        <v>1731</v>
      </c>
      <c r="AQ255" s="745" t="s">
        <v>662</v>
      </c>
      <c r="AR255" s="742">
        <v>9.33333333333333E-4</v>
      </c>
      <c r="AS255" s="742">
        <v>9.33333333333333E-4</v>
      </c>
      <c r="AT255" s="742" t="s">
        <v>1414</v>
      </c>
      <c r="AU255" s="742" t="s">
        <v>2724</v>
      </c>
      <c r="AX255" s="190"/>
      <c r="AY255" s="190"/>
      <c r="AZ255" s="176"/>
      <c r="BA255" s="176"/>
      <c r="BB255" s="176"/>
      <c r="BC255" s="751"/>
      <c r="BD255" s="176"/>
      <c r="BE255" s="176"/>
      <c r="BF255" s="176"/>
      <c r="BG255" s="176"/>
      <c r="BH255" s="751"/>
      <c r="BI255" s="178"/>
      <c r="BJ255" s="191"/>
      <c r="BK255" s="191"/>
      <c r="BL255" s="191"/>
      <c r="BM255" s="178"/>
      <c r="BN255" s="178"/>
      <c r="BO255" s="178"/>
      <c r="BP255" s="178"/>
      <c r="BQ255" s="178"/>
      <c r="BR255" s="178"/>
      <c r="BS255" s="178"/>
      <c r="BT255" s="178"/>
      <c r="BU255" s="179"/>
      <c r="BV255" s="180"/>
      <c r="BW255" s="181"/>
      <c r="BX255" s="177"/>
      <c r="BY255"/>
      <c r="CA255"/>
    </row>
    <row r="256" spans="2:79" ht="18.75">
      <c r="B256" s="1170" t="s">
        <v>144</v>
      </c>
      <c r="C256" s="335">
        <v>41266134000136</v>
      </c>
      <c r="D256" s="1170" t="s">
        <v>13</v>
      </c>
      <c r="E256" s="1170" t="s">
        <v>615</v>
      </c>
      <c r="F256" s="1170" t="s">
        <v>619</v>
      </c>
      <c r="G256" s="1172" t="s">
        <v>34</v>
      </c>
      <c r="H256" s="1172" t="s">
        <v>1336</v>
      </c>
      <c r="I256" s="1172" t="s">
        <v>34</v>
      </c>
      <c r="J256" s="1172" t="s">
        <v>1414</v>
      </c>
      <c r="K256" s="1172" t="s">
        <v>48</v>
      </c>
      <c r="L256" s="740" t="s">
        <v>1414</v>
      </c>
      <c r="M256" s="740" t="s">
        <v>34</v>
      </c>
      <c r="N256" s="1172" t="s">
        <v>2983</v>
      </c>
      <c r="O256" s="1172" t="s">
        <v>1320</v>
      </c>
      <c r="P256" s="783">
        <v>44316</v>
      </c>
      <c r="Q256" s="741">
        <v>12.21579957</v>
      </c>
      <c r="R256" s="741">
        <v>8.9003345060887078</v>
      </c>
      <c r="S256" s="784">
        <v>10</v>
      </c>
      <c r="T256" s="742">
        <v>1.563206750067736E-2</v>
      </c>
      <c r="U256" s="743">
        <v>0.48093706650098478</v>
      </c>
      <c r="V256" s="742">
        <v>6.2880405241716453E-2</v>
      </c>
      <c r="W256" s="743">
        <v>0.47532850005831251</v>
      </c>
      <c r="X256" s="742"/>
      <c r="Y256" s="743"/>
      <c r="Z256" s="742"/>
      <c r="AA256" s="743"/>
      <c r="AB256" s="742">
        <v>4.2246474102069158E-2</v>
      </c>
      <c r="AC256" s="744">
        <v>-1.6429278162053265</v>
      </c>
      <c r="AD256" s="785">
        <v>0</v>
      </c>
      <c r="AE256" s="1178" t="s">
        <v>1793</v>
      </c>
      <c r="AF256" s="786" t="s">
        <v>1741</v>
      </c>
      <c r="AG256" s="787" t="s">
        <v>1427</v>
      </c>
      <c r="AH256" s="787" t="s">
        <v>1730</v>
      </c>
      <c r="AI256" s="787">
        <v>0</v>
      </c>
      <c r="AJ256" s="787">
        <v>0</v>
      </c>
      <c r="AK256" s="787">
        <v>0</v>
      </c>
      <c r="AL256" s="742">
        <v>8.0000000000000002E-3</v>
      </c>
      <c r="AM256" s="742">
        <v>0</v>
      </c>
      <c r="AN256" s="743" t="s">
        <v>34</v>
      </c>
      <c r="AO256" s="1172" t="s">
        <v>34</v>
      </c>
      <c r="AP256" s="1178" t="s">
        <v>1742</v>
      </c>
      <c r="AQ256" s="745" t="s">
        <v>686</v>
      </c>
      <c r="AR256" s="742">
        <v>5.3333333333333297E-3</v>
      </c>
      <c r="AS256" s="742">
        <v>5.3333333333333297E-3</v>
      </c>
      <c r="AT256" s="742" t="s">
        <v>1414</v>
      </c>
      <c r="AU256" s="742" t="s">
        <v>2724</v>
      </c>
      <c r="AX256" s="190"/>
      <c r="AY256" s="190"/>
      <c r="AZ256" s="176"/>
      <c r="BA256" s="176"/>
      <c r="BB256" s="176"/>
      <c r="BC256" s="751"/>
      <c r="BD256" s="176"/>
      <c r="BE256" s="176"/>
      <c r="BF256" s="176"/>
      <c r="BG256" s="176"/>
      <c r="BH256" s="751"/>
      <c r="BI256" s="178"/>
      <c r="BJ256" s="191"/>
      <c r="BK256" s="191"/>
      <c r="BL256" s="191"/>
      <c r="BM256" s="178"/>
      <c r="BN256" s="178"/>
      <c r="BO256" s="178"/>
      <c r="BP256" s="178"/>
      <c r="BQ256" s="178"/>
      <c r="BR256" s="178"/>
      <c r="BS256" s="178"/>
      <c r="BT256" s="178"/>
      <c r="BU256" s="179"/>
      <c r="BV256" s="180"/>
      <c r="BW256" s="181"/>
      <c r="BX256" s="177"/>
      <c r="BY256"/>
      <c r="CA256"/>
    </row>
    <row r="257" spans="2:79" ht="18.75">
      <c r="B257" s="1170" t="s">
        <v>145</v>
      </c>
      <c r="C257" s="335">
        <v>41266158000195</v>
      </c>
      <c r="D257" s="1170" t="s">
        <v>13</v>
      </c>
      <c r="E257" s="1170" t="s">
        <v>615</v>
      </c>
      <c r="F257" s="1170" t="s">
        <v>619</v>
      </c>
      <c r="G257" s="1172" t="s">
        <v>34</v>
      </c>
      <c r="H257" s="1172" t="s">
        <v>1337</v>
      </c>
      <c r="I257" s="1172" t="s">
        <v>34</v>
      </c>
      <c r="J257" s="1172" t="s">
        <v>1414</v>
      </c>
      <c r="K257" s="1172" t="s">
        <v>48</v>
      </c>
      <c r="L257" s="740" t="s">
        <v>1414</v>
      </c>
      <c r="M257" s="740" t="s">
        <v>34</v>
      </c>
      <c r="N257" s="1172" t="s">
        <v>2984</v>
      </c>
      <c r="O257" s="1172" t="s">
        <v>1320</v>
      </c>
      <c r="P257" s="783">
        <v>44316</v>
      </c>
      <c r="Q257" s="741">
        <v>7.4140129699999999</v>
      </c>
      <c r="R257" s="741">
        <v>6.0457453693548384</v>
      </c>
      <c r="S257" s="784">
        <v>10</v>
      </c>
      <c r="T257" s="742">
        <v>5.5508706998530499E-3</v>
      </c>
      <c r="U257" s="743">
        <v>0.17077839964533903</v>
      </c>
      <c r="V257" s="742">
        <v>-2.272346451019025E-2</v>
      </c>
      <c r="W257" s="743">
        <v>-0.17177227564353065</v>
      </c>
      <c r="X257" s="742"/>
      <c r="Y257" s="743"/>
      <c r="Z257" s="742"/>
      <c r="AA257" s="743"/>
      <c r="AB257" s="742">
        <v>8.3111503554720648E-2</v>
      </c>
      <c r="AC257" s="744">
        <v>-1.8651061593264793</v>
      </c>
      <c r="AD257" s="785">
        <v>0</v>
      </c>
      <c r="AE257" s="1178" t="s">
        <v>1793</v>
      </c>
      <c r="AF257" s="786" t="s">
        <v>1741</v>
      </c>
      <c r="AG257" s="787" t="s">
        <v>1427</v>
      </c>
      <c r="AH257" s="787" t="s">
        <v>1730</v>
      </c>
      <c r="AI257" s="787">
        <v>0</v>
      </c>
      <c r="AJ257" s="787">
        <v>0</v>
      </c>
      <c r="AK257" s="787">
        <v>0</v>
      </c>
      <c r="AL257" s="742">
        <v>8.0000000000000002E-3</v>
      </c>
      <c r="AM257" s="742">
        <v>0</v>
      </c>
      <c r="AN257" s="743" t="s">
        <v>34</v>
      </c>
      <c r="AO257" s="1172" t="s">
        <v>34</v>
      </c>
      <c r="AP257" s="1178" t="s">
        <v>1742</v>
      </c>
      <c r="AQ257" s="745" t="s">
        <v>668</v>
      </c>
      <c r="AR257" s="742">
        <v>5.3333333333333297E-3</v>
      </c>
      <c r="AS257" s="742">
        <v>5.3333333333333297E-3</v>
      </c>
      <c r="AT257" s="742" t="s">
        <v>1414</v>
      </c>
      <c r="AU257" s="742" t="s">
        <v>2724</v>
      </c>
      <c r="AX257" s="190"/>
      <c r="AY257" s="190"/>
      <c r="AZ257" s="176"/>
      <c r="BA257" s="176"/>
      <c r="BB257" s="176"/>
      <c r="BC257" s="176"/>
      <c r="BD257" s="176"/>
      <c r="BE257" s="176"/>
      <c r="BF257" s="176"/>
      <c r="BG257" s="176"/>
      <c r="BH257" s="751"/>
      <c r="BI257" s="178"/>
      <c r="BJ257" s="191"/>
      <c r="BK257" s="191"/>
      <c r="BL257" s="191"/>
      <c r="BM257" s="210"/>
      <c r="BN257" s="178"/>
      <c r="BO257" s="178"/>
      <c r="BP257" s="178"/>
      <c r="BQ257" s="178"/>
      <c r="BR257" s="178"/>
      <c r="BS257" s="178"/>
      <c r="BT257" s="178"/>
      <c r="BU257" s="178"/>
      <c r="BV257" s="178"/>
      <c r="BW257" s="181"/>
      <c r="BX257" s="176"/>
      <c r="BY257"/>
      <c r="CA257"/>
    </row>
    <row r="258" spans="2:79" ht="18.75">
      <c r="B258" s="1170" t="s">
        <v>833</v>
      </c>
      <c r="C258" s="335">
        <v>45294999000167</v>
      </c>
      <c r="D258" s="1170" t="s">
        <v>11</v>
      </c>
      <c r="E258" s="1170" t="s">
        <v>4215</v>
      </c>
      <c r="F258" s="1170" t="s">
        <v>1414</v>
      </c>
      <c r="G258" s="1172" t="s">
        <v>1414</v>
      </c>
      <c r="H258" s="1172" t="s">
        <v>34</v>
      </c>
      <c r="I258" s="1172" t="s">
        <v>34</v>
      </c>
      <c r="J258" s="1172" t="s">
        <v>696</v>
      </c>
      <c r="K258" s="1172" t="s">
        <v>48</v>
      </c>
      <c r="L258" s="740" t="s">
        <v>1414</v>
      </c>
      <c r="M258" s="740" t="s">
        <v>1411</v>
      </c>
      <c r="N258" s="1172" t="s">
        <v>2985</v>
      </c>
      <c r="O258" s="1172" t="s">
        <v>1320</v>
      </c>
      <c r="P258" s="783">
        <v>44678</v>
      </c>
      <c r="Q258" s="741"/>
      <c r="R258" s="741"/>
      <c r="S258" s="784">
        <v>7</v>
      </c>
      <c r="T258" s="742"/>
      <c r="U258" s="743"/>
      <c r="V258" s="742"/>
      <c r="W258" s="743"/>
      <c r="X258" s="742"/>
      <c r="Y258" s="743"/>
      <c r="Z258" s="742"/>
      <c r="AA258" s="743"/>
      <c r="AB258" s="742"/>
      <c r="AC258" s="744"/>
      <c r="AD258" s="785">
        <v>0</v>
      </c>
      <c r="AE258" s="1178" t="s">
        <v>1743</v>
      </c>
      <c r="AF258" s="786" t="s">
        <v>1741</v>
      </c>
      <c r="AG258" s="787" t="s">
        <v>1427</v>
      </c>
      <c r="AH258" s="787" t="s">
        <v>1726</v>
      </c>
      <c r="AI258" s="787">
        <v>0</v>
      </c>
      <c r="AJ258" s="787">
        <v>0</v>
      </c>
      <c r="AK258" s="787">
        <v>0</v>
      </c>
      <c r="AL258" s="742">
        <v>8.0000000000000002E-3</v>
      </c>
      <c r="AM258" s="742">
        <v>0.2</v>
      </c>
      <c r="AN258" s="743" t="s">
        <v>2124</v>
      </c>
      <c r="AO258" s="1172" t="s">
        <v>34</v>
      </c>
      <c r="AP258" s="1178" t="s">
        <v>1742</v>
      </c>
      <c r="AQ258" s="745" t="s">
        <v>679</v>
      </c>
      <c r="AR258" s="742">
        <v>0</v>
      </c>
      <c r="AS258" s="742">
        <v>0</v>
      </c>
      <c r="AT258" s="742" t="s">
        <v>1414</v>
      </c>
      <c r="AU258" s="742" t="s">
        <v>2724</v>
      </c>
      <c r="AX258" s="190"/>
      <c r="AY258" s="190"/>
      <c r="AZ258" s="176"/>
      <c r="BA258" s="176"/>
      <c r="BB258" s="176"/>
      <c r="BC258" s="751"/>
      <c r="BD258" s="176"/>
      <c r="BE258" s="176"/>
      <c r="BF258" s="176"/>
      <c r="BG258" s="176"/>
      <c r="BH258" s="751"/>
      <c r="BI258" s="178"/>
      <c r="BJ258" s="191"/>
      <c r="BK258" s="191"/>
      <c r="BL258" s="191"/>
      <c r="BM258" s="178"/>
      <c r="BN258" s="178"/>
      <c r="BO258" s="178"/>
      <c r="BP258" s="178"/>
      <c r="BQ258" s="178"/>
      <c r="BR258" s="178"/>
      <c r="BS258" s="178"/>
      <c r="BT258" s="178"/>
      <c r="BU258" s="179"/>
      <c r="BV258" s="180"/>
      <c r="BW258" s="181"/>
      <c r="BX258" s="177"/>
      <c r="BY258"/>
      <c r="CA258"/>
    </row>
    <row r="259" spans="2:79" ht="18.75">
      <c r="B259" s="1170" t="s">
        <v>834</v>
      </c>
      <c r="C259" s="335">
        <v>42730970000192</v>
      </c>
      <c r="D259" s="1170" t="s">
        <v>11</v>
      </c>
      <c r="E259" s="1170" t="s">
        <v>620</v>
      </c>
      <c r="F259" s="1170" t="s">
        <v>663</v>
      </c>
      <c r="G259" s="1172" t="s">
        <v>738</v>
      </c>
      <c r="H259" s="1172" t="s">
        <v>34</v>
      </c>
      <c r="I259" s="1172" t="s">
        <v>1414</v>
      </c>
      <c r="J259" s="1172" t="s">
        <v>608</v>
      </c>
      <c r="K259" s="1172" t="s">
        <v>48</v>
      </c>
      <c r="L259" s="740" t="s">
        <v>1414</v>
      </c>
      <c r="M259" s="740" t="s">
        <v>34</v>
      </c>
      <c r="N259" s="1172" t="s">
        <v>2986</v>
      </c>
      <c r="O259" s="1172" t="s">
        <v>1320</v>
      </c>
      <c r="P259" s="783">
        <v>44456</v>
      </c>
      <c r="Q259" s="741"/>
      <c r="R259" s="741"/>
      <c r="S259" s="784">
        <v>31</v>
      </c>
      <c r="T259" s="742"/>
      <c r="U259" s="743"/>
      <c r="V259" s="742"/>
      <c r="W259" s="743"/>
      <c r="X259" s="742"/>
      <c r="Y259" s="743"/>
      <c r="Z259" s="742"/>
      <c r="AA259" s="743"/>
      <c r="AB259" s="742"/>
      <c r="AC259" s="744"/>
      <c r="AD259" s="785">
        <v>0</v>
      </c>
      <c r="AE259" s="1178" t="s">
        <v>1743</v>
      </c>
      <c r="AF259" s="786" t="s">
        <v>1741</v>
      </c>
      <c r="AG259" s="787" t="s">
        <v>1427</v>
      </c>
      <c r="AH259" s="787" t="s">
        <v>1726</v>
      </c>
      <c r="AI259" s="787">
        <v>5000</v>
      </c>
      <c r="AJ259" s="787">
        <v>1000</v>
      </c>
      <c r="AK259" s="787">
        <v>1000</v>
      </c>
      <c r="AL259" s="742">
        <v>5.0000000000000001E-3</v>
      </c>
      <c r="AM259" s="742">
        <v>0.2</v>
      </c>
      <c r="AN259" s="743" t="s">
        <v>2124</v>
      </c>
      <c r="AO259" s="1172" t="s">
        <v>34</v>
      </c>
      <c r="AP259" s="1178" t="s">
        <v>1731</v>
      </c>
      <c r="AQ259" s="745" t="s">
        <v>675</v>
      </c>
      <c r="AR259" s="742">
        <v>1.66666666666667E-3</v>
      </c>
      <c r="AS259" s="742">
        <v>1.66666666666667E-3</v>
      </c>
      <c r="AT259" s="742" t="s">
        <v>1414</v>
      </c>
      <c r="AU259" s="742" t="s">
        <v>2724</v>
      </c>
      <c r="AX259" s="190"/>
      <c r="AY259" s="190"/>
      <c r="AZ259" s="176"/>
      <c r="BA259" s="176"/>
      <c r="BB259" s="176"/>
      <c r="BC259" s="751"/>
      <c r="BD259" s="176"/>
      <c r="BE259" s="176"/>
      <c r="BF259" s="176"/>
      <c r="BG259" s="176"/>
      <c r="BH259" s="751"/>
      <c r="BI259" s="178"/>
      <c r="BJ259" s="191"/>
      <c r="BK259" s="191"/>
      <c r="BL259" s="191"/>
      <c r="BM259" s="210"/>
      <c r="BN259" s="178"/>
      <c r="BO259" s="178"/>
      <c r="BP259" s="178"/>
      <c r="BQ259" s="178"/>
      <c r="BR259" s="178"/>
      <c r="BS259" s="178"/>
      <c r="BT259" s="178"/>
      <c r="BU259" s="179"/>
      <c r="BV259" s="180"/>
      <c r="BW259" s="181"/>
      <c r="BX259" s="177"/>
      <c r="BY259"/>
      <c r="CA259"/>
    </row>
    <row r="260" spans="2:79" ht="18.75">
      <c r="B260" s="1170" t="s">
        <v>2660</v>
      </c>
      <c r="C260" s="335">
        <v>41801819000135</v>
      </c>
      <c r="D260" s="1170" t="s">
        <v>11</v>
      </c>
      <c r="E260" s="1170" t="s">
        <v>620</v>
      </c>
      <c r="F260" s="1170" t="s">
        <v>663</v>
      </c>
      <c r="G260" s="1172" t="s">
        <v>738</v>
      </c>
      <c r="H260" s="1172" t="s">
        <v>34</v>
      </c>
      <c r="I260" s="1172" t="s">
        <v>34</v>
      </c>
      <c r="J260" s="1172" t="s">
        <v>608</v>
      </c>
      <c r="K260" s="1172" t="s">
        <v>48</v>
      </c>
      <c r="L260" s="740" t="s">
        <v>1414</v>
      </c>
      <c r="M260" s="740" t="s">
        <v>34</v>
      </c>
      <c r="N260" s="1172" t="s">
        <v>2987</v>
      </c>
      <c r="O260" s="1172" t="s">
        <v>1320</v>
      </c>
      <c r="P260" s="783">
        <v>44469</v>
      </c>
      <c r="Q260" s="741"/>
      <c r="R260" s="741"/>
      <c r="S260" s="784">
        <v>60</v>
      </c>
      <c r="T260" s="742"/>
      <c r="U260" s="743"/>
      <c r="V260" s="742"/>
      <c r="W260" s="743"/>
      <c r="X260" s="742"/>
      <c r="Y260" s="743"/>
      <c r="Z260" s="742"/>
      <c r="AA260" s="743"/>
      <c r="AB260" s="742"/>
      <c r="AC260" s="744"/>
      <c r="AD260" s="785">
        <v>41774687000108</v>
      </c>
      <c r="AE260" s="1178" t="s">
        <v>1743</v>
      </c>
      <c r="AF260" s="786" t="s">
        <v>1741</v>
      </c>
      <c r="AG260" s="787" t="s">
        <v>1427</v>
      </c>
      <c r="AH260" s="787" t="s">
        <v>2116</v>
      </c>
      <c r="AI260" s="787">
        <v>1000</v>
      </c>
      <c r="AJ260" s="787">
        <v>0</v>
      </c>
      <c r="AK260" s="787">
        <v>0</v>
      </c>
      <c r="AL260" s="742">
        <v>0</v>
      </c>
      <c r="AM260" s="742">
        <v>0</v>
      </c>
      <c r="AN260" s="743" t="s">
        <v>34</v>
      </c>
      <c r="AO260" s="1172" t="s">
        <v>4626</v>
      </c>
      <c r="AP260" s="1178" t="s">
        <v>1742</v>
      </c>
      <c r="AQ260" s="745" t="s">
        <v>2174</v>
      </c>
      <c r="AR260" s="742">
        <v>0</v>
      </c>
      <c r="AS260" s="742">
        <v>0</v>
      </c>
      <c r="AT260" s="742" t="s">
        <v>1414</v>
      </c>
      <c r="AU260" s="742" t="s">
        <v>2724</v>
      </c>
      <c r="AX260" s="190"/>
      <c r="AY260" s="190"/>
      <c r="AZ260" s="176"/>
      <c r="BA260" s="176"/>
      <c r="BB260" s="176"/>
      <c r="BC260" s="751"/>
      <c r="BD260" s="176"/>
      <c r="BE260" s="176"/>
      <c r="BF260" s="176"/>
      <c r="BG260" s="176"/>
      <c r="BH260" s="751"/>
      <c r="BI260" s="178"/>
      <c r="BJ260" s="191"/>
      <c r="BK260" s="191"/>
      <c r="BL260" s="191"/>
      <c r="BM260" s="178"/>
      <c r="BN260" s="178"/>
      <c r="BO260" s="178"/>
      <c r="BP260" s="178"/>
      <c r="BQ260" s="178"/>
      <c r="BR260" s="178"/>
      <c r="BS260" s="178"/>
      <c r="BT260" s="178"/>
      <c r="BU260" s="179"/>
      <c r="BV260" s="180"/>
      <c r="BW260" s="181"/>
      <c r="BX260" s="177"/>
      <c r="BY260"/>
      <c r="CA260"/>
    </row>
    <row r="261" spans="2:79" ht="18.75">
      <c r="B261" s="1170" t="s">
        <v>4653</v>
      </c>
      <c r="C261" s="335">
        <v>46700364000185</v>
      </c>
      <c r="D261" s="1170" t="s">
        <v>11</v>
      </c>
      <c r="E261" s="1170" t="s">
        <v>620</v>
      </c>
      <c r="F261" s="1170" t="s">
        <v>663</v>
      </c>
      <c r="G261" s="1172" t="s">
        <v>1414</v>
      </c>
      <c r="H261" s="1172" t="s">
        <v>34</v>
      </c>
      <c r="I261" s="1172" t="s">
        <v>1414</v>
      </c>
      <c r="J261" s="1172" t="s">
        <v>608</v>
      </c>
      <c r="K261" s="1172" t="s">
        <v>48</v>
      </c>
      <c r="L261" s="740" t="s">
        <v>1414</v>
      </c>
      <c r="M261" s="740" t="s">
        <v>34</v>
      </c>
      <c r="N261" s="1172" t="s">
        <v>4654</v>
      </c>
      <c r="O261" s="1172" t="s">
        <v>1320</v>
      </c>
      <c r="P261" s="783">
        <v>44879</v>
      </c>
      <c r="Q261" s="741"/>
      <c r="R261" s="741"/>
      <c r="S261" s="784">
        <v>10</v>
      </c>
      <c r="T261" s="742"/>
      <c r="U261" s="743"/>
      <c r="V261" s="742"/>
      <c r="W261" s="743"/>
      <c r="X261" s="742"/>
      <c r="Y261" s="743"/>
      <c r="Z261" s="742"/>
      <c r="AA261" s="743"/>
      <c r="AB261" s="742"/>
      <c r="AC261" s="744"/>
      <c r="AD261" s="785">
        <v>0</v>
      </c>
      <c r="AE261" s="1178" t="s">
        <v>1771</v>
      </c>
      <c r="AF261" s="786" t="s">
        <v>1765</v>
      </c>
      <c r="AG261" s="787" t="s">
        <v>719</v>
      </c>
      <c r="AH261" s="787" t="s">
        <v>2116</v>
      </c>
      <c r="AI261" s="787">
        <v>0</v>
      </c>
      <c r="AJ261" s="787">
        <v>0</v>
      </c>
      <c r="AK261" s="787">
        <v>0</v>
      </c>
      <c r="AL261" s="742">
        <v>8.0000000000000002E-3</v>
      </c>
      <c r="AM261" s="742">
        <v>0.2</v>
      </c>
      <c r="AN261" s="743" t="s">
        <v>64</v>
      </c>
      <c r="AO261" s="1172" t="s">
        <v>4626</v>
      </c>
      <c r="AP261" s="1178" t="s">
        <v>1731</v>
      </c>
      <c r="AQ261" s="745" t="s">
        <v>2187</v>
      </c>
      <c r="AR261" s="742">
        <v>0</v>
      </c>
      <c r="AS261" s="742">
        <v>0</v>
      </c>
      <c r="AT261" s="742" t="s">
        <v>1414</v>
      </c>
      <c r="AU261" s="742" t="s">
        <v>2724</v>
      </c>
      <c r="AX261" s="190"/>
      <c r="AY261" s="190"/>
      <c r="AZ261" s="176"/>
      <c r="BA261" s="176"/>
      <c r="BB261" s="176"/>
      <c r="BC261" s="751"/>
      <c r="BD261" s="176"/>
      <c r="BE261" s="176"/>
      <c r="BF261" s="176"/>
      <c r="BG261" s="176"/>
      <c r="BH261" s="751"/>
      <c r="BI261" s="178"/>
      <c r="BJ261" s="191"/>
      <c r="BK261" s="191"/>
      <c r="BL261" s="191"/>
      <c r="BM261" s="178"/>
      <c r="BN261" s="178"/>
      <c r="BO261" s="178"/>
      <c r="BP261" s="178"/>
      <c r="BQ261" s="178"/>
      <c r="BR261" s="178"/>
      <c r="BS261" s="178"/>
      <c r="BT261" s="178"/>
      <c r="BU261" s="179"/>
      <c r="BV261" s="180"/>
      <c r="BW261" s="181"/>
      <c r="BX261" s="177"/>
      <c r="BY261"/>
      <c r="CA261"/>
    </row>
    <row r="262" spans="2:79" ht="18.75">
      <c r="B262" s="1170" t="s">
        <v>835</v>
      </c>
      <c r="C262" s="335">
        <v>26623189000162</v>
      </c>
      <c r="D262" s="1170" t="s">
        <v>13</v>
      </c>
      <c r="E262" s="1170" t="s">
        <v>615</v>
      </c>
      <c r="F262" s="1170" t="s">
        <v>619</v>
      </c>
      <c r="G262" s="1172" t="s">
        <v>34</v>
      </c>
      <c r="H262" s="1172" t="s">
        <v>1336</v>
      </c>
      <c r="I262" s="1172" t="s">
        <v>34</v>
      </c>
      <c r="J262" s="1172" t="s">
        <v>1414</v>
      </c>
      <c r="K262" s="1172" t="s">
        <v>48</v>
      </c>
      <c r="L262" s="740" t="s">
        <v>1414</v>
      </c>
      <c r="M262" s="740" t="s">
        <v>34</v>
      </c>
      <c r="N262" s="1172" t="s">
        <v>2988</v>
      </c>
      <c r="O262" s="1172" t="s">
        <v>1320</v>
      </c>
      <c r="P262" s="783">
        <v>42763</v>
      </c>
      <c r="Q262" s="741">
        <v>287.38266800000002</v>
      </c>
      <c r="R262" s="741">
        <v>308.38446469262277</v>
      </c>
      <c r="S262" s="784">
        <v>61</v>
      </c>
      <c r="T262" s="742">
        <v>1.0703110266193638E-2</v>
      </c>
      <c r="U262" s="743">
        <v>0.32929249145301431</v>
      </c>
      <c r="V262" s="742">
        <v>7.6016339050748005E-2</v>
      </c>
      <c r="W262" s="743">
        <v>0.57462626524144611</v>
      </c>
      <c r="X262" s="742">
        <v>0.14512231986467894</v>
      </c>
      <c r="Y262" s="743">
        <v>0.70690952498683646</v>
      </c>
      <c r="Z262" s="742">
        <v>0.32535997955381002</v>
      </c>
      <c r="AA262" s="743">
        <v>1.4019475407360344</v>
      </c>
      <c r="AB262" s="742">
        <v>3.9590478414310244E-2</v>
      </c>
      <c r="AC262" s="744">
        <v>-1.4213511905811151</v>
      </c>
      <c r="AD262" s="785">
        <v>0</v>
      </c>
      <c r="AE262" s="1178" t="s">
        <v>1793</v>
      </c>
      <c r="AF262" s="786" t="s">
        <v>1741</v>
      </c>
      <c r="AG262" s="787" t="s">
        <v>1427</v>
      </c>
      <c r="AH262" s="787" t="s">
        <v>1726</v>
      </c>
      <c r="AI262" s="787">
        <v>5000</v>
      </c>
      <c r="AJ262" s="787">
        <v>1000</v>
      </c>
      <c r="AK262" s="787">
        <v>5000</v>
      </c>
      <c r="AL262" s="742">
        <v>5.0000000000000001E-3</v>
      </c>
      <c r="AM262" s="742">
        <v>0.1</v>
      </c>
      <c r="AN262" s="743" t="s">
        <v>34</v>
      </c>
      <c r="AO262" s="1172" t="s">
        <v>34</v>
      </c>
      <c r="AP262" s="1178" t="s">
        <v>1742</v>
      </c>
      <c r="AQ262" s="745" t="s">
        <v>668</v>
      </c>
      <c r="AR262" s="742">
        <v>4.0000000000000001E-3</v>
      </c>
      <c r="AS262" s="742">
        <v>4.0000000000000001E-3</v>
      </c>
      <c r="AT262" s="742" t="s">
        <v>1414</v>
      </c>
      <c r="AU262" s="742" t="s">
        <v>2724</v>
      </c>
      <c r="AX262" s="190"/>
      <c r="AY262" s="190"/>
      <c r="AZ262" s="176"/>
      <c r="BA262" s="176"/>
      <c r="BB262" s="176"/>
      <c r="BC262" s="751"/>
      <c r="BD262" s="176"/>
      <c r="BE262" s="176"/>
      <c r="BF262" s="176"/>
      <c r="BG262" s="176"/>
      <c r="BH262" s="751"/>
      <c r="BI262" s="178"/>
      <c r="BJ262" s="191"/>
      <c r="BK262" s="191"/>
      <c r="BL262" s="191"/>
      <c r="BM262" s="178"/>
      <c r="BN262" s="178"/>
      <c r="BO262" s="178"/>
      <c r="BP262" s="178"/>
      <c r="BQ262" s="178"/>
      <c r="BR262" s="178"/>
      <c r="BS262" s="178"/>
      <c r="BT262" s="178"/>
      <c r="BU262" s="179"/>
      <c r="BV262" s="180"/>
      <c r="BW262" s="181"/>
      <c r="BX262" s="177"/>
      <c r="BY262"/>
      <c r="CA262"/>
    </row>
    <row r="263" spans="2:79" ht="18.75">
      <c r="B263" s="1170" t="s">
        <v>836</v>
      </c>
      <c r="C263" s="335">
        <v>35726720000113</v>
      </c>
      <c r="D263" s="1170" t="s">
        <v>13</v>
      </c>
      <c r="E263" s="1170" t="s">
        <v>615</v>
      </c>
      <c r="F263" s="1170" t="s">
        <v>619</v>
      </c>
      <c r="G263" s="1172" t="s">
        <v>34</v>
      </c>
      <c r="H263" s="1172" t="s">
        <v>865</v>
      </c>
      <c r="I263" s="1172" t="s">
        <v>34</v>
      </c>
      <c r="J263" s="1172" t="s">
        <v>1414</v>
      </c>
      <c r="K263" s="1172" t="s">
        <v>48</v>
      </c>
      <c r="L263" s="740" t="s">
        <v>1414</v>
      </c>
      <c r="M263" s="740" t="s">
        <v>34</v>
      </c>
      <c r="N263" s="1172" t="s">
        <v>2989</v>
      </c>
      <c r="O263" s="1172" t="s">
        <v>1320</v>
      </c>
      <c r="P263" s="783">
        <v>43831</v>
      </c>
      <c r="Q263" s="741">
        <v>22.536017910000002</v>
      </c>
      <c r="R263" s="741">
        <v>25.964150464838706</v>
      </c>
      <c r="S263" s="784">
        <v>91</v>
      </c>
      <c r="T263" s="742">
        <v>1.5709927525011658E-2</v>
      </c>
      <c r="U263" s="743">
        <v>0.48333251238166625</v>
      </c>
      <c r="V263" s="742">
        <v>5.950374258490565E-2</v>
      </c>
      <c r="W263" s="743">
        <v>0.44980347378510421</v>
      </c>
      <c r="X263" s="742">
        <v>0.14992680517887691</v>
      </c>
      <c r="Y263" s="743">
        <v>0.73031279220605461</v>
      </c>
      <c r="Z263" s="742">
        <v>0.37062408337794439</v>
      </c>
      <c r="AA263" s="743">
        <v>1.5969865837274009</v>
      </c>
      <c r="AB263" s="742">
        <v>5.5983168176672711E-2</v>
      </c>
      <c r="AC263" s="744">
        <v>-1.300115239387726</v>
      </c>
      <c r="AD263" s="785">
        <v>35343618000139</v>
      </c>
      <c r="AE263" s="1178" t="s">
        <v>1793</v>
      </c>
      <c r="AF263" s="786" t="s">
        <v>1741</v>
      </c>
      <c r="AG263" s="787" t="s">
        <v>1427</v>
      </c>
      <c r="AH263" s="787" t="s">
        <v>1797</v>
      </c>
      <c r="AI263" s="787">
        <v>100000</v>
      </c>
      <c r="AJ263" s="787">
        <v>10000</v>
      </c>
      <c r="AK263" s="787">
        <v>100000</v>
      </c>
      <c r="AL263" s="742">
        <v>0.01</v>
      </c>
      <c r="AM263" s="742">
        <v>0.1</v>
      </c>
      <c r="AN263" s="743" t="s">
        <v>34</v>
      </c>
      <c r="AO263" s="1172" t="s">
        <v>34</v>
      </c>
      <c r="AP263" s="1178" t="s">
        <v>1742</v>
      </c>
      <c r="AQ263" s="745" t="s">
        <v>679</v>
      </c>
      <c r="AR263" s="742">
        <v>8.0000000000000002E-3</v>
      </c>
      <c r="AS263" s="742">
        <v>8.0000000000000002E-3</v>
      </c>
      <c r="AT263" s="742" t="s">
        <v>1414</v>
      </c>
      <c r="AU263" s="742" t="s">
        <v>2724</v>
      </c>
      <c r="AX263" s="190"/>
      <c r="AY263" s="190"/>
      <c r="AZ263" s="176"/>
      <c r="BA263" s="176"/>
      <c r="BB263" s="176"/>
      <c r="BC263" s="176"/>
      <c r="BD263" s="176"/>
      <c r="BE263" s="176"/>
      <c r="BF263" s="176"/>
      <c r="BG263" s="176"/>
      <c r="BH263" s="751"/>
      <c r="BI263" s="178"/>
      <c r="BJ263" s="191"/>
      <c r="BK263" s="191"/>
      <c r="BL263" s="191"/>
      <c r="BM263" s="210"/>
      <c r="BN263" s="178"/>
      <c r="BO263" s="178"/>
      <c r="BP263" s="178"/>
      <c r="BQ263" s="178"/>
      <c r="BR263" s="178"/>
      <c r="BS263" s="178"/>
      <c r="BT263" s="178"/>
      <c r="BU263" s="178"/>
      <c r="BV263" s="178"/>
      <c r="BW263" s="181"/>
      <c r="BX263" s="176"/>
      <c r="BY263"/>
      <c r="CA263"/>
    </row>
    <row r="264" spans="2:79" ht="18.75">
      <c r="B264" s="1170" t="s">
        <v>837</v>
      </c>
      <c r="C264" s="335">
        <v>9120774000120</v>
      </c>
      <c r="D264" s="1170" t="s">
        <v>14</v>
      </c>
      <c r="E264" s="1170" t="s">
        <v>607</v>
      </c>
      <c r="F264" s="1170" t="s">
        <v>1414</v>
      </c>
      <c r="G264" s="1172" t="s">
        <v>1414</v>
      </c>
      <c r="H264" s="1172" t="s">
        <v>34</v>
      </c>
      <c r="I264" s="1172" t="s">
        <v>34</v>
      </c>
      <c r="J264" s="1172" t="s">
        <v>608</v>
      </c>
      <c r="K264" s="1172" t="s">
        <v>48</v>
      </c>
      <c r="L264" s="740" t="s">
        <v>1414</v>
      </c>
      <c r="M264" s="740" t="s">
        <v>34</v>
      </c>
      <c r="N264" s="1172" t="s">
        <v>2990</v>
      </c>
      <c r="O264" s="1172" t="s">
        <v>1320</v>
      </c>
      <c r="P264" s="783">
        <v>39424</v>
      </c>
      <c r="Q264" s="741">
        <v>563.75923720000003</v>
      </c>
      <c r="R264" s="741">
        <v>700.11012883052194</v>
      </c>
      <c r="S264" s="784">
        <v>32</v>
      </c>
      <c r="T264" s="742">
        <v>-6.4947402145832833E-2</v>
      </c>
      <c r="U264" s="743">
        <v>-1.9981754213588907</v>
      </c>
      <c r="V264" s="742">
        <v>-0.1707390764975002</v>
      </c>
      <c r="W264" s="743">
        <v>-1.2906588120881979</v>
      </c>
      <c r="X264" s="742">
        <v>-0.33102001833667161</v>
      </c>
      <c r="Y264" s="743">
        <v>-1.6124411747394038</v>
      </c>
      <c r="Z264" s="742">
        <v>0.26481223551709987</v>
      </c>
      <c r="AA264" s="743">
        <v>1.1410526360652467</v>
      </c>
      <c r="AB264" s="742">
        <v>0.21406249451242315</v>
      </c>
      <c r="AC264" s="744">
        <v>-1.4156024382894303</v>
      </c>
      <c r="AD264" s="785">
        <v>12976456000170</v>
      </c>
      <c r="AE264" s="1178" t="s">
        <v>1743</v>
      </c>
      <c r="AF264" s="786" t="s">
        <v>1741</v>
      </c>
      <c r="AG264" s="787" t="s">
        <v>1427</v>
      </c>
      <c r="AH264" s="787" t="s">
        <v>1726</v>
      </c>
      <c r="AI264" s="787">
        <v>5000</v>
      </c>
      <c r="AJ264" s="787">
        <v>0</v>
      </c>
      <c r="AK264" s="787">
        <v>0</v>
      </c>
      <c r="AL264" s="742">
        <v>0.02</v>
      </c>
      <c r="AM264" s="742">
        <v>0.2</v>
      </c>
      <c r="AN264" s="743" t="s">
        <v>2124</v>
      </c>
      <c r="AO264" s="1172" t="s">
        <v>34</v>
      </c>
      <c r="AP264" s="1178" t="s">
        <v>1727</v>
      </c>
      <c r="AQ264" s="745" t="s">
        <v>659</v>
      </c>
      <c r="AR264" s="742">
        <v>7.0000000000000001E-3</v>
      </c>
      <c r="AS264" s="742">
        <v>7.0000000000000001E-3</v>
      </c>
      <c r="AT264" s="742" t="s">
        <v>1414</v>
      </c>
      <c r="AU264" s="742" t="s">
        <v>2724</v>
      </c>
      <c r="AX264" s="190"/>
      <c r="AY264" s="190"/>
      <c r="AZ264" s="176"/>
      <c r="BA264" s="176"/>
      <c r="BB264" s="176"/>
      <c r="BC264" s="751"/>
      <c r="BD264" s="176"/>
      <c r="BE264" s="176"/>
      <c r="BF264" s="176"/>
      <c r="BG264" s="176"/>
      <c r="BH264" s="751"/>
      <c r="BI264" s="178"/>
      <c r="BJ264" s="191"/>
      <c r="BK264" s="191"/>
      <c r="BL264" s="191"/>
      <c r="BM264" s="178"/>
      <c r="BN264" s="178"/>
      <c r="BO264" s="178"/>
      <c r="BP264" s="178"/>
      <c r="BQ264" s="178"/>
      <c r="BR264" s="178"/>
      <c r="BS264" s="178"/>
      <c r="BT264" s="178"/>
      <c r="BU264" s="179"/>
      <c r="BV264" s="180"/>
      <c r="BW264" s="181"/>
      <c r="BX264" s="177"/>
      <c r="BY264"/>
      <c r="CA264"/>
    </row>
    <row r="265" spans="2:79" ht="18.75">
      <c r="B265" s="1170" t="s">
        <v>146</v>
      </c>
      <c r="C265" s="335">
        <v>22710616000199</v>
      </c>
      <c r="D265" s="1170" t="s">
        <v>14</v>
      </c>
      <c r="E265" s="1170" t="s">
        <v>607</v>
      </c>
      <c r="F265" s="1170" t="s">
        <v>1414</v>
      </c>
      <c r="G265" s="1172" t="s">
        <v>1414</v>
      </c>
      <c r="H265" s="1172" t="s">
        <v>34</v>
      </c>
      <c r="I265" s="1172" t="s">
        <v>34</v>
      </c>
      <c r="J265" s="1172" t="s">
        <v>611</v>
      </c>
      <c r="K265" s="1172" t="s">
        <v>48</v>
      </c>
      <c r="L265" s="740" t="s">
        <v>1414</v>
      </c>
      <c r="M265" s="740" t="s">
        <v>34</v>
      </c>
      <c r="N265" s="1172" t="s">
        <v>2991</v>
      </c>
      <c r="O265" s="1172" t="s">
        <v>1320</v>
      </c>
      <c r="P265" s="783">
        <v>42250</v>
      </c>
      <c r="Q265" s="741">
        <v>0</v>
      </c>
      <c r="R265" s="741">
        <v>4.8811688761904799</v>
      </c>
      <c r="S265" s="784">
        <v>32</v>
      </c>
      <c r="T265" s="742">
        <v>-1.7672678001097397E-2</v>
      </c>
      <c r="U265" s="743">
        <v>-0.543718603741698</v>
      </c>
      <c r="V265" s="742">
        <v>-0.22964397737800857</v>
      </c>
      <c r="W265" s="743">
        <v>-1.735935493655133</v>
      </c>
      <c r="X265" s="742">
        <v>-0.19008822817503046</v>
      </c>
      <c r="Y265" s="743">
        <v>-0.92594426005661934</v>
      </c>
      <c r="Z265" s="742">
        <v>0.32439074250470834</v>
      </c>
      <c r="AA265" s="743">
        <v>1.3977711835231965</v>
      </c>
      <c r="AB265" s="742">
        <v>0.23981755104226987</v>
      </c>
      <c r="AC265" s="744">
        <v>-1.5091985073053253</v>
      </c>
      <c r="AD265" s="785">
        <v>22314799000123</v>
      </c>
      <c r="AE265" s="1178" t="s">
        <v>1743</v>
      </c>
      <c r="AF265" s="786" t="s">
        <v>1741</v>
      </c>
      <c r="AG265" s="787" t="s">
        <v>1427</v>
      </c>
      <c r="AH265" s="787" t="s">
        <v>1797</v>
      </c>
      <c r="AI265" s="787">
        <v>50000</v>
      </c>
      <c r="AJ265" s="787">
        <v>5000</v>
      </c>
      <c r="AK265" s="787">
        <v>5000</v>
      </c>
      <c r="AL265" s="742">
        <v>1.4999999999999999E-2</v>
      </c>
      <c r="AM265" s="742">
        <v>0</v>
      </c>
      <c r="AN265" s="743" t="s">
        <v>2124</v>
      </c>
      <c r="AO265" s="1172" t="s">
        <v>34</v>
      </c>
      <c r="AP265" s="1178" t="s">
        <v>1727</v>
      </c>
      <c r="AQ265" s="745" t="s">
        <v>687</v>
      </c>
      <c r="AR265" s="742">
        <v>5.2500000000000003E-3</v>
      </c>
      <c r="AS265" s="742">
        <v>5.2500000000000003E-3</v>
      </c>
      <c r="AT265" s="742" t="s">
        <v>1414</v>
      </c>
      <c r="AU265" s="742" t="s">
        <v>2724</v>
      </c>
      <c r="AX265" s="190"/>
      <c r="AY265" s="190"/>
      <c r="AZ265" s="176"/>
      <c r="BA265" s="176"/>
      <c r="BB265" s="176"/>
      <c r="BC265" s="751"/>
      <c r="BD265" s="176"/>
      <c r="BE265" s="176"/>
      <c r="BF265" s="176"/>
      <c r="BG265" s="176"/>
      <c r="BH265" s="751"/>
      <c r="BI265" s="178"/>
      <c r="BJ265" s="191"/>
      <c r="BK265" s="191"/>
      <c r="BL265" s="191"/>
      <c r="BM265" s="178"/>
      <c r="BN265" s="178"/>
      <c r="BO265" s="178"/>
      <c r="BP265" s="178"/>
      <c r="BQ265" s="178"/>
      <c r="BR265" s="178"/>
      <c r="BS265" s="178"/>
      <c r="BT265" s="178"/>
      <c r="BU265" s="179"/>
      <c r="BV265" s="180"/>
      <c r="BW265" s="181"/>
      <c r="BX265" s="177"/>
      <c r="BY265"/>
      <c r="CA265"/>
    </row>
    <row r="266" spans="2:79" ht="18.75">
      <c r="B266" s="1170" t="s">
        <v>147</v>
      </c>
      <c r="C266" s="335">
        <v>22353918000157</v>
      </c>
      <c r="D266" s="1170" t="s">
        <v>14</v>
      </c>
      <c r="E266" s="1170" t="s">
        <v>607</v>
      </c>
      <c r="F266" s="1170" t="s">
        <v>1414</v>
      </c>
      <c r="G266" s="1172" t="s">
        <v>1414</v>
      </c>
      <c r="H266" s="1172" t="s">
        <v>34</v>
      </c>
      <c r="I266" s="1172" t="s">
        <v>34</v>
      </c>
      <c r="J266" s="1172" t="s">
        <v>611</v>
      </c>
      <c r="K266" s="1172" t="s">
        <v>49</v>
      </c>
      <c r="L266" s="740" t="s">
        <v>1414</v>
      </c>
      <c r="M266" s="740" t="s">
        <v>34</v>
      </c>
      <c r="N266" s="1172" t="s">
        <v>2992</v>
      </c>
      <c r="O266" s="1172" t="s">
        <v>1320</v>
      </c>
      <c r="P266" s="783">
        <v>42250</v>
      </c>
      <c r="Q266" s="741">
        <v>0</v>
      </c>
      <c r="R266" s="741">
        <v>6.6440146172248813</v>
      </c>
      <c r="S266" s="784">
        <v>32</v>
      </c>
      <c r="T266" s="742">
        <v>-5.4488128144800085E-2</v>
      </c>
      <c r="U266" s="743">
        <v>-1.6763848101317615</v>
      </c>
      <c r="V266" s="742">
        <v>-0.19091821792134434</v>
      </c>
      <c r="W266" s="743">
        <v>-1.4431979216659618</v>
      </c>
      <c r="X266" s="742">
        <v>-0.34770839813475618</v>
      </c>
      <c r="Y266" s="743">
        <v>-1.693732423713816</v>
      </c>
      <c r="Z266" s="742">
        <v>0.13003880703953041</v>
      </c>
      <c r="AA266" s="743">
        <v>0.56032578431843127</v>
      </c>
      <c r="AB266" s="742">
        <v>0.26852746774684033</v>
      </c>
      <c r="AC266" s="744">
        <v>-1.2036255855458988</v>
      </c>
      <c r="AD266" s="785">
        <v>22690848000122</v>
      </c>
      <c r="AE266" s="1178" t="s">
        <v>1743</v>
      </c>
      <c r="AF266" s="786" t="s">
        <v>1741</v>
      </c>
      <c r="AG266" s="787" t="s">
        <v>1427</v>
      </c>
      <c r="AH266" s="787" t="s">
        <v>1797</v>
      </c>
      <c r="AI266" s="787">
        <v>50000</v>
      </c>
      <c r="AJ266" s="787">
        <v>5000</v>
      </c>
      <c r="AK266" s="787">
        <v>5000</v>
      </c>
      <c r="AL266" s="742">
        <v>1.4999999999999999E-2</v>
      </c>
      <c r="AM266" s="742">
        <v>0.2</v>
      </c>
      <c r="AN266" s="743" t="s">
        <v>2124</v>
      </c>
      <c r="AO266" s="1172" t="s">
        <v>34</v>
      </c>
      <c r="AP266" s="1178" t="s">
        <v>1727</v>
      </c>
      <c r="AQ266" s="745" t="s">
        <v>687</v>
      </c>
      <c r="AR266" s="742">
        <v>5.2500000000000003E-3</v>
      </c>
      <c r="AS266" s="742">
        <v>5.2500000000000003E-3</v>
      </c>
      <c r="AT266" s="742" t="s">
        <v>1414</v>
      </c>
      <c r="AU266" s="742" t="s">
        <v>2724</v>
      </c>
      <c r="AX266" s="190"/>
      <c r="AY266" s="190"/>
      <c r="AZ266" s="176"/>
      <c r="BA266" s="176"/>
      <c r="BB266" s="176"/>
      <c r="BC266" s="751"/>
      <c r="BD266" s="176"/>
      <c r="BE266" s="176"/>
      <c r="BF266" s="176"/>
      <c r="BG266" s="176"/>
      <c r="BH266" s="751"/>
      <c r="BI266" s="178"/>
      <c r="BJ266" s="191"/>
      <c r="BK266" s="191"/>
      <c r="BL266" s="191"/>
      <c r="BM266" s="178"/>
      <c r="BN266" s="178"/>
      <c r="BO266" s="178"/>
      <c r="BP266" s="178"/>
      <c r="BQ266" s="178"/>
      <c r="BR266" s="178"/>
      <c r="BS266" s="178"/>
      <c r="BT266" s="178"/>
      <c r="BU266" s="179"/>
      <c r="BV266" s="180"/>
      <c r="BW266" s="181"/>
      <c r="BX266" s="177"/>
      <c r="BY266"/>
      <c r="CA266"/>
    </row>
    <row r="267" spans="2:79" ht="18.75">
      <c r="B267" s="1170" t="s">
        <v>838</v>
      </c>
      <c r="C267" s="335">
        <v>11977794000164</v>
      </c>
      <c r="D267" s="1170" t="s">
        <v>14</v>
      </c>
      <c r="E267" s="1170" t="s">
        <v>607</v>
      </c>
      <c r="F267" s="1170" t="s">
        <v>1414</v>
      </c>
      <c r="G267" s="1172" t="s">
        <v>1414</v>
      </c>
      <c r="H267" s="1172" t="s">
        <v>34</v>
      </c>
      <c r="I267" s="1172" t="s">
        <v>34</v>
      </c>
      <c r="J267" s="1172" t="s">
        <v>608</v>
      </c>
      <c r="K267" s="1172" t="s">
        <v>48</v>
      </c>
      <c r="L267" s="740" t="s">
        <v>1414</v>
      </c>
      <c r="M267" s="740" t="s">
        <v>34</v>
      </c>
      <c r="N267" s="1172" t="s">
        <v>2993</v>
      </c>
      <c r="O267" s="1172" t="s">
        <v>1320</v>
      </c>
      <c r="P267" s="783">
        <v>40380</v>
      </c>
      <c r="Q267" s="741">
        <v>1324.6246739999999</v>
      </c>
      <c r="R267" s="741">
        <v>1449.5626698273109</v>
      </c>
      <c r="S267" s="784">
        <v>32</v>
      </c>
      <c r="T267" s="742">
        <v>-5.9045102395503424E-2</v>
      </c>
      <c r="U267" s="743">
        <v>-1.8165849358130779</v>
      </c>
      <c r="V267" s="742">
        <v>-0.19898010761432761</v>
      </c>
      <c r="W267" s="743">
        <v>-1.5041397352670458</v>
      </c>
      <c r="X267" s="742">
        <v>-0.37616221521929971</v>
      </c>
      <c r="Y267" s="743">
        <v>-1.8323346341667139</v>
      </c>
      <c r="Z267" s="742">
        <v>7.5018979886307013E-2</v>
      </c>
      <c r="AA267" s="743">
        <v>0.32325018739048711</v>
      </c>
      <c r="AB267" s="742">
        <v>0.21761890343021764</v>
      </c>
      <c r="AC267" s="744">
        <v>-1.5222410143296994</v>
      </c>
      <c r="AD267" s="785">
        <v>17009959000190</v>
      </c>
      <c r="AE267" s="1178" t="s">
        <v>1743</v>
      </c>
      <c r="AF267" s="786" t="s">
        <v>1741</v>
      </c>
      <c r="AG267" s="787" t="s">
        <v>1427</v>
      </c>
      <c r="AH267" s="787" t="s">
        <v>1730</v>
      </c>
      <c r="AI267" s="787">
        <v>5000</v>
      </c>
      <c r="AJ267" s="787">
        <v>0</v>
      </c>
      <c r="AK267" s="787">
        <v>0</v>
      </c>
      <c r="AL267" s="742">
        <v>0.03</v>
      </c>
      <c r="AM267" s="742">
        <v>0</v>
      </c>
      <c r="AN267" s="743" t="s">
        <v>2124</v>
      </c>
      <c r="AO267" s="1172" t="s">
        <v>34</v>
      </c>
      <c r="AP267" s="1178" t="s">
        <v>1727</v>
      </c>
      <c r="AQ267" s="745" t="s">
        <v>659</v>
      </c>
      <c r="AR267" s="742">
        <v>1.0500000000000001E-2</v>
      </c>
      <c r="AS267" s="742">
        <v>1.0500000000000001E-2</v>
      </c>
      <c r="AT267" s="742" t="s">
        <v>1414</v>
      </c>
      <c r="AU267" s="742" t="s">
        <v>2724</v>
      </c>
      <c r="AX267" s="190"/>
      <c r="AY267" s="190"/>
      <c r="AZ267" s="176"/>
      <c r="BA267" s="176"/>
      <c r="BB267" s="176"/>
      <c r="BC267" s="751"/>
      <c r="BD267" s="176"/>
      <c r="BE267" s="176"/>
      <c r="BF267" s="176"/>
      <c r="BG267" s="176"/>
      <c r="BH267" s="751"/>
      <c r="BI267" s="178"/>
      <c r="BJ267" s="191"/>
      <c r="BK267" s="191"/>
      <c r="BL267" s="191"/>
      <c r="BM267" s="178"/>
      <c r="BN267" s="178"/>
      <c r="BO267" s="178"/>
      <c r="BP267" s="178"/>
      <c r="BQ267" s="178"/>
      <c r="BR267" s="178"/>
      <c r="BS267" s="178"/>
      <c r="BT267" s="178"/>
      <c r="BU267" s="179"/>
      <c r="BV267" s="180"/>
      <c r="BW267" s="181"/>
      <c r="BX267" s="177"/>
      <c r="BY267"/>
      <c r="CA267"/>
    </row>
    <row r="268" spans="2:79" ht="18.75">
      <c r="B268" s="1170" t="s">
        <v>839</v>
      </c>
      <c r="C268" s="335">
        <v>14799785000119</v>
      </c>
      <c r="D268" s="1170" t="s">
        <v>13</v>
      </c>
      <c r="E268" s="1170" t="s">
        <v>616</v>
      </c>
      <c r="F268" s="1170" t="s">
        <v>617</v>
      </c>
      <c r="G268" s="1172" t="s">
        <v>34</v>
      </c>
      <c r="H268" s="1172" t="s">
        <v>1337</v>
      </c>
      <c r="I268" s="1172" t="s">
        <v>34</v>
      </c>
      <c r="J268" s="1172" t="s">
        <v>608</v>
      </c>
      <c r="K268" s="1172" t="s">
        <v>48</v>
      </c>
      <c r="L268" s="740" t="s">
        <v>1414</v>
      </c>
      <c r="M268" s="740" t="s">
        <v>34</v>
      </c>
      <c r="N268" s="1172" t="s">
        <v>2994</v>
      </c>
      <c r="O268" s="1172" t="s">
        <v>1320</v>
      </c>
      <c r="P268" s="783">
        <v>40954</v>
      </c>
      <c r="Q268" s="741">
        <v>341.28474699999998</v>
      </c>
      <c r="R268" s="741">
        <v>390.32601307228907</v>
      </c>
      <c r="S268" s="784">
        <v>32</v>
      </c>
      <c r="T268" s="742">
        <v>-8.3253970601280258E-3</v>
      </c>
      <c r="U268" s="743">
        <v>-0.25613963344134721</v>
      </c>
      <c r="V268" s="742">
        <v>0.20261810883117826</v>
      </c>
      <c r="W268" s="743">
        <v>1.5316402842054408</v>
      </c>
      <c r="X268" s="742">
        <v>0.10077038638163405</v>
      </c>
      <c r="Y268" s="743">
        <v>0.49086554043654584</v>
      </c>
      <c r="Z268" s="742">
        <v>0.44717684172453831</v>
      </c>
      <c r="AA268" s="743">
        <v>1.9268456876274784</v>
      </c>
      <c r="AB268" s="742">
        <v>9.8451656975982849E-2</v>
      </c>
      <c r="AC268" s="744">
        <v>0.71435868436151662</v>
      </c>
      <c r="AD268" s="785">
        <v>14816895000141</v>
      </c>
      <c r="AE268" s="1178" t="s">
        <v>1743</v>
      </c>
      <c r="AF268" s="786" t="s">
        <v>1741</v>
      </c>
      <c r="AG268" s="787" t="s">
        <v>1427</v>
      </c>
      <c r="AH268" s="787" t="s">
        <v>1726</v>
      </c>
      <c r="AI268" s="787">
        <v>5000</v>
      </c>
      <c r="AJ268" s="787">
        <v>1000</v>
      </c>
      <c r="AK268" s="787">
        <v>1000</v>
      </c>
      <c r="AL268" s="742">
        <v>0.02</v>
      </c>
      <c r="AM268" s="742">
        <v>0.2</v>
      </c>
      <c r="AN268" s="743" t="s">
        <v>2124</v>
      </c>
      <c r="AO268" s="1172" t="s">
        <v>34</v>
      </c>
      <c r="AP268" s="1178" t="s">
        <v>1727</v>
      </c>
      <c r="AQ268" s="745" t="s">
        <v>659</v>
      </c>
      <c r="AR268" s="742">
        <v>7.0000000000000001E-3</v>
      </c>
      <c r="AS268" s="742">
        <v>7.0000000000000001E-3</v>
      </c>
      <c r="AT268" s="742" t="s">
        <v>1414</v>
      </c>
      <c r="AU268" s="742" t="s">
        <v>2724</v>
      </c>
      <c r="AX268" s="190"/>
      <c r="AY268" s="190"/>
      <c r="AZ268" s="176"/>
      <c r="BA268" s="176"/>
      <c r="BB268" s="176"/>
      <c r="BC268" s="751"/>
      <c r="BD268" s="176"/>
      <c r="BE268" s="176"/>
      <c r="BF268" s="176"/>
      <c r="BG268" s="176"/>
      <c r="BH268" s="751"/>
      <c r="BI268" s="178"/>
      <c r="BJ268" s="191"/>
      <c r="BK268" s="191"/>
      <c r="BL268" s="191"/>
      <c r="BM268" s="178"/>
      <c r="BN268" s="178"/>
      <c r="BO268" s="178"/>
      <c r="BP268" s="178"/>
      <c r="BQ268" s="178"/>
      <c r="BR268" s="178"/>
      <c r="BS268" s="178"/>
      <c r="BT268" s="178"/>
      <c r="BU268" s="179"/>
      <c r="BV268" s="180"/>
      <c r="BW268" s="181"/>
      <c r="BX268" s="177"/>
      <c r="BY268"/>
      <c r="CA268"/>
    </row>
    <row r="269" spans="2:79" ht="18.75">
      <c r="B269" s="1170" t="s">
        <v>1507</v>
      </c>
      <c r="C269" s="335">
        <v>37970310000149</v>
      </c>
      <c r="D269" s="1170" t="s">
        <v>13</v>
      </c>
      <c r="E269" s="1170" t="s">
        <v>616</v>
      </c>
      <c r="F269" s="1170" t="s">
        <v>617</v>
      </c>
      <c r="G269" s="1172" t="s">
        <v>34</v>
      </c>
      <c r="H269" s="1172" t="s">
        <v>1337</v>
      </c>
      <c r="I269" s="1172" t="s">
        <v>34</v>
      </c>
      <c r="J269" s="1172" t="s">
        <v>608</v>
      </c>
      <c r="K269" s="1172" t="s">
        <v>48</v>
      </c>
      <c r="L269" s="740" t="s">
        <v>1414</v>
      </c>
      <c r="M269" s="740" t="s">
        <v>34</v>
      </c>
      <c r="N269" s="1172" t="s">
        <v>2995</v>
      </c>
      <c r="O269" s="1172" t="s">
        <v>1320</v>
      </c>
      <c r="P269" s="783">
        <v>44086</v>
      </c>
      <c r="Q269" s="741">
        <v>179.03997487999999</v>
      </c>
      <c r="R269" s="741">
        <v>153.68018578072576</v>
      </c>
      <c r="S269" s="784">
        <v>32</v>
      </c>
      <c r="T269" s="742">
        <v>-8.5249777413558547E-3</v>
      </c>
      <c r="U269" s="743">
        <v>-0.26227994388689901</v>
      </c>
      <c r="V269" s="742">
        <v>0.19510835369737678</v>
      </c>
      <c r="W269" s="743">
        <v>1.4748721919860399</v>
      </c>
      <c r="X269" s="742">
        <v>9.0014979451265242E-2</v>
      </c>
      <c r="Y269" s="743">
        <v>0.43847456700615456</v>
      </c>
      <c r="Z269" s="742"/>
      <c r="AA269" s="743"/>
      <c r="AB269" s="742">
        <v>9.5844418560049521E-2</v>
      </c>
      <c r="AC269" s="744">
        <v>0.65543765574011226</v>
      </c>
      <c r="AD269" s="785">
        <v>37967588000167</v>
      </c>
      <c r="AE269" s="1178" t="s">
        <v>1743</v>
      </c>
      <c r="AF269" s="786" t="s">
        <v>1741</v>
      </c>
      <c r="AG269" s="787" t="s">
        <v>1427</v>
      </c>
      <c r="AH269" s="787" t="s">
        <v>1726</v>
      </c>
      <c r="AI269" s="787">
        <v>5000</v>
      </c>
      <c r="AJ269" s="787">
        <v>1000</v>
      </c>
      <c r="AK269" s="787">
        <v>1000</v>
      </c>
      <c r="AL269" s="742">
        <v>0.02</v>
      </c>
      <c r="AM269" s="742">
        <v>0.2</v>
      </c>
      <c r="AN269" s="743" t="s">
        <v>34</v>
      </c>
      <c r="AO269" s="1172" t="s">
        <v>34</v>
      </c>
      <c r="AP269" s="1178" t="s">
        <v>1742</v>
      </c>
      <c r="AQ269" s="745" t="s">
        <v>668</v>
      </c>
      <c r="AR269" s="742">
        <v>7.0000000000000001E-3</v>
      </c>
      <c r="AS269" s="742">
        <v>7.0000000000000001E-3</v>
      </c>
      <c r="AT269" s="742" t="s">
        <v>1414</v>
      </c>
      <c r="AU269" s="742" t="s">
        <v>2724</v>
      </c>
      <c r="AX269" s="190"/>
      <c r="AY269" s="190"/>
      <c r="AZ269" s="176"/>
      <c r="BA269" s="176"/>
      <c r="BB269" s="176"/>
      <c r="BC269" s="751"/>
      <c r="BD269" s="176"/>
      <c r="BE269" s="176"/>
      <c r="BF269" s="176"/>
      <c r="BG269" s="176"/>
      <c r="BH269" s="751"/>
      <c r="BI269" s="178"/>
      <c r="BJ269" s="191"/>
      <c r="BK269" s="191"/>
      <c r="BL269" s="191"/>
      <c r="BM269" s="178"/>
      <c r="BN269" s="178"/>
      <c r="BO269" s="178"/>
      <c r="BP269" s="178"/>
      <c r="BQ269" s="178"/>
      <c r="BR269" s="178"/>
      <c r="BS269" s="178"/>
      <c r="BT269" s="178"/>
      <c r="BU269" s="179"/>
      <c r="BV269" s="180"/>
      <c r="BW269" s="181"/>
      <c r="BX269" s="177"/>
      <c r="BY269"/>
      <c r="CA269"/>
    </row>
    <row r="270" spans="2:79" ht="18.75">
      <c r="B270" s="1170" t="s">
        <v>4655</v>
      </c>
      <c r="C270" s="335">
        <v>37681077000184</v>
      </c>
      <c r="D270" s="1170" t="s">
        <v>13</v>
      </c>
      <c r="E270" s="1170" t="s">
        <v>616</v>
      </c>
      <c r="F270" s="1170" t="s">
        <v>617</v>
      </c>
      <c r="G270" s="1172" t="s">
        <v>34</v>
      </c>
      <c r="H270" s="1172" t="s">
        <v>1337</v>
      </c>
      <c r="I270" s="1172" t="s">
        <v>34</v>
      </c>
      <c r="J270" s="1172" t="s">
        <v>608</v>
      </c>
      <c r="K270" s="1172" t="s">
        <v>48</v>
      </c>
      <c r="L270" s="740" t="s">
        <v>1414</v>
      </c>
      <c r="M270" s="740" t="s">
        <v>34</v>
      </c>
      <c r="N270" s="1172" t="s">
        <v>4656</v>
      </c>
      <c r="O270" s="1172" t="s">
        <v>1320</v>
      </c>
      <c r="P270" s="783">
        <v>44162</v>
      </c>
      <c r="Q270" s="741">
        <v>37.404074520000002</v>
      </c>
      <c r="R270" s="741">
        <v>35.52980735370371</v>
      </c>
      <c r="S270" s="784">
        <v>8</v>
      </c>
      <c r="T270" s="742">
        <v>-2.2734419807656336E-2</v>
      </c>
      <c r="U270" s="743">
        <v>-0.69944843639028187</v>
      </c>
      <c r="V270" s="742">
        <v>-2.2734419807656336E-2</v>
      </c>
      <c r="W270" s="743">
        <v>-0.17185508944048744</v>
      </c>
      <c r="X270" s="742">
        <v>-2.2734419807656336E-2</v>
      </c>
      <c r="Y270" s="743">
        <v>-0.11074228913972319</v>
      </c>
      <c r="Z270" s="742"/>
      <c r="AA270" s="743"/>
      <c r="AB270" s="742">
        <v>7.5328193546051248E-2</v>
      </c>
      <c r="AC270" s="744">
        <v>-2.0579642918622274</v>
      </c>
      <c r="AD270" s="785">
        <v>37927544000103</v>
      </c>
      <c r="AE270" s="1178" t="s">
        <v>1743</v>
      </c>
      <c r="AF270" s="786" t="s">
        <v>1741</v>
      </c>
      <c r="AG270" s="787" t="s">
        <v>1427</v>
      </c>
      <c r="AH270" s="787" t="s">
        <v>2116</v>
      </c>
      <c r="AI270" s="787">
        <v>0</v>
      </c>
      <c r="AJ270" s="787">
        <v>0</v>
      </c>
      <c r="AK270" s="787">
        <v>0</v>
      </c>
      <c r="AL270" s="742">
        <v>0</v>
      </c>
      <c r="AM270" s="742">
        <v>0</v>
      </c>
      <c r="AN270" s="743" t="s">
        <v>34</v>
      </c>
      <c r="AO270" s="1172" t="s">
        <v>4626</v>
      </c>
      <c r="AP270" s="1178" t="s">
        <v>1742</v>
      </c>
      <c r="AQ270" s="745" t="s">
        <v>2174</v>
      </c>
      <c r="AR270" s="742">
        <v>0</v>
      </c>
      <c r="AS270" s="742">
        <v>0</v>
      </c>
      <c r="AT270" s="742" t="s">
        <v>1414</v>
      </c>
      <c r="AU270" s="742" t="s">
        <v>2724</v>
      </c>
      <c r="AX270" s="190"/>
      <c r="AY270" s="190"/>
      <c r="AZ270" s="176"/>
      <c r="BA270" s="176"/>
      <c r="BB270" s="176"/>
      <c r="BC270" s="751"/>
      <c r="BD270" s="176"/>
      <c r="BE270" s="176"/>
      <c r="BF270" s="176"/>
      <c r="BG270" s="176"/>
      <c r="BH270" s="751"/>
      <c r="BI270" s="178"/>
      <c r="BJ270" s="191"/>
      <c r="BK270" s="191"/>
      <c r="BL270" s="191"/>
      <c r="BM270" s="178"/>
      <c r="BN270" s="178"/>
      <c r="BO270" s="178"/>
      <c r="BP270" s="178"/>
      <c r="BQ270" s="178"/>
      <c r="BR270" s="178"/>
      <c r="BS270" s="178"/>
      <c r="BT270" s="178"/>
      <c r="BU270" s="179"/>
      <c r="BV270" s="180"/>
      <c r="BW270" s="181"/>
      <c r="BX270" s="177"/>
      <c r="BY270"/>
      <c r="CA270"/>
    </row>
    <row r="271" spans="2:79" ht="18.75">
      <c r="B271" s="1170" t="s">
        <v>4657</v>
      </c>
      <c r="C271" s="335">
        <v>35002894000133</v>
      </c>
      <c r="D271" s="1170" t="s">
        <v>14</v>
      </c>
      <c r="E271" s="1170" t="s">
        <v>607</v>
      </c>
      <c r="F271" s="1170" t="s">
        <v>1414</v>
      </c>
      <c r="G271" s="1172" t="s">
        <v>1414</v>
      </c>
      <c r="H271" s="1172" t="s">
        <v>1414</v>
      </c>
      <c r="I271" s="1172" t="s">
        <v>1414</v>
      </c>
      <c r="J271" s="1172" t="s">
        <v>1414</v>
      </c>
      <c r="K271" s="1172" t="s">
        <v>1414</v>
      </c>
      <c r="L271" s="740" t="s">
        <v>1414</v>
      </c>
      <c r="M271" s="740" t="s">
        <v>34</v>
      </c>
      <c r="N271" s="1172" t="s">
        <v>4658</v>
      </c>
      <c r="O271" s="1172" t="s">
        <v>1320</v>
      </c>
      <c r="P271" s="783">
        <v>43892</v>
      </c>
      <c r="Q271" s="741">
        <v>17.084273710000002</v>
      </c>
      <c r="R271" s="741">
        <v>18.290338264814814</v>
      </c>
      <c r="S271" s="784">
        <v>9</v>
      </c>
      <c r="T271" s="742">
        <v>-4.3116780260261445E-2</v>
      </c>
      <c r="U271" s="743">
        <v>-1.3265332825897256</v>
      </c>
      <c r="V271" s="742">
        <v>-4.3116780260261445E-2</v>
      </c>
      <c r="W271" s="743">
        <v>-0.32593038180449369</v>
      </c>
      <c r="X271" s="742">
        <v>-4.3116780260261445E-2</v>
      </c>
      <c r="Y271" s="743">
        <v>-0.21002739400227585</v>
      </c>
      <c r="Z271" s="742">
        <v>-4.3116780260261445E-2</v>
      </c>
      <c r="AA271" s="743">
        <v>-0.18578641458370376</v>
      </c>
      <c r="AB271" s="742">
        <v>0.16740080281947814</v>
      </c>
      <c r="AC271" s="744">
        <v>-1.0478151238618538</v>
      </c>
      <c r="AD271" s="785">
        <v>0</v>
      </c>
      <c r="AE271" s="1178" t="s">
        <v>1743</v>
      </c>
      <c r="AF271" s="786" t="s">
        <v>1741</v>
      </c>
      <c r="AG271" s="787" t="s">
        <v>1427</v>
      </c>
      <c r="AH271" s="787" t="s">
        <v>2116</v>
      </c>
      <c r="AI271" s="787">
        <v>0</v>
      </c>
      <c r="AJ271" s="787">
        <v>0</v>
      </c>
      <c r="AK271" s="787">
        <v>0</v>
      </c>
      <c r="AL271" s="742">
        <v>1.7500000000000002E-2</v>
      </c>
      <c r="AM271" s="742">
        <v>0.2</v>
      </c>
      <c r="AN271" s="743" t="s">
        <v>34</v>
      </c>
      <c r="AO271" s="1172" t="s">
        <v>4626</v>
      </c>
      <c r="AP271" s="1178" t="s">
        <v>1742</v>
      </c>
      <c r="AQ271" s="745" t="s">
        <v>2174</v>
      </c>
      <c r="AR271" s="742">
        <v>0</v>
      </c>
      <c r="AS271" s="742">
        <v>0</v>
      </c>
      <c r="AT271" s="742" t="s">
        <v>1414</v>
      </c>
      <c r="AU271" s="742" t="s">
        <v>2724</v>
      </c>
      <c r="AX271" s="190"/>
      <c r="AY271" s="190"/>
      <c r="AZ271" s="176"/>
      <c r="BA271" s="176"/>
      <c r="BB271" s="176"/>
      <c r="BC271" s="751"/>
      <c r="BD271" s="176"/>
      <c r="BE271" s="176"/>
      <c r="BF271" s="176"/>
      <c r="BG271" s="176"/>
      <c r="BH271" s="751"/>
      <c r="BI271" s="178"/>
      <c r="BJ271" s="191"/>
      <c r="BK271" s="191"/>
      <c r="BL271" s="191"/>
      <c r="BM271" s="178"/>
      <c r="BN271" s="178"/>
      <c r="BO271" s="178"/>
      <c r="BP271" s="178"/>
      <c r="BQ271" s="178"/>
      <c r="BR271" s="178"/>
      <c r="BS271" s="178"/>
      <c r="BT271" s="178"/>
      <c r="BU271" s="179"/>
      <c r="BV271" s="180"/>
      <c r="BW271" s="181"/>
      <c r="BX271" s="177"/>
      <c r="BY271"/>
      <c r="CA271"/>
    </row>
    <row r="272" spans="2:79" ht="18.75">
      <c r="B272" s="1170" t="s">
        <v>840</v>
      </c>
      <c r="C272" s="335">
        <v>15912241000184</v>
      </c>
      <c r="D272" s="1170" t="s">
        <v>14</v>
      </c>
      <c r="E272" s="1170" t="s">
        <v>607</v>
      </c>
      <c r="F272" s="1170" t="s">
        <v>1414</v>
      </c>
      <c r="G272" s="1172" t="s">
        <v>1414</v>
      </c>
      <c r="H272" s="1172" t="s">
        <v>34</v>
      </c>
      <c r="I272" s="1172" t="s">
        <v>34</v>
      </c>
      <c r="J272" s="1172" t="s">
        <v>1414</v>
      </c>
      <c r="K272" s="1172" t="s">
        <v>48</v>
      </c>
      <c r="L272" s="740" t="s">
        <v>1414</v>
      </c>
      <c r="M272" s="740" t="s">
        <v>34</v>
      </c>
      <c r="N272" s="1172" t="s">
        <v>2996</v>
      </c>
      <c r="O272" s="1172" t="s">
        <v>1320</v>
      </c>
      <c r="P272" s="783">
        <v>41157</v>
      </c>
      <c r="Q272" s="741">
        <v>25.837199999999999</v>
      </c>
      <c r="R272" s="741">
        <v>47.54344146341468</v>
      </c>
      <c r="S272" s="784">
        <v>94</v>
      </c>
      <c r="T272" s="742">
        <v>1.7431327424963117E-2</v>
      </c>
      <c r="U272" s="743">
        <v>0.53629319836398237</v>
      </c>
      <c r="V272" s="742">
        <v>-0.17830591584941424</v>
      </c>
      <c r="W272" s="743">
        <v>-1.3478584179988378</v>
      </c>
      <c r="X272" s="742">
        <v>-0.38520030771051517</v>
      </c>
      <c r="Y272" s="743">
        <v>-1.8763603476180273</v>
      </c>
      <c r="Z272" s="742">
        <v>-0.21585720215857118</v>
      </c>
      <c r="AA272" s="743">
        <v>-0.93010970227922773</v>
      </c>
      <c r="AB272" s="742">
        <v>0.19722417602938139</v>
      </c>
      <c r="AC272" s="744">
        <v>-1.5748283744065303</v>
      </c>
      <c r="AD272" s="785">
        <v>16565058000112</v>
      </c>
      <c r="AE272" s="1178" t="s">
        <v>1793</v>
      </c>
      <c r="AF272" s="786" t="s">
        <v>1741</v>
      </c>
      <c r="AG272" s="787" t="s">
        <v>1427</v>
      </c>
      <c r="AH272" s="787" t="s">
        <v>1730</v>
      </c>
      <c r="AI272" s="787">
        <v>5000</v>
      </c>
      <c r="AJ272" s="787">
        <v>5000</v>
      </c>
      <c r="AK272" s="787">
        <v>5000</v>
      </c>
      <c r="AL272" s="742">
        <v>7.4999999999999997E-3</v>
      </c>
      <c r="AM272" s="742">
        <v>0.1</v>
      </c>
      <c r="AN272" s="743" t="s">
        <v>2124</v>
      </c>
      <c r="AO272" s="1172" t="s">
        <v>34</v>
      </c>
      <c r="AP272" s="1178" t="s">
        <v>1727</v>
      </c>
      <c r="AQ272" s="745" t="s">
        <v>659</v>
      </c>
      <c r="AR272" s="742">
        <v>6.0000000000000001E-3</v>
      </c>
      <c r="AS272" s="742">
        <v>6.0000000000000001E-3</v>
      </c>
      <c r="AT272" s="742" t="s">
        <v>1414</v>
      </c>
      <c r="AU272" s="742" t="s">
        <v>2724</v>
      </c>
      <c r="AX272" s="190"/>
      <c r="AY272" s="190"/>
      <c r="AZ272" s="176"/>
      <c r="BA272" s="176"/>
      <c r="BB272" s="176"/>
      <c r="BC272" s="751"/>
      <c r="BD272" s="176"/>
      <c r="BE272" s="176"/>
      <c r="BF272" s="176"/>
      <c r="BG272" s="176"/>
      <c r="BH272" s="751"/>
      <c r="BI272" s="178"/>
      <c r="BJ272" s="191"/>
      <c r="BK272" s="191"/>
      <c r="BL272" s="191"/>
      <c r="BM272" s="178"/>
      <c r="BN272" s="178"/>
      <c r="BO272" s="178"/>
      <c r="BP272" s="178"/>
      <c r="BQ272" s="178"/>
      <c r="BR272" s="178"/>
      <c r="BS272" s="178"/>
      <c r="BT272" s="178"/>
      <c r="BU272" s="179"/>
      <c r="BV272" s="180"/>
      <c r="BW272" s="181"/>
      <c r="BX272" s="177"/>
      <c r="BY272"/>
      <c r="CA272"/>
    </row>
    <row r="273" spans="2:79" ht="18.75">
      <c r="B273" s="1170" t="s">
        <v>841</v>
      </c>
      <c r="C273" s="335">
        <v>40428039000129</v>
      </c>
      <c r="D273" s="1170" t="s">
        <v>14</v>
      </c>
      <c r="E273" s="1170" t="s">
        <v>607</v>
      </c>
      <c r="F273" s="1170" t="s">
        <v>1414</v>
      </c>
      <c r="G273" s="1172" t="s">
        <v>1414</v>
      </c>
      <c r="H273" s="1172" t="s">
        <v>34</v>
      </c>
      <c r="I273" s="1172" t="s">
        <v>34</v>
      </c>
      <c r="J273" s="1172" t="s">
        <v>608</v>
      </c>
      <c r="K273" s="1172" t="s">
        <v>48</v>
      </c>
      <c r="L273" s="740" t="s">
        <v>1414</v>
      </c>
      <c r="M273" s="740" t="s">
        <v>34</v>
      </c>
      <c r="N273" s="1172" t="s">
        <v>2997</v>
      </c>
      <c r="O273" s="1172" t="s">
        <v>1320</v>
      </c>
      <c r="P273" s="783">
        <v>33670</v>
      </c>
      <c r="Q273" s="741">
        <v>8.5800560000000008</v>
      </c>
      <c r="R273" s="741">
        <v>11.216607357429719</v>
      </c>
      <c r="S273" s="784">
        <v>3</v>
      </c>
      <c r="T273" s="742">
        <v>-7.0029021889584042E-2</v>
      </c>
      <c r="U273" s="743">
        <v>-2.1545168197393219</v>
      </c>
      <c r="V273" s="742">
        <v>-0.17966598459694061</v>
      </c>
      <c r="W273" s="743">
        <v>-1.3581395132820628</v>
      </c>
      <c r="X273" s="742">
        <v>-0.20880599886620321</v>
      </c>
      <c r="Y273" s="743">
        <v>-1.017120933640997</v>
      </c>
      <c r="Z273" s="742">
        <v>0.32536268457948614</v>
      </c>
      <c r="AA273" s="743">
        <v>1.4019591964538012</v>
      </c>
      <c r="AB273" s="742">
        <v>0.2048209417342198</v>
      </c>
      <c r="AC273" s="744">
        <v>-1.5230586024857908</v>
      </c>
      <c r="AD273" s="785">
        <v>0</v>
      </c>
      <c r="AE273" s="1178" t="s">
        <v>1743</v>
      </c>
      <c r="AF273" s="786" t="s">
        <v>1741</v>
      </c>
      <c r="AG273" s="787" t="s">
        <v>1427</v>
      </c>
      <c r="AH273" s="787" t="s">
        <v>1730</v>
      </c>
      <c r="AI273" s="787">
        <v>1000</v>
      </c>
      <c r="AJ273" s="787">
        <v>1000</v>
      </c>
      <c r="AK273" s="787">
        <v>1000</v>
      </c>
      <c r="AL273" s="742">
        <v>1.4999999999999999E-2</v>
      </c>
      <c r="AM273" s="742">
        <v>0</v>
      </c>
      <c r="AN273" s="743" t="s">
        <v>2124</v>
      </c>
      <c r="AO273" s="1172" t="s">
        <v>34</v>
      </c>
      <c r="AP273" s="1178" t="s">
        <v>1727</v>
      </c>
      <c r="AQ273" s="745" t="s">
        <v>670</v>
      </c>
      <c r="AR273" s="742">
        <v>5.2500000000000003E-3</v>
      </c>
      <c r="AS273" s="742">
        <v>5.2500000000000003E-3</v>
      </c>
      <c r="AT273" s="742" t="s">
        <v>1414</v>
      </c>
      <c r="AU273" s="742" t="s">
        <v>2724</v>
      </c>
      <c r="AX273" s="190"/>
      <c r="AY273" s="190"/>
      <c r="AZ273" s="176"/>
      <c r="BA273" s="176"/>
      <c r="BB273" s="176"/>
      <c r="BC273" s="751"/>
      <c r="BD273" s="176"/>
      <c r="BE273" s="176"/>
      <c r="BF273" s="176"/>
      <c r="BG273" s="176"/>
      <c r="BH273" s="751"/>
      <c r="BI273" s="178"/>
      <c r="BJ273" s="191"/>
      <c r="BK273" s="191"/>
      <c r="BL273" s="191"/>
      <c r="BM273" s="178"/>
      <c r="BN273" s="178"/>
      <c r="BO273" s="178"/>
      <c r="BP273" s="178"/>
      <c r="BQ273" s="178"/>
      <c r="BR273" s="178"/>
      <c r="BS273" s="178"/>
      <c r="BT273" s="178"/>
      <c r="BU273" s="179"/>
      <c r="BV273" s="180"/>
      <c r="BW273" s="181"/>
      <c r="BX273" s="177"/>
      <c r="BY273"/>
      <c r="CA273"/>
    </row>
    <row r="274" spans="2:79" ht="18.75">
      <c r="B274" s="1170" t="s">
        <v>842</v>
      </c>
      <c r="C274" s="335">
        <v>22232878000195</v>
      </c>
      <c r="D274" s="1170" t="s">
        <v>11</v>
      </c>
      <c r="E274" s="1170" t="s">
        <v>620</v>
      </c>
      <c r="F274" s="1170" t="s">
        <v>663</v>
      </c>
      <c r="G274" s="1172" t="s">
        <v>738</v>
      </c>
      <c r="H274" s="1172" t="s">
        <v>34</v>
      </c>
      <c r="I274" s="1172" t="s">
        <v>1414</v>
      </c>
      <c r="J274" s="1172" t="s">
        <v>608</v>
      </c>
      <c r="K274" s="1172" t="s">
        <v>48</v>
      </c>
      <c r="L274" s="740" t="s">
        <v>1414</v>
      </c>
      <c r="M274" s="740" t="s">
        <v>34</v>
      </c>
      <c r="N274" s="1172" t="s">
        <v>2998</v>
      </c>
      <c r="O274" s="1172" t="s">
        <v>1320</v>
      </c>
      <c r="P274" s="783">
        <v>42186</v>
      </c>
      <c r="Q274" s="741">
        <v>1022.317669</v>
      </c>
      <c r="R274" s="741">
        <v>910.9377820481925</v>
      </c>
      <c r="S274" s="784">
        <v>31</v>
      </c>
      <c r="T274" s="742">
        <v>5.9704825647466375E-3</v>
      </c>
      <c r="U274" s="743">
        <v>0.18368820184278892</v>
      </c>
      <c r="V274" s="742">
        <v>0.1195407701961726</v>
      </c>
      <c r="W274" s="743">
        <v>0.90363818068185042</v>
      </c>
      <c r="X274" s="742">
        <v>0.23222969970553886</v>
      </c>
      <c r="Y274" s="743">
        <v>1.1312207995279855</v>
      </c>
      <c r="Z274" s="742">
        <v>0.2818524615599578</v>
      </c>
      <c r="AA274" s="743">
        <v>1.2144774716185691</v>
      </c>
      <c r="AB274" s="742">
        <v>1.0960654618392946E-2</v>
      </c>
      <c r="AC274" s="744">
        <v>-1.1630274767566999</v>
      </c>
      <c r="AD274" s="785">
        <v>0</v>
      </c>
      <c r="AE274" s="1178" t="s">
        <v>1743</v>
      </c>
      <c r="AF274" s="786" t="s">
        <v>1741</v>
      </c>
      <c r="AG274" s="787" t="s">
        <v>1427</v>
      </c>
      <c r="AH274" s="787" t="s">
        <v>1730</v>
      </c>
      <c r="AI274" s="787">
        <v>0</v>
      </c>
      <c r="AJ274" s="787">
        <v>0</v>
      </c>
      <c r="AK274" s="787">
        <v>0</v>
      </c>
      <c r="AL274" s="742">
        <v>3.0000000000000001E-3</v>
      </c>
      <c r="AM274" s="742">
        <v>0.2</v>
      </c>
      <c r="AN274" s="743" t="s">
        <v>34</v>
      </c>
      <c r="AO274" s="1172" t="s">
        <v>34</v>
      </c>
      <c r="AP274" s="1178" t="s">
        <v>1731</v>
      </c>
      <c r="AQ274" s="745" t="s">
        <v>675</v>
      </c>
      <c r="AR274" s="742">
        <v>1.0499999999999999E-3</v>
      </c>
      <c r="AS274" s="742">
        <v>1.0499999999999999E-3</v>
      </c>
      <c r="AT274" s="742" t="s">
        <v>1414</v>
      </c>
      <c r="AU274" s="742" t="s">
        <v>2724</v>
      </c>
      <c r="AX274" s="190"/>
      <c r="AY274" s="190"/>
      <c r="AZ274" s="176"/>
      <c r="BA274" s="176"/>
      <c r="BB274" s="176"/>
      <c r="BC274" s="751"/>
      <c r="BD274" s="176"/>
      <c r="BE274" s="176"/>
      <c r="BF274" s="176"/>
      <c r="BG274" s="176"/>
      <c r="BH274" s="751"/>
      <c r="BI274" s="178"/>
      <c r="BJ274" s="191"/>
      <c r="BK274" s="191"/>
      <c r="BL274" s="191"/>
      <c r="BM274" s="178"/>
      <c r="BN274" s="178"/>
      <c r="BO274" s="178"/>
      <c r="BP274" s="178"/>
      <c r="BQ274" s="178"/>
      <c r="BR274" s="178"/>
      <c r="BS274" s="178"/>
      <c r="BT274" s="178"/>
      <c r="BU274" s="179"/>
      <c r="BV274" s="180"/>
      <c r="BW274" s="181"/>
      <c r="BX274" s="177"/>
      <c r="BY274"/>
      <c r="CA274"/>
    </row>
    <row r="275" spans="2:79" ht="18.75">
      <c r="B275" s="1170" t="s">
        <v>843</v>
      </c>
      <c r="C275" s="335">
        <v>42730755000191</v>
      </c>
      <c r="D275" s="1170" t="s">
        <v>11</v>
      </c>
      <c r="E275" s="1170" t="s">
        <v>620</v>
      </c>
      <c r="F275" s="1170" t="s">
        <v>685</v>
      </c>
      <c r="G275" s="1172" t="s">
        <v>738</v>
      </c>
      <c r="H275" s="1172" t="s">
        <v>34</v>
      </c>
      <c r="I275" s="1172" t="s">
        <v>1318</v>
      </c>
      <c r="J275" s="1172" t="s">
        <v>608</v>
      </c>
      <c r="K275" s="1172" t="s">
        <v>48</v>
      </c>
      <c r="L275" s="740" t="s">
        <v>1414</v>
      </c>
      <c r="M275" s="740" t="s">
        <v>34</v>
      </c>
      <c r="N275" s="1172" t="s">
        <v>2999</v>
      </c>
      <c r="O275" s="1172" t="s">
        <v>1320</v>
      </c>
      <c r="P275" s="783">
        <v>44454</v>
      </c>
      <c r="Q275" s="741"/>
      <c r="R275" s="741"/>
      <c r="S275" s="784">
        <v>16</v>
      </c>
      <c r="T275" s="742"/>
      <c r="U275" s="743"/>
      <c r="V275" s="742"/>
      <c r="W275" s="743"/>
      <c r="X275" s="742"/>
      <c r="Y275" s="743"/>
      <c r="Z275" s="742"/>
      <c r="AA275" s="743"/>
      <c r="AB275" s="742"/>
      <c r="AC275" s="744"/>
      <c r="AD275" s="785">
        <v>9215250000113</v>
      </c>
      <c r="AE275" s="1178" t="s">
        <v>1743</v>
      </c>
      <c r="AF275" s="786" t="s">
        <v>1741</v>
      </c>
      <c r="AG275" s="787" t="s">
        <v>1427</v>
      </c>
      <c r="AH275" s="787" t="s">
        <v>1797</v>
      </c>
      <c r="AI275" s="787">
        <v>50000</v>
      </c>
      <c r="AJ275" s="787">
        <v>5000</v>
      </c>
      <c r="AK275" s="787">
        <v>5000</v>
      </c>
      <c r="AL275" s="742">
        <v>1.7500000000000002E-2</v>
      </c>
      <c r="AM275" s="742">
        <v>0</v>
      </c>
      <c r="AN275" s="743" t="s">
        <v>2124</v>
      </c>
      <c r="AO275" s="1172" t="s">
        <v>34</v>
      </c>
      <c r="AP275" s="1178" t="s">
        <v>1742</v>
      </c>
      <c r="AQ275" s="745" t="s">
        <v>679</v>
      </c>
      <c r="AR275" s="742">
        <v>6.1250000000000002E-3</v>
      </c>
      <c r="AS275" s="742">
        <v>6.1250000000000002E-3</v>
      </c>
      <c r="AT275" s="742" t="s">
        <v>1414</v>
      </c>
      <c r="AU275" s="742" t="s">
        <v>2724</v>
      </c>
      <c r="AX275" s="190"/>
      <c r="AY275" s="190"/>
      <c r="AZ275" s="176"/>
      <c r="BA275" s="176"/>
      <c r="BB275" s="176"/>
      <c r="BC275" s="751"/>
      <c r="BD275" s="176"/>
      <c r="BE275" s="176"/>
      <c r="BF275" s="176"/>
      <c r="BG275" s="176"/>
      <c r="BH275" s="751"/>
      <c r="BI275" s="178"/>
      <c r="BJ275" s="191"/>
      <c r="BK275" s="191"/>
      <c r="BL275" s="191"/>
      <c r="BM275" s="178"/>
      <c r="BN275" s="178"/>
      <c r="BO275" s="178"/>
      <c r="BP275" s="178"/>
      <c r="BQ275" s="178"/>
      <c r="BR275" s="178"/>
      <c r="BS275" s="178"/>
      <c r="BT275" s="178"/>
      <c r="BU275" s="179"/>
      <c r="BV275" s="180"/>
      <c r="BW275" s="181"/>
      <c r="BX275" s="177"/>
      <c r="BY275"/>
      <c r="CA275"/>
    </row>
    <row r="276" spans="2:79" ht="18.75">
      <c r="B276" s="1170" t="s">
        <v>148</v>
      </c>
      <c r="C276" s="335">
        <v>4501865000192</v>
      </c>
      <c r="D276" s="1170" t="s">
        <v>11</v>
      </c>
      <c r="E276" s="1170" t="s">
        <v>620</v>
      </c>
      <c r="F276" s="1170" t="s">
        <v>663</v>
      </c>
      <c r="G276" s="1172" t="s">
        <v>738</v>
      </c>
      <c r="H276" s="1172" t="s">
        <v>34</v>
      </c>
      <c r="I276" s="1172" t="s">
        <v>1303</v>
      </c>
      <c r="J276" s="1172" t="s">
        <v>608</v>
      </c>
      <c r="K276" s="1172" t="s">
        <v>48</v>
      </c>
      <c r="L276" s="740" t="s">
        <v>1414</v>
      </c>
      <c r="M276" s="740" t="s">
        <v>1411</v>
      </c>
      <c r="N276" s="1172" t="s">
        <v>3000</v>
      </c>
      <c r="O276" s="1172" t="s">
        <v>1320</v>
      </c>
      <c r="P276" s="783">
        <v>37076</v>
      </c>
      <c r="Q276" s="741">
        <v>1357.0055729999999</v>
      </c>
      <c r="R276" s="741">
        <v>998.35896260080608</v>
      </c>
      <c r="S276" s="784">
        <v>0</v>
      </c>
      <c r="T276" s="742">
        <v>3.2148994464599179E-2</v>
      </c>
      <c r="U276" s="743">
        <v>0.98909776893496337</v>
      </c>
      <c r="V276" s="742">
        <v>0.13536985812662761</v>
      </c>
      <c r="W276" s="743">
        <v>1.0232941624515528</v>
      </c>
      <c r="X276" s="742">
        <v>0.21329644053990537</v>
      </c>
      <c r="Y276" s="743">
        <v>1.0389944538100366</v>
      </c>
      <c r="Z276" s="742">
        <v>0.22899947991278835</v>
      </c>
      <c r="AA276" s="743">
        <v>0.98673862143044577</v>
      </c>
      <c r="AB276" s="742">
        <v>8.9160470828310626E-4</v>
      </c>
      <c r="AC276" s="744">
        <v>3.4561789741528894</v>
      </c>
      <c r="AD276" s="785">
        <v>0</v>
      </c>
      <c r="AE276" s="1178" t="s">
        <v>1743</v>
      </c>
      <c r="AF276" s="786" t="s">
        <v>1741</v>
      </c>
      <c r="AG276" s="787" t="s">
        <v>1427</v>
      </c>
      <c r="AH276" s="787" t="s">
        <v>1730</v>
      </c>
      <c r="AI276" s="787">
        <v>500</v>
      </c>
      <c r="AJ276" s="787">
        <v>100</v>
      </c>
      <c r="AK276" s="787">
        <v>100</v>
      </c>
      <c r="AL276" s="742">
        <v>2.5000000000000001E-3</v>
      </c>
      <c r="AM276" s="742">
        <v>0</v>
      </c>
      <c r="AN276" s="743" t="s">
        <v>2124</v>
      </c>
      <c r="AO276" s="1172" t="s">
        <v>34</v>
      </c>
      <c r="AP276" s="1178" t="s">
        <v>1731</v>
      </c>
      <c r="AQ276" s="745" t="s">
        <v>669</v>
      </c>
      <c r="AR276" s="742">
        <v>8.7500000000000002E-4</v>
      </c>
      <c r="AS276" s="742">
        <v>8.7500000000000002E-4</v>
      </c>
      <c r="AT276" s="742" t="s">
        <v>1414</v>
      </c>
      <c r="AU276" s="742" t="s">
        <v>2724</v>
      </c>
      <c r="AX276" s="190"/>
      <c r="AY276" s="190"/>
      <c r="AZ276" s="176"/>
      <c r="BA276" s="176"/>
      <c r="BB276" s="176"/>
      <c r="BC276" s="751"/>
      <c r="BD276" s="176"/>
      <c r="BE276" s="176"/>
      <c r="BF276" s="176"/>
      <c r="BG276" s="176"/>
      <c r="BH276" s="751"/>
      <c r="BI276" s="178"/>
      <c r="BJ276" s="191"/>
      <c r="BK276" s="191"/>
      <c r="BL276" s="191"/>
      <c r="BM276" s="210"/>
      <c r="BN276" s="178"/>
      <c r="BO276" s="178"/>
      <c r="BP276" s="178"/>
      <c r="BQ276" s="178"/>
      <c r="BR276" s="178"/>
      <c r="BS276" s="178"/>
      <c r="BT276" s="178"/>
      <c r="BU276" s="179"/>
      <c r="BV276" s="180"/>
      <c r="BW276" s="181"/>
      <c r="BX276" s="177"/>
      <c r="BY276"/>
      <c r="CA276"/>
    </row>
    <row r="277" spans="2:79" ht="18.75">
      <c r="B277" s="1170" t="s">
        <v>1508</v>
      </c>
      <c r="C277" s="335">
        <v>16565016000181</v>
      </c>
      <c r="D277" s="1170" t="s">
        <v>11</v>
      </c>
      <c r="E277" s="1170" t="s">
        <v>620</v>
      </c>
      <c r="F277" s="1170" t="s">
        <v>663</v>
      </c>
      <c r="G277" s="1172" t="s">
        <v>738</v>
      </c>
      <c r="H277" s="1172" t="s">
        <v>34</v>
      </c>
      <c r="I277" s="1172" t="s">
        <v>1414</v>
      </c>
      <c r="J277" s="1172" t="s">
        <v>608</v>
      </c>
      <c r="K277" s="1172" t="s">
        <v>48</v>
      </c>
      <c r="L277" s="740" t="s">
        <v>1414</v>
      </c>
      <c r="M277" s="740" t="s">
        <v>34</v>
      </c>
      <c r="N277" s="1172" t="s">
        <v>3001</v>
      </c>
      <c r="O277" s="1172" t="s">
        <v>1320</v>
      </c>
      <c r="P277" s="783">
        <v>41140</v>
      </c>
      <c r="Q277" s="741">
        <v>2208.4655910000001</v>
      </c>
      <c r="R277" s="741">
        <v>2281.280956220884</v>
      </c>
      <c r="S277" s="784">
        <v>0</v>
      </c>
      <c r="T277" s="742">
        <v>3.2728943152395606E-2</v>
      </c>
      <c r="U277" s="743">
        <v>1.0069405028291092</v>
      </c>
      <c r="V277" s="742">
        <v>0.1357541484776954</v>
      </c>
      <c r="W277" s="743">
        <v>1.0261991080456176</v>
      </c>
      <c r="X277" s="742">
        <v>0.21123696676602899</v>
      </c>
      <c r="Y277" s="743">
        <v>1.0289624916103466</v>
      </c>
      <c r="Z277" s="742">
        <v>0.21855635313523458</v>
      </c>
      <c r="AA277" s="743">
        <v>0.9417401064825901</v>
      </c>
      <c r="AB277" s="742">
        <v>8.3196366004444642E-4</v>
      </c>
      <c r="AC277" s="744">
        <v>4.165849980642701</v>
      </c>
      <c r="AD277" s="785">
        <v>16157572000119</v>
      </c>
      <c r="AE277" s="1178" t="s">
        <v>1743</v>
      </c>
      <c r="AF277" s="786" t="s">
        <v>1741</v>
      </c>
      <c r="AG277" s="787" t="s">
        <v>1427</v>
      </c>
      <c r="AH277" s="787" t="s">
        <v>1730</v>
      </c>
      <c r="AI277" s="787">
        <v>500</v>
      </c>
      <c r="AJ277" s="787">
        <v>100</v>
      </c>
      <c r="AK277" s="787">
        <v>100</v>
      </c>
      <c r="AL277" s="742">
        <v>1.5E-3</v>
      </c>
      <c r="AM277" s="742">
        <v>0</v>
      </c>
      <c r="AN277" s="743" t="s">
        <v>2124</v>
      </c>
      <c r="AO277" s="1172" t="s">
        <v>34</v>
      </c>
      <c r="AP277" s="1178" t="s">
        <v>1731</v>
      </c>
      <c r="AQ277" s="745" t="s">
        <v>669</v>
      </c>
      <c r="AR277" s="742">
        <v>0</v>
      </c>
      <c r="AS277" s="742">
        <v>0</v>
      </c>
      <c r="AT277" s="742" t="s">
        <v>1414</v>
      </c>
      <c r="AU277" s="742" t="s">
        <v>2724</v>
      </c>
      <c r="AX277" s="190"/>
      <c r="AY277" s="190"/>
      <c r="AZ277" s="176"/>
      <c r="BA277" s="176"/>
      <c r="BB277" s="176"/>
      <c r="BC277" s="751"/>
      <c r="BD277" s="176"/>
      <c r="BE277" s="176"/>
      <c r="BF277" s="176"/>
      <c r="BG277" s="176"/>
      <c r="BH277" s="751"/>
      <c r="BI277" s="178"/>
      <c r="BJ277" s="191"/>
      <c r="BK277" s="191"/>
      <c r="BL277" s="191"/>
      <c r="BM277" s="178"/>
      <c r="BN277" s="178"/>
      <c r="BO277" s="178"/>
      <c r="BP277" s="178"/>
      <c r="BQ277" s="178"/>
      <c r="BR277" s="178"/>
      <c r="BS277" s="178"/>
      <c r="BT277" s="178"/>
      <c r="BU277" s="179"/>
      <c r="BV277" s="180"/>
      <c r="BW277" s="181"/>
      <c r="BX277" s="177"/>
      <c r="BY277"/>
      <c r="CA277"/>
    </row>
    <row r="278" spans="2:79" ht="18.75">
      <c r="B278" s="1170" t="s">
        <v>844</v>
      </c>
      <c r="C278" s="335">
        <v>14171644000157</v>
      </c>
      <c r="D278" s="1170" t="s">
        <v>11</v>
      </c>
      <c r="E278" s="1170" t="s">
        <v>620</v>
      </c>
      <c r="F278" s="1170" t="s">
        <v>663</v>
      </c>
      <c r="G278" s="1172" t="s">
        <v>738</v>
      </c>
      <c r="H278" s="1172" t="s">
        <v>34</v>
      </c>
      <c r="I278" s="1172" t="s">
        <v>1414</v>
      </c>
      <c r="J278" s="1172" t="s">
        <v>608</v>
      </c>
      <c r="K278" s="1172" t="s">
        <v>48</v>
      </c>
      <c r="L278" s="740" t="s">
        <v>1414</v>
      </c>
      <c r="M278" s="740" t="s">
        <v>34</v>
      </c>
      <c r="N278" s="1172" t="s">
        <v>3003</v>
      </c>
      <c r="O278" s="1172" t="s">
        <v>1320</v>
      </c>
      <c r="P278" s="783">
        <v>40901</v>
      </c>
      <c r="Q278" s="741">
        <v>2583.9584530000002</v>
      </c>
      <c r="R278" s="741">
        <v>2326.792992518072</v>
      </c>
      <c r="S278" s="784">
        <v>31</v>
      </c>
      <c r="T278" s="742">
        <v>4.1560856272642166E-3</v>
      </c>
      <c r="U278" s="743">
        <v>0.12786636378180596</v>
      </c>
      <c r="V278" s="742">
        <v>0.11325147163945593</v>
      </c>
      <c r="W278" s="743">
        <v>0.85609582089756986</v>
      </c>
      <c r="X278" s="742">
        <v>0.21633780397884905</v>
      </c>
      <c r="Y278" s="743">
        <v>1.0538093271247739</v>
      </c>
      <c r="Z278" s="742">
        <v>0.2634352178913868</v>
      </c>
      <c r="AA278" s="743">
        <v>1.1351191882067668</v>
      </c>
      <c r="AB278" s="742">
        <v>1.0022403789117781E-2</v>
      </c>
      <c r="AC278" s="744">
        <v>-1.8994286641911085</v>
      </c>
      <c r="AD278" s="785">
        <v>14557317000138</v>
      </c>
      <c r="AE278" s="1178" t="s">
        <v>1743</v>
      </c>
      <c r="AF278" s="786" t="s">
        <v>1741</v>
      </c>
      <c r="AG278" s="787" t="s">
        <v>1427</v>
      </c>
      <c r="AH278" s="787" t="s">
        <v>1730</v>
      </c>
      <c r="AI278" s="787">
        <v>5000</v>
      </c>
      <c r="AJ278" s="787">
        <v>1000</v>
      </c>
      <c r="AK278" s="787">
        <v>1000</v>
      </c>
      <c r="AL278" s="742">
        <v>5.0000000000000001E-3</v>
      </c>
      <c r="AM278" s="742">
        <v>0.2</v>
      </c>
      <c r="AN278" s="743" t="s">
        <v>2124</v>
      </c>
      <c r="AO278" s="1172" t="s">
        <v>34</v>
      </c>
      <c r="AP278" s="1178" t="s">
        <v>1731</v>
      </c>
      <c r="AQ278" s="745" t="s">
        <v>675</v>
      </c>
      <c r="AR278" s="742">
        <v>1.75E-3</v>
      </c>
      <c r="AS278" s="742">
        <v>1.75E-3</v>
      </c>
      <c r="AT278" s="742" t="s">
        <v>1414</v>
      </c>
      <c r="AU278" s="742" t="s">
        <v>2724</v>
      </c>
      <c r="AX278" s="190"/>
      <c r="AY278" s="190"/>
      <c r="AZ278" s="176"/>
      <c r="BA278" s="176"/>
      <c r="BB278" s="176"/>
      <c r="BC278" s="751"/>
      <c r="BD278" s="176"/>
      <c r="BE278" s="176"/>
      <c r="BF278" s="176"/>
      <c r="BG278" s="176"/>
      <c r="BH278" s="751"/>
      <c r="BI278" s="178"/>
      <c r="BJ278" s="191"/>
      <c r="BK278" s="191"/>
      <c r="BL278" s="191"/>
      <c r="BM278" s="178"/>
      <c r="BN278" s="178"/>
      <c r="BO278" s="178"/>
      <c r="BP278" s="178"/>
      <c r="BQ278" s="178"/>
      <c r="BR278" s="178"/>
      <c r="BS278" s="178"/>
      <c r="BT278" s="178"/>
      <c r="BU278" s="179"/>
      <c r="BV278" s="180"/>
      <c r="BW278" s="181"/>
      <c r="BX278" s="177"/>
      <c r="BY278"/>
      <c r="CA278"/>
    </row>
    <row r="279" spans="2:79" ht="18.75">
      <c r="B279" s="1170" t="s">
        <v>845</v>
      </c>
      <c r="C279" s="335">
        <v>44347394000124</v>
      </c>
      <c r="D279" s="1170" t="s">
        <v>11</v>
      </c>
      <c r="E279" s="1170" t="s">
        <v>621</v>
      </c>
      <c r="F279" s="1170" t="s">
        <v>663</v>
      </c>
      <c r="G279" s="1172" t="s">
        <v>865</v>
      </c>
      <c r="H279" s="1172" t="s">
        <v>34</v>
      </c>
      <c r="I279" s="1172" t="s">
        <v>1414</v>
      </c>
      <c r="J279" s="1172" t="s">
        <v>608</v>
      </c>
      <c r="K279" s="1172" t="s">
        <v>48</v>
      </c>
      <c r="L279" s="740" t="s">
        <v>1414</v>
      </c>
      <c r="M279" s="740" t="s">
        <v>1411</v>
      </c>
      <c r="N279" s="1172" t="s">
        <v>3005</v>
      </c>
      <c r="O279" s="1172" t="s">
        <v>1320</v>
      </c>
      <c r="P279" s="783">
        <v>44581</v>
      </c>
      <c r="Q279" s="741">
        <v>82.441336050000004</v>
      </c>
      <c r="R279" s="741">
        <v>70.096317772256626</v>
      </c>
      <c r="S279" s="784">
        <v>31</v>
      </c>
      <c r="T279" s="742">
        <v>3.04196872898439E-2</v>
      </c>
      <c r="U279" s="743">
        <v>0.93589380729202198</v>
      </c>
      <c r="V279" s="742">
        <v>9.1168088176803774E-2</v>
      </c>
      <c r="W279" s="743">
        <v>0.68916207584353661</v>
      </c>
      <c r="X279" s="742"/>
      <c r="Y279" s="743"/>
      <c r="Z279" s="742"/>
      <c r="AA279" s="743"/>
      <c r="AB279" s="742">
        <v>2.6129020209276682E-2</v>
      </c>
      <c r="AC279" s="744">
        <v>-1.5737377128745522</v>
      </c>
      <c r="AD279" s="785">
        <v>0</v>
      </c>
      <c r="AE279" s="1178" t="s">
        <v>1743</v>
      </c>
      <c r="AF279" s="786" t="s">
        <v>1741</v>
      </c>
      <c r="AG279" s="787" t="s">
        <v>1427</v>
      </c>
      <c r="AH279" s="787" t="s">
        <v>1730</v>
      </c>
      <c r="AI279" s="787">
        <v>1000</v>
      </c>
      <c r="AJ279" s="787">
        <v>1000</v>
      </c>
      <c r="AK279" s="787">
        <v>1000</v>
      </c>
      <c r="AL279" s="742">
        <v>0</v>
      </c>
      <c r="AM279" s="742">
        <v>0</v>
      </c>
      <c r="AN279" s="743" t="s">
        <v>2124</v>
      </c>
      <c r="AO279" s="1172" t="s">
        <v>34</v>
      </c>
      <c r="AP279" s="1178" t="s">
        <v>1731</v>
      </c>
      <c r="AQ279" s="745" t="s">
        <v>675</v>
      </c>
      <c r="AR279" s="742">
        <v>0</v>
      </c>
      <c r="AS279" s="742">
        <v>0</v>
      </c>
      <c r="AT279" s="742" t="s">
        <v>1414</v>
      </c>
      <c r="AU279" s="742" t="s">
        <v>2724</v>
      </c>
      <c r="AX279" s="190"/>
      <c r="AY279" s="190"/>
      <c r="AZ279" s="176"/>
      <c r="BA279" s="176"/>
      <c r="BB279" s="176"/>
      <c r="BC279" s="751"/>
      <c r="BD279" s="176"/>
      <c r="BE279" s="176"/>
      <c r="BF279" s="176"/>
      <c r="BG279" s="176"/>
      <c r="BH279" s="751"/>
      <c r="BI279" s="178"/>
      <c r="BJ279" s="191"/>
      <c r="BK279" s="191"/>
      <c r="BL279" s="191"/>
      <c r="BM279" s="178"/>
      <c r="BN279" s="178"/>
      <c r="BO279" s="178"/>
      <c r="BP279" s="178"/>
      <c r="BQ279" s="178"/>
      <c r="BR279" s="178"/>
      <c r="BS279" s="178"/>
      <c r="BT279" s="178"/>
      <c r="BU279" s="179"/>
      <c r="BV279" s="180"/>
      <c r="BW279" s="181"/>
      <c r="BX279" s="177"/>
      <c r="BY279"/>
      <c r="CA279"/>
    </row>
    <row r="280" spans="2:79" ht="18.75">
      <c r="B280" s="1170" t="s">
        <v>4661</v>
      </c>
      <c r="C280" s="335">
        <v>43103846000160</v>
      </c>
      <c r="D280" s="1170" t="s">
        <v>11</v>
      </c>
      <c r="E280" s="1170" t="s">
        <v>620</v>
      </c>
      <c r="F280" s="1170" t="s">
        <v>663</v>
      </c>
      <c r="G280" s="1172" t="s">
        <v>738</v>
      </c>
      <c r="H280" s="1172" t="s">
        <v>34</v>
      </c>
      <c r="I280" s="1172" t="s">
        <v>1414</v>
      </c>
      <c r="J280" s="1172" t="s">
        <v>608</v>
      </c>
      <c r="K280" s="1172" t="s">
        <v>48</v>
      </c>
      <c r="L280" s="740" t="s">
        <v>1414</v>
      </c>
      <c r="M280" s="740" t="s">
        <v>34</v>
      </c>
      <c r="N280" s="1172" t="s">
        <v>3062</v>
      </c>
      <c r="O280" s="1172" t="s">
        <v>1320</v>
      </c>
      <c r="P280" s="783">
        <v>44580</v>
      </c>
      <c r="Q280" s="741">
        <v>23.72</v>
      </c>
      <c r="R280" s="741">
        <v>24.034044444444437</v>
      </c>
      <c r="S280" s="784">
        <v>7</v>
      </c>
      <c r="T280" s="742">
        <v>2.7027027027026307E-2</v>
      </c>
      <c r="U280" s="743">
        <v>0.83151503114080261</v>
      </c>
      <c r="V280" s="742">
        <v>6.5420560747662115E-2</v>
      </c>
      <c r="W280" s="743">
        <v>0.49453016235540898</v>
      </c>
      <c r="X280" s="742"/>
      <c r="Y280" s="743"/>
      <c r="Z280" s="742"/>
      <c r="AA280" s="743"/>
      <c r="AB280" s="742">
        <v>7.2226464651107061E-2</v>
      </c>
      <c r="AC280" s="744">
        <v>-0.92580679749381556</v>
      </c>
      <c r="AD280" s="785">
        <v>0</v>
      </c>
      <c r="AE280" s="1178" t="s">
        <v>1743</v>
      </c>
      <c r="AF280" s="786" t="s">
        <v>1741</v>
      </c>
      <c r="AG280" s="787" t="s">
        <v>1427</v>
      </c>
      <c r="AH280" s="787" t="s">
        <v>1797</v>
      </c>
      <c r="AI280" s="787">
        <v>1000</v>
      </c>
      <c r="AJ280" s="787">
        <v>0</v>
      </c>
      <c r="AK280" s="787">
        <v>0</v>
      </c>
      <c r="AL280" s="742">
        <v>0</v>
      </c>
      <c r="AM280" s="742">
        <v>0</v>
      </c>
      <c r="AN280" s="743" t="s">
        <v>2124</v>
      </c>
      <c r="AO280" s="1172" t="s">
        <v>4626</v>
      </c>
      <c r="AP280" s="1178" t="s">
        <v>1731</v>
      </c>
      <c r="AQ280" s="745" t="s">
        <v>2187</v>
      </c>
      <c r="AR280" s="742">
        <v>0</v>
      </c>
      <c r="AS280" s="742">
        <v>0</v>
      </c>
      <c r="AT280" s="742" t="s">
        <v>1414</v>
      </c>
      <c r="AU280" s="742" t="s">
        <v>2724</v>
      </c>
      <c r="AX280" s="190"/>
      <c r="AY280" s="190"/>
      <c r="AZ280" s="176"/>
      <c r="BA280" s="176"/>
      <c r="BB280" s="176"/>
      <c r="BC280" s="751"/>
      <c r="BD280" s="176"/>
      <c r="BE280" s="176"/>
      <c r="BF280" s="176"/>
      <c r="BG280" s="176"/>
      <c r="BH280" s="751"/>
      <c r="BI280" s="178"/>
      <c r="BJ280" s="191"/>
      <c r="BK280" s="191"/>
      <c r="BL280" s="191"/>
      <c r="BM280" s="178"/>
      <c r="BN280" s="178"/>
      <c r="BO280" s="178"/>
      <c r="BP280" s="178"/>
      <c r="BQ280" s="178"/>
      <c r="BR280" s="178"/>
      <c r="BS280" s="178"/>
      <c r="BT280" s="178"/>
      <c r="BU280" s="179"/>
      <c r="BV280" s="180"/>
      <c r="BW280" s="181"/>
      <c r="BX280" s="177"/>
      <c r="BY280"/>
      <c r="CA280"/>
    </row>
    <row r="281" spans="2:79" ht="18.75">
      <c r="B281" s="1170" t="s">
        <v>4662</v>
      </c>
      <c r="C281" s="335">
        <v>33165157000126</v>
      </c>
      <c r="D281" s="1170" t="s">
        <v>11</v>
      </c>
      <c r="E281" s="1170" t="s">
        <v>620</v>
      </c>
      <c r="F281" s="1170" t="s">
        <v>663</v>
      </c>
      <c r="G281" s="1172" t="s">
        <v>738</v>
      </c>
      <c r="H281" s="1172" t="s">
        <v>34</v>
      </c>
      <c r="I281" s="1172" t="s">
        <v>1414</v>
      </c>
      <c r="J281" s="1172" t="s">
        <v>608</v>
      </c>
      <c r="K281" s="1172" t="s">
        <v>48</v>
      </c>
      <c r="L281" s="740" t="s">
        <v>1414</v>
      </c>
      <c r="M281" s="740" t="s">
        <v>34</v>
      </c>
      <c r="N281" s="1172" t="s">
        <v>3007</v>
      </c>
      <c r="O281" s="1172" t="s">
        <v>1320</v>
      </c>
      <c r="P281" s="783">
        <v>43713</v>
      </c>
      <c r="Q281" s="741">
        <v>1997.2130379099999</v>
      </c>
      <c r="R281" s="741">
        <v>2094.6059470990353</v>
      </c>
      <c r="S281" s="784">
        <v>7</v>
      </c>
      <c r="T281" s="742">
        <v>5.0991525094090662E-3</v>
      </c>
      <c r="U281" s="743">
        <v>0.15688081243316448</v>
      </c>
      <c r="V281" s="742">
        <v>0.11509619101159285</v>
      </c>
      <c r="W281" s="743">
        <v>0.87004050984821668</v>
      </c>
      <c r="X281" s="742">
        <v>0.2138711885082365</v>
      </c>
      <c r="Y281" s="743">
        <v>1.0417941252434795</v>
      </c>
      <c r="Z281" s="742">
        <v>0.26952007790317567</v>
      </c>
      <c r="AA281" s="743">
        <v>1.1613383149135892</v>
      </c>
      <c r="AB281" s="742">
        <v>9.5250687278527011E-3</v>
      </c>
      <c r="AC281" s="744">
        <v>-1.8049341333085263</v>
      </c>
      <c r="AD281" s="785">
        <v>21336440000194</v>
      </c>
      <c r="AE281" s="1178" t="s">
        <v>1743</v>
      </c>
      <c r="AF281" s="786" t="s">
        <v>1741</v>
      </c>
      <c r="AG281" s="787" t="s">
        <v>1427</v>
      </c>
      <c r="AH281" s="787" t="s">
        <v>1797</v>
      </c>
      <c r="AI281" s="787">
        <v>0</v>
      </c>
      <c r="AJ281" s="787">
        <v>0</v>
      </c>
      <c r="AK281" s="787">
        <v>0</v>
      </c>
      <c r="AL281" s="742">
        <v>0.01</v>
      </c>
      <c r="AM281" s="742">
        <v>0</v>
      </c>
      <c r="AN281" s="743" t="s">
        <v>34</v>
      </c>
      <c r="AO281" s="1172" t="s">
        <v>4626</v>
      </c>
      <c r="AP281" s="1178" t="s">
        <v>1742</v>
      </c>
      <c r="AQ281" s="745" t="s">
        <v>2174</v>
      </c>
      <c r="AR281" s="742">
        <v>0</v>
      </c>
      <c r="AS281" s="742">
        <v>0</v>
      </c>
      <c r="AT281" s="742" t="s">
        <v>1414</v>
      </c>
      <c r="AU281" s="742" t="s">
        <v>2724</v>
      </c>
      <c r="AX281" s="190"/>
      <c r="AY281" s="190"/>
      <c r="AZ281" s="176"/>
      <c r="BA281" s="176"/>
      <c r="BB281" s="176"/>
      <c r="BC281" s="751"/>
      <c r="BD281" s="176"/>
      <c r="BE281" s="176"/>
      <c r="BF281" s="176"/>
      <c r="BG281" s="176"/>
      <c r="BH281" s="751"/>
      <c r="BI281" s="178"/>
      <c r="BJ281" s="191"/>
      <c r="BK281" s="191"/>
      <c r="BL281" s="191"/>
      <c r="BM281" s="178"/>
      <c r="BN281" s="178"/>
      <c r="BO281" s="178"/>
      <c r="BP281" s="178"/>
      <c r="BQ281" s="178"/>
      <c r="BR281" s="178"/>
      <c r="BS281" s="178"/>
      <c r="BT281" s="178"/>
      <c r="BU281" s="179"/>
      <c r="BV281" s="180"/>
      <c r="BW281" s="181"/>
      <c r="BX281" s="177"/>
      <c r="BY281"/>
      <c r="CA281"/>
    </row>
    <row r="282" spans="2:79" ht="18.75">
      <c r="B282" s="1170" t="s">
        <v>1510</v>
      </c>
      <c r="C282" s="335">
        <v>21336440000194</v>
      </c>
      <c r="D282" s="1170" t="s">
        <v>11</v>
      </c>
      <c r="E282" s="1170" t="s">
        <v>620</v>
      </c>
      <c r="F282" s="1170" t="s">
        <v>663</v>
      </c>
      <c r="G282" s="1172" t="s">
        <v>738</v>
      </c>
      <c r="H282" s="1172" t="s">
        <v>34</v>
      </c>
      <c r="I282" s="1172" t="s">
        <v>1414</v>
      </c>
      <c r="J282" s="1172" t="s">
        <v>608</v>
      </c>
      <c r="K282" s="1172" t="s">
        <v>48</v>
      </c>
      <c r="L282" s="740" t="s">
        <v>1414</v>
      </c>
      <c r="M282" s="740" t="s">
        <v>34</v>
      </c>
      <c r="N282" s="1172" t="s">
        <v>3006</v>
      </c>
      <c r="O282" s="1172" t="s">
        <v>1320</v>
      </c>
      <c r="P282" s="783">
        <v>42013</v>
      </c>
      <c r="Q282" s="741">
        <v>2032.247116</v>
      </c>
      <c r="R282" s="741">
        <v>2179.367822560484</v>
      </c>
      <c r="S282" s="784">
        <v>7</v>
      </c>
      <c r="T282" s="742">
        <v>6.3747201282764454E-3</v>
      </c>
      <c r="U282" s="743">
        <v>0.19612499742117975</v>
      </c>
      <c r="V282" s="742">
        <v>0.12059529345528586</v>
      </c>
      <c r="W282" s="743">
        <v>0.91160958221948507</v>
      </c>
      <c r="X282" s="742">
        <v>0.22713810215066221</v>
      </c>
      <c r="Y282" s="743">
        <v>1.1064189715783068</v>
      </c>
      <c r="Z282" s="742">
        <v>0.29706497593150893</v>
      </c>
      <c r="AA282" s="743">
        <v>1.2800268583036039</v>
      </c>
      <c r="AB282" s="742">
        <v>9.5676807309401576E-3</v>
      </c>
      <c r="AC282" s="744">
        <v>-1.2221372717324104</v>
      </c>
      <c r="AD282" s="785">
        <v>0</v>
      </c>
      <c r="AE282" s="1178" t="s">
        <v>1743</v>
      </c>
      <c r="AF282" s="786" t="s">
        <v>1741</v>
      </c>
      <c r="AG282" s="787" t="s">
        <v>1427</v>
      </c>
      <c r="AH282" s="787" t="s">
        <v>1726</v>
      </c>
      <c r="AI282" s="787">
        <v>0</v>
      </c>
      <c r="AJ282" s="787">
        <v>0</v>
      </c>
      <c r="AK282" s="787">
        <v>0</v>
      </c>
      <c r="AL282" s="742">
        <v>0</v>
      </c>
      <c r="AM282" s="742">
        <v>0</v>
      </c>
      <c r="AN282" s="743" t="s">
        <v>34</v>
      </c>
      <c r="AO282" s="1172" t="s">
        <v>34</v>
      </c>
      <c r="AP282" s="1178" t="s">
        <v>1742</v>
      </c>
      <c r="AQ282" s="745" t="s">
        <v>2174</v>
      </c>
      <c r="AR282" s="742">
        <v>0</v>
      </c>
      <c r="AS282" s="742">
        <v>0</v>
      </c>
      <c r="AT282" s="742" t="s">
        <v>1414</v>
      </c>
      <c r="AU282" s="742" t="s">
        <v>2724</v>
      </c>
      <c r="AX282" s="190"/>
      <c r="AY282" s="190"/>
      <c r="AZ282" s="176"/>
      <c r="BA282" s="176"/>
      <c r="BB282" s="176"/>
      <c r="BC282" s="751"/>
      <c r="BD282" s="176"/>
      <c r="BE282" s="176"/>
      <c r="BF282" s="176"/>
      <c r="BG282" s="176"/>
      <c r="BH282" s="751"/>
      <c r="BI282" s="178"/>
      <c r="BJ282" s="191"/>
      <c r="BK282" s="191"/>
      <c r="BL282" s="191"/>
      <c r="BM282" s="178"/>
      <c r="BN282" s="178"/>
      <c r="BO282" s="178"/>
      <c r="BP282" s="178"/>
      <c r="BQ282" s="178"/>
      <c r="BR282" s="178"/>
      <c r="BS282" s="178"/>
      <c r="BT282" s="178"/>
      <c r="BU282" s="179"/>
      <c r="BV282" s="180"/>
      <c r="BW282" s="181"/>
      <c r="BX282" s="177"/>
      <c r="BY282"/>
      <c r="CA282"/>
    </row>
    <row r="283" spans="2:79" ht="18.75">
      <c r="B283" s="1170" t="s">
        <v>846</v>
      </c>
      <c r="C283" s="335">
        <v>37287717000176</v>
      </c>
      <c r="D283" s="1170" t="s">
        <v>11</v>
      </c>
      <c r="E283" s="1170" t="s">
        <v>620</v>
      </c>
      <c r="F283" s="1170" t="s">
        <v>685</v>
      </c>
      <c r="G283" s="1172" t="s">
        <v>738</v>
      </c>
      <c r="H283" s="1172" t="s">
        <v>34</v>
      </c>
      <c r="I283" s="1172" t="s">
        <v>1318</v>
      </c>
      <c r="J283" s="1172" t="s">
        <v>608</v>
      </c>
      <c r="K283" s="1172" t="s">
        <v>48</v>
      </c>
      <c r="L283" s="740" t="s">
        <v>1414</v>
      </c>
      <c r="M283" s="740" t="s">
        <v>34</v>
      </c>
      <c r="N283" s="1172" t="s">
        <v>3008</v>
      </c>
      <c r="O283" s="1172" t="s">
        <v>1320</v>
      </c>
      <c r="P283" s="783">
        <v>44017</v>
      </c>
      <c r="Q283" s="741">
        <v>37.029867520000003</v>
      </c>
      <c r="R283" s="741">
        <v>46.495594163052232</v>
      </c>
      <c r="S283" s="784">
        <v>91</v>
      </c>
      <c r="T283" s="742">
        <v>3.7278094334937117E-2</v>
      </c>
      <c r="U283" s="743">
        <v>1.1468999435560761</v>
      </c>
      <c r="V283" s="742">
        <v>0.15326903092351274</v>
      </c>
      <c r="W283" s="743">
        <v>1.1585984265561287</v>
      </c>
      <c r="X283" s="742">
        <v>0.25972891748288007</v>
      </c>
      <c r="Y283" s="743">
        <v>1.2651730337164715</v>
      </c>
      <c r="Z283" s="742"/>
      <c r="AA283" s="743"/>
      <c r="AB283" s="742">
        <v>8.8722134293228933E-4</v>
      </c>
      <c r="AC283" s="744">
        <v>23.647670798323123</v>
      </c>
      <c r="AD283" s="785">
        <v>0</v>
      </c>
      <c r="AE283" s="1178" t="s">
        <v>1743</v>
      </c>
      <c r="AF283" s="786" t="s">
        <v>1741</v>
      </c>
      <c r="AG283" s="787" t="s">
        <v>1427</v>
      </c>
      <c r="AH283" s="787" t="s">
        <v>1726</v>
      </c>
      <c r="AI283" s="787">
        <v>5000</v>
      </c>
      <c r="AJ283" s="787">
        <v>1000</v>
      </c>
      <c r="AK283" s="787">
        <v>1000</v>
      </c>
      <c r="AL283" s="742">
        <v>0.01</v>
      </c>
      <c r="AM283" s="742">
        <v>0.2</v>
      </c>
      <c r="AN283" s="743" t="s">
        <v>64</v>
      </c>
      <c r="AO283" s="1172" t="s">
        <v>34</v>
      </c>
      <c r="AP283" s="1178" t="s">
        <v>1742</v>
      </c>
      <c r="AQ283" s="745" t="s">
        <v>671</v>
      </c>
      <c r="AR283" s="742">
        <v>3.5000000000000001E-3</v>
      </c>
      <c r="AS283" s="742">
        <v>3.5000000000000001E-3</v>
      </c>
      <c r="AT283" s="742" t="s">
        <v>1414</v>
      </c>
      <c r="AU283" s="742" t="s">
        <v>2724</v>
      </c>
      <c r="AX283" s="190"/>
      <c r="AY283" s="190"/>
      <c r="AZ283" s="176"/>
      <c r="BA283" s="176"/>
      <c r="BB283" s="176"/>
      <c r="BC283" s="751"/>
      <c r="BD283" s="176"/>
      <c r="BE283" s="176"/>
      <c r="BF283" s="176"/>
      <c r="BG283" s="176"/>
      <c r="BH283" s="751"/>
      <c r="BI283" s="178"/>
      <c r="BJ283" s="191"/>
      <c r="BK283" s="191"/>
      <c r="BL283" s="191"/>
      <c r="BM283" s="178"/>
      <c r="BN283" s="178"/>
      <c r="BO283" s="178"/>
      <c r="BP283" s="178"/>
      <c r="BQ283" s="178"/>
      <c r="BR283" s="178"/>
      <c r="BS283" s="178"/>
      <c r="BT283" s="178"/>
      <c r="BU283" s="179"/>
      <c r="BV283" s="180"/>
      <c r="BW283" s="181"/>
      <c r="BX283" s="177"/>
      <c r="BY283"/>
      <c r="CA283"/>
    </row>
    <row r="284" spans="2:79" ht="18.75">
      <c r="B284" s="1170" t="s">
        <v>847</v>
      </c>
      <c r="C284" s="335">
        <v>30934757000113</v>
      </c>
      <c r="D284" s="1170" t="s">
        <v>11</v>
      </c>
      <c r="E284" s="1170" t="s">
        <v>620</v>
      </c>
      <c r="F284" s="1170" t="s">
        <v>692</v>
      </c>
      <c r="G284" s="1172" t="s">
        <v>738</v>
      </c>
      <c r="H284" s="1172" t="s">
        <v>34</v>
      </c>
      <c r="I284" s="1172" t="s">
        <v>1414</v>
      </c>
      <c r="J284" s="1172" t="s">
        <v>608</v>
      </c>
      <c r="K284" s="1172" t="s">
        <v>48</v>
      </c>
      <c r="L284" s="740" t="s">
        <v>1414</v>
      </c>
      <c r="M284" s="740" t="s">
        <v>34</v>
      </c>
      <c r="N284" s="1172" t="s">
        <v>3009</v>
      </c>
      <c r="O284" s="1172" t="s">
        <v>1320</v>
      </c>
      <c r="P284" s="783">
        <v>43439</v>
      </c>
      <c r="Q284" s="741">
        <v>282.89841897999997</v>
      </c>
      <c r="R284" s="741">
        <v>377.28413480285138</v>
      </c>
      <c r="S284" s="784">
        <v>31</v>
      </c>
      <c r="T284" s="742">
        <v>4.2211961233720174E-3</v>
      </c>
      <c r="U284" s="743">
        <v>0.12986955696115685</v>
      </c>
      <c r="V284" s="742">
        <v>9.2378601069595945E-2</v>
      </c>
      <c r="W284" s="743">
        <v>0.69831264151531158</v>
      </c>
      <c r="X284" s="742">
        <v>0.19638613882139344</v>
      </c>
      <c r="Y284" s="743">
        <v>0.95662219455753805</v>
      </c>
      <c r="Z284" s="742">
        <v>0.2805475154201349</v>
      </c>
      <c r="AA284" s="743">
        <v>1.2088545734550438</v>
      </c>
      <c r="AB284" s="742">
        <v>8.4766208570705662E-3</v>
      </c>
      <c r="AC284" s="744">
        <v>-4.7082100619987219</v>
      </c>
      <c r="AD284" s="785">
        <v>31094141000144</v>
      </c>
      <c r="AE284" s="1178" t="s">
        <v>1743</v>
      </c>
      <c r="AF284" s="786" t="s">
        <v>1741</v>
      </c>
      <c r="AG284" s="787" t="s">
        <v>1427</v>
      </c>
      <c r="AH284" s="787" t="s">
        <v>1730</v>
      </c>
      <c r="AI284" s="787">
        <v>500</v>
      </c>
      <c r="AJ284" s="787">
        <v>100</v>
      </c>
      <c r="AK284" s="787">
        <v>100</v>
      </c>
      <c r="AL284" s="742">
        <v>8.0000000000000002E-3</v>
      </c>
      <c r="AM284" s="742">
        <v>0.2</v>
      </c>
      <c r="AN284" s="743" t="s">
        <v>34</v>
      </c>
      <c r="AO284" s="1172" t="s">
        <v>34</v>
      </c>
      <c r="AP284" s="1178" t="s">
        <v>1731</v>
      </c>
      <c r="AQ284" s="745" t="s">
        <v>675</v>
      </c>
      <c r="AR284" s="742">
        <v>2.8E-3</v>
      </c>
      <c r="AS284" s="742">
        <v>2.8E-3</v>
      </c>
      <c r="AT284" s="742" t="s">
        <v>1414</v>
      </c>
      <c r="AU284" s="742" t="s">
        <v>2724</v>
      </c>
      <c r="AX284" s="190"/>
      <c r="AY284" s="190"/>
      <c r="AZ284" s="176"/>
      <c r="BA284" s="176"/>
      <c r="BB284" s="176"/>
      <c r="BC284" s="751"/>
      <c r="BD284" s="176"/>
      <c r="BE284" s="176"/>
      <c r="BF284" s="176"/>
      <c r="BG284" s="176"/>
      <c r="BH284" s="751"/>
      <c r="BI284" s="178"/>
      <c r="BJ284" s="191"/>
      <c r="BK284" s="191"/>
      <c r="BL284" s="191"/>
      <c r="BM284" s="178"/>
      <c r="BN284" s="178"/>
      <c r="BO284" s="178"/>
      <c r="BP284" s="178"/>
      <c r="BQ284" s="178"/>
      <c r="BR284" s="178"/>
      <c r="BS284" s="178"/>
      <c r="BT284" s="178"/>
      <c r="BU284" s="179"/>
      <c r="BV284" s="180"/>
      <c r="BW284" s="181"/>
      <c r="BX284" s="177"/>
      <c r="BY284"/>
      <c r="CA284"/>
    </row>
    <row r="285" spans="2:79" ht="18.75">
      <c r="B285" s="1170" t="s">
        <v>1512</v>
      </c>
      <c r="C285" s="335">
        <v>31094141000144</v>
      </c>
      <c r="D285" s="1170" t="s">
        <v>11</v>
      </c>
      <c r="E285" s="1170" t="s">
        <v>621</v>
      </c>
      <c r="F285" s="1170" t="s">
        <v>692</v>
      </c>
      <c r="G285" s="1172" t="s">
        <v>738</v>
      </c>
      <c r="H285" s="1172" t="s">
        <v>34</v>
      </c>
      <c r="I285" s="1172" t="s">
        <v>1414</v>
      </c>
      <c r="J285" s="1172" t="s">
        <v>608</v>
      </c>
      <c r="K285" s="1172" t="s">
        <v>48</v>
      </c>
      <c r="L285" s="740" t="s">
        <v>1414</v>
      </c>
      <c r="M285" s="740" t="s">
        <v>34</v>
      </c>
      <c r="N285" s="1172" t="s">
        <v>3011</v>
      </c>
      <c r="O285" s="1172" t="s">
        <v>1320</v>
      </c>
      <c r="P285" s="783">
        <v>43439</v>
      </c>
      <c r="Q285" s="741">
        <v>283.02931235</v>
      </c>
      <c r="R285" s="741">
        <v>377.46776117935684</v>
      </c>
      <c r="S285" s="784">
        <v>1</v>
      </c>
      <c r="T285" s="742">
        <v>6.2580062364967493E-3</v>
      </c>
      <c r="U285" s="743">
        <v>0.19253417127294259</v>
      </c>
      <c r="V285" s="742">
        <v>0.10325217371076323</v>
      </c>
      <c r="W285" s="743">
        <v>0.78050866035350164</v>
      </c>
      <c r="X285" s="742">
        <v>0.2232078513479725</v>
      </c>
      <c r="Y285" s="743">
        <v>1.0872742133453954</v>
      </c>
      <c r="Z285" s="742">
        <v>0.32278414115558185</v>
      </c>
      <c r="AA285" s="743">
        <v>1.3908484795894185</v>
      </c>
      <c r="AB285" s="742">
        <v>8.8115848674962215E-3</v>
      </c>
      <c r="AC285" s="744">
        <v>-3.2952232097256182</v>
      </c>
      <c r="AD285" s="785">
        <v>0</v>
      </c>
      <c r="AE285" s="1178" t="s">
        <v>1743</v>
      </c>
      <c r="AF285" s="786" t="s">
        <v>1741</v>
      </c>
      <c r="AG285" s="787" t="s">
        <v>1427</v>
      </c>
      <c r="AH285" s="787" t="s">
        <v>1730</v>
      </c>
      <c r="AI285" s="787">
        <v>1000</v>
      </c>
      <c r="AJ285" s="787">
        <v>1000</v>
      </c>
      <c r="AK285" s="787">
        <v>1000</v>
      </c>
      <c r="AL285" s="742">
        <v>0</v>
      </c>
      <c r="AM285" s="742">
        <v>0</v>
      </c>
      <c r="AN285" s="743" t="s">
        <v>34</v>
      </c>
      <c r="AO285" s="1172" t="s">
        <v>34</v>
      </c>
      <c r="AP285" s="1178" t="s">
        <v>1731</v>
      </c>
      <c r="AQ285" s="745" t="s">
        <v>675</v>
      </c>
      <c r="AR285" s="742">
        <v>0</v>
      </c>
      <c r="AS285" s="742">
        <v>0</v>
      </c>
      <c r="AT285" s="742" t="s">
        <v>1414</v>
      </c>
      <c r="AU285" s="742" t="s">
        <v>2724</v>
      </c>
      <c r="AX285" s="190"/>
      <c r="AY285" s="190"/>
      <c r="AZ285" s="176"/>
      <c r="BA285" s="176"/>
      <c r="BB285" s="176"/>
      <c r="BC285" s="176"/>
      <c r="BD285" s="176"/>
      <c r="BE285" s="176"/>
      <c r="BF285" s="176"/>
      <c r="BG285" s="176"/>
      <c r="BH285" s="751"/>
      <c r="BI285" s="178"/>
      <c r="BJ285" s="191"/>
      <c r="BK285" s="191"/>
      <c r="BL285" s="191"/>
      <c r="BM285" s="210"/>
      <c r="BN285" s="178"/>
      <c r="BO285" s="178"/>
      <c r="BP285" s="178"/>
      <c r="BQ285" s="178"/>
      <c r="BR285" s="178"/>
      <c r="BS285" s="178"/>
      <c r="BT285" s="178"/>
      <c r="BU285" s="178"/>
      <c r="BV285" s="178"/>
      <c r="BW285" s="181"/>
      <c r="BX285" s="176"/>
      <c r="BY285"/>
      <c r="CA285"/>
    </row>
    <row r="286" spans="2:79" ht="18.75">
      <c r="B286" s="1170" t="s">
        <v>149</v>
      </c>
      <c r="C286" s="335">
        <v>1214092000175</v>
      </c>
      <c r="D286" s="1170" t="s">
        <v>13</v>
      </c>
      <c r="E286" s="1170" t="s">
        <v>615</v>
      </c>
      <c r="F286" s="1170" t="s">
        <v>619</v>
      </c>
      <c r="G286" s="1172" t="s">
        <v>34</v>
      </c>
      <c r="H286" s="1172" t="s">
        <v>1336</v>
      </c>
      <c r="I286" s="1172" t="s">
        <v>34</v>
      </c>
      <c r="J286" s="1172" t="s">
        <v>1414</v>
      </c>
      <c r="K286" s="1172" t="s">
        <v>48</v>
      </c>
      <c r="L286" s="740" t="s">
        <v>1414</v>
      </c>
      <c r="M286" s="740" t="s">
        <v>34</v>
      </c>
      <c r="N286" s="1172" t="s">
        <v>3013</v>
      </c>
      <c r="O286" s="1172" t="s">
        <v>1320</v>
      </c>
      <c r="P286" s="783">
        <v>35195</v>
      </c>
      <c r="Q286" s="741">
        <v>222.024429</v>
      </c>
      <c r="R286" s="741">
        <v>239.10210127419353</v>
      </c>
      <c r="S286" s="784">
        <v>31</v>
      </c>
      <c r="T286" s="742">
        <v>2.694174592730425E-2</v>
      </c>
      <c r="U286" s="743">
        <v>0.82889126803803148</v>
      </c>
      <c r="V286" s="742">
        <v>0.13881837026874466</v>
      </c>
      <c r="W286" s="743">
        <v>1.049362316714304</v>
      </c>
      <c r="X286" s="742">
        <v>0.19010732160838706</v>
      </c>
      <c r="Y286" s="743">
        <v>0.92603726663146646</v>
      </c>
      <c r="Z286" s="742">
        <v>0.25583358925786515</v>
      </c>
      <c r="AA286" s="743">
        <v>1.1023644388888909</v>
      </c>
      <c r="AB286" s="742">
        <v>1.6997767079685779E-2</v>
      </c>
      <c r="AC286" s="744">
        <v>0.38417149485152036</v>
      </c>
      <c r="AD286" s="785">
        <v>0</v>
      </c>
      <c r="AE286" s="1178" t="s">
        <v>1743</v>
      </c>
      <c r="AF286" s="786" t="s">
        <v>1741</v>
      </c>
      <c r="AG286" s="787" t="s">
        <v>1427</v>
      </c>
      <c r="AH286" s="787" t="s">
        <v>1730</v>
      </c>
      <c r="AI286" s="787">
        <v>5000</v>
      </c>
      <c r="AJ286" s="787">
        <v>1000</v>
      </c>
      <c r="AK286" s="787">
        <v>1000</v>
      </c>
      <c r="AL286" s="742">
        <v>0.02</v>
      </c>
      <c r="AM286" s="742">
        <v>0.2</v>
      </c>
      <c r="AN286" s="743" t="s">
        <v>2119</v>
      </c>
      <c r="AO286" s="1172" t="s">
        <v>34</v>
      </c>
      <c r="AP286" s="1178" t="s">
        <v>1742</v>
      </c>
      <c r="AQ286" s="745" t="s">
        <v>668</v>
      </c>
      <c r="AR286" s="742">
        <v>7.0000000000000001E-3</v>
      </c>
      <c r="AS286" s="742">
        <v>7.0000000000000001E-3</v>
      </c>
      <c r="AT286" s="742" t="s">
        <v>1414</v>
      </c>
      <c r="AU286" s="742" t="s">
        <v>2724</v>
      </c>
      <c r="AX286" s="190"/>
      <c r="AY286" s="190"/>
      <c r="AZ286" s="176"/>
      <c r="BA286" s="176"/>
      <c r="BB286" s="176"/>
      <c r="BC286" s="751"/>
      <c r="BD286" s="176"/>
      <c r="BE286" s="176"/>
      <c r="BF286" s="176"/>
      <c r="BG286" s="176"/>
      <c r="BH286" s="751"/>
      <c r="BI286" s="178"/>
      <c r="BJ286" s="191"/>
      <c r="BK286" s="191"/>
      <c r="BL286" s="191"/>
      <c r="BM286" s="178"/>
      <c r="BN286" s="178"/>
      <c r="BO286" s="178"/>
      <c r="BP286" s="178"/>
      <c r="BQ286" s="178"/>
      <c r="BR286" s="178"/>
      <c r="BS286" s="178"/>
      <c r="BT286" s="178"/>
      <c r="BU286" s="179"/>
      <c r="BV286" s="180"/>
      <c r="BW286" s="181"/>
      <c r="BX286" s="177"/>
      <c r="BY286"/>
      <c r="CA286"/>
    </row>
    <row r="287" spans="2:79" ht="18.75">
      <c r="B287" s="1170" t="s">
        <v>4663</v>
      </c>
      <c r="C287" s="335">
        <v>29178343000122</v>
      </c>
      <c r="D287" s="1170" t="s">
        <v>13</v>
      </c>
      <c r="E287" s="1170" t="s">
        <v>615</v>
      </c>
      <c r="F287" s="1170" t="s">
        <v>619</v>
      </c>
      <c r="G287" s="1172" t="s">
        <v>34</v>
      </c>
      <c r="H287" s="1172" t="s">
        <v>1336</v>
      </c>
      <c r="I287" s="1172" t="s">
        <v>34</v>
      </c>
      <c r="J287" s="1172" t="s">
        <v>608</v>
      </c>
      <c r="K287" s="1172" t="s">
        <v>48</v>
      </c>
      <c r="L287" s="740" t="s">
        <v>1414</v>
      </c>
      <c r="M287" s="740" t="s">
        <v>34</v>
      </c>
      <c r="N287" s="1172" t="s">
        <v>4664</v>
      </c>
      <c r="O287" s="1172" t="s">
        <v>1320</v>
      </c>
      <c r="P287" s="783">
        <v>43333</v>
      </c>
      <c r="Q287" s="741">
        <v>32.10292158</v>
      </c>
      <c r="R287" s="741">
        <v>31.326521908888889</v>
      </c>
      <c r="S287" s="784">
        <v>7</v>
      </c>
      <c r="T287" s="742">
        <v>1.6751751243242907E-2</v>
      </c>
      <c r="U287" s="743">
        <v>0.51538531939747356</v>
      </c>
      <c r="V287" s="742">
        <v>1.6751751243242907E-2</v>
      </c>
      <c r="W287" s="743">
        <v>0.1266306214343231</v>
      </c>
      <c r="X287" s="742">
        <v>1.6751751243242907E-2</v>
      </c>
      <c r="Y287" s="743">
        <v>8.1599939451772005E-2</v>
      </c>
      <c r="Z287" s="742">
        <v>1.6751751243242907E-2</v>
      </c>
      <c r="AA287" s="743">
        <v>7.2181823009372592E-2</v>
      </c>
      <c r="AB287" s="742">
        <v>7.6891135459837799E-3</v>
      </c>
      <c r="AC287" s="744">
        <v>-15.025992365232868</v>
      </c>
      <c r="AD287" s="785">
        <v>29587745000180</v>
      </c>
      <c r="AE287" s="1178" t="s">
        <v>1743</v>
      </c>
      <c r="AF287" s="786" t="s">
        <v>1741</v>
      </c>
      <c r="AG287" s="787" t="s">
        <v>1427</v>
      </c>
      <c r="AH287" s="787" t="s">
        <v>2116</v>
      </c>
      <c r="AI287" s="787">
        <v>0</v>
      </c>
      <c r="AJ287" s="787">
        <v>0</v>
      </c>
      <c r="AK287" s="787">
        <v>0</v>
      </c>
      <c r="AL287" s="742">
        <v>0</v>
      </c>
      <c r="AM287" s="742">
        <v>0</v>
      </c>
      <c r="AN287" s="743" t="s">
        <v>34</v>
      </c>
      <c r="AO287" s="1172" t="s">
        <v>4626</v>
      </c>
      <c r="AP287" s="1178" t="s">
        <v>1742</v>
      </c>
      <c r="AQ287" s="745" t="s">
        <v>2174</v>
      </c>
      <c r="AR287" s="742">
        <v>0</v>
      </c>
      <c r="AS287" s="742">
        <v>0</v>
      </c>
      <c r="AT287" s="742" t="s">
        <v>1414</v>
      </c>
      <c r="AU287" s="742" t="s">
        <v>2724</v>
      </c>
      <c r="AX287" s="190"/>
      <c r="AY287" s="190"/>
      <c r="AZ287" s="176"/>
      <c r="BA287" s="176"/>
      <c r="BB287" s="176"/>
      <c r="BC287" s="751"/>
      <c r="BD287" s="176"/>
      <c r="BE287" s="176"/>
      <c r="BF287" s="176"/>
      <c r="BG287" s="176"/>
      <c r="BH287" s="751"/>
      <c r="BI287" s="178"/>
      <c r="BJ287" s="191"/>
      <c r="BK287" s="191"/>
      <c r="BL287" s="191"/>
      <c r="BM287" s="178"/>
      <c r="BN287" s="178"/>
      <c r="BO287" s="178"/>
      <c r="BP287" s="178"/>
      <c r="BQ287" s="178"/>
      <c r="BR287" s="178"/>
      <c r="BS287" s="178"/>
      <c r="BT287" s="178"/>
      <c r="BU287" s="179"/>
      <c r="BV287" s="180"/>
      <c r="BW287" s="181"/>
      <c r="BX287" s="177"/>
      <c r="BY287"/>
      <c r="CA287"/>
    </row>
    <row r="288" spans="2:79" ht="18.75">
      <c r="B288" s="1170" t="s">
        <v>850</v>
      </c>
      <c r="C288" s="335">
        <v>39800632000175</v>
      </c>
      <c r="D288" s="1170" t="s">
        <v>14</v>
      </c>
      <c r="E288" s="1170" t="s">
        <v>607</v>
      </c>
      <c r="F288" s="1170" t="s">
        <v>1414</v>
      </c>
      <c r="G288" s="1172" t="s">
        <v>1414</v>
      </c>
      <c r="H288" s="1172" t="s">
        <v>34</v>
      </c>
      <c r="I288" s="1172" t="s">
        <v>34</v>
      </c>
      <c r="J288" s="1172" t="s">
        <v>611</v>
      </c>
      <c r="K288" s="1172" t="s">
        <v>1414</v>
      </c>
      <c r="L288" s="740" t="s">
        <v>1414</v>
      </c>
      <c r="M288" s="740" t="s">
        <v>34</v>
      </c>
      <c r="N288" s="1172" t="s">
        <v>3014</v>
      </c>
      <c r="O288" s="1172" t="s">
        <v>1320</v>
      </c>
      <c r="P288" s="783">
        <v>44167</v>
      </c>
      <c r="Q288" s="741">
        <v>21.691938629999999</v>
      </c>
      <c r="R288" s="741">
        <v>30.382116645863448</v>
      </c>
      <c r="S288" s="784">
        <v>4</v>
      </c>
      <c r="T288" s="742">
        <v>7.1740060621070301E-2</v>
      </c>
      <c r="U288" s="743">
        <v>2.2071587334308354</v>
      </c>
      <c r="V288" s="742">
        <v>-2.6937928863918548E-2</v>
      </c>
      <c r="W288" s="743">
        <v>-0.20363045168591226</v>
      </c>
      <c r="X288" s="742">
        <v>4.8791504536296992E-2</v>
      </c>
      <c r="Y288" s="743">
        <v>0.23766970737036525</v>
      </c>
      <c r="Z288" s="742"/>
      <c r="AA288" s="743"/>
      <c r="AB288" s="742">
        <v>0.22416934570845595</v>
      </c>
      <c r="AC288" s="744">
        <v>-0.71029444744690684</v>
      </c>
      <c r="AD288" s="785">
        <v>0</v>
      </c>
      <c r="AE288" s="1178" t="s">
        <v>1793</v>
      </c>
      <c r="AF288" s="786" t="s">
        <v>1741</v>
      </c>
      <c r="AG288" s="787" t="s">
        <v>1427</v>
      </c>
      <c r="AH288" s="787" t="s">
        <v>1730</v>
      </c>
      <c r="AI288" s="787">
        <v>1</v>
      </c>
      <c r="AJ288" s="787">
        <v>1</v>
      </c>
      <c r="AK288" s="787">
        <v>1</v>
      </c>
      <c r="AL288" s="742">
        <v>0</v>
      </c>
      <c r="AM288" s="742">
        <v>0</v>
      </c>
      <c r="AN288" s="743" t="s">
        <v>34</v>
      </c>
      <c r="AO288" s="1172" t="s">
        <v>34</v>
      </c>
      <c r="AP288" s="1178" t="s">
        <v>1727</v>
      </c>
      <c r="AQ288" s="745" t="s">
        <v>659</v>
      </c>
      <c r="AR288" s="742">
        <v>6.6666666666666697E-3</v>
      </c>
      <c r="AS288" s="742">
        <v>6.6666666666666697E-3</v>
      </c>
      <c r="AT288" s="742" t="s">
        <v>1414</v>
      </c>
      <c r="AU288" s="742" t="s">
        <v>2724</v>
      </c>
      <c r="AX288" s="190"/>
      <c r="AY288" s="190"/>
      <c r="AZ288" s="176"/>
      <c r="BA288" s="176"/>
      <c r="BB288" s="176"/>
      <c r="BC288" s="751"/>
      <c r="BD288" s="176"/>
      <c r="BE288" s="176"/>
      <c r="BF288" s="176"/>
      <c r="BG288" s="176"/>
      <c r="BH288" s="751"/>
      <c r="BI288" s="178"/>
      <c r="BJ288" s="191"/>
      <c r="BK288" s="191"/>
      <c r="BL288" s="191"/>
      <c r="BM288" s="210"/>
      <c r="BN288" s="178"/>
      <c r="BO288" s="178"/>
      <c r="BP288" s="178"/>
      <c r="BQ288" s="178"/>
      <c r="BR288" s="178"/>
      <c r="BS288" s="178"/>
      <c r="BT288" s="178"/>
      <c r="BU288" s="179"/>
      <c r="BV288" s="180"/>
      <c r="BW288" s="181"/>
      <c r="BX288" s="177"/>
      <c r="BY288"/>
      <c r="CA288"/>
    </row>
    <row r="289" spans="2:79" ht="18.75">
      <c r="B289" s="1170" t="s">
        <v>851</v>
      </c>
      <c r="C289" s="335">
        <v>9290813000138</v>
      </c>
      <c r="D289" s="1170" t="s">
        <v>14</v>
      </c>
      <c r="E289" s="1170" t="s">
        <v>607</v>
      </c>
      <c r="F289" s="1170" t="s">
        <v>1414</v>
      </c>
      <c r="G289" s="1172" t="s">
        <v>1414</v>
      </c>
      <c r="H289" s="1172" t="s">
        <v>34</v>
      </c>
      <c r="I289" s="1172" t="s">
        <v>34</v>
      </c>
      <c r="J289" s="1172" t="s">
        <v>608</v>
      </c>
      <c r="K289" s="1172" t="s">
        <v>48</v>
      </c>
      <c r="L289" s="740" t="s">
        <v>1414</v>
      </c>
      <c r="M289" s="740" t="s">
        <v>34</v>
      </c>
      <c r="N289" s="1172" t="s">
        <v>3015</v>
      </c>
      <c r="O289" s="1172" t="s">
        <v>1320</v>
      </c>
      <c r="P289" s="783">
        <v>39519</v>
      </c>
      <c r="Q289" s="741">
        <v>32.543835000000001</v>
      </c>
      <c r="R289" s="741">
        <v>46.2268748883534</v>
      </c>
      <c r="S289" s="784">
        <v>3</v>
      </c>
      <c r="T289" s="742">
        <v>-8.2020114345856543E-2</v>
      </c>
      <c r="U289" s="743">
        <v>-2.5234354435753499</v>
      </c>
      <c r="V289" s="742">
        <v>-0.12977397664219636</v>
      </c>
      <c r="W289" s="743">
        <v>-0.98099351342942853</v>
      </c>
      <c r="X289" s="742">
        <v>-0.19601417770148255</v>
      </c>
      <c r="Y289" s="743">
        <v>-0.95481032400010102</v>
      </c>
      <c r="Z289" s="742">
        <v>0.19490095008992636</v>
      </c>
      <c r="AA289" s="743">
        <v>0.83981105494413943</v>
      </c>
      <c r="AB289" s="742">
        <v>0.18426171435530952</v>
      </c>
      <c r="AC289" s="744">
        <v>-1.422228650372094</v>
      </c>
      <c r="AD289" s="785">
        <v>18969955000117</v>
      </c>
      <c r="AE289" s="1178" t="s">
        <v>1743</v>
      </c>
      <c r="AF289" s="786" t="s">
        <v>1741</v>
      </c>
      <c r="AG289" s="787" t="s">
        <v>1427</v>
      </c>
      <c r="AH289" s="787" t="s">
        <v>1730</v>
      </c>
      <c r="AI289" s="787">
        <v>5000</v>
      </c>
      <c r="AJ289" s="787">
        <v>1000</v>
      </c>
      <c r="AK289" s="787">
        <v>1000</v>
      </c>
      <c r="AL289" s="742">
        <v>2.5000000000000001E-2</v>
      </c>
      <c r="AM289" s="742">
        <v>0</v>
      </c>
      <c r="AN289" s="743" t="s">
        <v>2124</v>
      </c>
      <c r="AO289" s="1172" t="s">
        <v>34</v>
      </c>
      <c r="AP289" s="1178" t="s">
        <v>1727</v>
      </c>
      <c r="AQ289" s="745" t="s">
        <v>667</v>
      </c>
      <c r="AR289" s="742">
        <v>8.7500000000000008E-3</v>
      </c>
      <c r="AS289" s="742">
        <v>8.7500000000000008E-3</v>
      </c>
      <c r="AT289" s="742" t="s">
        <v>1414</v>
      </c>
      <c r="AU289" s="742" t="s">
        <v>2724</v>
      </c>
      <c r="AX289" s="190"/>
      <c r="AY289" s="190"/>
      <c r="AZ289" s="176"/>
      <c r="BA289" s="176"/>
      <c r="BB289" s="176"/>
      <c r="BC289" s="751"/>
      <c r="BD289" s="176"/>
      <c r="BE289" s="176"/>
      <c r="BF289" s="176"/>
      <c r="BG289" s="176"/>
      <c r="BH289" s="751"/>
      <c r="BI289" s="178"/>
      <c r="BJ289" s="191"/>
      <c r="BK289" s="191"/>
      <c r="BL289" s="191"/>
      <c r="BM289" s="210"/>
      <c r="BN289" s="178"/>
      <c r="BO289" s="178"/>
      <c r="BP289" s="178"/>
      <c r="BQ289" s="178"/>
      <c r="BR289" s="178"/>
      <c r="BS289" s="178"/>
      <c r="BT289" s="178"/>
      <c r="BU289" s="179"/>
      <c r="BV289" s="180"/>
      <c r="BW289" s="181"/>
      <c r="BX289" s="177"/>
      <c r="BY289"/>
      <c r="CA289"/>
    </row>
    <row r="290" spans="2:79" ht="18.75">
      <c r="B290" s="1170" t="s">
        <v>1513</v>
      </c>
      <c r="C290" s="335">
        <v>37681227000150</v>
      </c>
      <c r="D290" s="1170" t="s">
        <v>14</v>
      </c>
      <c r="E290" s="1170" t="s">
        <v>15</v>
      </c>
      <c r="F290" s="1170" t="s">
        <v>1325</v>
      </c>
      <c r="G290" s="1172" t="s">
        <v>866</v>
      </c>
      <c r="H290" s="1172" t="s">
        <v>34</v>
      </c>
      <c r="I290" s="1172" t="s">
        <v>34</v>
      </c>
      <c r="J290" s="1172" t="s">
        <v>608</v>
      </c>
      <c r="K290" s="1172" t="s">
        <v>48</v>
      </c>
      <c r="L290" s="740" t="s">
        <v>1414</v>
      </c>
      <c r="M290" s="740" t="s">
        <v>34</v>
      </c>
      <c r="N290" s="1172" t="s">
        <v>3016</v>
      </c>
      <c r="O290" s="1172" t="s">
        <v>1320</v>
      </c>
      <c r="P290" s="783">
        <v>44084</v>
      </c>
      <c r="Q290" s="741">
        <v>140.64085761000001</v>
      </c>
      <c r="R290" s="741">
        <v>141.80146935891565</v>
      </c>
      <c r="S290" s="784">
        <v>32</v>
      </c>
      <c r="T290" s="742">
        <v>-3.6827613134605697E-3</v>
      </c>
      <c r="U290" s="743">
        <v>-0.11330404136511645</v>
      </c>
      <c r="V290" s="742">
        <v>-1.0826723554165585E-2</v>
      </c>
      <c r="W290" s="743">
        <v>-8.1841875028715261E-2</v>
      </c>
      <c r="X290" s="742">
        <v>0.65612204203352786</v>
      </c>
      <c r="Y290" s="743">
        <v>3.1960550348134449</v>
      </c>
      <c r="Z290" s="742"/>
      <c r="AA290" s="743"/>
      <c r="AB290" s="742">
        <v>0.18872490643380332</v>
      </c>
      <c r="AC290" s="744">
        <v>-0.75832617400167091</v>
      </c>
      <c r="AD290" s="785">
        <v>35640811000131</v>
      </c>
      <c r="AE290" s="1178" t="s">
        <v>1793</v>
      </c>
      <c r="AF290" s="786" t="s">
        <v>1741</v>
      </c>
      <c r="AG290" s="787" t="s">
        <v>1427</v>
      </c>
      <c r="AH290" s="787" t="s">
        <v>1726</v>
      </c>
      <c r="AI290" s="787">
        <v>50000</v>
      </c>
      <c r="AJ290" s="787">
        <v>0</v>
      </c>
      <c r="AK290" s="787">
        <v>0</v>
      </c>
      <c r="AL290" s="742">
        <v>7.4999999999999997E-3</v>
      </c>
      <c r="AM290" s="742">
        <v>0</v>
      </c>
      <c r="AN290" s="743" t="s">
        <v>34</v>
      </c>
      <c r="AO290" s="1172" t="s">
        <v>34</v>
      </c>
      <c r="AP290" s="1178" t="s">
        <v>1742</v>
      </c>
      <c r="AQ290" s="745" t="s">
        <v>671</v>
      </c>
      <c r="AR290" s="742">
        <v>0</v>
      </c>
      <c r="AS290" s="742">
        <v>0</v>
      </c>
      <c r="AT290" s="742" t="s">
        <v>1414</v>
      </c>
      <c r="AU290" s="742" t="s">
        <v>2724</v>
      </c>
      <c r="AX290" s="190"/>
      <c r="AY290" s="190"/>
      <c r="AZ290" s="176"/>
      <c r="BA290" s="176"/>
      <c r="BB290" s="176"/>
      <c r="BC290" s="751"/>
      <c r="BD290" s="176"/>
      <c r="BE290" s="176"/>
      <c r="BF290" s="176"/>
      <c r="BG290" s="176"/>
      <c r="BH290" s="751"/>
      <c r="BI290" s="178"/>
      <c r="BJ290" s="191"/>
      <c r="BK290" s="191"/>
      <c r="BL290" s="191"/>
      <c r="BM290" s="210"/>
      <c r="BN290" s="178"/>
      <c r="BO290" s="178"/>
      <c r="BP290" s="178"/>
      <c r="BQ290" s="178"/>
      <c r="BR290" s="178"/>
      <c r="BS290" s="178"/>
      <c r="BT290" s="178"/>
      <c r="BU290" s="179"/>
      <c r="BV290" s="180"/>
      <c r="BW290" s="181"/>
      <c r="BX290" s="177"/>
      <c r="BY290"/>
      <c r="CA290"/>
    </row>
    <row r="291" spans="2:79" ht="18.75">
      <c r="B291" s="1170" t="s">
        <v>1514</v>
      </c>
      <c r="C291" s="335">
        <v>37927641000104</v>
      </c>
      <c r="D291" s="1170" t="s">
        <v>14</v>
      </c>
      <c r="E291" s="1170" t="s">
        <v>15</v>
      </c>
      <c r="F291" s="1170" t="s">
        <v>1325</v>
      </c>
      <c r="G291" s="1172" t="s">
        <v>866</v>
      </c>
      <c r="H291" s="1172" t="s">
        <v>34</v>
      </c>
      <c r="I291" s="1172" t="s">
        <v>34</v>
      </c>
      <c r="J291" s="1172" t="s">
        <v>608</v>
      </c>
      <c r="K291" s="1172" t="s">
        <v>48</v>
      </c>
      <c r="L291" s="740" t="s">
        <v>1414</v>
      </c>
      <c r="M291" s="740" t="s">
        <v>34</v>
      </c>
      <c r="N291" s="1172" t="s">
        <v>3017</v>
      </c>
      <c r="O291" s="1172" t="s">
        <v>1320</v>
      </c>
      <c r="P291" s="783">
        <v>44084</v>
      </c>
      <c r="Q291" s="741">
        <v>237.29379372</v>
      </c>
      <c r="R291" s="741">
        <v>238.89346752489939</v>
      </c>
      <c r="S291" s="784">
        <v>31</v>
      </c>
      <c r="T291" s="742">
        <v>-2.9232196276643974E-3</v>
      </c>
      <c r="U291" s="743">
        <v>-8.9935939209966759E-2</v>
      </c>
      <c r="V291" s="742">
        <v>-7.9396174351402671E-3</v>
      </c>
      <c r="W291" s="743">
        <v>-6.0017527431237533E-2</v>
      </c>
      <c r="X291" s="742">
        <v>0.66291916686008556</v>
      </c>
      <c r="Y291" s="743">
        <v>3.2291647059301871</v>
      </c>
      <c r="Z291" s="742"/>
      <c r="AA291" s="743"/>
      <c r="AB291" s="742">
        <v>0.18815965946377683</v>
      </c>
      <c r="AC291" s="744">
        <v>-0.74526033112182466</v>
      </c>
      <c r="AD291" s="785">
        <v>35640811000131</v>
      </c>
      <c r="AE291" s="1178" t="s">
        <v>1793</v>
      </c>
      <c r="AF291" s="786" t="s">
        <v>1741</v>
      </c>
      <c r="AG291" s="787" t="s">
        <v>1427</v>
      </c>
      <c r="AH291" s="787" t="s">
        <v>1797</v>
      </c>
      <c r="AI291" s="787">
        <v>250000</v>
      </c>
      <c r="AJ291" s="787">
        <v>0</v>
      </c>
      <c r="AK291" s="787">
        <v>0</v>
      </c>
      <c r="AL291" s="742">
        <v>5.0000000000000001E-3</v>
      </c>
      <c r="AM291" s="742">
        <v>0</v>
      </c>
      <c r="AN291" s="743" t="s">
        <v>34</v>
      </c>
      <c r="AO291" s="1172" t="s">
        <v>34</v>
      </c>
      <c r="AP291" s="1178" t="s">
        <v>1742</v>
      </c>
      <c r="AQ291" s="745" t="s">
        <v>671</v>
      </c>
      <c r="AR291" s="742">
        <v>0</v>
      </c>
      <c r="AS291" s="742">
        <v>0</v>
      </c>
      <c r="AT291" s="742" t="s">
        <v>1414</v>
      </c>
      <c r="AU291" s="742" t="s">
        <v>2724</v>
      </c>
      <c r="AX291" s="190"/>
      <c r="AY291" s="190"/>
      <c r="AZ291" s="176"/>
      <c r="BA291" s="176"/>
      <c r="BB291" s="176"/>
      <c r="BC291" s="751"/>
      <c r="BD291" s="176"/>
      <c r="BE291" s="176"/>
      <c r="BF291" s="176"/>
      <c r="BG291" s="176"/>
      <c r="BH291" s="751"/>
      <c r="BI291" s="178"/>
      <c r="BJ291" s="191"/>
      <c r="BK291" s="191"/>
      <c r="BL291" s="191"/>
      <c r="BM291" s="210"/>
      <c r="BN291" s="178"/>
      <c r="BO291" s="178"/>
      <c r="BP291" s="178"/>
      <c r="BQ291" s="178"/>
      <c r="BR291" s="178"/>
      <c r="BS291" s="178"/>
      <c r="BT291" s="178"/>
      <c r="BU291" s="179"/>
      <c r="BV291" s="180"/>
      <c r="BW291" s="181"/>
      <c r="BX291" s="177"/>
      <c r="BY291"/>
      <c r="CA291"/>
    </row>
    <row r="292" spans="2:79" ht="18.75">
      <c r="B292" s="1170" t="s">
        <v>852</v>
      </c>
      <c r="C292" s="335">
        <v>11952873000110</v>
      </c>
      <c r="D292" s="1170" t="s">
        <v>13</v>
      </c>
      <c r="E292" s="1170" t="s">
        <v>615</v>
      </c>
      <c r="F292" s="1170" t="s">
        <v>619</v>
      </c>
      <c r="G292" s="1172" t="s">
        <v>34</v>
      </c>
      <c r="H292" s="1172" t="s">
        <v>1336</v>
      </c>
      <c r="I292" s="1172" t="s">
        <v>34</v>
      </c>
      <c r="J292" s="1172" t="s">
        <v>1414</v>
      </c>
      <c r="K292" s="1172" t="s">
        <v>48</v>
      </c>
      <c r="L292" s="740" t="s">
        <v>1414</v>
      </c>
      <c r="M292" s="740" t="s">
        <v>34</v>
      </c>
      <c r="N292" s="1172" t="s">
        <v>3018</v>
      </c>
      <c r="O292" s="1172" t="s">
        <v>1320</v>
      </c>
      <c r="P292" s="783">
        <v>40332</v>
      </c>
      <c r="Q292" s="741">
        <v>1004.977051</v>
      </c>
      <c r="R292" s="741">
        <v>352.9757671967871</v>
      </c>
      <c r="S292" s="784">
        <v>3</v>
      </c>
      <c r="T292" s="742">
        <v>2.8987047359934515E-2</v>
      </c>
      <c r="U292" s="743">
        <v>0.89181712676253089</v>
      </c>
      <c r="V292" s="742">
        <v>0.16289626686793568</v>
      </c>
      <c r="W292" s="743">
        <v>1.231373078748321</v>
      </c>
      <c r="X292" s="742">
        <v>0.29194718440418455</v>
      </c>
      <c r="Y292" s="743">
        <v>1.4221123645270295</v>
      </c>
      <c r="Z292" s="742">
        <v>0.35375051076093067</v>
      </c>
      <c r="AA292" s="743">
        <v>1.5242798431310489</v>
      </c>
      <c r="AB292" s="742">
        <v>2.2088807720671115E-2</v>
      </c>
      <c r="AC292" s="744">
        <v>1.385677062084631</v>
      </c>
      <c r="AD292" s="785">
        <v>0</v>
      </c>
      <c r="AE292" s="1178" t="s">
        <v>1743</v>
      </c>
      <c r="AF292" s="786" t="s">
        <v>1741</v>
      </c>
      <c r="AG292" s="787" t="s">
        <v>1427</v>
      </c>
      <c r="AH292" s="787" t="s">
        <v>1730</v>
      </c>
      <c r="AI292" s="787">
        <v>5000</v>
      </c>
      <c r="AJ292" s="787">
        <v>1000</v>
      </c>
      <c r="AK292" s="787">
        <v>1000</v>
      </c>
      <c r="AL292" s="742">
        <v>1.2500000000000001E-2</v>
      </c>
      <c r="AM292" s="742">
        <v>0.2</v>
      </c>
      <c r="AN292" s="743" t="s">
        <v>2124</v>
      </c>
      <c r="AO292" s="1172" t="s">
        <v>34</v>
      </c>
      <c r="AP292" s="1178" t="s">
        <v>1742</v>
      </c>
      <c r="AQ292" s="745" t="s">
        <v>669</v>
      </c>
      <c r="AR292" s="742">
        <v>4.3750000000000004E-3</v>
      </c>
      <c r="AS292" s="742">
        <v>4.3750000000000004E-3</v>
      </c>
      <c r="AT292" s="742" t="s">
        <v>1414</v>
      </c>
      <c r="AU292" s="742" t="s">
        <v>2724</v>
      </c>
      <c r="AX292" s="190"/>
      <c r="AY292" s="190"/>
      <c r="AZ292" s="176"/>
      <c r="BA292" s="176"/>
      <c r="BB292" s="176"/>
      <c r="BC292" s="751"/>
      <c r="BD292" s="176"/>
      <c r="BE292" s="176"/>
      <c r="BF292" s="176"/>
      <c r="BG292" s="176"/>
      <c r="BH292" s="751"/>
      <c r="BI292" s="178"/>
      <c r="BJ292" s="191"/>
      <c r="BK292" s="191"/>
      <c r="BL292" s="191"/>
      <c r="BM292" s="210"/>
      <c r="BN292" s="178"/>
      <c r="BO292" s="178"/>
      <c r="BP292" s="178"/>
      <c r="BQ292" s="178"/>
      <c r="BR292" s="178"/>
      <c r="BS292" s="178"/>
      <c r="BT292" s="178"/>
      <c r="BU292" s="179"/>
      <c r="BV292" s="180"/>
      <c r="BW292" s="181"/>
      <c r="BX292" s="177"/>
      <c r="BY292"/>
      <c r="CA292"/>
    </row>
    <row r="293" spans="2:79" ht="18.75">
      <c r="B293" s="1170" t="s">
        <v>4665</v>
      </c>
      <c r="C293" s="335">
        <v>44025612000104</v>
      </c>
      <c r="D293" s="1170" t="s">
        <v>13</v>
      </c>
      <c r="E293" s="1170" t="s">
        <v>615</v>
      </c>
      <c r="F293" s="1170" t="s">
        <v>619</v>
      </c>
      <c r="G293" s="1172" t="s">
        <v>34</v>
      </c>
      <c r="H293" s="1172" t="s">
        <v>34</v>
      </c>
      <c r="I293" s="1172" t="s">
        <v>34</v>
      </c>
      <c r="J293" s="1172" t="s">
        <v>608</v>
      </c>
      <c r="K293" s="1172" t="s">
        <v>48</v>
      </c>
      <c r="L293" s="740" t="s">
        <v>1414</v>
      </c>
      <c r="M293" s="740" t="s">
        <v>34</v>
      </c>
      <c r="N293" s="1172" t="s">
        <v>4666</v>
      </c>
      <c r="O293" s="1172" t="s">
        <v>1320</v>
      </c>
      <c r="P293" s="783">
        <v>44774</v>
      </c>
      <c r="Q293" s="741"/>
      <c r="R293" s="741"/>
      <c r="S293" s="784">
        <v>3</v>
      </c>
      <c r="T293" s="742"/>
      <c r="U293" s="743"/>
      <c r="V293" s="742"/>
      <c r="W293" s="743"/>
      <c r="X293" s="742"/>
      <c r="Y293" s="743"/>
      <c r="Z293" s="742"/>
      <c r="AA293" s="743"/>
      <c r="AB293" s="742"/>
      <c r="AC293" s="744"/>
      <c r="AD293" s="785">
        <v>45355395000183</v>
      </c>
      <c r="AE293" s="1178" t="s">
        <v>1743</v>
      </c>
      <c r="AF293" s="786" t="s">
        <v>1741</v>
      </c>
      <c r="AG293" s="787" t="s">
        <v>1427</v>
      </c>
      <c r="AH293" s="787" t="s">
        <v>2116</v>
      </c>
      <c r="AI293" s="787">
        <v>0</v>
      </c>
      <c r="AJ293" s="787">
        <v>0</v>
      </c>
      <c r="AK293" s="787">
        <v>0</v>
      </c>
      <c r="AL293" s="742">
        <v>0</v>
      </c>
      <c r="AM293" s="742">
        <v>0</v>
      </c>
      <c r="AN293" s="743" t="s">
        <v>2124</v>
      </c>
      <c r="AO293" s="1172" t="s">
        <v>4626</v>
      </c>
      <c r="AP293" s="1178" t="s">
        <v>1742</v>
      </c>
      <c r="AQ293" s="745" t="s">
        <v>2174</v>
      </c>
      <c r="AR293" s="742">
        <v>0</v>
      </c>
      <c r="AS293" s="742">
        <v>0</v>
      </c>
      <c r="AT293" s="742" t="s">
        <v>1414</v>
      </c>
      <c r="AU293" s="742" t="s">
        <v>2724</v>
      </c>
      <c r="AX293" s="190"/>
      <c r="AY293" s="190"/>
      <c r="AZ293" s="176"/>
      <c r="BA293" s="176"/>
      <c r="BB293" s="176"/>
      <c r="BC293" s="751"/>
      <c r="BD293" s="176"/>
      <c r="BE293" s="176"/>
      <c r="BF293" s="176"/>
      <c r="BG293" s="176"/>
      <c r="BH293" s="751"/>
      <c r="BI293" s="178"/>
      <c r="BJ293" s="191"/>
      <c r="BK293" s="191"/>
      <c r="BL293" s="191"/>
      <c r="BM293" s="210"/>
      <c r="BN293" s="178"/>
      <c r="BO293" s="178"/>
      <c r="BP293" s="178"/>
      <c r="BQ293" s="178"/>
      <c r="BR293" s="178"/>
      <c r="BS293" s="178"/>
      <c r="BT293" s="178"/>
      <c r="BU293" s="179"/>
      <c r="BV293" s="180"/>
      <c r="BW293" s="181"/>
      <c r="BX293" s="177"/>
      <c r="BY293"/>
      <c r="CA293"/>
    </row>
    <row r="294" spans="2:79" ht="18.75">
      <c r="B294" s="1170" t="s">
        <v>853</v>
      </c>
      <c r="C294" s="335">
        <v>44967234000188</v>
      </c>
      <c r="D294" s="1170" t="s">
        <v>14</v>
      </c>
      <c r="E294" s="1170" t="s">
        <v>607</v>
      </c>
      <c r="F294" s="1170" t="s">
        <v>1414</v>
      </c>
      <c r="G294" s="1172" t="s">
        <v>1414</v>
      </c>
      <c r="H294" s="1172" t="s">
        <v>34</v>
      </c>
      <c r="I294" s="1172" t="s">
        <v>34</v>
      </c>
      <c r="J294" s="1172" t="s">
        <v>608</v>
      </c>
      <c r="K294" s="1172" t="s">
        <v>48</v>
      </c>
      <c r="L294" s="740" t="s">
        <v>1414</v>
      </c>
      <c r="M294" s="740" t="s">
        <v>1411</v>
      </c>
      <c r="N294" s="1172" t="s">
        <v>3019</v>
      </c>
      <c r="O294" s="1172" t="s">
        <v>1323</v>
      </c>
      <c r="P294" s="783">
        <v>44603</v>
      </c>
      <c r="Q294" s="741">
        <v>36.14445937</v>
      </c>
      <c r="R294" s="741">
        <v>36.209344312108094</v>
      </c>
      <c r="S294" s="784">
        <v>367</v>
      </c>
      <c r="T294" s="742">
        <v>-2.9219726836243076E-2</v>
      </c>
      <c r="U294" s="743">
        <v>-0.89897575659610696</v>
      </c>
      <c r="V294" s="742">
        <v>-5.5630623666398593E-2</v>
      </c>
      <c r="W294" s="743">
        <v>-0.42052561212049677</v>
      </c>
      <c r="X294" s="742"/>
      <c r="Y294" s="743"/>
      <c r="Z294" s="742"/>
      <c r="AA294" s="743"/>
      <c r="AB294" s="742">
        <v>0.15480527420944656</v>
      </c>
      <c r="AC294" s="744">
        <v>-1.2139052581164265</v>
      </c>
      <c r="AD294" s="785">
        <v>0</v>
      </c>
      <c r="AE294" s="1178" t="s">
        <v>2066</v>
      </c>
      <c r="AF294" s="786" t="s">
        <v>1741</v>
      </c>
      <c r="AG294" s="787" t="s">
        <v>1427</v>
      </c>
      <c r="AH294" s="787" t="s">
        <v>1730</v>
      </c>
      <c r="AI294" s="787">
        <v>25000</v>
      </c>
      <c r="AJ294" s="787">
        <v>10000</v>
      </c>
      <c r="AK294" s="787">
        <v>10000</v>
      </c>
      <c r="AL294" s="742">
        <v>0</v>
      </c>
      <c r="AM294" s="742">
        <v>0</v>
      </c>
      <c r="AN294" s="743" t="s">
        <v>2124</v>
      </c>
      <c r="AO294" s="1172" t="s">
        <v>34</v>
      </c>
      <c r="AP294" s="1178" t="s">
        <v>1727</v>
      </c>
      <c r="AQ294" s="745" t="s">
        <v>659</v>
      </c>
      <c r="AR294" s="742">
        <v>0</v>
      </c>
      <c r="AS294" s="742">
        <v>0</v>
      </c>
      <c r="AT294" s="742" t="s">
        <v>1414</v>
      </c>
      <c r="AU294" s="742" t="s">
        <v>2724</v>
      </c>
      <c r="AX294" s="190"/>
      <c r="AY294" s="190"/>
      <c r="AZ294" s="176"/>
      <c r="BA294" s="176"/>
      <c r="BB294" s="176"/>
      <c r="BC294" s="751"/>
      <c r="BD294" s="176"/>
      <c r="BE294" s="176"/>
      <c r="BF294" s="176"/>
      <c r="BG294" s="176"/>
      <c r="BH294" s="751"/>
      <c r="BI294" s="178"/>
      <c r="BJ294" s="191"/>
      <c r="BK294" s="191"/>
      <c r="BL294" s="191"/>
      <c r="BM294" s="210"/>
      <c r="BN294" s="178"/>
      <c r="BO294" s="178"/>
      <c r="BP294" s="178"/>
      <c r="BQ294" s="178"/>
      <c r="BR294" s="178"/>
      <c r="BS294" s="178"/>
      <c r="BT294" s="178"/>
      <c r="BU294" s="179"/>
      <c r="BV294" s="180"/>
      <c r="BW294" s="181"/>
      <c r="BX294" s="177"/>
      <c r="BY294"/>
      <c r="CA294"/>
    </row>
    <row r="295" spans="2:79" ht="18.75">
      <c r="B295" s="1170" t="s">
        <v>854</v>
      </c>
      <c r="C295" s="335">
        <v>9518581000122</v>
      </c>
      <c r="D295" s="1170" t="s">
        <v>11</v>
      </c>
      <c r="E295" s="1170" t="s">
        <v>621</v>
      </c>
      <c r="F295" s="1170" t="s">
        <v>672</v>
      </c>
      <c r="G295" s="1172" t="s">
        <v>865</v>
      </c>
      <c r="H295" s="1172" t="s">
        <v>34</v>
      </c>
      <c r="I295" s="1172" t="s">
        <v>1414</v>
      </c>
      <c r="J295" s="1172" t="s">
        <v>608</v>
      </c>
      <c r="K295" s="1172" t="s">
        <v>48</v>
      </c>
      <c r="L295" s="740" t="s">
        <v>1414</v>
      </c>
      <c r="M295" s="740" t="s">
        <v>34</v>
      </c>
      <c r="N295" s="1172" t="s">
        <v>3020</v>
      </c>
      <c r="O295" s="1172" t="s">
        <v>1320</v>
      </c>
      <c r="P295" s="783">
        <v>39631</v>
      </c>
      <c r="Q295" s="741">
        <v>328.89875799999999</v>
      </c>
      <c r="R295" s="741">
        <v>313.22335926907618</v>
      </c>
      <c r="S295" s="784">
        <v>1</v>
      </c>
      <c r="T295" s="742">
        <v>3.9064496966058515E-2</v>
      </c>
      <c r="U295" s="743">
        <v>1.2018605072156137</v>
      </c>
      <c r="V295" s="742">
        <v>6.3309592501973322E-2</v>
      </c>
      <c r="W295" s="743">
        <v>0.47857283246803262</v>
      </c>
      <c r="X295" s="742">
        <v>0.10570224114776416</v>
      </c>
      <c r="Y295" s="743">
        <v>0.51488924067287078</v>
      </c>
      <c r="Z295" s="742">
        <v>0.21038925872303316</v>
      </c>
      <c r="AA295" s="743">
        <v>0.90654881484971384</v>
      </c>
      <c r="AB295" s="742">
        <v>5.4896736702479874E-2</v>
      </c>
      <c r="AC295" s="744">
        <v>-1.2565176788644066</v>
      </c>
      <c r="AD295" s="785">
        <v>0</v>
      </c>
      <c r="AE295" s="1178" t="s">
        <v>1793</v>
      </c>
      <c r="AF295" s="786" t="s">
        <v>1741</v>
      </c>
      <c r="AG295" s="787" t="s">
        <v>1427</v>
      </c>
      <c r="AH295" s="787" t="s">
        <v>1730</v>
      </c>
      <c r="AI295" s="787">
        <v>0</v>
      </c>
      <c r="AJ295" s="787">
        <v>0</v>
      </c>
      <c r="AK295" s="787">
        <v>0</v>
      </c>
      <c r="AL295" s="742">
        <v>4.0000000000000001E-3</v>
      </c>
      <c r="AM295" s="742">
        <v>0</v>
      </c>
      <c r="AN295" s="743" t="s">
        <v>2119</v>
      </c>
      <c r="AO295" s="1172" t="s">
        <v>34</v>
      </c>
      <c r="AP295" s="1178" t="s">
        <v>1731</v>
      </c>
      <c r="AQ295" s="745" t="s">
        <v>675</v>
      </c>
      <c r="AR295" s="742">
        <v>3.2000000000000002E-3</v>
      </c>
      <c r="AS295" s="742">
        <v>3.2000000000000002E-3</v>
      </c>
      <c r="AT295" s="742" t="s">
        <v>1414</v>
      </c>
      <c r="AU295" s="742" t="s">
        <v>2724</v>
      </c>
      <c r="AX295" s="190"/>
      <c r="AY295" s="190"/>
      <c r="AZ295" s="176"/>
      <c r="BA295" s="176"/>
      <c r="BB295" s="176"/>
      <c r="BC295" s="751"/>
      <c r="BD295" s="176"/>
      <c r="BE295" s="176"/>
      <c r="BF295" s="176"/>
      <c r="BG295" s="176"/>
      <c r="BH295" s="751"/>
      <c r="BI295" s="178"/>
      <c r="BJ295" s="191"/>
      <c r="BK295" s="191"/>
      <c r="BL295" s="191"/>
      <c r="BM295" s="210"/>
      <c r="BN295" s="178"/>
      <c r="BO295" s="178"/>
      <c r="BP295" s="178"/>
      <c r="BQ295" s="178"/>
      <c r="BR295" s="178"/>
      <c r="BS295" s="178"/>
      <c r="BT295" s="178"/>
      <c r="BU295" s="179"/>
      <c r="BV295" s="180"/>
      <c r="BW295" s="181"/>
      <c r="BX295" s="177"/>
      <c r="BY295"/>
      <c r="CA295"/>
    </row>
    <row r="296" spans="2:79" ht="18.75">
      <c r="B296" s="1170" t="s">
        <v>855</v>
      </c>
      <c r="C296" s="335">
        <v>44980432000181</v>
      </c>
      <c r="D296" s="1170" t="s">
        <v>14</v>
      </c>
      <c r="E296" s="1170" t="s">
        <v>607</v>
      </c>
      <c r="F296" s="1170" t="s">
        <v>1414</v>
      </c>
      <c r="G296" s="1172" t="s">
        <v>1414</v>
      </c>
      <c r="H296" s="1172" t="s">
        <v>34</v>
      </c>
      <c r="I296" s="1172" t="s">
        <v>34</v>
      </c>
      <c r="J296" s="1172" t="s">
        <v>611</v>
      </c>
      <c r="K296" s="1172" t="s">
        <v>1414</v>
      </c>
      <c r="L296" s="740" t="s">
        <v>1414</v>
      </c>
      <c r="M296" s="740" t="s">
        <v>34</v>
      </c>
      <c r="N296" s="1172" t="s">
        <v>3021</v>
      </c>
      <c r="O296" s="1172" t="s">
        <v>1320</v>
      </c>
      <c r="P296" s="783">
        <v>44612</v>
      </c>
      <c r="Q296" s="741">
        <v>22.72215121</v>
      </c>
      <c r="R296" s="741">
        <v>20.259828786065565</v>
      </c>
      <c r="S296" s="784">
        <v>7</v>
      </c>
      <c r="T296" s="742">
        <v>9.4648810053152843E-3</v>
      </c>
      <c r="U296" s="743">
        <v>0.29119706048352073</v>
      </c>
      <c r="V296" s="742">
        <v>1.8133866545309463E-2</v>
      </c>
      <c r="W296" s="743">
        <v>0.1370783720636892</v>
      </c>
      <c r="X296" s="742"/>
      <c r="Y296" s="743"/>
      <c r="Z296" s="742"/>
      <c r="AA296" s="743"/>
      <c r="AB296" s="742">
        <v>0.18002835343509124</v>
      </c>
      <c r="AC296" s="744">
        <v>-0.63409148590837072</v>
      </c>
      <c r="AD296" s="785">
        <v>0</v>
      </c>
      <c r="AE296" s="1178" t="s">
        <v>1911</v>
      </c>
      <c r="AF296" s="786" t="s">
        <v>1741</v>
      </c>
      <c r="AG296" s="787" t="s">
        <v>1427</v>
      </c>
      <c r="AH296" s="787" t="s">
        <v>1726</v>
      </c>
      <c r="AI296" s="787">
        <v>500</v>
      </c>
      <c r="AJ296" s="787">
        <v>500</v>
      </c>
      <c r="AK296" s="787">
        <v>500</v>
      </c>
      <c r="AL296" s="742">
        <v>0</v>
      </c>
      <c r="AM296" s="742">
        <v>0</v>
      </c>
      <c r="AN296" s="743" t="s">
        <v>2124</v>
      </c>
      <c r="AO296" s="1172" t="s">
        <v>34</v>
      </c>
      <c r="AP296" s="1178" t="s">
        <v>1727</v>
      </c>
      <c r="AQ296" s="745" t="s">
        <v>687</v>
      </c>
      <c r="AR296" s="742">
        <v>0.01</v>
      </c>
      <c r="AS296" s="742">
        <v>0.01</v>
      </c>
      <c r="AT296" s="742" t="s">
        <v>1414</v>
      </c>
      <c r="AU296" s="742" t="s">
        <v>2724</v>
      </c>
      <c r="AX296" s="190"/>
      <c r="AY296" s="190"/>
      <c r="AZ296" s="176"/>
      <c r="BA296" s="176"/>
      <c r="BB296" s="176"/>
      <c r="BC296" s="751"/>
      <c r="BD296" s="176"/>
      <c r="BE296" s="176"/>
      <c r="BF296" s="176"/>
      <c r="BG296" s="176"/>
      <c r="BH296" s="751"/>
      <c r="BI296" s="178"/>
      <c r="BJ296" s="191"/>
      <c r="BK296" s="191"/>
      <c r="BL296" s="191"/>
      <c r="BM296" s="210"/>
      <c r="BN296" s="178"/>
      <c r="BO296" s="178"/>
      <c r="BP296" s="178"/>
      <c r="BQ296" s="178"/>
      <c r="BR296" s="178"/>
      <c r="BS296" s="178"/>
      <c r="BT296" s="178"/>
      <c r="BU296" s="179"/>
      <c r="BV296" s="180"/>
      <c r="BW296" s="181"/>
      <c r="BX296" s="177"/>
      <c r="BY296"/>
      <c r="CA296"/>
    </row>
    <row r="297" spans="2:79" ht="18.75">
      <c r="B297" s="1170" t="s">
        <v>151</v>
      </c>
      <c r="C297" s="335">
        <v>888897000131</v>
      </c>
      <c r="D297" s="1170" t="s">
        <v>13</v>
      </c>
      <c r="E297" s="1170" t="s">
        <v>616</v>
      </c>
      <c r="F297" s="1170" t="s">
        <v>617</v>
      </c>
      <c r="G297" s="1172" t="s">
        <v>34</v>
      </c>
      <c r="H297" s="1172" t="s">
        <v>1336</v>
      </c>
      <c r="I297" s="1172" t="s">
        <v>34</v>
      </c>
      <c r="J297" s="1172" t="s">
        <v>608</v>
      </c>
      <c r="K297" s="1172" t="s">
        <v>48</v>
      </c>
      <c r="L297" s="740" t="s">
        <v>1414</v>
      </c>
      <c r="M297" s="740" t="s">
        <v>34</v>
      </c>
      <c r="N297" s="1172" t="s">
        <v>3022</v>
      </c>
      <c r="O297" s="1172" t="s">
        <v>1320</v>
      </c>
      <c r="P297" s="783">
        <v>35005</v>
      </c>
      <c r="Q297" s="741">
        <v>187.34076400000001</v>
      </c>
      <c r="R297" s="741">
        <v>77.66671261693547</v>
      </c>
      <c r="S297" s="784">
        <v>1</v>
      </c>
      <c r="T297" s="742">
        <v>2.8859022036244131E-2</v>
      </c>
      <c r="U297" s="743">
        <v>0.88787829246496763</v>
      </c>
      <c r="V297" s="742">
        <v>0.13892327230909896</v>
      </c>
      <c r="W297" s="743">
        <v>1.0501552971237493</v>
      </c>
      <c r="X297" s="742">
        <v>0.24152915397763675</v>
      </c>
      <c r="Y297" s="743">
        <v>1.1765196399010958</v>
      </c>
      <c r="Z297" s="742">
        <v>0.30778092565294979</v>
      </c>
      <c r="AA297" s="743">
        <v>1.3262009433254538</v>
      </c>
      <c r="AB297" s="742">
        <v>1.1901831374876005E-2</v>
      </c>
      <c r="AC297" s="744">
        <v>0.55747383906825554</v>
      </c>
      <c r="AD297" s="785">
        <v>0</v>
      </c>
      <c r="AE297" s="1178" t="s">
        <v>1743</v>
      </c>
      <c r="AF297" s="786" t="s">
        <v>1741</v>
      </c>
      <c r="AG297" s="787" t="s">
        <v>1427</v>
      </c>
      <c r="AH297" s="787" t="s">
        <v>1730</v>
      </c>
      <c r="AI297" s="787">
        <v>1000</v>
      </c>
      <c r="AJ297" s="787">
        <v>1000</v>
      </c>
      <c r="AK297" s="787">
        <v>1000</v>
      </c>
      <c r="AL297" s="742">
        <v>1.4999999999999999E-2</v>
      </c>
      <c r="AM297" s="742">
        <v>0.2</v>
      </c>
      <c r="AN297" s="743" t="s">
        <v>2124</v>
      </c>
      <c r="AO297" s="1172" t="s">
        <v>34</v>
      </c>
      <c r="AP297" s="1178" t="s">
        <v>1742</v>
      </c>
      <c r="AQ297" s="745" t="s">
        <v>664</v>
      </c>
      <c r="AR297" s="742">
        <v>5.2500000000000003E-3</v>
      </c>
      <c r="AS297" s="742">
        <v>5.2500000000000003E-3</v>
      </c>
      <c r="AT297" s="742" t="s">
        <v>1414</v>
      </c>
      <c r="AU297" s="742" t="s">
        <v>2724</v>
      </c>
      <c r="AX297" s="190"/>
      <c r="AY297" s="190"/>
      <c r="AZ297" s="176"/>
      <c r="BA297" s="176"/>
      <c r="BB297" s="176"/>
      <c r="BC297" s="751"/>
      <c r="BD297" s="176"/>
      <c r="BE297" s="176"/>
      <c r="BF297" s="176"/>
      <c r="BG297" s="176"/>
      <c r="BH297" s="751"/>
      <c r="BI297" s="178"/>
      <c r="BJ297" s="191"/>
      <c r="BK297" s="191"/>
      <c r="BL297" s="191"/>
      <c r="BM297" s="178"/>
      <c r="BN297" s="178"/>
      <c r="BO297" s="178"/>
      <c r="BP297" s="178"/>
      <c r="BQ297" s="178"/>
      <c r="BR297" s="178"/>
      <c r="BS297" s="178"/>
      <c r="BT297" s="178"/>
      <c r="BU297" s="179"/>
      <c r="BV297" s="180"/>
      <c r="BW297" s="181"/>
      <c r="BX297" s="177"/>
      <c r="BY297"/>
      <c r="CA297"/>
    </row>
    <row r="298" spans="2:79" ht="18.75">
      <c r="B298" s="1170" t="s">
        <v>1515</v>
      </c>
      <c r="C298" s="335">
        <v>33598974000178</v>
      </c>
      <c r="D298" s="1170" t="s">
        <v>13</v>
      </c>
      <c r="E298" s="1170" t="s">
        <v>615</v>
      </c>
      <c r="F298" s="1170" t="s">
        <v>619</v>
      </c>
      <c r="G298" s="1172" t="s">
        <v>1414</v>
      </c>
      <c r="H298" s="1172" t="s">
        <v>1336</v>
      </c>
      <c r="I298" s="1172" t="s">
        <v>1414</v>
      </c>
      <c r="J298" s="1172" t="s">
        <v>611</v>
      </c>
      <c r="K298" s="1172" t="s">
        <v>48</v>
      </c>
      <c r="L298" s="740" t="s">
        <v>1414</v>
      </c>
      <c r="M298" s="740" t="s">
        <v>34</v>
      </c>
      <c r="N298" s="1172" t="s">
        <v>3023</v>
      </c>
      <c r="O298" s="1172" t="s">
        <v>1320</v>
      </c>
      <c r="P298" s="783">
        <v>43679</v>
      </c>
      <c r="Q298" s="741">
        <v>34.975295340000002</v>
      </c>
      <c r="R298" s="741">
        <v>33.175762047429693</v>
      </c>
      <c r="S298" s="784">
        <v>1</v>
      </c>
      <c r="T298" s="742">
        <v>3.3625319290228273E-2</v>
      </c>
      <c r="U298" s="743">
        <v>1.0345184614191705</v>
      </c>
      <c r="V298" s="742">
        <v>0.18660532206459446</v>
      </c>
      <c r="W298" s="743">
        <v>1.4105956776025508</v>
      </c>
      <c r="X298" s="742">
        <v>0.24972792948954692</v>
      </c>
      <c r="Y298" s="743">
        <v>1.2164569321660104</v>
      </c>
      <c r="Z298" s="742">
        <v>0.41175473973797816</v>
      </c>
      <c r="AA298" s="743">
        <v>1.774214965078684</v>
      </c>
      <c r="AB298" s="742">
        <v>2.8345036340135389E-2</v>
      </c>
      <c r="AC298" s="744">
        <v>1.9162794054026322</v>
      </c>
      <c r="AD298" s="785">
        <v>0</v>
      </c>
      <c r="AE298" s="1178" t="s">
        <v>1743</v>
      </c>
      <c r="AF298" s="786" t="s">
        <v>1741</v>
      </c>
      <c r="AG298" s="787" t="s">
        <v>1427</v>
      </c>
      <c r="AH298" s="787" t="s">
        <v>1726</v>
      </c>
      <c r="AI298" s="787">
        <v>25000</v>
      </c>
      <c r="AJ298" s="787">
        <v>10000</v>
      </c>
      <c r="AK298" s="787">
        <v>25000</v>
      </c>
      <c r="AL298" s="742">
        <v>0</v>
      </c>
      <c r="AM298" s="742">
        <v>0</v>
      </c>
      <c r="AN298" s="743" t="s">
        <v>34</v>
      </c>
      <c r="AO298" s="1172" t="s">
        <v>34</v>
      </c>
      <c r="AP298" s="1178" t="s">
        <v>1742</v>
      </c>
      <c r="AQ298" s="745" t="s">
        <v>668</v>
      </c>
      <c r="AR298" s="742">
        <v>0</v>
      </c>
      <c r="AS298" s="742">
        <v>0</v>
      </c>
      <c r="AT298" s="742" t="s">
        <v>1414</v>
      </c>
      <c r="AU298" s="742" t="s">
        <v>2724</v>
      </c>
      <c r="AX298" s="190"/>
      <c r="AY298" s="190"/>
      <c r="AZ298" s="176"/>
      <c r="BA298" s="176"/>
      <c r="BB298" s="176"/>
      <c r="BC298" s="751"/>
      <c r="BD298" s="176"/>
      <c r="BE298" s="176"/>
      <c r="BF298" s="176"/>
      <c r="BG298" s="176"/>
      <c r="BH298" s="751"/>
      <c r="BI298" s="178"/>
      <c r="BJ298" s="191"/>
      <c r="BK298" s="191"/>
      <c r="BL298" s="191"/>
      <c r="BM298" s="178"/>
      <c r="BN298" s="178"/>
      <c r="BO298" s="178"/>
      <c r="BP298" s="178"/>
      <c r="BQ298" s="178"/>
      <c r="BR298" s="178"/>
      <c r="BS298" s="178"/>
      <c r="BT298" s="178"/>
      <c r="BU298" s="179"/>
      <c r="BV298" s="180"/>
      <c r="BW298" s="181"/>
      <c r="BX298" s="177"/>
      <c r="BY298"/>
      <c r="CA298"/>
    </row>
    <row r="299" spans="2:79" ht="18.75">
      <c r="B299" s="1170" t="s">
        <v>152</v>
      </c>
      <c r="C299" s="335">
        <v>34096227000102</v>
      </c>
      <c r="D299" s="1170" t="s">
        <v>13</v>
      </c>
      <c r="E299" s="1170" t="s">
        <v>615</v>
      </c>
      <c r="F299" s="1170" t="s">
        <v>619</v>
      </c>
      <c r="G299" s="1172" t="s">
        <v>34</v>
      </c>
      <c r="H299" s="1172" t="s">
        <v>1336</v>
      </c>
      <c r="I299" s="1172" t="s">
        <v>34</v>
      </c>
      <c r="J299" s="1172" t="s">
        <v>1414</v>
      </c>
      <c r="K299" s="1172" t="s">
        <v>48</v>
      </c>
      <c r="L299" s="740" t="s">
        <v>1414</v>
      </c>
      <c r="M299" s="740" t="s">
        <v>34</v>
      </c>
      <c r="N299" s="1172" t="s">
        <v>3024</v>
      </c>
      <c r="O299" s="1172" t="s">
        <v>1320</v>
      </c>
      <c r="P299" s="783">
        <v>43679</v>
      </c>
      <c r="Q299" s="741">
        <v>34.98401672</v>
      </c>
      <c r="R299" s="741">
        <v>33.176635541325304</v>
      </c>
      <c r="S299" s="784">
        <v>60</v>
      </c>
      <c r="T299" s="742">
        <v>2.8474291435904409E-2</v>
      </c>
      <c r="U299" s="743">
        <v>0.87604164921144201</v>
      </c>
      <c r="V299" s="742">
        <v>0.16261813205879361</v>
      </c>
      <c r="W299" s="743">
        <v>1.2292705890914033</v>
      </c>
      <c r="X299" s="742">
        <v>0.19996107534186502</v>
      </c>
      <c r="Y299" s="743">
        <v>0.97403617112503738</v>
      </c>
      <c r="Z299" s="742">
        <v>0.32804230884427232</v>
      </c>
      <c r="AA299" s="743">
        <v>1.4135054617728038</v>
      </c>
      <c r="AB299" s="742">
        <v>2.8099435536979661E-2</v>
      </c>
      <c r="AC299" s="744">
        <v>1.0793746848855694</v>
      </c>
      <c r="AD299" s="785">
        <v>33598974000178</v>
      </c>
      <c r="AE299" s="1178" t="s">
        <v>1743</v>
      </c>
      <c r="AF299" s="786" t="s">
        <v>1741</v>
      </c>
      <c r="AG299" s="787" t="s">
        <v>1427</v>
      </c>
      <c r="AH299" s="787" t="s">
        <v>1726</v>
      </c>
      <c r="AI299" s="787">
        <v>25000</v>
      </c>
      <c r="AJ299" s="787">
        <v>10000</v>
      </c>
      <c r="AK299" s="787">
        <v>25000</v>
      </c>
      <c r="AL299" s="742">
        <v>0.02</v>
      </c>
      <c r="AM299" s="742">
        <v>0.2</v>
      </c>
      <c r="AN299" s="743" t="s">
        <v>34</v>
      </c>
      <c r="AO299" s="1172" t="s">
        <v>34</v>
      </c>
      <c r="AP299" s="1178" t="s">
        <v>1742</v>
      </c>
      <c r="AQ299" s="745" t="s">
        <v>668</v>
      </c>
      <c r="AR299" s="742">
        <v>7.0000000000000001E-3</v>
      </c>
      <c r="AS299" s="742">
        <v>7.0000000000000001E-3</v>
      </c>
      <c r="AT299" s="742" t="s">
        <v>1414</v>
      </c>
      <c r="AU299" s="742" t="s">
        <v>2724</v>
      </c>
      <c r="AX299" s="190"/>
      <c r="AY299" s="190"/>
      <c r="AZ299" s="176"/>
      <c r="BA299" s="176"/>
      <c r="BB299" s="176"/>
      <c r="BC299" s="751"/>
      <c r="BD299" s="176"/>
      <c r="BE299" s="176"/>
      <c r="BF299" s="176"/>
      <c r="BG299" s="176"/>
      <c r="BH299" s="751"/>
      <c r="BI299" s="178"/>
      <c r="BJ299" s="191"/>
      <c r="BK299" s="191"/>
      <c r="BL299" s="191"/>
      <c r="BM299" s="178"/>
      <c r="BN299" s="178"/>
      <c r="BO299" s="178"/>
      <c r="BP299" s="178"/>
      <c r="BQ299" s="178"/>
      <c r="BR299" s="178"/>
      <c r="BS299" s="178"/>
      <c r="BT299" s="178"/>
      <c r="BU299" s="179"/>
      <c r="BV299" s="180"/>
      <c r="BW299" s="181"/>
      <c r="BX299" s="177"/>
      <c r="BY299"/>
      <c r="CA299"/>
    </row>
    <row r="300" spans="2:79" ht="18.75">
      <c r="B300" s="1170" t="s">
        <v>1516</v>
      </c>
      <c r="C300" s="335">
        <v>9290807000180</v>
      </c>
      <c r="D300" s="1170" t="s">
        <v>14</v>
      </c>
      <c r="E300" s="1170" t="s">
        <v>607</v>
      </c>
      <c r="F300" s="1170" t="s">
        <v>672</v>
      </c>
      <c r="G300" s="1172" t="s">
        <v>1414</v>
      </c>
      <c r="H300" s="1172" t="s">
        <v>34</v>
      </c>
      <c r="I300" s="1172" t="s">
        <v>1414</v>
      </c>
      <c r="J300" s="1172" t="s">
        <v>608</v>
      </c>
      <c r="K300" s="1172" t="s">
        <v>48</v>
      </c>
      <c r="L300" s="740" t="s">
        <v>1414</v>
      </c>
      <c r="M300" s="740" t="s">
        <v>34</v>
      </c>
      <c r="N300" s="1172" t="s">
        <v>3025</v>
      </c>
      <c r="O300" s="1172" t="s">
        <v>1320</v>
      </c>
      <c r="P300" s="783">
        <v>39509</v>
      </c>
      <c r="Q300" s="741">
        <v>4.9442310000000003</v>
      </c>
      <c r="R300" s="741">
        <v>8.1494816305220947</v>
      </c>
      <c r="S300" s="784">
        <v>1</v>
      </c>
      <c r="T300" s="742">
        <v>-5.0989559303866949E-2</v>
      </c>
      <c r="U300" s="743">
        <v>-1.5687476447192388</v>
      </c>
      <c r="V300" s="742">
        <v>-0.14369328922725599</v>
      </c>
      <c r="W300" s="743">
        <v>-1.086213032092928</v>
      </c>
      <c r="X300" s="742">
        <v>-9.3767443492114189E-2</v>
      </c>
      <c r="Y300" s="743">
        <v>-0.4567533030070689</v>
      </c>
      <c r="Z300" s="742">
        <v>0.4595367750061885</v>
      </c>
      <c r="AA300" s="743">
        <v>1.9801035532433851</v>
      </c>
      <c r="AB300" s="742">
        <v>0.21609852629282558</v>
      </c>
      <c r="AC300" s="744">
        <v>-1.2771100601301155</v>
      </c>
      <c r="AD300" s="785">
        <v>0</v>
      </c>
      <c r="AE300" s="1178" t="s">
        <v>1743</v>
      </c>
      <c r="AF300" s="786" t="s">
        <v>1741</v>
      </c>
      <c r="AG300" s="787" t="s">
        <v>1427</v>
      </c>
      <c r="AH300" s="787" t="s">
        <v>1726</v>
      </c>
      <c r="AI300" s="787">
        <v>50000</v>
      </c>
      <c r="AJ300" s="787">
        <v>50000</v>
      </c>
      <c r="AK300" s="787">
        <v>50000</v>
      </c>
      <c r="AL300" s="742">
        <v>0.01</v>
      </c>
      <c r="AM300" s="742">
        <v>0</v>
      </c>
      <c r="AN300" s="743" t="s">
        <v>2124</v>
      </c>
      <c r="AO300" s="1172" t="s">
        <v>34</v>
      </c>
      <c r="AP300" s="1178" t="s">
        <v>1742</v>
      </c>
      <c r="AQ300" s="745" t="s">
        <v>671</v>
      </c>
      <c r="AR300" s="742">
        <v>3.5000000000000001E-3</v>
      </c>
      <c r="AS300" s="742">
        <v>3.5000000000000001E-3</v>
      </c>
      <c r="AT300" s="742" t="s">
        <v>1414</v>
      </c>
      <c r="AU300" s="742" t="s">
        <v>2724</v>
      </c>
      <c r="AX300" s="190"/>
      <c r="AY300" s="190"/>
      <c r="AZ300" s="176"/>
      <c r="BA300" s="176"/>
      <c r="BB300" s="176"/>
      <c r="BC300" s="751"/>
      <c r="BD300" s="176"/>
      <c r="BE300" s="176"/>
      <c r="BF300" s="176"/>
      <c r="BG300" s="176"/>
      <c r="BH300" s="751"/>
      <c r="BI300" s="178"/>
      <c r="BJ300" s="191"/>
      <c r="BK300" s="191"/>
      <c r="BL300" s="191"/>
      <c r="BM300" s="178"/>
      <c r="BN300" s="178"/>
      <c r="BO300" s="178"/>
      <c r="BP300" s="178"/>
      <c r="BQ300" s="178"/>
      <c r="BR300" s="178"/>
      <c r="BS300" s="178"/>
      <c r="BT300" s="178"/>
      <c r="BU300" s="179"/>
      <c r="BV300" s="180"/>
      <c r="BW300" s="181"/>
      <c r="BX300" s="177"/>
      <c r="BY300"/>
      <c r="CA300"/>
    </row>
    <row r="301" spans="2:79" ht="18.75">
      <c r="B301" s="1170" t="s">
        <v>1517</v>
      </c>
      <c r="C301" s="335">
        <v>37953612000109</v>
      </c>
      <c r="D301" s="1170" t="s">
        <v>11</v>
      </c>
      <c r="E301" s="1170" t="s">
        <v>620</v>
      </c>
      <c r="F301" s="1170" t="s">
        <v>672</v>
      </c>
      <c r="G301" s="1172" t="s">
        <v>738</v>
      </c>
      <c r="H301" s="1172" t="s">
        <v>34</v>
      </c>
      <c r="I301" s="1172" t="s">
        <v>1303</v>
      </c>
      <c r="J301" s="1172" t="s">
        <v>608</v>
      </c>
      <c r="K301" s="1172" t="s">
        <v>48</v>
      </c>
      <c r="L301" s="740" t="s">
        <v>1414</v>
      </c>
      <c r="M301" s="740" t="s">
        <v>34</v>
      </c>
      <c r="N301" s="1172" t="s">
        <v>3026</v>
      </c>
      <c r="O301" s="1172" t="s">
        <v>1320</v>
      </c>
      <c r="P301" s="783">
        <v>44057</v>
      </c>
      <c r="Q301" s="741">
        <v>146.05125455000001</v>
      </c>
      <c r="R301" s="741">
        <v>97.230636979076294</v>
      </c>
      <c r="S301" s="784">
        <v>0</v>
      </c>
      <c r="T301" s="742">
        <v>3.2034146831272148E-2</v>
      </c>
      <c r="U301" s="743">
        <v>0.98556436019907545</v>
      </c>
      <c r="V301" s="742">
        <v>0.13259706143080363</v>
      </c>
      <c r="W301" s="743">
        <v>1.0023339079918969</v>
      </c>
      <c r="X301" s="742">
        <v>0.20846054693236127</v>
      </c>
      <c r="Y301" s="743">
        <v>1.0154381927456908</v>
      </c>
      <c r="Z301" s="742"/>
      <c r="AA301" s="743"/>
      <c r="AB301" s="742">
        <v>1.6267230768197006E-3</v>
      </c>
      <c r="AC301" s="744">
        <v>0.18979797766404771</v>
      </c>
      <c r="AD301" s="785">
        <v>0</v>
      </c>
      <c r="AE301" s="1178" t="s">
        <v>1743</v>
      </c>
      <c r="AF301" s="786" t="s">
        <v>1741</v>
      </c>
      <c r="AG301" s="787" t="s">
        <v>1427</v>
      </c>
      <c r="AH301" s="787" t="s">
        <v>1730</v>
      </c>
      <c r="AI301" s="787">
        <v>0</v>
      </c>
      <c r="AJ301" s="787">
        <v>50</v>
      </c>
      <c r="AK301" s="787">
        <v>1</v>
      </c>
      <c r="AL301" s="742">
        <v>0</v>
      </c>
      <c r="AM301" s="742">
        <v>0</v>
      </c>
      <c r="AN301" s="743" t="s">
        <v>64</v>
      </c>
      <c r="AO301" s="1172" t="s">
        <v>34</v>
      </c>
      <c r="AP301" s="1178" t="s">
        <v>1731</v>
      </c>
      <c r="AQ301" s="745" t="s">
        <v>684</v>
      </c>
      <c r="AR301" s="742">
        <v>0</v>
      </c>
      <c r="AS301" s="742">
        <v>0</v>
      </c>
      <c r="AT301" s="742" t="s">
        <v>1414</v>
      </c>
      <c r="AU301" s="742" t="s">
        <v>2724</v>
      </c>
      <c r="AX301" s="190"/>
      <c r="AY301" s="190"/>
      <c r="AZ301" s="176"/>
      <c r="BA301" s="176"/>
      <c r="BB301" s="176"/>
      <c r="BC301" s="751"/>
      <c r="BD301" s="176"/>
      <c r="BE301" s="176"/>
      <c r="BF301" s="176"/>
      <c r="BG301" s="176"/>
      <c r="BH301" s="751"/>
      <c r="BI301" s="178"/>
      <c r="BJ301" s="191"/>
      <c r="BK301" s="191"/>
      <c r="BL301" s="191"/>
      <c r="BM301" s="178"/>
      <c r="BN301" s="178"/>
      <c r="BO301" s="178"/>
      <c r="BP301" s="178"/>
      <c r="BQ301" s="178"/>
      <c r="BR301" s="178"/>
      <c r="BS301" s="178"/>
      <c r="BT301" s="178"/>
      <c r="BU301" s="179"/>
      <c r="BV301" s="180"/>
      <c r="BW301" s="181"/>
      <c r="BX301" s="177"/>
      <c r="BY301"/>
      <c r="CA301"/>
    </row>
    <row r="302" spans="2:79" ht="18.75">
      <c r="B302" s="1170" t="s">
        <v>856</v>
      </c>
      <c r="C302" s="335">
        <v>9083998000100</v>
      </c>
      <c r="D302" s="1170" t="s">
        <v>13</v>
      </c>
      <c r="E302" s="1170" t="s">
        <v>615</v>
      </c>
      <c r="F302" s="1170" t="s">
        <v>619</v>
      </c>
      <c r="G302" s="1172" t="s">
        <v>34</v>
      </c>
      <c r="H302" s="1172" t="s">
        <v>1336</v>
      </c>
      <c r="I302" s="1172" t="s">
        <v>34</v>
      </c>
      <c r="J302" s="1172" t="s">
        <v>608</v>
      </c>
      <c r="K302" s="1172" t="s">
        <v>48</v>
      </c>
      <c r="L302" s="740" t="s">
        <v>1414</v>
      </c>
      <c r="M302" s="740" t="s">
        <v>1411</v>
      </c>
      <c r="N302" s="1172" t="s">
        <v>3027</v>
      </c>
      <c r="O302" s="1172" t="s">
        <v>1320</v>
      </c>
      <c r="P302" s="783">
        <v>39569</v>
      </c>
      <c r="Q302" s="741">
        <v>5.9196010000000001</v>
      </c>
      <c r="R302" s="741">
        <v>3.9394952690763039</v>
      </c>
      <c r="S302" s="784">
        <v>1</v>
      </c>
      <c r="T302" s="742">
        <v>3.6148583562286785E-2</v>
      </c>
      <c r="U302" s="743">
        <v>1.1121493517001892</v>
      </c>
      <c r="V302" s="742">
        <v>0.12002415258685351</v>
      </c>
      <c r="W302" s="743">
        <v>0.90729218745603901</v>
      </c>
      <c r="X302" s="742">
        <v>0.17944813884070254</v>
      </c>
      <c r="Y302" s="743">
        <v>0.87411501349991572</v>
      </c>
      <c r="Z302" s="742">
        <v>0.19057295322930279</v>
      </c>
      <c r="AA302" s="743">
        <v>0.82116209706251719</v>
      </c>
      <c r="AB302" s="742">
        <v>1.3399320830100234E-2</v>
      </c>
      <c r="AC302" s="744">
        <v>-0.91528221834946288</v>
      </c>
      <c r="AD302" s="785">
        <v>0</v>
      </c>
      <c r="AE302" s="1178" t="s">
        <v>1793</v>
      </c>
      <c r="AF302" s="786" t="s">
        <v>1741</v>
      </c>
      <c r="AG302" s="787" t="s">
        <v>1427</v>
      </c>
      <c r="AH302" s="787" t="s">
        <v>1726</v>
      </c>
      <c r="AI302" s="787">
        <v>0</v>
      </c>
      <c r="AJ302" s="787">
        <v>0</v>
      </c>
      <c r="AK302" s="787">
        <v>0</v>
      </c>
      <c r="AL302" s="742">
        <v>1.5E-3</v>
      </c>
      <c r="AM302" s="742">
        <v>0</v>
      </c>
      <c r="AN302" s="743" t="s">
        <v>34</v>
      </c>
      <c r="AO302" s="1172" t="s">
        <v>34</v>
      </c>
      <c r="AP302" s="1178" t="s">
        <v>1742</v>
      </c>
      <c r="AQ302" s="745" t="s">
        <v>668</v>
      </c>
      <c r="AR302" s="742">
        <v>1.6000000000000001E-3</v>
      </c>
      <c r="AS302" s="742">
        <v>1.6000000000000001E-3</v>
      </c>
      <c r="AT302" s="742" t="s">
        <v>1414</v>
      </c>
      <c r="AU302" s="742" t="s">
        <v>2724</v>
      </c>
      <c r="AX302" s="190"/>
      <c r="AY302" s="190"/>
      <c r="AZ302" s="176"/>
      <c r="BA302" s="176"/>
      <c r="BB302" s="176"/>
      <c r="BC302" s="751"/>
      <c r="BD302" s="176"/>
      <c r="BE302" s="176"/>
      <c r="BF302" s="176"/>
      <c r="BG302" s="176"/>
      <c r="BH302" s="751"/>
      <c r="BI302" s="178"/>
      <c r="BJ302" s="191"/>
      <c r="BK302" s="191"/>
      <c r="BL302" s="191"/>
      <c r="BM302" s="178"/>
      <c r="BN302" s="178"/>
      <c r="BO302" s="178"/>
      <c r="BP302" s="178"/>
      <c r="BQ302" s="178"/>
      <c r="BR302" s="178"/>
      <c r="BS302" s="178"/>
      <c r="BT302" s="178"/>
      <c r="BU302" s="179"/>
      <c r="BV302" s="180"/>
      <c r="BW302" s="181"/>
      <c r="BX302" s="177"/>
      <c r="BY302"/>
      <c r="CA302"/>
    </row>
    <row r="303" spans="2:79" ht="18.75">
      <c r="B303" s="1170" t="s">
        <v>2662</v>
      </c>
      <c r="C303" s="335">
        <v>43915616000103</v>
      </c>
      <c r="D303" s="1170" t="s">
        <v>13</v>
      </c>
      <c r="E303" s="1170" t="s">
        <v>615</v>
      </c>
      <c r="F303" s="1170" t="s">
        <v>619</v>
      </c>
      <c r="G303" s="1172" t="s">
        <v>34</v>
      </c>
      <c r="H303" s="1172" t="s">
        <v>1336</v>
      </c>
      <c r="I303" s="1172" t="s">
        <v>34</v>
      </c>
      <c r="J303" s="1172" t="s">
        <v>608</v>
      </c>
      <c r="K303" s="1172" t="s">
        <v>48</v>
      </c>
      <c r="L303" s="740" t="s">
        <v>1414</v>
      </c>
      <c r="M303" s="740" t="s">
        <v>34</v>
      </c>
      <c r="N303" s="1172" t="s">
        <v>3028</v>
      </c>
      <c r="O303" s="1172" t="s">
        <v>1320</v>
      </c>
      <c r="P303" s="783">
        <v>44599</v>
      </c>
      <c r="Q303" s="741"/>
      <c r="R303" s="741"/>
      <c r="S303" s="784">
        <v>9</v>
      </c>
      <c r="T303" s="742"/>
      <c r="U303" s="743"/>
      <c r="V303" s="742"/>
      <c r="W303" s="743"/>
      <c r="X303" s="742"/>
      <c r="Y303" s="743"/>
      <c r="Z303" s="742"/>
      <c r="AA303" s="743"/>
      <c r="AB303" s="742"/>
      <c r="AC303" s="744"/>
      <c r="AD303" s="785">
        <v>44026158000106</v>
      </c>
      <c r="AE303" s="1178" t="s">
        <v>1743</v>
      </c>
      <c r="AF303" s="786" t="s">
        <v>1741</v>
      </c>
      <c r="AG303" s="787" t="s">
        <v>1427</v>
      </c>
      <c r="AH303" s="787" t="s">
        <v>2116</v>
      </c>
      <c r="AI303" s="787">
        <v>0</v>
      </c>
      <c r="AJ303" s="787">
        <v>0</v>
      </c>
      <c r="AK303" s="787">
        <v>0</v>
      </c>
      <c r="AL303" s="742">
        <v>0</v>
      </c>
      <c r="AM303" s="742">
        <v>0</v>
      </c>
      <c r="AN303" s="743" t="s">
        <v>2124</v>
      </c>
      <c r="AO303" s="1172" t="s">
        <v>4626</v>
      </c>
      <c r="AP303" s="1178" t="s">
        <v>1742</v>
      </c>
      <c r="AQ303" s="745" t="s">
        <v>2174</v>
      </c>
      <c r="AR303" s="742">
        <v>0</v>
      </c>
      <c r="AS303" s="742">
        <v>0</v>
      </c>
      <c r="AT303" s="742" t="s">
        <v>1414</v>
      </c>
      <c r="AU303" s="742" t="s">
        <v>2724</v>
      </c>
      <c r="AX303" s="190"/>
      <c r="AY303" s="190"/>
      <c r="AZ303" s="176"/>
      <c r="BA303" s="176"/>
      <c r="BB303" s="176"/>
      <c r="BC303" s="751"/>
      <c r="BD303" s="176"/>
      <c r="BE303" s="176"/>
      <c r="BF303" s="176"/>
      <c r="BG303" s="176"/>
      <c r="BH303" s="751"/>
      <c r="BI303" s="178"/>
      <c r="BJ303" s="191"/>
      <c r="BK303" s="191"/>
      <c r="BL303" s="191"/>
      <c r="BM303" s="178"/>
      <c r="BN303" s="178"/>
      <c r="BO303" s="178"/>
      <c r="BP303" s="178"/>
      <c r="BQ303" s="178"/>
      <c r="BR303" s="178"/>
      <c r="BS303" s="178"/>
      <c r="BT303" s="178"/>
      <c r="BU303" s="179"/>
      <c r="BV303" s="180"/>
      <c r="BW303" s="181"/>
      <c r="BX303" s="177"/>
      <c r="BY303"/>
      <c r="CA303"/>
    </row>
    <row r="304" spans="2:79" ht="18.75">
      <c r="B304" s="1170" t="s">
        <v>857</v>
      </c>
      <c r="C304" s="335">
        <v>42730656000100</v>
      </c>
      <c r="D304" s="1170" t="s">
        <v>13</v>
      </c>
      <c r="E304" s="1170" t="s">
        <v>615</v>
      </c>
      <c r="F304" s="1170" t="s">
        <v>619</v>
      </c>
      <c r="G304" s="1172" t="s">
        <v>34</v>
      </c>
      <c r="H304" s="1172" t="s">
        <v>1336</v>
      </c>
      <c r="I304" s="1172" t="s">
        <v>34</v>
      </c>
      <c r="J304" s="1172" t="s">
        <v>611</v>
      </c>
      <c r="K304" s="1172" t="s">
        <v>48</v>
      </c>
      <c r="L304" s="740" t="s">
        <v>1414</v>
      </c>
      <c r="M304" s="740" t="s">
        <v>34</v>
      </c>
      <c r="N304" s="1172" t="s">
        <v>3029</v>
      </c>
      <c r="O304" s="1172" t="s">
        <v>1320</v>
      </c>
      <c r="P304" s="783">
        <v>44402</v>
      </c>
      <c r="Q304" s="741">
        <v>823.08069224999997</v>
      </c>
      <c r="R304" s="741">
        <v>679.11875200403517</v>
      </c>
      <c r="S304" s="784">
        <v>31</v>
      </c>
      <c r="T304" s="742">
        <v>1.5387642804816082E-2</v>
      </c>
      <c r="U304" s="743">
        <v>0.4734170825831297</v>
      </c>
      <c r="V304" s="742">
        <v>0.14153602005267452</v>
      </c>
      <c r="W304" s="743">
        <v>1.0699057020584903</v>
      </c>
      <c r="X304" s="742"/>
      <c r="Y304" s="743"/>
      <c r="Z304" s="742"/>
      <c r="AA304" s="743"/>
      <c r="AB304" s="742">
        <v>1.83193146206161E-2</v>
      </c>
      <c r="AC304" s="744">
        <v>0.50480640589378611</v>
      </c>
      <c r="AD304" s="785">
        <v>0</v>
      </c>
      <c r="AE304" s="1178" t="s">
        <v>1743</v>
      </c>
      <c r="AF304" s="786" t="s">
        <v>1741</v>
      </c>
      <c r="AG304" s="787" t="s">
        <v>1427</v>
      </c>
      <c r="AH304" s="787" t="s">
        <v>1797</v>
      </c>
      <c r="AI304" s="787">
        <v>1000</v>
      </c>
      <c r="AJ304" s="787">
        <v>100</v>
      </c>
      <c r="AK304" s="787">
        <v>100</v>
      </c>
      <c r="AL304" s="742">
        <v>0</v>
      </c>
      <c r="AM304" s="742">
        <v>0</v>
      </c>
      <c r="AN304" s="743" t="s">
        <v>2124</v>
      </c>
      <c r="AO304" s="1172" t="s">
        <v>34</v>
      </c>
      <c r="AP304" s="1178" t="s">
        <v>1742</v>
      </c>
      <c r="AQ304" s="745" t="s">
        <v>668</v>
      </c>
      <c r="AR304" s="742">
        <v>7.0000000000000001E-3</v>
      </c>
      <c r="AS304" s="742">
        <v>7.0000000000000001E-3</v>
      </c>
      <c r="AT304" s="742" t="s">
        <v>1414</v>
      </c>
      <c r="AU304" s="742" t="s">
        <v>2724</v>
      </c>
      <c r="AX304" s="190"/>
      <c r="AY304" s="190"/>
      <c r="AZ304" s="176"/>
      <c r="BA304" s="176"/>
      <c r="BB304" s="176"/>
      <c r="BC304" s="751"/>
      <c r="BD304" s="176"/>
      <c r="BE304" s="176"/>
      <c r="BF304" s="176"/>
      <c r="BG304" s="176"/>
      <c r="BH304" s="751"/>
      <c r="BI304" s="178"/>
      <c r="BJ304" s="191"/>
      <c r="BK304" s="191"/>
      <c r="BL304" s="191"/>
      <c r="BM304" s="178"/>
      <c r="BN304" s="178"/>
      <c r="BO304" s="178"/>
      <c r="BP304" s="178"/>
      <c r="BQ304" s="178"/>
      <c r="BR304" s="178"/>
      <c r="BS304" s="178"/>
      <c r="BT304" s="178"/>
      <c r="BU304" s="179"/>
      <c r="BV304" s="180"/>
      <c r="BW304" s="181"/>
      <c r="BX304" s="177"/>
      <c r="BY304"/>
      <c r="CA304"/>
    </row>
    <row r="305" spans="2:79" ht="18.75">
      <c r="B305" s="1170" t="s">
        <v>1518</v>
      </c>
      <c r="C305" s="335">
        <v>11110904000196</v>
      </c>
      <c r="D305" s="1170" t="s">
        <v>11</v>
      </c>
      <c r="E305" s="1170" t="s">
        <v>620</v>
      </c>
      <c r="F305" s="1170" t="s">
        <v>672</v>
      </c>
      <c r="G305" s="1172" t="s">
        <v>738</v>
      </c>
      <c r="H305" s="1172" t="s">
        <v>34</v>
      </c>
      <c r="I305" s="1172" t="s">
        <v>1303</v>
      </c>
      <c r="J305" s="1172" t="s">
        <v>608</v>
      </c>
      <c r="K305" s="1172" t="s">
        <v>48</v>
      </c>
      <c r="L305" s="740" t="s">
        <v>1414</v>
      </c>
      <c r="M305" s="740" t="s">
        <v>34</v>
      </c>
      <c r="N305" s="1172" t="s">
        <v>3030</v>
      </c>
      <c r="O305" s="1172" t="s">
        <v>1320</v>
      </c>
      <c r="P305" s="783">
        <v>40123</v>
      </c>
      <c r="Q305" s="741">
        <v>1042.952857</v>
      </c>
      <c r="R305" s="741">
        <v>724.94496204819256</v>
      </c>
      <c r="S305" s="784">
        <v>0</v>
      </c>
      <c r="T305" s="742">
        <v>3.0644334272519336E-2</v>
      </c>
      <c r="U305" s="743">
        <v>0.94280530897543902</v>
      </c>
      <c r="V305" s="742">
        <v>0.12653680784836063</v>
      </c>
      <c r="W305" s="743">
        <v>0.95652295568899137</v>
      </c>
      <c r="X305" s="742">
        <v>0.19379771974172333</v>
      </c>
      <c r="Y305" s="743">
        <v>0.94401367159716465</v>
      </c>
      <c r="Z305" s="742">
        <v>0.21352863449643711</v>
      </c>
      <c r="AA305" s="743">
        <v>0.9200761089902092</v>
      </c>
      <c r="AB305" s="742">
        <v>6.740570590879466E-4</v>
      </c>
      <c r="AC305" s="744">
        <v>-8.5326676053588546</v>
      </c>
      <c r="AD305" s="785">
        <v>0</v>
      </c>
      <c r="AE305" s="1178" t="s">
        <v>1743</v>
      </c>
      <c r="AF305" s="786" t="s">
        <v>1741</v>
      </c>
      <c r="AG305" s="787" t="s">
        <v>1427</v>
      </c>
      <c r="AH305" s="787" t="s">
        <v>1797</v>
      </c>
      <c r="AI305" s="787">
        <v>3000</v>
      </c>
      <c r="AJ305" s="787">
        <v>1000</v>
      </c>
      <c r="AK305" s="787">
        <v>1000</v>
      </c>
      <c r="AL305" s="742">
        <v>5.0000000000000001E-3</v>
      </c>
      <c r="AM305" s="742">
        <v>0</v>
      </c>
      <c r="AN305" s="743" t="s">
        <v>64</v>
      </c>
      <c r="AO305" s="1172" t="s">
        <v>34</v>
      </c>
      <c r="AP305" s="1178" t="s">
        <v>1731</v>
      </c>
      <c r="AQ305" s="745" t="s">
        <v>669</v>
      </c>
      <c r="AR305" s="742">
        <v>1.75E-3</v>
      </c>
      <c r="AS305" s="742">
        <v>1.75E-3</v>
      </c>
      <c r="AT305" s="742" t="s">
        <v>1414</v>
      </c>
      <c r="AU305" s="742" t="s">
        <v>2724</v>
      </c>
      <c r="AX305" s="190"/>
      <c r="AY305" s="190"/>
      <c r="AZ305" s="176"/>
      <c r="BA305" s="176"/>
      <c r="BB305" s="176"/>
      <c r="BC305" s="751"/>
      <c r="BD305" s="176"/>
      <c r="BE305" s="176"/>
      <c r="BF305" s="176"/>
      <c r="BG305" s="176"/>
      <c r="BH305" s="751"/>
      <c r="BI305" s="178"/>
      <c r="BJ305" s="191"/>
      <c r="BK305" s="191"/>
      <c r="BL305" s="191"/>
      <c r="BM305" s="178"/>
      <c r="BN305" s="178"/>
      <c r="BO305" s="178"/>
      <c r="BP305" s="178"/>
      <c r="BQ305" s="178"/>
      <c r="BR305" s="178"/>
      <c r="BS305" s="178"/>
      <c r="BT305" s="178"/>
      <c r="BU305" s="179"/>
      <c r="BV305" s="180"/>
      <c r="BW305" s="181"/>
      <c r="BX305" s="177"/>
      <c r="BY305"/>
      <c r="CA305"/>
    </row>
    <row r="306" spans="2:79" ht="18.75">
      <c r="B306" s="1170" t="s">
        <v>153</v>
      </c>
      <c r="C306" s="335">
        <v>41287933000199</v>
      </c>
      <c r="D306" s="1170" t="s">
        <v>14</v>
      </c>
      <c r="E306" s="1170" t="s">
        <v>607</v>
      </c>
      <c r="F306" s="1170" t="s">
        <v>1414</v>
      </c>
      <c r="G306" s="1172" t="s">
        <v>1414</v>
      </c>
      <c r="H306" s="1172" t="s">
        <v>34</v>
      </c>
      <c r="I306" s="1172" t="s">
        <v>34</v>
      </c>
      <c r="J306" s="1172" t="s">
        <v>611</v>
      </c>
      <c r="K306" s="1172" t="s">
        <v>48</v>
      </c>
      <c r="L306" s="740" t="s">
        <v>1414</v>
      </c>
      <c r="M306" s="740" t="s">
        <v>1411</v>
      </c>
      <c r="N306" s="1172" t="s">
        <v>3031</v>
      </c>
      <c r="O306" s="1172" t="s">
        <v>1320</v>
      </c>
      <c r="P306" s="783">
        <v>44302</v>
      </c>
      <c r="Q306" s="741">
        <v>49.587734439999998</v>
      </c>
      <c r="R306" s="741">
        <v>86.257647262177457</v>
      </c>
      <c r="S306" s="784">
        <v>6</v>
      </c>
      <c r="T306" s="742">
        <v>5.9384385784512661E-2</v>
      </c>
      <c r="U306" s="743">
        <v>1.8270233476108484</v>
      </c>
      <c r="V306" s="742">
        <v>-4.3968196926297609E-2</v>
      </c>
      <c r="W306" s="743">
        <v>-0.33236645048496599</v>
      </c>
      <c r="X306" s="742"/>
      <c r="Y306" s="743"/>
      <c r="Z306" s="742"/>
      <c r="AA306" s="743"/>
      <c r="AB306" s="742">
        <v>0.18139041188626756</v>
      </c>
      <c r="AC306" s="744">
        <v>-0.97169694789278549</v>
      </c>
      <c r="AD306" s="785">
        <v>0</v>
      </c>
      <c r="AE306" s="1178" t="s">
        <v>1793</v>
      </c>
      <c r="AF306" s="786" t="s">
        <v>1741</v>
      </c>
      <c r="AG306" s="787" t="s">
        <v>1427</v>
      </c>
      <c r="AH306" s="787" t="s">
        <v>1726</v>
      </c>
      <c r="AI306" s="787">
        <v>5000</v>
      </c>
      <c r="AJ306" s="787">
        <v>1000</v>
      </c>
      <c r="AK306" s="787">
        <v>5000</v>
      </c>
      <c r="AL306" s="742">
        <v>5.0000000000000001E-3</v>
      </c>
      <c r="AM306" s="742">
        <v>0.2</v>
      </c>
      <c r="AN306" s="743" t="s">
        <v>34</v>
      </c>
      <c r="AO306" s="1172" t="s">
        <v>34</v>
      </c>
      <c r="AP306" s="1178" t="s">
        <v>1727</v>
      </c>
      <c r="AQ306" s="745" t="s">
        <v>687</v>
      </c>
      <c r="AR306" s="742">
        <v>3.3333333333333301E-3</v>
      </c>
      <c r="AS306" s="742">
        <v>3.3333333333333301E-3</v>
      </c>
      <c r="AT306" s="742" t="s">
        <v>1414</v>
      </c>
      <c r="AU306" s="742" t="s">
        <v>2724</v>
      </c>
      <c r="AX306" s="190"/>
      <c r="AY306" s="190"/>
      <c r="AZ306" s="176"/>
      <c r="BA306" s="176"/>
      <c r="BB306" s="176"/>
      <c r="BC306" s="751"/>
      <c r="BD306" s="176"/>
      <c r="BE306" s="176"/>
      <c r="BF306" s="176"/>
      <c r="BG306" s="176"/>
      <c r="BH306" s="751"/>
      <c r="BI306" s="178"/>
      <c r="BJ306" s="191"/>
      <c r="BK306" s="191"/>
      <c r="BL306" s="191"/>
      <c r="BM306" s="178"/>
      <c r="BN306" s="178"/>
      <c r="BO306" s="178"/>
      <c r="BP306" s="178"/>
      <c r="BQ306" s="178"/>
      <c r="BR306" s="178"/>
      <c r="BS306" s="178"/>
      <c r="BT306" s="178"/>
      <c r="BU306" s="179"/>
      <c r="BV306" s="180"/>
      <c r="BW306" s="181"/>
      <c r="BX306" s="177"/>
      <c r="BY306"/>
      <c r="CA306"/>
    </row>
    <row r="307" spans="2:79" ht="18.75">
      <c r="B307" s="1170" t="s">
        <v>1519</v>
      </c>
      <c r="C307" s="335">
        <v>20997959000150</v>
      </c>
      <c r="D307" s="1170" t="s">
        <v>11</v>
      </c>
      <c r="E307" s="1170" t="s">
        <v>620</v>
      </c>
      <c r="F307" s="1170" t="s">
        <v>672</v>
      </c>
      <c r="G307" s="1172" t="s">
        <v>738</v>
      </c>
      <c r="H307" s="1172" t="s">
        <v>34</v>
      </c>
      <c r="I307" s="1172" t="s">
        <v>1303</v>
      </c>
      <c r="J307" s="1172" t="s">
        <v>608</v>
      </c>
      <c r="K307" s="1172" t="s">
        <v>48</v>
      </c>
      <c r="L307" s="740" t="s">
        <v>1414</v>
      </c>
      <c r="M307" s="740" t="s">
        <v>1414</v>
      </c>
      <c r="N307" s="1172" t="s">
        <v>3035</v>
      </c>
      <c r="O307" s="1172" t="s">
        <v>1320</v>
      </c>
      <c r="P307" s="783">
        <v>42013</v>
      </c>
      <c r="Q307" s="741">
        <v>1051.6328980000001</v>
      </c>
      <c r="R307" s="741">
        <v>592.34419829435478</v>
      </c>
      <c r="S307" s="784">
        <v>1</v>
      </c>
      <c r="T307" s="742">
        <v>3.1061664514137277E-2</v>
      </c>
      <c r="U307" s="743">
        <v>0.95564491462307222</v>
      </c>
      <c r="V307" s="742">
        <v>0.13410704571928189</v>
      </c>
      <c r="W307" s="743">
        <v>1.0137482518434506</v>
      </c>
      <c r="X307" s="742">
        <v>0.22430100782772922</v>
      </c>
      <c r="Y307" s="743">
        <v>1.0925991194560591</v>
      </c>
      <c r="Z307" s="742">
        <v>0.25675244922447527</v>
      </c>
      <c r="AA307" s="743">
        <v>1.1063237256832792</v>
      </c>
      <c r="AB307" s="742">
        <v>1.1116967798971073E-3</v>
      </c>
      <c r="AC307" s="744">
        <v>1.635997397461572</v>
      </c>
      <c r="AD307" s="785">
        <v>0</v>
      </c>
      <c r="AE307" s="1178" t="s">
        <v>1743</v>
      </c>
      <c r="AF307" s="786" t="s">
        <v>1741</v>
      </c>
      <c r="AG307" s="787" t="s">
        <v>1427</v>
      </c>
      <c r="AH307" s="787" t="s">
        <v>1797</v>
      </c>
      <c r="AI307" s="787">
        <v>1000</v>
      </c>
      <c r="AJ307" s="787">
        <v>0</v>
      </c>
      <c r="AK307" s="787">
        <v>0</v>
      </c>
      <c r="AL307" s="742">
        <v>7.4999999999999997E-3</v>
      </c>
      <c r="AM307" s="742">
        <v>0</v>
      </c>
      <c r="AN307" s="743" t="s">
        <v>34</v>
      </c>
      <c r="AO307" s="1172" t="s">
        <v>4626</v>
      </c>
      <c r="AP307" s="1178" t="s">
        <v>1742</v>
      </c>
      <c r="AQ307" s="745" t="s">
        <v>2174</v>
      </c>
      <c r="AR307" s="742">
        <v>0</v>
      </c>
      <c r="AS307" s="742">
        <v>0</v>
      </c>
      <c r="AT307" s="742" t="s">
        <v>1414</v>
      </c>
      <c r="AU307" s="742" t="s">
        <v>2724</v>
      </c>
      <c r="AX307" s="190"/>
      <c r="AY307" s="190"/>
      <c r="AZ307" s="176"/>
      <c r="BA307" s="176"/>
      <c r="BB307" s="176"/>
      <c r="BC307" s="751"/>
      <c r="BD307" s="176"/>
      <c r="BE307" s="176"/>
      <c r="BF307" s="176"/>
      <c r="BG307" s="176"/>
      <c r="BH307" s="751"/>
      <c r="BI307" s="178"/>
      <c r="BJ307" s="191"/>
      <c r="BK307" s="191"/>
      <c r="BL307" s="191"/>
      <c r="BM307" s="178"/>
      <c r="BN307" s="178"/>
      <c r="BO307" s="178"/>
      <c r="BP307" s="178"/>
      <c r="BQ307" s="178"/>
      <c r="BR307" s="178"/>
      <c r="BS307" s="178"/>
      <c r="BT307" s="178"/>
      <c r="BU307" s="179"/>
      <c r="BV307" s="180"/>
      <c r="BW307" s="181"/>
      <c r="BX307" s="177"/>
      <c r="BY307"/>
      <c r="CA307"/>
    </row>
    <row r="308" spans="2:79" ht="18.75">
      <c r="B308" s="1170" t="s">
        <v>602</v>
      </c>
      <c r="C308" s="335">
        <v>43508596000148</v>
      </c>
      <c r="D308" s="1170" t="s">
        <v>14</v>
      </c>
      <c r="E308" s="1170" t="s">
        <v>607</v>
      </c>
      <c r="F308" s="1170" t="s">
        <v>1414</v>
      </c>
      <c r="G308" s="1172" t="s">
        <v>866</v>
      </c>
      <c r="H308" s="1172" t="s">
        <v>34</v>
      </c>
      <c r="I308" s="1172" t="s">
        <v>34</v>
      </c>
      <c r="J308" s="1172" t="s">
        <v>611</v>
      </c>
      <c r="K308" s="1172" t="s">
        <v>1414</v>
      </c>
      <c r="L308" s="740" t="s">
        <v>1414</v>
      </c>
      <c r="M308" s="740" t="s">
        <v>1411</v>
      </c>
      <c r="N308" s="1172" t="s">
        <v>3036</v>
      </c>
      <c r="O308" s="1172" t="s">
        <v>1320</v>
      </c>
      <c r="P308" s="783">
        <v>44486</v>
      </c>
      <c r="Q308" s="741">
        <v>0.27</v>
      </c>
      <c r="R308" s="741">
        <v>3.1843555555555505</v>
      </c>
      <c r="S308" s="784">
        <v>4</v>
      </c>
      <c r="T308" s="742">
        <v>-3.8461538461538547E-2</v>
      </c>
      <c r="U308" s="743">
        <v>-1.1833098520080993</v>
      </c>
      <c r="V308" s="742">
        <v>2.7397260273972046E-2</v>
      </c>
      <c r="W308" s="743">
        <v>0.20710265116253954</v>
      </c>
      <c r="X308" s="742"/>
      <c r="Y308" s="743"/>
      <c r="Z308" s="742"/>
      <c r="AA308" s="743"/>
      <c r="AB308" s="742">
        <v>0.32826655116153908</v>
      </c>
      <c r="AC308" s="744">
        <v>-0.31953012585499507</v>
      </c>
      <c r="AD308" s="785">
        <v>0</v>
      </c>
      <c r="AE308" s="1178" t="s">
        <v>1743</v>
      </c>
      <c r="AF308" s="786" t="s">
        <v>1741</v>
      </c>
      <c r="AG308" s="787" t="s">
        <v>1427</v>
      </c>
      <c r="AH308" s="787" t="s">
        <v>1730</v>
      </c>
      <c r="AI308" s="787">
        <v>0</v>
      </c>
      <c r="AJ308" s="787">
        <v>0</v>
      </c>
      <c r="AK308" s="787">
        <v>0</v>
      </c>
      <c r="AL308" s="742">
        <v>0</v>
      </c>
      <c r="AM308" s="742">
        <v>0</v>
      </c>
      <c r="AN308" s="743" t="s">
        <v>2124</v>
      </c>
      <c r="AO308" s="1172" t="s">
        <v>34</v>
      </c>
      <c r="AP308" s="1178" t="s">
        <v>1742</v>
      </c>
      <c r="AQ308" s="745" t="s">
        <v>671</v>
      </c>
      <c r="AR308" s="742">
        <v>8.3325000000000001E-4</v>
      </c>
      <c r="AS308" s="742">
        <v>8.3325000000000001E-4</v>
      </c>
      <c r="AT308" s="742" t="s">
        <v>1414</v>
      </c>
      <c r="AU308" s="742" t="s">
        <v>2724</v>
      </c>
      <c r="AX308" s="190"/>
      <c r="AY308" s="190"/>
      <c r="AZ308" s="176"/>
      <c r="BA308" s="176"/>
      <c r="BB308" s="176"/>
      <c r="BC308" s="751"/>
      <c r="BD308" s="176"/>
      <c r="BE308" s="176"/>
      <c r="BF308" s="176"/>
      <c r="BG308" s="176"/>
      <c r="BH308" s="751"/>
      <c r="BI308" s="178"/>
      <c r="BJ308" s="191"/>
      <c r="BK308" s="191"/>
      <c r="BL308" s="191"/>
      <c r="BM308" s="178"/>
      <c r="BN308" s="178"/>
      <c r="BO308" s="178"/>
      <c r="BP308" s="178"/>
      <c r="BQ308" s="178"/>
      <c r="BR308" s="178"/>
      <c r="BS308" s="178"/>
      <c r="BT308" s="178"/>
      <c r="BU308" s="179"/>
      <c r="BV308" s="180"/>
      <c r="BW308" s="181"/>
      <c r="BX308" s="177"/>
      <c r="BY308"/>
      <c r="CA308"/>
    </row>
    <row r="309" spans="2:79" ht="18.75">
      <c r="B309" s="1170" t="s">
        <v>859</v>
      </c>
      <c r="C309" s="335">
        <v>41771697000181</v>
      </c>
      <c r="D309" s="1170" t="s">
        <v>13</v>
      </c>
      <c r="E309" s="1170" t="s">
        <v>616</v>
      </c>
      <c r="F309" s="1170" t="s">
        <v>701</v>
      </c>
      <c r="G309" s="1172" t="s">
        <v>1414</v>
      </c>
      <c r="H309" s="1172" t="s">
        <v>34</v>
      </c>
      <c r="I309" s="1172" t="s">
        <v>34</v>
      </c>
      <c r="J309" s="1172" t="s">
        <v>611</v>
      </c>
      <c r="K309" s="1172" t="s">
        <v>49</v>
      </c>
      <c r="L309" s="740" t="s">
        <v>1414</v>
      </c>
      <c r="M309" s="740" t="s">
        <v>34</v>
      </c>
      <c r="N309" s="1172" t="s">
        <v>3037</v>
      </c>
      <c r="O309" s="1172" t="s">
        <v>1320</v>
      </c>
      <c r="P309" s="783">
        <v>44331</v>
      </c>
      <c r="Q309" s="741">
        <v>6.8232234099999998</v>
      </c>
      <c r="R309" s="741">
        <v>5.9361620452610451</v>
      </c>
      <c r="S309" s="784">
        <v>4</v>
      </c>
      <c r="T309" s="742">
        <v>0.60446233802156657</v>
      </c>
      <c r="U309" s="743">
        <v>18.596922233467971</v>
      </c>
      <c r="V309" s="742">
        <v>-0.33680844231974461</v>
      </c>
      <c r="W309" s="743">
        <v>-2.5460181288496218</v>
      </c>
      <c r="X309" s="742"/>
      <c r="Y309" s="743"/>
      <c r="Z309" s="742"/>
      <c r="AA309" s="743"/>
      <c r="AB309" s="742">
        <v>0.58777696719608041</v>
      </c>
      <c r="AC309" s="744">
        <v>-0.7980863170568222</v>
      </c>
      <c r="AD309" s="785">
        <v>41673090000169</v>
      </c>
      <c r="AE309" s="1178" t="s">
        <v>1743</v>
      </c>
      <c r="AF309" s="786" t="s">
        <v>1741</v>
      </c>
      <c r="AG309" s="787" t="s">
        <v>1427</v>
      </c>
      <c r="AH309" s="787" t="s">
        <v>1726</v>
      </c>
      <c r="AI309" s="787">
        <v>1000</v>
      </c>
      <c r="AJ309" s="787">
        <v>100</v>
      </c>
      <c r="AK309" s="787">
        <v>100</v>
      </c>
      <c r="AL309" s="742">
        <v>5.0000000000000001E-3</v>
      </c>
      <c r="AM309" s="742">
        <v>0</v>
      </c>
      <c r="AN309" s="743" t="s">
        <v>34</v>
      </c>
      <c r="AO309" s="1172" t="s">
        <v>34</v>
      </c>
      <c r="AP309" s="1178" t="s">
        <v>1742</v>
      </c>
      <c r="AQ309" s="745" t="s">
        <v>679</v>
      </c>
      <c r="AR309" s="742">
        <v>5.2500000000000003E-3</v>
      </c>
      <c r="AS309" s="742">
        <v>5.2500000000000003E-3</v>
      </c>
      <c r="AT309" s="742" t="s">
        <v>1414</v>
      </c>
      <c r="AU309" s="742" t="s">
        <v>2724</v>
      </c>
      <c r="AX309" s="190"/>
      <c r="AY309" s="190"/>
      <c r="AZ309" s="176"/>
      <c r="BA309" s="176"/>
      <c r="BB309" s="176"/>
      <c r="BC309" s="751"/>
      <c r="BD309" s="176"/>
      <c r="BE309" s="176"/>
      <c r="BF309" s="176"/>
      <c r="BG309" s="176"/>
      <c r="BH309" s="751"/>
      <c r="BI309" s="178"/>
      <c r="BJ309" s="191"/>
      <c r="BK309" s="191"/>
      <c r="BL309" s="191"/>
      <c r="BM309" s="178"/>
      <c r="BN309" s="178"/>
      <c r="BO309" s="178"/>
      <c r="BP309" s="178"/>
      <c r="BQ309" s="178"/>
      <c r="BR309" s="178"/>
      <c r="BS309" s="178"/>
      <c r="BT309" s="178"/>
      <c r="BU309" s="179"/>
      <c r="BV309" s="180"/>
      <c r="BW309" s="181"/>
      <c r="BX309" s="177"/>
      <c r="BY309"/>
      <c r="CA309"/>
    </row>
    <row r="310" spans="2:79" ht="18.75">
      <c r="B310" s="1170" t="s">
        <v>1520</v>
      </c>
      <c r="C310" s="335">
        <v>41673090000169</v>
      </c>
      <c r="D310" s="1170" t="s">
        <v>13</v>
      </c>
      <c r="E310" s="1170" t="s">
        <v>616</v>
      </c>
      <c r="F310" s="1170" t="s">
        <v>701</v>
      </c>
      <c r="G310" s="1172" t="s">
        <v>1414</v>
      </c>
      <c r="H310" s="1172" t="s">
        <v>34</v>
      </c>
      <c r="I310" s="1172" t="s">
        <v>34</v>
      </c>
      <c r="J310" s="1172" t="s">
        <v>611</v>
      </c>
      <c r="K310" s="1172" t="s">
        <v>49</v>
      </c>
      <c r="L310" s="740" t="s">
        <v>1414</v>
      </c>
      <c r="M310" s="740" t="s">
        <v>34</v>
      </c>
      <c r="N310" s="1172" t="s">
        <v>3038</v>
      </c>
      <c r="O310" s="1172" t="s">
        <v>1320</v>
      </c>
      <c r="P310" s="783">
        <v>44331</v>
      </c>
      <c r="Q310" s="741">
        <v>7.7959245599999996</v>
      </c>
      <c r="R310" s="741">
        <v>6.8960323242570301</v>
      </c>
      <c r="S310" s="784">
        <v>4</v>
      </c>
      <c r="T310" s="742">
        <v>0.61033030375501141</v>
      </c>
      <c r="U310" s="743">
        <v>18.777456396722382</v>
      </c>
      <c r="V310" s="742">
        <v>-0.33461221262072305</v>
      </c>
      <c r="W310" s="743">
        <v>-2.5294162865967529</v>
      </c>
      <c r="X310" s="742"/>
      <c r="Y310" s="743"/>
      <c r="Z310" s="742"/>
      <c r="AA310" s="743"/>
      <c r="AB310" s="742">
        <v>0.59035825076165704</v>
      </c>
      <c r="AC310" s="744">
        <v>-0.79087659857205372</v>
      </c>
      <c r="AD310" s="785">
        <v>0</v>
      </c>
      <c r="AE310" s="1178" t="s">
        <v>1743</v>
      </c>
      <c r="AF310" s="786" t="s">
        <v>1741</v>
      </c>
      <c r="AG310" s="787" t="s">
        <v>1427</v>
      </c>
      <c r="AH310" s="787" t="s">
        <v>1726</v>
      </c>
      <c r="AI310" s="787">
        <v>1000</v>
      </c>
      <c r="AJ310" s="787">
        <v>100</v>
      </c>
      <c r="AK310" s="787">
        <v>100</v>
      </c>
      <c r="AL310" s="742">
        <v>0.01</v>
      </c>
      <c r="AM310" s="742">
        <v>0</v>
      </c>
      <c r="AN310" s="743" t="s">
        <v>34</v>
      </c>
      <c r="AO310" s="1172" t="s">
        <v>34</v>
      </c>
      <c r="AP310" s="1178" t="s">
        <v>1742</v>
      </c>
      <c r="AQ310" s="745" t="s">
        <v>679</v>
      </c>
      <c r="AR310" s="742">
        <v>0</v>
      </c>
      <c r="AS310" s="742">
        <v>0</v>
      </c>
      <c r="AT310" s="742" t="s">
        <v>1414</v>
      </c>
      <c r="AU310" s="742" t="s">
        <v>2724</v>
      </c>
      <c r="AX310" s="190"/>
      <c r="AY310" s="190"/>
      <c r="AZ310" s="176"/>
      <c r="BA310" s="176"/>
      <c r="BB310" s="176"/>
      <c r="BC310" s="751"/>
      <c r="BD310" s="176"/>
      <c r="BE310" s="176"/>
      <c r="BF310" s="176"/>
      <c r="BG310" s="176"/>
      <c r="BH310" s="751"/>
      <c r="BI310" s="178"/>
      <c r="BJ310" s="191"/>
      <c r="BK310" s="191"/>
      <c r="BL310" s="191"/>
      <c r="BM310" s="210"/>
      <c r="BN310" s="178"/>
      <c r="BO310" s="178"/>
      <c r="BP310" s="178"/>
      <c r="BQ310" s="178"/>
      <c r="BR310" s="178"/>
      <c r="BS310" s="178"/>
      <c r="BT310" s="178"/>
      <c r="BU310" s="179"/>
      <c r="BV310" s="180"/>
      <c r="BW310" s="181"/>
      <c r="BX310" s="177"/>
      <c r="BY310"/>
      <c r="CA310"/>
    </row>
    <row r="311" spans="2:79" ht="18.75">
      <c r="B311" s="1170" t="s">
        <v>861</v>
      </c>
      <c r="C311" s="335">
        <v>40916758000199</v>
      </c>
      <c r="D311" s="1170" t="s">
        <v>13</v>
      </c>
      <c r="E311" s="1170" t="s">
        <v>616</v>
      </c>
      <c r="F311" s="1170" t="s">
        <v>701</v>
      </c>
      <c r="G311" s="1172" t="s">
        <v>1414</v>
      </c>
      <c r="H311" s="1172" t="s">
        <v>34</v>
      </c>
      <c r="I311" s="1172" t="s">
        <v>34</v>
      </c>
      <c r="J311" s="1172" t="s">
        <v>611</v>
      </c>
      <c r="K311" s="1172" t="s">
        <v>49</v>
      </c>
      <c r="L311" s="740" t="s">
        <v>1414</v>
      </c>
      <c r="M311" s="740" t="s">
        <v>1411</v>
      </c>
      <c r="N311" s="1172" t="s">
        <v>3039</v>
      </c>
      <c r="O311" s="1172" t="s">
        <v>1320</v>
      </c>
      <c r="P311" s="783">
        <v>44289</v>
      </c>
      <c r="Q311" s="741">
        <v>10.34737213</v>
      </c>
      <c r="R311" s="741">
        <v>10.707144800483862</v>
      </c>
      <c r="S311" s="784">
        <v>3</v>
      </c>
      <c r="T311" s="742">
        <v>0.13164068010375196</v>
      </c>
      <c r="U311" s="743">
        <v>4.0500645559872144</v>
      </c>
      <c r="V311" s="742">
        <v>4.0311772245386734E-2</v>
      </c>
      <c r="W311" s="743">
        <v>0.30472663403542882</v>
      </c>
      <c r="X311" s="742"/>
      <c r="Y311" s="743"/>
      <c r="Z311" s="742"/>
      <c r="AA311" s="743"/>
      <c r="AB311" s="742">
        <v>0.11068185113285033</v>
      </c>
      <c r="AC311" s="744">
        <v>-0.83099929657680327</v>
      </c>
      <c r="AD311" s="785">
        <v>0</v>
      </c>
      <c r="AE311" s="1178" t="s">
        <v>1743</v>
      </c>
      <c r="AF311" s="786" t="s">
        <v>1741</v>
      </c>
      <c r="AG311" s="787" t="s">
        <v>1427</v>
      </c>
      <c r="AH311" s="787" t="s">
        <v>1730</v>
      </c>
      <c r="AI311" s="787">
        <v>1</v>
      </c>
      <c r="AJ311" s="787">
        <v>1</v>
      </c>
      <c r="AK311" s="787">
        <v>1</v>
      </c>
      <c r="AL311" s="742">
        <v>5.0000000000000001E-3</v>
      </c>
      <c r="AM311" s="742">
        <v>0</v>
      </c>
      <c r="AN311" s="743" t="s">
        <v>34</v>
      </c>
      <c r="AO311" s="1172" t="s">
        <v>34</v>
      </c>
      <c r="AP311" s="1178" t="s">
        <v>1742</v>
      </c>
      <c r="AQ311" s="745" t="s">
        <v>668</v>
      </c>
      <c r="AR311" s="742">
        <v>1.75E-3</v>
      </c>
      <c r="AS311" s="742">
        <v>1.75E-3</v>
      </c>
      <c r="AT311" s="742" t="s">
        <v>1414</v>
      </c>
      <c r="AU311" s="742" t="s">
        <v>2724</v>
      </c>
      <c r="AX311" s="190"/>
      <c r="AY311" s="190"/>
      <c r="AZ311" s="176"/>
      <c r="BA311" s="176"/>
      <c r="BB311" s="176"/>
      <c r="BC311" s="176"/>
      <c r="BD311" s="176"/>
      <c r="BE311" s="176"/>
      <c r="BF311" s="176"/>
      <c r="BG311" s="176"/>
      <c r="BH311" s="751"/>
      <c r="BI311" s="178"/>
      <c r="BJ311" s="191"/>
      <c r="BK311" s="191"/>
      <c r="BL311" s="191"/>
      <c r="BM311" s="210"/>
      <c r="BN311" s="178"/>
      <c r="BO311" s="178"/>
      <c r="BP311" s="178"/>
      <c r="BQ311" s="178"/>
      <c r="BR311" s="178"/>
      <c r="BS311" s="178"/>
      <c r="BT311" s="178"/>
      <c r="BU311" s="178"/>
      <c r="BV311" s="178"/>
      <c r="BW311" s="181"/>
      <c r="BX311" s="176"/>
      <c r="BY311"/>
      <c r="CA311"/>
    </row>
    <row r="312" spans="2:79" ht="18.75">
      <c r="B312" s="1170" t="s">
        <v>862</v>
      </c>
      <c r="C312" s="335">
        <v>44347311000105</v>
      </c>
      <c r="D312" s="1170" t="s">
        <v>13</v>
      </c>
      <c r="E312" s="1170" t="s">
        <v>616</v>
      </c>
      <c r="F312" s="1170" t="s">
        <v>701</v>
      </c>
      <c r="G312" s="1172" t="s">
        <v>1414</v>
      </c>
      <c r="H312" s="1172" t="s">
        <v>34</v>
      </c>
      <c r="I312" s="1172" t="s">
        <v>34</v>
      </c>
      <c r="J312" s="1172" t="s">
        <v>611</v>
      </c>
      <c r="K312" s="1172" t="s">
        <v>49</v>
      </c>
      <c r="L312" s="740" t="s">
        <v>1414</v>
      </c>
      <c r="M312" s="740" t="s">
        <v>1411</v>
      </c>
      <c r="N312" s="1172" t="s">
        <v>3040</v>
      </c>
      <c r="O312" s="1172" t="s">
        <v>1320</v>
      </c>
      <c r="P312" s="783">
        <v>44532</v>
      </c>
      <c r="Q312" s="741"/>
      <c r="R312" s="741"/>
      <c r="S312" s="784">
        <v>3</v>
      </c>
      <c r="T312" s="742"/>
      <c r="U312" s="743"/>
      <c r="V312" s="742"/>
      <c r="W312" s="743"/>
      <c r="X312" s="742"/>
      <c r="Y312" s="743"/>
      <c r="Z312" s="742"/>
      <c r="AA312" s="743"/>
      <c r="AB312" s="742"/>
      <c r="AC312" s="744"/>
      <c r="AD312" s="785">
        <v>0</v>
      </c>
      <c r="AE312" s="1178" t="s">
        <v>1743</v>
      </c>
      <c r="AF312" s="786" t="s">
        <v>1741</v>
      </c>
      <c r="AG312" s="787" t="s">
        <v>1427</v>
      </c>
      <c r="AH312" s="787" t="s">
        <v>1730</v>
      </c>
      <c r="AI312" s="787">
        <v>1</v>
      </c>
      <c r="AJ312" s="787">
        <v>1</v>
      </c>
      <c r="AK312" s="787">
        <v>1</v>
      </c>
      <c r="AL312" s="742">
        <v>5.0000000000000001E-3</v>
      </c>
      <c r="AM312" s="742">
        <v>0</v>
      </c>
      <c r="AN312" s="743" t="s">
        <v>2124</v>
      </c>
      <c r="AO312" s="1172" t="s">
        <v>34</v>
      </c>
      <c r="AP312" s="1178" t="s">
        <v>1742</v>
      </c>
      <c r="AQ312" s="745" t="s">
        <v>668</v>
      </c>
      <c r="AR312" s="742">
        <v>1.75E-3</v>
      </c>
      <c r="AS312" s="742">
        <v>1.75E-3</v>
      </c>
      <c r="AT312" s="742" t="s">
        <v>1414</v>
      </c>
      <c r="AU312" s="742" t="s">
        <v>2724</v>
      </c>
      <c r="AX312" s="190"/>
      <c r="AY312" s="190"/>
      <c r="AZ312" s="176"/>
      <c r="BA312" s="176"/>
      <c r="BB312" s="176"/>
      <c r="BC312" s="176"/>
      <c r="BD312" s="176"/>
      <c r="BE312" s="176"/>
      <c r="BF312" s="176"/>
      <c r="BG312" s="176"/>
      <c r="BH312" s="751"/>
      <c r="BI312" s="178"/>
      <c r="BJ312" s="191"/>
      <c r="BK312" s="191"/>
      <c r="BL312" s="191"/>
      <c r="BM312" s="210"/>
      <c r="BN312" s="178"/>
      <c r="BO312" s="178"/>
      <c r="BP312" s="178"/>
      <c r="BQ312" s="178"/>
      <c r="BR312" s="178"/>
      <c r="BS312" s="178"/>
      <c r="BT312" s="178"/>
      <c r="BU312" s="178"/>
      <c r="BV312" s="178"/>
      <c r="BW312" s="181"/>
      <c r="BX312" s="176"/>
      <c r="BY312"/>
      <c r="CA312"/>
    </row>
    <row r="313" spans="2:79" ht="18.75">
      <c r="B313" s="1170" t="s">
        <v>575</v>
      </c>
      <c r="C313" s="335">
        <v>42730726000120</v>
      </c>
      <c r="D313" s="1170" t="s">
        <v>14</v>
      </c>
      <c r="E313" s="1170" t="s">
        <v>614</v>
      </c>
      <c r="F313" s="1170" t="s">
        <v>1414</v>
      </c>
      <c r="G313" s="1172" t="s">
        <v>866</v>
      </c>
      <c r="H313" s="1172" t="s">
        <v>1337</v>
      </c>
      <c r="I313" s="1172" t="s">
        <v>34</v>
      </c>
      <c r="J313" s="1172" t="s">
        <v>611</v>
      </c>
      <c r="K313" s="1172" t="s">
        <v>48</v>
      </c>
      <c r="L313" s="740" t="s">
        <v>1414</v>
      </c>
      <c r="M313" s="740" t="s">
        <v>1411</v>
      </c>
      <c r="N313" s="1172" t="s">
        <v>3041</v>
      </c>
      <c r="O313" s="1172" t="s">
        <v>1320</v>
      </c>
      <c r="P313" s="783">
        <v>44416</v>
      </c>
      <c r="Q313" s="741">
        <v>0</v>
      </c>
      <c r="R313" s="741">
        <v>0.90909090909090906</v>
      </c>
      <c r="S313" s="784">
        <v>3</v>
      </c>
      <c r="T313" s="742"/>
      <c r="U313" s="743"/>
      <c r="V313" s="742">
        <v>-0.16008477124734899</v>
      </c>
      <c r="W313" s="743">
        <v>-1.2101202895667496</v>
      </c>
      <c r="X313" s="742"/>
      <c r="Y313" s="743"/>
      <c r="Z313" s="742"/>
      <c r="AA313" s="743"/>
      <c r="AB313" s="742">
        <v>0.36275871060694809</v>
      </c>
      <c r="AC313" s="744">
        <v>-0.80597122930217202</v>
      </c>
      <c r="AD313" s="785">
        <v>42134357000102</v>
      </c>
      <c r="AE313" s="1178" t="s">
        <v>1743</v>
      </c>
      <c r="AF313" s="786" t="s">
        <v>1741</v>
      </c>
      <c r="AG313" s="787" t="s">
        <v>1427</v>
      </c>
      <c r="AH313" s="787" t="s">
        <v>1730</v>
      </c>
      <c r="AI313" s="787">
        <v>0</v>
      </c>
      <c r="AJ313" s="787">
        <v>0</v>
      </c>
      <c r="AK313" s="787">
        <v>0</v>
      </c>
      <c r="AL313" s="742">
        <v>0</v>
      </c>
      <c r="AM313" s="742">
        <v>0</v>
      </c>
      <c r="AN313" s="743" t="s">
        <v>34</v>
      </c>
      <c r="AO313" s="1172" t="s">
        <v>34</v>
      </c>
      <c r="AP313" s="1178" t="s">
        <v>1727</v>
      </c>
      <c r="AQ313" s="745" t="s">
        <v>659</v>
      </c>
      <c r="AR313" s="742">
        <v>0</v>
      </c>
      <c r="AS313" s="742">
        <v>0</v>
      </c>
      <c r="AT313" s="742" t="s">
        <v>1414</v>
      </c>
      <c r="AU313" s="742" t="s">
        <v>2724</v>
      </c>
      <c r="AX313" s="190"/>
      <c r="AY313" s="190"/>
      <c r="AZ313" s="176"/>
      <c r="BA313" s="176"/>
      <c r="BB313" s="176"/>
      <c r="BC313" s="176"/>
      <c r="BD313" s="176"/>
      <c r="BE313" s="176"/>
      <c r="BF313" s="176"/>
      <c r="BG313" s="176"/>
      <c r="BH313" s="751"/>
      <c r="BI313" s="178"/>
      <c r="BJ313" s="191"/>
      <c r="BK313" s="191"/>
      <c r="BL313" s="191"/>
      <c r="BM313" s="210"/>
      <c r="BN313" s="178"/>
      <c r="BO313" s="178"/>
      <c r="BP313" s="178"/>
      <c r="BQ313" s="178"/>
      <c r="BR313" s="178"/>
      <c r="BS313" s="178"/>
      <c r="BT313" s="178"/>
      <c r="BU313" s="178"/>
      <c r="BV313" s="178"/>
      <c r="BW313" s="181"/>
      <c r="BX313" s="176"/>
      <c r="BY313"/>
      <c r="CA313"/>
    </row>
    <row r="314" spans="2:79" ht="18.75">
      <c r="B314" s="1170" t="s">
        <v>863</v>
      </c>
      <c r="C314" s="335">
        <v>32743215000199</v>
      </c>
      <c r="D314" s="1170" t="s">
        <v>14</v>
      </c>
      <c r="E314" s="1170" t="s">
        <v>607</v>
      </c>
      <c r="F314" s="1170" t="s">
        <v>672</v>
      </c>
      <c r="G314" s="1172" t="s">
        <v>1414</v>
      </c>
      <c r="H314" s="1172" t="s">
        <v>34</v>
      </c>
      <c r="I314" s="1172" t="s">
        <v>34</v>
      </c>
      <c r="J314" s="1172" t="s">
        <v>608</v>
      </c>
      <c r="K314" s="1172" t="s">
        <v>48</v>
      </c>
      <c r="L314" s="740" t="s">
        <v>1414</v>
      </c>
      <c r="M314" s="740" t="s">
        <v>1411</v>
      </c>
      <c r="N314" s="1172" t="s">
        <v>3042</v>
      </c>
      <c r="O314" s="1172" t="s">
        <v>1320</v>
      </c>
      <c r="P314" s="783">
        <v>43541</v>
      </c>
      <c r="Q314" s="741">
        <v>49.224646919999998</v>
      </c>
      <c r="R314" s="741">
        <v>76.343202891411281</v>
      </c>
      <c r="S314" s="784">
        <v>2</v>
      </c>
      <c r="T314" s="742">
        <v>-4.3893652031764985E-2</v>
      </c>
      <c r="U314" s="743">
        <v>-1.3504345631348706</v>
      </c>
      <c r="V314" s="742">
        <v>-0.1260104081559732</v>
      </c>
      <c r="W314" s="743">
        <v>-0.95254377051593397</v>
      </c>
      <c r="X314" s="742">
        <v>-8.357031510046864E-2</v>
      </c>
      <c r="Y314" s="743">
        <v>-0.40708177629574333</v>
      </c>
      <c r="Z314" s="742">
        <v>0.48421557530504522</v>
      </c>
      <c r="AA314" s="743">
        <v>2.0864423335529523</v>
      </c>
      <c r="AB314" s="742">
        <v>0.21009677103885513</v>
      </c>
      <c r="AC314" s="744">
        <v>-1.2294273708224075</v>
      </c>
      <c r="AD314" s="785">
        <v>42427783000134</v>
      </c>
      <c r="AE314" s="1178" t="s">
        <v>1743</v>
      </c>
      <c r="AF314" s="786" t="s">
        <v>1741</v>
      </c>
      <c r="AG314" s="787" t="s">
        <v>1427</v>
      </c>
      <c r="AH314" s="787" t="s">
        <v>1730</v>
      </c>
      <c r="AI314" s="787">
        <v>500</v>
      </c>
      <c r="AJ314" s="787">
        <v>500</v>
      </c>
      <c r="AK314" s="787">
        <v>500</v>
      </c>
      <c r="AL314" s="742">
        <v>1E-3</v>
      </c>
      <c r="AM314" s="742">
        <v>0</v>
      </c>
      <c r="AN314" s="743" t="s">
        <v>666</v>
      </c>
      <c r="AO314" s="1172" t="s">
        <v>34</v>
      </c>
      <c r="AP314" s="1178" t="s">
        <v>1727</v>
      </c>
      <c r="AQ314" s="745" t="s">
        <v>697</v>
      </c>
      <c r="AR314" s="742">
        <v>3.5E-4</v>
      </c>
      <c r="AS314" s="742">
        <v>3.5E-4</v>
      </c>
      <c r="AT314" s="742" t="s">
        <v>1414</v>
      </c>
      <c r="AU314" s="742" t="s">
        <v>2724</v>
      </c>
      <c r="AX314" s="190"/>
      <c r="AY314" s="190"/>
      <c r="AZ314" s="176"/>
      <c r="BA314" s="176"/>
      <c r="BB314" s="176"/>
      <c r="BC314" s="176"/>
      <c r="BD314" s="176"/>
      <c r="BE314" s="176"/>
      <c r="BF314" s="176"/>
      <c r="BG314" s="176"/>
      <c r="BH314" s="751"/>
      <c r="BI314" s="178"/>
      <c r="BJ314" s="191"/>
      <c r="BK314" s="191"/>
      <c r="BL314" s="191"/>
      <c r="BM314" s="210"/>
      <c r="BN314" s="178"/>
      <c r="BO314" s="178"/>
      <c r="BP314" s="178"/>
      <c r="BQ314" s="178"/>
      <c r="BR314" s="178"/>
      <c r="BS314" s="178"/>
      <c r="BT314" s="178"/>
      <c r="BU314" s="178"/>
      <c r="BV314" s="178"/>
      <c r="BW314" s="181"/>
      <c r="BX314" s="176"/>
      <c r="BY314"/>
      <c r="CA314"/>
    </row>
    <row r="315" spans="2:79" ht="18.75">
      <c r="B315" s="1170" t="s">
        <v>1521</v>
      </c>
      <c r="C315" s="335">
        <v>36498594000150</v>
      </c>
      <c r="D315" s="1170" t="s">
        <v>13</v>
      </c>
      <c r="E315" s="1170" t="s">
        <v>616</v>
      </c>
      <c r="F315" s="1170" t="s">
        <v>699</v>
      </c>
      <c r="G315" s="1172" t="s">
        <v>1414</v>
      </c>
      <c r="H315" s="1172" t="s">
        <v>34</v>
      </c>
      <c r="I315" s="1172" t="s">
        <v>34</v>
      </c>
      <c r="J315" s="1172" t="s">
        <v>611</v>
      </c>
      <c r="K315" s="1172" t="s">
        <v>48</v>
      </c>
      <c r="L315" s="740" t="s">
        <v>1414</v>
      </c>
      <c r="M315" s="740" t="s">
        <v>34</v>
      </c>
      <c r="N315" s="1172" t="s">
        <v>3043</v>
      </c>
      <c r="O315" s="1172" t="s">
        <v>1320</v>
      </c>
      <c r="P315" s="783">
        <v>43952</v>
      </c>
      <c r="Q315" s="741">
        <v>9.7172833399999998</v>
      </c>
      <c r="R315" s="741">
        <v>10.735971257389558</v>
      </c>
      <c r="S315" s="784">
        <v>8</v>
      </c>
      <c r="T315" s="742">
        <v>9.9516033942709026E-2</v>
      </c>
      <c r="U315" s="743">
        <v>3.0617158883266735</v>
      </c>
      <c r="V315" s="742">
        <v>0.10218976252763534</v>
      </c>
      <c r="W315" s="743">
        <v>0.77247763205175768</v>
      </c>
      <c r="X315" s="742">
        <v>0.25877087325684145</v>
      </c>
      <c r="Y315" s="743">
        <v>1.2605062768083897</v>
      </c>
      <c r="Z315" s="742"/>
      <c r="AA315" s="743"/>
      <c r="AB315" s="742">
        <v>0.15203437085969776</v>
      </c>
      <c r="AC315" s="744">
        <v>-0.19797201108389095</v>
      </c>
      <c r="AD315" s="785">
        <v>33600729000158</v>
      </c>
      <c r="AE315" s="1178" t="s">
        <v>1743</v>
      </c>
      <c r="AF315" s="786" t="s">
        <v>1741</v>
      </c>
      <c r="AG315" s="787" t="s">
        <v>1427</v>
      </c>
      <c r="AH315" s="787" t="s">
        <v>1730</v>
      </c>
      <c r="AI315" s="787">
        <v>500</v>
      </c>
      <c r="AJ315" s="787">
        <v>500</v>
      </c>
      <c r="AK315" s="787">
        <v>500</v>
      </c>
      <c r="AL315" s="742">
        <v>2E-3</v>
      </c>
      <c r="AM315" s="742">
        <v>0</v>
      </c>
      <c r="AN315" s="743" t="s">
        <v>64</v>
      </c>
      <c r="AO315" s="1172" t="s">
        <v>34</v>
      </c>
      <c r="AP315" s="1178" t="s">
        <v>1742</v>
      </c>
      <c r="AQ315" s="745" t="s">
        <v>671</v>
      </c>
      <c r="AR315" s="742">
        <v>0</v>
      </c>
      <c r="AS315" s="742">
        <v>0</v>
      </c>
      <c r="AT315" s="742" t="s">
        <v>1414</v>
      </c>
      <c r="AU315" s="742" t="s">
        <v>2724</v>
      </c>
      <c r="AX315" s="190"/>
      <c r="AY315" s="190"/>
      <c r="AZ315" s="176"/>
      <c r="BA315" s="176"/>
      <c r="BB315" s="176"/>
      <c r="BC315" s="176"/>
      <c r="BD315" s="176"/>
      <c r="BE315" s="176"/>
      <c r="BF315" s="176"/>
      <c r="BG315" s="176"/>
      <c r="BH315" s="751"/>
      <c r="BI315" s="178"/>
      <c r="BJ315" s="191"/>
      <c r="BK315" s="191"/>
      <c r="BL315" s="191"/>
      <c r="BM315" s="210"/>
      <c r="BN315" s="178"/>
      <c r="BO315" s="178"/>
      <c r="BP315" s="178"/>
      <c r="BQ315" s="178"/>
      <c r="BR315" s="178"/>
      <c r="BS315" s="178"/>
      <c r="BT315" s="178"/>
      <c r="BU315" s="178"/>
      <c r="BV315" s="178"/>
      <c r="BW315" s="181"/>
      <c r="BX315" s="176"/>
      <c r="BY315"/>
      <c r="CA315"/>
    </row>
    <row r="316" spans="2:79" ht="18.75">
      <c r="B316" s="1170" t="s">
        <v>1522</v>
      </c>
      <c r="C316" s="335">
        <v>36727910000118</v>
      </c>
      <c r="D316" s="1170" t="s">
        <v>13</v>
      </c>
      <c r="E316" s="1170" t="s">
        <v>616</v>
      </c>
      <c r="F316" s="1170" t="s">
        <v>699</v>
      </c>
      <c r="G316" s="1172" t="s">
        <v>1414</v>
      </c>
      <c r="H316" s="1172" t="s">
        <v>34</v>
      </c>
      <c r="I316" s="1172" t="s">
        <v>34</v>
      </c>
      <c r="J316" s="1172" t="s">
        <v>611</v>
      </c>
      <c r="K316" s="1172" t="s">
        <v>49</v>
      </c>
      <c r="L316" s="740" t="s">
        <v>1414</v>
      </c>
      <c r="M316" s="740" t="s">
        <v>34</v>
      </c>
      <c r="N316" s="1172" t="s">
        <v>3044</v>
      </c>
      <c r="O316" s="1172" t="s">
        <v>1320</v>
      </c>
      <c r="P316" s="783">
        <v>43943</v>
      </c>
      <c r="Q316" s="741">
        <v>9.8708567299999999</v>
      </c>
      <c r="R316" s="741">
        <v>10.525178279036139</v>
      </c>
      <c r="S316" s="784">
        <v>5</v>
      </c>
      <c r="T316" s="742">
        <v>4.0732305795604606E-2</v>
      </c>
      <c r="U316" s="743">
        <v>1.2531724073165811</v>
      </c>
      <c r="V316" s="742">
        <v>0.11218310388105279</v>
      </c>
      <c r="W316" s="743">
        <v>0.84801976537343149</v>
      </c>
      <c r="X316" s="742">
        <v>-1.3909802091942813E-2</v>
      </c>
      <c r="Y316" s="743">
        <v>-6.7756438834805505E-2</v>
      </c>
      <c r="Z316" s="742"/>
      <c r="AA316" s="743"/>
      <c r="AB316" s="742">
        <v>0.21080950477814517</v>
      </c>
      <c r="AC316" s="744">
        <v>-9.5371453107437637E-2</v>
      </c>
      <c r="AD316" s="785">
        <v>34979818000110</v>
      </c>
      <c r="AE316" s="1178" t="s">
        <v>1743</v>
      </c>
      <c r="AF316" s="786" t="s">
        <v>1741</v>
      </c>
      <c r="AG316" s="787" t="s">
        <v>1427</v>
      </c>
      <c r="AH316" s="787" t="s">
        <v>1730</v>
      </c>
      <c r="AI316" s="787">
        <v>500</v>
      </c>
      <c r="AJ316" s="787">
        <v>500</v>
      </c>
      <c r="AK316" s="787">
        <v>500</v>
      </c>
      <c r="AL316" s="742">
        <v>2E-3</v>
      </c>
      <c r="AM316" s="742">
        <v>0</v>
      </c>
      <c r="AN316" s="743" t="s">
        <v>34</v>
      </c>
      <c r="AO316" s="1172" t="s">
        <v>34</v>
      </c>
      <c r="AP316" s="1178" t="s">
        <v>1742</v>
      </c>
      <c r="AQ316" s="745" t="s">
        <v>671</v>
      </c>
      <c r="AR316" s="742">
        <v>0</v>
      </c>
      <c r="AS316" s="742">
        <v>0</v>
      </c>
      <c r="AT316" s="742" t="s">
        <v>1414</v>
      </c>
      <c r="AU316" s="742" t="s">
        <v>2724</v>
      </c>
      <c r="AX316" s="190"/>
      <c r="AY316" s="190"/>
      <c r="AZ316" s="176"/>
      <c r="BA316" s="176"/>
      <c r="BB316" s="176"/>
      <c r="BC316" s="176"/>
      <c r="BD316" s="176"/>
      <c r="BE316" s="176"/>
      <c r="BF316" s="176"/>
      <c r="BG316" s="176"/>
      <c r="BH316" s="751"/>
      <c r="BI316" s="178"/>
      <c r="BJ316" s="191"/>
      <c r="BK316" s="191"/>
      <c r="BL316" s="191"/>
      <c r="BM316" s="210"/>
      <c r="BN316" s="178"/>
      <c r="BO316" s="178"/>
      <c r="BP316" s="178"/>
      <c r="BQ316" s="178"/>
      <c r="BR316" s="178"/>
      <c r="BS316" s="178"/>
      <c r="BT316" s="178"/>
      <c r="BU316" s="178"/>
      <c r="BV316" s="178"/>
      <c r="BW316" s="181"/>
      <c r="BX316" s="176"/>
      <c r="BY316"/>
      <c r="CA316"/>
    </row>
    <row r="317" spans="2:79" ht="18.75">
      <c r="B317" s="1170" t="s">
        <v>497</v>
      </c>
      <c r="C317" s="335">
        <v>43274439000115</v>
      </c>
      <c r="D317" s="1170" t="s">
        <v>14</v>
      </c>
      <c r="E317" s="1170" t="s">
        <v>607</v>
      </c>
      <c r="F317" s="1170" t="s">
        <v>1414</v>
      </c>
      <c r="G317" s="1172" t="s">
        <v>1414</v>
      </c>
      <c r="H317" s="1172" t="s">
        <v>34</v>
      </c>
      <c r="I317" s="1172" t="s">
        <v>34</v>
      </c>
      <c r="J317" s="1172" t="s">
        <v>611</v>
      </c>
      <c r="K317" s="1172" t="s">
        <v>1414</v>
      </c>
      <c r="L317" s="740" t="s">
        <v>1414</v>
      </c>
      <c r="M317" s="740" t="s">
        <v>1411</v>
      </c>
      <c r="N317" s="1172" t="s">
        <v>3045</v>
      </c>
      <c r="O317" s="1172" t="s">
        <v>1320</v>
      </c>
      <c r="P317" s="783">
        <v>44444</v>
      </c>
      <c r="Q317" s="741">
        <v>1.44</v>
      </c>
      <c r="R317" s="741">
        <v>4.6769736842105267</v>
      </c>
      <c r="S317" s="784">
        <v>4</v>
      </c>
      <c r="T317" s="742">
        <v>0.23611111111111138</v>
      </c>
      <c r="U317" s="743">
        <v>7.2642077026052689</v>
      </c>
      <c r="V317" s="742">
        <v>2.2988505747125521E-2</v>
      </c>
      <c r="W317" s="743">
        <v>0.17377578775707</v>
      </c>
      <c r="X317" s="742"/>
      <c r="Y317" s="743"/>
      <c r="Z317" s="742"/>
      <c r="AA317" s="743"/>
      <c r="AB317" s="742">
        <v>0.40252904312438886</v>
      </c>
      <c r="AC317" s="744">
        <v>-0.27153272242197601</v>
      </c>
      <c r="AD317" s="785">
        <v>0</v>
      </c>
      <c r="AE317" s="1178" t="s">
        <v>1743</v>
      </c>
      <c r="AF317" s="786" t="s">
        <v>1741</v>
      </c>
      <c r="AG317" s="787" t="s">
        <v>1427</v>
      </c>
      <c r="AH317" s="787" t="s">
        <v>1797</v>
      </c>
      <c r="AI317" s="787">
        <v>0</v>
      </c>
      <c r="AJ317" s="787">
        <v>0</v>
      </c>
      <c r="AK317" s="787">
        <v>0</v>
      </c>
      <c r="AL317" s="742">
        <v>0</v>
      </c>
      <c r="AM317" s="742">
        <v>0</v>
      </c>
      <c r="AN317" s="743" t="s">
        <v>34</v>
      </c>
      <c r="AO317" s="1172" t="s">
        <v>34</v>
      </c>
      <c r="AP317" s="1178" t="s">
        <v>1742</v>
      </c>
      <c r="AQ317" s="745" t="s">
        <v>671</v>
      </c>
      <c r="AR317" s="742">
        <v>8.3325000000000001E-4</v>
      </c>
      <c r="AS317" s="742">
        <v>8.3325000000000001E-4</v>
      </c>
      <c r="AT317" s="742" t="s">
        <v>1414</v>
      </c>
      <c r="AU317" s="742" t="s">
        <v>2724</v>
      </c>
      <c r="AX317" s="190"/>
      <c r="AY317" s="190"/>
      <c r="AZ317" s="176"/>
      <c r="BA317" s="176"/>
      <c r="BB317" s="176"/>
      <c r="BC317" s="176"/>
      <c r="BD317" s="176"/>
      <c r="BE317" s="176"/>
      <c r="BF317" s="176"/>
      <c r="BG317" s="176"/>
      <c r="BH317" s="751"/>
      <c r="BI317" s="178"/>
      <c r="BJ317" s="191"/>
      <c r="BK317" s="191"/>
      <c r="BL317" s="191"/>
      <c r="BM317" s="210"/>
      <c r="BN317" s="178"/>
      <c r="BO317" s="178"/>
      <c r="BP317" s="178"/>
      <c r="BQ317" s="178"/>
      <c r="BR317" s="178"/>
      <c r="BS317" s="178"/>
      <c r="BT317" s="178"/>
      <c r="BU317" s="178"/>
      <c r="BV317" s="178"/>
      <c r="BW317" s="181"/>
      <c r="BX317" s="176"/>
      <c r="BY317"/>
      <c r="CA317"/>
    </row>
    <row r="318" spans="2:79" ht="18.75">
      <c r="B318" s="1170" t="s">
        <v>154</v>
      </c>
      <c r="C318" s="335">
        <v>36499594000174</v>
      </c>
      <c r="D318" s="1170" t="s">
        <v>14</v>
      </c>
      <c r="E318" s="1170" t="s">
        <v>607</v>
      </c>
      <c r="F318" s="1170" t="s">
        <v>672</v>
      </c>
      <c r="G318" s="1172" t="s">
        <v>1414</v>
      </c>
      <c r="H318" s="1172" t="s">
        <v>34</v>
      </c>
      <c r="I318" s="1172" t="s">
        <v>34</v>
      </c>
      <c r="J318" s="1172" t="s">
        <v>611</v>
      </c>
      <c r="K318" s="1172" t="s">
        <v>48</v>
      </c>
      <c r="L318" s="740" t="s">
        <v>1414</v>
      </c>
      <c r="M318" s="740" t="s">
        <v>1411</v>
      </c>
      <c r="N318" s="1172" t="s">
        <v>3046</v>
      </c>
      <c r="O318" s="1172" t="s">
        <v>1320</v>
      </c>
      <c r="P318" s="783">
        <v>43925</v>
      </c>
      <c r="Q318" s="741">
        <v>489.05574251000002</v>
      </c>
      <c r="R318" s="741">
        <v>434.43592721285125</v>
      </c>
      <c r="S318" s="784">
        <v>2</v>
      </c>
      <c r="T318" s="742">
        <v>7.2755406491785024E-2</v>
      </c>
      <c r="U318" s="743">
        <v>2.2383969215031594</v>
      </c>
      <c r="V318" s="742">
        <v>1.4880615251144702E-2</v>
      </c>
      <c r="W318" s="743">
        <v>0.1124862427346275</v>
      </c>
      <c r="X318" s="742">
        <v>0.21931841836203736</v>
      </c>
      <c r="Y318" s="743">
        <v>1.068328283958935</v>
      </c>
      <c r="Z318" s="742"/>
      <c r="AA318" s="743"/>
      <c r="AB318" s="742">
        <v>0.23490995551145882</v>
      </c>
      <c r="AC318" s="744">
        <v>-0.49979873000202413</v>
      </c>
      <c r="AD318" s="785">
        <v>0</v>
      </c>
      <c r="AE318" s="1178" t="s">
        <v>1743</v>
      </c>
      <c r="AF318" s="786" t="s">
        <v>1741</v>
      </c>
      <c r="AG318" s="787" t="s">
        <v>1427</v>
      </c>
      <c r="AH318" s="787" t="s">
        <v>1730</v>
      </c>
      <c r="AI318" s="787">
        <v>500</v>
      </c>
      <c r="AJ318" s="787">
        <v>100</v>
      </c>
      <c r="AK318" s="787">
        <v>100</v>
      </c>
      <c r="AL318" s="742">
        <v>2E-3</v>
      </c>
      <c r="AM318" s="742">
        <v>0</v>
      </c>
      <c r="AN318" s="743" t="s">
        <v>2119</v>
      </c>
      <c r="AO318" s="1172" t="s">
        <v>34</v>
      </c>
      <c r="AP318" s="1178" t="s">
        <v>1742</v>
      </c>
      <c r="AQ318" s="745" t="s">
        <v>668</v>
      </c>
      <c r="AR318" s="742">
        <v>6.9999999999999999E-4</v>
      </c>
      <c r="AS318" s="742">
        <v>6.9999999999999999E-4</v>
      </c>
      <c r="AT318" s="742" t="s">
        <v>1414</v>
      </c>
      <c r="AU318" s="742" t="s">
        <v>2724</v>
      </c>
      <c r="AX318" s="190"/>
      <c r="AY318" s="190"/>
      <c r="AZ318" s="176"/>
      <c r="BA318" s="176"/>
      <c r="BB318" s="176"/>
      <c r="BC318" s="176"/>
      <c r="BD318" s="176"/>
      <c r="BE318" s="176"/>
      <c r="BF318" s="176"/>
      <c r="BG318" s="176"/>
      <c r="BH318" s="751"/>
      <c r="BI318" s="178"/>
      <c r="BJ318" s="191"/>
      <c r="BK318" s="191"/>
      <c r="BL318" s="191"/>
      <c r="BM318" s="210"/>
      <c r="BN318" s="178"/>
      <c r="BO318" s="178"/>
      <c r="BP318" s="178"/>
      <c r="BQ318" s="178"/>
      <c r="BR318" s="178"/>
      <c r="BS318" s="178"/>
      <c r="BT318" s="178"/>
      <c r="BU318" s="178"/>
      <c r="BV318" s="178"/>
      <c r="BW318" s="181"/>
      <c r="BX318" s="176"/>
      <c r="BY318"/>
      <c r="CA318"/>
    </row>
    <row r="319" spans="2:79" ht="18.75">
      <c r="B319" s="1170" t="s">
        <v>867</v>
      </c>
      <c r="C319" s="335">
        <v>43140671000160</v>
      </c>
      <c r="D319" s="1170" t="s">
        <v>11</v>
      </c>
      <c r="E319" s="1170" t="s">
        <v>661</v>
      </c>
      <c r="F319" s="1170" t="s">
        <v>672</v>
      </c>
      <c r="G319" s="1172" t="s">
        <v>865</v>
      </c>
      <c r="H319" s="1172" t="s">
        <v>34</v>
      </c>
      <c r="I319" s="1172" t="s">
        <v>1414</v>
      </c>
      <c r="J319" s="1172" t="s">
        <v>608</v>
      </c>
      <c r="K319" s="1172" t="s">
        <v>48</v>
      </c>
      <c r="L319" s="740" t="s">
        <v>1414</v>
      </c>
      <c r="M319" s="740" t="s">
        <v>1411</v>
      </c>
      <c r="N319" s="1172" t="s">
        <v>3050</v>
      </c>
      <c r="O319" s="1172" t="s">
        <v>1320</v>
      </c>
      <c r="P319" s="783">
        <v>44532</v>
      </c>
      <c r="Q319" s="741">
        <v>141.38088980000001</v>
      </c>
      <c r="R319" s="741">
        <v>136.71542293626658</v>
      </c>
      <c r="S319" s="784">
        <v>2</v>
      </c>
      <c r="T319" s="742">
        <v>4.168833070495559E-2</v>
      </c>
      <c r="U319" s="743">
        <v>1.2825855233605854</v>
      </c>
      <c r="V319" s="742">
        <v>0.1016565626500634</v>
      </c>
      <c r="W319" s="743">
        <v>0.76844704260082641</v>
      </c>
      <c r="X319" s="742"/>
      <c r="Y319" s="743"/>
      <c r="Z319" s="742"/>
      <c r="AA319" s="743"/>
      <c r="AB319" s="742">
        <v>5.0998273937937225E-2</v>
      </c>
      <c r="AC319" s="744">
        <v>-0.60064287798873317</v>
      </c>
      <c r="AD319" s="785">
        <v>0</v>
      </c>
      <c r="AE319" s="1178" t="s">
        <v>1743</v>
      </c>
      <c r="AF319" s="786" t="s">
        <v>1741</v>
      </c>
      <c r="AG319" s="787" t="s">
        <v>1427</v>
      </c>
      <c r="AH319" s="787" t="s">
        <v>1730</v>
      </c>
      <c r="AI319" s="787">
        <v>3000</v>
      </c>
      <c r="AJ319" s="787">
        <v>1000</v>
      </c>
      <c r="AK319" s="787">
        <v>1000</v>
      </c>
      <c r="AL319" s="742">
        <v>0</v>
      </c>
      <c r="AM319" s="742">
        <v>0</v>
      </c>
      <c r="AN319" s="743" t="s">
        <v>633</v>
      </c>
      <c r="AO319" s="1172" t="s">
        <v>34</v>
      </c>
      <c r="AP319" s="1178" t="s">
        <v>1731</v>
      </c>
      <c r="AQ319" s="745" t="s">
        <v>680</v>
      </c>
      <c r="AR319" s="742">
        <v>6.9999999999999999E-4</v>
      </c>
      <c r="AS319" s="742">
        <v>6.9999999999999999E-4</v>
      </c>
      <c r="AT319" s="742" t="s">
        <v>1414</v>
      </c>
      <c r="AU319" s="742" t="s">
        <v>2724</v>
      </c>
      <c r="AX319" s="190"/>
      <c r="AY319" s="190"/>
      <c r="AZ319" s="176"/>
      <c r="BA319" s="176"/>
      <c r="BB319" s="176"/>
      <c r="BC319" s="751"/>
      <c r="BD319" s="176"/>
      <c r="BE319" s="176"/>
      <c r="BF319" s="176"/>
      <c r="BG319" s="176"/>
      <c r="BH319" s="751"/>
      <c r="BI319" s="178"/>
      <c r="BJ319" s="191"/>
      <c r="BK319" s="191"/>
      <c r="BL319" s="191"/>
      <c r="BM319" s="178"/>
      <c r="BN319" s="178"/>
      <c r="BO319" s="178"/>
      <c r="BP319" s="178"/>
      <c r="BQ319" s="178"/>
      <c r="BR319" s="178"/>
      <c r="BS319" s="178"/>
      <c r="BT319" s="178"/>
      <c r="BU319" s="179"/>
      <c r="BV319" s="180"/>
      <c r="BW319" s="181"/>
      <c r="BX319" s="177"/>
      <c r="BY319"/>
      <c r="CA319"/>
    </row>
    <row r="320" spans="2:79" ht="18.75">
      <c r="B320" s="1170" t="s">
        <v>1523</v>
      </c>
      <c r="C320" s="335">
        <v>9215250000113</v>
      </c>
      <c r="D320" s="1170" t="s">
        <v>11</v>
      </c>
      <c r="E320" s="1170" t="s">
        <v>620</v>
      </c>
      <c r="F320" s="1170" t="s">
        <v>672</v>
      </c>
      <c r="G320" s="1172" t="s">
        <v>738</v>
      </c>
      <c r="H320" s="1172" t="s">
        <v>34</v>
      </c>
      <c r="I320" s="1172" t="s">
        <v>1303</v>
      </c>
      <c r="J320" s="1172" t="s">
        <v>608</v>
      </c>
      <c r="K320" s="1172" t="s">
        <v>48</v>
      </c>
      <c r="L320" s="740" t="s">
        <v>1414</v>
      </c>
      <c r="M320" s="740" t="s">
        <v>34</v>
      </c>
      <c r="N320" s="1172" t="s">
        <v>3051</v>
      </c>
      <c r="O320" s="1172" t="s">
        <v>1320</v>
      </c>
      <c r="P320" s="783">
        <v>39494</v>
      </c>
      <c r="Q320" s="741">
        <v>12183.3042929</v>
      </c>
      <c r="R320" s="741">
        <v>14251.922527354478</v>
      </c>
      <c r="S320" s="784">
        <v>0</v>
      </c>
      <c r="T320" s="742">
        <v>3.1494276045728187E-2</v>
      </c>
      <c r="U320" s="743">
        <v>0.96895466529609198</v>
      </c>
      <c r="V320" s="742">
        <v>0.12962953856357573</v>
      </c>
      <c r="W320" s="743">
        <v>0.97990167035052134</v>
      </c>
      <c r="X320" s="742">
        <v>0.20261561070893208</v>
      </c>
      <c r="Y320" s="743">
        <v>0.98696675504309983</v>
      </c>
      <c r="Z320" s="742">
        <v>0.21963087529781711</v>
      </c>
      <c r="AA320" s="743">
        <v>0.9463701279909662</v>
      </c>
      <c r="AB320" s="742">
        <v>5.2026515495057581E-4</v>
      </c>
      <c r="AC320" s="744">
        <v>-5.110421276013887</v>
      </c>
      <c r="AD320" s="785">
        <v>0</v>
      </c>
      <c r="AE320" s="1178" t="s">
        <v>1743</v>
      </c>
      <c r="AF320" s="786" t="s">
        <v>1741</v>
      </c>
      <c r="AG320" s="787" t="s">
        <v>1427</v>
      </c>
      <c r="AH320" s="787" t="s">
        <v>1730</v>
      </c>
      <c r="AI320" s="787">
        <v>1000</v>
      </c>
      <c r="AJ320" s="787">
        <v>100</v>
      </c>
      <c r="AK320" s="787">
        <v>1000</v>
      </c>
      <c r="AL320" s="742">
        <v>2E-3</v>
      </c>
      <c r="AM320" s="742">
        <v>0</v>
      </c>
      <c r="AN320" s="743" t="s">
        <v>64</v>
      </c>
      <c r="AO320" s="1172" t="s">
        <v>34</v>
      </c>
      <c r="AP320" s="1178" t="s">
        <v>1731</v>
      </c>
      <c r="AQ320" s="745" t="s">
        <v>669</v>
      </c>
      <c r="AR320" s="742">
        <v>6.9999999999999999E-4</v>
      </c>
      <c r="AS320" s="742">
        <v>6.9999999999999999E-4</v>
      </c>
      <c r="AT320" s="742" t="s">
        <v>1414</v>
      </c>
      <c r="AU320" s="742" t="s">
        <v>2724</v>
      </c>
      <c r="AX320" s="190"/>
      <c r="AY320" s="190"/>
      <c r="AZ320" s="176"/>
      <c r="BA320" s="176"/>
      <c r="BB320" s="176"/>
      <c r="BC320" s="751"/>
      <c r="BD320" s="176"/>
      <c r="BE320" s="176"/>
      <c r="BF320" s="176"/>
      <c r="BG320" s="176"/>
      <c r="BH320" s="751"/>
      <c r="BI320" s="178"/>
      <c r="BJ320" s="191"/>
      <c r="BK320" s="191"/>
      <c r="BL320" s="191"/>
      <c r="BM320" s="178"/>
      <c r="BN320" s="178"/>
      <c r="BO320" s="178"/>
      <c r="BP320" s="178"/>
      <c r="BQ320" s="178"/>
      <c r="BR320" s="178"/>
      <c r="BS320" s="178"/>
      <c r="BT320" s="178"/>
      <c r="BU320" s="179"/>
      <c r="BV320" s="180"/>
      <c r="BW320" s="181"/>
      <c r="BX320" s="177"/>
      <c r="BY320"/>
      <c r="CA320"/>
    </row>
    <row r="321" spans="2:79" ht="18.75">
      <c r="B321" s="1170" t="s">
        <v>1524</v>
      </c>
      <c r="C321" s="335">
        <v>37927707000158</v>
      </c>
      <c r="D321" s="1170" t="s">
        <v>11</v>
      </c>
      <c r="E321" s="1170" t="s">
        <v>620</v>
      </c>
      <c r="F321" s="1170" t="s">
        <v>672</v>
      </c>
      <c r="G321" s="1172" t="s">
        <v>738</v>
      </c>
      <c r="H321" s="1172" t="s">
        <v>34</v>
      </c>
      <c r="I321" s="1172" t="s">
        <v>1303</v>
      </c>
      <c r="J321" s="1172" t="s">
        <v>608</v>
      </c>
      <c r="K321" s="1172" t="s">
        <v>48</v>
      </c>
      <c r="L321" s="740" t="s">
        <v>1414</v>
      </c>
      <c r="M321" s="740" t="s">
        <v>34</v>
      </c>
      <c r="N321" s="1172" t="s">
        <v>3052</v>
      </c>
      <c r="O321" s="1172" t="s">
        <v>1320</v>
      </c>
      <c r="P321" s="783">
        <v>44056</v>
      </c>
      <c r="Q321" s="741">
        <v>695.40686904999995</v>
      </c>
      <c r="R321" s="741">
        <v>464.85766236915657</v>
      </c>
      <c r="S321" s="784">
        <v>0</v>
      </c>
      <c r="T321" s="742">
        <v>3.1897048369011083E-2</v>
      </c>
      <c r="U321" s="743">
        <v>0.98134638121076978</v>
      </c>
      <c r="V321" s="742">
        <v>0.13088014635552314</v>
      </c>
      <c r="W321" s="743">
        <v>0.98935532325912612</v>
      </c>
      <c r="X321" s="742">
        <v>0.20501189252632512</v>
      </c>
      <c r="Y321" s="743">
        <v>0.99863935263420411</v>
      </c>
      <c r="Z321" s="742"/>
      <c r="AA321" s="743"/>
      <c r="AB321" s="742">
        <v>7.2486375063212369E-4</v>
      </c>
      <c r="AC321" s="744">
        <v>-1.9426634644823519</v>
      </c>
      <c r="AD321" s="785">
        <v>0</v>
      </c>
      <c r="AE321" s="1178" t="s">
        <v>1743</v>
      </c>
      <c r="AF321" s="786" t="s">
        <v>1741</v>
      </c>
      <c r="AG321" s="787" t="s">
        <v>1427</v>
      </c>
      <c r="AH321" s="787" t="s">
        <v>1730</v>
      </c>
      <c r="AI321" s="787">
        <v>1000</v>
      </c>
      <c r="AJ321" s="787">
        <v>1000</v>
      </c>
      <c r="AK321" s="787">
        <v>1000</v>
      </c>
      <c r="AL321" s="742">
        <v>8.0000000000000004E-4</v>
      </c>
      <c r="AM321" s="742">
        <v>0</v>
      </c>
      <c r="AN321" s="743" t="s">
        <v>64</v>
      </c>
      <c r="AO321" s="1172" t="s">
        <v>34</v>
      </c>
      <c r="AP321" s="1178" t="s">
        <v>1731</v>
      </c>
      <c r="AQ321" s="745" t="s">
        <v>684</v>
      </c>
      <c r="AR321" s="742">
        <v>0</v>
      </c>
      <c r="AS321" s="742">
        <v>0</v>
      </c>
      <c r="AT321" s="742" t="s">
        <v>1414</v>
      </c>
      <c r="AU321" s="742" t="s">
        <v>2724</v>
      </c>
      <c r="AX321" s="190"/>
      <c r="AY321" s="190"/>
      <c r="AZ321" s="176"/>
      <c r="BA321" s="176"/>
      <c r="BB321" s="176"/>
      <c r="BC321" s="751"/>
      <c r="BD321" s="176"/>
      <c r="BE321" s="176"/>
      <c r="BF321" s="176"/>
      <c r="BG321" s="176"/>
      <c r="BH321" s="751"/>
      <c r="BI321" s="178"/>
      <c r="BJ321" s="191"/>
      <c r="BK321" s="191"/>
      <c r="BL321" s="191"/>
      <c r="BM321" s="178"/>
      <c r="BN321" s="178"/>
      <c r="BO321" s="178"/>
      <c r="BP321" s="178"/>
      <c r="BQ321" s="178"/>
      <c r="BR321" s="178"/>
      <c r="BS321" s="178"/>
      <c r="BT321" s="178"/>
      <c r="BU321" s="179"/>
      <c r="BV321" s="180"/>
      <c r="BW321" s="181"/>
      <c r="BX321" s="177"/>
      <c r="BY321"/>
      <c r="CA321"/>
    </row>
    <row r="322" spans="2:79" ht="18.75">
      <c r="B322" s="1170" t="s">
        <v>868</v>
      </c>
      <c r="C322" s="335">
        <v>840011000180</v>
      </c>
      <c r="D322" s="1170" t="s">
        <v>11</v>
      </c>
      <c r="E322" s="1170" t="s">
        <v>620</v>
      </c>
      <c r="F322" s="1170" t="s">
        <v>672</v>
      </c>
      <c r="G322" s="1172" t="s">
        <v>738</v>
      </c>
      <c r="H322" s="1172" t="s">
        <v>34</v>
      </c>
      <c r="I322" s="1172" t="s">
        <v>1414</v>
      </c>
      <c r="J322" s="1172" t="s">
        <v>608</v>
      </c>
      <c r="K322" s="1172" t="s">
        <v>48</v>
      </c>
      <c r="L322" s="740" t="s">
        <v>1414</v>
      </c>
      <c r="M322" s="740" t="s">
        <v>34</v>
      </c>
      <c r="N322" s="1172" t="s">
        <v>3054</v>
      </c>
      <c r="O322" s="1172" t="s">
        <v>1320</v>
      </c>
      <c r="P322" s="783">
        <v>34974</v>
      </c>
      <c r="Q322" s="741">
        <v>4302.0162239000001</v>
      </c>
      <c r="R322" s="741">
        <v>3631.3486460104846</v>
      </c>
      <c r="S322" s="784">
        <v>0</v>
      </c>
      <c r="T322" s="742">
        <v>3.1917848844041252E-2</v>
      </c>
      <c r="U322" s="743">
        <v>0.98198632979354061</v>
      </c>
      <c r="V322" s="742">
        <v>0.1356998578719899</v>
      </c>
      <c r="W322" s="743">
        <v>1.0257887119599363</v>
      </c>
      <c r="X322" s="742">
        <v>0.21499207854007851</v>
      </c>
      <c r="Y322" s="743">
        <v>1.0472541250609493</v>
      </c>
      <c r="Z322" s="742">
        <v>0.2171565521676484</v>
      </c>
      <c r="AA322" s="743">
        <v>0.93570848720747635</v>
      </c>
      <c r="AB322" s="742">
        <v>9.9236008274938056E-4</v>
      </c>
      <c r="AC322" s="744">
        <v>3.4378097735796085</v>
      </c>
      <c r="AD322" s="785">
        <v>0</v>
      </c>
      <c r="AE322" s="1178" t="s">
        <v>1743</v>
      </c>
      <c r="AF322" s="786" t="s">
        <v>1741</v>
      </c>
      <c r="AG322" s="787" t="s">
        <v>1427</v>
      </c>
      <c r="AH322" s="787" t="s">
        <v>1730</v>
      </c>
      <c r="AI322" s="787">
        <v>500</v>
      </c>
      <c r="AJ322" s="787">
        <v>100</v>
      </c>
      <c r="AK322" s="787">
        <v>100</v>
      </c>
      <c r="AL322" s="742">
        <v>3.0000000000000001E-3</v>
      </c>
      <c r="AM322" s="742">
        <v>0</v>
      </c>
      <c r="AN322" s="743" t="s">
        <v>64</v>
      </c>
      <c r="AO322" s="1172" t="s">
        <v>34</v>
      </c>
      <c r="AP322" s="1178" t="s">
        <v>1731</v>
      </c>
      <c r="AQ322" s="745" t="s">
        <v>669</v>
      </c>
      <c r="AR322" s="742">
        <v>1.0499999999999999E-3</v>
      </c>
      <c r="AS322" s="742">
        <v>1.0499999999999999E-3</v>
      </c>
      <c r="AT322" s="742" t="s">
        <v>1414</v>
      </c>
      <c r="AU322" s="742" t="s">
        <v>2724</v>
      </c>
      <c r="AX322" s="190"/>
      <c r="AY322" s="190"/>
      <c r="AZ322" s="176"/>
      <c r="BA322" s="176"/>
      <c r="BB322" s="176"/>
      <c r="BC322" s="751"/>
      <c r="BD322" s="176"/>
      <c r="BE322" s="176"/>
      <c r="BF322" s="176"/>
      <c r="BG322" s="176"/>
      <c r="BH322" s="751"/>
      <c r="BI322" s="178"/>
      <c r="BJ322" s="191"/>
      <c r="BK322" s="191"/>
      <c r="BL322" s="191"/>
      <c r="BM322" s="178"/>
      <c r="BN322" s="178"/>
      <c r="BO322" s="178"/>
      <c r="BP322" s="178"/>
      <c r="BQ322" s="178"/>
      <c r="BR322" s="178"/>
      <c r="BS322" s="178"/>
      <c r="BT322" s="178"/>
      <c r="BU322" s="179"/>
      <c r="BV322" s="180"/>
      <c r="BW322" s="181"/>
      <c r="BX322" s="177"/>
      <c r="BY322"/>
      <c r="CA322"/>
    </row>
    <row r="323" spans="2:79" ht="18.75">
      <c r="B323" s="1170" t="s">
        <v>869</v>
      </c>
      <c r="C323" s="335">
        <v>32295478000182</v>
      </c>
      <c r="D323" s="1170" t="s">
        <v>11</v>
      </c>
      <c r="E323" s="1170" t="s">
        <v>620</v>
      </c>
      <c r="F323" s="1170" t="s">
        <v>663</v>
      </c>
      <c r="G323" s="1172" t="s">
        <v>738</v>
      </c>
      <c r="H323" s="1172" t="s">
        <v>34</v>
      </c>
      <c r="I323" s="1172" t="s">
        <v>1414</v>
      </c>
      <c r="J323" s="1172" t="s">
        <v>608</v>
      </c>
      <c r="K323" s="1172" t="s">
        <v>48</v>
      </c>
      <c r="L323" s="740" t="s">
        <v>1414</v>
      </c>
      <c r="M323" s="740" t="s">
        <v>34</v>
      </c>
      <c r="N323" s="1172" t="s">
        <v>3055</v>
      </c>
      <c r="O323" s="1172" t="s">
        <v>1320</v>
      </c>
      <c r="P323" s="783">
        <v>43555</v>
      </c>
      <c r="Q323" s="741">
        <v>81.009519409999996</v>
      </c>
      <c r="R323" s="741">
        <v>72.289087014738939</v>
      </c>
      <c r="S323" s="784">
        <v>5</v>
      </c>
      <c r="T323" s="742">
        <v>2.4514260396073961E-2</v>
      </c>
      <c r="U323" s="743">
        <v>0.75420711187552192</v>
      </c>
      <c r="V323" s="742">
        <v>0.13162709180259347</v>
      </c>
      <c r="W323" s="743">
        <v>0.9950016682153412</v>
      </c>
      <c r="X323" s="742">
        <v>0.21409160861070631</v>
      </c>
      <c r="Y323" s="743">
        <v>1.0428678199727244</v>
      </c>
      <c r="Z323" s="742">
        <v>0.23544356835555846</v>
      </c>
      <c r="AA323" s="743">
        <v>1.0145056318569168</v>
      </c>
      <c r="AB323" s="742">
        <v>1.9258500118184917E-3</v>
      </c>
      <c r="AC323" s="744">
        <v>-0.3433397585235563</v>
      </c>
      <c r="AD323" s="785">
        <v>0</v>
      </c>
      <c r="AE323" s="1178" t="s">
        <v>1743</v>
      </c>
      <c r="AF323" s="786" t="s">
        <v>1741</v>
      </c>
      <c r="AG323" s="787" t="s">
        <v>1427</v>
      </c>
      <c r="AH323" s="787" t="s">
        <v>1730</v>
      </c>
      <c r="AI323" s="787">
        <v>1000</v>
      </c>
      <c r="AJ323" s="787">
        <v>1000</v>
      </c>
      <c r="AK323" s="787">
        <v>1000</v>
      </c>
      <c r="AL323" s="742">
        <v>4.0000000000000001E-3</v>
      </c>
      <c r="AM323" s="742">
        <v>0</v>
      </c>
      <c r="AN323" s="743" t="s">
        <v>34</v>
      </c>
      <c r="AO323" s="1172" t="s">
        <v>34</v>
      </c>
      <c r="AP323" s="1178" t="s">
        <v>1731</v>
      </c>
      <c r="AQ323" s="745" t="s">
        <v>669</v>
      </c>
      <c r="AR323" s="742">
        <v>1.75E-3</v>
      </c>
      <c r="AS323" s="742">
        <v>1.75E-3</v>
      </c>
      <c r="AT323" s="742" t="s">
        <v>1414</v>
      </c>
      <c r="AU323" s="742" t="s">
        <v>2724</v>
      </c>
      <c r="AX323" s="190"/>
      <c r="AY323" s="190"/>
      <c r="AZ323" s="176"/>
      <c r="BA323" s="176"/>
      <c r="BB323" s="176"/>
      <c r="BC323" s="751"/>
      <c r="BD323" s="176"/>
      <c r="BE323" s="176"/>
      <c r="BF323" s="176"/>
      <c r="BG323" s="176"/>
      <c r="BH323" s="751"/>
      <c r="BI323" s="178"/>
      <c r="BJ323" s="191"/>
      <c r="BK323" s="191"/>
      <c r="BL323" s="191"/>
      <c r="BM323" s="210"/>
      <c r="BN323" s="178"/>
      <c r="BO323" s="178"/>
      <c r="BP323" s="178"/>
      <c r="BQ323" s="178"/>
      <c r="BR323" s="178"/>
      <c r="BS323" s="178"/>
      <c r="BT323" s="178"/>
      <c r="BU323" s="179"/>
      <c r="BV323" s="180"/>
      <c r="BW323" s="181"/>
      <c r="BX323" s="177"/>
      <c r="BY323"/>
      <c r="CA323"/>
    </row>
    <row r="324" spans="2:79" ht="18.75">
      <c r="B324" s="1170" t="s">
        <v>155</v>
      </c>
      <c r="C324" s="335">
        <v>23695876000103</v>
      </c>
      <c r="D324" s="1170" t="s">
        <v>13</v>
      </c>
      <c r="E324" s="1170" t="s">
        <v>615</v>
      </c>
      <c r="F324" s="1170" t="s">
        <v>619</v>
      </c>
      <c r="G324" s="1172" t="s">
        <v>34</v>
      </c>
      <c r="H324" s="1172" t="s">
        <v>1337</v>
      </c>
      <c r="I324" s="1172" t="s">
        <v>34</v>
      </c>
      <c r="J324" s="1172" t="s">
        <v>611</v>
      </c>
      <c r="K324" s="1172" t="s">
        <v>48</v>
      </c>
      <c r="L324" s="740" t="s">
        <v>1414</v>
      </c>
      <c r="M324" s="740" t="s">
        <v>34</v>
      </c>
      <c r="N324" s="1172" t="s">
        <v>3056</v>
      </c>
      <c r="O324" s="1172" t="s">
        <v>1320</v>
      </c>
      <c r="P324" s="783">
        <v>42491</v>
      </c>
      <c r="Q324" s="741">
        <v>3.169562</v>
      </c>
      <c r="R324" s="741">
        <v>22.454009000000003</v>
      </c>
      <c r="S324" s="784">
        <v>31</v>
      </c>
      <c r="T324" s="742">
        <v>2.5620293333121325E-2</v>
      </c>
      <c r="U324" s="743">
        <v>0.78823538332291543</v>
      </c>
      <c r="V324" s="742">
        <v>-4.9665525776787844E-2</v>
      </c>
      <c r="W324" s="743">
        <v>-0.37543396518103622</v>
      </c>
      <c r="X324" s="742">
        <v>1.2250022548461859E-2</v>
      </c>
      <c r="Y324" s="743">
        <v>5.9671438748264298E-2</v>
      </c>
      <c r="Z324" s="742">
        <v>1.1261918613574284E-2</v>
      </c>
      <c r="AA324" s="743">
        <v>4.8526616967218675E-2</v>
      </c>
      <c r="AB324" s="742">
        <v>7.1477108802352529E-2</v>
      </c>
      <c r="AC324" s="744">
        <v>-2.5456239278022252</v>
      </c>
      <c r="AD324" s="785">
        <v>38281343000144</v>
      </c>
      <c r="AE324" s="1178" t="s">
        <v>1793</v>
      </c>
      <c r="AF324" s="786" t="s">
        <v>1741</v>
      </c>
      <c r="AG324" s="787" t="s">
        <v>1427</v>
      </c>
      <c r="AH324" s="787" t="s">
        <v>1730</v>
      </c>
      <c r="AI324" s="787">
        <v>10000</v>
      </c>
      <c r="AJ324" s="787">
        <v>10000</v>
      </c>
      <c r="AK324" s="787">
        <v>10000</v>
      </c>
      <c r="AL324" s="742">
        <v>0</v>
      </c>
      <c r="AM324" s="742">
        <v>0</v>
      </c>
      <c r="AN324" s="743" t="s">
        <v>64</v>
      </c>
      <c r="AO324" s="1172" t="s">
        <v>34</v>
      </c>
      <c r="AP324" s="1178" t="s">
        <v>1742</v>
      </c>
      <c r="AQ324" s="745" t="s">
        <v>664</v>
      </c>
      <c r="AR324" s="742">
        <v>3.8E-3</v>
      </c>
      <c r="AS324" s="742">
        <v>3.8E-3</v>
      </c>
      <c r="AT324" s="742" t="s">
        <v>1414</v>
      </c>
      <c r="AU324" s="742" t="s">
        <v>2724</v>
      </c>
      <c r="AX324" s="190"/>
      <c r="AY324" s="190"/>
      <c r="AZ324" s="176"/>
      <c r="BA324" s="176"/>
      <c r="BB324" s="176"/>
      <c r="BC324" s="751"/>
      <c r="BD324" s="176"/>
      <c r="BE324" s="176"/>
      <c r="BF324" s="176"/>
      <c r="BG324" s="176"/>
      <c r="BH324" s="751"/>
      <c r="BI324" s="178"/>
      <c r="BJ324" s="191"/>
      <c r="BK324" s="191"/>
      <c r="BL324" s="191"/>
      <c r="BM324" s="178"/>
      <c r="BN324" s="178"/>
      <c r="BO324" s="178"/>
      <c r="BP324" s="178"/>
      <c r="BQ324" s="178"/>
      <c r="BR324" s="178"/>
      <c r="BS324" s="178"/>
      <c r="BT324" s="178"/>
      <c r="BU324" s="179"/>
      <c r="BV324" s="180"/>
      <c r="BW324" s="181"/>
      <c r="BX324" s="177"/>
      <c r="BY324"/>
      <c r="CA324"/>
    </row>
    <row r="325" spans="2:79" ht="18.75">
      <c r="B325" s="1170" t="s">
        <v>870</v>
      </c>
      <c r="C325" s="335">
        <v>17816013000136</v>
      </c>
      <c r="D325" s="1170" t="s">
        <v>13</v>
      </c>
      <c r="E325" s="1170" t="s">
        <v>615</v>
      </c>
      <c r="F325" s="1170" t="s">
        <v>619</v>
      </c>
      <c r="G325" s="1172" t="s">
        <v>34</v>
      </c>
      <c r="H325" s="1172" t="s">
        <v>1336</v>
      </c>
      <c r="I325" s="1172" t="s">
        <v>34</v>
      </c>
      <c r="J325" s="1172" t="s">
        <v>611</v>
      </c>
      <c r="K325" s="1172" t="s">
        <v>48</v>
      </c>
      <c r="L325" s="740" t="s">
        <v>1414</v>
      </c>
      <c r="M325" s="740" t="s">
        <v>34</v>
      </c>
      <c r="N325" s="1172" t="s">
        <v>3057</v>
      </c>
      <c r="O325" s="1172" t="s">
        <v>1320</v>
      </c>
      <c r="P325" s="783">
        <v>41399</v>
      </c>
      <c r="Q325" s="741">
        <v>77.393225000000001</v>
      </c>
      <c r="R325" s="741">
        <v>81.016827469635658</v>
      </c>
      <c r="S325" s="784">
        <v>30</v>
      </c>
      <c r="T325" s="742">
        <v>3.2751611352079157E-2</v>
      </c>
      <c r="U325" s="743">
        <v>1.0076379139334428</v>
      </c>
      <c r="V325" s="742">
        <v>0.15733386033218655</v>
      </c>
      <c r="W325" s="743">
        <v>1.189325475123812</v>
      </c>
      <c r="X325" s="742">
        <v>0.24354269605852075</v>
      </c>
      <c r="Y325" s="743">
        <v>1.186327862904049</v>
      </c>
      <c r="Z325" s="742">
        <v>0.37619265735310581</v>
      </c>
      <c r="AA325" s="743">
        <v>1.6209810793030104</v>
      </c>
      <c r="AB325" s="742">
        <v>3.5576021467351927E-2</v>
      </c>
      <c r="AC325" s="744">
        <v>0.70400080218545524</v>
      </c>
      <c r="AD325" s="785">
        <v>8893082000152</v>
      </c>
      <c r="AE325" s="1178" t="s">
        <v>1793</v>
      </c>
      <c r="AF325" s="786" t="s">
        <v>1741</v>
      </c>
      <c r="AG325" s="787" t="s">
        <v>1427</v>
      </c>
      <c r="AH325" s="787" t="s">
        <v>1730</v>
      </c>
      <c r="AI325" s="787">
        <v>1000</v>
      </c>
      <c r="AJ325" s="787">
        <v>1000</v>
      </c>
      <c r="AK325" s="787">
        <v>1000</v>
      </c>
      <c r="AL325" s="742">
        <v>0</v>
      </c>
      <c r="AM325" s="742">
        <v>0</v>
      </c>
      <c r="AN325" s="743" t="s">
        <v>2124</v>
      </c>
      <c r="AO325" s="1172" t="s">
        <v>34</v>
      </c>
      <c r="AP325" s="1178" t="s">
        <v>1742</v>
      </c>
      <c r="AQ325" s="745" t="s">
        <v>668</v>
      </c>
      <c r="AR325" s="742">
        <v>3.96E-3</v>
      </c>
      <c r="AS325" s="742">
        <v>3.96E-3</v>
      </c>
      <c r="AT325" s="742" t="s">
        <v>1414</v>
      </c>
      <c r="AU325" s="742" t="s">
        <v>2724</v>
      </c>
      <c r="AX325" s="190"/>
      <c r="AY325" s="190"/>
      <c r="AZ325" s="176"/>
      <c r="BA325" s="176"/>
      <c r="BB325" s="176"/>
      <c r="BC325" s="751"/>
      <c r="BD325" s="176"/>
      <c r="BE325" s="176"/>
      <c r="BF325" s="176"/>
      <c r="BG325" s="176"/>
      <c r="BH325" s="751"/>
      <c r="BI325" s="178"/>
      <c r="BJ325" s="191"/>
      <c r="BK325" s="191"/>
      <c r="BL325" s="191"/>
      <c r="BM325" s="178"/>
      <c r="BN325" s="178"/>
      <c r="BO325" s="178"/>
      <c r="BP325" s="178"/>
      <c r="BQ325" s="178"/>
      <c r="BR325" s="178"/>
      <c r="BS325" s="178"/>
      <c r="BT325" s="178"/>
      <c r="BU325" s="179"/>
      <c r="BV325" s="180"/>
      <c r="BW325" s="181"/>
      <c r="BX325" s="177"/>
      <c r="BY325"/>
      <c r="CA325"/>
    </row>
    <row r="326" spans="2:79" ht="18.75">
      <c r="B326" s="1170" t="s">
        <v>1525</v>
      </c>
      <c r="C326" s="335">
        <v>23695873000161</v>
      </c>
      <c r="D326" s="1170" t="s">
        <v>1414</v>
      </c>
      <c r="E326" s="1170" t="s">
        <v>1414</v>
      </c>
      <c r="F326" s="1170" t="s">
        <v>1414</v>
      </c>
      <c r="G326" s="1172" t="s">
        <v>1414</v>
      </c>
      <c r="H326" s="1172" t="s">
        <v>34</v>
      </c>
      <c r="I326" s="1172" t="s">
        <v>1414</v>
      </c>
      <c r="J326" s="1172" t="s">
        <v>1414</v>
      </c>
      <c r="K326" s="1172" t="s">
        <v>1414</v>
      </c>
      <c r="L326" s="740" t="s">
        <v>1414</v>
      </c>
      <c r="M326" s="740" t="s">
        <v>34</v>
      </c>
      <c r="N326" s="1172" t="s">
        <v>3058</v>
      </c>
      <c r="O326" s="1172" t="s">
        <v>1320</v>
      </c>
      <c r="P326" s="783">
        <v>42501</v>
      </c>
      <c r="Q326" s="741">
        <v>0</v>
      </c>
      <c r="R326" s="741">
        <v>14.94146439622641</v>
      </c>
      <c r="S326" s="784">
        <v>31</v>
      </c>
      <c r="T326" s="742"/>
      <c r="U326" s="743"/>
      <c r="V326" s="742">
        <v>-4.237963765014241E-2</v>
      </c>
      <c r="W326" s="743">
        <v>-0.32035813891181436</v>
      </c>
      <c r="X326" s="742">
        <v>-8.8787870013801173E-2</v>
      </c>
      <c r="Y326" s="743">
        <v>-0.43249715877320005</v>
      </c>
      <c r="Z326" s="742">
        <v>9.829715059479982E-2</v>
      </c>
      <c r="AA326" s="743">
        <v>0.4235537779622579</v>
      </c>
      <c r="AB326" s="742">
        <v>0.13713978690353942</v>
      </c>
      <c r="AC326" s="744">
        <v>-1.2736489845474468</v>
      </c>
      <c r="AD326" s="785">
        <v>0</v>
      </c>
      <c r="AE326" s="1178" t="s">
        <v>1793</v>
      </c>
      <c r="AF326" s="786" t="s">
        <v>1741</v>
      </c>
      <c r="AG326" s="787" t="s">
        <v>1427</v>
      </c>
      <c r="AH326" s="787" t="s">
        <v>1726</v>
      </c>
      <c r="AI326" s="787">
        <v>10000</v>
      </c>
      <c r="AJ326" s="787">
        <v>5000</v>
      </c>
      <c r="AK326" s="787">
        <v>5000</v>
      </c>
      <c r="AL326" s="742">
        <v>0</v>
      </c>
      <c r="AM326" s="742">
        <v>0</v>
      </c>
      <c r="AN326" s="743" t="s">
        <v>34</v>
      </c>
      <c r="AO326" s="1172" t="s">
        <v>34</v>
      </c>
      <c r="AP326" s="1178" t="s">
        <v>1742</v>
      </c>
      <c r="AQ326" s="745" t="s">
        <v>664</v>
      </c>
      <c r="AR326" s="742">
        <v>0</v>
      </c>
      <c r="AS326" s="742">
        <v>0</v>
      </c>
      <c r="AT326" s="742" t="s">
        <v>1414</v>
      </c>
      <c r="AU326" s="742" t="s">
        <v>2724</v>
      </c>
      <c r="AX326" s="190"/>
      <c r="AY326" s="190"/>
      <c r="AZ326" s="176"/>
      <c r="BA326" s="176"/>
      <c r="BB326" s="176"/>
      <c r="BC326" s="751"/>
      <c r="BD326" s="176"/>
      <c r="BE326" s="176"/>
      <c r="BF326" s="176"/>
      <c r="BG326" s="176"/>
      <c r="BH326" s="751"/>
      <c r="BI326" s="178"/>
      <c r="BJ326" s="191"/>
      <c r="BK326" s="191"/>
      <c r="BL326" s="191"/>
      <c r="BM326" s="178"/>
      <c r="BN326" s="178"/>
      <c r="BO326" s="178"/>
      <c r="BP326" s="178"/>
      <c r="BQ326" s="178"/>
      <c r="BR326" s="178"/>
      <c r="BS326" s="178"/>
      <c r="BT326" s="178"/>
      <c r="BU326" s="179"/>
      <c r="BV326" s="180"/>
      <c r="BW326" s="181"/>
      <c r="BX326" s="177"/>
      <c r="BY326"/>
      <c r="CA326"/>
    </row>
    <row r="327" spans="2:79" ht="18.75">
      <c r="B327" s="1170" t="s">
        <v>1526</v>
      </c>
      <c r="C327" s="335">
        <v>26822061000128</v>
      </c>
      <c r="D327" s="1170" t="s">
        <v>14</v>
      </c>
      <c r="E327" s="1170" t="s">
        <v>614</v>
      </c>
      <c r="F327" s="1170" t="s">
        <v>1414</v>
      </c>
      <c r="G327" s="1172" t="s">
        <v>1414</v>
      </c>
      <c r="H327" s="1172" t="s">
        <v>865</v>
      </c>
      <c r="I327" s="1172" t="s">
        <v>34</v>
      </c>
      <c r="J327" s="1172" t="s">
        <v>608</v>
      </c>
      <c r="K327" s="1172" t="s">
        <v>48</v>
      </c>
      <c r="L327" s="740" t="s">
        <v>1414</v>
      </c>
      <c r="M327" s="740" t="s">
        <v>34</v>
      </c>
      <c r="N327" s="1172" t="s">
        <v>3059</v>
      </c>
      <c r="O327" s="1172" t="s">
        <v>1320</v>
      </c>
      <c r="P327" s="783">
        <v>42823</v>
      </c>
      <c r="Q327" s="741">
        <v>35.102134</v>
      </c>
      <c r="R327" s="741">
        <v>40.759263318548399</v>
      </c>
      <c r="S327" s="784">
        <v>53</v>
      </c>
      <c r="T327" s="742">
        <v>-1.2253640356109874E-2</v>
      </c>
      <c r="U327" s="743">
        <v>-0.37699618726506923</v>
      </c>
      <c r="V327" s="742">
        <v>-4.3820971830435651E-2</v>
      </c>
      <c r="W327" s="743">
        <v>-0.3312535396549865</v>
      </c>
      <c r="X327" s="742">
        <v>1.3166109535573955E-3</v>
      </c>
      <c r="Y327" s="743">
        <v>6.4133816537634593E-3</v>
      </c>
      <c r="Z327" s="742">
        <v>0.37799674872528866</v>
      </c>
      <c r="AA327" s="743">
        <v>1.6287547503794695</v>
      </c>
      <c r="AB327" s="742">
        <v>0.15570156888314479</v>
      </c>
      <c r="AC327" s="744">
        <v>-1.1310694283575962</v>
      </c>
      <c r="AD327" s="785">
        <v>19496576000110</v>
      </c>
      <c r="AE327" s="1178" t="s">
        <v>1793</v>
      </c>
      <c r="AF327" s="786" t="s">
        <v>1741</v>
      </c>
      <c r="AG327" s="787" t="s">
        <v>1427</v>
      </c>
      <c r="AH327" s="787" t="s">
        <v>1730</v>
      </c>
      <c r="AI327" s="787">
        <v>5000</v>
      </c>
      <c r="AJ327" s="787">
        <v>5000</v>
      </c>
      <c r="AK327" s="787">
        <v>5000</v>
      </c>
      <c r="AL327" s="742">
        <v>0</v>
      </c>
      <c r="AM327" s="742">
        <v>0</v>
      </c>
      <c r="AN327" s="743" t="s">
        <v>34</v>
      </c>
      <c r="AO327" s="1172" t="s">
        <v>34</v>
      </c>
      <c r="AP327" s="1178" t="s">
        <v>1742</v>
      </c>
      <c r="AQ327" s="745" t="s">
        <v>674</v>
      </c>
      <c r="AR327" s="742">
        <v>3.3333333333333301E-3</v>
      </c>
      <c r="AS327" s="742">
        <v>3.3333333333333301E-3</v>
      </c>
      <c r="AT327" s="742" t="s">
        <v>1414</v>
      </c>
      <c r="AU327" s="742" t="s">
        <v>2724</v>
      </c>
      <c r="AX327" s="190"/>
      <c r="AY327" s="190"/>
      <c r="AZ327" s="176"/>
      <c r="BA327" s="176"/>
      <c r="BB327" s="176"/>
      <c r="BC327" s="751"/>
      <c r="BD327" s="176"/>
      <c r="BE327" s="176"/>
      <c r="BF327" s="176"/>
      <c r="BG327" s="176"/>
      <c r="BH327" s="751"/>
      <c r="BI327" s="178"/>
      <c r="BJ327" s="191"/>
      <c r="BK327" s="191"/>
      <c r="BL327" s="191"/>
      <c r="BM327" s="178"/>
      <c r="BN327" s="178"/>
      <c r="BO327" s="178"/>
      <c r="BP327" s="178"/>
      <c r="BQ327" s="178"/>
      <c r="BR327" s="178"/>
      <c r="BS327" s="178"/>
      <c r="BT327" s="178"/>
      <c r="BU327" s="179"/>
      <c r="BV327" s="180"/>
      <c r="BW327" s="181"/>
      <c r="BX327" s="177"/>
      <c r="BY327"/>
      <c r="CA327"/>
    </row>
    <row r="328" spans="2:79" ht="18.75">
      <c r="B328" s="1170" t="s">
        <v>1527</v>
      </c>
      <c r="C328" s="335">
        <v>17408524000119</v>
      </c>
      <c r="D328" s="1170" t="s">
        <v>13</v>
      </c>
      <c r="E328" s="1170" t="s">
        <v>615</v>
      </c>
      <c r="F328" s="1170" t="s">
        <v>619</v>
      </c>
      <c r="G328" s="1172" t="s">
        <v>34</v>
      </c>
      <c r="H328" s="1172" t="s">
        <v>1337</v>
      </c>
      <c r="I328" s="1172" t="s">
        <v>34</v>
      </c>
      <c r="J328" s="1172" t="s">
        <v>611</v>
      </c>
      <c r="K328" s="1172" t="s">
        <v>48</v>
      </c>
      <c r="L328" s="740" t="s">
        <v>1414</v>
      </c>
      <c r="M328" s="740" t="s">
        <v>34</v>
      </c>
      <c r="N328" s="1172" t="s">
        <v>3060</v>
      </c>
      <c r="O328" s="1172" t="s">
        <v>1320</v>
      </c>
      <c r="P328" s="783">
        <v>41315</v>
      </c>
      <c r="Q328" s="741">
        <v>1250.0640880000001</v>
      </c>
      <c r="R328" s="741">
        <v>1590.0792363919998</v>
      </c>
      <c r="S328" s="784">
        <v>61</v>
      </c>
      <c r="T328" s="742">
        <v>1.8076679354888103E-2</v>
      </c>
      <c r="U328" s="743">
        <v>0.55614813207799196</v>
      </c>
      <c r="V328" s="742">
        <v>8.1071158312565617E-2</v>
      </c>
      <c r="W328" s="743">
        <v>0.61283689140629816</v>
      </c>
      <c r="X328" s="742">
        <v>0.28876050068920955</v>
      </c>
      <c r="Y328" s="743">
        <v>1.4065896174173029</v>
      </c>
      <c r="Z328" s="742">
        <v>0.45222565669024228</v>
      </c>
      <c r="AA328" s="743">
        <v>1.9486005873373529</v>
      </c>
      <c r="AB328" s="742">
        <v>7.5856795988940184E-2</v>
      </c>
      <c r="AC328" s="744">
        <v>-0.67518214683764899</v>
      </c>
      <c r="AD328" s="785">
        <v>17417026000132</v>
      </c>
      <c r="AE328" s="1178" t="s">
        <v>1793</v>
      </c>
      <c r="AF328" s="786" t="s">
        <v>1741</v>
      </c>
      <c r="AG328" s="787" t="s">
        <v>1427</v>
      </c>
      <c r="AH328" s="787" t="s">
        <v>1726</v>
      </c>
      <c r="AI328" s="787">
        <v>5000</v>
      </c>
      <c r="AJ328" s="787">
        <v>5000</v>
      </c>
      <c r="AK328" s="787">
        <v>5000</v>
      </c>
      <c r="AL328" s="742">
        <v>0</v>
      </c>
      <c r="AM328" s="742">
        <v>0</v>
      </c>
      <c r="AN328" s="743" t="s">
        <v>2124</v>
      </c>
      <c r="AO328" s="1172" t="s">
        <v>34</v>
      </c>
      <c r="AP328" s="1178" t="s">
        <v>1742</v>
      </c>
      <c r="AQ328" s="745" t="s">
        <v>664</v>
      </c>
      <c r="AR328" s="742">
        <v>3.3333333333333301E-3</v>
      </c>
      <c r="AS328" s="742">
        <v>3.3333333333333301E-3</v>
      </c>
      <c r="AT328" s="742" t="s">
        <v>1414</v>
      </c>
      <c r="AU328" s="742" t="s">
        <v>2724</v>
      </c>
      <c r="AX328" s="190"/>
      <c r="AY328" s="190"/>
      <c r="AZ328" s="176"/>
      <c r="BA328" s="176"/>
      <c r="BB328" s="176"/>
      <c r="BC328" s="751"/>
      <c r="BD328" s="176"/>
      <c r="BE328" s="176"/>
      <c r="BF328" s="176"/>
      <c r="BG328" s="176"/>
      <c r="BH328" s="751"/>
      <c r="BI328" s="178"/>
      <c r="BJ328" s="191"/>
      <c r="BK328" s="191"/>
      <c r="BL328" s="191"/>
      <c r="BM328" s="178"/>
      <c r="BN328" s="178"/>
      <c r="BO328" s="178"/>
      <c r="BP328" s="178"/>
      <c r="BQ328" s="178"/>
      <c r="BR328" s="178"/>
      <c r="BS328" s="178"/>
      <c r="BT328" s="178"/>
      <c r="BU328" s="179"/>
      <c r="BV328" s="180"/>
      <c r="BW328" s="181"/>
      <c r="BX328" s="177"/>
      <c r="BY328"/>
      <c r="CA328"/>
    </row>
    <row r="329" spans="2:79" ht="18.75">
      <c r="B329" s="1170" t="s">
        <v>871</v>
      </c>
      <c r="C329" s="335">
        <v>45294958000170</v>
      </c>
      <c r="D329" s="1170" t="s">
        <v>11</v>
      </c>
      <c r="E329" s="1170" t="s">
        <v>4215</v>
      </c>
      <c r="F329" s="1170" t="s">
        <v>663</v>
      </c>
      <c r="G329" s="1172" t="s">
        <v>1414</v>
      </c>
      <c r="H329" s="1172" t="s">
        <v>34</v>
      </c>
      <c r="I329" s="1172" t="s">
        <v>1414</v>
      </c>
      <c r="J329" s="1172" t="s">
        <v>611</v>
      </c>
      <c r="K329" s="1172" t="s">
        <v>49</v>
      </c>
      <c r="L329" s="740" t="s">
        <v>1414</v>
      </c>
      <c r="M329" s="740" t="s">
        <v>1411</v>
      </c>
      <c r="N329" s="1172" t="s">
        <v>3061</v>
      </c>
      <c r="O329" s="1172" t="s">
        <v>1320</v>
      </c>
      <c r="P329" s="783">
        <v>44678</v>
      </c>
      <c r="Q329" s="741"/>
      <c r="R329" s="741"/>
      <c r="S329" s="784">
        <v>7</v>
      </c>
      <c r="T329" s="742"/>
      <c r="U329" s="743"/>
      <c r="V329" s="742"/>
      <c r="W329" s="743"/>
      <c r="X329" s="742"/>
      <c r="Y329" s="743"/>
      <c r="Z329" s="742"/>
      <c r="AA329" s="743"/>
      <c r="AB329" s="742"/>
      <c r="AC329" s="744"/>
      <c r="AD329" s="785">
        <v>0</v>
      </c>
      <c r="AE329" s="1178" t="s">
        <v>1743</v>
      </c>
      <c r="AF329" s="786" t="s">
        <v>1741</v>
      </c>
      <c r="AG329" s="787" t="s">
        <v>1427</v>
      </c>
      <c r="AH329" s="787" t="s">
        <v>1726</v>
      </c>
      <c r="AI329" s="787">
        <v>0</v>
      </c>
      <c r="AJ329" s="787">
        <v>0</v>
      </c>
      <c r="AK329" s="787">
        <v>0</v>
      </c>
      <c r="AL329" s="742">
        <v>8.0000000000000002E-3</v>
      </c>
      <c r="AM329" s="742">
        <v>0.2</v>
      </c>
      <c r="AN329" s="743" t="s">
        <v>2124</v>
      </c>
      <c r="AO329" s="1172" t="s">
        <v>34</v>
      </c>
      <c r="AP329" s="1178" t="s">
        <v>1742</v>
      </c>
      <c r="AQ329" s="745" t="s">
        <v>679</v>
      </c>
      <c r="AR329" s="742">
        <v>2.66666666666667E-3</v>
      </c>
      <c r="AS329" s="742">
        <v>2.66666666666667E-3</v>
      </c>
      <c r="AT329" s="742" t="s">
        <v>1414</v>
      </c>
      <c r="AU329" s="742" t="s">
        <v>2724</v>
      </c>
      <c r="AX329" s="190"/>
      <c r="AY329" s="190"/>
      <c r="AZ329" s="176"/>
      <c r="BA329" s="176"/>
      <c r="BB329" s="176"/>
      <c r="BC329" s="751"/>
      <c r="BD329" s="176"/>
      <c r="BE329" s="176"/>
      <c r="BF329" s="176"/>
      <c r="BG329" s="176"/>
      <c r="BH329" s="751"/>
      <c r="BI329" s="178"/>
      <c r="BJ329" s="191"/>
      <c r="BK329" s="191"/>
      <c r="BL329" s="191"/>
      <c r="BM329" s="178"/>
      <c r="BN329" s="178"/>
      <c r="BO329" s="178"/>
      <c r="BP329" s="178"/>
      <c r="BQ329" s="178"/>
      <c r="BR329" s="178"/>
      <c r="BS329" s="178"/>
      <c r="BT329" s="178"/>
      <c r="BU329" s="179"/>
      <c r="BV329" s="180"/>
      <c r="BW329" s="181"/>
      <c r="BX329" s="177"/>
      <c r="BY329"/>
      <c r="CA329"/>
    </row>
    <row r="330" spans="2:79" ht="18.75">
      <c r="B330" s="1170" t="s">
        <v>2653</v>
      </c>
      <c r="C330" s="335">
        <v>37320765000119</v>
      </c>
      <c r="D330" s="1170" t="s">
        <v>14</v>
      </c>
      <c r="E330" s="1170" t="s">
        <v>607</v>
      </c>
      <c r="F330" s="1170" t="s">
        <v>1414</v>
      </c>
      <c r="G330" s="1172" t="s">
        <v>1414</v>
      </c>
      <c r="H330" s="1172" t="s">
        <v>1414</v>
      </c>
      <c r="I330" s="1172" t="s">
        <v>1414</v>
      </c>
      <c r="J330" s="1172" t="s">
        <v>608</v>
      </c>
      <c r="K330" s="1172" t="s">
        <v>48</v>
      </c>
      <c r="L330" s="740" t="s">
        <v>1414</v>
      </c>
      <c r="M330" s="740" t="s">
        <v>34</v>
      </c>
      <c r="N330" s="1172" t="s">
        <v>3063</v>
      </c>
      <c r="O330" s="1172" t="s">
        <v>1320</v>
      </c>
      <c r="P330" s="783">
        <v>44089</v>
      </c>
      <c r="Q330" s="741"/>
      <c r="R330" s="741"/>
      <c r="S330" s="784">
        <v>62</v>
      </c>
      <c r="T330" s="742"/>
      <c r="U330" s="743"/>
      <c r="V330" s="742"/>
      <c r="W330" s="743"/>
      <c r="X330" s="742"/>
      <c r="Y330" s="743"/>
      <c r="Z330" s="742"/>
      <c r="AA330" s="743"/>
      <c r="AB330" s="742"/>
      <c r="AC330" s="744"/>
      <c r="AD330" s="785">
        <v>37805659000125</v>
      </c>
      <c r="AE330" s="1178" t="s">
        <v>1793</v>
      </c>
      <c r="AF330" s="786" t="s">
        <v>1741</v>
      </c>
      <c r="AG330" s="787" t="s">
        <v>1427</v>
      </c>
      <c r="AH330" s="787" t="s">
        <v>2116</v>
      </c>
      <c r="AI330" s="787">
        <v>1000</v>
      </c>
      <c r="AJ330" s="787">
        <v>0</v>
      </c>
      <c r="AK330" s="787">
        <v>1000</v>
      </c>
      <c r="AL330" s="742">
        <v>5.0000000000000001E-3</v>
      </c>
      <c r="AM330" s="742">
        <v>0.1</v>
      </c>
      <c r="AN330" s="743" t="s">
        <v>34</v>
      </c>
      <c r="AO330" s="1172" t="s">
        <v>4626</v>
      </c>
      <c r="AP330" s="1178" t="s">
        <v>1727</v>
      </c>
      <c r="AQ330" s="745" t="s">
        <v>2117</v>
      </c>
      <c r="AR330" s="742">
        <v>0</v>
      </c>
      <c r="AS330" s="742">
        <v>0</v>
      </c>
      <c r="AT330" s="742" t="s">
        <v>1414</v>
      </c>
      <c r="AU330" s="742" t="s">
        <v>2724</v>
      </c>
      <c r="AX330" s="190"/>
      <c r="AY330" s="190"/>
      <c r="AZ330" s="176"/>
      <c r="BA330" s="176"/>
      <c r="BB330" s="176"/>
      <c r="BC330" s="751"/>
      <c r="BD330" s="176"/>
      <c r="BE330" s="176"/>
      <c r="BF330" s="176"/>
      <c r="BG330" s="176"/>
      <c r="BH330" s="751"/>
      <c r="BI330" s="178"/>
      <c r="BJ330" s="191"/>
      <c r="BK330" s="191"/>
      <c r="BL330" s="191"/>
      <c r="BM330" s="178"/>
      <c r="BN330" s="178"/>
      <c r="BO330" s="178"/>
      <c r="BP330" s="178"/>
      <c r="BQ330" s="178"/>
      <c r="BR330" s="178"/>
      <c r="BS330" s="178"/>
      <c r="BT330" s="178"/>
      <c r="BU330" s="179"/>
      <c r="BV330" s="180"/>
      <c r="BW330" s="181"/>
      <c r="BX330" s="177"/>
      <c r="BY330"/>
      <c r="CA330"/>
    </row>
    <row r="331" spans="2:79" ht="18.75">
      <c r="B331" s="1170" t="s">
        <v>872</v>
      </c>
      <c r="C331" s="335">
        <v>37098846000116</v>
      </c>
      <c r="D331" s="1170" t="s">
        <v>11</v>
      </c>
      <c r="E331" s="1170" t="s">
        <v>4215</v>
      </c>
      <c r="F331" s="1170" t="s">
        <v>1414</v>
      </c>
      <c r="G331" s="1172" t="s">
        <v>1414</v>
      </c>
      <c r="H331" s="1172" t="s">
        <v>34</v>
      </c>
      <c r="I331" s="1172" t="s">
        <v>34</v>
      </c>
      <c r="J331" s="1172" t="s">
        <v>700</v>
      </c>
      <c r="K331" s="1172" t="s">
        <v>48</v>
      </c>
      <c r="L331" s="740" t="s">
        <v>1414</v>
      </c>
      <c r="M331" s="740" t="s">
        <v>1411</v>
      </c>
      <c r="N331" s="1172" t="s">
        <v>3064</v>
      </c>
      <c r="O331" s="1172" t="s">
        <v>1320</v>
      </c>
      <c r="P331" s="783">
        <v>43979</v>
      </c>
      <c r="Q331" s="741">
        <v>7.3799561300000001</v>
      </c>
      <c r="R331" s="741">
        <v>9.069437869637099</v>
      </c>
      <c r="S331" s="784">
        <v>7</v>
      </c>
      <c r="T331" s="742">
        <v>4.2268498619710826E-3</v>
      </c>
      <c r="U331" s="743">
        <v>0.13004350020036559</v>
      </c>
      <c r="V331" s="742">
        <v>-9.0559807116101343E-2</v>
      </c>
      <c r="W331" s="743">
        <v>-0.68456392920173115</v>
      </c>
      <c r="X331" s="742">
        <v>-8.1632942919895646E-2</v>
      </c>
      <c r="Y331" s="743">
        <v>-0.39764458669480102</v>
      </c>
      <c r="Z331" s="742"/>
      <c r="AA331" s="743"/>
      <c r="AB331" s="742">
        <v>7.9984407270620964E-2</v>
      </c>
      <c r="AC331" s="744">
        <v>-2.7861445424320772</v>
      </c>
      <c r="AD331" s="785">
        <v>0</v>
      </c>
      <c r="AE331" s="1178" t="s">
        <v>1743</v>
      </c>
      <c r="AF331" s="786" t="s">
        <v>1741</v>
      </c>
      <c r="AG331" s="787" t="s">
        <v>1427</v>
      </c>
      <c r="AH331" s="787" t="s">
        <v>1797</v>
      </c>
      <c r="AI331" s="787">
        <v>20000</v>
      </c>
      <c r="AJ331" s="787">
        <v>10000</v>
      </c>
      <c r="AK331" s="787">
        <v>10000</v>
      </c>
      <c r="AL331" s="742">
        <v>3.0000000000000001E-3</v>
      </c>
      <c r="AM331" s="742">
        <v>0.2</v>
      </c>
      <c r="AN331" s="743" t="s">
        <v>34</v>
      </c>
      <c r="AO331" s="1172" t="s">
        <v>34</v>
      </c>
      <c r="AP331" s="1178" t="s">
        <v>1742</v>
      </c>
      <c r="AQ331" s="745" t="s">
        <v>679</v>
      </c>
      <c r="AR331" s="742">
        <v>2.6664000000000002E-3</v>
      </c>
      <c r="AS331" s="742">
        <v>2.6664000000000002E-3</v>
      </c>
      <c r="AT331" s="742" t="s">
        <v>1414</v>
      </c>
      <c r="AU331" s="742" t="s">
        <v>2724</v>
      </c>
      <c r="AX331" s="190"/>
      <c r="AY331" s="190"/>
      <c r="AZ331" s="176"/>
      <c r="BA331" s="176"/>
      <c r="BB331" s="176"/>
      <c r="BC331" s="751"/>
      <c r="BD331" s="176"/>
      <c r="BE331" s="176"/>
      <c r="BF331" s="176"/>
      <c r="BG331" s="176"/>
      <c r="BH331" s="751"/>
      <c r="BI331" s="178"/>
      <c r="BJ331" s="191"/>
      <c r="BK331" s="191"/>
      <c r="BL331" s="191"/>
      <c r="BM331" s="178"/>
      <c r="BN331" s="178"/>
      <c r="BO331" s="178"/>
      <c r="BP331" s="178"/>
      <c r="BQ331" s="178"/>
      <c r="BR331" s="178"/>
      <c r="BS331" s="178"/>
      <c r="BT331" s="178"/>
      <c r="BU331" s="179"/>
      <c r="BV331" s="180"/>
      <c r="BW331" s="181"/>
      <c r="BX331" s="177"/>
      <c r="BY331"/>
      <c r="CA331"/>
    </row>
    <row r="332" spans="2:79" ht="18.75">
      <c r="B332" s="1170" t="s">
        <v>873</v>
      </c>
      <c r="C332" s="335">
        <v>29177909000100</v>
      </c>
      <c r="D332" s="1170" t="s">
        <v>13</v>
      </c>
      <c r="E332" s="1170" t="s">
        <v>615</v>
      </c>
      <c r="F332" s="1170" t="s">
        <v>619</v>
      </c>
      <c r="G332" s="1172" t="s">
        <v>34</v>
      </c>
      <c r="H332" s="1172" t="s">
        <v>1337</v>
      </c>
      <c r="I332" s="1172" t="s">
        <v>34</v>
      </c>
      <c r="J332" s="1172" t="s">
        <v>611</v>
      </c>
      <c r="K332" s="1172" t="s">
        <v>48</v>
      </c>
      <c r="L332" s="740" t="s">
        <v>1414</v>
      </c>
      <c r="M332" s="740" t="s">
        <v>34</v>
      </c>
      <c r="N332" s="1172" t="s">
        <v>3065</v>
      </c>
      <c r="O332" s="1172" t="s">
        <v>1320</v>
      </c>
      <c r="P332" s="783">
        <v>43463</v>
      </c>
      <c r="Q332" s="741">
        <v>27.21496496</v>
      </c>
      <c r="R332" s="741">
        <v>78.213901124216875</v>
      </c>
      <c r="S332" s="784">
        <v>5</v>
      </c>
      <c r="T332" s="742">
        <v>5.2953777453734086E-2</v>
      </c>
      <c r="U332" s="743">
        <v>1.6291788906132421</v>
      </c>
      <c r="V332" s="742">
        <v>1.4882072097164301E-2</v>
      </c>
      <c r="W332" s="743">
        <v>0.1124972553931918</v>
      </c>
      <c r="X332" s="742">
        <v>5.3778845521662122E-2</v>
      </c>
      <c r="Y332" s="743">
        <v>0.2619636881322448</v>
      </c>
      <c r="Z332" s="742">
        <v>0.17019631324610729</v>
      </c>
      <c r="AA332" s="743">
        <v>0.73336094723431622</v>
      </c>
      <c r="AB332" s="742">
        <v>0.11564798228300513</v>
      </c>
      <c r="AC332" s="744">
        <v>-1.0152035363326246</v>
      </c>
      <c r="AD332" s="785">
        <v>31964457000140</v>
      </c>
      <c r="AE332" s="1178" t="s">
        <v>1743</v>
      </c>
      <c r="AF332" s="786" t="s">
        <v>1741</v>
      </c>
      <c r="AG332" s="787" t="s">
        <v>1427</v>
      </c>
      <c r="AH332" s="787" t="s">
        <v>1726</v>
      </c>
      <c r="AI332" s="787">
        <v>5000</v>
      </c>
      <c r="AJ332" s="787">
        <v>5000</v>
      </c>
      <c r="AK332" s="787">
        <v>5000</v>
      </c>
      <c r="AL332" s="742">
        <v>0.01</v>
      </c>
      <c r="AM332" s="742">
        <v>0</v>
      </c>
      <c r="AN332" s="743" t="s">
        <v>34</v>
      </c>
      <c r="AO332" s="1172" t="s">
        <v>34</v>
      </c>
      <c r="AP332" s="1178" t="s">
        <v>1742</v>
      </c>
      <c r="AQ332" s="745" t="s">
        <v>679</v>
      </c>
      <c r="AR332" s="742">
        <v>8.0000000000000002E-3</v>
      </c>
      <c r="AS332" s="742">
        <v>8.0000000000000002E-3</v>
      </c>
      <c r="AT332" s="742" t="s">
        <v>1414</v>
      </c>
      <c r="AU332" s="742" t="s">
        <v>2724</v>
      </c>
      <c r="AX332" s="190"/>
      <c r="AY332" s="190"/>
      <c r="AZ332" s="176"/>
      <c r="BA332" s="176"/>
      <c r="BB332" s="176"/>
      <c r="BC332" s="751"/>
      <c r="BD332" s="176"/>
      <c r="BE332" s="176"/>
      <c r="BF332" s="176"/>
      <c r="BG332" s="176"/>
      <c r="BH332" s="751"/>
      <c r="BI332" s="178"/>
      <c r="BJ332" s="191"/>
      <c r="BK332" s="191"/>
      <c r="BL332" s="191"/>
      <c r="BM332" s="178"/>
      <c r="BN332" s="178"/>
      <c r="BO332" s="178"/>
      <c r="BP332" s="178"/>
      <c r="BQ332" s="178"/>
      <c r="BR332" s="178"/>
      <c r="BS332" s="178"/>
      <c r="BT332" s="178"/>
      <c r="BU332" s="179"/>
      <c r="BV332" s="180"/>
      <c r="BW332" s="181"/>
      <c r="BX332" s="177"/>
      <c r="BY332"/>
      <c r="CA332"/>
    </row>
    <row r="333" spans="2:79" ht="18.75">
      <c r="B333" s="1170" t="s">
        <v>875</v>
      </c>
      <c r="C333" s="335">
        <v>39281097000193</v>
      </c>
      <c r="D333" s="1170" t="s">
        <v>13</v>
      </c>
      <c r="E333" s="1170" t="s">
        <v>615</v>
      </c>
      <c r="F333" s="1170" t="s">
        <v>619</v>
      </c>
      <c r="G333" s="1172" t="s">
        <v>34</v>
      </c>
      <c r="H333" s="1172" t="s">
        <v>1336</v>
      </c>
      <c r="I333" s="1172" t="s">
        <v>34</v>
      </c>
      <c r="J333" s="1172" t="s">
        <v>611</v>
      </c>
      <c r="K333" s="1172" t="s">
        <v>48</v>
      </c>
      <c r="L333" s="740" t="s">
        <v>1414</v>
      </c>
      <c r="M333" s="740" t="s">
        <v>1411</v>
      </c>
      <c r="N333" s="1172" t="s">
        <v>3067</v>
      </c>
      <c r="O333" s="1172" t="s">
        <v>1320</v>
      </c>
      <c r="P333" s="783">
        <v>44136</v>
      </c>
      <c r="Q333" s="741">
        <v>6.0202196299999997</v>
      </c>
      <c r="R333" s="741">
        <v>7.8168057015322585</v>
      </c>
      <c r="S333" s="784">
        <v>121</v>
      </c>
      <c r="T333" s="742">
        <v>3.1646239593568826E-2</v>
      </c>
      <c r="U333" s="743">
        <v>0.97362998434204617</v>
      </c>
      <c r="V333" s="742">
        <v>0.1077417900708173</v>
      </c>
      <c r="W333" s="743">
        <v>0.81444677831025403</v>
      </c>
      <c r="X333" s="742">
        <v>0.14729567636733076</v>
      </c>
      <c r="Y333" s="743">
        <v>0.71749622463682317</v>
      </c>
      <c r="Z333" s="742"/>
      <c r="AA333" s="743"/>
      <c r="AB333" s="742">
        <v>4.1935861220641191E-2</v>
      </c>
      <c r="AC333" s="744">
        <v>-0.58533488749968743</v>
      </c>
      <c r="AD333" s="785">
        <v>0</v>
      </c>
      <c r="AE333" s="1178" t="s">
        <v>1793</v>
      </c>
      <c r="AF333" s="786" t="s">
        <v>1741</v>
      </c>
      <c r="AG333" s="787" t="s">
        <v>1427</v>
      </c>
      <c r="AH333" s="787" t="s">
        <v>1797</v>
      </c>
      <c r="AI333" s="787">
        <v>50000</v>
      </c>
      <c r="AJ333" s="787">
        <v>50000</v>
      </c>
      <c r="AK333" s="787">
        <v>50000</v>
      </c>
      <c r="AL333" s="742">
        <v>5.0000000000000001E-3</v>
      </c>
      <c r="AM333" s="742">
        <v>0</v>
      </c>
      <c r="AN333" s="743" t="s">
        <v>34</v>
      </c>
      <c r="AO333" s="1172" t="s">
        <v>34</v>
      </c>
      <c r="AP333" s="1178" t="s">
        <v>1742</v>
      </c>
      <c r="AQ333" s="745" t="s">
        <v>679</v>
      </c>
      <c r="AR333" s="742">
        <v>3.3333333333333301E-3</v>
      </c>
      <c r="AS333" s="742">
        <v>3.3333333333333301E-3</v>
      </c>
      <c r="AT333" s="742" t="s">
        <v>1414</v>
      </c>
      <c r="AU333" s="742" t="s">
        <v>2724</v>
      </c>
      <c r="AX333" s="190"/>
      <c r="AY333" s="190"/>
      <c r="AZ333" s="176"/>
      <c r="BA333" s="176"/>
      <c r="BB333" s="176"/>
      <c r="BC333" s="751"/>
      <c r="BD333" s="176"/>
      <c r="BE333" s="176"/>
      <c r="BF333" s="176"/>
      <c r="BG333" s="176"/>
      <c r="BH333" s="751"/>
      <c r="BI333" s="178"/>
      <c r="BJ333" s="191"/>
      <c r="BK333" s="191"/>
      <c r="BL333" s="191"/>
      <c r="BM333" s="210"/>
      <c r="BN333" s="178"/>
      <c r="BO333" s="178"/>
      <c r="BP333" s="178"/>
      <c r="BQ333" s="178"/>
      <c r="BR333" s="178"/>
      <c r="BS333" s="178"/>
      <c r="BT333" s="178"/>
      <c r="BU333" s="179"/>
      <c r="BV333" s="180"/>
      <c r="BW333" s="181"/>
      <c r="BX333" s="177"/>
      <c r="BY333"/>
      <c r="CA333"/>
    </row>
    <row r="334" spans="2:79" ht="18.75">
      <c r="B334" s="1170" t="s">
        <v>1528</v>
      </c>
      <c r="C334" s="335">
        <v>39363097000132</v>
      </c>
      <c r="D334" s="1170" t="s">
        <v>13</v>
      </c>
      <c r="E334" s="1170" t="s">
        <v>615</v>
      </c>
      <c r="F334" s="1170" t="s">
        <v>619</v>
      </c>
      <c r="G334" s="1172" t="s">
        <v>34</v>
      </c>
      <c r="H334" s="1172" t="s">
        <v>1336</v>
      </c>
      <c r="I334" s="1172" t="s">
        <v>34</v>
      </c>
      <c r="J334" s="1172" t="s">
        <v>611</v>
      </c>
      <c r="K334" s="1172" t="s">
        <v>48</v>
      </c>
      <c r="L334" s="740" t="s">
        <v>1414</v>
      </c>
      <c r="M334" s="740" t="s">
        <v>34</v>
      </c>
      <c r="N334" s="1172" t="s">
        <v>3068</v>
      </c>
      <c r="O334" s="1172" t="s">
        <v>1320</v>
      </c>
      <c r="P334" s="783">
        <v>44136</v>
      </c>
      <c r="Q334" s="741">
        <v>226.67946391000001</v>
      </c>
      <c r="R334" s="741">
        <v>227.07667785753137</v>
      </c>
      <c r="S334" s="784">
        <v>121</v>
      </c>
      <c r="T334" s="742">
        <v>3.4026407142121462E-2</v>
      </c>
      <c r="U334" s="743">
        <v>1.0468583527924857</v>
      </c>
      <c r="V334" s="742">
        <v>0.11514118699587295</v>
      </c>
      <c r="W334" s="743">
        <v>0.8703806455969334</v>
      </c>
      <c r="X334" s="742">
        <v>0.16197509143064059</v>
      </c>
      <c r="Y334" s="743">
        <v>0.78900154745115758</v>
      </c>
      <c r="Z334" s="742"/>
      <c r="AA334" s="743"/>
      <c r="AB334" s="742">
        <v>4.4121808481765487E-2</v>
      </c>
      <c r="AC334" s="744">
        <v>-0.38863152429070025</v>
      </c>
      <c r="AD334" s="785">
        <v>0</v>
      </c>
      <c r="AE334" s="1178" t="s">
        <v>1793</v>
      </c>
      <c r="AF334" s="786" t="s">
        <v>1741</v>
      </c>
      <c r="AG334" s="787" t="s">
        <v>1427</v>
      </c>
      <c r="AH334" s="787" t="s">
        <v>1797</v>
      </c>
      <c r="AI334" s="787">
        <v>100000</v>
      </c>
      <c r="AJ334" s="787">
        <v>100000</v>
      </c>
      <c r="AK334" s="787">
        <v>100000</v>
      </c>
      <c r="AL334" s="742">
        <v>5.0000000000000001E-3</v>
      </c>
      <c r="AM334" s="742">
        <v>0.1</v>
      </c>
      <c r="AN334" s="743" t="s">
        <v>34</v>
      </c>
      <c r="AO334" s="1172" t="s">
        <v>34</v>
      </c>
      <c r="AP334" s="1178" t="s">
        <v>1742</v>
      </c>
      <c r="AQ334" s="745" t="s">
        <v>679</v>
      </c>
      <c r="AR334" s="742">
        <v>0</v>
      </c>
      <c r="AS334" s="742">
        <v>0</v>
      </c>
      <c r="AT334" s="742" t="s">
        <v>1414</v>
      </c>
      <c r="AU334" s="742" t="s">
        <v>2724</v>
      </c>
      <c r="AX334" s="190"/>
      <c r="AY334" s="190"/>
      <c r="AZ334" s="176"/>
      <c r="BA334" s="176"/>
      <c r="BB334" s="176"/>
      <c r="BC334" s="751"/>
      <c r="BD334" s="176"/>
      <c r="BE334" s="176"/>
      <c r="BF334" s="176"/>
      <c r="BG334" s="176"/>
      <c r="BH334" s="751"/>
      <c r="BI334" s="178"/>
      <c r="BJ334" s="191"/>
      <c r="BK334" s="191"/>
      <c r="BL334" s="191"/>
      <c r="BM334" s="178"/>
      <c r="BN334" s="178"/>
      <c r="BO334" s="178"/>
      <c r="BP334" s="178"/>
      <c r="BQ334" s="178"/>
      <c r="BR334" s="178"/>
      <c r="BS334" s="178"/>
      <c r="BT334" s="178"/>
      <c r="BU334" s="179"/>
      <c r="BV334" s="180"/>
      <c r="BW334" s="181"/>
      <c r="BX334" s="177"/>
      <c r="BY334"/>
      <c r="CA334"/>
    </row>
    <row r="335" spans="2:79" ht="18.75">
      <c r="B335" s="1170" t="s">
        <v>1529</v>
      </c>
      <c r="C335" s="335">
        <v>30877879000115</v>
      </c>
      <c r="D335" s="1170" t="s">
        <v>11</v>
      </c>
      <c r="E335" s="1170" t="s">
        <v>4215</v>
      </c>
      <c r="F335" s="1170" t="s">
        <v>1414</v>
      </c>
      <c r="G335" s="1172" t="s">
        <v>738</v>
      </c>
      <c r="H335" s="1172" t="s">
        <v>34</v>
      </c>
      <c r="I335" s="1172" t="s">
        <v>34</v>
      </c>
      <c r="J335" s="1172" t="s">
        <v>611</v>
      </c>
      <c r="K335" s="1172" t="s">
        <v>48</v>
      </c>
      <c r="L335" s="740" t="s">
        <v>1414</v>
      </c>
      <c r="M335" s="740" t="s">
        <v>34</v>
      </c>
      <c r="N335" s="1172" t="s">
        <v>3069</v>
      </c>
      <c r="O335" s="1172" t="s">
        <v>1320</v>
      </c>
      <c r="P335" s="783">
        <v>43316</v>
      </c>
      <c r="Q335" s="741">
        <v>0.93189635999999998</v>
      </c>
      <c r="R335" s="741">
        <v>1.080190109518073</v>
      </c>
      <c r="S335" s="784">
        <v>5</v>
      </c>
      <c r="T335" s="742">
        <v>3.0950721432312367E-2</v>
      </c>
      <c r="U335" s="743">
        <v>0.95223163353794771</v>
      </c>
      <c r="V335" s="742">
        <v>1.6191509736303455E-2</v>
      </c>
      <c r="W335" s="743">
        <v>0.12239561763400936</v>
      </c>
      <c r="X335" s="742">
        <v>2.2839788759600577E-2</v>
      </c>
      <c r="Y335" s="743">
        <v>0.11125555488572779</v>
      </c>
      <c r="Z335" s="742">
        <v>0.16296893753795438</v>
      </c>
      <c r="AA335" s="743">
        <v>0.70221882086119669</v>
      </c>
      <c r="AB335" s="742">
        <v>9.8320560511025404E-2</v>
      </c>
      <c r="AC335" s="744">
        <v>-1.180798831301227</v>
      </c>
      <c r="AD335" s="785">
        <v>29599922000149</v>
      </c>
      <c r="AE335" s="1178" t="s">
        <v>1743</v>
      </c>
      <c r="AF335" s="786" t="s">
        <v>1741</v>
      </c>
      <c r="AG335" s="787" t="s">
        <v>1427</v>
      </c>
      <c r="AH335" s="787" t="s">
        <v>1726</v>
      </c>
      <c r="AI335" s="787">
        <v>20000</v>
      </c>
      <c r="AJ335" s="787">
        <v>10000</v>
      </c>
      <c r="AK335" s="787">
        <v>10000</v>
      </c>
      <c r="AL335" s="742">
        <v>2E-3</v>
      </c>
      <c r="AM335" s="742">
        <v>0</v>
      </c>
      <c r="AN335" s="743" t="s">
        <v>34</v>
      </c>
      <c r="AO335" s="1172" t="s">
        <v>34</v>
      </c>
      <c r="AP335" s="1178" t="s">
        <v>1742</v>
      </c>
      <c r="AQ335" s="745" t="s">
        <v>679</v>
      </c>
      <c r="AR335" s="742">
        <v>0</v>
      </c>
      <c r="AS335" s="742">
        <v>0</v>
      </c>
      <c r="AT335" s="742" t="s">
        <v>1414</v>
      </c>
      <c r="AU335" s="742" t="s">
        <v>2724</v>
      </c>
      <c r="AX335" s="190"/>
      <c r="AY335" s="190"/>
      <c r="AZ335" s="176"/>
      <c r="BA335" s="176"/>
      <c r="BB335" s="176"/>
      <c r="BC335" s="751"/>
      <c r="BD335" s="176"/>
      <c r="BE335" s="176"/>
      <c r="BF335" s="176"/>
      <c r="BG335" s="176"/>
      <c r="BH335" s="751"/>
      <c r="BI335" s="178"/>
      <c r="BJ335" s="191"/>
      <c r="BK335" s="191"/>
      <c r="BL335" s="191"/>
      <c r="BM335" s="178"/>
      <c r="BN335" s="178"/>
      <c r="BO335" s="178"/>
      <c r="BP335" s="178"/>
      <c r="BQ335" s="178"/>
      <c r="BR335" s="178"/>
      <c r="BS335" s="178"/>
      <c r="BT335" s="178"/>
      <c r="BU335" s="179"/>
      <c r="BV335" s="180"/>
      <c r="BW335" s="181"/>
      <c r="BX335" s="177"/>
      <c r="BY335"/>
      <c r="CA335"/>
    </row>
    <row r="336" spans="2:79" ht="18.75">
      <c r="B336" s="1170" t="s">
        <v>876</v>
      </c>
      <c r="C336" s="335">
        <v>39958394000120</v>
      </c>
      <c r="D336" s="1170" t="s">
        <v>14</v>
      </c>
      <c r="E336" s="1170" t="s">
        <v>607</v>
      </c>
      <c r="F336" s="1170" t="s">
        <v>1414</v>
      </c>
      <c r="G336" s="1172" t="s">
        <v>1414</v>
      </c>
      <c r="H336" s="1172" t="s">
        <v>34</v>
      </c>
      <c r="I336" s="1172" t="s">
        <v>34</v>
      </c>
      <c r="J336" s="1172" t="s">
        <v>608</v>
      </c>
      <c r="K336" s="1172" t="s">
        <v>48</v>
      </c>
      <c r="L336" s="740" t="s">
        <v>1414</v>
      </c>
      <c r="M336" s="740" t="s">
        <v>1411</v>
      </c>
      <c r="N336" s="1172" t="s">
        <v>3070</v>
      </c>
      <c r="O336" s="1172" t="s">
        <v>1320</v>
      </c>
      <c r="P336" s="783">
        <v>44176</v>
      </c>
      <c r="Q336" s="741">
        <v>2.5804485100000001</v>
      </c>
      <c r="R336" s="741">
        <v>2.9700982928915654</v>
      </c>
      <c r="S336" s="784">
        <v>3</v>
      </c>
      <c r="T336" s="742">
        <v>-2.5971904991489825E-2</v>
      </c>
      <c r="U336" s="743">
        <v>-0.79905308734805247</v>
      </c>
      <c r="V336" s="742">
        <v>-0.21451134819017181</v>
      </c>
      <c r="W336" s="743">
        <v>-1.6215442153842181</v>
      </c>
      <c r="X336" s="742">
        <v>-0.20678685701465138</v>
      </c>
      <c r="Y336" s="743">
        <v>-1.0072854334333619</v>
      </c>
      <c r="Z336" s="742"/>
      <c r="AA336" s="743"/>
      <c r="AB336" s="742">
        <v>0.21787746450736425</v>
      </c>
      <c r="AC336" s="744">
        <v>-1.5917188207367532</v>
      </c>
      <c r="AD336" s="785">
        <v>37843293000189</v>
      </c>
      <c r="AE336" s="1178" t="s">
        <v>1743</v>
      </c>
      <c r="AF336" s="786" t="s">
        <v>1741</v>
      </c>
      <c r="AG336" s="787" t="s">
        <v>1427</v>
      </c>
      <c r="AH336" s="787" t="s">
        <v>1730</v>
      </c>
      <c r="AI336" s="787">
        <v>1</v>
      </c>
      <c r="AJ336" s="787">
        <v>1</v>
      </c>
      <c r="AK336" s="787">
        <v>1</v>
      </c>
      <c r="AL336" s="742">
        <v>0</v>
      </c>
      <c r="AM336" s="742">
        <v>0</v>
      </c>
      <c r="AN336" s="743" t="s">
        <v>34</v>
      </c>
      <c r="AO336" s="1172" t="s">
        <v>34</v>
      </c>
      <c r="AP336" s="1178" t="s">
        <v>1727</v>
      </c>
      <c r="AQ336" s="745" t="s">
        <v>694</v>
      </c>
      <c r="AR336" s="742">
        <v>0</v>
      </c>
      <c r="AS336" s="742">
        <v>0</v>
      </c>
      <c r="AT336" s="742" t="s">
        <v>1414</v>
      </c>
      <c r="AU336" s="742" t="s">
        <v>2724</v>
      </c>
      <c r="AX336" s="190"/>
      <c r="AY336" s="190"/>
      <c r="AZ336" s="176"/>
      <c r="BA336" s="176"/>
      <c r="BB336" s="176"/>
      <c r="BC336" s="751"/>
      <c r="BD336" s="176"/>
      <c r="BE336" s="176"/>
      <c r="BF336" s="176"/>
      <c r="BG336" s="176"/>
      <c r="BH336" s="751"/>
      <c r="BI336" s="178"/>
      <c r="BJ336" s="191"/>
      <c r="BK336" s="191"/>
      <c r="BL336" s="191"/>
      <c r="BM336" s="178"/>
      <c r="BN336" s="178"/>
      <c r="BO336" s="178"/>
      <c r="BP336" s="178"/>
      <c r="BQ336" s="178"/>
      <c r="BR336" s="178"/>
      <c r="BS336" s="178"/>
      <c r="BT336" s="178"/>
      <c r="BU336" s="179"/>
      <c r="BV336" s="180"/>
      <c r="BW336" s="181"/>
      <c r="BX336" s="177"/>
      <c r="BY336"/>
      <c r="CA336"/>
    </row>
    <row r="337" spans="2:79" ht="18.75">
      <c r="B337" s="1170" t="s">
        <v>877</v>
      </c>
      <c r="C337" s="335">
        <v>39835826000106</v>
      </c>
      <c r="D337" s="1170" t="s">
        <v>13</v>
      </c>
      <c r="E337" s="1170" t="s">
        <v>615</v>
      </c>
      <c r="F337" s="1170" t="s">
        <v>619</v>
      </c>
      <c r="G337" s="1172" t="s">
        <v>34</v>
      </c>
      <c r="H337" s="1172" t="s">
        <v>1337</v>
      </c>
      <c r="I337" s="1172" t="s">
        <v>34</v>
      </c>
      <c r="J337" s="1172" t="s">
        <v>1414</v>
      </c>
      <c r="K337" s="1172" t="s">
        <v>48</v>
      </c>
      <c r="L337" s="740" t="s">
        <v>1414</v>
      </c>
      <c r="M337" s="740" t="s">
        <v>1411</v>
      </c>
      <c r="N337" s="1172" t="s">
        <v>3071</v>
      </c>
      <c r="O337" s="1172" t="s">
        <v>1320</v>
      </c>
      <c r="P337" s="783">
        <v>44162</v>
      </c>
      <c r="Q337" s="741">
        <v>259.61166033000001</v>
      </c>
      <c r="R337" s="741">
        <v>262.36144902056202</v>
      </c>
      <c r="S337" s="784">
        <v>271</v>
      </c>
      <c r="T337" s="742">
        <v>2.6419563108419641E-2</v>
      </c>
      <c r="U337" s="743">
        <v>0.81282576211050805</v>
      </c>
      <c r="V337" s="742">
        <v>8.1393527755620587E-2</v>
      </c>
      <c r="W337" s="743">
        <v>0.61527376157663061</v>
      </c>
      <c r="X337" s="742">
        <v>0.41560097903733251</v>
      </c>
      <c r="Y337" s="743">
        <v>2.0244459360165625</v>
      </c>
      <c r="Z337" s="742"/>
      <c r="AA337" s="743"/>
      <c r="AB337" s="742">
        <v>0.17403848239447453</v>
      </c>
      <c r="AC337" s="744">
        <v>-0.29243408828184003</v>
      </c>
      <c r="AD337" s="785">
        <v>32990098000168</v>
      </c>
      <c r="AE337" s="1178" t="s">
        <v>1793</v>
      </c>
      <c r="AF337" s="786" t="s">
        <v>1741</v>
      </c>
      <c r="AG337" s="787" t="s">
        <v>1427</v>
      </c>
      <c r="AH337" s="787" t="s">
        <v>1797</v>
      </c>
      <c r="AI337" s="787">
        <v>500000</v>
      </c>
      <c r="AJ337" s="787">
        <v>100000</v>
      </c>
      <c r="AK337" s="787">
        <v>500000</v>
      </c>
      <c r="AL337" s="742">
        <v>0</v>
      </c>
      <c r="AM337" s="742">
        <v>0</v>
      </c>
      <c r="AN337" s="743" t="s">
        <v>34</v>
      </c>
      <c r="AO337" s="1172" t="s">
        <v>34</v>
      </c>
      <c r="AP337" s="1178" t="s">
        <v>1742</v>
      </c>
      <c r="AQ337" s="745" t="s">
        <v>679</v>
      </c>
      <c r="AR337" s="742">
        <v>0</v>
      </c>
      <c r="AS337" s="742">
        <v>0</v>
      </c>
      <c r="AT337" s="742" t="s">
        <v>1414</v>
      </c>
      <c r="AU337" s="742" t="s">
        <v>2724</v>
      </c>
      <c r="AX337" s="190"/>
      <c r="AY337" s="190"/>
      <c r="AZ337" s="176"/>
      <c r="BA337" s="176"/>
      <c r="BB337" s="176"/>
      <c r="BC337" s="751"/>
      <c r="BD337" s="176"/>
      <c r="BE337" s="176"/>
      <c r="BF337" s="176"/>
      <c r="BG337" s="176"/>
      <c r="BH337" s="751"/>
      <c r="BI337" s="178"/>
      <c r="BJ337" s="191"/>
      <c r="BK337" s="191"/>
      <c r="BL337" s="191"/>
      <c r="BM337" s="178"/>
      <c r="BN337" s="178"/>
      <c r="BO337" s="178"/>
      <c r="BP337" s="178"/>
      <c r="BQ337" s="178"/>
      <c r="BR337" s="178"/>
      <c r="BS337" s="178"/>
      <c r="BT337" s="178"/>
      <c r="BU337" s="179"/>
      <c r="BV337" s="180"/>
      <c r="BW337" s="181"/>
      <c r="BX337" s="177"/>
      <c r="BY337"/>
      <c r="CA337"/>
    </row>
    <row r="338" spans="2:79" ht="18.75">
      <c r="B338" s="1170" t="s">
        <v>878</v>
      </c>
      <c r="C338" s="335">
        <v>37953241000165</v>
      </c>
      <c r="D338" s="1170" t="s">
        <v>13</v>
      </c>
      <c r="E338" s="1170" t="s">
        <v>615</v>
      </c>
      <c r="F338" s="1170" t="s">
        <v>619</v>
      </c>
      <c r="G338" s="1172" t="s">
        <v>34</v>
      </c>
      <c r="H338" s="1172" t="s">
        <v>1336</v>
      </c>
      <c r="I338" s="1172" t="s">
        <v>34</v>
      </c>
      <c r="J338" s="1172" t="s">
        <v>690</v>
      </c>
      <c r="K338" s="1172" t="s">
        <v>48</v>
      </c>
      <c r="L338" s="740" t="s">
        <v>1414</v>
      </c>
      <c r="M338" s="740" t="s">
        <v>1411</v>
      </c>
      <c r="N338" s="1172" t="s">
        <v>3072</v>
      </c>
      <c r="O338" s="1172" t="s">
        <v>1323</v>
      </c>
      <c r="P338" s="783">
        <v>44091</v>
      </c>
      <c r="Q338" s="741">
        <v>18.735488109999999</v>
      </c>
      <c r="R338" s="741">
        <v>22.746545352730916</v>
      </c>
      <c r="S338" s="784">
        <v>63</v>
      </c>
      <c r="T338" s="742">
        <v>4.1413585178175394E-2</v>
      </c>
      <c r="U338" s="743">
        <v>1.2741326870560974</v>
      </c>
      <c r="V338" s="742">
        <v>0.13137658614186409</v>
      </c>
      <c r="W338" s="743">
        <v>0.99310803410924897</v>
      </c>
      <c r="X338" s="742">
        <v>0.1853702480849917</v>
      </c>
      <c r="Y338" s="743">
        <v>0.90296237093400478</v>
      </c>
      <c r="Z338" s="742"/>
      <c r="AA338" s="743"/>
      <c r="AB338" s="742">
        <v>3.4468682757168544E-2</v>
      </c>
      <c r="AC338" s="744">
        <v>-2.6450866868421505E-2</v>
      </c>
      <c r="AD338" s="785">
        <v>0</v>
      </c>
      <c r="AE338" s="1178" t="s">
        <v>1743</v>
      </c>
      <c r="AF338" s="786" t="s">
        <v>1741</v>
      </c>
      <c r="AG338" s="787" t="s">
        <v>1427</v>
      </c>
      <c r="AH338" s="787" t="s">
        <v>1797</v>
      </c>
      <c r="AI338" s="787">
        <v>50000</v>
      </c>
      <c r="AJ338" s="787">
        <v>5000</v>
      </c>
      <c r="AK338" s="787">
        <v>5000</v>
      </c>
      <c r="AL338" s="742">
        <v>0</v>
      </c>
      <c r="AM338" s="742">
        <v>0</v>
      </c>
      <c r="AN338" s="743" t="s">
        <v>34</v>
      </c>
      <c r="AO338" s="1172" t="s">
        <v>34</v>
      </c>
      <c r="AP338" s="1178" t="s">
        <v>1742</v>
      </c>
      <c r="AQ338" s="745" t="s">
        <v>679</v>
      </c>
      <c r="AR338" s="742">
        <v>0</v>
      </c>
      <c r="AS338" s="742">
        <v>0</v>
      </c>
      <c r="AT338" s="742" t="s">
        <v>1414</v>
      </c>
      <c r="AU338" s="742" t="s">
        <v>2724</v>
      </c>
      <c r="AX338" s="190"/>
      <c r="AY338" s="190"/>
      <c r="AZ338" s="176"/>
      <c r="BA338" s="176"/>
      <c r="BB338" s="176"/>
      <c r="BC338" s="751"/>
      <c r="BD338" s="176"/>
      <c r="BE338" s="176"/>
      <c r="BF338" s="176"/>
      <c r="BG338" s="176"/>
      <c r="BH338" s="751"/>
      <c r="BI338" s="178"/>
      <c r="BJ338" s="191"/>
      <c r="BK338" s="191"/>
      <c r="BL338" s="191"/>
      <c r="BM338" s="178"/>
      <c r="BN338" s="178"/>
      <c r="BO338" s="178"/>
      <c r="BP338" s="178"/>
      <c r="BQ338" s="178"/>
      <c r="BR338" s="178"/>
      <c r="BS338" s="178"/>
      <c r="BT338" s="178"/>
      <c r="BU338" s="179"/>
      <c r="BV338" s="180"/>
      <c r="BW338" s="181"/>
      <c r="BX338" s="177"/>
      <c r="BY338"/>
      <c r="CA338"/>
    </row>
    <row r="339" spans="2:79" ht="18.75">
      <c r="B339" s="1170" t="s">
        <v>879</v>
      </c>
      <c r="C339" s="335">
        <v>23186354000178</v>
      </c>
      <c r="D339" s="1170" t="s">
        <v>11</v>
      </c>
      <c r="E339" s="1170" t="s">
        <v>621</v>
      </c>
      <c r="F339" s="1170" t="s">
        <v>692</v>
      </c>
      <c r="G339" s="1172" t="s">
        <v>738</v>
      </c>
      <c r="H339" s="1172" t="s">
        <v>34</v>
      </c>
      <c r="I339" s="1172" t="s">
        <v>1414</v>
      </c>
      <c r="J339" s="1172" t="s">
        <v>608</v>
      </c>
      <c r="K339" s="1172" t="s">
        <v>48</v>
      </c>
      <c r="L339" s="740" t="s">
        <v>1414</v>
      </c>
      <c r="M339" s="740" t="s">
        <v>34</v>
      </c>
      <c r="N339" s="1172" t="s">
        <v>3073</v>
      </c>
      <c r="O339" s="1172" t="s">
        <v>1320</v>
      </c>
      <c r="P339" s="783">
        <v>42303</v>
      </c>
      <c r="Q339" s="741">
        <v>32.742145999999998</v>
      </c>
      <c r="R339" s="741">
        <v>53.374231000000037</v>
      </c>
      <c r="S339" s="784">
        <v>31</v>
      </c>
      <c r="T339" s="742">
        <v>-1.0968095961918167E-2</v>
      </c>
      <c r="U339" s="743">
        <v>-0.33744505624720772</v>
      </c>
      <c r="V339" s="742">
        <v>0.3793359631678892</v>
      </c>
      <c r="W339" s="743">
        <v>2.8674941533478915</v>
      </c>
      <c r="X339" s="742">
        <v>0.3793359631678892</v>
      </c>
      <c r="Y339" s="743">
        <v>1.8477943694910759</v>
      </c>
      <c r="Z339" s="742">
        <v>0.3793359631678892</v>
      </c>
      <c r="AA339" s="743">
        <v>1.6345253076462138</v>
      </c>
      <c r="AB339" s="742">
        <v>0.48212700493375887</v>
      </c>
      <c r="AC339" s="744">
        <v>0.51241197435357955</v>
      </c>
      <c r="AD339" s="785">
        <v>0</v>
      </c>
      <c r="AE339" s="1178" t="s">
        <v>1917</v>
      </c>
      <c r="AF339" s="786" t="s">
        <v>1741</v>
      </c>
      <c r="AG339" s="787" t="s">
        <v>1427</v>
      </c>
      <c r="AH339" s="787" t="s">
        <v>1730</v>
      </c>
      <c r="AI339" s="787">
        <v>100</v>
      </c>
      <c r="AJ339" s="787">
        <v>0</v>
      </c>
      <c r="AK339" s="787">
        <v>0</v>
      </c>
      <c r="AL339" s="742">
        <v>0.01</v>
      </c>
      <c r="AM339" s="742">
        <v>0.2</v>
      </c>
      <c r="AN339" s="743" t="s">
        <v>34</v>
      </c>
      <c r="AO339" s="1172" t="s">
        <v>34</v>
      </c>
      <c r="AP339" s="1178" t="s">
        <v>1731</v>
      </c>
      <c r="AQ339" s="745" t="s">
        <v>675</v>
      </c>
      <c r="AR339" s="742">
        <v>2.3333333333333301E-3</v>
      </c>
      <c r="AS339" s="742">
        <v>2.3333333333333301E-3</v>
      </c>
      <c r="AT339" s="742" t="s">
        <v>1414</v>
      </c>
      <c r="AU339" s="742" t="s">
        <v>2724</v>
      </c>
      <c r="AX339" s="190"/>
      <c r="AY339" s="190"/>
      <c r="AZ339" s="176"/>
      <c r="BA339" s="176"/>
      <c r="BB339" s="176"/>
      <c r="BC339" s="751"/>
      <c r="BD339" s="176"/>
      <c r="BE339" s="176"/>
      <c r="BF339" s="176"/>
      <c r="BG339" s="176"/>
      <c r="BH339" s="751"/>
      <c r="BI339" s="178"/>
      <c r="BJ339" s="191"/>
      <c r="BK339" s="191"/>
      <c r="BL339" s="191"/>
      <c r="BM339" s="178"/>
      <c r="BN339" s="178"/>
      <c r="BO339" s="178"/>
      <c r="BP339" s="178"/>
      <c r="BQ339" s="178"/>
      <c r="BR339" s="178"/>
      <c r="BS339" s="178"/>
      <c r="BT339" s="178"/>
      <c r="BU339" s="179"/>
      <c r="BV339" s="180"/>
      <c r="BW339" s="181"/>
      <c r="BX339" s="177"/>
      <c r="BY339"/>
      <c r="CA339"/>
    </row>
    <row r="340" spans="2:79" ht="18.75">
      <c r="B340" s="1170" t="s">
        <v>156</v>
      </c>
      <c r="C340" s="335">
        <v>22632296000104</v>
      </c>
      <c r="D340" s="1170" t="s">
        <v>13</v>
      </c>
      <c r="E340" s="1170" t="s">
        <v>615</v>
      </c>
      <c r="F340" s="1170" t="s">
        <v>619</v>
      </c>
      <c r="G340" s="1172" t="s">
        <v>34</v>
      </c>
      <c r="H340" s="1172" t="s">
        <v>865</v>
      </c>
      <c r="I340" s="1172" t="s">
        <v>34</v>
      </c>
      <c r="J340" s="1172" t="s">
        <v>1414</v>
      </c>
      <c r="K340" s="1172" t="s">
        <v>48</v>
      </c>
      <c r="L340" s="740" t="s">
        <v>1414</v>
      </c>
      <c r="M340" s="740" t="s">
        <v>1411</v>
      </c>
      <c r="N340" s="1172" t="s">
        <v>3074</v>
      </c>
      <c r="O340" s="1172" t="s">
        <v>1320</v>
      </c>
      <c r="P340" s="783">
        <v>42328</v>
      </c>
      <c r="Q340" s="741">
        <v>35.736088000000002</v>
      </c>
      <c r="R340" s="741">
        <v>40.540850653225796</v>
      </c>
      <c r="S340" s="784">
        <v>31</v>
      </c>
      <c r="T340" s="742">
        <v>1.9069571132902086E-2</v>
      </c>
      <c r="U340" s="743">
        <v>0.58669549627343831</v>
      </c>
      <c r="V340" s="742">
        <v>0.10252365035899214</v>
      </c>
      <c r="W340" s="743">
        <v>0.77500157256162672</v>
      </c>
      <c r="X340" s="742">
        <v>9.5941804669836594E-2</v>
      </c>
      <c r="Y340" s="743">
        <v>0.46734489655881772</v>
      </c>
      <c r="Z340" s="742">
        <v>0.1742196379014167</v>
      </c>
      <c r="AA340" s="743">
        <v>0.75069709937518148</v>
      </c>
      <c r="AB340" s="742">
        <v>3.141276851835275E-2</v>
      </c>
      <c r="AC340" s="744">
        <v>-0.94753387636692465</v>
      </c>
      <c r="AD340" s="785">
        <v>19805188000173</v>
      </c>
      <c r="AE340" s="1178" t="s">
        <v>1917</v>
      </c>
      <c r="AF340" s="786" t="s">
        <v>1741</v>
      </c>
      <c r="AG340" s="787" t="s">
        <v>1427</v>
      </c>
      <c r="AH340" s="787" t="s">
        <v>1730</v>
      </c>
      <c r="AI340" s="787">
        <v>100</v>
      </c>
      <c r="AJ340" s="787">
        <v>0</v>
      </c>
      <c r="AK340" s="787">
        <v>0</v>
      </c>
      <c r="AL340" s="742">
        <v>1.4999999999999999E-2</v>
      </c>
      <c r="AM340" s="742">
        <v>0.2</v>
      </c>
      <c r="AN340" s="743" t="s">
        <v>34</v>
      </c>
      <c r="AO340" s="1172" t="s">
        <v>34</v>
      </c>
      <c r="AP340" s="1178" t="s">
        <v>1742</v>
      </c>
      <c r="AQ340" s="745" t="s">
        <v>668</v>
      </c>
      <c r="AR340" s="742">
        <v>3.5000000000000001E-3</v>
      </c>
      <c r="AS340" s="742">
        <v>3.5000000000000001E-3</v>
      </c>
      <c r="AT340" s="742" t="s">
        <v>1414</v>
      </c>
      <c r="AU340" s="742" t="s">
        <v>2724</v>
      </c>
      <c r="AX340" s="190"/>
      <c r="AY340" s="190"/>
      <c r="AZ340" s="176"/>
      <c r="BA340" s="176"/>
      <c r="BB340" s="176"/>
      <c r="BC340" s="751"/>
      <c r="BD340" s="176"/>
      <c r="BE340" s="176"/>
      <c r="BF340" s="176"/>
      <c r="BG340" s="176"/>
      <c r="BH340" s="751"/>
      <c r="BI340" s="178"/>
      <c r="BJ340" s="191"/>
      <c r="BK340" s="191"/>
      <c r="BL340" s="191"/>
      <c r="BM340" s="178"/>
      <c r="BN340" s="178"/>
      <c r="BO340" s="178"/>
      <c r="BP340" s="178"/>
      <c r="BQ340" s="178"/>
      <c r="BR340" s="178"/>
      <c r="BS340" s="178"/>
      <c r="BT340" s="178"/>
      <c r="BU340" s="179"/>
      <c r="BV340" s="180"/>
      <c r="BW340" s="181"/>
      <c r="BX340" s="177"/>
      <c r="BY340"/>
      <c r="CA340"/>
    </row>
    <row r="341" spans="2:79" ht="18.75">
      <c r="B341" s="1170" t="s">
        <v>157</v>
      </c>
      <c r="C341" s="335">
        <v>22344837000190</v>
      </c>
      <c r="D341" s="1170" t="s">
        <v>14</v>
      </c>
      <c r="E341" s="1170" t="s">
        <v>607</v>
      </c>
      <c r="F341" s="1170" t="s">
        <v>1414</v>
      </c>
      <c r="G341" s="1172" t="s">
        <v>1414</v>
      </c>
      <c r="H341" s="1172" t="s">
        <v>34</v>
      </c>
      <c r="I341" s="1172" t="s">
        <v>34</v>
      </c>
      <c r="J341" s="1172" t="s">
        <v>608</v>
      </c>
      <c r="K341" s="1172" t="s">
        <v>48</v>
      </c>
      <c r="L341" s="740" t="s">
        <v>1414</v>
      </c>
      <c r="M341" s="740" t="s">
        <v>34</v>
      </c>
      <c r="N341" s="1172" t="s">
        <v>3075</v>
      </c>
      <c r="O341" s="1172" t="s">
        <v>1320</v>
      </c>
      <c r="P341" s="783">
        <v>42307</v>
      </c>
      <c r="Q341" s="741">
        <v>62.543683999999999</v>
      </c>
      <c r="R341" s="741">
        <v>70.716969721925125</v>
      </c>
      <c r="S341" s="784">
        <v>3</v>
      </c>
      <c r="T341" s="742">
        <v>-3.6104154547271006E-2</v>
      </c>
      <c r="U341" s="743">
        <v>-1.1107824461294264</v>
      </c>
      <c r="V341" s="742">
        <v>0.30460685955191824</v>
      </c>
      <c r="W341" s="743">
        <v>2.3025984184057089</v>
      </c>
      <c r="X341" s="742">
        <v>0.30460685955191824</v>
      </c>
      <c r="Y341" s="743">
        <v>1.4837792738867814</v>
      </c>
      <c r="Z341" s="742">
        <v>0.30460685955191824</v>
      </c>
      <c r="AA341" s="743">
        <v>1.3125241716137723</v>
      </c>
      <c r="AB341" s="742">
        <v>0.27681223332891475</v>
      </c>
      <c r="AC341" s="744">
        <v>0.62251059065934244</v>
      </c>
      <c r="AD341" s="785">
        <v>22662147000180</v>
      </c>
      <c r="AE341" s="1178" t="s">
        <v>1917</v>
      </c>
      <c r="AF341" s="786" t="s">
        <v>1741</v>
      </c>
      <c r="AG341" s="787" t="s">
        <v>1427</v>
      </c>
      <c r="AH341" s="787" t="s">
        <v>1730</v>
      </c>
      <c r="AI341" s="787">
        <v>100</v>
      </c>
      <c r="AJ341" s="787">
        <v>0</v>
      </c>
      <c r="AK341" s="787">
        <v>0</v>
      </c>
      <c r="AL341" s="742">
        <v>0.02</v>
      </c>
      <c r="AM341" s="742">
        <v>0.2</v>
      </c>
      <c r="AN341" s="743" t="s">
        <v>34</v>
      </c>
      <c r="AO341" s="1172" t="s">
        <v>34</v>
      </c>
      <c r="AP341" s="1178" t="s">
        <v>1727</v>
      </c>
      <c r="AQ341" s="745" t="s">
        <v>659</v>
      </c>
      <c r="AR341" s="742">
        <v>4.6666666666666697E-3</v>
      </c>
      <c r="AS341" s="742">
        <v>4.6666666666666697E-3</v>
      </c>
      <c r="AT341" s="742" t="s">
        <v>1414</v>
      </c>
      <c r="AU341" s="742" t="s">
        <v>2724</v>
      </c>
      <c r="AX341" s="190"/>
      <c r="AY341" s="190"/>
      <c r="AZ341" s="176"/>
      <c r="BA341" s="176"/>
      <c r="BB341" s="176"/>
      <c r="BC341" s="751"/>
      <c r="BD341" s="176"/>
      <c r="BE341" s="176"/>
      <c r="BF341" s="176"/>
      <c r="BG341" s="176"/>
      <c r="BH341" s="751"/>
      <c r="BI341" s="178"/>
      <c r="BJ341" s="191"/>
      <c r="BK341" s="191"/>
      <c r="BL341" s="191"/>
      <c r="BM341" s="178"/>
      <c r="BN341" s="178"/>
      <c r="BO341" s="178"/>
      <c r="BP341" s="178"/>
      <c r="BQ341" s="178"/>
      <c r="BR341" s="178"/>
      <c r="BS341" s="178"/>
      <c r="BT341" s="178"/>
      <c r="BU341" s="179"/>
      <c r="BV341" s="180"/>
      <c r="BW341" s="181"/>
      <c r="BX341" s="177"/>
      <c r="BY341"/>
      <c r="CA341"/>
    </row>
    <row r="342" spans="2:79" ht="18.75">
      <c r="B342" s="1170" t="s">
        <v>880</v>
      </c>
      <c r="C342" s="335">
        <v>36436823000101</v>
      </c>
      <c r="D342" s="1170" t="s">
        <v>14</v>
      </c>
      <c r="E342" s="1170" t="s">
        <v>614</v>
      </c>
      <c r="F342" s="1170" t="s">
        <v>1414</v>
      </c>
      <c r="G342" s="1172" t="s">
        <v>1414</v>
      </c>
      <c r="H342" s="1172" t="s">
        <v>1337</v>
      </c>
      <c r="I342" s="1172" t="s">
        <v>34</v>
      </c>
      <c r="J342" s="1172" t="s">
        <v>608</v>
      </c>
      <c r="K342" s="1172" t="s">
        <v>48</v>
      </c>
      <c r="L342" s="740" t="s">
        <v>1414</v>
      </c>
      <c r="M342" s="740" t="s">
        <v>34</v>
      </c>
      <c r="N342" s="1172" t="s">
        <v>3076</v>
      </c>
      <c r="O342" s="1172" t="s">
        <v>1320</v>
      </c>
      <c r="P342" s="783">
        <v>43910</v>
      </c>
      <c r="Q342" s="741">
        <v>14.448113380000001</v>
      </c>
      <c r="R342" s="741">
        <v>14.115313866746989</v>
      </c>
      <c r="S342" s="784">
        <v>31</v>
      </c>
      <c r="T342" s="742">
        <v>-7.2015791927809714E-3</v>
      </c>
      <c r="U342" s="743">
        <v>-0.22156418982969026</v>
      </c>
      <c r="V342" s="742">
        <v>2.8792190161599285E-2</v>
      </c>
      <c r="W342" s="743">
        <v>0.21764727040638118</v>
      </c>
      <c r="X342" s="742">
        <v>-0.15378467209839053</v>
      </c>
      <c r="Y342" s="743">
        <v>-0.74910495921440157</v>
      </c>
      <c r="Z342" s="742">
        <v>-3.5059899999998922E-2</v>
      </c>
      <c r="AA342" s="743">
        <v>-0.15107002603963682</v>
      </c>
      <c r="AB342" s="742">
        <v>0.12574499913554085</v>
      </c>
      <c r="AC342" s="744">
        <v>-0.82306352722183251</v>
      </c>
      <c r="AD342" s="785">
        <v>36499040000177</v>
      </c>
      <c r="AE342" s="1178" t="s">
        <v>1917</v>
      </c>
      <c r="AF342" s="786" t="s">
        <v>1741</v>
      </c>
      <c r="AG342" s="787" t="s">
        <v>1427</v>
      </c>
      <c r="AH342" s="787" t="s">
        <v>1730</v>
      </c>
      <c r="AI342" s="787">
        <v>100</v>
      </c>
      <c r="AJ342" s="787">
        <v>0</v>
      </c>
      <c r="AK342" s="787">
        <v>0</v>
      </c>
      <c r="AL342" s="742">
        <v>0.02</v>
      </c>
      <c r="AM342" s="742">
        <v>0.2</v>
      </c>
      <c r="AN342" s="743" t="s">
        <v>34</v>
      </c>
      <c r="AO342" s="1172" t="s">
        <v>34</v>
      </c>
      <c r="AP342" s="1178" t="s">
        <v>1742</v>
      </c>
      <c r="AQ342" s="745" t="s">
        <v>668</v>
      </c>
      <c r="AR342" s="742">
        <v>4.6666666666666697E-3</v>
      </c>
      <c r="AS342" s="742">
        <v>4.6666666666666697E-3</v>
      </c>
      <c r="AT342" s="742" t="s">
        <v>1414</v>
      </c>
      <c r="AU342" s="742" t="s">
        <v>2724</v>
      </c>
      <c r="AX342" s="190"/>
      <c r="AY342" s="190"/>
      <c r="AZ342" s="176"/>
      <c r="BA342" s="176"/>
      <c r="BB342" s="176"/>
      <c r="BC342" s="751"/>
      <c r="BD342" s="176"/>
      <c r="BE342" s="176"/>
      <c r="BF342" s="176"/>
      <c r="BG342" s="176"/>
      <c r="BH342" s="751"/>
      <c r="BI342" s="178"/>
      <c r="BJ342" s="191"/>
      <c r="BK342" s="191"/>
      <c r="BL342" s="191"/>
      <c r="BM342" s="178"/>
      <c r="BN342" s="178"/>
      <c r="BO342" s="178"/>
      <c r="BP342" s="178"/>
      <c r="BQ342" s="178"/>
      <c r="BR342" s="178"/>
      <c r="BS342" s="178"/>
      <c r="BT342" s="178"/>
      <c r="BU342" s="179"/>
      <c r="BV342" s="180"/>
      <c r="BW342" s="181"/>
      <c r="BX342" s="177"/>
      <c r="BY342"/>
      <c r="CA342"/>
    </row>
    <row r="343" spans="2:79" ht="18.75">
      <c r="B343" s="1170" t="s">
        <v>881</v>
      </c>
      <c r="C343" s="335">
        <v>22344843000148</v>
      </c>
      <c r="D343" s="1170" t="s">
        <v>11</v>
      </c>
      <c r="E343" s="1170" t="s">
        <v>620</v>
      </c>
      <c r="F343" s="1170" t="s">
        <v>663</v>
      </c>
      <c r="G343" s="1172" t="s">
        <v>738</v>
      </c>
      <c r="H343" s="1172" t="s">
        <v>34</v>
      </c>
      <c r="I343" s="1172" t="s">
        <v>1414</v>
      </c>
      <c r="J343" s="1172" t="s">
        <v>608</v>
      </c>
      <c r="K343" s="1172" t="s">
        <v>48</v>
      </c>
      <c r="L343" s="740" t="s">
        <v>1414</v>
      </c>
      <c r="M343" s="740" t="s">
        <v>34</v>
      </c>
      <c r="N343" s="1172" t="s">
        <v>3077</v>
      </c>
      <c r="O343" s="1172" t="s">
        <v>1320</v>
      </c>
      <c r="P343" s="783">
        <v>42331</v>
      </c>
      <c r="Q343" s="741">
        <v>250.943185</v>
      </c>
      <c r="R343" s="741">
        <v>169.70296901606423</v>
      </c>
      <c r="S343" s="784">
        <v>1</v>
      </c>
      <c r="T343" s="742">
        <v>2.0920155179899425E-2</v>
      </c>
      <c r="U343" s="743">
        <v>0.64363066897774335</v>
      </c>
      <c r="V343" s="742">
        <v>0.13353548736226406</v>
      </c>
      <c r="W343" s="743">
        <v>1.0094277011807642</v>
      </c>
      <c r="X343" s="742">
        <v>0.2228047973653966</v>
      </c>
      <c r="Y343" s="743">
        <v>1.0853108854463345</v>
      </c>
      <c r="Z343" s="742">
        <v>0.2584571337417334</v>
      </c>
      <c r="AA343" s="743">
        <v>1.1136690613634026</v>
      </c>
      <c r="AB343" s="742">
        <v>3.9599233969972829E-3</v>
      </c>
      <c r="AC343" s="744">
        <v>0.31494919386722209</v>
      </c>
      <c r="AD343" s="785">
        <v>23225888000166</v>
      </c>
      <c r="AE343" s="1178" t="s">
        <v>1917</v>
      </c>
      <c r="AF343" s="786" t="s">
        <v>1741</v>
      </c>
      <c r="AG343" s="787" t="s">
        <v>1427</v>
      </c>
      <c r="AH343" s="787" t="s">
        <v>1730</v>
      </c>
      <c r="AI343" s="787">
        <v>100</v>
      </c>
      <c r="AJ343" s="787">
        <v>0</v>
      </c>
      <c r="AK343" s="787">
        <v>0</v>
      </c>
      <c r="AL343" s="742">
        <v>5.0000000000000001E-3</v>
      </c>
      <c r="AM343" s="742">
        <v>0</v>
      </c>
      <c r="AN343" s="743" t="s">
        <v>34</v>
      </c>
      <c r="AO343" s="1172" t="s">
        <v>34</v>
      </c>
      <c r="AP343" s="1178" t="s">
        <v>1731</v>
      </c>
      <c r="AQ343" s="745" t="s">
        <v>669</v>
      </c>
      <c r="AR343" s="742">
        <v>1.16666666666667E-3</v>
      </c>
      <c r="AS343" s="742">
        <v>1.16666666666667E-3</v>
      </c>
      <c r="AT343" s="742" t="s">
        <v>1414</v>
      </c>
      <c r="AU343" s="742" t="s">
        <v>2724</v>
      </c>
      <c r="AX343" s="190"/>
      <c r="AY343" s="190"/>
      <c r="AZ343" s="176"/>
      <c r="BA343" s="176"/>
      <c r="BB343" s="176"/>
      <c r="BC343" s="751"/>
      <c r="BD343" s="176"/>
      <c r="BE343" s="176"/>
      <c r="BF343" s="176"/>
      <c r="BG343" s="176"/>
      <c r="BH343" s="751"/>
      <c r="BI343" s="178"/>
      <c r="BJ343" s="191"/>
      <c r="BK343" s="191"/>
      <c r="BL343" s="191"/>
      <c r="BM343" s="178"/>
      <c r="BN343" s="178"/>
      <c r="BO343" s="178"/>
      <c r="BP343" s="178"/>
      <c r="BQ343" s="178"/>
      <c r="BR343" s="178"/>
      <c r="BS343" s="178"/>
      <c r="BT343" s="178"/>
      <c r="BU343" s="179"/>
      <c r="BV343" s="180"/>
      <c r="BW343" s="181"/>
      <c r="BX343" s="177"/>
      <c r="BY343"/>
      <c r="CA343"/>
    </row>
    <row r="344" spans="2:79" ht="18.75">
      <c r="B344" s="1170" t="s">
        <v>882</v>
      </c>
      <c r="C344" s="335">
        <v>4240128000183</v>
      </c>
      <c r="D344" s="1170" t="s">
        <v>11</v>
      </c>
      <c r="E344" s="1170" t="s">
        <v>620</v>
      </c>
      <c r="F344" s="1170" t="s">
        <v>663</v>
      </c>
      <c r="G344" s="1172" t="s">
        <v>738</v>
      </c>
      <c r="H344" s="1172" t="s">
        <v>34</v>
      </c>
      <c r="I344" s="1172" t="s">
        <v>1414</v>
      </c>
      <c r="J344" s="1172" t="s">
        <v>608</v>
      </c>
      <c r="K344" s="1172" t="s">
        <v>48</v>
      </c>
      <c r="L344" s="740" t="s">
        <v>1414</v>
      </c>
      <c r="M344" s="740" t="s">
        <v>34</v>
      </c>
      <c r="N344" s="1172" t="s">
        <v>3078</v>
      </c>
      <c r="O344" s="1172" t="s">
        <v>1320</v>
      </c>
      <c r="P344" s="783">
        <v>36957</v>
      </c>
      <c r="Q344" s="741">
        <v>74.076460999999995</v>
      </c>
      <c r="R344" s="741">
        <v>86.79442109274197</v>
      </c>
      <c r="S344" s="784">
        <v>16</v>
      </c>
      <c r="T344" s="742">
        <v>-1.5148227003076942E-2</v>
      </c>
      <c r="U344" s="743">
        <v>-0.46605120258309679</v>
      </c>
      <c r="V344" s="742">
        <v>9.3815786077332097E-2</v>
      </c>
      <c r="W344" s="743">
        <v>0.70917667763924408</v>
      </c>
      <c r="X344" s="742">
        <v>0.18227184182232814</v>
      </c>
      <c r="Y344" s="743">
        <v>0.88786963467263513</v>
      </c>
      <c r="Z344" s="742">
        <v>0.26261195180649732</v>
      </c>
      <c r="AA344" s="743">
        <v>1.1315718070424792</v>
      </c>
      <c r="AB344" s="742">
        <v>2.0725907393749413E-2</v>
      </c>
      <c r="AC344" s="744">
        <v>-1.8562529433511985</v>
      </c>
      <c r="AD344" s="785">
        <v>0</v>
      </c>
      <c r="AE344" s="1178" t="s">
        <v>1751</v>
      </c>
      <c r="AF344" s="786" t="s">
        <v>1751</v>
      </c>
      <c r="AG344" s="787" t="s">
        <v>469</v>
      </c>
      <c r="AH344" s="787" t="s">
        <v>1730</v>
      </c>
      <c r="AI344" s="787">
        <v>1000</v>
      </c>
      <c r="AJ344" s="787">
        <v>1000</v>
      </c>
      <c r="AK344" s="787">
        <v>1000</v>
      </c>
      <c r="AL344" s="742">
        <v>3.4999999999999996E-3</v>
      </c>
      <c r="AM344" s="742">
        <v>0</v>
      </c>
      <c r="AN344" s="743" t="s">
        <v>64</v>
      </c>
      <c r="AO344" s="1172" t="s">
        <v>34</v>
      </c>
      <c r="AP344" s="1178" t="s">
        <v>1731</v>
      </c>
      <c r="AQ344" s="745" t="s">
        <v>675</v>
      </c>
      <c r="AR344" s="742">
        <v>1.4E-3</v>
      </c>
      <c r="AS344" s="742">
        <v>1.4E-3</v>
      </c>
      <c r="AT344" s="742" t="s">
        <v>1414</v>
      </c>
      <c r="AU344" s="742" t="s">
        <v>2724</v>
      </c>
      <c r="AX344" s="190"/>
      <c r="AY344" s="190"/>
      <c r="AZ344" s="176"/>
      <c r="BA344" s="176"/>
      <c r="BB344" s="176"/>
      <c r="BC344" s="751"/>
      <c r="BD344" s="176"/>
      <c r="BE344" s="176"/>
      <c r="BF344" s="176"/>
      <c r="BG344" s="176"/>
      <c r="BH344" s="751"/>
      <c r="BI344" s="178"/>
      <c r="BJ344" s="191"/>
      <c r="BK344" s="191"/>
      <c r="BL344" s="191"/>
      <c r="BM344" s="178"/>
      <c r="BN344" s="178"/>
      <c r="BO344" s="178"/>
      <c r="BP344" s="178"/>
      <c r="BQ344" s="178"/>
      <c r="BR344" s="178"/>
      <c r="BS344" s="178"/>
      <c r="BT344" s="178"/>
      <c r="BU344" s="179"/>
      <c r="BV344" s="180"/>
      <c r="BW344" s="181"/>
      <c r="BX344" s="177"/>
      <c r="BY344"/>
      <c r="CA344"/>
    </row>
    <row r="345" spans="2:79" ht="18.75">
      <c r="B345" s="1170" t="s">
        <v>883</v>
      </c>
      <c r="C345" s="335">
        <v>3319016000150</v>
      </c>
      <c r="D345" s="1170" t="s">
        <v>13</v>
      </c>
      <c r="E345" s="1170" t="s">
        <v>616</v>
      </c>
      <c r="F345" s="1170" t="s">
        <v>17</v>
      </c>
      <c r="G345" s="1172" t="s">
        <v>1414</v>
      </c>
      <c r="H345" s="1172" t="s">
        <v>34</v>
      </c>
      <c r="I345" s="1172" t="s">
        <v>34</v>
      </c>
      <c r="J345" s="1172" t="s">
        <v>611</v>
      </c>
      <c r="K345" s="1172" t="s">
        <v>49</v>
      </c>
      <c r="L345" s="740" t="s">
        <v>1414</v>
      </c>
      <c r="M345" s="740" t="s">
        <v>1411</v>
      </c>
      <c r="N345" s="1172" t="s">
        <v>3079</v>
      </c>
      <c r="O345" s="1172" t="s">
        <v>1320</v>
      </c>
      <c r="P345" s="783">
        <v>36411</v>
      </c>
      <c r="Q345" s="741">
        <v>224.13204999999999</v>
      </c>
      <c r="R345" s="741">
        <v>235.54795665322587</v>
      </c>
      <c r="S345" s="784">
        <v>1</v>
      </c>
      <c r="T345" s="742">
        <v>-2.4362253942107892E-2</v>
      </c>
      <c r="U345" s="743">
        <v>-0.74953047277730345</v>
      </c>
      <c r="V345" s="742">
        <v>0.12006568318882183</v>
      </c>
      <c r="W345" s="743">
        <v>0.90760612752471759</v>
      </c>
      <c r="X345" s="742">
        <v>-8.5685708116878812E-2</v>
      </c>
      <c r="Y345" s="743">
        <v>-0.41738612833328914</v>
      </c>
      <c r="Z345" s="742">
        <v>-1.0132733137419692E-2</v>
      </c>
      <c r="AA345" s="743">
        <v>-4.3661056047585155E-2</v>
      </c>
      <c r="AB345" s="742">
        <v>0.18138025722822351</v>
      </c>
      <c r="AC345" s="744">
        <v>-6.7386768982264394E-2</v>
      </c>
      <c r="AD345" s="785">
        <v>9352825000140</v>
      </c>
      <c r="AE345" s="1178" t="s">
        <v>1751</v>
      </c>
      <c r="AF345" s="786" t="s">
        <v>1751</v>
      </c>
      <c r="AG345" s="787" t="s">
        <v>469</v>
      </c>
      <c r="AH345" s="787" t="s">
        <v>1730</v>
      </c>
      <c r="AI345" s="787">
        <v>100</v>
      </c>
      <c r="AJ345" s="787">
        <v>100</v>
      </c>
      <c r="AK345" s="787">
        <v>100</v>
      </c>
      <c r="AL345" s="742">
        <v>8.5000000000000006E-3</v>
      </c>
      <c r="AM345" s="742">
        <v>0</v>
      </c>
      <c r="AN345" s="743" t="s">
        <v>2191</v>
      </c>
      <c r="AO345" s="1172" t="s">
        <v>34</v>
      </c>
      <c r="AP345" s="1178" t="s">
        <v>1736</v>
      </c>
      <c r="AQ345" s="745" t="s">
        <v>17</v>
      </c>
      <c r="AR345" s="742">
        <v>3.1166666666666699E-3</v>
      </c>
      <c r="AS345" s="742">
        <v>3.1166666666666699E-3</v>
      </c>
      <c r="AT345" s="742" t="s">
        <v>1414</v>
      </c>
      <c r="AU345" s="742" t="s">
        <v>2724</v>
      </c>
      <c r="AX345" s="190"/>
      <c r="AY345" s="190"/>
      <c r="AZ345" s="176"/>
      <c r="BA345" s="176"/>
      <c r="BB345" s="176"/>
      <c r="BC345" s="751"/>
      <c r="BD345" s="176"/>
      <c r="BE345" s="176"/>
      <c r="BF345" s="176"/>
      <c r="BG345" s="176"/>
      <c r="BH345" s="751"/>
      <c r="BI345" s="178"/>
      <c r="BJ345" s="191"/>
      <c r="BK345" s="191"/>
      <c r="BL345" s="191"/>
      <c r="BM345" s="210"/>
      <c r="BN345" s="178"/>
      <c r="BO345" s="178"/>
      <c r="BP345" s="178"/>
      <c r="BQ345" s="178"/>
      <c r="BR345" s="178"/>
      <c r="BS345" s="178"/>
      <c r="BT345" s="178"/>
      <c r="BU345" s="179"/>
      <c r="BV345" s="180"/>
      <c r="BW345" s="181"/>
      <c r="BX345" s="177"/>
      <c r="BY345"/>
      <c r="CA345"/>
    </row>
    <row r="346" spans="2:79" ht="18.75">
      <c r="B346" s="1170" t="s">
        <v>1386</v>
      </c>
      <c r="C346" s="335">
        <v>836263000135</v>
      </c>
      <c r="D346" s="1170" t="s">
        <v>11</v>
      </c>
      <c r="E346" s="1170" t="s">
        <v>620</v>
      </c>
      <c r="F346" s="1170" t="s">
        <v>663</v>
      </c>
      <c r="G346" s="1172" t="s">
        <v>738</v>
      </c>
      <c r="H346" s="1172" t="s">
        <v>34</v>
      </c>
      <c r="I346" s="1172" t="s">
        <v>1303</v>
      </c>
      <c r="J346" s="1172" t="s">
        <v>608</v>
      </c>
      <c r="K346" s="1172" t="s">
        <v>48</v>
      </c>
      <c r="L346" s="740" t="s">
        <v>1414</v>
      </c>
      <c r="M346" s="740" t="s">
        <v>34</v>
      </c>
      <c r="N346" s="1172" t="s">
        <v>3080</v>
      </c>
      <c r="O346" s="1172" t="s">
        <v>1320</v>
      </c>
      <c r="P346" s="783">
        <v>34990</v>
      </c>
      <c r="Q346" s="741">
        <v>107.09704600000001</v>
      </c>
      <c r="R346" s="741">
        <v>138.20592904838716</v>
      </c>
      <c r="S346" s="784">
        <v>1</v>
      </c>
      <c r="T346" s="742">
        <v>1.7436180470461249E-2</v>
      </c>
      <c r="U346" s="743">
        <v>0.53644250743428712</v>
      </c>
      <c r="V346" s="742">
        <v>0.10677297770844407</v>
      </c>
      <c r="W346" s="743">
        <v>0.80712328659173527</v>
      </c>
      <c r="X346" s="742">
        <v>0.18673466725537313</v>
      </c>
      <c r="Y346" s="743">
        <v>0.90960863257395552</v>
      </c>
      <c r="Z346" s="742">
        <v>0.22911281511119586</v>
      </c>
      <c r="AA346" s="743">
        <v>0.98722697283403305</v>
      </c>
      <c r="AB346" s="742">
        <v>1.6654916344264331E-2</v>
      </c>
      <c r="AC346" s="744">
        <v>-1.5320001880974194</v>
      </c>
      <c r="AD346" s="785">
        <v>0</v>
      </c>
      <c r="AE346" s="1178" t="s">
        <v>1751</v>
      </c>
      <c r="AF346" s="786" t="s">
        <v>1751</v>
      </c>
      <c r="AG346" s="787" t="s">
        <v>469</v>
      </c>
      <c r="AH346" s="787" t="s">
        <v>1730</v>
      </c>
      <c r="AI346" s="787">
        <v>1000</v>
      </c>
      <c r="AJ346" s="787">
        <v>1000</v>
      </c>
      <c r="AK346" s="787">
        <v>1000</v>
      </c>
      <c r="AL346" s="742">
        <v>5.0000000000000001E-3</v>
      </c>
      <c r="AM346" s="742">
        <v>0.2</v>
      </c>
      <c r="AN346" s="743" t="s">
        <v>64</v>
      </c>
      <c r="AO346" s="1172" t="s">
        <v>34</v>
      </c>
      <c r="AP346" s="1178" t="s">
        <v>1731</v>
      </c>
      <c r="AQ346" s="745" t="s">
        <v>669</v>
      </c>
      <c r="AR346" s="742">
        <v>1.5E-3</v>
      </c>
      <c r="AS346" s="742">
        <v>1.5E-3</v>
      </c>
      <c r="AT346" s="742" t="s">
        <v>1414</v>
      </c>
      <c r="AU346" s="742" t="s">
        <v>2724</v>
      </c>
      <c r="AX346" s="190"/>
      <c r="AY346" s="190"/>
      <c r="AZ346" s="176"/>
      <c r="BA346" s="176"/>
      <c r="BB346" s="176"/>
      <c r="BC346" s="751"/>
      <c r="BD346" s="176"/>
      <c r="BE346" s="176"/>
      <c r="BF346" s="176"/>
      <c r="BG346" s="176"/>
      <c r="BH346" s="751"/>
      <c r="BI346" s="178"/>
      <c r="BJ346" s="191"/>
      <c r="BK346" s="191"/>
      <c r="BL346" s="191"/>
      <c r="BM346" s="210"/>
      <c r="BN346" s="178"/>
      <c r="BO346" s="178"/>
      <c r="BP346" s="178"/>
      <c r="BQ346" s="178"/>
      <c r="BR346" s="178"/>
      <c r="BS346" s="178"/>
      <c r="BT346" s="178"/>
      <c r="BU346" s="179"/>
      <c r="BV346" s="180"/>
      <c r="BW346" s="181"/>
      <c r="BX346" s="177"/>
      <c r="BY346"/>
      <c r="CA346"/>
    </row>
    <row r="347" spans="2:79" ht="18.75">
      <c r="B347" s="1170" t="s">
        <v>884</v>
      </c>
      <c r="C347" s="335">
        <v>9083868000177</v>
      </c>
      <c r="D347" s="1170" t="s">
        <v>13</v>
      </c>
      <c r="E347" s="1170" t="s">
        <v>616</v>
      </c>
      <c r="F347" s="1170" t="s">
        <v>617</v>
      </c>
      <c r="G347" s="1172" t="s">
        <v>34</v>
      </c>
      <c r="H347" s="1172" t="s">
        <v>1336</v>
      </c>
      <c r="I347" s="1172" t="s">
        <v>34</v>
      </c>
      <c r="J347" s="1172" t="s">
        <v>608</v>
      </c>
      <c r="K347" s="1172" t="s">
        <v>48</v>
      </c>
      <c r="L347" s="740" t="s">
        <v>1414</v>
      </c>
      <c r="M347" s="740" t="s">
        <v>34</v>
      </c>
      <c r="N347" s="1172" t="s">
        <v>3081</v>
      </c>
      <c r="O347" s="1172" t="s">
        <v>1323</v>
      </c>
      <c r="P347" s="783">
        <v>39417</v>
      </c>
      <c r="Q347" s="741">
        <v>4.205057</v>
      </c>
      <c r="R347" s="741">
        <v>5.9000487871485916</v>
      </c>
      <c r="S347" s="784">
        <v>11</v>
      </c>
      <c r="T347" s="742">
        <v>-1.977433002492146E-2</v>
      </c>
      <c r="U347" s="743">
        <v>-0.60837814791907596</v>
      </c>
      <c r="V347" s="742">
        <v>-9.967820440037467E-2</v>
      </c>
      <c r="W347" s="743">
        <v>-0.75349214439704271</v>
      </c>
      <c r="X347" s="742">
        <v>-8.1516031044151949E-2</v>
      </c>
      <c r="Y347" s="743">
        <v>-0.39707509387919304</v>
      </c>
      <c r="Z347" s="742">
        <v>-3.0678203675103877E-2</v>
      </c>
      <c r="AA347" s="743">
        <v>-0.13218968188863536</v>
      </c>
      <c r="AB347" s="742">
        <v>8.3214604575809273E-2</v>
      </c>
      <c r="AC347" s="744">
        <v>-2.787569781331531</v>
      </c>
      <c r="AD347" s="785">
        <v>0</v>
      </c>
      <c r="AE347" s="1178" t="s">
        <v>1751</v>
      </c>
      <c r="AF347" s="786" t="s">
        <v>1751</v>
      </c>
      <c r="AG347" s="787" t="s">
        <v>469</v>
      </c>
      <c r="AH347" s="787" t="s">
        <v>1730</v>
      </c>
      <c r="AI347" s="787">
        <v>100</v>
      </c>
      <c r="AJ347" s="787">
        <v>100</v>
      </c>
      <c r="AK347" s="787">
        <v>100</v>
      </c>
      <c r="AL347" s="742">
        <v>1.4999999999999999E-2</v>
      </c>
      <c r="AM347" s="742">
        <v>0.2</v>
      </c>
      <c r="AN347" s="743" t="s">
        <v>2119</v>
      </c>
      <c r="AO347" s="1172" t="s">
        <v>34</v>
      </c>
      <c r="AP347" s="1178" t="s">
        <v>1742</v>
      </c>
      <c r="AQ347" s="745" t="s">
        <v>674</v>
      </c>
      <c r="AR347" s="742">
        <v>4.4999999999999997E-3</v>
      </c>
      <c r="AS347" s="742">
        <v>4.4999999999999997E-3</v>
      </c>
      <c r="AT347" s="742" t="s">
        <v>1414</v>
      </c>
      <c r="AU347" s="742" t="s">
        <v>2724</v>
      </c>
      <c r="AX347" s="190"/>
      <c r="AY347" s="190"/>
      <c r="AZ347" s="176"/>
      <c r="BA347" s="176"/>
      <c r="BB347" s="176"/>
      <c r="BC347" s="751"/>
      <c r="BD347" s="176"/>
      <c r="BE347" s="176"/>
      <c r="BF347" s="176"/>
      <c r="BG347" s="176"/>
      <c r="BH347" s="751"/>
      <c r="BI347" s="178"/>
      <c r="BJ347" s="191"/>
      <c r="BK347" s="191"/>
      <c r="BL347" s="191"/>
      <c r="BM347" s="210"/>
      <c r="BN347" s="178"/>
      <c r="BO347" s="178"/>
      <c r="BP347" s="178"/>
      <c r="BQ347" s="178"/>
      <c r="BR347" s="178"/>
      <c r="BS347" s="178"/>
      <c r="BT347" s="178"/>
      <c r="BU347" s="179"/>
      <c r="BV347" s="180"/>
      <c r="BW347" s="181"/>
      <c r="BX347" s="177"/>
      <c r="BY347"/>
      <c r="CA347"/>
    </row>
    <row r="348" spans="2:79" ht="18.75">
      <c r="B348" s="1170" t="s">
        <v>885</v>
      </c>
      <c r="C348" s="335">
        <v>8669394000187</v>
      </c>
      <c r="D348" s="1170" t="s">
        <v>11</v>
      </c>
      <c r="E348" s="1170" t="s">
        <v>620</v>
      </c>
      <c r="F348" s="1170" t="s">
        <v>672</v>
      </c>
      <c r="G348" s="1172" t="s">
        <v>738</v>
      </c>
      <c r="H348" s="1172" t="s">
        <v>34</v>
      </c>
      <c r="I348" s="1172" t="s">
        <v>1303</v>
      </c>
      <c r="J348" s="1172" t="s">
        <v>608</v>
      </c>
      <c r="K348" s="1172" t="s">
        <v>48</v>
      </c>
      <c r="L348" s="740" t="s">
        <v>1414</v>
      </c>
      <c r="M348" s="740" t="s">
        <v>1411</v>
      </c>
      <c r="N348" s="1172" t="s">
        <v>3082</v>
      </c>
      <c r="O348" s="1172" t="s">
        <v>1320</v>
      </c>
      <c r="P348" s="783">
        <v>39340</v>
      </c>
      <c r="Q348" s="741">
        <v>516.41291799999999</v>
      </c>
      <c r="R348" s="741">
        <v>573.78811185140535</v>
      </c>
      <c r="S348" s="784">
        <v>0</v>
      </c>
      <c r="T348" s="742">
        <v>3.1566944598511393E-2</v>
      </c>
      <c r="U348" s="743">
        <v>0.97119039007151997</v>
      </c>
      <c r="V348" s="742">
        <v>0.13006520730031346</v>
      </c>
      <c r="W348" s="743">
        <v>0.98319499784037756</v>
      </c>
      <c r="X348" s="742">
        <v>0.20431352952331316</v>
      </c>
      <c r="Y348" s="743">
        <v>0.99523753643399515</v>
      </c>
      <c r="Z348" s="742">
        <v>0.22237267187409682</v>
      </c>
      <c r="AA348" s="743">
        <v>0.95818428833295166</v>
      </c>
      <c r="AB348" s="742">
        <v>9.3238038303584362E-4</v>
      </c>
      <c r="AC348" s="744">
        <v>-2.3843330691406179</v>
      </c>
      <c r="AD348" s="785">
        <v>10347582000130</v>
      </c>
      <c r="AE348" s="1178" t="s">
        <v>1751</v>
      </c>
      <c r="AF348" s="786" t="s">
        <v>1751</v>
      </c>
      <c r="AG348" s="787" t="s">
        <v>469</v>
      </c>
      <c r="AH348" s="787" t="s">
        <v>1730</v>
      </c>
      <c r="AI348" s="787">
        <v>100</v>
      </c>
      <c r="AJ348" s="787">
        <v>100</v>
      </c>
      <c r="AK348" s="787">
        <v>100</v>
      </c>
      <c r="AL348" s="742">
        <v>5.0000000000000001E-4</v>
      </c>
      <c r="AM348" s="742">
        <v>0</v>
      </c>
      <c r="AN348" s="743" t="s">
        <v>64</v>
      </c>
      <c r="AO348" s="1172" t="s">
        <v>34</v>
      </c>
      <c r="AP348" s="1178" t="s">
        <v>1731</v>
      </c>
      <c r="AQ348" s="745" t="s">
        <v>662</v>
      </c>
      <c r="AR348" s="742">
        <v>1.4999999999999999E-4</v>
      </c>
      <c r="AS348" s="742">
        <v>1.4999999999999999E-4</v>
      </c>
      <c r="AT348" s="742" t="s">
        <v>1414</v>
      </c>
      <c r="AU348" s="742" t="s">
        <v>2724</v>
      </c>
      <c r="AX348" s="190"/>
      <c r="AY348" s="190"/>
      <c r="AZ348" s="176"/>
      <c r="BA348" s="176"/>
      <c r="BB348" s="176"/>
      <c r="BC348" s="751"/>
      <c r="BD348" s="176"/>
      <c r="BE348" s="176"/>
      <c r="BF348" s="176"/>
      <c r="BG348" s="176"/>
      <c r="BH348" s="751"/>
      <c r="BI348" s="178"/>
      <c r="BJ348" s="191"/>
      <c r="BK348" s="191"/>
      <c r="BL348" s="191"/>
      <c r="BM348" s="210"/>
      <c r="BN348" s="178"/>
      <c r="BO348" s="178"/>
      <c r="BP348" s="178"/>
      <c r="BQ348" s="178"/>
      <c r="BR348" s="178"/>
      <c r="BS348" s="178"/>
      <c r="BT348" s="178"/>
      <c r="BU348" s="179"/>
      <c r="BV348" s="180"/>
      <c r="BW348" s="181"/>
      <c r="BX348" s="177"/>
      <c r="BY348"/>
      <c r="CA348"/>
    </row>
    <row r="349" spans="2:79" ht="18.75">
      <c r="B349" s="1170" t="s">
        <v>886</v>
      </c>
      <c r="C349" s="335">
        <v>9344799000108</v>
      </c>
      <c r="D349" s="1170" t="s">
        <v>11</v>
      </c>
      <c r="E349" s="1170" t="s">
        <v>621</v>
      </c>
      <c r="F349" s="1170" t="s">
        <v>672</v>
      </c>
      <c r="G349" s="1172" t="s">
        <v>738</v>
      </c>
      <c r="H349" s="1172" t="s">
        <v>34</v>
      </c>
      <c r="I349" s="1172" t="s">
        <v>1414</v>
      </c>
      <c r="J349" s="1172" t="s">
        <v>608</v>
      </c>
      <c r="K349" s="1172" t="s">
        <v>48</v>
      </c>
      <c r="L349" s="740" t="s">
        <v>1414</v>
      </c>
      <c r="M349" s="740" t="s">
        <v>34</v>
      </c>
      <c r="N349" s="1172" t="s">
        <v>3083</v>
      </c>
      <c r="O349" s="1172" t="s">
        <v>1320</v>
      </c>
      <c r="P349" s="783">
        <v>39648</v>
      </c>
      <c r="Q349" s="741">
        <v>105.581192</v>
      </c>
      <c r="R349" s="741">
        <v>136.04360979435486</v>
      </c>
      <c r="S349" s="784">
        <v>1</v>
      </c>
      <c r="T349" s="742">
        <v>4.3145539146703271E-2</v>
      </c>
      <c r="U349" s="743">
        <v>1.3274180801048698</v>
      </c>
      <c r="V349" s="742">
        <v>9.3864759843085288E-2</v>
      </c>
      <c r="W349" s="743">
        <v>0.70954688241970287</v>
      </c>
      <c r="X349" s="742">
        <v>0.18363098391710597</v>
      </c>
      <c r="Y349" s="743">
        <v>0.89449019099715443</v>
      </c>
      <c r="Z349" s="742">
        <v>0.27615862133743829</v>
      </c>
      <c r="AA349" s="743">
        <v>1.1899432147986242</v>
      </c>
      <c r="AB349" s="742">
        <v>2.6445718058828196E-2</v>
      </c>
      <c r="AC349" s="744">
        <v>-1.45292151841163</v>
      </c>
      <c r="AD349" s="785">
        <v>10347453000142</v>
      </c>
      <c r="AE349" s="1178" t="s">
        <v>1751</v>
      </c>
      <c r="AF349" s="786" t="s">
        <v>1751</v>
      </c>
      <c r="AG349" s="787" t="s">
        <v>469</v>
      </c>
      <c r="AH349" s="787" t="s">
        <v>1730</v>
      </c>
      <c r="AI349" s="787">
        <v>100</v>
      </c>
      <c r="AJ349" s="787">
        <v>100</v>
      </c>
      <c r="AK349" s="787">
        <v>100</v>
      </c>
      <c r="AL349" s="742">
        <v>3.4999999999999996E-3</v>
      </c>
      <c r="AM349" s="742">
        <v>0</v>
      </c>
      <c r="AN349" s="743" t="s">
        <v>2119</v>
      </c>
      <c r="AO349" s="1172" t="s">
        <v>34</v>
      </c>
      <c r="AP349" s="1178" t="s">
        <v>1731</v>
      </c>
      <c r="AQ349" s="745" t="s">
        <v>676</v>
      </c>
      <c r="AR349" s="742">
        <v>1.5166666666666701E-3</v>
      </c>
      <c r="AS349" s="742">
        <v>1.5166666666666701E-3</v>
      </c>
      <c r="AT349" s="742" t="s">
        <v>1414</v>
      </c>
      <c r="AU349" s="742" t="s">
        <v>2724</v>
      </c>
      <c r="AX349" s="190"/>
      <c r="AY349" s="190"/>
      <c r="AZ349" s="176"/>
      <c r="BA349" s="176"/>
      <c r="BB349" s="176"/>
      <c r="BC349" s="751"/>
      <c r="BD349" s="176"/>
      <c r="BE349" s="176"/>
      <c r="BF349" s="176"/>
      <c r="BG349" s="176"/>
      <c r="BH349" s="751"/>
      <c r="BI349" s="178"/>
      <c r="BJ349" s="191"/>
      <c r="BK349" s="191"/>
      <c r="BL349" s="191"/>
      <c r="BM349" s="210"/>
      <c r="BN349" s="178"/>
      <c r="BO349" s="178"/>
      <c r="BP349" s="178"/>
      <c r="BQ349" s="178"/>
      <c r="BR349" s="178"/>
      <c r="BS349" s="178"/>
      <c r="BT349" s="178"/>
      <c r="BU349" s="179"/>
      <c r="BV349" s="180"/>
      <c r="BW349" s="181"/>
      <c r="BX349" s="177"/>
      <c r="BY349"/>
      <c r="CA349"/>
    </row>
    <row r="350" spans="2:79" ht="18.75">
      <c r="B350" s="1170" t="s">
        <v>479</v>
      </c>
      <c r="C350" s="335">
        <v>6866051000187</v>
      </c>
      <c r="D350" s="1170" t="s">
        <v>11</v>
      </c>
      <c r="E350" s="1170" t="s">
        <v>620</v>
      </c>
      <c r="F350" s="1170" t="s">
        <v>663</v>
      </c>
      <c r="G350" s="1172" t="s">
        <v>738</v>
      </c>
      <c r="H350" s="1172" t="s">
        <v>34</v>
      </c>
      <c r="I350" s="1172" t="s">
        <v>1414</v>
      </c>
      <c r="J350" s="1172" t="s">
        <v>608</v>
      </c>
      <c r="K350" s="1172" t="s">
        <v>48</v>
      </c>
      <c r="L350" s="740" t="s">
        <v>1414</v>
      </c>
      <c r="M350" s="740" t="s">
        <v>1411</v>
      </c>
      <c r="N350" s="1172" t="s">
        <v>3084</v>
      </c>
      <c r="O350" s="1172" t="s">
        <v>1320</v>
      </c>
      <c r="P350" s="783">
        <v>38408</v>
      </c>
      <c r="Q350" s="741">
        <v>952.83936200000005</v>
      </c>
      <c r="R350" s="741">
        <v>1179.1474408795175</v>
      </c>
      <c r="S350" s="784">
        <v>0</v>
      </c>
      <c r="T350" s="742">
        <v>1.1954138994256347E-2</v>
      </c>
      <c r="U350" s="743">
        <v>0.3677817115486201</v>
      </c>
      <c r="V350" s="742">
        <v>0.11906259008973308</v>
      </c>
      <c r="W350" s="743">
        <v>0.90002349925799685</v>
      </c>
      <c r="X350" s="742">
        <v>0.20987243775734465</v>
      </c>
      <c r="Y350" s="743">
        <v>1.0223156949338652</v>
      </c>
      <c r="Z350" s="742">
        <v>0.25321613108439256</v>
      </c>
      <c r="AA350" s="743">
        <v>1.0910860417906625</v>
      </c>
      <c r="AB350" s="742">
        <v>7.1738682689249491E-3</v>
      </c>
      <c r="AC350" s="744">
        <v>-1.8435970797178713</v>
      </c>
      <c r="AD350" s="785">
        <v>0</v>
      </c>
      <c r="AE350" s="1178" t="s">
        <v>1751</v>
      </c>
      <c r="AF350" s="786" t="s">
        <v>1751</v>
      </c>
      <c r="AG350" s="787" t="s">
        <v>469</v>
      </c>
      <c r="AH350" s="787" t="s">
        <v>1730</v>
      </c>
      <c r="AI350" s="787">
        <v>1000</v>
      </c>
      <c r="AJ350" s="787">
        <v>1000</v>
      </c>
      <c r="AK350" s="787">
        <v>1000</v>
      </c>
      <c r="AL350" s="742">
        <v>2E-3</v>
      </c>
      <c r="AM350" s="742">
        <v>0</v>
      </c>
      <c r="AN350" s="743" t="s">
        <v>64</v>
      </c>
      <c r="AO350" s="1172" t="s">
        <v>34</v>
      </c>
      <c r="AP350" s="1178" t="s">
        <v>1731</v>
      </c>
      <c r="AQ350" s="745" t="s">
        <v>669</v>
      </c>
      <c r="AR350" s="742">
        <v>2.6659999999999998E-4</v>
      </c>
      <c r="AS350" s="742">
        <v>2.6659999999999998E-4</v>
      </c>
      <c r="AT350" s="742" t="s">
        <v>1414</v>
      </c>
      <c r="AU350" s="742" t="s">
        <v>2724</v>
      </c>
      <c r="AX350" s="190"/>
      <c r="AY350" s="190"/>
      <c r="AZ350" s="176"/>
      <c r="BA350" s="176"/>
      <c r="BB350" s="176"/>
      <c r="BC350" s="751"/>
      <c r="BD350" s="176"/>
      <c r="BE350" s="176"/>
      <c r="BF350" s="176"/>
      <c r="BG350" s="176"/>
      <c r="BH350" s="751"/>
      <c r="BI350" s="178"/>
      <c r="BJ350" s="191"/>
      <c r="BK350" s="191"/>
      <c r="BL350" s="191"/>
      <c r="BM350" s="210"/>
      <c r="BN350" s="178"/>
      <c r="BO350" s="178"/>
      <c r="BP350" s="178"/>
      <c r="BQ350" s="178"/>
      <c r="BR350" s="178"/>
      <c r="BS350" s="178"/>
      <c r="BT350" s="178"/>
      <c r="BU350" s="179"/>
      <c r="BV350" s="180"/>
      <c r="BW350" s="181"/>
      <c r="BX350" s="177"/>
      <c r="BY350"/>
      <c r="CA350"/>
    </row>
    <row r="351" spans="2:79" ht="18.75">
      <c r="B351" s="1170" t="s">
        <v>887</v>
      </c>
      <c r="C351" s="335">
        <v>32485590000186</v>
      </c>
      <c r="D351" s="1170" t="s">
        <v>11</v>
      </c>
      <c r="E351" s="1170" t="s">
        <v>621</v>
      </c>
      <c r="F351" s="1170" t="s">
        <v>692</v>
      </c>
      <c r="G351" s="1172" t="s">
        <v>738</v>
      </c>
      <c r="H351" s="1172" t="s">
        <v>34</v>
      </c>
      <c r="I351" s="1172" t="s">
        <v>1414</v>
      </c>
      <c r="J351" s="1172" t="s">
        <v>608</v>
      </c>
      <c r="K351" s="1172" t="s">
        <v>48</v>
      </c>
      <c r="L351" s="740" t="s">
        <v>1414</v>
      </c>
      <c r="M351" s="740" t="s">
        <v>34</v>
      </c>
      <c r="N351" s="1172" t="s">
        <v>3085</v>
      </c>
      <c r="O351" s="1172" t="s">
        <v>1320</v>
      </c>
      <c r="P351" s="783">
        <v>43663</v>
      </c>
      <c r="Q351" s="741">
        <v>53.101907339999997</v>
      </c>
      <c r="R351" s="741">
        <v>63.29829859491938</v>
      </c>
      <c r="S351" s="784">
        <v>31</v>
      </c>
      <c r="T351" s="742">
        <v>2.2850577533507499E-2</v>
      </c>
      <c r="U351" s="743">
        <v>0.70302215150633174</v>
      </c>
      <c r="V351" s="742">
        <v>4.2041701493563011E-2</v>
      </c>
      <c r="W351" s="743">
        <v>0.31780359611259285</v>
      </c>
      <c r="X351" s="742">
        <v>0.1428710257460577</v>
      </c>
      <c r="Y351" s="743">
        <v>0.69594318116402432</v>
      </c>
      <c r="Z351" s="742">
        <v>0.22061175174975323</v>
      </c>
      <c r="AA351" s="743">
        <v>0.95059663836708419</v>
      </c>
      <c r="AB351" s="742">
        <v>4.5890984511114521E-2</v>
      </c>
      <c r="AC351" s="744">
        <v>-1.9665433668171493</v>
      </c>
      <c r="AD351" s="785">
        <v>0</v>
      </c>
      <c r="AE351" s="1178" t="s">
        <v>1751</v>
      </c>
      <c r="AF351" s="786" t="s">
        <v>1751</v>
      </c>
      <c r="AG351" s="787" t="s">
        <v>469</v>
      </c>
      <c r="AH351" s="787" t="s">
        <v>1730</v>
      </c>
      <c r="AI351" s="787">
        <v>1000</v>
      </c>
      <c r="AJ351" s="787">
        <v>1000</v>
      </c>
      <c r="AK351" s="787">
        <v>1000</v>
      </c>
      <c r="AL351" s="742">
        <v>6.0000000000000001E-3</v>
      </c>
      <c r="AM351" s="742">
        <v>0</v>
      </c>
      <c r="AN351" s="743" t="s">
        <v>636</v>
      </c>
      <c r="AO351" s="1172" t="s">
        <v>34</v>
      </c>
      <c r="AP351" s="1178" t="s">
        <v>1731</v>
      </c>
      <c r="AQ351" s="745" t="s">
        <v>675</v>
      </c>
      <c r="AR351" s="742">
        <v>2.2001999999999998E-3</v>
      </c>
      <c r="AS351" s="742">
        <v>2.2001999999999998E-3</v>
      </c>
      <c r="AT351" s="742" t="s">
        <v>1414</v>
      </c>
      <c r="AU351" s="742" t="s">
        <v>2724</v>
      </c>
      <c r="AX351" s="190"/>
      <c r="AY351" s="190"/>
      <c r="AZ351" s="176"/>
      <c r="BA351" s="176"/>
      <c r="BB351" s="176"/>
      <c r="BC351" s="751"/>
      <c r="BD351" s="176"/>
      <c r="BE351" s="176"/>
      <c r="BF351" s="176"/>
      <c r="BG351" s="176"/>
      <c r="BH351" s="751"/>
      <c r="BI351" s="178"/>
      <c r="BJ351" s="191"/>
      <c r="BK351" s="191"/>
      <c r="BL351" s="191"/>
      <c r="BM351" s="210"/>
      <c r="BN351" s="178"/>
      <c r="BO351" s="178"/>
      <c r="BP351" s="178"/>
      <c r="BQ351" s="178"/>
      <c r="BR351" s="178"/>
      <c r="BS351" s="178"/>
      <c r="BT351" s="178"/>
      <c r="BU351" s="179"/>
      <c r="BV351" s="180"/>
      <c r="BW351" s="181"/>
      <c r="BX351" s="177"/>
      <c r="BY351"/>
      <c r="CA351"/>
    </row>
    <row r="352" spans="2:79" ht="18.75">
      <c r="B352" s="1170" t="s">
        <v>475</v>
      </c>
      <c r="C352" s="335">
        <v>9238487000110</v>
      </c>
      <c r="D352" s="1170" t="s">
        <v>11</v>
      </c>
      <c r="E352" s="1170" t="s">
        <v>620</v>
      </c>
      <c r="F352" s="1170" t="s">
        <v>663</v>
      </c>
      <c r="G352" s="1172" t="s">
        <v>738</v>
      </c>
      <c r="H352" s="1172" t="s">
        <v>34</v>
      </c>
      <c r="I352" s="1172" t="s">
        <v>1303</v>
      </c>
      <c r="J352" s="1172" t="s">
        <v>608</v>
      </c>
      <c r="K352" s="1172" t="s">
        <v>48</v>
      </c>
      <c r="L352" s="740" t="s">
        <v>1414</v>
      </c>
      <c r="M352" s="740" t="s">
        <v>1411</v>
      </c>
      <c r="N352" s="1172" t="s">
        <v>3086</v>
      </c>
      <c r="O352" s="1172" t="s">
        <v>1320</v>
      </c>
      <c r="P352" s="783">
        <v>39570</v>
      </c>
      <c r="Q352" s="741">
        <v>3362.6664249999999</v>
      </c>
      <c r="R352" s="741">
        <v>2232.0576700321299</v>
      </c>
      <c r="S352" s="784">
        <v>0</v>
      </c>
      <c r="T352" s="742">
        <v>3.1821489667982705E-2</v>
      </c>
      <c r="U352" s="743">
        <v>0.97902173797214265</v>
      </c>
      <c r="V352" s="742">
        <v>0.1306122599023567</v>
      </c>
      <c r="W352" s="743">
        <v>0.98733030345398864</v>
      </c>
      <c r="X352" s="742">
        <v>0.20488330723257175</v>
      </c>
      <c r="Y352" s="743">
        <v>0.99801299709487523</v>
      </c>
      <c r="Z352" s="742">
        <v>0.22411911130864448</v>
      </c>
      <c r="AA352" s="743">
        <v>0.96570954227987593</v>
      </c>
      <c r="AB352" s="742">
        <v>8.7387108671017942E-4</v>
      </c>
      <c r="AC352" s="744">
        <v>-1.9179634201617453</v>
      </c>
      <c r="AD352" s="785">
        <v>0</v>
      </c>
      <c r="AE352" s="1178" t="s">
        <v>1751</v>
      </c>
      <c r="AF352" s="786" t="s">
        <v>1751</v>
      </c>
      <c r="AG352" s="787" t="s">
        <v>469</v>
      </c>
      <c r="AH352" s="787" t="s">
        <v>1730</v>
      </c>
      <c r="AI352" s="787">
        <v>10000</v>
      </c>
      <c r="AJ352" s="787">
        <v>10000</v>
      </c>
      <c r="AK352" s="787">
        <v>10000</v>
      </c>
      <c r="AL352" s="742">
        <v>1.5E-3</v>
      </c>
      <c r="AM352" s="742">
        <v>0</v>
      </c>
      <c r="AN352" s="743" t="s">
        <v>64</v>
      </c>
      <c r="AO352" s="1172" t="s">
        <v>34</v>
      </c>
      <c r="AP352" s="1178" t="s">
        <v>1731</v>
      </c>
      <c r="AQ352" s="745" t="s">
        <v>680</v>
      </c>
      <c r="AR352" s="742">
        <v>1.9995000000000001E-4</v>
      </c>
      <c r="AS352" s="742">
        <v>1.9995000000000001E-4</v>
      </c>
      <c r="AT352" s="742" t="s">
        <v>1414</v>
      </c>
      <c r="AU352" s="742" t="s">
        <v>2724</v>
      </c>
      <c r="AX352" s="190"/>
      <c r="AY352" s="190"/>
      <c r="AZ352" s="176"/>
      <c r="BA352" s="176"/>
      <c r="BB352" s="176"/>
      <c r="BC352" s="751"/>
      <c r="BD352" s="176"/>
      <c r="BE352" s="176"/>
      <c r="BF352" s="176"/>
      <c r="BG352" s="176"/>
      <c r="BH352" s="751"/>
      <c r="BI352" s="178"/>
      <c r="BJ352" s="191"/>
      <c r="BK352" s="191"/>
      <c r="BL352" s="191"/>
      <c r="BM352" s="210"/>
      <c r="BN352" s="178"/>
      <c r="BO352" s="178"/>
      <c r="BP352" s="178"/>
      <c r="BQ352" s="178"/>
      <c r="BR352" s="178"/>
      <c r="BS352" s="178"/>
      <c r="BT352" s="178"/>
      <c r="BU352" s="179"/>
      <c r="BV352" s="180"/>
      <c r="BW352" s="181"/>
      <c r="BX352" s="177"/>
      <c r="BY352"/>
      <c r="CA352"/>
    </row>
    <row r="353" spans="2:79" ht="18.75">
      <c r="B353" s="1170" t="s">
        <v>888</v>
      </c>
      <c r="C353" s="335">
        <v>32471624000183</v>
      </c>
      <c r="D353" s="1170" t="s">
        <v>13</v>
      </c>
      <c r="E353" s="1170" t="s">
        <v>616</v>
      </c>
      <c r="F353" s="1170" t="s">
        <v>17</v>
      </c>
      <c r="G353" s="1172" t="s">
        <v>1414</v>
      </c>
      <c r="H353" s="1172" t="s">
        <v>34</v>
      </c>
      <c r="I353" s="1172" t="s">
        <v>34</v>
      </c>
      <c r="J353" s="1172" t="s">
        <v>611</v>
      </c>
      <c r="K353" s="1172" t="s">
        <v>49</v>
      </c>
      <c r="L353" s="740" t="s">
        <v>1414</v>
      </c>
      <c r="M353" s="740" t="s">
        <v>1411</v>
      </c>
      <c r="N353" s="1172" t="s">
        <v>3087</v>
      </c>
      <c r="O353" s="1172" t="s">
        <v>1320</v>
      </c>
      <c r="P353" s="783">
        <v>44057</v>
      </c>
      <c r="Q353" s="741">
        <v>5.4986000700000002</v>
      </c>
      <c r="R353" s="741">
        <v>5.6986281045381517</v>
      </c>
      <c r="S353" s="784">
        <v>1</v>
      </c>
      <c r="T353" s="742">
        <v>8.0111826645137718E-2</v>
      </c>
      <c r="U353" s="743">
        <v>2.4647249570204615</v>
      </c>
      <c r="V353" s="742">
        <v>7.7118094874787602E-2</v>
      </c>
      <c r="W353" s="743">
        <v>0.58295470939281768</v>
      </c>
      <c r="X353" s="742">
        <v>0.44376715629699914</v>
      </c>
      <c r="Y353" s="743">
        <v>2.1616470158083696</v>
      </c>
      <c r="Z353" s="742"/>
      <c r="AA353" s="743"/>
      <c r="AB353" s="742">
        <v>0.17967141380506579</v>
      </c>
      <c r="AC353" s="744">
        <v>-0.3070617447563086</v>
      </c>
      <c r="AD353" s="785">
        <v>32485602000172</v>
      </c>
      <c r="AE353" s="1178" t="s">
        <v>1751</v>
      </c>
      <c r="AF353" s="786" t="s">
        <v>1751</v>
      </c>
      <c r="AG353" s="787" t="s">
        <v>469</v>
      </c>
      <c r="AH353" s="787" t="s">
        <v>1730</v>
      </c>
      <c r="AI353" s="787">
        <v>100</v>
      </c>
      <c r="AJ353" s="787">
        <v>100</v>
      </c>
      <c r="AK353" s="787">
        <v>100</v>
      </c>
      <c r="AL353" s="742">
        <v>0.01</v>
      </c>
      <c r="AM353" s="742">
        <v>0</v>
      </c>
      <c r="AN353" s="743" t="s">
        <v>2191</v>
      </c>
      <c r="AO353" s="1172" t="s">
        <v>34</v>
      </c>
      <c r="AP353" s="1178" t="s">
        <v>1736</v>
      </c>
      <c r="AQ353" s="745" t="s">
        <v>17</v>
      </c>
      <c r="AR353" s="742">
        <v>2.2666666666666699E-3</v>
      </c>
      <c r="AS353" s="742">
        <v>2.2666666666666699E-3</v>
      </c>
      <c r="AT353" s="742" t="s">
        <v>1414</v>
      </c>
      <c r="AU353" s="742" t="s">
        <v>2724</v>
      </c>
      <c r="AX353" s="190"/>
      <c r="AY353" s="190"/>
      <c r="AZ353" s="176"/>
      <c r="BA353" s="176"/>
      <c r="BB353" s="176"/>
      <c r="BC353" s="751"/>
      <c r="BD353" s="176"/>
      <c r="BE353" s="176"/>
      <c r="BF353" s="176"/>
      <c r="BG353" s="176"/>
      <c r="BH353" s="751"/>
      <c r="BI353" s="178"/>
      <c r="BJ353" s="191"/>
      <c r="BK353" s="191"/>
      <c r="BL353" s="191"/>
      <c r="BM353" s="210"/>
      <c r="BN353" s="178"/>
      <c r="BO353" s="178"/>
      <c r="BP353" s="178"/>
      <c r="BQ353" s="178"/>
      <c r="BR353" s="178"/>
      <c r="BS353" s="178"/>
      <c r="BT353" s="178"/>
      <c r="BU353" s="179"/>
      <c r="BV353" s="180"/>
      <c r="BW353" s="181"/>
      <c r="BX353" s="177"/>
      <c r="BY353"/>
      <c r="CA353"/>
    </row>
    <row r="354" spans="2:79" ht="18.75">
      <c r="B354" s="1170" t="s">
        <v>889</v>
      </c>
      <c r="C354" s="335">
        <v>13614709000129</v>
      </c>
      <c r="D354" s="1170" t="s">
        <v>14</v>
      </c>
      <c r="E354" s="1170" t="s">
        <v>607</v>
      </c>
      <c r="F354" s="1170" t="s">
        <v>1414</v>
      </c>
      <c r="G354" s="1172" t="s">
        <v>1414</v>
      </c>
      <c r="H354" s="1172" t="s">
        <v>34</v>
      </c>
      <c r="I354" s="1172" t="s">
        <v>34</v>
      </c>
      <c r="J354" s="1172" t="s">
        <v>608</v>
      </c>
      <c r="K354" s="1172" t="s">
        <v>48</v>
      </c>
      <c r="L354" s="740" t="s">
        <v>1414</v>
      </c>
      <c r="M354" s="740" t="s">
        <v>1411</v>
      </c>
      <c r="N354" s="1172" t="s">
        <v>3088</v>
      </c>
      <c r="O354" s="1172" t="s">
        <v>1320</v>
      </c>
      <c r="P354" s="783">
        <v>41648</v>
      </c>
      <c r="Q354" s="741">
        <v>153.140548</v>
      </c>
      <c r="R354" s="741">
        <v>169.02746493089424</v>
      </c>
      <c r="S354" s="784">
        <v>32</v>
      </c>
      <c r="T354" s="742">
        <v>-7.0123733186698178E-2</v>
      </c>
      <c r="U354" s="743">
        <v>-2.157430712824584</v>
      </c>
      <c r="V354" s="742">
        <v>-0.20025375811342372</v>
      </c>
      <c r="W354" s="743">
        <v>-1.5137675736851774</v>
      </c>
      <c r="X354" s="742">
        <v>-0.23949967551873974</v>
      </c>
      <c r="Y354" s="743">
        <v>-1.166633788746789</v>
      </c>
      <c r="Z354" s="742">
        <v>0.19869935184587972</v>
      </c>
      <c r="AA354" s="743">
        <v>0.85617803409071136</v>
      </c>
      <c r="AB354" s="742">
        <v>0.19018405764076687</v>
      </c>
      <c r="AC354" s="744">
        <v>-1.7485275838533036</v>
      </c>
      <c r="AD354" s="785">
        <v>0</v>
      </c>
      <c r="AE354" s="1178" t="s">
        <v>1751</v>
      </c>
      <c r="AF354" s="786" t="s">
        <v>1751</v>
      </c>
      <c r="AG354" s="787" t="s">
        <v>469</v>
      </c>
      <c r="AH354" s="787" t="s">
        <v>1730</v>
      </c>
      <c r="AI354" s="787">
        <v>1000</v>
      </c>
      <c r="AJ354" s="787">
        <v>1000</v>
      </c>
      <c r="AK354" s="787">
        <v>1000</v>
      </c>
      <c r="AL354" s="742">
        <v>0.01</v>
      </c>
      <c r="AM354" s="742">
        <v>0</v>
      </c>
      <c r="AN354" s="743" t="s">
        <v>666</v>
      </c>
      <c r="AO354" s="1172" t="s">
        <v>34</v>
      </c>
      <c r="AP354" s="1178" t="s">
        <v>1727</v>
      </c>
      <c r="AQ354" s="745" t="s">
        <v>659</v>
      </c>
      <c r="AR354" s="742">
        <v>2.66666666666667E-3</v>
      </c>
      <c r="AS354" s="742">
        <v>2.66666666666667E-3</v>
      </c>
      <c r="AT354" s="742" t="s">
        <v>1414</v>
      </c>
      <c r="AU354" s="742" t="s">
        <v>2724</v>
      </c>
      <c r="AX354" s="190"/>
      <c r="AY354" s="190"/>
      <c r="AZ354" s="176"/>
      <c r="BA354" s="176"/>
      <c r="BB354" s="176"/>
      <c r="BC354" s="751"/>
      <c r="BD354" s="176"/>
      <c r="BE354" s="176"/>
      <c r="BF354" s="176"/>
      <c r="BG354" s="176"/>
      <c r="BH354" s="751"/>
      <c r="BI354" s="178"/>
      <c r="BJ354" s="191"/>
      <c r="BK354" s="191"/>
      <c r="BL354" s="191"/>
      <c r="BM354" s="210"/>
      <c r="BN354" s="178"/>
      <c r="BO354" s="178"/>
      <c r="BP354" s="178"/>
      <c r="BQ354" s="178"/>
      <c r="BR354" s="178"/>
      <c r="BS354" s="178"/>
      <c r="BT354" s="178"/>
      <c r="BU354" s="179"/>
      <c r="BV354" s="180"/>
      <c r="BW354" s="181"/>
      <c r="BX354" s="177"/>
      <c r="BY354"/>
      <c r="CA354"/>
    </row>
    <row r="355" spans="2:79" ht="18.75">
      <c r="B355" s="1170" t="s">
        <v>890</v>
      </c>
      <c r="C355" s="335">
        <v>2546749000164</v>
      </c>
      <c r="D355" s="1170" t="s">
        <v>11</v>
      </c>
      <c r="E355" s="1170" t="s">
        <v>620</v>
      </c>
      <c r="F355" s="1170" t="s">
        <v>672</v>
      </c>
      <c r="G355" s="1172" t="s">
        <v>738</v>
      </c>
      <c r="H355" s="1172" t="s">
        <v>34</v>
      </c>
      <c r="I355" s="1172" t="s">
        <v>1303</v>
      </c>
      <c r="J355" s="1172" t="s">
        <v>608</v>
      </c>
      <c r="K355" s="1172" t="s">
        <v>48</v>
      </c>
      <c r="L355" s="740" t="s">
        <v>1414</v>
      </c>
      <c r="M355" s="740" t="s">
        <v>1411</v>
      </c>
      <c r="N355" s="1172" t="s">
        <v>3089</v>
      </c>
      <c r="O355" s="1172" t="s">
        <v>1320</v>
      </c>
      <c r="P355" s="783">
        <v>36131</v>
      </c>
      <c r="Q355" s="741">
        <v>0</v>
      </c>
      <c r="R355" s="741">
        <v>0</v>
      </c>
      <c r="S355" s="784">
        <v>0</v>
      </c>
      <c r="T355" s="742"/>
      <c r="U355" s="743"/>
      <c r="V355" s="742"/>
      <c r="W355" s="743"/>
      <c r="X355" s="742"/>
      <c r="Y355" s="743"/>
      <c r="Z355" s="742"/>
      <c r="AA355" s="743"/>
      <c r="AB355" s="742"/>
      <c r="AC355" s="744"/>
      <c r="AD355" s="785">
        <v>2536364000116</v>
      </c>
      <c r="AE355" s="1178" t="s">
        <v>1842</v>
      </c>
      <c r="AF355" s="786" t="s">
        <v>1842</v>
      </c>
      <c r="AG355" s="787" t="s">
        <v>1431</v>
      </c>
      <c r="AH355" s="787" t="s">
        <v>1730</v>
      </c>
      <c r="AI355" s="787">
        <v>1000</v>
      </c>
      <c r="AJ355" s="787">
        <v>1000</v>
      </c>
      <c r="AK355" s="787">
        <v>1000</v>
      </c>
      <c r="AL355" s="742">
        <v>3.4999999999999996E-3</v>
      </c>
      <c r="AM355" s="742">
        <v>0</v>
      </c>
      <c r="AN355" s="743" t="s">
        <v>64</v>
      </c>
      <c r="AO355" s="1172" t="s">
        <v>34</v>
      </c>
      <c r="AP355" s="1178" t="s">
        <v>1731</v>
      </c>
      <c r="AQ355" s="745" t="s">
        <v>662</v>
      </c>
      <c r="AR355" s="742">
        <v>8.1666666666666704E-4</v>
      </c>
      <c r="AS355" s="742">
        <v>8.1666666666666704E-4</v>
      </c>
      <c r="AT355" s="742" t="s">
        <v>1414</v>
      </c>
      <c r="AU355" s="742" t="s">
        <v>2724</v>
      </c>
      <c r="AX355" s="190"/>
      <c r="AY355" s="190"/>
      <c r="AZ355" s="176"/>
      <c r="BA355" s="176"/>
      <c r="BB355" s="176"/>
      <c r="BC355" s="751"/>
      <c r="BD355" s="176"/>
      <c r="BE355" s="176"/>
      <c r="BF355" s="176"/>
      <c r="BG355" s="176"/>
      <c r="BH355" s="751"/>
      <c r="BI355" s="178"/>
      <c r="BJ355" s="191"/>
      <c r="BK355" s="191"/>
      <c r="BL355" s="191"/>
      <c r="BM355" s="210"/>
      <c r="BN355" s="178"/>
      <c r="BO355" s="178"/>
      <c r="BP355" s="178"/>
      <c r="BQ355" s="178"/>
      <c r="BR355" s="178"/>
      <c r="BS355" s="178"/>
      <c r="BT355" s="178"/>
      <c r="BU355" s="179"/>
      <c r="BV355" s="180"/>
      <c r="BW355" s="181"/>
      <c r="BX355" s="177"/>
      <c r="BY355"/>
      <c r="CA355"/>
    </row>
    <row r="356" spans="2:79" ht="18.75">
      <c r="B356" s="1170" t="s">
        <v>158</v>
      </c>
      <c r="C356" s="335">
        <v>12796232000187</v>
      </c>
      <c r="D356" s="1170" t="s">
        <v>11</v>
      </c>
      <c r="E356" s="1170" t="s">
        <v>620</v>
      </c>
      <c r="F356" s="1170" t="s">
        <v>663</v>
      </c>
      <c r="G356" s="1172" t="s">
        <v>738</v>
      </c>
      <c r="H356" s="1172" t="s">
        <v>34</v>
      </c>
      <c r="I356" s="1172" t="s">
        <v>1303</v>
      </c>
      <c r="J356" s="1172" t="s">
        <v>608</v>
      </c>
      <c r="K356" s="1172" t="s">
        <v>48</v>
      </c>
      <c r="L356" s="740" t="s">
        <v>1414</v>
      </c>
      <c r="M356" s="740" t="s">
        <v>1411</v>
      </c>
      <c r="N356" s="1172" t="s">
        <v>3090</v>
      </c>
      <c r="O356" s="1172" t="s">
        <v>1320</v>
      </c>
      <c r="P356" s="783">
        <v>40455</v>
      </c>
      <c r="Q356" s="741">
        <v>3354.9524029999998</v>
      </c>
      <c r="R356" s="741">
        <v>1726.9649196437254</v>
      </c>
      <c r="S356" s="784">
        <v>5</v>
      </c>
      <c r="T356" s="742">
        <v>2.9192840980031276E-2</v>
      </c>
      <c r="U356" s="743">
        <v>0.89814858483419446</v>
      </c>
      <c r="V356" s="742">
        <v>0.13936060832891828</v>
      </c>
      <c r="W356" s="743">
        <v>1.0534612280178506</v>
      </c>
      <c r="X356" s="742">
        <v>0.27222952306859294</v>
      </c>
      <c r="Y356" s="743">
        <v>1.3260650947370234</v>
      </c>
      <c r="Z356" s="742">
        <v>0.28753498809232547</v>
      </c>
      <c r="AA356" s="743">
        <v>1.2389629787425407</v>
      </c>
      <c r="AB356" s="742">
        <v>2.0090010814081197E-3</v>
      </c>
      <c r="AC356" s="744">
        <v>3.520304550238198</v>
      </c>
      <c r="AD356" s="785">
        <v>0</v>
      </c>
      <c r="AE356" s="1178" t="s">
        <v>1842</v>
      </c>
      <c r="AF356" s="786" t="s">
        <v>1842</v>
      </c>
      <c r="AG356" s="787" t="s">
        <v>1431</v>
      </c>
      <c r="AH356" s="787" t="s">
        <v>1730</v>
      </c>
      <c r="AI356" s="787">
        <v>1000</v>
      </c>
      <c r="AJ356" s="787">
        <v>1000</v>
      </c>
      <c r="AK356" s="787">
        <v>1000</v>
      </c>
      <c r="AL356" s="742">
        <v>6.0000000000000001E-3</v>
      </c>
      <c r="AM356" s="742">
        <v>0</v>
      </c>
      <c r="AN356" s="743" t="s">
        <v>64</v>
      </c>
      <c r="AO356" s="1172" t="s">
        <v>34</v>
      </c>
      <c r="AP356" s="1178" t="s">
        <v>1731</v>
      </c>
      <c r="AQ356" s="745" t="s">
        <v>662</v>
      </c>
      <c r="AR356" s="742">
        <v>1.5E-3</v>
      </c>
      <c r="AS356" s="742">
        <v>1.5E-3</v>
      </c>
      <c r="AT356" s="742" t="s">
        <v>1414</v>
      </c>
      <c r="AU356" s="742" t="s">
        <v>2724</v>
      </c>
      <c r="AX356" s="190"/>
      <c r="AY356" s="190"/>
      <c r="AZ356" s="176"/>
      <c r="BA356" s="176"/>
      <c r="BB356" s="176"/>
      <c r="BC356" s="751"/>
      <c r="BD356" s="176"/>
      <c r="BE356" s="176"/>
      <c r="BF356" s="176"/>
      <c r="BG356" s="176"/>
      <c r="BH356" s="751"/>
      <c r="BI356" s="178"/>
      <c r="BJ356" s="191"/>
      <c r="BK356" s="191"/>
      <c r="BL356" s="191"/>
      <c r="BM356" s="210"/>
      <c r="BN356" s="178"/>
      <c r="BO356" s="178"/>
      <c r="BP356" s="178"/>
      <c r="BQ356" s="178"/>
      <c r="BR356" s="178"/>
      <c r="BS356" s="178"/>
      <c r="BT356" s="178"/>
      <c r="BU356" s="179"/>
      <c r="BV356" s="180"/>
      <c r="BW356" s="181"/>
      <c r="BX356" s="177"/>
      <c r="BY356"/>
      <c r="CA356"/>
    </row>
    <row r="357" spans="2:79" ht="18.75">
      <c r="B357" s="1170" t="s">
        <v>159</v>
      </c>
      <c r="C357" s="335">
        <v>11888706000158</v>
      </c>
      <c r="D357" s="1170" t="s">
        <v>14</v>
      </c>
      <c r="E357" s="1170" t="s">
        <v>607</v>
      </c>
      <c r="F357" s="1170" t="s">
        <v>1414</v>
      </c>
      <c r="G357" s="1172" t="s">
        <v>1414</v>
      </c>
      <c r="H357" s="1172" t="s">
        <v>34</v>
      </c>
      <c r="I357" s="1172" t="s">
        <v>34</v>
      </c>
      <c r="J357" s="1172" t="s">
        <v>608</v>
      </c>
      <c r="K357" s="1172" t="s">
        <v>48</v>
      </c>
      <c r="L357" s="740" t="s">
        <v>1414</v>
      </c>
      <c r="M357" s="740" t="s">
        <v>1411</v>
      </c>
      <c r="N357" s="1172" t="s">
        <v>3091</v>
      </c>
      <c r="O357" s="1172" t="s">
        <v>1320</v>
      </c>
      <c r="P357" s="783">
        <v>40292</v>
      </c>
      <c r="Q357" s="741">
        <v>20.967711999999999</v>
      </c>
      <c r="R357" s="741">
        <v>27.148934893617007</v>
      </c>
      <c r="S357" s="784">
        <v>33</v>
      </c>
      <c r="T357" s="742">
        <v>-6.5645560143710258E-2</v>
      </c>
      <c r="U357" s="743">
        <v>-2.0196549895247022</v>
      </c>
      <c r="V357" s="742">
        <v>-0.20012059751421596</v>
      </c>
      <c r="W357" s="743">
        <v>-1.5127609798560666</v>
      </c>
      <c r="X357" s="742">
        <v>-0.26124609879382221</v>
      </c>
      <c r="Y357" s="743">
        <v>-1.2725634194327218</v>
      </c>
      <c r="Z357" s="742">
        <v>0.18261939096557867</v>
      </c>
      <c r="AA357" s="743">
        <v>0.78689089668006562</v>
      </c>
      <c r="AB357" s="742">
        <v>0.21123464526670616</v>
      </c>
      <c r="AC357" s="744">
        <v>-1.5736476834807009</v>
      </c>
      <c r="AD357" s="785">
        <v>0</v>
      </c>
      <c r="AE357" s="1178" t="s">
        <v>1842</v>
      </c>
      <c r="AF357" s="786" t="s">
        <v>1842</v>
      </c>
      <c r="AG357" s="787" t="s">
        <v>1431</v>
      </c>
      <c r="AH357" s="787" t="s">
        <v>1726</v>
      </c>
      <c r="AI357" s="787">
        <v>50000</v>
      </c>
      <c r="AJ357" s="787">
        <v>1000</v>
      </c>
      <c r="AK357" s="787">
        <v>1000</v>
      </c>
      <c r="AL357" s="742">
        <v>0.04</v>
      </c>
      <c r="AM357" s="742">
        <v>0.2</v>
      </c>
      <c r="AN357" s="743" t="s">
        <v>666</v>
      </c>
      <c r="AO357" s="1172" t="s">
        <v>34</v>
      </c>
      <c r="AP357" s="1178" t="s">
        <v>1727</v>
      </c>
      <c r="AQ357" s="745" t="s">
        <v>670</v>
      </c>
      <c r="AR357" s="742">
        <v>2.3333333333333301E-3</v>
      </c>
      <c r="AS357" s="742">
        <v>2.3333333333333301E-3</v>
      </c>
      <c r="AT357" s="742" t="s">
        <v>1414</v>
      </c>
      <c r="AU357" s="742" t="s">
        <v>2724</v>
      </c>
      <c r="AX357" s="190"/>
      <c r="AY357" s="190"/>
      <c r="AZ357" s="176"/>
      <c r="BA357" s="176"/>
      <c r="BB357" s="176"/>
      <c r="BC357" s="751"/>
      <c r="BD357" s="176"/>
      <c r="BE357" s="176"/>
      <c r="BF357" s="176"/>
      <c r="BG357" s="176"/>
      <c r="BH357" s="751"/>
      <c r="BI357" s="178"/>
      <c r="BJ357" s="191"/>
      <c r="BK357" s="191"/>
      <c r="BL357" s="191"/>
      <c r="BM357" s="210"/>
      <c r="BN357" s="178"/>
      <c r="BO357" s="178"/>
      <c r="BP357" s="178"/>
      <c r="BQ357" s="178"/>
      <c r="BR357" s="178"/>
      <c r="BS357" s="178"/>
      <c r="BT357" s="178"/>
      <c r="BU357" s="179"/>
      <c r="BV357" s="180"/>
      <c r="BW357" s="181"/>
      <c r="BX357" s="177"/>
      <c r="BY357"/>
      <c r="CA357"/>
    </row>
    <row r="358" spans="2:79" ht="18.75">
      <c r="B358" s="1170" t="s">
        <v>891</v>
      </c>
      <c r="C358" s="335">
        <v>18623754000163</v>
      </c>
      <c r="D358" s="1170" t="s">
        <v>11</v>
      </c>
      <c r="E358" s="1170" t="s">
        <v>620</v>
      </c>
      <c r="F358" s="1170" t="s">
        <v>663</v>
      </c>
      <c r="G358" s="1172" t="s">
        <v>738</v>
      </c>
      <c r="H358" s="1172" t="s">
        <v>34</v>
      </c>
      <c r="I358" s="1172" t="s">
        <v>1414</v>
      </c>
      <c r="J358" s="1172" t="s">
        <v>608</v>
      </c>
      <c r="K358" s="1172" t="s">
        <v>48</v>
      </c>
      <c r="L358" s="740" t="s">
        <v>1414</v>
      </c>
      <c r="M358" s="740" t="s">
        <v>34</v>
      </c>
      <c r="N358" s="1172" t="s">
        <v>3092</v>
      </c>
      <c r="O358" s="1172" t="s">
        <v>1320</v>
      </c>
      <c r="P358" s="783">
        <v>43010</v>
      </c>
      <c r="Q358" s="741">
        <v>0</v>
      </c>
      <c r="R358" s="741">
        <v>0</v>
      </c>
      <c r="S358" s="784">
        <v>91</v>
      </c>
      <c r="T358" s="742"/>
      <c r="U358" s="743"/>
      <c r="V358" s="742"/>
      <c r="W358" s="743"/>
      <c r="X358" s="742"/>
      <c r="Y358" s="743"/>
      <c r="Z358" s="742"/>
      <c r="AA358" s="743"/>
      <c r="AB358" s="742"/>
      <c r="AC358" s="744"/>
      <c r="AD358" s="785">
        <v>18652141000154</v>
      </c>
      <c r="AE358" s="1178" t="s">
        <v>1842</v>
      </c>
      <c r="AF358" s="786" t="s">
        <v>1842</v>
      </c>
      <c r="AG358" s="787" t="s">
        <v>1431</v>
      </c>
      <c r="AH358" s="787" t="s">
        <v>1726</v>
      </c>
      <c r="AI358" s="787">
        <v>1000</v>
      </c>
      <c r="AJ358" s="787">
        <v>1000</v>
      </c>
      <c r="AK358" s="787">
        <v>1000</v>
      </c>
      <c r="AL358" s="742">
        <v>8.0000000000000002E-3</v>
      </c>
      <c r="AM358" s="742">
        <v>0.2</v>
      </c>
      <c r="AN358" s="743" t="s">
        <v>64</v>
      </c>
      <c r="AO358" s="1172" t="s">
        <v>34</v>
      </c>
      <c r="AP358" s="1178" t="s">
        <v>1742</v>
      </c>
      <c r="AQ358" s="745" t="s">
        <v>686</v>
      </c>
      <c r="AR358" s="742">
        <v>1.8666666666666699E-3</v>
      </c>
      <c r="AS358" s="742">
        <v>1.8666666666666699E-3</v>
      </c>
      <c r="AT358" s="742" t="s">
        <v>1414</v>
      </c>
      <c r="AU358" s="742" t="s">
        <v>2724</v>
      </c>
      <c r="AX358" s="190"/>
      <c r="AY358" s="190"/>
      <c r="AZ358" s="176"/>
      <c r="BA358" s="176"/>
      <c r="BB358" s="176"/>
      <c r="BC358" s="751"/>
      <c r="BD358" s="176"/>
      <c r="BE358" s="176"/>
      <c r="BF358" s="176"/>
      <c r="BG358" s="176"/>
      <c r="BH358" s="751"/>
      <c r="BI358" s="178"/>
      <c r="BJ358" s="191"/>
      <c r="BK358" s="191"/>
      <c r="BL358" s="191"/>
      <c r="BM358" s="210"/>
      <c r="BN358" s="178"/>
      <c r="BO358" s="178"/>
      <c r="BP358" s="178"/>
      <c r="BQ358" s="178"/>
      <c r="BR358" s="178"/>
      <c r="BS358" s="178"/>
      <c r="BT358" s="178"/>
      <c r="BU358" s="179"/>
      <c r="BV358" s="180"/>
      <c r="BW358" s="181"/>
      <c r="BX358" s="177"/>
      <c r="BY358"/>
      <c r="CA358"/>
    </row>
    <row r="359" spans="2:79" ht="18.75">
      <c r="B359" s="1170" t="s">
        <v>892</v>
      </c>
      <c r="C359" s="335">
        <v>5461732000100</v>
      </c>
      <c r="D359" s="1170" t="s">
        <v>13</v>
      </c>
      <c r="E359" s="1170" t="s">
        <v>615</v>
      </c>
      <c r="F359" s="1170" t="s">
        <v>619</v>
      </c>
      <c r="G359" s="1172" t="s">
        <v>34</v>
      </c>
      <c r="H359" s="1172" t="s">
        <v>865</v>
      </c>
      <c r="I359" s="1172" t="s">
        <v>34</v>
      </c>
      <c r="J359" s="1172" t="s">
        <v>1414</v>
      </c>
      <c r="K359" s="1172" t="s">
        <v>48</v>
      </c>
      <c r="L359" s="740" t="s">
        <v>1414</v>
      </c>
      <c r="M359" s="740" t="s">
        <v>1411</v>
      </c>
      <c r="N359" s="1172" t="s">
        <v>3093</v>
      </c>
      <c r="O359" s="1172" t="s">
        <v>1320</v>
      </c>
      <c r="P359" s="783">
        <v>37903</v>
      </c>
      <c r="Q359" s="741">
        <v>0</v>
      </c>
      <c r="R359" s="741">
        <v>0</v>
      </c>
      <c r="S359" s="784">
        <v>32</v>
      </c>
      <c r="T359" s="742"/>
      <c r="U359" s="743"/>
      <c r="V359" s="742"/>
      <c r="W359" s="743"/>
      <c r="X359" s="742"/>
      <c r="Y359" s="743"/>
      <c r="Z359" s="742"/>
      <c r="AA359" s="743"/>
      <c r="AB359" s="742"/>
      <c r="AC359" s="744"/>
      <c r="AD359" s="785">
        <v>0</v>
      </c>
      <c r="AE359" s="1178" t="s">
        <v>1842</v>
      </c>
      <c r="AF359" s="786" t="s">
        <v>1842</v>
      </c>
      <c r="AG359" s="787" t="s">
        <v>1431</v>
      </c>
      <c r="AH359" s="787" t="s">
        <v>1726</v>
      </c>
      <c r="AI359" s="787">
        <v>10000</v>
      </c>
      <c r="AJ359" s="787">
        <v>1000</v>
      </c>
      <c r="AK359" s="787">
        <v>1000</v>
      </c>
      <c r="AL359" s="742">
        <v>1.3000000000000001E-2</v>
      </c>
      <c r="AM359" s="742">
        <v>0.2</v>
      </c>
      <c r="AN359" s="743" t="s">
        <v>64</v>
      </c>
      <c r="AO359" s="1172" t="s">
        <v>34</v>
      </c>
      <c r="AP359" s="1178" t="s">
        <v>1742</v>
      </c>
      <c r="AQ359" s="745" t="s">
        <v>686</v>
      </c>
      <c r="AR359" s="742">
        <v>3.0333333333333302E-3</v>
      </c>
      <c r="AS359" s="742">
        <v>3.0333333333333302E-3</v>
      </c>
      <c r="AT359" s="742" t="s">
        <v>1414</v>
      </c>
      <c r="AU359" s="742" t="s">
        <v>2724</v>
      </c>
      <c r="AX359" s="190"/>
      <c r="AY359" s="190"/>
      <c r="AZ359" s="176"/>
      <c r="BA359" s="176"/>
      <c r="BB359" s="176"/>
      <c r="BC359" s="751"/>
      <c r="BD359" s="176"/>
      <c r="BE359" s="176"/>
      <c r="BF359" s="176"/>
      <c r="BG359" s="176"/>
      <c r="BH359" s="751"/>
      <c r="BI359" s="178"/>
      <c r="BJ359" s="191"/>
      <c r="BK359" s="191"/>
      <c r="BL359" s="191"/>
      <c r="BM359" s="210"/>
      <c r="BN359" s="178"/>
      <c r="BO359" s="178"/>
      <c r="BP359" s="178"/>
      <c r="BQ359" s="178"/>
      <c r="BR359" s="178"/>
      <c r="BS359" s="178"/>
      <c r="BT359" s="178"/>
      <c r="BU359" s="179"/>
      <c r="BV359" s="180"/>
      <c r="BW359" s="181"/>
      <c r="BX359" s="177"/>
      <c r="BY359"/>
      <c r="CA359"/>
    </row>
    <row r="360" spans="2:79" ht="18.75">
      <c r="B360" s="1170" t="s">
        <v>893</v>
      </c>
      <c r="C360" s="335">
        <v>18623722000168</v>
      </c>
      <c r="D360" s="1170" t="s">
        <v>11</v>
      </c>
      <c r="E360" s="1170" t="s">
        <v>621</v>
      </c>
      <c r="F360" s="1170" t="s">
        <v>692</v>
      </c>
      <c r="G360" s="1172" t="s">
        <v>738</v>
      </c>
      <c r="H360" s="1172" t="s">
        <v>34</v>
      </c>
      <c r="I360" s="1172" t="s">
        <v>1414</v>
      </c>
      <c r="J360" s="1172" t="s">
        <v>608</v>
      </c>
      <c r="K360" s="1172" t="s">
        <v>48</v>
      </c>
      <c r="L360" s="740" t="s">
        <v>1414</v>
      </c>
      <c r="M360" s="740" t="s">
        <v>34</v>
      </c>
      <c r="N360" s="1172" t="s">
        <v>3094</v>
      </c>
      <c r="O360" s="1172" t="s">
        <v>1320</v>
      </c>
      <c r="P360" s="783">
        <v>41463</v>
      </c>
      <c r="Q360" s="741">
        <v>660.89613799999995</v>
      </c>
      <c r="R360" s="741">
        <v>769.89965498924732</v>
      </c>
      <c r="S360" s="784">
        <v>31</v>
      </c>
      <c r="T360" s="742">
        <v>2.7134083074821902E-2</v>
      </c>
      <c r="U360" s="743">
        <v>0.8348087235187156</v>
      </c>
      <c r="V360" s="742">
        <v>0.56373396147906796</v>
      </c>
      <c r="W360" s="743">
        <v>4.2614041260027573</v>
      </c>
      <c r="X360" s="742">
        <v>0.56373396147906796</v>
      </c>
      <c r="Y360" s="743">
        <v>2.7460207864628265</v>
      </c>
      <c r="Z360" s="742">
        <v>0.56373396147906796</v>
      </c>
      <c r="AA360" s="743">
        <v>2.4290800669731811</v>
      </c>
      <c r="AB360" s="742">
        <v>0.58776976551886828</v>
      </c>
      <c r="AC360" s="744">
        <v>0.73403852002764181</v>
      </c>
      <c r="AD360" s="785">
        <v>0</v>
      </c>
      <c r="AE360" s="1178" t="s">
        <v>1842</v>
      </c>
      <c r="AF360" s="786" t="s">
        <v>1842</v>
      </c>
      <c r="AG360" s="787" t="s">
        <v>719</v>
      </c>
      <c r="AH360" s="787" t="s">
        <v>1730</v>
      </c>
      <c r="AI360" s="787">
        <v>1000</v>
      </c>
      <c r="AJ360" s="787">
        <v>1000</v>
      </c>
      <c r="AK360" s="787">
        <v>1000</v>
      </c>
      <c r="AL360" s="742">
        <v>1.2E-2</v>
      </c>
      <c r="AM360" s="742">
        <v>0.2</v>
      </c>
      <c r="AN360" s="743" t="s">
        <v>636</v>
      </c>
      <c r="AO360" s="1172" t="s">
        <v>34</v>
      </c>
      <c r="AP360" s="1178" t="s">
        <v>1742</v>
      </c>
      <c r="AQ360" s="745" t="s">
        <v>671</v>
      </c>
      <c r="AR360" s="742">
        <v>2.8E-3</v>
      </c>
      <c r="AS360" s="742">
        <v>2.8E-3</v>
      </c>
      <c r="AT360" s="742" t="s">
        <v>1414</v>
      </c>
      <c r="AU360" s="742" t="s">
        <v>2724</v>
      </c>
      <c r="AX360" s="190"/>
      <c r="AY360" s="190"/>
      <c r="AZ360" s="176"/>
      <c r="BA360" s="176"/>
      <c r="BB360" s="176"/>
      <c r="BC360" s="751"/>
      <c r="BD360" s="176"/>
      <c r="BE360" s="176"/>
      <c r="BF360" s="176"/>
      <c r="BG360" s="176"/>
      <c r="BH360" s="751"/>
      <c r="BI360" s="178"/>
      <c r="BJ360" s="191"/>
      <c r="BK360" s="191"/>
      <c r="BL360" s="191"/>
      <c r="BM360" s="210"/>
      <c r="BN360" s="178"/>
      <c r="BO360" s="178"/>
      <c r="BP360" s="178"/>
      <c r="BQ360" s="178"/>
      <c r="BR360" s="178"/>
      <c r="BS360" s="178"/>
      <c r="BT360" s="178"/>
      <c r="BU360" s="179"/>
      <c r="BV360" s="180"/>
      <c r="BW360" s="181"/>
      <c r="BX360" s="177"/>
      <c r="BY360"/>
      <c r="CA360"/>
    </row>
    <row r="361" spans="2:79" ht="18.75">
      <c r="B361" s="1170" t="s">
        <v>160</v>
      </c>
      <c r="C361" s="335">
        <v>23714047000112</v>
      </c>
      <c r="D361" s="1170" t="s">
        <v>11</v>
      </c>
      <c r="E361" s="1170" t="s">
        <v>620</v>
      </c>
      <c r="F361" s="1170" t="s">
        <v>663</v>
      </c>
      <c r="G361" s="1172" t="s">
        <v>738</v>
      </c>
      <c r="H361" s="1172" t="s">
        <v>34</v>
      </c>
      <c r="I361" s="1172" t="s">
        <v>1303</v>
      </c>
      <c r="J361" s="1172" t="s">
        <v>608</v>
      </c>
      <c r="K361" s="1172" t="s">
        <v>48</v>
      </c>
      <c r="L361" s="740" t="s">
        <v>1414</v>
      </c>
      <c r="M361" s="740" t="s">
        <v>34</v>
      </c>
      <c r="N361" s="1172" t="s">
        <v>3095</v>
      </c>
      <c r="O361" s="1172" t="s">
        <v>1320</v>
      </c>
      <c r="P361" s="783">
        <v>42303</v>
      </c>
      <c r="Q361" s="741">
        <v>319.13002718000001</v>
      </c>
      <c r="R361" s="741">
        <v>223.36329608162606</v>
      </c>
      <c r="S361" s="784">
        <v>31</v>
      </c>
      <c r="T361" s="742">
        <v>2.9213034489779188E-2</v>
      </c>
      <c r="U361" s="743">
        <v>0.898769859489009</v>
      </c>
      <c r="V361" s="742">
        <v>0.14237710549598326</v>
      </c>
      <c r="W361" s="743">
        <v>1.0762636744769567</v>
      </c>
      <c r="X361" s="742">
        <v>0.27767566397384624</v>
      </c>
      <c r="Y361" s="743">
        <v>1.3525939490437482</v>
      </c>
      <c r="Z361" s="742">
        <v>0.31846857848510979</v>
      </c>
      <c r="AA361" s="743">
        <v>1.3722530995397344</v>
      </c>
      <c r="AB361" s="742">
        <v>3.4082177449301643E-3</v>
      </c>
      <c r="AC361" s="744">
        <v>2.9601374003720431</v>
      </c>
      <c r="AD361" s="785">
        <v>0</v>
      </c>
      <c r="AE361" s="1178" t="s">
        <v>1842</v>
      </c>
      <c r="AF361" s="786" t="s">
        <v>1842</v>
      </c>
      <c r="AG361" s="787" t="s">
        <v>1431</v>
      </c>
      <c r="AH361" s="787" t="s">
        <v>1726</v>
      </c>
      <c r="AI361" s="787">
        <v>1000</v>
      </c>
      <c r="AJ361" s="787">
        <v>1000</v>
      </c>
      <c r="AK361" s="787">
        <v>1000</v>
      </c>
      <c r="AL361" s="742">
        <v>2.5000000000000001E-3</v>
      </c>
      <c r="AM361" s="742">
        <v>0.2</v>
      </c>
      <c r="AN361" s="743" t="s">
        <v>64</v>
      </c>
      <c r="AO361" s="1172" t="s">
        <v>34</v>
      </c>
      <c r="AP361" s="1178" t="s">
        <v>1731</v>
      </c>
      <c r="AQ361" s="745" t="s">
        <v>662</v>
      </c>
      <c r="AR361" s="742">
        <v>1.5E-3</v>
      </c>
      <c r="AS361" s="742">
        <v>1.5E-3</v>
      </c>
      <c r="AT361" s="742" t="s">
        <v>1414</v>
      </c>
      <c r="AU361" s="742" t="s">
        <v>2724</v>
      </c>
      <c r="AX361" s="190"/>
      <c r="AY361" s="190"/>
      <c r="AZ361" s="176"/>
      <c r="BA361" s="176"/>
      <c r="BB361" s="176"/>
      <c r="BC361" s="751"/>
      <c r="BD361" s="176"/>
      <c r="BE361" s="176"/>
      <c r="BF361" s="176"/>
      <c r="BG361" s="176"/>
      <c r="BH361" s="751"/>
      <c r="BI361" s="178"/>
      <c r="BJ361" s="191"/>
      <c r="BK361" s="191"/>
      <c r="BL361" s="191"/>
      <c r="BM361" s="210"/>
      <c r="BN361" s="178"/>
      <c r="BO361" s="178"/>
      <c r="BP361" s="178"/>
      <c r="BQ361" s="178"/>
      <c r="BR361" s="178"/>
      <c r="BS361" s="178"/>
      <c r="BT361" s="178"/>
      <c r="BU361" s="179"/>
      <c r="BV361" s="180"/>
      <c r="BW361" s="181"/>
      <c r="BX361" s="177"/>
      <c r="BY361"/>
      <c r="CA361"/>
    </row>
    <row r="362" spans="2:79" ht="18.75">
      <c r="B362" s="1170" t="s">
        <v>161</v>
      </c>
      <c r="C362" s="335">
        <v>11447124000136</v>
      </c>
      <c r="D362" s="1170" t="s">
        <v>11</v>
      </c>
      <c r="E362" s="1170" t="s">
        <v>620</v>
      </c>
      <c r="F362" s="1170" t="s">
        <v>663</v>
      </c>
      <c r="G362" s="1172" t="s">
        <v>738</v>
      </c>
      <c r="H362" s="1172" t="s">
        <v>34</v>
      </c>
      <c r="I362" s="1172" t="s">
        <v>1303</v>
      </c>
      <c r="J362" s="1172" t="s">
        <v>608</v>
      </c>
      <c r="K362" s="1172" t="s">
        <v>48</v>
      </c>
      <c r="L362" s="740" t="s">
        <v>1414</v>
      </c>
      <c r="M362" s="740" t="s">
        <v>34</v>
      </c>
      <c r="N362" s="1172" t="s">
        <v>3096</v>
      </c>
      <c r="O362" s="1172" t="s">
        <v>1320</v>
      </c>
      <c r="P362" s="783">
        <v>40169</v>
      </c>
      <c r="Q362" s="741">
        <v>1681.788384</v>
      </c>
      <c r="R362" s="741">
        <v>834.04674435222717</v>
      </c>
      <c r="S362" s="784">
        <v>31</v>
      </c>
      <c r="T362" s="742">
        <v>2.9187828000152738E-2</v>
      </c>
      <c r="U362" s="743">
        <v>0.89799435521376147</v>
      </c>
      <c r="V362" s="742">
        <v>0.14601587795899862</v>
      </c>
      <c r="W362" s="743">
        <v>1.1037700534554293</v>
      </c>
      <c r="X362" s="742">
        <v>0.2710781692002513</v>
      </c>
      <c r="Y362" s="743">
        <v>1.3204567016454569</v>
      </c>
      <c r="Z362" s="742">
        <v>0.3139143161447282</v>
      </c>
      <c r="AA362" s="743">
        <v>1.3526291836029289</v>
      </c>
      <c r="AB362" s="742">
        <v>2.7971463915957666E-3</v>
      </c>
      <c r="AC362" s="744">
        <v>4.907703550890397</v>
      </c>
      <c r="AD362" s="785">
        <v>0</v>
      </c>
      <c r="AE362" s="1178" t="s">
        <v>1842</v>
      </c>
      <c r="AF362" s="786" t="s">
        <v>1842</v>
      </c>
      <c r="AG362" s="787" t="s">
        <v>1431</v>
      </c>
      <c r="AH362" s="787" t="s">
        <v>1730</v>
      </c>
      <c r="AI362" s="787">
        <v>1000</v>
      </c>
      <c r="AJ362" s="787">
        <v>1000</v>
      </c>
      <c r="AK362" s="787">
        <v>1000</v>
      </c>
      <c r="AL362" s="742">
        <v>9.0000000000000011E-3</v>
      </c>
      <c r="AM362" s="742">
        <v>0</v>
      </c>
      <c r="AN362" s="743" t="s">
        <v>64</v>
      </c>
      <c r="AO362" s="1172" t="s">
        <v>34</v>
      </c>
      <c r="AP362" s="1178" t="s">
        <v>1731</v>
      </c>
      <c r="AQ362" s="745" t="s">
        <v>662</v>
      </c>
      <c r="AR362" s="742">
        <v>1.5E-3</v>
      </c>
      <c r="AS362" s="742">
        <v>1.5E-3</v>
      </c>
      <c r="AT362" s="742" t="s">
        <v>1414</v>
      </c>
      <c r="AU362" s="742" t="s">
        <v>2724</v>
      </c>
      <c r="AX362" s="190"/>
      <c r="AY362" s="190"/>
      <c r="AZ362" s="176"/>
      <c r="BA362" s="176"/>
      <c r="BB362" s="176"/>
      <c r="BC362" s="751"/>
      <c r="BD362" s="176"/>
      <c r="BE362" s="176"/>
      <c r="BF362" s="176"/>
      <c r="BG362" s="176"/>
      <c r="BH362" s="751"/>
      <c r="BI362" s="178"/>
      <c r="BJ362" s="191"/>
      <c r="BK362" s="191"/>
      <c r="BL362" s="191"/>
      <c r="BM362" s="210"/>
      <c r="BN362" s="178"/>
      <c r="BO362" s="178"/>
      <c r="BP362" s="178"/>
      <c r="BQ362" s="178"/>
      <c r="BR362" s="178"/>
      <c r="BS362" s="178"/>
      <c r="BT362" s="178"/>
      <c r="BU362" s="179"/>
      <c r="BV362" s="180"/>
      <c r="BW362" s="181"/>
      <c r="BX362" s="177"/>
      <c r="BY362"/>
      <c r="CA362"/>
    </row>
    <row r="363" spans="2:79" ht="18.75">
      <c r="B363" s="1170" t="s">
        <v>894</v>
      </c>
      <c r="C363" s="335">
        <v>44479860000125</v>
      </c>
      <c r="D363" s="1170" t="s">
        <v>14</v>
      </c>
      <c r="E363" s="1170" t="s">
        <v>607</v>
      </c>
      <c r="F363" s="1170" t="s">
        <v>1414</v>
      </c>
      <c r="G363" s="1172" t="s">
        <v>1414</v>
      </c>
      <c r="H363" s="1172" t="s">
        <v>34</v>
      </c>
      <c r="I363" s="1172" t="s">
        <v>34</v>
      </c>
      <c r="J363" s="1172" t="s">
        <v>611</v>
      </c>
      <c r="K363" s="1172" t="s">
        <v>49</v>
      </c>
      <c r="L363" s="740" t="s">
        <v>1414</v>
      </c>
      <c r="M363" s="740" t="s">
        <v>34</v>
      </c>
      <c r="N363" s="1172" t="s">
        <v>3097</v>
      </c>
      <c r="O363" s="1172" t="s">
        <v>1320</v>
      </c>
      <c r="P363" s="783">
        <v>44547</v>
      </c>
      <c r="Q363" s="741">
        <v>19.112573959999999</v>
      </c>
      <c r="R363" s="741">
        <v>20.061673859021749</v>
      </c>
      <c r="S363" s="784">
        <v>15</v>
      </c>
      <c r="T363" s="742">
        <v>-3.5739218142826545E-2</v>
      </c>
      <c r="U363" s="743">
        <v>-1.0995547922183022</v>
      </c>
      <c r="V363" s="742">
        <v>3.6044912555188713E-3</v>
      </c>
      <c r="W363" s="743">
        <v>2.7247238871520991E-2</v>
      </c>
      <c r="X363" s="742"/>
      <c r="Y363" s="743"/>
      <c r="Z363" s="742"/>
      <c r="AA363" s="743"/>
      <c r="AB363" s="742">
        <v>0.20950472451011501</v>
      </c>
      <c r="AC363" s="744">
        <v>-0.61422873267410261</v>
      </c>
      <c r="AD363" s="785">
        <v>44417189000198</v>
      </c>
      <c r="AE363" s="1178" t="s">
        <v>2064</v>
      </c>
      <c r="AF363" s="786" t="s">
        <v>1741</v>
      </c>
      <c r="AG363" s="787" t="s">
        <v>1427</v>
      </c>
      <c r="AH363" s="787" t="s">
        <v>1730</v>
      </c>
      <c r="AI363" s="787">
        <v>5000</v>
      </c>
      <c r="AJ363" s="787">
        <v>1000</v>
      </c>
      <c r="AK363" s="787">
        <v>5000</v>
      </c>
      <c r="AL363" s="742">
        <v>0</v>
      </c>
      <c r="AM363" s="742">
        <v>0</v>
      </c>
      <c r="AN363" s="743" t="s">
        <v>2124</v>
      </c>
      <c r="AO363" s="1172" t="s">
        <v>34</v>
      </c>
      <c r="AP363" s="1178" t="s">
        <v>1727</v>
      </c>
      <c r="AQ363" s="745" t="s">
        <v>659</v>
      </c>
      <c r="AR363" s="742">
        <v>4.4327000000000004E-3</v>
      </c>
      <c r="AS363" s="742">
        <v>4.4327000000000004E-3</v>
      </c>
      <c r="AT363" s="742" t="s">
        <v>1414</v>
      </c>
      <c r="AU363" s="742" t="s">
        <v>2724</v>
      </c>
      <c r="AX363" s="190"/>
      <c r="AY363" s="190"/>
      <c r="AZ363" s="176"/>
      <c r="BA363" s="176"/>
      <c r="BB363" s="176"/>
      <c r="BC363" s="751"/>
      <c r="BD363" s="176"/>
      <c r="BE363" s="176"/>
      <c r="BF363" s="176"/>
      <c r="BG363" s="176"/>
      <c r="BH363" s="751"/>
      <c r="BI363" s="178"/>
      <c r="BJ363" s="191"/>
      <c r="BK363" s="191"/>
      <c r="BL363" s="191"/>
      <c r="BM363" s="210"/>
      <c r="BN363" s="178"/>
      <c r="BO363" s="178"/>
      <c r="BP363" s="178"/>
      <c r="BQ363" s="178"/>
      <c r="BR363" s="178"/>
      <c r="BS363" s="178"/>
      <c r="BT363" s="178"/>
      <c r="BU363" s="179"/>
      <c r="BV363" s="180"/>
      <c r="BW363" s="181"/>
      <c r="BX363" s="177"/>
      <c r="BY363"/>
      <c r="CA363"/>
    </row>
    <row r="364" spans="2:79" ht="18.75">
      <c r="B364" s="1170" t="s">
        <v>895</v>
      </c>
      <c r="C364" s="335">
        <v>44515610000101</v>
      </c>
      <c r="D364" s="1170" t="s">
        <v>14</v>
      </c>
      <c r="E364" s="1170" t="s">
        <v>607</v>
      </c>
      <c r="F364" s="1170" t="s">
        <v>1414</v>
      </c>
      <c r="G364" s="1172" t="s">
        <v>1414</v>
      </c>
      <c r="H364" s="1172" t="s">
        <v>34</v>
      </c>
      <c r="I364" s="1172" t="s">
        <v>34</v>
      </c>
      <c r="J364" s="1172" t="s">
        <v>611</v>
      </c>
      <c r="K364" s="1172" t="s">
        <v>48</v>
      </c>
      <c r="L364" s="740" t="s">
        <v>1414</v>
      </c>
      <c r="M364" s="740" t="s">
        <v>34</v>
      </c>
      <c r="N364" s="1172" t="s">
        <v>3098</v>
      </c>
      <c r="O364" s="1172" t="s">
        <v>1320</v>
      </c>
      <c r="P364" s="783">
        <v>44555</v>
      </c>
      <c r="Q364" s="741">
        <v>22.18977847</v>
      </c>
      <c r="R364" s="741">
        <v>22.8328356613717</v>
      </c>
      <c r="S364" s="784">
        <v>15</v>
      </c>
      <c r="T364" s="742">
        <v>4.6880444657610987E-3</v>
      </c>
      <c r="U364" s="743">
        <v>0.14423263927766572</v>
      </c>
      <c r="V364" s="742">
        <v>-0.12583980520617966</v>
      </c>
      <c r="W364" s="743">
        <v>-0.95125414071919268</v>
      </c>
      <c r="X364" s="742"/>
      <c r="Y364" s="743"/>
      <c r="Z364" s="742"/>
      <c r="AA364" s="743"/>
      <c r="AB364" s="742">
        <v>0.19925630072521996</v>
      </c>
      <c r="AC364" s="744">
        <v>-1.2954577443588566</v>
      </c>
      <c r="AD364" s="785">
        <v>44417189000198</v>
      </c>
      <c r="AE364" s="1178" t="s">
        <v>2064</v>
      </c>
      <c r="AF364" s="786" t="s">
        <v>1741</v>
      </c>
      <c r="AG364" s="787" t="s">
        <v>1427</v>
      </c>
      <c r="AH364" s="787" t="s">
        <v>1730</v>
      </c>
      <c r="AI364" s="787">
        <v>5000</v>
      </c>
      <c r="AJ364" s="787">
        <v>1000</v>
      </c>
      <c r="AK364" s="787">
        <v>5000</v>
      </c>
      <c r="AL364" s="742">
        <v>0</v>
      </c>
      <c r="AM364" s="742">
        <v>0</v>
      </c>
      <c r="AN364" s="743" t="s">
        <v>2124</v>
      </c>
      <c r="AO364" s="1172" t="s">
        <v>34</v>
      </c>
      <c r="AP364" s="1178" t="s">
        <v>1727</v>
      </c>
      <c r="AQ364" s="745" t="s">
        <v>659</v>
      </c>
      <c r="AR364" s="742">
        <v>4.4327000000000004E-3</v>
      </c>
      <c r="AS364" s="742">
        <v>4.4327000000000004E-3</v>
      </c>
      <c r="AT364" s="742" t="s">
        <v>1414</v>
      </c>
      <c r="AU364" s="742" t="s">
        <v>2724</v>
      </c>
      <c r="AX364" s="190"/>
      <c r="AY364" s="190"/>
      <c r="AZ364" s="176"/>
      <c r="BA364" s="176"/>
      <c r="BB364" s="176"/>
      <c r="BC364" s="751"/>
      <c r="BD364" s="176"/>
      <c r="BE364" s="176"/>
      <c r="BF364" s="176"/>
      <c r="BG364" s="176"/>
      <c r="BH364" s="751"/>
      <c r="BI364" s="178"/>
      <c r="BJ364" s="191"/>
      <c r="BK364" s="191"/>
      <c r="BL364" s="191"/>
      <c r="BM364" s="210"/>
      <c r="BN364" s="178"/>
      <c r="BO364" s="178"/>
      <c r="BP364" s="178"/>
      <c r="BQ364" s="178"/>
      <c r="BR364" s="178"/>
      <c r="BS364" s="178"/>
      <c r="BT364" s="178"/>
      <c r="BU364" s="179"/>
      <c r="BV364" s="180"/>
      <c r="BW364" s="181"/>
      <c r="BX364" s="177"/>
      <c r="BY364"/>
      <c r="CA364"/>
    </row>
    <row r="365" spans="2:79" ht="18.75">
      <c r="B365" s="1170" t="s">
        <v>1530</v>
      </c>
      <c r="C365" s="335">
        <v>28345337000150</v>
      </c>
      <c r="D365" s="1170" t="s">
        <v>14</v>
      </c>
      <c r="E365" s="1170" t="s">
        <v>614</v>
      </c>
      <c r="F365" s="1170" t="s">
        <v>1414</v>
      </c>
      <c r="G365" s="1172" t="s">
        <v>1414</v>
      </c>
      <c r="H365" s="1172" t="s">
        <v>1337</v>
      </c>
      <c r="I365" s="1172" t="s">
        <v>34</v>
      </c>
      <c r="J365" s="1172" t="s">
        <v>608</v>
      </c>
      <c r="K365" s="1172" t="s">
        <v>48</v>
      </c>
      <c r="L365" s="740" t="s">
        <v>1414</v>
      </c>
      <c r="M365" s="740" t="s">
        <v>34</v>
      </c>
      <c r="N365" s="1172" t="s">
        <v>3099</v>
      </c>
      <c r="O365" s="1172" t="s">
        <v>1320</v>
      </c>
      <c r="P365" s="783">
        <v>43092</v>
      </c>
      <c r="Q365" s="741">
        <v>2.41801165</v>
      </c>
      <c r="R365" s="741">
        <v>3.4444206083132509</v>
      </c>
      <c r="S365" s="784">
        <v>31</v>
      </c>
      <c r="T365" s="742">
        <v>-3.3163172234499938E-2</v>
      </c>
      <c r="U365" s="743">
        <v>-1.0203000191520537</v>
      </c>
      <c r="V365" s="742">
        <v>-0.14065864240211479</v>
      </c>
      <c r="W365" s="743">
        <v>-1.063273387889679</v>
      </c>
      <c r="X365" s="742">
        <v>-0.31565371595471192</v>
      </c>
      <c r="Y365" s="743">
        <v>-1.537589935262498</v>
      </c>
      <c r="Z365" s="742">
        <v>-1.9817330778204578E-2</v>
      </c>
      <c r="AA365" s="743">
        <v>-8.5391135647835667E-2</v>
      </c>
      <c r="AB365" s="742">
        <v>0.18679631870214997</v>
      </c>
      <c r="AC365" s="744">
        <v>-1.4612009325405249</v>
      </c>
      <c r="AD365" s="785">
        <v>28345356000186</v>
      </c>
      <c r="AE365" s="1178" t="s">
        <v>1837</v>
      </c>
      <c r="AF365" s="786" t="s">
        <v>1729</v>
      </c>
      <c r="AG365" s="787" t="s">
        <v>59</v>
      </c>
      <c r="AH365" s="787" t="s">
        <v>1726</v>
      </c>
      <c r="AI365" s="787">
        <v>100000</v>
      </c>
      <c r="AJ365" s="787">
        <v>50000</v>
      </c>
      <c r="AK365" s="787">
        <v>100000</v>
      </c>
      <c r="AL365" s="742">
        <v>1.9E-2</v>
      </c>
      <c r="AM365" s="742">
        <v>0.2</v>
      </c>
      <c r="AN365" s="743" t="s">
        <v>2138</v>
      </c>
      <c r="AO365" s="1172" t="s">
        <v>34</v>
      </c>
      <c r="AP365" s="1178" t="s">
        <v>1742</v>
      </c>
      <c r="AQ365" s="745" t="s">
        <v>674</v>
      </c>
      <c r="AR365" s="742">
        <v>0</v>
      </c>
      <c r="AS365" s="742">
        <v>0</v>
      </c>
      <c r="AT365" s="742" t="s">
        <v>1414</v>
      </c>
      <c r="AU365" s="742" t="s">
        <v>2724</v>
      </c>
      <c r="AX365" s="190"/>
      <c r="AY365" s="190"/>
      <c r="AZ365" s="176"/>
      <c r="BA365" s="176"/>
      <c r="BB365" s="176"/>
      <c r="BC365" s="751"/>
      <c r="BD365" s="176"/>
      <c r="BE365" s="176"/>
      <c r="BF365" s="176"/>
      <c r="BG365" s="176"/>
      <c r="BH365" s="751"/>
      <c r="BI365" s="178"/>
      <c r="BJ365" s="191"/>
      <c r="BK365" s="191"/>
      <c r="BL365" s="191"/>
      <c r="BM365" s="210"/>
      <c r="BN365" s="178"/>
      <c r="BO365" s="178"/>
      <c r="BP365" s="178"/>
      <c r="BQ365" s="178"/>
      <c r="BR365" s="178"/>
      <c r="BS365" s="178"/>
      <c r="BT365" s="178"/>
      <c r="BU365" s="179"/>
      <c r="BV365" s="180"/>
      <c r="BW365" s="181"/>
      <c r="BX365" s="177"/>
      <c r="BY365"/>
      <c r="CA365"/>
    </row>
    <row r="366" spans="2:79" ht="18.75">
      <c r="B366" s="1170" t="s">
        <v>162</v>
      </c>
      <c r="C366" s="335">
        <v>28246652000120</v>
      </c>
      <c r="D366" s="1170" t="s">
        <v>14</v>
      </c>
      <c r="E366" s="1170" t="s">
        <v>614</v>
      </c>
      <c r="F366" s="1170" t="s">
        <v>1414</v>
      </c>
      <c r="G366" s="1172" t="s">
        <v>1414</v>
      </c>
      <c r="H366" s="1172" t="s">
        <v>1337</v>
      </c>
      <c r="I366" s="1172" t="s">
        <v>34</v>
      </c>
      <c r="J366" s="1172" t="s">
        <v>608</v>
      </c>
      <c r="K366" s="1172" t="s">
        <v>48</v>
      </c>
      <c r="L366" s="740" t="s">
        <v>1414</v>
      </c>
      <c r="M366" s="740" t="s">
        <v>34</v>
      </c>
      <c r="N366" s="1172" t="s">
        <v>3100</v>
      </c>
      <c r="O366" s="1172" t="s">
        <v>1320</v>
      </c>
      <c r="P366" s="783">
        <v>43092</v>
      </c>
      <c r="Q366" s="741">
        <v>1.3716510799999999</v>
      </c>
      <c r="R366" s="741">
        <v>3.1048614544758095</v>
      </c>
      <c r="S366" s="784">
        <v>32</v>
      </c>
      <c r="T366" s="742">
        <v>-3.3554338398192995E-2</v>
      </c>
      <c r="U366" s="743">
        <v>-1.0323346593090792</v>
      </c>
      <c r="V366" s="742">
        <v>-0.15786126224853092</v>
      </c>
      <c r="W366" s="743">
        <v>-1.1933122363550761</v>
      </c>
      <c r="X366" s="742">
        <v>-0.32342126835254126</v>
      </c>
      <c r="Y366" s="743">
        <v>-1.5754266841580504</v>
      </c>
      <c r="Z366" s="742">
        <v>-2.2618297199972548E-2</v>
      </c>
      <c r="AA366" s="743">
        <v>-9.7460253650814815E-2</v>
      </c>
      <c r="AB366" s="742">
        <v>0.18847789437913076</v>
      </c>
      <c r="AC366" s="744">
        <v>-1.5394355708658722</v>
      </c>
      <c r="AD366" s="785">
        <v>28345356000186</v>
      </c>
      <c r="AE366" s="1178" t="s">
        <v>1837</v>
      </c>
      <c r="AF366" s="786" t="s">
        <v>1725</v>
      </c>
      <c r="AG366" s="787" t="s">
        <v>1428</v>
      </c>
      <c r="AH366" s="787" t="s">
        <v>1730</v>
      </c>
      <c r="AI366" s="787">
        <v>5000</v>
      </c>
      <c r="AJ366" s="787">
        <v>1000</v>
      </c>
      <c r="AK366" s="787">
        <v>1000</v>
      </c>
      <c r="AL366" s="742">
        <v>2.4500000000000001E-2</v>
      </c>
      <c r="AM366" s="742">
        <v>0.2</v>
      </c>
      <c r="AN366" s="743" t="s">
        <v>2124</v>
      </c>
      <c r="AO366" s="1172" t="s">
        <v>34</v>
      </c>
      <c r="AP366" s="1178" t="s">
        <v>1742</v>
      </c>
      <c r="AQ366" s="745" t="s">
        <v>674</v>
      </c>
      <c r="AR366" s="742">
        <v>4.7499999999999999E-3</v>
      </c>
      <c r="AS366" s="742">
        <v>4.7499999999999999E-3</v>
      </c>
      <c r="AT366" s="742" t="s">
        <v>1414</v>
      </c>
      <c r="AU366" s="742" t="s">
        <v>2724</v>
      </c>
      <c r="AX366" s="190"/>
      <c r="AY366" s="190"/>
      <c r="AZ366" s="176"/>
      <c r="BA366" s="176"/>
      <c r="BB366" s="176"/>
      <c r="BC366" s="176"/>
      <c r="BD366" s="176"/>
      <c r="BE366" s="176"/>
      <c r="BF366" s="176"/>
      <c r="BG366" s="176"/>
      <c r="BH366" s="751"/>
      <c r="BI366" s="178"/>
      <c r="BJ366" s="191"/>
      <c r="BK366" s="191"/>
      <c r="BL366" s="191"/>
      <c r="BM366" s="210"/>
      <c r="BN366" s="178"/>
      <c r="BO366" s="178"/>
      <c r="BP366" s="178"/>
      <c r="BQ366" s="178"/>
      <c r="BR366" s="178"/>
      <c r="BS366" s="178"/>
      <c r="BT366" s="178"/>
      <c r="BU366" s="178"/>
      <c r="BV366" s="178"/>
      <c r="BW366" s="181"/>
      <c r="BX366" s="176"/>
      <c r="BY366"/>
      <c r="CA366"/>
    </row>
    <row r="367" spans="2:79" ht="18.75">
      <c r="B367" s="1170" t="s">
        <v>1531</v>
      </c>
      <c r="C367" s="335">
        <v>15212344000131</v>
      </c>
      <c r="D367" s="1170" t="s">
        <v>13</v>
      </c>
      <c r="E367" s="1170" t="s">
        <v>615</v>
      </c>
      <c r="F367" s="1170" t="s">
        <v>619</v>
      </c>
      <c r="G367" s="1172" t="s">
        <v>34</v>
      </c>
      <c r="H367" s="1172" t="s">
        <v>1337</v>
      </c>
      <c r="I367" s="1172" t="s">
        <v>34</v>
      </c>
      <c r="J367" s="1172" t="s">
        <v>1414</v>
      </c>
      <c r="K367" s="1172" t="s">
        <v>48</v>
      </c>
      <c r="L367" s="740" t="s">
        <v>1414</v>
      </c>
      <c r="M367" s="740" t="s">
        <v>34</v>
      </c>
      <c r="N367" s="1172" t="s">
        <v>3101</v>
      </c>
      <c r="O367" s="1172" t="s">
        <v>1320</v>
      </c>
      <c r="P367" s="783">
        <v>41258</v>
      </c>
      <c r="Q367" s="741">
        <v>34.607645099999999</v>
      </c>
      <c r="R367" s="741">
        <v>46.012094912048255</v>
      </c>
      <c r="S367" s="784">
        <v>30</v>
      </c>
      <c r="T367" s="742">
        <v>2.8358375143821668E-2</v>
      </c>
      <c r="U367" s="743">
        <v>0.87247536206026843</v>
      </c>
      <c r="V367" s="742">
        <v>7.1753075104470598E-2</v>
      </c>
      <c r="W367" s="743">
        <v>0.54239920103683559</v>
      </c>
      <c r="X367" s="742">
        <v>0.11585824490284624</v>
      </c>
      <c r="Y367" s="743">
        <v>0.56436044397891005</v>
      </c>
      <c r="Z367" s="742">
        <v>0.24931462904246193</v>
      </c>
      <c r="AA367" s="743">
        <v>1.0742748125781383</v>
      </c>
      <c r="AB367" s="742">
        <v>6.99736942705627E-2</v>
      </c>
      <c r="AC367" s="744">
        <v>-0.8651142148085762</v>
      </c>
      <c r="AD367" s="785">
        <v>9720565000118</v>
      </c>
      <c r="AE367" s="1178" t="s">
        <v>1837</v>
      </c>
      <c r="AF367" s="786" t="s">
        <v>1729</v>
      </c>
      <c r="AG367" s="787" t="s">
        <v>59</v>
      </c>
      <c r="AH367" s="787" t="s">
        <v>1730</v>
      </c>
      <c r="AI367" s="787">
        <v>50000</v>
      </c>
      <c r="AJ367" s="787">
        <v>50000</v>
      </c>
      <c r="AK367" s="787">
        <v>50000</v>
      </c>
      <c r="AL367" s="742">
        <v>2.4500000000000001E-2</v>
      </c>
      <c r="AM367" s="742">
        <v>0.2</v>
      </c>
      <c r="AN367" s="743" t="s">
        <v>64</v>
      </c>
      <c r="AO367" s="1172" t="s">
        <v>34</v>
      </c>
      <c r="AP367" s="1178" t="s">
        <v>1742</v>
      </c>
      <c r="AQ367" s="745" t="s">
        <v>664</v>
      </c>
      <c r="AR367" s="742">
        <v>0</v>
      </c>
      <c r="AS367" s="742">
        <v>0</v>
      </c>
      <c r="AT367" s="742" t="s">
        <v>1414</v>
      </c>
      <c r="AU367" s="742" t="s">
        <v>2724</v>
      </c>
      <c r="AX367" s="190"/>
      <c r="AY367" s="190"/>
      <c r="AZ367" s="176"/>
      <c r="BA367" s="176"/>
      <c r="BB367" s="176"/>
      <c r="BC367" s="176"/>
      <c r="BD367" s="176"/>
      <c r="BE367" s="176"/>
      <c r="BF367" s="176"/>
      <c r="BG367" s="176"/>
      <c r="BH367" s="751"/>
      <c r="BI367" s="178"/>
      <c r="BJ367" s="191"/>
      <c r="BK367" s="191"/>
      <c r="BL367" s="191"/>
      <c r="BM367" s="210"/>
      <c r="BN367" s="178"/>
      <c r="BO367" s="178"/>
      <c r="BP367" s="178"/>
      <c r="BQ367" s="178"/>
      <c r="BR367" s="178"/>
      <c r="BS367" s="178"/>
      <c r="BT367" s="178"/>
      <c r="BU367" s="178"/>
      <c r="BV367" s="178"/>
      <c r="BW367" s="181"/>
      <c r="BX367" s="176"/>
      <c r="BY367"/>
      <c r="CA367"/>
    </row>
    <row r="368" spans="2:79" ht="18.75">
      <c r="B368" s="1170" t="s">
        <v>896</v>
      </c>
      <c r="C368" s="335">
        <v>13106979000129</v>
      </c>
      <c r="D368" s="1170" t="s">
        <v>13</v>
      </c>
      <c r="E368" s="1170" t="s">
        <v>615</v>
      </c>
      <c r="F368" s="1170" t="s">
        <v>619</v>
      </c>
      <c r="G368" s="1172" t="s">
        <v>34</v>
      </c>
      <c r="H368" s="1172" t="s">
        <v>1337</v>
      </c>
      <c r="I368" s="1172" t="s">
        <v>34</v>
      </c>
      <c r="J368" s="1172" t="s">
        <v>1414</v>
      </c>
      <c r="K368" s="1172" t="s">
        <v>48</v>
      </c>
      <c r="L368" s="740" t="s">
        <v>1414</v>
      </c>
      <c r="M368" s="740" t="s">
        <v>34</v>
      </c>
      <c r="N368" s="1172" t="s">
        <v>3102</v>
      </c>
      <c r="O368" s="1172" t="s">
        <v>1320</v>
      </c>
      <c r="P368" s="783">
        <v>40635</v>
      </c>
      <c r="Q368" s="741">
        <v>88.905214000000001</v>
      </c>
      <c r="R368" s="741">
        <v>118.47553448387096</v>
      </c>
      <c r="S368" s="784">
        <v>30</v>
      </c>
      <c r="T368" s="742">
        <v>2.8663676166742702E-2</v>
      </c>
      <c r="U368" s="743">
        <v>0.88186827047478422</v>
      </c>
      <c r="V368" s="742">
        <v>7.2939644994913566E-2</v>
      </c>
      <c r="W368" s="743">
        <v>0.5513687756454998</v>
      </c>
      <c r="X368" s="742">
        <v>0.11671837730004642</v>
      </c>
      <c r="Y368" s="743">
        <v>0.56855025974878981</v>
      </c>
      <c r="Z368" s="742">
        <v>0.24789061133500279</v>
      </c>
      <c r="AA368" s="743">
        <v>1.0681388455004581</v>
      </c>
      <c r="AB368" s="742">
        <v>6.9364136980564262E-2</v>
      </c>
      <c r="AC368" s="744">
        <v>-0.85561026589748623</v>
      </c>
      <c r="AD368" s="785">
        <v>9720565000118</v>
      </c>
      <c r="AE368" s="1178" t="s">
        <v>1837</v>
      </c>
      <c r="AF368" s="786" t="s">
        <v>1725</v>
      </c>
      <c r="AG368" s="787" t="s">
        <v>1428</v>
      </c>
      <c r="AH368" s="787" t="s">
        <v>1730</v>
      </c>
      <c r="AI368" s="787">
        <v>20000</v>
      </c>
      <c r="AJ368" s="787">
        <v>5000</v>
      </c>
      <c r="AK368" s="787">
        <v>5000</v>
      </c>
      <c r="AL368" s="742">
        <v>1.8500000000000003E-2</v>
      </c>
      <c r="AM368" s="742">
        <v>0.2</v>
      </c>
      <c r="AN368" s="743" t="s">
        <v>64</v>
      </c>
      <c r="AO368" s="1172" t="s">
        <v>34</v>
      </c>
      <c r="AP368" s="1178" t="s">
        <v>1742</v>
      </c>
      <c r="AQ368" s="745" t="s">
        <v>664</v>
      </c>
      <c r="AR368" s="742">
        <v>6.8250000000000003E-3</v>
      </c>
      <c r="AS368" s="742">
        <v>6.8250000000000003E-3</v>
      </c>
      <c r="AT368" s="742" t="s">
        <v>1414</v>
      </c>
      <c r="AU368" s="742" t="s">
        <v>2724</v>
      </c>
      <c r="AX368" s="190"/>
      <c r="AY368" s="190"/>
      <c r="AZ368" s="176"/>
      <c r="BA368" s="176"/>
      <c r="BB368" s="176"/>
      <c r="BC368" s="176"/>
      <c r="BD368" s="176"/>
      <c r="BE368" s="176"/>
      <c r="BF368" s="176"/>
      <c r="BG368" s="176"/>
      <c r="BH368" s="751"/>
      <c r="BI368" s="178"/>
      <c r="BJ368" s="191"/>
      <c r="BK368" s="191"/>
      <c r="BL368" s="191"/>
      <c r="BM368" s="210"/>
      <c r="BN368" s="178"/>
      <c r="BO368" s="178"/>
      <c r="BP368" s="178"/>
      <c r="BQ368" s="178"/>
      <c r="BR368" s="178"/>
      <c r="BS368" s="178"/>
      <c r="BT368" s="178"/>
      <c r="BU368" s="178"/>
      <c r="BV368" s="178"/>
      <c r="BW368" s="181"/>
      <c r="BX368" s="176"/>
      <c r="BY368"/>
      <c r="CA368"/>
    </row>
    <row r="369" spans="2:79" ht="18.75">
      <c r="B369" s="1170" t="s">
        <v>163</v>
      </c>
      <c r="C369" s="335">
        <v>34431415000131</v>
      </c>
      <c r="D369" s="1170" t="s">
        <v>11</v>
      </c>
      <c r="E369" s="1170" t="s">
        <v>620</v>
      </c>
      <c r="F369" s="1170" t="s">
        <v>685</v>
      </c>
      <c r="G369" s="1172" t="s">
        <v>738</v>
      </c>
      <c r="H369" s="1172" t="s">
        <v>34</v>
      </c>
      <c r="I369" s="1172" t="s">
        <v>1318</v>
      </c>
      <c r="J369" s="1172" t="s">
        <v>608</v>
      </c>
      <c r="K369" s="1172" t="s">
        <v>48</v>
      </c>
      <c r="L369" s="740" t="s">
        <v>1414</v>
      </c>
      <c r="M369" s="740" t="s">
        <v>34</v>
      </c>
      <c r="N369" s="1172" t="s">
        <v>3103</v>
      </c>
      <c r="O369" s="1172" t="s">
        <v>1320</v>
      </c>
      <c r="P369" s="783">
        <v>43770</v>
      </c>
      <c r="Q369" s="741">
        <v>222.15435729999999</v>
      </c>
      <c r="R369" s="741">
        <v>192.25227880891137</v>
      </c>
      <c r="S369" s="784">
        <v>361</v>
      </c>
      <c r="T369" s="742">
        <v>3.2741623722990942E-2</v>
      </c>
      <c r="U369" s="743">
        <v>1.0073306339760872</v>
      </c>
      <c r="V369" s="742">
        <v>0.149060408309728</v>
      </c>
      <c r="W369" s="743">
        <v>1.1267844096675315</v>
      </c>
      <c r="X369" s="742">
        <v>0.27527789070403741</v>
      </c>
      <c r="Y369" s="743">
        <v>1.3409140863956923</v>
      </c>
      <c r="Z369" s="742">
        <v>0.37403107988284412</v>
      </c>
      <c r="AA369" s="743">
        <v>1.6116670320661632</v>
      </c>
      <c r="AB369" s="742">
        <v>3.9103738644028887E-3</v>
      </c>
      <c r="AC369" s="744">
        <v>4.2891284083613499</v>
      </c>
      <c r="AD369" s="785">
        <v>34431868000168</v>
      </c>
      <c r="AE369" s="1178" t="s">
        <v>1989</v>
      </c>
      <c r="AF369" s="786" t="s">
        <v>1725</v>
      </c>
      <c r="AG369" s="787" t="s">
        <v>1428</v>
      </c>
      <c r="AH369" s="787" t="s">
        <v>1726</v>
      </c>
      <c r="AI369" s="787">
        <v>50000</v>
      </c>
      <c r="AJ369" s="787">
        <v>5000</v>
      </c>
      <c r="AK369" s="787">
        <v>50000</v>
      </c>
      <c r="AL369" s="742">
        <v>0.03</v>
      </c>
      <c r="AM369" s="742">
        <v>0.2</v>
      </c>
      <c r="AN369" s="743" t="s">
        <v>64</v>
      </c>
      <c r="AO369" s="1172" t="s">
        <v>34</v>
      </c>
      <c r="AP369" s="1178" t="s">
        <v>1742</v>
      </c>
      <c r="AQ369" s="745" t="s">
        <v>664</v>
      </c>
      <c r="AR369" s="742">
        <v>2.4166666666666698E-3</v>
      </c>
      <c r="AS369" s="742">
        <v>2.4166666666666698E-3</v>
      </c>
      <c r="AT369" s="742" t="s">
        <v>1414</v>
      </c>
      <c r="AU369" s="742" t="s">
        <v>2724</v>
      </c>
      <c r="AX369" s="190"/>
      <c r="AY369" s="190"/>
      <c r="AZ369" s="176"/>
      <c r="BA369" s="176"/>
      <c r="BB369" s="176"/>
      <c r="BC369" s="176"/>
      <c r="BD369" s="176"/>
      <c r="BE369" s="176"/>
      <c r="BF369" s="176"/>
      <c r="BG369" s="176"/>
      <c r="BH369" s="751"/>
      <c r="BI369" s="178"/>
      <c r="BJ369" s="191"/>
      <c r="BK369" s="191"/>
      <c r="BL369" s="191"/>
      <c r="BM369" s="210"/>
      <c r="BN369" s="178"/>
      <c r="BO369" s="178"/>
      <c r="BP369" s="178"/>
      <c r="BQ369" s="178"/>
      <c r="BR369" s="178"/>
      <c r="BS369" s="178"/>
      <c r="BT369" s="178"/>
      <c r="BU369" s="178"/>
      <c r="BV369" s="178"/>
      <c r="BW369" s="181"/>
      <c r="BX369" s="176"/>
      <c r="BY369"/>
      <c r="CA369"/>
    </row>
    <row r="370" spans="2:79" ht="18.75">
      <c r="B370" s="1170" t="s">
        <v>1532</v>
      </c>
      <c r="C370" s="335">
        <v>28345351000153</v>
      </c>
      <c r="D370" s="1170" t="s">
        <v>13</v>
      </c>
      <c r="E370" s="1170" t="s">
        <v>615</v>
      </c>
      <c r="F370" s="1170" t="s">
        <v>619</v>
      </c>
      <c r="G370" s="1172" t="s">
        <v>34</v>
      </c>
      <c r="H370" s="1172" t="s">
        <v>1337</v>
      </c>
      <c r="I370" s="1172" t="s">
        <v>34</v>
      </c>
      <c r="J370" s="1172" t="s">
        <v>1414</v>
      </c>
      <c r="K370" s="1172" t="s">
        <v>48</v>
      </c>
      <c r="L370" s="740" t="s">
        <v>1414</v>
      </c>
      <c r="M370" s="740" t="s">
        <v>34</v>
      </c>
      <c r="N370" s="1172" t="s">
        <v>3104</v>
      </c>
      <c r="O370" s="1172" t="s">
        <v>1320</v>
      </c>
      <c r="P370" s="783">
        <v>43090</v>
      </c>
      <c r="Q370" s="741">
        <v>0</v>
      </c>
      <c r="R370" s="741">
        <v>7.0183300176404515</v>
      </c>
      <c r="S370" s="784">
        <v>30</v>
      </c>
      <c r="T370" s="742"/>
      <c r="U370" s="743"/>
      <c r="V370" s="742">
        <v>5.8732092559748095E-2</v>
      </c>
      <c r="W370" s="743">
        <v>0.44397038082684254</v>
      </c>
      <c r="X370" s="742">
        <v>6.9420600819250167E-2</v>
      </c>
      <c r="Y370" s="743">
        <v>0.33815669426451184</v>
      </c>
      <c r="Z370" s="742">
        <v>0.13142124016808276</v>
      </c>
      <c r="AA370" s="743">
        <v>0.56628256710242286</v>
      </c>
      <c r="AB370" s="742">
        <v>8.5518113226551881E-2</v>
      </c>
      <c r="AC370" s="744">
        <v>-0.86012445019680106</v>
      </c>
      <c r="AD370" s="785">
        <v>28629342000194</v>
      </c>
      <c r="AE370" s="1178" t="s">
        <v>1837</v>
      </c>
      <c r="AF370" s="786" t="s">
        <v>1729</v>
      </c>
      <c r="AG370" s="787" t="s">
        <v>59</v>
      </c>
      <c r="AH370" s="787" t="s">
        <v>1730</v>
      </c>
      <c r="AI370" s="787">
        <v>50000</v>
      </c>
      <c r="AJ370" s="787">
        <v>50000</v>
      </c>
      <c r="AK370" s="787">
        <v>50000</v>
      </c>
      <c r="AL370" s="742">
        <v>1.9E-2</v>
      </c>
      <c r="AM370" s="742">
        <v>0.15</v>
      </c>
      <c r="AN370" s="743" t="s">
        <v>64</v>
      </c>
      <c r="AO370" s="1172" t="s">
        <v>34</v>
      </c>
      <c r="AP370" s="1178" t="s">
        <v>1742</v>
      </c>
      <c r="AQ370" s="745" t="s">
        <v>668</v>
      </c>
      <c r="AR370" s="742">
        <v>0</v>
      </c>
      <c r="AS370" s="742">
        <v>0</v>
      </c>
      <c r="AT370" s="742" t="s">
        <v>1414</v>
      </c>
      <c r="AU370" s="742" t="s">
        <v>2724</v>
      </c>
      <c r="AX370" s="190"/>
      <c r="AY370" s="190"/>
      <c r="AZ370" s="176"/>
      <c r="BA370" s="176"/>
      <c r="BB370" s="176"/>
      <c r="BC370" s="176"/>
      <c r="BD370" s="176"/>
      <c r="BE370" s="176"/>
      <c r="BF370" s="176"/>
      <c r="BG370" s="176"/>
      <c r="BH370" s="751"/>
      <c r="BI370" s="178"/>
      <c r="BJ370" s="191"/>
      <c r="BK370" s="191"/>
      <c r="BL370" s="191"/>
      <c r="BM370" s="210"/>
      <c r="BN370" s="178"/>
      <c r="BO370" s="178"/>
      <c r="BP370" s="178"/>
      <c r="BQ370" s="178"/>
      <c r="BR370" s="178"/>
      <c r="BS370" s="178"/>
      <c r="BT370" s="178"/>
      <c r="BU370" s="178"/>
      <c r="BV370" s="178"/>
      <c r="BW370" s="181"/>
      <c r="BX370" s="176"/>
      <c r="BY370"/>
      <c r="CA370"/>
    </row>
    <row r="371" spans="2:79" ht="18.75">
      <c r="B371" s="1170" t="s">
        <v>164</v>
      </c>
      <c r="C371" s="335">
        <v>28866524000189</v>
      </c>
      <c r="D371" s="1170" t="s">
        <v>13</v>
      </c>
      <c r="E371" s="1170" t="s">
        <v>615</v>
      </c>
      <c r="F371" s="1170" t="s">
        <v>619</v>
      </c>
      <c r="G371" s="1172" t="s">
        <v>34</v>
      </c>
      <c r="H371" s="1172" t="s">
        <v>1337</v>
      </c>
      <c r="I371" s="1172" t="s">
        <v>34</v>
      </c>
      <c r="J371" s="1172" t="s">
        <v>1414</v>
      </c>
      <c r="K371" s="1172" t="s">
        <v>48</v>
      </c>
      <c r="L371" s="740" t="s">
        <v>1414</v>
      </c>
      <c r="M371" s="740" t="s">
        <v>34</v>
      </c>
      <c r="N371" s="1172" t="s">
        <v>3105</v>
      </c>
      <c r="O371" s="1172" t="s">
        <v>1320</v>
      </c>
      <c r="P371" s="783">
        <v>43090</v>
      </c>
      <c r="Q371" s="741">
        <v>125.92414153</v>
      </c>
      <c r="R371" s="741">
        <v>219.15577753522106</v>
      </c>
      <c r="S371" s="784">
        <v>30</v>
      </c>
      <c r="T371" s="742">
        <v>5.7930941192644969E-2</v>
      </c>
      <c r="U371" s="743">
        <v>1.7823065896833203</v>
      </c>
      <c r="V371" s="742">
        <v>0.12305408012714891</v>
      </c>
      <c r="W371" s="743">
        <v>0.93019615742057282</v>
      </c>
      <c r="X371" s="742">
        <v>0.13504782766129031</v>
      </c>
      <c r="Y371" s="743">
        <v>0.65783537495518174</v>
      </c>
      <c r="Z371" s="742">
        <v>0.19931438940278734</v>
      </c>
      <c r="AA371" s="743">
        <v>0.85882817683890489</v>
      </c>
      <c r="AB371" s="742">
        <v>8.5772062255495773E-2</v>
      </c>
      <c r="AC371" s="744">
        <v>-0.10766014376508974</v>
      </c>
      <c r="AD371" s="785">
        <v>28629342000194</v>
      </c>
      <c r="AE371" s="1178" t="s">
        <v>1837</v>
      </c>
      <c r="AF371" s="786" t="s">
        <v>1725</v>
      </c>
      <c r="AG371" s="787" t="s">
        <v>1428</v>
      </c>
      <c r="AH371" s="787" t="s">
        <v>1730</v>
      </c>
      <c r="AI371" s="787">
        <v>20000</v>
      </c>
      <c r="AJ371" s="787">
        <v>5000</v>
      </c>
      <c r="AK371" s="787">
        <v>5000</v>
      </c>
      <c r="AL371" s="742">
        <v>1.3999999999999999E-2</v>
      </c>
      <c r="AM371" s="742">
        <v>0.15</v>
      </c>
      <c r="AN371" s="743" t="s">
        <v>64</v>
      </c>
      <c r="AO371" s="1172" t="s">
        <v>34</v>
      </c>
      <c r="AP371" s="1178" t="s">
        <v>1742</v>
      </c>
      <c r="AQ371" s="745" t="s">
        <v>668</v>
      </c>
      <c r="AR371" s="742">
        <v>3.7333333333333298E-3</v>
      </c>
      <c r="AS371" s="742">
        <v>3.7333333333333298E-3</v>
      </c>
      <c r="AT371" s="742" t="s">
        <v>1414</v>
      </c>
      <c r="AU371" s="742" t="s">
        <v>2724</v>
      </c>
      <c r="AX371" s="190"/>
      <c r="AY371" s="190"/>
      <c r="AZ371" s="176"/>
      <c r="BA371" s="176"/>
      <c r="BB371" s="176"/>
      <c r="BC371" s="176"/>
      <c r="BD371" s="176"/>
      <c r="BE371" s="176"/>
      <c r="BF371" s="176"/>
      <c r="BG371" s="176"/>
      <c r="BH371" s="751"/>
      <c r="BI371" s="178"/>
      <c r="BJ371" s="191"/>
      <c r="BK371" s="191"/>
      <c r="BL371" s="191"/>
      <c r="BM371" s="210"/>
      <c r="BN371" s="178"/>
      <c r="BO371" s="178"/>
      <c r="BP371" s="178"/>
      <c r="BQ371" s="178"/>
      <c r="BR371" s="178"/>
      <c r="BS371" s="178"/>
      <c r="BT371" s="178"/>
      <c r="BU371" s="178"/>
      <c r="BV371" s="178"/>
      <c r="BW371" s="181"/>
      <c r="BX371" s="176"/>
      <c r="BY371"/>
      <c r="CA371"/>
    </row>
    <row r="372" spans="2:79" ht="18.75">
      <c r="B372" s="1170" t="s">
        <v>897</v>
      </c>
      <c r="C372" s="335">
        <v>23272391000107</v>
      </c>
      <c r="D372" s="1170" t="s">
        <v>11</v>
      </c>
      <c r="E372" s="1170" t="s">
        <v>620</v>
      </c>
      <c r="F372" s="1170" t="s">
        <v>663</v>
      </c>
      <c r="G372" s="1172" t="s">
        <v>738</v>
      </c>
      <c r="H372" s="1172" t="s">
        <v>34</v>
      </c>
      <c r="I372" s="1172" t="s">
        <v>1303</v>
      </c>
      <c r="J372" s="1172" t="s">
        <v>608</v>
      </c>
      <c r="K372" s="1172" t="s">
        <v>48</v>
      </c>
      <c r="L372" s="740" t="s">
        <v>1414</v>
      </c>
      <c r="M372" s="740" t="s">
        <v>34</v>
      </c>
      <c r="N372" s="1172" t="s">
        <v>3106</v>
      </c>
      <c r="O372" s="1172" t="s">
        <v>1320</v>
      </c>
      <c r="P372" s="783">
        <v>42342</v>
      </c>
      <c r="Q372" s="741">
        <v>829.39984000000004</v>
      </c>
      <c r="R372" s="741">
        <v>676.63412911170178</v>
      </c>
      <c r="S372" s="784">
        <v>90</v>
      </c>
      <c r="T372" s="742">
        <v>2.0925875908632818E-3</v>
      </c>
      <c r="U372" s="743">
        <v>6.4380667323918658E-2</v>
      </c>
      <c r="V372" s="742">
        <v>0.47506923859631511</v>
      </c>
      <c r="W372" s="743">
        <v>3.5911656061659785</v>
      </c>
      <c r="X372" s="742">
        <v>0.47506923859631511</v>
      </c>
      <c r="Y372" s="743">
        <v>2.3141234932374899</v>
      </c>
      <c r="Z372" s="742">
        <v>0.47506923859631511</v>
      </c>
      <c r="AA372" s="743">
        <v>2.0470315729759059</v>
      </c>
      <c r="AB372" s="742">
        <v>0.43320751142099728</v>
      </c>
      <c r="AC372" s="744">
        <v>0.79126265560661502</v>
      </c>
      <c r="AD372" s="785">
        <v>0</v>
      </c>
      <c r="AE372" s="1178" t="s">
        <v>1843</v>
      </c>
      <c r="AF372" s="786" t="s">
        <v>1725</v>
      </c>
      <c r="AG372" s="787" t="s">
        <v>1428</v>
      </c>
      <c r="AH372" s="787" t="s">
        <v>1726</v>
      </c>
      <c r="AI372" s="787">
        <v>1</v>
      </c>
      <c r="AJ372" s="787">
        <v>1000</v>
      </c>
      <c r="AK372" s="787">
        <v>1000</v>
      </c>
      <c r="AL372" s="742">
        <v>7.4999999999999997E-3</v>
      </c>
      <c r="AM372" s="742">
        <v>0.2</v>
      </c>
      <c r="AN372" s="743" t="s">
        <v>64</v>
      </c>
      <c r="AO372" s="1172" t="s">
        <v>34</v>
      </c>
      <c r="AP372" s="1178" t="s">
        <v>1742</v>
      </c>
      <c r="AQ372" s="745" t="s">
        <v>668</v>
      </c>
      <c r="AR372" s="742">
        <v>1.75E-3</v>
      </c>
      <c r="AS372" s="742">
        <v>1.75E-3</v>
      </c>
      <c r="AT372" s="742" t="s">
        <v>1414</v>
      </c>
      <c r="AU372" s="742" t="s">
        <v>2724</v>
      </c>
      <c r="AX372" s="190"/>
      <c r="AY372" s="190"/>
      <c r="AZ372" s="176"/>
      <c r="BA372" s="176"/>
      <c r="BB372" s="176"/>
      <c r="BC372" s="176"/>
      <c r="BD372" s="176"/>
      <c r="BE372" s="176"/>
      <c r="BF372" s="176"/>
      <c r="BG372" s="176"/>
      <c r="BH372" s="751"/>
      <c r="BI372" s="178"/>
      <c r="BJ372" s="191"/>
      <c r="BK372" s="191"/>
      <c r="BL372" s="191"/>
      <c r="BM372" s="210"/>
      <c r="BN372" s="178"/>
      <c r="BO372" s="178"/>
      <c r="BP372" s="178"/>
      <c r="BQ372" s="178"/>
      <c r="BR372" s="178"/>
      <c r="BS372" s="178"/>
      <c r="BT372" s="178"/>
      <c r="BU372" s="178"/>
      <c r="BV372" s="178"/>
      <c r="BW372" s="181"/>
      <c r="BX372" s="176"/>
      <c r="BY372"/>
      <c r="CA372"/>
    </row>
    <row r="373" spans="2:79" ht="18.75">
      <c r="B373" s="1170" t="s">
        <v>480</v>
      </c>
      <c r="C373" s="335">
        <v>42847342000191</v>
      </c>
      <c r="D373" s="1170" t="s">
        <v>11</v>
      </c>
      <c r="E373" s="1170" t="s">
        <v>620</v>
      </c>
      <c r="F373" s="1170" t="s">
        <v>663</v>
      </c>
      <c r="G373" s="1172" t="s">
        <v>738</v>
      </c>
      <c r="H373" s="1172" t="s">
        <v>34</v>
      </c>
      <c r="I373" s="1172" t="s">
        <v>1414</v>
      </c>
      <c r="J373" s="1172" t="s">
        <v>608</v>
      </c>
      <c r="K373" s="1172" t="s">
        <v>48</v>
      </c>
      <c r="L373" s="740" t="s">
        <v>1414</v>
      </c>
      <c r="M373" s="740" t="s">
        <v>1411</v>
      </c>
      <c r="N373" s="1172" t="s">
        <v>3107</v>
      </c>
      <c r="O373" s="1172" t="s">
        <v>1320</v>
      </c>
      <c r="P373" s="783">
        <v>44459</v>
      </c>
      <c r="Q373" s="741"/>
      <c r="R373" s="741"/>
      <c r="S373" s="784">
        <v>31</v>
      </c>
      <c r="T373" s="742"/>
      <c r="U373" s="743"/>
      <c r="V373" s="742"/>
      <c r="W373" s="743"/>
      <c r="X373" s="742"/>
      <c r="Y373" s="743"/>
      <c r="Z373" s="742"/>
      <c r="AA373" s="743"/>
      <c r="AB373" s="742"/>
      <c r="AC373" s="744"/>
      <c r="AD373" s="785">
        <v>0</v>
      </c>
      <c r="AE373" s="1178" t="s">
        <v>1843</v>
      </c>
      <c r="AF373" s="786" t="s">
        <v>1741</v>
      </c>
      <c r="AG373" s="787" t="s">
        <v>1427</v>
      </c>
      <c r="AH373" s="787" t="s">
        <v>2128</v>
      </c>
      <c r="AI373" s="787">
        <v>1000</v>
      </c>
      <c r="AJ373" s="787">
        <v>0</v>
      </c>
      <c r="AK373" s="787">
        <v>0</v>
      </c>
      <c r="AL373" s="742">
        <v>5.5000000000000005E-3</v>
      </c>
      <c r="AM373" s="742">
        <v>0.15</v>
      </c>
      <c r="AN373" s="743" t="s">
        <v>64</v>
      </c>
      <c r="AO373" s="1172" t="s">
        <v>34</v>
      </c>
      <c r="AP373" s="1178" t="s">
        <v>1742</v>
      </c>
      <c r="AQ373" s="745" t="s">
        <v>668</v>
      </c>
      <c r="AR373" s="742">
        <v>0</v>
      </c>
      <c r="AS373" s="742">
        <v>0</v>
      </c>
      <c r="AT373" s="742" t="s">
        <v>1414</v>
      </c>
      <c r="AU373" s="742" t="s">
        <v>2724</v>
      </c>
      <c r="AX373" s="190"/>
      <c r="AY373" s="190"/>
      <c r="AZ373" s="176"/>
      <c r="BA373" s="176"/>
      <c r="BB373" s="176"/>
      <c r="BC373" s="176"/>
      <c r="BD373" s="176"/>
      <c r="BE373" s="176"/>
      <c r="BF373" s="176"/>
      <c r="BG373" s="176"/>
      <c r="BH373" s="751"/>
      <c r="BI373" s="178"/>
      <c r="BJ373" s="191"/>
      <c r="BK373" s="191"/>
      <c r="BL373" s="191"/>
      <c r="BM373" s="210"/>
      <c r="BN373" s="178"/>
      <c r="BO373" s="178"/>
      <c r="BP373" s="178"/>
      <c r="BQ373" s="178"/>
      <c r="BR373" s="178"/>
      <c r="BS373" s="178"/>
      <c r="BT373" s="178"/>
      <c r="BU373" s="178"/>
      <c r="BV373" s="178"/>
      <c r="BW373" s="181"/>
      <c r="BX373" s="176"/>
      <c r="BY373"/>
      <c r="CA373"/>
    </row>
    <row r="374" spans="2:79" ht="18.75">
      <c r="B374" s="1170" t="s">
        <v>2632</v>
      </c>
      <c r="C374" s="335">
        <v>27239065000140</v>
      </c>
      <c r="D374" s="1170" t="s">
        <v>11</v>
      </c>
      <c r="E374" s="1170" t="s">
        <v>620</v>
      </c>
      <c r="F374" s="1170" t="s">
        <v>672</v>
      </c>
      <c r="G374" s="1172" t="s">
        <v>738</v>
      </c>
      <c r="H374" s="1172" t="s">
        <v>34</v>
      </c>
      <c r="I374" s="1172" t="s">
        <v>34</v>
      </c>
      <c r="J374" s="1172" t="s">
        <v>608</v>
      </c>
      <c r="K374" s="1172" t="s">
        <v>48</v>
      </c>
      <c r="L374" s="740" t="s">
        <v>1414</v>
      </c>
      <c r="M374" s="740" t="s">
        <v>34</v>
      </c>
      <c r="N374" s="1172" t="s">
        <v>3108</v>
      </c>
      <c r="O374" s="1172" t="s">
        <v>1320</v>
      </c>
      <c r="P374" s="783">
        <v>42877</v>
      </c>
      <c r="Q374" s="741"/>
      <c r="R374" s="741"/>
      <c r="S374" s="784">
        <v>4</v>
      </c>
      <c r="T374" s="742"/>
      <c r="U374" s="743"/>
      <c r="V374" s="742"/>
      <c r="W374" s="743"/>
      <c r="X374" s="742"/>
      <c r="Y374" s="743"/>
      <c r="Z374" s="742"/>
      <c r="AA374" s="743"/>
      <c r="AB374" s="742"/>
      <c r="AC374" s="744"/>
      <c r="AD374" s="785">
        <v>30338838000150</v>
      </c>
      <c r="AE374" s="1178" t="s">
        <v>2633</v>
      </c>
      <c r="AF374" s="786" t="s">
        <v>1725</v>
      </c>
      <c r="AG374" s="787" t="s">
        <v>1428</v>
      </c>
      <c r="AH374" s="787" t="s">
        <v>2116</v>
      </c>
      <c r="AI374" s="787">
        <v>0</v>
      </c>
      <c r="AJ374" s="787">
        <v>0</v>
      </c>
      <c r="AK374" s="787">
        <v>0</v>
      </c>
      <c r="AL374" s="742">
        <v>5.0000000000000001E-3</v>
      </c>
      <c r="AM374" s="742">
        <v>0</v>
      </c>
      <c r="AN374" s="743" t="s">
        <v>64</v>
      </c>
      <c r="AO374" s="1172" t="s">
        <v>4623</v>
      </c>
      <c r="AP374" s="1178" t="s">
        <v>1731</v>
      </c>
      <c r="AQ374" s="745" t="s">
        <v>2187</v>
      </c>
      <c r="AR374" s="742">
        <v>0</v>
      </c>
      <c r="AS374" s="742">
        <v>0</v>
      </c>
      <c r="AT374" s="742" t="s">
        <v>1414</v>
      </c>
      <c r="AU374" s="742" t="s">
        <v>2724</v>
      </c>
      <c r="AX374" s="190"/>
      <c r="AY374" s="190"/>
      <c r="AZ374" s="176"/>
      <c r="BA374" s="176"/>
      <c r="BB374" s="176"/>
      <c r="BC374" s="176"/>
      <c r="BD374" s="176"/>
      <c r="BE374" s="176"/>
      <c r="BF374" s="176"/>
      <c r="BG374" s="176"/>
      <c r="BH374" s="751"/>
      <c r="BI374" s="178"/>
      <c r="BJ374" s="191"/>
      <c r="BK374" s="191"/>
      <c r="BL374" s="191"/>
      <c r="BM374" s="210"/>
      <c r="BN374" s="178"/>
      <c r="BO374" s="178"/>
      <c r="BP374" s="178"/>
      <c r="BQ374" s="178"/>
      <c r="BR374" s="178"/>
      <c r="BS374" s="178"/>
      <c r="BT374" s="178"/>
      <c r="BU374" s="178"/>
      <c r="BV374" s="178"/>
      <c r="BW374" s="181"/>
      <c r="BX374" s="176"/>
      <c r="BY374"/>
      <c r="CA374"/>
    </row>
    <row r="375" spans="2:79" ht="18.75">
      <c r="B375" s="1170" t="s">
        <v>898</v>
      </c>
      <c r="C375" s="335">
        <v>38377094000195</v>
      </c>
      <c r="D375" s="1170" t="s">
        <v>11</v>
      </c>
      <c r="E375" s="1170" t="s">
        <v>620</v>
      </c>
      <c r="F375" s="1170" t="s">
        <v>663</v>
      </c>
      <c r="G375" s="1172" t="s">
        <v>738</v>
      </c>
      <c r="H375" s="1172" t="s">
        <v>34</v>
      </c>
      <c r="I375" s="1172" t="s">
        <v>1414</v>
      </c>
      <c r="J375" s="1172" t="s">
        <v>608</v>
      </c>
      <c r="K375" s="1172" t="s">
        <v>48</v>
      </c>
      <c r="L375" s="740" t="s">
        <v>1414</v>
      </c>
      <c r="M375" s="740" t="s">
        <v>34</v>
      </c>
      <c r="N375" s="1172" t="s">
        <v>3109</v>
      </c>
      <c r="O375" s="1172" t="s">
        <v>1320</v>
      </c>
      <c r="P375" s="783">
        <v>44158</v>
      </c>
      <c r="Q375" s="741">
        <v>79.814680659999993</v>
      </c>
      <c r="R375" s="741">
        <v>98.977420171169371</v>
      </c>
      <c r="S375" s="784">
        <v>90</v>
      </c>
      <c r="T375" s="742">
        <v>-1.612149045416067E-3</v>
      </c>
      <c r="U375" s="743">
        <v>-4.9599468057003299E-2</v>
      </c>
      <c r="V375" s="742">
        <v>0.10586585730433962</v>
      </c>
      <c r="W375" s="743">
        <v>0.80026613960933624</v>
      </c>
      <c r="X375" s="742">
        <v>0.2152197386168786</v>
      </c>
      <c r="Y375" s="743">
        <v>1.0483630866383225</v>
      </c>
      <c r="Z375" s="742"/>
      <c r="AA375" s="743"/>
      <c r="AB375" s="742">
        <v>1.2939107223143889E-2</v>
      </c>
      <c r="AC375" s="744">
        <v>-2.042061706467889</v>
      </c>
      <c r="AD375" s="785">
        <v>0</v>
      </c>
      <c r="AE375" s="1178" t="s">
        <v>1843</v>
      </c>
      <c r="AF375" s="786" t="s">
        <v>1725</v>
      </c>
      <c r="AG375" s="787" t="s">
        <v>1428</v>
      </c>
      <c r="AH375" s="787" t="s">
        <v>1797</v>
      </c>
      <c r="AI375" s="787">
        <v>1000000</v>
      </c>
      <c r="AJ375" s="787">
        <v>0</v>
      </c>
      <c r="AK375" s="787">
        <v>1000000</v>
      </c>
      <c r="AL375" s="742">
        <v>6.5000000000000006E-3</v>
      </c>
      <c r="AM375" s="742">
        <v>0</v>
      </c>
      <c r="AN375" s="743" t="s">
        <v>64</v>
      </c>
      <c r="AO375" s="1172" t="s">
        <v>34</v>
      </c>
      <c r="AP375" s="1178" t="s">
        <v>1731</v>
      </c>
      <c r="AQ375" s="745" t="s">
        <v>675</v>
      </c>
      <c r="AR375" s="742">
        <v>1.5166666666666701E-3</v>
      </c>
      <c r="AS375" s="742">
        <v>1.5166666666666701E-3</v>
      </c>
      <c r="AT375" s="742" t="s">
        <v>1414</v>
      </c>
      <c r="AU375" s="742" t="s">
        <v>2724</v>
      </c>
      <c r="AX375" s="190"/>
      <c r="AY375" s="190"/>
      <c r="AZ375" s="176"/>
      <c r="BA375" s="176"/>
      <c r="BB375" s="176"/>
      <c r="BC375" s="176"/>
      <c r="BD375" s="176"/>
      <c r="BE375" s="176"/>
      <c r="BF375" s="176"/>
      <c r="BG375" s="176"/>
      <c r="BH375" s="751"/>
      <c r="BI375" s="178"/>
      <c r="BJ375" s="191"/>
      <c r="BK375" s="191"/>
      <c r="BL375" s="191"/>
      <c r="BM375" s="210"/>
      <c r="BN375" s="178"/>
      <c r="BO375" s="178"/>
      <c r="BP375" s="178"/>
      <c r="BQ375" s="178"/>
      <c r="BR375" s="178"/>
      <c r="BS375" s="178"/>
      <c r="BT375" s="178"/>
      <c r="BU375" s="178"/>
      <c r="BV375" s="178"/>
      <c r="BW375" s="181"/>
      <c r="BX375" s="176"/>
      <c r="BY375"/>
      <c r="CA375"/>
    </row>
    <row r="376" spans="2:79" ht="18.75">
      <c r="B376" s="1170" t="s">
        <v>899</v>
      </c>
      <c r="C376" s="335">
        <v>26605199000175</v>
      </c>
      <c r="D376" s="1170" t="s">
        <v>11</v>
      </c>
      <c r="E376" s="1170" t="s">
        <v>620</v>
      </c>
      <c r="F376" s="1170" t="s">
        <v>663</v>
      </c>
      <c r="G376" s="1172" t="s">
        <v>738</v>
      </c>
      <c r="H376" s="1172" t="s">
        <v>34</v>
      </c>
      <c r="I376" s="1172" t="s">
        <v>1414</v>
      </c>
      <c r="J376" s="1172" t="s">
        <v>608</v>
      </c>
      <c r="K376" s="1172" t="s">
        <v>48</v>
      </c>
      <c r="L376" s="740" t="s">
        <v>1414</v>
      </c>
      <c r="M376" s="740" t="s">
        <v>34</v>
      </c>
      <c r="N376" s="1172" t="s">
        <v>3110</v>
      </c>
      <c r="O376" s="1172" t="s">
        <v>1320</v>
      </c>
      <c r="P376" s="783">
        <v>43425</v>
      </c>
      <c r="Q376" s="741">
        <v>61.165471529999998</v>
      </c>
      <c r="R376" s="741">
        <v>67.003021082570285</v>
      </c>
      <c r="S376" s="784">
        <v>90</v>
      </c>
      <c r="T376" s="742">
        <v>1.7252349464619066E-2</v>
      </c>
      <c r="U376" s="743">
        <v>0.53078675238602924</v>
      </c>
      <c r="V376" s="742">
        <v>4.3430204245633375E-2</v>
      </c>
      <c r="W376" s="743">
        <v>0.32829963105275239</v>
      </c>
      <c r="X376" s="742">
        <v>0.15932468536248967</v>
      </c>
      <c r="Y376" s="743">
        <v>0.77609107788034415</v>
      </c>
      <c r="Z376" s="742">
        <v>0.27358697918352815</v>
      </c>
      <c r="AA376" s="743">
        <v>1.1788622348997699</v>
      </c>
      <c r="AB376" s="742">
        <v>5.6206206330147918E-2</v>
      </c>
      <c r="AC376" s="744">
        <v>-1.5809305455171536</v>
      </c>
      <c r="AD376" s="785">
        <v>27923072000167</v>
      </c>
      <c r="AE376" s="1178" t="s">
        <v>1843</v>
      </c>
      <c r="AF376" s="786" t="s">
        <v>1725</v>
      </c>
      <c r="AG376" s="787" t="s">
        <v>1428</v>
      </c>
      <c r="AH376" s="787" t="s">
        <v>1730</v>
      </c>
      <c r="AI376" s="787">
        <v>1000</v>
      </c>
      <c r="AJ376" s="787">
        <v>1000</v>
      </c>
      <c r="AK376" s="787">
        <v>1000</v>
      </c>
      <c r="AL376" s="742">
        <v>1.2500000000000001E-2</v>
      </c>
      <c r="AM376" s="742">
        <v>0</v>
      </c>
      <c r="AN376" s="743" t="s">
        <v>2124</v>
      </c>
      <c r="AO376" s="1172" t="s">
        <v>34</v>
      </c>
      <c r="AP376" s="1178" t="s">
        <v>1731</v>
      </c>
      <c r="AQ376" s="745" t="s">
        <v>2197</v>
      </c>
      <c r="AR376" s="742">
        <v>2.0999999999999999E-3</v>
      </c>
      <c r="AS376" s="742">
        <v>2.0999999999999999E-3</v>
      </c>
      <c r="AT376" s="742" t="s">
        <v>1414</v>
      </c>
      <c r="AU376" s="742" t="s">
        <v>2724</v>
      </c>
      <c r="AX376" s="190"/>
      <c r="AY376" s="190"/>
      <c r="AZ376" s="176"/>
      <c r="BA376" s="176"/>
      <c r="BB376" s="176"/>
      <c r="BC376" s="176"/>
      <c r="BD376" s="176"/>
      <c r="BE376" s="176"/>
      <c r="BF376" s="176"/>
      <c r="BG376" s="176"/>
      <c r="BH376" s="751"/>
      <c r="BI376" s="178"/>
      <c r="BJ376" s="191"/>
      <c r="BK376" s="191"/>
      <c r="BL376" s="191"/>
      <c r="BM376" s="210"/>
      <c r="BN376" s="178"/>
      <c r="BO376" s="178"/>
      <c r="BP376" s="178"/>
      <c r="BQ376" s="178"/>
      <c r="BR376" s="178"/>
      <c r="BS376" s="178"/>
      <c r="BT376" s="178"/>
      <c r="BU376" s="178"/>
      <c r="BV376" s="178"/>
      <c r="BW376" s="181"/>
      <c r="BX376" s="176"/>
      <c r="BY376"/>
      <c r="CA376"/>
    </row>
    <row r="377" spans="2:79" ht="18.75">
      <c r="B377" s="1170" t="s">
        <v>2700</v>
      </c>
      <c r="C377" s="335">
        <v>34270943000156</v>
      </c>
      <c r="D377" s="1170" t="s">
        <v>11</v>
      </c>
      <c r="E377" s="1170" t="s">
        <v>620</v>
      </c>
      <c r="F377" s="1170" t="s">
        <v>663</v>
      </c>
      <c r="G377" s="1172" t="s">
        <v>738</v>
      </c>
      <c r="H377" s="1172" t="s">
        <v>34</v>
      </c>
      <c r="I377" s="1172" t="s">
        <v>34</v>
      </c>
      <c r="J377" s="1172" t="s">
        <v>608</v>
      </c>
      <c r="K377" s="1172" t="s">
        <v>48</v>
      </c>
      <c r="L377" s="740" t="s">
        <v>1414</v>
      </c>
      <c r="M377" s="740" t="s">
        <v>34</v>
      </c>
      <c r="N377" s="1172" t="s">
        <v>3112</v>
      </c>
      <c r="O377" s="1172" t="s">
        <v>1320</v>
      </c>
      <c r="P377" s="783">
        <v>44586</v>
      </c>
      <c r="Q377" s="741"/>
      <c r="R377" s="741"/>
      <c r="S377" s="784">
        <v>6</v>
      </c>
      <c r="T377" s="742"/>
      <c r="U377" s="743"/>
      <c r="V377" s="742"/>
      <c r="W377" s="743"/>
      <c r="X377" s="742"/>
      <c r="Y377" s="743"/>
      <c r="Z377" s="742"/>
      <c r="AA377" s="743"/>
      <c r="AB377" s="742"/>
      <c r="AC377" s="744"/>
      <c r="AD377" s="785">
        <v>0</v>
      </c>
      <c r="AE377" s="1178" t="s">
        <v>2633</v>
      </c>
      <c r="AF377" s="786" t="s">
        <v>1741</v>
      </c>
      <c r="AG377" s="787" t="s">
        <v>1427</v>
      </c>
      <c r="AH377" s="787" t="s">
        <v>2116</v>
      </c>
      <c r="AI377" s="787">
        <v>0</v>
      </c>
      <c r="AJ377" s="787">
        <v>0</v>
      </c>
      <c r="AK377" s="787">
        <v>0</v>
      </c>
      <c r="AL377" s="742">
        <v>1.2500000000000001E-2</v>
      </c>
      <c r="AM377" s="742">
        <v>0</v>
      </c>
      <c r="AN377" s="743" t="s">
        <v>2124</v>
      </c>
      <c r="AO377" s="1172" t="s">
        <v>4626</v>
      </c>
      <c r="AP377" s="1178" t="s">
        <v>1731</v>
      </c>
      <c r="AQ377" s="745" t="s">
        <v>2187</v>
      </c>
      <c r="AR377" s="742">
        <v>0</v>
      </c>
      <c r="AS377" s="742">
        <v>0</v>
      </c>
      <c r="AT377" s="742" t="s">
        <v>1414</v>
      </c>
      <c r="AU377" s="742" t="s">
        <v>2724</v>
      </c>
      <c r="AX377" s="190"/>
      <c r="AY377" s="190"/>
      <c r="AZ377" s="176"/>
      <c r="BA377" s="176"/>
      <c r="BB377" s="176"/>
      <c r="BC377" s="176"/>
      <c r="BD377" s="176"/>
      <c r="BE377" s="176"/>
      <c r="BF377" s="176"/>
      <c r="BG377" s="176"/>
      <c r="BH377" s="751"/>
      <c r="BI377" s="178"/>
      <c r="BJ377" s="191"/>
      <c r="BK377" s="191"/>
      <c r="BL377" s="191"/>
      <c r="BM377" s="210"/>
      <c r="BN377" s="178"/>
      <c r="BO377" s="178"/>
      <c r="BP377" s="178"/>
      <c r="BQ377" s="178"/>
      <c r="BR377" s="178"/>
      <c r="BS377" s="178"/>
      <c r="BT377" s="178"/>
      <c r="BU377" s="178"/>
      <c r="BV377" s="178"/>
      <c r="BW377" s="181"/>
      <c r="BX377" s="176"/>
      <c r="BY377"/>
      <c r="CA377"/>
    </row>
    <row r="378" spans="2:79" ht="18.75">
      <c r="B378" s="1170" t="s">
        <v>900</v>
      </c>
      <c r="C378" s="335">
        <v>31120037000187</v>
      </c>
      <c r="D378" s="1170" t="s">
        <v>14</v>
      </c>
      <c r="E378" s="1170" t="s">
        <v>15</v>
      </c>
      <c r="F378" s="1170" t="s">
        <v>16</v>
      </c>
      <c r="G378" s="1172" t="s">
        <v>1414</v>
      </c>
      <c r="H378" s="1172" t="s">
        <v>34</v>
      </c>
      <c r="I378" s="1172" t="s">
        <v>34</v>
      </c>
      <c r="J378" s="1172" t="s">
        <v>690</v>
      </c>
      <c r="K378" s="1172" t="s">
        <v>48</v>
      </c>
      <c r="L378" s="740" t="s">
        <v>1414</v>
      </c>
      <c r="M378" s="740" t="s">
        <v>1411</v>
      </c>
      <c r="N378" s="1172" t="s">
        <v>3113</v>
      </c>
      <c r="O378" s="1172" t="s">
        <v>1320</v>
      </c>
      <c r="P378" s="783">
        <v>43441</v>
      </c>
      <c r="Q378" s="741">
        <v>10.837970990000001</v>
      </c>
      <c r="R378" s="741">
        <v>16.586225565604838</v>
      </c>
      <c r="S378" s="784">
        <v>90</v>
      </c>
      <c r="T378" s="742">
        <v>1.0165802247709799E-2</v>
      </c>
      <c r="U378" s="743">
        <v>0.31276164278530755</v>
      </c>
      <c r="V378" s="742">
        <v>8.7278788500125382E-2</v>
      </c>
      <c r="W378" s="743">
        <v>0.65976189983502787</v>
      </c>
      <c r="X378" s="742">
        <v>8.4400608500493357E-2</v>
      </c>
      <c r="Y378" s="743">
        <v>0.41112624246441037</v>
      </c>
      <c r="Z378" s="742">
        <v>0.23629853263181499</v>
      </c>
      <c r="AA378" s="743">
        <v>1.0181895977403632</v>
      </c>
      <c r="AB378" s="742">
        <v>4.1385210739491668E-2</v>
      </c>
      <c r="AC378" s="744">
        <v>-1.0875750872407248</v>
      </c>
      <c r="AD378" s="785">
        <v>37121949000150</v>
      </c>
      <c r="AE378" s="1178" t="s">
        <v>1843</v>
      </c>
      <c r="AF378" s="786" t="s">
        <v>1725</v>
      </c>
      <c r="AG378" s="787" t="s">
        <v>1428</v>
      </c>
      <c r="AH378" s="787" t="s">
        <v>1726</v>
      </c>
      <c r="AI378" s="787">
        <v>5000</v>
      </c>
      <c r="AJ378" s="787">
        <v>5000</v>
      </c>
      <c r="AK378" s="787">
        <v>5000</v>
      </c>
      <c r="AL378" s="742">
        <v>0.01</v>
      </c>
      <c r="AM378" s="742">
        <v>0.15</v>
      </c>
      <c r="AN378" s="743" t="s">
        <v>2119</v>
      </c>
      <c r="AO378" s="1172" t="s">
        <v>34</v>
      </c>
      <c r="AP378" s="1178" t="s">
        <v>1742</v>
      </c>
      <c r="AQ378" s="745" t="s">
        <v>671</v>
      </c>
      <c r="AR378" s="742">
        <v>2.5000000000000001E-3</v>
      </c>
      <c r="AS378" s="742">
        <v>2.5000000000000001E-3</v>
      </c>
      <c r="AT378" s="742" t="s">
        <v>1414</v>
      </c>
      <c r="AU378" s="742" t="s">
        <v>2724</v>
      </c>
      <c r="AX378" s="190"/>
      <c r="AY378" s="190"/>
      <c r="AZ378" s="176"/>
      <c r="BA378" s="176"/>
      <c r="BB378" s="176"/>
      <c r="BC378" s="176"/>
      <c r="BD378" s="176"/>
      <c r="BE378" s="176"/>
      <c r="BF378" s="176"/>
      <c r="BG378" s="176"/>
      <c r="BH378" s="751"/>
      <c r="BI378" s="178"/>
      <c r="BJ378" s="191"/>
      <c r="BK378" s="191"/>
      <c r="BL378" s="191"/>
      <c r="BM378" s="210"/>
      <c r="BN378" s="178"/>
      <c r="BO378" s="178"/>
      <c r="BP378" s="178"/>
      <c r="BQ378" s="178"/>
      <c r="BR378" s="178"/>
      <c r="BS378" s="178"/>
      <c r="BT378" s="178"/>
      <c r="BU378" s="178"/>
      <c r="BV378" s="178"/>
      <c r="BW378" s="181"/>
      <c r="BX378" s="176"/>
      <c r="BY378"/>
      <c r="CA378"/>
    </row>
    <row r="379" spans="2:79" ht="18.75">
      <c r="B379" s="1170" t="s">
        <v>549</v>
      </c>
      <c r="C379" s="335">
        <v>21732670000172</v>
      </c>
      <c r="D379" s="1170" t="s">
        <v>14</v>
      </c>
      <c r="E379" s="1170" t="s">
        <v>15</v>
      </c>
      <c r="F379" s="1170" t="s">
        <v>16</v>
      </c>
      <c r="G379" s="1172" t="s">
        <v>1414</v>
      </c>
      <c r="H379" s="1172" t="s">
        <v>34</v>
      </c>
      <c r="I379" s="1172" t="s">
        <v>34</v>
      </c>
      <c r="J379" s="1172" t="s">
        <v>608</v>
      </c>
      <c r="K379" s="1172" t="s">
        <v>48</v>
      </c>
      <c r="L379" s="740" t="s">
        <v>1414</v>
      </c>
      <c r="M379" s="740" t="s">
        <v>1411</v>
      </c>
      <c r="N379" s="1172" t="s">
        <v>3114</v>
      </c>
      <c r="O379" s="1172" t="s">
        <v>1320</v>
      </c>
      <c r="P379" s="783">
        <v>42204</v>
      </c>
      <c r="Q379" s="741">
        <v>326.36850099999998</v>
      </c>
      <c r="R379" s="741">
        <v>318.78830488709696</v>
      </c>
      <c r="S379" s="784">
        <v>180</v>
      </c>
      <c r="T379" s="742">
        <v>2.1286570454748244E-3</v>
      </c>
      <c r="U379" s="743">
        <v>6.5490382189876975E-2</v>
      </c>
      <c r="V379" s="742">
        <v>7.6296953864564143E-2</v>
      </c>
      <c r="W379" s="743">
        <v>0.57674750186567947</v>
      </c>
      <c r="X379" s="742">
        <v>8.3931322190366586E-2</v>
      </c>
      <c r="Y379" s="743">
        <v>0.40884028836111408</v>
      </c>
      <c r="Z379" s="742">
        <v>0.22692467593712995</v>
      </c>
      <c r="AA379" s="743">
        <v>0.9777984735512486</v>
      </c>
      <c r="AB379" s="742">
        <v>6.1059934505087579E-2</v>
      </c>
      <c r="AC379" s="744">
        <v>-0.91699015516261995</v>
      </c>
      <c r="AD379" s="785">
        <v>18447898000106</v>
      </c>
      <c r="AE379" s="1178" t="s">
        <v>1843</v>
      </c>
      <c r="AF379" s="786" t="s">
        <v>1725</v>
      </c>
      <c r="AG379" s="787" t="s">
        <v>1428</v>
      </c>
      <c r="AH379" s="787" t="s">
        <v>1726</v>
      </c>
      <c r="AI379" s="787">
        <v>25000</v>
      </c>
      <c r="AJ379" s="787">
        <v>5000</v>
      </c>
      <c r="AK379" s="787">
        <v>5000</v>
      </c>
      <c r="AL379" s="742">
        <v>5.5000000000000005E-3</v>
      </c>
      <c r="AM379" s="742">
        <v>0.2</v>
      </c>
      <c r="AN379" s="743" t="s">
        <v>2119</v>
      </c>
      <c r="AO379" s="1172" t="s">
        <v>34</v>
      </c>
      <c r="AP379" s="1178" t="s">
        <v>1742</v>
      </c>
      <c r="AQ379" s="745" t="s">
        <v>671</v>
      </c>
      <c r="AR379" s="742">
        <v>1.2833333333333299E-3</v>
      </c>
      <c r="AS379" s="742">
        <v>1.2833333333333299E-3</v>
      </c>
      <c r="AT379" s="742" t="s">
        <v>1414</v>
      </c>
      <c r="AU379" s="742" t="s">
        <v>2724</v>
      </c>
      <c r="AX379" s="190"/>
      <c r="AY379" s="190"/>
      <c r="AZ379" s="176"/>
      <c r="BA379" s="176"/>
      <c r="BB379" s="176"/>
      <c r="BC379" s="176"/>
      <c r="BD379" s="176"/>
      <c r="BE379" s="176"/>
      <c r="BF379" s="176"/>
      <c r="BG379" s="176"/>
      <c r="BH379" s="751"/>
      <c r="BI379" s="178"/>
      <c r="BJ379" s="191"/>
      <c r="BK379" s="191"/>
      <c r="BL379" s="191"/>
      <c r="BM379" s="210"/>
      <c r="BN379" s="178"/>
      <c r="BO379" s="178"/>
      <c r="BP379" s="178"/>
      <c r="BQ379" s="178"/>
      <c r="BR379" s="178"/>
      <c r="BS379" s="178"/>
      <c r="BT379" s="178"/>
      <c r="BU379" s="178"/>
      <c r="BV379" s="178"/>
      <c r="BW379" s="181"/>
      <c r="BX379" s="176"/>
      <c r="BY379"/>
      <c r="CA379"/>
    </row>
    <row r="380" spans="2:79" ht="18.75">
      <c r="B380" s="1170" t="s">
        <v>36</v>
      </c>
      <c r="C380" s="335">
        <v>23957096000186</v>
      </c>
      <c r="D380" s="1170" t="s">
        <v>11</v>
      </c>
      <c r="E380" s="1170" t="s">
        <v>620</v>
      </c>
      <c r="F380" s="1170" t="s">
        <v>685</v>
      </c>
      <c r="G380" s="1172" t="s">
        <v>738</v>
      </c>
      <c r="H380" s="1172" t="s">
        <v>34</v>
      </c>
      <c r="I380" s="1172" t="s">
        <v>1318</v>
      </c>
      <c r="J380" s="1172" t="s">
        <v>608</v>
      </c>
      <c r="K380" s="1172" t="s">
        <v>48</v>
      </c>
      <c r="L380" s="740" t="s">
        <v>1414</v>
      </c>
      <c r="M380" s="740" t="s">
        <v>34</v>
      </c>
      <c r="N380" s="1172" t="s">
        <v>3117</v>
      </c>
      <c r="O380" s="1172" t="s">
        <v>1323</v>
      </c>
      <c r="P380" s="783">
        <v>42641</v>
      </c>
      <c r="Q380" s="741">
        <v>206.341812</v>
      </c>
      <c r="R380" s="741">
        <v>283.07884057959166</v>
      </c>
      <c r="S380" s="784">
        <v>180</v>
      </c>
      <c r="T380" s="742">
        <v>1.597832048076353E-2</v>
      </c>
      <c r="U380" s="743">
        <v>0.4915899051291861</v>
      </c>
      <c r="V380" s="742">
        <v>7.8782360976711985E-2</v>
      </c>
      <c r="W380" s="743">
        <v>0.59553530754393769</v>
      </c>
      <c r="X380" s="742">
        <v>0.16742340913721998</v>
      </c>
      <c r="Y380" s="743">
        <v>0.81554100523771145</v>
      </c>
      <c r="Z380" s="742">
        <v>0.23033902057023292</v>
      </c>
      <c r="AA380" s="743">
        <v>0.99251058432826667</v>
      </c>
      <c r="AB380" s="742">
        <v>1.9321564121512369E-2</v>
      </c>
      <c r="AC380" s="744">
        <v>-2.7692350043399969</v>
      </c>
      <c r="AD380" s="785">
        <v>0</v>
      </c>
      <c r="AE380" s="1178" t="s">
        <v>1931</v>
      </c>
      <c r="AF380" s="786" t="s">
        <v>1779</v>
      </c>
      <c r="AG380" s="787" t="s">
        <v>736</v>
      </c>
      <c r="AH380" s="787" t="s">
        <v>1726</v>
      </c>
      <c r="AI380" s="787">
        <v>5000</v>
      </c>
      <c r="AJ380" s="787">
        <v>5000</v>
      </c>
      <c r="AK380" s="787">
        <v>5000</v>
      </c>
      <c r="AL380" s="742">
        <v>0.02</v>
      </c>
      <c r="AM380" s="742">
        <v>0.2</v>
      </c>
      <c r="AN380" s="743" t="s">
        <v>2119</v>
      </c>
      <c r="AO380" s="1172" t="s">
        <v>34</v>
      </c>
      <c r="AP380" s="1178" t="s">
        <v>1742</v>
      </c>
      <c r="AQ380" s="745" t="s">
        <v>686</v>
      </c>
      <c r="AR380" s="742">
        <v>3.3333333333333301E-3</v>
      </c>
      <c r="AS380" s="742">
        <v>3.3333333333333301E-3</v>
      </c>
      <c r="AT380" s="742" t="s">
        <v>1414</v>
      </c>
      <c r="AU380" s="742" t="s">
        <v>2724</v>
      </c>
      <c r="AX380" s="190"/>
      <c r="AY380" s="190"/>
      <c r="AZ380" s="176"/>
      <c r="BA380" s="176"/>
      <c r="BB380" s="176"/>
      <c r="BC380" s="176"/>
      <c r="BD380" s="176"/>
      <c r="BE380" s="176"/>
      <c r="BF380" s="176"/>
      <c r="BG380" s="176"/>
      <c r="BH380" s="751"/>
      <c r="BI380" s="178"/>
      <c r="BJ380" s="191"/>
      <c r="BK380" s="191"/>
      <c r="BL380" s="191"/>
      <c r="BM380" s="210"/>
      <c r="BN380" s="178"/>
      <c r="BO380" s="178"/>
      <c r="BP380" s="178"/>
      <c r="BQ380" s="178"/>
      <c r="BR380" s="178"/>
      <c r="BS380" s="178"/>
      <c r="BT380" s="178"/>
      <c r="BU380" s="178"/>
      <c r="BV380" s="178"/>
      <c r="BW380" s="181"/>
      <c r="BX380" s="176"/>
      <c r="BY380"/>
      <c r="CA380"/>
    </row>
    <row r="381" spans="2:79" ht="18.75">
      <c r="B381" s="1170" t="s">
        <v>1533</v>
      </c>
      <c r="C381" s="335">
        <v>41681839000110</v>
      </c>
      <c r="D381" s="1170" t="s">
        <v>14</v>
      </c>
      <c r="E381" s="1170" t="s">
        <v>1414</v>
      </c>
      <c r="F381" s="1170" t="s">
        <v>1414</v>
      </c>
      <c r="G381" s="1172" t="s">
        <v>1414</v>
      </c>
      <c r="H381" s="1172" t="s">
        <v>34</v>
      </c>
      <c r="I381" s="1172" t="s">
        <v>1414</v>
      </c>
      <c r="J381" s="1172" t="s">
        <v>1414</v>
      </c>
      <c r="K381" s="1172" t="s">
        <v>1414</v>
      </c>
      <c r="L381" s="740" t="s">
        <v>1414</v>
      </c>
      <c r="M381" s="740" t="s">
        <v>34</v>
      </c>
      <c r="N381" s="1172" t="s">
        <v>3118</v>
      </c>
      <c r="O381" s="1172" t="s">
        <v>1320</v>
      </c>
      <c r="P381" s="783">
        <v>44321</v>
      </c>
      <c r="Q381" s="741">
        <v>91.021198200000001</v>
      </c>
      <c r="R381" s="741">
        <v>47.827128546568048</v>
      </c>
      <c r="S381" s="784">
        <v>32</v>
      </c>
      <c r="T381" s="742"/>
      <c r="U381" s="743"/>
      <c r="V381" s="742">
        <v>-0.20224299613707952</v>
      </c>
      <c r="W381" s="743">
        <v>-1.528804714785152</v>
      </c>
      <c r="X381" s="742"/>
      <c r="Y381" s="743"/>
      <c r="Z381" s="742"/>
      <c r="AA381" s="743"/>
      <c r="AB381" s="742">
        <v>0.21829390490900727</v>
      </c>
      <c r="AC381" s="744">
        <v>-1.5324812158961927</v>
      </c>
      <c r="AD381" s="785">
        <v>0</v>
      </c>
      <c r="AE381" s="1178" t="s">
        <v>1890</v>
      </c>
      <c r="AF381" s="786" t="s">
        <v>1741</v>
      </c>
      <c r="AG381" s="787" t="s">
        <v>1427</v>
      </c>
      <c r="AH381" s="787" t="s">
        <v>1797</v>
      </c>
      <c r="AI381" s="787">
        <v>0</v>
      </c>
      <c r="AJ381" s="787">
        <v>0</v>
      </c>
      <c r="AK381" s="787">
        <v>0</v>
      </c>
      <c r="AL381" s="742">
        <v>0.01</v>
      </c>
      <c r="AM381" s="742">
        <v>0.1</v>
      </c>
      <c r="AN381" s="743" t="s">
        <v>34</v>
      </c>
      <c r="AO381" s="1172" t="s">
        <v>34</v>
      </c>
      <c r="AP381" s="1178" t="s">
        <v>1727</v>
      </c>
      <c r="AQ381" s="745" t="s">
        <v>659</v>
      </c>
      <c r="AR381" s="742">
        <v>0</v>
      </c>
      <c r="AS381" s="742">
        <v>0</v>
      </c>
      <c r="AT381" s="742" t="s">
        <v>1414</v>
      </c>
      <c r="AU381" s="742" t="s">
        <v>2724</v>
      </c>
      <c r="AX381" s="190"/>
      <c r="AY381" s="190"/>
      <c r="AZ381" s="176"/>
      <c r="BA381" s="176"/>
      <c r="BB381" s="176"/>
      <c r="BC381" s="176"/>
      <c r="BD381" s="176"/>
      <c r="BE381" s="176"/>
      <c r="BF381" s="176"/>
      <c r="BG381" s="176"/>
      <c r="BH381" s="751"/>
      <c r="BI381" s="178"/>
      <c r="BJ381" s="191"/>
      <c r="BK381" s="191"/>
      <c r="BL381" s="191"/>
      <c r="BM381" s="210"/>
      <c r="BN381" s="178"/>
      <c r="BO381" s="178"/>
      <c r="BP381" s="178"/>
      <c r="BQ381" s="178"/>
      <c r="BR381" s="178"/>
      <c r="BS381" s="178"/>
      <c r="BT381" s="178"/>
      <c r="BU381" s="178"/>
      <c r="BV381" s="178"/>
      <c r="BW381" s="181"/>
      <c r="BX381" s="176"/>
      <c r="BY381"/>
      <c r="CA381"/>
    </row>
    <row r="382" spans="2:79" ht="18.75">
      <c r="B382" s="1170" t="s">
        <v>166</v>
      </c>
      <c r="C382" s="335">
        <v>19773986000160</v>
      </c>
      <c r="D382" s="1170" t="s">
        <v>14</v>
      </c>
      <c r="E382" s="1170" t="s">
        <v>607</v>
      </c>
      <c r="F382" s="1170" t="s">
        <v>1414</v>
      </c>
      <c r="G382" s="1172" t="s">
        <v>1414</v>
      </c>
      <c r="H382" s="1172" t="s">
        <v>34</v>
      </c>
      <c r="I382" s="1172" t="s">
        <v>34</v>
      </c>
      <c r="J382" s="1172" t="s">
        <v>608</v>
      </c>
      <c r="K382" s="1172" t="s">
        <v>48</v>
      </c>
      <c r="L382" s="740" t="s">
        <v>1414</v>
      </c>
      <c r="M382" s="740" t="s">
        <v>34</v>
      </c>
      <c r="N382" s="1172" t="s">
        <v>3119</v>
      </c>
      <c r="O382" s="1172" t="s">
        <v>1320</v>
      </c>
      <c r="P382" s="783">
        <v>41760</v>
      </c>
      <c r="Q382" s="741">
        <v>48.748541000000003</v>
      </c>
      <c r="R382" s="741">
        <v>63.520419044715418</v>
      </c>
      <c r="S382" s="784">
        <v>32</v>
      </c>
      <c r="T382" s="742">
        <v>-4.559692118384373E-2</v>
      </c>
      <c r="U382" s="743">
        <v>-1.4028374375100534</v>
      </c>
      <c r="V382" s="742">
        <v>-0.20153472286230023</v>
      </c>
      <c r="W382" s="743">
        <v>-1.5234507023223176</v>
      </c>
      <c r="X382" s="742">
        <v>-0.30721310801141233</v>
      </c>
      <c r="Y382" s="743">
        <v>-1.4964746460543197</v>
      </c>
      <c r="Z382" s="742">
        <v>6.7887282968984053E-2</v>
      </c>
      <c r="AA382" s="743">
        <v>0.29252033251335369</v>
      </c>
      <c r="AB382" s="742">
        <v>0.23353348488153339</v>
      </c>
      <c r="AC382" s="744">
        <v>-1.4294439862114225</v>
      </c>
      <c r="AD382" s="785">
        <v>0</v>
      </c>
      <c r="AE382" s="1178" t="s">
        <v>1887</v>
      </c>
      <c r="AF382" s="786" t="s">
        <v>1725</v>
      </c>
      <c r="AG382" s="787" t="s">
        <v>1427</v>
      </c>
      <c r="AH382" s="787" t="s">
        <v>1730</v>
      </c>
      <c r="AI382" s="787">
        <v>100000</v>
      </c>
      <c r="AJ382" s="787">
        <v>10000</v>
      </c>
      <c r="AK382" s="787">
        <v>10000</v>
      </c>
      <c r="AL382" s="742">
        <v>2.5000000000000001E-2</v>
      </c>
      <c r="AM382" s="742">
        <v>0.2</v>
      </c>
      <c r="AN382" s="743" t="s">
        <v>2124</v>
      </c>
      <c r="AO382" s="1172" t="s">
        <v>34</v>
      </c>
      <c r="AP382" s="1178" t="s">
        <v>1727</v>
      </c>
      <c r="AQ382" s="745" t="s">
        <v>659</v>
      </c>
      <c r="AR382" s="742">
        <v>4.0000000000000001E-3</v>
      </c>
      <c r="AS382" s="742">
        <v>4.0000000000000001E-3</v>
      </c>
      <c r="AT382" s="742" t="s">
        <v>1414</v>
      </c>
      <c r="AU382" s="742" t="s">
        <v>2724</v>
      </c>
      <c r="AX382" s="190"/>
      <c r="AY382" s="190"/>
      <c r="AZ382" s="176"/>
      <c r="BA382" s="176"/>
      <c r="BB382" s="176"/>
      <c r="BC382" s="176"/>
      <c r="BD382" s="176"/>
      <c r="BE382" s="176"/>
      <c r="BF382" s="176"/>
      <c r="BG382" s="176"/>
      <c r="BH382" s="751"/>
      <c r="BI382" s="178"/>
      <c r="BJ382" s="191"/>
      <c r="BK382" s="191"/>
      <c r="BL382" s="191"/>
      <c r="BM382" s="210"/>
      <c r="BN382" s="178"/>
      <c r="BO382" s="178"/>
      <c r="BP382" s="178"/>
      <c r="BQ382" s="178"/>
      <c r="BR382" s="178"/>
      <c r="BS382" s="178"/>
      <c r="BT382" s="178"/>
      <c r="BU382" s="178"/>
      <c r="BV382" s="178"/>
      <c r="BW382" s="181"/>
      <c r="BX382" s="176"/>
      <c r="BY382"/>
      <c r="CA382"/>
    </row>
    <row r="383" spans="2:79" ht="18.75">
      <c r="B383" s="1170" t="s">
        <v>1534</v>
      </c>
      <c r="C383" s="335">
        <v>19729259000104</v>
      </c>
      <c r="D383" s="1170" t="s">
        <v>13</v>
      </c>
      <c r="E383" s="1170" t="s">
        <v>1414</v>
      </c>
      <c r="F383" s="1170" t="s">
        <v>1414</v>
      </c>
      <c r="G383" s="1172" t="s">
        <v>1414</v>
      </c>
      <c r="H383" s="1172" t="s">
        <v>1337</v>
      </c>
      <c r="I383" s="1172" t="s">
        <v>1414</v>
      </c>
      <c r="J383" s="1172" t="s">
        <v>1414</v>
      </c>
      <c r="K383" s="1172" t="s">
        <v>1414</v>
      </c>
      <c r="L383" s="740" t="s">
        <v>1414</v>
      </c>
      <c r="M383" s="740" t="s">
        <v>34</v>
      </c>
      <c r="N383" s="1172" t="s">
        <v>3120</v>
      </c>
      <c r="O383" s="1172" t="s">
        <v>1323</v>
      </c>
      <c r="P383" s="783">
        <v>41781</v>
      </c>
      <c r="Q383" s="741">
        <v>205.25875350000001</v>
      </c>
      <c r="R383" s="741">
        <v>202.19521749467461</v>
      </c>
      <c r="S383" s="784">
        <v>182</v>
      </c>
      <c r="T383" s="742"/>
      <c r="U383" s="743"/>
      <c r="V383" s="742">
        <v>2.4844379835816222E-2</v>
      </c>
      <c r="W383" s="743">
        <v>0.18780479796276756</v>
      </c>
      <c r="X383" s="742">
        <v>0.11082536579448354</v>
      </c>
      <c r="Y383" s="743">
        <v>0.53984464115046615</v>
      </c>
      <c r="Z383" s="742">
        <v>0.21466802534200036</v>
      </c>
      <c r="AA383" s="743">
        <v>0.92498564394919569</v>
      </c>
      <c r="AB383" s="742">
        <v>4.4325258263187027E-2</v>
      </c>
      <c r="AC383" s="744">
        <v>-2.4239888734956754</v>
      </c>
      <c r="AD383" s="785">
        <v>0</v>
      </c>
      <c r="AE383" s="1178" t="s">
        <v>1890</v>
      </c>
      <c r="AF383" s="786" t="s">
        <v>1741</v>
      </c>
      <c r="AG383" s="787" t="s">
        <v>1427</v>
      </c>
      <c r="AH383" s="787" t="s">
        <v>1797</v>
      </c>
      <c r="AI383" s="787">
        <v>1000000</v>
      </c>
      <c r="AJ383" s="787">
        <v>0</v>
      </c>
      <c r="AK383" s="787">
        <v>1000000</v>
      </c>
      <c r="AL383" s="742">
        <v>3.0000000000000001E-3</v>
      </c>
      <c r="AM383" s="742">
        <v>0.1</v>
      </c>
      <c r="AN383" s="743" t="s">
        <v>64</v>
      </c>
      <c r="AO383" s="1172" t="s">
        <v>34</v>
      </c>
      <c r="AP383" s="1178" t="s">
        <v>1742</v>
      </c>
      <c r="AQ383" s="745" t="s">
        <v>679</v>
      </c>
      <c r="AR383" s="742">
        <v>0</v>
      </c>
      <c r="AS383" s="742">
        <v>0</v>
      </c>
      <c r="AT383" s="742" t="s">
        <v>1414</v>
      </c>
      <c r="AU383" s="742" t="s">
        <v>2724</v>
      </c>
      <c r="AX383" s="190"/>
      <c r="AY383" s="190"/>
      <c r="AZ383" s="176"/>
      <c r="BA383" s="176"/>
      <c r="BB383" s="176"/>
      <c r="BC383" s="176"/>
      <c r="BD383" s="176"/>
      <c r="BE383" s="176"/>
      <c r="BF383" s="176"/>
      <c r="BG383" s="176"/>
      <c r="BH383" s="751"/>
      <c r="BI383" s="178"/>
      <c r="BJ383" s="191"/>
      <c r="BK383" s="191"/>
      <c r="BL383" s="191"/>
      <c r="BM383" s="210"/>
      <c r="BN383" s="178"/>
      <c r="BO383" s="178"/>
      <c r="BP383" s="178"/>
      <c r="BQ383" s="178"/>
      <c r="BR383" s="178"/>
      <c r="BS383" s="178"/>
      <c r="BT383" s="178"/>
      <c r="BU383" s="178"/>
      <c r="BV383" s="178"/>
      <c r="BW383" s="181"/>
      <c r="BX383" s="176"/>
      <c r="BY383"/>
      <c r="CA383"/>
    </row>
    <row r="384" spans="2:79" ht="18.75">
      <c r="B384" s="1170" t="s">
        <v>552</v>
      </c>
      <c r="C384" s="335">
        <v>14438229000117</v>
      </c>
      <c r="D384" s="1170" t="s">
        <v>14</v>
      </c>
      <c r="E384" s="1170" t="s">
        <v>607</v>
      </c>
      <c r="F384" s="1170" t="s">
        <v>1414</v>
      </c>
      <c r="G384" s="1172" t="s">
        <v>1414</v>
      </c>
      <c r="H384" s="1172" t="s">
        <v>34</v>
      </c>
      <c r="I384" s="1172" t="s">
        <v>34</v>
      </c>
      <c r="J384" s="1172" t="s">
        <v>608</v>
      </c>
      <c r="K384" s="1172" t="s">
        <v>48</v>
      </c>
      <c r="L384" s="740" t="s">
        <v>1414</v>
      </c>
      <c r="M384" s="740" t="s">
        <v>1411</v>
      </c>
      <c r="N384" s="1172" t="s">
        <v>3121</v>
      </c>
      <c r="O384" s="1172" t="s">
        <v>1320</v>
      </c>
      <c r="P384" s="783">
        <v>41949</v>
      </c>
      <c r="Q384" s="741">
        <v>247.28977599999999</v>
      </c>
      <c r="R384" s="741">
        <v>190.76417419678708</v>
      </c>
      <c r="S384" s="784">
        <v>32</v>
      </c>
      <c r="T384" s="742">
        <v>3.3491923490713837E-4</v>
      </c>
      <c r="U384" s="743">
        <v>1.0304143987608403E-2</v>
      </c>
      <c r="V384" s="742">
        <v>0.13995728073734481</v>
      </c>
      <c r="W384" s="743">
        <v>1.0579716219924651</v>
      </c>
      <c r="X384" s="742">
        <v>0.39046695829292255</v>
      </c>
      <c r="Y384" s="743">
        <v>1.9020148814275257</v>
      </c>
      <c r="Z384" s="742">
        <v>1.3597938043674866</v>
      </c>
      <c r="AA384" s="743">
        <v>5.8592319269119226</v>
      </c>
      <c r="AB384" s="742">
        <v>0.16355768106618079</v>
      </c>
      <c r="AC384" s="744">
        <v>4.6888461653096458E-2</v>
      </c>
      <c r="AD384" s="785">
        <v>0</v>
      </c>
      <c r="AE384" s="1178" t="s">
        <v>1898</v>
      </c>
      <c r="AF384" s="786" t="s">
        <v>1741</v>
      </c>
      <c r="AG384" s="787" t="s">
        <v>1427</v>
      </c>
      <c r="AH384" s="787" t="s">
        <v>1730</v>
      </c>
      <c r="AI384" s="787">
        <v>5000</v>
      </c>
      <c r="AJ384" s="787">
        <v>1000</v>
      </c>
      <c r="AK384" s="787">
        <v>1000</v>
      </c>
      <c r="AL384" s="742">
        <v>0.02</v>
      </c>
      <c r="AM384" s="742">
        <v>0.2</v>
      </c>
      <c r="AN384" s="743" t="s">
        <v>34</v>
      </c>
      <c r="AO384" s="1172" t="s">
        <v>34</v>
      </c>
      <c r="AP384" s="1178" t="s">
        <v>1727</v>
      </c>
      <c r="AQ384" s="745" t="s">
        <v>659</v>
      </c>
      <c r="AR384" s="742">
        <v>2.666E-3</v>
      </c>
      <c r="AS384" s="742">
        <v>2.666E-3</v>
      </c>
      <c r="AT384" s="742" t="s">
        <v>1414</v>
      </c>
      <c r="AU384" s="742" t="s">
        <v>2724</v>
      </c>
      <c r="AX384" s="190"/>
      <c r="AY384" s="190"/>
      <c r="AZ384" s="176"/>
      <c r="BA384" s="176"/>
      <c r="BB384" s="176"/>
      <c r="BC384" s="176"/>
      <c r="BD384" s="176"/>
      <c r="BE384" s="176"/>
      <c r="BF384" s="176"/>
      <c r="BG384" s="176"/>
      <c r="BH384" s="751"/>
      <c r="BI384" s="178"/>
      <c r="BJ384" s="191"/>
      <c r="BK384" s="191"/>
      <c r="BL384" s="191"/>
      <c r="BM384" s="210"/>
      <c r="BN384" s="178"/>
      <c r="BO384" s="178"/>
      <c r="BP384" s="178"/>
      <c r="BQ384" s="178"/>
      <c r="BR384" s="178"/>
      <c r="BS384" s="178"/>
      <c r="BT384" s="178"/>
      <c r="BU384" s="178"/>
      <c r="BV384" s="178"/>
      <c r="BW384" s="181"/>
      <c r="BX384" s="176"/>
      <c r="BY384"/>
      <c r="CA384"/>
    </row>
    <row r="385" spans="2:79" ht="18.75">
      <c r="B385" s="1170" t="s">
        <v>167</v>
      </c>
      <c r="C385" s="335">
        <v>30338659000113</v>
      </c>
      <c r="D385" s="1170" t="s">
        <v>13</v>
      </c>
      <c r="E385" s="1170" t="s">
        <v>615</v>
      </c>
      <c r="F385" s="1170" t="s">
        <v>619</v>
      </c>
      <c r="G385" s="1172" t="s">
        <v>34</v>
      </c>
      <c r="H385" s="1172" t="s">
        <v>1337</v>
      </c>
      <c r="I385" s="1172" t="s">
        <v>34</v>
      </c>
      <c r="J385" s="1172" t="s">
        <v>608</v>
      </c>
      <c r="K385" s="1172" t="s">
        <v>48</v>
      </c>
      <c r="L385" s="740" t="s">
        <v>1414</v>
      </c>
      <c r="M385" s="740" t="s">
        <v>1411</v>
      </c>
      <c r="N385" s="1172" t="s">
        <v>3122</v>
      </c>
      <c r="O385" s="1172" t="s">
        <v>1320</v>
      </c>
      <c r="P385" s="783">
        <v>43296</v>
      </c>
      <c r="Q385" s="741">
        <v>16.9792804</v>
      </c>
      <c r="R385" s="741">
        <v>21.894176782971893</v>
      </c>
      <c r="S385" s="784">
        <v>31</v>
      </c>
      <c r="T385" s="742">
        <v>-4.2332659347389612E-2</v>
      </c>
      <c r="U385" s="743">
        <v>-1.3024089745541882</v>
      </c>
      <c r="V385" s="742">
        <v>-0.4973511023226842</v>
      </c>
      <c r="W385" s="743">
        <v>-3.7595997125119132</v>
      </c>
      <c r="X385" s="742">
        <v>-0.34837412604822593</v>
      </c>
      <c r="Y385" s="743">
        <v>-1.6969752701865033</v>
      </c>
      <c r="Z385" s="742">
        <v>-0.25394283350767666</v>
      </c>
      <c r="AA385" s="743">
        <v>-1.0942173386286056</v>
      </c>
      <c r="AB385" s="742">
        <v>0.72749516668970693</v>
      </c>
      <c r="AC385" s="744">
        <v>-0.86548948203781462</v>
      </c>
      <c r="AD385" s="785">
        <v>29661053000135</v>
      </c>
      <c r="AE385" s="1178" t="s">
        <v>1962</v>
      </c>
      <c r="AF385" s="786" t="s">
        <v>1741</v>
      </c>
      <c r="AG385" s="787" t="s">
        <v>1427</v>
      </c>
      <c r="AH385" s="787" t="s">
        <v>1730</v>
      </c>
      <c r="AI385" s="787">
        <v>500</v>
      </c>
      <c r="AJ385" s="787">
        <v>500</v>
      </c>
      <c r="AK385" s="787">
        <v>500</v>
      </c>
      <c r="AL385" s="742">
        <v>1.8000000000000002E-2</v>
      </c>
      <c r="AM385" s="742">
        <v>0.2</v>
      </c>
      <c r="AN385" s="743" t="s">
        <v>34</v>
      </c>
      <c r="AO385" s="1172" t="s">
        <v>34</v>
      </c>
      <c r="AP385" s="1178" t="s">
        <v>1742</v>
      </c>
      <c r="AQ385" s="745" t="s">
        <v>668</v>
      </c>
      <c r="AR385" s="742">
        <v>3.5999999999999999E-3</v>
      </c>
      <c r="AS385" s="742">
        <v>3.5999999999999999E-3</v>
      </c>
      <c r="AT385" s="742" t="s">
        <v>1414</v>
      </c>
      <c r="AU385" s="742" t="s">
        <v>2724</v>
      </c>
      <c r="AX385" s="190"/>
      <c r="AY385" s="190"/>
      <c r="AZ385" s="176"/>
      <c r="BA385" s="176"/>
      <c r="BB385" s="176"/>
      <c r="BC385" s="176"/>
      <c r="BD385" s="176"/>
      <c r="BE385" s="176"/>
      <c r="BF385" s="176"/>
      <c r="BG385" s="176"/>
      <c r="BH385" s="751"/>
      <c r="BI385" s="178"/>
      <c r="BJ385" s="191"/>
      <c r="BK385" s="191"/>
      <c r="BL385" s="191"/>
      <c r="BM385" s="210"/>
      <c r="BN385" s="178"/>
      <c r="BO385" s="178"/>
      <c r="BP385" s="178"/>
      <c r="BQ385" s="178"/>
      <c r="BR385" s="178"/>
      <c r="BS385" s="178"/>
      <c r="BT385" s="178"/>
      <c r="BU385" s="178"/>
      <c r="BV385" s="178"/>
      <c r="BW385" s="181"/>
      <c r="BX385" s="176"/>
      <c r="BY385"/>
      <c r="CA385"/>
    </row>
    <row r="386" spans="2:79" ht="18.75">
      <c r="B386" s="1170" t="s">
        <v>527</v>
      </c>
      <c r="C386" s="335">
        <v>42562316000117</v>
      </c>
      <c r="D386" s="1170" t="s">
        <v>13</v>
      </c>
      <c r="E386" s="1170" t="s">
        <v>616</v>
      </c>
      <c r="F386" s="1170" t="s">
        <v>619</v>
      </c>
      <c r="G386" s="1172" t="s">
        <v>34</v>
      </c>
      <c r="H386" s="1172" t="s">
        <v>1337</v>
      </c>
      <c r="I386" s="1172" t="s">
        <v>34</v>
      </c>
      <c r="J386" s="1172" t="s">
        <v>611</v>
      </c>
      <c r="K386" s="1172" t="s">
        <v>48</v>
      </c>
      <c r="L386" s="740" t="s">
        <v>1414</v>
      </c>
      <c r="M386" s="740" t="s">
        <v>1411</v>
      </c>
      <c r="N386" s="1172" t="s">
        <v>3123</v>
      </c>
      <c r="O386" s="1172" t="s">
        <v>1320</v>
      </c>
      <c r="P386" s="783">
        <v>44385</v>
      </c>
      <c r="Q386" s="741">
        <v>21.333993270000001</v>
      </c>
      <c r="R386" s="741">
        <v>29.21124388878788</v>
      </c>
      <c r="S386" s="784">
        <v>33</v>
      </c>
      <c r="T386" s="742">
        <v>5.7341336168605483E-2</v>
      </c>
      <c r="U386" s="743">
        <v>1.764166768406096</v>
      </c>
      <c r="V386" s="742">
        <v>4.1503006082671545E-2</v>
      </c>
      <c r="W386" s="743">
        <v>0.31373146456918066</v>
      </c>
      <c r="X386" s="742"/>
      <c r="Y386" s="743"/>
      <c r="Z386" s="742"/>
      <c r="AA386" s="743"/>
      <c r="AB386" s="742">
        <v>7.7230609689161664E-2</v>
      </c>
      <c r="AC386" s="744">
        <v>-1.175509386282533</v>
      </c>
      <c r="AD386" s="785">
        <v>0</v>
      </c>
      <c r="AE386" s="1178" t="s">
        <v>2053</v>
      </c>
      <c r="AF386" s="786" t="s">
        <v>1741</v>
      </c>
      <c r="AG386" s="787" t="s">
        <v>1427</v>
      </c>
      <c r="AH386" s="787" t="s">
        <v>1797</v>
      </c>
      <c r="AI386" s="787">
        <v>100000</v>
      </c>
      <c r="AJ386" s="787">
        <v>10000</v>
      </c>
      <c r="AK386" s="787">
        <v>100000</v>
      </c>
      <c r="AL386" s="742">
        <v>0</v>
      </c>
      <c r="AM386" s="742">
        <v>0</v>
      </c>
      <c r="AN386" s="743" t="s">
        <v>64</v>
      </c>
      <c r="AO386" s="1172" t="s">
        <v>34</v>
      </c>
      <c r="AP386" s="1178" t="s">
        <v>1742</v>
      </c>
      <c r="AQ386" s="745" t="s">
        <v>668</v>
      </c>
      <c r="AR386" s="742">
        <v>0</v>
      </c>
      <c r="AS386" s="742">
        <v>0</v>
      </c>
      <c r="AT386" s="742" t="s">
        <v>1414</v>
      </c>
      <c r="AU386" s="742" t="s">
        <v>2724</v>
      </c>
      <c r="AX386" s="190"/>
      <c r="AY386" s="190"/>
      <c r="AZ386" s="176"/>
      <c r="BA386" s="176"/>
      <c r="BB386" s="176"/>
      <c r="BC386" s="176"/>
      <c r="BD386" s="176"/>
      <c r="BE386" s="176"/>
      <c r="BF386" s="176"/>
      <c r="BG386" s="176"/>
      <c r="BH386" s="751"/>
      <c r="BI386" s="178"/>
      <c r="BJ386" s="191"/>
      <c r="BK386" s="191"/>
      <c r="BL386" s="191"/>
      <c r="BM386" s="210"/>
      <c r="BN386" s="178"/>
      <c r="BO386" s="178"/>
      <c r="BP386" s="178"/>
      <c r="BQ386" s="178"/>
      <c r="BR386" s="178"/>
      <c r="BS386" s="178"/>
      <c r="BT386" s="178"/>
      <c r="BU386" s="178"/>
      <c r="BV386" s="178"/>
      <c r="BW386" s="181"/>
      <c r="BX386" s="176"/>
      <c r="BY386"/>
      <c r="CA386"/>
    </row>
    <row r="387" spans="2:79" ht="18.75">
      <c r="B387" s="1170" t="s">
        <v>168</v>
      </c>
      <c r="C387" s="335">
        <v>23591953000177</v>
      </c>
      <c r="D387" s="1170" t="s">
        <v>14</v>
      </c>
      <c r="E387" s="1170" t="s">
        <v>607</v>
      </c>
      <c r="F387" s="1170" t="s">
        <v>1414</v>
      </c>
      <c r="G387" s="1172" t="s">
        <v>1414</v>
      </c>
      <c r="H387" s="1172" t="s">
        <v>34</v>
      </c>
      <c r="I387" s="1172" t="s">
        <v>34</v>
      </c>
      <c r="J387" s="1172" t="s">
        <v>608</v>
      </c>
      <c r="K387" s="1172" t="s">
        <v>48</v>
      </c>
      <c r="L387" s="740" t="s">
        <v>1414</v>
      </c>
      <c r="M387" s="740" t="s">
        <v>34</v>
      </c>
      <c r="N387" s="1172" t="s">
        <v>3124</v>
      </c>
      <c r="O387" s="1172" t="s">
        <v>1320</v>
      </c>
      <c r="P387" s="783">
        <v>42355</v>
      </c>
      <c r="Q387" s="741">
        <v>134.31789000000001</v>
      </c>
      <c r="R387" s="741">
        <v>109.14191875502006</v>
      </c>
      <c r="S387" s="784">
        <v>24</v>
      </c>
      <c r="T387" s="742">
        <v>-1.5577992693947662E-2</v>
      </c>
      <c r="U387" s="743">
        <v>-0.47927339796071894</v>
      </c>
      <c r="V387" s="742">
        <v>3.008351194045189E-2</v>
      </c>
      <c r="W387" s="743">
        <v>0.22740869038888839</v>
      </c>
      <c r="X387" s="742">
        <v>9.7252338354735013E-2</v>
      </c>
      <c r="Y387" s="743">
        <v>0.47372867505363953</v>
      </c>
      <c r="Z387" s="742">
        <v>0.78341161039302198</v>
      </c>
      <c r="AA387" s="743">
        <v>3.3756517383629525</v>
      </c>
      <c r="AB387" s="742">
        <v>0.13811705887600009</v>
      </c>
      <c r="AC387" s="744">
        <v>-0.73998680229579905</v>
      </c>
      <c r="AD387" s="785">
        <v>0</v>
      </c>
      <c r="AE387" s="1178" t="s">
        <v>1916</v>
      </c>
      <c r="AF387" s="786" t="s">
        <v>1741</v>
      </c>
      <c r="AG387" s="787" t="s">
        <v>1427</v>
      </c>
      <c r="AH387" s="787" t="s">
        <v>1730</v>
      </c>
      <c r="AI387" s="787">
        <v>10000</v>
      </c>
      <c r="AJ387" s="787">
        <v>1000</v>
      </c>
      <c r="AK387" s="787">
        <v>10000</v>
      </c>
      <c r="AL387" s="742">
        <v>0.02</v>
      </c>
      <c r="AM387" s="742">
        <v>0.2</v>
      </c>
      <c r="AN387" s="743" t="s">
        <v>34</v>
      </c>
      <c r="AO387" s="1172" t="s">
        <v>34</v>
      </c>
      <c r="AP387" s="1178" t="s">
        <v>1727</v>
      </c>
      <c r="AQ387" s="745" t="s">
        <v>659</v>
      </c>
      <c r="AR387" s="742">
        <v>4.0000000000000001E-3</v>
      </c>
      <c r="AS387" s="742">
        <v>4.0000000000000001E-3</v>
      </c>
      <c r="AT387" s="742" t="s">
        <v>1414</v>
      </c>
      <c r="AU387" s="742" t="s">
        <v>2724</v>
      </c>
      <c r="AX387" s="190"/>
      <c r="AY387" s="190"/>
      <c r="AZ387" s="176"/>
      <c r="BA387" s="176"/>
      <c r="BB387" s="176"/>
      <c r="BC387" s="176"/>
      <c r="BD387" s="176"/>
      <c r="BE387" s="176"/>
      <c r="BF387" s="176"/>
      <c r="BG387" s="176"/>
      <c r="BH387" s="751"/>
      <c r="BI387" s="178"/>
      <c r="BJ387" s="191"/>
      <c r="BK387" s="191"/>
      <c r="BL387" s="191"/>
      <c r="BM387" s="210"/>
      <c r="BN387" s="178"/>
      <c r="BO387" s="178"/>
      <c r="BP387" s="178"/>
      <c r="BQ387" s="178"/>
      <c r="BR387" s="178"/>
      <c r="BS387" s="178"/>
      <c r="BT387" s="178"/>
      <c r="BU387" s="178"/>
      <c r="BV387" s="178"/>
      <c r="BW387" s="181"/>
      <c r="BX387" s="176"/>
      <c r="BY387"/>
      <c r="CA387"/>
    </row>
    <row r="388" spans="2:79" ht="18.75">
      <c r="B388" s="1170" t="s">
        <v>902</v>
      </c>
      <c r="C388" s="335">
        <v>11701977000152</v>
      </c>
      <c r="D388" s="1170" t="s">
        <v>13</v>
      </c>
      <c r="E388" s="1170" t="s">
        <v>616</v>
      </c>
      <c r="F388" s="1170" t="s">
        <v>619</v>
      </c>
      <c r="G388" s="1172" t="s">
        <v>738</v>
      </c>
      <c r="H388" s="1172" t="s">
        <v>34</v>
      </c>
      <c r="I388" s="1172" t="s">
        <v>34</v>
      </c>
      <c r="J388" s="1172" t="s">
        <v>608</v>
      </c>
      <c r="K388" s="1172" t="s">
        <v>48</v>
      </c>
      <c r="L388" s="740" t="s">
        <v>1414</v>
      </c>
      <c r="M388" s="740" t="s">
        <v>1411</v>
      </c>
      <c r="N388" s="1172" t="s">
        <v>3125</v>
      </c>
      <c r="O388" s="1172" t="s">
        <v>1320</v>
      </c>
      <c r="P388" s="783">
        <v>40472</v>
      </c>
      <c r="Q388" s="741">
        <v>21.579899000000001</v>
      </c>
      <c r="R388" s="741">
        <v>20.765287429752064</v>
      </c>
      <c r="S388" s="784">
        <v>15</v>
      </c>
      <c r="T388" s="742">
        <v>1.4372150459985411E-2</v>
      </c>
      <c r="U388" s="743">
        <v>0.44217438807992937</v>
      </c>
      <c r="V388" s="742">
        <v>3.5883998272016937E-2</v>
      </c>
      <c r="W388" s="743">
        <v>0.27125599794030986</v>
      </c>
      <c r="X388" s="742">
        <v>0.12144930092228701</v>
      </c>
      <c r="Y388" s="743">
        <v>0.59159519848506115</v>
      </c>
      <c r="Z388" s="742">
        <v>0.23475685080243469</v>
      </c>
      <c r="AA388" s="743">
        <v>1.0115466263083475</v>
      </c>
      <c r="AB388" s="742">
        <v>4.5915029224112454E-2</v>
      </c>
      <c r="AC388" s="744">
        <v>-2.0996243721861725</v>
      </c>
      <c r="AD388" s="785">
        <v>0</v>
      </c>
      <c r="AE388" s="1178" t="s">
        <v>1758</v>
      </c>
      <c r="AF388" s="786" t="s">
        <v>1725</v>
      </c>
      <c r="AG388" s="787" t="s">
        <v>1428</v>
      </c>
      <c r="AH388" s="787" t="s">
        <v>1730</v>
      </c>
      <c r="AI388" s="787">
        <v>1000</v>
      </c>
      <c r="AJ388" s="787">
        <v>1000</v>
      </c>
      <c r="AK388" s="787">
        <v>1000</v>
      </c>
      <c r="AL388" s="742">
        <v>1.1200000000000002E-2</v>
      </c>
      <c r="AM388" s="742">
        <v>0.1</v>
      </c>
      <c r="AN388" s="743" t="s">
        <v>64</v>
      </c>
      <c r="AO388" s="1172" t="s">
        <v>34</v>
      </c>
      <c r="AP388" s="1178" t="s">
        <v>1742</v>
      </c>
      <c r="AQ388" s="745" t="s">
        <v>686</v>
      </c>
      <c r="AR388" s="742">
        <v>1.66666666666667E-3</v>
      </c>
      <c r="AS388" s="742">
        <v>1.66666666666667E-3</v>
      </c>
      <c r="AT388" s="742" t="s">
        <v>1414</v>
      </c>
      <c r="AU388" s="742" t="s">
        <v>2724</v>
      </c>
      <c r="AX388" s="190"/>
      <c r="AY388" s="190"/>
      <c r="AZ388" s="176"/>
      <c r="BA388" s="176"/>
      <c r="BB388" s="176"/>
      <c r="BC388" s="176"/>
      <c r="BD388" s="176"/>
      <c r="BE388" s="176"/>
      <c r="BF388" s="176"/>
      <c r="BG388" s="176"/>
      <c r="BH388" s="751"/>
      <c r="BI388" s="178"/>
      <c r="BJ388" s="191"/>
      <c r="BK388" s="191"/>
      <c r="BL388" s="191"/>
      <c r="BM388" s="210"/>
      <c r="BN388" s="178"/>
      <c r="BO388" s="178"/>
      <c r="BP388" s="178"/>
      <c r="BQ388" s="178"/>
      <c r="BR388" s="178"/>
      <c r="BS388" s="178"/>
      <c r="BT388" s="178"/>
      <c r="BU388" s="178"/>
      <c r="BV388" s="178"/>
      <c r="BW388" s="181"/>
      <c r="BX388" s="176"/>
      <c r="BY388"/>
      <c r="CA388"/>
    </row>
    <row r="389" spans="2:79" ht="18.75">
      <c r="B389" s="1170" t="s">
        <v>2642</v>
      </c>
      <c r="C389" s="335">
        <v>32397641000118</v>
      </c>
      <c r="D389" s="1170" t="s">
        <v>13</v>
      </c>
      <c r="E389" s="1170" t="s">
        <v>615</v>
      </c>
      <c r="F389" s="1170" t="s">
        <v>619</v>
      </c>
      <c r="G389" s="1172" t="s">
        <v>34</v>
      </c>
      <c r="H389" s="1172" t="s">
        <v>1336</v>
      </c>
      <c r="I389" s="1172" t="s">
        <v>34</v>
      </c>
      <c r="J389" s="1172" t="s">
        <v>608</v>
      </c>
      <c r="K389" s="1172" t="s">
        <v>48</v>
      </c>
      <c r="L389" s="740" t="s">
        <v>1414</v>
      </c>
      <c r="M389" s="740" t="s">
        <v>34</v>
      </c>
      <c r="N389" s="1172" t="s">
        <v>3126</v>
      </c>
      <c r="O389" s="1172" t="s">
        <v>1320</v>
      </c>
      <c r="P389" s="783">
        <v>43621</v>
      </c>
      <c r="Q389" s="741"/>
      <c r="R389" s="741"/>
      <c r="S389" s="784">
        <v>3</v>
      </c>
      <c r="T389" s="742"/>
      <c r="U389" s="743"/>
      <c r="V389" s="742"/>
      <c r="W389" s="743"/>
      <c r="X389" s="742"/>
      <c r="Y389" s="743"/>
      <c r="Z389" s="742"/>
      <c r="AA389" s="743"/>
      <c r="AB389" s="742"/>
      <c r="AC389" s="744"/>
      <c r="AD389" s="785">
        <v>0</v>
      </c>
      <c r="AE389" s="1178" t="s">
        <v>1758</v>
      </c>
      <c r="AF389" s="786" t="s">
        <v>1741</v>
      </c>
      <c r="AG389" s="787" t="s">
        <v>1427</v>
      </c>
      <c r="AH389" s="787" t="s">
        <v>2116</v>
      </c>
      <c r="AI389" s="787">
        <v>5000</v>
      </c>
      <c r="AJ389" s="787">
        <v>0</v>
      </c>
      <c r="AK389" s="787">
        <v>5000</v>
      </c>
      <c r="AL389" s="742">
        <v>1.2E-2</v>
      </c>
      <c r="AM389" s="742">
        <v>0</v>
      </c>
      <c r="AN389" s="743" t="s">
        <v>34</v>
      </c>
      <c r="AO389" s="1172" t="s">
        <v>4626</v>
      </c>
      <c r="AP389" s="1178" t="s">
        <v>1742</v>
      </c>
      <c r="AQ389" s="745" t="s">
        <v>2174</v>
      </c>
      <c r="AR389" s="742">
        <v>0</v>
      </c>
      <c r="AS389" s="742">
        <v>0</v>
      </c>
      <c r="AT389" s="742" t="s">
        <v>1414</v>
      </c>
      <c r="AU389" s="742" t="s">
        <v>2724</v>
      </c>
      <c r="AX389" s="190"/>
      <c r="AY389" s="190"/>
      <c r="AZ389" s="176"/>
      <c r="BA389" s="176"/>
      <c r="BB389" s="176"/>
      <c r="BC389" s="176"/>
      <c r="BD389" s="176"/>
      <c r="BE389" s="176"/>
      <c r="BF389" s="176"/>
      <c r="BG389" s="176"/>
      <c r="BH389" s="751"/>
      <c r="BI389" s="178"/>
      <c r="BJ389" s="191"/>
      <c r="BK389" s="191"/>
      <c r="BL389" s="191"/>
      <c r="BM389" s="210"/>
      <c r="BN389" s="178"/>
      <c r="BO389" s="178"/>
      <c r="BP389" s="178"/>
      <c r="BQ389" s="178"/>
      <c r="BR389" s="178"/>
      <c r="BS389" s="178"/>
      <c r="BT389" s="178"/>
      <c r="BU389" s="178"/>
      <c r="BV389" s="178"/>
      <c r="BW389" s="181"/>
      <c r="BX389" s="176"/>
      <c r="BY389"/>
      <c r="CA389"/>
    </row>
    <row r="390" spans="2:79" ht="18.75">
      <c r="B390" s="1170" t="s">
        <v>169</v>
      </c>
      <c r="C390" s="335">
        <v>11447136000160</v>
      </c>
      <c r="D390" s="1170" t="s">
        <v>11</v>
      </c>
      <c r="E390" s="1170" t="s">
        <v>620</v>
      </c>
      <c r="F390" s="1170" t="s">
        <v>663</v>
      </c>
      <c r="G390" s="1172" t="s">
        <v>738</v>
      </c>
      <c r="H390" s="1172" t="s">
        <v>34</v>
      </c>
      <c r="I390" s="1172" t="s">
        <v>1414</v>
      </c>
      <c r="J390" s="1172" t="s">
        <v>608</v>
      </c>
      <c r="K390" s="1172" t="s">
        <v>48</v>
      </c>
      <c r="L390" s="740" t="s">
        <v>1414</v>
      </c>
      <c r="M390" s="740" t="s">
        <v>34</v>
      </c>
      <c r="N390" s="1172" t="s">
        <v>3127</v>
      </c>
      <c r="O390" s="1172" t="s">
        <v>1320</v>
      </c>
      <c r="P390" s="783">
        <v>40304</v>
      </c>
      <c r="Q390" s="741">
        <v>111.14655399999999</v>
      </c>
      <c r="R390" s="741">
        <v>97.110305983673456</v>
      </c>
      <c r="S390" s="784">
        <v>31</v>
      </c>
      <c r="T390" s="742">
        <v>2.0208173659676421E-2</v>
      </c>
      <c r="U390" s="743">
        <v>0.62172580554722623</v>
      </c>
      <c r="V390" s="742">
        <v>0.13199069089594673</v>
      </c>
      <c r="W390" s="743">
        <v>0.9977502034864133</v>
      </c>
      <c r="X390" s="742">
        <v>0.22678438907436105</v>
      </c>
      <c r="Y390" s="743">
        <v>1.1046959895932971</v>
      </c>
      <c r="Z390" s="742">
        <v>0.29678804896490818</v>
      </c>
      <c r="AA390" s="743">
        <v>1.2788336043566315</v>
      </c>
      <c r="AB390" s="742">
        <v>4.4313467348333115E-3</v>
      </c>
      <c r="AC390" s="744">
        <v>-6.7162829375905855E-2</v>
      </c>
      <c r="AD390" s="785">
        <v>0</v>
      </c>
      <c r="AE390" s="1178" t="s">
        <v>1758</v>
      </c>
      <c r="AF390" s="786" t="s">
        <v>1725</v>
      </c>
      <c r="AG390" s="787" t="s">
        <v>1427</v>
      </c>
      <c r="AH390" s="787" t="s">
        <v>1730</v>
      </c>
      <c r="AI390" s="787">
        <v>1000</v>
      </c>
      <c r="AJ390" s="787">
        <v>1</v>
      </c>
      <c r="AK390" s="787">
        <v>1</v>
      </c>
      <c r="AL390" s="742">
        <v>5.9999999999999995E-4</v>
      </c>
      <c r="AM390" s="742">
        <v>0</v>
      </c>
      <c r="AN390" s="743" t="s">
        <v>2124</v>
      </c>
      <c r="AO390" s="1172" t="s">
        <v>34</v>
      </c>
      <c r="AP390" s="1178" t="s">
        <v>1731</v>
      </c>
      <c r="AQ390" s="745" t="s">
        <v>675</v>
      </c>
      <c r="AR390" s="742">
        <v>1.66666666666667E-3</v>
      </c>
      <c r="AS390" s="742">
        <v>1.66666666666667E-3</v>
      </c>
      <c r="AT390" s="742" t="s">
        <v>1414</v>
      </c>
      <c r="AU390" s="742" t="s">
        <v>2724</v>
      </c>
      <c r="AX390" s="190"/>
      <c r="AY390" s="190"/>
      <c r="AZ390" s="176"/>
      <c r="BA390" s="176"/>
      <c r="BB390" s="176"/>
      <c r="BC390" s="176"/>
      <c r="BD390" s="176"/>
      <c r="BE390" s="176"/>
      <c r="BF390" s="176"/>
      <c r="BG390" s="176"/>
      <c r="BH390" s="751"/>
      <c r="BI390" s="178"/>
      <c r="BJ390" s="191"/>
      <c r="BK390" s="191"/>
      <c r="BL390" s="191"/>
      <c r="BM390" s="210"/>
      <c r="BN390" s="178"/>
      <c r="BO390" s="178"/>
      <c r="BP390" s="178"/>
      <c r="BQ390" s="178"/>
      <c r="BR390" s="178"/>
      <c r="BS390" s="178"/>
      <c r="BT390" s="178"/>
      <c r="BU390" s="178"/>
      <c r="BV390" s="178"/>
      <c r="BW390" s="181"/>
      <c r="BX390" s="176"/>
      <c r="BY390"/>
      <c r="CA390"/>
    </row>
    <row r="391" spans="2:79" ht="18.75">
      <c r="B391" s="1170" t="s">
        <v>1535</v>
      </c>
      <c r="C391" s="335">
        <v>29813630000167</v>
      </c>
      <c r="D391" s="1170" t="s">
        <v>11</v>
      </c>
      <c r="E391" s="1170" t="s">
        <v>620</v>
      </c>
      <c r="F391" s="1170" t="s">
        <v>663</v>
      </c>
      <c r="G391" s="1172" t="s">
        <v>738</v>
      </c>
      <c r="H391" s="1172" t="s">
        <v>34</v>
      </c>
      <c r="I391" s="1172" t="s">
        <v>1414</v>
      </c>
      <c r="J391" s="1172" t="s">
        <v>608</v>
      </c>
      <c r="K391" s="1172" t="s">
        <v>48</v>
      </c>
      <c r="L391" s="740" t="s">
        <v>1414</v>
      </c>
      <c r="M391" s="740" t="s">
        <v>34</v>
      </c>
      <c r="N391" s="1172" t="s">
        <v>3128</v>
      </c>
      <c r="O391" s="1172" t="s">
        <v>1320</v>
      </c>
      <c r="P391" s="783">
        <v>43359</v>
      </c>
      <c r="Q391" s="741">
        <v>44.01134897</v>
      </c>
      <c r="R391" s="741">
        <v>54.233955560639991</v>
      </c>
      <c r="S391" s="784">
        <v>31</v>
      </c>
      <c r="T391" s="742">
        <v>2.0145531779039771E-2</v>
      </c>
      <c r="U391" s="743">
        <v>0.61979856193007898</v>
      </c>
      <c r="V391" s="742">
        <v>0.13446507287340537</v>
      </c>
      <c r="W391" s="743">
        <v>1.0164546674509116</v>
      </c>
      <c r="X391" s="742">
        <v>0.23413794100582264</v>
      </c>
      <c r="Y391" s="743">
        <v>1.1405160888563377</v>
      </c>
      <c r="Z391" s="742">
        <v>0.30921291781721627</v>
      </c>
      <c r="AA391" s="743">
        <v>1.3323712716362675</v>
      </c>
      <c r="AB391" s="742">
        <v>3.6768821581705173E-3</v>
      </c>
      <c r="AC391" s="744">
        <v>0.59201249840561354</v>
      </c>
      <c r="AD391" s="785">
        <v>11447136000160</v>
      </c>
      <c r="AE391" s="1178" t="s">
        <v>1758</v>
      </c>
      <c r="AF391" s="786" t="s">
        <v>1725</v>
      </c>
      <c r="AG391" s="787" t="s">
        <v>1427</v>
      </c>
      <c r="AH391" s="787" t="s">
        <v>1730</v>
      </c>
      <c r="AI391" s="787">
        <v>5000</v>
      </c>
      <c r="AJ391" s="787">
        <v>1000</v>
      </c>
      <c r="AK391" s="787">
        <v>1000</v>
      </c>
      <c r="AL391" s="742">
        <v>5.9999999999999995E-4</v>
      </c>
      <c r="AM391" s="742">
        <v>0</v>
      </c>
      <c r="AN391" s="743" t="s">
        <v>2124</v>
      </c>
      <c r="AO391" s="1172" t="s">
        <v>34</v>
      </c>
      <c r="AP391" s="1178" t="s">
        <v>1731</v>
      </c>
      <c r="AQ391" s="745" t="s">
        <v>675</v>
      </c>
      <c r="AR391" s="742">
        <v>0</v>
      </c>
      <c r="AS391" s="742">
        <v>0</v>
      </c>
      <c r="AT391" s="742" t="s">
        <v>1414</v>
      </c>
      <c r="AU391" s="742" t="s">
        <v>2724</v>
      </c>
      <c r="AX391" s="190"/>
      <c r="AY391" s="190"/>
      <c r="AZ391" s="176"/>
      <c r="BA391" s="176"/>
      <c r="BB391" s="176"/>
      <c r="BC391" s="176"/>
      <c r="BD391" s="176"/>
      <c r="BE391" s="176"/>
      <c r="BF391" s="176"/>
      <c r="BG391" s="176"/>
      <c r="BH391" s="751"/>
      <c r="BI391" s="178"/>
      <c r="BJ391" s="191"/>
      <c r="BK391" s="191"/>
      <c r="BL391" s="191"/>
      <c r="BM391" s="210"/>
      <c r="BN391" s="178"/>
      <c r="BO391" s="178"/>
      <c r="BP391" s="178"/>
      <c r="BQ391" s="178"/>
      <c r="BR391" s="178"/>
      <c r="BS391" s="178"/>
      <c r="BT391" s="178"/>
      <c r="BU391" s="178"/>
      <c r="BV391" s="178"/>
      <c r="BW391" s="181"/>
      <c r="BX391" s="176"/>
      <c r="BY391"/>
      <c r="CA391"/>
    </row>
    <row r="392" spans="2:79" ht="18.75">
      <c r="B392" s="1170" t="s">
        <v>1536</v>
      </c>
      <c r="C392" s="335">
        <v>29215706000152</v>
      </c>
      <c r="D392" s="1170" t="s">
        <v>13</v>
      </c>
      <c r="E392" s="1170" t="s">
        <v>615</v>
      </c>
      <c r="F392" s="1170" t="s">
        <v>619</v>
      </c>
      <c r="G392" s="1172" t="s">
        <v>1414</v>
      </c>
      <c r="H392" s="1172" t="s">
        <v>1336</v>
      </c>
      <c r="I392" s="1172" t="s">
        <v>1414</v>
      </c>
      <c r="J392" s="1172" t="s">
        <v>608</v>
      </c>
      <c r="K392" s="1172" t="s">
        <v>48</v>
      </c>
      <c r="L392" s="740" t="s">
        <v>1414</v>
      </c>
      <c r="M392" s="740" t="s">
        <v>34</v>
      </c>
      <c r="N392" s="1172" t="s">
        <v>3129</v>
      </c>
      <c r="O392" s="1172" t="s">
        <v>1320</v>
      </c>
      <c r="P392" s="783">
        <v>43106</v>
      </c>
      <c r="Q392" s="741">
        <v>76.588845019999994</v>
      </c>
      <c r="R392" s="741">
        <v>123.16512045229835</v>
      </c>
      <c r="S392" s="784">
        <v>35</v>
      </c>
      <c r="T392" s="742">
        <v>4.2772145195681954E-3</v>
      </c>
      <c r="U392" s="743">
        <v>0.13159302208408521</v>
      </c>
      <c r="V392" s="742">
        <v>4.3989448936245124E-2</v>
      </c>
      <c r="W392" s="743">
        <v>0.33252709967246319</v>
      </c>
      <c r="X392" s="742">
        <v>0.13172587291775617</v>
      </c>
      <c r="Y392" s="743">
        <v>0.64165370523015808</v>
      </c>
      <c r="Z392" s="742">
        <v>0.27409476688847989</v>
      </c>
      <c r="AA392" s="743">
        <v>1.1810502474671094</v>
      </c>
      <c r="AB392" s="742">
        <v>4.0389403652761363E-2</v>
      </c>
      <c r="AC392" s="744">
        <v>-2.1861888455568179</v>
      </c>
      <c r="AD392" s="785">
        <v>0</v>
      </c>
      <c r="AE392" s="1178" t="s">
        <v>1758</v>
      </c>
      <c r="AF392" s="786" t="s">
        <v>1725</v>
      </c>
      <c r="AG392" s="787" t="s">
        <v>1428</v>
      </c>
      <c r="AH392" s="787" t="s">
        <v>1726</v>
      </c>
      <c r="AI392" s="787">
        <v>0</v>
      </c>
      <c r="AJ392" s="787">
        <v>0</v>
      </c>
      <c r="AK392" s="787">
        <v>0</v>
      </c>
      <c r="AL392" s="742">
        <v>8.9999999999999998E-4</v>
      </c>
      <c r="AM392" s="742">
        <v>0</v>
      </c>
      <c r="AN392" s="743" t="s">
        <v>64</v>
      </c>
      <c r="AO392" s="1172" t="s">
        <v>34</v>
      </c>
      <c r="AP392" s="1178" t="s">
        <v>1742</v>
      </c>
      <c r="AQ392" s="745" t="s">
        <v>686</v>
      </c>
      <c r="AR392" s="742">
        <v>0</v>
      </c>
      <c r="AS392" s="742">
        <v>0</v>
      </c>
      <c r="AT392" s="742" t="s">
        <v>1414</v>
      </c>
      <c r="AU392" s="742" t="s">
        <v>2724</v>
      </c>
      <c r="AX392" s="190"/>
      <c r="AY392" s="190"/>
      <c r="AZ392" s="176"/>
      <c r="BA392" s="176"/>
      <c r="BB392" s="176"/>
      <c r="BC392" s="751"/>
      <c r="BD392" s="176"/>
      <c r="BE392" s="176"/>
      <c r="BF392" s="176"/>
      <c r="BG392" s="176"/>
      <c r="BH392" s="751"/>
      <c r="BI392" s="178"/>
      <c r="BJ392" s="191"/>
      <c r="BK392" s="191"/>
      <c r="BL392" s="191"/>
      <c r="BM392" s="178"/>
      <c r="BN392" s="178"/>
      <c r="BO392" s="178"/>
      <c r="BP392" s="178"/>
      <c r="BQ392" s="178"/>
      <c r="BR392" s="178"/>
      <c r="BS392" s="178"/>
      <c r="BT392" s="178"/>
      <c r="BU392" s="179"/>
      <c r="BV392" s="180"/>
      <c r="BW392" s="181"/>
      <c r="BX392" s="177"/>
      <c r="BY392"/>
      <c r="CA392"/>
    </row>
    <row r="393" spans="2:79" ht="18.75">
      <c r="B393" s="1170" t="s">
        <v>903</v>
      </c>
      <c r="C393" s="335">
        <v>5488919000190</v>
      </c>
      <c r="D393" s="1170" t="s">
        <v>13</v>
      </c>
      <c r="E393" s="1170" t="s">
        <v>616</v>
      </c>
      <c r="F393" s="1170" t="s">
        <v>617</v>
      </c>
      <c r="G393" s="1172" t="s">
        <v>34</v>
      </c>
      <c r="H393" s="1172" t="s">
        <v>1336</v>
      </c>
      <c r="I393" s="1172" t="s">
        <v>34</v>
      </c>
      <c r="J393" s="1172" t="s">
        <v>608</v>
      </c>
      <c r="K393" s="1172" t="s">
        <v>48</v>
      </c>
      <c r="L393" s="740" t="s">
        <v>1414</v>
      </c>
      <c r="M393" s="740" t="s">
        <v>34</v>
      </c>
      <c r="N393" s="1172" t="s">
        <v>3130</v>
      </c>
      <c r="O393" s="1172" t="s">
        <v>1320</v>
      </c>
      <c r="P393" s="783">
        <v>37651</v>
      </c>
      <c r="Q393" s="741">
        <v>10.064673000000001</v>
      </c>
      <c r="R393" s="741">
        <v>20.017132534136536</v>
      </c>
      <c r="S393" s="784">
        <v>4</v>
      </c>
      <c r="T393" s="742">
        <v>-2.3662242048365645E-3</v>
      </c>
      <c r="U393" s="743">
        <v>-7.2799386754721418E-2</v>
      </c>
      <c r="V393" s="742">
        <v>6.2475900892242642E-2</v>
      </c>
      <c r="W393" s="743">
        <v>0.47227075186214007</v>
      </c>
      <c r="X393" s="742">
        <v>0.1235023295865989</v>
      </c>
      <c r="Y393" s="743">
        <v>0.60159576572534768</v>
      </c>
      <c r="Z393" s="742">
        <v>0.14410989388677864</v>
      </c>
      <c r="AA393" s="743">
        <v>0.62095686017488971</v>
      </c>
      <c r="AB393" s="742">
        <v>2.1420576327091986E-2</v>
      </c>
      <c r="AC393" s="744">
        <v>-3.2591285464184692</v>
      </c>
      <c r="AD393" s="785">
        <v>12219403000105</v>
      </c>
      <c r="AE393" s="1178" t="s">
        <v>1758</v>
      </c>
      <c r="AF393" s="786" t="s">
        <v>1725</v>
      </c>
      <c r="AG393" s="787" t="s">
        <v>1428</v>
      </c>
      <c r="AH393" s="787" t="s">
        <v>1730</v>
      </c>
      <c r="AI393" s="787">
        <v>1000</v>
      </c>
      <c r="AJ393" s="787">
        <v>1</v>
      </c>
      <c r="AK393" s="787">
        <v>1000</v>
      </c>
      <c r="AL393" s="742">
        <v>0.02</v>
      </c>
      <c r="AM393" s="742">
        <v>0.2</v>
      </c>
      <c r="AN393" s="743" t="s">
        <v>64</v>
      </c>
      <c r="AO393" s="1172" t="s">
        <v>34</v>
      </c>
      <c r="AP393" s="1178" t="s">
        <v>1742</v>
      </c>
      <c r="AQ393" s="745" t="s">
        <v>664</v>
      </c>
      <c r="AR393" s="742">
        <v>5.0000000000000001E-3</v>
      </c>
      <c r="AS393" s="742">
        <v>5.0000000000000001E-3</v>
      </c>
      <c r="AT393" s="742" t="s">
        <v>1414</v>
      </c>
      <c r="AU393" s="742" t="s">
        <v>2724</v>
      </c>
      <c r="AX393" s="190"/>
      <c r="AY393" s="190"/>
      <c r="AZ393" s="176"/>
      <c r="BA393" s="176"/>
      <c r="BB393" s="176"/>
      <c r="BC393" s="751"/>
      <c r="BD393" s="176"/>
      <c r="BE393" s="176"/>
      <c r="BF393" s="176"/>
      <c r="BG393" s="176"/>
      <c r="BH393" s="751"/>
      <c r="BI393" s="178"/>
      <c r="BJ393" s="191"/>
      <c r="BK393" s="191"/>
      <c r="BL393" s="191"/>
      <c r="BM393" s="178"/>
      <c r="BN393" s="178"/>
      <c r="BO393" s="178"/>
      <c r="BP393" s="178"/>
      <c r="BQ393" s="178"/>
      <c r="BR393" s="178"/>
      <c r="BS393" s="178"/>
      <c r="BT393" s="178"/>
      <c r="BU393" s="179"/>
      <c r="BV393" s="180"/>
      <c r="BW393" s="181"/>
      <c r="BX393" s="177"/>
      <c r="BY393"/>
      <c r="CA393"/>
    </row>
    <row r="394" spans="2:79" ht="18.75">
      <c r="B394" s="1170" t="s">
        <v>170</v>
      </c>
      <c r="C394" s="335">
        <v>13176277000111</v>
      </c>
      <c r="D394" s="1170" t="s">
        <v>11</v>
      </c>
      <c r="E394" s="1170" t="s">
        <v>621</v>
      </c>
      <c r="F394" s="1170" t="s">
        <v>672</v>
      </c>
      <c r="G394" s="1172" t="s">
        <v>738</v>
      </c>
      <c r="H394" s="1172" t="s">
        <v>34</v>
      </c>
      <c r="I394" s="1172" t="s">
        <v>1414</v>
      </c>
      <c r="J394" s="1172" t="s">
        <v>608</v>
      </c>
      <c r="K394" s="1172" t="s">
        <v>48</v>
      </c>
      <c r="L394" s="740" t="s">
        <v>1414</v>
      </c>
      <c r="M394" s="740" t="s">
        <v>34</v>
      </c>
      <c r="N394" s="1172" t="s">
        <v>3131</v>
      </c>
      <c r="O394" s="1172" t="s">
        <v>1320</v>
      </c>
      <c r="P394" s="783">
        <v>40823</v>
      </c>
      <c r="Q394" s="741">
        <v>30.154843</v>
      </c>
      <c r="R394" s="741">
        <v>42.640268754032242</v>
      </c>
      <c r="S394" s="784">
        <v>1</v>
      </c>
      <c r="T394" s="742">
        <v>3.6114570754407271E-2</v>
      </c>
      <c r="U394" s="743">
        <v>1.1111029117430737</v>
      </c>
      <c r="V394" s="742">
        <v>8.1260061526698735E-2</v>
      </c>
      <c r="W394" s="743">
        <v>0.61426485741709158</v>
      </c>
      <c r="X394" s="742">
        <v>0.17080720961186424</v>
      </c>
      <c r="Y394" s="743">
        <v>0.83202393349031578</v>
      </c>
      <c r="Z394" s="742">
        <v>0.26858195624772718</v>
      </c>
      <c r="AA394" s="743">
        <v>1.1572960311958103</v>
      </c>
      <c r="AB394" s="742">
        <v>3.0306030647469159E-2</v>
      </c>
      <c r="AC394" s="744">
        <v>-1.6837655761483374</v>
      </c>
      <c r="AD394" s="785">
        <v>0</v>
      </c>
      <c r="AE394" s="1178" t="s">
        <v>1758</v>
      </c>
      <c r="AF394" s="786" t="s">
        <v>1741</v>
      </c>
      <c r="AG394" s="787" t="s">
        <v>1427</v>
      </c>
      <c r="AH394" s="787" t="s">
        <v>1730</v>
      </c>
      <c r="AI394" s="787">
        <v>1000</v>
      </c>
      <c r="AJ394" s="787">
        <v>1</v>
      </c>
      <c r="AK394" s="787">
        <v>1000</v>
      </c>
      <c r="AL394" s="742">
        <v>0.01</v>
      </c>
      <c r="AM394" s="742">
        <v>0.2</v>
      </c>
      <c r="AN394" s="743" t="s">
        <v>636</v>
      </c>
      <c r="AO394" s="1172" t="s">
        <v>34</v>
      </c>
      <c r="AP394" s="1178" t="s">
        <v>1742</v>
      </c>
      <c r="AQ394" s="745" t="s">
        <v>664</v>
      </c>
      <c r="AR394" s="742">
        <v>3.3333333333333301E-3</v>
      </c>
      <c r="AS394" s="742">
        <v>3.3333333333333301E-3</v>
      </c>
      <c r="AT394" s="742" t="s">
        <v>1414</v>
      </c>
      <c r="AU394" s="742" t="s">
        <v>2724</v>
      </c>
      <c r="AX394" s="190"/>
      <c r="AY394" s="190"/>
      <c r="AZ394" s="176"/>
      <c r="BA394" s="176"/>
      <c r="BB394" s="176"/>
      <c r="BC394" s="751"/>
      <c r="BD394" s="176"/>
      <c r="BE394" s="176"/>
      <c r="BF394" s="176"/>
      <c r="BG394" s="176"/>
      <c r="BH394" s="751"/>
      <c r="BI394" s="178"/>
      <c r="BJ394" s="191"/>
      <c r="BK394" s="191"/>
      <c r="BL394" s="191"/>
      <c r="BM394" s="178"/>
      <c r="BN394" s="178"/>
      <c r="BO394" s="178"/>
      <c r="BP394" s="178"/>
      <c r="BQ394" s="178"/>
      <c r="BR394" s="178"/>
      <c r="BS394" s="178"/>
      <c r="BT394" s="178"/>
      <c r="BU394" s="179"/>
      <c r="BV394" s="180"/>
      <c r="BW394" s="181"/>
      <c r="BX394" s="177"/>
      <c r="BY394"/>
      <c r="CA394"/>
    </row>
    <row r="395" spans="2:79" ht="18.75">
      <c r="B395" s="1170" t="s">
        <v>904</v>
      </c>
      <c r="C395" s="335">
        <v>10705335000169</v>
      </c>
      <c r="D395" s="1170" t="s">
        <v>11</v>
      </c>
      <c r="E395" s="1170" t="s">
        <v>620</v>
      </c>
      <c r="F395" s="1170" t="s">
        <v>663</v>
      </c>
      <c r="G395" s="1172" t="s">
        <v>738</v>
      </c>
      <c r="H395" s="1172" t="s">
        <v>34</v>
      </c>
      <c r="I395" s="1172" t="s">
        <v>1414</v>
      </c>
      <c r="J395" s="1172" t="s">
        <v>608</v>
      </c>
      <c r="K395" s="1172" t="s">
        <v>48</v>
      </c>
      <c r="L395" s="740" t="s">
        <v>1414</v>
      </c>
      <c r="M395" s="740" t="s">
        <v>34</v>
      </c>
      <c r="N395" s="1172" t="s">
        <v>3132</v>
      </c>
      <c r="O395" s="1172" t="s">
        <v>1320</v>
      </c>
      <c r="P395" s="783">
        <v>39988</v>
      </c>
      <c r="Q395" s="741">
        <v>48.241495999999998</v>
      </c>
      <c r="R395" s="741">
        <v>124.71488042276424</v>
      </c>
      <c r="S395" s="784">
        <v>1</v>
      </c>
      <c r="T395" s="742">
        <v>2.3207076588085185E-2</v>
      </c>
      <c r="U395" s="743">
        <v>0.71399022143767887</v>
      </c>
      <c r="V395" s="742">
        <v>0.11208551628944718</v>
      </c>
      <c r="W395" s="743">
        <v>0.84728207668704525</v>
      </c>
      <c r="X395" s="742">
        <v>0.17763560957961788</v>
      </c>
      <c r="Y395" s="743">
        <v>0.86528594985089979</v>
      </c>
      <c r="Z395" s="742">
        <v>0.19755431608261009</v>
      </c>
      <c r="AA395" s="743">
        <v>0.85124417567772481</v>
      </c>
      <c r="AB395" s="742">
        <v>6.1901049858487465E-3</v>
      </c>
      <c r="AC395" s="744">
        <v>-3.2637243531963382</v>
      </c>
      <c r="AD395" s="785">
        <v>41888721000167</v>
      </c>
      <c r="AE395" s="1178" t="s">
        <v>1758</v>
      </c>
      <c r="AF395" s="786" t="s">
        <v>1725</v>
      </c>
      <c r="AG395" s="787" t="s">
        <v>736</v>
      </c>
      <c r="AH395" s="787" t="s">
        <v>1730</v>
      </c>
      <c r="AI395" s="787">
        <v>1000</v>
      </c>
      <c r="AJ395" s="787">
        <v>1000</v>
      </c>
      <c r="AK395" s="787">
        <v>1000</v>
      </c>
      <c r="AL395" s="742">
        <v>0.02</v>
      </c>
      <c r="AM395" s="742">
        <v>0.2</v>
      </c>
      <c r="AN395" s="743" t="s">
        <v>64</v>
      </c>
      <c r="AO395" s="1172" t="s">
        <v>34</v>
      </c>
      <c r="AP395" s="1178" t="s">
        <v>1742</v>
      </c>
      <c r="AQ395" s="745" t="s">
        <v>664</v>
      </c>
      <c r="AR395" s="742">
        <v>3.3333333333333301E-3</v>
      </c>
      <c r="AS395" s="742">
        <v>3.3333333333333301E-3</v>
      </c>
      <c r="AT395" s="742" t="s">
        <v>1414</v>
      </c>
      <c r="AU395" s="742" t="s">
        <v>2724</v>
      </c>
      <c r="AX395" s="190"/>
      <c r="AY395" s="190"/>
      <c r="AZ395" s="176"/>
      <c r="BA395" s="176"/>
      <c r="BB395" s="176"/>
      <c r="BC395" s="751"/>
      <c r="BD395" s="176"/>
      <c r="BE395" s="176"/>
      <c r="BF395" s="176"/>
      <c r="BG395" s="176"/>
      <c r="BH395" s="751"/>
      <c r="BI395" s="178"/>
      <c r="BJ395" s="191"/>
      <c r="BK395" s="191"/>
      <c r="BL395" s="191"/>
      <c r="BM395" s="178"/>
      <c r="BN395" s="178"/>
      <c r="BO395" s="178"/>
      <c r="BP395" s="178"/>
      <c r="BQ395" s="178"/>
      <c r="BR395" s="178"/>
      <c r="BS395" s="178"/>
      <c r="BT395" s="178"/>
      <c r="BU395" s="179"/>
      <c r="BV395" s="180"/>
      <c r="BW395" s="181"/>
      <c r="BX395" s="177"/>
      <c r="BY395"/>
      <c r="CA395"/>
    </row>
    <row r="396" spans="2:79" ht="18.75">
      <c r="B396" s="1170" t="s">
        <v>171</v>
      </c>
      <c r="C396" s="335">
        <v>34286544000183</v>
      </c>
      <c r="D396" s="1170" t="s">
        <v>14</v>
      </c>
      <c r="E396" s="1170" t="s">
        <v>614</v>
      </c>
      <c r="F396" s="1170" t="s">
        <v>1414</v>
      </c>
      <c r="G396" s="1172" t="s">
        <v>1414</v>
      </c>
      <c r="H396" s="1172" t="s">
        <v>1337</v>
      </c>
      <c r="I396" s="1172" t="s">
        <v>34</v>
      </c>
      <c r="J396" s="1172" t="s">
        <v>608</v>
      </c>
      <c r="K396" s="1172" t="s">
        <v>48</v>
      </c>
      <c r="L396" s="740" t="s">
        <v>1414</v>
      </c>
      <c r="M396" s="740" t="s">
        <v>34</v>
      </c>
      <c r="N396" s="1172" t="s">
        <v>3133</v>
      </c>
      <c r="O396" s="1172" t="s">
        <v>1320</v>
      </c>
      <c r="P396" s="783">
        <v>43705</v>
      </c>
      <c r="Q396" s="741">
        <v>44.400809539999997</v>
      </c>
      <c r="R396" s="741">
        <v>52.373697359598424</v>
      </c>
      <c r="S396" s="784">
        <v>33</v>
      </c>
      <c r="T396" s="742">
        <v>-5.126838511393117E-2</v>
      </c>
      <c r="U396" s="743">
        <v>-1.5773260152483601</v>
      </c>
      <c r="V396" s="742">
        <v>-0.11830743897112572</v>
      </c>
      <c r="W396" s="743">
        <v>-0.89431512560574089</v>
      </c>
      <c r="X396" s="742">
        <v>-3.3699640828972699E-2</v>
      </c>
      <c r="Y396" s="743">
        <v>-0.1641552940502175</v>
      </c>
      <c r="Z396" s="742">
        <v>0.47427188942459231</v>
      </c>
      <c r="AA396" s="743">
        <v>2.0435958655113993</v>
      </c>
      <c r="AB396" s="742">
        <v>0.19822530101404881</v>
      </c>
      <c r="AC396" s="744">
        <v>-1.2641966003823553</v>
      </c>
      <c r="AD396" s="785">
        <v>34286521000179</v>
      </c>
      <c r="AE396" s="1178" t="s">
        <v>1758</v>
      </c>
      <c r="AF396" s="786" t="s">
        <v>1725</v>
      </c>
      <c r="AG396" s="787" t="s">
        <v>1428</v>
      </c>
      <c r="AH396" s="787" t="s">
        <v>1730</v>
      </c>
      <c r="AI396" s="787">
        <v>1000</v>
      </c>
      <c r="AJ396" s="787">
        <v>1</v>
      </c>
      <c r="AK396" s="787">
        <v>1000</v>
      </c>
      <c r="AL396" s="742">
        <v>2.5000000000000001E-2</v>
      </c>
      <c r="AM396" s="742">
        <v>0.2</v>
      </c>
      <c r="AN396" s="743" t="s">
        <v>34</v>
      </c>
      <c r="AO396" s="1172" t="s">
        <v>34</v>
      </c>
      <c r="AP396" s="1178" t="s">
        <v>1742</v>
      </c>
      <c r="AQ396" s="745" t="s">
        <v>674</v>
      </c>
      <c r="AR396" s="742">
        <v>6.4000000000000003E-3</v>
      </c>
      <c r="AS396" s="742">
        <v>6.4000000000000003E-3</v>
      </c>
      <c r="AT396" s="742" t="s">
        <v>1414</v>
      </c>
      <c r="AU396" s="742" t="s">
        <v>2724</v>
      </c>
      <c r="AX396" s="190"/>
      <c r="AY396" s="190"/>
      <c r="AZ396" s="176"/>
      <c r="BA396" s="176"/>
      <c r="BB396" s="176"/>
      <c r="BC396" s="751"/>
      <c r="BD396" s="176"/>
      <c r="BE396" s="176"/>
      <c r="BF396" s="176"/>
      <c r="BG396" s="176"/>
      <c r="BH396" s="751"/>
      <c r="BI396" s="178"/>
      <c r="BJ396" s="191"/>
      <c r="BK396" s="191"/>
      <c r="BL396" s="191"/>
      <c r="BM396" s="178"/>
      <c r="BN396" s="178"/>
      <c r="BO396" s="178"/>
      <c r="BP396" s="178"/>
      <c r="BQ396" s="178"/>
      <c r="BR396" s="178"/>
      <c r="BS396" s="178"/>
      <c r="BT396" s="178"/>
      <c r="BU396" s="179"/>
      <c r="BV396" s="180"/>
      <c r="BW396" s="181"/>
      <c r="BX396" s="177"/>
      <c r="BY396"/>
      <c r="CA396"/>
    </row>
    <row r="397" spans="2:79" ht="18.75">
      <c r="B397" s="1170" t="s">
        <v>172</v>
      </c>
      <c r="C397" s="335">
        <v>5109839000186</v>
      </c>
      <c r="D397" s="1170" t="s">
        <v>13</v>
      </c>
      <c r="E397" s="1170" t="s">
        <v>616</v>
      </c>
      <c r="F397" s="1170" t="s">
        <v>617</v>
      </c>
      <c r="G397" s="1172" t="s">
        <v>34</v>
      </c>
      <c r="H397" s="1172" t="s">
        <v>1336</v>
      </c>
      <c r="I397" s="1172" t="s">
        <v>34</v>
      </c>
      <c r="J397" s="1172" t="s">
        <v>608</v>
      </c>
      <c r="K397" s="1172" t="s">
        <v>48</v>
      </c>
      <c r="L397" s="740" t="s">
        <v>1414</v>
      </c>
      <c r="M397" s="740" t="s">
        <v>34</v>
      </c>
      <c r="N397" s="1172" t="s">
        <v>3134</v>
      </c>
      <c r="O397" s="1172" t="s">
        <v>1320</v>
      </c>
      <c r="P397" s="783">
        <v>37505</v>
      </c>
      <c r="Q397" s="741">
        <v>206.592884</v>
      </c>
      <c r="R397" s="741">
        <v>208.46508337349402</v>
      </c>
      <c r="S397" s="784">
        <v>33</v>
      </c>
      <c r="T397" s="742">
        <v>1.4358300219509124E-2</v>
      </c>
      <c r="U397" s="743">
        <v>0.44174827080371426</v>
      </c>
      <c r="V397" s="742">
        <v>0.1199337719696707</v>
      </c>
      <c r="W397" s="743">
        <v>0.90660897806776131</v>
      </c>
      <c r="X397" s="742">
        <v>0.19846309586615973</v>
      </c>
      <c r="Y397" s="743">
        <v>0.96673932002316498</v>
      </c>
      <c r="Z397" s="742">
        <v>0.23401512169829042</v>
      </c>
      <c r="AA397" s="743">
        <v>1.0083505808239783</v>
      </c>
      <c r="AB397" s="742">
        <v>3.0556792725799611E-2</v>
      </c>
      <c r="AC397" s="744">
        <v>-0.40431405291112144</v>
      </c>
      <c r="AD397" s="785">
        <v>12219414000195</v>
      </c>
      <c r="AE397" s="1178" t="s">
        <v>1758</v>
      </c>
      <c r="AF397" s="786" t="s">
        <v>1725</v>
      </c>
      <c r="AG397" s="787" t="s">
        <v>1428</v>
      </c>
      <c r="AH397" s="787" t="s">
        <v>1730</v>
      </c>
      <c r="AI397" s="787">
        <v>500</v>
      </c>
      <c r="AJ397" s="787">
        <v>500</v>
      </c>
      <c r="AK397" s="787">
        <v>500</v>
      </c>
      <c r="AL397" s="742">
        <v>2.5000000000000001E-2</v>
      </c>
      <c r="AM397" s="742">
        <v>0.2</v>
      </c>
      <c r="AN397" s="743" t="s">
        <v>64</v>
      </c>
      <c r="AO397" s="1172" t="s">
        <v>34</v>
      </c>
      <c r="AP397" s="1178" t="s">
        <v>1742</v>
      </c>
      <c r="AQ397" s="745" t="s">
        <v>674</v>
      </c>
      <c r="AR397" s="742">
        <v>6.4000000000000003E-3</v>
      </c>
      <c r="AS397" s="742">
        <v>6.4000000000000003E-3</v>
      </c>
      <c r="AT397" s="742" t="s">
        <v>1414</v>
      </c>
      <c r="AU397" s="742" t="s">
        <v>2724</v>
      </c>
      <c r="AX397" s="190"/>
      <c r="AY397" s="190"/>
      <c r="AZ397" s="176"/>
      <c r="BA397" s="176"/>
      <c r="BB397" s="176"/>
      <c r="BC397" s="751"/>
      <c r="BD397" s="176"/>
      <c r="BE397" s="176"/>
      <c r="BF397" s="176"/>
      <c r="BG397" s="176"/>
      <c r="BH397" s="751"/>
      <c r="BI397" s="178"/>
      <c r="BJ397" s="191"/>
      <c r="BK397" s="191"/>
      <c r="BL397" s="191"/>
      <c r="BM397" s="178"/>
      <c r="BN397" s="178"/>
      <c r="BO397" s="178"/>
      <c r="BP397" s="178"/>
      <c r="BQ397" s="178"/>
      <c r="BR397" s="178"/>
      <c r="BS397" s="178"/>
      <c r="BT397" s="178"/>
      <c r="BU397" s="179"/>
      <c r="BV397" s="180"/>
      <c r="BW397" s="181"/>
      <c r="BX397" s="177"/>
      <c r="BY397"/>
      <c r="CA397"/>
    </row>
    <row r="398" spans="2:79" ht="18.75">
      <c r="B398" s="1170" t="s">
        <v>174</v>
      </c>
      <c r="C398" s="335">
        <v>29298540000185</v>
      </c>
      <c r="D398" s="1170" t="s">
        <v>13</v>
      </c>
      <c r="E398" s="1170" t="s">
        <v>615</v>
      </c>
      <c r="F398" s="1170" t="s">
        <v>619</v>
      </c>
      <c r="G398" s="1172" t="s">
        <v>34</v>
      </c>
      <c r="H398" s="1172" t="s">
        <v>865</v>
      </c>
      <c r="I398" s="1172" t="s">
        <v>34</v>
      </c>
      <c r="J398" s="1172" t="s">
        <v>1414</v>
      </c>
      <c r="K398" s="1172" t="s">
        <v>48</v>
      </c>
      <c r="L398" s="740" t="s">
        <v>1414</v>
      </c>
      <c r="M398" s="740" t="s">
        <v>34</v>
      </c>
      <c r="N398" s="1172" t="s">
        <v>3136</v>
      </c>
      <c r="O398" s="1172" t="s">
        <v>1320</v>
      </c>
      <c r="P398" s="783">
        <v>43162</v>
      </c>
      <c r="Q398" s="741">
        <v>50.1679922</v>
      </c>
      <c r="R398" s="741">
        <v>95.754632306572603</v>
      </c>
      <c r="S398" s="784">
        <v>33</v>
      </c>
      <c r="T398" s="742">
        <v>-3.8076655536677606E-2</v>
      </c>
      <c r="U398" s="743">
        <v>-1.1714685223298007</v>
      </c>
      <c r="V398" s="742">
        <v>1.3818737297248473E-2</v>
      </c>
      <c r="W398" s="743">
        <v>0.10445924524422923</v>
      </c>
      <c r="X398" s="742">
        <v>7.8278293678516908E-2</v>
      </c>
      <c r="Y398" s="743">
        <v>0.38130365785675757</v>
      </c>
      <c r="Z398" s="742">
        <v>0.1187214945184607</v>
      </c>
      <c r="AA398" s="743">
        <v>0.51156047987498565</v>
      </c>
      <c r="AB398" s="742">
        <v>5.2413075516235329E-2</v>
      </c>
      <c r="AC398" s="744">
        <v>-2.2603057389116299</v>
      </c>
      <c r="AD398" s="785">
        <v>29054797000191</v>
      </c>
      <c r="AE398" s="1178" t="s">
        <v>1758</v>
      </c>
      <c r="AF398" s="786" t="s">
        <v>1725</v>
      </c>
      <c r="AG398" s="787" t="s">
        <v>1428</v>
      </c>
      <c r="AH398" s="787" t="s">
        <v>1730</v>
      </c>
      <c r="AI398" s="787">
        <v>1000</v>
      </c>
      <c r="AJ398" s="787">
        <v>1</v>
      </c>
      <c r="AK398" s="787">
        <v>1000</v>
      </c>
      <c r="AL398" s="742">
        <v>0.02</v>
      </c>
      <c r="AM398" s="742">
        <v>0.2</v>
      </c>
      <c r="AN398" s="743" t="s">
        <v>64</v>
      </c>
      <c r="AO398" s="1172" t="s">
        <v>34</v>
      </c>
      <c r="AP398" s="1178" t="s">
        <v>1742</v>
      </c>
      <c r="AQ398" s="745" t="s">
        <v>664</v>
      </c>
      <c r="AR398" s="742">
        <v>6.6666666666666697E-3</v>
      </c>
      <c r="AS398" s="742">
        <v>6.6666666666666697E-3</v>
      </c>
      <c r="AT398" s="742" t="s">
        <v>1414</v>
      </c>
      <c r="AU398" s="742" t="s">
        <v>2724</v>
      </c>
      <c r="AX398" s="190"/>
      <c r="AY398" s="190"/>
      <c r="AZ398" s="176"/>
      <c r="BA398" s="176"/>
      <c r="BB398" s="176"/>
      <c r="BC398" s="751"/>
      <c r="BD398" s="176"/>
      <c r="BE398" s="176"/>
      <c r="BF398" s="176"/>
      <c r="BG398" s="176"/>
      <c r="BH398" s="751"/>
      <c r="BI398" s="178"/>
      <c r="BJ398" s="191"/>
      <c r="BK398" s="191"/>
      <c r="BL398" s="191"/>
      <c r="BM398" s="178"/>
      <c r="BN398" s="178"/>
      <c r="BO398" s="178"/>
      <c r="BP398" s="178"/>
      <c r="BQ398" s="178"/>
      <c r="BR398" s="178"/>
      <c r="BS398" s="178"/>
      <c r="BT398" s="178"/>
      <c r="BU398" s="179"/>
      <c r="BV398" s="180"/>
      <c r="BW398" s="181"/>
      <c r="BX398" s="177"/>
      <c r="BY398"/>
      <c r="CA398"/>
    </row>
    <row r="399" spans="2:79" ht="18.75">
      <c r="B399" s="1170" t="s">
        <v>1537</v>
      </c>
      <c r="C399" s="335">
        <v>11357735000193</v>
      </c>
      <c r="D399" s="1170" t="s">
        <v>14</v>
      </c>
      <c r="E399" s="1170" t="s">
        <v>607</v>
      </c>
      <c r="F399" s="1170" t="s">
        <v>1414</v>
      </c>
      <c r="G399" s="1172" t="s">
        <v>1414</v>
      </c>
      <c r="H399" s="1172" t="s">
        <v>34</v>
      </c>
      <c r="I399" s="1172" t="s">
        <v>34</v>
      </c>
      <c r="J399" s="1172" t="s">
        <v>608</v>
      </c>
      <c r="K399" s="1172" t="s">
        <v>48</v>
      </c>
      <c r="L399" s="740" t="s">
        <v>1414</v>
      </c>
      <c r="M399" s="740" t="s">
        <v>34</v>
      </c>
      <c r="N399" s="1172" t="s">
        <v>3137</v>
      </c>
      <c r="O399" s="1172" t="s">
        <v>1320</v>
      </c>
      <c r="P399" s="783">
        <v>40145</v>
      </c>
      <c r="Q399" s="741">
        <v>600.57172400000002</v>
      </c>
      <c r="R399" s="741">
        <v>538.72452260279988</v>
      </c>
      <c r="S399" s="784">
        <v>33</v>
      </c>
      <c r="T399" s="742">
        <v>-6.6602910730835352E-2</v>
      </c>
      <c r="U399" s="743">
        <v>-2.0491088914455449</v>
      </c>
      <c r="V399" s="742">
        <v>-0.14274220449215314</v>
      </c>
      <c r="W399" s="743">
        <v>-1.0790235478835468</v>
      </c>
      <c r="X399" s="742">
        <v>-3.590190891778311E-2</v>
      </c>
      <c r="Y399" s="743">
        <v>-0.17488282576281897</v>
      </c>
      <c r="Z399" s="742">
        <v>0.63321854826897672</v>
      </c>
      <c r="AA399" s="743">
        <v>2.7284830411888876</v>
      </c>
      <c r="AB399" s="742">
        <v>0.22722843869788084</v>
      </c>
      <c r="AC399" s="744">
        <v>-1.2103701400617066</v>
      </c>
      <c r="AD399" s="785">
        <v>0</v>
      </c>
      <c r="AE399" s="1178" t="s">
        <v>1758</v>
      </c>
      <c r="AF399" s="786" t="s">
        <v>1779</v>
      </c>
      <c r="AG399" s="787" t="s">
        <v>736</v>
      </c>
      <c r="AH399" s="787" t="s">
        <v>1730</v>
      </c>
      <c r="AI399" s="787">
        <v>5000</v>
      </c>
      <c r="AJ399" s="787">
        <v>1000</v>
      </c>
      <c r="AK399" s="787">
        <v>5000</v>
      </c>
      <c r="AL399" s="742">
        <v>5.0000000000000001E-3</v>
      </c>
      <c r="AM399" s="742">
        <v>0</v>
      </c>
      <c r="AN399" s="743" t="s">
        <v>34</v>
      </c>
      <c r="AO399" s="1172" t="s">
        <v>34</v>
      </c>
      <c r="AP399" s="1178" t="s">
        <v>1727</v>
      </c>
      <c r="AQ399" s="745" t="s">
        <v>659</v>
      </c>
      <c r="AR399" s="742">
        <v>0</v>
      </c>
      <c r="AS399" s="742">
        <v>0</v>
      </c>
      <c r="AT399" s="742" t="s">
        <v>1414</v>
      </c>
      <c r="AU399" s="742" t="s">
        <v>2724</v>
      </c>
      <c r="AX399" s="190"/>
      <c r="AY399" s="190"/>
      <c r="AZ399" s="176"/>
      <c r="BA399" s="176"/>
      <c r="BB399" s="176"/>
      <c r="BC399" s="751"/>
      <c r="BD399" s="176"/>
      <c r="BE399" s="176"/>
      <c r="BF399" s="176"/>
      <c r="BG399" s="176"/>
      <c r="BH399" s="751"/>
      <c r="BI399" s="178"/>
      <c r="BJ399" s="191"/>
      <c r="BK399" s="191"/>
      <c r="BL399" s="191"/>
      <c r="BM399" s="178"/>
      <c r="BN399" s="178"/>
      <c r="BO399" s="178"/>
      <c r="BP399" s="178"/>
      <c r="BQ399" s="178"/>
      <c r="BR399" s="178"/>
      <c r="BS399" s="178"/>
      <c r="BT399" s="178"/>
      <c r="BU399" s="179"/>
      <c r="BV399" s="180"/>
      <c r="BW399" s="181"/>
      <c r="BX399" s="177"/>
      <c r="BY399"/>
      <c r="CA399"/>
    </row>
    <row r="400" spans="2:79" ht="18.75">
      <c r="B400" s="1170" t="s">
        <v>905</v>
      </c>
      <c r="C400" s="335">
        <v>11403850000157</v>
      </c>
      <c r="D400" s="1170" t="s">
        <v>14</v>
      </c>
      <c r="E400" s="1170" t="s">
        <v>607</v>
      </c>
      <c r="F400" s="1170" t="s">
        <v>1414</v>
      </c>
      <c r="G400" s="1172" t="s">
        <v>1414</v>
      </c>
      <c r="H400" s="1172" t="s">
        <v>34</v>
      </c>
      <c r="I400" s="1172" t="s">
        <v>34</v>
      </c>
      <c r="J400" s="1172" t="s">
        <v>608</v>
      </c>
      <c r="K400" s="1172" t="s">
        <v>48</v>
      </c>
      <c r="L400" s="740" t="s">
        <v>1414</v>
      </c>
      <c r="M400" s="740" t="s">
        <v>1411</v>
      </c>
      <c r="N400" s="1172" t="s">
        <v>3138</v>
      </c>
      <c r="O400" s="1172" t="s">
        <v>1320</v>
      </c>
      <c r="P400" s="783">
        <v>40256</v>
      </c>
      <c r="Q400" s="741">
        <v>563.88494400000002</v>
      </c>
      <c r="R400" s="741">
        <v>466.71604931854858</v>
      </c>
      <c r="S400" s="784">
        <v>33</v>
      </c>
      <c r="T400" s="742">
        <v>-6.8245099073394822E-2</v>
      </c>
      <c r="U400" s="743">
        <v>-2.0996325502052349</v>
      </c>
      <c r="V400" s="742">
        <v>-0.14992457227522593</v>
      </c>
      <c r="W400" s="743">
        <v>-1.1333168383302537</v>
      </c>
      <c r="X400" s="742">
        <v>-5.6982073499700192E-2</v>
      </c>
      <c r="Y400" s="743">
        <v>-0.27756702447975429</v>
      </c>
      <c r="Z400" s="742">
        <v>0.57891393078171571</v>
      </c>
      <c r="AA400" s="743">
        <v>2.4944892198182251</v>
      </c>
      <c r="AB400" s="742">
        <v>0.23029668878531764</v>
      </c>
      <c r="AC400" s="744">
        <v>-1.225431796020777</v>
      </c>
      <c r="AD400" s="785">
        <v>11357735000193</v>
      </c>
      <c r="AE400" s="1178" t="s">
        <v>1758</v>
      </c>
      <c r="AF400" s="786" t="s">
        <v>1779</v>
      </c>
      <c r="AG400" s="787" t="s">
        <v>736</v>
      </c>
      <c r="AH400" s="787" t="s">
        <v>1730</v>
      </c>
      <c r="AI400" s="787">
        <v>1000</v>
      </c>
      <c r="AJ400" s="787">
        <v>1000</v>
      </c>
      <c r="AK400" s="787">
        <v>1000</v>
      </c>
      <c r="AL400" s="742">
        <v>1.4999999999999999E-2</v>
      </c>
      <c r="AM400" s="742">
        <v>0.2</v>
      </c>
      <c r="AN400" s="743" t="s">
        <v>2157</v>
      </c>
      <c r="AO400" s="1172" t="s">
        <v>34</v>
      </c>
      <c r="AP400" s="1178" t="s">
        <v>1727</v>
      </c>
      <c r="AQ400" s="745" t="s">
        <v>659</v>
      </c>
      <c r="AR400" s="742">
        <v>3.5000000000000001E-3</v>
      </c>
      <c r="AS400" s="742">
        <v>3.5000000000000001E-3</v>
      </c>
      <c r="AT400" s="742" t="s">
        <v>1414</v>
      </c>
      <c r="AU400" s="742" t="s">
        <v>2724</v>
      </c>
      <c r="AX400" s="190"/>
      <c r="AY400" s="190"/>
      <c r="AZ400" s="176"/>
      <c r="BA400" s="176"/>
      <c r="BB400" s="176"/>
      <c r="BC400" s="751"/>
      <c r="BD400" s="176"/>
      <c r="BE400" s="176"/>
      <c r="BF400" s="176"/>
      <c r="BG400" s="176"/>
      <c r="BH400" s="751"/>
      <c r="BI400" s="178"/>
      <c r="BJ400" s="191"/>
      <c r="BK400" s="191"/>
      <c r="BL400" s="191"/>
      <c r="BM400" s="178"/>
      <c r="BN400" s="178"/>
      <c r="BO400" s="178"/>
      <c r="BP400" s="178"/>
      <c r="BQ400" s="178"/>
      <c r="BR400" s="178"/>
      <c r="BS400" s="178"/>
      <c r="BT400" s="178"/>
      <c r="BU400" s="179"/>
      <c r="BV400" s="180"/>
      <c r="BW400" s="181"/>
      <c r="BX400" s="177"/>
      <c r="BY400"/>
      <c r="CA400"/>
    </row>
    <row r="401" spans="2:79" ht="18.75">
      <c r="B401" s="1170" t="s">
        <v>175</v>
      </c>
      <c r="C401" s="335">
        <v>41969763000122</v>
      </c>
      <c r="D401" s="1170" t="s">
        <v>14</v>
      </c>
      <c r="E401" s="1170" t="s">
        <v>607</v>
      </c>
      <c r="F401" s="1170" t="s">
        <v>1414</v>
      </c>
      <c r="G401" s="1172" t="s">
        <v>1414</v>
      </c>
      <c r="H401" s="1172" t="s">
        <v>34</v>
      </c>
      <c r="I401" s="1172" t="s">
        <v>34</v>
      </c>
      <c r="J401" s="1172" t="s">
        <v>608</v>
      </c>
      <c r="K401" s="1172" t="s">
        <v>48</v>
      </c>
      <c r="L401" s="740" t="s">
        <v>1414</v>
      </c>
      <c r="M401" s="740" t="s">
        <v>34</v>
      </c>
      <c r="N401" s="1172" t="s">
        <v>3139</v>
      </c>
      <c r="O401" s="1172" t="s">
        <v>1320</v>
      </c>
      <c r="P401" s="783">
        <v>44343</v>
      </c>
      <c r="Q401" s="741">
        <v>13.03047183</v>
      </c>
      <c r="R401" s="741">
        <v>34.203709797469891</v>
      </c>
      <c r="S401" s="784">
        <v>32</v>
      </c>
      <c r="T401" s="742">
        <v>-2.4252604241155717E-2</v>
      </c>
      <c r="U401" s="743">
        <v>-0.74615698392073571</v>
      </c>
      <c r="V401" s="742">
        <v>-0.14114461876459439</v>
      </c>
      <c r="W401" s="743">
        <v>-1.0669470031368016</v>
      </c>
      <c r="X401" s="742"/>
      <c r="Y401" s="743"/>
      <c r="Z401" s="742"/>
      <c r="AA401" s="743"/>
      <c r="AB401" s="742">
        <v>0.20602678971738009</v>
      </c>
      <c r="AC401" s="744">
        <v>-1.3271717324736427</v>
      </c>
      <c r="AD401" s="785">
        <v>41884201000186</v>
      </c>
      <c r="AE401" s="1178" t="s">
        <v>1793</v>
      </c>
      <c r="AF401" s="786" t="s">
        <v>1741</v>
      </c>
      <c r="AG401" s="787" t="s">
        <v>1427</v>
      </c>
      <c r="AH401" s="787" t="s">
        <v>1726</v>
      </c>
      <c r="AI401" s="787">
        <v>5000</v>
      </c>
      <c r="AJ401" s="787">
        <v>1000</v>
      </c>
      <c r="AK401" s="787">
        <v>1000</v>
      </c>
      <c r="AL401" s="742">
        <v>0</v>
      </c>
      <c r="AM401" s="742">
        <v>0</v>
      </c>
      <c r="AN401" s="743" t="s">
        <v>34</v>
      </c>
      <c r="AO401" s="1172" t="s">
        <v>34</v>
      </c>
      <c r="AP401" s="1178" t="s">
        <v>1727</v>
      </c>
      <c r="AQ401" s="745" t="s">
        <v>659</v>
      </c>
      <c r="AR401" s="742">
        <v>4.0000000000000001E-3</v>
      </c>
      <c r="AS401" s="742">
        <v>4.0000000000000001E-3</v>
      </c>
      <c r="AT401" s="742" t="s">
        <v>1414</v>
      </c>
      <c r="AU401" s="742" t="s">
        <v>2724</v>
      </c>
      <c r="AX401" s="190"/>
      <c r="AY401" s="190"/>
      <c r="AZ401" s="176"/>
      <c r="BA401" s="176"/>
      <c r="BB401" s="176"/>
      <c r="BC401" s="751"/>
      <c r="BD401" s="176"/>
      <c r="BE401" s="176"/>
      <c r="BF401" s="176"/>
      <c r="BG401" s="176"/>
      <c r="BH401" s="751"/>
      <c r="BI401" s="178"/>
      <c r="BJ401" s="191"/>
      <c r="BK401" s="191"/>
      <c r="BL401" s="191"/>
      <c r="BM401" s="210"/>
      <c r="BN401" s="178"/>
      <c r="BO401" s="178"/>
      <c r="BP401" s="178"/>
      <c r="BQ401" s="178"/>
      <c r="BR401" s="178"/>
      <c r="BS401" s="178"/>
      <c r="BT401" s="178"/>
      <c r="BU401" s="179"/>
      <c r="BV401" s="180"/>
      <c r="BW401" s="181"/>
      <c r="BX401" s="177"/>
      <c r="BY401"/>
      <c r="CA401"/>
    </row>
    <row r="402" spans="2:79" ht="18.75">
      <c r="B402" s="1170" t="s">
        <v>548</v>
      </c>
      <c r="C402" s="335">
        <v>43214601000100</v>
      </c>
      <c r="D402" s="1170" t="s">
        <v>13</v>
      </c>
      <c r="E402" s="1170" t="s">
        <v>615</v>
      </c>
      <c r="F402" s="1170" t="s">
        <v>619</v>
      </c>
      <c r="G402" s="1172" t="s">
        <v>34</v>
      </c>
      <c r="H402" s="1172" t="s">
        <v>1337</v>
      </c>
      <c r="I402" s="1172" t="s">
        <v>34</v>
      </c>
      <c r="J402" s="1172" t="s">
        <v>1414</v>
      </c>
      <c r="K402" s="1172" t="s">
        <v>48</v>
      </c>
      <c r="L402" s="740" t="s">
        <v>1414</v>
      </c>
      <c r="M402" s="740" t="s">
        <v>34</v>
      </c>
      <c r="N402" s="1172" t="s">
        <v>3141</v>
      </c>
      <c r="O402" s="1172" t="s">
        <v>1320</v>
      </c>
      <c r="P402" s="783">
        <v>44437</v>
      </c>
      <c r="Q402" s="741">
        <v>267.84965807999998</v>
      </c>
      <c r="R402" s="741">
        <v>237.40716368802629</v>
      </c>
      <c r="S402" s="784">
        <v>31</v>
      </c>
      <c r="T402" s="742">
        <v>2.21029938398698E-3</v>
      </c>
      <c r="U402" s="743">
        <v>6.8002194960939732E-2</v>
      </c>
      <c r="V402" s="742">
        <v>1.0022682133372651E-3</v>
      </c>
      <c r="W402" s="743">
        <v>7.5763927517704154E-3</v>
      </c>
      <c r="X402" s="742"/>
      <c r="Y402" s="743"/>
      <c r="Z402" s="742"/>
      <c r="AA402" s="743"/>
      <c r="AB402" s="742">
        <v>5.2148076912472731E-2</v>
      </c>
      <c r="AC402" s="744">
        <v>-2.5175625304001512</v>
      </c>
      <c r="AD402" s="785">
        <v>43280179000190</v>
      </c>
      <c r="AE402" s="1178" t="s">
        <v>2058</v>
      </c>
      <c r="AF402" s="786" t="s">
        <v>1741</v>
      </c>
      <c r="AG402" s="787" t="s">
        <v>1427</v>
      </c>
      <c r="AH402" s="787" t="s">
        <v>1797</v>
      </c>
      <c r="AI402" s="787">
        <v>500</v>
      </c>
      <c r="AJ402" s="787">
        <v>100</v>
      </c>
      <c r="AK402" s="787">
        <v>100</v>
      </c>
      <c r="AL402" s="742">
        <v>0</v>
      </c>
      <c r="AM402" s="742">
        <v>0</v>
      </c>
      <c r="AN402" s="743" t="s">
        <v>2124</v>
      </c>
      <c r="AO402" s="1172" t="s">
        <v>34</v>
      </c>
      <c r="AP402" s="1178" t="s">
        <v>1742</v>
      </c>
      <c r="AQ402" s="745" t="s">
        <v>668</v>
      </c>
      <c r="AR402" s="742">
        <v>6.4993500000000001E-3</v>
      </c>
      <c r="AS402" s="742">
        <v>6.4993500000000001E-3</v>
      </c>
      <c r="AT402" s="742" t="s">
        <v>1414</v>
      </c>
      <c r="AU402" s="742" t="s">
        <v>2724</v>
      </c>
      <c r="AX402" s="190"/>
      <c r="AY402" s="190"/>
      <c r="AZ402" s="176"/>
      <c r="BA402" s="176"/>
      <c r="BB402" s="176"/>
      <c r="BC402" s="751"/>
      <c r="BD402" s="176"/>
      <c r="BE402" s="176"/>
      <c r="BF402" s="176"/>
      <c r="BG402" s="176"/>
      <c r="BH402" s="751"/>
      <c r="BI402" s="178"/>
      <c r="BJ402" s="191"/>
      <c r="BK402" s="191"/>
      <c r="BL402" s="191"/>
      <c r="BM402" s="178"/>
      <c r="BN402" s="178"/>
      <c r="BO402" s="178"/>
      <c r="BP402" s="178"/>
      <c r="BQ402" s="178"/>
      <c r="BR402" s="178"/>
      <c r="BS402" s="178"/>
      <c r="BT402" s="178"/>
      <c r="BU402" s="179"/>
      <c r="BV402" s="180"/>
      <c r="BW402" s="181"/>
      <c r="BX402" s="177"/>
      <c r="BY402"/>
      <c r="CA402"/>
    </row>
    <row r="403" spans="2:79" ht="18.75">
      <c r="B403" s="1170" t="s">
        <v>906</v>
      </c>
      <c r="C403" s="335">
        <v>35408329000170</v>
      </c>
      <c r="D403" s="1170" t="s">
        <v>11</v>
      </c>
      <c r="E403" s="1170" t="s">
        <v>620</v>
      </c>
      <c r="F403" s="1170" t="s">
        <v>663</v>
      </c>
      <c r="G403" s="1172" t="s">
        <v>738</v>
      </c>
      <c r="H403" s="1172" t="s">
        <v>34</v>
      </c>
      <c r="I403" s="1172" t="s">
        <v>1414</v>
      </c>
      <c r="J403" s="1172" t="s">
        <v>608</v>
      </c>
      <c r="K403" s="1172" t="s">
        <v>48</v>
      </c>
      <c r="L403" s="740" t="s">
        <v>1414</v>
      </c>
      <c r="M403" s="740" t="s">
        <v>34</v>
      </c>
      <c r="N403" s="1172" t="s">
        <v>3143</v>
      </c>
      <c r="O403" s="1172" t="s">
        <v>1320</v>
      </c>
      <c r="P403" s="783">
        <v>43826</v>
      </c>
      <c r="Q403" s="741">
        <v>0</v>
      </c>
      <c r="R403" s="741">
        <v>0</v>
      </c>
      <c r="S403" s="784">
        <v>1</v>
      </c>
      <c r="T403" s="742"/>
      <c r="U403" s="743"/>
      <c r="V403" s="742"/>
      <c r="W403" s="743"/>
      <c r="X403" s="742"/>
      <c r="Y403" s="743"/>
      <c r="Z403" s="742"/>
      <c r="AA403" s="743"/>
      <c r="AB403" s="742"/>
      <c r="AC403" s="744"/>
      <c r="AD403" s="785">
        <v>35399404000184</v>
      </c>
      <c r="AE403" s="1178" t="s">
        <v>2032</v>
      </c>
      <c r="AF403" s="786" t="s">
        <v>1725</v>
      </c>
      <c r="AG403" s="787" t="s">
        <v>1428</v>
      </c>
      <c r="AH403" s="787" t="s">
        <v>1730</v>
      </c>
      <c r="AI403" s="787">
        <v>500</v>
      </c>
      <c r="AJ403" s="787">
        <v>500</v>
      </c>
      <c r="AK403" s="787">
        <v>0</v>
      </c>
      <c r="AL403" s="742">
        <v>3.4999999999999996E-3</v>
      </c>
      <c r="AM403" s="742">
        <v>0</v>
      </c>
      <c r="AN403" s="743" t="s">
        <v>64</v>
      </c>
      <c r="AO403" s="1172" t="s">
        <v>34</v>
      </c>
      <c r="AP403" s="1178" t="s">
        <v>1731</v>
      </c>
      <c r="AQ403" s="745" t="s">
        <v>675</v>
      </c>
      <c r="AR403" s="742">
        <v>1.08E-3</v>
      </c>
      <c r="AS403" s="742">
        <v>1.08E-3</v>
      </c>
      <c r="AT403" s="742" t="s">
        <v>1414</v>
      </c>
      <c r="AU403" s="742" t="s">
        <v>2724</v>
      </c>
      <c r="AX403" s="190"/>
      <c r="AY403" s="190"/>
      <c r="AZ403" s="176"/>
      <c r="BA403" s="176"/>
      <c r="BB403" s="176"/>
      <c r="BC403" s="751"/>
      <c r="BD403" s="176"/>
      <c r="BE403" s="176"/>
      <c r="BF403" s="176"/>
      <c r="BG403" s="176"/>
      <c r="BH403" s="751"/>
      <c r="BI403" s="178"/>
      <c r="BJ403" s="191"/>
      <c r="BK403" s="191"/>
      <c r="BL403" s="191"/>
      <c r="BM403" s="178"/>
      <c r="BN403" s="178"/>
      <c r="BO403" s="178"/>
      <c r="BP403" s="178"/>
      <c r="BQ403" s="178"/>
      <c r="BR403" s="178"/>
      <c r="BS403" s="178"/>
      <c r="BT403" s="178"/>
      <c r="BU403" s="179"/>
      <c r="BV403" s="180"/>
      <c r="BW403" s="181"/>
      <c r="BX403" s="177"/>
      <c r="BY403"/>
      <c r="CA403"/>
    </row>
    <row r="404" spans="2:79" ht="18.75">
      <c r="B404" s="1170" t="s">
        <v>177</v>
      </c>
      <c r="C404" s="335">
        <v>39800304000179</v>
      </c>
      <c r="D404" s="1170" t="s">
        <v>14</v>
      </c>
      <c r="E404" s="1170" t="s">
        <v>614</v>
      </c>
      <c r="F404" s="1170" t="s">
        <v>1414</v>
      </c>
      <c r="G404" s="1172" t="s">
        <v>1414</v>
      </c>
      <c r="H404" s="1172" t="s">
        <v>865</v>
      </c>
      <c r="I404" s="1172" t="s">
        <v>34</v>
      </c>
      <c r="J404" s="1172" t="s">
        <v>608</v>
      </c>
      <c r="K404" s="1172" t="s">
        <v>48</v>
      </c>
      <c r="L404" s="740" t="s">
        <v>1414</v>
      </c>
      <c r="M404" s="740" t="s">
        <v>1411</v>
      </c>
      <c r="N404" s="1172" t="s">
        <v>3144</v>
      </c>
      <c r="O404" s="1172" t="s">
        <v>1320</v>
      </c>
      <c r="P404" s="783">
        <v>44180</v>
      </c>
      <c r="Q404" s="741">
        <v>0</v>
      </c>
      <c r="R404" s="741">
        <v>0</v>
      </c>
      <c r="S404" s="784">
        <v>32</v>
      </c>
      <c r="T404" s="742"/>
      <c r="U404" s="743"/>
      <c r="V404" s="742"/>
      <c r="W404" s="743"/>
      <c r="X404" s="742"/>
      <c r="Y404" s="743"/>
      <c r="Z404" s="742"/>
      <c r="AA404" s="743"/>
      <c r="AB404" s="742"/>
      <c r="AC404" s="744"/>
      <c r="AD404" s="785">
        <v>39800273000156</v>
      </c>
      <c r="AE404" s="1178" t="s">
        <v>2032</v>
      </c>
      <c r="AF404" s="786" t="s">
        <v>1741</v>
      </c>
      <c r="AG404" s="787" t="s">
        <v>1427</v>
      </c>
      <c r="AH404" s="787" t="s">
        <v>1726</v>
      </c>
      <c r="AI404" s="787">
        <v>5000</v>
      </c>
      <c r="AJ404" s="787">
        <v>1000</v>
      </c>
      <c r="AK404" s="787">
        <v>1000</v>
      </c>
      <c r="AL404" s="742">
        <v>1.8500000000000003E-2</v>
      </c>
      <c r="AM404" s="742">
        <v>0.2</v>
      </c>
      <c r="AN404" s="743" t="s">
        <v>34</v>
      </c>
      <c r="AO404" s="1172" t="s">
        <v>34</v>
      </c>
      <c r="AP404" s="1178" t="s">
        <v>1742</v>
      </c>
      <c r="AQ404" s="745" t="s">
        <v>668</v>
      </c>
      <c r="AR404" s="742">
        <v>0</v>
      </c>
      <c r="AS404" s="742">
        <v>0</v>
      </c>
      <c r="AT404" s="742" t="s">
        <v>1414</v>
      </c>
      <c r="AU404" s="742" t="s">
        <v>2724</v>
      </c>
      <c r="AX404" s="190"/>
      <c r="AY404" s="190"/>
      <c r="AZ404" s="176"/>
      <c r="BA404" s="176"/>
      <c r="BB404" s="176"/>
      <c r="BC404" s="751"/>
      <c r="BD404" s="176"/>
      <c r="BE404" s="176"/>
      <c r="BF404" s="176"/>
      <c r="BG404" s="176"/>
      <c r="BH404" s="751"/>
      <c r="BI404" s="178"/>
      <c r="BJ404" s="191"/>
      <c r="BK404" s="191"/>
      <c r="BL404" s="191"/>
      <c r="BM404" s="178"/>
      <c r="BN404" s="178"/>
      <c r="BO404" s="178"/>
      <c r="BP404" s="178"/>
      <c r="BQ404" s="178"/>
      <c r="BR404" s="178"/>
      <c r="BS404" s="178"/>
      <c r="BT404" s="178"/>
      <c r="BU404" s="179"/>
      <c r="BV404" s="180"/>
      <c r="BW404" s="181"/>
      <c r="BX404" s="177"/>
      <c r="BY404"/>
      <c r="CA404"/>
    </row>
    <row r="405" spans="2:79" ht="18.75">
      <c r="B405" s="1170" t="s">
        <v>580</v>
      </c>
      <c r="C405" s="335">
        <v>40938560000106</v>
      </c>
      <c r="D405" s="1170" t="s">
        <v>14</v>
      </c>
      <c r="E405" s="1170" t="s">
        <v>607</v>
      </c>
      <c r="F405" s="1170" t="s">
        <v>1414</v>
      </c>
      <c r="G405" s="1172" t="s">
        <v>1414</v>
      </c>
      <c r="H405" s="1172" t="s">
        <v>34</v>
      </c>
      <c r="I405" s="1172" t="s">
        <v>34</v>
      </c>
      <c r="J405" s="1172" t="s">
        <v>611</v>
      </c>
      <c r="K405" s="1172" t="s">
        <v>1414</v>
      </c>
      <c r="L405" s="740" t="s">
        <v>1414</v>
      </c>
      <c r="M405" s="740" t="s">
        <v>1411</v>
      </c>
      <c r="N405" s="1172" t="s">
        <v>3145</v>
      </c>
      <c r="O405" s="1172" t="s">
        <v>1320</v>
      </c>
      <c r="P405" s="783">
        <v>44289</v>
      </c>
      <c r="Q405" s="741">
        <v>27.06168186</v>
      </c>
      <c r="R405" s="741">
        <v>78.673580960887065</v>
      </c>
      <c r="S405" s="784">
        <v>6</v>
      </c>
      <c r="T405" s="742">
        <v>7.0289153987003195E-2</v>
      </c>
      <c r="U405" s="743">
        <v>2.1625200584555118</v>
      </c>
      <c r="V405" s="742">
        <v>-2.749782951010582E-3</v>
      </c>
      <c r="W405" s="743">
        <v>-2.0786287883568694E-2</v>
      </c>
      <c r="X405" s="742"/>
      <c r="Y405" s="743"/>
      <c r="Z405" s="742"/>
      <c r="AA405" s="743"/>
      <c r="AB405" s="742">
        <v>0.24503629392523402</v>
      </c>
      <c r="AC405" s="744">
        <v>-0.55109426227617331</v>
      </c>
      <c r="AD405" s="785">
        <v>0</v>
      </c>
      <c r="AE405" s="1178" t="s">
        <v>2032</v>
      </c>
      <c r="AF405" s="786" t="s">
        <v>1741</v>
      </c>
      <c r="AG405" s="787" t="s">
        <v>1427</v>
      </c>
      <c r="AH405" s="787" t="s">
        <v>1726</v>
      </c>
      <c r="AI405" s="787">
        <v>0</v>
      </c>
      <c r="AJ405" s="787">
        <v>0</v>
      </c>
      <c r="AK405" s="787">
        <v>0</v>
      </c>
      <c r="AL405" s="742">
        <v>2E-3</v>
      </c>
      <c r="AM405" s="742">
        <v>0</v>
      </c>
      <c r="AN405" s="743" t="s">
        <v>34</v>
      </c>
      <c r="AO405" s="1172" t="s">
        <v>34</v>
      </c>
      <c r="AP405" s="1178" t="s">
        <v>1727</v>
      </c>
      <c r="AQ405" s="745" t="s">
        <v>687</v>
      </c>
      <c r="AR405" s="742">
        <v>0</v>
      </c>
      <c r="AS405" s="742">
        <v>0</v>
      </c>
      <c r="AT405" s="742" t="s">
        <v>1414</v>
      </c>
      <c r="AU405" s="742" t="s">
        <v>2724</v>
      </c>
      <c r="AX405" s="190"/>
      <c r="AY405" s="190"/>
      <c r="AZ405" s="176"/>
      <c r="BA405" s="176"/>
      <c r="BB405" s="176"/>
      <c r="BC405" s="751"/>
      <c r="BD405" s="176"/>
      <c r="BE405" s="176"/>
      <c r="BF405" s="176"/>
      <c r="BG405" s="176"/>
      <c r="BH405" s="751"/>
      <c r="BI405" s="178"/>
      <c r="BJ405" s="191"/>
      <c r="BK405" s="191"/>
      <c r="BL405" s="191"/>
      <c r="BM405" s="178"/>
      <c r="BN405" s="178"/>
      <c r="BO405" s="178"/>
      <c r="BP405" s="178"/>
      <c r="BQ405" s="178"/>
      <c r="BR405" s="178"/>
      <c r="BS405" s="178"/>
      <c r="BT405" s="178"/>
      <c r="BU405" s="179"/>
      <c r="BV405" s="180"/>
      <c r="BW405" s="181"/>
      <c r="BX405" s="177"/>
      <c r="BY405"/>
      <c r="CA405"/>
    </row>
    <row r="406" spans="2:79" ht="18.75">
      <c r="B406" s="1170" t="s">
        <v>178</v>
      </c>
      <c r="C406" s="335">
        <v>41088640000182</v>
      </c>
      <c r="D406" s="1170" t="s">
        <v>14</v>
      </c>
      <c r="E406" s="1170" t="s">
        <v>607</v>
      </c>
      <c r="F406" s="1170" t="s">
        <v>1414</v>
      </c>
      <c r="G406" s="1172" t="s">
        <v>1414</v>
      </c>
      <c r="H406" s="1172" t="s">
        <v>34</v>
      </c>
      <c r="I406" s="1172" t="s">
        <v>34</v>
      </c>
      <c r="J406" s="1172" t="s">
        <v>611</v>
      </c>
      <c r="K406" s="1172" t="s">
        <v>48</v>
      </c>
      <c r="L406" s="740" t="s">
        <v>1414</v>
      </c>
      <c r="M406" s="740" t="s">
        <v>34</v>
      </c>
      <c r="N406" s="1172" t="s">
        <v>3146</v>
      </c>
      <c r="O406" s="1172" t="s">
        <v>1320</v>
      </c>
      <c r="P406" s="783">
        <v>44297</v>
      </c>
      <c r="Q406" s="741">
        <v>2.6135250600000002</v>
      </c>
      <c r="R406" s="741">
        <v>5.2426448033333379</v>
      </c>
      <c r="S406" s="784">
        <v>6</v>
      </c>
      <c r="T406" s="742">
        <v>6.7045480562556659E-2</v>
      </c>
      <c r="U406" s="743">
        <v>2.062725019739557</v>
      </c>
      <c r="V406" s="742">
        <v>-1.0775247646307107E-2</v>
      </c>
      <c r="W406" s="743">
        <v>-8.1452755938635379E-2</v>
      </c>
      <c r="X406" s="742"/>
      <c r="Y406" s="743"/>
      <c r="Z406" s="742"/>
      <c r="AA406" s="743"/>
      <c r="AB406" s="742">
        <v>0.24420074897955368</v>
      </c>
      <c r="AC406" s="744">
        <v>-0.58584406855725601</v>
      </c>
      <c r="AD406" s="785">
        <v>40938560000106</v>
      </c>
      <c r="AE406" s="1178" t="s">
        <v>2032</v>
      </c>
      <c r="AF406" s="786" t="s">
        <v>1741</v>
      </c>
      <c r="AG406" s="787" t="s">
        <v>1427</v>
      </c>
      <c r="AH406" s="787" t="s">
        <v>1726</v>
      </c>
      <c r="AI406" s="787">
        <v>1000</v>
      </c>
      <c r="AJ406" s="787">
        <v>1000</v>
      </c>
      <c r="AK406" s="787">
        <v>1000</v>
      </c>
      <c r="AL406" s="742">
        <v>8.0000000000000002E-3</v>
      </c>
      <c r="AM406" s="742">
        <v>0</v>
      </c>
      <c r="AN406" s="743" t="s">
        <v>34</v>
      </c>
      <c r="AO406" s="1172" t="s">
        <v>34</v>
      </c>
      <c r="AP406" s="1178" t="s">
        <v>1727</v>
      </c>
      <c r="AQ406" s="745" t="s">
        <v>687</v>
      </c>
      <c r="AR406" s="742">
        <v>5.3333333333333297E-3</v>
      </c>
      <c r="AS406" s="742">
        <v>5.3333333333333297E-3</v>
      </c>
      <c r="AT406" s="742" t="s">
        <v>1414</v>
      </c>
      <c r="AU406" s="742" t="s">
        <v>2724</v>
      </c>
      <c r="AX406" s="190"/>
      <c r="AY406" s="190"/>
      <c r="AZ406" s="176"/>
      <c r="BA406" s="176"/>
      <c r="BB406" s="176"/>
      <c r="BC406" s="751"/>
      <c r="BD406" s="176"/>
      <c r="BE406" s="176"/>
      <c r="BF406" s="176"/>
      <c r="BG406" s="176"/>
      <c r="BH406" s="751"/>
      <c r="BI406" s="178"/>
      <c r="BJ406" s="191"/>
      <c r="BK406" s="191"/>
      <c r="BL406" s="191"/>
      <c r="BM406" s="178"/>
      <c r="BN406" s="178"/>
      <c r="BO406" s="178"/>
      <c r="BP406" s="178"/>
      <c r="BQ406" s="178"/>
      <c r="BR406" s="178"/>
      <c r="BS406" s="178"/>
      <c r="BT406" s="178"/>
      <c r="BU406" s="179"/>
      <c r="BV406" s="180"/>
      <c r="BW406" s="181"/>
      <c r="BX406" s="177"/>
      <c r="BY406"/>
      <c r="CA406"/>
    </row>
    <row r="407" spans="2:79" ht="18.75">
      <c r="B407" s="1170" t="s">
        <v>907</v>
      </c>
      <c r="C407" s="335">
        <v>37712284000159</v>
      </c>
      <c r="D407" s="1170" t="s">
        <v>14</v>
      </c>
      <c r="E407" s="1170" t="s">
        <v>607</v>
      </c>
      <c r="F407" s="1170" t="s">
        <v>1414</v>
      </c>
      <c r="G407" s="1172" t="s">
        <v>1414</v>
      </c>
      <c r="H407" s="1172" t="s">
        <v>34</v>
      </c>
      <c r="I407" s="1172" t="s">
        <v>34</v>
      </c>
      <c r="J407" s="1172" t="s">
        <v>611</v>
      </c>
      <c r="K407" s="1172" t="s">
        <v>1414</v>
      </c>
      <c r="L407" s="740" t="s">
        <v>1414</v>
      </c>
      <c r="M407" s="740" t="s">
        <v>34</v>
      </c>
      <c r="N407" s="1172" t="s">
        <v>3147</v>
      </c>
      <c r="O407" s="1172" t="s">
        <v>1320</v>
      </c>
      <c r="P407" s="783">
        <v>44188</v>
      </c>
      <c r="Q407" s="741">
        <v>6.1904109800000002</v>
      </c>
      <c r="R407" s="741">
        <v>7.106783226895165</v>
      </c>
      <c r="S407" s="784">
        <v>6</v>
      </c>
      <c r="T407" s="742">
        <v>1.695105611881087E-2</v>
      </c>
      <c r="U407" s="743">
        <v>0.52151714439060692</v>
      </c>
      <c r="V407" s="742">
        <v>2.5102997031241081E-3</v>
      </c>
      <c r="W407" s="743">
        <v>1.8975974916128548E-2</v>
      </c>
      <c r="X407" s="742">
        <v>-0.13535702026246554</v>
      </c>
      <c r="Y407" s="743">
        <v>-0.65934149196757541</v>
      </c>
      <c r="Z407" s="742"/>
      <c r="AA407" s="743"/>
      <c r="AB407" s="742">
        <v>0.26330773028747345</v>
      </c>
      <c r="AC407" s="744">
        <v>-0.49287581809995096</v>
      </c>
      <c r="AD407" s="785">
        <v>37927395000182</v>
      </c>
      <c r="AE407" s="1178" t="s">
        <v>2032</v>
      </c>
      <c r="AF407" s="786" t="s">
        <v>1741</v>
      </c>
      <c r="AG407" s="787" t="s">
        <v>1427</v>
      </c>
      <c r="AH407" s="787" t="s">
        <v>1726</v>
      </c>
      <c r="AI407" s="787">
        <v>1000</v>
      </c>
      <c r="AJ407" s="787">
        <v>1000</v>
      </c>
      <c r="AK407" s="787">
        <v>1000</v>
      </c>
      <c r="AL407" s="742">
        <v>8.0000000000000002E-3</v>
      </c>
      <c r="AM407" s="742">
        <v>0</v>
      </c>
      <c r="AN407" s="743" t="s">
        <v>34</v>
      </c>
      <c r="AO407" s="1172" t="s">
        <v>34</v>
      </c>
      <c r="AP407" s="1178" t="s">
        <v>1727</v>
      </c>
      <c r="AQ407" s="745" t="s">
        <v>687</v>
      </c>
      <c r="AR407" s="742">
        <v>5.3333333333333297E-3</v>
      </c>
      <c r="AS407" s="742">
        <v>5.3333333333333297E-3</v>
      </c>
      <c r="AT407" s="742" t="s">
        <v>1414</v>
      </c>
      <c r="AU407" s="742" t="s">
        <v>2724</v>
      </c>
      <c r="AX407" s="190"/>
      <c r="AY407" s="190"/>
      <c r="AZ407" s="176"/>
      <c r="BA407" s="176"/>
      <c r="BB407" s="176"/>
      <c r="BC407" s="751"/>
      <c r="BD407" s="176"/>
      <c r="BE407" s="176"/>
      <c r="BF407" s="176"/>
      <c r="BG407" s="176"/>
      <c r="BH407" s="751"/>
      <c r="BI407" s="178"/>
      <c r="BJ407" s="191"/>
      <c r="BK407" s="191"/>
      <c r="BL407" s="191"/>
      <c r="BM407" s="178"/>
      <c r="BN407" s="178"/>
      <c r="BO407" s="178"/>
      <c r="BP407" s="178"/>
      <c r="BQ407" s="178"/>
      <c r="BR407" s="178"/>
      <c r="BS407" s="178"/>
      <c r="BT407" s="178"/>
      <c r="BU407" s="179"/>
      <c r="BV407" s="180"/>
      <c r="BW407" s="181"/>
      <c r="BX407" s="177"/>
      <c r="BY407"/>
      <c r="CA407"/>
    </row>
    <row r="408" spans="2:79" ht="18.75">
      <c r="B408" s="1170" t="s">
        <v>908</v>
      </c>
      <c r="C408" s="335">
        <v>28856743000187</v>
      </c>
      <c r="D408" s="1170" t="s">
        <v>13</v>
      </c>
      <c r="E408" s="1170" t="s">
        <v>615</v>
      </c>
      <c r="F408" s="1170" t="s">
        <v>619</v>
      </c>
      <c r="G408" s="1172" t="s">
        <v>34</v>
      </c>
      <c r="H408" s="1172" t="s">
        <v>865</v>
      </c>
      <c r="I408" s="1172" t="s">
        <v>34</v>
      </c>
      <c r="J408" s="1172" t="s">
        <v>1414</v>
      </c>
      <c r="K408" s="1172" t="s">
        <v>48</v>
      </c>
      <c r="L408" s="740" t="s">
        <v>1414</v>
      </c>
      <c r="M408" s="740" t="s">
        <v>34</v>
      </c>
      <c r="N408" s="1172" t="s">
        <v>3148</v>
      </c>
      <c r="O408" s="1172" t="s">
        <v>1320</v>
      </c>
      <c r="P408" s="783">
        <v>43205</v>
      </c>
      <c r="Q408" s="741">
        <v>231.44964028999999</v>
      </c>
      <c r="R408" s="741">
        <v>218.14985277142858</v>
      </c>
      <c r="S408" s="784">
        <v>15</v>
      </c>
      <c r="T408" s="742">
        <v>1.0173508636878825E-2</v>
      </c>
      <c r="U408" s="743">
        <v>0.31299873798721262</v>
      </c>
      <c r="V408" s="742">
        <v>0.15543707227528403</v>
      </c>
      <c r="W408" s="743">
        <v>1.1749871861361665</v>
      </c>
      <c r="X408" s="742">
        <v>0.32150699132779637</v>
      </c>
      <c r="Y408" s="743">
        <v>1.5661019940378991</v>
      </c>
      <c r="Z408" s="742">
        <v>0.47070352795294923</v>
      </c>
      <c r="AA408" s="743">
        <v>2.0282201097208818</v>
      </c>
      <c r="AB408" s="742">
        <v>5.942550254049709E-2</v>
      </c>
      <c r="AC408" s="744">
        <v>0.38954251297925291</v>
      </c>
      <c r="AD408" s="785">
        <v>0</v>
      </c>
      <c r="AE408" s="1178" t="s">
        <v>1816</v>
      </c>
      <c r="AF408" s="786" t="s">
        <v>1765</v>
      </c>
      <c r="AG408" s="787" t="s">
        <v>719</v>
      </c>
      <c r="AH408" s="787" t="s">
        <v>1730</v>
      </c>
      <c r="AI408" s="787">
        <v>1000</v>
      </c>
      <c r="AJ408" s="787">
        <v>1000</v>
      </c>
      <c r="AK408" s="787">
        <v>1000</v>
      </c>
      <c r="AL408" s="742">
        <v>0.02</v>
      </c>
      <c r="AM408" s="742">
        <v>0.2</v>
      </c>
      <c r="AN408" s="743" t="s">
        <v>64</v>
      </c>
      <c r="AO408" s="1172" t="s">
        <v>34</v>
      </c>
      <c r="AP408" s="1178" t="s">
        <v>1742</v>
      </c>
      <c r="AQ408" s="745" t="s">
        <v>668</v>
      </c>
      <c r="AR408" s="742">
        <v>4.0000000000000001E-3</v>
      </c>
      <c r="AS408" s="742">
        <v>4.0000000000000001E-3</v>
      </c>
      <c r="AT408" s="742" t="s">
        <v>1414</v>
      </c>
      <c r="AU408" s="742" t="s">
        <v>2724</v>
      </c>
      <c r="AX408" s="190"/>
      <c r="AY408" s="190"/>
      <c r="AZ408" s="176"/>
      <c r="BA408" s="176"/>
      <c r="BB408" s="176"/>
      <c r="BC408" s="751"/>
      <c r="BD408" s="176"/>
      <c r="BE408" s="176"/>
      <c r="BF408" s="176"/>
      <c r="BG408" s="176"/>
      <c r="BH408" s="751"/>
      <c r="BI408" s="178"/>
      <c r="BJ408" s="191"/>
      <c r="BK408" s="191"/>
      <c r="BL408" s="191"/>
      <c r="BM408" s="178"/>
      <c r="BN408" s="178"/>
      <c r="BO408" s="178"/>
      <c r="BP408" s="178"/>
      <c r="BQ408" s="178"/>
      <c r="BR408" s="178"/>
      <c r="BS408" s="178"/>
      <c r="BT408" s="178"/>
      <c r="BU408" s="179"/>
      <c r="BV408" s="180"/>
      <c r="BW408" s="181"/>
      <c r="BX408" s="177"/>
      <c r="BY408"/>
      <c r="CA408"/>
    </row>
    <row r="409" spans="2:79" ht="18.75">
      <c r="B409" s="1170" t="s">
        <v>909</v>
      </c>
      <c r="C409" s="335">
        <v>11182064000177</v>
      </c>
      <c r="D409" s="1170" t="s">
        <v>14</v>
      </c>
      <c r="E409" s="1170" t="s">
        <v>607</v>
      </c>
      <c r="F409" s="1170" t="s">
        <v>1414</v>
      </c>
      <c r="G409" s="1172" t="s">
        <v>1414</v>
      </c>
      <c r="H409" s="1172" t="s">
        <v>34</v>
      </c>
      <c r="I409" s="1172" t="s">
        <v>34</v>
      </c>
      <c r="J409" s="1172" t="s">
        <v>608</v>
      </c>
      <c r="K409" s="1172" t="s">
        <v>48</v>
      </c>
      <c r="L409" s="740" t="s">
        <v>1414</v>
      </c>
      <c r="M409" s="740" t="s">
        <v>34</v>
      </c>
      <c r="N409" s="1172" t="s">
        <v>3149</v>
      </c>
      <c r="O409" s="1172" t="s">
        <v>1320</v>
      </c>
      <c r="P409" s="783">
        <v>40104</v>
      </c>
      <c r="Q409" s="741">
        <v>1059.3122020000001</v>
      </c>
      <c r="R409" s="741">
        <v>1196.2318996666663</v>
      </c>
      <c r="S409" s="784">
        <v>15</v>
      </c>
      <c r="T409" s="742">
        <v>-4.1278297418252174E-2</v>
      </c>
      <c r="U409" s="743">
        <v>-1.2699704162375927</v>
      </c>
      <c r="V409" s="742">
        <v>-0.12616395642338651</v>
      </c>
      <c r="W409" s="743">
        <v>-0.95370447976002304</v>
      </c>
      <c r="X409" s="742">
        <v>-8.4934162766249988E-2</v>
      </c>
      <c r="Y409" s="743">
        <v>-0.41372525406312533</v>
      </c>
      <c r="Z409" s="742">
        <v>0.36186531943566402</v>
      </c>
      <c r="AA409" s="743">
        <v>1.559245840119023</v>
      </c>
      <c r="AB409" s="742">
        <v>0.18205728926173648</v>
      </c>
      <c r="AC409" s="744">
        <v>-1.4196205499491088</v>
      </c>
      <c r="AD409" s="785">
        <v>0</v>
      </c>
      <c r="AE409" s="1178" t="s">
        <v>1816</v>
      </c>
      <c r="AF409" s="786" t="s">
        <v>1765</v>
      </c>
      <c r="AG409" s="787" t="s">
        <v>719</v>
      </c>
      <c r="AH409" s="787" t="s">
        <v>1730</v>
      </c>
      <c r="AI409" s="787">
        <v>1000</v>
      </c>
      <c r="AJ409" s="787">
        <v>1000</v>
      </c>
      <c r="AK409" s="787">
        <v>1000</v>
      </c>
      <c r="AL409" s="742">
        <v>0.02</v>
      </c>
      <c r="AM409" s="742">
        <v>0</v>
      </c>
      <c r="AN409" s="743" t="s">
        <v>666</v>
      </c>
      <c r="AO409" s="1172" t="s">
        <v>34</v>
      </c>
      <c r="AP409" s="1178" t="s">
        <v>1727</v>
      </c>
      <c r="AQ409" s="745" t="s">
        <v>659</v>
      </c>
      <c r="AR409" s="742">
        <v>4.0000000000000001E-3</v>
      </c>
      <c r="AS409" s="742">
        <v>4.0000000000000001E-3</v>
      </c>
      <c r="AT409" s="742" t="s">
        <v>1414</v>
      </c>
      <c r="AU409" s="742" t="s">
        <v>2724</v>
      </c>
      <c r="AX409" s="190"/>
      <c r="AY409" s="190"/>
      <c r="AZ409" s="176"/>
      <c r="BA409" s="176"/>
      <c r="BB409" s="176"/>
      <c r="BC409" s="751"/>
      <c r="BD409" s="176"/>
      <c r="BE409" s="176"/>
      <c r="BF409" s="176"/>
      <c r="BG409" s="176"/>
      <c r="BH409" s="751"/>
      <c r="BI409" s="178"/>
      <c r="BJ409" s="191"/>
      <c r="BK409" s="191"/>
      <c r="BL409" s="191"/>
      <c r="BM409" s="178"/>
      <c r="BN409" s="178"/>
      <c r="BO409" s="178"/>
      <c r="BP409" s="178"/>
      <c r="BQ409" s="178"/>
      <c r="BR409" s="178"/>
      <c r="BS409" s="178"/>
      <c r="BT409" s="178"/>
      <c r="BU409" s="179"/>
      <c r="BV409" s="180"/>
      <c r="BW409" s="181"/>
      <c r="BX409" s="177"/>
      <c r="BY409"/>
      <c r="CA409"/>
    </row>
    <row r="410" spans="2:79" ht="18.75">
      <c r="B410" s="1170" t="s">
        <v>4671</v>
      </c>
      <c r="C410" s="335">
        <v>33768898000100</v>
      </c>
      <c r="D410" s="1170" t="s">
        <v>11</v>
      </c>
      <c r="E410" s="1170" t="s">
        <v>620</v>
      </c>
      <c r="F410" s="1170" t="s">
        <v>663</v>
      </c>
      <c r="G410" s="1172" t="s">
        <v>738</v>
      </c>
      <c r="H410" s="1172" t="s">
        <v>34</v>
      </c>
      <c r="I410" s="1172" t="s">
        <v>1414</v>
      </c>
      <c r="J410" s="1172" t="s">
        <v>608</v>
      </c>
      <c r="K410" s="1172" t="s">
        <v>48</v>
      </c>
      <c r="L410" s="740" t="s">
        <v>1414</v>
      </c>
      <c r="M410" s="740" t="s">
        <v>34</v>
      </c>
      <c r="N410" s="1172" t="s">
        <v>3150</v>
      </c>
      <c r="O410" s="1172" t="s">
        <v>1320</v>
      </c>
      <c r="P410" s="783">
        <v>44000</v>
      </c>
      <c r="Q410" s="741">
        <v>2.0848145800000002</v>
      </c>
      <c r="R410" s="741">
        <v>3.3137384588571388</v>
      </c>
      <c r="S410" s="784">
        <v>9</v>
      </c>
      <c r="T410" s="742">
        <v>6.1777001351825955E-3</v>
      </c>
      <c r="U410" s="743">
        <v>0.19006346925054624</v>
      </c>
      <c r="V410" s="742">
        <v>-3.4626992197076545E-3</v>
      </c>
      <c r="W410" s="743">
        <v>-2.6175397883167327E-2</v>
      </c>
      <c r="X410" s="742">
        <v>6.7972492103009596E-2</v>
      </c>
      <c r="Y410" s="743">
        <v>0.33110277005987215</v>
      </c>
      <c r="Z410" s="742"/>
      <c r="AA410" s="743"/>
      <c r="AB410" s="742">
        <v>8.2734871277159408E-2</v>
      </c>
      <c r="AC410" s="744">
        <v>-1.640795589631723</v>
      </c>
      <c r="AD410" s="785">
        <v>33768907000154</v>
      </c>
      <c r="AE410" s="1178" t="s">
        <v>1816</v>
      </c>
      <c r="AF410" s="786" t="s">
        <v>1765</v>
      </c>
      <c r="AG410" s="787" t="s">
        <v>719</v>
      </c>
      <c r="AH410" s="787" t="s">
        <v>1797</v>
      </c>
      <c r="AI410" s="787">
        <v>0</v>
      </c>
      <c r="AJ410" s="787">
        <v>0</v>
      </c>
      <c r="AK410" s="787">
        <v>0</v>
      </c>
      <c r="AL410" s="742">
        <v>8.0000000000000002E-3</v>
      </c>
      <c r="AM410" s="742">
        <v>0</v>
      </c>
      <c r="AN410" s="743" t="s">
        <v>64</v>
      </c>
      <c r="AO410" s="1172" t="s">
        <v>4623</v>
      </c>
      <c r="AP410" s="1178" t="s">
        <v>1742</v>
      </c>
      <c r="AQ410" s="745" t="s">
        <v>2174</v>
      </c>
      <c r="AR410" s="742">
        <v>0</v>
      </c>
      <c r="AS410" s="742">
        <v>0</v>
      </c>
      <c r="AT410" s="742" t="s">
        <v>1414</v>
      </c>
      <c r="AU410" s="742" t="s">
        <v>2724</v>
      </c>
      <c r="AX410" s="190"/>
      <c r="AY410" s="190"/>
      <c r="AZ410" s="176"/>
      <c r="BA410" s="176"/>
      <c r="BB410" s="176"/>
      <c r="BC410" s="751"/>
      <c r="BD410" s="176"/>
      <c r="BE410" s="176"/>
      <c r="BF410" s="176"/>
      <c r="BG410" s="176"/>
      <c r="BH410" s="751"/>
      <c r="BI410" s="178"/>
      <c r="BJ410" s="191"/>
      <c r="BK410" s="191"/>
      <c r="BL410" s="191"/>
      <c r="BM410" s="178"/>
      <c r="BN410" s="178"/>
      <c r="BO410" s="178"/>
      <c r="BP410" s="178"/>
      <c r="BQ410" s="178"/>
      <c r="BR410" s="178"/>
      <c r="BS410" s="178"/>
      <c r="BT410" s="178"/>
      <c r="BU410" s="179"/>
      <c r="BV410" s="180"/>
      <c r="BW410" s="181"/>
      <c r="BX410" s="177"/>
      <c r="BY410"/>
      <c r="CA410"/>
    </row>
    <row r="411" spans="2:79" ht="18.75">
      <c r="B411" s="1170" t="s">
        <v>910</v>
      </c>
      <c r="C411" s="335">
        <v>41707420000190</v>
      </c>
      <c r="D411" s="1170" t="s">
        <v>11</v>
      </c>
      <c r="E411" s="1170" t="s">
        <v>620</v>
      </c>
      <c r="F411" s="1170" t="s">
        <v>663</v>
      </c>
      <c r="G411" s="1172" t="s">
        <v>738</v>
      </c>
      <c r="H411" s="1172" t="s">
        <v>34</v>
      </c>
      <c r="I411" s="1172" t="s">
        <v>1414</v>
      </c>
      <c r="J411" s="1172" t="s">
        <v>608</v>
      </c>
      <c r="K411" s="1172" t="s">
        <v>48</v>
      </c>
      <c r="L411" s="740" t="s">
        <v>1414</v>
      </c>
      <c r="M411" s="740" t="s">
        <v>34</v>
      </c>
      <c r="N411" s="1172" t="s">
        <v>3151</v>
      </c>
      <c r="O411" s="1172" t="s">
        <v>1320</v>
      </c>
      <c r="P411" s="783">
        <v>44330</v>
      </c>
      <c r="Q411" s="741">
        <v>103.68496815</v>
      </c>
      <c r="R411" s="741">
        <v>100.118253588</v>
      </c>
      <c r="S411" s="784">
        <v>30</v>
      </c>
      <c r="T411" s="742">
        <v>8.7474937958464949E-5</v>
      </c>
      <c r="U411" s="743">
        <v>2.6912588531412636E-3</v>
      </c>
      <c r="V411" s="742">
        <v>0.10858172266152177</v>
      </c>
      <c r="W411" s="743">
        <v>0.82079603603139828</v>
      </c>
      <c r="X411" s="742"/>
      <c r="Y411" s="743"/>
      <c r="Z411" s="742"/>
      <c r="AA411" s="743"/>
      <c r="AB411" s="742">
        <v>2.3039553138670871E-2</v>
      </c>
      <c r="AC411" s="744">
        <v>-1.0289518150111852</v>
      </c>
      <c r="AD411" s="785">
        <v>0</v>
      </c>
      <c r="AE411" s="1178" t="s">
        <v>1958</v>
      </c>
      <c r="AF411" s="786" t="s">
        <v>1741</v>
      </c>
      <c r="AG411" s="787" t="s">
        <v>1427</v>
      </c>
      <c r="AH411" s="787" t="s">
        <v>1730</v>
      </c>
      <c r="AI411" s="787">
        <v>0</v>
      </c>
      <c r="AJ411" s="787">
        <v>0</v>
      </c>
      <c r="AK411" s="787">
        <v>0</v>
      </c>
      <c r="AL411" s="742">
        <v>5.0000000000000001E-3</v>
      </c>
      <c r="AM411" s="742">
        <v>0.2</v>
      </c>
      <c r="AN411" s="743" t="s">
        <v>2124</v>
      </c>
      <c r="AO411" s="1172" t="s">
        <v>34</v>
      </c>
      <c r="AP411" s="1178" t="s">
        <v>1742</v>
      </c>
      <c r="AQ411" s="745" t="s">
        <v>668</v>
      </c>
      <c r="AR411" s="742">
        <v>6.6666666666666697E-4</v>
      </c>
      <c r="AS411" s="742">
        <v>6.6666666666666697E-4</v>
      </c>
      <c r="AT411" s="742" t="s">
        <v>1414</v>
      </c>
      <c r="AU411" s="742" t="s">
        <v>2724</v>
      </c>
      <c r="AX411" s="190"/>
      <c r="AY411" s="190"/>
      <c r="AZ411" s="176"/>
      <c r="BA411" s="176"/>
      <c r="BB411" s="176"/>
      <c r="BC411" s="751"/>
      <c r="BD411" s="176"/>
      <c r="BE411" s="176"/>
      <c r="BF411" s="176"/>
      <c r="BG411" s="176"/>
      <c r="BH411" s="751"/>
      <c r="BI411" s="178"/>
      <c r="BJ411" s="191"/>
      <c r="BK411" s="191"/>
      <c r="BL411" s="191"/>
      <c r="BM411" s="178"/>
      <c r="BN411" s="178"/>
      <c r="BO411" s="178"/>
      <c r="BP411" s="178"/>
      <c r="BQ411" s="178"/>
      <c r="BR411" s="178"/>
      <c r="BS411" s="178"/>
      <c r="BT411" s="178"/>
      <c r="BU411" s="179"/>
      <c r="BV411" s="180"/>
      <c r="BW411" s="181"/>
      <c r="BX411" s="177"/>
      <c r="BY411"/>
      <c r="CA411"/>
    </row>
    <row r="412" spans="2:79" ht="18.75">
      <c r="B412" s="1170" t="s">
        <v>911</v>
      </c>
      <c r="C412" s="335">
        <v>11977572000141</v>
      </c>
      <c r="D412" s="1170" t="s">
        <v>14</v>
      </c>
      <c r="E412" s="1170" t="s">
        <v>607</v>
      </c>
      <c r="F412" s="1170" t="s">
        <v>1316</v>
      </c>
      <c r="G412" s="1172" t="s">
        <v>1414</v>
      </c>
      <c r="H412" s="1172" t="s">
        <v>34</v>
      </c>
      <c r="I412" s="1172" t="s">
        <v>34</v>
      </c>
      <c r="J412" s="1172" t="s">
        <v>608</v>
      </c>
      <c r="K412" s="1172" t="s">
        <v>48</v>
      </c>
      <c r="L412" s="740" t="s">
        <v>1414</v>
      </c>
      <c r="M412" s="740" t="s">
        <v>34</v>
      </c>
      <c r="N412" s="1172" t="s">
        <v>3152</v>
      </c>
      <c r="O412" s="1172" t="s">
        <v>1323</v>
      </c>
      <c r="P412" s="783">
        <v>40534</v>
      </c>
      <c r="Q412" s="741">
        <v>13.040103</v>
      </c>
      <c r="R412" s="741">
        <v>22.477170177419367</v>
      </c>
      <c r="S412" s="784">
        <v>62</v>
      </c>
      <c r="T412" s="742">
        <v>-5.0224438218774425E-2</v>
      </c>
      <c r="U412" s="743">
        <v>-1.5452078864520418</v>
      </c>
      <c r="V412" s="742">
        <v>-0.23961195045823414</v>
      </c>
      <c r="W412" s="743">
        <v>-1.8112858619396857</v>
      </c>
      <c r="X412" s="742">
        <v>-0.38434939148916347</v>
      </c>
      <c r="Y412" s="743">
        <v>-1.8722154250285854</v>
      </c>
      <c r="Z412" s="742">
        <v>8.5971887123616808E-2</v>
      </c>
      <c r="AA412" s="743">
        <v>0.37044530151089727</v>
      </c>
      <c r="AB412" s="742">
        <v>0.25047200453318363</v>
      </c>
      <c r="AC412" s="744">
        <v>-1.4847977275223465</v>
      </c>
      <c r="AD412" s="785">
        <v>38386961000159</v>
      </c>
      <c r="AE412" s="1178" t="s">
        <v>1831</v>
      </c>
      <c r="AF412" s="786" t="s">
        <v>1725</v>
      </c>
      <c r="AG412" s="787" t="s">
        <v>1427</v>
      </c>
      <c r="AH412" s="787" t="s">
        <v>1726</v>
      </c>
      <c r="AI412" s="787">
        <v>50000</v>
      </c>
      <c r="AJ412" s="787">
        <v>5000</v>
      </c>
      <c r="AK412" s="787">
        <v>5000</v>
      </c>
      <c r="AL412" s="742">
        <v>2.2000000000000002E-2</v>
      </c>
      <c r="AM412" s="742">
        <v>0.2</v>
      </c>
      <c r="AN412" s="743" t="s">
        <v>2124</v>
      </c>
      <c r="AO412" s="1172" t="s">
        <v>34</v>
      </c>
      <c r="AP412" s="1178" t="s">
        <v>1727</v>
      </c>
      <c r="AQ412" s="745" t="s">
        <v>665</v>
      </c>
      <c r="AR412" s="742">
        <v>5.3333333333333297E-3</v>
      </c>
      <c r="AS412" s="742">
        <v>5.3333333333333297E-3</v>
      </c>
      <c r="AT412" s="742" t="s">
        <v>1414</v>
      </c>
      <c r="AU412" s="742" t="s">
        <v>2724</v>
      </c>
      <c r="AX412" s="190"/>
      <c r="AY412" s="190"/>
      <c r="AZ412" s="176"/>
      <c r="BA412" s="176"/>
      <c r="BB412" s="176"/>
      <c r="BC412" s="751"/>
      <c r="BD412" s="176"/>
      <c r="BE412" s="176"/>
      <c r="BF412" s="176"/>
      <c r="BG412" s="176"/>
      <c r="BH412" s="751"/>
      <c r="BI412" s="178"/>
      <c r="BJ412" s="191"/>
      <c r="BK412" s="191"/>
      <c r="BL412" s="191"/>
      <c r="BM412" s="178"/>
      <c r="BN412" s="178"/>
      <c r="BO412" s="178"/>
      <c r="BP412" s="178"/>
      <c r="BQ412" s="178"/>
      <c r="BR412" s="178"/>
      <c r="BS412" s="178"/>
      <c r="BT412" s="178"/>
      <c r="BU412" s="179"/>
      <c r="BV412" s="180"/>
      <c r="BW412" s="181"/>
      <c r="BX412" s="177"/>
      <c r="BY412"/>
      <c r="CA412"/>
    </row>
    <row r="413" spans="2:79" ht="18.75">
      <c r="B413" s="1170" t="s">
        <v>4615</v>
      </c>
      <c r="C413" s="335">
        <v>29550612000130</v>
      </c>
      <c r="D413" s="1170" t="s">
        <v>13</v>
      </c>
      <c r="E413" s="1170" t="s">
        <v>615</v>
      </c>
      <c r="F413" s="1170" t="s">
        <v>619</v>
      </c>
      <c r="G413" s="1172" t="s">
        <v>34</v>
      </c>
      <c r="H413" s="1172" t="s">
        <v>1337</v>
      </c>
      <c r="I413" s="1172" t="s">
        <v>34</v>
      </c>
      <c r="J413" s="1172" t="s">
        <v>608</v>
      </c>
      <c r="K413" s="1172" t="s">
        <v>48</v>
      </c>
      <c r="L413" s="740" t="s">
        <v>1414</v>
      </c>
      <c r="M413" s="740" t="s">
        <v>34</v>
      </c>
      <c r="N413" s="1172" t="s">
        <v>3153</v>
      </c>
      <c r="O413" s="1172" t="s">
        <v>1320</v>
      </c>
      <c r="P413" s="783">
        <v>43315</v>
      </c>
      <c r="Q413" s="741">
        <v>31.866702669999999</v>
      </c>
      <c r="R413" s="741">
        <v>48.775420696693551</v>
      </c>
      <c r="S413" s="784">
        <v>9</v>
      </c>
      <c r="T413" s="742">
        <v>-1.818770037712103E-2</v>
      </c>
      <c r="U413" s="743">
        <v>-0.55956381108208597</v>
      </c>
      <c r="V413" s="742">
        <v>-0.14274055583473977</v>
      </c>
      <c r="W413" s="743">
        <v>-1.0790110852753243</v>
      </c>
      <c r="X413" s="742">
        <v>-0.24872789276163076</v>
      </c>
      <c r="Y413" s="743">
        <v>-1.2115856243688377</v>
      </c>
      <c r="Z413" s="742">
        <v>4.620136493909599E-2</v>
      </c>
      <c r="AA413" s="743">
        <v>0.19907761871586083</v>
      </c>
      <c r="AB413" s="742">
        <v>0.1773336408634672</v>
      </c>
      <c r="AC413" s="744">
        <v>-1.5509119824991013</v>
      </c>
      <c r="AD413" s="785">
        <v>0</v>
      </c>
      <c r="AE413" s="1178" t="s">
        <v>1831</v>
      </c>
      <c r="AF413" s="786" t="s">
        <v>1741</v>
      </c>
      <c r="AG413" s="787" t="s">
        <v>1427</v>
      </c>
      <c r="AH413" s="787" t="s">
        <v>1797</v>
      </c>
      <c r="AI413" s="787">
        <v>5000</v>
      </c>
      <c r="AJ413" s="787">
        <v>0</v>
      </c>
      <c r="AK413" s="787">
        <v>1000</v>
      </c>
      <c r="AL413" s="742">
        <v>1.8000000000000002E-2</v>
      </c>
      <c r="AM413" s="742">
        <v>0.2</v>
      </c>
      <c r="AN413" s="743" t="s">
        <v>34</v>
      </c>
      <c r="AO413" s="1172" t="s">
        <v>4626</v>
      </c>
      <c r="AP413" s="1178" t="s">
        <v>1742</v>
      </c>
      <c r="AQ413" s="745" t="s">
        <v>2174</v>
      </c>
      <c r="AR413" s="742">
        <v>0</v>
      </c>
      <c r="AS413" s="742">
        <v>0</v>
      </c>
      <c r="AT413" s="742" t="s">
        <v>1414</v>
      </c>
      <c r="AU413" s="742" t="s">
        <v>2724</v>
      </c>
      <c r="AX413" s="190"/>
      <c r="AY413" s="190"/>
      <c r="AZ413" s="176"/>
      <c r="BA413" s="176"/>
      <c r="BB413" s="176"/>
      <c r="BC413" s="751"/>
      <c r="BD413" s="176"/>
      <c r="BE413" s="176"/>
      <c r="BF413" s="176"/>
      <c r="BG413" s="176"/>
      <c r="BH413" s="751"/>
      <c r="BI413" s="178"/>
      <c r="BJ413" s="191"/>
      <c r="BK413" s="191"/>
      <c r="BL413" s="191"/>
      <c r="BM413" s="210"/>
      <c r="BN413" s="178"/>
      <c r="BO413" s="178"/>
      <c r="BP413" s="178"/>
      <c r="BQ413" s="178"/>
      <c r="BR413" s="178"/>
      <c r="BS413" s="178"/>
      <c r="BT413" s="178"/>
      <c r="BU413" s="179"/>
      <c r="BV413" s="180"/>
      <c r="BW413" s="181"/>
      <c r="BX413" s="177"/>
      <c r="BY413"/>
      <c r="CA413"/>
    </row>
    <row r="414" spans="2:79" ht="18.75">
      <c r="B414" s="1170" t="s">
        <v>4672</v>
      </c>
      <c r="C414" s="335">
        <v>43619032000182</v>
      </c>
      <c r="D414" s="1170" t="s">
        <v>14</v>
      </c>
      <c r="E414" s="1170" t="s">
        <v>607</v>
      </c>
      <c r="F414" s="1170" t="s">
        <v>1414</v>
      </c>
      <c r="G414" s="1172" t="s">
        <v>1414</v>
      </c>
      <c r="H414" s="1172" t="s">
        <v>1414</v>
      </c>
      <c r="I414" s="1172" t="s">
        <v>1414</v>
      </c>
      <c r="J414" s="1172" t="s">
        <v>608</v>
      </c>
      <c r="K414" s="1172" t="s">
        <v>48</v>
      </c>
      <c r="L414" s="740" t="s">
        <v>1414</v>
      </c>
      <c r="M414" s="740" t="s">
        <v>34</v>
      </c>
      <c r="N414" s="1172" t="s">
        <v>4673</v>
      </c>
      <c r="O414" s="1172" t="s">
        <v>1320</v>
      </c>
      <c r="P414" s="783">
        <v>44607</v>
      </c>
      <c r="Q414" s="741"/>
      <c r="R414" s="741"/>
      <c r="S414" s="784">
        <v>42</v>
      </c>
      <c r="T414" s="742"/>
      <c r="U414" s="743"/>
      <c r="V414" s="742"/>
      <c r="W414" s="743"/>
      <c r="X414" s="742"/>
      <c r="Y414" s="743"/>
      <c r="Z414" s="742"/>
      <c r="AA414" s="743"/>
      <c r="AB414" s="742"/>
      <c r="AC414" s="744"/>
      <c r="AD414" s="785">
        <v>43584103000159</v>
      </c>
      <c r="AE414" s="1178" t="s">
        <v>1831</v>
      </c>
      <c r="AF414" s="786" t="s">
        <v>1741</v>
      </c>
      <c r="AG414" s="787" t="s">
        <v>1427</v>
      </c>
      <c r="AH414" s="787" t="s">
        <v>2116</v>
      </c>
      <c r="AI414" s="787">
        <v>0</v>
      </c>
      <c r="AJ414" s="787">
        <v>0</v>
      </c>
      <c r="AK414" s="787">
        <v>0</v>
      </c>
      <c r="AL414" s="742">
        <v>0</v>
      </c>
      <c r="AM414" s="742">
        <v>0</v>
      </c>
      <c r="AN414" s="743" t="s">
        <v>2124</v>
      </c>
      <c r="AO414" s="1172" t="s">
        <v>4626</v>
      </c>
      <c r="AP414" s="1178" t="s">
        <v>1727</v>
      </c>
      <c r="AQ414" s="745" t="s">
        <v>4674</v>
      </c>
      <c r="AR414" s="742">
        <v>0</v>
      </c>
      <c r="AS414" s="742">
        <v>0</v>
      </c>
      <c r="AT414" s="742" t="s">
        <v>1414</v>
      </c>
      <c r="AU414" s="742" t="s">
        <v>2724</v>
      </c>
      <c r="AX414" s="190"/>
      <c r="AY414" s="190"/>
      <c r="AZ414" s="176"/>
      <c r="BA414" s="176"/>
      <c r="BB414" s="176"/>
      <c r="BC414" s="751"/>
      <c r="BD414" s="176"/>
      <c r="BE414" s="176"/>
      <c r="BF414" s="176"/>
      <c r="BG414" s="176"/>
      <c r="BH414" s="751"/>
      <c r="BI414" s="178"/>
      <c r="BJ414" s="191"/>
      <c r="BK414" s="191"/>
      <c r="BL414" s="191"/>
      <c r="BM414" s="178"/>
      <c r="BN414" s="178"/>
      <c r="BO414" s="178"/>
      <c r="BP414" s="178"/>
      <c r="BQ414" s="178"/>
      <c r="BR414" s="178"/>
      <c r="BS414" s="178"/>
      <c r="BT414" s="178"/>
      <c r="BU414" s="179"/>
      <c r="BV414" s="180"/>
      <c r="BW414" s="181"/>
      <c r="BX414" s="177"/>
      <c r="BY414"/>
      <c r="CA414"/>
    </row>
    <row r="415" spans="2:79" ht="18.75">
      <c r="B415" s="1170" t="s">
        <v>912</v>
      </c>
      <c r="C415" s="335">
        <v>38948507000144</v>
      </c>
      <c r="D415" s="1170" t="s">
        <v>14</v>
      </c>
      <c r="E415" s="1170" t="s">
        <v>607</v>
      </c>
      <c r="F415" s="1170" t="s">
        <v>1316</v>
      </c>
      <c r="G415" s="1172" t="s">
        <v>1414</v>
      </c>
      <c r="H415" s="1172" t="s">
        <v>34</v>
      </c>
      <c r="I415" s="1172" t="s">
        <v>34</v>
      </c>
      <c r="J415" s="1172" t="s">
        <v>608</v>
      </c>
      <c r="K415" s="1172" t="s">
        <v>48</v>
      </c>
      <c r="L415" s="740" t="s">
        <v>1414</v>
      </c>
      <c r="M415" s="740" t="s">
        <v>1411</v>
      </c>
      <c r="N415" s="1172" t="s">
        <v>3154</v>
      </c>
      <c r="O415" s="1172" t="s">
        <v>1320</v>
      </c>
      <c r="P415" s="783">
        <v>44106</v>
      </c>
      <c r="Q415" s="741">
        <v>5.8672903999999999</v>
      </c>
      <c r="R415" s="741">
        <v>8.5428138141365455</v>
      </c>
      <c r="S415" s="784">
        <v>122</v>
      </c>
      <c r="T415" s="742">
        <v>-4.6004625404934552E-2</v>
      </c>
      <c r="U415" s="743">
        <v>-1.4153808884696268</v>
      </c>
      <c r="V415" s="742">
        <v>-0.26642301150048331</v>
      </c>
      <c r="W415" s="743">
        <v>-2.0139572884547525</v>
      </c>
      <c r="X415" s="742">
        <v>-0.37280501850667858</v>
      </c>
      <c r="Y415" s="743">
        <v>-1.8159812962679032</v>
      </c>
      <c r="Z415" s="742"/>
      <c r="AA415" s="743"/>
      <c r="AB415" s="742">
        <v>0.26707007520848819</v>
      </c>
      <c r="AC415" s="744">
        <v>-1.4929090197388577</v>
      </c>
      <c r="AD415" s="785">
        <v>18872811000148</v>
      </c>
      <c r="AE415" s="1178" t="s">
        <v>1793</v>
      </c>
      <c r="AF415" s="786" t="s">
        <v>1741</v>
      </c>
      <c r="AG415" s="787" t="s">
        <v>1427</v>
      </c>
      <c r="AH415" s="787" t="s">
        <v>1726</v>
      </c>
      <c r="AI415" s="787">
        <v>0</v>
      </c>
      <c r="AJ415" s="787">
        <v>0</v>
      </c>
      <c r="AK415" s="787">
        <v>0</v>
      </c>
      <c r="AL415" s="742">
        <v>5.0000000000000001E-3</v>
      </c>
      <c r="AM415" s="742">
        <v>0.05</v>
      </c>
      <c r="AN415" s="743" t="s">
        <v>34</v>
      </c>
      <c r="AO415" s="1172" t="s">
        <v>34</v>
      </c>
      <c r="AP415" s="1178" t="s">
        <v>1727</v>
      </c>
      <c r="AQ415" s="745" t="s">
        <v>659</v>
      </c>
      <c r="AR415" s="742">
        <v>3.3333333333333301E-3</v>
      </c>
      <c r="AS415" s="742">
        <v>3.3333333333333301E-3</v>
      </c>
      <c r="AT415" s="742" t="s">
        <v>1414</v>
      </c>
      <c r="AU415" s="742" t="s">
        <v>2724</v>
      </c>
      <c r="AX415" s="190"/>
      <c r="AY415" s="190"/>
      <c r="AZ415" s="176"/>
      <c r="BA415" s="176"/>
      <c r="BB415" s="176"/>
      <c r="BC415" s="751"/>
      <c r="BD415" s="176"/>
      <c r="BE415" s="176"/>
      <c r="BF415" s="176"/>
      <c r="BG415" s="176"/>
      <c r="BH415" s="751"/>
      <c r="BI415" s="178"/>
      <c r="BJ415" s="191"/>
      <c r="BK415" s="191"/>
      <c r="BL415" s="191"/>
      <c r="BM415" s="210"/>
      <c r="BN415" s="178"/>
      <c r="BO415" s="178"/>
      <c r="BP415" s="178"/>
      <c r="BQ415" s="178"/>
      <c r="BR415" s="178"/>
      <c r="BS415" s="178"/>
      <c r="BT415" s="178"/>
      <c r="BU415" s="179"/>
      <c r="BV415" s="180"/>
      <c r="BW415" s="181"/>
      <c r="BX415" s="177"/>
      <c r="BY415"/>
      <c r="CA415"/>
    </row>
    <row r="416" spans="2:79" ht="18.75">
      <c r="B416" s="1170" t="s">
        <v>914</v>
      </c>
      <c r="C416" s="335">
        <v>36352596000136</v>
      </c>
      <c r="D416" s="1170" t="s">
        <v>14</v>
      </c>
      <c r="E416" s="1170" t="s">
        <v>607</v>
      </c>
      <c r="F416" s="1170" t="s">
        <v>1316</v>
      </c>
      <c r="G416" s="1172" t="s">
        <v>1414</v>
      </c>
      <c r="H416" s="1172" t="s">
        <v>34</v>
      </c>
      <c r="I416" s="1172" t="s">
        <v>34</v>
      </c>
      <c r="J416" s="1172" t="s">
        <v>608</v>
      </c>
      <c r="K416" s="1172" t="s">
        <v>48</v>
      </c>
      <c r="L416" s="740" t="s">
        <v>1414</v>
      </c>
      <c r="M416" s="740" t="s">
        <v>1411</v>
      </c>
      <c r="N416" s="1172" t="s">
        <v>3156</v>
      </c>
      <c r="O416" s="1172" t="s">
        <v>1320</v>
      </c>
      <c r="P416" s="783">
        <v>43950</v>
      </c>
      <c r="Q416" s="741">
        <v>23.243373460000001</v>
      </c>
      <c r="R416" s="741">
        <v>33.575632126260146</v>
      </c>
      <c r="S416" s="784">
        <v>62</v>
      </c>
      <c r="T416" s="742">
        <v>0.10232278548121543</v>
      </c>
      <c r="U416" s="743">
        <v>3.1480685637656647</v>
      </c>
      <c r="V416" s="742">
        <v>-0.21395704015628569</v>
      </c>
      <c r="W416" s="743">
        <v>-1.6173540641709023</v>
      </c>
      <c r="X416" s="742">
        <v>-0.35059391494792935</v>
      </c>
      <c r="Y416" s="743">
        <v>-1.7077881480272352</v>
      </c>
      <c r="Z416" s="742"/>
      <c r="AA416" s="743"/>
      <c r="AB416" s="742">
        <v>0.30089227067767366</v>
      </c>
      <c r="AC416" s="744">
        <v>-1.1507286380506585</v>
      </c>
      <c r="AD416" s="785">
        <v>42870670000109</v>
      </c>
      <c r="AE416" s="1178" t="s">
        <v>1831</v>
      </c>
      <c r="AF416" s="786" t="s">
        <v>1725</v>
      </c>
      <c r="AG416" s="787" t="s">
        <v>1427</v>
      </c>
      <c r="AH416" s="787" t="s">
        <v>1726</v>
      </c>
      <c r="AI416" s="787">
        <v>5000</v>
      </c>
      <c r="AJ416" s="787">
        <v>1000</v>
      </c>
      <c r="AK416" s="787">
        <v>5000</v>
      </c>
      <c r="AL416" s="742">
        <v>0.02</v>
      </c>
      <c r="AM416" s="742">
        <v>0.2</v>
      </c>
      <c r="AN416" s="743" t="s">
        <v>34</v>
      </c>
      <c r="AO416" s="1172" t="s">
        <v>34</v>
      </c>
      <c r="AP416" s="1178" t="s">
        <v>1727</v>
      </c>
      <c r="AQ416" s="745" t="s">
        <v>659</v>
      </c>
      <c r="AR416" s="742">
        <v>2E-3</v>
      </c>
      <c r="AS416" s="742">
        <v>2E-3</v>
      </c>
      <c r="AT416" s="742" t="s">
        <v>1414</v>
      </c>
      <c r="AU416" s="742" t="s">
        <v>2724</v>
      </c>
      <c r="AX416" s="190"/>
      <c r="AY416" s="190"/>
      <c r="AZ416" s="176"/>
      <c r="BA416" s="176"/>
      <c r="BB416" s="176"/>
      <c r="BC416" s="751"/>
      <c r="BD416" s="176"/>
      <c r="BE416" s="176"/>
      <c r="BF416" s="176"/>
      <c r="BG416" s="176"/>
      <c r="BH416" s="751"/>
      <c r="BI416" s="178"/>
      <c r="BJ416" s="191"/>
      <c r="BK416" s="191"/>
      <c r="BL416" s="191"/>
      <c r="BM416" s="178"/>
      <c r="BN416" s="178"/>
      <c r="BO416" s="178"/>
      <c r="BP416" s="178"/>
      <c r="BQ416" s="178"/>
      <c r="BR416" s="178"/>
      <c r="BS416" s="178"/>
      <c r="BT416" s="178"/>
      <c r="BU416" s="179"/>
      <c r="BV416" s="180"/>
      <c r="BW416" s="181"/>
      <c r="BX416" s="177"/>
      <c r="BY416"/>
      <c r="CA416"/>
    </row>
    <row r="417" spans="2:79" ht="18.75">
      <c r="B417" s="1170" t="s">
        <v>179</v>
      </c>
      <c r="C417" s="335">
        <v>16948298000104</v>
      </c>
      <c r="D417" s="1170" t="s">
        <v>14</v>
      </c>
      <c r="E417" s="1170" t="s">
        <v>607</v>
      </c>
      <c r="F417" s="1170" t="s">
        <v>1316</v>
      </c>
      <c r="G417" s="1172" t="s">
        <v>1414</v>
      </c>
      <c r="H417" s="1172" t="s">
        <v>34</v>
      </c>
      <c r="I417" s="1172" t="s">
        <v>34</v>
      </c>
      <c r="J417" s="1172" t="s">
        <v>608</v>
      </c>
      <c r="K417" s="1172" t="s">
        <v>48</v>
      </c>
      <c r="L417" s="740" t="s">
        <v>1414</v>
      </c>
      <c r="M417" s="740" t="s">
        <v>34</v>
      </c>
      <c r="N417" s="1172" t="s">
        <v>3157</v>
      </c>
      <c r="O417" s="1172" t="s">
        <v>1320</v>
      </c>
      <c r="P417" s="783">
        <v>41249</v>
      </c>
      <c r="Q417" s="741">
        <v>302.22509300000002</v>
      </c>
      <c r="R417" s="741">
        <v>423.58308015261065</v>
      </c>
      <c r="S417" s="784">
        <v>62</v>
      </c>
      <c r="T417" s="742">
        <v>-5.0212764782007535E-2</v>
      </c>
      <c r="U417" s="743">
        <v>-1.5448487408409823</v>
      </c>
      <c r="V417" s="742">
        <v>-0.24046890267114485</v>
      </c>
      <c r="W417" s="743">
        <v>-1.8177637751849753</v>
      </c>
      <c r="X417" s="742">
        <v>-0.38165510482090792</v>
      </c>
      <c r="Y417" s="743">
        <v>-1.8590912073988586</v>
      </c>
      <c r="Z417" s="742">
        <v>8.1632192971600848E-2</v>
      </c>
      <c r="AA417" s="743">
        <v>0.35174594102928919</v>
      </c>
      <c r="AB417" s="742">
        <v>0.2507945877959239</v>
      </c>
      <c r="AC417" s="744">
        <v>-1.4863048625876567</v>
      </c>
      <c r="AD417" s="785">
        <v>11225860000140</v>
      </c>
      <c r="AE417" s="1178" t="s">
        <v>1831</v>
      </c>
      <c r="AF417" s="786" t="s">
        <v>1725</v>
      </c>
      <c r="AG417" s="787" t="s">
        <v>1427</v>
      </c>
      <c r="AH417" s="787" t="s">
        <v>1730</v>
      </c>
      <c r="AI417" s="787">
        <v>50000</v>
      </c>
      <c r="AJ417" s="787">
        <v>1000</v>
      </c>
      <c r="AK417" s="787">
        <v>1000</v>
      </c>
      <c r="AL417" s="742">
        <v>0.02</v>
      </c>
      <c r="AM417" s="742">
        <v>0.2</v>
      </c>
      <c r="AN417" s="743" t="s">
        <v>34</v>
      </c>
      <c r="AO417" s="1172" t="s">
        <v>34</v>
      </c>
      <c r="AP417" s="1178" t="s">
        <v>1727</v>
      </c>
      <c r="AQ417" s="745" t="s">
        <v>665</v>
      </c>
      <c r="AR417" s="742">
        <v>5.3333333333333297E-3</v>
      </c>
      <c r="AS417" s="742">
        <v>5.3333333333333297E-3</v>
      </c>
      <c r="AT417" s="742" t="s">
        <v>1414</v>
      </c>
      <c r="AU417" s="742" t="s">
        <v>2724</v>
      </c>
      <c r="AX417" s="190"/>
      <c r="AY417" s="190"/>
      <c r="AZ417" s="176"/>
      <c r="BA417" s="176"/>
      <c r="BB417" s="176"/>
      <c r="BC417" s="751"/>
      <c r="BD417" s="176"/>
      <c r="BE417" s="176"/>
      <c r="BF417" s="176"/>
      <c r="BG417" s="176"/>
      <c r="BH417" s="751"/>
      <c r="BI417" s="178"/>
      <c r="BJ417" s="191"/>
      <c r="BK417" s="191"/>
      <c r="BL417" s="191"/>
      <c r="BM417" s="178"/>
      <c r="BN417" s="178"/>
      <c r="BO417" s="178"/>
      <c r="BP417" s="178"/>
      <c r="BQ417" s="178"/>
      <c r="BR417" s="178"/>
      <c r="BS417" s="178"/>
      <c r="BT417" s="178"/>
      <c r="BU417" s="179"/>
      <c r="BV417" s="180"/>
      <c r="BW417" s="181"/>
      <c r="BX417" s="177"/>
      <c r="BY417"/>
      <c r="CA417"/>
    </row>
    <row r="418" spans="2:79" ht="18.75">
      <c r="B418" s="1170" t="s">
        <v>553</v>
      </c>
      <c r="C418" s="335">
        <v>35343074000105</v>
      </c>
      <c r="D418" s="1170" t="s">
        <v>14</v>
      </c>
      <c r="E418" s="1170" t="s">
        <v>607</v>
      </c>
      <c r="F418" s="1170" t="s">
        <v>1316</v>
      </c>
      <c r="G418" s="1172" t="s">
        <v>1414</v>
      </c>
      <c r="H418" s="1172" t="s">
        <v>34</v>
      </c>
      <c r="I418" s="1172" t="s">
        <v>34</v>
      </c>
      <c r="J418" s="1172" t="s">
        <v>608</v>
      </c>
      <c r="K418" s="1172" t="s">
        <v>48</v>
      </c>
      <c r="L418" s="740" t="s">
        <v>1414</v>
      </c>
      <c r="M418" s="740" t="s">
        <v>1411</v>
      </c>
      <c r="N418" s="1172" t="s">
        <v>3158</v>
      </c>
      <c r="O418" s="1172" t="s">
        <v>1320</v>
      </c>
      <c r="P418" s="783">
        <v>43805</v>
      </c>
      <c r="Q418" s="741">
        <v>7.9763745100000003</v>
      </c>
      <c r="R418" s="741">
        <v>17.525811880642568</v>
      </c>
      <c r="S418" s="784">
        <v>62</v>
      </c>
      <c r="T418" s="742">
        <v>-5.0502896923623197E-2</v>
      </c>
      <c r="U418" s="743">
        <v>-1.5537749626014909</v>
      </c>
      <c r="V418" s="742">
        <v>-0.2391036959270838</v>
      </c>
      <c r="W418" s="743">
        <v>-1.8074438405180544</v>
      </c>
      <c r="X418" s="742">
        <v>-0.38356910818756274</v>
      </c>
      <c r="Y418" s="743">
        <v>-1.8684145644951811</v>
      </c>
      <c r="Z418" s="742">
        <v>-0.10708210000000018</v>
      </c>
      <c r="AA418" s="743">
        <v>-0.46140735242768854</v>
      </c>
      <c r="AB418" s="742">
        <v>0.24985063679049543</v>
      </c>
      <c r="AC418" s="744">
        <v>-1.4864561218593451</v>
      </c>
      <c r="AD418" s="785">
        <v>38386961000159</v>
      </c>
      <c r="AE418" s="1178" t="s">
        <v>1831</v>
      </c>
      <c r="AF418" s="786" t="s">
        <v>1741</v>
      </c>
      <c r="AG418" s="787" t="s">
        <v>1427</v>
      </c>
      <c r="AH418" s="787" t="s">
        <v>1726</v>
      </c>
      <c r="AI418" s="787">
        <v>0</v>
      </c>
      <c r="AJ418" s="787">
        <v>0</v>
      </c>
      <c r="AK418" s="787">
        <v>0</v>
      </c>
      <c r="AL418" s="742">
        <v>0.02</v>
      </c>
      <c r="AM418" s="742">
        <v>0.2</v>
      </c>
      <c r="AN418" s="743" t="s">
        <v>34</v>
      </c>
      <c r="AO418" s="1172" t="s">
        <v>34</v>
      </c>
      <c r="AP418" s="1178" t="s">
        <v>1727</v>
      </c>
      <c r="AQ418" s="745" t="s">
        <v>665</v>
      </c>
      <c r="AR418" s="742">
        <v>3.3333333333333301E-3</v>
      </c>
      <c r="AS418" s="742">
        <v>3.3333333333333301E-3</v>
      </c>
      <c r="AT418" s="742" t="s">
        <v>1414</v>
      </c>
      <c r="AU418" s="742" t="s">
        <v>2724</v>
      </c>
      <c r="AX418" s="190"/>
      <c r="AY418" s="190"/>
      <c r="AZ418" s="176"/>
      <c r="BA418" s="176"/>
      <c r="BB418" s="176"/>
      <c r="BC418" s="751"/>
      <c r="BD418" s="176"/>
      <c r="BE418" s="176"/>
      <c r="BF418" s="176"/>
      <c r="BG418" s="176"/>
      <c r="BH418" s="751"/>
      <c r="BI418" s="178"/>
      <c r="BJ418" s="191"/>
      <c r="BK418" s="191"/>
      <c r="BL418" s="191"/>
      <c r="BM418" s="178"/>
      <c r="BN418" s="178"/>
      <c r="BO418" s="178"/>
      <c r="BP418" s="178"/>
      <c r="BQ418" s="178"/>
      <c r="BR418" s="178"/>
      <c r="BS418" s="178"/>
      <c r="BT418" s="178"/>
      <c r="BU418" s="179"/>
      <c r="BV418" s="180"/>
      <c r="BW418" s="181"/>
      <c r="BX418" s="177"/>
      <c r="BY418"/>
      <c r="CA418"/>
    </row>
    <row r="419" spans="2:79" ht="18.75">
      <c r="B419" s="1170" t="s">
        <v>915</v>
      </c>
      <c r="C419" s="335">
        <v>35136553000150</v>
      </c>
      <c r="D419" s="1170" t="s">
        <v>14</v>
      </c>
      <c r="E419" s="1170" t="s">
        <v>607</v>
      </c>
      <c r="F419" s="1170" t="s">
        <v>1414</v>
      </c>
      <c r="G419" s="1172" t="s">
        <v>1414</v>
      </c>
      <c r="H419" s="1172" t="s">
        <v>34</v>
      </c>
      <c r="I419" s="1172" t="s">
        <v>34</v>
      </c>
      <c r="J419" s="1172" t="s">
        <v>608</v>
      </c>
      <c r="K419" s="1172" t="s">
        <v>48</v>
      </c>
      <c r="L419" s="740" t="s">
        <v>1414</v>
      </c>
      <c r="M419" s="740" t="s">
        <v>34</v>
      </c>
      <c r="N419" s="1172" t="s">
        <v>3159</v>
      </c>
      <c r="O419" s="1172" t="s">
        <v>1320</v>
      </c>
      <c r="P419" s="783">
        <v>43721</v>
      </c>
      <c r="Q419" s="741">
        <v>7.7285400800000001</v>
      </c>
      <c r="R419" s="741">
        <v>18.336239591370962</v>
      </c>
      <c r="S419" s="784">
        <v>32</v>
      </c>
      <c r="T419" s="742">
        <v>-8.1564035098718901E-2</v>
      </c>
      <c r="U419" s="743">
        <v>-2.5094036838480549</v>
      </c>
      <c r="V419" s="742">
        <v>-0.25343377403854817</v>
      </c>
      <c r="W419" s="743">
        <v>-1.9157684371592016</v>
      </c>
      <c r="X419" s="742">
        <v>-0.31315259856471367</v>
      </c>
      <c r="Y419" s="743">
        <v>-1.5254066700848972</v>
      </c>
      <c r="Z419" s="742">
        <v>-0.26023170000000018</v>
      </c>
      <c r="AA419" s="743">
        <v>-1.1213155113203457</v>
      </c>
      <c r="AB419" s="742">
        <v>0.25432794163118505</v>
      </c>
      <c r="AC419" s="744">
        <v>-1.5166327547230687</v>
      </c>
      <c r="AD419" s="785">
        <v>0</v>
      </c>
      <c r="AE419" s="1178" t="s">
        <v>2018</v>
      </c>
      <c r="AF419" s="786" t="s">
        <v>1779</v>
      </c>
      <c r="AG419" s="787" t="s">
        <v>736</v>
      </c>
      <c r="AH419" s="787" t="s">
        <v>1730</v>
      </c>
      <c r="AI419" s="787">
        <v>1000</v>
      </c>
      <c r="AJ419" s="787">
        <v>1000</v>
      </c>
      <c r="AK419" s="787">
        <v>1000</v>
      </c>
      <c r="AL419" s="742">
        <v>0.01</v>
      </c>
      <c r="AM419" s="742">
        <v>0.2</v>
      </c>
      <c r="AN419" s="743" t="s">
        <v>666</v>
      </c>
      <c r="AO419" s="1172" t="s">
        <v>34</v>
      </c>
      <c r="AP419" s="1178" t="s">
        <v>1727</v>
      </c>
      <c r="AQ419" s="745" t="s">
        <v>659</v>
      </c>
      <c r="AR419" s="742">
        <v>4.6672500000000004E-3</v>
      </c>
      <c r="AS419" s="742">
        <v>4.6672500000000004E-3</v>
      </c>
      <c r="AT419" s="742" t="s">
        <v>1414</v>
      </c>
      <c r="AU419" s="742" t="s">
        <v>2724</v>
      </c>
      <c r="AX419" s="190"/>
      <c r="AY419" s="190"/>
      <c r="AZ419" s="176"/>
      <c r="BA419" s="176"/>
      <c r="BB419" s="176"/>
      <c r="BC419" s="751"/>
      <c r="BD419" s="176"/>
      <c r="BE419" s="176"/>
      <c r="BF419" s="176"/>
      <c r="BG419" s="176"/>
      <c r="BH419" s="751"/>
      <c r="BI419" s="178"/>
      <c r="BJ419" s="191"/>
      <c r="BK419" s="191"/>
      <c r="BL419" s="191"/>
      <c r="BM419" s="210"/>
      <c r="BN419" s="178"/>
      <c r="BO419" s="178"/>
      <c r="BP419" s="178"/>
      <c r="BQ419" s="178"/>
      <c r="BR419" s="178"/>
      <c r="BS419" s="178"/>
      <c r="BT419" s="178"/>
      <c r="BU419" s="179"/>
      <c r="BV419" s="180"/>
      <c r="BW419" s="181"/>
      <c r="BX419" s="177"/>
      <c r="BY419"/>
      <c r="CA419"/>
    </row>
    <row r="420" spans="2:79" ht="18.75">
      <c r="B420" s="1170" t="s">
        <v>1540</v>
      </c>
      <c r="C420" s="335">
        <v>36348364000104</v>
      </c>
      <c r="D420" s="1170" t="s">
        <v>14</v>
      </c>
      <c r="E420" s="1170" t="s">
        <v>15</v>
      </c>
      <c r="F420" s="1170" t="s">
        <v>1325</v>
      </c>
      <c r="G420" s="1172" t="s">
        <v>1414</v>
      </c>
      <c r="H420" s="1172" t="s">
        <v>34</v>
      </c>
      <c r="I420" s="1172" t="s">
        <v>1414</v>
      </c>
      <c r="J420" s="1172" t="s">
        <v>608</v>
      </c>
      <c r="K420" s="1172" t="s">
        <v>48</v>
      </c>
      <c r="L420" s="740" t="s">
        <v>1414</v>
      </c>
      <c r="M420" s="740" t="s">
        <v>34</v>
      </c>
      <c r="N420" s="1172" t="s">
        <v>3160</v>
      </c>
      <c r="O420" s="1172" t="s">
        <v>1323</v>
      </c>
      <c r="P420" s="783">
        <v>44062</v>
      </c>
      <c r="Q420" s="741">
        <v>426.72603851000002</v>
      </c>
      <c r="R420" s="741">
        <v>391.89982428991755</v>
      </c>
      <c r="S420" s="784">
        <v>33</v>
      </c>
      <c r="T420" s="742">
        <v>8.8602607611865114E-3</v>
      </c>
      <c r="U420" s="743">
        <v>0.27259528010189171</v>
      </c>
      <c r="V420" s="742">
        <v>0.1252937097954625</v>
      </c>
      <c r="W420" s="743">
        <v>0.94712607075101907</v>
      </c>
      <c r="X420" s="742">
        <v>0.28935817215583026</v>
      </c>
      <c r="Y420" s="743">
        <v>1.4095009521655415</v>
      </c>
      <c r="Z420" s="742"/>
      <c r="AA420" s="743"/>
      <c r="AB420" s="742">
        <v>5.8168645776030377E-2</v>
      </c>
      <c r="AC420" s="744">
        <v>-0.12024696108747274</v>
      </c>
      <c r="AD420" s="785">
        <v>0</v>
      </c>
      <c r="AE420" s="1178" t="s">
        <v>2021</v>
      </c>
      <c r="AF420" s="786" t="s">
        <v>1811</v>
      </c>
      <c r="AG420" s="787" t="s">
        <v>59</v>
      </c>
      <c r="AH420" s="787" t="s">
        <v>1797</v>
      </c>
      <c r="AI420" s="787">
        <v>0</v>
      </c>
      <c r="AJ420" s="787">
        <v>0</v>
      </c>
      <c r="AK420" s="787">
        <v>0</v>
      </c>
      <c r="AL420" s="742">
        <v>0</v>
      </c>
      <c r="AM420" s="742">
        <v>0</v>
      </c>
      <c r="AN420" s="743" t="s">
        <v>2119</v>
      </c>
      <c r="AO420" s="1172" t="s">
        <v>34</v>
      </c>
      <c r="AP420" s="1178" t="s">
        <v>1742</v>
      </c>
      <c r="AQ420" s="745" t="s">
        <v>671</v>
      </c>
      <c r="AR420" s="742">
        <v>0</v>
      </c>
      <c r="AS420" s="742">
        <v>0</v>
      </c>
      <c r="AT420" s="742" t="s">
        <v>1414</v>
      </c>
      <c r="AU420" s="742" t="s">
        <v>2724</v>
      </c>
      <c r="AX420" s="190"/>
      <c r="AY420" s="190"/>
      <c r="AZ420" s="176"/>
      <c r="BA420" s="176"/>
      <c r="BB420" s="176"/>
      <c r="BC420" s="751"/>
      <c r="BD420" s="176"/>
      <c r="BE420" s="176"/>
      <c r="BF420" s="176"/>
      <c r="BG420" s="176"/>
      <c r="BH420" s="751"/>
      <c r="BI420" s="178"/>
      <c r="BJ420" s="191"/>
      <c r="BK420" s="191"/>
      <c r="BL420" s="191"/>
      <c r="BM420" s="178"/>
      <c r="BN420" s="178"/>
      <c r="BO420" s="178"/>
      <c r="BP420" s="178"/>
      <c r="BQ420" s="178"/>
      <c r="BR420" s="178"/>
      <c r="BS420" s="178"/>
      <c r="BT420" s="178"/>
      <c r="BU420" s="179"/>
      <c r="BV420" s="180"/>
      <c r="BW420" s="181"/>
      <c r="BX420" s="177"/>
      <c r="BY420"/>
      <c r="CA420"/>
    </row>
    <row r="421" spans="2:79" ht="18.75">
      <c r="B421" s="1170" t="s">
        <v>1541</v>
      </c>
      <c r="C421" s="335">
        <v>31608381000110</v>
      </c>
      <c r="D421" s="1170" t="s">
        <v>14</v>
      </c>
      <c r="E421" s="1170" t="s">
        <v>1414</v>
      </c>
      <c r="F421" s="1170" t="s">
        <v>1414</v>
      </c>
      <c r="G421" s="1172" t="s">
        <v>1414</v>
      </c>
      <c r="H421" s="1172" t="s">
        <v>34</v>
      </c>
      <c r="I421" s="1172" t="s">
        <v>1414</v>
      </c>
      <c r="J421" s="1172" t="s">
        <v>1414</v>
      </c>
      <c r="K421" s="1172" t="s">
        <v>1414</v>
      </c>
      <c r="L421" s="740" t="s">
        <v>1414</v>
      </c>
      <c r="M421" s="740" t="s">
        <v>34</v>
      </c>
      <c r="N421" s="1172" t="s">
        <v>3161</v>
      </c>
      <c r="O421" s="1172" t="s">
        <v>1320</v>
      </c>
      <c r="P421" s="783">
        <v>43509</v>
      </c>
      <c r="Q421" s="741">
        <v>16.491298570000001</v>
      </c>
      <c r="R421" s="741">
        <v>27.532112566586335</v>
      </c>
      <c r="S421" s="784">
        <v>32</v>
      </c>
      <c r="T421" s="742">
        <v>-3.8154181414337351E-2</v>
      </c>
      <c r="U421" s="743">
        <v>-1.1738536878351298</v>
      </c>
      <c r="V421" s="742">
        <v>-0.15196550547299426</v>
      </c>
      <c r="W421" s="743">
        <v>-1.1487447560080304</v>
      </c>
      <c r="X421" s="742">
        <v>-0.2039909161263016</v>
      </c>
      <c r="Y421" s="743">
        <v>-0.99366604499526623</v>
      </c>
      <c r="Z421" s="742">
        <v>0.14595343807681549</v>
      </c>
      <c r="AA421" s="743">
        <v>0.62890052997412182</v>
      </c>
      <c r="AB421" s="742">
        <v>0.19185207184744074</v>
      </c>
      <c r="AC421" s="744">
        <v>-1.4816301717066389</v>
      </c>
      <c r="AD421" s="785">
        <v>26861621000153</v>
      </c>
      <c r="AE421" s="1178" t="s">
        <v>1728</v>
      </c>
      <c r="AF421" s="786" t="s">
        <v>1729</v>
      </c>
      <c r="AG421" s="787" t="s">
        <v>59</v>
      </c>
      <c r="AH421" s="787" t="s">
        <v>1726</v>
      </c>
      <c r="AI421" s="787">
        <v>50000</v>
      </c>
      <c r="AJ421" s="787">
        <v>50000</v>
      </c>
      <c r="AK421" s="787">
        <v>50000</v>
      </c>
      <c r="AL421" s="742">
        <v>1.4999999999999999E-2</v>
      </c>
      <c r="AM421" s="742">
        <v>0.15</v>
      </c>
      <c r="AN421" s="743" t="s">
        <v>666</v>
      </c>
      <c r="AO421" s="1172" t="s">
        <v>34</v>
      </c>
      <c r="AP421" s="1178" t="s">
        <v>1727</v>
      </c>
      <c r="AQ421" s="745" t="s">
        <v>659</v>
      </c>
      <c r="AR421" s="742">
        <v>0</v>
      </c>
      <c r="AS421" s="742">
        <v>0</v>
      </c>
      <c r="AT421" s="742" t="s">
        <v>1414</v>
      </c>
      <c r="AU421" s="742" t="s">
        <v>2724</v>
      </c>
      <c r="AX421" s="190"/>
      <c r="AY421" s="190"/>
      <c r="AZ421" s="176"/>
      <c r="BA421" s="176"/>
      <c r="BB421" s="176"/>
      <c r="BC421" s="751"/>
      <c r="BD421" s="176"/>
      <c r="BE421" s="176"/>
      <c r="BF421" s="176"/>
      <c r="BG421" s="176"/>
      <c r="BH421" s="751"/>
      <c r="BI421" s="178"/>
      <c r="BJ421" s="191"/>
      <c r="BK421" s="191"/>
      <c r="BL421" s="191"/>
      <c r="BM421" s="178"/>
      <c r="BN421" s="178"/>
      <c r="BO421" s="178"/>
      <c r="BP421" s="178"/>
      <c r="BQ421" s="178"/>
      <c r="BR421" s="178"/>
      <c r="BS421" s="178"/>
      <c r="BT421" s="178"/>
      <c r="BU421" s="179"/>
      <c r="BV421" s="180"/>
      <c r="BW421" s="181"/>
      <c r="BX421" s="177"/>
      <c r="BY421"/>
      <c r="CA421"/>
    </row>
    <row r="422" spans="2:79" ht="18.75">
      <c r="B422" s="1170" t="s">
        <v>1543</v>
      </c>
      <c r="C422" s="335">
        <v>23884623000170</v>
      </c>
      <c r="D422" s="1170" t="s">
        <v>13</v>
      </c>
      <c r="E422" s="1170" t="s">
        <v>615</v>
      </c>
      <c r="F422" s="1170" t="s">
        <v>619</v>
      </c>
      <c r="G422" s="1172" t="s">
        <v>34</v>
      </c>
      <c r="H422" s="1172" t="s">
        <v>1337</v>
      </c>
      <c r="I422" s="1172" t="s">
        <v>34</v>
      </c>
      <c r="J422" s="1172" t="s">
        <v>611</v>
      </c>
      <c r="K422" s="1172" t="s">
        <v>48</v>
      </c>
      <c r="L422" s="740" t="s">
        <v>1414</v>
      </c>
      <c r="M422" s="740" t="s">
        <v>34</v>
      </c>
      <c r="N422" s="1172" t="s">
        <v>3162</v>
      </c>
      <c r="O422" s="1172" t="s">
        <v>1320</v>
      </c>
      <c r="P422" s="783">
        <v>42491</v>
      </c>
      <c r="Q422" s="741">
        <v>24.379436999999999</v>
      </c>
      <c r="R422" s="741">
        <v>58.178873036885285</v>
      </c>
      <c r="S422" s="784">
        <v>31</v>
      </c>
      <c r="T422" s="742">
        <v>2.6627986041109164E-2</v>
      </c>
      <c r="U422" s="743">
        <v>0.81923811376104227</v>
      </c>
      <c r="V422" s="742">
        <v>-5.2065590270292561E-2</v>
      </c>
      <c r="W422" s="743">
        <v>-0.39357664494519212</v>
      </c>
      <c r="X422" s="742">
        <v>1.3254142286674098E-2</v>
      </c>
      <c r="Y422" s="743">
        <v>6.4562635414851507E-2</v>
      </c>
      <c r="Z422" s="742">
        <v>1.2585177139093018E-2</v>
      </c>
      <c r="AA422" s="743">
        <v>5.4228421590371979E-2</v>
      </c>
      <c r="AB422" s="742">
        <v>7.3358509693620524E-2</v>
      </c>
      <c r="AC422" s="744">
        <v>-2.5130540917590145</v>
      </c>
      <c r="AD422" s="785">
        <v>23884627000158</v>
      </c>
      <c r="AE422" s="1178" t="s">
        <v>1728</v>
      </c>
      <c r="AF422" s="786" t="s">
        <v>1729</v>
      </c>
      <c r="AG422" s="787" t="s">
        <v>1542</v>
      </c>
      <c r="AH422" s="787" t="s">
        <v>1730</v>
      </c>
      <c r="AI422" s="787">
        <v>50000</v>
      </c>
      <c r="AJ422" s="787">
        <v>50000</v>
      </c>
      <c r="AK422" s="787">
        <v>50000</v>
      </c>
      <c r="AL422" s="742">
        <v>2.5000000000000001E-2</v>
      </c>
      <c r="AM422" s="742">
        <v>0</v>
      </c>
      <c r="AN422" s="743" t="s">
        <v>64</v>
      </c>
      <c r="AO422" s="1172" t="s">
        <v>34</v>
      </c>
      <c r="AP422" s="1178" t="s">
        <v>1742</v>
      </c>
      <c r="AQ422" s="745" t="s">
        <v>664</v>
      </c>
      <c r="AR422" s="742">
        <v>0</v>
      </c>
      <c r="AS422" s="742">
        <v>0</v>
      </c>
      <c r="AT422" s="742" t="s">
        <v>1414</v>
      </c>
      <c r="AU422" s="742" t="s">
        <v>2724</v>
      </c>
      <c r="AX422" s="190"/>
      <c r="AY422" s="190"/>
      <c r="AZ422" s="176"/>
      <c r="BA422" s="176"/>
      <c r="BB422" s="176"/>
      <c r="BC422" s="751"/>
      <c r="BD422" s="176"/>
      <c r="BE422" s="176"/>
      <c r="BF422" s="176"/>
      <c r="BG422" s="176"/>
      <c r="BH422" s="751"/>
      <c r="BI422" s="178"/>
      <c r="BJ422" s="191"/>
      <c r="BK422" s="191"/>
      <c r="BL422" s="191"/>
      <c r="BM422" s="178"/>
      <c r="BN422" s="178"/>
      <c r="BO422" s="178"/>
      <c r="BP422" s="178"/>
      <c r="BQ422" s="178"/>
      <c r="BR422" s="178"/>
      <c r="BS422" s="178"/>
      <c r="BT422" s="178"/>
      <c r="BU422" s="179"/>
      <c r="BV422" s="180"/>
      <c r="BW422" s="181"/>
      <c r="BX422" s="177"/>
      <c r="BY422"/>
      <c r="CA422"/>
    </row>
    <row r="423" spans="2:79" ht="18.75">
      <c r="B423" s="1170" t="s">
        <v>1544</v>
      </c>
      <c r="C423" s="335">
        <v>31594501000177</v>
      </c>
      <c r="D423" s="1170" t="s">
        <v>14</v>
      </c>
      <c r="E423" s="1170" t="s">
        <v>614</v>
      </c>
      <c r="F423" s="1170" t="s">
        <v>1414</v>
      </c>
      <c r="G423" s="1172" t="s">
        <v>1414</v>
      </c>
      <c r="H423" s="1172" t="s">
        <v>865</v>
      </c>
      <c r="I423" s="1172" t="s">
        <v>34</v>
      </c>
      <c r="J423" s="1172" t="s">
        <v>608</v>
      </c>
      <c r="K423" s="1172" t="s">
        <v>48</v>
      </c>
      <c r="L423" s="740" t="s">
        <v>1414</v>
      </c>
      <c r="M423" s="740" t="s">
        <v>34</v>
      </c>
      <c r="N423" s="1172" t="s">
        <v>3163</v>
      </c>
      <c r="O423" s="1172" t="s">
        <v>1323</v>
      </c>
      <c r="P423" s="783">
        <v>43443</v>
      </c>
      <c r="Q423" s="741">
        <v>0</v>
      </c>
      <c r="R423" s="741">
        <v>1.6527986765178568</v>
      </c>
      <c r="S423" s="784">
        <v>32</v>
      </c>
      <c r="T423" s="742"/>
      <c r="U423" s="743"/>
      <c r="V423" s="742">
        <v>-3.0478228515989692E-2</v>
      </c>
      <c r="W423" s="743">
        <v>-0.23039245038657466</v>
      </c>
      <c r="X423" s="742">
        <v>-0.16271003175148169</v>
      </c>
      <c r="Y423" s="743">
        <v>-0.7925815364809905</v>
      </c>
      <c r="Z423" s="742">
        <v>0.33481810611467622</v>
      </c>
      <c r="AA423" s="743">
        <v>1.4427017763680892</v>
      </c>
      <c r="AB423" s="742">
        <v>0.12505925012440985</v>
      </c>
      <c r="AC423" s="744">
        <v>-1.3015154099730502</v>
      </c>
      <c r="AD423" s="785">
        <v>23732231000195</v>
      </c>
      <c r="AE423" s="1178" t="s">
        <v>1728</v>
      </c>
      <c r="AF423" s="786" t="s">
        <v>1729</v>
      </c>
      <c r="AG423" s="787" t="s">
        <v>1542</v>
      </c>
      <c r="AH423" s="787" t="s">
        <v>1726</v>
      </c>
      <c r="AI423" s="787">
        <v>100000</v>
      </c>
      <c r="AJ423" s="787">
        <v>50000</v>
      </c>
      <c r="AK423" s="787">
        <v>100000</v>
      </c>
      <c r="AL423" s="742">
        <v>2.2000000000000002E-2</v>
      </c>
      <c r="AM423" s="742">
        <v>0</v>
      </c>
      <c r="AN423" s="743" t="s">
        <v>666</v>
      </c>
      <c r="AO423" s="1172" t="s">
        <v>34</v>
      </c>
      <c r="AP423" s="1178" t="s">
        <v>1742</v>
      </c>
      <c r="AQ423" s="745" t="s">
        <v>668</v>
      </c>
      <c r="AR423" s="742">
        <v>0</v>
      </c>
      <c r="AS423" s="742">
        <v>0</v>
      </c>
      <c r="AT423" s="742" t="s">
        <v>1414</v>
      </c>
      <c r="AU423" s="742" t="s">
        <v>2724</v>
      </c>
      <c r="AX423" s="190"/>
      <c r="AY423" s="190"/>
      <c r="AZ423" s="176"/>
      <c r="BA423" s="176"/>
      <c r="BB423" s="176"/>
      <c r="BC423" s="751"/>
      <c r="BD423" s="176"/>
      <c r="BE423" s="176"/>
      <c r="BF423" s="176"/>
      <c r="BG423" s="176"/>
      <c r="BH423" s="751"/>
      <c r="BI423" s="178"/>
      <c r="BJ423" s="191"/>
      <c r="BK423" s="191"/>
      <c r="BL423" s="191"/>
      <c r="BM423" s="178"/>
      <c r="BN423" s="178"/>
      <c r="BO423" s="178"/>
      <c r="BP423" s="178"/>
      <c r="BQ423" s="178"/>
      <c r="BR423" s="178"/>
      <c r="BS423" s="178"/>
      <c r="BT423" s="178"/>
      <c r="BU423" s="179"/>
      <c r="BV423" s="180"/>
      <c r="BW423" s="181"/>
      <c r="BX423" s="177"/>
      <c r="BY423"/>
      <c r="CA423"/>
    </row>
    <row r="424" spans="2:79" ht="18.75">
      <c r="B424" s="1170" t="s">
        <v>1545</v>
      </c>
      <c r="C424" s="335">
        <v>31556604000142</v>
      </c>
      <c r="D424" s="1170" t="s">
        <v>14</v>
      </c>
      <c r="E424" s="1170" t="s">
        <v>1414</v>
      </c>
      <c r="F424" s="1170" t="s">
        <v>1414</v>
      </c>
      <c r="G424" s="1172" t="s">
        <v>1414</v>
      </c>
      <c r="H424" s="1172" t="s">
        <v>34</v>
      </c>
      <c r="I424" s="1172" t="s">
        <v>1414</v>
      </c>
      <c r="J424" s="1172" t="s">
        <v>1414</v>
      </c>
      <c r="K424" s="1172" t="s">
        <v>1414</v>
      </c>
      <c r="L424" s="740" t="s">
        <v>1414</v>
      </c>
      <c r="M424" s="740" t="s">
        <v>34</v>
      </c>
      <c r="N424" s="1172" t="s">
        <v>3164</v>
      </c>
      <c r="O424" s="1172" t="s">
        <v>1320</v>
      </c>
      <c r="P424" s="783">
        <v>43863</v>
      </c>
      <c r="Q424" s="741">
        <v>13.952791960000001</v>
      </c>
      <c r="R424" s="741">
        <v>16.705846067317072</v>
      </c>
      <c r="S424" s="784">
        <v>32</v>
      </c>
      <c r="T424" s="742">
        <v>-3.4411289984134452E-2</v>
      </c>
      <c r="U424" s="743">
        <v>-1.05869967992188</v>
      </c>
      <c r="V424" s="742">
        <v>-0.16601189921876613</v>
      </c>
      <c r="W424" s="743">
        <v>-1.2549249125248454</v>
      </c>
      <c r="X424" s="742">
        <v>-0.2614148164861958</v>
      </c>
      <c r="Y424" s="743">
        <v>-1.273385265058425</v>
      </c>
      <c r="Z424" s="742">
        <v>0.28866303178197716</v>
      </c>
      <c r="AA424" s="743">
        <v>1.2438236198045385</v>
      </c>
      <c r="AB424" s="742">
        <v>0.22669416927812419</v>
      </c>
      <c r="AC424" s="744">
        <v>-1.3158706853787425</v>
      </c>
      <c r="AD424" s="785">
        <v>34839814000136</v>
      </c>
      <c r="AE424" s="1178" t="s">
        <v>1728</v>
      </c>
      <c r="AF424" s="786" t="s">
        <v>1729</v>
      </c>
      <c r="AG424" s="787" t="s">
        <v>1542</v>
      </c>
      <c r="AH424" s="787" t="s">
        <v>1726</v>
      </c>
      <c r="AI424" s="787">
        <v>100000</v>
      </c>
      <c r="AJ424" s="787">
        <v>50000</v>
      </c>
      <c r="AK424" s="787">
        <v>100000</v>
      </c>
      <c r="AL424" s="742">
        <v>0</v>
      </c>
      <c r="AM424" s="742">
        <v>0</v>
      </c>
      <c r="AN424" s="743" t="s">
        <v>666</v>
      </c>
      <c r="AO424" s="1172" t="s">
        <v>34</v>
      </c>
      <c r="AP424" s="1178" t="s">
        <v>1727</v>
      </c>
      <c r="AQ424" s="745" t="s">
        <v>659</v>
      </c>
      <c r="AR424" s="742">
        <v>0</v>
      </c>
      <c r="AS424" s="742">
        <v>0</v>
      </c>
      <c r="AT424" s="742" t="s">
        <v>1414</v>
      </c>
      <c r="AU424" s="742" t="s">
        <v>2724</v>
      </c>
      <c r="AX424" s="190"/>
      <c r="AY424" s="190"/>
      <c r="AZ424" s="176"/>
      <c r="BA424" s="176"/>
      <c r="BB424" s="176"/>
      <c r="BC424" s="751"/>
      <c r="BD424" s="176"/>
      <c r="BE424" s="176"/>
      <c r="BF424" s="176"/>
      <c r="BG424" s="176"/>
      <c r="BH424" s="751"/>
      <c r="BI424" s="178"/>
      <c r="BJ424" s="191"/>
      <c r="BK424" s="191"/>
      <c r="BL424" s="191"/>
      <c r="BM424" s="178"/>
      <c r="BN424" s="178"/>
      <c r="BO424" s="178"/>
      <c r="BP424" s="178"/>
      <c r="BQ424" s="178"/>
      <c r="BR424" s="178"/>
      <c r="BS424" s="178"/>
      <c r="BT424" s="178"/>
      <c r="BU424" s="179"/>
      <c r="BV424" s="180"/>
      <c r="BW424" s="181"/>
      <c r="BX424" s="177"/>
      <c r="BY424"/>
      <c r="CA424"/>
    </row>
    <row r="425" spans="2:79" ht="18.75">
      <c r="B425" s="1170" t="s">
        <v>1546</v>
      </c>
      <c r="C425" s="335">
        <v>28076506000101</v>
      </c>
      <c r="D425" s="1170" t="s">
        <v>14</v>
      </c>
      <c r="E425" s="1170" t="s">
        <v>1414</v>
      </c>
      <c r="F425" s="1170" t="s">
        <v>1414</v>
      </c>
      <c r="G425" s="1172" t="s">
        <v>1414</v>
      </c>
      <c r="H425" s="1172" t="s">
        <v>34</v>
      </c>
      <c r="I425" s="1172" t="s">
        <v>1414</v>
      </c>
      <c r="J425" s="1172" t="s">
        <v>1414</v>
      </c>
      <c r="K425" s="1172" t="s">
        <v>1414</v>
      </c>
      <c r="L425" s="740" t="s">
        <v>1414</v>
      </c>
      <c r="M425" s="740" t="s">
        <v>34</v>
      </c>
      <c r="N425" s="1172" t="s">
        <v>3165</v>
      </c>
      <c r="O425" s="1172" t="s">
        <v>1323</v>
      </c>
      <c r="P425" s="783">
        <v>43033</v>
      </c>
      <c r="Q425" s="741">
        <v>5.8763704600000004</v>
      </c>
      <c r="R425" s="741">
        <v>10.751764590564518</v>
      </c>
      <c r="S425" s="784">
        <v>32</v>
      </c>
      <c r="T425" s="742">
        <v>0.10232720137803319</v>
      </c>
      <c r="U425" s="743">
        <v>3.1482044234951223</v>
      </c>
      <c r="V425" s="742">
        <v>-0.24937733886045554</v>
      </c>
      <c r="W425" s="743">
        <v>-1.8851048426519041</v>
      </c>
      <c r="X425" s="742">
        <v>-0.37895930753735552</v>
      </c>
      <c r="Y425" s="743">
        <v>-1.8459596313673161</v>
      </c>
      <c r="Z425" s="742">
        <v>-7.8668912663517276E-2</v>
      </c>
      <c r="AA425" s="743">
        <v>-0.33897742676356279</v>
      </c>
      <c r="AB425" s="742">
        <v>0.30263312651166596</v>
      </c>
      <c r="AC425" s="744">
        <v>-1.2611496168326664</v>
      </c>
      <c r="AD425" s="785">
        <v>12004203000135</v>
      </c>
      <c r="AE425" s="1178" t="s">
        <v>1728</v>
      </c>
      <c r="AF425" s="786" t="s">
        <v>1729</v>
      </c>
      <c r="AG425" s="787" t="s">
        <v>1542</v>
      </c>
      <c r="AH425" s="787" t="s">
        <v>1726</v>
      </c>
      <c r="AI425" s="787">
        <v>100000</v>
      </c>
      <c r="AJ425" s="787">
        <v>50000</v>
      </c>
      <c r="AK425" s="787">
        <v>100000</v>
      </c>
      <c r="AL425" s="742">
        <v>0</v>
      </c>
      <c r="AM425" s="742">
        <v>0</v>
      </c>
      <c r="AN425" s="743" t="s">
        <v>666</v>
      </c>
      <c r="AO425" s="1172" t="s">
        <v>34</v>
      </c>
      <c r="AP425" s="1178" t="s">
        <v>1727</v>
      </c>
      <c r="AQ425" s="745" t="s">
        <v>659</v>
      </c>
      <c r="AR425" s="742">
        <v>0</v>
      </c>
      <c r="AS425" s="742">
        <v>0</v>
      </c>
      <c r="AT425" s="742" t="s">
        <v>1414</v>
      </c>
      <c r="AU425" s="742" t="s">
        <v>2724</v>
      </c>
      <c r="AX425" s="190"/>
      <c r="AY425" s="190"/>
      <c r="AZ425" s="176"/>
      <c r="BA425" s="176"/>
      <c r="BB425" s="176"/>
      <c r="BC425" s="751"/>
      <c r="BD425" s="176"/>
      <c r="BE425" s="176"/>
      <c r="BF425" s="176"/>
      <c r="BG425" s="176"/>
      <c r="BH425" s="751"/>
      <c r="BI425" s="178"/>
      <c r="BJ425" s="191"/>
      <c r="BK425" s="191"/>
      <c r="BL425" s="191"/>
      <c r="BM425" s="178"/>
      <c r="BN425" s="178"/>
      <c r="BO425" s="178"/>
      <c r="BP425" s="178"/>
      <c r="BQ425" s="178"/>
      <c r="BR425" s="178"/>
      <c r="BS425" s="178"/>
      <c r="BT425" s="178"/>
      <c r="BU425" s="179"/>
      <c r="BV425" s="180"/>
      <c r="BW425" s="181"/>
      <c r="BX425" s="177"/>
      <c r="BY425"/>
      <c r="CA425"/>
    </row>
    <row r="426" spans="2:79" ht="18.75">
      <c r="B426" s="1170" t="s">
        <v>1547</v>
      </c>
      <c r="C426" s="335">
        <v>13000859000142</v>
      </c>
      <c r="D426" s="1170" t="s">
        <v>13</v>
      </c>
      <c r="E426" s="1170" t="s">
        <v>615</v>
      </c>
      <c r="F426" s="1170" t="s">
        <v>619</v>
      </c>
      <c r="G426" s="1172" t="s">
        <v>34</v>
      </c>
      <c r="H426" s="1172" t="s">
        <v>865</v>
      </c>
      <c r="I426" s="1172" t="s">
        <v>34</v>
      </c>
      <c r="J426" s="1172" t="s">
        <v>611</v>
      </c>
      <c r="K426" s="1172" t="s">
        <v>48</v>
      </c>
      <c r="L426" s="740" t="s">
        <v>1414</v>
      </c>
      <c r="M426" s="740" t="s">
        <v>34</v>
      </c>
      <c r="N426" s="1172" t="s">
        <v>3166</v>
      </c>
      <c r="O426" s="1172" t="s">
        <v>1323</v>
      </c>
      <c r="P426" s="783">
        <v>40643</v>
      </c>
      <c r="Q426" s="741">
        <v>449.81591200000003</v>
      </c>
      <c r="R426" s="741">
        <v>479.08158873061217</v>
      </c>
      <c r="S426" s="784">
        <v>31</v>
      </c>
      <c r="T426" s="742">
        <v>-1.6250340498178084E-2</v>
      </c>
      <c r="U426" s="743">
        <v>-0.49995888825948753</v>
      </c>
      <c r="V426" s="742">
        <v>7.2306378863543186E-2</v>
      </c>
      <c r="W426" s="743">
        <v>0.54658176068901354</v>
      </c>
      <c r="X426" s="742">
        <v>0.248380329695298</v>
      </c>
      <c r="Y426" s="743">
        <v>1.2098925998750634</v>
      </c>
      <c r="Z426" s="742">
        <v>0.41486453077564978</v>
      </c>
      <c r="AA426" s="743">
        <v>1.7876147811944998</v>
      </c>
      <c r="AB426" s="742">
        <v>6.0111800431182486E-2</v>
      </c>
      <c r="AC426" s="744">
        <v>-0.99783958202565348</v>
      </c>
      <c r="AD426" s="785">
        <v>17137326000168</v>
      </c>
      <c r="AE426" s="1178" t="s">
        <v>1728</v>
      </c>
      <c r="AF426" s="786" t="s">
        <v>1729</v>
      </c>
      <c r="AG426" s="787" t="s">
        <v>1542</v>
      </c>
      <c r="AH426" s="787" t="s">
        <v>1730</v>
      </c>
      <c r="AI426" s="787">
        <v>50000</v>
      </c>
      <c r="AJ426" s="787">
        <v>50000</v>
      </c>
      <c r="AK426" s="787">
        <v>50000</v>
      </c>
      <c r="AL426" s="742">
        <v>2.5000000000000001E-2</v>
      </c>
      <c r="AM426" s="742">
        <v>0</v>
      </c>
      <c r="AN426" s="743" t="s">
        <v>64</v>
      </c>
      <c r="AO426" s="1172" t="s">
        <v>34</v>
      </c>
      <c r="AP426" s="1178" t="s">
        <v>1742</v>
      </c>
      <c r="AQ426" s="745" t="s">
        <v>664</v>
      </c>
      <c r="AR426" s="742">
        <v>0</v>
      </c>
      <c r="AS426" s="742">
        <v>0</v>
      </c>
      <c r="AT426" s="742" t="s">
        <v>1414</v>
      </c>
      <c r="AU426" s="742" t="s">
        <v>2724</v>
      </c>
      <c r="AX426" s="190"/>
      <c r="AY426" s="190"/>
      <c r="AZ426" s="176"/>
      <c r="BA426" s="176"/>
      <c r="BB426" s="176"/>
      <c r="BC426" s="751"/>
      <c r="BD426" s="176"/>
      <c r="BE426" s="176"/>
      <c r="BF426" s="176"/>
      <c r="BG426" s="176"/>
      <c r="BH426" s="751"/>
      <c r="BI426" s="178"/>
      <c r="BJ426" s="191"/>
      <c r="BK426" s="191"/>
      <c r="BL426" s="191"/>
      <c r="BM426" s="178"/>
      <c r="BN426" s="178"/>
      <c r="BO426" s="178"/>
      <c r="BP426" s="178"/>
      <c r="BQ426" s="178"/>
      <c r="BR426" s="178"/>
      <c r="BS426" s="178"/>
      <c r="BT426" s="178"/>
      <c r="BU426" s="179"/>
      <c r="BV426" s="180"/>
      <c r="BW426" s="181"/>
      <c r="BX426" s="177"/>
      <c r="BY426"/>
      <c r="CA426"/>
    </row>
    <row r="427" spans="2:79" ht="18.75">
      <c r="B427" s="1170" t="s">
        <v>1548</v>
      </c>
      <c r="C427" s="335">
        <v>34839747000150</v>
      </c>
      <c r="D427" s="1170" t="s">
        <v>14</v>
      </c>
      <c r="E427" s="1170" t="s">
        <v>1414</v>
      </c>
      <c r="F427" s="1170" t="s">
        <v>1414</v>
      </c>
      <c r="G427" s="1172" t="s">
        <v>1414</v>
      </c>
      <c r="H427" s="1172" t="s">
        <v>34</v>
      </c>
      <c r="I427" s="1172" t="s">
        <v>1414</v>
      </c>
      <c r="J427" s="1172" t="s">
        <v>1414</v>
      </c>
      <c r="K427" s="1172" t="s">
        <v>1414</v>
      </c>
      <c r="L427" s="740" t="s">
        <v>1414</v>
      </c>
      <c r="M427" s="740" t="s">
        <v>34</v>
      </c>
      <c r="N427" s="1172" t="s">
        <v>3167</v>
      </c>
      <c r="O427" s="1172" t="s">
        <v>1320</v>
      </c>
      <c r="P427" s="783">
        <v>43863</v>
      </c>
      <c r="Q427" s="741">
        <v>7.0000000000000005E-8</v>
      </c>
      <c r="R427" s="741">
        <v>6.4733524478629016</v>
      </c>
      <c r="S427" s="784">
        <v>32</v>
      </c>
      <c r="T427" s="742">
        <v>-8.516850028820433E-2</v>
      </c>
      <c r="U427" s="743">
        <v>-2.620298862266452</v>
      </c>
      <c r="V427" s="742">
        <v>-0.18187836619838338</v>
      </c>
      <c r="W427" s="743">
        <v>-1.3748634517510969</v>
      </c>
      <c r="X427" s="742">
        <v>-0.26341587089535423</v>
      </c>
      <c r="Y427" s="743">
        <v>-1.2831326590028576</v>
      </c>
      <c r="Z427" s="742">
        <v>0.29882317920009238</v>
      </c>
      <c r="AA427" s="743">
        <v>1.2876028015769128</v>
      </c>
      <c r="AB427" s="742">
        <v>0.21611530649886349</v>
      </c>
      <c r="AC427" s="744">
        <v>-1.4536993421178122</v>
      </c>
      <c r="AD427" s="785">
        <v>34839714000100</v>
      </c>
      <c r="AE427" s="1178" t="s">
        <v>1728</v>
      </c>
      <c r="AF427" s="786" t="s">
        <v>1729</v>
      </c>
      <c r="AG427" s="787" t="s">
        <v>1542</v>
      </c>
      <c r="AH427" s="787" t="s">
        <v>1726</v>
      </c>
      <c r="AI427" s="787">
        <v>100000</v>
      </c>
      <c r="AJ427" s="787">
        <v>50000</v>
      </c>
      <c r="AK427" s="787">
        <v>100000</v>
      </c>
      <c r="AL427" s="742">
        <v>0</v>
      </c>
      <c r="AM427" s="742">
        <v>0</v>
      </c>
      <c r="AN427" s="743" t="s">
        <v>666</v>
      </c>
      <c r="AO427" s="1172" t="s">
        <v>34</v>
      </c>
      <c r="AP427" s="1178" t="s">
        <v>1727</v>
      </c>
      <c r="AQ427" s="745" t="s">
        <v>659</v>
      </c>
      <c r="AR427" s="742">
        <v>0</v>
      </c>
      <c r="AS427" s="742">
        <v>0</v>
      </c>
      <c r="AT427" s="742" t="s">
        <v>1414</v>
      </c>
      <c r="AU427" s="742" t="s">
        <v>2724</v>
      </c>
      <c r="AX427" s="190"/>
      <c r="AY427" s="190"/>
      <c r="AZ427" s="176"/>
      <c r="BA427" s="176"/>
      <c r="BB427" s="176"/>
      <c r="BC427" s="751"/>
      <c r="BD427" s="176"/>
      <c r="BE427" s="176"/>
      <c r="BF427" s="176"/>
      <c r="BG427" s="176"/>
      <c r="BH427" s="751"/>
      <c r="BI427" s="178"/>
      <c r="BJ427" s="191"/>
      <c r="BK427" s="191"/>
      <c r="BL427" s="191"/>
      <c r="BM427" s="178"/>
      <c r="BN427" s="178"/>
      <c r="BO427" s="178"/>
      <c r="BP427" s="178"/>
      <c r="BQ427" s="178"/>
      <c r="BR427" s="178"/>
      <c r="BS427" s="178"/>
      <c r="BT427" s="178"/>
      <c r="BU427" s="179"/>
      <c r="BV427" s="180"/>
      <c r="BW427" s="181"/>
      <c r="BX427" s="177"/>
      <c r="BY427"/>
      <c r="CA427"/>
    </row>
    <row r="428" spans="2:79" ht="18.75">
      <c r="B428" s="1170" t="s">
        <v>1549</v>
      </c>
      <c r="C428" s="335">
        <v>29236579000178</v>
      </c>
      <c r="D428" s="1170" t="s">
        <v>13</v>
      </c>
      <c r="E428" s="1170" t="s">
        <v>615</v>
      </c>
      <c r="F428" s="1170" t="s">
        <v>619</v>
      </c>
      <c r="G428" s="1172" t="s">
        <v>34</v>
      </c>
      <c r="H428" s="1172" t="s">
        <v>865</v>
      </c>
      <c r="I428" s="1172" t="s">
        <v>34</v>
      </c>
      <c r="J428" s="1172" t="s">
        <v>611</v>
      </c>
      <c r="K428" s="1172" t="s">
        <v>48</v>
      </c>
      <c r="L428" s="740" t="s">
        <v>1414</v>
      </c>
      <c r="M428" s="740" t="s">
        <v>34</v>
      </c>
      <c r="N428" s="1172" t="s">
        <v>3168</v>
      </c>
      <c r="O428" s="1172" t="s">
        <v>1320</v>
      </c>
      <c r="P428" s="783">
        <v>43282</v>
      </c>
      <c r="Q428" s="741">
        <v>2039.97410156</v>
      </c>
      <c r="R428" s="741">
        <v>1903.1731021080157</v>
      </c>
      <c r="S428" s="784">
        <v>31</v>
      </c>
      <c r="T428" s="742">
        <v>1.0486485612879015E-2</v>
      </c>
      <c r="U428" s="743">
        <v>0.32262780520518347</v>
      </c>
      <c r="V428" s="742">
        <v>0.12583142908535105</v>
      </c>
      <c r="W428" s="743">
        <v>0.95119082355489537</v>
      </c>
      <c r="X428" s="742">
        <v>0.30682220345912659</v>
      </c>
      <c r="Y428" s="743">
        <v>1.4945704995961513</v>
      </c>
      <c r="Z428" s="742">
        <v>0.51502275621850968</v>
      </c>
      <c r="AA428" s="743">
        <v>2.2191877670198195</v>
      </c>
      <c r="AB428" s="742">
        <v>5.2126360428642847E-2</v>
      </c>
      <c r="AC428" s="744">
        <v>-0.1238698336533923</v>
      </c>
      <c r="AD428" s="785">
        <v>29236572000156</v>
      </c>
      <c r="AE428" s="1178" t="s">
        <v>1728</v>
      </c>
      <c r="AF428" s="786" t="s">
        <v>1729</v>
      </c>
      <c r="AG428" s="787" t="s">
        <v>1542</v>
      </c>
      <c r="AH428" s="787" t="s">
        <v>1726</v>
      </c>
      <c r="AI428" s="787">
        <v>200000</v>
      </c>
      <c r="AJ428" s="787">
        <v>50000</v>
      </c>
      <c r="AK428" s="787">
        <v>200000</v>
      </c>
      <c r="AL428" s="742">
        <v>0</v>
      </c>
      <c r="AM428" s="742">
        <v>0</v>
      </c>
      <c r="AN428" s="743" t="s">
        <v>64</v>
      </c>
      <c r="AO428" s="1172" t="s">
        <v>34</v>
      </c>
      <c r="AP428" s="1178" t="s">
        <v>1742</v>
      </c>
      <c r="AQ428" s="745" t="s">
        <v>664</v>
      </c>
      <c r="AR428" s="742">
        <v>0</v>
      </c>
      <c r="AS428" s="742">
        <v>0</v>
      </c>
      <c r="AT428" s="742" t="s">
        <v>1414</v>
      </c>
      <c r="AU428" s="742" t="s">
        <v>2724</v>
      </c>
      <c r="AX428" s="190"/>
      <c r="AY428" s="190"/>
      <c r="AZ428" s="176"/>
      <c r="BA428" s="176"/>
      <c r="BB428" s="176"/>
      <c r="BC428" s="751"/>
      <c r="BD428" s="176"/>
      <c r="BE428" s="176"/>
      <c r="BF428" s="176"/>
      <c r="BG428" s="176"/>
      <c r="BH428" s="751"/>
      <c r="BI428" s="178"/>
      <c r="BJ428" s="191"/>
      <c r="BK428" s="191"/>
      <c r="BL428" s="191"/>
      <c r="BM428" s="178"/>
      <c r="BN428" s="178"/>
      <c r="BO428" s="178"/>
      <c r="BP428" s="178"/>
      <c r="BQ428" s="178"/>
      <c r="BR428" s="178"/>
      <c r="BS428" s="178"/>
      <c r="BT428" s="178"/>
      <c r="BU428" s="179"/>
      <c r="BV428" s="180"/>
      <c r="BW428" s="181"/>
      <c r="BX428" s="177"/>
      <c r="BY428"/>
      <c r="CA428"/>
    </row>
    <row r="429" spans="2:79" ht="18.75">
      <c r="B429" s="1170" t="s">
        <v>1550</v>
      </c>
      <c r="C429" s="335">
        <v>28075830000105</v>
      </c>
      <c r="D429" s="1170" t="s">
        <v>14</v>
      </c>
      <c r="E429" s="1170" t="s">
        <v>614</v>
      </c>
      <c r="F429" s="1170" t="s">
        <v>1414</v>
      </c>
      <c r="G429" s="1172" t="s">
        <v>1414</v>
      </c>
      <c r="H429" s="1172" t="s">
        <v>865</v>
      </c>
      <c r="I429" s="1172" t="s">
        <v>34</v>
      </c>
      <c r="J429" s="1172" t="s">
        <v>608</v>
      </c>
      <c r="K429" s="1172" t="s">
        <v>48</v>
      </c>
      <c r="L429" s="740" t="s">
        <v>1414</v>
      </c>
      <c r="M429" s="740" t="s">
        <v>34</v>
      </c>
      <c r="N429" s="1172" t="s">
        <v>3169</v>
      </c>
      <c r="O429" s="1172" t="s">
        <v>1320</v>
      </c>
      <c r="P429" s="783">
        <v>42971</v>
      </c>
      <c r="Q429" s="741">
        <v>207.22711282</v>
      </c>
      <c r="R429" s="741">
        <v>444.37554272475808</v>
      </c>
      <c r="S429" s="784">
        <v>32</v>
      </c>
      <c r="T429" s="742">
        <v>-8.2303388373502817E-2</v>
      </c>
      <c r="U429" s="743">
        <v>-2.5321506682163779</v>
      </c>
      <c r="V429" s="742">
        <v>-0.12874239841103829</v>
      </c>
      <c r="W429" s="743">
        <v>-0.97319555902019284</v>
      </c>
      <c r="X429" s="742">
        <v>-0.18540177898569854</v>
      </c>
      <c r="Y429" s="743">
        <v>-0.90311596201538957</v>
      </c>
      <c r="Z429" s="742">
        <v>0.17279214991368974</v>
      </c>
      <c r="AA429" s="743">
        <v>0.74454617916499299</v>
      </c>
      <c r="AB429" s="742">
        <v>0.16397317262883535</v>
      </c>
      <c r="AC429" s="744">
        <v>-1.5919110846412861</v>
      </c>
      <c r="AD429" s="785">
        <v>28069955000114</v>
      </c>
      <c r="AE429" s="1178" t="s">
        <v>1728</v>
      </c>
      <c r="AF429" s="786" t="s">
        <v>1729</v>
      </c>
      <c r="AG429" s="787" t="s">
        <v>1542</v>
      </c>
      <c r="AH429" s="787" t="s">
        <v>1726</v>
      </c>
      <c r="AI429" s="787">
        <v>100000</v>
      </c>
      <c r="AJ429" s="787">
        <v>50000</v>
      </c>
      <c r="AK429" s="787">
        <v>100000</v>
      </c>
      <c r="AL429" s="742">
        <v>0</v>
      </c>
      <c r="AM429" s="742">
        <v>0</v>
      </c>
      <c r="AN429" s="743" t="s">
        <v>2138</v>
      </c>
      <c r="AO429" s="1172" t="s">
        <v>34</v>
      </c>
      <c r="AP429" s="1178" t="s">
        <v>1742</v>
      </c>
      <c r="AQ429" s="745" t="s">
        <v>668</v>
      </c>
      <c r="AR429" s="742">
        <v>0</v>
      </c>
      <c r="AS429" s="742">
        <v>0</v>
      </c>
      <c r="AT429" s="742" t="s">
        <v>1414</v>
      </c>
      <c r="AU429" s="742" t="s">
        <v>2724</v>
      </c>
      <c r="AX429" s="190"/>
      <c r="AY429" s="190"/>
      <c r="AZ429" s="176"/>
      <c r="BA429" s="176"/>
      <c r="BB429" s="176"/>
      <c r="BC429" s="751"/>
      <c r="BD429" s="176"/>
      <c r="BE429" s="176"/>
      <c r="BF429" s="176"/>
      <c r="BG429" s="176"/>
      <c r="BH429" s="751"/>
      <c r="BI429" s="178"/>
      <c r="BJ429" s="191"/>
      <c r="BK429" s="191"/>
      <c r="BL429" s="191"/>
      <c r="BM429" s="178"/>
      <c r="BN429" s="178"/>
      <c r="BO429" s="178"/>
      <c r="BP429" s="178"/>
      <c r="BQ429" s="178"/>
      <c r="BR429" s="178"/>
      <c r="BS429" s="178"/>
      <c r="BT429" s="178"/>
      <c r="BU429" s="179"/>
      <c r="BV429" s="180"/>
      <c r="BW429" s="181"/>
      <c r="BX429" s="177"/>
      <c r="BY429"/>
      <c r="CA429"/>
    </row>
    <row r="430" spans="2:79" ht="18.75">
      <c r="B430" s="1170" t="s">
        <v>1551</v>
      </c>
      <c r="C430" s="335">
        <v>28075715000122</v>
      </c>
      <c r="D430" s="1170" t="s">
        <v>14</v>
      </c>
      <c r="E430" s="1170" t="s">
        <v>1414</v>
      </c>
      <c r="F430" s="1170" t="s">
        <v>1414</v>
      </c>
      <c r="G430" s="1172" t="s">
        <v>1414</v>
      </c>
      <c r="H430" s="1172" t="s">
        <v>34</v>
      </c>
      <c r="I430" s="1172" t="s">
        <v>1414</v>
      </c>
      <c r="J430" s="1172" t="s">
        <v>1414</v>
      </c>
      <c r="K430" s="1172" t="s">
        <v>1414</v>
      </c>
      <c r="L430" s="740" t="s">
        <v>1414</v>
      </c>
      <c r="M430" s="740" t="s">
        <v>34</v>
      </c>
      <c r="N430" s="1172" t="s">
        <v>3170</v>
      </c>
      <c r="O430" s="1172" t="s">
        <v>1320</v>
      </c>
      <c r="P430" s="783">
        <v>43180</v>
      </c>
      <c r="Q430" s="741">
        <v>20.486722100000001</v>
      </c>
      <c r="R430" s="741">
        <v>111.05631051907251</v>
      </c>
      <c r="S430" s="784">
        <v>32</v>
      </c>
      <c r="T430" s="742">
        <v>-8.2008669962064018E-2</v>
      </c>
      <c r="U430" s="743">
        <v>-2.5230833450209613</v>
      </c>
      <c r="V430" s="742">
        <v>-0.18633954735571723</v>
      </c>
      <c r="W430" s="743">
        <v>-1.4085866209936053</v>
      </c>
      <c r="X430" s="742">
        <v>-0.17873900143279642</v>
      </c>
      <c r="Y430" s="743">
        <v>-0.87066071378474608</v>
      </c>
      <c r="Z430" s="742">
        <v>0.15639366940840538</v>
      </c>
      <c r="AA430" s="743">
        <v>0.6738865686999358</v>
      </c>
      <c r="AB430" s="742">
        <v>0.19476718183419719</v>
      </c>
      <c r="AC430" s="744">
        <v>-1.6359422415813607</v>
      </c>
      <c r="AD430" s="785">
        <v>28069948000112</v>
      </c>
      <c r="AE430" s="1178" t="s">
        <v>1728</v>
      </c>
      <c r="AF430" s="786" t="s">
        <v>1729</v>
      </c>
      <c r="AG430" s="787" t="s">
        <v>1542</v>
      </c>
      <c r="AH430" s="787" t="s">
        <v>1726</v>
      </c>
      <c r="AI430" s="787">
        <v>100000</v>
      </c>
      <c r="AJ430" s="787">
        <v>50000</v>
      </c>
      <c r="AK430" s="787">
        <v>100000</v>
      </c>
      <c r="AL430" s="742">
        <v>2.8999999999999998E-2</v>
      </c>
      <c r="AM430" s="742">
        <v>0</v>
      </c>
      <c r="AN430" s="743" t="s">
        <v>666</v>
      </c>
      <c r="AO430" s="1172" t="s">
        <v>34</v>
      </c>
      <c r="AP430" s="1178" t="s">
        <v>1727</v>
      </c>
      <c r="AQ430" s="745" t="s">
        <v>659</v>
      </c>
      <c r="AR430" s="742">
        <v>0</v>
      </c>
      <c r="AS430" s="742">
        <v>0</v>
      </c>
      <c r="AT430" s="742" t="s">
        <v>1414</v>
      </c>
      <c r="AU430" s="742" t="s">
        <v>2724</v>
      </c>
      <c r="AX430" s="190"/>
      <c r="AY430" s="190"/>
      <c r="AZ430" s="176"/>
      <c r="BA430" s="176"/>
      <c r="BB430" s="176"/>
      <c r="BC430" s="751"/>
      <c r="BD430" s="176"/>
      <c r="BE430" s="176"/>
      <c r="BF430" s="176"/>
      <c r="BG430" s="176"/>
      <c r="BH430" s="751"/>
      <c r="BI430" s="178"/>
      <c r="BJ430" s="191"/>
      <c r="BK430" s="191"/>
      <c r="BL430" s="191"/>
      <c r="BM430" s="178"/>
      <c r="BN430" s="178"/>
      <c r="BO430" s="178"/>
      <c r="BP430" s="178"/>
      <c r="BQ430" s="178"/>
      <c r="BR430" s="178"/>
      <c r="BS430" s="178"/>
      <c r="BT430" s="178"/>
      <c r="BU430" s="179"/>
      <c r="BV430" s="180"/>
      <c r="BW430" s="181"/>
      <c r="BX430" s="177"/>
      <c r="BY430"/>
      <c r="CA430"/>
    </row>
    <row r="431" spans="2:79" ht="18.75">
      <c r="B431" s="1170" t="s">
        <v>1552</v>
      </c>
      <c r="C431" s="335">
        <v>31525297000132</v>
      </c>
      <c r="D431" s="1170" t="s">
        <v>14</v>
      </c>
      <c r="E431" s="1170" t="s">
        <v>614</v>
      </c>
      <c r="F431" s="1170" t="s">
        <v>1414</v>
      </c>
      <c r="G431" s="1172" t="s">
        <v>1414</v>
      </c>
      <c r="H431" s="1172" t="s">
        <v>865</v>
      </c>
      <c r="I431" s="1172" t="s">
        <v>34</v>
      </c>
      <c r="J431" s="1172" t="s">
        <v>608</v>
      </c>
      <c r="K431" s="1172" t="s">
        <v>48</v>
      </c>
      <c r="L431" s="740" t="s">
        <v>1414</v>
      </c>
      <c r="M431" s="740" t="s">
        <v>34</v>
      </c>
      <c r="N431" s="1172" t="s">
        <v>3171</v>
      </c>
      <c r="O431" s="1172" t="s">
        <v>1320</v>
      </c>
      <c r="P431" s="783">
        <v>43831</v>
      </c>
      <c r="Q431" s="741">
        <v>16.355913220000001</v>
      </c>
      <c r="R431" s="741">
        <v>20.709136157791171</v>
      </c>
      <c r="S431" s="784">
        <v>12</v>
      </c>
      <c r="T431" s="742">
        <v>-1.4543563640236568E-2</v>
      </c>
      <c r="U431" s="743">
        <v>-0.44744809560876542</v>
      </c>
      <c r="V431" s="742">
        <v>-4.520690215456058E-2</v>
      </c>
      <c r="W431" s="743">
        <v>-0.34173012897751504</v>
      </c>
      <c r="X431" s="742">
        <v>1.2940879824092644E-3</v>
      </c>
      <c r="Y431" s="743">
        <v>6.3036693582980618E-3</v>
      </c>
      <c r="Z431" s="742">
        <v>0.38243431086183555</v>
      </c>
      <c r="AA431" s="743">
        <v>1.6478758154002102</v>
      </c>
      <c r="AB431" s="742">
        <v>0.15568904105917816</v>
      </c>
      <c r="AC431" s="744">
        <v>-1.1400623552411604</v>
      </c>
      <c r="AD431" s="785">
        <v>35625272000161</v>
      </c>
      <c r="AE431" s="1178" t="s">
        <v>1728</v>
      </c>
      <c r="AF431" s="786" t="s">
        <v>1729</v>
      </c>
      <c r="AG431" s="787" t="s">
        <v>59</v>
      </c>
      <c r="AH431" s="787" t="s">
        <v>1726</v>
      </c>
      <c r="AI431" s="787">
        <v>100000</v>
      </c>
      <c r="AJ431" s="787">
        <v>50000</v>
      </c>
      <c r="AK431" s="787">
        <v>100000</v>
      </c>
      <c r="AL431" s="742">
        <v>0</v>
      </c>
      <c r="AM431" s="742">
        <v>0</v>
      </c>
      <c r="AN431" s="743" t="s">
        <v>2138</v>
      </c>
      <c r="AO431" s="1172" t="s">
        <v>34</v>
      </c>
      <c r="AP431" s="1178" t="s">
        <v>1727</v>
      </c>
      <c r="AQ431" s="745" t="s">
        <v>659</v>
      </c>
      <c r="AR431" s="742">
        <v>0</v>
      </c>
      <c r="AS431" s="742">
        <v>0</v>
      </c>
      <c r="AT431" s="742" t="s">
        <v>1414</v>
      </c>
      <c r="AU431" s="742" t="s">
        <v>2724</v>
      </c>
      <c r="AX431" s="190"/>
      <c r="AY431" s="190"/>
      <c r="AZ431" s="176"/>
      <c r="BA431" s="176"/>
      <c r="BB431" s="176"/>
      <c r="BC431" s="751"/>
      <c r="BD431" s="176"/>
      <c r="BE431" s="176"/>
      <c r="BF431" s="176"/>
      <c r="BG431" s="176"/>
      <c r="BH431" s="751"/>
      <c r="BI431" s="178"/>
      <c r="BJ431" s="191"/>
      <c r="BK431" s="191"/>
      <c r="BL431" s="191"/>
      <c r="BM431" s="178"/>
      <c r="BN431" s="178"/>
      <c r="BO431" s="178"/>
      <c r="BP431" s="178"/>
      <c r="BQ431" s="178"/>
      <c r="BR431" s="178"/>
      <c r="BS431" s="178"/>
      <c r="BT431" s="178"/>
      <c r="BU431" s="179"/>
      <c r="BV431" s="180"/>
      <c r="BW431" s="181"/>
      <c r="BX431" s="177"/>
      <c r="BY431"/>
      <c r="CA431"/>
    </row>
    <row r="432" spans="2:79" ht="18.75">
      <c r="B432" s="1170" t="s">
        <v>1553</v>
      </c>
      <c r="C432" s="335">
        <v>31608459000104</v>
      </c>
      <c r="D432" s="1170" t="s">
        <v>14</v>
      </c>
      <c r="E432" s="1170" t="s">
        <v>614</v>
      </c>
      <c r="F432" s="1170" t="s">
        <v>1414</v>
      </c>
      <c r="G432" s="1172" t="s">
        <v>1414</v>
      </c>
      <c r="H432" s="1172" t="s">
        <v>1337</v>
      </c>
      <c r="I432" s="1172" t="s">
        <v>34</v>
      </c>
      <c r="J432" s="1172" t="s">
        <v>608</v>
      </c>
      <c r="K432" s="1172" t="s">
        <v>48</v>
      </c>
      <c r="L432" s="740" t="s">
        <v>1414</v>
      </c>
      <c r="M432" s="740" t="s">
        <v>34</v>
      </c>
      <c r="N432" s="1172" t="s">
        <v>3172</v>
      </c>
      <c r="O432" s="1172" t="s">
        <v>1320</v>
      </c>
      <c r="P432" s="783">
        <v>43525</v>
      </c>
      <c r="Q432" s="741">
        <v>29.427372550000001</v>
      </c>
      <c r="R432" s="741">
        <v>34.125152249314496</v>
      </c>
      <c r="S432" s="784">
        <v>32</v>
      </c>
      <c r="T432" s="742">
        <v>-1.1813616772800128E-2</v>
      </c>
      <c r="U432" s="743">
        <v>-0.36345839699266475</v>
      </c>
      <c r="V432" s="742">
        <v>5.5159681374774339E-2</v>
      </c>
      <c r="W432" s="743">
        <v>0.41696564312488871</v>
      </c>
      <c r="X432" s="742">
        <v>0.13572431580709132</v>
      </c>
      <c r="Y432" s="743">
        <v>0.66113063590644916</v>
      </c>
      <c r="Z432" s="742">
        <v>0.66755708225219612</v>
      </c>
      <c r="AA432" s="743">
        <v>2.876444764496942</v>
      </c>
      <c r="AB432" s="742">
        <v>0.19491567749780589</v>
      </c>
      <c r="AC432" s="744">
        <v>-0.39570255351418659</v>
      </c>
      <c r="AD432" s="785">
        <v>32041623000107</v>
      </c>
      <c r="AE432" s="1178" t="s">
        <v>1728</v>
      </c>
      <c r="AF432" s="786" t="s">
        <v>1729</v>
      </c>
      <c r="AG432" s="787" t="s">
        <v>1542</v>
      </c>
      <c r="AH432" s="787" t="s">
        <v>1726</v>
      </c>
      <c r="AI432" s="787">
        <v>100000</v>
      </c>
      <c r="AJ432" s="787">
        <v>50000</v>
      </c>
      <c r="AK432" s="787">
        <v>100000</v>
      </c>
      <c r="AL432" s="742">
        <v>0</v>
      </c>
      <c r="AM432" s="742">
        <v>0</v>
      </c>
      <c r="AN432" s="743" t="s">
        <v>2215</v>
      </c>
      <c r="AO432" s="1172" t="s">
        <v>34</v>
      </c>
      <c r="AP432" s="1178" t="s">
        <v>1727</v>
      </c>
      <c r="AQ432" s="745" t="s">
        <v>659</v>
      </c>
      <c r="AR432" s="742">
        <v>0</v>
      </c>
      <c r="AS432" s="742">
        <v>0</v>
      </c>
      <c r="AT432" s="742" t="s">
        <v>1414</v>
      </c>
      <c r="AU432" s="742" t="s">
        <v>2724</v>
      </c>
      <c r="AX432" s="190"/>
      <c r="AY432" s="190"/>
      <c r="AZ432" s="176"/>
      <c r="BA432" s="176"/>
      <c r="BB432" s="176"/>
      <c r="BC432" s="751"/>
      <c r="BD432" s="176"/>
      <c r="BE432" s="176"/>
      <c r="BF432" s="176"/>
      <c r="BG432" s="176"/>
      <c r="BH432" s="751"/>
      <c r="BI432" s="178"/>
      <c r="BJ432" s="191"/>
      <c r="BK432" s="191"/>
      <c r="BL432" s="191"/>
      <c r="BM432" s="178"/>
      <c r="BN432" s="178"/>
      <c r="BO432" s="178"/>
      <c r="BP432" s="178"/>
      <c r="BQ432" s="178"/>
      <c r="BR432" s="178"/>
      <c r="BS432" s="178"/>
      <c r="BT432" s="178"/>
      <c r="BU432" s="179"/>
      <c r="BV432" s="180"/>
      <c r="BW432" s="181"/>
      <c r="BX432" s="177"/>
      <c r="BY432"/>
      <c r="CA432"/>
    </row>
    <row r="433" spans="2:79" ht="18.75">
      <c r="B433" s="1170" t="s">
        <v>1554</v>
      </c>
      <c r="C433" s="335">
        <v>31608483000135</v>
      </c>
      <c r="D433" s="1170" t="s">
        <v>14</v>
      </c>
      <c r="E433" s="1170" t="s">
        <v>614</v>
      </c>
      <c r="F433" s="1170" t="s">
        <v>1414</v>
      </c>
      <c r="G433" s="1172" t="s">
        <v>1414</v>
      </c>
      <c r="H433" s="1172" t="s">
        <v>865</v>
      </c>
      <c r="I433" s="1172" t="s">
        <v>34</v>
      </c>
      <c r="J433" s="1172" t="s">
        <v>608</v>
      </c>
      <c r="K433" s="1172" t="s">
        <v>48</v>
      </c>
      <c r="L433" s="740" t="s">
        <v>1414</v>
      </c>
      <c r="M433" s="740" t="s">
        <v>34</v>
      </c>
      <c r="N433" s="1172" t="s">
        <v>3173</v>
      </c>
      <c r="O433" s="1172" t="s">
        <v>1320</v>
      </c>
      <c r="P433" s="783">
        <v>43525</v>
      </c>
      <c r="Q433" s="741">
        <v>307.24650121000002</v>
      </c>
      <c r="R433" s="741">
        <v>348.66328842165325</v>
      </c>
      <c r="S433" s="784">
        <v>92</v>
      </c>
      <c r="T433" s="742">
        <v>-3.5801469015615095E-2</v>
      </c>
      <c r="U433" s="743">
        <v>-1.101470006066039</v>
      </c>
      <c r="V433" s="742">
        <v>2.0556924550940714E-4</v>
      </c>
      <c r="W433" s="743">
        <v>1.5539486546005952E-3</v>
      </c>
      <c r="X433" s="742">
        <v>-5.3388506725070561E-3</v>
      </c>
      <c r="Y433" s="743">
        <v>-2.6006229754298348E-2</v>
      </c>
      <c r="Z433" s="742">
        <v>0.55277609015083851</v>
      </c>
      <c r="AA433" s="743">
        <v>2.381863563021525</v>
      </c>
      <c r="AB433" s="742">
        <v>0.14484350152767447</v>
      </c>
      <c r="AC433" s="744">
        <v>-0.91189968512227704</v>
      </c>
      <c r="AD433" s="785">
        <v>32068007000131</v>
      </c>
      <c r="AE433" s="1178" t="s">
        <v>1728</v>
      </c>
      <c r="AF433" s="786" t="s">
        <v>1729</v>
      </c>
      <c r="AG433" s="787" t="s">
        <v>1542</v>
      </c>
      <c r="AH433" s="787" t="s">
        <v>1726</v>
      </c>
      <c r="AI433" s="787">
        <v>100000</v>
      </c>
      <c r="AJ433" s="787">
        <v>50000</v>
      </c>
      <c r="AK433" s="787">
        <v>100000</v>
      </c>
      <c r="AL433" s="742">
        <v>0</v>
      </c>
      <c r="AM433" s="742">
        <v>0</v>
      </c>
      <c r="AN433" s="743" t="s">
        <v>64</v>
      </c>
      <c r="AO433" s="1172" t="s">
        <v>34</v>
      </c>
      <c r="AP433" s="1178" t="s">
        <v>1727</v>
      </c>
      <c r="AQ433" s="745" t="s">
        <v>659</v>
      </c>
      <c r="AR433" s="742">
        <v>0</v>
      </c>
      <c r="AS433" s="742">
        <v>0</v>
      </c>
      <c r="AT433" s="742" t="s">
        <v>1414</v>
      </c>
      <c r="AU433" s="742" t="s">
        <v>2724</v>
      </c>
      <c r="AX433" s="190"/>
      <c r="AY433" s="190"/>
      <c r="AZ433" s="176"/>
      <c r="BA433" s="176"/>
      <c r="BB433" s="176"/>
      <c r="BC433" s="751"/>
      <c r="BD433" s="176"/>
      <c r="BE433" s="176"/>
      <c r="BF433" s="176"/>
      <c r="BG433" s="176"/>
      <c r="BH433" s="751"/>
      <c r="BI433" s="178"/>
      <c r="BJ433" s="191"/>
      <c r="BK433" s="191"/>
      <c r="BL433" s="191"/>
      <c r="BM433" s="178"/>
      <c r="BN433" s="178"/>
      <c r="BO433" s="178"/>
      <c r="BP433" s="178"/>
      <c r="BQ433" s="178"/>
      <c r="BR433" s="178"/>
      <c r="BS433" s="178"/>
      <c r="BT433" s="178"/>
      <c r="BU433" s="179"/>
      <c r="BV433" s="180"/>
      <c r="BW433" s="181"/>
      <c r="BX433" s="177"/>
      <c r="BY433"/>
      <c r="CA433"/>
    </row>
    <row r="434" spans="2:79" ht="18.75">
      <c r="B434" s="1170" t="s">
        <v>1555</v>
      </c>
      <c r="C434" s="335">
        <v>15626322000118</v>
      </c>
      <c r="D434" s="1170" t="s">
        <v>14</v>
      </c>
      <c r="E434" s="1170" t="s">
        <v>614</v>
      </c>
      <c r="F434" s="1170" t="s">
        <v>1414</v>
      </c>
      <c r="G434" s="1172" t="s">
        <v>1414</v>
      </c>
      <c r="H434" s="1172" t="s">
        <v>865</v>
      </c>
      <c r="I434" s="1172" t="s">
        <v>34</v>
      </c>
      <c r="J434" s="1172" t="s">
        <v>608</v>
      </c>
      <c r="K434" s="1172" t="s">
        <v>48</v>
      </c>
      <c r="L434" s="740" t="s">
        <v>1414</v>
      </c>
      <c r="M434" s="740" t="s">
        <v>34</v>
      </c>
      <c r="N434" s="1172" t="s">
        <v>3174</v>
      </c>
      <c r="O434" s="1172" t="s">
        <v>1323</v>
      </c>
      <c r="P434" s="783">
        <v>41168</v>
      </c>
      <c r="Q434" s="741">
        <v>193.48097200000001</v>
      </c>
      <c r="R434" s="741">
        <v>202.33367081481484</v>
      </c>
      <c r="S434" s="784">
        <v>62</v>
      </c>
      <c r="T434" s="742">
        <v>-3.4776050671400105E-3</v>
      </c>
      <c r="U434" s="743">
        <v>-0.10699219277084138</v>
      </c>
      <c r="V434" s="742">
        <v>9.1189292546471457E-2</v>
      </c>
      <c r="W434" s="743">
        <v>0.68932236490640253</v>
      </c>
      <c r="X434" s="742">
        <v>0.17881659934751082</v>
      </c>
      <c r="Y434" s="743">
        <v>0.87103870322897414</v>
      </c>
      <c r="Z434" s="742">
        <v>0.69007746134856429</v>
      </c>
      <c r="AA434" s="743">
        <v>2.973483097649944</v>
      </c>
      <c r="AB434" s="742">
        <v>0.16607523418766812</v>
      </c>
      <c r="AC434" s="744">
        <v>-0.24747229973910317</v>
      </c>
      <c r="AD434" s="785">
        <v>16617768000149</v>
      </c>
      <c r="AE434" s="1178" t="s">
        <v>1728</v>
      </c>
      <c r="AF434" s="786" t="s">
        <v>1729</v>
      </c>
      <c r="AG434" s="787" t="s">
        <v>1542</v>
      </c>
      <c r="AH434" s="787" t="s">
        <v>1726</v>
      </c>
      <c r="AI434" s="787">
        <v>100000</v>
      </c>
      <c r="AJ434" s="787">
        <v>50000</v>
      </c>
      <c r="AK434" s="787">
        <v>100000</v>
      </c>
      <c r="AL434" s="742">
        <v>0</v>
      </c>
      <c r="AM434" s="742">
        <v>0</v>
      </c>
      <c r="AN434" s="743" t="s">
        <v>2138</v>
      </c>
      <c r="AO434" s="1172" t="s">
        <v>34</v>
      </c>
      <c r="AP434" s="1178" t="s">
        <v>1727</v>
      </c>
      <c r="AQ434" s="745" t="s">
        <v>659</v>
      </c>
      <c r="AR434" s="742">
        <v>0</v>
      </c>
      <c r="AS434" s="742">
        <v>0</v>
      </c>
      <c r="AT434" s="742" t="s">
        <v>1414</v>
      </c>
      <c r="AU434" s="742" t="s">
        <v>2724</v>
      </c>
      <c r="AX434" s="190"/>
      <c r="AY434" s="190"/>
      <c r="AZ434" s="176"/>
      <c r="BA434" s="176"/>
      <c r="BB434" s="176"/>
      <c r="BC434" s="751"/>
      <c r="BD434" s="176"/>
      <c r="BE434" s="176"/>
      <c r="BF434" s="176"/>
      <c r="BG434" s="176"/>
      <c r="BH434" s="751"/>
      <c r="BI434" s="178"/>
      <c r="BJ434" s="191"/>
      <c r="BK434" s="191"/>
      <c r="BL434" s="191"/>
      <c r="BM434" s="178"/>
      <c r="BN434" s="178"/>
      <c r="BO434" s="178"/>
      <c r="BP434" s="178"/>
      <c r="BQ434" s="178"/>
      <c r="BR434" s="178"/>
      <c r="BS434" s="178"/>
      <c r="BT434" s="178"/>
      <c r="BU434" s="179"/>
      <c r="BV434" s="180"/>
      <c r="BW434" s="181"/>
      <c r="BX434" s="177"/>
      <c r="BY434"/>
      <c r="CA434"/>
    </row>
    <row r="435" spans="2:79" ht="18.75">
      <c r="B435" s="1170" t="s">
        <v>1556</v>
      </c>
      <c r="C435" s="335">
        <v>12469170000107</v>
      </c>
      <c r="D435" s="1170" t="s">
        <v>13</v>
      </c>
      <c r="E435" s="1170" t="s">
        <v>615</v>
      </c>
      <c r="F435" s="1170" t="s">
        <v>619</v>
      </c>
      <c r="G435" s="1172" t="s">
        <v>34</v>
      </c>
      <c r="H435" s="1172" t="s">
        <v>1337</v>
      </c>
      <c r="I435" s="1172" t="s">
        <v>34</v>
      </c>
      <c r="J435" s="1172" t="s">
        <v>611</v>
      </c>
      <c r="K435" s="1172" t="s">
        <v>48</v>
      </c>
      <c r="L435" s="740" t="s">
        <v>1414</v>
      </c>
      <c r="M435" s="740" t="s">
        <v>34</v>
      </c>
      <c r="N435" s="1172" t="s">
        <v>3175</v>
      </c>
      <c r="O435" s="1172" t="s">
        <v>1323</v>
      </c>
      <c r="P435" s="783">
        <v>40514</v>
      </c>
      <c r="Q435" s="741">
        <v>41.364970800000002</v>
      </c>
      <c r="R435" s="741">
        <v>52.780383310288038</v>
      </c>
      <c r="S435" s="784">
        <v>61</v>
      </c>
      <c r="T435" s="742">
        <v>1.4060710515919839E-2</v>
      </c>
      <c r="U435" s="743">
        <v>0.43259260927276666</v>
      </c>
      <c r="V435" s="742">
        <v>0.1022183696188983</v>
      </c>
      <c r="W435" s="743">
        <v>0.77269388011391282</v>
      </c>
      <c r="X435" s="742">
        <v>0.23132003708412863</v>
      </c>
      <c r="Y435" s="743">
        <v>1.1267897156519904</v>
      </c>
      <c r="Z435" s="742">
        <v>0.3751584842039688</v>
      </c>
      <c r="AA435" s="743">
        <v>1.6165249181454022</v>
      </c>
      <c r="AB435" s="742">
        <v>3.4325830696729454E-2</v>
      </c>
      <c r="AC435" s="744">
        <v>-0.87601501409754856</v>
      </c>
      <c r="AD435" s="785">
        <v>8971898000157</v>
      </c>
      <c r="AE435" s="1178" t="s">
        <v>1728</v>
      </c>
      <c r="AF435" s="786" t="s">
        <v>1729</v>
      </c>
      <c r="AG435" s="787" t="s">
        <v>59</v>
      </c>
      <c r="AH435" s="787" t="s">
        <v>1730</v>
      </c>
      <c r="AI435" s="787">
        <v>50000</v>
      </c>
      <c r="AJ435" s="787">
        <v>50000</v>
      </c>
      <c r="AK435" s="787">
        <v>50000</v>
      </c>
      <c r="AL435" s="742">
        <v>2.3E-2</v>
      </c>
      <c r="AM435" s="742">
        <v>0</v>
      </c>
      <c r="AN435" s="743" t="s">
        <v>64</v>
      </c>
      <c r="AO435" s="1172" t="s">
        <v>34</v>
      </c>
      <c r="AP435" s="1178" t="s">
        <v>1742</v>
      </c>
      <c r="AQ435" s="745" t="s">
        <v>664</v>
      </c>
      <c r="AR435" s="742">
        <v>0</v>
      </c>
      <c r="AS435" s="742">
        <v>0</v>
      </c>
      <c r="AT435" s="742" t="s">
        <v>1414</v>
      </c>
      <c r="AU435" s="742" t="s">
        <v>2724</v>
      </c>
      <c r="AX435" s="190"/>
      <c r="AY435" s="190"/>
      <c r="AZ435" s="176"/>
      <c r="BA435" s="176"/>
      <c r="BB435" s="176"/>
      <c r="BC435" s="751"/>
      <c r="BD435" s="176"/>
      <c r="BE435" s="176"/>
      <c r="BF435" s="176"/>
      <c r="BG435" s="176"/>
      <c r="BH435" s="751"/>
      <c r="BI435" s="178"/>
      <c r="BJ435" s="191"/>
      <c r="BK435" s="191"/>
      <c r="BL435" s="191"/>
      <c r="BM435" s="178"/>
      <c r="BN435" s="178"/>
      <c r="BO435" s="178"/>
      <c r="BP435" s="178"/>
      <c r="BQ435" s="178"/>
      <c r="BR435" s="178"/>
      <c r="BS435" s="178"/>
      <c r="BT435" s="178"/>
      <c r="BU435" s="179"/>
      <c r="BV435" s="180"/>
      <c r="BW435" s="181"/>
      <c r="BX435" s="177"/>
      <c r="BY435"/>
      <c r="CA435"/>
    </row>
    <row r="436" spans="2:79" ht="18.75">
      <c r="B436" s="1170" t="s">
        <v>1557</v>
      </c>
      <c r="C436" s="335">
        <v>19009392000188</v>
      </c>
      <c r="D436" s="1170" t="s">
        <v>13</v>
      </c>
      <c r="E436" s="1170" t="s">
        <v>615</v>
      </c>
      <c r="F436" s="1170" t="s">
        <v>619</v>
      </c>
      <c r="G436" s="1172" t="s">
        <v>34</v>
      </c>
      <c r="H436" s="1172" t="s">
        <v>1337</v>
      </c>
      <c r="I436" s="1172" t="s">
        <v>34</v>
      </c>
      <c r="J436" s="1172" t="s">
        <v>611</v>
      </c>
      <c r="K436" s="1172" t="s">
        <v>48</v>
      </c>
      <c r="L436" s="740" t="s">
        <v>1414</v>
      </c>
      <c r="M436" s="740" t="s">
        <v>34</v>
      </c>
      <c r="N436" s="1172" t="s">
        <v>3176</v>
      </c>
      <c r="O436" s="1172" t="s">
        <v>1320</v>
      </c>
      <c r="P436" s="783">
        <v>41637</v>
      </c>
      <c r="Q436" s="741">
        <v>2324.6342838999999</v>
      </c>
      <c r="R436" s="741">
        <v>2379.318672234835</v>
      </c>
      <c r="S436" s="784">
        <v>121</v>
      </c>
      <c r="T436" s="742">
        <v>2.6351100701445418E-2</v>
      </c>
      <c r="U436" s="743">
        <v>0.81071944385322359</v>
      </c>
      <c r="V436" s="742">
        <v>8.1105869258721874E-2</v>
      </c>
      <c r="W436" s="743">
        <v>0.61309928001382441</v>
      </c>
      <c r="X436" s="742">
        <v>0.41855473194505666</v>
      </c>
      <c r="Y436" s="743">
        <v>2.0388340471415414</v>
      </c>
      <c r="Z436" s="742">
        <v>0.81852702367280084</v>
      </c>
      <c r="AA436" s="743">
        <v>3.5269609662434931</v>
      </c>
      <c r="AB436" s="742">
        <v>0.17637810882053012</v>
      </c>
      <c r="AC436" s="744">
        <v>-0.29018591799258703</v>
      </c>
      <c r="AD436" s="785">
        <v>18764148000168</v>
      </c>
      <c r="AE436" s="1178" t="s">
        <v>1728</v>
      </c>
      <c r="AF436" s="786" t="s">
        <v>1729</v>
      </c>
      <c r="AG436" s="787" t="s">
        <v>1542</v>
      </c>
      <c r="AH436" s="787" t="s">
        <v>1797</v>
      </c>
      <c r="AI436" s="787">
        <v>1000000</v>
      </c>
      <c r="AJ436" s="787">
        <v>200000</v>
      </c>
      <c r="AK436" s="787">
        <v>1000000</v>
      </c>
      <c r="AL436" s="742">
        <v>0</v>
      </c>
      <c r="AM436" s="742">
        <v>0</v>
      </c>
      <c r="AN436" s="743" t="s">
        <v>64</v>
      </c>
      <c r="AO436" s="1172" t="s">
        <v>34</v>
      </c>
      <c r="AP436" s="1178" t="s">
        <v>1742</v>
      </c>
      <c r="AQ436" s="745" t="s">
        <v>679</v>
      </c>
      <c r="AR436" s="742">
        <v>0</v>
      </c>
      <c r="AS436" s="742">
        <v>0</v>
      </c>
      <c r="AT436" s="742" t="s">
        <v>1414</v>
      </c>
      <c r="AU436" s="742" t="s">
        <v>2724</v>
      </c>
      <c r="AX436" s="190"/>
      <c r="AY436" s="190"/>
      <c r="AZ436" s="176"/>
      <c r="BA436" s="176"/>
      <c r="BB436" s="176"/>
      <c r="BC436" s="751"/>
      <c r="BD436" s="176"/>
      <c r="BE436" s="176"/>
      <c r="BF436" s="176"/>
      <c r="BG436" s="176"/>
      <c r="BH436" s="751"/>
      <c r="BI436" s="178"/>
      <c r="BJ436" s="191"/>
      <c r="BK436" s="191"/>
      <c r="BL436" s="191"/>
      <c r="BM436" s="178"/>
      <c r="BN436" s="178"/>
      <c r="BO436" s="178"/>
      <c r="BP436" s="178"/>
      <c r="BQ436" s="178"/>
      <c r="BR436" s="178"/>
      <c r="BS436" s="178"/>
      <c r="BT436" s="178"/>
      <c r="BU436" s="179"/>
      <c r="BV436" s="180"/>
      <c r="BW436" s="181"/>
      <c r="BX436" s="177"/>
      <c r="BY436"/>
      <c r="CA436"/>
    </row>
    <row r="437" spans="2:79" ht="18.75">
      <c r="B437" s="1170" t="s">
        <v>1558</v>
      </c>
      <c r="C437" s="335">
        <v>32672386000174</v>
      </c>
      <c r="D437" s="1170" t="s">
        <v>14</v>
      </c>
      <c r="E437" s="1170" t="s">
        <v>614</v>
      </c>
      <c r="F437" s="1170" t="s">
        <v>1414</v>
      </c>
      <c r="G437" s="1172" t="s">
        <v>1414</v>
      </c>
      <c r="H437" s="1172" t="s">
        <v>1337</v>
      </c>
      <c r="I437" s="1172" t="s">
        <v>34</v>
      </c>
      <c r="J437" s="1172" t="s">
        <v>608</v>
      </c>
      <c r="K437" s="1172" t="s">
        <v>48</v>
      </c>
      <c r="L437" s="740" t="s">
        <v>1414</v>
      </c>
      <c r="M437" s="740" t="s">
        <v>34</v>
      </c>
      <c r="N437" s="1172" t="s">
        <v>3177</v>
      </c>
      <c r="O437" s="1172" t="s">
        <v>1320</v>
      </c>
      <c r="P437" s="783">
        <v>43790</v>
      </c>
      <c r="Q437" s="741">
        <v>13.44871957</v>
      </c>
      <c r="R437" s="741">
        <v>26.970120272145749</v>
      </c>
      <c r="S437" s="784">
        <v>62</v>
      </c>
      <c r="T437" s="742">
        <v>-3.0355202697661232E-2</v>
      </c>
      <c r="U437" s="743">
        <v>-0.9339098707079776</v>
      </c>
      <c r="V437" s="742">
        <v>-5.6724646027131786E-2</v>
      </c>
      <c r="W437" s="743">
        <v>-0.42879559711436843</v>
      </c>
      <c r="X437" s="742">
        <v>-0.17881039789962283</v>
      </c>
      <c r="Y437" s="743">
        <v>-0.87100849517700241</v>
      </c>
      <c r="Z437" s="742">
        <v>0.39970114868853668</v>
      </c>
      <c r="AA437" s="743">
        <v>1.7222771012025657</v>
      </c>
      <c r="AB437" s="742">
        <v>0.21321847522550114</v>
      </c>
      <c r="AC437" s="744">
        <v>-0.88647552004034535</v>
      </c>
      <c r="AD437" s="785">
        <v>34429833000194</v>
      </c>
      <c r="AE437" s="1178" t="s">
        <v>1728</v>
      </c>
      <c r="AF437" s="786" t="s">
        <v>1729</v>
      </c>
      <c r="AG437" s="787" t="s">
        <v>1542</v>
      </c>
      <c r="AH437" s="787" t="s">
        <v>1726</v>
      </c>
      <c r="AI437" s="787">
        <v>100000</v>
      </c>
      <c r="AJ437" s="787">
        <v>0</v>
      </c>
      <c r="AK437" s="787">
        <v>100000</v>
      </c>
      <c r="AL437" s="742">
        <v>3.5000000000000003E-2</v>
      </c>
      <c r="AM437" s="742">
        <v>0</v>
      </c>
      <c r="AN437" s="743" t="s">
        <v>666</v>
      </c>
      <c r="AO437" s="1172" t="s">
        <v>34</v>
      </c>
      <c r="AP437" s="1178" t="s">
        <v>1727</v>
      </c>
      <c r="AQ437" s="745" t="s">
        <v>659</v>
      </c>
      <c r="AR437" s="742">
        <v>0</v>
      </c>
      <c r="AS437" s="742">
        <v>0</v>
      </c>
      <c r="AT437" s="742" t="s">
        <v>1414</v>
      </c>
      <c r="AU437" s="742" t="s">
        <v>2724</v>
      </c>
      <c r="AX437" s="190"/>
      <c r="AY437" s="190"/>
      <c r="AZ437" s="176"/>
      <c r="BA437" s="176"/>
      <c r="BB437" s="176"/>
      <c r="BC437" s="751"/>
      <c r="BD437" s="176"/>
      <c r="BE437" s="176"/>
      <c r="BF437" s="176"/>
      <c r="BG437" s="176"/>
      <c r="BH437" s="751"/>
      <c r="BI437" s="178"/>
      <c r="BJ437" s="191"/>
      <c r="BK437" s="191"/>
      <c r="BL437" s="191"/>
      <c r="BM437" s="178"/>
      <c r="BN437" s="178"/>
      <c r="BO437" s="178"/>
      <c r="BP437" s="178"/>
      <c r="BQ437" s="178"/>
      <c r="BR437" s="178"/>
      <c r="BS437" s="178"/>
      <c r="BT437" s="178"/>
      <c r="BU437" s="179"/>
      <c r="BV437" s="180"/>
      <c r="BW437" s="181"/>
      <c r="BX437" s="177"/>
      <c r="BY437"/>
      <c r="CA437"/>
    </row>
    <row r="438" spans="2:79" ht="18.75">
      <c r="B438" s="1170" t="s">
        <v>1559</v>
      </c>
      <c r="C438" s="335">
        <v>31552388000167</v>
      </c>
      <c r="D438" s="1170" t="s">
        <v>14</v>
      </c>
      <c r="E438" s="1170" t="s">
        <v>614</v>
      </c>
      <c r="F438" s="1170" t="s">
        <v>1414</v>
      </c>
      <c r="G438" s="1172" t="s">
        <v>1414</v>
      </c>
      <c r="H438" s="1172" t="s">
        <v>1337</v>
      </c>
      <c r="I438" s="1172" t="s">
        <v>34</v>
      </c>
      <c r="J438" s="1172" t="s">
        <v>608</v>
      </c>
      <c r="K438" s="1172" t="s">
        <v>48</v>
      </c>
      <c r="L438" s="740" t="s">
        <v>1414</v>
      </c>
      <c r="M438" s="740" t="s">
        <v>34</v>
      </c>
      <c r="N438" s="1172" t="s">
        <v>3178</v>
      </c>
      <c r="O438" s="1172" t="s">
        <v>1323</v>
      </c>
      <c r="P438" s="783">
        <v>43406</v>
      </c>
      <c r="Q438" s="741">
        <v>43.528956049999998</v>
      </c>
      <c r="R438" s="741">
        <v>145.95911828967738</v>
      </c>
      <c r="S438" s="784">
        <v>32</v>
      </c>
      <c r="T438" s="742">
        <v>-2.9897570790341388E-2</v>
      </c>
      <c r="U438" s="743">
        <v>-0.91983034175033207</v>
      </c>
      <c r="V438" s="742">
        <v>-5.504424844123168E-2</v>
      </c>
      <c r="W438" s="743">
        <v>-0.41609305709515104</v>
      </c>
      <c r="X438" s="742">
        <v>-0.17511945721136146</v>
      </c>
      <c r="Y438" s="743">
        <v>-0.85302944735633379</v>
      </c>
      <c r="Z438" s="742">
        <v>0.41534401967163981</v>
      </c>
      <c r="AA438" s="743">
        <v>1.7896808566825342</v>
      </c>
      <c r="AB438" s="742">
        <v>0.21491941360638553</v>
      </c>
      <c r="AC438" s="744">
        <v>-0.87164094661511582</v>
      </c>
      <c r="AD438" s="785">
        <v>31493876000140</v>
      </c>
      <c r="AE438" s="1178" t="s">
        <v>1728</v>
      </c>
      <c r="AF438" s="786" t="s">
        <v>1729</v>
      </c>
      <c r="AG438" s="787" t="s">
        <v>1542</v>
      </c>
      <c r="AH438" s="787" t="s">
        <v>1726</v>
      </c>
      <c r="AI438" s="787">
        <v>100000</v>
      </c>
      <c r="AJ438" s="787">
        <v>50000</v>
      </c>
      <c r="AK438" s="787">
        <v>100000</v>
      </c>
      <c r="AL438" s="742">
        <v>0</v>
      </c>
      <c r="AM438" s="742">
        <v>0</v>
      </c>
      <c r="AN438" s="743" t="s">
        <v>666</v>
      </c>
      <c r="AO438" s="1172" t="s">
        <v>34</v>
      </c>
      <c r="AP438" s="1178" t="s">
        <v>1727</v>
      </c>
      <c r="AQ438" s="745" t="s">
        <v>659</v>
      </c>
      <c r="AR438" s="742">
        <v>0</v>
      </c>
      <c r="AS438" s="742">
        <v>0</v>
      </c>
      <c r="AT438" s="742" t="s">
        <v>1414</v>
      </c>
      <c r="AU438" s="742" t="s">
        <v>2724</v>
      </c>
      <c r="AX438" s="190"/>
      <c r="AY438" s="190"/>
      <c r="AZ438" s="176"/>
      <c r="BA438" s="176"/>
      <c r="BB438" s="176"/>
      <c r="BC438" s="751"/>
      <c r="BD438" s="176"/>
      <c r="BE438" s="176"/>
      <c r="BF438" s="176"/>
      <c r="BG438" s="176"/>
      <c r="BH438" s="751"/>
      <c r="BI438" s="178"/>
      <c r="BJ438" s="191"/>
      <c r="BK438" s="191"/>
      <c r="BL438" s="191"/>
      <c r="BM438" s="178"/>
      <c r="BN438" s="178"/>
      <c r="BO438" s="178"/>
      <c r="BP438" s="178"/>
      <c r="BQ438" s="178"/>
      <c r="BR438" s="178"/>
      <c r="BS438" s="178"/>
      <c r="BT438" s="178"/>
      <c r="BU438" s="179"/>
      <c r="BV438" s="180"/>
      <c r="BW438" s="181"/>
      <c r="BX438" s="177"/>
      <c r="BY438"/>
      <c r="CA438"/>
    </row>
    <row r="439" spans="2:79" ht="18.75">
      <c r="B439" s="1170" t="s">
        <v>1560</v>
      </c>
      <c r="C439" s="335">
        <v>31690473000191</v>
      </c>
      <c r="D439" s="1170" t="s">
        <v>14</v>
      </c>
      <c r="E439" s="1170" t="s">
        <v>614</v>
      </c>
      <c r="F439" s="1170" t="s">
        <v>1414</v>
      </c>
      <c r="G439" s="1172" t="s">
        <v>1414</v>
      </c>
      <c r="H439" s="1172" t="s">
        <v>1337</v>
      </c>
      <c r="I439" s="1172" t="s">
        <v>34</v>
      </c>
      <c r="J439" s="1172" t="s">
        <v>608</v>
      </c>
      <c r="K439" s="1172" t="s">
        <v>48</v>
      </c>
      <c r="L439" s="740" t="s">
        <v>1414</v>
      </c>
      <c r="M439" s="740" t="s">
        <v>34</v>
      </c>
      <c r="N439" s="1172" t="s">
        <v>3179</v>
      </c>
      <c r="O439" s="1172" t="s">
        <v>1320</v>
      </c>
      <c r="P439" s="783">
        <v>43639</v>
      </c>
      <c r="Q439" s="741">
        <v>242.31816769</v>
      </c>
      <c r="R439" s="741">
        <v>395.9804912637652</v>
      </c>
      <c r="S439" s="784">
        <v>31</v>
      </c>
      <c r="T439" s="742">
        <v>-0.10226264363840187</v>
      </c>
      <c r="U439" s="743">
        <v>-3.1462182364525657</v>
      </c>
      <c r="V439" s="742">
        <v>-0.14339661622911748</v>
      </c>
      <c r="W439" s="743">
        <v>-1.0839704076907648</v>
      </c>
      <c r="X439" s="742">
        <v>-0.275157004753389</v>
      </c>
      <c r="Y439" s="743">
        <v>-1.3403252353490018</v>
      </c>
      <c r="Z439" s="742">
        <v>0.21597563994445035</v>
      </c>
      <c r="AA439" s="743">
        <v>0.93062004028352452</v>
      </c>
      <c r="AB439" s="742">
        <v>0.21980748394826868</v>
      </c>
      <c r="AC439" s="744">
        <v>-1.2542108392205757</v>
      </c>
      <c r="AD439" s="785">
        <v>31844634000154</v>
      </c>
      <c r="AE439" s="1178" t="s">
        <v>1728</v>
      </c>
      <c r="AF439" s="786" t="s">
        <v>1729</v>
      </c>
      <c r="AG439" s="787" t="s">
        <v>1542</v>
      </c>
      <c r="AH439" s="787" t="s">
        <v>1726</v>
      </c>
      <c r="AI439" s="787">
        <v>100000</v>
      </c>
      <c r="AJ439" s="787">
        <v>50000</v>
      </c>
      <c r="AK439" s="787">
        <v>100000</v>
      </c>
      <c r="AL439" s="742">
        <v>0</v>
      </c>
      <c r="AM439" s="742">
        <v>0</v>
      </c>
      <c r="AN439" s="743" t="s">
        <v>2119</v>
      </c>
      <c r="AO439" s="1172" t="s">
        <v>34</v>
      </c>
      <c r="AP439" s="1178" t="s">
        <v>1727</v>
      </c>
      <c r="AQ439" s="745" t="s">
        <v>659</v>
      </c>
      <c r="AR439" s="742">
        <v>0</v>
      </c>
      <c r="AS439" s="742">
        <v>0</v>
      </c>
      <c r="AT439" s="742" t="s">
        <v>1414</v>
      </c>
      <c r="AU439" s="742" t="s">
        <v>2724</v>
      </c>
      <c r="AX439" s="190"/>
      <c r="AY439" s="190"/>
      <c r="AZ439" s="176"/>
      <c r="BA439" s="176"/>
      <c r="BB439" s="176"/>
      <c r="BC439" s="751"/>
      <c r="BD439" s="176"/>
      <c r="BE439" s="176"/>
      <c r="BF439" s="176"/>
      <c r="BG439" s="176"/>
      <c r="BH439" s="751"/>
      <c r="BI439" s="178"/>
      <c r="BJ439" s="191"/>
      <c r="BK439" s="191"/>
      <c r="BL439" s="191"/>
      <c r="BM439" s="178"/>
      <c r="BN439" s="178"/>
      <c r="BO439" s="178"/>
      <c r="BP439" s="178"/>
      <c r="BQ439" s="178"/>
      <c r="BR439" s="178"/>
      <c r="BS439" s="178"/>
      <c r="BT439" s="178"/>
      <c r="BU439" s="179"/>
      <c r="BV439" s="180"/>
      <c r="BW439" s="181"/>
      <c r="BX439" s="177"/>
      <c r="BY439"/>
      <c r="CA439"/>
    </row>
    <row r="440" spans="2:79" ht="18.75">
      <c r="B440" s="1170" t="s">
        <v>1561</v>
      </c>
      <c r="C440" s="335">
        <v>26859392000132</v>
      </c>
      <c r="D440" s="1170" t="s">
        <v>14</v>
      </c>
      <c r="E440" s="1170" t="s">
        <v>607</v>
      </c>
      <c r="F440" s="1170" t="s">
        <v>1414</v>
      </c>
      <c r="G440" s="1172" t="s">
        <v>1414</v>
      </c>
      <c r="H440" s="1172" t="s">
        <v>34</v>
      </c>
      <c r="I440" s="1172" t="s">
        <v>34</v>
      </c>
      <c r="J440" s="1172" t="s">
        <v>608</v>
      </c>
      <c r="K440" s="1172" t="s">
        <v>48</v>
      </c>
      <c r="L440" s="740" t="s">
        <v>1414</v>
      </c>
      <c r="M440" s="740" t="s">
        <v>34</v>
      </c>
      <c r="N440" s="1172" t="s">
        <v>3180</v>
      </c>
      <c r="O440" s="1172" t="s">
        <v>1320</v>
      </c>
      <c r="P440" s="783">
        <v>42890</v>
      </c>
      <c r="Q440" s="741">
        <v>17.894887000000001</v>
      </c>
      <c r="R440" s="741">
        <v>126.64449518951609</v>
      </c>
      <c r="S440" s="784">
        <v>31</v>
      </c>
      <c r="T440" s="742">
        <v>-7.0575935238896492E-2</v>
      </c>
      <c r="U440" s="743">
        <v>-2.1713431865546622</v>
      </c>
      <c r="V440" s="742">
        <v>-0.20033734714349083</v>
      </c>
      <c r="W440" s="743">
        <v>-1.5143994437905051</v>
      </c>
      <c r="X440" s="742">
        <v>-0.2703192525940058</v>
      </c>
      <c r="Y440" s="743">
        <v>-1.3167599210390977</v>
      </c>
      <c r="Z440" s="742">
        <v>0.36045535959781194</v>
      </c>
      <c r="AA440" s="743">
        <v>1.5531704471652736</v>
      </c>
      <c r="AB440" s="742">
        <v>0.22932644631115914</v>
      </c>
      <c r="AC440" s="744">
        <v>-1.4504461442391823</v>
      </c>
      <c r="AD440" s="785">
        <v>26859548000185</v>
      </c>
      <c r="AE440" s="1178" t="s">
        <v>1728</v>
      </c>
      <c r="AF440" s="786" t="s">
        <v>1729</v>
      </c>
      <c r="AG440" s="787" t="s">
        <v>1542</v>
      </c>
      <c r="AH440" s="787" t="s">
        <v>1726</v>
      </c>
      <c r="AI440" s="787">
        <v>100000</v>
      </c>
      <c r="AJ440" s="787">
        <v>50000</v>
      </c>
      <c r="AK440" s="787">
        <v>100000</v>
      </c>
      <c r="AL440" s="742">
        <v>0</v>
      </c>
      <c r="AM440" s="742">
        <v>0</v>
      </c>
      <c r="AN440" s="743" t="s">
        <v>2119</v>
      </c>
      <c r="AO440" s="1172" t="s">
        <v>34</v>
      </c>
      <c r="AP440" s="1178" t="s">
        <v>1727</v>
      </c>
      <c r="AQ440" s="745" t="s">
        <v>659</v>
      </c>
      <c r="AR440" s="742">
        <v>0</v>
      </c>
      <c r="AS440" s="742">
        <v>0</v>
      </c>
      <c r="AT440" s="742" t="s">
        <v>1414</v>
      </c>
      <c r="AU440" s="742" t="s">
        <v>2724</v>
      </c>
      <c r="AX440" s="190"/>
      <c r="AY440" s="190"/>
      <c r="AZ440" s="176"/>
      <c r="BA440" s="176"/>
      <c r="BB440" s="176"/>
      <c r="BC440" s="751"/>
      <c r="BD440" s="176"/>
      <c r="BE440" s="176"/>
      <c r="BF440" s="176"/>
      <c r="BG440" s="176"/>
      <c r="BH440" s="751"/>
      <c r="BI440" s="178"/>
      <c r="BJ440" s="191"/>
      <c r="BK440" s="191"/>
      <c r="BL440" s="191"/>
      <c r="BM440" s="178"/>
      <c r="BN440" s="178"/>
      <c r="BO440" s="178"/>
      <c r="BP440" s="178"/>
      <c r="BQ440" s="178"/>
      <c r="BR440" s="178"/>
      <c r="BS440" s="178"/>
      <c r="BT440" s="178"/>
      <c r="BU440" s="179"/>
      <c r="BV440" s="180"/>
      <c r="BW440" s="181"/>
      <c r="BX440" s="177"/>
      <c r="BY440"/>
      <c r="CA440"/>
    </row>
    <row r="441" spans="2:79" ht="18.75">
      <c r="B441" s="1170" t="s">
        <v>1562</v>
      </c>
      <c r="C441" s="335">
        <v>4147027000162</v>
      </c>
      <c r="D441" s="1170" t="s">
        <v>13</v>
      </c>
      <c r="E441" s="1170" t="s">
        <v>615</v>
      </c>
      <c r="F441" s="1170" t="s">
        <v>619</v>
      </c>
      <c r="G441" s="1172" t="s">
        <v>34</v>
      </c>
      <c r="H441" s="1172" t="s">
        <v>1337</v>
      </c>
      <c r="I441" s="1172" t="s">
        <v>34</v>
      </c>
      <c r="J441" s="1172" t="s">
        <v>611</v>
      </c>
      <c r="K441" s="1172" t="s">
        <v>48</v>
      </c>
      <c r="L441" s="740" t="s">
        <v>1414</v>
      </c>
      <c r="M441" s="740" t="s">
        <v>34</v>
      </c>
      <c r="N441" s="1172" t="s">
        <v>3181</v>
      </c>
      <c r="O441" s="1172" t="s">
        <v>1323</v>
      </c>
      <c r="P441" s="783">
        <v>37198</v>
      </c>
      <c r="Q441" s="741">
        <v>88.329898</v>
      </c>
      <c r="R441" s="741">
        <v>106.30679824081638</v>
      </c>
      <c r="S441" s="784">
        <v>14</v>
      </c>
      <c r="T441" s="742">
        <v>2.8036570111952042E-2</v>
      </c>
      <c r="U441" s="743">
        <v>0.86257469037970358</v>
      </c>
      <c r="V441" s="742">
        <v>0.10341242113102034</v>
      </c>
      <c r="W441" s="743">
        <v>0.78172001014706971</v>
      </c>
      <c r="X441" s="742">
        <v>0.15296966722959016</v>
      </c>
      <c r="Y441" s="743">
        <v>0.74513496545187863</v>
      </c>
      <c r="Z441" s="742">
        <v>0.45577589829392995</v>
      </c>
      <c r="AA441" s="743">
        <v>1.9638982662102566</v>
      </c>
      <c r="AB441" s="742">
        <v>6.3242132917662883E-2</v>
      </c>
      <c r="AC441" s="744">
        <v>-0.45659262610857854</v>
      </c>
      <c r="AD441" s="785">
        <v>22188046000119</v>
      </c>
      <c r="AE441" s="1178" t="s">
        <v>1728</v>
      </c>
      <c r="AF441" s="786" t="s">
        <v>1729</v>
      </c>
      <c r="AG441" s="787" t="s">
        <v>1542</v>
      </c>
      <c r="AH441" s="787" t="s">
        <v>1730</v>
      </c>
      <c r="AI441" s="787">
        <v>100000</v>
      </c>
      <c r="AJ441" s="787">
        <v>50000</v>
      </c>
      <c r="AK441" s="787">
        <v>100000</v>
      </c>
      <c r="AL441" s="742">
        <v>0.02</v>
      </c>
      <c r="AM441" s="742">
        <v>0</v>
      </c>
      <c r="AN441" s="743" t="s">
        <v>64</v>
      </c>
      <c r="AO441" s="1172" t="s">
        <v>34</v>
      </c>
      <c r="AP441" s="1178" t="s">
        <v>1742</v>
      </c>
      <c r="AQ441" s="745" t="s">
        <v>664</v>
      </c>
      <c r="AR441" s="742">
        <v>0</v>
      </c>
      <c r="AS441" s="742">
        <v>0</v>
      </c>
      <c r="AT441" s="742" t="s">
        <v>1414</v>
      </c>
      <c r="AU441" s="742" t="s">
        <v>2724</v>
      </c>
      <c r="AX441" s="190"/>
      <c r="AY441" s="190"/>
      <c r="AZ441" s="176"/>
      <c r="BA441" s="176"/>
      <c r="BB441" s="176"/>
      <c r="BC441" s="751"/>
      <c r="BD441" s="176"/>
      <c r="BE441" s="176"/>
      <c r="BF441" s="176"/>
      <c r="BG441" s="176"/>
      <c r="BH441" s="751"/>
      <c r="BI441" s="178"/>
      <c r="BJ441" s="191"/>
      <c r="BK441" s="191"/>
      <c r="BL441" s="191"/>
      <c r="BM441" s="178"/>
      <c r="BN441" s="178"/>
      <c r="BO441" s="178"/>
      <c r="BP441" s="178"/>
      <c r="BQ441" s="178"/>
      <c r="BR441" s="178"/>
      <c r="BS441" s="178"/>
      <c r="BT441" s="178"/>
      <c r="BU441" s="179"/>
      <c r="BV441" s="180"/>
      <c r="BW441" s="181"/>
      <c r="BX441" s="177"/>
      <c r="BY441"/>
      <c r="CA441"/>
    </row>
    <row r="442" spans="2:79" ht="18.75">
      <c r="B442" s="1170" t="s">
        <v>1563</v>
      </c>
      <c r="C442" s="335">
        <v>25682084000111</v>
      </c>
      <c r="D442" s="1170" t="s">
        <v>13</v>
      </c>
      <c r="E442" s="1170" t="s">
        <v>615</v>
      </c>
      <c r="F442" s="1170" t="s">
        <v>619</v>
      </c>
      <c r="G442" s="1172" t="s">
        <v>34</v>
      </c>
      <c r="H442" s="1172" t="s">
        <v>1337</v>
      </c>
      <c r="I442" s="1172" t="s">
        <v>34</v>
      </c>
      <c r="J442" s="1172" t="s">
        <v>611</v>
      </c>
      <c r="K442" s="1172" t="s">
        <v>48</v>
      </c>
      <c r="L442" s="740" t="s">
        <v>1414</v>
      </c>
      <c r="M442" s="740" t="s">
        <v>34</v>
      </c>
      <c r="N442" s="1172" t="s">
        <v>3182</v>
      </c>
      <c r="O442" s="1172" t="s">
        <v>1320</v>
      </c>
      <c r="P442" s="783">
        <v>42726</v>
      </c>
      <c r="Q442" s="741">
        <v>963.33986700000003</v>
      </c>
      <c r="R442" s="741">
        <v>1202.6646908893445</v>
      </c>
      <c r="S442" s="784">
        <v>60</v>
      </c>
      <c r="T442" s="742">
        <v>2.6871003650107861E-2</v>
      </c>
      <c r="U442" s="743">
        <v>0.82671480716547219</v>
      </c>
      <c r="V442" s="742">
        <v>9.8654355023586104E-2</v>
      </c>
      <c r="W442" s="743">
        <v>0.74575261430521567</v>
      </c>
      <c r="X442" s="742">
        <v>0.14278485538389818</v>
      </c>
      <c r="Y442" s="743">
        <v>0.69552343422338192</v>
      </c>
      <c r="Z442" s="742">
        <v>0.43908052178556067</v>
      </c>
      <c r="AA442" s="743">
        <v>1.8919593569760327</v>
      </c>
      <c r="AB442" s="742">
        <v>6.3623069447805755E-2</v>
      </c>
      <c r="AC442" s="744">
        <v>-0.52864405865564046</v>
      </c>
      <c r="AD442" s="785">
        <v>30756847000161</v>
      </c>
      <c r="AE442" s="1178" t="s">
        <v>1728</v>
      </c>
      <c r="AF442" s="786" t="s">
        <v>1729</v>
      </c>
      <c r="AG442" s="787" t="s">
        <v>1542</v>
      </c>
      <c r="AH442" s="787" t="s">
        <v>1730</v>
      </c>
      <c r="AI442" s="787">
        <v>200000</v>
      </c>
      <c r="AJ442" s="787">
        <v>50000</v>
      </c>
      <c r="AK442" s="787">
        <v>200000</v>
      </c>
      <c r="AL442" s="742">
        <v>2.5000000000000001E-2</v>
      </c>
      <c r="AM442" s="742">
        <v>0</v>
      </c>
      <c r="AN442" s="743" t="s">
        <v>64</v>
      </c>
      <c r="AO442" s="1172" t="s">
        <v>34</v>
      </c>
      <c r="AP442" s="1178" t="s">
        <v>1742</v>
      </c>
      <c r="AQ442" s="745" t="s">
        <v>664</v>
      </c>
      <c r="AR442" s="742">
        <v>0</v>
      </c>
      <c r="AS442" s="742">
        <v>0</v>
      </c>
      <c r="AT442" s="742" t="s">
        <v>1414</v>
      </c>
      <c r="AU442" s="742" t="s">
        <v>2724</v>
      </c>
      <c r="AX442" s="190"/>
      <c r="AY442" s="190"/>
      <c r="AZ442" s="176"/>
      <c r="BA442" s="176"/>
      <c r="BB442" s="176"/>
      <c r="BC442" s="751"/>
      <c r="BD442" s="176"/>
      <c r="BE442" s="176"/>
      <c r="BF442" s="176"/>
      <c r="BG442" s="176"/>
      <c r="BH442" s="751"/>
      <c r="BI442" s="178"/>
      <c r="BJ442" s="191"/>
      <c r="BK442" s="191"/>
      <c r="BL442" s="191"/>
      <c r="BM442" s="178"/>
      <c r="BN442" s="178"/>
      <c r="BO442" s="178"/>
      <c r="BP442" s="178"/>
      <c r="BQ442" s="178"/>
      <c r="BR442" s="178"/>
      <c r="BS442" s="178"/>
      <c r="BT442" s="178"/>
      <c r="BU442" s="179"/>
      <c r="BV442" s="180"/>
      <c r="BW442" s="181"/>
      <c r="BX442" s="177"/>
      <c r="BY442"/>
      <c r="CA442"/>
    </row>
    <row r="443" spans="2:79" ht="18.75">
      <c r="B443" s="1170" t="s">
        <v>1564</v>
      </c>
      <c r="C443" s="335">
        <v>21595870000120</v>
      </c>
      <c r="D443" s="1170" t="s">
        <v>13</v>
      </c>
      <c r="E443" s="1170" t="s">
        <v>615</v>
      </c>
      <c r="F443" s="1170" t="s">
        <v>619</v>
      </c>
      <c r="G443" s="1172" t="s">
        <v>1414</v>
      </c>
      <c r="H443" s="1172" t="s">
        <v>34</v>
      </c>
      <c r="I443" s="1172" t="s">
        <v>1414</v>
      </c>
      <c r="J443" s="1172" t="s">
        <v>611</v>
      </c>
      <c r="K443" s="1172" t="s">
        <v>48</v>
      </c>
      <c r="L443" s="740" t="s">
        <v>1414</v>
      </c>
      <c r="M443" s="740" t="s">
        <v>34</v>
      </c>
      <c r="N443" s="1172" t="s">
        <v>3183</v>
      </c>
      <c r="O443" s="1172" t="s">
        <v>1320</v>
      </c>
      <c r="P443" s="783">
        <v>42097</v>
      </c>
      <c r="Q443" s="741">
        <v>19.059812000000001</v>
      </c>
      <c r="R443" s="741">
        <v>20.709227127572017</v>
      </c>
      <c r="S443" s="784">
        <v>46</v>
      </c>
      <c r="T443" s="742">
        <v>4.3412717521146948E-2</v>
      </c>
      <c r="U443" s="743">
        <v>1.3356381049756603</v>
      </c>
      <c r="V443" s="742">
        <v>0.12039779401913964</v>
      </c>
      <c r="W443" s="743">
        <v>0.91011663524522701</v>
      </c>
      <c r="X443" s="742">
        <v>0.17592127227755361</v>
      </c>
      <c r="Y443" s="743">
        <v>0.85693519189030831</v>
      </c>
      <c r="Z443" s="742">
        <v>0.38184549312267535</v>
      </c>
      <c r="AA443" s="743">
        <v>1.6453386515409998</v>
      </c>
      <c r="AB443" s="742">
        <v>5.8581544466999536E-2</v>
      </c>
      <c r="AC443" s="744">
        <v>-0.20297379950715377</v>
      </c>
      <c r="AD443" s="785">
        <v>21862646000158</v>
      </c>
      <c r="AE443" s="1178" t="s">
        <v>1728</v>
      </c>
      <c r="AF443" s="786" t="s">
        <v>1729</v>
      </c>
      <c r="AG443" s="787" t="s">
        <v>1542</v>
      </c>
      <c r="AH443" s="787" t="s">
        <v>1797</v>
      </c>
      <c r="AI443" s="787">
        <v>500000</v>
      </c>
      <c r="AJ443" s="787">
        <v>100000</v>
      </c>
      <c r="AK443" s="787">
        <v>500000</v>
      </c>
      <c r="AL443" s="742">
        <v>0</v>
      </c>
      <c r="AM443" s="742">
        <v>0</v>
      </c>
      <c r="AN443" s="743" t="s">
        <v>64</v>
      </c>
      <c r="AO443" s="1172" t="s">
        <v>34</v>
      </c>
      <c r="AP443" s="1178" t="s">
        <v>1742</v>
      </c>
      <c r="AQ443" s="745" t="s">
        <v>679</v>
      </c>
      <c r="AR443" s="742">
        <v>0</v>
      </c>
      <c r="AS443" s="742">
        <v>0</v>
      </c>
      <c r="AT443" s="742" t="s">
        <v>1414</v>
      </c>
      <c r="AU443" s="742" t="s">
        <v>2724</v>
      </c>
      <c r="AX443" s="190"/>
      <c r="AY443" s="190"/>
      <c r="AZ443" s="176"/>
      <c r="BA443" s="176"/>
      <c r="BB443" s="176"/>
      <c r="BC443" s="751"/>
      <c r="BD443" s="176"/>
      <c r="BE443" s="176"/>
      <c r="BF443" s="176"/>
      <c r="BG443" s="176"/>
      <c r="BH443" s="751"/>
      <c r="BI443" s="178"/>
      <c r="BJ443" s="191"/>
      <c r="BK443" s="191"/>
      <c r="BL443" s="191"/>
      <c r="BM443" s="178"/>
      <c r="BN443" s="178"/>
      <c r="BO443" s="178"/>
      <c r="BP443" s="178"/>
      <c r="BQ443" s="178"/>
      <c r="BR443" s="178"/>
      <c r="BS443" s="178"/>
      <c r="BT443" s="178"/>
      <c r="BU443" s="179"/>
      <c r="BV443" s="180"/>
      <c r="BW443" s="181"/>
      <c r="BX443" s="177"/>
      <c r="BY443"/>
      <c r="CA443"/>
    </row>
    <row r="444" spans="2:79" ht="18.75">
      <c r="B444" s="1170" t="s">
        <v>1565</v>
      </c>
      <c r="C444" s="335">
        <v>28971376000162</v>
      </c>
      <c r="D444" s="1170" t="s">
        <v>13</v>
      </c>
      <c r="E444" s="1170" t="s">
        <v>615</v>
      </c>
      <c r="F444" s="1170" t="s">
        <v>619</v>
      </c>
      <c r="G444" s="1172" t="s">
        <v>34</v>
      </c>
      <c r="H444" s="1172" t="s">
        <v>1336</v>
      </c>
      <c r="I444" s="1172" t="s">
        <v>34</v>
      </c>
      <c r="J444" s="1172" t="s">
        <v>611</v>
      </c>
      <c r="K444" s="1172" t="s">
        <v>48</v>
      </c>
      <c r="L444" s="740" t="s">
        <v>1414</v>
      </c>
      <c r="M444" s="740" t="s">
        <v>34</v>
      </c>
      <c r="N444" s="1172" t="s">
        <v>3184</v>
      </c>
      <c r="O444" s="1172" t="s">
        <v>1320</v>
      </c>
      <c r="P444" s="783">
        <v>43190</v>
      </c>
      <c r="Q444" s="741">
        <v>18.65671511</v>
      </c>
      <c r="R444" s="741">
        <v>18.691845645708497</v>
      </c>
      <c r="S444" s="784">
        <v>31</v>
      </c>
      <c r="T444" s="742">
        <v>-6.9204285029866863E-3</v>
      </c>
      <c r="U444" s="743">
        <v>-0.21291429192024655</v>
      </c>
      <c r="V444" s="742">
        <v>0.10015690887948736</v>
      </c>
      <c r="W444" s="743">
        <v>0.75711078968333101</v>
      </c>
      <c r="X444" s="742">
        <v>0.2697357344013358</v>
      </c>
      <c r="Y444" s="743">
        <v>1.3139175287124993</v>
      </c>
      <c r="Z444" s="742">
        <v>0.35648385759040324</v>
      </c>
      <c r="AA444" s="743">
        <v>1.5360575942570873</v>
      </c>
      <c r="AB444" s="742">
        <v>2.7319311114374297E-2</v>
      </c>
      <c r="AC444" s="744">
        <v>-1.1761425339971414</v>
      </c>
      <c r="AD444" s="785">
        <v>28653925000150</v>
      </c>
      <c r="AE444" s="1178" t="s">
        <v>1728</v>
      </c>
      <c r="AF444" s="786" t="s">
        <v>1729</v>
      </c>
      <c r="AG444" s="787" t="s">
        <v>1542</v>
      </c>
      <c r="AH444" s="787" t="s">
        <v>1726</v>
      </c>
      <c r="AI444" s="787">
        <v>200000</v>
      </c>
      <c r="AJ444" s="787">
        <v>50000</v>
      </c>
      <c r="AK444" s="787">
        <v>200000</v>
      </c>
      <c r="AL444" s="742">
        <v>1.9E-2</v>
      </c>
      <c r="AM444" s="742">
        <v>0.2</v>
      </c>
      <c r="AN444" s="743" t="s">
        <v>64</v>
      </c>
      <c r="AO444" s="1172" t="s">
        <v>34</v>
      </c>
      <c r="AP444" s="1178" t="s">
        <v>1742</v>
      </c>
      <c r="AQ444" s="745" t="s">
        <v>664</v>
      </c>
      <c r="AR444" s="742">
        <v>0</v>
      </c>
      <c r="AS444" s="742">
        <v>0</v>
      </c>
      <c r="AT444" s="742" t="s">
        <v>1414</v>
      </c>
      <c r="AU444" s="742" t="s">
        <v>2724</v>
      </c>
      <c r="AX444" s="190"/>
      <c r="AY444" s="190"/>
      <c r="AZ444" s="176"/>
      <c r="BA444" s="176"/>
      <c r="BB444" s="176"/>
      <c r="BC444" s="751"/>
      <c r="BD444" s="176"/>
      <c r="BE444" s="176"/>
      <c r="BF444" s="176"/>
      <c r="BG444" s="176"/>
      <c r="BH444" s="751"/>
      <c r="BI444" s="178"/>
      <c r="BJ444" s="191"/>
      <c r="BK444" s="191"/>
      <c r="BL444" s="191"/>
      <c r="BM444" s="178"/>
      <c r="BN444" s="178"/>
      <c r="BO444" s="178"/>
      <c r="BP444" s="178"/>
      <c r="BQ444" s="178"/>
      <c r="BR444" s="178"/>
      <c r="BS444" s="178"/>
      <c r="BT444" s="178"/>
      <c r="BU444" s="179"/>
      <c r="BV444" s="180"/>
      <c r="BW444" s="181"/>
      <c r="BX444" s="177"/>
      <c r="BY444"/>
      <c r="CA444"/>
    </row>
    <row r="445" spans="2:79" ht="18.75">
      <c r="B445" s="1170" t="s">
        <v>1566</v>
      </c>
      <c r="C445" s="335"/>
      <c r="D445" s="1170" t="s">
        <v>13</v>
      </c>
      <c r="E445" s="1170" t="s">
        <v>615</v>
      </c>
      <c r="F445" s="1170" t="s">
        <v>619</v>
      </c>
      <c r="G445" s="1172" t="s">
        <v>34</v>
      </c>
      <c r="H445" s="1172" t="s">
        <v>1337</v>
      </c>
      <c r="I445" s="1172" t="s">
        <v>34</v>
      </c>
      <c r="J445" s="1172" t="s">
        <v>611</v>
      </c>
      <c r="K445" s="1172"/>
      <c r="L445" s="740" t="s">
        <v>1414</v>
      </c>
      <c r="M445" s="740" t="s">
        <v>34</v>
      </c>
      <c r="N445" s="1172" t="s">
        <v>3185</v>
      </c>
      <c r="O445" s="1172" t="s">
        <v>34</v>
      </c>
      <c r="P445" s="783"/>
      <c r="Q445" s="741">
        <v>0</v>
      </c>
      <c r="R445" s="741">
        <v>326.55704399447507</v>
      </c>
      <c r="S445" s="784"/>
      <c r="T445" s="742"/>
      <c r="U445" s="743"/>
      <c r="V445" s="742"/>
      <c r="W445" s="743"/>
      <c r="X445" s="742"/>
      <c r="Y445" s="743"/>
      <c r="Z445" s="742"/>
      <c r="AA445" s="743"/>
      <c r="AB445" s="742">
        <v>189.07877632585348</v>
      </c>
      <c r="AC445" s="744"/>
      <c r="AD445" s="785">
        <v>0</v>
      </c>
      <c r="AE445" s="1178"/>
      <c r="AF445" s="786"/>
      <c r="AG445" s="787" t="s">
        <v>34</v>
      </c>
      <c r="AH445" s="787"/>
      <c r="AI445" s="787">
        <v>0</v>
      </c>
      <c r="AJ445" s="787">
        <v>0</v>
      </c>
      <c r="AK445" s="787">
        <v>0</v>
      </c>
      <c r="AL445" s="742"/>
      <c r="AM445" s="742"/>
      <c r="AN445" s="743"/>
      <c r="AO445" s="1172" t="s">
        <v>34</v>
      </c>
      <c r="AP445" s="1178"/>
      <c r="AQ445" s="745"/>
      <c r="AR445" s="742">
        <v>0</v>
      </c>
      <c r="AS445" s="742">
        <v>0</v>
      </c>
      <c r="AT445" s="742" t="s">
        <v>1414</v>
      </c>
      <c r="AU445" s="742" t="s">
        <v>2724</v>
      </c>
      <c r="AX445" s="190"/>
      <c r="AY445" s="190"/>
      <c r="AZ445" s="176"/>
      <c r="BA445" s="176"/>
      <c r="BB445" s="176"/>
      <c r="BC445" s="751"/>
      <c r="BD445" s="176"/>
      <c r="BE445" s="176"/>
      <c r="BF445" s="176"/>
      <c r="BG445" s="176"/>
      <c r="BH445" s="751"/>
      <c r="BI445" s="178"/>
      <c r="BJ445" s="191"/>
      <c r="BK445" s="191"/>
      <c r="BL445" s="191"/>
      <c r="BM445" s="178"/>
      <c r="BN445" s="178"/>
      <c r="BO445" s="178"/>
      <c r="BP445" s="178"/>
      <c r="BQ445" s="178"/>
      <c r="BR445" s="178"/>
      <c r="BS445" s="178"/>
      <c r="BT445" s="178"/>
      <c r="BU445" s="179"/>
      <c r="BV445" s="180"/>
      <c r="BW445" s="181"/>
      <c r="BX445" s="177"/>
      <c r="BY445"/>
      <c r="CA445"/>
    </row>
    <row r="446" spans="2:79" ht="18.75">
      <c r="B446" s="1170" t="s">
        <v>1566</v>
      </c>
      <c r="C446" s="335">
        <v>36656777000156</v>
      </c>
      <c r="D446" s="1170" t="s">
        <v>13</v>
      </c>
      <c r="E446" s="1170" t="s">
        <v>615</v>
      </c>
      <c r="F446" s="1170" t="s">
        <v>619</v>
      </c>
      <c r="G446" s="1172" t="s">
        <v>34</v>
      </c>
      <c r="H446" s="1172" t="s">
        <v>1337</v>
      </c>
      <c r="I446" s="1172" t="s">
        <v>34</v>
      </c>
      <c r="J446" s="1172" t="s">
        <v>611</v>
      </c>
      <c r="K446" s="1172" t="s">
        <v>48</v>
      </c>
      <c r="L446" s="740" t="s">
        <v>1414</v>
      </c>
      <c r="M446" s="740" t="s">
        <v>1414</v>
      </c>
      <c r="N446" s="1172" t="s">
        <v>3186</v>
      </c>
      <c r="O446" s="1172" t="s">
        <v>34</v>
      </c>
      <c r="P446" s="783">
        <v>44062</v>
      </c>
      <c r="Q446" s="741">
        <v>337.73610626999999</v>
      </c>
      <c r="R446" s="741">
        <v>367.94346815506094</v>
      </c>
      <c r="S446" s="784">
        <v>16</v>
      </c>
      <c r="T446" s="742">
        <v>-0.1050979830783858</v>
      </c>
      <c r="U446" s="743">
        <v>-3.2334504488736884</v>
      </c>
      <c r="V446" s="742">
        <v>-0.21853473500966158</v>
      </c>
      <c r="W446" s="743">
        <v>-1.6519579891935781</v>
      </c>
      <c r="X446" s="742">
        <v>0.21045732007663109</v>
      </c>
      <c r="Y446" s="743">
        <v>1.0251647320970356</v>
      </c>
      <c r="Z446" s="742"/>
      <c r="AA446" s="743"/>
      <c r="AB446" s="742">
        <v>0.23468141367427892</v>
      </c>
      <c r="AC446" s="744">
        <v>-1.4948906357671035</v>
      </c>
      <c r="AD446" s="785">
        <v>37540038000167</v>
      </c>
      <c r="AE446" s="1178" t="s">
        <v>1728</v>
      </c>
      <c r="AF446" s="786" t="s">
        <v>1729</v>
      </c>
      <c r="AG446" s="787" t="s">
        <v>1542</v>
      </c>
      <c r="AH446" s="787" t="s">
        <v>1726</v>
      </c>
      <c r="AI446" s="787">
        <v>200000</v>
      </c>
      <c r="AJ446" s="787">
        <v>50000</v>
      </c>
      <c r="AK446" s="787">
        <v>200000</v>
      </c>
      <c r="AL446" s="742">
        <v>0</v>
      </c>
      <c r="AM446" s="742">
        <v>0</v>
      </c>
      <c r="AN446" s="743" t="s">
        <v>64</v>
      </c>
      <c r="AO446" s="1172" t="s">
        <v>1323</v>
      </c>
      <c r="AP446" s="1178" t="s">
        <v>1742</v>
      </c>
      <c r="AQ446" s="745" t="s">
        <v>668</v>
      </c>
      <c r="AR446" s="742">
        <v>0</v>
      </c>
      <c r="AS446" s="742">
        <v>0</v>
      </c>
      <c r="AT446" s="742" t="s">
        <v>1414</v>
      </c>
      <c r="AU446" s="742" t="s">
        <v>2724</v>
      </c>
      <c r="AX446" s="190"/>
      <c r="AY446" s="190"/>
      <c r="AZ446" s="176"/>
      <c r="BA446" s="176"/>
      <c r="BB446" s="176"/>
      <c r="BC446" s="751"/>
      <c r="BD446" s="176"/>
      <c r="BE446" s="176"/>
      <c r="BF446" s="176"/>
      <c r="BG446" s="176"/>
      <c r="BH446" s="751"/>
      <c r="BI446" s="178"/>
      <c r="BJ446" s="191"/>
      <c r="BK446" s="191"/>
      <c r="BL446" s="191"/>
      <c r="BM446" s="178"/>
      <c r="BN446" s="178"/>
      <c r="BO446" s="178"/>
      <c r="BP446" s="178"/>
      <c r="BQ446" s="178"/>
      <c r="BR446" s="178"/>
      <c r="BS446" s="178"/>
      <c r="BT446" s="178"/>
      <c r="BU446" s="179"/>
      <c r="BV446" s="180"/>
      <c r="BW446" s="181"/>
      <c r="BX446" s="177"/>
      <c r="BY446"/>
      <c r="CA446"/>
    </row>
    <row r="447" spans="2:79" ht="18.75">
      <c r="B447" s="1170" t="s">
        <v>1567</v>
      </c>
      <c r="C447" s="335">
        <v>832453000184</v>
      </c>
      <c r="D447" s="1170" t="s">
        <v>11</v>
      </c>
      <c r="E447" s="1170" t="s">
        <v>620</v>
      </c>
      <c r="F447" s="1170" t="s">
        <v>663</v>
      </c>
      <c r="G447" s="1172" t="s">
        <v>738</v>
      </c>
      <c r="H447" s="1172" t="s">
        <v>34</v>
      </c>
      <c r="I447" s="1172" t="s">
        <v>1414</v>
      </c>
      <c r="J447" s="1172" t="s">
        <v>608</v>
      </c>
      <c r="K447" s="1172" t="s">
        <v>48</v>
      </c>
      <c r="L447" s="740" t="s">
        <v>1414</v>
      </c>
      <c r="M447" s="740" t="s">
        <v>34</v>
      </c>
      <c r="N447" s="1172" t="s">
        <v>3187</v>
      </c>
      <c r="O447" s="1172" t="s">
        <v>1320</v>
      </c>
      <c r="P447" s="783">
        <v>34976</v>
      </c>
      <c r="Q447" s="741">
        <v>3.2444869999999999</v>
      </c>
      <c r="R447" s="741">
        <v>4.206856991902832</v>
      </c>
      <c r="S447" s="784">
        <v>0</v>
      </c>
      <c r="T447" s="742">
        <v>2.8074215334917163E-2</v>
      </c>
      <c r="U447" s="743">
        <v>0.86373288542331095</v>
      </c>
      <c r="V447" s="742">
        <v>0.11701198359415055</v>
      </c>
      <c r="W447" s="743">
        <v>0.8845224587349878</v>
      </c>
      <c r="X447" s="742">
        <v>0.17510883455071169</v>
      </c>
      <c r="Y447" s="743">
        <v>0.85297770300714593</v>
      </c>
      <c r="Z447" s="742">
        <v>0.18777120922980584</v>
      </c>
      <c r="AA447" s="743">
        <v>0.80908962854548161</v>
      </c>
      <c r="AB447" s="742">
        <v>1.1614675714518082E-3</v>
      </c>
      <c r="AC447" s="744">
        <v>-13.152609217800373</v>
      </c>
      <c r="AD447" s="785">
        <v>0</v>
      </c>
      <c r="AE447" s="1178" t="s">
        <v>1728</v>
      </c>
      <c r="AF447" s="786" t="s">
        <v>1729</v>
      </c>
      <c r="AG447" s="787" t="s">
        <v>59</v>
      </c>
      <c r="AH447" s="787" t="s">
        <v>1730</v>
      </c>
      <c r="AI447" s="787">
        <v>1</v>
      </c>
      <c r="AJ447" s="787">
        <v>1</v>
      </c>
      <c r="AK447" s="787">
        <v>1</v>
      </c>
      <c r="AL447" s="742">
        <v>5.0000000000000001E-3</v>
      </c>
      <c r="AM447" s="742">
        <v>0</v>
      </c>
      <c r="AN447" s="743" t="s">
        <v>64</v>
      </c>
      <c r="AO447" s="1172" t="s">
        <v>34</v>
      </c>
      <c r="AP447" s="1178" t="s">
        <v>1731</v>
      </c>
      <c r="AQ447" s="745" t="s">
        <v>662</v>
      </c>
      <c r="AR447" s="742">
        <v>0</v>
      </c>
      <c r="AS447" s="742">
        <v>0</v>
      </c>
      <c r="AT447" s="742" t="s">
        <v>1414</v>
      </c>
      <c r="AU447" s="742" t="s">
        <v>2724</v>
      </c>
      <c r="AX447" s="190"/>
      <c r="AY447" s="190"/>
      <c r="AZ447" s="176"/>
      <c r="BA447" s="176"/>
      <c r="BB447" s="176"/>
      <c r="BC447" s="751"/>
      <c r="BD447" s="176"/>
      <c r="BE447" s="176"/>
      <c r="BF447" s="176"/>
      <c r="BG447" s="176"/>
      <c r="BH447" s="751"/>
      <c r="BI447" s="178"/>
      <c r="BJ447" s="191"/>
      <c r="BK447" s="191"/>
      <c r="BL447" s="191"/>
      <c r="BM447" s="178"/>
      <c r="BN447" s="178"/>
      <c r="BO447" s="178"/>
      <c r="BP447" s="178"/>
      <c r="BQ447" s="178"/>
      <c r="BR447" s="178"/>
      <c r="BS447" s="178"/>
      <c r="BT447" s="178"/>
      <c r="BU447" s="179"/>
      <c r="BV447" s="180"/>
      <c r="BW447" s="181"/>
      <c r="BX447" s="177"/>
      <c r="BY447"/>
      <c r="CA447"/>
    </row>
    <row r="448" spans="2:79" ht="18.75">
      <c r="B448" s="1170" t="s">
        <v>1568</v>
      </c>
      <c r="C448" s="335">
        <v>826901000137</v>
      </c>
      <c r="D448" s="1170" t="s">
        <v>11</v>
      </c>
      <c r="E448" s="1170" t="s">
        <v>620</v>
      </c>
      <c r="F448" s="1170" t="s">
        <v>672</v>
      </c>
      <c r="G448" s="1172" t="s">
        <v>738</v>
      </c>
      <c r="H448" s="1172" t="s">
        <v>34</v>
      </c>
      <c r="I448" s="1172" t="s">
        <v>1303</v>
      </c>
      <c r="J448" s="1172" t="s">
        <v>608</v>
      </c>
      <c r="K448" s="1172" t="s">
        <v>48</v>
      </c>
      <c r="L448" s="740" t="s">
        <v>1414</v>
      </c>
      <c r="M448" s="740" t="s">
        <v>34</v>
      </c>
      <c r="N448" s="1172" t="s">
        <v>3188</v>
      </c>
      <c r="O448" s="1172" t="s">
        <v>1320</v>
      </c>
      <c r="P448" s="783">
        <v>34976</v>
      </c>
      <c r="Q448" s="741">
        <v>13.80382</v>
      </c>
      <c r="R448" s="741">
        <v>25.466091495762715</v>
      </c>
      <c r="S448" s="784">
        <v>0</v>
      </c>
      <c r="T448" s="742">
        <v>2.2431367290569826E-2</v>
      </c>
      <c r="U448" s="743">
        <v>0.69012470563252948</v>
      </c>
      <c r="V448" s="742">
        <v>0.11611847731497793</v>
      </c>
      <c r="W448" s="743">
        <v>0.87776822428247125</v>
      </c>
      <c r="X448" s="742">
        <v>0.18430791073099462</v>
      </c>
      <c r="Y448" s="743">
        <v>0.89778758875721698</v>
      </c>
      <c r="Z448" s="742">
        <v>0.19670120000824354</v>
      </c>
      <c r="AA448" s="743">
        <v>0.84756817353369729</v>
      </c>
      <c r="AB448" s="742">
        <v>4.9258156362174859E-3</v>
      </c>
      <c r="AC448" s="744">
        <v>-3.2826716547683534</v>
      </c>
      <c r="AD448" s="785">
        <v>9329721000114</v>
      </c>
      <c r="AE448" s="1178" t="s">
        <v>1728</v>
      </c>
      <c r="AF448" s="786" t="s">
        <v>1729</v>
      </c>
      <c r="AG448" s="787" t="s">
        <v>59</v>
      </c>
      <c r="AH448" s="787" t="s">
        <v>1730</v>
      </c>
      <c r="AI448" s="787">
        <v>1</v>
      </c>
      <c r="AJ448" s="787">
        <v>1</v>
      </c>
      <c r="AK448" s="787">
        <v>1</v>
      </c>
      <c r="AL448" s="742">
        <v>1.4999999999999999E-2</v>
      </c>
      <c r="AM448" s="742">
        <v>0</v>
      </c>
      <c r="AN448" s="743" t="s">
        <v>64</v>
      </c>
      <c r="AO448" s="1172" t="s">
        <v>34</v>
      </c>
      <c r="AP448" s="1178" t="s">
        <v>1731</v>
      </c>
      <c r="AQ448" s="745" t="s">
        <v>662</v>
      </c>
      <c r="AR448" s="742">
        <v>0</v>
      </c>
      <c r="AS448" s="742">
        <v>0</v>
      </c>
      <c r="AT448" s="742" t="s">
        <v>1414</v>
      </c>
      <c r="AU448" s="742" t="s">
        <v>2724</v>
      </c>
      <c r="AX448" s="190"/>
      <c r="AY448" s="190"/>
      <c r="AZ448" s="176"/>
      <c r="BA448" s="176"/>
      <c r="BB448" s="176"/>
      <c r="BC448" s="751"/>
      <c r="BD448" s="176"/>
      <c r="BE448" s="176"/>
      <c r="BF448" s="176"/>
      <c r="BG448" s="176"/>
      <c r="BH448" s="751"/>
      <c r="BI448" s="178"/>
      <c r="BJ448" s="191"/>
      <c r="BK448" s="191"/>
      <c r="BL448" s="191"/>
      <c r="BM448" s="178"/>
      <c r="BN448" s="178"/>
      <c r="BO448" s="178"/>
      <c r="BP448" s="178"/>
      <c r="BQ448" s="178"/>
      <c r="BR448" s="178"/>
      <c r="BS448" s="178"/>
      <c r="BT448" s="178"/>
      <c r="BU448" s="179"/>
      <c r="BV448" s="180"/>
      <c r="BW448" s="181"/>
      <c r="BX448" s="177"/>
      <c r="BY448"/>
      <c r="CA448"/>
    </row>
    <row r="449" spans="2:79" ht="18.75">
      <c r="B449" s="1170" t="s">
        <v>1569</v>
      </c>
      <c r="C449" s="335">
        <v>13703754000150</v>
      </c>
      <c r="D449" s="1170" t="s">
        <v>11</v>
      </c>
      <c r="E449" s="1170" t="s">
        <v>621</v>
      </c>
      <c r="F449" s="1170" t="s">
        <v>672</v>
      </c>
      <c r="G449" s="1172" t="s">
        <v>738</v>
      </c>
      <c r="H449" s="1172" t="s">
        <v>34</v>
      </c>
      <c r="I449" s="1172" t="s">
        <v>1414</v>
      </c>
      <c r="J449" s="1172" t="s">
        <v>608</v>
      </c>
      <c r="K449" s="1172" t="s">
        <v>48</v>
      </c>
      <c r="L449" s="740" t="s">
        <v>1414</v>
      </c>
      <c r="M449" s="740" t="s">
        <v>34</v>
      </c>
      <c r="N449" s="1172" t="s">
        <v>3189</v>
      </c>
      <c r="O449" s="1172" t="s">
        <v>1320</v>
      </c>
      <c r="P449" s="783">
        <v>40803</v>
      </c>
      <c r="Q449" s="741">
        <v>167.53870699999999</v>
      </c>
      <c r="R449" s="741">
        <v>225.80047796385543</v>
      </c>
      <c r="S449" s="784">
        <v>1</v>
      </c>
      <c r="T449" s="742">
        <v>4.3760529891303745E-2</v>
      </c>
      <c r="U449" s="743">
        <v>1.3463389198863378</v>
      </c>
      <c r="V449" s="742">
        <v>9.4366817172636619E-2</v>
      </c>
      <c r="W449" s="743">
        <v>0.71334205766517977</v>
      </c>
      <c r="X449" s="742">
        <v>0.18912224175608072</v>
      </c>
      <c r="Y449" s="743">
        <v>0.92123881570319233</v>
      </c>
      <c r="Z449" s="742">
        <v>0.2868739179487938</v>
      </c>
      <c r="AA449" s="743">
        <v>1.2361144856265489</v>
      </c>
      <c r="AB449" s="742">
        <v>2.6327188592763406E-2</v>
      </c>
      <c r="AC449" s="744">
        <v>-1.4403928993159085</v>
      </c>
      <c r="AD449" s="785">
        <v>31552311000197</v>
      </c>
      <c r="AE449" s="1178" t="s">
        <v>1728</v>
      </c>
      <c r="AF449" s="786" t="s">
        <v>1729</v>
      </c>
      <c r="AG449" s="787" t="s">
        <v>59</v>
      </c>
      <c r="AH449" s="787" t="s">
        <v>1726</v>
      </c>
      <c r="AI449" s="787">
        <v>100000</v>
      </c>
      <c r="AJ449" s="787">
        <v>50000</v>
      </c>
      <c r="AK449" s="787">
        <v>100000</v>
      </c>
      <c r="AL449" s="742">
        <v>4.0000000000000001E-3</v>
      </c>
      <c r="AM449" s="742">
        <v>0</v>
      </c>
      <c r="AN449" s="743" t="s">
        <v>636</v>
      </c>
      <c r="AO449" s="1172" t="s">
        <v>34</v>
      </c>
      <c r="AP449" s="1178" t="s">
        <v>1731</v>
      </c>
      <c r="AQ449" s="745" t="s">
        <v>662</v>
      </c>
      <c r="AR449" s="742">
        <v>0</v>
      </c>
      <c r="AS449" s="742">
        <v>0</v>
      </c>
      <c r="AT449" s="742" t="s">
        <v>1414</v>
      </c>
      <c r="AU449" s="742" t="s">
        <v>2724</v>
      </c>
      <c r="AX449" s="190"/>
      <c r="AY449" s="190"/>
      <c r="AZ449" s="176"/>
      <c r="BA449" s="176"/>
      <c r="BB449" s="176"/>
      <c r="BC449" s="751"/>
      <c r="BD449" s="176"/>
      <c r="BE449" s="176"/>
      <c r="BF449" s="176"/>
      <c r="BG449" s="176"/>
      <c r="BH449" s="751"/>
      <c r="BI449" s="178"/>
      <c r="BJ449" s="191"/>
      <c r="BK449" s="191"/>
      <c r="BL449" s="191"/>
      <c r="BM449" s="178"/>
      <c r="BN449" s="178"/>
      <c r="BO449" s="178"/>
      <c r="BP449" s="178"/>
      <c r="BQ449" s="178"/>
      <c r="BR449" s="178"/>
      <c r="BS449" s="178"/>
      <c r="BT449" s="178"/>
      <c r="BU449" s="179"/>
      <c r="BV449" s="180"/>
      <c r="BW449" s="181"/>
      <c r="BX449" s="177"/>
      <c r="BY449"/>
      <c r="CA449"/>
    </row>
    <row r="450" spans="2:79" ht="18.75">
      <c r="B450" s="1170" t="s">
        <v>1570</v>
      </c>
      <c r="C450" s="335">
        <v>9463987000155</v>
      </c>
      <c r="D450" s="1170" t="s">
        <v>11</v>
      </c>
      <c r="E450" s="1170" t="s">
        <v>621</v>
      </c>
      <c r="F450" s="1170" t="s">
        <v>672</v>
      </c>
      <c r="G450" s="1172" t="s">
        <v>865</v>
      </c>
      <c r="H450" s="1172" t="s">
        <v>34</v>
      </c>
      <c r="I450" s="1172" t="s">
        <v>1414</v>
      </c>
      <c r="J450" s="1172" t="s">
        <v>608</v>
      </c>
      <c r="K450" s="1172" t="s">
        <v>48</v>
      </c>
      <c r="L450" s="740" t="s">
        <v>1414</v>
      </c>
      <c r="M450" s="740" t="s">
        <v>34</v>
      </c>
      <c r="N450" s="1172" t="s">
        <v>3190</v>
      </c>
      <c r="O450" s="1172" t="s">
        <v>1320</v>
      </c>
      <c r="P450" s="783">
        <v>39597</v>
      </c>
      <c r="Q450" s="741">
        <v>116.11808499999999</v>
      </c>
      <c r="R450" s="741">
        <v>91.801739987951834</v>
      </c>
      <c r="S450" s="784">
        <v>1</v>
      </c>
      <c r="T450" s="742">
        <v>3.9184583561719277E-2</v>
      </c>
      <c r="U450" s="743">
        <v>1.2055550981608405</v>
      </c>
      <c r="V450" s="742">
        <v>5.8179690995391109E-2</v>
      </c>
      <c r="W450" s="743">
        <v>0.43979464108715211</v>
      </c>
      <c r="X450" s="742">
        <v>0.11366719506081302</v>
      </c>
      <c r="Y450" s="743">
        <v>0.55368755779228862</v>
      </c>
      <c r="Z450" s="742">
        <v>0.23325909310439807</v>
      </c>
      <c r="AA450" s="743">
        <v>1.0050929200957381</v>
      </c>
      <c r="AB450" s="742">
        <v>5.5008876370369206E-2</v>
      </c>
      <c r="AC450" s="744">
        <v>-1.3472120605817659</v>
      </c>
      <c r="AD450" s="785">
        <v>31552352000183</v>
      </c>
      <c r="AE450" s="1178" t="s">
        <v>1728</v>
      </c>
      <c r="AF450" s="786" t="s">
        <v>1729</v>
      </c>
      <c r="AG450" s="787" t="s">
        <v>59</v>
      </c>
      <c r="AH450" s="787" t="s">
        <v>1726</v>
      </c>
      <c r="AI450" s="787">
        <v>100000</v>
      </c>
      <c r="AJ450" s="787">
        <v>50000</v>
      </c>
      <c r="AK450" s="787">
        <v>100000</v>
      </c>
      <c r="AL450" s="742">
        <v>0</v>
      </c>
      <c r="AM450" s="742">
        <v>0</v>
      </c>
      <c r="AN450" s="743" t="s">
        <v>150</v>
      </c>
      <c r="AO450" s="1172" t="s">
        <v>34</v>
      </c>
      <c r="AP450" s="1178" t="s">
        <v>1731</v>
      </c>
      <c r="AQ450" s="745" t="s">
        <v>662</v>
      </c>
      <c r="AR450" s="742">
        <v>0</v>
      </c>
      <c r="AS450" s="742">
        <v>0</v>
      </c>
      <c r="AT450" s="742" t="s">
        <v>1414</v>
      </c>
      <c r="AU450" s="742" t="s">
        <v>2724</v>
      </c>
      <c r="AX450" s="190"/>
      <c r="AY450" s="190"/>
      <c r="AZ450" s="176"/>
      <c r="BA450" s="176"/>
      <c r="BB450" s="176"/>
      <c r="BC450" s="751"/>
      <c r="BD450" s="176"/>
      <c r="BE450" s="176"/>
      <c r="BF450" s="176"/>
      <c r="BG450" s="176"/>
      <c r="BH450" s="751"/>
      <c r="BI450" s="178"/>
      <c r="BJ450" s="191"/>
      <c r="BK450" s="191"/>
      <c r="BL450" s="191"/>
      <c r="BM450" s="178"/>
      <c r="BN450" s="178"/>
      <c r="BO450" s="178"/>
      <c r="BP450" s="178"/>
      <c r="BQ450" s="178"/>
      <c r="BR450" s="178"/>
      <c r="BS450" s="178"/>
      <c r="BT450" s="178"/>
      <c r="BU450" s="179"/>
      <c r="BV450" s="180"/>
      <c r="BW450" s="181"/>
      <c r="BX450" s="177"/>
      <c r="BY450"/>
      <c r="CA450"/>
    </row>
    <row r="451" spans="2:79" ht="18.75">
      <c r="B451" s="1170" t="s">
        <v>1571</v>
      </c>
      <c r="C451" s="335">
        <v>34738254000123</v>
      </c>
      <c r="D451" s="1170" t="s">
        <v>11</v>
      </c>
      <c r="E451" s="1170" t="s">
        <v>616</v>
      </c>
      <c r="F451" s="1170" t="s">
        <v>619</v>
      </c>
      <c r="G451" s="1172" t="s">
        <v>1414</v>
      </c>
      <c r="H451" s="1172" t="s">
        <v>34</v>
      </c>
      <c r="I451" s="1172" t="s">
        <v>1414</v>
      </c>
      <c r="J451" s="1172" t="s">
        <v>608</v>
      </c>
      <c r="K451" s="1172" t="s">
        <v>48</v>
      </c>
      <c r="L451" s="740" t="s">
        <v>1414</v>
      </c>
      <c r="M451" s="740" t="s">
        <v>34</v>
      </c>
      <c r="N451" s="1172" t="s">
        <v>3191</v>
      </c>
      <c r="O451" s="1172" t="s">
        <v>1320</v>
      </c>
      <c r="P451" s="783">
        <v>43820</v>
      </c>
      <c r="Q451" s="741">
        <v>786.70447859000001</v>
      </c>
      <c r="R451" s="741">
        <v>615.89855398514055</v>
      </c>
      <c r="S451" s="784">
        <v>31</v>
      </c>
      <c r="T451" s="742">
        <v>2.4075274057756113E-2</v>
      </c>
      <c r="U451" s="743">
        <v>0.74070123354078166</v>
      </c>
      <c r="V451" s="742">
        <v>0.13385300355562535</v>
      </c>
      <c r="W451" s="743">
        <v>1.0118278844390383</v>
      </c>
      <c r="X451" s="742">
        <v>0.19368698621078995</v>
      </c>
      <c r="Y451" s="743">
        <v>0.94347427429545927</v>
      </c>
      <c r="Z451" s="742">
        <v>0.28552090541177266</v>
      </c>
      <c r="AA451" s="743">
        <v>1.2302844735843086</v>
      </c>
      <c r="AB451" s="742">
        <v>3.6926402237752183E-2</v>
      </c>
      <c r="AC451" s="744">
        <v>4.2373228373216741E-2</v>
      </c>
      <c r="AD451" s="785">
        <v>34738232000163</v>
      </c>
      <c r="AE451" s="1178" t="s">
        <v>1728</v>
      </c>
      <c r="AF451" s="786" t="s">
        <v>1729</v>
      </c>
      <c r="AG451" s="787" t="s">
        <v>59</v>
      </c>
      <c r="AH451" s="787" t="s">
        <v>1726</v>
      </c>
      <c r="AI451" s="787">
        <v>50000</v>
      </c>
      <c r="AJ451" s="787">
        <v>10000</v>
      </c>
      <c r="AK451" s="787">
        <v>50000</v>
      </c>
      <c r="AL451" s="742">
        <v>0.01</v>
      </c>
      <c r="AM451" s="742">
        <v>0.1</v>
      </c>
      <c r="AN451" s="743" t="s">
        <v>64</v>
      </c>
      <c r="AO451" s="1172" t="s">
        <v>34</v>
      </c>
      <c r="AP451" s="1178" t="s">
        <v>1742</v>
      </c>
      <c r="AQ451" s="745" t="s">
        <v>668</v>
      </c>
      <c r="AR451" s="742">
        <v>0</v>
      </c>
      <c r="AS451" s="742">
        <v>0</v>
      </c>
      <c r="AT451" s="742" t="s">
        <v>1414</v>
      </c>
      <c r="AU451" s="742" t="s">
        <v>2724</v>
      </c>
      <c r="AX451" s="190"/>
      <c r="AY451" s="190"/>
      <c r="AZ451" s="176"/>
      <c r="BA451" s="176"/>
      <c r="BB451" s="176"/>
      <c r="BC451" s="751"/>
      <c r="BD451" s="176"/>
      <c r="BE451" s="176"/>
      <c r="BF451" s="176"/>
      <c r="BG451" s="176"/>
      <c r="BH451" s="751"/>
      <c r="BI451" s="178"/>
      <c r="BJ451" s="191"/>
      <c r="BK451" s="191"/>
      <c r="BL451" s="191"/>
      <c r="BM451" s="178"/>
      <c r="BN451" s="178"/>
      <c r="BO451" s="178"/>
      <c r="BP451" s="178"/>
      <c r="BQ451" s="178"/>
      <c r="BR451" s="178"/>
      <c r="BS451" s="178"/>
      <c r="BT451" s="178"/>
      <c r="BU451" s="179"/>
      <c r="BV451" s="180"/>
      <c r="BW451" s="181"/>
      <c r="BX451" s="177"/>
      <c r="BY451"/>
      <c r="CA451"/>
    </row>
    <row r="452" spans="2:79" ht="18.75">
      <c r="B452" s="1170" t="s">
        <v>1572</v>
      </c>
      <c r="C452" s="335">
        <v>34735784000118</v>
      </c>
      <c r="D452" s="1170" t="s">
        <v>14</v>
      </c>
      <c r="E452" s="1170" t="s">
        <v>614</v>
      </c>
      <c r="F452" s="1170" t="s">
        <v>1414</v>
      </c>
      <c r="G452" s="1172" t="s">
        <v>1414</v>
      </c>
      <c r="H452" s="1172" t="s">
        <v>1337</v>
      </c>
      <c r="I452" s="1172" t="s">
        <v>34</v>
      </c>
      <c r="J452" s="1172" t="s">
        <v>608</v>
      </c>
      <c r="K452" s="1172" t="s">
        <v>48</v>
      </c>
      <c r="L452" s="740" t="s">
        <v>1414</v>
      </c>
      <c r="M452" s="740" t="s">
        <v>34</v>
      </c>
      <c r="N452" s="1172" t="s">
        <v>3192</v>
      </c>
      <c r="O452" s="1172" t="s">
        <v>1320</v>
      </c>
      <c r="P452" s="783">
        <v>43831</v>
      </c>
      <c r="Q452" s="741">
        <v>5.5143576799999998</v>
      </c>
      <c r="R452" s="741">
        <v>15.73288239803213</v>
      </c>
      <c r="S452" s="784">
        <v>32</v>
      </c>
      <c r="T452" s="742">
        <v>-3.7945122052235436E-2</v>
      </c>
      <c r="U452" s="743">
        <v>-1.1674217557615569</v>
      </c>
      <c r="V452" s="742">
        <v>-0.11630772319190819</v>
      </c>
      <c r="W452" s="743">
        <v>-0.87919878056590628</v>
      </c>
      <c r="X452" s="742">
        <v>-0.16237734966280037</v>
      </c>
      <c r="Y452" s="743">
        <v>-0.79096099914737683</v>
      </c>
      <c r="Z452" s="742">
        <v>1.9797108336156333E-2</v>
      </c>
      <c r="AA452" s="743">
        <v>8.5303998923349472E-2</v>
      </c>
      <c r="AB452" s="742">
        <v>0.13869324259042301</v>
      </c>
      <c r="AC452" s="744">
        <v>-1.7924163515784579</v>
      </c>
      <c r="AD452" s="785">
        <v>32683857000140</v>
      </c>
      <c r="AE452" s="1178" t="s">
        <v>1728</v>
      </c>
      <c r="AF452" s="786" t="s">
        <v>1729</v>
      </c>
      <c r="AG452" s="787" t="s">
        <v>59</v>
      </c>
      <c r="AH452" s="787" t="s">
        <v>1726</v>
      </c>
      <c r="AI452" s="787">
        <v>50000</v>
      </c>
      <c r="AJ452" s="787">
        <v>50000</v>
      </c>
      <c r="AK452" s="787">
        <v>50000</v>
      </c>
      <c r="AL452" s="742">
        <v>0.02</v>
      </c>
      <c r="AM452" s="742">
        <v>0.2</v>
      </c>
      <c r="AN452" s="743" t="s">
        <v>2138</v>
      </c>
      <c r="AO452" s="1172" t="s">
        <v>34</v>
      </c>
      <c r="AP452" s="1178" t="s">
        <v>1742</v>
      </c>
      <c r="AQ452" s="745" t="s">
        <v>668</v>
      </c>
      <c r="AR452" s="742">
        <v>0</v>
      </c>
      <c r="AS452" s="742">
        <v>0</v>
      </c>
      <c r="AT452" s="742" t="s">
        <v>1414</v>
      </c>
      <c r="AU452" s="742" t="s">
        <v>2724</v>
      </c>
      <c r="AX452" s="190"/>
      <c r="AY452" s="190"/>
      <c r="AZ452" s="176"/>
      <c r="BA452" s="176"/>
      <c r="BB452" s="176"/>
      <c r="BC452" s="751"/>
      <c r="BD452" s="176"/>
      <c r="BE452" s="176"/>
      <c r="BF452" s="176"/>
      <c r="BG452" s="176"/>
      <c r="BH452" s="751"/>
      <c r="BI452" s="178"/>
      <c r="BJ452" s="191"/>
      <c r="BK452" s="191"/>
      <c r="BL452" s="191"/>
      <c r="BM452" s="178"/>
      <c r="BN452" s="178"/>
      <c r="BO452" s="178"/>
      <c r="BP452" s="178"/>
      <c r="BQ452" s="178"/>
      <c r="BR452" s="178"/>
      <c r="BS452" s="178"/>
      <c r="BT452" s="178"/>
      <c r="BU452" s="179"/>
      <c r="BV452" s="180"/>
      <c r="BW452" s="181"/>
      <c r="BX452" s="177"/>
      <c r="BY452"/>
      <c r="CA452"/>
    </row>
    <row r="453" spans="2:79" ht="18.75">
      <c r="B453" s="1170" t="s">
        <v>1573</v>
      </c>
      <c r="C453" s="335">
        <v>28069930000110</v>
      </c>
      <c r="D453" s="1170" t="s">
        <v>13</v>
      </c>
      <c r="E453" s="1170" t="s">
        <v>615</v>
      </c>
      <c r="F453" s="1170" t="s">
        <v>619</v>
      </c>
      <c r="G453" s="1172" t="s">
        <v>34</v>
      </c>
      <c r="H453" s="1172" t="s">
        <v>1336</v>
      </c>
      <c r="I453" s="1172" t="s">
        <v>34</v>
      </c>
      <c r="J453" s="1172" t="s">
        <v>1414</v>
      </c>
      <c r="K453" s="1172" t="s">
        <v>48</v>
      </c>
      <c r="L453" s="740" t="s">
        <v>1414</v>
      </c>
      <c r="M453" s="740" t="s">
        <v>34</v>
      </c>
      <c r="N453" s="1172" t="s">
        <v>3193</v>
      </c>
      <c r="O453" s="1172" t="s">
        <v>1320</v>
      </c>
      <c r="P453" s="783">
        <v>42999</v>
      </c>
      <c r="Q453" s="741">
        <v>314.38413022999998</v>
      </c>
      <c r="R453" s="741">
        <v>715.15881107653263</v>
      </c>
      <c r="S453" s="784">
        <v>32</v>
      </c>
      <c r="T453" s="742">
        <v>-2.2458695952498609E-3</v>
      </c>
      <c r="U453" s="743">
        <v>-6.9096550077999516E-2</v>
      </c>
      <c r="V453" s="742">
        <v>1.5918596233942317E-2</v>
      </c>
      <c r="W453" s="743">
        <v>0.12033259712349714</v>
      </c>
      <c r="X453" s="742">
        <v>4.9679643609155111E-2</v>
      </c>
      <c r="Y453" s="743">
        <v>0.24199594726717652</v>
      </c>
      <c r="Z453" s="742">
        <v>0.24767030757187181</v>
      </c>
      <c r="AA453" s="743">
        <v>1.0671895759579657</v>
      </c>
      <c r="AB453" s="742">
        <v>4.9376035193777867E-2</v>
      </c>
      <c r="AC453" s="744">
        <v>-2.3568056039729544</v>
      </c>
      <c r="AD453" s="785">
        <v>26860879000135</v>
      </c>
      <c r="AE453" s="1178" t="s">
        <v>1728</v>
      </c>
      <c r="AF453" s="786" t="s">
        <v>1729</v>
      </c>
      <c r="AG453" s="787" t="s">
        <v>59</v>
      </c>
      <c r="AH453" s="787" t="s">
        <v>1797</v>
      </c>
      <c r="AI453" s="787">
        <v>50000</v>
      </c>
      <c r="AJ453" s="787">
        <v>50000</v>
      </c>
      <c r="AK453" s="787">
        <v>50000</v>
      </c>
      <c r="AL453" s="742">
        <v>0.01</v>
      </c>
      <c r="AM453" s="742">
        <v>0.1</v>
      </c>
      <c r="AN453" s="743" t="s">
        <v>64</v>
      </c>
      <c r="AO453" s="1172" t="s">
        <v>34</v>
      </c>
      <c r="AP453" s="1178" t="s">
        <v>1742</v>
      </c>
      <c r="AQ453" s="745" t="s">
        <v>679</v>
      </c>
      <c r="AR453" s="742">
        <v>0</v>
      </c>
      <c r="AS453" s="742">
        <v>0</v>
      </c>
      <c r="AT453" s="742" t="s">
        <v>1414</v>
      </c>
      <c r="AU453" s="742" t="s">
        <v>2724</v>
      </c>
      <c r="AX453" s="190"/>
      <c r="AY453" s="190"/>
      <c r="AZ453" s="176"/>
      <c r="BA453" s="176"/>
      <c r="BB453" s="176"/>
      <c r="BC453" s="751"/>
      <c r="BD453" s="176"/>
      <c r="BE453" s="176"/>
      <c r="BF453" s="176"/>
      <c r="BG453" s="176"/>
      <c r="BH453" s="751"/>
      <c r="BI453" s="178"/>
      <c r="BJ453" s="191"/>
      <c r="BK453" s="191"/>
      <c r="BL453" s="191"/>
      <c r="BM453" s="178"/>
      <c r="BN453" s="178"/>
      <c r="BO453" s="178"/>
      <c r="BP453" s="178"/>
      <c r="BQ453" s="178"/>
      <c r="BR453" s="178"/>
      <c r="BS453" s="178"/>
      <c r="BT453" s="178"/>
      <c r="BU453" s="179"/>
      <c r="BV453" s="180"/>
      <c r="BW453" s="181"/>
      <c r="BX453" s="177"/>
      <c r="BY453"/>
      <c r="CA453"/>
    </row>
    <row r="454" spans="2:79" ht="18.75">
      <c r="B454" s="1170" t="s">
        <v>1574</v>
      </c>
      <c r="C454" s="335">
        <v>25247292000192</v>
      </c>
      <c r="D454" s="1170" t="s">
        <v>11</v>
      </c>
      <c r="E454" s="1170" t="s">
        <v>661</v>
      </c>
      <c r="F454" s="1170" t="s">
        <v>672</v>
      </c>
      <c r="G454" s="1172" t="s">
        <v>1414</v>
      </c>
      <c r="H454" s="1172" t="s">
        <v>34</v>
      </c>
      <c r="I454" s="1172" t="s">
        <v>1414</v>
      </c>
      <c r="J454" s="1172" t="s">
        <v>608</v>
      </c>
      <c r="K454" s="1172" t="s">
        <v>48</v>
      </c>
      <c r="L454" s="740" t="s">
        <v>1414</v>
      </c>
      <c r="M454" s="740" t="s">
        <v>34</v>
      </c>
      <c r="N454" s="1172" t="s">
        <v>3194</v>
      </c>
      <c r="O454" s="1172" t="s">
        <v>1320</v>
      </c>
      <c r="P454" s="783">
        <v>42624</v>
      </c>
      <c r="Q454" s="741">
        <v>1.638749</v>
      </c>
      <c r="R454" s="741">
        <v>4.8198533951612923</v>
      </c>
      <c r="S454" s="784">
        <v>1</v>
      </c>
      <c r="T454" s="742">
        <v>4.2797643746116831E-2</v>
      </c>
      <c r="U454" s="743">
        <v>1.3167147106753316</v>
      </c>
      <c r="V454" s="742">
        <v>7.3192932049283232E-2</v>
      </c>
      <c r="W454" s="743">
        <v>0.55328343499247623</v>
      </c>
      <c r="X454" s="742">
        <v>7.7611777528683312E-2</v>
      </c>
      <c r="Y454" s="743">
        <v>0.37805697178314557</v>
      </c>
      <c r="Z454" s="742">
        <v>9.1869619074584463E-2</v>
      </c>
      <c r="AA454" s="743">
        <v>0.39585810985911019</v>
      </c>
      <c r="AB454" s="742">
        <v>7.4594629521254341E-2</v>
      </c>
      <c r="AC454" s="744">
        <v>-0.79222031144323146</v>
      </c>
      <c r="AD454" s="785">
        <v>31552347000170</v>
      </c>
      <c r="AE454" s="1178" t="s">
        <v>1728</v>
      </c>
      <c r="AF454" s="786" t="s">
        <v>1729</v>
      </c>
      <c r="AG454" s="787" t="s">
        <v>59</v>
      </c>
      <c r="AH454" s="787" t="s">
        <v>1726</v>
      </c>
      <c r="AI454" s="787">
        <v>100000</v>
      </c>
      <c r="AJ454" s="787">
        <v>50000</v>
      </c>
      <c r="AK454" s="787">
        <v>100000</v>
      </c>
      <c r="AL454" s="742">
        <v>5.0000000000000001E-3</v>
      </c>
      <c r="AM454" s="742">
        <v>0.2</v>
      </c>
      <c r="AN454" s="743" t="s">
        <v>2119</v>
      </c>
      <c r="AO454" s="1172" t="s">
        <v>34</v>
      </c>
      <c r="AP454" s="1178" t="s">
        <v>1731</v>
      </c>
      <c r="AQ454" s="745" t="s">
        <v>675</v>
      </c>
      <c r="AR454" s="742">
        <v>0</v>
      </c>
      <c r="AS454" s="742">
        <v>0</v>
      </c>
      <c r="AT454" s="742" t="s">
        <v>1414</v>
      </c>
      <c r="AU454" s="742" t="s">
        <v>2724</v>
      </c>
      <c r="AX454" s="190"/>
      <c r="AY454" s="190"/>
      <c r="AZ454" s="176"/>
      <c r="BA454" s="176"/>
      <c r="BB454" s="176"/>
      <c r="BC454" s="751"/>
      <c r="BD454" s="176"/>
      <c r="BE454" s="176"/>
      <c r="BF454" s="176"/>
      <c r="BG454" s="176"/>
      <c r="BH454" s="751"/>
      <c r="BI454" s="178"/>
      <c r="BJ454" s="191"/>
      <c r="BK454" s="191"/>
      <c r="BL454" s="191"/>
      <c r="BM454" s="178"/>
      <c r="BN454" s="178"/>
      <c r="BO454" s="178"/>
      <c r="BP454" s="178"/>
      <c r="BQ454" s="178"/>
      <c r="BR454" s="178"/>
      <c r="BS454" s="178"/>
      <c r="BT454" s="178"/>
      <c r="BU454" s="179"/>
      <c r="BV454" s="180"/>
      <c r="BW454" s="181"/>
      <c r="BX454" s="177"/>
      <c r="BY454"/>
      <c r="CA454"/>
    </row>
    <row r="455" spans="2:79" ht="18.75">
      <c r="B455" s="1170" t="s">
        <v>1575</v>
      </c>
      <c r="C455" s="335">
        <v>4299610000199</v>
      </c>
      <c r="D455" s="1170" t="s">
        <v>11</v>
      </c>
      <c r="E455" s="1170" t="s">
        <v>620</v>
      </c>
      <c r="F455" s="1170" t="s">
        <v>672</v>
      </c>
      <c r="G455" s="1172" t="s">
        <v>738</v>
      </c>
      <c r="H455" s="1172" t="s">
        <v>34</v>
      </c>
      <c r="I455" s="1172" t="s">
        <v>1303</v>
      </c>
      <c r="J455" s="1172" t="s">
        <v>608</v>
      </c>
      <c r="K455" s="1172" t="s">
        <v>48</v>
      </c>
      <c r="L455" s="740" t="s">
        <v>1414</v>
      </c>
      <c r="M455" s="740" t="s">
        <v>34</v>
      </c>
      <c r="N455" s="1172" t="s">
        <v>3195</v>
      </c>
      <c r="O455" s="1172" t="s">
        <v>1320</v>
      </c>
      <c r="P455" s="783">
        <v>37022</v>
      </c>
      <c r="Q455" s="741">
        <v>1935.5384475999999</v>
      </c>
      <c r="R455" s="741">
        <v>2905.3995678753045</v>
      </c>
      <c r="S455" s="784">
        <v>0</v>
      </c>
      <c r="T455" s="742">
        <v>2.4779835234943315E-2</v>
      </c>
      <c r="U455" s="743">
        <v>0.76237780228079066</v>
      </c>
      <c r="V455" s="742">
        <v>0.12491568532165176</v>
      </c>
      <c r="W455" s="743">
        <v>0.94426849046935468</v>
      </c>
      <c r="X455" s="742">
        <v>0.20176488988683627</v>
      </c>
      <c r="Y455" s="743">
        <v>0.98282278426861858</v>
      </c>
      <c r="Z455" s="742">
        <v>0.22336398070689101</v>
      </c>
      <c r="AA455" s="743">
        <v>0.96245575092079549</v>
      </c>
      <c r="AB455" s="742">
        <v>2.3643155141106001E-3</v>
      </c>
      <c r="AC455" s="744">
        <v>-3.1182925100102237</v>
      </c>
      <c r="AD455" s="785">
        <v>9329721000114</v>
      </c>
      <c r="AE455" s="1178" t="s">
        <v>1728</v>
      </c>
      <c r="AF455" s="786" t="s">
        <v>1729</v>
      </c>
      <c r="AG455" s="787" t="s">
        <v>59</v>
      </c>
      <c r="AH455" s="787" t="s">
        <v>1730</v>
      </c>
      <c r="AI455" s="787">
        <v>1</v>
      </c>
      <c r="AJ455" s="787">
        <v>1</v>
      </c>
      <c r="AK455" s="787">
        <v>1</v>
      </c>
      <c r="AL455" s="742">
        <v>9.0000000000000011E-3</v>
      </c>
      <c r="AM455" s="742">
        <v>0</v>
      </c>
      <c r="AN455" s="743" t="s">
        <v>64</v>
      </c>
      <c r="AO455" s="1172" t="s">
        <v>34</v>
      </c>
      <c r="AP455" s="1178" t="s">
        <v>1731</v>
      </c>
      <c r="AQ455" s="745" t="s">
        <v>662</v>
      </c>
      <c r="AR455" s="742">
        <v>0</v>
      </c>
      <c r="AS455" s="742">
        <v>0</v>
      </c>
      <c r="AT455" s="742" t="s">
        <v>1414</v>
      </c>
      <c r="AU455" s="742" t="s">
        <v>2724</v>
      </c>
      <c r="AX455" s="190"/>
      <c r="AY455" s="190"/>
      <c r="AZ455" s="176"/>
      <c r="BA455" s="176"/>
      <c r="BB455" s="176"/>
      <c r="BC455" s="751"/>
      <c r="BD455" s="176"/>
      <c r="BE455" s="176"/>
      <c r="BF455" s="176"/>
      <c r="BG455" s="176"/>
      <c r="BH455" s="751"/>
      <c r="BI455" s="178"/>
      <c r="BJ455" s="191"/>
      <c r="BK455" s="191"/>
      <c r="BL455" s="191"/>
      <c r="BM455" s="178"/>
      <c r="BN455" s="178"/>
      <c r="BO455" s="178"/>
      <c r="BP455" s="178"/>
      <c r="BQ455" s="178"/>
      <c r="BR455" s="178"/>
      <c r="BS455" s="178"/>
      <c r="BT455" s="178"/>
      <c r="BU455" s="179"/>
      <c r="BV455" s="180"/>
      <c r="BW455" s="181"/>
      <c r="BX455" s="177"/>
      <c r="BY455"/>
      <c r="CA455"/>
    </row>
    <row r="456" spans="2:79" ht="18.75">
      <c r="B456" s="1170" t="s">
        <v>1576</v>
      </c>
      <c r="C456" s="335">
        <v>31611455000177</v>
      </c>
      <c r="D456" s="1170" t="s">
        <v>11</v>
      </c>
      <c r="E456" s="1170" t="s">
        <v>620</v>
      </c>
      <c r="F456" s="1170" t="s">
        <v>663</v>
      </c>
      <c r="G456" s="1172" t="s">
        <v>1414</v>
      </c>
      <c r="H456" s="1172" t="s">
        <v>34</v>
      </c>
      <c r="I456" s="1172" t="s">
        <v>1414</v>
      </c>
      <c r="J456" s="1172" t="s">
        <v>608</v>
      </c>
      <c r="K456" s="1172" t="s">
        <v>48</v>
      </c>
      <c r="L456" s="740" t="s">
        <v>1414</v>
      </c>
      <c r="M456" s="740" t="s">
        <v>34</v>
      </c>
      <c r="N456" s="1172" t="s">
        <v>3196</v>
      </c>
      <c r="O456" s="1172" t="s">
        <v>1320</v>
      </c>
      <c r="P456" s="783">
        <v>43581</v>
      </c>
      <c r="Q456" s="741">
        <v>123.00171506</v>
      </c>
      <c r="R456" s="741">
        <v>161.33525336858867</v>
      </c>
      <c r="S456" s="784">
        <v>15</v>
      </c>
      <c r="T456" s="742">
        <v>1.5367568033891388E-2</v>
      </c>
      <c r="U456" s="743">
        <v>0.47279946105361781</v>
      </c>
      <c r="V456" s="742">
        <v>0.1212634665259642</v>
      </c>
      <c r="W456" s="743">
        <v>0.91666046734409612</v>
      </c>
      <c r="X456" s="742">
        <v>0.21233791879732267</v>
      </c>
      <c r="Y456" s="743">
        <v>1.0343253708573212</v>
      </c>
      <c r="Z456" s="742">
        <v>0.25688431999288319</v>
      </c>
      <c r="AA456" s="743">
        <v>1.106891945228037</v>
      </c>
      <c r="AB456" s="742">
        <v>5.7825331131762074E-3</v>
      </c>
      <c r="AC456" s="744">
        <v>-1.9065772627428892</v>
      </c>
      <c r="AD456" s="785">
        <v>31611340000182</v>
      </c>
      <c r="AE456" s="1178" t="s">
        <v>1728</v>
      </c>
      <c r="AF456" s="786" t="s">
        <v>1729</v>
      </c>
      <c r="AG456" s="787" t="s">
        <v>59</v>
      </c>
      <c r="AH456" s="787" t="s">
        <v>1726</v>
      </c>
      <c r="AI456" s="787">
        <v>50000</v>
      </c>
      <c r="AJ456" s="787">
        <v>50000</v>
      </c>
      <c r="AK456" s="787">
        <v>50000</v>
      </c>
      <c r="AL456" s="742">
        <v>5.0000000000000001E-3</v>
      </c>
      <c r="AM456" s="742">
        <v>0.1</v>
      </c>
      <c r="AN456" s="743" t="s">
        <v>64</v>
      </c>
      <c r="AO456" s="1172" t="s">
        <v>34</v>
      </c>
      <c r="AP456" s="1178" t="s">
        <v>1742</v>
      </c>
      <c r="AQ456" s="745" t="s">
        <v>668</v>
      </c>
      <c r="AR456" s="742">
        <v>0</v>
      </c>
      <c r="AS456" s="742">
        <v>0</v>
      </c>
      <c r="AT456" s="742" t="s">
        <v>1414</v>
      </c>
      <c r="AU456" s="742" t="s">
        <v>2724</v>
      </c>
      <c r="AX456" s="190"/>
      <c r="AY456" s="190"/>
      <c r="AZ456" s="176"/>
      <c r="BA456" s="176"/>
      <c r="BB456" s="176"/>
      <c r="BC456" s="176"/>
      <c r="BD456" s="176"/>
      <c r="BE456" s="176"/>
      <c r="BF456" s="176"/>
      <c r="BG456" s="176"/>
      <c r="BH456" s="751"/>
      <c r="BI456" s="178"/>
      <c r="BJ456" s="191"/>
      <c r="BK456" s="191"/>
      <c r="BL456" s="191"/>
      <c r="BM456" s="210"/>
      <c r="BN456" s="178"/>
      <c r="BO456" s="178"/>
      <c r="BP456" s="178"/>
      <c r="BQ456" s="178"/>
      <c r="BR456" s="178"/>
      <c r="BS456" s="178"/>
      <c r="BT456" s="178"/>
      <c r="BU456" s="178"/>
      <c r="BV456" s="178"/>
      <c r="BW456" s="181"/>
      <c r="BX456" s="176"/>
      <c r="BY456"/>
      <c r="CA456"/>
    </row>
    <row r="457" spans="2:79" ht="18.75">
      <c r="B457" s="1170" t="s">
        <v>1577</v>
      </c>
      <c r="C457" s="335">
        <v>9639909000169</v>
      </c>
      <c r="D457" s="1170" t="s">
        <v>11</v>
      </c>
      <c r="E457" s="1170" t="s">
        <v>620</v>
      </c>
      <c r="F457" s="1170" t="s">
        <v>672</v>
      </c>
      <c r="G457" s="1172" t="s">
        <v>738</v>
      </c>
      <c r="H457" s="1172" t="s">
        <v>34</v>
      </c>
      <c r="I457" s="1172" t="s">
        <v>1303</v>
      </c>
      <c r="J457" s="1172" t="s">
        <v>608</v>
      </c>
      <c r="K457" s="1172" t="s">
        <v>48</v>
      </c>
      <c r="L457" s="740" t="s">
        <v>1414</v>
      </c>
      <c r="M457" s="740" t="s">
        <v>34</v>
      </c>
      <c r="N457" s="1172" t="s">
        <v>3197</v>
      </c>
      <c r="O457" s="1172" t="s">
        <v>1320</v>
      </c>
      <c r="P457" s="783">
        <v>39761</v>
      </c>
      <c r="Q457" s="741">
        <v>1409.8549069999999</v>
      </c>
      <c r="R457" s="741">
        <v>609.80141193145153</v>
      </c>
      <c r="S457" s="784">
        <v>0</v>
      </c>
      <c r="T457" s="742">
        <v>3.1559444440296236E-2</v>
      </c>
      <c r="U457" s="743">
        <v>0.97095963978272193</v>
      </c>
      <c r="V457" s="742">
        <v>0.12689966144838416</v>
      </c>
      <c r="W457" s="743">
        <v>0.9592658555920206</v>
      </c>
      <c r="X457" s="742">
        <v>0.19844247245159941</v>
      </c>
      <c r="Y457" s="743">
        <v>0.96663886071267413</v>
      </c>
      <c r="Z457" s="742">
        <v>0.21407862736344163</v>
      </c>
      <c r="AA457" s="743">
        <v>0.92244597988944144</v>
      </c>
      <c r="AB457" s="742">
        <v>1.1772039942244507E-3</v>
      </c>
      <c r="AC457" s="744">
        <v>-4.577499956385835</v>
      </c>
      <c r="AD457" s="785">
        <v>9639924000107</v>
      </c>
      <c r="AE457" s="1178" t="s">
        <v>1728</v>
      </c>
      <c r="AF457" s="786" t="s">
        <v>1729</v>
      </c>
      <c r="AG457" s="787" t="s">
        <v>59</v>
      </c>
      <c r="AH457" s="787" t="s">
        <v>1730</v>
      </c>
      <c r="AI457" s="787">
        <v>1</v>
      </c>
      <c r="AJ457" s="787">
        <v>1</v>
      </c>
      <c r="AK457" s="787">
        <v>1</v>
      </c>
      <c r="AL457" s="742">
        <v>4.0000000000000001E-3</v>
      </c>
      <c r="AM457" s="742">
        <v>0</v>
      </c>
      <c r="AN457" s="743" t="s">
        <v>64</v>
      </c>
      <c r="AO457" s="1172" t="s">
        <v>34</v>
      </c>
      <c r="AP457" s="1178" t="s">
        <v>1731</v>
      </c>
      <c r="AQ457" s="745" t="s">
        <v>662</v>
      </c>
      <c r="AR457" s="742">
        <v>0</v>
      </c>
      <c r="AS457" s="742">
        <v>0</v>
      </c>
      <c r="AT457" s="742" t="s">
        <v>1414</v>
      </c>
      <c r="AU457" s="742" t="s">
        <v>2724</v>
      </c>
      <c r="AX457" s="190"/>
      <c r="AY457" s="190"/>
      <c r="AZ457" s="176"/>
      <c r="BA457" s="176"/>
      <c r="BB457" s="176"/>
      <c r="BC457" s="751"/>
      <c r="BD457" s="176"/>
      <c r="BE457" s="176"/>
      <c r="BF457" s="176"/>
      <c r="BG457" s="176"/>
      <c r="BH457" s="751"/>
      <c r="BI457" s="178"/>
      <c r="BJ457" s="191"/>
      <c r="BK457" s="191"/>
      <c r="BL457" s="191"/>
      <c r="BM457" s="178"/>
      <c r="BN457" s="178"/>
      <c r="BO457" s="178"/>
      <c r="BP457" s="178"/>
      <c r="BQ457" s="178"/>
      <c r="BR457" s="178"/>
      <c r="BS457" s="178"/>
      <c r="BT457" s="178"/>
      <c r="BU457" s="179"/>
      <c r="BV457" s="180"/>
      <c r="BW457" s="181"/>
      <c r="BX457" s="177"/>
      <c r="BY457"/>
      <c r="CA457"/>
    </row>
    <row r="458" spans="2:79" ht="18.75">
      <c r="B458" s="1170" t="s">
        <v>1578</v>
      </c>
      <c r="C458" s="335">
        <v>5586710000169</v>
      </c>
      <c r="D458" s="1170" t="s">
        <v>14</v>
      </c>
      <c r="E458" s="1170" t="s">
        <v>607</v>
      </c>
      <c r="F458" s="1170" t="s">
        <v>1414</v>
      </c>
      <c r="G458" s="1172" t="s">
        <v>1414</v>
      </c>
      <c r="H458" s="1172" t="s">
        <v>34</v>
      </c>
      <c r="I458" s="1172" t="s">
        <v>1414</v>
      </c>
      <c r="J458" s="1172" t="s">
        <v>608</v>
      </c>
      <c r="K458" s="1172" t="s">
        <v>48</v>
      </c>
      <c r="L458" s="740" t="s">
        <v>1414</v>
      </c>
      <c r="M458" s="740" t="s">
        <v>34</v>
      </c>
      <c r="N458" s="1172" t="s">
        <v>3198</v>
      </c>
      <c r="O458" s="1172" t="s">
        <v>1320</v>
      </c>
      <c r="P458" s="783">
        <v>38498</v>
      </c>
      <c r="Q458" s="741">
        <v>44.298197999999999</v>
      </c>
      <c r="R458" s="741">
        <v>67.954904128514059</v>
      </c>
      <c r="S458" s="784">
        <v>31</v>
      </c>
      <c r="T458" s="742">
        <v>-4.6420986427731514E-2</v>
      </c>
      <c r="U458" s="743">
        <v>-1.42819067507659</v>
      </c>
      <c r="V458" s="742">
        <v>-0.25184244496811792</v>
      </c>
      <c r="W458" s="743">
        <v>-1.9037391880276298</v>
      </c>
      <c r="X458" s="742">
        <v>-0.3087045811461453</v>
      </c>
      <c r="Y458" s="743">
        <v>-1.5037398039307086</v>
      </c>
      <c r="Z458" s="742">
        <v>0.20855808226326999</v>
      </c>
      <c r="AA458" s="743">
        <v>0.89865843651265076</v>
      </c>
      <c r="AB458" s="742">
        <v>0.22431123721489452</v>
      </c>
      <c r="AC458" s="744">
        <v>-1.7124900313429996</v>
      </c>
      <c r="AD458" s="785">
        <v>14781411000176</v>
      </c>
      <c r="AE458" s="1178" t="s">
        <v>1745</v>
      </c>
      <c r="AF458" s="786" t="s">
        <v>1729</v>
      </c>
      <c r="AG458" s="787" t="s">
        <v>59</v>
      </c>
      <c r="AH458" s="787" t="s">
        <v>1726</v>
      </c>
      <c r="AI458" s="787">
        <v>50000</v>
      </c>
      <c r="AJ458" s="787">
        <v>50000</v>
      </c>
      <c r="AK458" s="787">
        <v>50000</v>
      </c>
      <c r="AL458" s="742">
        <v>0.02</v>
      </c>
      <c r="AM458" s="742">
        <v>0.2</v>
      </c>
      <c r="AN458" s="743" t="s">
        <v>2179</v>
      </c>
      <c r="AO458" s="1172" t="s">
        <v>34</v>
      </c>
      <c r="AP458" s="1178" t="s">
        <v>1727</v>
      </c>
      <c r="AQ458" s="745" t="s">
        <v>659</v>
      </c>
      <c r="AR458" s="742">
        <v>0</v>
      </c>
      <c r="AS458" s="742">
        <v>0</v>
      </c>
      <c r="AT458" s="742" t="s">
        <v>1414</v>
      </c>
      <c r="AU458" s="742" t="s">
        <v>2724</v>
      </c>
      <c r="AX458" s="190"/>
      <c r="AY458" s="190"/>
      <c r="AZ458" s="176"/>
      <c r="BA458" s="176"/>
      <c r="BB458" s="176"/>
      <c r="BC458" s="751"/>
      <c r="BD458" s="176"/>
      <c r="BE458" s="176"/>
      <c r="BF458" s="176"/>
      <c r="BG458" s="176"/>
      <c r="BH458" s="751"/>
      <c r="BI458" s="178"/>
      <c r="BJ458" s="191"/>
      <c r="BK458" s="191"/>
      <c r="BL458" s="191"/>
      <c r="BM458" s="178"/>
      <c r="BN458" s="178"/>
      <c r="BO458" s="178"/>
      <c r="BP458" s="178"/>
      <c r="BQ458" s="178"/>
      <c r="BR458" s="178"/>
      <c r="BS458" s="178"/>
      <c r="BT458" s="178"/>
      <c r="BU458" s="179"/>
      <c r="BV458" s="180"/>
      <c r="BW458" s="181"/>
      <c r="BX458" s="177"/>
      <c r="BY458"/>
      <c r="CA458"/>
    </row>
    <row r="459" spans="2:79" ht="18.75">
      <c r="B459" s="1170" t="s">
        <v>1579</v>
      </c>
      <c r="C459" s="335">
        <v>18197429000186</v>
      </c>
      <c r="D459" s="1170" t="s">
        <v>13</v>
      </c>
      <c r="E459" s="1170" t="s">
        <v>615</v>
      </c>
      <c r="F459" s="1170" t="s">
        <v>619</v>
      </c>
      <c r="G459" s="1172" t="s">
        <v>1414</v>
      </c>
      <c r="H459" s="1172" t="s">
        <v>34</v>
      </c>
      <c r="I459" s="1172" t="s">
        <v>1414</v>
      </c>
      <c r="J459" s="1172" t="s">
        <v>611</v>
      </c>
      <c r="K459" s="1172" t="s">
        <v>48</v>
      </c>
      <c r="L459" s="740" t="s">
        <v>1414</v>
      </c>
      <c r="M459" s="740" t="s">
        <v>34</v>
      </c>
      <c r="N459" s="1172" t="s">
        <v>3199</v>
      </c>
      <c r="O459" s="1172" t="s">
        <v>1320</v>
      </c>
      <c r="P459" s="783">
        <v>41496</v>
      </c>
      <c r="Q459" s="741">
        <v>7.3826029999999996</v>
      </c>
      <c r="R459" s="741">
        <v>12.10390989919355</v>
      </c>
      <c r="S459" s="784">
        <v>48</v>
      </c>
      <c r="T459" s="742">
        <v>-2.4451956606993508E-2</v>
      </c>
      <c r="U459" s="743">
        <v>-0.75229027000217719</v>
      </c>
      <c r="V459" s="742">
        <v>0.13408015044669686</v>
      </c>
      <c r="W459" s="743">
        <v>1.0135449438411028</v>
      </c>
      <c r="X459" s="742">
        <v>-3.1024012849137916E-2</v>
      </c>
      <c r="Y459" s="743">
        <v>-0.15112196529672059</v>
      </c>
      <c r="Z459" s="742">
        <v>0.31961645613063738</v>
      </c>
      <c r="AA459" s="743">
        <v>1.3771992033734639</v>
      </c>
      <c r="AB459" s="742">
        <v>0.16614306258695324</v>
      </c>
      <c r="AC459" s="744">
        <v>1.0784908729819867E-2</v>
      </c>
      <c r="AD459" s="785">
        <v>15212548000172</v>
      </c>
      <c r="AE459" s="1178" t="s">
        <v>1745</v>
      </c>
      <c r="AF459" s="786" t="s">
        <v>1729</v>
      </c>
      <c r="AG459" s="787" t="s">
        <v>59</v>
      </c>
      <c r="AH459" s="787" t="s">
        <v>1797</v>
      </c>
      <c r="AI459" s="787">
        <v>500000</v>
      </c>
      <c r="AJ459" s="787">
        <v>100000</v>
      </c>
      <c r="AK459" s="787">
        <v>500000</v>
      </c>
      <c r="AL459" s="742">
        <v>0</v>
      </c>
      <c r="AM459" s="742">
        <v>0</v>
      </c>
      <c r="AN459" s="743" t="s">
        <v>2119</v>
      </c>
      <c r="AO459" s="1172" t="s">
        <v>34</v>
      </c>
      <c r="AP459" s="1178" t="s">
        <v>1742</v>
      </c>
      <c r="AQ459" s="745" t="s">
        <v>679</v>
      </c>
      <c r="AR459" s="742">
        <v>0</v>
      </c>
      <c r="AS459" s="742">
        <v>0</v>
      </c>
      <c r="AT459" s="742" t="s">
        <v>1414</v>
      </c>
      <c r="AU459" s="742" t="s">
        <v>2724</v>
      </c>
      <c r="AX459" s="190"/>
      <c r="AY459" s="190"/>
      <c r="AZ459" s="176"/>
      <c r="BA459" s="176"/>
      <c r="BB459" s="176"/>
      <c r="BC459" s="751"/>
      <c r="BD459" s="176"/>
      <c r="BE459" s="176"/>
      <c r="BF459" s="176"/>
      <c r="BG459" s="176"/>
      <c r="BH459" s="751"/>
      <c r="BI459" s="178"/>
      <c r="BJ459" s="191"/>
      <c r="BK459" s="191"/>
      <c r="BL459" s="191"/>
      <c r="BM459" s="178"/>
      <c r="BN459" s="178"/>
      <c r="BO459" s="178"/>
      <c r="BP459" s="178"/>
      <c r="BQ459" s="178"/>
      <c r="BR459" s="178"/>
      <c r="BS459" s="178"/>
      <c r="BT459" s="178"/>
      <c r="BU459" s="179"/>
      <c r="BV459" s="180"/>
      <c r="BW459" s="181"/>
      <c r="BX459" s="177"/>
      <c r="BY459"/>
      <c r="CA459"/>
    </row>
    <row r="460" spans="2:79" ht="18.75">
      <c r="B460" s="1170" t="s">
        <v>1580</v>
      </c>
      <c r="C460" s="335">
        <v>16929562000154</v>
      </c>
      <c r="D460" s="1170" t="s">
        <v>14</v>
      </c>
      <c r="E460" s="1170" t="s">
        <v>614</v>
      </c>
      <c r="F460" s="1170" t="s">
        <v>1414</v>
      </c>
      <c r="G460" s="1172" t="s">
        <v>1414</v>
      </c>
      <c r="H460" s="1172" t="s">
        <v>1337</v>
      </c>
      <c r="I460" s="1172" t="s">
        <v>34</v>
      </c>
      <c r="J460" s="1172" t="s">
        <v>608</v>
      </c>
      <c r="K460" s="1172" t="s">
        <v>48</v>
      </c>
      <c r="L460" s="740" t="s">
        <v>1414</v>
      </c>
      <c r="M460" s="740" t="s">
        <v>34</v>
      </c>
      <c r="N460" s="1172" t="s">
        <v>3200</v>
      </c>
      <c r="O460" s="1172" t="s">
        <v>1320</v>
      </c>
      <c r="P460" s="783">
        <v>41263</v>
      </c>
      <c r="Q460" s="741">
        <v>8.6450209999999998</v>
      </c>
      <c r="R460" s="741">
        <v>25.025489651821882</v>
      </c>
      <c r="S460" s="784">
        <v>31</v>
      </c>
      <c r="T460" s="742">
        <v>-4.6926506656961187E-2</v>
      </c>
      <c r="U460" s="743">
        <v>-1.4437435388351485</v>
      </c>
      <c r="V460" s="742">
        <v>-0.26431589898965013</v>
      </c>
      <c r="W460" s="743">
        <v>-1.9980291050186194</v>
      </c>
      <c r="X460" s="742">
        <v>-0.32762519604624996</v>
      </c>
      <c r="Y460" s="743">
        <v>-1.5959045578015376</v>
      </c>
      <c r="Z460" s="742">
        <v>0.14229750856513812</v>
      </c>
      <c r="AA460" s="743">
        <v>0.61314745119956182</v>
      </c>
      <c r="AB460" s="742">
        <v>0.22297488191016926</v>
      </c>
      <c r="AC460" s="744">
        <v>-1.7786945698665531</v>
      </c>
      <c r="AD460" s="785">
        <v>16929553000163</v>
      </c>
      <c r="AE460" s="1178" t="s">
        <v>1745</v>
      </c>
      <c r="AF460" s="786" t="s">
        <v>1729</v>
      </c>
      <c r="AG460" s="787" t="s">
        <v>59</v>
      </c>
      <c r="AH460" s="787" t="s">
        <v>1726</v>
      </c>
      <c r="AI460" s="787">
        <v>50000</v>
      </c>
      <c r="AJ460" s="787">
        <v>50000</v>
      </c>
      <c r="AK460" s="787">
        <v>50000</v>
      </c>
      <c r="AL460" s="742">
        <v>0.02</v>
      </c>
      <c r="AM460" s="742">
        <v>0.2</v>
      </c>
      <c r="AN460" s="743" t="s">
        <v>2138</v>
      </c>
      <c r="AO460" s="1172" t="s">
        <v>34</v>
      </c>
      <c r="AP460" s="1178" t="s">
        <v>1727</v>
      </c>
      <c r="AQ460" s="745" t="s">
        <v>659</v>
      </c>
      <c r="AR460" s="742">
        <v>0</v>
      </c>
      <c r="AS460" s="742">
        <v>0</v>
      </c>
      <c r="AT460" s="742" t="s">
        <v>1414</v>
      </c>
      <c r="AU460" s="742" t="s">
        <v>2724</v>
      </c>
      <c r="AX460" s="190"/>
      <c r="AY460" s="190"/>
      <c r="AZ460" s="176"/>
      <c r="BA460" s="176"/>
      <c r="BB460" s="176"/>
      <c r="BC460" s="751"/>
      <c r="BD460" s="176"/>
      <c r="BE460" s="176"/>
      <c r="BF460" s="176"/>
      <c r="BG460" s="176"/>
      <c r="BH460" s="751"/>
      <c r="BI460" s="178"/>
      <c r="BJ460" s="191"/>
      <c r="BK460" s="191"/>
      <c r="BL460" s="191"/>
      <c r="BM460" s="178"/>
      <c r="BN460" s="178"/>
      <c r="BO460" s="178"/>
      <c r="BP460" s="178"/>
      <c r="BQ460" s="178"/>
      <c r="BR460" s="178"/>
      <c r="BS460" s="178"/>
      <c r="BT460" s="178"/>
      <c r="BU460" s="179"/>
      <c r="BV460" s="180"/>
      <c r="BW460" s="181"/>
      <c r="BX460" s="177"/>
      <c r="BY460"/>
      <c r="CA460"/>
    </row>
    <row r="461" spans="2:79" ht="18.75">
      <c r="B461" s="1170" t="s">
        <v>1581</v>
      </c>
      <c r="C461" s="335">
        <v>14485349000175</v>
      </c>
      <c r="D461" s="1170" t="s">
        <v>14</v>
      </c>
      <c r="E461" s="1170" t="s">
        <v>607</v>
      </c>
      <c r="F461" s="1170" t="s">
        <v>1414</v>
      </c>
      <c r="G461" s="1172" t="s">
        <v>1414</v>
      </c>
      <c r="H461" s="1172" t="s">
        <v>34</v>
      </c>
      <c r="I461" s="1172" t="s">
        <v>34</v>
      </c>
      <c r="J461" s="1172" t="s">
        <v>611</v>
      </c>
      <c r="K461" s="1172" t="s">
        <v>48</v>
      </c>
      <c r="L461" s="740" t="s">
        <v>1414</v>
      </c>
      <c r="M461" s="740" t="s">
        <v>34</v>
      </c>
      <c r="N461" s="1172" t="s">
        <v>3201</v>
      </c>
      <c r="O461" s="1172" t="s">
        <v>1320</v>
      </c>
      <c r="P461" s="783">
        <v>41108</v>
      </c>
      <c r="Q461" s="741">
        <v>27.997764</v>
      </c>
      <c r="R461" s="741">
        <v>69.247244228915619</v>
      </c>
      <c r="S461" s="784">
        <v>5</v>
      </c>
      <c r="T461" s="742">
        <v>-5.6554369230987778E-4</v>
      </c>
      <c r="U461" s="743">
        <v>-1.7399548994134165E-2</v>
      </c>
      <c r="V461" s="742">
        <v>-4.6993860898125739E-2</v>
      </c>
      <c r="W461" s="743">
        <v>-0.35523819108334581</v>
      </c>
      <c r="X461" s="742">
        <v>-0.19901766149684297</v>
      </c>
      <c r="Y461" s="743">
        <v>-0.96944068068860823</v>
      </c>
      <c r="Z461" s="742">
        <v>0.34783347842512335</v>
      </c>
      <c r="AA461" s="743">
        <v>1.4987838711217787</v>
      </c>
      <c r="AB461" s="742">
        <v>0.22844653711103585</v>
      </c>
      <c r="AC461" s="744">
        <v>-0.78478831785307346</v>
      </c>
      <c r="AD461" s="785">
        <v>25682017000105</v>
      </c>
      <c r="AE461" s="1178" t="s">
        <v>1745</v>
      </c>
      <c r="AF461" s="786" t="s">
        <v>1729</v>
      </c>
      <c r="AG461" s="787" t="s">
        <v>59</v>
      </c>
      <c r="AH461" s="787" t="s">
        <v>1726</v>
      </c>
      <c r="AI461" s="787">
        <v>25000</v>
      </c>
      <c r="AJ461" s="787">
        <v>5000</v>
      </c>
      <c r="AK461" s="787">
        <v>25000</v>
      </c>
      <c r="AL461" s="742">
        <v>1.4999999999999999E-2</v>
      </c>
      <c r="AM461" s="742">
        <v>0.1</v>
      </c>
      <c r="AN461" s="743" t="s">
        <v>2119</v>
      </c>
      <c r="AO461" s="1172" t="s">
        <v>34</v>
      </c>
      <c r="AP461" s="1178" t="s">
        <v>1727</v>
      </c>
      <c r="AQ461" s="745" t="s">
        <v>687</v>
      </c>
      <c r="AR461" s="742">
        <v>0</v>
      </c>
      <c r="AS461" s="742">
        <v>0</v>
      </c>
      <c r="AT461" s="742" t="s">
        <v>1414</v>
      </c>
      <c r="AU461" s="742" t="s">
        <v>2724</v>
      </c>
      <c r="AX461" s="190"/>
      <c r="AY461" s="190"/>
      <c r="AZ461" s="176"/>
      <c r="BA461" s="176"/>
      <c r="BB461" s="176"/>
      <c r="BC461" s="751"/>
      <c r="BD461" s="176"/>
      <c r="BE461" s="176"/>
      <c r="BF461" s="176"/>
      <c r="BG461" s="176"/>
      <c r="BH461" s="751"/>
      <c r="BI461" s="178"/>
      <c r="BJ461" s="191"/>
      <c r="BK461" s="191"/>
      <c r="BL461" s="191"/>
      <c r="BM461" s="178"/>
      <c r="BN461" s="178"/>
      <c r="BO461" s="178"/>
      <c r="BP461" s="178"/>
      <c r="BQ461" s="178"/>
      <c r="BR461" s="178"/>
      <c r="BS461" s="178"/>
      <c r="BT461" s="178"/>
      <c r="BU461" s="179"/>
      <c r="BV461" s="180"/>
      <c r="BW461" s="181"/>
      <c r="BX461" s="177"/>
      <c r="BY461"/>
      <c r="CA461"/>
    </row>
    <row r="462" spans="2:79" ht="18.75">
      <c r="B462" s="1170" t="s">
        <v>1582</v>
      </c>
      <c r="C462" s="335">
        <v>1221890000124</v>
      </c>
      <c r="D462" s="1170" t="s">
        <v>13</v>
      </c>
      <c r="E462" s="1170" t="s">
        <v>615</v>
      </c>
      <c r="F462" s="1170" t="s">
        <v>619</v>
      </c>
      <c r="G462" s="1172" t="s">
        <v>34</v>
      </c>
      <c r="H462" s="1172" t="s">
        <v>1337</v>
      </c>
      <c r="I462" s="1172" t="s">
        <v>34</v>
      </c>
      <c r="J462" s="1172" t="s">
        <v>611</v>
      </c>
      <c r="K462" s="1172" t="s">
        <v>48</v>
      </c>
      <c r="L462" s="740" t="s">
        <v>1414</v>
      </c>
      <c r="M462" s="740" t="s">
        <v>34</v>
      </c>
      <c r="N462" s="1172" t="s">
        <v>3202</v>
      </c>
      <c r="O462" s="1172" t="s">
        <v>1323</v>
      </c>
      <c r="P462" s="783">
        <v>35252</v>
      </c>
      <c r="Q462" s="741">
        <v>790.00879099999997</v>
      </c>
      <c r="R462" s="741">
        <v>850.34907910121501</v>
      </c>
      <c r="S462" s="784">
        <v>1</v>
      </c>
      <c r="T462" s="742">
        <v>2.828902699234237E-2</v>
      </c>
      <c r="U462" s="743">
        <v>0.87034179293780434</v>
      </c>
      <c r="V462" s="742">
        <v>0.10468175843367078</v>
      </c>
      <c r="W462" s="743">
        <v>0.79131524404891196</v>
      </c>
      <c r="X462" s="742">
        <v>0.15500265270431313</v>
      </c>
      <c r="Y462" s="743">
        <v>0.75503789973229551</v>
      </c>
      <c r="Z462" s="742">
        <v>0.46310868647659564</v>
      </c>
      <c r="AA462" s="743">
        <v>1.9954946056664011</v>
      </c>
      <c r="AB462" s="742">
        <v>6.4500270830044559E-2</v>
      </c>
      <c r="AC462" s="744">
        <v>-0.42800679581137135</v>
      </c>
      <c r="AD462" s="785">
        <v>7455507000189</v>
      </c>
      <c r="AE462" s="1178" t="s">
        <v>1745</v>
      </c>
      <c r="AF462" s="786" t="s">
        <v>1729</v>
      </c>
      <c r="AG462" s="787" t="s">
        <v>59</v>
      </c>
      <c r="AH462" s="787" t="s">
        <v>1730</v>
      </c>
      <c r="AI462" s="787">
        <v>5000</v>
      </c>
      <c r="AJ462" s="787">
        <v>2000</v>
      </c>
      <c r="AK462" s="787">
        <v>5000</v>
      </c>
      <c r="AL462" s="742">
        <v>0.02</v>
      </c>
      <c r="AM462" s="742">
        <v>0.2</v>
      </c>
      <c r="AN462" s="743" t="s">
        <v>64</v>
      </c>
      <c r="AO462" s="1172" t="s">
        <v>34</v>
      </c>
      <c r="AP462" s="1178" t="s">
        <v>1742</v>
      </c>
      <c r="AQ462" s="745" t="s">
        <v>664</v>
      </c>
      <c r="AR462" s="742">
        <v>0</v>
      </c>
      <c r="AS462" s="742">
        <v>0</v>
      </c>
      <c r="AT462" s="742" t="s">
        <v>1414</v>
      </c>
      <c r="AU462" s="742" t="s">
        <v>2724</v>
      </c>
      <c r="AX462" s="190"/>
      <c r="AY462" s="190"/>
      <c r="AZ462" s="176"/>
      <c r="BA462" s="176"/>
      <c r="BB462" s="176"/>
      <c r="BC462" s="176"/>
      <c r="BD462" s="176"/>
      <c r="BE462" s="176"/>
      <c r="BF462" s="176"/>
      <c r="BG462" s="176"/>
      <c r="BH462" s="751"/>
      <c r="BI462" s="178"/>
      <c r="BJ462" s="191"/>
      <c r="BK462" s="191"/>
      <c r="BL462" s="191"/>
      <c r="BM462" s="210"/>
      <c r="BN462" s="178"/>
      <c r="BO462" s="178"/>
      <c r="BP462" s="178"/>
      <c r="BQ462" s="178"/>
      <c r="BR462" s="178"/>
      <c r="BS462" s="178"/>
      <c r="BT462" s="178"/>
      <c r="BU462" s="178"/>
      <c r="BV462" s="178"/>
      <c r="BW462" s="181"/>
      <c r="BX462" s="176"/>
      <c r="BY462"/>
      <c r="CA462"/>
    </row>
    <row r="463" spans="2:79" ht="18.75">
      <c r="B463" s="1170" t="s">
        <v>180</v>
      </c>
      <c r="C463" s="335">
        <v>18558694000142</v>
      </c>
      <c r="D463" s="1170" t="s">
        <v>14</v>
      </c>
      <c r="E463" s="1170" t="s">
        <v>614</v>
      </c>
      <c r="F463" s="1170" t="s">
        <v>1414</v>
      </c>
      <c r="G463" s="1172" t="s">
        <v>1414</v>
      </c>
      <c r="H463" s="1172" t="s">
        <v>1337</v>
      </c>
      <c r="I463" s="1172" t="s">
        <v>34</v>
      </c>
      <c r="J463" s="1172" t="s">
        <v>608</v>
      </c>
      <c r="K463" s="1172" t="s">
        <v>48</v>
      </c>
      <c r="L463" s="740" t="s">
        <v>1414</v>
      </c>
      <c r="M463" s="740" t="s">
        <v>34</v>
      </c>
      <c r="N463" s="1172" t="s">
        <v>3203</v>
      </c>
      <c r="O463" s="1172" t="s">
        <v>1320</v>
      </c>
      <c r="P463" s="783">
        <v>41469</v>
      </c>
      <c r="Q463" s="741">
        <v>72.521279000000007</v>
      </c>
      <c r="R463" s="741">
        <v>82.039072473251082</v>
      </c>
      <c r="S463" s="784">
        <v>40</v>
      </c>
      <c r="T463" s="742">
        <v>-0.1662728449625227</v>
      </c>
      <c r="U463" s="743">
        <v>-5.1155596847047669</v>
      </c>
      <c r="V463" s="742">
        <v>-0.12491485035005034</v>
      </c>
      <c r="W463" s="743">
        <v>-0.9442621787129758</v>
      </c>
      <c r="X463" s="742">
        <v>-0.16941207393584201</v>
      </c>
      <c r="Y463" s="743">
        <v>-0.82522804779231507</v>
      </c>
      <c r="Z463" s="742">
        <v>3.3308455519824864E-2</v>
      </c>
      <c r="AA463" s="743">
        <v>0.14352320579123676</v>
      </c>
      <c r="AB463" s="742">
        <v>0.20255981887261174</v>
      </c>
      <c r="AC463" s="744">
        <v>-1.2697639860766621</v>
      </c>
      <c r="AD463" s="785">
        <v>0</v>
      </c>
      <c r="AE463" s="1178" t="s">
        <v>1872</v>
      </c>
      <c r="AF463" s="786" t="s">
        <v>1738</v>
      </c>
      <c r="AG463" s="787" t="s">
        <v>741</v>
      </c>
      <c r="AH463" s="787" t="s">
        <v>1730</v>
      </c>
      <c r="AI463" s="787">
        <v>1000</v>
      </c>
      <c r="AJ463" s="787">
        <v>0</v>
      </c>
      <c r="AK463" s="787">
        <v>1000</v>
      </c>
      <c r="AL463" s="742">
        <v>0.02</v>
      </c>
      <c r="AM463" s="742">
        <v>0.2</v>
      </c>
      <c r="AN463" s="743" t="s">
        <v>666</v>
      </c>
      <c r="AO463" s="1172" t="s">
        <v>34</v>
      </c>
      <c r="AP463" s="1178" t="s">
        <v>1727</v>
      </c>
      <c r="AQ463" s="745" t="s">
        <v>659</v>
      </c>
      <c r="AR463" s="742">
        <v>4.0000000000000001E-3</v>
      </c>
      <c r="AS463" s="742">
        <v>4.0000000000000001E-3</v>
      </c>
      <c r="AT463" s="742" t="s">
        <v>1414</v>
      </c>
      <c r="AU463" s="742" t="s">
        <v>2724</v>
      </c>
      <c r="AX463" s="190"/>
      <c r="AY463" s="190"/>
      <c r="AZ463" s="176"/>
      <c r="BA463" s="176"/>
      <c r="BB463" s="176"/>
      <c r="BC463" s="751"/>
      <c r="BD463" s="176"/>
      <c r="BE463" s="176"/>
      <c r="BF463" s="176"/>
      <c r="BG463" s="176"/>
      <c r="BH463" s="751"/>
      <c r="BI463" s="178"/>
      <c r="BJ463" s="191"/>
      <c r="BK463" s="191"/>
      <c r="BL463" s="191"/>
      <c r="BM463" s="178"/>
      <c r="BN463" s="178"/>
      <c r="BO463" s="178"/>
      <c r="BP463" s="178"/>
      <c r="BQ463" s="178"/>
      <c r="BR463" s="178"/>
      <c r="BS463" s="178"/>
      <c r="BT463" s="178"/>
      <c r="BU463" s="179"/>
      <c r="BV463" s="180"/>
      <c r="BW463" s="181"/>
      <c r="BX463" s="177"/>
      <c r="BY463"/>
      <c r="CA463"/>
    </row>
    <row r="464" spans="2:79" ht="18.75">
      <c r="B464" s="1170" t="s">
        <v>1387</v>
      </c>
      <c r="C464" s="335">
        <v>18956729000100</v>
      </c>
      <c r="D464" s="1170" t="s">
        <v>13</v>
      </c>
      <c r="E464" s="1170" t="s">
        <v>616</v>
      </c>
      <c r="F464" s="1170" t="s">
        <v>617</v>
      </c>
      <c r="G464" s="1172" t="s">
        <v>34</v>
      </c>
      <c r="H464" s="1172" t="s">
        <v>1337</v>
      </c>
      <c r="I464" s="1172" t="s">
        <v>34</v>
      </c>
      <c r="J464" s="1172" t="s">
        <v>608</v>
      </c>
      <c r="K464" s="1172" t="s">
        <v>48</v>
      </c>
      <c r="L464" s="740" t="s">
        <v>1414</v>
      </c>
      <c r="M464" s="740" t="s">
        <v>1411</v>
      </c>
      <c r="N464" s="1172" t="s">
        <v>3204</v>
      </c>
      <c r="O464" s="1172" t="s">
        <v>1320</v>
      </c>
      <c r="P464" s="783">
        <v>41536</v>
      </c>
      <c r="Q464" s="741">
        <v>128.61955599999999</v>
      </c>
      <c r="R464" s="741">
        <v>165.71174644032925</v>
      </c>
      <c r="S464" s="784">
        <v>3</v>
      </c>
      <c r="T464" s="742">
        <v>-5.4283611955152411E-2</v>
      </c>
      <c r="U464" s="743">
        <v>-1.6700926535570251</v>
      </c>
      <c r="V464" s="742">
        <v>5.7371799343284735E-2</v>
      </c>
      <c r="W464" s="743">
        <v>0.43368758872753105</v>
      </c>
      <c r="X464" s="742">
        <v>0.11998081661055782</v>
      </c>
      <c r="Y464" s="743">
        <v>0.58444202212857044</v>
      </c>
      <c r="Z464" s="742">
        <v>0.22907866312588454</v>
      </c>
      <c r="AA464" s="743">
        <v>0.98707981493254771</v>
      </c>
      <c r="AB464" s="742">
        <v>0.12554717112539771</v>
      </c>
      <c r="AC464" s="744">
        <v>-0.59672004287927571</v>
      </c>
      <c r="AD464" s="785">
        <v>0</v>
      </c>
      <c r="AE464" s="1178" t="s">
        <v>1872</v>
      </c>
      <c r="AF464" s="786" t="s">
        <v>1738</v>
      </c>
      <c r="AG464" s="787" t="s">
        <v>741</v>
      </c>
      <c r="AH464" s="787" t="s">
        <v>1730</v>
      </c>
      <c r="AI464" s="787">
        <v>5000</v>
      </c>
      <c r="AJ464" s="787">
        <v>0</v>
      </c>
      <c r="AK464" s="787">
        <v>1000</v>
      </c>
      <c r="AL464" s="742">
        <v>0.02</v>
      </c>
      <c r="AM464" s="742">
        <v>0.2</v>
      </c>
      <c r="AN464" s="743" t="s">
        <v>2119</v>
      </c>
      <c r="AO464" s="1172" t="s">
        <v>34</v>
      </c>
      <c r="AP464" s="1178" t="s">
        <v>1742</v>
      </c>
      <c r="AQ464" s="745" t="s">
        <v>668</v>
      </c>
      <c r="AR464" s="742">
        <v>2.5999999999999999E-3</v>
      </c>
      <c r="AS464" s="742">
        <v>2.5999999999999999E-3</v>
      </c>
      <c r="AT464" s="742" t="s">
        <v>1414</v>
      </c>
      <c r="AU464" s="742" t="s">
        <v>2724</v>
      </c>
      <c r="AX464" s="190"/>
      <c r="AY464" s="190"/>
      <c r="AZ464" s="176"/>
      <c r="BA464" s="176"/>
      <c r="BB464" s="176"/>
      <c r="BC464" s="751"/>
      <c r="BD464" s="176"/>
      <c r="BE464" s="176"/>
      <c r="BF464" s="176"/>
      <c r="BG464" s="176"/>
      <c r="BH464" s="751"/>
      <c r="BI464" s="178"/>
      <c r="BJ464" s="191"/>
      <c r="BK464" s="191"/>
      <c r="BL464" s="191"/>
      <c r="BM464" s="178"/>
      <c r="BN464" s="178"/>
      <c r="BO464" s="178"/>
      <c r="BP464" s="178"/>
      <c r="BQ464" s="178"/>
      <c r="BR464" s="178"/>
      <c r="BS464" s="178"/>
      <c r="BT464" s="178"/>
      <c r="BU464" s="179"/>
      <c r="BV464" s="180"/>
      <c r="BW464" s="181"/>
      <c r="BX464" s="177"/>
      <c r="BY464"/>
      <c r="CA464"/>
    </row>
    <row r="465" spans="2:79" ht="18.75">
      <c r="B465" s="1170" t="s">
        <v>4675</v>
      </c>
      <c r="C465" s="335">
        <v>37396917000167</v>
      </c>
      <c r="D465" s="1170" t="s">
        <v>13</v>
      </c>
      <c r="E465" s="1170" t="s">
        <v>615</v>
      </c>
      <c r="F465" s="1170" t="s">
        <v>619</v>
      </c>
      <c r="G465" s="1172" t="s">
        <v>34</v>
      </c>
      <c r="H465" s="1172" t="s">
        <v>34</v>
      </c>
      <c r="I465" s="1172" t="s">
        <v>34</v>
      </c>
      <c r="J465" s="1172" t="s">
        <v>608</v>
      </c>
      <c r="K465" s="1172" t="s">
        <v>48</v>
      </c>
      <c r="L465" s="740" t="s">
        <v>1414</v>
      </c>
      <c r="M465" s="740" t="s">
        <v>34</v>
      </c>
      <c r="N465" s="1172" t="s">
        <v>4676</v>
      </c>
      <c r="O465" s="1172" t="s">
        <v>1320</v>
      </c>
      <c r="P465" s="783">
        <v>44558</v>
      </c>
      <c r="Q465" s="741"/>
      <c r="R465" s="741"/>
      <c r="S465" s="784">
        <v>20</v>
      </c>
      <c r="T465" s="742"/>
      <c r="U465" s="743"/>
      <c r="V465" s="742"/>
      <c r="W465" s="743"/>
      <c r="X465" s="742"/>
      <c r="Y465" s="743"/>
      <c r="Z465" s="742"/>
      <c r="AA465" s="743"/>
      <c r="AB465" s="742"/>
      <c r="AC465" s="744"/>
      <c r="AD465" s="785">
        <v>31963459000114</v>
      </c>
      <c r="AE465" s="1178" t="s">
        <v>1960</v>
      </c>
      <c r="AF465" s="786" t="s">
        <v>1725</v>
      </c>
      <c r="AG465" s="787" t="s">
        <v>1428</v>
      </c>
      <c r="AH465" s="787" t="s">
        <v>2116</v>
      </c>
      <c r="AI465" s="787">
        <v>1000</v>
      </c>
      <c r="AJ465" s="787">
        <v>0</v>
      </c>
      <c r="AK465" s="787">
        <v>0</v>
      </c>
      <c r="AL465" s="742">
        <v>1.8499999999999999E-2</v>
      </c>
      <c r="AM465" s="742">
        <v>0.2</v>
      </c>
      <c r="AN465" s="743" t="s">
        <v>34</v>
      </c>
      <c r="AO465" s="1172" t="s">
        <v>4623</v>
      </c>
      <c r="AP465" s="1178" t="s">
        <v>1742</v>
      </c>
      <c r="AQ465" s="745" t="s">
        <v>2174</v>
      </c>
      <c r="AR465" s="742">
        <v>0</v>
      </c>
      <c r="AS465" s="742">
        <v>0</v>
      </c>
      <c r="AT465" s="742" t="s">
        <v>1414</v>
      </c>
      <c r="AU465" s="742" t="s">
        <v>2724</v>
      </c>
      <c r="AX465" s="190"/>
      <c r="AY465" s="190"/>
      <c r="AZ465" s="176"/>
      <c r="BA465" s="176"/>
      <c r="BB465" s="176"/>
      <c r="BC465" s="751"/>
      <c r="BD465" s="176"/>
      <c r="BE465" s="176"/>
      <c r="BF465" s="176"/>
      <c r="BG465" s="176"/>
      <c r="BH465" s="751"/>
      <c r="BI465" s="178"/>
      <c r="BJ465" s="191"/>
      <c r="BK465" s="191"/>
      <c r="BL465" s="191"/>
      <c r="BM465" s="178"/>
      <c r="BN465" s="178"/>
      <c r="BO465" s="178"/>
      <c r="BP465" s="178"/>
      <c r="BQ465" s="178"/>
      <c r="BR465" s="178"/>
      <c r="BS465" s="178"/>
      <c r="BT465" s="178"/>
      <c r="BU465" s="179"/>
      <c r="BV465" s="180"/>
      <c r="BW465" s="181"/>
      <c r="BX465" s="177"/>
      <c r="BY465"/>
      <c r="CA465"/>
    </row>
    <row r="466" spans="2:79" ht="18.75">
      <c r="B466" s="1170" t="s">
        <v>4616</v>
      </c>
      <c r="C466" s="335">
        <v>37128109000119</v>
      </c>
      <c r="D466" s="1170" t="s">
        <v>13</v>
      </c>
      <c r="E466" s="1170" t="s">
        <v>615</v>
      </c>
      <c r="F466" s="1170" t="s">
        <v>619</v>
      </c>
      <c r="G466" s="1172" t="s">
        <v>34</v>
      </c>
      <c r="H466" s="1172" t="s">
        <v>1337</v>
      </c>
      <c r="I466" s="1172" t="s">
        <v>34</v>
      </c>
      <c r="J466" s="1172" t="s">
        <v>608</v>
      </c>
      <c r="K466" s="1172" t="s">
        <v>48</v>
      </c>
      <c r="L466" s="740" t="s">
        <v>1414</v>
      </c>
      <c r="M466" s="740" t="s">
        <v>34</v>
      </c>
      <c r="N466" s="1172" t="s">
        <v>3206</v>
      </c>
      <c r="O466" s="1172" t="s">
        <v>1320</v>
      </c>
      <c r="P466" s="783">
        <v>44111</v>
      </c>
      <c r="Q466" s="741">
        <v>20.6086721</v>
      </c>
      <c r="R466" s="741">
        <v>31.480201129072576</v>
      </c>
      <c r="S466" s="784">
        <v>12</v>
      </c>
      <c r="T466" s="742">
        <v>-3.62693096422394E-2</v>
      </c>
      <c r="U466" s="743">
        <v>-1.1158636170550478</v>
      </c>
      <c r="V466" s="742">
        <v>-0.1738927602522049</v>
      </c>
      <c r="W466" s="743">
        <v>-1.3144982858164549</v>
      </c>
      <c r="X466" s="742">
        <v>-0.21038723960426653</v>
      </c>
      <c r="Y466" s="743">
        <v>-1.0248233610834225</v>
      </c>
      <c r="Z466" s="742"/>
      <c r="AA466" s="743"/>
      <c r="AB466" s="742">
        <v>0.21983995165869374</v>
      </c>
      <c r="AC466" s="744">
        <v>-1.3927453614444085</v>
      </c>
      <c r="AD466" s="785">
        <v>31963459000114</v>
      </c>
      <c r="AE466" s="1178" t="s">
        <v>1960</v>
      </c>
      <c r="AF466" s="786" t="s">
        <v>1725</v>
      </c>
      <c r="AG466" s="787" t="s">
        <v>1428</v>
      </c>
      <c r="AH466" s="787" t="s">
        <v>1797</v>
      </c>
      <c r="AI466" s="787">
        <v>1</v>
      </c>
      <c r="AJ466" s="787">
        <v>0</v>
      </c>
      <c r="AK466" s="787">
        <v>1000</v>
      </c>
      <c r="AL466" s="742">
        <v>2.5000000000000001E-2</v>
      </c>
      <c r="AM466" s="742">
        <v>0.2</v>
      </c>
      <c r="AN466" s="743" t="s">
        <v>34</v>
      </c>
      <c r="AO466" s="1172" t="s">
        <v>4623</v>
      </c>
      <c r="AP466" s="1178" t="s">
        <v>1742</v>
      </c>
      <c r="AQ466" s="745" t="s">
        <v>2174</v>
      </c>
      <c r="AR466" s="742">
        <v>0</v>
      </c>
      <c r="AS466" s="742">
        <v>0</v>
      </c>
      <c r="AT466" s="742" t="s">
        <v>1414</v>
      </c>
      <c r="AU466" s="742" t="s">
        <v>2724</v>
      </c>
      <c r="AX466" s="190"/>
      <c r="AY466" s="190"/>
      <c r="AZ466" s="176"/>
      <c r="BA466" s="176"/>
      <c r="BB466" s="176"/>
      <c r="BC466" s="751"/>
      <c r="BD466" s="176"/>
      <c r="BE466" s="176"/>
      <c r="BF466" s="176"/>
      <c r="BG466" s="176"/>
      <c r="BH466" s="751"/>
      <c r="BI466" s="178"/>
      <c r="BJ466" s="191"/>
      <c r="BK466" s="191"/>
      <c r="BL466" s="191"/>
      <c r="BM466" s="178"/>
      <c r="BN466" s="178"/>
      <c r="BO466" s="178"/>
      <c r="BP466" s="178"/>
      <c r="BQ466" s="178"/>
      <c r="BR466" s="178"/>
      <c r="BS466" s="178"/>
      <c r="BT466" s="178"/>
      <c r="BU466" s="179"/>
      <c r="BV466" s="180"/>
      <c r="BW466" s="181"/>
      <c r="BX466" s="177"/>
      <c r="BY466"/>
      <c r="CA466"/>
    </row>
    <row r="467" spans="2:79" ht="18.75">
      <c r="B467" s="1170" t="s">
        <v>182</v>
      </c>
      <c r="C467" s="335">
        <v>30858733000122</v>
      </c>
      <c r="D467" s="1170" t="s">
        <v>14</v>
      </c>
      <c r="E467" s="1170" t="s">
        <v>607</v>
      </c>
      <c r="F467" s="1170" t="s">
        <v>1414</v>
      </c>
      <c r="G467" s="1172" t="s">
        <v>1414</v>
      </c>
      <c r="H467" s="1172" t="s">
        <v>34</v>
      </c>
      <c r="I467" s="1172" t="s">
        <v>34</v>
      </c>
      <c r="J467" s="1172" t="s">
        <v>608</v>
      </c>
      <c r="K467" s="1172" t="s">
        <v>48</v>
      </c>
      <c r="L467" s="740" t="s">
        <v>1414</v>
      </c>
      <c r="M467" s="740" t="s">
        <v>34</v>
      </c>
      <c r="N467" s="1172" t="s">
        <v>3207</v>
      </c>
      <c r="O467" s="1172" t="s">
        <v>1320</v>
      </c>
      <c r="P467" s="783">
        <v>43566</v>
      </c>
      <c r="Q467" s="741">
        <v>163.93872676000001</v>
      </c>
      <c r="R467" s="741">
        <v>181.71732647763071</v>
      </c>
      <c r="S467" s="784">
        <v>17</v>
      </c>
      <c r="T467" s="742">
        <v>-3.9225412826725981E-2</v>
      </c>
      <c r="U467" s="743">
        <v>-1.2068112536206901</v>
      </c>
      <c r="V467" s="742">
        <v>-0.17285077254407555</v>
      </c>
      <c r="W467" s="743">
        <v>-1.3066216436020732</v>
      </c>
      <c r="X467" s="742">
        <v>-0.208939332135613</v>
      </c>
      <c r="Y467" s="743">
        <v>-1.0177704171817183</v>
      </c>
      <c r="Z467" s="742">
        <v>0.27804500474572214</v>
      </c>
      <c r="AA467" s="743">
        <v>1.1980714750221328</v>
      </c>
      <c r="AB467" s="742">
        <v>0.22304368469324595</v>
      </c>
      <c r="AC467" s="744">
        <v>-1.3680687065600623</v>
      </c>
      <c r="AD467" s="785">
        <v>31635364000171</v>
      </c>
      <c r="AE467" s="1178" t="s">
        <v>1960</v>
      </c>
      <c r="AF467" s="786" t="s">
        <v>1725</v>
      </c>
      <c r="AG467" s="787" t="s">
        <v>1428</v>
      </c>
      <c r="AH467" s="787" t="s">
        <v>1730</v>
      </c>
      <c r="AI467" s="787">
        <v>500</v>
      </c>
      <c r="AJ467" s="787">
        <v>100</v>
      </c>
      <c r="AK467" s="787">
        <v>100</v>
      </c>
      <c r="AL467" s="742">
        <v>2.5000000000000001E-2</v>
      </c>
      <c r="AM467" s="742">
        <v>0.2</v>
      </c>
      <c r="AN467" s="743" t="s">
        <v>2157</v>
      </c>
      <c r="AO467" s="1172" t="s">
        <v>34</v>
      </c>
      <c r="AP467" s="1178" t="s">
        <v>1727</v>
      </c>
      <c r="AQ467" s="745" t="s">
        <v>670</v>
      </c>
      <c r="AR467" s="742">
        <v>4.31666666666667E-3</v>
      </c>
      <c r="AS467" s="742">
        <v>4.31666666666667E-3</v>
      </c>
      <c r="AT467" s="742" t="s">
        <v>1414</v>
      </c>
      <c r="AU467" s="742" t="s">
        <v>2724</v>
      </c>
      <c r="AX467" s="190"/>
      <c r="AY467" s="190"/>
      <c r="AZ467" s="176"/>
      <c r="BA467" s="176"/>
      <c r="BB467" s="176"/>
      <c r="BC467" s="751"/>
      <c r="BD467" s="176"/>
      <c r="BE467" s="176"/>
      <c r="BF467" s="176"/>
      <c r="BG467" s="176"/>
      <c r="BH467" s="751"/>
      <c r="BI467" s="178"/>
      <c r="BJ467" s="191"/>
      <c r="BK467" s="191"/>
      <c r="BL467" s="191"/>
      <c r="BM467" s="178"/>
      <c r="BN467" s="178"/>
      <c r="BO467" s="178"/>
      <c r="BP467" s="178"/>
      <c r="BQ467" s="178"/>
      <c r="BR467" s="178"/>
      <c r="BS467" s="178"/>
      <c r="BT467" s="178"/>
      <c r="BU467" s="179"/>
      <c r="BV467" s="180"/>
      <c r="BW467" s="181"/>
      <c r="BX467" s="177"/>
      <c r="BY467"/>
      <c r="CA467"/>
    </row>
    <row r="468" spans="2:79" ht="18.75">
      <c r="B468" s="1170" t="s">
        <v>4677</v>
      </c>
      <c r="C468" s="335">
        <v>47212505000183</v>
      </c>
      <c r="D468" s="1170" t="s">
        <v>13</v>
      </c>
      <c r="E468" s="1170" t="s">
        <v>614</v>
      </c>
      <c r="F468" s="1170" t="s">
        <v>1414</v>
      </c>
      <c r="G468" s="1172" t="s">
        <v>34</v>
      </c>
      <c r="H468" s="1172" t="s">
        <v>34</v>
      </c>
      <c r="I468" s="1172" t="s">
        <v>34</v>
      </c>
      <c r="J468" s="1172" t="s">
        <v>608</v>
      </c>
      <c r="K468" s="1172" t="s">
        <v>48</v>
      </c>
      <c r="L468" s="740" t="s">
        <v>1414</v>
      </c>
      <c r="M468" s="740" t="s">
        <v>34</v>
      </c>
      <c r="N468" s="1172" t="s">
        <v>4678</v>
      </c>
      <c r="O468" s="1172" t="s">
        <v>1320</v>
      </c>
      <c r="P468" s="783">
        <v>44866</v>
      </c>
      <c r="Q468" s="741"/>
      <c r="R468" s="741"/>
      <c r="S468" s="784">
        <v>9</v>
      </c>
      <c r="T468" s="742"/>
      <c r="U468" s="743"/>
      <c r="V468" s="742"/>
      <c r="W468" s="743"/>
      <c r="X468" s="742"/>
      <c r="Y468" s="743"/>
      <c r="Z468" s="742"/>
      <c r="AA468" s="743"/>
      <c r="AB468" s="742"/>
      <c r="AC468" s="744"/>
      <c r="AD468" s="785">
        <v>45682384000108</v>
      </c>
      <c r="AE468" s="1178" t="s">
        <v>1960</v>
      </c>
      <c r="AF468" s="786" t="s">
        <v>1763</v>
      </c>
      <c r="AG468" s="787" t="s">
        <v>59</v>
      </c>
      <c r="AH468" s="787" t="s">
        <v>2116</v>
      </c>
      <c r="AI468" s="787">
        <v>0</v>
      </c>
      <c r="AJ468" s="787">
        <v>0</v>
      </c>
      <c r="AK468" s="787">
        <v>0</v>
      </c>
      <c r="AL468" s="742">
        <v>1.4999999999999999E-2</v>
      </c>
      <c r="AM468" s="742">
        <v>0.2</v>
      </c>
      <c r="AN468" s="743" t="s">
        <v>2119</v>
      </c>
      <c r="AO468" s="1172" t="s">
        <v>4626</v>
      </c>
      <c r="AP468" s="1178" t="s">
        <v>1742</v>
      </c>
      <c r="AQ468" s="745" t="s">
        <v>2174</v>
      </c>
      <c r="AR468" s="742">
        <v>0</v>
      </c>
      <c r="AS468" s="742">
        <v>0</v>
      </c>
      <c r="AT468" s="742" t="s">
        <v>1414</v>
      </c>
      <c r="AU468" s="742" t="s">
        <v>2724</v>
      </c>
      <c r="AX468" s="190"/>
      <c r="AY468" s="190"/>
      <c r="AZ468" s="176"/>
      <c r="BA468" s="176"/>
      <c r="BB468" s="176"/>
      <c r="BC468" s="751"/>
      <c r="BD468" s="176"/>
      <c r="BE468" s="176"/>
      <c r="BF468" s="176"/>
      <c r="BG468" s="176"/>
      <c r="BH468" s="751"/>
      <c r="BI468" s="178"/>
      <c r="BJ468" s="191"/>
      <c r="BK468" s="191"/>
      <c r="BL468" s="191"/>
      <c r="BM468" s="210"/>
      <c r="BN468" s="178"/>
      <c r="BO468" s="178"/>
      <c r="BP468" s="178"/>
      <c r="BQ468" s="178"/>
      <c r="BR468" s="178"/>
      <c r="BS468" s="178"/>
      <c r="BT468" s="178"/>
      <c r="BU468" s="179"/>
      <c r="BV468" s="180"/>
      <c r="BW468" s="181"/>
      <c r="BX468" s="177"/>
      <c r="BY468"/>
      <c r="CA468"/>
    </row>
    <row r="469" spans="2:79" ht="18.75">
      <c r="B469" s="1170" t="s">
        <v>2654</v>
      </c>
      <c r="C469" s="335">
        <v>37626895000184</v>
      </c>
      <c r="D469" s="1170" t="s">
        <v>14</v>
      </c>
      <c r="E469" s="1170" t="s">
        <v>614</v>
      </c>
      <c r="F469" s="1170" t="s">
        <v>1414</v>
      </c>
      <c r="G469" s="1172" t="s">
        <v>34</v>
      </c>
      <c r="H469" s="1172" t="s">
        <v>1336</v>
      </c>
      <c r="I469" s="1172" t="s">
        <v>34</v>
      </c>
      <c r="J469" s="1172" t="s">
        <v>608</v>
      </c>
      <c r="K469" s="1172" t="s">
        <v>48</v>
      </c>
      <c r="L469" s="740" t="s">
        <v>1414</v>
      </c>
      <c r="M469" s="740" t="s">
        <v>34</v>
      </c>
      <c r="N469" s="1172" t="s">
        <v>3208</v>
      </c>
      <c r="O469" s="1172" t="s">
        <v>1320</v>
      </c>
      <c r="P469" s="783">
        <v>44152</v>
      </c>
      <c r="Q469" s="741"/>
      <c r="R469" s="741"/>
      <c r="S469" s="784">
        <v>9</v>
      </c>
      <c r="T469" s="742"/>
      <c r="U469" s="743"/>
      <c r="V469" s="742"/>
      <c r="W469" s="743"/>
      <c r="X469" s="742"/>
      <c r="Y469" s="743"/>
      <c r="Z469" s="742"/>
      <c r="AA469" s="743"/>
      <c r="AB469" s="742"/>
      <c r="AC469" s="744"/>
      <c r="AD469" s="785">
        <v>37623383000164</v>
      </c>
      <c r="AE469" s="1178" t="s">
        <v>1960</v>
      </c>
      <c r="AF469" s="786" t="s">
        <v>1725</v>
      </c>
      <c r="AG469" s="787" t="s">
        <v>1428</v>
      </c>
      <c r="AH469" s="787" t="s">
        <v>2116</v>
      </c>
      <c r="AI469" s="787">
        <v>1000</v>
      </c>
      <c r="AJ469" s="787">
        <v>0</v>
      </c>
      <c r="AK469" s="787">
        <v>1000</v>
      </c>
      <c r="AL469" s="742">
        <v>1.0999999999999999E-2</v>
      </c>
      <c r="AM469" s="742">
        <v>0.15</v>
      </c>
      <c r="AN469" s="743" t="s">
        <v>34</v>
      </c>
      <c r="AO469" s="1172" t="s">
        <v>4626</v>
      </c>
      <c r="AP469" s="1178" t="s">
        <v>1742</v>
      </c>
      <c r="AQ469" s="745" t="s">
        <v>2174</v>
      </c>
      <c r="AR469" s="742">
        <v>0</v>
      </c>
      <c r="AS469" s="742">
        <v>0</v>
      </c>
      <c r="AT469" s="742" t="s">
        <v>1414</v>
      </c>
      <c r="AU469" s="742" t="s">
        <v>2724</v>
      </c>
      <c r="AX469" s="190"/>
      <c r="AY469" s="190"/>
      <c r="AZ469" s="176"/>
      <c r="BA469" s="176"/>
      <c r="BB469" s="176"/>
      <c r="BC469" s="751"/>
      <c r="BD469" s="176"/>
      <c r="BE469" s="176"/>
      <c r="BF469" s="176"/>
      <c r="BG469" s="176"/>
      <c r="BH469" s="751"/>
      <c r="BI469" s="178"/>
      <c r="BJ469" s="191"/>
      <c r="BK469" s="191"/>
      <c r="BL469" s="191"/>
      <c r="BM469" s="210"/>
      <c r="BN469" s="178"/>
      <c r="BO469" s="178"/>
      <c r="BP469" s="178"/>
      <c r="BQ469" s="178"/>
      <c r="BR469" s="178"/>
      <c r="BS469" s="178"/>
      <c r="BT469" s="178"/>
      <c r="BU469" s="179"/>
      <c r="BV469" s="180"/>
      <c r="BW469" s="181"/>
      <c r="BX469" s="177"/>
      <c r="BY469"/>
      <c r="CA469"/>
    </row>
    <row r="470" spans="2:79" ht="18.75">
      <c r="B470" s="1170" t="s">
        <v>481</v>
      </c>
      <c r="C470" s="335">
        <v>29250121000173</v>
      </c>
      <c r="D470" s="1170" t="s">
        <v>11</v>
      </c>
      <c r="E470" s="1170" t="s">
        <v>620</v>
      </c>
      <c r="F470" s="1170" t="s">
        <v>663</v>
      </c>
      <c r="G470" s="1172" t="s">
        <v>738</v>
      </c>
      <c r="H470" s="1172" t="s">
        <v>34</v>
      </c>
      <c r="I470" s="1172" t="s">
        <v>1414</v>
      </c>
      <c r="J470" s="1172" t="s">
        <v>608</v>
      </c>
      <c r="K470" s="1172" t="s">
        <v>48</v>
      </c>
      <c r="L470" s="740" t="s">
        <v>1414</v>
      </c>
      <c r="M470" s="740" t="s">
        <v>34</v>
      </c>
      <c r="N470" s="1172" t="s">
        <v>3212</v>
      </c>
      <c r="O470" s="1172" t="s">
        <v>1320</v>
      </c>
      <c r="P470" s="783">
        <v>43036</v>
      </c>
      <c r="Q470" s="741">
        <v>456.46168333000003</v>
      </c>
      <c r="R470" s="741">
        <v>378.05109462429715</v>
      </c>
      <c r="S470" s="784">
        <v>30</v>
      </c>
      <c r="T470" s="742">
        <v>8.0881606775076165E-3</v>
      </c>
      <c r="U470" s="743">
        <v>0.24884080557230037</v>
      </c>
      <c r="V470" s="742">
        <v>0.12156880606162135</v>
      </c>
      <c r="W470" s="743">
        <v>0.91896860424198179</v>
      </c>
      <c r="X470" s="742">
        <v>0.22580263510754195</v>
      </c>
      <c r="Y470" s="743">
        <v>1.099913739481907</v>
      </c>
      <c r="Z470" s="742">
        <v>0.29073888640807311</v>
      </c>
      <c r="AA470" s="743">
        <v>1.2527682948440801</v>
      </c>
      <c r="AB470" s="742">
        <v>8.7331316810115561E-3</v>
      </c>
      <c r="AC470" s="744">
        <v>-1.227452763856737</v>
      </c>
      <c r="AD470" s="785">
        <v>0</v>
      </c>
      <c r="AE470" s="1178" t="s">
        <v>1737</v>
      </c>
      <c r="AF470" s="786" t="s">
        <v>1738</v>
      </c>
      <c r="AG470" s="787" t="s">
        <v>741</v>
      </c>
      <c r="AH470" s="787" t="s">
        <v>1730</v>
      </c>
      <c r="AI470" s="787">
        <v>500</v>
      </c>
      <c r="AJ470" s="787">
        <v>500</v>
      </c>
      <c r="AK470" s="787">
        <v>500</v>
      </c>
      <c r="AL470" s="742">
        <v>4.0000000000000001E-3</v>
      </c>
      <c r="AM470" s="742">
        <v>0.1</v>
      </c>
      <c r="AN470" s="743" t="s">
        <v>64</v>
      </c>
      <c r="AO470" s="1172" t="s">
        <v>34</v>
      </c>
      <c r="AP470" s="1178" t="s">
        <v>1731</v>
      </c>
      <c r="AQ470" s="745" t="s">
        <v>662</v>
      </c>
      <c r="AR470" s="742">
        <v>5.3333333333333303E-4</v>
      </c>
      <c r="AS470" s="742">
        <v>5.3333333333333303E-4</v>
      </c>
      <c r="AT470" s="742" t="s">
        <v>1414</v>
      </c>
      <c r="AU470" s="742" t="s">
        <v>2724</v>
      </c>
      <c r="AX470" s="190"/>
      <c r="AY470" s="190"/>
      <c r="AZ470" s="176"/>
      <c r="BA470" s="176"/>
      <c r="BB470" s="176"/>
      <c r="BC470" s="751"/>
      <c r="BD470" s="176"/>
      <c r="BE470" s="176"/>
      <c r="BF470" s="176"/>
      <c r="BG470" s="176"/>
      <c r="BH470" s="751"/>
      <c r="BI470" s="178"/>
      <c r="BJ470" s="191"/>
      <c r="BK470" s="191"/>
      <c r="BL470" s="191"/>
      <c r="BM470" s="210"/>
      <c r="BN470" s="178"/>
      <c r="BO470" s="178"/>
      <c r="BP470" s="178"/>
      <c r="BQ470" s="178"/>
      <c r="BR470" s="178"/>
      <c r="BS470" s="178"/>
      <c r="BT470" s="178"/>
      <c r="BU470" s="179"/>
      <c r="BV470" s="180"/>
      <c r="BW470" s="181"/>
      <c r="BX470" s="177"/>
      <c r="BY470"/>
      <c r="CA470"/>
    </row>
    <row r="471" spans="2:79" ht="18.75">
      <c r="B471" s="1170" t="s">
        <v>184</v>
      </c>
      <c r="C471" s="335">
        <v>10783480000168</v>
      </c>
      <c r="D471" s="1170" t="s">
        <v>11</v>
      </c>
      <c r="E471" s="1170" t="s">
        <v>620</v>
      </c>
      <c r="F471" s="1170" t="s">
        <v>663</v>
      </c>
      <c r="G471" s="1172" t="s">
        <v>738</v>
      </c>
      <c r="H471" s="1172" t="s">
        <v>34</v>
      </c>
      <c r="I471" s="1172" t="s">
        <v>1414</v>
      </c>
      <c r="J471" s="1172" t="s">
        <v>608</v>
      </c>
      <c r="K471" s="1172" t="s">
        <v>48</v>
      </c>
      <c r="L471" s="740" t="s">
        <v>1414</v>
      </c>
      <c r="M471" s="740" t="s">
        <v>1411</v>
      </c>
      <c r="N471" s="1172" t="s">
        <v>3213</v>
      </c>
      <c r="O471" s="1172" t="s">
        <v>1320</v>
      </c>
      <c r="P471" s="783">
        <v>39918</v>
      </c>
      <c r="Q471" s="741">
        <v>1514.8946659999999</v>
      </c>
      <c r="R471" s="741">
        <v>1536.1608746265049</v>
      </c>
      <c r="S471" s="784">
        <v>5</v>
      </c>
      <c r="T471" s="742">
        <v>1.5313866279037525E-2</v>
      </c>
      <c r="U471" s="743">
        <v>0.47114726984831157</v>
      </c>
      <c r="V471" s="742">
        <v>0.12232226258271406</v>
      </c>
      <c r="W471" s="743">
        <v>0.92466416801345308</v>
      </c>
      <c r="X471" s="742">
        <v>0.2246854450625142</v>
      </c>
      <c r="Y471" s="743">
        <v>1.0944717627771037</v>
      </c>
      <c r="Z471" s="742">
        <v>0.26438141469548393</v>
      </c>
      <c r="AA471" s="743">
        <v>1.1391962670299689</v>
      </c>
      <c r="AB471" s="742">
        <v>5.137701398878999E-3</v>
      </c>
      <c r="AC471" s="744">
        <v>-1.9397877229813822</v>
      </c>
      <c r="AD471" s="785">
        <v>0</v>
      </c>
      <c r="AE471" s="1178" t="s">
        <v>1737</v>
      </c>
      <c r="AF471" s="786" t="s">
        <v>1738</v>
      </c>
      <c r="AG471" s="787" t="s">
        <v>741</v>
      </c>
      <c r="AH471" s="787" t="s">
        <v>1730</v>
      </c>
      <c r="AI471" s="787">
        <v>100</v>
      </c>
      <c r="AJ471" s="787">
        <v>100</v>
      </c>
      <c r="AK471" s="787">
        <v>100</v>
      </c>
      <c r="AL471" s="742">
        <v>4.0000000000000001E-3</v>
      </c>
      <c r="AM471" s="742">
        <v>0</v>
      </c>
      <c r="AN471" s="743" t="s">
        <v>64</v>
      </c>
      <c r="AO471" s="1172" t="s">
        <v>34</v>
      </c>
      <c r="AP471" s="1178" t="s">
        <v>1731</v>
      </c>
      <c r="AQ471" s="745" t="s">
        <v>662</v>
      </c>
      <c r="AR471" s="742">
        <v>6.9999999999999999E-4</v>
      </c>
      <c r="AS471" s="742">
        <v>6.9999999999999999E-4</v>
      </c>
      <c r="AT471" s="742" t="s">
        <v>1414</v>
      </c>
      <c r="AU471" s="742" t="s">
        <v>2724</v>
      </c>
      <c r="AX471" s="190"/>
      <c r="AY471" s="190"/>
      <c r="AZ471" s="176"/>
      <c r="BA471" s="176"/>
      <c r="BB471" s="176"/>
      <c r="BC471" s="751"/>
      <c r="BD471" s="176"/>
      <c r="BE471" s="176"/>
      <c r="BF471" s="176"/>
      <c r="BG471" s="176"/>
      <c r="BH471" s="751"/>
      <c r="BI471" s="178"/>
      <c r="BJ471" s="191"/>
      <c r="BK471" s="191"/>
      <c r="BL471" s="191"/>
      <c r="BM471" s="178"/>
      <c r="BN471" s="178"/>
      <c r="BO471" s="178"/>
      <c r="BP471" s="178"/>
      <c r="BQ471" s="178"/>
      <c r="BR471" s="178"/>
      <c r="BS471" s="178"/>
      <c r="BT471" s="178"/>
      <c r="BU471" s="179"/>
      <c r="BV471" s="180"/>
      <c r="BW471" s="181"/>
      <c r="BX471" s="177"/>
      <c r="BY471"/>
      <c r="CA471"/>
    </row>
    <row r="472" spans="2:79" ht="18.75">
      <c r="B472" s="1170" t="s">
        <v>916</v>
      </c>
      <c r="C472" s="335">
        <v>26142614000100</v>
      </c>
      <c r="D472" s="1170" t="s">
        <v>11</v>
      </c>
      <c r="E472" s="1170" t="s">
        <v>621</v>
      </c>
      <c r="F472" s="1170" t="s">
        <v>692</v>
      </c>
      <c r="G472" s="1172" t="s">
        <v>738</v>
      </c>
      <c r="H472" s="1172" t="s">
        <v>34</v>
      </c>
      <c r="I472" s="1172" t="s">
        <v>1414</v>
      </c>
      <c r="J472" s="1172" t="s">
        <v>608</v>
      </c>
      <c r="K472" s="1172" t="s">
        <v>48</v>
      </c>
      <c r="L472" s="740" t="s">
        <v>1414</v>
      </c>
      <c r="M472" s="740" t="s">
        <v>34</v>
      </c>
      <c r="N472" s="1172" t="s">
        <v>3214</v>
      </c>
      <c r="O472" s="1172" t="s">
        <v>1320</v>
      </c>
      <c r="P472" s="783">
        <v>42612</v>
      </c>
      <c r="Q472" s="741">
        <v>56.406567000000003</v>
      </c>
      <c r="R472" s="741">
        <v>79.069513226337435</v>
      </c>
      <c r="S472" s="784">
        <v>15</v>
      </c>
      <c r="T472" s="742">
        <v>1.145866593929612E-2</v>
      </c>
      <c r="U472" s="743">
        <v>0.35253795971780649</v>
      </c>
      <c r="V472" s="742">
        <v>3.8479073523878249E-2</v>
      </c>
      <c r="W472" s="743">
        <v>0.29087281214918748</v>
      </c>
      <c r="X472" s="742">
        <v>0.13300964125495507</v>
      </c>
      <c r="Y472" s="743">
        <v>0.64790710626652948</v>
      </c>
      <c r="Z472" s="742">
        <v>0.24040892131427349</v>
      </c>
      <c r="AA472" s="743">
        <v>1.0359009011180698</v>
      </c>
      <c r="AB472" s="742">
        <v>3.5423880802666716E-2</v>
      </c>
      <c r="AC472" s="744">
        <v>-2.648192039694973</v>
      </c>
      <c r="AD472" s="785">
        <v>0</v>
      </c>
      <c r="AE472" s="1178" t="s">
        <v>1737</v>
      </c>
      <c r="AF472" s="786" t="s">
        <v>1738</v>
      </c>
      <c r="AG472" s="787" t="s">
        <v>741</v>
      </c>
      <c r="AH472" s="787" t="s">
        <v>1730</v>
      </c>
      <c r="AI472" s="787">
        <v>100</v>
      </c>
      <c r="AJ472" s="787">
        <v>0</v>
      </c>
      <c r="AK472" s="787">
        <v>100</v>
      </c>
      <c r="AL472" s="742">
        <v>7.4999999999999997E-3</v>
      </c>
      <c r="AM472" s="742">
        <v>0</v>
      </c>
      <c r="AN472" s="743" t="s">
        <v>2119</v>
      </c>
      <c r="AO472" s="1172" t="s">
        <v>34</v>
      </c>
      <c r="AP472" s="1178" t="s">
        <v>1742</v>
      </c>
      <c r="AQ472" s="745" t="s">
        <v>671</v>
      </c>
      <c r="AR472" s="742">
        <v>1E-3</v>
      </c>
      <c r="AS472" s="742">
        <v>1E-3</v>
      </c>
      <c r="AT472" s="742" t="s">
        <v>1414</v>
      </c>
      <c r="AU472" s="742" t="s">
        <v>2724</v>
      </c>
      <c r="AX472" s="190"/>
      <c r="AY472" s="190"/>
      <c r="AZ472" s="176"/>
      <c r="BA472" s="176"/>
      <c r="BB472" s="176"/>
      <c r="BC472" s="751"/>
      <c r="BD472" s="176"/>
      <c r="BE472" s="176"/>
      <c r="BF472" s="176"/>
      <c r="BG472" s="176"/>
      <c r="BH472" s="751"/>
      <c r="BI472" s="178"/>
      <c r="BJ472" s="191"/>
      <c r="BK472" s="191"/>
      <c r="BL472" s="191"/>
      <c r="BM472" s="178"/>
      <c r="BN472" s="178"/>
      <c r="BO472" s="178"/>
      <c r="BP472" s="178"/>
      <c r="BQ472" s="178"/>
      <c r="BR472" s="178"/>
      <c r="BS472" s="178"/>
      <c r="BT472" s="178"/>
      <c r="BU472" s="179"/>
      <c r="BV472" s="180"/>
      <c r="BW472" s="181"/>
      <c r="BX472" s="177"/>
      <c r="BY472"/>
      <c r="CA472"/>
    </row>
    <row r="473" spans="2:79" ht="18.75">
      <c r="B473" s="1170" t="s">
        <v>476</v>
      </c>
      <c r="C473" s="335">
        <v>807777000162</v>
      </c>
      <c r="D473" s="1170" t="s">
        <v>11</v>
      </c>
      <c r="E473" s="1170" t="s">
        <v>620</v>
      </c>
      <c r="F473" s="1170" t="s">
        <v>663</v>
      </c>
      <c r="G473" s="1172" t="s">
        <v>738</v>
      </c>
      <c r="H473" s="1172" t="s">
        <v>34</v>
      </c>
      <c r="I473" s="1172" t="s">
        <v>1303</v>
      </c>
      <c r="J473" s="1172" t="s">
        <v>608</v>
      </c>
      <c r="K473" s="1172" t="s">
        <v>48</v>
      </c>
      <c r="L473" s="740" t="s">
        <v>1414</v>
      </c>
      <c r="M473" s="740" t="s">
        <v>1411</v>
      </c>
      <c r="N473" s="1172" t="s">
        <v>3215</v>
      </c>
      <c r="O473" s="1172" t="s">
        <v>1320</v>
      </c>
      <c r="P473" s="783">
        <v>34974</v>
      </c>
      <c r="Q473" s="741">
        <v>553.40058999999997</v>
      </c>
      <c r="R473" s="741">
        <v>519.2120684457833</v>
      </c>
      <c r="S473" s="784">
        <v>0</v>
      </c>
      <c r="T473" s="742">
        <v>3.0876878402130492E-2</v>
      </c>
      <c r="U473" s="743">
        <v>0.94995977472492277</v>
      </c>
      <c r="V473" s="742">
        <v>0.13054830871184531</v>
      </c>
      <c r="W473" s="743">
        <v>0.98684688062384196</v>
      </c>
      <c r="X473" s="742">
        <v>0.2087589544031121</v>
      </c>
      <c r="Y473" s="743">
        <v>1.0168917739976835</v>
      </c>
      <c r="Z473" s="742">
        <v>0.23438459788801214</v>
      </c>
      <c r="AA473" s="743">
        <v>1.0099426212348832</v>
      </c>
      <c r="AB473" s="742">
        <v>7.960435679349434E-4</v>
      </c>
      <c r="AC473" s="744">
        <v>-2.1858149966242921</v>
      </c>
      <c r="AD473" s="785">
        <v>0</v>
      </c>
      <c r="AE473" s="1178" t="s">
        <v>1737</v>
      </c>
      <c r="AF473" s="786" t="s">
        <v>1738</v>
      </c>
      <c r="AG473" s="787" t="s">
        <v>741</v>
      </c>
      <c r="AH473" s="787" t="s">
        <v>1730</v>
      </c>
      <c r="AI473" s="787">
        <v>1</v>
      </c>
      <c r="AJ473" s="787">
        <v>1</v>
      </c>
      <c r="AK473" s="787">
        <v>1</v>
      </c>
      <c r="AL473" s="742">
        <v>2.5000000000000001E-3</v>
      </c>
      <c r="AM473" s="742">
        <v>0</v>
      </c>
      <c r="AN473" s="743" t="s">
        <v>64</v>
      </c>
      <c r="AO473" s="1172" t="s">
        <v>34</v>
      </c>
      <c r="AP473" s="1178" t="s">
        <v>1731</v>
      </c>
      <c r="AQ473" s="745" t="s">
        <v>662</v>
      </c>
      <c r="AR473" s="742">
        <v>3.33333333333333E-4</v>
      </c>
      <c r="AS473" s="742">
        <v>3.33333333333333E-4</v>
      </c>
      <c r="AT473" s="742" t="s">
        <v>1414</v>
      </c>
      <c r="AU473" s="742" t="s">
        <v>2724</v>
      </c>
      <c r="AX473" s="190"/>
      <c r="AY473" s="190"/>
      <c r="AZ473" s="176"/>
      <c r="BA473" s="176"/>
      <c r="BB473" s="176"/>
      <c r="BC473" s="751"/>
      <c r="BD473" s="176"/>
      <c r="BE473" s="176"/>
      <c r="BF473" s="176"/>
      <c r="BG473" s="176"/>
      <c r="BH473" s="751"/>
      <c r="BI473" s="178"/>
      <c r="BJ473" s="191"/>
      <c r="BK473" s="191"/>
      <c r="BL473" s="191"/>
      <c r="BM473" s="178"/>
      <c r="BN473" s="178"/>
      <c r="BO473" s="178"/>
      <c r="BP473" s="178"/>
      <c r="BQ473" s="178"/>
      <c r="BR473" s="178"/>
      <c r="BS473" s="178"/>
      <c r="BT473" s="178"/>
      <c r="BU473" s="179"/>
      <c r="BV473" s="180"/>
      <c r="BW473" s="181"/>
      <c r="BX473" s="177"/>
      <c r="BY473"/>
      <c r="CA473"/>
    </row>
    <row r="474" spans="2:79" ht="18.75">
      <c r="B474" s="1170" t="s">
        <v>917</v>
      </c>
      <c r="C474" s="335">
        <v>34658753000100</v>
      </c>
      <c r="D474" s="1170" t="s">
        <v>14</v>
      </c>
      <c r="E474" s="1170" t="s">
        <v>607</v>
      </c>
      <c r="F474" s="1170" t="s">
        <v>1414</v>
      </c>
      <c r="G474" s="1172" t="s">
        <v>1414</v>
      </c>
      <c r="H474" s="1172" t="s">
        <v>34</v>
      </c>
      <c r="I474" s="1172" t="s">
        <v>34</v>
      </c>
      <c r="J474" s="1172" t="s">
        <v>611</v>
      </c>
      <c r="K474" s="1172" t="s">
        <v>1414</v>
      </c>
      <c r="L474" s="740" t="s">
        <v>1414</v>
      </c>
      <c r="M474" s="740" t="s">
        <v>1411</v>
      </c>
      <c r="N474" s="1172" t="s">
        <v>3216</v>
      </c>
      <c r="O474" s="1172" t="s">
        <v>1320</v>
      </c>
      <c r="P474" s="783">
        <v>43687</v>
      </c>
      <c r="Q474" s="741">
        <v>22.966297579999999</v>
      </c>
      <c r="R474" s="741">
        <v>26.001365064210525</v>
      </c>
      <c r="S474" s="784">
        <v>3</v>
      </c>
      <c r="T474" s="742">
        <v>6.7094142750158126E-2</v>
      </c>
      <c r="U474" s="743">
        <v>2.0642221633357929</v>
      </c>
      <c r="V474" s="742">
        <v>-1.9871911858458713E-2</v>
      </c>
      <c r="W474" s="743">
        <v>-0.15021668547876446</v>
      </c>
      <c r="X474" s="742">
        <v>-0.122952041458668</v>
      </c>
      <c r="Y474" s="743">
        <v>-0.59891524132714169</v>
      </c>
      <c r="Z474" s="742">
        <v>0.5060729591815325</v>
      </c>
      <c r="AA474" s="743">
        <v>2.180623878605259</v>
      </c>
      <c r="AB474" s="742">
        <v>0.25609542888515369</v>
      </c>
      <c r="AC474" s="744">
        <v>-0.59415439471705278</v>
      </c>
      <c r="AD474" s="785">
        <v>0</v>
      </c>
      <c r="AE474" s="1178" t="s">
        <v>1737</v>
      </c>
      <c r="AF474" s="786" t="s">
        <v>1738</v>
      </c>
      <c r="AG474" s="787" t="s">
        <v>741</v>
      </c>
      <c r="AH474" s="787" t="s">
        <v>1730</v>
      </c>
      <c r="AI474" s="787">
        <v>500</v>
      </c>
      <c r="AJ474" s="787">
        <v>0</v>
      </c>
      <c r="AK474" s="787">
        <v>500</v>
      </c>
      <c r="AL474" s="742">
        <v>0.01</v>
      </c>
      <c r="AM474" s="742">
        <v>0</v>
      </c>
      <c r="AN474" s="743" t="s">
        <v>2119</v>
      </c>
      <c r="AO474" s="1172" t="s">
        <v>34</v>
      </c>
      <c r="AP474" s="1178" t="s">
        <v>1727</v>
      </c>
      <c r="AQ474" s="745" t="s">
        <v>659</v>
      </c>
      <c r="AR474" s="742">
        <v>1.333E-3</v>
      </c>
      <c r="AS474" s="742">
        <v>1.333E-3</v>
      </c>
      <c r="AT474" s="742" t="s">
        <v>1414</v>
      </c>
      <c r="AU474" s="742" t="s">
        <v>2724</v>
      </c>
      <c r="AX474" s="190"/>
      <c r="AY474" s="190"/>
      <c r="AZ474" s="176"/>
      <c r="BA474" s="176"/>
      <c r="BB474" s="176"/>
      <c r="BC474" s="751"/>
      <c r="BD474" s="176"/>
      <c r="BE474" s="176"/>
      <c r="BF474" s="176"/>
      <c r="BG474" s="176"/>
      <c r="BH474" s="751"/>
      <c r="BI474" s="178"/>
      <c r="BJ474" s="191"/>
      <c r="BK474" s="191"/>
      <c r="BL474" s="191"/>
      <c r="BM474" s="210"/>
      <c r="BN474" s="178"/>
      <c r="BO474" s="178"/>
      <c r="BP474" s="178"/>
      <c r="BQ474" s="178"/>
      <c r="BR474" s="178"/>
      <c r="BS474" s="178"/>
      <c r="BT474" s="178"/>
      <c r="BU474" s="179"/>
      <c r="BV474" s="180"/>
      <c r="BW474" s="181"/>
      <c r="BX474" s="177"/>
      <c r="BY474"/>
      <c r="CA474"/>
    </row>
    <row r="475" spans="2:79" ht="18.75">
      <c r="B475" s="1170" t="s">
        <v>512</v>
      </c>
      <c r="C475" s="335">
        <v>12672120000114</v>
      </c>
      <c r="D475" s="1170" t="s">
        <v>13</v>
      </c>
      <c r="E475" s="1170" t="s">
        <v>615</v>
      </c>
      <c r="F475" s="1170" t="s">
        <v>619</v>
      </c>
      <c r="G475" s="1172" t="s">
        <v>34</v>
      </c>
      <c r="H475" s="1172" t="s">
        <v>1336</v>
      </c>
      <c r="I475" s="1172" t="s">
        <v>34</v>
      </c>
      <c r="J475" s="1172" t="s">
        <v>1414</v>
      </c>
      <c r="K475" s="1172" t="s">
        <v>48</v>
      </c>
      <c r="L475" s="740" t="s">
        <v>1414</v>
      </c>
      <c r="M475" s="740" t="s">
        <v>1411</v>
      </c>
      <c r="N475" s="1172" t="s">
        <v>3217</v>
      </c>
      <c r="O475" s="1172" t="s">
        <v>1320</v>
      </c>
      <c r="P475" s="783">
        <v>40452</v>
      </c>
      <c r="Q475" s="741">
        <v>129.71898200000001</v>
      </c>
      <c r="R475" s="741">
        <v>160.84453248780486</v>
      </c>
      <c r="S475" s="784">
        <v>3</v>
      </c>
      <c r="T475" s="742">
        <v>4.2924180783340926E-2</v>
      </c>
      <c r="U475" s="743">
        <v>1.3206077562679024</v>
      </c>
      <c r="V475" s="742">
        <v>9.6184881273000622E-2</v>
      </c>
      <c r="W475" s="743">
        <v>0.72708525283884207</v>
      </c>
      <c r="X475" s="742">
        <v>0.18261266527109465</v>
      </c>
      <c r="Y475" s="743">
        <v>0.88952982962056981</v>
      </c>
      <c r="Z475" s="742">
        <v>0.27354702634983319</v>
      </c>
      <c r="AA475" s="743">
        <v>1.1786900816527084</v>
      </c>
      <c r="AB475" s="742">
        <v>2.5761474230464852E-2</v>
      </c>
      <c r="AC475" s="744">
        <v>-1.4014505181115842</v>
      </c>
      <c r="AD475" s="785">
        <v>0</v>
      </c>
      <c r="AE475" s="1178" t="s">
        <v>1737</v>
      </c>
      <c r="AF475" s="786" t="s">
        <v>1738</v>
      </c>
      <c r="AG475" s="787" t="s">
        <v>741</v>
      </c>
      <c r="AH475" s="787" t="s">
        <v>1730</v>
      </c>
      <c r="AI475" s="787">
        <v>500</v>
      </c>
      <c r="AJ475" s="787">
        <v>500</v>
      </c>
      <c r="AK475" s="787">
        <v>500</v>
      </c>
      <c r="AL475" s="742">
        <v>5.0000000000000001E-3</v>
      </c>
      <c r="AM475" s="742">
        <v>0</v>
      </c>
      <c r="AN475" s="743" t="s">
        <v>636</v>
      </c>
      <c r="AO475" s="1172" t="s">
        <v>34</v>
      </c>
      <c r="AP475" s="1178" t="s">
        <v>1731</v>
      </c>
      <c r="AQ475" s="745" t="s">
        <v>676</v>
      </c>
      <c r="AR475" s="742">
        <v>6.6666666666666697E-4</v>
      </c>
      <c r="AS475" s="742">
        <v>6.6666666666666697E-4</v>
      </c>
      <c r="AT475" s="742" t="s">
        <v>1414</v>
      </c>
      <c r="AU475" s="742" t="s">
        <v>2724</v>
      </c>
      <c r="AX475" s="190"/>
      <c r="AY475" s="190"/>
      <c r="AZ475" s="176"/>
      <c r="BA475" s="176"/>
      <c r="BB475" s="176"/>
      <c r="BC475" s="751"/>
      <c r="BD475" s="176"/>
      <c r="BE475" s="176"/>
      <c r="BF475" s="176"/>
      <c r="BG475" s="176"/>
      <c r="BH475" s="751"/>
      <c r="BI475" s="178"/>
      <c r="BJ475" s="191"/>
      <c r="BK475" s="191"/>
      <c r="BL475" s="191"/>
      <c r="BM475" s="210"/>
      <c r="BN475" s="178"/>
      <c r="BO475" s="178"/>
      <c r="BP475" s="178"/>
      <c r="BQ475" s="178"/>
      <c r="BR475" s="178"/>
      <c r="BS475" s="178"/>
      <c r="BT475" s="178"/>
      <c r="BU475" s="179"/>
      <c r="BV475" s="180"/>
      <c r="BW475" s="181"/>
      <c r="BX475" s="177"/>
      <c r="BY475"/>
      <c r="CA475"/>
    </row>
    <row r="476" spans="2:79" ht="18.75">
      <c r="B476" s="1170" t="s">
        <v>918</v>
      </c>
      <c r="C476" s="335">
        <v>12265822000183</v>
      </c>
      <c r="D476" s="1170" t="s">
        <v>11</v>
      </c>
      <c r="E476" s="1170" t="s">
        <v>661</v>
      </c>
      <c r="F476" s="1170" t="s">
        <v>672</v>
      </c>
      <c r="G476" s="1172" t="s">
        <v>738</v>
      </c>
      <c r="H476" s="1172" t="s">
        <v>34</v>
      </c>
      <c r="I476" s="1172" t="s">
        <v>1303</v>
      </c>
      <c r="J476" s="1172" t="s">
        <v>608</v>
      </c>
      <c r="K476" s="1172" t="s">
        <v>48</v>
      </c>
      <c r="L476" s="740" t="s">
        <v>1414</v>
      </c>
      <c r="M476" s="740" t="s">
        <v>1411</v>
      </c>
      <c r="N476" s="1172" t="s">
        <v>3218</v>
      </c>
      <c r="O476" s="1172" t="s">
        <v>1320</v>
      </c>
      <c r="P476" s="783">
        <v>40371</v>
      </c>
      <c r="Q476" s="741">
        <v>51.575656000000002</v>
      </c>
      <c r="R476" s="741">
        <v>50.032298439516161</v>
      </c>
      <c r="S476" s="784">
        <v>0</v>
      </c>
      <c r="T476" s="742">
        <v>3.2353574617300263E-2</v>
      </c>
      <c r="U476" s="743">
        <v>0.99539189340059275</v>
      </c>
      <c r="V476" s="742">
        <v>0.12782744961874282</v>
      </c>
      <c r="W476" s="743">
        <v>0.96627923531966664</v>
      </c>
      <c r="X476" s="742">
        <v>0.18504650465046257</v>
      </c>
      <c r="Y476" s="743">
        <v>0.90138537493687643</v>
      </c>
      <c r="Z476" s="742">
        <v>0.20726235354049583</v>
      </c>
      <c r="AA476" s="743">
        <v>0.89307525538863708</v>
      </c>
      <c r="AB476" s="742">
        <v>4.2373417991570378E-3</v>
      </c>
      <c r="AC476" s="744">
        <v>-1.0527503499359969</v>
      </c>
      <c r="AD476" s="785">
        <v>0</v>
      </c>
      <c r="AE476" s="1178" t="s">
        <v>1737</v>
      </c>
      <c r="AF476" s="786" t="s">
        <v>1738</v>
      </c>
      <c r="AG476" s="787" t="s">
        <v>741</v>
      </c>
      <c r="AH476" s="787" t="s">
        <v>1730</v>
      </c>
      <c r="AI476" s="787">
        <v>500</v>
      </c>
      <c r="AJ476" s="787">
        <v>500</v>
      </c>
      <c r="AK476" s="787">
        <v>500</v>
      </c>
      <c r="AL476" s="742">
        <v>3.4999999999999996E-3</v>
      </c>
      <c r="AM476" s="742">
        <v>0</v>
      </c>
      <c r="AN476" s="743" t="s">
        <v>64</v>
      </c>
      <c r="AO476" s="1172" t="s">
        <v>34</v>
      </c>
      <c r="AP476" s="1178" t="s">
        <v>1731</v>
      </c>
      <c r="AQ476" s="745" t="s">
        <v>676</v>
      </c>
      <c r="AR476" s="742">
        <v>4.6666666666666699E-4</v>
      </c>
      <c r="AS476" s="742">
        <v>4.6666666666666699E-4</v>
      </c>
      <c r="AT476" s="742" t="s">
        <v>1414</v>
      </c>
      <c r="AU476" s="742" t="s">
        <v>2724</v>
      </c>
      <c r="AX476" s="190"/>
      <c r="AY476" s="190"/>
      <c r="AZ476" s="176"/>
      <c r="BA476" s="176"/>
      <c r="BB476" s="176"/>
      <c r="BC476" s="751"/>
      <c r="BD476" s="176"/>
      <c r="BE476" s="176"/>
      <c r="BF476" s="176"/>
      <c r="BG476" s="176"/>
      <c r="BH476" s="751"/>
      <c r="BI476" s="178"/>
      <c r="BJ476" s="191"/>
      <c r="BK476" s="191"/>
      <c r="BL476" s="191"/>
      <c r="BM476" s="178"/>
      <c r="BN476" s="178"/>
      <c r="BO476" s="178"/>
      <c r="BP476" s="178"/>
      <c r="BQ476" s="178"/>
      <c r="BR476" s="178"/>
      <c r="BS476" s="178"/>
      <c r="BT476" s="178"/>
      <c r="BU476" s="179"/>
      <c r="BV476" s="180"/>
      <c r="BW476" s="181"/>
      <c r="BX476" s="177"/>
      <c r="BY476"/>
      <c r="CA476"/>
    </row>
    <row r="477" spans="2:79" ht="18.75">
      <c r="B477" s="1170" t="s">
        <v>185</v>
      </c>
      <c r="C477" s="335">
        <v>13155995000101</v>
      </c>
      <c r="D477" s="1170" t="s">
        <v>14</v>
      </c>
      <c r="E477" s="1170" t="s">
        <v>607</v>
      </c>
      <c r="F477" s="1170" t="s">
        <v>1414</v>
      </c>
      <c r="G477" s="1172" t="s">
        <v>1414</v>
      </c>
      <c r="H477" s="1172" t="s">
        <v>34</v>
      </c>
      <c r="I477" s="1172" t="s">
        <v>34</v>
      </c>
      <c r="J477" s="1172" t="s">
        <v>608</v>
      </c>
      <c r="K477" s="1172" t="s">
        <v>48</v>
      </c>
      <c r="L477" s="740" t="s">
        <v>1414</v>
      </c>
      <c r="M477" s="740" t="s">
        <v>1411</v>
      </c>
      <c r="N477" s="1172" t="s">
        <v>3219</v>
      </c>
      <c r="O477" s="1172" t="s">
        <v>1320</v>
      </c>
      <c r="P477" s="783">
        <v>40796</v>
      </c>
      <c r="Q477" s="741">
        <v>141.610153</v>
      </c>
      <c r="R477" s="741">
        <v>141.62028008713699</v>
      </c>
      <c r="S477" s="784">
        <v>14</v>
      </c>
      <c r="T477" s="742">
        <v>-5.8492607152062503E-2</v>
      </c>
      <c r="U477" s="743">
        <v>-1.7995868361295453</v>
      </c>
      <c r="V477" s="742">
        <v>-0.14724259425817365</v>
      </c>
      <c r="W477" s="743">
        <v>-1.1130431046745253</v>
      </c>
      <c r="X477" s="742">
        <v>-0.15090846650588829</v>
      </c>
      <c r="Y477" s="743">
        <v>-0.7350945910570007</v>
      </c>
      <c r="Z477" s="742">
        <v>0.38631088081967158</v>
      </c>
      <c r="AA477" s="743">
        <v>1.6645796144548219</v>
      </c>
      <c r="AB477" s="742">
        <v>0.21319046019164392</v>
      </c>
      <c r="AC477" s="744">
        <v>-1.3111792464235874</v>
      </c>
      <c r="AD477" s="785">
        <v>0</v>
      </c>
      <c r="AE477" s="1178" t="s">
        <v>1737</v>
      </c>
      <c r="AF477" s="786" t="s">
        <v>1738</v>
      </c>
      <c r="AG477" s="787" t="s">
        <v>741</v>
      </c>
      <c r="AH477" s="787" t="s">
        <v>1730</v>
      </c>
      <c r="AI477" s="787">
        <v>500</v>
      </c>
      <c r="AJ477" s="787">
        <v>500</v>
      </c>
      <c r="AK477" s="787">
        <v>500</v>
      </c>
      <c r="AL477" s="742">
        <v>2.7999999999999997E-2</v>
      </c>
      <c r="AM477" s="742">
        <v>0</v>
      </c>
      <c r="AN477" s="743" t="s">
        <v>666</v>
      </c>
      <c r="AO477" s="1172" t="s">
        <v>34</v>
      </c>
      <c r="AP477" s="1178" t="s">
        <v>1727</v>
      </c>
      <c r="AQ477" s="745" t="s">
        <v>670</v>
      </c>
      <c r="AR477" s="742">
        <v>3.3333333333333301E-3</v>
      </c>
      <c r="AS477" s="742">
        <v>3.3333333333333301E-3</v>
      </c>
      <c r="AT477" s="742" t="s">
        <v>1414</v>
      </c>
      <c r="AU477" s="742" t="s">
        <v>2724</v>
      </c>
      <c r="AX477" s="190"/>
      <c r="AY477" s="190"/>
      <c r="AZ477" s="176"/>
      <c r="BA477" s="176"/>
      <c r="BB477" s="176"/>
      <c r="BC477" s="751"/>
      <c r="BD477" s="176"/>
      <c r="BE477" s="176"/>
      <c r="BF477" s="176"/>
      <c r="BG477" s="176"/>
      <c r="BH477" s="751"/>
      <c r="BI477" s="178"/>
      <c r="BJ477" s="191"/>
      <c r="BK477" s="191"/>
      <c r="BL477" s="191"/>
      <c r="BM477" s="178"/>
      <c r="BN477" s="178"/>
      <c r="BO477" s="178"/>
      <c r="BP477" s="178"/>
      <c r="BQ477" s="178"/>
      <c r="BR477" s="178"/>
      <c r="BS477" s="178"/>
      <c r="BT477" s="178"/>
      <c r="BU477" s="179"/>
      <c r="BV477" s="180"/>
      <c r="BW477" s="181"/>
      <c r="BX477" s="177"/>
      <c r="BY477"/>
      <c r="CA477"/>
    </row>
    <row r="478" spans="2:79" ht="18.75">
      <c r="B478" s="1170" t="s">
        <v>186</v>
      </c>
      <c r="C478" s="335">
        <v>9274058000106</v>
      </c>
      <c r="D478" s="1170" t="s">
        <v>13</v>
      </c>
      <c r="E478" s="1170" t="s">
        <v>615</v>
      </c>
      <c r="F478" s="1170" t="s">
        <v>619</v>
      </c>
      <c r="G478" s="1172" t="s">
        <v>34</v>
      </c>
      <c r="H478" s="1172" t="s">
        <v>1336</v>
      </c>
      <c r="I478" s="1172" t="s">
        <v>34</v>
      </c>
      <c r="J478" s="1172" t="s">
        <v>1414</v>
      </c>
      <c r="K478" s="1172" t="s">
        <v>48</v>
      </c>
      <c r="L478" s="740" t="s">
        <v>1414</v>
      </c>
      <c r="M478" s="740" t="s">
        <v>1411</v>
      </c>
      <c r="N478" s="1172" t="s">
        <v>3220</v>
      </c>
      <c r="O478" s="1172" t="s">
        <v>1320</v>
      </c>
      <c r="P478" s="783">
        <v>39393</v>
      </c>
      <c r="Q478" s="741">
        <v>97.659240999999994</v>
      </c>
      <c r="R478" s="741">
        <v>97.916150481927644</v>
      </c>
      <c r="S478" s="784">
        <v>1</v>
      </c>
      <c r="T478" s="742">
        <v>3.3034657768066467E-2</v>
      </c>
      <c r="U478" s="743">
        <v>1.0163461358613901</v>
      </c>
      <c r="V478" s="742">
        <v>0.13757135021739542</v>
      </c>
      <c r="W478" s="743">
        <v>1.0399357844222183</v>
      </c>
      <c r="X478" s="742">
        <v>0.18542566230603663</v>
      </c>
      <c r="Y478" s="743">
        <v>0.90323230074709571</v>
      </c>
      <c r="Z478" s="742">
        <v>0.20897865554272421</v>
      </c>
      <c r="AA478" s="743">
        <v>0.90047064978989122</v>
      </c>
      <c r="AB478" s="742">
        <v>1.380051578621381E-2</v>
      </c>
      <c r="AC478" s="744">
        <v>0.38281449901091053</v>
      </c>
      <c r="AD478" s="785">
        <v>0</v>
      </c>
      <c r="AE478" s="1178" t="s">
        <v>1737</v>
      </c>
      <c r="AF478" s="786" t="s">
        <v>1738</v>
      </c>
      <c r="AG478" s="787" t="s">
        <v>741</v>
      </c>
      <c r="AH478" s="787" t="s">
        <v>1730</v>
      </c>
      <c r="AI478" s="787">
        <v>500</v>
      </c>
      <c r="AJ478" s="787">
        <v>0</v>
      </c>
      <c r="AK478" s="787">
        <v>0</v>
      </c>
      <c r="AL478" s="742">
        <v>1.4999999999999999E-2</v>
      </c>
      <c r="AM478" s="742">
        <v>0.2</v>
      </c>
      <c r="AN478" s="743" t="s">
        <v>64</v>
      </c>
      <c r="AO478" s="1172" t="s">
        <v>34</v>
      </c>
      <c r="AP478" s="1178" t="s">
        <v>1742</v>
      </c>
      <c r="AQ478" s="745" t="s">
        <v>678</v>
      </c>
      <c r="AR478" s="742">
        <v>1.33333333333333E-3</v>
      </c>
      <c r="AS478" s="742">
        <v>1.33333333333333E-3</v>
      </c>
      <c r="AT478" s="742" t="s">
        <v>1414</v>
      </c>
      <c r="AU478" s="742" t="s">
        <v>2724</v>
      </c>
      <c r="AX478" s="190"/>
      <c r="AY478" s="190"/>
      <c r="AZ478" s="176"/>
      <c r="BA478" s="176"/>
      <c r="BB478" s="176"/>
      <c r="BC478" s="751"/>
      <c r="BD478" s="176"/>
      <c r="BE478" s="176"/>
      <c r="BF478" s="176"/>
      <c r="BG478" s="176"/>
      <c r="BH478" s="751"/>
      <c r="BI478" s="178"/>
      <c r="BJ478" s="191"/>
      <c r="BK478" s="191"/>
      <c r="BL478" s="191"/>
      <c r="BM478" s="178"/>
      <c r="BN478" s="178"/>
      <c r="BO478" s="178"/>
      <c r="BP478" s="178"/>
      <c r="BQ478" s="178"/>
      <c r="BR478" s="178"/>
      <c r="BS478" s="178"/>
      <c r="BT478" s="178"/>
      <c r="BU478" s="179"/>
      <c r="BV478" s="180"/>
      <c r="BW478" s="181"/>
      <c r="BX478" s="177"/>
      <c r="BY478"/>
      <c r="CA478"/>
    </row>
    <row r="479" spans="2:79" ht="18.75">
      <c r="B479" s="1170" t="s">
        <v>919</v>
      </c>
      <c r="C479" s="335">
        <v>6092123000186</v>
      </c>
      <c r="D479" s="1170" t="s">
        <v>13</v>
      </c>
      <c r="E479" s="1170" t="s">
        <v>615</v>
      </c>
      <c r="F479" s="1170" t="s">
        <v>619</v>
      </c>
      <c r="G479" s="1172" t="s">
        <v>34</v>
      </c>
      <c r="H479" s="1172" t="s">
        <v>1336</v>
      </c>
      <c r="I479" s="1172" t="s">
        <v>34</v>
      </c>
      <c r="J479" s="1172" t="s">
        <v>1414</v>
      </c>
      <c r="K479" s="1172" t="s">
        <v>48</v>
      </c>
      <c r="L479" s="740" t="s">
        <v>1414</v>
      </c>
      <c r="M479" s="740" t="s">
        <v>1411</v>
      </c>
      <c r="N479" s="1172" t="s">
        <v>3221</v>
      </c>
      <c r="O479" s="1172" t="s">
        <v>1320</v>
      </c>
      <c r="P479" s="783">
        <v>38034</v>
      </c>
      <c r="Q479" s="741">
        <v>0</v>
      </c>
      <c r="R479" s="741">
        <v>0</v>
      </c>
      <c r="S479" s="784">
        <v>15</v>
      </c>
      <c r="T479" s="742"/>
      <c r="U479" s="743"/>
      <c r="V479" s="742"/>
      <c r="W479" s="743"/>
      <c r="X479" s="742"/>
      <c r="Y479" s="743"/>
      <c r="Z479" s="742"/>
      <c r="AA479" s="743"/>
      <c r="AB479" s="742"/>
      <c r="AC479" s="744"/>
      <c r="AD479" s="785">
        <v>0</v>
      </c>
      <c r="AE479" s="1178" t="s">
        <v>1737</v>
      </c>
      <c r="AF479" s="786" t="s">
        <v>1738</v>
      </c>
      <c r="AG479" s="787" t="s">
        <v>741</v>
      </c>
      <c r="AH479" s="787" t="s">
        <v>1730</v>
      </c>
      <c r="AI479" s="787">
        <v>500</v>
      </c>
      <c r="AJ479" s="787">
        <v>500</v>
      </c>
      <c r="AK479" s="787">
        <v>500</v>
      </c>
      <c r="AL479" s="742">
        <v>6.0000000000000001E-3</v>
      </c>
      <c r="AM479" s="742">
        <v>0.1</v>
      </c>
      <c r="AN479" s="743" t="s">
        <v>64</v>
      </c>
      <c r="AO479" s="1172" t="s">
        <v>34</v>
      </c>
      <c r="AP479" s="1178" t="s">
        <v>1742</v>
      </c>
      <c r="AQ479" s="745" t="s">
        <v>686</v>
      </c>
      <c r="AR479" s="742">
        <v>8.0000000000000004E-4</v>
      </c>
      <c r="AS479" s="742">
        <v>8.0000000000000004E-4</v>
      </c>
      <c r="AT479" s="742" t="s">
        <v>1414</v>
      </c>
      <c r="AU479" s="742" t="s">
        <v>2724</v>
      </c>
      <c r="AX479" s="190"/>
      <c r="AY479" s="190"/>
      <c r="AZ479" s="176"/>
      <c r="BA479" s="176"/>
      <c r="BB479" s="176"/>
      <c r="BC479" s="751"/>
      <c r="BD479" s="176"/>
      <c r="BE479" s="176"/>
      <c r="BF479" s="176"/>
      <c r="BG479" s="176"/>
      <c r="BH479" s="751"/>
      <c r="BI479" s="178"/>
      <c r="BJ479" s="191"/>
      <c r="BK479" s="191"/>
      <c r="BL479" s="191"/>
      <c r="BM479" s="178"/>
      <c r="BN479" s="178"/>
      <c r="BO479" s="178"/>
      <c r="BP479" s="178"/>
      <c r="BQ479" s="178"/>
      <c r="BR479" s="178"/>
      <c r="BS479" s="178"/>
      <c r="BT479" s="178"/>
      <c r="BU479" s="179"/>
      <c r="BV479" s="180"/>
      <c r="BW479" s="181"/>
      <c r="BX479" s="177"/>
      <c r="BY479"/>
      <c r="CA479"/>
    </row>
    <row r="480" spans="2:79" ht="18.75">
      <c r="B480" s="1170" t="s">
        <v>187</v>
      </c>
      <c r="C480" s="335">
        <v>37681308000150</v>
      </c>
      <c r="D480" s="1170" t="s">
        <v>14</v>
      </c>
      <c r="E480" s="1170" t="s">
        <v>607</v>
      </c>
      <c r="F480" s="1170" t="s">
        <v>1414</v>
      </c>
      <c r="G480" s="1172" t="s">
        <v>1414</v>
      </c>
      <c r="H480" s="1172" t="s">
        <v>34</v>
      </c>
      <c r="I480" s="1172" t="s">
        <v>34</v>
      </c>
      <c r="J480" s="1172" t="s">
        <v>608</v>
      </c>
      <c r="K480" s="1172" t="s">
        <v>48</v>
      </c>
      <c r="L480" s="740" t="s">
        <v>1414</v>
      </c>
      <c r="M480" s="740" t="s">
        <v>1411</v>
      </c>
      <c r="N480" s="1172" t="s">
        <v>3222</v>
      </c>
      <c r="O480" s="1172" t="s">
        <v>1320</v>
      </c>
      <c r="P480" s="783">
        <v>44103</v>
      </c>
      <c r="Q480" s="741">
        <v>0</v>
      </c>
      <c r="R480" s="741">
        <v>0</v>
      </c>
      <c r="S480" s="784">
        <v>32</v>
      </c>
      <c r="T480" s="742"/>
      <c r="U480" s="743"/>
      <c r="V480" s="742"/>
      <c r="W480" s="743"/>
      <c r="X480" s="742"/>
      <c r="Y480" s="743"/>
      <c r="Z480" s="742"/>
      <c r="AA480" s="743"/>
      <c r="AB480" s="742"/>
      <c r="AC480" s="744"/>
      <c r="AD480" s="785">
        <v>37681117000198</v>
      </c>
      <c r="AE480" s="1178" t="s">
        <v>2589</v>
      </c>
      <c r="AF480" s="786" t="s">
        <v>1741</v>
      </c>
      <c r="AG480" s="787" t="s">
        <v>1427</v>
      </c>
      <c r="AH480" s="787" t="s">
        <v>1730</v>
      </c>
      <c r="AI480" s="787">
        <v>5000</v>
      </c>
      <c r="AJ480" s="787">
        <v>1000</v>
      </c>
      <c r="AK480" s="787">
        <v>1000</v>
      </c>
      <c r="AL480" s="742">
        <v>0.02</v>
      </c>
      <c r="AM480" s="742">
        <v>0.2</v>
      </c>
      <c r="AN480" s="743" t="s">
        <v>34</v>
      </c>
      <c r="AO480" s="1172" t="s">
        <v>34</v>
      </c>
      <c r="AP480" s="1178" t="s">
        <v>1727</v>
      </c>
      <c r="AQ480" s="745" t="s">
        <v>659</v>
      </c>
      <c r="AR480" s="742">
        <v>3.3333333333333301E-3</v>
      </c>
      <c r="AS480" s="742">
        <v>3.3333333333333301E-3</v>
      </c>
      <c r="AT480" s="742" t="s">
        <v>1414</v>
      </c>
      <c r="AU480" s="742" t="s">
        <v>2724</v>
      </c>
      <c r="AX480" s="190"/>
      <c r="AY480" s="190"/>
      <c r="AZ480" s="176"/>
      <c r="BA480" s="176"/>
      <c r="BB480" s="176"/>
      <c r="BC480" s="751"/>
      <c r="BD480" s="176"/>
      <c r="BE480" s="176"/>
      <c r="BF480" s="176"/>
      <c r="BG480" s="176"/>
      <c r="BH480" s="751"/>
      <c r="BI480" s="178"/>
      <c r="BJ480" s="191"/>
      <c r="BK480" s="191"/>
      <c r="BL480" s="191"/>
      <c r="BM480" s="178"/>
      <c r="BN480" s="178"/>
      <c r="BO480" s="178"/>
      <c r="BP480" s="178"/>
      <c r="BQ480" s="178"/>
      <c r="BR480" s="178"/>
      <c r="BS480" s="178"/>
      <c r="BT480" s="178"/>
      <c r="BU480" s="179"/>
      <c r="BV480" s="180"/>
      <c r="BW480" s="181"/>
      <c r="BX480" s="177"/>
      <c r="BY480"/>
      <c r="CA480"/>
    </row>
    <row r="481" spans="2:79" ht="18.75">
      <c r="B481" s="1170" t="s">
        <v>188</v>
      </c>
      <c r="C481" s="335">
        <v>27011904000179</v>
      </c>
      <c r="D481" s="1170" t="s">
        <v>13</v>
      </c>
      <c r="E481" s="1170" t="s">
        <v>615</v>
      </c>
      <c r="F481" s="1170" t="s">
        <v>619</v>
      </c>
      <c r="G481" s="1172" t="s">
        <v>34</v>
      </c>
      <c r="H481" s="1172" t="s">
        <v>1336</v>
      </c>
      <c r="I481" s="1172" t="s">
        <v>34</v>
      </c>
      <c r="J481" s="1172" t="s">
        <v>1414</v>
      </c>
      <c r="K481" s="1172" t="s">
        <v>48</v>
      </c>
      <c r="L481" s="740" t="s">
        <v>1414</v>
      </c>
      <c r="M481" s="740" t="s">
        <v>1411</v>
      </c>
      <c r="N481" s="1172" t="s">
        <v>3223</v>
      </c>
      <c r="O481" s="1172" t="s">
        <v>1320</v>
      </c>
      <c r="P481" s="783">
        <v>42743</v>
      </c>
      <c r="Q481" s="741">
        <v>57.919016999999997</v>
      </c>
      <c r="R481" s="741">
        <v>57.482568217741921</v>
      </c>
      <c r="S481" s="784">
        <v>5</v>
      </c>
      <c r="T481" s="742">
        <v>4.3806893219943799E-2</v>
      </c>
      <c r="U481" s="743">
        <v>1.347765336658681</v>
      </c>
      <c r="V481" s="742">
        <v>0.15164917932109345</v>
      </c>
      <c r="W481" s="743">
        <v>1.1463535685668198</v>
      </c>
      <c r="X481" s="742">
        <v>0.22995921706163558</v>
      </c>
      <c r="Y481" s="743">
        <v>1.1201609859253008</v>
      </c>
      <c r="Z481" s="742">
        <v>0.38619507980309087</v>
      </c>
      <c r="AA481" s="743">
        <v>1.6640806380575628</v>
      </c>
      <c r="AB481" s="742">
        <v>2.101668662351773E-2</v>
      </c>
      <c r="AC481" s="744">
        <v>0.92121403279738556</v>
      </c>
      <c r="AD481" s="785">
        <v>0</v>
      </c>
      <c r="AE481" s="1178" t="s">
        <v>1844</v>
      </c>
      <c r="AF481" s="786" t="s">
        <v>1845</v>
      </c>
      <c r="AG481" s="787" t="s">
        <v>1429</v>
      </c>
      <c r="AH481" s="787" t="s">
        <v>1726</v>
      </c>
      <c r="AI481" s="787">
        <v>50000</v>
      </c>
      <c r="AJ481" s="787">
        <v>1000</v>
      </c>
      <c r="AK481" s="787">
        <v>50000</v>
      </c>
      <c r="AL481" s="742">
        <v>0</v>
      </c>
      <c r="AM481" s="742">
        <v>0</v>
      </c>
      <c r="AN481" s="743" t="s">
        <v>2119</v>
      </c>
      <c r="AO481" s="1172" t="s">
        <v>34</v>
      </c>
      <c r="AP481" s="1178" t="s">
        <v>1742</v>
      </c>
      <c r="AQ481" s="745" t="s">
        <v>668</v>
      </c>
      <c r="AR481" s="742">
        <v>3.0000000000000001E-3</v>
      </c>
      <c r="AS481" s="742">
        <v>3.0000000000000001E-3</v>
      </c>
      <c r="AT481" s="742" t="s">
        <v>1414</v>
      </c>
      <c r="AU481" s="742" t="s">
        <v>2724</v>
      </c>
      <c r="AX481" s="190"/>
      <c r="AY481" s="190"/>
      <c r="AZ481" s="176"/>
      <c r="BA481" s="176"/>
      <c r="BB481" s="176"/>
      <c r="BC481" s="751"/>
      <c r="BD481" s="176"/>
      <c r="BE481" s="176"/>
      <c r="BF481" s="176"/>
      <c r="BG481" s="176"/>
      <c r="BH481" s="751"/>
      <c r="BI481" s="178"/>
      <c r="BJ481" s="191"/>
      <c r="BK481" s="191"/>
      <c r="BL481" s="191"/>
      <c r="BM481" s="178"/>
      <c r="BN481" s="178"/>
      <c r="BO481" s="178"/>
      <c r="BP481" s="178"/>
      <c r="BQ481" s="178"/>
      <c r="BR481" s="178"/>
      <c r="BS481" s="178"/>
      <c r="BT481" s="178"/>
      <c r="BU481" s="179"/>
      <c r="BV481" s="180"/>
      <c r="BW481" s="181"/>
      <c r="BX481" s="177"/>
      <c r="BY481"/>
      <c r="CA481"/>
    </row>
    <row r="482" spans="2:79" ht="18.75">
      <c r="B482" s="1170" t="s">
        <v>189</v>
      </c>
      <c r="C482" s="335">
        <v>12813445000170</v>
      </c>
      <c r="D482" s="1170" t="s">
        <v>13</v>
      </c>
      <c r="E482" s="1170" t="s">
        <v>615</v>
      </c>
      <c r="F482" s="1170" t="s">
        <v>619</v>
      </c>
      <c r="G482" s="1172" t="s">
        <v>34</v>
      </c>
      <c r="H482" s="1172" t="s">
        <v>1336</v>
      </c>
      <c r="I482" s="1172" t="s">
        <v>34</v>
      </c>
      <c r="J482" s="1172" t="s">
        <v>1414</v>
      </c>
      <c r="K482" s="1172" t="s">
        <v>48</v>
      </c>
      <c r="L482" s="740" t="s">
        <v>1414</v>
      </c>
      <c r="M482" s="740" t="s">
        <v>1411</v>
      </c>
      <c r="N482" s="1172" t="s">
        <v>3224</v>
      </c>
      <c r="O482" s="1172" t="s">
        <v>1320</v>
      </c>
      <c r="P482" s="783">
        <v>40519</v>
      </c>
      <c r="Q482" s="741">
        <v>0</v>
      </c>
      <c r="R482" s="741">
        <v>0</v>
      </c>
      <c r="S482" s="784">
        <v>5</v>
      </c>
      <c r="T482" s="742"/>
      <c r="U482" s="743"/>
      <c r="V482" s="742"/>
      <c r="W482" s="743"/>
      <c r="X482" s="742"/>
      <c r="Y482" s="743"/>
      <c r="Z482" s="742"/>
      <c r="AA482" s="743"/>
      <c r="AB482" s="742"/>
      <c r="AC482" s="744"/>
      <c r="AD482" s="785">
        <v>0</v>
      </c>
      <c r="AE482" s="1178" t="s">
        <v>1844</v>
      </c>
      <c r="AF482" s="786" t="s">
        <v>1845</v>
      </c>
      <c r="AG482" s="787" t="s">
        <v>1429</v>
      </c>
      <c r="AH482" s="787" t="s">
        <v>1730</v>
      </c>
      <c r="AI482" s="787">
        <v>20000</v>
      </c>
      <c r="AJ482" s="787">
        <v>5000</v>
      </c>
      <c r="AK482" s="787">
        <v>20000</v>
      </c>
      <c r="AL482" s="742">
        <v>6.0000000000000001E-3</v>
      </c>
      <c r="AM482" s="742">
        <v>0.2</v>
      </c>
      <c r="AN482" s="743" t="s">
        <v>2124</v>
      </c>
      <c r="AO482" s="1172" t="s">
        <v>34</v>
      </c>
      <c r="AP482" s="1178" t="s">
        <v>1742</v>
      </c>
      <c r="AQ482" s="745" t="s">
        <v>668</v>
      </c>
      <c r="AR482" s="742">
        <v>2.3999999999999998E-3</v>
      </c>
      <c r="AS482" s="742">
        <v>2.3999999999999998E-3</v>
      </c>
      <c r="AT482" s="742" t="s">
        <v>1414</v>
      </c>
      <c r="AU482" s="742" t="s">
        <v>2724</v>
      </c>
      <c r="AX482" s="190"/>
      <c r="AY482" s="190"/>
      <c r="AZ482" s="176"/>
      <c r="BA482" s="176"/>
      <c r="BB482" s="176"/>
      <c r="BC482" s="751"/>
      <c r="BD482" s="176"/>
      <c r="BE482" s="176"/>
      <c r="BF482" s="176"/>
      <c r="BG482" s="176"/>
      <c r="BH482" s="751"/>
      <c r="BI482" s="178"/>
      <c r="BJ482" s="191"/>
      <c r="BK482" s="191"/>
      <c r="BL482" s="191"/>
      <c r="BM482" s="210"/>
      <c r="BN482" s="178"/>
      <c r="BO482" s="178"/>
      <c r="BP482" s="178"/>
      <c r="BQ482" s="178"/>
      <c r="BR482" s="178"/>
      <c r="BS482" s="178"/>
      <c r="BT482" s="178"/>
      <c r="BU482" s="179"/>
      <c r="BV482" s="180"/>
      <c r="BW482" s="181"/>
      <c r="BX482" s="177"/>
      <c r="BY482"/>
      <c r="CA482"/>
    </row>
    <row r="483" spans="2:79" ht="18.75">
      <c r="B483" s="1170" t="s">
        <v>920</v>
      </c>
      <c r="C483" s="335">
        <v>7195440000190</v>
      </c>
      <c r="D483" s="1170" t="s">
        <v>14</v>
      </c>
      <c r="E483" s="1170" t="s">
        <v>607</v>
      </c>
      <c r="F483" s="1170" t="s">
        <v>1414</v>
      </c>
      <c r="G483" s="1172" t="s">
        <v>1414</v>
      </c>
      <c r="H483" s="1172" t="s">
        <v>34</v>
      </c>
      <c r="I483" s="1172" t="s">
        <v>34</v>
      </c>
      <c r="J483" s="1172" t="s">
        <v>608</v>
      </c>
      <c r="K483" s="1172" t="s">
        <v>48</v>
      </c>
      <c r="L483" s="740" t="s">
        <v>1414</v>
      </c>
      <c r="M483" s="740" t="s">
        <v>1411</v>
      </c>
      <c r="N483" s="1172" t="s">
        <v>3225</v>
      </c>
      <c r="O483" s="1172" t="s">
        <v>1320</v>
      </c>
      <c r="P483" s="783">
        <v>40811</v>
      </c>
      <c r="Q483" s="741">
        <v>44.174379000000002</v>
      </c>
      <c r="R483" s="741">
        <v>43.7933953076923</v>
      </c>
      <c r="S483" s="784">
        <v>5</v>
      </c>
      <c r="T483" s="742">
        <v>3.9341495233702783E-2</v>
      </c>
      <c r="U483" s="743">
        <v>1.2103826514720222</v>
      </c>
      <c r="V483" s="742">
        <v>-1.129024627605002E-2</v>
      </c>
      <c r="W483" s="743">
        <v>-8.5345757665751851E-2</v>
      </c>
      <c r="X483" s="742">
        <v>3.0304559838188139E-2</v>
      </c>
      <c r="Y483" s="743">
        <v>0.14761741694953942</v>
      </c>
      <c r="Z483" s="742">
        <v>0.46365906965481551</v>
      </c>
      <c r="AA483" s="743">
        <v>1.9978661583823374</v>
      </c>
      <c r="AB483" s="742">
        <v>0.16900953394314375</v>
      </c>
      <c r="AC483" s="744">
        <v>-0.84952934669919211</v>
      </c>
      <c r="AD483" s="785">
        <v>0</v>
      </c>
      <c r="AE483" s="1178" t="s">
        <v>1844</v>
      </c>
      <c r="AF483" s="786" t="s">
        <v>1845</v>
      </c>
      <c r="AG483" s="787" t="s">
        <v>1429</v>
      </c>
      <c r="AH483" s="787" t="s">
        <v>1730</v>
      </c>
      <c r="AI483" s="787">
        <v>25000</v>
      </c>
      <c r="AJ483" s="787">
        <v>5000</v>
      </c>
      <c r="AK483" s="787">
        <v>5000</v>
      </c>
      <c r="AL483" s="742">
        <v>1.2E-2</v>
      </c>
      <c r="AM483" s="742">
        <v>0.2</v>
      </c>
      <c r="AN483" s="743" t="s">
        <v>666</v>
      </c>
      <c r="AO483" s="1172" t="s">
        <v>34</v>
      </c>
      <c r="AP483" s="1178" t="s">
        <v>1727</v>
      </c>
      <c r="AQ483" s="745" t="s">
        <v>659</v>
      </c>
      <c r="AR483" s="742">
        <v>2.3999999999999998E-3</v>
      </c>
      <c r="AS483" s="742">
        <v>2.3999999999999998E-3</v>
      </c>
      <c r="AT483" s="742" t="s">
        <v>1414</v>
      </c>
      <c r="AU483" s="742" t="s">
        <v>2724</v>
      </c>
      <c r="AX483" s="190"/>
      <c r="AY483" s="190"/>
      <c r="AZ483" s="176"/>
      <c r="BA483" s="176"/>
      <c r="BB483" s="176"/>
      <c r="BC483" s="751"/>
      <c r="BD483" s="176"/>
      <c r="BE483" s="176"/>
      <c r="BF483" s="176"/>
      <c r="BG483" s="176"/>
      <c r="BH483" s="751"/>
      <c r="BI483" s="178"/>
      <c r="BJ483" s="191"/>
      <c r="BK483" s="191"/>
      <c r="BL483" s="191"/>
      <c r="BM483" s="210"/>
      <c r="BN483" s="178"/>
      <c r="BO483" s="178"/>
      <c r="BP483" s="178"/>
      <c r="BQ483" s="178"/>
      <c r="BR483" s="178"/>
      <c r="BS483" s="178"/>
      <c r="BT483" s="178"/>
      <c r="BU483" s="179"/>
      <c r="BV483" s="180"/>
      <c r="BW483" s="181"/>
      <c r="BX483" s="177"/>
      <c r="BY483"/>
      <c r="CA483"/>
    </row>
    <row r="484" spans="2:79" ht="18.75">
      <c r="B484" s="1170" t="s">
        <v>921</v>
      </c>
      <c r="C484" s="335">
        <v>44614202000107</v>
      </c>
      <c r="D484" s="1170" t="s">
        <v>11</v>
      </c>
      <c r="E484" s="1170" t="s">
        <v>4215</v>
      </c>
      <c r="F484" s="1170" t="s">
        <v>1414</v>
      </c>
      <c r="G484" s="1172" t="s">
        <v>1414</v>
      </c>
      <c r="H484" s="1172" t="s">
        <v>34</v>
      </c>
      <c r="I484" s="1172" t="s">
        <v>34</v>
      </c>
      <c r="J484" s="1172" t="s">
        <v>611</v>
      </c>
      <c r="K484" s="1172" t="s">
        <v>48</v>
      </c>
      <c r="L484" s="740" t="s">
        <v>1414</v>
      </c>
      <c r="M484" s="740" t="s">
        <v>1411</v>
      </c>
      <c r="N484" s="1172" t="s">
        <v>3226</v>
      </c>
      <c r="O484" s="1172" t="s">
        <v>1320</v>
      </c>
      <c r="P484" s="783">
        <v>44650</v>
      </c>
      <c r="Q484" s="741"/>
      <c r="R484" s="741"/>
      <c r="S484" s="784">
        <v>6</v>
      </c>
      <c r="T484" s="742"/>
      <c r="U484" s="743"/>
      <c r="V484" s="742"/>
      <c r="W484" s="743"/>
      <c r="X484" s="742"/>
      <c r="Y484" s="743"/>
      <c r="Z484" s="742"/>
      <c r="AA484" s="743"/>
      <c r="AB484" s="742"/>
      <c r="AC484" s="744"/>
      <c r="AD484" s="785">
        <v>44585973000105</v>
      </c>
      <c r="AE484" s="1178" t="s">
        <v>1743</v>
      </c>
      <c r="AF484" s="786" t="s">
        <v>1741</v>
      </c>
      <c r="AG484" s="787" t="s">
        <v>1427</v>
      </c>
      <c r="AH484" s="787" t="s">
        <v>2116</v>
      </c>
      <c r="AI484" s="787">
        <v>5000</v>
      </c>
      <c r="AJ484" s="787">
        <v>5000</v>
      </c>
      <c r="AK484" s="787">
        <v>5000</v>
      </c>
      <c r="AL484" s="742">
        <v>0.01</v>
      </c>
      <c r="AM484" s="742">
        <v>0</v>
      </c>
      <c r="AN484" s="743" t="s">
        <v>2124</v>
      </c>
      <c r="AO484" s="1172" t="s">
        <v>34</v>
      </c>
      <c r="AP484" s="1178" t="s">
        <v>1742</v>
      </c>
      <c r="AQ484" s="745" t="s">
        <v>679</v>
      </c>
      <c r="AR484" s="742">
        <v>0</v>
      </c>
      <c r="AS484" s="742">
        <v>0</v>
      </c>
      <c r="AT484" s="742" t="s">
        <v>1414</v>
      </c>
      <c r="AU484" s="742" t="s">
        <v>2724</v>
      </c>
      <c r="AX484" s="190"/>
      <c r="AY484" s="190"/>
      <c r="AZ484" s="176"/>
      <c r="BA484" s="176"/>
      <c r="BB484" s="176"/>
      <c r="BC484" s="751"/>
      <c r="BD484" s="176"/>
      <c r="BE484" s="176"/>
      <c r="BF484" s="176"/>
      <c r="BG484" s="176"/>
      <c r="BH484" s="751"/>
      <c r="BI484" s="178"/>
      <c r="BJ484" s="191"/>
      <c r="BK484" s="191"/>
      <c r="BL484" s="191"/>
      <c r="BM484" s="178"/>
      <c r="BN484" s="178"/>
      <c r="BO484" s="178"/>
      <c r="BP484" s="178"/>
      <c r="BQ484" s="178"/>
      <c r="BR484" s="178"/>
      <c r="BS484" s="178"/>
      <c r="BT484" s="178"/>
      <c r="BU484" s="179"/>
      <c r="BV484" s="180"/>
      <c r="BW484" s="181"/>
      <c r="BX484" s="177"/>
      <c r="BY484"/>
      <c r="CA484"/>
    </row>
    <row r="485" spans="2:79" ht="18.75">
      <c r="B485" s="1170" t="s">
        <v>1584</v>
      </c>
      <c r="C485" s="335">
        <v>34429929000152</v>
      </c>
      <c r="D485" s="1170" t="s">
        <v>14</v>
      </c>
      <c r="E485" s="1170" t="s">
        <v>1414</v>
      </c>
      <c r="F485" s="1170" t="s">
        <v>1414</v>
      </c>
      <c r="G485" s="1172" t="s">
        <v>1414</v>
      </c>
      <c r="H485" s="1172" t="s">
        <v>34</v>
      </c>
      <c r="I485" s="1172" t="s">
        <v>1414</v>
      </c>
      <c r="J485" s="1172" t="s">
        <v>1414</v>
      </c>
      <c r="K485" s="1172" t="s">
        <v>1414</v>
      </c>
      <c r="L485" s="740" t="s">
        <v>1414</v>
      </c>
      <c r="M485" s="740" t="s">
        <v>34</v>
      </c>
      <c r="N485" s="1172" t="s">
        <v>3227</v>
      </c>
      <c r="O485" s="1172" t="s">
        <v>1320</v>
      </c>
      <c r="P485" s="783">
        <v>44102</v>
      </c>
      <c r="Q485" s="741">
        <v>792.77469919999999</v>
      </c>
      <c r="R485" s="741">
        <v>289.93548226767865</v>
      </c>
      <c r="S485" s="784">
        <v>32</v>
      </c>
      <c r="T485" s="742"/>
      <c r="U485" s="743"/>
      <c r="V485" s="742">
        <v>-0.15511538426580429</v>
      </c>
      <c r="W485" s="743">
        <v>-1.1725554670903848</v>
      </c>
      <c r="X485" s="742">
        <v>-0.2281779077408097</v>
      </c>
      <c r="Y485" s="743">
        <v>-1.1114839986292473</v>
      </c>
      <c r="Z485" s="742"/>
      <c r="AA485" s="743"/>
      <c r="AB485" s="742">
        <v>0.19889805707133296</v>
      </c>
      <c r="AC485" s="744">
        <v>-1.4449799117109194</v>
      </c>
      <c r="AD485" s="785">
        <v>0</v>
      </c>
      <c r="AE485" s="1178" t="s">
        <v>1890</v>
      </c>
      <c r="AF485" s="786" t="s">
        <v>1741</v>
      </c>
      <c r="AG485" s="787" t="s">
        <v>1427</v>
      </c>
      <c r="AH485" s="787" t="s">
        <v>1797</v>
      </c>
      <c r="AI485" s="787">
        <v>0</v>
      </c>
      <c r="AJ485" s="787">
        <v>0</v>
      </c>
      <c r="AK485" s="787">
        <v>0</v>
      </c>
      <c r="AL485" s="742">
        <v>2.3999999999999998E-3</v>
      </c>
      <c r="AM485" s="742">
        <v>0</v>
      </c>
      <c r="AN485" s="743" t="s">
        <v>34</v>
      </c>
      <c r="AO485" s="1172" t="s">
        <v>34</v>
      </c>
      <c r="AP485" s="1178" t="s">
        <v>1727</v>
      </c>
      <c r="AQ485" s="745" t="s">
        <v>687</v>
      </c>
      <c r="AR485" s="742">
        <v>0</v>
      </c>
      <c r="AS485" s="742">
        <v>0</v>
      </c>
      <c r="AT485" s="742" t="s">
        <v>1414</v>
      </c>
      <c r="AU485" s="742" t="s">
        <v>2724</v>
      </c>
      <c r="AX485" s="190"/>
      <c r="AY485" s="190"/>
      <c r="AZ485" s="176"/>
      <c r="BA485" s="176"/>
      <c r="BB485" s="176"/>
      <c r="BC485" s="751"/>
      <c r="BD485" s="176"/>
      <c r="BE485" s="176"/>
      <c r="BF485" s="176"/>
      <c r="BG485" s="176"/>
      <c r="BH485" s="751"/>
      <c r="BI485" s="178"/>
      <c r="BJ485" s="191"/>
      <c r="BK485" s="191"/>
      <c r="BL485" s="191"/>
      <c r="BM485" s="178"/>
      <c r="BN485" s="178"/>
      <c r="BO485" s="178"/>
      <c r="BP485" s="178"/>
      <c r="BQ485" s="178"/>
      <c r="BR485" s="178"/>
      <c r="BS485" s="178"/>
      <c r="BT485" s="178"/>
      <c r="BU485" s="179"/>
      <c r="BV485" s="180"/>
      <c r="BW485" s="181"/>
      <c r="BX485" s="177"/>
      <c r="BY485"/>
      <c r="CA485"/>
    </row>
    <row r="486" spans="2:79" ht="18.75">
      <c r="B486" s="1170" t="s">
        <v>922</v>
      </c>
      <c r="C486" s="335">
        <v>17251743000137</v>
      </c>
      <c r="D486" s="1170" t="s">
        <v>11</v>
      </c>
      <c r="E486" s="1170" t="s">
        <v>620</v>
      </c>
      <c r="F486" s="1170" t="s">
        <v>663</v>
      </c>
      <c r="G486" s="1172" t="s">
        <v>738</v>
      </c>
      <c r="H486" s="1172" t="s">
        <v>34</v>
      </c>
      <c r="I486" s="1172" t="s">
        <v>1414</v>
      </c>
      <c r="J486" s="1172" t="s">
        <v>608</v>
      </c>
      <c r="K486" s="1172" t="s">
        <v>48</v>
      </c>
      <c r="L486" s="740" t="s">
        <v>1414</v>
      </c>
      <c r="M486" s="740" t="s">
        <v>34</v>
      </c>
      <c r="N486" s="1172" t="s">
        <v>3228</v>
      </c>
      <c r="O486" s="1172" t="s">
        <v>1320</v>
      </c>
      <c r="P486" s="783">
        <v>41580</v>
      </c>
      <c r="Q486" s="741">
        <v>702.09560599999998</v>
      </c>
      <c r="R486" s="741">
        <v>704.295210060729</v>
      </c>
      <c r="S486" s="784">
        <v>91</v>
      </c>
      <c r="T486" s="742">
        <v>3.3833139960544711E-2</v>
      </c>
      <c r="U486" s="743">
        <v>1.040912283831716</v>
      </c>
      <c r="V486" s="742">
        <v>0.14830370782921265</v>
      </c>
      <c r="W486" s="743">
        <v>1.121064324006281</v>
      </c>
      <c r="X486" s="742">
        <v>0.25004802415850391</v>
      </c>
      <c r="Y486" s="743">
        <v>1.2180161545557449</v>
      </c>
      <c r="Z486" s="742">
        <v>0.29942347579026718</v>
      </c>
      <c r="AA486" s="743">
        <v>1.2901894267957301</v>
      </c>
      <c r="AB486" s="742">
        <v>4.2897963817295067E-3</v>
      </c>
      <c r="AC486" s="744">
        <v>3.7333695409925141</v>
      </c>
      <c r="AD486" s="785">
        <v>0</v>
      </c>
      <c r="AE486" s="1178" t="s">
        <v>1880</v>
      </c>
      <c r="AF486" s="786" t="s">
        <v>1741</v>
      </c>
      <c r="AG486" s="787" t="s">
        <v>1427</v>
      </c>
      <c r="AH486" s="787" t="s">
        <v>1726</v>
      </c>
      <c r="AI486" s="787">
        <v>1000</v>
      </c>
      <c r="AJ486" s="787">
        <v>100</v>
      </c>
      <c r="AK486" s="787">
        <v>1000</v>
      </c>
      <c r="AL486" s="742">
        <v>8.0000000000000002E-3</v>
      </c>
      <c r="AM486" s="742">
        <v>0.2</v>
      </c>
      <c r="AN486" s="743" t="s">
        <v>64</v>
      </c>
      <c r="AO486" s="1172" t="s">
        <v>34</v>
      </c>
      <c r="AP486" s="1178" t="s">
        <v>1742</v>
      </c>
      <c r="AQ486" s="745" t="s">
        <v>671</v>
      </c>
      <c r="AR486" s="742">
        <v>2.3466666666666701E-3</v>
      </c>
      <c r="AS486" s="742">
        <v>2.3466666666666701E-3</v>
      </c>
      <c r="AT486" s="742" t="s">
        <v>1414</v>
      </c>
      <c r="AU486" s="742" t="s">
        <v>2724</v>
      </c>
      <c r="AX486" s="190"/>
      <c r="AY486" s="190"/>
      <c r="AZ486" s="176"/>
      <c r="BA486" s="176"/>
      <c r="BB486" s="176"/>
      <c r="BC486" s="751"/>
      <c r="BD486" s="176"/>
      <c r="BE486" s="176"/>
      <c r="BF486" s="176"/>
      <c r="BG486" s="176"/>
      <c r="BH486" s="751"/>
      <c r="BI486" s="178"/>
      <c r="BJ486" s="191"/>
      <c r="BK486" s="191"/>
      <c r="BL486" s="191"/>
      <c r="BM486" s="210"/>
      <c r="BN486" s="178"/>
      <c r="BO486" s="178"/>
      <c r="BP486" s="178"/>
      <c r="BQ486" s="178"/>
      <c r="BR486" s="178"/>
      <c r="BS486" s="178"/>
      <c r="BT486" s="178"/>
      <c r="BU486" s="179"/>
      <c r="BV486" s="180"/>
      <c r="BW486" s="181"/>
      <c r="BX486" s="177"/>
      <c r="BY486"/>
      <c r="CA486"/>
    </row>
    <row r="487" spans="2:79" ht="18.75">
      <c r="B487" s="1170" t="s">
        <v>482</v>
      </c>
      <c r="C487" s="335">
        <v>40905548000103</v>
      </c>
      <c r="D487" s="1170" t="s">
        <v>11</v>
      </c>
      <c r="E487" s="1170" t="s">
        <v>620</v>
      </c>
      <c r="F487" s="1170" t="s">
        <v>685</v>
      </c>
      <c r="G487" s="1172" t="s">
        <v>738</v>
      </c>
      <c r="H487" s="1172" t="s">
        <v>34</v>
      </c>
      <c r="I487" s="1172" t="s">
        <v>1318</v>
      </c>
      <c r="J487" s="1172" t="s">
        <v>608</v>
      </c>
      <c r="K487" s="1172" t="s">
        <v>48</v>
      </c>
      <c r="L487" s="740" t="s">
        <v>1414</v>
      </c>
      <c r="M487" s="740" t="s">
        <v>34</v>
      </c>
      <c r="N487" s="1172" t="s">
        <v>3229</v>
      </c>
      <c r="O487" s="1172" t="s">
        <v>1320</v>
      </c>
      <c r="P487" s="783">
        <v>44282</v>
      </c>
      <c r="Q487" s="741">
        <v>48.529609729999997</v>
      </c>
      <c r="R487" s="741">
        <v>42.516610401497978</v>
      </c>
      <c r="S487" s="784">
        <v>181</v>
      </c>
      <c r="T487" s="742">
        <v>3.9565027741976788E-2</v>
      </c>
      <c r="U487" s="743">
        <v>1.2172598651734248</v>
      </c>
      <c r="V487" s="742">
        <v>0.16423626463960228</v>
      </c>
      <c r="W487" s="743">
        <v>1.241502452572159</v>
      </c>
      <c r="X487" s="742">
        <v>0.30689212831902091</v>
      </c>
      <c r="Y487" s="743">
        <v>1.4949111126013648</v>
      </c>
      <c r="Z487" s="742"/>
      <c r="AA487" s="743"/>
      <c r="AB487" s="742">
        <v>5.7757216514650522E-3</v>
      </c>
      <c r="AC487" s="744">
        <v>5.5314216797297782</v>
      </c>
      <c r="AD487" s="785">
        <v>0</v>
      </c>
      <c r="AE487" s="1178" t="s">
        <v>1880</v>
      </c>
      <c r="AF487" s="786" t="s">
        <v>1741</v>
      </c>
      <c r="AG487" s="787" t="s">
        <v>1427</v>
      </c>
      <c r="AH487" s="787" t="s">
        <v>1726</v>
      </c>
      <c r="AI487" s="787">
        <v>1000</v>
      </c>
      <c r="AJ487" s="787">
        <v>100</v>
      </c>
      <c r="AK487" s="787">
        <v>1000</v>
      </c>
      <c r="AL487" s="742">
        <v>0.01</v>
      </c>
      <c r="AM487" s="742">
        <v>0.15</v>
      </c>
      <c r="AN487" s="743" t="s">
        <v>34</v>
      </c>
      <c r="AO487" s="1172" t="s">
        <v>34</v>
      </c>
      <c r="AP487" s="1178" t="s">
        <v>1742</v>
      </c>
      <c r="AQ487" s="745" t="s">
        <v>671</v>
      </c>
      <c r="AR487" s="742">
        <v>2.13333333333333E-3</v>
      </c>
      <c r="AS487" s="742">
        <v>2.13333333333333E-3</v>
      </c>
      <c r="AT487" s="742" t="s">
        <v>1414</v>
      </c>
      <c r="AU487" s="742" t="s">
        <v>2724</v>
      </c>
      <c r="AX487" s="190"/>
      <c r="AY487" s="190"/>
      <c r="AZ487" s="176"/>
      <c r="BA487" s="176"/>
      <c r="BB487" s="176"/>
      <c r="BC487" s="751"/>
      <c r="BD487" s="176"/>
      <c r="BE487" s="176"/>
      <c r="BF487" s="176"/>
      <c r="BG487" s="176"/>
      <c r="BH487" s="751"/>
      <c r="BI487" s="178"/>
      <c r="BJ487" s="191"/>
      <c r="BK487" s="191"/>
      <c r="BL487" s="191"/>
      <c r="BM487" s="178"/>
      <c r="BN487" s="178"/>
      <c r="BO487" s="178"/>
      <c r="BP487" s="178"/>
      <c r="BQ487" s="178"/>
      <c r="BR487" s="178"/>
      <c r="BS487" s="178"/>
      <c r="BT487" s="178"/>
      <c r="BU487" s="179"/>
      <c r="BV487" s="180"/>
      <c r="BW487" s="181"/>
      <c r="BX487" s="177"/>
      <c r="BY487"/>
      <c r="CA487"/>
    </row>
    <row r="488" spans="2:79" ht="18.75">
      <c r="B488" s="1170" t="s">
        <v>923</v>
      </c>
      <c r="C488" s="335">
        <v>22652091000182</v>
      </c>
      <c r="D488" s="1170" t="s">
        <v>11</v>
      </c>
      <c r="E488" s="1170" t="s">
        <v>620</v>
      </c>
      <c r="F488" s="1170" t="s">
        <v>672</v>
      </c>
      <c r="G488" s="1172" t="s">
        <v>738</v>
      </c>
      <c r="H488" s="1172" t="s">
        <v>34</v>
      </c>
      <c r="I488" s="1172" t="s">
        <v>1303</v>
      </c>
      <c r="J488" s="1172" t="s">
        <v>608</v>
      </c>
      <c r="K488" s="1172" t="s">
        <v>48</v>
      </c>
      <c r="L488" s="740" t="s">
        <v>1414</v>
      </c>
      <c r="M488" s="740" t="s">
        <v>34</v>
      </c>
      <c r="N488" s="1172" t="s">
        <v>3230</v>
      </c>
      <c r="O488" s="1172" t="s">
        <v>1320</v>
      </c>
      <c r="P488" s="783">
        <v>42356</v>
      </c>
      <c r="Q488" s="741">
        <v>1250.5315399999999</v>
      </c>
      <c r="R488" s="741">
        <v>1451.8433008530617</v>
      </c>
      <c r="S488" s="784">
        <v>121</v>
      </c>
      <c r="T488" s="742">
        <v>2.092397308514804E-2</v>
      </c>
      <c r="U488" s="743">
        <v>0.64374813086500615</v>
      </c>
      <c r="V488" s="742">
        <v>0.12207924530679737</v>
      </c>
      <c r="W488" s="743">
        <v>0.92282714045604952</v>
      </c>
      <c r="X488" s="742">
        <v>0.27421451847285416</v>
      </c>
      <c r="Y488" s="743">
        <v>1.3357342631987446</v>
      </c>
      <c r="Z488" s="742">
        <v>0.39785993568937816</v>
      </c>
      <c r="AA488" s="743">
        <v>1.7143434762998306</v>
      </c>
      <c r="AB488" s="742">
        <v>9.4511054894689753E-3</v>
      </c>
      <c r="AC488" s="744">
        <v>-1.0801982249782356</v>
      </c>
      <c r="AD488" s="785">
        <v>0</v>
      </c>
      <c r="AE488" s="1178" t="s">
        <v>1880</v>
      </c>
      <c r="AF488" s="786" t="s">
        <v>1741</v>
      </c>
      <c r="AG488" s="787" t="s">
        <v>1427</v>
      </c>
      <c r="AH488" s="787" t="s">
        <v>1726</v>
      </c>
      <c r="AI488" s="787">
        <v>1000</v>
      </c>
      <c r="AJ488" s="787">
        <v>100</v>
      </c>
      <c r="AK488" s="787">
        <v>1000</v>
      </c>
      <c r="AL488" s="742">
        <v>0.01</v>
      </c>
      <c r="AM488" s="742">
        <v>0</v>
      </c>
      <c r="AN488" s="743" t="s">
        <v>2138</v>
      </c>
      <c r="AO488" s="1172" t="s">
        <v>34</v>
      </c>
      <c r="AP488" s="1178" t="s">
        <v>1742</v>
      </c>
      <c r="AQ488" s="745" t="s">
        <v>671</v>
      </c>
      <c r="AR488" s="742">
        <v>3.0000000000000001E-3</v>
      </c>
      <c r="AS488" s="742">
        <v>3.0000000000000001E-3</v>
      </c>
      <c r="AT488" s="742" t="s">
        <v>1414</v>
      </c>
      <c r="AU488" s="742" t="s">
        <v>2724</v>
      </c>
      <c r="AX488" s="190"/>
      <c r="AY488" s="190"/>
      <c r="AZ488" s="176"/>
      <c r="BA488" s="176"/>
      <c r="BB488" s="176"/>
      <c r="BC488" s="751"/>
      <c r="BD488" s="176"/>
      <c r="BE488" s="176"/>
      <c r="BF488" s="176"/>
      <c r="BG488" s="176"/>
      <c r="BH488" s="751"/>
      <c r="BI488" s="178"/>
      <c r="BJ488" s="191"/>
      <c r="BK488" s="191"/>
      <c r="BL488" s="191"/>
      <c r="BM488" s="178"/>
      <c r="BN488" s="178"/>
      <c r="BO488" s="178"/>
      <c r="BP488" s="178"/>
      <c r="BQ488" s="178"/>
      <c r="BR488" s="178"/>
      <c r="BS488" s="178"/>
      <c r="BT488" s="178"/>
      <c r="BU488" s="179"/>
      <c r="BV488" s="180"/>
      <c r="BW488" s="181"/>
      <c r="BX488" s="177"/>
      <c r="BY488"/>
      <c r="CA488"/>
    </row>
    <row r="489" spans="2:79" ht="18.75">
      <c r="B489" s="1170" t="s">
        <v>483</v>
      </c>
      <c r="C489" s="335">
        <v>31353316000190</v>
      </c>
      <c r="D489" s="1170" t="s">
        <v>11</v>
      </c>
      <c r="E489" s="1170" t="s">
        <v>620</v>
      </c>
      <c r="F489" s="1170" t="s">
        <v>663</v>
      </c>
      <c r="G489" s="1172" t="s">
        <v>738</v>
      </c>
      <c r="H489" s="1172" t="s">
        <v>34</v>
      </c>
      <c r="I489" s="1172" t="s">
        <v>1414</v>
      </c>
      <c r="J489" s="1172" t="s">
        <v>608</v>
      </c>
      <c r="K489" s="1172" t="s">
        <v>48</v>
      </c>
      <c r="L489" s="740" t="s">
        <v>1414</v>
      </c>
      <c r="M489" s="740" t="s">
        <v>34</v>
      </c>
      <c r="N489" s="1172" t="s">
        <v>3231</v>
      </c>
      <c r="O489" s="1172" t="s">
        <v>1320</v>
      </c>
      <c r="P489" s="783">
        <v>43526</v>
      </c>
      <c r="Q489" s="741">
        <v>12.317404590000001</v>
      </c>
      <c r="R489" s="741">
        <v>11.193980692730925</v>
      </c>
      <c r="S489" s="784">
        <v>121</v>
      </c>
      <c r="T489" s="742">
        <v>3.4290360329167768E-2</v>
      </c>
      <c r="U489" s="743">
        <v>1.0549791513667075</v>
      </c>
      <c r="V489" s="742">
        <v>0.14806706520510282</v>
      </c>
      <c r="W489" s="743">
        <v>1.1192754840149419</v>
      </c>
      <c r="X489" s="742">
        <v>0.24734587640757089</v>
      </c>
      <c r="Y489" s="743">
        <v>1.204853644579075</v>
      </c>
      <c r="Z489" s="742">
        <v>0.29117784295270921</v>
      </c>
      <c r="AA489" s="743">
        <v>1.2546597199944214</v>
      </c>
      <c r="AB489" s="742">
        <v>6.9353374747653756E-4</v>
      </c>
      <c r="AC489" s="744">
        <v>22.751239693686003</v>
      </c>
      <c r="AD489" s="785">
        <v>0</v>
      </c>
      <c r="AE489" s="1178" t="s">
        <v>1880</v>
      </c>
      <c r="AF489" s="786" t="s">
        <v>1741</v>
      </c>
      <c r="AG489" s="787" t="s">
        <v>1427</v>
      </c>
      <c r="AH489" s="787" t="s">
        <v>1726</v>
      </c>
      <c r="AI489" s="787">
        <v>5000</v>
      </c>
      <c r="AJ489" s="787">
        <v>1000</v>
      </c>
      <c r="AK489" s="787">
        <v>1000</v>
      </c>
      <c r="AL489" s="742">
        <v>9.1999999999999998E-3</v>
      </c>
      <c r="AM489" s="742">
        <v>0.2</v>
      </c>
      <c r="AN489" s="743" t="s">
        <v>64</v>
      </c>
      <c r="AO489" s="1172" t="s">
        <v>34</v>
      </c>
      <c r="AP489" s="1178" t="s">
        <v>1742</v>
      </c>
      <c r="AQ489" s="745" t="s">
        <v>671</v>
      </c>
      <c r="AR489" s="742">
        <v>1.34933333333333E-3</v>
      </c>
      <c r="AS489" s="742">
        <v>1.34933333333333E-3</v>
      </c>
      <c r="AT489" s="742" t="s">
        <v>1414</v>
      </c>
      <c r="AU489" s="742" t="s">
        <v>2724</v>
      </c>
      <c r="AX489" s="190"/>
      <c r="AY489" s="190"/>
      <c r="AZ489" s="176"/>
      <c r="BA489" s="176"/>
      <c r="BB489" s="176"/>
      <c r="BC489" s="751"/>
      <c r="BD489" s="176"/>
      <c r="BE489" s="176"/>
      <c r="BF489" s="176"/>
      <c r="BG489" s="176"/>
      <c r="BH489" s="751"/>
      <c r="BI489" s="178"/>
      <c r="BJ489" s="191"/>
      <c r="BK489" s="191"/>
      <c r="BL489" s="191"/>
      <c r="BM489" s="178"/>
      <c r="BN489" s="178"/>
      <c r="BO489" s="178"/>
      <c r="BP489" s="178"/>
      <c r="BQ489" s="178"/>
      <c r="BR489" s="178"/>
      <c r="BS489" s="178"/>
      <c r="BT489" s="178"/>
      <c r="BU489" s="179"/>
      <c r="BV489" s="180"/>
      <c r="BW489" s="181"/>
      <c r="BX489" s="177"/>
      <c r="BY489"/>
      <c r="CA489"/>
    </row>
    <row r="490" spans="2:79" ht="18.75">
      <c r="B490" s="1170" t="s">
        <v>1291</v>
      </c>
      <c r="C490" s="335">
        <v>46420448000165</v>
      </c>
      <c r="D490" s="1170" t="s">
        <v>13</v>
      </c>
      <c r="E490" s="1170" t="s">
        <v>616</v>
      </c>
      <c r="F490" s="1170" t="s">
        <v>619</v>
      </c>
      <c r="G490" s="1172" t="s">
        <v>34</v>
      </c>
      <c r="H490" s="1172" t="s">
        <v>1337</v>
      </c>
      <c r="I490" s="1172" t="s">
        <v>34</v>
      </c>
      <c r="J490" s="1172" t="s">
        <v>611</v>
      </c>
      <c r="K490" s="1172" t="s">
        <v>48</v>
      </c>
      <c r="L490" s="740" t="s">
        <v>1414</v>
      </c>
      <c r="M490" s="740" t="s">
        <v>34</v>
      </c>
      <c r="N490" s="1172" t="s">
        <v>3232</v>
      </c>
      <c r="O490" s="1172" t="s">
        <v>1320</v>
      </c>
      <c r="P490" s="783">
        <v>44722</v>
      </c>
      <c r="Q490" s="741"/>
      <c r="R490" s="741"/>
      <c r="S490" s="784">
        <v>182</v>
      </c>
      <c r="T490" s="742"/>
      <c r="U490" s="743"/>
      <c r="V490" s="742"/>
      <c r="W490" s="743"/>
      <c r="X490" s="742"/>
      <c r="Y490" s="743"/>
      <c r="Z490" s="742"/>
      <c r="AA490" s="743"/>
      <c r="AB490" s="742"/>
      <c r="AC490" s="744"/>
      <c r="AD490" s="785">
        <v>9215250000113</v>
      </c>
      <c r="AE490" s="1178" t="s">
        <v>1993</v>
      </c>
      <c r="AF490" s="786" t="s">
        <v>1741</v>
      </c>
      <c r="AG490" s="787" t="s">
        <v>1427</v>
      </c>
      <c r="AH490" s="787" t="s">
        <v>1797</v>
      </c>
      <c r="AI490" s="787">
        <v>100000</v>
      </c>
      <c r="AJ490" s="787">
        <v>100000</v>
      </c>
      <c r="AK490" s="787">
        <v>50000</v>
      </c>
      <c r="AL490" s="742">
        <v>0.02</v>
      </c>
      <c r="AM490" s="742">
        <v>0.2</v>
      </c>
      <c r="AN490" s="743" t="s">
        <v>2124</v>
      </c>
      <c r="AO490" s="1172" t="s">
        <v>34</v>
      </c>
      <c r="AP490" s="1178" t="s">
        <v>1742</v>
      </c>
      <c r="AQ490" s="745" t="s">
        <v>679</v>
      </c>
      <c r="AR490" s="742">
        <v>6.6660000000000001E-3</v>
      </c>
      <c r="AS490" s="742">
        <v>6.6660000000000001E-3</v>
      </c>
      <c r="AT490" s="742" t="s">
        <v>1414</v>
      </c>
      <c r="AU490" s="742" t="s">
        <v>2724</v>
      </c>
      <c r="AX490" s="190"/>
      <c r="AY490" s="190"/>
      <c r="AZ490" s="176"/>
      <c r="BA490" s="176"/>
      <c r="BB490" s="176"/>
      <c r="BC490" s="751"/>
      <c r="BD490" s="176"/>
      <c r="BE490" s="176"/>
      <c r="BF490" s="176"/>
      <c r="BG490" s="176"/>
      <c r="BH490" s="751"/>
      <c r="BI490" s="178"/>
      <c r="BJ490" s="191"/>
      <c r="BK490" s="191"/>
      <c r="BL490" s="191"/>
      <c r="BM490" s="178"/>
      <c r="BN490" s="178"/>
      <c r="BO490" s="178"/>
      <c r="BP490" s="178"/>
      <c r="BQ490" s="178"/>
      <c r="BR490" s="178"/>
      <c r="BS490" s="178"/>
      <c r="BT490" s="178"/>
      <c r="BU490" s="179"/>
      <c r="BV490" s="180"/>
      <c r="BW490" s="181"/>
      <c r="BX490" s="177"/>
      <c r="BY490"/>
      <c r="CA490"/>
    </row>
    <row r="491" spans="2:79" ht="18.75">
      <c r="B491" s="1170" t="s">
        <v>1292</v>
      </c>
      <c r="C491" s="335">
        <v>37751366000102</v>
      </c>
      <c r="D491" s="1170" t="s">
        <v>14</v>
      </c>
      <c r="E491" s="1170" t="s">
        <v>607</v>
      </c>
      <c r="F491" s="1170" t="s">
        <v>1414</v>
      </c>
      <c r="G491" s="1172" t="s">
        <v>1414</v>
      </c>
      <c r="H491" s="1172" t="s">
        <v>34</v>
      </c>
      <c r="I491" s="1172" t="s">
        <v>34</v>
      </c>
      <c r="J491" s="1172" t="s">
        <v>608</v>
      </c>
      <c r="K491" s="1172" t="s">
        <v>48</v>
      </c>
      <c r="L491" s="740" t="s">
        <v>1414</v>
      </c>
      <c r="M491" s="740" t="s">
        <v>34</v>
      </c>
      <c r="N491" s="1172" t="s">
        <v>3233</v>
      </c>
      <c r="O491" s="1172" t="s">
        <v>1320</v>
      </c>
      <c r="P491" s="783">
        <v>43993</v>
      </c>
      <c r="Q491" s="741">
        <v>9.4753794500000001</v>
      </c>
      <c r="R491" s="741">
        <v>9.4778865688306464</v>
      </c>
      <c r="S491" s="784">
        <v>32</v>
      </c>
      <c r="T491" s="742">
        <v>-1.932175471993447E-2</v>
      </c>
      <c r="U491" s="743">
        <v>-0.59445419067274241</v>
      </c>
      <c r="V491" s="742">
        <v>-0.11553890455030036</v>
      </c>
      <c r="W491" s="743">
        <v>-0.8733870907345902</v>
      </c>
      <c r="X491" s="742">
        <v>-0.13936308525262331</v>
      </c>
      <c r="Y491" s="743">
        <v>-0.67885555087939198</v>
      </c>
      <c r="Z491" s="742"/>
      <c r="AA491" s="743"/>
      <c r="AB491" s="742">
        <v>0.23435340499204618</v>
      </c>
      <c r="AC491" s="744">
        <v>-1.0574935629346427</v>
      </c>
      <c r="AD491" s="785">
        <v>37487612000160</v>
      </c>
      <c r="AE491" s="1178" t="s">
        <v>2039</v>
      </c>
      <c r="AF491" s="786" t="s">
        <v>1779</v>
      </c>
      <c r="AG491" s="787" t="s">
        <v>736</v>
      </c>
      <c r="AH491" s="787" t="s">
        <v>1730</v>
      </c>
      <c r="AI491" s="787">
        <v>500</v>
      </c>
      <c r="AJ491" s="787">
        <v>100</v>
      </c>
      <c r="AK491" s="787">
        <v>500</v>
      </c>
      <c r="AL491" s="742">
        <v>0</v>
      </c>
      <c r="AM491" s="742">
        <v>0</v>
      </c>
      <c r="AN491" s="743" t="s">
        <v>666</v>
      </c>
      <c r="AO491" s="1172" t="s">
        <v>34</v>
      </c>
      <c r="AP491" s="1178" t="s">
        <v>1727</v>
      </c>
      <c r="AQ491" s="745" t="s">
        <v>659</v>
      </c>
      <c r="AR491" s="742">
        <v>5.0133333333333297E-3</v>
      </c>
      <c r="AS491" s="742">
        <v>5.0133333333333297E-3</v>
      </c>
      <c r="AT491" s="742" t="s">
        <v>1414</v>
      </c>
      <c r="AU491" s="742" t="s">
        <v>2724</v>
      </c>
      <c r="AX491" s="190"/>
      <c r="AY491" s="190"/>
      <c r="AZ491" s="176"/>
      <c r="BA491" s="176"/>
      <c r="BB491" s="176"/>
      <c r="BC491" s="751"/>
      <c r="BD491" s="176"/>
      <c r="BE491" s="176"/>
      <c r="BF491" s="176"/>
      <c r="BG491" s="176"/>
      <c r="BH491" s="751"/>
      <c r="BI491" s="178"/>
      <c r="BJ491" s="191"/>
      <c r="BK491" s="191"/>
      <c r="BL491" s="191"/>
      <c r="BM491" s="178"/>
      <c r="BN491" s="178"/>
      <c r="BO491" s="178"/>
      <c r="BP491" s="178"/>
      <c r="BQ491" s="178"/>
      <c r="BR491" s="178"/>
      <c r="BS491" s="178"/>
      <c r="BT491" s="178"/>
      <c r="BU491" s="179"/>
      <c r="BV491" s="180"/>
      <c r="BW491" s="181"/>
      <c r="BX491" s="177"/>
      <c r="BY491"/>
      <c r="CA491"/>
    </row>
    <row r="492" spans="2:79" ht="18.75">
      <c r="B492" s="1170" t="s">
        <v>1293</v>
      </c>
      <c r="C492" s="335">
        <v>37487351000189</v>
      </c>
      <c r="D492" s="1170" t="s">
        <v>14</v>
      </c>
      <c r="E492" s="1170" t="s">
        <v>614</v>
      </c>
      <c r="F492" s="1170" t="s">
        <v>1414</v>
      </c>
      <c r="G492" s="1172" t="s">
        <v>1414</v>
      </c>
      <c r="H492" s="1172" t="s">
        <v>1337</v>
      </c>
      <c r="I492" s="1172" t="s">
        <v>34</v>
      </c>
      <c r="J492" s="1172" t="s">
        <v>608</v>
      </c>
      <c r="K492" s="1172" t="s">
        <v>48</v>
      </c>
      <c r="L492" s="740" t="s">
        <v>1414</v>
      </c>
      <c r="M492" s="740" t="s">
        <v>34</v>
      </c>
      <c r="N492" s="1172" t="s">
        <v>3234</v>
      </c>
      <c r="O492" s="1172" t="s">
        <v>1320</v>
      </c>
      <c r="P492" s="783">
        <v>43993</v>
      </c>
      <c r="Q492" s="741">
        <v>42.767210820000003</v>
      </c>
      <c r="R492" s="741">
        <v>41.31311634072582</v>
      </c>
      <c r="S492" s="784">
        <v>32</v>
      </c>
      <c r="T492" s="742">
        <v>6.1054966041627079E-3</v>
      </c>
      <c r="U492" s="743">
        <v>0.18784205136080048</v>
      </c>
      <c r="V492" s="742">
        <v>-3.6234538326710863E-2</v>
      </c>
      <c r="W492" s="743">
        <v>-0.27390581671561065</v>
      </c>
      <c r="X492" s="742">
        <v>-5.2092343118245843E-2</v>
      </c>
      <c r="Y492" s="743">
        <v>-0.25374851755062894</v>
      </c>
      <c r="Z492" s="742"/>
      <c r="AA492" s="743"/>
      <c r="AB492" s="742">
        <v>0.22849168296983291</v>
      </c>
      <c r="AC492" s="744">
        <v>-0.73754479295232933</v>
      </c>
      <c r="AD492" s="785">
        <v>37467645000149</v>
      </c>
      <c r="AE492" s="1178" t="s">
        <v>2039</v>
      </c>
      <c r="AF492" s="786" t="s">
        <v>1779</v>
      </c>
      <c r="AG492" s="787" t="s">
        <v>736</v>
      </c>
      <c r="AH492" s="787" t="s">
        <v>1730</v>
      </c>
      <c r="AI492" s="787">
        <v>500</v>
      </c>
      <c r="AJ492" s="787">
        <v>100</v>
      </c>
      <c r="AK492" s="787">
        <v>500</v>
      </c>
      <c r="AL492" s="742">
        <v>0</v>
      </c>
      <c r="AM492" s="742">
        <v>0</v>
      </c>
      <c r="AN492" s="743" t="s">
        <v>64</v>
      </c>
      <c r="AO492" s="1172" t="s">
        <v>34</v>
      </c>
      <c r="AP492" s="1178" t="s">
        <v>1742</v>
      </c>
      <c r="AQ492" s="745" t="s">
        <v>668</v>
      </c>
      <c r="AR492" s="742">
        <v>5.0133333333333297E-3</v>
      </c>
      <c r="AS492" s="742">
        <v>5.0133333333333297E-3</v>
      </c>
      <c r="AT492" s="742" t="s">
        <v>1414</v>
      </c>
      <c r="AU492" s="742" t="s">
        <v>2724</v>
      </c>
      <c r="AX492" s="190"/>
      <c r="AY492" s="190"/>
      <c r="AZ492" s="176"/>
      <c r="BA492" s="176"/>
      <c r="BB492" s="176"/>
      <c r="BC492" s="176"/>
      <c r="BD492" s="176"/>
      <c r="BE492" s="176"/>
      <c r="BF492" s="176"/>
      <c r="BG492" s="176"/>
      <c r="BH492" s="751"/>
      <c r="BI492" s="178"/>
      <c r="BJ492" s="191"/>
      <c r="BK492" s="191"/>
      <c r="BL492" s="191"/>
      <c r="BM492" s="210"/>
      <c r="BN492" s="178"/>
      <c r="BO492" s="178"/>
      <c r="BP492" s="178"/>
      <c r="BQ492" s="178"/>
      <c r="BR492" s="178"/>
      <c r="BS492" s="178"/>
      <c r="BT492" s="178"/>
      <c r="BU492" s="178"/>
      <c r="BV492" s="178"/>
      <c r="BW492" s="181"/>
      <c r="BX492" s="176"/>
      <c r="BY492"/>
      <c r="CA492"/>
    </row>
    <row r="493" spans="2:79" ht="18.75">
      <c r="B493" s="1170" t="s">
        <v>190</v>
      </c>
      <c r="C493" s="335">
        <v>34626199000180</v>
      </c>
      <c r="D493" s="1170" t="s">
        <v>13</v>
      </c>
      <c r="E493" s="1170" t="s">
        <v>616</v>
      </c>
      <c r="F493" s="1170" t="s">
        <v>610</v>
      </c>
      <c r="G493" s="1172" t="s">
        <v>34</v>
      </c>
      <c r="H493" s="1172" t="s">
        <v>1336</v>
      </c>
      <c r="I493" s="1172" t="s">
        <v>34</v>
      </c>
      <c r="J493" s="1172" t="s">
        <v>1414</v>
      </c>
      <c r="K493" s="1172" t="s">
        <v>48</v>
      </c>
      <c r="L493" s="740" t="s">
        <v>1414</v>
      </c>
      <c r="M493" s="740" t="s">
        <v>34</v>
      </c>
      <c r="N493" s="1172" t="s">
        <v>3235</v>
      </c>
      <c r="O493" s="1172" t="s">
        <v>1320</v>
      </c>
      <c r="P493" s="783">
        <v>43740</v>
      </c>
      <c r="Q493" s="741">
        <v>62.401086020000001</v>
      </c>
      <c r="R493" s="741">
        <v>104.4940431538774</v>
      </c>
      <c r="S493" s="784">
        <v>16</v>
      </c>
      <c r="T493" s="742">
        <v>1.2172239855834377E-4</v>
      </c>
      <c r="U493" s="743">
        <v>3.7449181490277527E-3</v>
      </c>
      <c r="V493" s="742">
        <v>4.2396025188200737E-2</v>
      </c>
      <c r="W493" s="743">
        <v>0.32048201635590795</v>
      </c>
      <c r="X493" s="742">
        <v>0.1095007574558291</v>
      </c>
      <c r="Y493" s="743">
        <v>0.53339230320310593</v>
      </c>
      <c r="Z493" s="742">
        <v>0.19121504401422351</v>
      </c>
      <c r="AA493" s="743">
        <v>0.82392880979124106</v>
      </c>
      <c r="AB493" s="742">
        <v>6.2651668908531341E-2</v>
      </c>
      <c r="AC493" s="744">
        <v>-1.4347947797470779</v>
      </c>
      <c r="AD493" s="785">
        <v>34626178000164</v>
      </c>
      <c r="AE493" s="1178" t="s">
        <v>1987</v>
      </c>
      <c r="AF493" s="786" t="s">
        <v>1765</v>
      </c>
      <c r="AG493" s="787" t="s">
        <v>719</v>
      </c>
      <c r="AH493" s="787" t="s">
        <v>1730</v>
      </c>
      <c r="AI493" s="787">
        <v>20000</v>
      </c>
      <c r="AJ493" s="787">
        <v>5000</v>
      </c>
      <c r="AK493" s="787">
        <v>5000</v>
      </c>
      <c r="AL493" s="742">
        <v>1.9799999999999998E-2</v>
      </c>
      <c r="AM493" s="742">
        <v>0.2</v>
      </c>
      <c r="AN493" s="743" t="s">
        <v>64</v>
      </c>
      <c r="AO493" s="1172" t="s">
        <v>34</v>
      </c>
      <c r="AP493" s="1178" t="s">
        <v>1742</v>
      </c>
      <c r="AQ493" s="745" t="s">
        <v>668</v>
      </c>
      <c r="AR493" s="742">
        <v>5.3066666666666696E-3</v>
      </c>
      <c r="AS493" s="742">
        <v>5.3066666666666696E-3</v>
      </c>
      <c r="AT493" s="742" t="s">
        <v>1414</v>
      </c>
      <c r="AU493" s="742" t="s">
        <v>2724</v>
      </c>
      <c r="AX493" s="190"/>
      <c r="AY493" s="190"/>
      <c r="AZ493" s="176"/>
      <c r="BA493" s="176"/>
      <c r="BB493" s="176"/>
      <c r="BC493" s="176"/>
      <c r="BD493" s="176"/>
      <c r="BE493" s="176"/>
      <c r="BF493" s="176"/>
      <c r="BG493" s="176"/>
      <c r="BH493" s="751"/>
      <c r="BI493" s="178"/>
      <c r="BJ493" s="191"/>
      <c r="BK493" s="191"/>
      <c r="BL493" s="191"/>
      <c r="BM493" s="210"/>
      <c r="BN493" s="178"/>
      <c r="BO493" s="178"/>
      <c r="BP493" s="178"/>
      <c r="BQ493" s="178"/>
      <c r="BR493" s="178"/>
      <c r="BS493" s="178"/>
      <c r="BT493" s="178"/>
      <c r="BU493" s="178"/>
      <c r="BV493" s="178"/>
      <c r="BW493" s="181"/>
      <c r="BX493" s="176"/>
      <c r="BY493"/>
      <c r="CA493"/>
    </row>
    <row r="494" spans="2:79" ht="18.75">
      <c r="B494" s="1170" t="s">
        <v>924</v>
      </c>
      <c r="C494" s="335">
        <v>44489239000142</v>
      </c>
      <c r="D494" s="1170" t="s">
        <v>13</v>
      </c>
      <c r="E494" s="1170" t="s">
        <v>615</v>
      </c>
      <c r="F494" s="1170" t="s">
        <v>619</v>
      </c>
      <c r="G494" s="1172" t="s">
        <v>34</v>
      </c>
      <c r="H494" s="1172" t="s">
        <v>1337</v>
      </c>
      <c r="I494" s="1172" t="s">
        <v>34</v>
      </c>
      <c r="J494" s="1172" t="s">
        <v>1414</v>
      </c>
      <c r="K494" s="1172" t="s">
        <v>48</v>
      </c>
      <c r="L494" s="740" t="s">
        <v>1414</v>
      </c>
      <c r="M494" s="740" t="s">
        <v>1411</v>
      </c>
      <c r="N494" s="1172" t="s">
        <v>3236</v>
      </c>
      <c r="O494" s="1172" t="s">
        <v>1320</v>
      </c>
      <c r="P494" s="783">
        <v>44651</v>
      </c>
      <c r="Q494" s="741"/>
      <c r="R494" s="741"/>
      <c r="S494" s="784">
        <v>2</v>
      </c>
      <c r="T494" s="742"/>
      <c r="U494" s="743"/>
      <c r="V494" s="742"/>
      <c r="W494" s="743"/>
      <c r="X494" s="742"/>
      <c r="Y494" s="743"/>
      <c r="Z494" s="742"/>
      <c r="AA494" s="743"/>
      <c r="AB494" s="742"/>
      <c r="AC494" s="744"/>
      <c r="AD494" s="785">
        <v>0</v>
      </c>
      <c r="AE494" s="1178" t="s">
        <v>2596</v>
      </c>
      <c r="AF494" s="786" t="s">
        <v>1725</v>
      </c>
      <c r="AG494" s="787" t="s">
        <v>1428</v>
      </c>
      <c r="AH494" s="787" t="s">
        <v>1730</v>
      </c>
      <c r="AI494" s="787">
        <v>5000</v>
      </c>
      <c r="AJ494" s="787">
        <v>0</v>
      </c>
      <c r="AK494" s="787">
        <v>5000</v>
      </c>
      <c r="AL494" s="742">
        <v>0.02</v>
      </c>
      <c r="AM494" s="742">
        <v>0.2</v>
      </c>
      <c r="AN494" s="743" t="s">
        <v>64</v>
      </c>
      <c r="AO494" s="1172" t="s">
        <v>34</v>
      </c>
      <c r="AP494" s="1178" t="s">
        <v>1742</v>
      </c>
      <c r="AQ494" s="745" t="s">
        <v>668</v>
      </c>
      <c r="AR494" s="742">
        <v>3.3333333333333301E-3</v>
      </c>
      <c r="AS494" s="742">
        <v>3.3333333333333301E-3</v>
      </c>
      <c r="AT494" s="742" t="s">
        <v>1414</v>
      </c>
      <c r="AU494" s="742" t="s">
        <v>2724</v>
      </c>
      <c r="AX494" s="190"/>
      <c r="AY494" s="190"/>
      <c r="AZ494" s="176"/>
      <c r="BA494" s="176"/>
      <c r="BB494" s="176"/>
      <c r="BC494" s="176"/>
      <c r="BD494" s="176"/>
      <c r="BE494" s="176"/>
      <c r="BF494" s="176"/>
      <c r="BG494" s="176"/>
      <c r="BH494" s="751"/>
      <c r="BI494" s="178"/>
      <c r="BJ494" s="191"/>
      <c r="BK494" s="191"/>
      <c r="BL494" s="191"/>
      <c r="BM494" s="210"/>
      <c r="BN494" s="178"/>
      <c r="BO494" s="178"/>
      <c r="BP494" s="178"/>
      <c r="BQ494" s="178"/>
      <c r="BR494" s="178"/>
      <c r="BS494" s="178"/>
      <c r="BT494" s="178"/>
      <c r="BU494" s="178"/>
      <c r="BV494" s="178"/>
      <c r="BW494" s="181"/>
      <c r="BX494" s="176"/>
      <c r="BY494"/>
      <c r="CA494"/>
    </row>
    <row r="495" spans="2:79" ht="18.75">
      <c r="B495" s="1170" t="s">
        <v>191</v>
      </c>
      <c r="C495" s="335">
        <v>37532896000160</v>
      </c>
      <c r="D495" s="1170" t="s">
        <v>14</v>
      </c>
      <c r="E495" s="1170" t="s">
        <v>607</v>
      </c>
      <c r="F495" s="1170" t="s">
        <v>1414</v>
      </c>
      <c r="G495" s="1172" t="s">
        <v>1414</v>
      </c>
      <c r="H495" s="1172" t="s">
        <v>34</v>
      </c>
      <c r="I495" s="1172" t="s">
        <v>34</v>
      </c>
      <c r="J495" s="1172" t="s">
        <v>608</v>
      </c>
      <c r="K495" s="1172" t="s">
        <v>48</v>
      </c>
      <c r="L495" s="740" t="s">
        <v>1414</v>
      </c>
      <c r="M495" s="740" t="s">
        <v>1411</v>
      </c>
      <c r="N495" s="1172" t="s">
        <v>3237</v>
      </c>
      <c r="O495" s="1172" t="s">
        <v>1320</v>
      </c>
      <c r="P495" s="783">
        <v>44045</v>
      </c>
      <c r="Q495" s="741">
        <v>9.8909367699999997</v>
      </c>
      <c r="R495" s="741">
        <v>10.866842939314511</v>
      </c>
      <c r="S495" s="784">
        <v>2</v>
      </c>
      <c r="T495" s="742">
        <v>-9.7123061034211422E-2</v>
      </c>
      <c r="U495" s="743">
        <v>-2.9880935494531178</v>
      </c>
      <c r="V495" s="742">
        <v>-0.37891216800342753</v>
      </c>
      <c r="W495" s="743">
        <v>-2.8642905811208812</v>
      </c>
      <c r="X495" s="742">
        <v>-0.51927081754019855</v>
      </c>
      <c r="Y495" s="743">
        <v>-2.5294350814482143</v>
      </c>
      <c r="Z495" s="742"/>
      <c r="AA495" s="743"/>
      <c r="AB495" s="742">
        <v>0.29286051088891163</v>
      </c>
      <c r="AC495" s="744">
        <v>-1.7455425421897894</v>
      </c>
      <c r="AD495" s="785">
        <v>0</v>
      </c>
      <c r="AE495" s="1178" t="s">
        <v>2020</v>
      </c>
      <c r="AF495" s="786" t="s">
        <v>1725</v>
      </c>
      <c r="AG495" s="787" t="s">
        <v>1428</v>
      </c>
      <c r="AH495" s="787" t="s">
        <v>1726</v>
      </c>
      <c r="AI495" s="787">
        <v>5000</v>
      </c>
      <c r="AJ495" s="787">
        <v>1000</v>
      </c>
      <c r="AK495" s="787">
        <v>5000</v>
      </c>
      <c r="AL495" s="742">
        <v>0.02</v>
      </c>
      <c r="AM495" s="742">
        <v>0.2</v>
      </c>
      <c r="AN495" s="743" t="s">
        <v>34</v>
      </c>
      <c r="AO495" s="1172" t="s">
        <v>34</v>
      </c>
      <c r="AP495" s="1178" t="s">
        <v>1727</v>
      </c>
      <c r="AQ495" s="745" t="s">
        <v>665</v>
      </c>
      <c r="AR495" s="742">
        <v>2.66666666666667E-3</v>
      </c>
      <c r="AS495" s="742">
        <v>2.66666666666667E-3</v>
      </c>
      <c r="AT495" s="742" t="s">
        <v>1414</v>
      </c>
      <c r="AU495" s="742" t="s">
        <v>2724</v>
      </c>
      <c r="AX495" s="190"/>
      <c r="AY495" s="190"/>
      <c r="AZ495" s="176"/>
      <c r="BA495" s="176"/>
      <c r="BB495" s="176"/>
      <c r="BC495" s="751"/>
      <c r="BD495" s="176"/>
      <c r="BE495" s="176"/>
      <c r="BF495" s="176"/>
      <c r="BG495" s="176"/>
      <c r="BH495" s="751"/>
      <c r="BI495" s="178"/>
      <c r="BJ495" s="191"/>
      <c r="BK495" s="191"/>
      <c r="BL495" s="191"/>
      <c r="BM495" s="178"/>
      <c r="BN495" s="178"/>
      <c r="BO495" s="178"/>
      <c r="BP495" s="178"/>
      <c r="BQ495" s="178"/>
      <c r="BR495" s="178"/>
      <c r="BS495" s="178"/>
      <c r="BT495" s="178"/>
      <c r="BU495" s="179"/>
      <c r="BV495" s="180"/>
      <c r="BW495" s="181"/>
      <c r="BX495" s="177"/>
      <c r="BY495"/>
      <c r="CA495"/>
    </row>
    <row r="496" spans="2:79" ht="18.75">
      <c r="B496" s="1170" t="s">
        <v>192</v>
      </c>
      <c r="C496" s="335">
        <v>40141528000103</v>
      </c>
      <c r="D496" s="1170" t="s">
        <v>14</v>
      </c>
      <c r="E496" s="1170" t="s">
        <v>607</v>
      </c>
      <c r="F496" s="1170" t="s">
        <v>1414</v>
      </c>
      <c r="G496" s="1172" t="s">
        <v>1414</v>
      </c>
      <c r="H496" s="1172" t="s">
        <v>34</v>
      </c>
      <c r="I496" s="1172" t="s">
        <v>34</v>
      </c>
      <c r="J496" s="1172" t="s">
        <v>608</v>
      </c>
      <c r="K496" s="1172" t="s">
        <v>48</v>
      </c>
      <c r="L496" s="740" t="s">
        <v>1414</v>
      </c>
      <c r="M496" s="740" t="s">
        <v>34</v>
      </c>
      <c r="N496" s="1172" t="s">
        <v>3238</v>
      </c>
      <c r="O496" s="1172" t="s">
        <v>1320</v>
      </c>
      <c r="P496" s="783">
        <v>44195</v>
      </c>
      <c r="Q496" s="741"/>
      <c r="R496" s="741"/>
      <c r="S496" s="784">
        <v>3</v>
      </c>
      <c r="T496" s="742"/>
      <c r="U496" s="743"/>
      <c r="V496" s="742"/>
      <c r="W496" s="743"/>
      <c r="X496" s="742"/>
      <c r="Y496" s="743"/>
      <c r="Z496" s="742"/>
      <c r="AA496" s="743"/>
      <c r="AB496" s="742"/>
      <c r="AC496" s="744"/>
      <c r="AD496" s="785">
        <v>40102156000106</v>
      </c>
      <c r="AE496" s="1178" t="s">
        <v>1958</v>
      </c>
      <c r="AF496" s="786" t="s">
        <v>1741</v>
      </c>
      <c r="AG496" s="787" t="s">
        <v>1427</v>
      </c>
      <c r="AH496" s="787" t="s">
        <v>1730</v>
      </c>
      <c r="AI496" s="787">
        <v>500</v>
      </c>
      <c r="AJ496" s="787">
        <v>100</v>
      </c>
      <c r="AK496" s="787">
        <v>500</v>
      </c>
      <c r="AL496" s="742">
        <v>1.9199999999999998E-2</v>
      </c>
      <c r="AM496" s="742">
        <v>0.2</v>
      </c>
      <c r="AN496" s="743" t="s">
        <v>34</v>
      </c>
      <c r="AO496" s="1172" t="s">
        <v>34</v>
      </c>
      <c r="AP496" s="1178" t="s">
        <v>1727</v>
      </c>
      <c r="AQ496" s="745" t="s">
        <v>668</v>
      </c>
      <c r="AR496" s="742">
        <v>6.4000000000000003E-3</v>
      </c>
      <c r="AS496" s="742">
        <v>6.4000000000000003E-3</v>
      </c>
      <c r="AT496" s="742" t="s">
        <v>1414</v>
      </c>
      <c r="AU496" s="742" t="s">
        <v>2724</v>
      </c>
      <c r="AX496" s="190"/>
      <c r="AY496" s="190"/>
      <c r="AZ496" s="176"/>
      <c r="BA496" s="176"/>
      <c r="BB496" s="176"/>
      <c r="BC496" s="751"/>
      <c r="BD496" s="176"/>
      <c r="BE496" s="176"/>
      <c r="BF496" s="176"/>
      <c r="BG496" s="176"/>
      <c r="BH496" s="751"/>
      <c r="BI496" s="178"/>
      <c r="BJ496" s="191"/>
      <c r="BK496" s="191"/>
      <c r="BL496" s="191"/>
      <c r="BM496" s="178"/>
      <c r="BN496" s="178"/>
      <c r="BO496" s="178"/>
      <c r="BP496" s="178"/>
      <c r="BQ496" s="178"/>
      <c r="BR496" s="178"/>
      <c r="BS496" s="178"/>
      <c r="BT496" s="178"/>
      <c r="BU496" s="179"/>
      <c r="BV496" s="180"/>
      <c r="BW496" s="181"/>
      <c r="BX496" s="177"/>
      <c r="BY496"/>
      <c r="CA496"/>
    </row>
    <row r="497" spans="2:79" ht="18.75">
      <c r="B497" s="1170" t="s">
        <v>193</v>
      </c>
      <c r="C497" s="335">
        <v>40054275000122</v>
      </c>
      <c r="D497" s="1170" t="s">
        <v>11</v>
      </c>
      <c r="E497" s="1170" t="s">
        <v>620</v>
      </c>
      <c r="F497" s="1170" t="s">
        <v>663</v>
      </c>
      <c r="G497" s="1172" t="s">
        <v>738</v>
      </c>
      <c r="H497" s="1172" t="s">
        <v>34</v>
      </c>
      <c r="I497" s="1172" t="s">
        <v>1303</v>
      </c>
      <c r="J497" s="1172" t="s">
        <v>608</v>
      </c>
      <c r="K497" s="1172" t="s">
        <v>48</v>
      </c>
      <c r="L497" s="740" t="s">
        <v>1414</v>
      </c>
      <c r="M497" s="740" t="s">
        <v>1411</v>
      </c>
      <c r="N497" s="1172" t="s">
        <v>3239</v>
      </c>
      <c r="O497" s="1172" t="s">
        <v>1320</v>
      </c>
      <c r="P497" s="783">
        <v>44193</v>
      </c>
      <c r="Q497" s="741">
        <v>0</v>
      </c>
      <c r="R497" s="741">
        <v>0</v>
      </c>
      <c r="S497" s="784">
        <v>0</v>
      </c>
      <c r="T497" s="742"/>
      <c r="U497" s="743"/>
      <c r="V497" s="742"/>
      <c r="W497" s="743"/>
      <c r="X497" s="742"/>
      <c r="Y497" s="743"/>
      <c r="Z497" s="742"/>
      <c r="AA497" s="743"/>
      <c r="AB497" s="742"/>
      <c r="AC497" s="744"/>
      <c r="AD497" s="785">
        <v>0</v>
      </c>
      <c r="AE497" s="1178" t="s">
        <v>1958</v>
      </c>
      <c r="AF497" s="786" t="s">
        <v>1741</v>
      </c>
      <c r="AG497" s="787" t="s">
        <v>1427</v>
      </c>
      <c r="AH497" s="787" t="s">
        <v>1730</v>
      </c>
      <c r="AI497" s="787">
        <v>100</v>
      </c>
      <c r="AJ497" s="787">
        <v>100</v>
      </c>
      <c r="AK497" s="787">
        <v>100</v>
      </c>
      <c r="AL497" s="742">
        <v>2.5000000000000001E-3</v>
      </c>
      <c r="AM497" s="742">
        <v>0</v>
      </c>
      <c r="AN497" s="743" t="s">
        <v>34</v>
      </c>
      <c r="AO497" s="1172" t="s">
        <v>34</v>
      </c>
      <c r="AP497" s="1178" t="s">
        <v>1731</v>
      </c>
      <c r="AQ497" s="745" t="s">
        <v>669</v>
      </c>
      <c r="AR497" s="742">
        <v>3.33333333333333E-4</v>
      </c>
      <c r="AS497" s="742">
        <v>3.33333333333333E-4</v>
      </c>
      <c r="AT497" s="742" t="s">
        <v>1414</v>
      </c>
      <c r="AU497" s="742" t="s">
        <v>2724</v>
      </c>
      <c r="AX497" s="190"/>
      <c r="AY497" s="190"/>
      <c r="AZ497" s="176"/>
      <c r="BA497" s="176"/>
      <c r="BB497" s="176"/>
      <c r="BC497" s="751"/>
      <c r="BD497" s="176"/>
      <c r="BE497" s="176"/>
      <c r="BF497" s="176"/>
      <c r="BG497" s="176"/>
      <c r="BH497" s="751"/>
      <c r="BI497" s="178"/>
      <c r="BJ497" s="191"/>
      <c r="BK497" s="191"/>
      <c r="BL497" s="191"/>
      <c r="BM497" s="178"/>
      <c r="BN497" s="178"/>
      <c r="BO497" s="178"/>
      <c r="BP497" s="178"/>
      <c r="BQ497" s="178"/>
      <c r="BR497" s="178"/>
      <c r="BS497" s="178"/>
      <c r="BT497" s="178"/>
      <c r="BU497" s="179"/>
      <c r="BV497" s="180"/>
      <c r="BW497" s="181"/>
      <c r="BX497" s="177"/>
      <c r="BY497"/>
      <c r="CA497"/>
    </row>
    <row r="498" spans="2:79" ht="18.75">
      <c r="B498" s="1170" t="s">
        <v>194</v>
      </c>
      <c r="C498" s="335">
        <v>40102191000117</v>
      </c>
      <c r="D498" s="1170" t="s">
        <v>14</v>
      </c>
      <c r="E498" s="1170" t="s">
        <v>614</v>
      </c>
      <c r="F498" s="1170" t="s">
        <v>1414</v>
      </c>
      <c r="G498" s="1172" t="s">
        <v>1414</v>
      </c>
      <c r="H498" s="1172" t="s">
        <v>1337</v>
      </c>
      <c r="I498" s="1172" t="s">
        <v>34</v>
      </c>
      <c r="J498" s="1172" t="s">
        <v>608</v>
      </c>
      <c r="K498" s="1172" t="s">
        <v>48</v>
      </c>
      <c r="L498" s="740" t="s">
        <v>1414</v>
      </c>
      <c r="M498" s="740" t="s">
        <v>34</v>
      </c>
      <c r="N498" s="1172" t="s">
        <v>3240</v>
      </c>
      <c r="O498" s="1172" t="s">
        <v>1320</v>
      </c>
      <c r="P498" s="783">
        <v>44193</v>
      </c>
      <c r="Q498" s="741">
        <v>0</v>
      </c>
      <c r="R498" s="741">
        <v>0</v>
      </c>
      <c r="S498" s="784">
        <v>32</v>
      </c>
      <c r="T498" s="742"/>
      <c r="U498" s="743"/>
      <c r="V498" s="742"/>
      <c r="W498" s="743"/>
      <c r="X498" s="742"/>
      <c r="Y498" s="743"/>
      <c r="Z498" s="742"/>
      <c r="AA498" s="743"/>
      <c r="AB498" s="742"/>
      <c r="AC498" s="744"/>
      <c r="AD498" s="785">
        <v>40102156000106</v>
      </c>
      <c r="AE498" s="1178" t="s">
        <v>1958</v>
      </c>
      <c r="AF498" s="786" t="s">
        <v>1741</v>
      </c>
      <c r="AG498" s="787" t="s">
        <v>1427</v>
      </c>
      <c r="AH498" s="787" t="s">
        <v>1730</v>
      </c>
      <c r="AI498" s="787">
        <v>500</v>
      </c>
      <c r="AJ498" s="787">
        <v>100</v>
      </c>
      <c r="AK498" s="787">
        <v>500</v>
      </c>
      <c r="AL498" s="742">
        <v>1.9199999999999998E-2</v>
      </c>
      <c r="AM498" s="742">
        <v>0.2</v>
      </c>
      <c r="AN498" s="743" t="s">
        <v>34</v>
      </c>
      <c r="AO498" s="1172" t="s">
        <v>34</v>
      </c>
      <c r="AP498" s="1178" t="s">
        <v>1742</v>
      </c>
      <c r="AQ498" s="745" t="s">
        <v>668</v>
      </c>
      <c r="AR498" s="742">
        <v>6.4000000000000003E-3</v>
      </c>
      <c r="AS498" s="742">
        <v>6.4000000000000003E-3</v>
      </c>
      <c r="AT498" s="742" t="s">
        <v>1414</v>
      </c>
      <c r="AU498" s="742" t="s">
        <v>2724</v>
      </c>
      <c r="AX498" s="190"/>
      <c r="AY498" s="190"/>
      <c r="AZ498" s="176"/>
      <c r="BA498" s="176"/>
      <c r="BB498" s="176"/>
      <c r="BC498" s="751"/>
      <c r="BD498" s="176"/>
      <c r="BE498" s="176"/>
      <c r="BF498" s="176"/>
      <c r="BG498" s="176"/>
      <c r="BH498" s="751"/>
      <c r="BI498" s="178"/>
      <c r="BJ498" s="191"/>
      <c r="BK498" s="191"/>
      <c r="BL498" s="191"/>
      <c r="BM498" s="178"/>
      <c r="BN498" s="178"/>
      <c r="BO498" s="178"/>
      <c r="BP498" s="178"/>
      <c r="BQ498" s="178"/>
      <c r="BR498" s="178"/>
      <c r="BS498" s="178"/>
      <c r="BT498" s="178"/>
      <c r="BU498" s="179"/>
      <c r="BV498" s="180"/>
      <c r="BW498" s="181"/>
      <c r="BX498" s="177"/>
      <c r="BY498"/>
      <c r="CA498"/>
    </row>
    <row r="499" spans="2:79" ht="18.75">
      <c r="B499" s="1170" t="s">
        <v>925</v>
      </c>
      <c r="C499" s="335">
        <v>26406529000101</v>
      </c>
      <c r="D499" s="1170" t="s">
        <v>14</v>
      </c>
      <c r="E499" s="1170" t="s">
        <v>614</v>
      </c>
      <c r="F499" s="1170" t="s">
        <v>1414</v>
      </c>
      <c r="G499" s="1172" t="s">
        <v>1414</v>
      </c>
      <c r="H499" s="1172" t="s">
        <v>1337</v>
      </c>
      <c r="I499" s="1172" t="s">
        <v>34</v>
      </c>
      <c r="J499" s="1172" t="s">
        <v>608</v>
      </c>
      <c r="K499" s="1172" t="s">
        <v>48</v>
      </c>
      <c r="L499" s="740" t="s">
        <v>1414</v>
      </c>
      <c r="M499" s="740" t="s">
        <v>34</v>
      </c>
      <c r="N499" s="1172" t="s">
        <v>3241</v>
      </c>
      <c r="O499" s="1172" t="s">
        <v>1320</v>
      </c>
      <c r="P499" s="783">
        <v>42649</v>
      </c>
      <c r="Q499" s="741">
        <v>16.399091510000002</v>
      </c>
      <c r="R499" s="741">
        <v>24.131399363574296</v>
      </c>
      <c r="S499" s="784">
        <v>32</v>
      </c>
      <c r="T499" s="742">
        <v>1.3255420374771454E-2</v>
      </c>
      <c r="U499" s="743">
        <v>0.4078170075713739</v>
      </c>
      <c r="V499" s="742">
        <v>-9.6245713019762258E-2</v>
      </c>
      <c r="W499" s="743">
        <v>-0.7275450950239073</v>
      </c>
      <c r="X499" s="742">
        <v>-0.14555107439391235</v>
      </c>
      <c r="Y499" s="743">
        <v>-0.7089980435612292</v>
      </c>
      <c r="Z499" s="742">
        <v>0.35540410463518657</v>
      </c>
      <c r="AA499" s="743">
        <v>1.5314050337232306</v>
      </c>
      <c r="AB499" s="742">
        <v>0.15317151481942901</v>
      </c>
      <c r="AC499" s="744">
        <v>-1.4920138771871552</v>
      </c>
      <c r="AD499" s="785">
        <v>26470533000120</v>
      </c>
      <c r="AE499" s="1178" t="s">
        <v>1958</v>
      </c>
      <c r="AF499" s="786" t="s">
        <v>1741</v>
      </c>
      <c r="AG499" s="787" t="s">
        <v>1427</v>
      </c>
      <c r="AH499" s="787" t="s">
        <v>1726</v>
      </c>
      <c r="AI499" s="787">
        <v>500</v>
      </c>
      <c r="AJ499" s="787">
        <v>500</v>
      </c>
      <c r="AK499" s="787">
        <v>500</v>
      </c>
      <c r="AL499" s="742">
        <v>1.9199999999999998E-2</v>
      </c>
      <c r="AM499" s="742">
        <v>0.2</v>
      </c>
      <c r="AN499" s="743" t="s">
        <v>34</v>
      </c>
      <c r="AO499" s="1172" t="s">
        <v>34</v>
      </c>
      <c r="AP499" s="1178" t="s">
        <v>1727</v>
      </c>
      <c r="AQ499" s="745" t="s">
        <v>659</v>
      </c>
      <c r="AR499" s="742">
        <v>6.4000000000000003E-3</v>
      </c>
      <c r="AS499" s="742">
        <v>6.4000000000000003E-3</v>
      </c>
      <c r="AT499" s="742" t="s">
        <v>1414</v>
      </c>
      <c r="AU499" s="742" t="s">
        <v>2724</v>
      </c>
      <c r="AX499" s="190"/>
      <c r="AY499" s="190"/>
      <c r="AZ499" s="176"/>
      <c r="BA499" s="176"/>
      <c r="BB499" s="176"/>
      <c r="BC499" s="751"/>
      <c r="BD499" s="176"/>
      <c r="BE499" s="176"/>
      <c r="BF499" s="176"/>
      <c r="BG499" s="176"/>
      <c r="BH499" s="751"/>
      <c r="BI499" s="178"/>
      <c r="BJ499" s="191"/>
      <c r="BK499" s="191"/>
      <c r="BL499" s="191"/>
      <c r="BM499" s="178"/>
      <c r="BN499" s="178"/>
      <c r="BO499" s="178"/>
      <c r="BP499" s="178"/>
      <c r="BQ499" s="178"/>
      <c r="BR499" s="178"/>
      <c r="BS499" s="178"/>
      <c r="BT499" s="178"/>
      <c r="BU499" s="179"/>
      <c r="BV499" s="180"/>
      <c r="BW499" s="181"/>
      <c r="BX499" s="177"/>
      <c r="BY499"/>
      <c r="CA499"/>
    </row>
    <row r="500" spans="2:79" ht="18.75">
      <c r="B500" s="1170" t="s">
        <v>195</v>
      </c>
      <c r="C500" s="335">
        <v>40102324000155</v>
      </c>
      <c r="D500" s="1170" t="s">
        <v>13</v>
      </c>
      <c r="E500" s="1170" t="s">
        <v>615</v>
      </c>
      <c r="F500" s="1170" t="s">
        <v>619</v>
      </c>
      <c r="G500" s="1172" t="s">
        <v>34</v>
      </c>
      <c r="H500" s="1172" t="s">
        <v>1337</v>
      </c>
      <c r="I500" s="1172" t="s">
        <v>34</v>
      </c>
      <c r="J500" s="1172" t="s">
        <v>1414</v>
      </c>
      <c r="K500" s="1172" t="s">
        <v>48</v>
      </c>
      <c r="L500" s="740" t="s">
        <v>1414</v>
      </c>
      <c r="M500" s="740" t="s">
        <v>34</v>
      </c>
      <c r="N500" s="1172" t="s">
        <v>3242</v>
      </c>
      <c r="O500" s="1172" t="s">
        <v>1320</v>
      </c>
      <c r="P500" s="783">
        <v>44196</v>
      </c>
      <c r="Q500" s="741">
        <v>37.770028930000002</v>
      </c>
      <c r="R500" s="741">
        <v>33.984875354297174</v>
      </c>
      <c r="S500" s="784">
        <v>31</v>
      </c>
      <c r="T500" s="742">
        <v>3.2416631281782404E-2</v>
      </c>
      <c r="U500" s="743">
        <v>0.99733189828082136</v>
      </c>
      <c r="V500" s="742">
        <v>0.11168631033173071</v>
      </c>
      <c r="W500" s="743">
        <v>0.84426438034163709</v>
      </c>
      <c r="X500" s="742">
        <v>0.11815695032013984</v>
      </c>
      <c r="Y500" s="743">
        <v>0.5755577343484336</v>
      </c>
      <c r="Z500" s="742"/>
      <c r="AA500" s="743"/>
      <c r="AB500" s="742">
        <v>6.9199864414194207E-2</v>
      </c>
      <c r="AC500" s="744">
        <v>-0.29771738027635852</v>
      </c>
      <c r="AD500" s="785">
        <v>40102362000108</v>
      </c>
      <c r="AE500" s="1178" t="s">
        <v>1958</v>
      </c>
      <c r="AF500" s="786" t="s">
        <v>1741</v>
      </c>
      <c r="AG500" s="787" t="s">
        <v>1427</v>
      </c>
      <c r="AH500" s="787" t="s">
        <v>1730</v>
      </c>
      <c r="AI500" s="787">
        <v>500</v>
      </c>
      <c r="AJ500" s="787">
        <v>100</v>
      </c>
      <c r="AK500" s="787">
        <v>100</v>
      </c>
      <c r="AL500" s="742">
        <v>1.4199999999999999E-2</v>
      </c>
      <c r="AM500" s="742">
        <v>0.25</v>
      </c>
      <c r="AN500" s="743" t="s">
        <v>34</v>
      </c>
      <c r="AO500" s="1172" t="s">
        <v>34</v>
      </c>
      <c r="AP500" s="1178" t="s">
        <v>1742</v>
      </c>
      <c r="AQ500" s="745" t="s">
        <v>664</v>
      </c>
      <c r="AR500" s="742">
        <v>4.7333333333333298E-3</v>
      </c>
      <c r="AS500" s="742">
        <v>4.7333333333333298E-3</v>
      </c>
      <c r="AT500" s="742" t="s">
        <v>1414</v>
      </c>
      <c r="AU500" s="742" t="s">
        <v>2724</v>
      </c>
      <c r="AX500" s="190"/>
      <c r="AY500" s="190"/>
      <c r="AZ500" s="176"/>
      <c r="BA500" s="176"/>
      <c r="BB500" s="176"/>
      <c r="BC500" s="751"/>
      <c r="BD500" s="176"/>
      <c r="BE500" s="176"/>
      <c r="BF500" s="176"/>
      <c r="BG500" s="176"/>
      <c r="BH500" s="751"/>
      <c r="BI500" s="178"/>
      <c r="BJ500" s="191"/>
      <c r="BK500" s="191"/>
      <c r="BL500" s="191"/>
      <c r="BM500" s="178"/>
      <c r="BN500" s="178"/>
      <c r="BO500" s="178"/>
      <c r="BP500" s="178"/>
      <c r="BQ500" s="178"/>
      <c r="BR500" s="178"/>
      <c r="BS500" s="178"/>
      <c r="BT500" s="178"/>
      <c r="BU500" s="179"/>
      <c r="BV500" s="180"/>
      <c r="BW500" s="181"/>
      <c r="BX500" s="177"/>
      <c r="BY500"/>
      <c r="CA500"/>
    </row>
    <row r="501" spans="2:79" ht="18.75">
      <c r="B501" s="1170" t="s">
        <v>926</v>
      </c>
      <c r="C501" s="335">
        <v>12004203000135</v>
      </c>
      <c r="D501" s="1170" t="s">
        <v>14</v>
      </c>
      <c r="E501" s="1170" t="s">
        <v>607</v>
      </c>
      <c r="F501" s="1170" t="s">
        <v>1316</v>
      </c>
      <c r="G501" s="1172" t="s">
        <v>1414</v>
      </c>
      <c r="H501" s="1172" t="s">
        <v>34</v>
      </c>
      <c r="I501" s="1172" t="s">
        <v>34</v>
      </c>
      <c r="J501" s="1172" t="s">
        <v>608</v>
      </c>
      <c r="K501" s="1172" t="s">
        <v>48</v>
      </c>
      <c r="L501" s="740" t="s">
        <v>1414</v>
      </c>
      <c r="M501" s="740" t="s">
        <v>34</v>
      </c>
      <c r="N501" s="1172" t="s">
        <v>3243</v>
      </c>
      <c r="O501" s="1172" t="s">
        <v>1320</v>
      </c>
      <c r="P501" s="783">
        <v>40367</v>
      </c>
      <c r="Q501" s="741">
        <v>446.56530500000002</v>
      </c>
      <c r="R501" s="741">
        <v>602.51123838955834</v>
      </c>
      <c r="S501" s="784">
        <v>32</v>
      </c>
      <c r="T501" s="742">
        <v>0.10267975283732067</v>
      </c>
      <c r="U501" s="743">
        <v>3.1590510414881048</v>
      </c>
      <c r="V501" s="742">
        <v>-0.25581805253098133</v>
      </c>
      <c r="W501" s="743">
        <v>-1.9337917866457868</v>
      </c>
      <c r="X501" s="742">
        <v>-0.39017652046607532</v>
      </c>
      <c r="Y501" s="743">
        <v>-1.9006001213382009</v>
      </c>
      <c r="Z501" s="742">
        <v>-9.3451255716140991E-2</v>
      </c>
      <c r="AA501" s="743">
        <v>-0.40267324306328917</v>
      </c>
      <c r="AB501" s="742">
        <v>0.30272113852378585</v>
      </c>
      <c r="AC501" s="744">
        <v>-1.2820590167709425</v>
      </c>
      <c r="AD501" s="785">
        <v>11980010000157</v>
      </c>
      <c r="AE501" s="1178" t="s">
        <v>1824</v>
      </c>
      <c r="AF501" s="786" t="s">
        <v>1725</v>
      </c>
      <c r="AG501" s="787" t="s">
        <v>1428</v>
      </c>
      <c r="AH501" s="787" t="s">
        <v>1730</v>
      </c>
      <c r="AI501" s="787">
        <v>5000</v>
      </c>
      <c r="AJ501" s="787">
        <v>1000</v>
      </c>
      <c r="AK501" s="787">
        <v>1000</v>
      </c>
      <c r="AL501" s="742">
        <v>0.02</v>
      </c>
      <c r="AM501" s="742">
        <v>0.2</v>
      </c>
      <c r="AN501" s="743" t="s">
        <v>2124</v>
      </c>
      <c r="AO501" s="1172" t="s">
        <v>34</v>
      </c>
      <c r="AP501" s="1178" t="s">
        <v>1727</v>
      </c>
      <c r="AQ501" s="745" t="s">
        <v>665</v>
      </c>
      <c r="AR501" s="742">
        <v>6.0000000000000001E-3</v>
      </c>
      <c r="AS501" s="742">
        <v>6.0000000000000001E-3</v>
      </c>
      <c r="AT501" s="742" t="s">
        <v>1414</v>
      </c>
      <c r="AU501" s="742" t="s">
        <v>2724</v>
      </c>
      <c r="AX501" s="190"/>
      <c r="AY501" s="190"/>
      <c r="AZ501" s="176"/>
      <c r="BA501" s="176"/>
      <c r="BB501" s="176"/>
      <c r="BC501" s="751"/>
      <c r="BD501" s="176"/>
      <c r="BE501" s="176"/>
      <c r="BF501" s="176"/>
      <c r="BG501" s="176"/>
      <c r="BH501" s="751"/>
      <c r="BI501" s="178"/>
      <c r="BJ501" s="191"/>
      <c r="BK501" s="191"/>
      <c r="BL501" s="191"/>
      <c r="BM501" s="178"/>
      <c r="BN501" s="178"/>
      <c r="BO501" s="178"/>
      <c r="BP501" s="178"/>
      <c r="BQ501" s="178"/>
      <c r="BR501" s="178"/>
      <c r="BS501" s="178"/>
      <c r="BT501" s="178"/>
      <c r="BU501" s="179"/>
      <c r="BV501" s="180"/>
      <c r="BW501" s="181"/>
      <c r="BX501" s="177"/>
      <c r="BY501"/>
      <c r="CA501"/>
    </row>
    <row r="502" spans="2:79" ht="18.75">
      <c r="B502" s="1170" t="s">
        <v>196</v>
      </c>
      <c r="C502" s="335">
        <v>15569128000148</v>
      </c>
      <c r="D502" s="1170" t="s">
        <v>14</v>
      </c>
      <c r="E502" s="1170" t="s">
        <v>607</v>
      </c>
      <c r="F502" s="1170" t="s">
        <v>1316</v>
      </c>
      <c r="G502" s="1172" t="s">
        <v>1414</v>
      </c>
      <c r="H502" s="1172" t="s">
        <v>34</v>
      </c>
      <c r="I502" s="1172" t="s">
        <v>34</v>
      </c>
      <c r="J502" s="1172" t="s">
        <v>608</v>
      </c>
      <c r="K502" s="1172" t="s">
        <v>48</v>
      </c>
      <c r="L502" s="740" t="s">
        <v>1414</v>
      </c>
      <c r="M502" s="740" t="s">
        <v>34</v>
      </c>
      <c r="N502" s="1172" t="s">
        <v>3244</v>
      </c>
      <c r="O502" s="1172" t="s">
        <v>1320</v>
      </c>
      <c r="P502" s="783">
        <v>41105</v>
      </c>
      <c r="Q502" s="741">
        <v>114.39002000000001</v>
      </c>
      <c r="R502" s="741">
        <v>160.02688343775102</v>
      </c>
      <c r="S502" s="784">
        <v>32</v>
      </c>
      <c r="T502" s="742">
        <v>0.10206177307403719</v>
      </c>
      <c r="U502" s="743">
        <v>3.1400382413899952</v>
      </c>
      <c r="V502" s="742">
        <v>-0.20028742793474852</v>
      </c>
      <c r="W502" s="743">
        <v>-1.5140220921731868</v>
      </c>
      <c r="X502" s="742">
        <v>-0.30527874382582221</v>
      </c>
      <c r="Y502" s="743">
        <v>-1.4870521087846418</v>
      </c>
      <c r="Z502" s="742">
        <v>4.6659741190083537E-2</v>
      </c>
      <c r="AA502" s="743">
        <v>0.20105272167316082</v>
      </c>
      <c r="AB502" s="742">
        <v>0.27737682753658954</v>
      </c>
      <c r="AC502" s="744">
        <v>-1.1990033326467451</v>
      </c>
      <c r="AD502" s="785">
        <v>15611751000111</v>
      </c>
      <c r="AE502" s="1178" t="s">
        <v>1824</v>
      </c>
      <c r="AF502" s="786" t="s">
        <v>1763</v>
      </c>
      <c r="AG502" s="787" t="s">
        <v>59</v>
      </c>
      <c r="AH502" s="787" t="s">
        <v>1730</v>
      </c>
      <c r="AI502" s="787">
        <v>5000</v>
      </c>
      <c r="AJ502" s="787">
        <v>0</v>
      </c>
      <c r="AK502" s="787">
        <v>5000</v>
      </c>
      <c r="AL502" s="742">
        <v>0.03</v>
      </c>
      <c r="AM502" s="742">
        <v>0</v>
      </c>
      <c r="AN502" s="743" t="s">
        <v>666</v>
      </c>
      <c r="AO502" s="1172" t="s">
        <v>34</v>
      </c>
      <c r="AP502" s="1178" t="s">
        <v>1727</v>
      </c>
      <c r="AQ502" s="745" t="s">
        <v>659</v>
      </c>
      <c r="AR502" s="742">
        <v>8.0000000000000002E-3</v>
      </c>
      <c r="AS502" s="742">
        <v>8.0000000000000002E-3</v>
      </c>
      <c r="AT502" s="742" t="s">
        <v>1414</v>
      </c>
      <c r="AU502" s="742" t="s">
        <v>2724</v>
      </c>
      <c r="AX502" s="190"/>
      <c r="AY502" s="190"/>
      <c r="AZ502" s="176"/>
      <c r="BA502" s="176"/>
      <c r="BB502" s="176"/>
      <c r="BC502" s="751"/>
      <c r="BD502" s="176"/>
      <c r="BE502" s="176"/>
      <c r="BF502" s="176"/>
      <c r="BG502" s="176"/>
      <c r="BH502" s="751"/>
      <c r="BI502" s="178"/>
      <c r="BJ502" s="191"/>
      <c r="BK502" s="191"/>
      <c r="BL502" s="191"/>
      <c r="BM502" s="178"/>
      <c r="BN502" s="178"/>
      <c r="BO502" s="178"/>
      <c r="BP502" s="178"/>
      <c r="BQ502" s="178"/>
      <c r="BR502" s="178"/>
      <c r="BS502" s="178"/>
      <c r="BT502" s="178"/>
      <c r="BU502" s="179"/>
      <c r="BV502" s="180"/>
      <c r="BW502" s="181"/>
      <c r="BX502" s="177"/>
      <c r="BY502"/>
      <c r="CA502"/>
    </row>
    <row r="503" spans="2:79" ht="18.75">
      <c r="B503" s="1170" t="s">
        <v>197</v>
      </c>
      <c r="C503" s="335">
        <v>32893639000130</v>
      </c>
      <c r="D503" s="1170" t="s">
        <v>14</v>
      </c>
      <c r="E503" s="1170" t="s">
        <v>607</v>
      </c>
      <c r="F503" s="1170" t="s">
        <v>1316</v>
      </c>
      <c r="G503" s="1172" t="s">
        <v>1414</v>
      </c>
      <c r="H503" s="1172" t="s">
        <v>34</v>
      </c>
      <c r="I503" s="1172" t="s">
        <v>34</v>
      </c>
      <c r="J503" s="1172" t="s">
        <v>608</v>
      </c>
      <c r="K503" s="1172" t="s">
        <v>48</v>
      </c>
      <c r="L503" s="740" t="s">
        <v>1414</v>
      </c>
      <c r="M503" s="740" t="s">
        <v>1411</v>
      </c>
      <c r="N503" s="1172" t="s">
        <v>3245</v>
      </c>
      <c r="O503" s="1172" t="s">
        <v>1323</v>
      </c>
      <c r="P503" s="783">
        <v>43617</v>
      </c>
      <c r="Q503" s="741">
        <v>20.835941829999999</v>
      </c>
      <c r="R503" s="741">
        <v>25.967354498064516</v>
      </c>
      <c r="S503" s="784">
        <v>32</v>
      </c>
      <c r="T503" s="742">
        <v>0.1045135132162287</v>
      </c>
      <c r="U503" s="743">
        <v>3.2154686162752881</v>
      </c>
      <c r="V503" s="742">
        <v>-0.25075812307941647</v>
      </c>
      <c r="W503" s="743">
        <v>-1.8955425312956067</v>
      </c>
      <c r="X503" s="742">
        <v>-0.38639759188308798</v>
      </c>
      <c r="Y503" s="743">
        <v>-1.8821924731414956</v>
      </c>
      <c r="Z503" s="742">
        <v>-8.4854274520380302E-2</v>
      </c>
      <c r="AA503" s="743">
        <v>-0.36562960708298475</v>
      </c>
      <c r="AB503" s="742">
        <v>0.30380775223464096</v>
      </c>
      <c r="AC503" s="744">
        <v>-1.2608185042762854</v>
      </c>
      <c r="AD503" s="785">
        <v>11980010000157</v>
      </c>
      <c r="AE503" s="1178" t="s">
        <v>1824</v>
      </c>
      <c r="AF503" s="786" t="s">
        <v>1763</v>
      </c>
      <c r="AG503" s="787" t="s">
        <v>59</v>
      </c>
      <c r="AH503" s="787" t="s">
        <v>1730</v>
      </c>
      <c r="AI503" s="787">
        <v>1</v>
      </c>
      <c r="AJ503" s="787">
        <v>1</v>
      </c>
      <c r="AK503" s="787">
        <v>1</v>
      </c>
      <c r="AL503" s="742">
        <v>1.6E-2</v>
      </c>
      <c r="AM503" s="742">
        <v>0.2</v>
      </c>
      <c r="AN503" s="743" t="s">
        <v>666</v>
      </c>
      <c r="AO503" s="1172" t="s">
        <v>34</v>
      </c>
      <c r="AP503" s="1178" t="s">
        <v>1727</v>
      </c>
      <c r="AQ503" s="745" t="s">
        <v>665</v>
      </c>
      <c r="AR503" s="742">
        <v>0</v>
      </c>
      <c r="AS503" s="742">
        <v>0</v>
      </c>
      <c r="AT503" s="742" t="s">
        <v>1414</v>
      </c>
      <c r="AU503" s="742" t="s">
        <v>2724</v>
      </c>
      <c r="AX503" s="190"/>
      <c r="AY503" s="190"/>
      <c r="AZ503" s="176"/>
      <c r="BA503" s="176"/>
      <c r="BB503" s="176"/>
      <c r="BC503" s="751"/>
      <c r="BD503" s="176"/>
      <c r="BE503" s="176"/>
      <c r="BF503" s="176"/>
      <c r="BG503" s="176"/>
      <c r="BH503" s="751"/>
      <c r="BI503" s="178"/>
      <c r="BJ503" s="191"/>
      <c r="BK503" s="191"/>
      <c r="BL503" s="191"/>
      <c r="BM503" s="178"/>
      <c r="BN503" s="178"/>
      <c r="BO503" s="178"/>
      <c r="BP503" s="178"/>
      <c r="BQ503" s="178"/>
      <c r="BR503" s="178"/>
      <c r="BS503" s="178"/>
      <c r="BT503" s="178"/>
      <c r="BU503" s="179"/>
      <c r="BV503" s="180"/>
      <c r="BW503" s="181"/>
      <c r="BX503" s="177"/>
      <c r="BY503"/>
      <c r="CA503"/>
    </row>
    <row r="504" spans="2:79" ht="18.75">
      <c r="B504" s="1170" t="s">
        <v>554</v>
      </c>
      <c r="C504" s="335">
        <v>35502496000186</v>
      </c>
      <c r="D504" s="1170" t="s">
        <v>14</v>
      </c>
      <c r="E504" s="1170" t="s">
        <v>607</v>
      </c>
      <c r="F504" s="1170" t="s">
        <v>1414</v>
      </c>
      <c r="G504" s="1172" t="s">
        <v>1414</v>
      </c>
      <c r="H504" s="1172" t="s">
        <v>34</v>
      </c>
      <c r="I504" s="1172" t="s">
        <v>34</v>
      </c>
      <c r="J504" s="1172" t="s">
        <v>608</v>
      </c>
      <c r="K504" s="1172" t="s">
        <v>48</v>
      </c>
      <c r="L504" s="740" t="s">
        <v>1414</v>
      </c>
      <c r="M504" s="740" t="s">
        <v>34</v>
      </c>
      <c r="N504" s="1172" t="s">
        <v>3246</v>
      </c>
      <c r="O504" s="1172" t="s">
        <v>1320</v>
      </c>
      <c r="P504" s="783">
        <v>44412</v>
      </c>
      <c r="Q504" s="741">
        <v>24.816673699999999</v>
      </c>
      <c r="R504" s="741">
        <v>35.730511267359311</v>
      </c>
      <c r="S504" s="784">
        <v>32</v>
      </c>
      <c r="T504" s="742">
        <v>1.9874022920862267E-2</v>
      </c>
      <c r="U504" s="743">
        <v>0.61144530515356732</v>
      </c>
      <c r="V504" s="742">
        <v>-0.15015404874410831</v>
      </c>
      <c r="W504" s="743">
        <v>-1.1350515075858547</v>
      </c>
      <c r="X504" s="742"/>
      <c r="Y504" s="743"/>
      <c r="Z504" s="742"/>
      <c r="AA504" s="743"/>
      <c r="AB504" s="742">
        <v>0.24125971262621632</v>
      </c>
      <c r="AC504" s="744">
        <v>-1.1706984077457643</v>
      </c>
      <c r="AD504" s="785">
        <v>0</v>
      </c>
      <c r="AE504" s="1178" t="s">
        <v>1937</v>
      </c>
      <c r="AF504" s="786" t="s">
        <v>1763</v>
      </c>
      <c r="AG504" s="787" t="s">
        <v>59</v>
      </c>
      <c r="AH504" s="787" t="s">
        <v>1730</v>
      </c>
      <c r="AI504" s="787">
        <v>1000</v>
      </c>
      <c r="AJ504" s="787">
        <v>1000</v>
      </c>
      <c r="AK504" s="787">
        <v>1000</v>
      </c>
      <c r="AL504" s="742">
        <v>5.5000000000000005E-3</v>
      </c>
      <c r="AM504" s="742">
        <v>0</v>
      </c>
      <c r="AN504" s="743" t="s">
        <v>666</v>
      </c>
      <c r="AO504" s="1172" t="s">
        <v>34</v>
      </c>
      <c r="AP504" s="1178" t="s">
        <v>1727</v>
      </c>
      <c r="AQ504" s="745" t="s">
        <v>659</v>
      </c>
      <c r="AR504" s="742">
        <v>4.0000000000000001E-3</v>
      </c>
      <c r="AS504" s="742">
        <v>4.0000000000000001E-3</v>
      </c>
      <c r="AT504" s="742" t="s">
        <v>1414</v>
      </c>
      <c r="AU504" s="742" t="s">
        <v>2724</v>
      </c>
      <c r="AX504" s="190"/>
      <c r="AY504" s="190"/>
      <c r="AZ504" s="176"/>
      <c r="BA504" s="176"/>
      <c r="BB504" s="176"/>
      <c r="BC504" s="751"/>
      <c r="BD504" s="176"/>
      <c r="BE504" s="176"/>
      <c r="BF504" s="176"/>
      <c r="BG504" s="176"/>
      <c r="BH504" s="751"/>
      <c r="BI504" s="178"/>
      <c r="BJ504" s="191"/>
      <c r="BK504" s="191"/>
      <c r="BL504" s="191"/>
      <c r="BM504" s="178"/>
      <c r="BN504" s="178"/>
      <c r="BO504" s="178"/>
      <c r="BP504" s="178"/>
      <c r="BQ504" s="178"/>
      <c r="BR504" s="178"/>
      <c r="BS504" s="178"/>
      <c r="BT504" s="178"/>
      <c r="BU504" s="179"/>
      <c r="BV504" s="180"/>
      <c r="BW504" s="181"/>
      <c r="BX504" s="177"/>
      <c r="BY504"/>
      <c r="CA504"/>
    </row>
    <row r="505" spans="2:79" ht="18.75">
      <c r="B505" s="1170" t="s">
        <v>927</v>
      </c>
      <c r="C505" s="335">
        <v>23799268000130</v>
      </c>
      <c r="D505" s="1170" t="s">
        <v>13</v>
      </c>
      <c r="E505" s="1170" t="s">
        <v>616</v>
      </c>
      <c r="F505" s="1170" t="s">
        <v>619</v>
      </c>
      <c r="G505" s="1172" t="s">
        <v>34</v>
      </c>
      <c r="H505" s="1172" t="s">
        <v>1337</v>
      </c>
      <c r="I505" s="1172" t="s">
        <v>34</v>
      </c>
      <c r="J505" s="1172" t="s">
        <v>611</v>
      </c>
      <c r="K505" s="1172" t="s">
        <v>48</v>
      </c>
      <c r="L505" s="740" t="s">
        <v>1414</v>
      </c>
      <c r="M505" s="740" t="s">
        <v>34</v>
      </c>
      <c r="N505" s="1172" t="s">
        <v>3247</v>
      </c>
      <c r="O505" s="1172" t="s">
        <v>1320</v>
      </c>
      <c r="P505" s="783">
        <v>42609</v>
      </c>
      <c r="Q505" s="741">
        <v>107.35599999999999</v>
      </c>
      <c r="R505" s="741">
        <v>134.20037796721311</v>
      </c>
      <c r="S505" s="784">
        <v>18</v>
      </c>
      <c r="T505" s="742">
        <v>-0.28810010950752851</v>
      </c>
      <c r="U505" s="743">
        <v>-8.8637041465666204</v>
      </c>
      <c r="V505" s="742">
        <v>-0.16275521863298581</v>
      </c>
      <c r="W505" s="743">
        <v>-1.2303068603342242</v>
      </c>
      <c r="X505" s="742">
        <v>0.80050878876865394</v>
      </c>
      <c r="Y505" s="743">
        <v>3.8993814882776503</v>
      </c>
      <c r="Z505" s="742">
        <v>1.6911198907487708</v>
      </c>
      <c r="AA505" s="743">
        <v>7.286886897326359</v>
      </c>
      <c r="AB505" s="742">
        <v>0.49176537941909843</v>
      </c>
      <c r="AC505" s="744">
        <v>-0.59996808165331206</v>
      </c>
      <c r="AD505" s="785">
        <v>0</v>
      </c>
      <c r="AE505" s="1178" t="s">
        <v>1937</v>
      </c>
      <c r="AF505" s="786" t="s">
        <v>1763</v>
      </c>
      <c r="AG505" s="787" t="s">
        <v>59</v>
      </c>
      <c r="AH505" s="787" t="s">
        <v>1730</v>
      </c>
      <c r="AI505" s="787">
        <v>5000</v>
      </c>
      <c r="AJ505" s="787">
        <v>1000</v>
      </c>
      <c r="AK505" s="787">
        <v>5000</v>
      </c>
      <c r="AL505" s="742">
        <v>0.02</v>
      </c>
      <c r="AM505" s="742">
        <v>0.2</v>
      </c>
      <c r="AN505" s="743" t="s">
        <v>64</v>
      </c>
      <c r="AO505" s="1172" t="s">
        <v>34</v>
      </c>
      <c r="AP505" s="1178" t="s">
        <v>1742</v>
      </c>
      <c r="AQ505" s="745" t="s">
        <v>668</v>
      </c>
      <c r="AR505" s="742">
        <v>4.0000000000000001E-3</v>
      </c>
      <c r="AS505" s="742">
        <v>4.0000000000000001E-3</v>
      </c>
      <c r="AT505" s="742" t="s">
        <v>1414</v>
      </c>
      <c r="AU505" s="742" t="s">
        <v>2724</v>
      </c>
      <c r="AX505" s="190"/>
      <c r="AY505" s="190"/>
      <c r="AZ505" s="176"/>
      <c r="BA505" s="176"/>
      <c r="BB505" s="176"/>
      <c r="BC505" s="176"/>
      <c r="BD505" s="176"/>
      <c r="BE505" s="176"/>
      <c r="BF505" s="176"/>
      <c r="BG505" s="176"/>
      <c r="BH505" s="751"/>
      <c r="BI505" s="178"/>
      <c r="BJ505" s="191"/>
      <c r="BK505" s="191"/>
      <c r="BL505" s="191"/>
      <c r="BM505" s="210"/>
      <c r="BN505" s="178"/>
      <c r="BO505" s="178"/>
      <c r="BP505" s="178"/>
      <c r="BQ505" s="178"/>
      <c r="BR505" s="178"/>
      <c r="BS505" s="178"/>
      <c r="BT505" s="178"/>
      <c r="BU505" s="178"/>
      <c r="BV505" s="178"/>
      <c r="BW505" s="181"/>
      <c r="BX505" s="176"/>
      <c r="BY505"/>
      <c r="CA505"/>
    </row>
    <row r="506" spans="2:79" ht="18.75">
      <c r="B506" s="1170" t="s">
        <v>929</v>
      </c>
      <c r="C506" s="335">
        <v>37979878000120</v>
      </c>
      <c r="D506" s="1170" t="s">
        <v>11</v>
      </c>
      <c r="E506" s="1170" t="s">
        <v>620</v>
      </c>
      <c r="F506" s="1170" t="s">
        <v>685</v>
      </c>
      <c r="G506" s="1172" t="s">
        <v>738</v>
      </c>
      <c r="H506" s="1172" t="s">
        <v>34</v>
      </c>
      <c r="I506" s="1172" t="s">
        <v>1318</v>
      </c>
      <c r="J506" s="1172" t="s">
        <v>608</v>
      </c>
      <c r="K506" s="1172" t="s">
        <v>48</v>
      </c>
      <c r="L506" s="740" t="s">
        <v>1414</v>
      </c>
      <c r="M506" s="740" t="s">
        <v>34</v>
      </c>
      <c r="N506" s="1172" t="s">
        <v>3249</v>
      </c>
      <c r="O506" s="1172" t="s">
        <v>1320</v>
      </c>
      <c r="P506" s="783">
        <v>44029</v>
      </c>
      <c r="Q506" s="741">
        <v>88.263964939999994</v>
      </c>
      <c r="R506" s="741">
        <v>88.016593790897971</v>
      </c>
      <c r="S506" s="784">
        <v>367</v>
      </c>
      <c r="T506" s="742">
        <v>6.0635570736158328E-3</v>
      </c>
      <c r="U506" s="743">
        <v>0.186551737408998</v>
      </c>
      <c r="V506" s="742">
        <v>5.2092569502410369E-2</v>
      </c>
      <c r="W506" s="743">
        <v>0.39378058761836643</v>
      </c>
      <c r="X506" s="742">
        <v>0.17994935988771776</v>
      </c>
      <c r="Y506" s="743">
        <v>0.87655652582268817</v>
      </c>
      <c r="Z506" s="742"/>
      <c r="AA506" s="743"/>
      <c r="AB506" s="742">
        <v>5.1590366122726161E-2</v>
      </c>
      <c r="AC506" s="744">
        <v>-1.5544712938733396</v>
      </c>
      <c r="AD506" s="785">
        <v>0</v>
      </c>
      <c r="AE506" s="1178" t="s">
        <v>2023</v>
      </c>
      <c r="AF506" s="786" t="s">
        <v>2024</v>
      </c>
      <c r="AG506" s="787" t="s">
        <v>928</v>
      </c>
      <c r="AH506" s="787" t="s">
        <v>1726</v>
      </c>
      <c r="AI506" s="787">
        <v>50000</v>
      </c>
      <c r="AJ506" s="787">
        <v>25000</v>
      </c>
      <c r="AK506" s="787">
        <v>25000</v>
      </c>
      <c r="AL506" s="742">
        <v>0</v>
      </c>
      <c r="AM506" s="742">
        <v>0</v>
      </c>
      <c r="AN506" s="743" t="s">
        <v>34</v>
      </c>
      <c r="AO506" s="1172" t="s">
        <v>34</v>
      </c>
      <c r="AP506" s="1178" t="s">
        <v>1742</v>
      </c>
      <c r="AQ506" s="745" t="s">
        <v>668</v>
      </c>
      <c r="AR506" s="742">
        <v>6.4999999999999997E-3</v>
      </c>
      <c r="AS506" s="742">
        <v>6.4999999999999997E-3</v>
      </c>
      <c r="AT506" s="742" t="s">
        <v>1414</v>
      </c>
      <c r="AU506" s="742" t="s">
        <v>2724</v>
      </c>
      <c r="AX506" s="190"/>
      <c r="AY506" s="190"/>
      <c r="AZ506" s="176"/>
      <c r="BA506" s="176"/>
      <c r="BB506" s="176"/>
      <c r="BC506" s="751"/>
      <c r="BD506" s="176"/>
      <c r="BE506" s="176"/>
      <c r="BF506" s="176"/>
      <c r="BG506" s="176"/>
      <c r="BH506" s="751"/>
      <c r="BI506" s="178"/>
      <c r="BJ506" s="191"/>
      <c r="BK506" s="191"/>
      <c r="BL506" s="191"/>
      <c r="BM506" s="178"/>
      <c r="BN506" s="178"/>
      <c r="BO506" s="178"/>
      <c r="BP506" s="178"/>
      <c r="BQ506" s="178"/>
      <c r="BR506" s="178"/>
      <c r="BS506" s="178"/>
      <c r="BT506" s="178"/>
      <c r="BU506" s="179"/>
      <c r="BV506" s="180"/>
      <c r="BW506" s="181"/>
      <c r="BX506" s="177"/>
      <c r="BY506"/>
      <c r="CA506"/>
    </row>
    <row r="507" spans="2:79" ht="18.75">
      <c r="B507" s="1170" t="s">
        <v>198</v>
      </c>
      <c r="C507" s="335">
        <v>38065069000176</v>
      </c>
      <c r="D507" s="1170" t="s">
        <v>11</v>
      </c>
      <c r="E507" s="1170" t="s">
        <v>620</v>
      </c>
      <c r="F507" s="1170" t="s">
        <v>685</v>
      </c>
      <c r="G507" s="1172" t="s">
        <v>738</v>
      </c>
      <c r="H507" s="1172" t="s">
        <v>34</v>
      </c>
      <c r="I507" s="1172" t="s">
        <v>1318</v>
      </c>
      <c r="J507" s="1172" t="s">
        <v>608</v>
      </c>
      <c r="K507" s="1172" t="s">
        <v>48</v>
      </c>
      <c r="L507" s="740" t="s">
        <v>1414</v>
      </c>
      <c r="M507" s="740" t="s">
        <v>34</v>
      </c>
      <c r="N507" s="1172" t="s">
        <v>3250</v>
      </c>
      <c r="O507" s="1172" t="s">
        <v>1320</v>
      </c>
      <c r="P507" s="783">
        <v>44067</v>
      </c>
      <c r="Q507" s="741">
        <v>31.258970099999999</v>
      </c>
      <c r="R507" s="741">
        <v>20.910363834574916</v>
      </c>
      <c r="S507" s="784">
        <v>91</v>
      </c>
      <c r="T507" s="742">
        <v>4.0264040424482506E-2</v>
      </c>
      <c r="U507" s="743">
        <v>1.2387657286145028</v>
      </c>
      <c r="V507" s="742">
        <v>0.16432301475768996</v>
      </c>
      <c r="W507" s="743">
        <v>1.2421582181218878</v>
      </c>
      <c r="X507" s="742">
        <v>0.27770757816434877</v>
      </c>
      <c r="Y507" s="743">
        <v>1.3527494071791304</v>
      </c>
      <c r="Z507" s="742"/>
      <c r="AA507" s="743"/>
      <c r="AB507" s="742">
        <v>1.2392482850529678E-2</v>
      </c>
      <c r="AC507" s="744">
        <v>2.5850108056205152</v>
      </c>
      <c r="AD507" s="785">
        <v>0</v>
      </c>
      <c r="AE507" s="1178" t="s">
        <v>2028</v>
      </c>
      <c r="AF507" s="786" t="s">
        <v>1741</v>
      </c>
      <c r="AG507" s="787" t="s">
        <v>1427</v>
      </c>
      <c r="AH507" s="787" t="s">
        <v>1726</v>
      </c>
      <c r="AI507" s="787">
        <v>5000</v>
      </c>
      <c r="AJ507" s="787">
        <v>1000</v>
      </c>
      <c r="AK507" s="787">
        <v>1000</v>
      </c>
      <c r="AL507" s="742">
        <v>0.01</v>
      </c>
      <c r="AM507" s="742">
        <v>0</v>
      </c>
      <c r="AN507" s="743" t="s">
        <v>34</v>
      </c>
      <c r="AO507" s="1172" t="s">
        <v>34</v>
      </c>
      <c r="AP507" s="1178" t="s">
        <v>1742</v>
      </c>
      <c r="AQ507" s="745" t="s">
        <v>668</v>
      </c>
      <c r="AR507" s="742">
        <v>3.3333333333333301E-3</v>
      </c>
      <c r="AS507" s="742">
        <v>3.3333333333333301E-3</v>
      </c>
      <c r="AT507" s="742" t="s">
        <v>1414</v>
      </c>
      <c r="AU507" s="742" t="s">
        <v>2724</v>
      </c>
      <c r="AX507" s="190"/>
      <c r="AY507" s="190"/>
      <c r="AZ507" s="176"/>
      <c r="BA507" s="176"/>
      <c r="BB507" s="176"/>
      <c r="BC507" s="751"/>
      <c r="BD507" s="176"/>
      <c r="BE507" s="176"/>
      <c r="BF507" s="176"/>
      <c r="BG507" s="176"/>
      <c r="BH507" s="751"/>
      <c r="BI507" s="178"/>
      <c r="BJ507" s="191"/>
      <c r="BK507" s="191"/>
      <c r="BL507" s="191"/>
      <c r="BM507" s="178"/>
      <c r="BN507" s="178"/>
      <c r="BO507" s="178"/>
      <c r="BP507" s="178"/>
      <c r="BQ507" s="178"/>
      <c r="BR507" s="178"/>
      <c r="BS507" s="178"/>
      <c r="BT507" s="178"/>
      <c r="BU507" s="179"/>
      <c r="BV507" s="180"/>
      <c r="BW507" s="181"/>
      <c r="BX507" s="177"/>
      <c r="BY507"/>
      <c r="CA507"/>
    </row>
    <row r="508" spans="2:79" ht="18.75">
      <c r="B508" s="1170" t="s">
        <v>4679</v>
      </c>
      <c r="C508" s="335">
        <v>42730600000155</v>
      </c>
      <c r="D508" s="1170" t="s">
        <v>11</v>
      </c>
      <c r="E508" s="1170" t="s">
        <v>620</v>
      </c>
      <c r="F508" s="1170" t="s">
        <v>663</v>
      </c>
      <c r="G508" s="1172" t="s">
        <v>1414</v>
      </c>
      <c r="H508" s="1172" t="s">
        <v>1414</v>
      </c>
      <c r="I508" s="1172" t="s">
        <v>1414</v>
      </c>
      <c r="J508" s="1172" t="s">
        <v>1414</v>
      </c>
      <c r="K508" s="1172" t="s">
        <v>1414</v>
      </c>
      <c r="L508" s="740" t="s">
        <v>1414</v>
      </c>
      <c r="M508" s="740" t="s">
        <v>34</v>
      </c>
      <c r="N508" s="1172" t="s">
        <v>4680</v>
      </c>
      <c r="O508" s="1172" t="s">
        <v>1320</v>
      </c>
      <c r="P508" s="783">
        <v>44483</v>
      </c>
      <c r="Q508" s="741"/>
      <c r="R508" s="741"/>
      <c r="S508" s="784">
        <v>180</v>
      </c>
      <c r="T508" s="742"/>
      <c r="U508" s="743"/>
      <c r="V508" s="742"/>
      <c r="W508" s="743"/>
      <c r="X508" s="742"/>
      <c r="Y508" s="743"/>
      <c r="Z508" s="742"/>
      <c r="AA508" s="743"/>
      <c r="AB508" s="742"/>
      <c r="AC508" s="744"/>
      <c r="AD508" s="785">
        <v>0</v>
      </c>
      <c r="AE508" s="1178" t="s">
        <v>2028</v>
      </c>
      <c r="AF508" s="786" t="s">
        <v>1741</v>
      </c>
      <c r="AG508" s="787" t="s">
        <v>1427</v>
      </c>
      <c r="AH508" s="787" t="s">
        <v>2116</v>
      </c>
      <c r="AI508" s="787">
        <v>1000</v>
      </c>
      <c r="AJ508" s="787">
        <v>0</v>
      </c>
      <c r="AK508" s="787">
        <v>0</v>
      </c>
      <c r="AL508" s="742">
        <v>0.01</v>
      </c>
      <c r="AM508" s="742">
        <v>0</v>
      </c>
      <c r="AN508" s="743" t="s">
        <v>2124</v>
      </c>
      <c r="AO508" s="1172" t="s">
        <v>4626</v>
      </c>
      <c r="AP508" s="1178" t="s">
        <v>1742</v>
      </c>
      <c r="AQ508" s="745" t="s">
        <v>2174</v>
      </c>
      <c r="AR508" s="742">
        <v>0</v>
      </c>
      <c r="AS508" s="742">
        <v>0</v>
      </c>
      <c r="AT508" s="742" t="s">
        <v>1414</v>
      </c>
      <c r="AU508" s="742" t="s">
        <v>2724</v>
      </c>
      <c r="AX508" s="190"/>
      <c r="AY508" s="190"/>
      <c r="AZ508" s="176"/>
      <c r="BA508" s="176"/>
      <c r="BB508" s="176"/>
      <c r="BC508" s="751"/>
      <c r="BD508" s="176"/>
      <c r="BE508" s="176"/>
      <c r="BF508" s="176"/>
      <c r="BG508" s="176"/>
      <c r="BH508" s="751"/>
      <c r="BI508" s="178"/>
      <c r="BJ508" s="191"/>
      <c r="BK508" s="191"/>
      <c r="BL508" s="191"/>
      <c r="BM508" s="178"/>
      <c r="BN508" s="178"/>
      <c r="BO508" s="178"/>
      <c r="BP508" s="178"/>
      <c r="BQ508" s="178"/>
      <c r="BR508" s="178"/>
      <c r="BS508" s="178"/>
      <c r="BT508" s="178"/>
      <c r="BU508" s="179"/>
      <c r="BV508" s="180"/>
      <c r="BW508" s="181"/>
      <c r="BX508" s="177"/>
      <c r="BY508"/>
      <c r="CA508"/>
    </row>
    <row r="509" spans="2:79" ht="18.75">
      <c r="B509" s="1170" t="s">
        <v>930</v>
      </c>
      <c r="C509" s="335">
        <v>27751295000194</v>
      </c>
      <c r="D509" s="1170" t="s">
        <v>13</v>
      </c>
      <c r="E509" s="1170" t="s">
        <v>615</v>
      </c>
      <c r="F509" s="1170" t="s">
        <v>619</v>
      </c>
      <c r="G509" s="1172" t="s">
        <v>34</v>
      </c>
      <c r="H509" s="1172" t="s">
        <v>1337</v>
      </c>
      <c r="I509" s="1172" t="s">
        <v>34</v>
      </c>
      <c r="J509" s="1172" t="s">
        <v>700</v>
      </c>
      <c r="K509" s="1172" t="s">
        <v>48</v>
      </c>
      <c r="L509" s="740" t="s">
        <v>1414</v>
      </c>
      <c r="M509" s="740" t="s">
        <v>34</v>
      </c>
      <c r="N509" s="1172" t="s">
        <v>3251</v>
      </c>
      <c r="O509" s="1172" t="s">
        <v>1320</v>
      </c>
      <c r="P509" s="783">
        <v>42957</v>
      </c>
      <c r="Q509" s="741">
        <v>10.76863133</v>
      </c>
      <c r="R509" s="741">
        <v>5.9438756833734923</v>
      </c>
      <c r="S509" s="784">
        <v>33</v>
      </c>
      <c r="T509" s="742">
        <v>5.9853703009222992E-2</v>
      </c>
      <c r="U509" s="743">
        <v>1.841462387699486</v>
      </c>
      <c r="V509" s="742">
        <v>0.39391026947962882</v>
      </c>
      <c r="W509" s="743">
        <v>2.9776649312224857</v>
      </c>
      <c r="X509" s="742">
        <v>0.71073493568209267</v>
      </c>
      <c r="Y509" s="743">
        <v>3.4620814788729293</v>
      </c>
      <c r="Z509" s="742">
        <v>1.1261120606698056</v>
      </c>
      <c r="AA509" s="743">
        <v>4.8523178425763289</v>
      </c>
      <c r="AB509" s="742">
        <v>0.1837739503171156</v>
      </c>
      <c r="AC509" s="744">
        <v>1.4236074065316486</v>
      </c>
      <c r="AD509" s="785">
        <v>19628666000117</v>
      </c>
      <c r="AE509" s="1178" t="s">
        <v>1793</v>
      </c>
      <c r="AF509" s="786" t="s">
        <v>1741</v>
      </c>
      <c r="AG509" s="787" t="s">
        <v>1427</v>
      </c>
      <c r="AH509" s="787" t="s">
        <v>1730</v>
      </c>
      <c r="AI509" s="787">
        <v>5000</v>
      </c>
      <c r="AJ509" s="787">
        <v>5000</v>
      </c>
      <c r="AK509" s="787">
        <v>5000</v>
      </c>
      <c r="AL509" s="742">
        <v>0</v>
      </c>
      <c r="AM509" s="742">
        <v>0</v>
      </c>
      <c r="AN509" s="743" t="s">
        <v>34</v>
      </c>
      <c r="AO509" s="1172" t="s">
        <v>34</v>
      </c>
      <c r="AP509" s="1178" t="s">
        <v>1742</v>
      </c>
      <c r="AQ509" s="745" t="s">
        <v>668</v>
      </c>
      <c r="AR509" s="742">
        <v>4.1999999999999997E-3</v>
      </c>
      <c r="AS509" s="742">
        <v>4.1999999999999997E-3</v>
      </c>
      <c r="AT509" s="742" t="s">
        <v>1414</v>
      </c>
      <c r="AU509" s="742" t="s">
        <v>2724</v>
      </c>
      <c r="AX509" s="190"/>
      <c r="AY509" s="190"/>
      <c r="AZ509" s="176"/>
      <c r="BA509" s="176"/>
      <c r="BB509" s="176"/>
      <c r="BC509" s="751"/>
      <c r="BD509" s="176"/>
      <c r="BE509" s="176"/>
      <c r="BF509" s="176"/>
      <c r="BG509" s="176"/>
      <c r="BH509" s="751"/>
      <c r="BI509" s="178"/>
      <c r="BJ509" s="191"/>
      <c r="BK509" s="191"/>
      <c r="BL509" s="191"/>
      <c r="BM509" s="178"/>
      <c r="BN509" s="178"/>
      <c r="BO509" s="178"/>
      <c r="BP509" s="178"/>
      <c r="BQ509" s="178"/>
      <c r="BR509" s="178"/>
      <c r="BS509" s="178"/>
      <c r="BT509" s="178"/>
      <c r="BU509" s="179"/>
      <c r="BV509" s="180"/>
      <c r="BW509" s="181"/>
      <c r="BX509" s="177"/>
      <c r="BY509"/>
      <c r="CA509"/>
    </row>
    <row r="510" spans="2:79" ht="18.75">
      <c r="B510" s="1170" t="s">
        <v>931</v>
      </c>
      <c r="C510" s="335">
        <v>19628666000117</v>
      </c>
      <c r="D510" s="1170" t="s">
        <v>13</v>
      </c>
      <c r="E510" s="1170" t="s">
        <v>615</v>
      </c>
      <c r="F510" s="1170" t="s">
        <v>619</v>
      </c>
      <c r="G510" s="1172" t="s">
        <v>34</v>
      </c>
      <c r="H510" s="1172" t="s">
        <v>1337</v>
      </c>
      <c r="I510" s="1172" t="s">
        <v>34</v>
      </c>
      <c r="J510" s="1172" t="s">
        <v>700</v>
      </c>
      <c r="K510" s="1172" t="s">
        <v>48</v>
      </c>
      <c r="L510" s="740" t="s">
        <v>1414</v>
      </c>
      <c r="M510" s="740" t="s">
        <v>34</v>
      </c>
      <c r="N510" s="1172" t="s">
        <v>3252</v>
      </c>
      <c r="O510" s="1172" t="s">
        <v>1320</v>
      </c>
      <c r="P510" s="783">
        <v>41745</v>
      </c>
      <c r="Q510" s="741">
        <v>222.73259200000001</v>
      </c>
      <c r="R510" s="741">
        <v>193.97359794779109</v>
      </c>
      <c r="S510" s="784">
        <v>33</v>
      </c>
      <c r="T510" s="742">
        <v>6.069650530609394E-2</v>
      </c>
      <c r="U510" s="743">
        <v>1.8673920904902297</v>
      </c>
      <c r="V510" s="742">
        <v>0.40004200267717205</v>
      </c>
      <c r="W510" s="743">
        <v>3.024016215574775</v>
      </c>
      <c r="X510" s="742">
        <v>0.72488049132890175</v>
      </c>
      <c r="Y510" s="743">
        <v>3.5309863036599429</v>
      </c>
      <c r="Z510" s="742">
        <v>1.1488959817956155</v>
      </c>
      <c r="AA510" s="743">
        <v>4.9504917551591152</v>
      </c>
      <c r="AB510" s="742">
        <v>0.18679764988529643</v>
      </c>
      <c r="AC510" s="744">
        <v>1.4333889648021967</v>
      </c>
      <c r="AD510" s="785">
        <v>19770499000144</v>
      </c>
      <c r="AE510" s="1178" t="s">
        <v>1891</v>
      </c>
      <c r="AF510" s="786" t="s">
        <v>1741</v>
      </c>
      <c r="AG510" s="787" t="s">
        <v>1427</v>
      </c>
      <c r="AH510" s="787" t="s">
        <v>1730</v>
      </c>
      <c r="AI510" s="787">
        <v>5000</v>
      </c>
      <c r="AJ510" s="787">
        <v>1000</v>
      </c>
      <c r="AK510" s="787">
        <v>5000</v>
      </c>
      <c r="AL510" s="742">
        <v>0.02</v>
      </c>
      <c r="AM510" s="742">
        <v>0.2</v>
      </c>
      <c r="AN510" s="743" t="s">
        <v>34</v>
      </c>
      <c r="AO510" s="1172" t="s">
        <v>34</v>
      </c>
      <c r="AP510" s="1178" t="s">
        <v>1742</v>
      </c>
      <c r="AQ510" s="745" t="s">
        <v>674</v>
      </c>
      <c r="AR510" s="742">
        <v>4.1999999999999997E-3</v>
      </c>
      <c r="AS510" s="742">
        <v>4.1999999999999997E-3</v>
      </c>
      <c r="AT510" s="742" t="s">
        <v>1414</v>
      </c>
      <c r="AU510" s="742" t="s">
        <v>2724</v>
      </c>
      <c r="AX510" s="190"/>
      <c r="AY510" s="190"/>
      <c r="AZ510" s="176"/>
      <c r="BA510" s="176"/>
      <c r="BB510" s="176"/>
      <c r="BC510" s="751"/>
      <c r="BD510" s="176"/>
      <c r="BE510" s="176"/>
      <c r="BF510" s="176"/>
      <c r="BG510" s="176"/>
      <c r="BH510" s="751"/>
      <c r="BI510" s="178"/>
      <c r="BJ510" s="191"/>
      <c r="BK510" s="191"/>
      <c r="BL510" s="191"/>
      <c r="BM510" s="178"/>
      <c r="BN510" s="178"/>
      <c r="BO510" s="178"/>
      <c r="BP510" s="178"/>
      <c r="BQ510" s="178"/>
      <c r="BR510" s="178"/>
      <c r="BS510" s="178"/>
      <c r="BT510" s="178"/>
      <c r="BU510" s="179"/>
      <c r="BV510" s="180"/>
      <c r="BW510" s="181"/>
      <c r="BX510" s="177"/>
      <c r="BY510"/>
      <c r="CA510"/>
    </row>
    <row r="511" spans="2:79" ht="18.75">
      <c r="B511" s="1170" t="s">
        <v>51</v>
      </c>
      <c r="C511" s="335">
        <v>35725802000143</v>
      </c>
      <c r="D511" s="1170" t="s">
        <v>14</v>
      </c>
      <c r="E511" s="1170" t="s">
        <v>607</v>
      </c>
      <c r="F511" s="1170" t="s">
        <v>1414</v>
      </c>
      <c r="G511" s="1172" t="s">
        <v>1414</v>
      </c>
      <c r="H511" s="1172" t="s">
        <v>34</v>
      </c>
      <c r="I511" s="1172" t="s">
        <v>34</v>
      </c>
      <c r="J511" s="1172" t="s">
        <v>700</v>
      </c>
      <c r="K511" s="1172" t="s">
        <v>48</v>
      </c>
      <c r="L511" s="740" t="s">
        <v>1414</v>
      </c>
      <c r="M511" s="740" t="s">
        <v>34</v>
      </c>
      <c r="N511" s="1172" t="s">
        <v>3253</v>
      </c>
      <c r="O511" s="1172" t="s">
        <v>1323</v>
      </c>
      <c r="P511" s="783">
        <v>43873</v>
      </c>
      <c r="Q511" s="741">
        <v>12.1301205</v>
      </c>
      <c r="R511" s="741">
        <v>12.667414903238868</v>
      </c>
      <c r="S511" s="784">
        <v>32</v>
      </c>
      <c r="T511" s="742">
        <v>-1.7916875658323894E-2</v>
      </c>
      <c r="U511" s="743">
        <v>-0.55123160257616666</v>
      </c>
      <c r="V511" s="742">
        <v>-2.330207604769452E-2</v>
      </c>
      <c r="W511" s="743">
        <v>-0.17614614303800916</v>
      </c>
      <c r="X511" s="742">
        <v>0.33815586589491686</v>
      </c>
      <c r="Y511" s="743">
        <v>1.6472008079404259</v>
      </c>
      <c r="Z511" s="742">
        <v>1.6527072331074351</v>
      </c>
      <c r="AA511" s="743">
        <v>7.1213701334414532</v>
      </c>
      <c r="AB511" s="742">
        <v>0.27284908369405964</v>
      </c>
      <c r="AC511" s="744">
        <v>-0.5702433983716757</v>
      </c>
      <c r="AD511" s="785">
        <v>36016436000116</v>
      </c>
      <c r="AE511" s="1178" t="s">
        <v>1891</v>
      </c>
      <c r="AF511" s="786" t="s">
        <v>1741</v>
      </c>
      <c r="AG511" s="787" t="s">
        <v>1427</v>
      </c>
      <c r="AH511" s="787" t="s">
        <v>1726</v>
      </c>
      <c r="AI511" s="787">
        <v>5000</v>
      </c>
      <c r="AJ511" s="787">
        <v>1000</v>
      </c>
      <c r="AK511" s="787">
        <v>5000</v>
      </c>
      <c r="AL511" s="742">
        <v>0.02</v>
      </c>
      <c r="AM511" s="742">
        <v>0.2</v>
      </c>
      <c r="AN511" s="743" t="s">
        <v>34</v>
      </c>
      <c r="AO511" s="1172" t="s">
        <v>34</v>
      </c>
      <c r="AP511" s="1178" t="s">
        <v>1727</v>
      </c>
      <c r="AQ511" s="745" t="s">
        <v>659</v>
      </c>
      <c r="AR511" s="742">
        <v>4.0000000000000001E-3</v>
      </c>
      <c r="AS511" s="742">
        <v>4.0000000000000001E-3</v>
      </c>
      <c r="AT511" s="742" t="s">
        <v>1414</v>
      </c>
      <c r="AU511" s="742" t="s">
        <v>2724</v>
      </c>
      <c r="AX511" s="190"/>
      <c r="AY511" s="190"/>
      <c r="AZ511" s="176"/>
      <c r="BA511" s="176"/>
      <c r="BB511" s="176"/>
      <c r="BC511" s="751"/>
      <c r="BD511" s="176"/>
      <c r="BE511" s="176"/>
      <c r="BF511" s="176"/>
      <c r="BG511" s="176"/>
      <c r="BH511" s="751"/>
      <c r="BI511" s="178"/>
      <c r="BJ511" s="191"/>
      <c r="BK511" s="191"/>
      <c r="BL511" s="191"/>
      <c r="BM511" s="178"/>
      <c r="BN511" s="178"/>
      <c r="BO511" s="178"/>
      <c r="BP511" s="178"/>
      <c r="BQ511" s="178"/>
      <c r="BR511" s="178"/>
      <c r="BS511" s="178"/>
      <c r="BT511" s="178"/>
      <c r="BU511" s="179"/>
      <c r="BV511" s="180"/>
      <c r="BW511" s="181"/>
      <c r="BX511" s="177"/>
      <c r="BY511"/>
      <c r="CA511"/>
    </row>
    <row r="512" spans="2:79" ht="18.75">
      <c r="B512" s="1170" t="s">
        <v>932</v>
      </c>
      <c r="C512" s="335">
        <v>42773832000190</v>
      </c>
      <c r="D512" s="1170" t="s">
        <v>14</v>
      </c>
      <c r="E512" s="1170" t="s">
        <v>607</v>
      </c>
      <c r="F512" s="1170" t="s">
        <v>1414</v>
      </c>
      <c r="G512" s="1172" t="s">
        <v>1414</v>
      </c>
      <c r="H512" s="1172" t="s">
        <v>34</v>
      </c>
      <c r="I512" s="1172" t="s">
        <v>34</v>
      </c>
      <c r="J512" s="1172" t="s">
        <v>608</v>
      </c>
      <c r="K512" s="1172" t="s">
        <v>48</v>
      </c>
      <c r="L512" s="740" t="s">
        <v>1414</v>
      </c>
      <c r="M512" s="740" t="s">
        <v>34</v>
      </c>
      <c r="N512" s="1172" t="s">
        <v>3254</v>
      </c>
      <c r="O512" s="1172" t="s">
        <v>1320</v>
      </c>
      <c r="P512" s="783">
        <v>44429</v>
      </c>
      <c r="Q512" s="741">
        <v>3.44</v>
      </c>
      <c r="R512" s="741">
        <v>3.8928125000000007</v>
      </c>
      <c r="S512" s="784">
        <v>32</v>
      </c>
      <c r="T512" s="742">
        <v>-6.3291139240506666E-2</v>
      </c>
      <c r="U512" s="743">
        <v>-1.9472187438108024</v>
      </c>
      <c r="V512" s="742">
        <v>-0.3451327433628314</v>
      </c>
      <c r="W512" s="743">
        <v>-2.6089435746007132</v>
      </c>
      <c r="X512" s="742"/>
      <c r="Y512" s="743"/>
      <c r="Z512" s="742"/>
      <c r="AA512" s="743"/>
      <c r="AB512" s="742">
        <v>0.3437824453548996</v>
      </c>
      <c r="AC512" s="744">
        <v>-1.3887301765818072</v>
      </c>
      <c r="AD512" s="785">
        <v>29275418000193</v>
      </c>
      <c r="AE512" s="1178" t="s">
        <v>2060</v>
      </c>
      <c r="AF512" s="786" t="s">
        <v>1741</v>
      </c>
      <c r="AG512" s="787" t="s">
        <v>1427</v>
      </c>
      <c r="AH512" s="787" t="s">
        <v>1797</v>
      </c>
      <c r="AI512" s="787">
        <v>5000</v>
      </c>
      <c r="AJ512" s="787">
        <v>1000</v>
      </c>
      <c r="AK512" s="787">
        <v>5000</v>
      </c>
      <c r="AL512" s="742">
        <v>0</v>
      </c>
      <c r="AM512" s="742">
        <v>0</v>
      </c>
      <c r="AN512" s="743" t="s">
        <v>2124</v>
      </c>
      <c r="AO512" s="1172" t="s">
        <v>34</v>
      </c>
      <c r="AP512" s="1178" t="s">
        <v>1727</v>
      </c>
      <c r="AQ512" s="745" t="s">
        <v>659</v>
      </c>
      <c r="AR512" s="742">
        <v>5.0673000000000003E-3</v>
      </c>
      <c r="AS512" s="742">
        <v>5.0673000000000003E-3</v>
      </c>
      <c r="AT512" s="742" t="s">
        <v>1414</v>
      </c>
      <c r="AU512" s="742" t="s">
        <v>2724</v>
      </c>
      <c r="AX512" s="190"/>
      <c r="AY512" s="190"/>
      <c r="AZ512" s="176"/>
      <c r="BA512" s="176"/>
      <c r="BB512" s="176"/>
      <c r="BC512" s="751"/>
      <c r="BD512" s="176"/>
      <c r="BE512" s="176"/>
      <c r="BF512" s="176"/>
      <c r="BG512" s="176"/>
      <c r="BH512" s="751"/>
      <c r="BI512" s="178"/>
      <c r="BJ512" s="191"/>
      <c r="BK512" s="191"/>
      <c r="BL512" s="191"/>
      <c r="BM512" s="178"/>
      <c r="BN512" s="178"/>
      <c r="BO512" s="178"/>
      <c r="BP512" s="178"/>
      <c r="BQ512" s="178"/>
      <c r="BR512" s="178"/>
      <c r="BS512" s="178"/>
      <c r="BT512" s="178"/>
      <c r="BU512" s="179"/>
      <c r="BV512" s="180"/>
      <c r="BW512" s="181"/>
      <c r="BX512" s="177"/>
      <c r="BY512"/>
      <c r="CA512"/>
    </row>
    <row r="513" spans="2:79" ht="18.75">
      <c r="B513" s="1170" t="s">
        <v>199</v>
      </c>
      <c r="C513" s="335">
        <v>32320740000100</v>
      </c>
      <c r="D513" s="1170" t="s">
        <v>13</v>
      </c>
      <c r="E513" s="1170" t="s">
        <v>615</v>
      </c>
      <c r="F513" s="1170" t="s">
        <v>619</v>
      </c>
      <c r="G513" s="1172" t="s">
        <v>34</v>
      </c>
      <c r="H513" s="1172" t="s">
        <v>1337</v>
      </c>
      <c r="I513" s="1172" t="s">
        <v>34</v>
      </c>
      <c r="J513" s="1172" t="s">
        <v>1414</v>
      </c>
      <c r="K513" s="1172" t="s">
        <v>48</v>
      </c>
      <c r="L513" s="740" t="s">
        <v>1414</v>
      </c>
      <c r="M513" s="740" t="s">
        <v>34</v>
      </c>
      <c r="N513" s="1172" t="s">
        <v>3255</v>
      </c>
      <c r="O513" s="1172" t="s">
        <v>1320</v>
      </c>
      <c r="P513" s="783">
        <v>43677</v>
      </c>
      <c r="Q513" s="741">
        <v>0</v>
      </c>
      <c r="R513" s="741">
        <v>0</v>
      </c>
      <c r="S513" s="784">
        <v>31</v>
      </c>
      <c r="T513" s="742"/>
      <c r="U513" s="743"/>
      <c r="V513" s="742"/>
      <c r="W513" s="743"/>
      <c r="X513" s="742"/>
      <c r="Y513" s="743"/>
      <c r="Z513" s="742"/>
      <c r="AA513" s="743"/>
      <c r="AB513" s="742"/>
      <c r="AC513" s="744"/>
      <c r="AD513" s="785">
        <v>21805389000112</v>
      </c>
      <c r="AE513" s="1178" t="s">
        <v>2586</v>
      </c>
      <c r="AF513" s="786" t="s">
        <v>1763</v>
      </c>
      <c r="AG513" s="787" t="s">
        <v>59</v>
      </c>
      <c r="AH513" s="787" t="s">
        <v>1730</v>
      </c>
      <c r="AI513" s="787">
        <v>1000</v>
      </c>
      <c r="AJ513" s="787">
        <v>1000</v>
      </c>
      <c r="AK513" s="787">
        <v>1000</v>
      </c>
      <c r="AL513" s="742">
        <v>0.02</v>
      </c>
      <c r="AM513" s="742">
        <v>0.2</v>
      </c>
      <c r="AN513" s="743" t="s">
        <v>64</v>
      </c>
      <c r="AO513" s="1172" t="s">
        <v>34</v>
      </c>
      <c r="AP513" s="1178" t="s">
        <v>1742</v>
      </c>
      <c r="AQ513" s="745" t="s">
        <v>664</v>
      </c>
      <c r="AR513" s="742">
        <v>4.0000000000000001E-3</v>
      </c>
      <c r="AS513" s="742">
        <v>4.0000000000000001E-3</v>
      </c>
      <c r="AT513" s="742" t="s">
        <v>1414</v>
      </c>
      <c r="AU513" s="742" t="s">
        <v>2724</v>
      </c>
      <c r="AX513" s="190"/>
      <c r="AY513" s="190"/>
      <c r="AZ513" s="176"/>
      <c r="BA513" s="176"/>
      <c r="BB513" s="176"/>
      <c r="BC513" s="751"/>
      <c r="BD513" s="176"/>
      <c r="BE513" s="176"/>
      <c r="BF513" s="176"/>
      <c r="BG513" s="176"/>
      <c r="BH513" s="751"/>
      <c r="BI513" s="178"/>
      <c r="BJ513" s="191"/>
      <c r="BK513" s="191"/>
      <c r="BL513" s="191"/>
      <c r="BM513" s="178"/>
      <c r="BN513" s="178"/>
      <c r="BO513" s="178"/>
      <c r="BP513" s="178"/>
      <c r="BQ513" s="178"/>
      <c r="BR513" s="178"/>
      <c r="BS513" s="178"/>
      <c r="BT513" s="178"/>
      <c r="BU513" s="179"/>
      <c r="BV513" s="180"/>
      <c r="BW513" s="181"/>
      <c r="BX513" s="177"/>
      <c r="BY513"/>
      <c r="CA513"/>
    </row>
    <row r="514" spans="2:79" ht="18.75">
      <c r="B514" s="1170" t="s">
        <v>200</v>
      </c>
      <c r="C514" s="335">
        <v>601692000123</v>
      </c>
      <c r="D514" s="1170" t="s">
        <v>14</v>
      </c>
      <c r="E514" s="1170" t="s">
        <v>607</v>
      </c>
      <c r="F514" s="1170" t="s">
        <v>1414</v>
      </c>
      <c r="G514" s="1172" t="s">
        <v>1414</v>
      </c>
      <c r="H514" s="1172" t="s">
        <v>34</v>
      </c>
      <c r="I514" s="1172" t="s">
        <v>34</v>
      </c>
      <c r="J514" s="1172" t="s">
        <v>608</v>
      </c>
      <c r="K514" s="1172" t="s">
        <v>48</v>
      </c>
      <c r="L514" s="740" t="s">
        <v>1414</v>
      </c>
      <c r="M514" s="740" t="s">
        <v>34</v>
      </c>
      <c r="N514" s="1172" t="s">
        <v>3256</v>
      </c>
      <c r="O514" s="1172" t="s">
        <v>1320</v>
      </c>
      <c r="P514" s="783">
        <v>37768</v>
      </c>
      <c r="Q514" s="741">
        <v>98.856898999999999</v>
      </c>
      <c r="R514" s="741">
        <v>136.23941728915668</v>
      </c>
      <c r="S514" s="784">
        <v>59</v>
      </c>
      <c r="T514" s="742">
        <v>-0.10383195806569079</v>
      </c>
      <c r="U514" s="743">
        <v>-3.1944998522430104</v>
      </c>
      <c r="V514" s="742">
        <v>-0.34356559440345535</v>
      </c>
      <c r="W514" s="743">
        <v>-2.5970971088954644</v>
      </c>
      <c r="X514" s="742">
        <v>-0.42629879611625632</v>
      </c>
      <c r="Y514" s="743">
        <v>-2.0765563818577655</v>
      </c>
      <c r="Z514" s="742">
        <v>-2.0696007405653249E-2</v>
      </c>
      <c r="AA514" s="743">
        <v>-8.917727596737722E-2</v>
      </c>
      <c r="AB514" s="742">
        <v>0.30713312933717446</v>
      </c>
      <c r="AC514" s="744">
        <v>-1.5493408611145332</v>
      </c>
      <c r="AD514" s="785">
        <v>9441424000166</v>
      </c>
      <c r="AE514" s="1178" t="s">
        <v>1744</v>
      </c>
      <c r="AF514" s="786" t="s">
        <v>1725</v>
      </c>
      <c r="AG514" s="787" t="s">
        <v>1428</v>
      </c>
      <c r="AH514" s="787" t="s">
        <v>1730</v>
      </c>
      <c r="AI514" s="787">
        <v>300000</v>
      </c>
      <c r="AJ514" s="787">
        <v>30000</v>
      </c>
      <c r="AK514" s="787">
        <v>300000</v>
      </c>
      <c r="AL514" s="742">
        <v>0.02</v>
      </c>
      <c r="AM514" s="742">
        <v>0.2</v>
      </c>
      <c r="AN514" s="743" t="s">
        <v>34</v>
      </c>
      <c r="AO514" s="1172" t="s">
        <v>34</v>
      </c>
      <c r="AP514" s="1178" t="s">
        <v>1727</v>
      </c>
      <c r="AQ514" s="745" t="s">
        <v>665</v>
      </c>
      <c r="AR514" s="742">
        <v>5.0000000000000001E-3</v>
      </c>
      <c r="AS514" s="742">
        <v>5.0000000000000001E-3</v>
      </c>
      <c r="AT514" s="742" t="s">
        <v>1414</v>
      </c>
      <c r="AU514" s="742" t="s">
        <v>2724</v>
      </c>
      <c r="AW514" s="483"/>
      <c r="AX514" s="190"/>
      <c r="AY514" s="190"/>
      <c r="AZ514" s="176"/>
      <c r="BA514" s="176"/>
      <c r="BB514" s="176"/>
      <c r="BC514" s="751"/>
      <c r="BD514" s="176"/>
      <c r="BE514" s="176"/>
      <c r="BF514" s="176"/>
      <c r="BG514" s="176"/>
      <c r="BH514" s="751"/>
      <c r="BI514" s="178"/>
      <c r="BJ514" s="191"/>
      <c r="BK514" s="191"/>
      <c r="BL514" s="191"/>
      <c r="BM514" s="178"/>
      <c r="BN514" s="178"/>
      <c r="BO514" s="178"/>
      <c r="BP514" s="178"/>
      <c r="BQ514" s="178"/>
      <c r="BR514" s="178"/>
      <c r="BS514" s="178"/>
      <c r="BT514" s="178"/>
      <c r="BU514" s="179"/>
      <c r="BV514" s="180"/>
      <c r="BW514" s="181"/>
      <c r="BX514" s="177"/>
      <c r="BY514"/>
      <c r="CA514"/>
    </row>
    <row r="515" spans="2:79" ht="18.75">
      <c r="B515" s="1170" t="s">
        <v>201</v>
      </c>
      <c r="C515" s="335">
        <v>11186674000149</v>
      </c>
      <c r="D515" s="1170" t="s">
        <v>14</v>
      </c>
      <c r="E515" s="1170" t="s">
        <v>607</v>
      </c>
      <c r="F515" s="1170" t="s">
        <v>1414</v>
      </c>
      <c r="G515" s="1172" t="s">
        <v>1414</v>
      </c>
      <c r="H515" s="1172" t="s">
        <v>34</v>
      </c>
      <c r="I515" s="1172" t="s">
        <v>34</v>
      </c>
      <c r="J515" s="1172" t="s">
        <v>608</v>
      </c>
      <c r="K515" s="1172" t="s">
        <v>48</v>
      </c>
      <c r="L515" s="740" t="s">
        <v>1414</v>
      </c>
      <c r="M515" s="740" t="s">
        <v>34</v>
      </c>
      <c r="N515" s="1172" t="s">
        <v>3257</v>
      </c>
      <c r="O515" s="1172" t="s">
        <v>1320</v>
      </c>
      <c r="P515" s="783">
        <v>40115</v>
      </c>
      <c r="Q515" s="741">
        <v>57.770214000000003</v>
      </c>
      <c r="R515" s="741">
        <v>65.167210967871497</v>
      </c>
      <c r="S515" s="784">
        <v>3</v>
      </c>
      <c r="T515" s="742">
        <v>-7.0535784374849753E-2</v>
      </c>
      <c r="U515" s="743">
        <v>-2.1701079028168406</v>
      </c>
      <c r="V515" s="742">
        <v>-0.25413040812778409</v>
      </c>
      <c r="W515" s="743">
        <v>-1.9210344661463419</v>
      </c>
      <c r="X515" s="742">
        <v>-0.27606842544045118</v>
      </c>
      <c r="Y515" s="743">
        <v>-1.3447648829893861</v>
      </c>
      <c r="Z515" s="742">
        <v>0.25675555244129389</v>
      </c>
      <c r="AA515" s="743">
        <v>1.1063370971716633</v>
      </c>
      <c r="AB515" s="742">
        <v>0.25080365859443338</v>
      </c>
      <c r="AC515" s="744">
        <v>-1.5407220252446689</v>
      </c>
      <c r="AD515" s="785">
        <v>12698541000114</v>
      </c>
      <c r="AE515" s="1178" t="s">
        <v>1740</v>
      </c>
      <c r="AF515" s="786" t="s">
        <v>1763</v>
      </c>
      <c r="AG515" s="787" t="s">
        <v>1427</v>
      </c>
      <c r="AH515" s="787" t="s">
        <v>1730</v>
      </c>
      <c r="AI515" s="787">
        <v>1000</v>
      </c>
      <c r="AJ515" s="787">
        <v>1000</v>
      </c>
      <c r="AK515" s="787">
        <v>1000</v>
      </c>
      <c r="AL515" s="742">
        <v>1.8700000000000001E-2</v>
      </c>
      <c r="AM515" s="742">
        <v>0.2</v>
      </c>
      <c r="AN515" s="743" t="s">
        <v>2124</v>
      </c>
      <c r="AO515" s="1172" t="s">
        <v>34</v>
      </c>
      <c r="AP515" s="1178" t="s">
        <v>1727</v>
      </c>
      <c r="AQ515" s="745" t="s">
        <v>659</v>
      </c>
      <c r="AR515" s="742">
        <v>5.0666666666666698E-3</v>
      </c>
      <c r="AS515" s="742">
        <v>5.0666666666666698E-3</v>
      </c>
      <c r="AT515" s="742" t="s">
        <v>1414</v>
      </c>
      <c r="AU515" s="742" t="s">
        <v>2724</v>
      </c>
      <c r="AX515" s="190"/>
      <c r="AY515" s="190"/>
      <c r="AZ515" s="176"/>
      <c r="BA515" s="176"/>
      <c r="BB515" s="176"/>
      <c r="BC515" s="751"/>
      <c r="BD515" s="176"/>
      <c r="BE515" s="176"/>
      <c r="BF515" s="176"/>
      <c r="BG515" s="176"/>
      <c r="BH515" s="751"/>
      <c r="BI515" s="178"/>
      <c r="BJ515" s="191"/>
      <c r="BK515" s="191"/>
      <c r="BL515" s="191"/>
      <c r="BM515" s="178"/>
      <c r="BN515" s="178"/>
      <c r="BO515" s="178"/>
      <c r="BP515" s="178"/>
      <c r="BQ515" s="178"/>
      <c r="BR515" s="178"/>
      <c r="BS515" s="178"/>
      <c r="BT515" s="178"/>
      <c r="BU515" s="179"/>
      <c r="BV515" s="180"/>
      <c r="BW515" s="181"/>
      <c r="BX515" s="177"/>
      <c r="BY515"/>
      <c r="CA515"/>
    </row>
    <row r="516" spans="2:79" ht="18.75">
      <c r="B516" s="1170" t="s">
        <v>933</v>
      </c>
      <c r="C516" s="335">
        <v>20584638000124</v>
      </c>
      <c r="D516" s="1170" t="s">
        <v>11</v>
      </c>
      <c r="E516" s="1170" t="s">
        <v>620</v>
      </c>
      <c r="F516" s="1170" t="s">
        <v>692</v>
      </c>
      <c r="G516" s="1172" t="s">
        <v>738</v>
      </c>
      <c r="H516" s="1172" t="s">
        <v>34</v>
      </c>
      <c r="I516" s="1172" t="s">
        <v>1303</v>
      </c>
      <c r="J516" s="1172" t="s">
        <v>608</v>
      </c>
      <c r="K516" s="1172" t="s">
        <v>48</v>
      </c>
      <c r="L516" s="740" t="s">
        <v>1414</v>
      </c>
      <c r="M516" s="740" t="s">
        <v>34</v>
      </c>
      <c r="N516" s="1172" t="s">
        <v>3258</v>
      </c>
      <c r="O516" s="1172" t="s">
        <v>1320</v>
      </c>
      <c r="P516" s="783">
        <v>42321</v>
      </c>
      <c r="Q516" s="741">
        <v>8.1951549999999997</v>
      </c>
      <c r="R516" s="741">
        <v>15.739635381526112</v>
      </c>
      <c r="S516" s="784">
        <v>31</v>
      </c>
      <c r="T516" s="742">
        <v>1.9636498828624394E-2</v>
      </c>
      <c r="U516" s="743">
        <v>0.60413762559427409</v>
      </c>
      <c r="V516" s="742">
        <v>8.7250771194591348E-2</v>
      </c>
      <c r="W516" s="743">
        <v>0.65955011010873754</v>
      </c>
      <c r="X516" s="742">
        <v>0.17372954933234297</v>
      </c>
      <c r="Y516" s="743">
        <v>0.84625902693135291</v>
      </c>
      <c r="Z516" s="742">
        <v>0.18712032858625527</v>
      </c>
      <c r="AA516" s="743">
        <v>0.806285041088875</v>
      </c>
      <c r="AB516" s="742">
        <v>7.7730348846890276E-3</v>
      </c>
      <c r="AC516" s="744">
        <v>-5.794074277824917</v>
      </c>
      <c r="AD516" s="785">
        <v>0</v>
      </c>
      <c r="AE516" s="1178" t="s">
        <v>1740</v>
      </c>
      <c r="AF516" s="786" t="s">
        <v>1741</v>
      </c>
      <c r="AG516" s="787" t="s">
        <v>59</v>
      </c>
      <c r="AH516" s="787" t="s">
        <v>1730</v>
      </c>
      <c r="AI516" s="787">
        <v>0</v>
      </c>
      <c r="AJ516" s="787">
        <v>0</v>
      </c>
      <c r="AK516" s="787">
        <v>0</v>
      </c>
      <c r="AL516" s="742">
        <v>0</v>
      </c>
      <c r="AM516" s="742">
        <v>0</v>
      </c>
      <c r="AN516" s="743" t="s">
        <v>64</v>
      </c>
      <c r="AO516" s="1172" t="s">
        <v>34</v>
      </c>
      <c r="AP516" s="1178" t="s">
        <v>1731</v>
      </c>
      <c r="AQ516" s="745" t="s">
        <v>675</v>
      </c>
      <c r="AR516" s="742">
        <v>2E-3</v>
      </c>
      <c r="AS516" s="742">
        <v>2E-3</v>
      </c>
      <c r="AT516" s="742" t="s">
        <v>1414</v>
      </c>
      <c r="AU516" s="742" t="s">
        <v>2724</v>
      </c>
      <c r="AX516" s="190"/>
      <c r="AY516" s="190"/>
      <c r="AZ516" s="176"/>
      <c r="BA516" s="176"/>
      <c r="BB516" s="176"/>
      <c r="BC516" s="751"/>
      <c r="BD516" s="176"/>
      <c r="BE516" s="176"/>
      <c r="BF516" s="176"/>
      <c r="BG516" s="176"/>
      <c r="BH516" s="751"/>
      <c r="BI516" s="178"/>
      <c r="BJ516" s="191"/>
      <c r="BK516" s="191"/>
      <c r="BL516" s="191"/>
      <c r="BM516" s="178"/>
      <c r="BN516" s="178"/>
      <c r="BO516" s="178"/>
      <c r="BP516" s="178"/>
      <c r="BQ516" s="178"/>
      <c r="BR516" s="178"/>
      <c r="BS516" s="178"/>
      <c r="BT516" s="178"/>
      <c r="BU516" s="179"/>
      <c r="BV516" s="180"/>
      <c r="BW516" s="181"/>
      <c r="BX516" s="177"/>
      <c r="BY516"/>
      <c r="CA516"/>
    </row>
    <row r="517" spans="2:79" ht="18.75">
      <c r="B517" s="1170" t="s">
        <v>1585</v>
      </c>
      <c r="C517" s="335">
        <v>828035000113</v>
      </c>
      <c r="D517" s="1170" t="s">
        <v>11</v>
      </c>
      <c r="E517" s="1170" t="s">
        <v>620</v>
      </c>
      <c r="F517" s="1170" t="s">
        <v>692</v>
      </c>
      <c r="G517" s="1172" t="s">
        <v>738</v>
      </c>
      <c r="H517" s="1172" t="s">
        <v>34</v>
      </c>
      <c r="I517" s="1172" t="s">
        <v>1303</v>
      </c>
      <c r="J517" s="1172" t="s">
        <v>608</v>
      </c>
      <c r="K517" s="1172" t="s">
        <v>48</v>
      </c>
      <c r="L517" s="740" t="s">
        <v>1414</v>
      </c>
      <c r="M517" s="740" t="s">
        <v>34</v>
      </c>
      <c r="N517" s="1172" t="s">
        <v>3259</v>
      </c>
      <c r="O517" s="1172" t="s">
        <v>1323</v>
      </c>
      <c r="P517" s="783">
        <v>34980</v>
      </c>
      <c r="Q517" s="741">
        <v>0</v>
      </c>
      <c r="R517" s="741">
        <v>17.739919192307688</v>
      </c>
      <c r="S517" s="784">
        <v>31</v>
      </c>
      <c r="T517" s="742"/>
      <c r="U517" s="743"/>
      <c r="V517" s="742">
        <v>-1.4692823552001633E-3</v>
      </c>
      <c r="W517" s="743">
        <v>-1.1106667893992953E-2</v>
      </c>
      <c r="X517" s="742">
        <v>7.6563225790730272E-2</v>
      </c>
      <c r="Y517" s="743">
        <v>0.37294934111894673</v>
      </c>
      <c r="Z517" s="742">
        <v>0.10264103327138141</v>
      </c>
      <c r="AA517" s="743">
        <v>0.44227118642789326</v>
      </c>
      <c r="AB517" s="742">
        <v>2.6333356738847541E-2</v>
      </c>
      <c r="AC517" s="744">
        <v>-5.0793978284766812</v>
      </c>
      <c r="AD517" s="785">
        <v>42046759000155</v>
      </c>
      <c r="AE517" s="1178" t="s">
        <v>1740</v>
      </c>
      <c r="AF517" s="786" t="s">
        <v>1741</v>
      </c>
      <c r="AG517" s="787" t="s">
        <v>1427</v>
      </c>
      <c r="AH517" s="787" t="s">
        <v>1730</v>
      </c>
      <c r="AI517" s="787">
        <v>1000</v>
      </c>
      <c r="AJ517" s="787">
        <v>1000</v>
      </c>
      <c r="AK517" s="787">
        <v>1000</v>
      </c>
      <c r="AL517" s="742">
        <v>0.02</v>
      </c>
      <c r="AM517" s="742">
        <v>0.2</v>
      </c>
      <c r="AN517" s="743" t="s">
        <v>2124</v>
      </c>
      <c r="AO517" s="1172" t="s">
        <v>34</v>
      </c>
      <c r="AP517" s="1178" t="s">
        <v>1742</v>
      </c>
      <c r="AQ517" s="745" t="s">
        <v>664</v>
      </c>
      <c r="AR517" s="742">
        <v>1.06666666666667E-3</v>
      </c>
      <c r="AS517" s="742">
        <v>1.06666666666667E-3</v>
      </c>
      <c r="AT517" s="742" t="s">
        <v>1414</v>
      </c>
      <c r="AU517" s="742" t="s">
        <v>2724</v>
      </c>
      <c r="AX517" s="190"/>
      <c r="AY517" s="190"/>
      <c r="AZ517" s="176"/>
      <c r="BA517" s="176"/>
      <c r="BB517" s="176"/>
      <c r="BC517" s="751"/>
      <c r="BD517" s="176"/>
      <c r="BE517" s="176"/>
      <c r="BF517" s="176"/>
      <c r="BG517" s="176"/>
      <c r="BH517" s="751"/>
      <c r="BI517" s="178"/>
      <c r="BJ517" s="191"/>
      <c r="BK517" s="191"/>
      <c r="BL517" s="191"/>
      <c r="BM517" s="178"/>
      <c r="BN517" s="178"/>
      <c r="BO517" s="178"/>
      <c r="BP517" s="178"/>
      <c r="BQ517" s="178"/>
      <c r="BR517" s="178"/>
      <c r="BS517" s="178"/>
      <c r="BT517" s="178"/>
      <c r="BU517" s="179"/>
      <c r="BV517" s="180"/>
      <c r="BW517" s="181"/>
      <c r="BX517" s="177"/>
      <c r="BY517"/>
      <c r="CA517"/>
    </row>
    <row r="518" spans="2:79" ht="18.75">
      <c r="B518" s="1170" t="s">
        <v>513</v>
      </c>
      <c r="C518" s="335">
        <v>9394243000126</v>
      </c>
      <c r="D518" s="1170" t="s">
        <v>13</v>
      </c>
      <c r="E518" s="1170" t="s">
        <v>615</v>
      </c>
      <c r="F518" s="1170" t="s">
        <v>619</v>
      </c>
      <c r="G518" s="1172" t="s">
        <v>34</v>
      </c>
      <c r="H518" s="1172" t="s">
        <v>1336</v>
      </c>
      <c r="I518" s="1172" t="s">
        <v>34</v>
      </c>
      <c r="J518" s="1172" t="s">
        <v>1414</v>
      </c>
      <c r="K518" s="1172" t="s">
        <v>48</v>
      </c>
      <c r="L518" s="740" t="s">
        <v>1414</v>
      </c>
      <c r="M518" s="740" t="s">
        <v>1411</v>
      </c>
      <c r="N518" s="1172" t="s">
        <v>3260</v>
      </c>
      <c r="O518" s="1172" t="s">
        <v>1320</v>
      </c>
      <c r="P518" s="783">
        <v>40088</v>
      </c>
      <c r="Q518" s="741">
        <v>17.428815</v>
      </c>
      <c r="R518" s="741">
        <v>20.753312137651829</v>
      </c>
      <c r="S518" s="784">
        <v>31</v>
      </c>
      <c r="T518" s="742">
        <v>1.8764304724853575E-2</v>
      </c>
      <c r="U518" s="743">
        <v>0.57730365282203422</v>
      </c>
      <c r="V518" s="742">
        <v>9.4558769869549586E-2</v>
      </c>
      <c r="W518" s="743">
        <v>0.71479307546881909</v>
      </c>
      <c r="X518" s="742">
        <v>0.14713365771768006</v>
      </c>
      <c r="Y518" s="743">
        <v>0.71670701091166789</v>
      </c>
      <c r="Z518" s="742">
        <v>0.29337592585818539</v>
      </c>
      <c r="AA518" s="743">
        <v>1.2641310659414313</v>
      </c>
      <c r="AB518" s="742">
        <v>1.9550121428083073E-2</v>
      </c>
      <c r="AC518" s="744">
        <v>-1.9298879012002987</v>
      </c>
      <c r="AD518" s="785">
        <v>0</v>
      </c>
      <c r="AE518" s="1178" t="s">
        <v>1740</v>
      </c>
      <c r="AF518" s="786" t="s">
        <v>1763</v>
      </c>
      <c r="AG518" s="787" t="s">
        <v>1427</v>
      </c>
      <c r="AH518" s="787" t="s">
        <v>1730</v>
      </c>
      <c r="AI518" s="787">
        <v>1000</v>
      </c>
      <c r="AJ518" s="787">
        <v>1000</v>
      </c>
      <c r="AK518" s="787">
        <v>1000</v>
      </c>
      <c r="AL518" s="742">
        <v>3.15E-2</v>
      </c>
      <c r="AM518" s="742">
        <v>0</v>
      </c>
      <c r="AN518" s="743" t="s">
        <v>2124</v>
      </c>
      <c r="AO518" s="1172" t="s">
        <v>34</v>
      </c>
      <c r="AP518" s="1178" t="s">
        <v>1742</v>
      </c>
      <c r="AQ518" s="745" t="s">
        <v>686</v>
      </c>
      <c r="AR518" s="742">
        <v>3.0666666666666698E-3</v>
      </c>
      <c r="AS518" s="742">
        <v>3.0666666666666698E-3</v>
      </c>
      <c r="AT518" s="742" t="s">
        <v>1414</v>
      </c>
      <c r="AU518" s="742" t="s">
        <v>2724</v>
      </c>
      <c r="AX518" s="190"/>
      <c r="AY518" s="190"/>
      <c r="AZ518" s="176"/>
      <c r="BA518" s="176"/>
      <c r="BB518" s="176"/>
      <c r="BC518" s="751"/>
      <c r="BD518" s="176"/>
      <c r="BE518" s="176"/>
      <c r="BF518" s="176"/>
      <c r="BG518" s="176"/>
      <c r="BH518" s="751"/>
      <c r="BI518" s="178"/>
      <c r="BJ518" s="191"/>
      <c r="BK518" s="191"/>
      <c r="BL518" s="191"/>
      <c r="BM518" s="178"/>
      <c r="BN518" s="178"/>
      <c r="BO518" s="178"/>
      <c r="BP518" s="178"/>
      <c r="BQ518" s="178"/>
      <c r="BR518" s="178"/>
      <c r="BS518" s="178"/>
      <c r="BT518" s="178"/>
      <c r="BU518" s="179"/>
      <c r="BV518" s="180"/>
      <c r="BW518" s="181"/>
      <c r="BX518" s="177"/>
      <c r="BY518"/>
      <c r="CA518"/>
    </row>
    <row r="519" spans="2:79" ht="18.75">
      <c r="B519" s="1170" t="s">
        <v>555</v>
      </c>
      <c r="C519" s="335">
        <v>13476201000101</v>
      </c>
      <c r="D519" s="1170" t="s">
        <v>14</v>
      </c>
      <c r="E519" s="1170" t="s">
        <v>607</v>
      </c>
      <c r="F519" s="1170" t="s">
        <v>1414</v>
      </c>
      <c r="G519" s="1172" t="s">
        <v>1414</v>
      </c>
      <c r="H519" s="1172" t="s">
        <v>34</v>
      </c>
      <c r="I519" s="1172" t="s">
        <v>34</v>
      </c>
      <c r="J519" s="1172" t="s">
        <v>608</v>
      </c>
      <c r="K519" s="1172" t="s">
        <v>48</v>
      </c>
      <c r="L519" s="740" t="s">
        <v>1414</v>
      </c>
      <c r="M519" s="740" t="s">
        <v>34</v>
      </c>
      <c r="N519" s="1172" t="s">
        <v>3261</v>
      </c>
      <c r="O519" s="1172" t="s">
        <v>1320</v>
      </c>
      <c r="P519" s="783">
        <v>40702</v>
      </c>
      <c r="Q519" s="741">
        <v>0</v>
      </c>
      <c r="R519" s="741">
        <v>16.08971428571429</v>
      </c>
      <c r="S519" s="784">
        <v>32</v>
      </c>
      <c r="T519" s="742">
        <v>-0.13294993234100194</v>
      </c>
      <c r="U519" s="743">
        <v>-4.0903450838358548</v>
      </c>
      <c r="V519" s="742">
        <v>-0.45749859926539282</v>
      </c>
      <c r="W519" s="743">
        <v>-3.4583448076019758</v>
      </c>
      <c r="X519" s="742">
        <v>-0.67727097653472468</v>
      </c>
      <c r="Y519" s="743">
        <v>-3.2990742206709989</v>
      </c>
      <c r="Z519" s="742">
        <v>-0.29398515733869224</v>
      </c>
      <c r="AA519" s="743">
        <v>-1.2667561908169827</v>
      </c>
      <c r="AB519" s="742">
        <v>0.34732103034125184</v>
      </c>
      <c r="AC519" s="744">
        <v>-1.6981030816547902</v>
      </c>
      <c r="AD519" s="785">
        <v>0</v>
      </c>
      <c r="AE519" s="1178" t="s">
        <v>1740</v>
      </c>
      <c r="AF519" s="786" t="s">
        <v>1763</v>
      </c>
      <c r="AG519" s="787" t="s">
        <v>1427</v>
      </c>
      <c r="AH519" s="787" t="s">
        <v>1730</v>
      </c>
      <c r="AI519" s="787">
        <v>1000</v>
      </c>
      <c r="AJ519" s="787">
        <v>1000</v>
      </c>
      <c r="AK519" s="787">
        <v>1000</v>
      </c>
      <c r="AL519" s="742">
        <v>1.4999999999999999E-2</v>
      </c>
      <c r="AM519" s="742">
        <v>0</v>
      </c>
      <c r="AN519" s="743" t="s">
        <v>2124</v>
      </c>
      <c r="AO519" s="1172" t="s">
        <v>34</v>
      </c>
      <c r="AP519" s="1178" t="s">
        <v>1727</v>
      </c>
      <c r="AQ519" s="745" t="s">
        <v>659</v>
      </c>
      <c r="AR519" s="742">
        <v>4.0000000000000001E-3</v>
      </c>
      <c r="AS519" s="742">
        <v>4.0000000000000001E-3</v>
      </c>
      <c r="AT519" s="742" t="s">
        <v>1414</v>
      </c>
      <c r="AU519" s="742" t="s">
        <v>2724</v>
      </c>
      <c r="AX519" s="190"/>
      <c r="AY519" s="190"/>
      <c r="AZ519" s="176"/>
      <c r="BA519" s="176"/>
      <c r="BB519" s="176"/>
      <c r="BC519" s="751"/>
      <c r="BD519" s="176"/>
      <c r="BE519" s="176"/>
      <c r="BF519" s="176"/>
      <c r="BG519" s="176"/>
      <c r="BH519" s="751"/>
      <c r="BI519" s="178"/>
      <c r="BJ519" s="191"/>
      <c r="BK519" s="191"/>
      <c r="BL519" s="191"/>
      <c r="BM519" s="178"/>
      <c r="BN519" s="178"/>
      <c r="BO519" s="178"/>
      <c r="BP519" s="178"/>
      <c r="BQ519" s="178"/>
      <c r="BR519" s="178"/>
      <c r="BS519" s="178"/>
      <c r="BT519" s="178"/>
      <c r="BU519" s="179"/>
      <c r="BV519" s="180"/>
      <c r="BW519" s="181"/>
      <c r="BX519" s="177"/>
      <c r="BY519"/>
      <c r="CA519"/>
    </row>
    <row r="520" spans="2:79" ht="18.75">
      <c r="B520" s="1170" t="s">
        <v>484</v>
      </c>
      <c r="C520" s="335">
        <v>29613915000154</v>
      </c>
      <c r="D520" s="1170" t="s">
        <v>11</v>
      </c>
      <c r="E520" s="1170" t="s">
        <v>620</v>
      </c>
      <c r="F520" s="1170" t="s">
        <v>663</v>
      </c>
      <c r="G520" s="1172" t="s">
        <v>738</v>
      </c>
      <c r="H520" s="1172" t="s">
        <v>34</v>
      </c>
      <c r="I520" s="1172" t="s">
        <v>1414</v>
      </c>
      <c r="J520" s="1172" t="s">
        <v>608</v>
      </c>
      <c r="K520" s="1172" t="s">
        <v>48</v>
      </c>
      <c r="L520" s="740" t="s">
        <v>1414</v>
      </c>
      <c r="M520" s="740" t="s">
        <v>34</v>
      </c>
      <c r="N520" s="1172" t="s">
        <v>3262</v>
      </c>
      <c r="O520" s="1172" t="s">
        <v>1320</v>
      </c>
      <c r="P520" s="783">
        <v>43450</v>
      </c>
      <c r="Q520" s="741">
        <v>22.43747935</v>
      </c>
      <c r="R520" s="741">
        <v>25.144100286666674</v>
      </c>
      <c r="S520" s="784">
        <v>31</v>
      </c>
      <c r="T520" s="742">
        <v>4.1519535150756903E-2</v>
      </c>
      <c r="U520" s="743">
        <v>1.2773923498618651</v>
      </c>
      <c r="V520" s="742">
        <v>0.12538365931804174</v>
      </c>
      <c r="W520" s="743">
        <v>0.94780602138880832</v>
      </c>
      <c r="X520" s="742">
        <v>0.21778920611037456</v>
      </c>
      <c r="Y520" s="743">
        <v>1.0608792939797573</v>
      </c>
      <c r="Z520" s="742">
        <v>0.2805492533224847</v>
      </c>
      <c r="AA520" s="743">
        <v>1.2088620619234434</v>
      </c>
      <c r="AB520" s="742">
        <v>5.193355066892838E-2</v>
      </c>
      <c r="AC520" s="744">
        <v>-0.13295169064365742</v>
      </c>
      <c r="AD520" s="785">
        <v>42046759000155</v>
      </c>
      <c r="AE520" s="1178" t="s">
        <v>1740</v>
      </c>
      <c r="AF520" s="786" t="s">
        <v>1741</v>
      </c>
      <c r="AG520" s="787" t="s">
        <v>1427</v>
      </c>
      <c r="AH520" s="787" t="s">
        <v>1730</v>
      </c>
      <c r="AI520" s="787">
        <v>1000</v>
      </c>
      <c r="AJ520" s="787">
        <v>1000</v>
      </c>
      <c r="AK520" s="787">
        <v>1000</v>
      </c>
      <c r="AL520" s="742">
        <v>0</v>
      </c>
      <c r="AM520" s="742">
        <v>0.2</v>
      </c>
      <c r="AN520" s="743" t="s">
        <v>2124</v>
      </c>
      <c r="AO520" s="1172" t="s">
        <v>34</v>
      </c>
      <c r="AP520" s="1178" t="s">
        <v>1742</v>
      </c>
      <c r="AQ520" s="745" t="s">
        <v>664</v>
      </c>
      <c r="AR520" s="742">
        <v>4.9866666666666696E-3</v>
      </c>
      <c r="AS520" s="742">
        <v>4.9866666666666696E-3</v>
      </c>
      <c r="AT520" s="742" t="s">
        <v>1414</v>
      </c>
      <c r="AU520" s="742" t="s">
        <v>2724</v>
      </c>
      <c r="AX520" s="190"/>
      <c r="AY520" s="190"/>
      <c r="AZ520" s="176"/>
      <c r="BA520" s="176"/>
      <c r="BB520" s="176"/>
      <c r="BC520" s="751"/>
      <c r="BD520" s="176"/>
      <c r="BE520" s="176"/>
      <c r="BF520" s="176"/>
      <c r="BG520" s="176"/>
      <c r="BH520" s="751"/>
      <c r="BI520" s="178"/>
      <c r="BJ520" s="191"/>
      <c r="BK520" s="191"/>
      <c r="BL520" s="191"/>
      <c r="BM520" s="178"/>
      <c r="BN520" s="178"/>
      <c r="BO520" s="178"/>
      <c r="BP520" s="178"/>
      <c r="BQ520" s="178"/>
      <c r="BR520" s="178"/>
      <c r="BS520" s="178"/>
      <c r="BT520" s="178"/>
      <c r="BU520" s="179"/>
      <c r="BV520" s="180"/>
      <c r="BW520" s="181"/>
      <c r="BX520" s="177"/>
      <c r="BY520"/>
      <c r="CA520"/>
    </row>
    <row r="521" spans="2:79" ht="18.75">
      <c r="B521" s="1170" t="s">
        <v>202</v>
      </c>
      <c r="C521" s="335">
        <v>26846429000198</v>
      </c>
      <c r="D521" s="1170" t="s">
        <v>14</v>
      </c>
      <c r="E521" s="1170" t="s">
        <v>607</v>
      </c>
      <c r="F521" s="1170" t="s">
        <v>1414</v>
      </c>
      <c r="G521" s="1172" t="s">
        <v>1414</v>
      </c>
      <c r="H521" s="1172" t="s">
        <v>34</v>
      </c>
      <c r="I521" s="1172" t="s">
        <v>34</v>
      </c>
      <c r="J521" s="1172" t="s">
        <v>608</v>
      </c>
      <c r="K521" s="1172" t="s">
        <v>48</v>
      </c>
      <c r="L521" s="740" t="s">
        <v>1414</v>
      </c>
      <c r="M521" s="740" t="s">
        <v>34</v>
      </c>
      <c r="N521" s="1172" t="s">
        <v>3263</v>
      </c>
      <c r="O521" s="1172" t="s">
        <v>1320</v>
      </c>
      <c r="P521" s="783">
        <v>42706</v>
      </c>
      <c r="Q521" s="741">
        <v>28.133744</v>
      </c>
      <c r="R521" s="741">
        <v>28.890469389558216</v>
      </c>
      <c r="S521" s="784">
        <v>21</v>
      </c>
      <c r="T521" s="742">
        <v>7.2966279691641933E-3</v>
      </c>
      <c r="U521" s="743">
        <v>0.22448846582109536</v>
      </c>
      <c r="V521" s="742">
        <v>-9.7833855691698446E-2</v>
      </c>
      <c r="W521" s="743">
        <v>-0.73955025738296309</v>
      </c>
      <c r="X521" s="742">
        <v>-0.38963781998022506</v>
      </c>
      <c r="Y521" s="743">
        <v>-1.8979760418381098</v>
      </c>
      <c r="Z521" s="742">
        <v>0.16712604104907869</v>
      </c>
      <c r="AA521" s="743">
        <v>0.72013141432766503</v>
      </c>
      <c r="AB521" s="742">
        <v>0.26842687424981493</v>
      </c>
      <c r="AC521" s="744">
        <v>-0.85729928873714822</v>
      </c>
      <c r="AD521" s="785">
        <v>0</v>
      </c>
      <c r="AE521" s="1178" t="s">
        <v>1943</v>
      </c>
      <c r="AF521" s="786" t="s">
        <v>1857</v>
      </c>
      <c r="AG521" s="787" t="s">
        <v>1429</v>
      </c>
      <c r="AH521" s="787" t="s">
        <v>1726</v>
      </c>
      <c r="AI521" s="787">
        <v>10000</v>
      </c>
      <c r="AJ521" s="787">
        <v>5000</v>
      </c>
      <c r="AK521" s="787">
        <v>5000</v>
      </c>
      <c r="AL521" s="742">
        <v>0.02</v>
      </c>
      <c r="AM521" s="742">
        <v>0.2</v>
      </c>
      <c r="AN521" s="743" t="s">
        <v>34</v>
      </c>
      <c r="AO521" s="1172" t="s">
        <v>34</v>
      </c>
      <c r="AP521" s="1178" t="s">
        <v>1727</v>
      </c>
      <c r="AQ521" s="745" t="s">
        <v>687</v>
      </c>
      <c r="AR521" s="742">
        <v>4.0000000000000001E-3</v>
      </c>
      <c r="AS521" s="742">
        <v>4.0000000000000001E-3</v>
      </c>
      <c r="AT521" s="742" t="s">
        <v>1414</v>
      </c>
      <c r="AU521" s="742" t="s">
        <v>2724</v>
      </c>
      <c r="AX521" s="190"/>
      <c r="AY521" s="190"/>
      <c r="AZ521" s="176"/>
      <c r="BA521" s="176"/>
      <c r="BB521" s="176"/>
      <c r="BC521" s="751"/>
      <c r="BD521" s="176"/>
      <c r="BE521" s="176"/>
      <c r="BF521" s="176"/>
      <c r="BG521" s="176"/>
      <c r="BH521" s="751"/>
      <c r="BI521" s="178"/>
      <c r="BJ521" s="191"/>
      <c r="BK521" s="191"/>
      <c r="BL521" s="191"/>
      <c r="BM521" s="178"/>
      <c r="BN521" s="178"/>
      <c r="BO521" s="178"/>
      <c r="BP521" s="178"/>
      <c r="BQ521" s="178"/>
      <c r="BR521" s="178"/>
      <c r="BS521" s="178"/>
      <c r="BT521" s="178"/>
      <c r="BU521" s="179"/>
      <c r="BV521" s="180"/>
      <c r="BW521" s="181"/>
      <c r="BX521" s="177"/>
      <c r="BY521"/>
      <c r="CA521"/>
    </row>
    <row r="522" spans="2:79" ht="18.75">
      <c r="B522" s="1170" t="s">
        <v>934</v>
      </c>
      <c r="C522" s="335">
        <v>43584074000125</v>
      </c>
      <c r="D522" s="1170" t="s">
        <v>14</v>
      </c>
      <c r="E522" s="1170" t="s">
        <v>607</v>
      </c>
      <c r="F522" s="1170" t="s">
        <v>1414</v>
      </c>
      <c r="G522" s="1172" t="s">
        <v>1414</v>
      </c>
      <c r="H522" s="1172" t="s">
        <v>34</v>
      </c>
      <c r="I522" s="1172" t="s">
        <v>34</v>
      </c>
      <c r="J522" s="1172" t="s">
        <v>608</v>
      </c>
      <c r="K522" s="1172" t="s">
        <v>48</v>
      </c>
      <c r="L522" s="740" t="s">
        <v>1414</v>
      </c>
      <c r="M522" s="740" t="s">
        <v>34</v>
      </c>
      <c r="N522" s="1172" t="s">
        <v>3264</v>
      </c>
      <c r="O522" s="1172" t="s">
        <v>1320</v>
      </c>
      <c r="P522" s="783">
        <v>44508</v>
      </c>
      <c r="Q522" s="741"/>
      <c r="R522" s="741"/>
      <c r="S522" s="784">
        <v>5</v>
      </c>
      <c r="T522" s="742"/>
      <c r="U522" s="743"/>
      <c r="V522" s="742"/>
      <c r="W522" s="743"/>
      <c r="X522" s="742"/>
      <c r="Y522" s="743"/>
      <c r="Z522" s="742"/>
      <c r="AA522" s="743"/>
      <c r="AB522" s="742"/>
      <c r="AC522" s="744"/>
      <c r="AD522" s="785">
        <v>0</v>
      </c>
      <c r="AE522" s="1178" t="s">
        <v>2050</v>
      </c>
      <c r="AF522" s="786" t="s">
        <v>1741</v>
      </c>
      <c r="AG522" s="787" t="s">
        <v>1427</v>
      </c>
      <c r="AH522" s="787" t="s">
        <v>1730</v>
      </c>
      <c r="AI522" s="787">
        <v>1000</v>
      </c>
      <c r="AJ522" s="787">
        <v>0</v>
      </c>
      <c r="AK522" s="787">
        <v>0</v>
      </c>
      <c r="AL522" s="742">
        <v>2.5000000000000001E-2</v>
      </c>
      <c r="AM522" s="742">
        <v>0.25</v>
      </c>
      <c r="AN522" s="743" t="s">
        <v>2124</v>
      </c>
      <c r="AO522" s="1172" t="s">
        <v>34</v>
      </c>
      <c r="AP522" s="1178" t="s">
        <v>1727</v>
      </c>
      <c r="AQ522" s="745" t="s">
        <v>659</v>
      </c>
      <c r="AR522" s="742">
        <v>5.3333333333333297E-3</v>
      </c>
      <c r="AS522" s="742">
        <v>5.3333333333333297E-3</v>
      </c>
      <c r="AT522" s="742" t="s">
        <v>1414</v>
      </c>
      <c r="AU522" s="742" t="s">
        <v>2724</v>
      </c>
      <c r="AX522" s="190"/>
      <c r="AY522" s="190"/>
      <c r="AZ522" s="176"/>
      <c r="BA522" s="176"/>
      <c r="BB522" s="176"/>
      <c r="BC522" s="751"/>
      <c r="BD522" s="176"/>
      <c r="BE522" s="176"/>
      <c r="BF522" s="176"/>
      <c r="BG522" s="176"/>
      <c r="BH522" s="751"/>
      <c r="BI522" s="178"/>
      <c r="BJ522" s="191"/>
      <c r="BK522" s="191"/>
      <c r="BL522" s="191"/>
      <c r="BM522" s="210"/>
      <c r="BN522" s="178"/>
      <c r="BO522" s="178"/>
      <c r="BP522" s="178"/>
      <c r="BQ522" s="178"/>
      <c r="BR522" s="178"/>
      <c r="BS522" s="178"/>
      <c r="BT522" s="178"/>
      <c r="BU522" s="179"/>
      <c r="BV522" s="180"/>
      <c r="BW522" s="181"/>
      <c r="BX522" s="177"/>
      <c r="BY522"/>
      <c r="CA522"/>
    </row>
    <row r="523" spans="2:79" ht="18.75">
      <c r="B523" s="1170" t="s">
        <v>514</v>
      </c>
      <c r="C523" s="335">
        <v>37284388000100</v>
      </c>
      <c r="D523" s="1170" t="s">
        <v>11</v>
      </c>
      <c r="E523" s="1170" t="s">
        <v>620</v>
      </c>
      <c r="F523" s="1170" t="s">
        <v>663</v>
      </c>
      <c r="G523" s="1172" t="s">
        <v>738</v>
      </c>
      <c r="H523" s="1172" t="s">
        <v>34</v>
      </c>
      <c r="I523" s="1172" t="s">
        <v>1414</v>
      </c>
      <c r="J523" s="1172" t="s">
        <v>608</v>
      </c>
      <c r="K523" s="1172" t="s">
        <v>48</v>
      </c>
      <c r="L523" s="740" t="s">
        <v>1414</v>
      </c>
      <c r="M523" s="740" t="s">
        <v>34</v>
      </c>
      <c r="N523" s="1172" t="s">
        <v>3265</v>
      </c>
      <c r="O523" s="1172" t="s">
        <v>1320</v>
      </c>
      <c r="P523" s="783">
        <v>44138</v>
      </c>
      <c r="Q523" s="741"/>
      <c r="R523" s="741"/>
      <c r="S523" s="784">
        <v>181</v>
      </c>
      <c r="T523" s="742"/>
      <c r="U523" s="743"/>
      <c r="V523" s="742"/>
      <c r="W523" s="743"/>
      <c r="X523" s="742"/>
      <c r="Y523" s="743"/>
      <c r="Z523" s="742"/>
      <c r="AA523" s="743"/>
      <c r="AB523" s="742"/>
      <c r="AC523" s="744"/>
      <c r="AD523" s="785">
        <v>0</v>
      </c>
      <c r="AE523" s="1178" t="s">
        <v>2050</v>
      </c>
      <c r="AF523" s="786" t="s">
        <v>1741</v>
      </c>
      <c r="AG523" s="787" t="s">
        <v>1427</v>
      </c>
      <c r="AH523" s="787" t="s">
        <v>1726</v>
      </c>
      <c r="AI523" s="787">
        <v>1000</v>
      </c>
      <c r="AJ523" s="787">
        <v>1000</v>
      </c>
      <c r="AK523" s="787">
        <v>1000</v>
      </c>
      <c r="AL523" s="742">
        <v>1.2500000000000001E-2</v>
      </c>
      <c r="AM523" s="742">
        <v>0.2</v>
      </c>
      <c r="AN523" s="743" t="s">
        <v>2124</v>
      </c>
      <c r="AO523" s="1172" t="s">
        <v>34</v>
      </c>
      <c r="AP523" s="1178" t="s">
        <v>1742</v>
      </c>
      <c r="AQ523" s="745" t="s">
        <v>668</v>
      </c>
      <c r="AR523" s="742">
        <v>4.1662499999999998E-3</v>
      </c>
      <c r="AS523" s="742">
        <v>4.1662499999999998E-3</v>
      </c>
      <c r="AT523" s="742" t="s">
        <v>1414</v>
      </c>
      <c r="AU523" s="742" t="s">
        <v>2724</v>
      </c>
      <c r="AX523" s="190"/>
      <c r="AY523" s="190"/>
      <c r="AZ523" s="176"/>
      <c r="BA523" s="176"/>
      <c r="BB523" s="176"/>
      <c r="BC523" s="751"/>
      <c r="BD523" s="176"/>
      <c r="BE523" s="176"/>
      <c r="BF523" s="176"/>
      <c r="BG523" s="176"/>
      <c r="BH523" s="751"/>
      <c r="BI523" s="178"/>
      <c r="BJ523" s="191"/>
      <c r="BK523" s="191"/>
      <c r="BL523" s="191"/>
      <c r="BM523" s="210"/>
      <c r="BN523" s="178"/>
      <c r="BO523" s="178"/>
      <c r="BP523" s="178"/>
      <c r="BQ523" s="178"/>
      <c r="BR523" s="178"/>
      <c r="BS523" s="178"/>
      <c r="BT523" s="178"/>
      <c r="BU523" s="179"/>
      <c r="BV523" s="180"/>
      <c r="BW523" s="181"/>
      <c r="BX523" s="177"/>
      <c r="BY523"/>
      <c r="CA523"/>
    </row>
    <row r="524" spans="2:79" ht="18.75">
      <c r="B524" s="1170" t="s">
        <v>935</v>
      </c>
      <c r="C524" s="335">
        <v>14115121000193</v>
      </c>
      <c r="D524" s="1170" t="s">
        <v>11</v>
      </c>
      <c r="E524" s="1170" t="s">
        <v>620</v>
      </c>
      <c r="F524" s="1170" t="s">
        <v>663</v>
      </c>
      <c r="G524" s="1172" t="s">
        <v>738</v>
      </c>
      <c r="H524" s="1172" t="s">
        <v>34</v>
      </c>
      <c r="I524" s="1172" t="s">
        <v>1303</v>
      </c>
      <c r="J524" s="1172" t="s">
        <v>608</v>
      </c>
      <c r="K524" s="1172" t="s">
        <v>48</v>
      </c>
      <c r="L524" s="740" t="s">
        <v>1414</v>
      </c>
      <c r="M524" s="740" t="s">
        <v>34</v>
      </c>
      <c r="N524" s="1172" t="s">
        <v>3266</v>
      </c>
      <c r="O524" s="1172" t="s">
        <v>1320</v>
      </c>
      <c r="P524" s="783">
        <v>40926</v>
      </c>
      <c r="Q524" s="741">
        <v>305.81561799999997</v>
      </c>
      <c r="R524" s="741">
        <v>286.86107575609765</v>
      </c>
      <c r="S524" s="784">
        <v>92</v>
      </c>
      <c r="T524" s="742">
        <v>3.4696862103121839E-2</v>
      </c>
      <c r="U524" s="743">
        <v>1.0674856077701516</v>
      </c>
      <c r="V524" s="742">
        <v>0.15406702617545864</v>
      </c>
      <c r="W524" s="743">
        <v>1.1646306695848274</v>
      </c>
      <c r="X524" s="742">
        <v>0.27144878557316199</v>
      </c>
      <c r="Y524" s="743">
        <v>1.3222620217669308</v>
      </c>
      <c r="Z524" s="742">
        <v>0.32214445853554108</v>
      </c>
      <c r="AA524" s="743">
        <v>1.3880921434313955</v>
      </c>
      <c r="AB524" s="742">
        <v>2.9736478120063864E-3</v>
      </c>
      <c r="AC524" s="744">
        <v>7.3239048036963883</v>
      </c>
      <c r="AD524" s="785">
        <v>0</v>
      </c>
      <c r="AE524" s="1178" t="s">
        <v>1849</v>
      </c>
      <c r="AF524" s="786" t="s">
        <v>1741</v>
      </c>
      <c r="AG524" s="787" t="s">
        <v>1427</v>
      </c>
      <c r="AH524" s="787" t="s">
        <v>1726</v>
      </c>
      <c r="AI524" s="787">
        <v>0</v>
      </c>
      <c r="AJ524" s="787">
        <v>0</v>
      </c>
      <c r="AK524" s="787">
        <v>0</v>
      </c>
      <c r="AL524" s="742">
        <v>1.1000000000000001E-2</v>
      </c>
      <c r="AM524" s="742">
        <v>0.15</v>
      </c>
      <c r="AN524" s="743" t="s">
        <v>64</v>
      </c>
      <c r="AO524" s="1172" t="s">
        <v>34</v>
      </c>
      <c r="AP524" s="1178" t="s">
        <v>1742</v>
      </c>
      <c r="AQ524" s="745" t="s">
        <v>686</v>
      </c>
      <c r="AR524" s="742">
        <v>3.6666666666666701E-3</v>
      </c>
      <c r="AS524" s="742">
        <v>3.6666666666666701E-3</v>
      </c>
      <c r="AT524" s="742" t="s">
        <v>1414</v>
      </c>
      <c r="AU524" s="742" t="s">
        <v>2724</v>
      </c>
      <c r="AX524" s="190"/>
      <c r="AY524" s="190"/>
      <c r="AZ524" s="176"/>
      <c r="BA524" s="176"/>
      <c r="BB524" s="176"/>
      <c r="BC524" s="751"/>
      <c r="BD524" s="176"/>
      <c r="BE524" s="176"/>
      <c r="BF524" s="176"/>
      <c r="BG524" s="176"/>
      <c r="BH524" s="751"/>
      <c r="BI524" s="178"/>
      <c r="BJ524" s="191"/>
      <c r="BK524" s="191"/>
      <c r="BL524" s="191"/>
      <c r="BM524" s="210"/>
      <c r="BN524" s="178"/>
      <c r="BO524" s="178"/>
      <c r="BP524" s="178"/>
      <c r="BQ524" s="178"/>
      <c r="BR524" s="178"/>
      <c r="BS524" s="178"/>
      <c r="BT524" s="178"/>
      <c r="BU524" s="179"/>
      <c r="BV524" s="180"/>
      <c r="BW524" s="181"/>
      <c r="BX524" s="177"/>
      <c r="BY524"/>
      <c r="CA524"/>
    </row>
    <row r="525" spans="2:79" ht="18.75">
      <c r="B525" s="1170" t="s">
        <v>936</v>
      </c>
      <c r="C525" s="335">
        <v>10459361000154</v>
      </c>
      <c r="D525" s="1170" t="s">
        <v>13</v>
      </c>
      <c r="E525" s="1170" t="s">
        <v>616</v>
      </c>
      <c r="F525" s="1170" t="s">
        <v>617</v>
      </c>
      <c r="G525" s="1172" t="s">
        <v>34</v>
      </c>
      <c r="H525" s="1172" t="s">
        <v>865</v>
      </c>
      <c r="I525" s="1172" t="s">
        <v>34</v>
      </c>
      <c r="J525" s="1172" t="s">
        <v>608</v>
      </c>
      <c r="K525" s="1172" t="s">
        <v>48</v>
      </c>
      <c r="L525" s="740" t="s">
        <v>1414</v>
      </c>
      <c r="M525" s="740" t="s">
        <v>1411</v>
      </c>
      <c r="N525" s="1172" t="s">
        <v>3267</v>
      </c>
      <c r="O525" s="1172" t="s">
        <v>1320</v>
      </c>
      <c r="P525" s="783">
        <v>40629</v>
      </c>
      <c r="Q525" s="741">
        <v>104.76128799999999</v>
      </c>
      <c r="R525" s="741">
        <v>145.7087074471545</v>
      </c>
      <c r="S525" s="784">
        <v>33</v>
      </c>
      <c r="T525" s="742">
        <v>9.1059074823856001E-3</v>
      </c>
      <c r="U525" s="743">
        <v>0.28015286091990926</v>
      </c>
      <c r="V525" s="742">
        <v>6.7737356553378314E-2</v>
      </c>
      <c r="W525" s="743">
        <v>0.51204339356057116</v>
      </c>
      <c r="X525" s="742">
        <v>7.2568332439342464E-2</v>
      </c>
      <c r="Y525" s="743">
        <v>0.3534897006994997</v>
      </c>
      <c r="Z525" s="742">
        <v>0.24138341358366744</v>
      </c>
      <c r="AA525" s="743">
        <v>1.0400999026130189</v>
      </c>
      <c r="AB525" s="742">
        <v>4.6176110237084518E-2</v>
      </c>
      <c r="AC525" s="744">
        <v>-1.3979297042517875</v>
      </c>
      <c r="AD525" s="785">
        <v>0</v>
      </c>
      <c r="AE525" s="1178" t="s">
        <v>1751</v>
      </c>
      <c r="AF525" s="786" t="s">
        <v>1751</v>
      </c>
      <c r="AG525" s="787" t="s">
        <v>469</v>
      </c>
      <c r="AH525" s="787" t="s">
        <v>1726</v>
      </c>
      <c r="AI525" s="787">
        <v>1000</v>
      </c>
      <c r="AJ525" s="787">
        <v>1000</v>
      </c>
      <c r="AK525" s="787">
        <v>1000</v>
      </c>
      <c r="AL525" s="742">
        <v>0.01</v>
      </c>
      <c r="AM525" s="742">
        <v>0</v>
      </c>
      <c r="AN525" s="743" t="s">
        <v>64</v>
      </c>
      <c r="AO525" s="1172" t="s">
        <v>34</v>
      </c>
      <c r="AP525" s="1178" t="s">
        <v>1742</v>
      </c>
      <c r="AQ525" s="745" t="s">
        <v>668</v>
      </c>
      <c r="AR525" s="742">
        <v>2.66666666666667E-3</v>
      </c>
      <c r="AS525" s="742">
        <v>2.66666666666667E-3</v>
      </c>
      <c r="AT525" s="742" t="s">
        <v>1414</v>
      </c>
      <c r="AU525" s="742" t="s">
        <v>2724</v>
      </c>
      <c r="AX525" s="190"/>
      <c r="AY525" s="190"/>
      <c r="AZ525" s="176"/>
      <c r="BA525" s="176"/>
      <c r="BB525" s="176"/>
      <c r="BC525" s="751"/>
      <c r="BD525" s="176"/>
      <c r="BE525" s="176"/>
      <c r="BF525" s="176"/>
      <c r="BG525" s="176"/>
      <c r="BH525" s="751"/>
      <c r="BI525" s="178"/>
      <c r="BJ525" s="191"/>
      <c r="BK525" s="191"/>
      <c r="BL525" s="191"/>
      <c r="BM525" s="178"/>
      <c r="BN525" s="178"/>
      <c r="BO525" s="178"/>
      <c r="BP525" s="178"/>
      <c r="BQ525" s="178"/>
      <c r="BR525" s="178"/>
      <c r="BS525" s="178"/>
      <c r="BT525" s="178"/>
      <c r="BU525" s="179"/>
      <c r="BV525" s="180"/>
      <c r="BW525" s="181"/>
      <c r="BX525" s="177"/>
      <c r="BY525"/>
      <c r="CA525"/>
    </row>
    <row r="526" spans="2:79" ht="18.75">
      <c r="B526" s="1170" t="s">
        <v>937</v>
      </c>
      <c r="C526" s="335">
        <v>10941848000179</v>
      </c>
      <c r="D526" s="1170" t="s">
        <v>13</v>
      </c>
      <c r="E526" s="1170" t="s">
        <v>615</v>
      </c>
      <c r="F526" s="1170" t="s">
        <v>619</v>
      </c>
      <c r="G526" s="1172" t="s">
        <v>34</v>
      </c>
      <c r="H526" s="1172" t="s">
        <v>1336</v>
      </c>
      <c r="I526" s="1172" t="s">
        <v>34</v>
      </c>
      <c r="J526" s="1172" t="s">
        <v>1414</v>
      </c>
      <c r="K526" s="1172" t="s">
        <v>48</v>
      </c>
      <c r="L526" s="740" t="s">
        <v>1414</v>
      </c>
      <c r="M526" s="740" t="s">
        <v>1411</v>
      </c>
      <c r="N526" s="1172" t="s">
        <v>3268</v>
      </c>
      <c r="O526" s="1172" t="s">
        <v>1320</v>
      </c>
      <c r="P526" s="783">
        <v>40606</v>
      </c>
      <c r="Q526" s="741">
        <v>252.74129400000001</v>
      </c>
      <c r="R526" s="741">
        <v>302.19606835918364</v>
      </c>
      <c r="S526" s="784">
        <v>31</v>
      </c>
      <c r="T526" s="742">
        <v>1.8172432317756337E-2</v>
      </c>
      <c r="U526" s="743">
        <v>0.55909407311033654</v>
      </c>
      <c r="V526" s="742">
        <v>0.10665084252163859</v>
      </c>
      <c r="W526" s="743">
        <v>0.80620003657568606</v>
      </c>
      <c r="X526" s="742">
        <v>0.22350730195810797</v>
      </c>
      <c r="Y526" s="743">
        <v>1.0887328758637818</v>
      </c>
      <c r="Z526" s="742">
        <v>0.31321929851190866</v>
      </c>
      <c r="AA526" s="743">
        <v>1.3496344137408343</v>
      </c>
      <c r="AB526" s="742">
        <v>2.1346648767643955E-2</v>
      </c>
      <c r="AC526" s="744">
        <v>-1.2010067921211622</v>
      </c>
      <c r="AD526" s="785">
        <v>0</v>
      </c>
      <c r="AE526" s="1178" t="s">
        <v>1751</v>
      </c>
      <c r="AF526" s="786" t="s">
        <v>1751</v>
      </c>
      <c r="AG526" s="787" t="s">
        <v>469</v>
      </c>
      <c r="AH526" s="787" t="s">
        <v>1726</v>
      </c>
      <c r="AI526" s="787">
        <v>1000</v>
      </c>
      <c r="AJ526" s="787">
        <v>1000</v>
      </c>
      <c r="AK526" s="787">
        <v>1000</v>
      </c>
      <c r="AL526" s="742">
        <v>0.01</v>
      </c>
      <c r="AM526" s="742">
        <v>0</v>
      </c>
      <c r="AN526" s="743" t="s">
        <v>64</v>
      </c>
      <c r="AO526" s="1172" t="s">
        <v>34</v>
      </c>
      <c r="AP526" s="1178" t="s">
        <v>1742</v>
      </c>
      <c r="AQ526" s="745" t="s">
        <v>668</v>
      </c>
      <c r="AR526" s="742">
        <v>2.66666666666667E-3</v>
      </c>
      <c r="AS526" s="742">
        <v>2.66666666666667E-3</v>
      </c>
      <c r="AT526" s="742" t="s">
        <v>1414</v>
      </c>
      <c r="AU526" s="742" t="s">
        <v>2724</v>
      </c>
      <c r="AX526" s="190"/>
      <c r="AY526" s="190"/>
      <c r="AZ526" s="176"/>
      <c r="BA526" s="176"/>
      <c r="BB526" s="176"/>
      <c r="BC526" s="751"/>
      <c r="BD526" s="176"/>
      <c r="BE526" s="176"/>
      <c r="BF526" s="176"/>
      <c r="BG526" s="176"/>
      <c r="BH526" s="751"/>
      <c r="BI526" s="178"/>
      <c r="BJ526" s="191"/>
      <c r="BK526" s="191"/>
      <c r="BL526" s="191"/>
      <c r="BM526" s="178"/>
      <c r="BN526" s="178"/>
      <c r="BO526" s="178"/>
      <c r="BP526" s="178"/>
      <c r="BQ526" s="178"/>
      <c r="BR526" s="178"/>
      <c r="BS526" s="178"/>
      <c r="BT526" s="178"/>
      <c r="BU526" s="179"/>
      <c r="BV526" s="180"/>
      <c r="BW526" s="181"/>
      <c r="BX526" s="177"/>
      <c r="BY526"/>
      <c r="CA526"/>
    </row>
    <row r="527" spans="2:79" ht="18.75">
      <c r="B527" s="1170" t="s">
        <v>938</v>
      </c>
      <c r="C527" s="335">
        <v>19038997000105</v>
      </c>
      <c r="D527" s="1170" t="s">
        <v>13</v>
      </c>
      <c r="E527" s="1170" t="s">
        <v>615</v>
      </c>
      <c r="F527" s="1170" t="s">
        <v>619</v>
      </c>
      <c r="G527" s="1172" t="s">
        <v>34</v>
      </c>
      <c r="H527" s="1172" t="s">
        <v>1336</v>
      </c>
      <c r="I527" s="1172" t="s">
        <v>34</v>
      </c>
      <c r="J527" s="1172" t="s">
        <v>1414</v>
      </c>
      <c r="K527" s="1172" t="s">
        <v>48</v>
      </c>
      <c r="L527" s="740" t="s">
        <v>1414</v>
      </c>
      <c r="M527" s="740" t="s">
        <v>1411</v>
      </c>
      <c r="N527" s="1172" t="s">
        <v>3269</v>
      </c>
      <c r="O527" s="1172" t="s">
        <v>1320</v>
      </c>
      <c r="P527" s="783">
        <v>41529</v>
      </c>
      <c r="Q527" s="741">
        <v>67.322334999999995</v>
      </c>
      <c r="R527" s="741">
        <v>61.458587602459019</v>
      </c>
      <c r="S527" s="784">
        <v>4</v>
      </c>
      <c r="T527" s="742">
        <v>1.8139992999838261E-2</v>
      </c>
      <c r="U527" s="743">
        <v>0.55809604323372963</v>
      </c>
      <c r="V527" s="742">
        <v>5.8987765876438614E-2</v>
      </c>
      <c r="W527" s="743">
        <v>0.44590307851955413</v>
      </c>
      <c r="X527" s="742">
        <v>0.1182787409590591</v>
      </c>
      <c r="Y527" s="743">
        <v>0.57615099224829724</v>
      </c>
      <c r="Z527" s="742">
        <v>0.2373841226083071</v>
      </c>
      <c r="AA527" s="743">
        <v>1.022867309485606</v>
      </c>
      <c r="AB527" s="742">
        <v>5.8302075430723042E-2</v>
      </c>
      <c r="AC527" s="744">
        <v>-1.2572545018789933</v>
      </c>
      <c r="AD527" s="785">
        <v>0</v>
      </c>
      <c r="AE527" s="1178" t="s">
        <v>1801</v>
      </c>
      <c r="AF527" s="786" t="s">
        <v>1765</v>
      </c>
      <c r="AG527" s="787" t="s">
        <v>719</v>
      </c>
      <c r="AH527" s="787" t="s">
        <v>1730</v>
      </c>
      <c r="AI527" s="787">
        <v>1000</v>
      </c>
      <c r="AJ527" s="787">
        <v>500</v>
      </c>
      <c r="AK527" s="787">
        <v>500</v>
      </c>
      <c r="AL527" s="742">
        <v>8.5000000000000006E-3</v>
      </c>
      <c r="AM527" s="742">
        <v>0.2</v>
      </c>
      <c r="AN527" s="743" t="s">
        <v>64</v>
      </c>
      <c r="AO527" s="1172" t="s">
        <v>34</v>
      </c>
      <c r="AP527" s="1178" t="s">
        <v>1742</v>
      </c>
      <c r="AQ527" s="745" t="s">
        <v>686</v>
      </c>
      <c r="AR527" s="742">
        <v>2.6503E-3</v>
      </c>
      <c r="AS527" s="742">
        <v>2.6503E-3</v>
      </c>
      <c r="AT527" s="742" t="s">
        <v>1414</v>
      </c>
      <c r="AU527" s="742" t="s">
        <v>2724</v>
      </c>
      <c r="AX527" s="190"/>
      <c r="AY527" s="190"/>
      <c r="AZ527" s="176"/>
      <c r="BA527" s="176"/>
      <c r="BB527" s="176"/>
      <c r="BC527" s="751"/>
      <c r="BD527" s="176"/>
      <c r="BE527" s="176"/>
      <c r="BF527" s="176"/>
      <c r="BG527" s="176"/>
      <c r="BH527" s="751"/>
      <c r="BI527" s="178"/>
      <c r="BJ527" s="191"/>
      <c r="BK527" s="191"/>
      <c r="BL527" s="191"/>
      <c r="BM527" s="178"/>
      <c r="BN527" s="178"/>
      <c r="BO527" s="178"/>
      <c r="BP527" s="178"/>
      <c r="BQ527" s="178"/>
      <c r="BR527" s="178"/>
      <c r="BS527" s="178"/>
      <c r="BT527" s="178"/>
      <c r="BU527" s="179"/>
      <c r="BV527" s="180"/>
      <c r="BW527" s="181"/>
      <c r="BX527" s="177"/>
      <c r="BY527"/>
      <c r="CA527"/>
    </row>
    <row r="528" spans="2:79" ht="18.75">
      <c r="B528" s="1170" t="s">
        <v>203</v>
      </c>
      <c r="C528" s="335">
        <v>5964067000160</v>
      </c>
      <c r="D528" s="1170" t="s">
        <v>14</v>
      </c>
      <c r="E528" s="1170" t="s">
        <v>607</v>
      </c>
      <c r="F528" s="1170" t="s">
        <v>1414</v>
      </c>
      <c r="G528" s="1172" t="s">
        <v>1414</v>
      </c>
      <c r="H528" s="1172" t="s">
        <v>34</v>
      </c>
      <c r="I528" s="1172" t="s">
        <v>34</v>
      </c>
      <c r="J528" s="1172" t="s">
        <v>608</v>
      </c>
      <c r="K528" s="1172" t="s">
        <v>48</v>
      </c>
      <c r="L528" s="740" t="s">
        <v>1414</v>
      </c>
      <c r="M528" s="740" t="s">
        <v>34</v>
      </c>
      <c r="N528" s="1172" t="s">
        <v>3270</v>
      </c>
      <c r="O528" s="1172" t="s">
        <v>1320</v>
      </c>
      <c r="P528" s="783">
        <v>39633</v>
      </c>
      <c r="Q528" s="741">
        <v>243.34446199999999</v>
      </c>
      <c r="R528" s="741">
        <v>208.60289388617889</v>
      </c>
      <c r="S528" s="784">
        <v>3</v>
      </c>
      <c r="T528" s="742">
        <v>-4.7263242129823246E-2</v>
      </c>
      <c r="U528" s="743">
        <v>-1.4541035613016637</v>
      </c>
      <c r="V528" s="742">
        <v>-0.11277101986785276</v>
      </c>
      <c r="W528" s="743">
        <v>-0.85246396739617125</v>
      </c>
      <c r="X528" s="742">
        <v>-1.9130980961936328E-2</v>
      </c>
      <c r="Y528" s="743">
        <v>-9.3189474072252435E-2</v>
      </c>
      <c r="Z528" s="742">
        <v>0.67472311548942643</v>
      </c>
      <c r="AA528" s="743">
        <v>2.9073225715571254</v>
      </c>
      <c r="AB528" s="742">
        <v>0.18040088285153744</v>
      </c>
      <c r="AC528" s="744">
        <v>-1.3584153728900008</v>
      </c>
      <c r="AD528" s="785">
        <v>0</v>
      </c>
      <c r="AE528" s="1178" t="s">
        <v>1801</v>
      </c>
      <c r="AF528" s="786" t="s">
        <v>1765</v>
      </c>
      <c r="AG528" s="787" t="s">
        <v>719</v>
      </c>
      <c r="AH528" s="787" t="s">
        <v>1730</v>
      </c>
      <c r="AI528" s="787">
        <v>1000</v>
      </c>
      <c r="AJ528" s="787">
        <v>1000</v>
      </c>
      <c r="AK528" s="787">
        <v>1000</v>
      </c>
      <c r="AL528" s="742">
        <v>0.02</v>
      </c>
      <c r="AM528" s="742">
        <v>0</v>
      </c>
      <c r="AN528" s="743" t="s">
        <v>666</v>
      </c>
      <c r="AO528" s="1172" t="s">
        <v>34</v>
      </c>
      <c r="AP528" s="1178" t="s">
        <v>1727</v>
      </c>
      <c r="AQ528" s="745" t="s">
        <v>665</v>
      </c>
      <c r="AR528" s="742">
        <v>6.4840000000000002E-3</v>
      </c>
      <c r="AS528" s="742">
        <v>6.4840000000000002E-3</v>
      </c>
      <c r="AT528" s="742" t="s">
        <v>1414</v>
      </c>
      <c r="AU528" s="742" t="s">
        <v>2724</v>
      </c>
      <c r="AX528" s="190"/>
      <c r="AY528" s="190"/>
      <c r="AZ528" s="176"/>
      <c r="BA528" s="176"/>
      <c r="BB528" s="176"/>
      <c r="BC528" s="751"/>
      <c r="BD528" s="176"/>
      <c r="BE528" s="176"/>
      <c r="BF528" s="176"/>
      <c r="BG528" s="176"/>
      <c r="BH528" s="751"/>
      <c r="BI528" s="178"/>
      <c r="BJ528" s="191"/>
      <c r="BK528" s="191"/>
      <c r="BL528" s="191"/>
      <c r="BM528" s="178"/>
      <c r="BN528" s="178"/>
      <c r="BO528" s="178"/>
      <c r="BP528" s="178"/>
      <c r="BQ528" s="178"/>
      <c r="BR528" s="178"/>
      <c r="BS528" s="178"/>
      <c r="BT528" s="178"/>
      <c r="BU528" s="179"/>
      <c r="BV528" s="180"/>
      <c r="BW528" s="181"/>
      <c r="BX528" s="177"/>
      <c r="BY528"/>
      <c r="CA528"/>
    </row>
    <row r="529" spans="2:79" ht="18.75">
      <c r="B529" s="1170" t="s">
        <v>2656</v>
      </c>
      <c r="C529" s="335">
        <v>38281397000100</v>
      </c>
      <c r="D529" s="1170" t="s">
        <v>14</v>
      </c>
      <c r="E529" s="1170" t="s">
        <v>607</v>
      </c>
      <c r="F529" s="1170" t="s">
        <v>1414</v>
      </c>
      <c r="G529" s="1172" t="s">
        <v>1414</v>
      </c>
      <c r="H529" s="1172" t="s">
        <v>1414</v>
      </c>
      <c r="I529" s="1172" t="s">
        <v>1414</v>
      </c>
      <c r="J529" s="1172" t="s">
        <v>608</v>
      </c>
      <c r="K529" s="1172" t="s">
        <v>48</v>
      </c>
      <c r="L529" s="740" t="s">
        <v>1414</v>
      </c>
      <c r="M529" s="740" t="s">
        <v>34</v>
      </c>
      <c r="N529" s="1172" t="s">
        <v>3271</v>
      </c>
      <c r="O529" s="1172" t="s">
        <v>1320</v>
      </c>
      <c r="P529" s="783">
        <v>44186</v>
      </c>
      <c r="Q529" s="741"/>
      <c r="R529" s="741"/>
      <c r="S529" s="784">
        <v>10</v>
      </c>
      <c r="T529" s="742"/>
      <c r="U529" s="743"/>
      <c r="V529" s="742"/>
      <c r="W529" s="743"/>
      <c r="X529" s="742"/>
      <c r="Y529" s="743"/>
      <c r="Z529" s="742"/>
      <c r="AA529" s="743"/>
      <c r="AB529" s="742"/>
      <c r="AC529" s="744"/>
      <c r="AD529" s="785">
        <v>38281419000131</v>
      </c>
      <c r="AE529" s="1178" t="s">
        <v>1908</v>
      </c>
      <c r="AF529" s="786" t="s">
        <v>1725</v>
      </c>
      <c r="AG529" s="787" t="s">
        <v>1428</v>
      </c>
      <c r="AH529" s="787" t="s">
        <v>2116</v>
      </c>
      <c r="AI529" s="787">
        <v>0</v>
      </c>
      <c r="AJ529" s="787">
        <v>0</v>
      </c>
      <c r="AK529" s="787">
        <v>0</v>
      </c>
      <c r="AL529" s="742">
        <v>0.02</v>
      </c>
      <c r="AM529" s="742">
        <v>0.2</v>
      </c>
      <c r="AN529" s="743" t="s">
        <v>34</v>
      </c>
      <c r="AO529" s="1172" t="s">
        <v>4623</v>
      </c>
      <c r="AP529" s="1178" t="s">
        <v>1727</v>
      </c>
      <c r="AQ529" s="745" t="s">
        <v>2117</v>
      </c>
      <c r="AR529" s="742">
        <v>0</v>
      </c>
      <c r="AS529" s="742">
        <v>0</v>
      </c>
      <c r="AT529" s="742" t="s">
        <v>1414</v>
      </c>
      <c r="AU529" s="742" t="s">
        <v>2724</v>
      </c>
      <c r="AX529" s="190"/>
      <c r="AY529" s="190"/>
      <c r="AZ529" s="176"/>
      <c r="BA529" s="176"/>
      <c r="BB529" s="176"/>
      <c r="BC529" s="751"/>
      <c r="BD529" s="176"/>
      <c r="BE529" s="176"/>
      <c r="BF529" s="176"/>
      <c r="BG529" s="176"/>
      <c r="BH529" s="751"/>
      <c r="BI529" s="178"/>
      <c r="BJ529" s="191"/>
      <c r="BK529" s="191"/>
      <c r="BL529" s="191"/>
      <c r="BM529" s="178"/>
      <c r="BN529" s="178"/>
      <c r="BO529" s="178"/>
      <c r="BP529" s="178"/>
      <c r="BQ529" s="178"/>
      <c r="BR529" s="178"/>
      <c r="BS529" s="178"/>
      <c r="BT529" s="178"/>
      <c r="BU529" s="179"/>
      <c r="BV529" s="180"/>
      <c r="BW529" s="181"/>
      <c r="BX529" s="177"/>
      <c r="BY529"/>
      <c r="CA529"/>
    </row>
    <row r="530" spans="2:79" ht="18.75">
      <c r="B530" s="1170" t="s">
        <v>2650</v>
      </c>
      <c r="C530" s="335">
        <v>34474917000140</v>
      </c>
      <c r="D530" s="1170" t="s">
        <v>14</v>
      </c>
      <c r="E530" s="1170" t="s">
        <v>614</v>
      </c>
      <c r="F530" s="1170" t="s">
        <v>1414</v>
      </c>
      <c r="G530" s="1172" t="s">
        <v>34</v>
      </c>
      <c r="H530" s="1172" t="s">
        <v>1337</v>
      </c>
      <c r="I530" s="1172" t="s">
        <v>34</v>
      </c>
      <c r="J530" s="1172" t="s">
        <v>608</v>
      </c>
      <c r="K530" s="1172" t="s">
        <v>48</v>
      </c>
      <c r="L530" s="740" t="s">
        <v>1414</v>
      </c>
      <c r="M530" s="740" t="s">
        <v>34</v>
      </c>
      <c r="N530" s="1172" t="s">
        <v>3272</v>
      </c>
      <c r="O530" s="1172" t="s">
        <v>1320</v>
      </c>
      <c r="P530" s="783">
        <v>44021</v>
      </c>
      <c r="Q530" s="741"/>
      <c r="R530" s="741"/>
      <c r="S530" s="784">
        <v>10</v>
      </c>
      <c r="T530" s="742"/>
      <c r="U530" s="743"/>
      <c r="V530" s="742"/>
      <c r="W530" s="743"/>
      <c r="X530" s="742"/>
      <c r="Y530" s="743"/>
      <c r="Z530" s="742"/>
      <c r="AA530" s="743"/>
      <c r="AB530" s="742"/>
      <c r="AC530" s="744"/>
      <c r="AD530" s="785">
        <v>0</v>
      </c>
      <c r="AE530" s="1178" t="s">
        <v>1908</v>
      </c>
      <c r="AF530" s="786" t="s">
        <v>1725</v>
      </c>
      <c r="AG530" s="787" t="s">
        <v>1428</v>
      </c>
      <c r="AH530" s="787" t="s">
        <v>2116</v>
      </c>
      <c r="AI530" s="787">
        <v>1</v>
      </c>
      <c r="AJ530" s="787">
        <v>200</v>
      </c>
      <c r="AK530" s="787">
        <v>1000</v>
      </c>
      <c r="AL530" s="742">
        <v>0.02</v>
      </c>
      <c r="AM530" s="742">
        <v>0.2</v>
      </c>
      <c r="AN530" s="743" t="s">
        <v>34</v>
      </c>
      <c r="AO530" s="1172" t="s">
        <v>4626</v>
      </c>
      <c r="AP530" s="1178" t="s">
        <v>1742</v>
      </c>
      <c r="AQ530" s="745" t="s">
        <v>2174</v>
      </c>
      <c r="AR530" s="742">
        <v>0</v>
      </c>
      <c r="AS530" s="742">
        <v>0</v>
      </c>
      <c r="AT530" s="742" t="s">
        <v>1414</v>
      </c>
      <c r="AU530" s="742" t="s">
        <v>2724</v>
      </c>
      <c r="AX530" s="190"/>
      <c r="AY530" s="190"/>
      <c r="AZ530" s="176"/>
      <c r="BA530" s="176"/>
      <c r="BB530" s="176"/>
      <c r="BC530" s="751"/>
      <c r="BD530" s="176"/>
      <c r="BE530" s="176"/>
      <c r="BF530" s="176"/>
      <c r="BG530" s="176"/>
      <c r="BH530" s="751"/>
      <c r="BI530" s="178"/>
      <c r="BJ530" s="191"/>
      <c r="BK530" s="191"/>
      <c r="BL530" s="191"/>
      <c r="BM530" s="178"/>
      <c r="BN530" s="178"/>
      <c r="BO530" s="178"/>
      <c r="BP530" s="178"/>
      <c r="BQ530" s="178"/>
      <c r="BR530" s="178"/>
      <c r="BS530" s="178"/>
      <c r="BT530" s="178"/>
      <c r="BU530" s="179"/>
      <c r="BV530" s="180"/>
      <c r="BW530" s="181"/>
      <c r="BX530" s="177"/>
      <c r="BY530"/>
      <c r="CA530"/>
    </row>
    <row r="531" spans="2:79" ht="18.75">
      <c r="B531" s="1170" t="s">
        <v>204</v>
      </c>
      <c r="C531" s="335">
        <v>21917184000129</v>
      </c>
      <c r="D531" s="1170" t="s">
        <v>14</v>
      </c>
      <c r="E531" s="1170" t="s">
        <v>607</v>
      </c>
      <c r="F531" s="1170" t="s">
        <v>689</v>
      </c>
      <c r="G531" s="1172" t="s">
        <v>1414</v>
      </c>
      <c r="H531" s="1172" t="s">
        <v>34</v>
      </c>
      <c r="I531" s="1172" t="s">
        <v>34</v>
      </c>
      <c r="J531" s="1172" t="s">
        <v>608</v>
      </c>
      <c r="K531" s="1172" t="s">
        <v>48</v>
      </c>
      <c r="L531" s="740" t="s">
        <v>1414</v>
      </c>
      <c r="M531" s="740" t="s">
        <v>34</v>
      </c>
      <c r="N531" s="1172" t="s">
        <v>3273</v>
      </c>
      <c r="O531" s="1172" t="s">
        <v>1320</v>
      </c>
      <c r="P531" s="783">
        <v>42036</v>
      </c>
      <c r="Q531" s="741">
        <v>607.42309299999999</v>
      </c>
      <c r="R531" s="741">
        <v>694.05512265725804</v>
      </c>
      <c r="S531" s="784">
        <v>32</v>
      </c>
      <c r="T531" s="742">
        <v>-0.12109274346442511</v>
      </c>
      <c r="U531" s="743">
        <v>-3.7255461450517258</v>
      </c>
      <c r="V531" s="742">
        <v>-0.21972459916420128</v>
      </c>
      <c r="W531" s="743">
        <v>-1.6609524659574664</v>
      </c>
      <c r="X531" s="742">
        <v>-0.2273627566622376</v>
      </c>
      <c r="Y531" s="743">
        <v>-1.1075132926600812</v>
      </c>
      <c r="Z531" s="742">
        <v>9.6382617203527365E-2</v>
      </c>
      <c r="AA531" s="743">
        <v>0.41530422193747485</v>
      </c>
      <c r="AB531" s="742">
        <v>0.2393397285338475</v>
      </c>
      <c r="AC531" s="744">
        <v>-1.470766738147375</v>
      </c>
      <c r="AD531" s="785">
        <v>21917206000150</v>
      </c>
      <c r="AE531" s="1178" t="s">
        <v>1908</v>
      </c>
      <c r="AF531" s="786" t="s">
        <v>1725</v>
      </c>
      <c r="AG531" s="787" t="s">
        <v>1428</v>
      </c>
      <c r="AH531" s="787" t="s">
        <v>1730</v>
      </c>
      <c r="AI531" s="787">
        <v>10000</v>
      </c>
      <c r="AJ531" s="787">
        <v>5000</v>
      </c>
      <c r="AK531" s="787">
        <v>5000</v>
      </c>
      <c r="AL531" s="742">
        <v>0.03</v>
      </c>
      <c r="AM531" s="742">
        <v>0.2</v>
      </c>
      <c r="AN531" s="743" t="s">
        <v>666</v>
      </c>
      <c r="AO531" s="1172" t="s">
        <v>34</v>
      </c>
      <c r="AP531" s="1178" t="s">
        <v>1727</v>
      </c>
      <c r="AQ531" s="745" t="s">
        <v>670</v>
      </c>
      <c r="AR531" s="742">
        <v>4.4999999999999997E-3</v>
      </c>
      <c r="AS531" s="742">
        <v>4.4999999999999997E-3</v>
      </c>
      <c r="AT531" s="742" t="s">
        <v>1414</v>
      </c>
      <c r="AU531" s="742" t="s">
        <v>2724</v>
      </c>
      <c r="AX531" s="190"/>
      <c r="AY531" s="190"/>
      <c r="AZ531" s="176"/>
      <c r="BA531" s="176"/>
      <c r="BB531" s="176"/>
      <c r="BC531" s="751"/>
      <c r="BD531" s="176"/>
      <c r="BE531" s="176"/>
      <c r="BF531" s="176"/>
      <c r="BG531" s="176"/>
      <c r="BH531" s="751"/>
      <c r="BI531" s="178"/>
      <c r="BJ531" s="191"/>
      <c r="BK531" s="191"/>
      <c r="BL531" s="191"/>
      <c r="BM531" s="178"/>
      <c r="BN531" s="178"/>
      <c r="BO531" s="178"/>
      <c r="BP531" s="178"/>
      <c r="BQ531" s="178"/>
      <c r="BR531" s="178"/>
      <c r="BS531" s="178"/>
      <c r="BT531" s="178"/>
      <c r="BU531" s="179"/>
      <c r="BV531" s="180"/>
      <c r="BW531" s="181"/>
      <c r="BX531" s="177"/>
      <c r="BY531"/>
      <c r="CA531"/>
    </row>
    <row r="532" spans="2:79" ht="18.75">
      <c r="B532" s="1170" t="s">
        <v>939</v>
      </c>
      <c r="C532" s="335">
        <v>37887638000104</v>
      </c>
      <c r="D532" s="1170" t="s">
        <v>13</v>
      </c>
      <c r="E532" s="1170" t="s">
        <v>615</v>
      </c>
      <c r="F532" s="1170" t="s">
        <v>619</v>
      </c>
      <c r="G532" s="1172" t="s">
        <v>34</v>
      </c>
      <c r="H532" s="1172" t="s">
        <v>1337</v>
      </c>
      <c r="I532" s="1172" t="s">
        <v>34</v>
      </c>
      <c r="J532" s="1172" t="s">
        <v>1414</v>
      </c>
      <c r="K532" s="1172" t="s">
        <v>48</v>
      </c>
      <c r="L532" s="740" t="s">
        <v>1414</v>
      </c>
      <c r="M532" s="740" t="s">
        <v>1411</v>
      </c>
      <c r="N532" s="1172" t="s">
        <v>3274</v>
      </c>
      <c r="O532" s="1172" t="s">
        <v>1320</v>
      </c>
      <c r="P532" s="783">
        <v>44075</v>
      </c>
      <c r="Q532" s="741">
        <v>143.01164112000001</v>
      </c>
      <c r="R532" s="741">
        <v>171.59505099020819</v>
      </c>
      <c r="S532" s="784">
        <v>16</v>
      </c>
      <c r="T532" s="742">
        <v>3.8804297840007163E-3</v>
      </c>
      <c r="U532" s="743">
        <v>0.11938552062927615</v>
      </c>
      <c r="V532" s="742">
        <v>1.7968926331363155E-2</v>
      </c>
      <c r="W532" s="743">
        <v>0.1358315482845959</v>
      </c>
      <c r="X532" s="742">
        <v>0.14766729009697022</v>
      </c>
      <c r="Y532" s="743">
        <v>0.71930640301147275</v>
      </c>
      <c r="Z532" s="742"/>
      <c r="AA532" s="743"/>
      <c r="AB532" s="742">
        <v>0.1029609087811877</v>
      </c>
      <c r="AC532" s="744">
        <v>-1.110318349969035</v>
      </c>
      <c r="AD532" s="785">
        <v>0</v>
      </c>
      <c r="AE532" s="1178" t="s">
        <v>1908</v>
      </c>
      <c r="AF532" s="786" t="s">
        <v>1725</v>
      </c>
      <c r="AG532" s="787" t="s">
        <v>1428</v>
      </c>
      <c r="AH532" s="787" t="s">
        <v>1730</v>
      </c>
      <c r="AI532" s="787">
        <v>1000</v>
      </c>
      <c r="AJ532" s="787">
        <v>100</v>
      </c>
      <c r="AK532" s="787">
        <v>1000</v>
      </c>
      <c r="AL532" s="742">
        <v>0.03</v>
      </c>
      <c r="AM532" s="742">
        <v>0.2</v>
      </c>
      <c r="AN532" s="743" t="s">
        <v>34</v>
      </c>
      <c r="AO532" s="1172" t="s">
        <v>34</v>
      </c>
      <c r="AP532" s="1178" t="s">
        <v>1742</v>
      </c>
      <c r="AQ532" s="745" t="s">
        <v>664</v>
      </c>
      <c r="AR532" s="742">
        <v>3.5000000000000001E-3</v>
      </c>
      <c r="AS532" s="742">
        <v>3.5000000000000001E-3</v>
      </c>
      <c r="AT532" s="742" t="s">
        <v>1414</v>
      </c>
      <c r="AU532" s="742" t="s">
        <v>2724</v>
      </c>
      <c r="AX532" s="190"/>
      <c r="AY532" s="190"/>
      <c r="AZ532" s="176"/>
      <c r="BA532" s="176"/>
      <c r="BB532" s="176"/>
      <c r="BC532" s="751"/>
      <c r="BD532" s="176"/>
      <c r="BE532" s="176"/>
      <c r="BF532" s="176"/>
      <c r="BG532" s="176"/>
      <c r="BH532" s="751"/>
      <c r="BI532" s="178"/>
      <c r="BJ532" s="191"/>
      <c r="BK532" s="191"/>
      <c r="BL532" s="191"/>
      <c r="BM532" s="178"/>
      <c r="BN532" s="178"/>
      <c r="BO532" s="178"/>
      <c r="BP532" s="178"/>
      <c r="BQ532" s="178"/>
      <c r="BR532" s="178"/>
      <c r="BS532" s="178"/>
      <c r="BT532" s="178"/>
      <c r="BU532" s="179"/>
      <c r="BV532" s="180"/>
      <c r="BW532" s="181"/>
      <c r="BX532" s="177"/>
      <c r="BY532"/>
      <c r="CA532"/>
    </row>
    <row r="533" spans="2:79" ht="18.75">
      <c r="B533" s="1170" t="s">
        <v>940</v>
      </c>
      <c r="C533" s="335">
        <v>40212731000115</v>
      </c>
      <c r="D533" s="1170" t="s">
        <v>14</v>
      </c>
      <c r="E533" s="1170" t="s">
        <v>607</v>
      </c>
      <c r="F533" s="1170" t="s">
        <v>689</v>
      </c>
      <c r="G533" s="1172" t="s">
        <v>866</v>
      </c>
      <c r="H533" s="1172" t="s">
        <v>34</v>
      </c>
      <c r="I533" s="1172" t="s">
        <v>34</v>
      </c>
      <c r="J533" s="1172" t="s">
        <v>608</v>
      </c>
      <c r="K533" s="1172" t="s">
        <v>48</v>
      </c>
      <c r="L533" s="740" t="s">
        <v>1414</v>
      </c>
      <c r="M533" s="740" t="s">
        <v>34</v>
      </c>
      <c r="N533" s="1172" t="s">
        <v>3275</v>
      </c>
      <c r="O533" s="1172" t="s">
        <v>1320</v>
      </c>
      <c r="P533" s="783">
        <v>44258</v>
      </c>
      <c r="Q533" s="741">
        <v>0</v>
      </c>
      <c r="R533" s="741">
        <v>37.669062921496064</v>
      </c>
      <c r="S533" s="784">
        <v>32</v>
      </c>
      <c r="T533" s="742"/>
      <c r="U533" s="743"/>
      <c r="V533" s="742">
        <v>1.0398622699447913E-4</v>
      </c>
      <c r="W533" s="743">
        <v>7.8605755026555453E-4</v>
      </c>
      <c r="X533" s="742">
        <v>-2.5567389045117572E-2</v>
      </c>
      <c r="Y533" s="743">
        <v>-0.12454204743895268</v>
      </c>
      <c r="Z533" s="742"/>
      <c r="AA533" s="743"/>
      <c r="AB533" s="742">
        <v>0.2276366782041831</v>
      </c>
      <c r="AC533" s="744">
        <v>-0.58068114284748107</v>
      </c>
      <c r="AD533" s="785">
        <v>21917206000150</v>
      </c>
      <c r="AE533" s="1178" t="s">
        <v>1908</v>
      </c>
      <c r="AF533" s="786" t="s">
        <v>1725</v>
      </c>
      <c r="AG533" s="787" t="s">
        <v>1428</v>
      </c>
      <c r="AH533" s="787" t="s">
        <v>1730</v>
      </c>
      <c r="AI533" s="787">
        <v>1000</v>
      </c>
      <c r="AJ533" s="787">
        <v>100</v>
      </c>
      <c r="AK533" s="787">
        <v>1000</v>
      </c>
      <c r="AL533" s="742">
        <v>2.2499999999999999E-2</v>
      </c>
      <c r="AM533" s="742">
        <v>0.2</v>
      </c>
      <c r="AN533" s="743" t="s">
        <v>666</v>
      </c>
      <c r="AO533" s="1172" t="s">
        <v>34</v>
      </c>
      <c r="AP533" s="1178" t="s">
        <v>1727</v>
      </c>
      <c r="AQ533" s="745" t="s">
        <v>670</v>
      </c>
      <c r="AR533" s="742">
        <v>4.0000000000000001E-3</v>
      </c>
      <c r="AS533" s="742">
        <v>4.0000000000000001E-3</v>
      </c>
      <c r="AT533" s="742" t="s">
        <v>1414</v>
      </c>
      <c r="AU533" s="742" t="s">
        <v>2724</v>
      </c>
      <c r="AX533" s="190"/>
      <c r="AY533" s="190"/>
      <c r="AZ533" s="176"/>
      <c r="BA533" s="176"/>
      <c r="BB533" s="176"/>
      <c r="BC533" s="751"/>
      <c r="BD533" s="176"/>
      <c r="BE533" s="176"/>
      <c r="BF533" s="176"/>
      <c r="BG533" s="176"/>
      <c r="BH533" s="751"/>
      <c r="BI533" s="178"/>
      <c r="BJ533" s="191"/>
      <c r="BK533" s="191"/>
      <c r="BL533" s="191"/>
      <c r="BM533" s="178"/>
      <c r="BN533" s="178"/>
      <c r="BO533" s="178"/>
      <c r="BP533" s="178"/>
      <c r="BQ533" s="178"/>
      <c r="BR533" s="178"/>
      <c r="BS533" s="178"/>
      <c r="BT533" s="178"/>
      <c r="BU533" s="179"/>
      <c r="BV533" s="180"/>
      <c r="BW533" s="181"/>
      <c r="BX533" s="177"/>
      <c r="BY533"/>
      <c r="CA533"/>
    </row>
    <row r="534" spans="2:79" ht="18.75">
      <c r="B534" s="1170" t="s">
        <v>205</v>
      </c>
      <c r="C534" s="335">
        <v>38318005000130</v>
      </c>
      <c r="D534" s="1170" t="s">
        <v>14</v>
      </c>
      <c r="E534" s="1170" t="s">
        <v>607</v>
      </c>
      <c r="F534" s="1170" t="s">
        <v>1414</v>
      </c>
      <c r="G534" s="1172" t="s">
        <v>866</v>
      </c>
      <c r="H534" s="1172" t="s">
        <v>34</v>
      </c>
      <c r="I534" s="1172" t="s">
        <v>34</v>
      </c>
      <c r="J534" s="1172" t="s">
        <v>690</v>
      </c>
      <c r="K534" s="1172" t="s">
        <v>1414</v>
      </c>
      <c r="L534" s="740" t="s">
        <v>1414</v>
      </c>
      <c r="M534" s="740" t="s">
        <v>34</v>
      </c>
      <c r="N534" s="1172" t="s">
        <v>3276</v>
      </c>
      <c r="O534" s="1172" t="s">
        <v>1320</v>
      </c>
      <c r="P534" s="783">
        <v>44092</v>
      </c>
      <c r="Q534" s="741">
        <v>2.82990458</v>
      </c>
      <c r="R534" s="741">
        <v>2.9863958386693517</v>
      </c>
      <c r="S534" s="784">
        <v>5</v>
      </c>
      <c r="T534" s="742">
        <v>0.15686495013855772</v>
      </c>
      <c r="U534" s="743">
        <v>4.82611586427657</v>
      </c>
      <c r="V534" s="742">
        <v>-0.12722856232537183</v>
      </c>
      <c r="W534" s="743">
        <v>-0.96175209848319543</v>
      </c>
      <c r="X534" s="742">
        <v>-0.16337066034636172</v>
      </c>
      <c r="Y534" s="743">
        <v>-0.79579954351557225</v>
      </c>
      <c r="Z534" s="742"/>
      <c r="AA534" s="743"/>
      <c r="AB534" s="742">
        <v>0.36723287509961311</v>
      </c>
      <c r="AC534" s="744">
        <v>-0.70668203367027216</v>
      </c>
      <c r="AD534" s="785">
        <v>38120824000178</v>
      </c>
      <c r="AE534" s="1178" t="s">
        <v>1749</v>
      </c>
      <c r="AF534" s="786" t="s">
        <v>1741</v>
      </c>
      <c r="AG534" s="787" t="s">
        <v>1427</v>
      </c>
      <c r="AH534" s="787" t="s">
        <v>1726</v>
      </c>
      <c r="AI534" s="787">
        <v>1000</v>
      </c>
      <c r="AJ534" s="787">
        <v>500</v>
      </c>
      <c r="AK534" s="787">
        <v>1000</v>
      </c>
      <c r="AL534" s="742">
        <v>1.3000000000000001E-2</v>
      </c>
      <c r="AM534" s="742">
        <v>0</v>
      </c>
      <c r="AN534" s="743" t="s">
        <v>34</v>
      </c>
      <c r="AO534" s="1172" t="s">
        <v>34</v>
      </c>
      <c r="AP534" s="1178" t="s">
        <v>1727</v>
      </c>
      <c r="AQ534" s="745" t="s">
        <v>687</v>
      </c>
      <c r="AR534" s="742">
        <v>7.9993333333333305E-3</v>
      </c>
      <c r="AS534" s="742">
        <v>7.9993333333333305E-3</v>
      </c>
      <c r="AT534" s="742" t="s">
        <v>1414</v>
      </c>
      <c r="AU534" s="742" t="s">
        <v>2724</v>
      </c>
      <c r="AX534" s="190"/>
      <c r="AY534" s="190"/>
      <c r="AZ534" s="176"/>
      <c r="BA534" s="176"/>
      <c r="BB534" s="176"/>
      <c r="BC534" s="751"/>
      <c r="BD534" s="176"/>
      <c r="BE534" s="176"/>
      <c r="BF534" s="176"/>
      <c r="BG534" s="176"/>
      <c r="BH534" s="751"/>
      <c r="BI534" s="178"/>
      <c r="BJ534" s="191"/>
      <c r="BK534" s="191"/>
      <c r="BL534" s="191"/>
      <c r="BM534" s="178"/>
      <c r="BN534" s="178"/>
      <c r="BO534" s="178"/>
      <c r="BP534" s="178"/>
      <c r="BQ534" s="178"/>
      <c r="BR534" s="178"/>
      <c r="BS534" s="178"/>
      <c r="BT534" s="178"/>
      <c r="BU534" s="179"/>
      <c r="BV534" s="180"/>
      <c r="BW534" s="181"/>
      <c r="BX534" s="177"/>
      <c r="BY534"/>
      <c r="CA534"/>
    </row>
    <row r="535" spans="2:79" ht="18.75">
      <c r="B535" s="1170" t="s">
        <v>941</v>
      </c>
      <c r="C535" s="335">
        <v>30294047000176</v>
      </c>
      <c r="D535" s="1170" t="s">
        <v>13</v>
      </c>
      <c r="E535" s="1170" t="s">
        <v>615</v>
      </c>
      <c r="F535" s="1170" t="s">
        <v>619</v>
      </c>
      <c r="G535" s="1172" t="s">
        <v>34</v>
      </c>
      <c r="H535" s="1172" t="s">
        <v>1336</v>
      </c>
      <c r="I535" s="1172" t="s">
        <v>34</v>
      </c>
      <c r="J535" s="1172" t="s">
        <v>1414</v>
      </c>
      <c r="K535" s="1172" t="s">
        <v>48</v>
      </c>
      <c r="L535" s="740" t="s">
        <v>1414</v>
      </c>
      <c r="M535" s="740" t="s">
        <v>34</v>
      </c>
      <c r="N535" s="1172" t="s">
        <v>3277</v>
      </c>
      <c r="O535" s="1172" t="s">
        <v>1320</v>
      </c>
      <c r="P535" s="783">
        <v>43280</v>
      </c>
      <c r="Q535" s="741">
        <v>13.00022296</v>
      </c>
      <c r="R535" s="741">
        <v>13.006340655341367</v>
      </c>
      <c r="S535" s="784">
        <v>5</v>
      </c>
      <c r="T535" s="742">
        <v>1.561532508361263E-2</v>
      </c>
      <c r="U535" s="743">
        <v>0.48042196835744755</v>
      </c>
      <c r="V535" s="742">
        <v>2.9284086628350803E-2</v>
      </c>
      <c r="W535" s="743">
        <v>0.22136563718258426</v>
      </c>
      <c r="X535" s="742">
        <v>4.991268442348229E-2</v>
      </c>
      <c r="Y535" s="743">
        <v>0.2431311191105717</v>
      </c>
      <c r="Z535" s="742">
        <v>0.21105392480109408</v>
      </c>
      <c r="AA535" s="743">
        <v>0.90941280253137668</v>
      </c>
      <c r="AB535" s="742">
        <v>4.6285408980186578E-2</v>
      </c>
      <c r="AC535" s="744">
        <v>-2.2254146246465294</v>
      </c>
      <c r="AD535" s="785">
        <v>30294098000106</v>
      </c>
      <c r="AE535" s="1178" t="s">
        <v>1749</v>
      </c>
      <c r="AF535" s="786" t="s">
        <v>1725</v>
      </c>
      <c r="AG535" s="787" t="s">
        <v>1428</v>
      </c>
      <c r="AH535" s="787" t="s">
        <v>1726</v>
      </c>
      <c r="AI535" s="787">
        <v>5000</v>
      </c>
      <c r="AJ535" s="787">
        <v>0</v>
      </c>
      <c r="AK535" s="787">
        <v>100</v>
      </c>
      <c r="AL535" s="742">
        <v>9.300000000000001E-3</v>
      </c>
      <c r="AM535" s="742">
        <v>0</v>
      </c>
      <c r="AN535" s="743" t="s">
        <v>34</v>
      </c>
      <c r="AO535" s="1172" t="s">
        <v>34</v>
      </c>
      <c r="AP535" s="1178" t="s">
        <v>1742</v>
      </c>
      <c r="AQ535" s="745" t="s">
        <v>679</v>
      </c>
      <c r="AR535" s="742">
        <v>4.6499999999999996E-3</v>
      </c>
      <c r="AS535" s="742">
        <v>4.6499999999999996E-3</v>
      </c>
      <c r="AT535" s="742" t="s">
        <v>1414</v>
      </c>
      <c r="AU535" s="742" t="s">
        <v>2724</v>
      </c>
      <c r="AX535" s="190"/>
      <c r="AY535" s="190"/>
      <c r="AZ535" s="176"/>
      <c r="BA535" s="176"/>
      <c r="BB535" s="176"/>
      <c r="BC535" s="751"/>
      <c r="BD535" s="176"/>
      <c r="BE535" s="176"/>
      <c r="BF535" s="176"/>
      <c r="BG535" s="176"/>
      <c r="BH535" s="751"/>
      <c r="BI535" s="178"/>
      <c r="BJ535" s="191"/>
      <c r="BK535" s="191"/>
      <c r="BL535" s="191"/>
      <c r="BM535" s="178"/>
      <c r="BN535" s="178"/>
      <c r="BO535" s="178"/>
      <c r="BP535" s="178"/>
      <c r="BQ535" s="178"/>
      <c r="BR535" s="178"/>
      <c r="BS535" s="178"/>
      <c r="BT535" s="178"/>
      <c r="BU535" s="179"/>
      <c r="BV535" s="180"/>
      <c r="BW535" s="181"/>
      <c r="BX535" s="177"/>
      <c r="BY535"/>
      <c r="CA535"/>
    </row>
    <row r="536" spans="2:79" ht="18.75">
      <c r="B536" s="1170" t="s">
        <v>942</v>
      </c>
      <c r="C536" s="335">
        <v>2895694000106</v>
      </c>
      <c r="D536" s="1170" t="s">
        <v>14</v>
      </c>
      <c r="E536" s="1170" t="s">
        <v>607</v>
      </c>
      <c r="F536" s="1170" t="s">
        <v>1414</v>
      </c>
      <c r="G536" s="1172" t="s">
        <v>1414</v>
      </c>
      <c r="H536" s="1172" t="s">
        <v>34</v>
      </c>
      <c r="I536" s="1172" t="s">
        <v>34</v>
      </c>
      <c r="J536" s="1172" t="s">
        <v>608</v>
      </c>
      <c r="K536" s="1172" t="s">
        <v>48</v>
      </c>
      <c r="L536" s="740" t="s">
        <v>1414</v>
      </c>
      <c r="M536" s="740" t="s">
        <v>34</v>
      </c>
      <c r="N536" s="1172" t="s">
        <v>3278</v>
      </c>
      <c r="O536" s="1172" t="s">
        <v>1320</v>
      </c>
      <c r="P536" s="783">
        <v>36154</v>
      </c>
      <c r="Q536" s="741">
        <v>89.685424999999995</v>
      </c>
      <c r="R536" s="741">
        <v>108.30266153413653</v>
      </c>
      <c r="S536" s="784">
        <v>3</v>
      </c>
      <c r="T536" s="742">
        <v>-4.9920238329985156E-2</v>
      </c>
      <c r="U536" s="743">
        <v>-1.5358488555920551</v>
      </c>
      <c r="V536" s="742">
        <v>-0.1446015090444821</v>
      </c>
      <c r="W536" s="743">
        <v>-1.0930784898104129</v>
      </c>
      <c r="X536" s="742">
        <v>-0.14192012788665109</v>
      </c>
      <c r="Y536" s="743">
        <v>-0.69131123512890769</v>
      </c>
      <c r="Z536" s="742">
        <v>0.29250855287556954</v>
      </c>
      <c r="AA536" s="743">
        <v>1.2603936320334663</v>
      </c>
      <c r="AB536" s="742">
        <v>0.22319760684967846</v>
      </c>
      <c r="AC536" s="744">
        <v>-1.2405590975335532</v>
      </c>
      <c r="AD536" s="785">
        <v>30506097000170</v>
      </c>
      <c r="AE536" s="1178" t="s">
        <v>1749</v>
      </c>
      <c r="AF536" s="786" t="s">
        <v>1725</v>
      </c>
      <c r="AG536" s="787" t="s">
        <v>1428</v>
      </c>
      <c r="AH536" s="787" t="s">
        <v>1730</v>
      </c>
      <c r="AI536" s="787">
        <v>5000</v>
      </c>
      <c r="AJ536" s="787">
        <v>1000</v>
      </c>
      <c r="AK536" s="787">
        <v>1000</v>
      </c>
      <c r="AL536" s="742">
        <v>0.02</v>
      </c>
      <c r="AM536" s="742">
        <v>0.2</v>
      </c>
      <c r="AN536" s="743" t="s">
        <v>2124</v>
      </c>
      <c r="AO536" s="1172" t="s">
        <v>34</v>
      </c>
      <c r="AP536" s="1178" t="s">
        <v>1727</v>
      </c>
      <c r="AQ536" s="745" t="s">
        <v>659</v>
      </c>
      <c r="AR536" s="742">
        <v>7.0000000000000001E-3</v>
      </c>
      <c r="AS536" s="742">
        <v>7.0000000000000001E-3</v>
      </c>
      <c r="AT536" s="742" t="s">
        <v>1414</v>
      </c>
      <c r="AU536" s="742" t="s">
        <v>2724</v>
      </c>
      <c r="AX536" s="190"/>
      <c r="AY536" s="190"/>
      <c r="AZ536" s="176"/>
      <c r="BA536" s="176"/>
      <c r="BB536" s="176"/>
      <c r="BC536" s="751"/>
      <c r="BD536" s="176"/>
      <c r="BE536" s="176"/>
      <c r="BF536" s="176"/>
      <c r="BG536" s="176"/>
      <c r="BH536" s="751"/>
      <c r="BI536" s="178"/>
      <c r="BJ536" s="191"/>
      <c r="BK536" s="191"/>
      <c r="BL536" s="191"/>
      <c r="BM536" s="178"/>
      <c r="BN536" s="178"/>
      <c r="BO536" s="178"/>
      <c r="BP536" s="178"/>
      <c r="BQ536" s="178"/>
      <c r="BR536" s="178"/>
      <c r="BS536" s="178"/>
      <c r="BT536" s="178"/>
      <c r="BU536" s="179"/>
      <c r="BV536" s="180"/>
      <c r="BW536" s="181"/>
      <c r="BX536" s="177"/>
      <c r="BY536"/>
      <c r="CA536"/>
    </row>
    <row r="537" spans="2:79" ht="18.75">
      <c r="B537" s="1170" t="s">
        <v>943</v>
      </c>
      <c r="C537" s="335">
        <v>33160049000160</v>
      </c>
      <c r="D537" s="1170" t="s">
        <v>13</v>
      </c>
      <c r="E537" s="1170" t="s">
        <v>615</v>
      </c>
      <c r="F537" s="1170" t="s">
        <v>619</v>
      </c>
      <c r="G537" s="1172" t="s">
        <v>34</v>
      </c>
      <c r="H537" s="1172" t="s">
        <v>1336</v>
      </c>
      <c r="I537" s="1172" t="s">
        <v>34</v>
      </c>
      <c r="J537" s="1172" t="s">
        <v>1414</v>
      </c>
      <c r="K537" s="1172" t="s">
        <v>48</v>
      </c>
      <c r="L537" s="740" t="s">
        <v>1414</v>
      </c>
      <c r="M537" s="740" t="s">
        <v>34</v>
      </c>
      <c r="N537" s="1172" t="s">
        <v>3279</v>
      </c>
      <c r="O537" s="1172" t="s">
        <v>1320</v>
      </c>
      <c r="P537" s="783">
        <v>43622</v>
      </c>
      <c r="Q537" s="741">
        <v>45.744278049999998</v>
      </c>
      <c r="R537" s="741">
        <v>49.439358432459706</v>
      </c>
      <c r="S537" s="784">
        <v>32</v>
      </c>
      <c r="T537" s="742">
        <v>2.7766337483898118E-2</v>
      </c>
      <c r="U537" s="743">
        <v>0.85426069817083716</v>
      </c>
      <c r="V537" s="742">
        <v>7.5334732031532736E-2</v>
      </c>
      <c r="W537" s="743">
        <v>0.56947382958478354</v>
      </c>
      <c r="X537" s="742">
        <v>0.18014988504513885</v>
      </c>
      <c r="Y537" s="743">
        <v>0.87753330971032606</v>
      </c>
      <c r="Z537" s="742">
        <v>0.2370901750968426</v>
      </c>
      <c r="AA537" s="743">
        <v>1.0216007155075504</v>
      </c>
      <c r="AB537" s="742">
        <v>2.3731947442316173E-2</v>
      </c>
      <c r="AC537" s="744">
        <v>-2.3998696604020697</v>
      </c>
      <c r="AD537" s="785">
        <v>0</v>
      </c>
      <c r="AE537" s="1178" t="s">
        <v>1976</v>
      </c>
      <c r="AF537" s="786" t="s">
        <v>1741</v>
      </c>
      <c r="AG537" s="787" t="s">
        <v>1427</v>
      </c>
      <c r="AH537" s="787" t="s">
        <v>1730</v>
      </c>
      <c r="AI537" s="787">
        <v>1000</v>
      </c>
      <c r="AJ537" s="787">
        <v>500</v>
      </c>
      <c r="AK537" s="787">
        <v>1000</v>
      </c>
      <c r="AL537" s="742">
        <v>1.47E-2</v>
      </c>
      <c r="AM537" s="742">
        <v>0</v>
      </c>
      <c r="AN537" s="743" t="s">
        <v>34</v>
      </c>
      <c r="AO537" s="1172" t="s">
        <v>34</v>
      </c>
      <c r="AP537" s="1178" t="s">
        <v>1742</v>
      </c>
      <c r="AQ537" s="745" t="s">
        <v>686</v>
      </c>
      <c r="AR537" s="742">
        <v>4.8999999999999998E-3</v>
      </c>
      <c r="AS537" s="742">
        <v>4.8999999999999998E-3</v>
      </c>
      <c r="AT537" s="742" t="s">
        <v>1414</v>
      </c>
      <c r="AU537" s="742" t="s">
        <v>2724</v>
      </c>
      <c r="AX537" s="190"/>
      <c r="AY537" s="190"/>
      <c r="AZ537" s="176"/>
      <c r="BA537" s="176"/>
      <c r="BB537" s="176"/>
      <c r="BC537" s="751"/>
      <c r="BD537" s="176"/>
      <c r="BE537" s="176"/>
      <c r="BF537" s="176"/>
      <c r="BG537" s="176"/>
      <c r="BH537" s="751"/>
      <c r="BI537" s="178"/>
      <c r="BJ537" s="191"/>
      <c r="BK537" s="191"/>
      <c r="BL537" s="191"/>
      <c r="BM537" s="178"/>
      <c r="BN537" s="178"/>
      <c r="BO537" s="178"/>
      <c r="BP537" s="178"/>
      <c r="BQ537" s="178"/>
      <c r="BR537" s="178"/>
      <c r="BS537" s="178"/>
      <c r="BT537" s="178"/>
      <c r="BU537" s="179"/>
      <c r="BV537" s="180"/>
      <c r="BW537" s="181"/>
      <c r="BX537" s="177"/>
      <c r="BY537"/>
      <c r="CA537"/>
    </row>
    <row r="538" spans="2:79" ht="18.75">
      <c r="B538" s="1170" t="s">
        <v>206</v>
      </c>
      <c r="C538" s="335">
        <v>41065292000128</v>
      </c>
      <c r="D538" s="1170" t="s">
        <v>14</v>
      </c>
      <c r="E538" s="1170" t="s">
        <v>614</v>
      </c>
      <c r="F538" s="1170" t="s">
        <v>1414</v>
      </c>
      <c r="G538" s="1172" t="s">
        <v>1414</v>
      </c>
      <c r="H538" s="1172" t="s">
        <v>865</v>
      </c>
      <c r="I538" s="1172" t="s">
        <v>34</v>
      </c>
      <c r="J538" s="1172" t="s">
        <v>608</v>
      </c>
      <c r="K538" s="1172" t="s">
        <v>48</v>
      </c>
      <c r="L538" s="740" t="s">
        <v>1414</v>
      </c>
      <c r="M538" s="740" t="s">
        <v>34</v>
      </c>
      <c r="N538" s="1172" t="s">
        <v>3280</v>
      </c>
      <c r="O538" s="1172" t="s">
        <v>1320</v>
      </c>
      <c r="P538" s="783">
        <v>44265</v>
      </c>
      <c r="Q538" s="741">
        <v>10.80823195</v>
      </c>
      <c r="R538" s="741">
        <v>14.183390144999983</v>
      </c>
      <c r="S538" s="784">
        <v>32</v>
      </c>
      <c r="T538" s="742">
        <v>-3.7093359306981433E-2</v>
      </c>
      <c r="U538" s="743">
        <v>-1.1412163753127114</v>
      </c>
      <c r="V538" s="742">
        <v>-4.2759494891653316E-2</v>
      </c>
      <c r="W538" s="743">
        <v>-0.32322957353679166</v>
      </c>
      <c r="X538" s="742">
        <v>-6.5913717397613314E-2</v>
      </c>
      <c r="Y538" s="743">
        <v>-0.32107421311285206</v>
      </c>
      <c r="Z538" s="742"/>
      <c r="AA538" s="743"/>
      <c r="AB538" s="742">
        <v>0.15461587025057849</v>
      </c>
      <c r="AC538" s="744">
        <v>-1.1321464432374606</v>
      </c>
      <c r="AD538" s="785">
        <v>40933928000143</v>
      </c>
      <c r="AE538" s="1178" t="s">
        <v>1876</v>
      </c>
      <c r="AF538" s="786" t="s">
        <v>1763</v>
      </c>
      <c r="AG538" s="787" t="s">
        <v>59</v>
      </c>
      <c r="AH538" s="787" t="s">
        <v>1726</v>
      </c>
      <c r="AI538" s="787">
        <v>5000</v>
      </c>
      <c r="AJ538" s="787">
        <v>1000</v>
      </c>
      <c r="AK538" s="787">
        <v>1000</v>
      </c>
      <c r="AL538" s="742">
        <v>0</v>
      </c>
      <c r="AM538" s="742">
        <v>0</v>
      </c>
      <c r="AN538" s="743" t="s">
        <v>2119</v>
      </c>
      <c r="AO538" s="1172" t="s">
        <v>34</v>
      </c>
      <c r="AP538" s="1178" t="s">
        <v>1727</v>
      </c>
      <c r="AQ538" s="745" t="s">
        <v>659</v>
      </c>
      <c r="AR538" s="742">
        <v>5.3340000000000002E-3</v>
      </c>
      <c r="AS538" s="742">
        <v>5.3340000000000002E-3</v>
      </c>
      <c r="AT538" s="742" t="s">
        <v>1414</v>
      </c>
      <c r="AU538" s="742" t="s">
        <v>2724</v>
      </c>
      <c r="AX538" s="190"/>
      <c r="AY538" s="190"/>
      <c r="AZ538" s="176"/>
      <c r="BA538" s="176"/>
      <c r="BB538" s="176"/>
      <c r="BC538" s="751"/>
      <c r="BD538" s="176"/>
      <c r="BE538" s="176"/>
      <c r="BF538" s="176"/>
      <c r="BG538" s="176"/>
      <c r="BH538" s="751"/>
      <c r="BI538" s="178"/>
      <c r="BJ538" s="191"/>
      <c r="BK538" s="191"/>
      <c r="BL538" s="191"/>
      <c r="BM538" s="178"/>
      <c r="BN538" s="178"/>
      <c r="BO538" s="178"/>
      <c r="BP538" s="178"/>
      <c r="BQ538" s="178"/>
      <c r="BR538" s="178"/>
      <c r="BS538" s="178"/>
      <c r="BT538" s="178"/>
      <c r="BU538" s="179"/>
      <c r="BV538" s="180"/>
      <c r="BW538" s="181"/>
      <c r="BX538" s="177"/>
      <c r="BY538"/>
      <c r="CA538"/>
    </row>
    <row r="539" spans="2:79" ht="18.75">
      <c r="B539" s="1170" t="s">
        <v>556</v>
      </c>
      <c r="C539" s="335">
        <v>18832871000137</v>
      </c>
      <c r="D539" s="1170" t="s">
        <v>14</v>
      </c>
      <c r="E539" s="1170" t="s">
        <v>607</v>
      </c>
      <c r="F539" s="1170" t="s">
        <v>1414</v>
      </c>
      <c r="G539" s="1172" t="s">
        <v>1414</v>
      </c>
      <c r="H539" s="1172" t="s">
        <v>34</v>
      </c>
      <c r="I539" s="1172" t="s">
        <v>34</v>
      </c>
      <c r="J539" s="1172" t="s">
        <v>608</v>
      </c>
      <c r="K539" s="1172" t="s">
        <v>48</v>
      </c>
      <c r="L539" s="740" t="s">
        <v>1414</v>
      </c>
      <c r="M539" s="740" t="s">
        <v>34</v>
      </c>
      <c r="N539" s="1172" t="s">
        <v>3281</v>
      </c>
      <c r="O539" s="1172" t="s">
        <v>1320</v>
      </c>
      <c r="P539" s="783">
        <v>41551</v>
      </c>
      <c r="Q539" s="741">
        <v>30.607869999999998</v>
      </c>
      <c r="R539" s="741">
        <v>22.447904345381531</v>
      </c>
      <c r="S539" s="784">
        <v>32</v>
      </c>
      <c r="T539" s="742">
        <v>-4.3169972497639542E-2</v>
      </c>
      <c r="U539" s="743">
        <v>-1.3281697979517617</v>
      </c>
      <c r="V539" s="742">
        <v>-8.1287727790715691E-2</v>
      </c>
      <c r="W539" s="743">
        <v>-0.61447399353392873</v>
      </c>
      <c r="X539" s="742">
        <v>-0.100862424714947</v>
      </c>
      <c r="Y539" s="743">
        <v>-0.49131387102100388</v>
      </c>
      <c r="Z539" s="742">
        <v>0.50240240939539604</v>
      </c>
      <c r="AA539" s="743">
        <v>2.1648078023537169</v>
      </c>
      <c r="AB539" s="742">
        <v>0.19825822271155047</v>
      </c>
      <c r="AC539" s="744">
        <v>-1.0772619543858981</v>
      </c>
      <c r="AD539" s="785">
        <v>41569841000100</v>
      </c>
      <c r="AE539" s="1178" t="s">
        <v>1876</v>
      </c>
      <c r="AF539" s="786" t="s">
        <v>1763</v>
      </c>
      <c r="AG539" s="787" t="s">
        <v>59</v>
      </c>
      <c r="AH539" s="787" t="s">
        <v>1726</v>
      </c>
      <c r="AI539" s="787">
        <v>500</v>
      </c>
      <c r="AJ539" s="787">
        <v>100</v>
      </c>
      <c r="AK539" s="787">
        <v>100</v>
      </c>
      <c r="AL539" s="742">
        <v>3.5000000000000003E-2</v>
      </c>
      <c r="AM539" s="742">
        <v>0</v>
      </c>
      <c r="AN539" s="743" t="s">
        <v>666</v>
      </c>
      <c r="AO539" s="1172" t="s">
        <v>34</v>
      </c>
      <c r="AP539" s="1178" t="s">
        <v>1727</v>
      </c>
      <c r="AQ539" s="745" t="s">
        <v>659</v>
      </c>
      <c r="AR539" s="742">
        <v>8.0009999999999994E-3</v>
      </c>
      <c r="AS539" s="742">
        <v>8.0009999999999994E-3</v>
      </c>
      <c r="AT539" s="742" t="s">
        <v>1414</v>
      </c>
      <c r="AU539" s="742" t="s">
        <v>2724</v>
      </c>
      <c r="AX539" s="190"/>
      <c r="AY539" s="190"/>
      <c r="AZ539" s="176"/>
      <c r="BA539" s="176"/>
      <c r="BB539" s="176"/>
      <c r="BC539" s="751"/>
      <c r="BD539" s="176"/>
      <c r="BE539" s="176"/>
      <c r="BF539" s="176"/>
      <c r="BG539" s="176"/>
      <c r="BH539" s="751"/>
      <c r="BI539" s="178"/>
      <c r="BJ539" s="191"/>
      <c r="BK539" s="191"/>
      <c r="BL539" s="191"/>
      <c r="BM539" s="178"/>
      <c r="BN539" s="178"/>
      <c r="BO539" s="178"/>
      <c r="BP539" s="178"/>
      <c r="BQ539" s="178"/>
      <c r="BR539" s="178"/>
      <c r="BS539" s="178"/>
      <c r="BT539" s="178"/>
      <c r="BU539" s="179"/>
      <c r="BV539" s="180"/>
      <c r="BW539" s="181"/>
      <c r="BX539" s="177"/>
      <c r="BY539"/>
      <c r="CA539"/>
    </row>
    <row r="540" spans="2:79" ht="18.75">
      <c r="B540" s="1170" t="s">
        <v>47</v>
      </c>
      <c r="C540" s="335">
        <v>41686811000175</v>
      </c>
      <c r="D540" s="1170" t="s">
        <v>14</v>
      </c>
      <c r="E540" s="1170" t="s">
        <v>607</v>
      </c>
      <c r="F540" s="1170" t="s">
        <v>1414</v>
      </c>
      <c r="G540" s="1172" t="s">
        <v>1414</v>
      </c>
      <c r="H540" s="1172" t="s">
        <v>34</v>
      </c>
      <c r="I540" s="1172" t="s">
        <v>34</v>
      </c>
      <c r="J540" s="1172" t="s">
        <v>611</v>
      </c>
      <c r="K540" s="1172" t="s">
        <v>49</v>
      </c>
      <c r="L540" s="740" t="s">
        <v>1414</v>
      </c>
      <c r="M540" s="740" t="s">
        <v>34</v>
      </c>
      <c r="N540" s="1172" t="s">
        <v>3282</v>
      </c>
      <c r="O540" s="1172" t="s">
        <v>34</v>
      </c>
      <c r="P540" s="783">
        <v>44327</v>
      </c>
      <c r="Q540" s="741">
        <v>23.65758795</v>
      </c>
      <c r="R540" s="741">
        <v>23.859951980000009</v>
      </c>
      <c r="S540" s="784">
        <v>5</v>
      </c>
      <c r="T540" s="742">
        <v>4.3639637415872956E-2</v>
      </c>
      <c r="U540" s="743">
        <v>1.3426195351988544</v>
      </c>
      <c r="V540" s="742">
        <v>7.7831294736156575E-2</v>
      </c>
      <c r="W540" s="743">
        <v>0.58834596313940468</v>
      </c>
      <c r="X540" s="742"/>
      <c r="Y540" s="743"/>
      <c r="Z540" s="742"/>
      <c r="AA540" s="743"/>
      <c r="AB540" s="742">
        <v>0.28300089207704388</v>
      </c>
      <c r="AC540" s="744">
        <v>-0.1924270186739267</v>
      </c>
      <c r="AD540" s="785">
        <v>0</v>
      </c>
      <c r="AE540" s="1178" t="s">
        <v>1793</v>
      </c>
      <c r="AF540" s="786" t="s">
        <v>1741</v>
      </c>
      <c r="AG540" s="787" t="s">
        <v>34</v>
      </c>
      <c r="AH540" s="787" t="s">
        <v>1726</v>
      </c>
      <c r="AI540" s="787">
        <v>0</v>
      </c>
      <c r="AJ540" s="787">
        <v>0</v>
      </c>
      <c r="AK540" s="787">
        <v>0</v>
      </c>
      <c r="AL540" s="742">
        <v>0.01</v>
      </c>
      <c r="AM540" s="742">
        <v>0</v>
      </c>
      <c r="AN540" s="743" t="s">
        <v>34</v>
      </c>
      <c r="AO540" s="1172" t="s">
        <v>34</v>
      </c>
      <c r="AP540" s="1178" t="s">
        <v>1727</v>
      </c>
      <c r="AQ540" s="745" t="s">
        <v>702</v>
      </c>
      <c r="AR540" s="742">
        <v>6.7000000000000002E-3</v>
      </c>
      <c r="AS540" s="742">
        <v>6.7000000000000002E-3</v>
      </c>
      <c r="AT540" s="742" t="s">
        <v>1414</v>
      </c>
      <c r="AU540" s="742" t="s">
        <v>2724</v>
      </c>
      <c r="AX540" s="190"/>
      <c r="AY540" s="190"/>
      <c r="AZ540" s="176"/>
      <c r="BA540" s="176"/>
      <c r="BB540" s="176"/>
      <c r="BC540" s="751"/>
      <c r="BD540" s="176"/>
      <c r="BE540" s="176"/>
      <c r="BF540" s="176"/>
      <c r="BG540" s="176"/>
      <c r="BH540" s="751"/>
      <c r="BI540" s="178"/>
      <c r="BJ540" s="191"/>
      <c r="BK540" s="191"/>
      <c r="BL540" s="191"/>
      <c r="BM540" s="178"/>
      <c r="BN540" s="178"/>
      <c r="BO540" s="178"/>
      <c r="BP540" s="178"/>
      <c r="BQ540" s="178"/>
      <c r="BR540" s="178"/>
      <c r="BS540" s="178"/>
      <c r="BT540" s="178"/>
      <c r="BU540" s="179"/>
      <c r="BV540" s="180"/>
      <c r="BW540" s="181"/>
      <c r="BX540" s="177"/>
      <c r="BY540"/>
      <c r="CA540"/>
    </row>
    <row r="541" spans="2:79" ht="18.75">
      <c r="B541" s="1170" t="s">
        <v>944</v>
      </c>
      <c r="C541" s="335">
        <v>41373588000106</v>
      </c>
      <c r="D541" s="1170" t="s">
        <v>14</v>
      </c>
      <c r="E541" s="1170" t="s">
        <v>607</v>
      </c>
      <c r="F541" s="1170" t="s">
        <v>1414</v>
      </c>
      <c r="G541" s="1172" t="s">
        <v>1414</v>
      </c>
      <c r="H541" s="1172" t="s">
        <v>34</v>
      </c>
      <c r="I541" s="1172" t="s">
        <v>34</v>
      </c>
      <c r="J541" s="1172" t="s">
        <v>611</v>
      </c>
      <c r="K541" s="1172" t="s">
        <v>48</v>
      </c>
      <c r="L541" s="740" t="s">
        <v>1414</v>
      </c>
      <c r="M541" s="740" t="s">
        <v>34</v>
      </c>
      <c r="N541" s="1172" t="s">
        <v>3283</v>
      </c>
      <c r="O541" s="1172" t="s">
        <v>1320</v>
      </c>
      <c r="P541" s="783">
        <v>44316</v>
      </c>
      <c r="Q541" s="741">
        <v>16.171950240000001</v>
      </c>
      <c r="R541" s="741">
        <v>19.416160890806449</v>
      </c>
      <c r="S541" s="784">
        <v>5</v>
      </c>
      <c r="T541" s="742">
        <v>9.6514030276445117E-2</v>
      </c>
      <c r="U541" s="743">
        <v>2.9693560749612562</v>
      </c>
      <c r="V541" s="742">
        <v>2.2351370646789936E-2</v>
      </c>
      <c r="W541" s="743">
        <v>0.16895952630944022</v>
      </c>
      <c r="X541" s="742"/>
      <c r="Y541" s="743"/>
      <c r="Z541" s="742"/>
      <c r="AA541" s="743"/>
      <c r="AB541" s="742">
        <v>0.22498347763068749</v>
      </c>
      <c r="AC541" s="744">
        <v>-0.48864451377303542</v>
      </c>
      <c r="AD541" s="785">
        <v>41544075000110</v>
      </c>
      <c r="AE541" s="1178" t="s">
        <v>1793</v>
      </c>
      <c r="AF541" s="786" t="s">
        <v>1741</v>
      </c>
      <c r="AG541" s="787" t="s">
        <v>1427</v>
      </c>
      <c r="AH541" s="787" t="s">
        <v>1726</v>
      </c>
      <c r="AI541" s="787">
        <v>1000</v>
      </c>
      <c r="AJ541" s="787">
        <v>1000</v>
      </c>
      <c r="AK541" s="787">
        <v>1000</v>
      </c>
      <c r="AL541" s="742">
        <v>0.01</v>
      </c>
      <c r="AM541" s="742">
        <v>0</v>
      </c>
      <c r="AN541" s="743" t="s">
        <v>34</v>
      </c>
      <c r="AO541" s="1172" t="s">
        <v>34</v>
      </c>
      <c r="AP541" s="1178" t="s">
        <v>1727</v>
      </c>
      <c r="AQ541" s="745" t="s">
        <v>687</v>
      </c>
      <c r="AR541" s="742">
        <v>6.7000000000000002E-3</v>
      </c>
      <c r="AS541" s="742">
        <v>6.7000000000000002E-3</v>
      </c>
      <c r="AT541" s="742" t="s">
        <v>1414</v>
      </c>
      <c r="AU541" s="742" t="s">
        <v>2724</v>
      </c>
      <c r="AX541" s="190"/>
      <c r="AY541" s="190"/>
      <c r="AZ541" s="176"/>
      <c r="BA541" s="176"/>
      <c r="BB541" s="176"/>
      <c r="BC541" s="751"/>
      <c r="BD541" s="176"/>
      <c r="BE541" s="176"/>
      <c r="BF541" s="176"/>
      <c r="BG541" s="176"/>
      <c r="BH541" s="751"/>
      <c r="BI541" s="178"/>
      <c r="BJ541" s="191"/>
      <c r="BK541" s="191"/>
      <c r="BL541" s="191"/>
      <c r="BM541" s="178"/>
      <c r="BN541" s="178"/>
      <c r="BO541" s="178"/>
      <c r="BP541" s="178"/>
      <c r="BQ541" s="178"/>
      <c r="BR541" s="178"/>
      <c r="BS541" s="178"/>
      <c r="BT541" s="178"/>
      <c r="BU541" s="179"/>
      <c r="BV541" s="180"/>
      <c r="BW541" s="181"/>
      <c r="BX541" s="177"/>
      <c r="BY541"/>
      <c r="CA541"/>
    </row>
    <row r="542" spans="2:79" ht="18.75">
      <c r="B542" s="1170" t="s">
        <v>1586</v>
      </c>
      <c r="C542" s="335">
        <v>34714223000132</v>
      </c>
      <c r="D542" s="1170" t="s">
        <v>13</v>
      </c>
      <c r="E542" s="1170" t="s">
        <v>1414</v>
      </c>
      <c r="F542" s="1170" t="s">
        <v>1414</v>
      </c>
      <c r="G542" s="1172" t="s">
        <v>1414</v>
      </c>
      <c r="H542" s="1172" t="s">
        <v>34</v>
      </c>
      <c r="I542" s="1172" t="s">
        <v>1414</v>
      </c>
      <c r="J542" s="1172" t="s">
        <v>1414</v>
      </c>
      <c r="K542" s="1172" t="s">
        <v>1414</v>
      </c>
      <c r="L542" s="740" t="s">
        <v>1414</v>
      </c>
      <c r="M542" s="740" t="s">
        <v>34</v>
      </c>
      <c r="N542" s="1172" t="s">
        <v>3284</v>
      </c>
      <c r="O542" s="1172" t="s">
        <v>1320</v>
      </c>
      <c r="P542" s="783">
        <v>43739</v>
      </c>
      <c r="Q542" s="741">
        <v>160.03754477000001</v>
      </c>
      <c r="R542" s="741">
        <v>197.28732253642562</v>
      </c>
      <c r="S542" s="784">
        <v>1</v>
      </c>
      <c r="T542" s="742">
        <v>-2.9964565459376202E-2</v>
      </c>
      <c r="U542" s="743">
        <v>-0.9218915034997559</v>
      </c>
      <c r="V542" s="742">
        <v>0.30083771159225381</v>
      </c>
      <c r="W542" s="743">
        <v>2.2741064988756396</v>
      </c>
      <c r="X542" s="742">
        <v>0.55904509833847693</v>
      </c>
      <c r="Y542" s="743">
        <v>2.7231807297538775</v>
      </c>
      <c r="Z542" s="742">
        <v>0.62242763451533789</v>
      </c>
      <c r="AA542" s="743">
        <v>2.6819859427444039</v>
      </c>
      <c r="AB542" s="742">
        <v>0.2141994516358752</v>
      </c>
      <c r="AC542" s="744">
        <v>0.78688062749186094</v>
      </c>
      <c r="AD542" s="785">
        <v>0</v>
      </c>
      <c r="AE542" s="1178" t="s">
        <v>1997</v>
      </c>
      <c r="AF542" s="786" t="s">
        <v>1741</v>
      </c>
      <c r="AG542" s="787" t="s">
        <v>1427</v>
      </c>
      <c r="AH542" s="787" t="s">
        <v>1797</v>
      </c>
      <c r="AI542" s="787">
        <v>10000</v>
      </c>
      <c r="AJ542" s="787">
        <v>0</v>
      </c>
      <c r="AK542" s="787">
        <v>0</v>
      </c>
      <c r="AL542" s="742">
        <v>5.7999999999999996E-3</v>
      </c>
      <c r="AM542" s="742">
        <v>0</v>
      </c>
      <c r="AN542" s="743" t="s">
        <v>34</v>
      </c>
      <c r="AO542" s="1172" t="s">
        <v>34</v>
      </c>
      <c r="AP542" s="1178" t="s">
        <v>1742</v>
      </c>
      <c r="AQ542" s="745" t="s">
        <v>679</v>
      </c>
      <c r="AR542" s="742">
        <v>0</v>
      </c>
      <c r="AS542" s="742">
        <v>0</v>
      </c>
      <c r="AT542" s="742" t="s">
        <v>1414</v>
      </c>
      <c r="AU542" s="742" t="s">
        <v>2724</v>
      </c>
      <c r="AX542" s="190"/>
      <c r="AY542" s="190"/>
      <c r="AZ542" s="176"/>
      <c r="BA542" s="176"/>
      <c r="BB542" s="176"/>
      <c r="BC542" s="751"/>
      <c r="BD542" s="176"/>
      <c r="BE542" s="176"/>
      <c r="BF542" s="176"/>
      <c r="BG542" s="176"/>
      <c r="BH542" s="751"/>
      <c r="BI542" s="178"/>
      <c r="BJ542" s="191"/>
      <c r="BK542" s="191"/>
      <c r="BL542" s="191"/>
      <c r="BM542" s="178"/>
      <c r="BN542" s="178"/>
      <c r="BO542" s="178"/>
      <c r="BP542" s="178"/>
      <c r="BQ542" s="178"/>
      <c r="BR542" s="178"/>
      <c r="BS542" s="178"/>
      <c r="BT542" s="178"/>
      <c r="BU542" s="179"/>
      <c r="BV542" s="180"/>
      <c r="BW542" s="181"/>
      <c r="BX542" s="177"/>
      <c r="BY542"/>
      <c r="CA542"/>
    </row>
    <row r="543" spans="2:79" ht="18.75">
      <c r="B543" s="1170" t="s">
        <v>945</v>
      </c>
      <c r="C543" s="335">
        <v>38074871000122</v>
      </c>
      <c r="D543" s="1170" t="s">
        <v>13</v>
      </c>
      <c r="E543" s="1170" t="s">
        <v>616</v>
      </c>
      <c r="F543" s="1170" t="s">
        <v>619</v>
      </c>
      <c r="G543" s="1172" t="s">
        <v>34</v>
      </c>
      <c r="H543" s="1172" t="s">
        <v>1336</v>
      </c>
      <c r="I543" s="1172" t="s">
        <v>34</v>
      </c>
      <c r="J543" s="1172" t="s">
        <v>611</v>
      </c>
      <c r="K543" s="1172" t="s">
        <v>48</v>
      </c>
      <c r="L543" s="740" t="s">
        <v>1414</v>
      </c>
      <c r="M543" s="740" t="s">
        <v>1411</v>
      </c>
      <c r="N543" s="1172" t="s">
        <v>3285</v>
      </c>
      <c r="O543" s="1172" t="s">
        <v>1320</v>
      </c>
      <c r="P543" s="783">
        <v>44034</v>
      </c>
      <c r="Q543" s="741">
        <v>0</v>
      </c>
      <c r="R543" s="741">
        <v>10.916717230233916</v>
      </c>
      <c r="S543" s="784">
        <v>32</v>
      </c>
      <c r="T543" s="742"/>
      <c r="U543" s="743"/>
      <c r="V543" s="742">
        <v>1.5843408460748165E-2</v>
      </c>
      <c r="W543" s="743">
        <v>0.11976423419202878</v>
      </c>
      <c r="X543" s="742">
        <v>1.4345694340687221E-2</v>
      </c>
      <c r="Y543" s="743">
        <v>6.987972616092239E-2</v>
      </c>
      <c r="Z543" s="742"/>
      <c r="AA543" s="743"/>
      <c r="AB543" s="742">
        <v>6.5731909607892033E-2</v>
      </c>
      <c r="AC543" s="744">
        <v>-1.7715125715117641</v>
      </c>
      <c r="AD543" s="785">
        <v>38051359000160</v>
      </c>
      <c r="AE543" s="1178" t="s">
        <v>1983</v>
      </c>
      <c r="AF543" s="786" t="s">
        <v>1738</v>
      </c>
      <c r="AG543" s="787" t="s">
        <v>741</v>
      </c>
      <c r="AH543" s="787" t="s">
        <v>1726</v>
      </c>
      <c r="AI543" s="787">
        <v>10000</v>
      </c>
      <c r="AJ543" s="787">
        <v>10000</v>
      </c>
      <c r="AK543" s="787">
        <v>10000</v>
      </c>
      <c r="AL543" s="742">
        <v>0</v>
      </c>
      <c r="AM543" s="742">
        <v>0</v>
      </c>
      <c r="AN543" s="743" t="s">
        <v>2119</v>
      </c>
      <c r="AO543" s="1172" t="s">
        <v>34</v>
      </c>
      <c r="AP543" s="1178" t="s">
        <v>1742</v>
      </c>
      <c r="AQ543" s="745" t="s">
        <v>679</v>
      </c>
      <c r="AR543" s="742">
        <v>2.5666666666666698E-3</v>
      </c>
      <c r="AS543" s="742">
        <v>2.5666666666666698E-3</v>
      </c>
      <c r="AT543" s="742" t="s">
        <v>1414</v>
      </c>
      <c r="AU543" s="742" t="s">
        <v>2724</v>
      </c>
      <c r="AX543" s="190"/>
      <c r="AY543" s="190"/>
      <c r="AZ543" s="176"/>
      <c r="BA543" s="176"/>
      <c r="BB543" s="176"/>
      <c r="BC543" s="751"/>
      <c r="BD543" s="176"/>
      <c r="BE543" s="176"/>
      <c r="BF543" s="176"/>
      <c r="BG543" s="176"/>
      <c r="BH543" s="751"/>
      <c r="BI543" s="178"/>
      <c r="BJ543" s="191"/>
      <c r="BK543" s="191"/>
      <c r="BL543" s="191"/>
      <c r="BM543" s="178"/>
      <c r="BN543" s="178"/>
      <c r="BO543" s="178"/>
      <c r="BP543" s="178"/>
      <c r="BQ543" s="178"/>
      <c r="BR543" s="178"/>
      <c r="BS543" s="178"/>
      <c r="BT543" s="178"/>
      <c r="BU543" s="179"/>
      <c r="BV543" s="180"/>
      <c r="BW543" s="181"/>
      <c r="BX543" s="177"/>
      <c r="BY543"/>
      <c r="CA543"/>
    </row>
    <row r="544" spans="2:79" ht="18.75">
      <c r="B544" s="1170" t="s">
        <v>946</v>
      </c>
      <c r="C544" s="335">
        <v>38074843000105</v>
      </c>
      <c r="D544" s="1170" t="s">
        <v>13</v>
      </c>
      <c r="E544" s="1170" t="s">
        <v>616</v>
      </c>
      <c r="F544" s="1170" t="s">
        <v>619</v>
      </c>
      <c r="G544" s="1172" t="s">
        <v>34</v>
      </c>
      <c r="H544" s="1172" t="s">
        <v>1337</v>
      </c>
      <c r="I544" s="1172" t="s">
        <v>34</v>
      </c>
      <c r="J544" s="1172" t="s">
        <v>611</v>
      </c>
      <c r="K544" s="1172" t="s">
        <v>49</v>
      </c>
      <c r="L544" s="740" t="s">
        <v>1414</v>
      </c>
      <c r="M544" s="740" t="s">
        <v>1411</v>
      </c>
      <c r="N544" s="1172" t="s">
        <v>3286</v>
      </c>
      <c r="O544" s="1172" t="s">
        <v>1320</v>
      </c>
      <c r="P544" s="783">
        <v>44034</v>
      </c>
      <c r="Q544" s="741">
        <v>0</v>
      </c>
      <c r="R544" s="741">
        <v>18.431966303333333</v>
      </c>
      <c r="S544" s="784">
        <v>32</v>
      </c>
      <c r="T544" s="742"/>
      <c r="U544" s="743"/>
      <c r="V544" s="742">
        <v>7.4541350514641502E-2</v>
      </c>
      <c r="W544" s="743">
        <v>0.56347646291788256</v>
      </c>
      <c r="X544" s="742">
        <v>-0.1624577760156134</v>
      </c>
      <c r="Y544" s="743">
        <v>-0.79135276627814277</v>
      </c>
      <c r="Z544" s="742"/>
      <c r="AA544" s="743"/>
      <c r="AB544" s="742">
        <v>0.21145865878919679</v>
      </c>
      <c r="AC544" s="744">
        <v>-0.27308866185295483</v>
      </c>
      <c r="AD544" s="785">
        <v>38051359000160</v>
      </c>
      <c r="AE544" s="1178" t="s">
        <v>1983</v>
      </c>
      <c r="AF544" s="786" t="s">
        <v>1738</v>
      </c>
      <c r="AG544" s="787" t="s">
        <v>741</v>
      </c>
      <c r="AH544" s="787" t="s">
        <v>1726</v>
      </c>
      <c r="AI544" s="787">
        <v>10000</v>
      </c>
      <c r="AJ544" s="787">
        <v>10000</v>
      </c>
      <c r="AK544" s="787">
        <v>10000</v>
      </c>
      <c r="AL544" s="742">
        <v>0</v>
      </c>
      <c r="AM544" s="742">
        <v>0</v>
      </c>
      <c r="AN544" s="743" t="s">
        <v>2119</v>
      </c>
      <c r="AO544" s="1172" t="s">
        <v>34</v>
      </c>
      <c r="AP544" s="1178" t="s">
        <v>1742</v>
      </c>
      <c r="AQ544" s="745" t="s">
        <v>679</v>
      </c>
      <c r="AR544" s="742">
        <v>2.5666666300000001E-3</v>
      </c>
      <c r="AS544" s="742">
        <v>2.5666666300000001E-3</v>
      </c>
      <c r="AT544" s="742" t="s">
        <v>1414</v>
      </c>
      <c r="AU544" s="742" t="s">
        <v>2724</v>
      </c>
      <c r="AX544" s="190"/>
      <c r="AY544" s="190"/>
      <c r="AZ544" s="176"/>
      <c r="BA544" s="176"/>
      <c r="BB544" s="176"/>
      <c r="BC544" s="751"/>
      <c r="BD544" s="176"/>
      <c r="BE544" s="176"/>
      <c r="BF544" s="176"/>
      <c r="BG544" s="176"/>
      <c r="BH544" s="751"/>
      <c r="BI544" s="178"/>
      <c r="BJ544" s="191"/>
      <c r="BK544" s="191"/>
      <c r="BL544" s="191"/>
      <c r="BM544" s="178"/>
      <c r="BN544" s="178"/>
      <c r="BO544" s="178"/>
      <c r="BP544" s="178"/>
      <c r="BQ544" s="178"/>
      <c r="BR544" s="178"/>
      <c r="BS544" s="178"/>
      <c r="BT544" s="178"/>
      <c r="BU544" s="179"/>
      <c r="BV544" s="180"/>
      <c r="BW544" s="181"/>
      <c r="BX544" s="177"/>
      <c r="BY544"/>
      <c r="CA544"/>
    </row>
    <row r="545" spans="2:79" ht="18.75">
      <c r="B545" s="1170" t="s">
        <v>947</v>
      </c>
      <c r="C545" s="335">
        <v>36728106000153</v>
      </c>
      <c r="D545" s="1170" t="s">
        <v>13</v>
      </c>
      <c r="E545" s="1170" t="s">
        <v>616</v>
      </c>
      <c r="F545" s="1170" t="s">
        <v>619</v>
      </c>
      <c r="G545" s="1172" t="s">
        <v>34</v>
      </c>
      <c r="H545" s="1172" t="s">
        <v>1336</v>
      </c>
      <c r="I545" s="1172" t="s">
        <v>34</v>
      </c>
      <c r="J545" s="1172" t="s">
        <v>611</v>
      </c>
      <c r="K545" s="1172" t="s">
        <v>48</v>
      </c>
      <c r="L545" s="740" t="s">
        <v>1414</v>
      </c>
      <c r="M545" s="740" t="s">
        <v>34</v>
      </c>
      <c r="N545" s="1172" t="s">
        <v>3287</v>
      </c>
      <c r="O545" s="1172" t="s">
        <v>1320</v>
      </c>
      <c r="P545" s="783">
        <v>44069</v>
      </c>
      <c r="Q545" s="741">
        <v>39.109445839999999</v>
      </c>
      <c r="R545" s="741">
        <v>40.91056377534138</v>
      </c>
      <c r="S545" s="784">
        <v>31</v>
      </c>
      <c r="T545" s="742">
        <v>2.7035514033476815E-2</v>
      </c>
      <c r="U545" s="743">
        <v>0.83177614285782309</v>
      </c>
      <c r="V545" s="742">
        <v>1.3627251108909721E-3</v>
      </c>
      <c r="W545" s="743">
        <v>1.0301175389402149E-2</v>
      </c>
      <c r="X545" s="742">
        <v>1.0103202477038664E-2</v>
      </c>
      <c r="Y545" s="743">
        <v>4.9214001475093035E-2</v>
      </c>
      <c r="Z545" s="742"/>
      <c r="AA545" s="743"/>
      <c r="AB545" s="742">
        <v>4.7498427926469855E-2</v>
      </c>
      <c r="AC545" s="744">
        <v>-2.7564193866035476</v>
      </c>
      <c r="AD545" s="785">
        <v>36775973000140</v>
      </c>
      <c r="AE545" s="1178" t="s">
        <v>1983</v>
      </c>
      <c r="AF545" s="786" t="s">
        <v>1741</v>
      </c>
      <c r="AG545" s="787" t="s">
        <v>1427</v>
      </c>
      <c r="AH545" s="787" t="s">
        <v>1726</v>
      </c>
      <c r="AI545" s="787">
        <v>1000</v>
      </c>
      <c r="AJ545" s="787">
        <v>1000</v>
      </c>
      <c r="AK545" s="787">
        <v>1000</v>
      </c>
      <c r="AL545" s="742">
        <v>0.02</v>
      </c>
      <c r="AM545" s="742">
        <v>0.2</v>
      </c>
      <c r="AN545" s="743" t="s">
        <v>34</v>
      </c>
      <c r="AO545" s="1172" t="s">
        <v>34</v>
      </c>
      <c r="AP545" s="1178" t="s">
        <v>1742</v>
      </c>
      <c r="AQ545" s="745" t="s">
        <v>668</v>
      </c>
      <c r="AR545" s="742">
        <v>6.6666666666666697E-3</v>
      </c>
      <c r="AS545" s="742">
        <v>6.6666666666666697E-3</v>
      </c>
      <c r="AT545" s="742" t="s">
        <v>1414</v>
      </c>
      <c r="AU545" s="742" t="s">
        <v>2724</v>
      </c>
      <c r="AX545" s="190"/>
      <c r="AY545" s="190"/>
      <c r="AZ545" s="176"/>
      <c r="BA545" s="176"/>
      <c r="BB545" s="176"/>
      <c r="BC545" s="751"/>
      <c r="BD545" s="176"/>
      <c r="BE545" s="176"/>
      <c r="BF545" s="176"/>
      <c r="BG545" s="176"/>
      <c r="BH545" s="751"/>
      <c r="BI545" s="178"/>
      <c r="BJ545" s="191"/>
      <c r="BK545" s="191"/>
      <c r="BL545" s="191"/>
      <c r="BM545" s="178"/>
      <c r="BN545" s="178"/>
      <c r="BO545" s="178"/>
      <c r="BP545" s="178"/>
      <c r="BQ545" s="178"/>
      <c r="BR545" s="178"/>
      <c r="BS545" s="178"/>
      <c r="BT545" s="178"/>
      <c r="BU545" s="179"/>
      <c r="BV545" s="180"/>
      <c r="BW545" s="181"/>
      <c r="BX545" s="177"/>
      <c r="BY545"/>
      <c r="CA545"/>
    </row>
    <row r="546" spans="2:79" ht="18.75">
      <c r="B546" s="1170" t="s">
        <v>948</v>
      </c>
      <c r="C546" s="335">
        <v>36729755000179</v>
      </c>
      <c r="D546" s="1170" t="s">
        <v>11</v>
      </c>
      <c r="E546" s="1170" t="s">
        <v>620</v>
      </c>
      <c r="F546" s="1170" t="s">
        <v>685</v>
      </c>
      <c r="G546" s="1172" t="s">
        <v>738</v>
      </c>
      <c r="H546" s="1172" t="s">
        <v>34</v>
      </c>
      <c r="I546" s="1172" t="s">
        <v>1318</v>
      </c>
      <c r="J546" s="1172" t="s">
        <v>608</v>
      </c>
      <c r="K546" s="1172" t="s">
        <v>48</v>
      </c>
      <c r="L546" s="740" t="s">
        <v>1414</v>
      </c>
      <c r="M546" s="740" t="s">
        <v>34</v>
      </c>
      <c r="N546" s="1172" t="s">
        <v>3288</v>
      </c>
      <c r="O546" s="1172" t="s">
        <v>1320</v>
      </c>
      <c r="P546" s="783">
        <v>44107</v>
      </c>
      <c r="Q546" s="741">
        <v>190.96351275999999</v>
      </c>
      <c r="R546" s="741">
        <v>132.131382357375</v>
      </c>
      <c r="S546" s="784">
        <v>91</v>
      </c>
      <c r="T546" s="742">
        <v>3.5689260511307719E-2</v>
      </c>
      <c r="U546" s="743">
        <v>1.0980177929217627</v>
      </c>
      <c r="V546" s="742">
        <v>0.16798125846377143</v>
      </c>
      <c r="W546" s="743">
        <v>1.2698117850315656</v>
      </c>
      <c r="X546" s="742">
        <v>0.29705578776767472</v>
      </c>
      <c r="Y546" s="743">
        <v>1.446997029962356</v>
      </c>
      <c r="Z546" s="742"/>
      <c r="AA546" s="743"/>
      <c r="AB546" s="742">
        <v>5.2438247479971341E-3</v>
      </c>
      <c r="AC546" s="744">
        <v>6.8066625980970192</v>
      </c>
      <c r="AD546" s="785">
        <v>0</v>
      </c>
      <c r="AE546" s="1178" t="s">
        <v>1983</v>
      </c>
      <c r="AF546" s="786" t="s">
        <v>1741</v>
      </c>
      <c r="AG546" s="787" t="s">
        <v>1427</v>
      </c>
      <c r="AH546" s="787" t="s">
        <v>1726</v>
      </c>
      <c r="AI546" s="787">
        <v>1000</v>
      </c>
      <c r="AJ546" s="787">
        <v>1000</v>
      </c>
      <c r="AK546" s="787">
        <v>1000</v>
      </c>
      <c r="AL546" s="742">
        <v>9.0000000000000011E-3</v>
      </c>
      <c r="AM546" s="742">
        <v>0.2</v>
      </c>
      <c r="AN546" s="743" t="s">
        <v>34</v>
      </c>
      <c r="AO546" s="1172" t="s">
        <v>34</v>
      </c>
      <c r="AP546" s="1178" t="s">
        <v>1742</v>
      </c>
      <c r="AQ546" s="745" t="s">
        <v>668</v>
      </c>
      <c r="AR546" s="742">
        <v>4.0000000000000001E-3</v>
      </c>
      <c r="AS546" s="742">
        <v>4.0000000000000001E-3</v>
      </c>
      <c r="AT546" s="742" t="s">
        <v>1414</v>
      </c>
      <c r="AU546" s="742" t="s">
        <v>2724</v>
      </c>
      <c r="AX546" s="190"/>
      <c r="AY546" s="190"/>
      <c r="AZ546" s="176"/>
      <c r="BA546" s="176"/>
      <c r="BB546" s="176"/>
      <c r="BC546" s="751"/>
      <c r="BD546" s="176"/>
      <c r="BE546" s="176"/>
      <c r="BF546" s="176"/>
      <c r="BG546" s="176"/>
      <c r="BH546" s="751"/>
      <c r="BI546" s="178"/>
      <c r="BJ546" s="191"/>
      <c r="BK546" s="191"/>
      <c r="BL546" s="191"/>
      <c r="BM546" s="178"/>
      <c r="BN546" s="178"/>
      <c r="BO546" s="178"/>
      <c r="BP546" s="178"/>
      <c r="BQ546" s="178"/>
      <c r="BR546" s="178"/>
      <c r="BS546" s="178"/>
      <c r="BT546" s="178"/>
      <c r="BU546" s="179"/>
      <c r="BV546" s="180"/>
      <c r="BW546" s="181"/>
      <c r="BX546" s="177"/>
      <c r="BY546"/>
      <c r="CA546"/>
    </row>
    <row r="547" spans="2:79" ht="18.75">
      <c r="B547" s="1170" t="s">
        <v>1587</v>
      </c>
      <c r="C547" s="335">
        <v>36440431000116</v>
      </c>
      <c r="D547" s="1170" t="s">
        <v>11</v>
      </c>
      <c r="E547" s="1170" t="s">
        <v>620</v>
      </c>
      <c r="F547" s="1170" t="s">
        <v>685</v>
      </c>
      <c r="G547" s="1172" t="s">
        <v>738</v>
      </c>
      <c r="H547" s="1172" t="s">
        <v>34</v>
      </c>
      <c r="I547" s="1172" t="s">
        <v>1318</v>
      </c>
      <c r="J547" s="1172" t="s">
        <v>608</v>
      </c>
      <c r="K547" s="1172" t="s">
        <v>48</v>
      </c>
      <c r="L547" s="740" t="s">
        <v>1414</v>
      </c>
      <c r="M547" s="740" t="s">
        <v>34</v>
      </c>
      <c r="N547" s="1172" t="s">
        <v>3289</v>
      </c>
      <c r="O547" s="1172" t="s">
        <v>1320</v>
      </c>
      <c r="P547" s="783">
        <v>43960</v>
      </c>
      <c r="Q547" s="741">
        <v>53.951754790000003</v>
      </c>
      <c r="R547" s="741">
        <v>65.702568448713663</v>
      </c>
      <c r="S547" s="784">
        <v>181</v>
      </c>
      <c r="T547" s="742">
        <v>4.1955866188064572E-2</v>
      </c>
      <c r="U547" s="743">
        <v>1.2908165350566252</v>
      </c>
      <c r="V547" s="742">
        <v>0.16192242303425708</v>
      </c>
      <c r="W547" s="743">
        <v>1.2240115528966016</v>
      </c>
      <c r="X547" s="742">
        <v>0.24956996574020551</v>
      </c>
      <c r="Y547" s="743">
        <v>1.2156874703829008</v>
      </c>
      <c r="Z547" s="742"/>
      <c r="AA547" s="743"/>
      <c r="AB547" s="742">
        <v>1.7962687580694778E-2</v>
      </c>
      <c r="AC547" s="744">
        <v>1.6497592701830561</v>
      </c>
      <c r="AD547" s="785">
        <v>0</v>
      </c>
      <c r="AE547" s="1178" t="s">
        <v>1983</v>
      </c>
      <c r="AF547" s="786" t="s">
        <v>1741</v>
      </c>
      <c r="AG547" s="787" t="s">
        <v>1427</v>
      </c>
      <c r="AH547" s="787" t="s">
        <v>1726</v>
      </c>
      <c r="AI547" s="787">
        <v>100000</v>
      </c>
      <c r="AJ547" s="787">
        <v>50000</v>
      </c>
      <c r="AK547" s="787">
        <v>50000</v>
      </c>
      <c r="AL547" s="742">
        <v>0.02</v>
      </c>
      <c r="AM547" s="742">
        <v>0.2</v>
      </c>
      <c r="AN547" s="743" t="s">
        <v>34</v>
      </c>
      <c r="AO547" s="1172" t="s">
        <v>34</v>
      </c>
      <c r="AP547" s="1178" t="s">
        <v>1742</v>
      </c>
      <c r="AQ547" s="745" t="s">
        <v>668</v>
      </c>
      <c r="AR547" s="742">
        <v>4.0000000000000001E-3</v>
      </c>
      <c r="AS547" s="742">
        <v>4.0000000000000001E-3</v>
      </c>
      <c r="AT547" s="742" t="s">
        <v>1414</v>
      </c>
      <c r="AU547" s="742" t="s">
        <v>2724</v>
      </c>
      <c r="AX547" s="190"/>
      <c r="AY547" s="190"/>
      <c r="AZ547" s="176"/>
      <c r="BA547" s="176"/>
      <c r="BB547" s="176"/>
      <c r="BC547" s="751"/>
      <c r="BD547" s="176"/>
      <c r="BE547" s="176"/>
      <c r="BF547" s="176"/>
      <c r="BG547" s="176"/>
      <c r="BH547" s="751"/>
      <c r="BI547" s="178"/>
      <c r="BJ547" s="191"/>
      <c r="BK547" s="191"/>
      <c r="BL547" s="191"/>
      <c r="BM547" s="178"/>
      <c r="BN547" s="178"/>
      <c r="BO547" s="178"/>
      <c r="BP547" s="178"/>
      <c r="BQ547" s="178"/>
      <c r="BR547" s="178"/>
      <c r="BS547" s="178"/>
      <c r="BT547" s="178"/>
      <c r="BU547" s="179"/>
      <c r="BV547" s="180"/>
      <c r="BW547" s="181"/>
      <c r="BX547" s="177"/>
      <c r="BY547"/>
      <c r="CA547"/>
    </row>
    <row r="548" spans="2:79" ht="18.75">
      <c r="B548" s="1170" t="s">
        <v>485</v>
      </c>
      <c r="C548" s="335">
        <v>42887856000170</v>
      </c>
      <c r="D548" s="1170" t="s">
        <v>11</v>
      </c>
      <c r="E548" s="1170" t="s">
        <v>4215</v>
      </c>
      <c r="F548" s="1170" t="s">
        <v>663</v>
      </c>
      <c r="G548" s="1172" t="s">
        <v>738</v>
      </c>
      <c r="H548" s="1172" t="s">
        <v>34</v>
      </c>
      <c r="I548" s="1172" t="s">
        <v>1414</v>
      </c>
      <c r="J548" s="1172" t="s">
        <v>611</v>
      </c>
      <c r="K548" s="1172" t="s">
        <v>48</v>
      </c>
      <c r="L548" s="740" t="s">
        <v>1414</v>
      </c>
      <c r="M548" s="740" t="s">
        <v>1411</v>
      </c>
      <c r="N548" s="1172" t="s">
        <v>3290</v>
      </c>
      <c r="O548" s="1172" t="s">
        <v>1320</v>
      </c>
      <c r="P548" s="783">
        <v>44434</v>
      </c>
      <c r="Q548" s="741">
        <v>313.75669252</v>
      </c>
      <c r="R548" s="741">
        <v>330.89364773419987</v>
      </c>
      <c r="S548" s="784">
        <v>1</v>
      </c>
      <c r="T548" s="742">
        <v>9.2182560081965903E-3</v>
      </c>
      <c r="U548" s="743">
        <v>0.28360938197362828</v>
      </c>
      <c r="V548" s="742">
        <v>0.12219502494441836</v>
      </c>
      <c r="W548" s="743">
        <v>0.92370234730747058</v>
      </c>
      <c r="X548" s="742"/>
      <c r="Y548" s="743"/>
      <c r="Z548" s="742"/>
      <c r="AA548" s="743"/>
      <c r="AB548" s="742">
        <v>1.1992464987436755E-2</v>
      </c>
      <c r="AC548" s="744">
        <v>-0.84163578936933559</v>
      </c>
      <c r="AD548" s="785">
        <v>0</v>
      </c>
      <c r="AE548" s="1178" t="s">
        <v>1983</v>
      </c>
      <c r="AF548" s="786" t="s">
        <v>1741</v>
      </c>
      <c r="AG548" s="787" t="s">
        <v>1427</v>
      </c>
      <c r="AH548" s="787" t="s">
        <v>1797</v>
      </c>
      <c r="AI548" s="787">
        <v>100</v>
      </c>
      <c r="AJ548" s="787">
        <v>100</v>
      </c>
      <c r="AK548" s="787">
        <v>100</v>
      </c>
      <c r="AL548" s="742">
        <v>0</v>
      </c>
      <c r="AM548" s="742">
        <v>0</v>
      </c>
      <c r="AN548" s="743" t="s">
        <v>34</v>
      </c>
      <c r="AO548" s="1172" t="s">
        <v>34</v>
      </c>
      <c r="AP548" s="1178" t="s">
        <v>1731</v>
      </c>
      <c r="AQ548" s="745" t="s">
        <v>675</v>
      </c>
      <c r="AR548" s="742">
        <v>9.9989999999999996E-4</v>
      </c>
      <c r="AS548" s="742">
        <v>9.9989999999999996E-4</v>
      </c>
      <c r="AT548" s="742" t="s">
        <v>1414</v>
      </c>
      <c r="AU548" s="742" t="s">
        <v>2724</v>
      </c>
      <c r="AX548" s="190"/>
      <c r="AY548" s="190"/>
      <c r="AZ548" s="176"/>
      <c r="BA548" s="176"/>
      <c r="BB548" s="176"/>
      <c r="BC548" s="751"/>
      <c r="BD548" s="176"/>
      <c r="BE548" s="176"/>
      <c r="BF548" s="176"/>
      <c r="BG548" s="176"/>
      <c r="BH548" s="751"/>
      <c r="BI548" s="178"/>
      <c r="BJ548" s="191"/>
      <c r="BK548" s="191"/>
      <c r="BL548" s="191"/>
      <c r="BM548" s="178"/>
      <c r="BN548" s="178"/>
      <c r="BO548" s="178"/>
      <c r="BP548" s="178"/>
      <c r="BQ548" s="178"/>
      <c r="BR548" s="178"/>
      <c r="BS548" s="178"/>
      <c r="BT548" s="178"/>
      <c r="BU548" s="179"/>
      <c r="BV548" s="180"/>
      <c r="BW548" s="181"/>
      <c r="BX548" s="177"/>
      <c r="BY548"/>
      <c r="CA548"/>
    </row>
    <row r="549" spans="2:79" ht="18.75">
      <c r="B549" s="1170" t="s">
        <v>949</v>
      </c>
      <c r="C549" s="335">
        <v>36327569000103</v>
      </c>
      <c r="D549" s="1170" t="s">
        <v>13</v>
      </c>
      <c r="E549" s="1170" t="s">
        <v>616</v>
      </c>
      <c r="F549" s="1170" t="s">
        <v>619</v>
      </c>
      <c r="G549" s="1172" t="s">
        <v>34</v>
      </c>
      <c r="H549" s="1172" t="s">
        <v>1337</v>
      </c>
      <c r="I549" s="1172" t="s">
        <v>34</v>
      </c>
      <c r="J549" s="1172" t="s">
        <v>611</v>
      </c>
      <c r="K549" s="1172" t="s">
        <v>49</v>
      </c>
      <c r="L549" s="740" t="s">
        <v>1414</v>
      </c>
      <c r="M549" s="740" t="s">
        <v>1411</v>
      </c>
      <c r="N549" s="1172" t="s">
        <v>3291</v>
      </c>
      <c r="O549" s="1172" t="s">
        <v>1320</v>
      </c>
      <c r="P549" s="783">
        <v>43985</v>
      </c>
      <c r="Q549" s="741">
        <v>106.55166086</v>
      </c>
      <c r="R549" s="741">
        <v>139.84102860886188</v>
      </c>
      <c r="S549" s="784">
        <v>41</v>
      </c>
      <c r="T549" s="742">
        <v>1.520381019486039E-2</v>
      </c>
      <c r="U549" s="743">
        <v>0.46776127818262547</v>
      </c>
      <c r="V549" s="742">
        <v>-0.10596248803117703</v>
      </c>
      <c r="W549" s="743">
        <v>-0.8009965951188166</v>
      </c>
      <c r="X549" s="742">
        <v>-0.18764329326402884</v>
      </c>
      <c r="Y549" s="743">
        <v>-0.91403466697561364</v>
      </c>
      <c r="Z549" s="742"/>
      <c r="AA549" s="743"/>
      <c r="AB549" s="742">
        <v>0.25173566054145474</v>
      </c>
      <c r="AC549" s="744">
        <v>-0.94643246093672428</v>
      </c>
      <c r="AD549" s="785">
        <v>34447464000162</v>
      </c>
      <c r="AE549" s="1178" t="s">
        <v>1936</v>
      </c>
      <c r="AF549" s="786" t="s">
        <v>1725</v>
      </c>
      <c r="AG549" s="787" t="s">
        <v>1428</v>
      </c>
      <c r="AH549" s="787" t="s">
        <v>1797</v>
      </c>
      <c r="AI549" s="787">
        <v>50000</v>
      </c>
      <c r="AJ549" s="787">
        <v>0</v>
      </c>
      <c r="AK549" s="787">
        <v>5000</v>
      </c>
      <c r="AL549" s="742">
        <v>1.4999999999999999E-2</v>
      </c>
      <c r="AM549" s="742">
        <v>0</v>
      </c>
      <c r="AN549" s="743" t="s">
        <v>34</v>
      </c>
      <c r="AO549" s="1172" t="s">
        <v>34</v>
      </c>
      <c r="AP549" s="1178" t="s">
        <v>1742</v>
      </c>
      <c r="AQ549" s="745" t="s">
        <v>679</v>
      </c>
      <c r="AR549" s="742">
        <v>2.66666666666667E-3</v>
      </c>
      <c r="AS549" s="742">
        <v>2.66666666666667E-3</v>
      </c>
      <c r="AT549" s="742" t="s">
        <v>1414</v>
      </c>
      <c r="AU549" s="742" t="s">
        <v>2724</v>
      </c>
      <c r="AX549" s="190"/>
      <c r="AY549" s="190"/>
      <c r="AZ549" s="176"/>
      <c r="BA549" s="176"/>
      <c r="BB549" s="176"/>
      <c r="BC549" s="751"/>
      <c r="BD549" s="176"/>
      <c r="BE549" s="176"/>
      <c r="BF549" s="176"/>
      <c r="BG549" s="176"/>
      <c r="BH549" s="751"/>
      <c r="BI549" s="178"/>
      <c r="BJ549" s="191"/>
      <c r="BK549" s="191"/>
      <c r="BL549" s="191"/>
      <c r="BM549" s="210"/>
      <c r="BN549" s="178"/>
      <c r="BO549" s="178"/>
      <c r="BP549" s="178"/>
      <c r="BQ549" s="178"/>
      <c r="BR549" s="178"/>
      <c r="BS549" s="178"/>
      <c r="BT549" s="178"/>
      <c r="BU549" s="179"/>
      <c r="BV549" s="180"/>
      <c r="BW549" s="181"/>
      <c r="BX549" s="177"/>
      <c r="BY549"/>
      <c r="CA549"/>
    </row>
    <row r="550" spans="2:79" ht="18.75">
      <c r="B550" s="1170" t="s">
        <v>207</v>
      </c>
      <c r="C550" s="335">
        <v>1823373000125</v>
      </c>
      <c r="D550" s="1170" t="s">
        <v>13</v>
      </c>
      <c r="E550" s="1170" t="s">
        <v>615</v>
      </c>
      <c r="F550" s="1170" t="s">
        <v>619</v>
      </c>
      <c r="G550" s="1172" t="s">
        <v>34</v>
      </c>
      <c r="H550" s="1172" t="s">
        <v>1337</v>
      </c>
      <c r="I550" s="1172" t="s">
        <v>34</v>
      </c>
      <c r="J550" s="1172" t="s">
        <v>1414</v>
      </c>
      <c r="K550" s="1172" t="s">
        <v>48</v>
      </c>
      <c r="L550" s="740" t="s">
        <v>1414</v>
      </c>
      <c r="M550" s="740" t="s">
        <v>34</v>
      </c>
      <c r="N550" s="1172" t="s">
        <v>3292</v>
      </c>
      <c r="O550" s="1172" t="s">
        <v>1320</v>
      </c>
      <c r="P550" s="783">
        <v>35568</v>
      </c>
      <c r="Q550" s="741">
        <v>683.90668900000003</v>
      </c>
      <c r="R550" s="741">
        <v>646.3584721008059</v>
      </c>
      <c r="S550" s="784">
        <v>31</v>
      </c>
      <c r="T550" s="742">
        <v>2.1892965282386712E-2</v>
      </c>
      <c r="U550" s="743">
        <v>0.67356019921630494</v>
      </c>
      <c r="V550" s="742">
        <v>8.5069436375950103E-2</v>
      </c>
      <c r="W550" s="743">
        <v>0.643060861932235</v>
      </c>
      <c r="X550" s="742">
        <v>0.30332379704955881</v>
      </c>
      <c r="Y550" s="743">
        <v>1.4775293110628887</v>
      </c>
      <c r="Z550" s="742">
        <v>0.47643972307559013</v>
      </c>
      <c r="AA550" s="743">
        <v>2.052936870080889</v>
      </c>
      <c r="AB550" s="742">
        <v>8.0667476025561763E-2</v>
      </c>
      <c r="AC550" s="744">
        <v>-0.58535209766190133</v>
      </c>
      <c r="AD550" s="785">
        <v>17891926000117</v>
      </c>
      <c r="AE550" s="1178" t="s">
        <v>1754</v>
      </c>
      <c r="AF550" s="786" t="s">
        <v>1741</v>
      </c>
      <c r="AG550" s="787" t="s">
        <v>1427</v>
      </c>
      <c r="AH550" s="787" t="s">
        <v>1730</v>
      </c>
      <c r="AI550" s="787">
        <v>500</v>
      </c>
      <c r="AJ550" s="787">
        <v>100</v>
      </c>
      <c r="AK550" s="787">
        <v>100</v>
      </c>
      <c r="AL550" s="742">
        <v>1.95E-2</v>
      </c>
      <c r="AM550" s="742">
        <v>0.2</v>
      </c>
      <c r="AN550" s="743" t="s">
        <v>64</v>
      </c>
      <c r="AO550" s="1172" t="s">
        <v>34</v>
      </c>
      <c r="AP550" s="1178" t="s">
        <v>1742</v>
      </c>
      <c r="AQ550" s="745" t="s">
        <v>664</v>
      </c>
      <c r="AR550" s="742">
        <v>3.8999999999999998E-3</v>
      </c>
      <c r="AS550" s="742">
        <v>3.8999999999999998E-3</v>
      </c>
      <c r="AT550" s="742" t="s">
        <v>1414</v>
      </c>
      <c r="AU550" s="742" t="s">
        <v>2724</v>
      </c>
      <c r="AX550" s="190"/>
      <c r="AY550" s="190"/>
      <c r="AZ550" s="176"/>
      <c r="BA550" s="176"/>
      <c r="BB550" s="176"/>
      <c r="BC550" s="751"/>
      <c r="BD550" s="176"/>
      <c r="BE550" s="176"/>
      <c r="BF550" s="176"/>
      <c r="BG550" s="176"/>
      <c r="BH550" s="751"/>
      <c r="BI550" s="178"/>
      <c r="BJ550" s="191"/>
      <c r="BK550" s="191"/>
      <c r="BL550" s="191"/>
      <c r="BM550" s="178"/>
      <c r="BN550" s="178"/>
      <c r="BO550" s="178"/>
      <c r="BP550" s="178"/>
      <c r="BQ550" s="178"/>
      <c r="BR550" s="178"/>
      <c r="BS550" s="178"/>
      <c r="BT550" s="178"/>
      <c r="BU550" s="179"/>
      <c r="BV550" s="180"/>
      <c r="BW550" s="181"/>
      <c r="BX550" s="177"/>
      <c r="BY550"/>
      <c r="CA550"/>
    </row>
    <row r="551" spans="2:79" ht="18.75">
      <c r="B551" s="1170" t="s">
        <v>950</v>
      </c>
      <c r="C551" s="335">
        <v>3804917000137</v>
      </c>
      <c r="D551" s="1170" t="s">
        <v>13</v>
      </c>
      <c r="E551" s="1170" t="s">
        <v>615</v>
      </c>
      <c r="F551" s="1170" t="s">
        <v>619</v>
      </c>
      <c r="G551" s="1172" t="s">
        <v>34</v>
      </c>
      <c r="H551" s="1172" t="s">
        <v>1337</v>
      </c>
      <c r="I551" s="1172" t="s">
        <v>34</v>
      </c>
      <c r="J551" s="1172" t="s">
        <v>1414</v>
      </c>
      <c r="K551" s="1172" t="s">
        <v>48</v>
      </c>
      <c r="L551" s="740" t="s">
        <v>1414</v>
      </c>
      <c r="M551" s="740" t="s">
        <v>34</v>
      </c>
      <c r="N551" s="1172" t="s">
        <v>3293</v>
      </c>
      <c r="O551" s="1172" t="s">
        <v>1323</v>
      </c>
      <c r="P551" s="783">
        <v>36667</v>
      </c>
      <c r="Q551" s="741">
        <v>129.264802</v>
      </c>
      <c r="R551" s="741">
        <v>132.17066461445791</v>
      </c>
      <c r="S551" s="784">
        <v>1</v>
      </c>
      <c r="T551" s="742">
        <v>2.185530974223826E-2</v>
      </c>
      <c r="U551" s="743">
        <v>0.67240168675365586</v>
      </c>
      <c r="V551" s="742">
        <v>8.5688610215218119E-2</v>
      </c>
      <c r="W551" s="743">
        <v>0.6477413497752007</v>
      </c>
      <c r="X551" s="742">
        <v>0.30410271323622218</v>
      </c>
      <c r="Y551" s="743">
        <v>1.4813235122032244</v>
      </c>
      <c r="Z551" s="742">
        <v>0.47916209835296786</v>
      </c>
      <c r="AA551" s="743">
        <v>2.0646673457537554</v>
      </c>
      <c r="AB551" s="742">
        <v>8.0014756620527816E-2</v>
      </c>
      <c r="AC551" s="744">
        <v>-0.58238885467572021</v>
      </c>
      <c r="AD551" s="785">
        <v>17891926000117</v>
      </c>
      <c r="AE551" s="1178" t="s">
        <v>1754</v>
      </c>
      <c r="AF551" s="786" t="s">
        <v>1741</v>
      </c>
      <c r="AG551" s="787" t="s">
        <v>1427</v>
      </c>
      <c r="AH551" s="787" t="s">
        <v>1730</v>
      </c>
      <c r="AI551" s="787">
        <v>5000</v>
      </c>
      <c r="AJ551" s="787">
        <v>1000</v>
      </c>
      <c r="AK551" s="787">
        <v>1000</v>
      </c>
      <c r="AL551" s="742">
        <v>1.95E-2</v>
      </c>
      <c r="AM551" s="742">
        <v>0.2</v>
      </c>
      <c r="AN551" s="743" t="s">
        <v>64</v>
      </c>
      <c r="AO551" s="1172" t="s">
        <v>34</v>
      </c>
      <c r="AP551" s="1178" t="s">
        <v>1742</v>
      </c>
      <c r="AQ551" s="745" t="s">
        <v>668</v>
      </c>
      <c r="AR551" s="742">
        <v>3.8999999999999998E-3</v>
      </c>
      <c r="AS551" s="742">
        <v>3.8999999999999998E-3</v>
      </c>
      <c r="AT551" s="742" t="s">
        <v>1414</v>
      </c>
      <c r="AU551" s="742" t="s">
        <v>2724</v>
      </c>
      <c r="AX551" s="190"/>
      <c r="AY551" s="190"/>
      <c r="AZ551" s="176"/>
      <c r="BA551" s="176"/>
      <c r="BB551" s="176"/>
      <c r="BC551" s="751"/>
      <c r="BD551" s="176"/>
      <c r="BE551" s="176"/>
      <c r="BF551" s="176"/>
      <c r="BG551" s="176"/>
      <c r="BH551" s="751"/>
      <c r="BI551" s="178"/>
      <c r="BJ551" s="191"/>
      <c r="BK551" s="191"/>
      <c r="BL551" s="191"/>
      <c r="BM551" s="178"/>
      <c r="BN551" s="178"/>
      <c r="BO551" s="178"/>
      <c r="BP551" s="178"/>
      <c r="BQ551" s="178"/>
      <c r="BR551" s="178"/>
      <c r="BS551" s="178"/>
      <c r="BT551" s="178"/>
      <c r="BU551" s="179"/>
      <c r="BV551" s="180"/>
      <c r="BW551" s="181"/>
      <c r="BX551" s="177"/>
      <c r="BY551"/>
      <c r="CA551"/>
    </row>
    <row r="552" spans="2:79" ht="18.75">
      <c r="B552" s="1170" t="s">
        <v>951</v>
      </c>
      <c r="C552" s="335">
        <v>30995018000131</v>
      </c>
      <c r="D552" s="1170" t="s">
        <v>14</v>
      </c>
      <c r="E552" s="1170" t="s">
        <v>614</v>
      </c>
      <c r="F552" s="1170" t="s">
        <v>1414</v>
      </c>
      <c r="G552" s="1172" t="s">
        <v>1414</v>
      </c>
      <c r="H552" s="1172" t="s">
        <v>865</v>
      </c>
      <c r="I552" s="1172" t="s">
        <v>34</v>
      </c>
      <c r="J552" s="1172" t="s">
        <v>608</v>
      </c>
      <c r="K552" s="1172" t="s">
        <v>48</v>
      </c>
      <c r="L552" s="740" t="s">
        <v>1414</v>
      </c>
      <c r="M552" s="740" t="s">
        <v>34</v>
      </c>
      <c r="N552" s="1172" t="s">
        <v>3294</v>
      </c>
      <c r="O552" s="1172" t="s">
        <v>1320</v>
      </c>
      <c r="P552" s="783">
        <v>43456</v>
      </c>
      <c r="Q552" s="741">
        <v>5.6382888500000004</v>
      </c>
      <c r="R552" s="741">
        <v>28.304005959314505</v>
      </c>
      <c r="S552" s="784">
        <v>32</v>
      </c>
      <c r="T552" s="742">
        <v>-7.5652729605750979E-2</v>
      </c>
      <c r="U552" s="743">
        <v>-2.3275361271185337</v>
      </c>
      <c r="V552" s="742">
        <v>-0.13936090551276437</v>
      </c>
      <c r="W552" s="743">
        <v>-1.0534634745038784</v>
      </c>
      <c r="X552" s="742">
        <v>-8.6837608681666567E-2</v>
      </c>
      <c r="Y552" s="743">
        <v>-0.42299718445370865</v>
      </c>
      <c r="Z552" s="742">
        <v>0.25596831046183577</v>
      </c>
      <c r="AA552" s="743">
        <v>1.1029449407098297</v>
      </c>
      <c r="AB552" s="742">
        <v>0.16543482881205843</v>
      </c>
      <c r="AC552" s="744">
        <v>-1.6420316093292193</v>
      </c>
      <c r="AD552" s="785">
        <v>30994978000187</v>
      </c>
      <c r="AE552" s="1178" t="s">
        <v>1967</v>
      </c>
      <c r="AF552" s="786" t="s">
        <v>1763</v>
      </c>
      <c r="AG552" s="787" t="s">
        <v>59</v>
      </c>
      <c r="AH552" s="787" t="s">
        <v>1726</v>
      </c>
      <c r="AI552" s="787">
        <v>500</v>
      </c>
      <c r="AJ552" s="787">
        <v>100</v>
      </c>
      <c r="AK552" s="787">
        <v>500</v>
      </c>
      <c r="AL552" s="742">
        <v>0</v>
      </c>
      <c r="AM552" s="742">
        <v>0</v>
      </c>
      <c r="AN552" s="743" t="s">
        <v>64</v>
      </c>
      <c r="AO552" s="1172" t="s">
        <v>34</v>
      </c>
      <c r="AP552" s="1178" t="s">
        <v>1727</v>
      </c>
      <c r="AQ552" s="745" t="s">
        <v>659</v>
      </c>
      <c r="AR552" s="742">
        <v>4.725E-3</v>
      </c>
      <c r="AS552" s="742">
        <v>4.725E-3</v>
      </c>
      <c r="AT552" s="742" t="s">
        <v>1414</v>
      </c>
      <c r="AU552" s="742" t="s">
        <v>2724</v>
      </c>
      <c r="AX552" s="190"/>
      <c r="AY552" s="190"/>
      <c r="AZ552" s="176"/>
      <c r="BA552" s="176"/>
      <c r="BB552" s="176"/>
      <c r="BC552" s="751"/>
      <c r="BD552" s="176"/>
      <c r="BE552" s="176"/>
      <c r="BF552" s="176"/>
      <c r="BG552" s="176"/>
      <c r="BH552" s="751"/>
      <c r="BI552" s="178"/>
      <c r="BJ552" s="191"/>
      <c r="BK552" s="191"/>
      <c r="BL552" s="191"/>
      <c r="BM552" s="210"/>
      <c r="BN552" s="178"/>
      <c r="BO552" s="178"/>
      <c r="BP552" s="178"/>
      <c r="BQ552" s="178"/>
      <c r="BR552" s="178"/>
      <c r="BS552" s="178"/>
      <c r="BT552" s="178"/>
      <c r="BU552" s="179"/>
      <c r="BV552" s="180"/>
      <c r="BW552" s="181"/>
      <c r="BX552" s="177"/>
      <c r="BY552"/>
      <c r="CA552"/>
    </row>
    <row r="553" spans="2:79" ht="18.75">
      <c r="B553" s="1170" t="s">
        <v>953</v>
      </c>
      <c r="C553" s="335">
        <v>19212817000151</v>
      </c>
      <c r="D553" s="1170" t="s">
        <v>13</v>
      </c>
      <c r="E553" s="1170" t="s">
        <v>615</v>
      </c>
      <c r="F553" s="1170" t="s">
        <v>619</v>
      </c>
      <c r="G553" s="1172" t="s">
        <v>34</v>
      </c>
      <c r="H553" s="1172" t="s">
        <v>1336</v>
      </c>
      <c r="I553" s="1172" t="s">
        <v>34</v>
      </c>
      <c r="J553" s="1172" t="s">
        <v>1414</v>
      </c>
      <c r="K553" s="1172" t="s">
        <v>48</v>
      </c>
      <c r="L553" s="740" t="s">
        <v>1414</v>
      </c>
      <c r="M553" s="740" t="s">
        <v>34</v>
      </c>
      <c r="N553" s="1172" t="s">
        <v>3295</v>
      </c>
      <c r="O553" s="1172" t="s">
        <v>1320</v>
      </c>
      <c r="P553" s="783">
        <v>41616</v>
      </c>
      <c r="Q553" s="741">
        <v>158.58615800000001</v>
      </c>
      <c r="R553" s="741">
        <v>228.89967464919354</v>
      </c>
      <c r="S553" s="784">
        <v>31</v>
      </c>
      <c r="T553" s="742">
        <v>1.5526877526374605E-2</v>
      </c>
      <c r="U553" s="743">
        <v>0.47770078584493664</v>
      </c>
      <c r="V553" s="742">
        <v>2.6199972712934949E-2</v>
      </c>
      <c r="W553" s="743">
        <v>0.19805205903708228</v>
      </c>
      <c r="X553" s="742">
        <v>0.15956867507462746</v>
      </c>
      <c r="Y553" s="743">
        <v>0.77727958321618662</v>
      </c>
      <c r="Z553" s="742">
        <v>0.2701648960727645</v>
      </c>
      <c r="AA553" s="743">
        <v>1.1641167797030101</v>
      </c>
      <c r="AB553" s="742">
        <v>4.1327913083096725E-2</v>
      </c>
      <c r="AC553" s="744">
        <v>-2.5669900087710795</v>
      </c>
      <c r="AD553" s="785">
        <v>18981231000199</v>
      </c>
      <c r="AE553" s="1178" t="s">
        <v>1883</v>
      </c>
      <c r="AF553" s="786" t="s">
        <v>1763</v>
      </c>
      <c r="AG553" s="787" t="s">
        <v>59</v>
      </c>
      <c r="AH553" s="787" t="s">
        <v>1730</v>
      </c>
      <c r="AI553" s="787">
        <v>500</v>
      </c>
      <c r="AJ553" s="787">
        <v>100</v>
      </c>
      <c r="AK553" s="787">
        <v>500</v>
      </c>
      <c r="AL553" s="742">
        <v>2.5000000000000001E-2</v>
      </c>
      <c r="AM553" s="742">
        <v>0.2</v>
      </c>
      <c r="AN553" s="743" t="s">
        <v>64</v>
      </c>
      <c r="AO553" s="1172" t="s">
        <v>1739</v>
      </c>
      <c r="AP553" s="1178" t="s">
        <v>1742</v>
      </c>
      <c r="AQ553" s="745" t="s">
        <v>664</v>
      </c>
      <c r="AR553" s="742">
        <v>3.7799999999999999E-3</v>
      </c>
      <c r="AS553" s="742">
        <v>3.7799999999999999E-3</v>
      </c>
      <c r="AT553" s="742" t="s">
        <v>1414</v>
      </c>
      <c r="AU553" s="742" t="s">
        <v>2724</v>
      </c>
      <c r="AX553" s="190"/>
      <c r="AY553" s="190"/>
      <c r="AZ553" s="176"/>
      <c r="BA553" s="176"/>
      <c r="BB553" s="176"/>
      <c r="BC553" s="751"/>
      <c r="BD553" s="176"/>
      <c r="BE553" s="176"/>
      <c r="BF553" s="176"/>
      <c r="BG553" s="176"/>
      <c r="BH553" s="751"/>
      <c r="BI553" s="178"/>
      <c r="BJ553" s="191"/>
      <c r="BK553" s="191"/>
      <c r="BL553" s="191"/>
      <c r="BM553" s="178"/>
      <c r="BN553" s="178"/>
      <c r="BO553" s="178"/>
      <c r="BP553" s="178"/>
      <c r="BQ553" s="178"/>
      <c r="BR553" s="178"/>
      <c r="BS553" s="178"/>
      <c r="BT553" s="178"/>
      <c r="BU553" s="179"/>
      <c r="BV553" s="180"/>
      <c r="BW553" s="181"/>
      <c r="BX553" s="177"/>
      <c r="BY553"/>
      <c r="CA553"/>
    </row>
    <row r="554" spans="2:79" ht="18.75">
      <c r="B554" s="1170" t="s">
        <v>952</v>
      </c>
      <c r="C554" s="335">
        <v>19211736000137</v>
      </c>
      <c r="D554" s="1170" t="s">
        <v>13</v>
      </c>
      <c r="E554" s="1170" t="s">
        <v>615</v>
      </c>
      <c r="F554" s="1170" t="s">
        <v>619</v>
      </c>
      <c r="G554" s="1172" t="s">
        <v>34</v>
      </c>
      <c r="H554" s="1172" t="s">
        <v>1336</v>
      </c>
      <c r="I554" s="1172" t="s">
        <v>34</v>
      </c>
      <c r="J554" s="1172" t="s">
        <v>1414</v>
      </c>
      <c r="K554" s="1172" t="s">
        <v>48</v>
      </c>
      <c r="L554" s="740" t="s">
        <v>1414</v>
      </c>
      <c r="M554" s="740" t="s">
        <v>34</v>
      </c>
      <c r="N554" s="1172" t="s">
        <v>3296</v>
      </c>
      <c r="O554" s="1172" t="s">
        <v>1320</v>
      </c>
      <c r="P554" s="783">
        <v>41616</v>
      </c>
      <c r="Q554" s="741">
        <v>13.753105</v>
      </c>
      <c r="R554" s="741">
        <v>28.481900004065047</v>
      </c>
      <c r="S554" s="784">
        <v>32</v>
      </c>
      <c r="T554" s="742">
        <v>1.3685440237569235E-2</v>
      </c>
      <c r="U554" s="743">
        <v>0.42104702281677631</v>
      </c>
      <c r="V554" s="742">
        <v>2.5806080763033812E-2</v>
      </c>
      <c r="W554" s="743">
        <v>0.19507453258807431</v>
      </c>
      <c r="X554" s="742">
        <v>0.15677329574042576</v>
      </c>
      <c r="Y554" s="743">
        <v>0.7636629301807254</v>
      </c>
      <c r="Z554" s="742">
        <v>0.26602771925141888</v>
      </c>
      <c r="AA554" s="743">
        <v>1.1462900485905059</v>
      </c>
      <c r="AB554" s="742">
        <v>3.9850910117854257E-2</v>
      </c>
      <c r="AC554" s="744">
        <v>-2.672015058192188</v>
      </c>
      <c r="AD554" s="785">
        <v>19203036000109</v>
      </c>
      <c r="AE554" s="1178" t="s">
        <v>1793</v>
      </c>
      <c r="AF554" s="786" t="s">
        <v>1741</v>
      </c>
      <c r="AG554" s="787" t="s">
        <v>1427</v>
      </c>
      <c r="AH554" s="787" t="s">
        <v>1730</v>
      </c>
      <c r="AI554" s="787">
        <v>5000</v>
      </c>
      <c r="AJ554" s="787">
        <v>1000</v>
      </c>
      <c r="AK554" s="787">
        <v>5000</v>
      </c>
      <c r="AL554" s="742">
        <v>0</v>
      </c>
      <c r="AM554" s="742">
        <v>0</v>
      </c>
      <c r="AN554" s="743" t="s">
        <v>34</v>
      </c>
      <c r="AO554" s="1172" t="s">
        <v>34</v>
      </c>
      <c r="AP554" s="1178" t="s">
        <v>1742</v>
      </c>
      <c r="AQ554" s="745" t="s">
        <v>664</v>
      </c>
      <c r="AR554" s="742">
        <v>3.7799999999999999E-3</v>
      </c>
      <c r="AS554" s="742">
        <v>3.7799999999999999E-3</v>
      </c>
      <c r="AT554" s="742" t="s">
        <v>1414</v>
      </c>
      <c r="AU554" s="742" t="s">
        <v>2724</v>
      </c>
      <c r="AX554" s="190"/>
      <c r="AY554" s="190"/>
      <c r="AZ554" s="176"/>
      <c r="BA554" s="176"/>
      <c r="BB554" s="176"/>
      <c r="BC554" s="751"/>
      <c r="BD554" s="176"/>
      <c r="BE554" s="176"/>
      <c r="BF554" s="176"/>
      <c r="BG554" s="176"/>
      <c r="BH554" s="751"/>
      <c r="BI554" s="178"/>
      <c r="BJ554" s="191"/>
      <c r="BK554" s="191"/>
      <c r="BL554" s="191"/>
      <c r="BM554" s="210"/>
      <c r="BN554" s="178"/>
      <c r="BO554" s="178"/>
      <c r="BP554" s="178"/>
      <c r="BQ554" s="178"/>
      <c r="BR554" s="178"/>
      <c r="BS554" s="178"/>
      <c r="BT554" s="178"/>
      <c r="BU554" s="179"/>
      <c r="BV554" s="180"/>
      <c r="BW554" s="181"/>
      <c r="BX554" s="177"/>
      <c r="BY554"/>
      <c r="CA554"/>
    </row>
    <row r="555" spans="2:79" ht="18.75">
      <c r="B555" s="1170" t="s">
        <v>1588</v>
      </c>
      <c r="C555" s="335">
        <v>23686459000196</v>
      </c>
      <c r="D555" s="1170" t="s">
        <v>13</v>
      </c>
      <c r="E555" s="1170" t="s">
        <v>615</v>
      </c>
      <c r="F555" s="1170" t="s">
        <v>619</v>
      </c>
      <c r="G555" s="1172" t="s">
        <v>34</v>
      </c>
      <c r="H555" s="1172" t="s">
        <v>1336</v>
      </c>
      <c r="I555" s="1172" t="s">
        <v>34</v>
      </c>
      <c r="J555" s="1172" t="s">
        <v>1414</v>
      </c>
      <c r="K555" s="1172" t="s">
        <v>48</v>
      </c>
      <c r="L555" s="740" t="s">
        <v>1414</v>
      </c>
      <c r="M555" s="740" t="s">
        <v>34</v>
      </c>
      <c r="N555" s="1172" t="s">
        <v>3297</v>
      </c>
      <c r="O555" s="1172" t="s">
        <v>1320</v>
      </c>
      <c r="P555" s="783">
        <v>42446</v>
      </c>
      <c r="Q555" s="741">
        <v>31.589129</v>
      </c>
      <c r="R555" s="741">
        <v>38.34051596734696</v>
      </c>
      <c r="S555" s="784">
        <v>1</v>
      </c>
      <c r="T555" s="742">
        <v>1.3536630632660307E-2</v>
      </c>
      <c r="U555" s="743">
        <v>0.41646873815615998</v>
      </c>
      <c r="V555" s="742">
        <v>2.3873505089297531E-2</v>
      </c>
      <c r="W555" s="743">
        <v>0.18046571617356397</v>
      </c>
      <c r="X555" s="742">
        <v>0.1552556334805355</v>
      </c>
      <c r="Y555" s="743">
        <v>0.75627020170015913</v>
      </c>
      <c r="Z555" s="742">
        <v>0.26274261943121635</v>
      </c>
      <c r="AA555" s="743">
        <v>1.1321348423468822</v>
      </c>
      <c r="AB555" s="742">
        <v>4.183120945946444E-2</v>
      </c>
      <c r="AC555" s="744">
        <v>-2.591720607465656</v>
      </c>
      <c r="AD555" s="785">
        <v>18981231000199</v>
      </c>
      <c r="AE555" s="1178" t="s">
        <v>1883</v>
      </c>
      <c r="AF555" s="786" t="s">
        <v>1725</v>
      </c>
      <c r="AG555" s="787" t="s">
        <v>1428</v>
      </c>
      <c r="AH555" s="787" t="s">
        <v>1730</v>
      </c>
      <c r="AI555" s="787">
        <v>500</v>
      </c>
      <c r="AJ555" s="787">
        <v>100</v>
      </c>
      <c r="AK555" s="787">
        <v>500</v>
      </c>
      <c r="AL555" s="742">
        <v>1.89E-2</v>
      </c>
      <c r="AM555" s="742">
        <v>0.2</v>
      </c>
      <c r="AN555" s="743" t="s">
        <v>64</v>
      </c>
      <c r="AO555" s="1172" t="s">
        <v>34</v>
      </c>
      <c r="AP555" s="1178" t="s">
        <v>1742</v>
      </c>
      <c r="AQ555" s="745" t="s">
        <v>664</v>
      </c>
      <c r="AR555" s="742">
        <v>3.15E-3</v>
      </c>
      <c r="AS555" s="742">
        <v>3.15E-3</v>
      </c>
      <c r="AT555" s="742" t="s">
        <v>1414</v>
      </c>
      <c r="AU555" s="742" t="s">
        <v>2724</v>
      </c>
      <c r="AX555" s="190"/>
      <c r="AY555" s="190"/>
      <c r="AZ555" s="176"/>
      <c r="BA555" s="176"/>
      <c r="BB555" s="176"/>
      <c r="BC555" s="751"/>
      <c r="BD555" s="176"/>
      <c r="BE555" s="176"/>
      <c r="BF555" s="176"/>
      <c r="BG555" s="176"/>
      <c r="BH555" s="751"/>
      <c r="BI555" s="178"/>
      <c r="BJ555" s="191"/>
      <c r="BK555" s="191"/>
      <c r="BL555" s="191"/>
      <c r="BM555" s="178"/>
      <c r="BN555" s="178"/>
      <c r="BO555" s="178"/>
      <c r="BP555" s="178"/>
      <c r="BQ555" s="178"/>
      <c r="BR555" s="178"/>
      <c r="BS555" s="178"/>
      <c r="BT555" s="178"/>
      <c r="BU555" s="179"/>
      <c r="BV555" s="180"/>
      <c r="BW555" s="181"/>
      <c r="BX555" s="177"/>
      <c r="BY555"/>
      <c r="CA555"/>
    </row>
    <row r="556" spans="2:79" ht="18.75">
      <c r="B556" s="1170" t="s">
        <v>954</v>
      </c>
      <c r="C556" s="335">
        <v>41969176000133</v>
      </c>
      <c r="D556" s="1170" t="s">
        <v>13</v>
      </c>
      <c r="E556" s="1170" t="s">
        <v>615</v>
      </c>
      <c r="F556" s="1170" t="s">
        <v>619</v>
      </c>
      <c r="G556" s="1172" t="s">
        <v>34</v>
      </c>
      <c r="H556" s="1172" t="s">
        <v>1337</v>
      </c>
      <c r="I556" s="1172" t="s">
        <v>34</v>
      </c>
      <c r="J556" s="1172" t="s">
        <v>1414</v>
      </c>
      <c r="K556" s="1172" t="s">
        <v>48</v>
      </c>
      <c r="L556" s="740" t="s">
        <v>1414</v>
      </c>
      <c r="M556" s="740" t="s">
        <v>34</v>
      </c>
      <c r="N556" s="1172" t="s">
        <v>3298</v>
      </c>
      <c r="O556" s="1172" t="s">
        <v>1320</v>
      </c>
      <c r="P556" s="783">
        <v>44422</v>
      </c>
      <c r="Q556" s="741">
        <v>20.245440349999999</v>
      </c>
      <c r="R556" s="741">
        <v>18.207169152813851</v>
      </c>
      <c r="S556" s="784">
        <v>7</v>
      </c>
      <c r="T556" s="742">
        <v>6.5135138717828944E-3</v>
      </c>
      <c r="U556" s="743">
        <v>0.20039513352747465</v>
      </c>
      <c r="V556" s="742">
        <v>7.0185181754301107E-2</v>
      </c>
      <c r="W556" s="743">
        <v>0.53054710829788743</v>
      </c>
      <c r="X556" s="742"/>
      <c r="Y556" s="743"/>
      <c r="Z556" s="742"/>
      <c r="AA556" s="743"/>
      <c r="AB556" s="742">
        <v>4.9726706936469633E-2</v>
      </c>
      <c r="AC556" s="744">
        <v>-1.2488888718419475</v>
      </c>
      <c r="AD556" s="785">
        <v>41969199000148</v>
      </c>
      <c r="AE556" s="1178" t="s">
        <v>2056</v>
      </c>
      <c r="AF556" s="786" t="s">
        <v>1763</v>
      </c>
      <c r="AG556" s="787" t="s">
        <v>59</v>
      </c>
      <c r="AH556" s="787" t="s">
        <v>1730</v>
      </c>
      <c r="AI556" s="787">
        <v>500</v>
      </c>
      <c r="AJ556" s="787">
        <v>100</v>
      </c>
      <c r="AK556" s="787">
        <v>500</v>
      </c>
      <c r="AL556" s="742">
        <v>0</v>
      </c>
      <c r="AM556" s="742">
        <v>0</v>
      </c>
      <c r="AN556" s="743" t="s">
        <v>64</v>
      </c>
      <c r="AO556" s="1172" t="s">
        <v>34</v>
      </c>
      <c r="AP556" s="1178" t="s">
        <v>1742</v>
      </c>
      <c r="AQ556" s="745" t="s">
        <v>664</v>
      </c>
      <c r="AR556" s="742">
        <v>3.7799999999999999E-3</v>
      </c>
      <c r="AS556" s="742">
        <v>3.7799999999999999E-3</v>
      </c>
      <c r="AT556" s="742" t="s">
        <v>1414</v>
      </c>
      <c r="AU556" s="742" t="s">
        <v>2724</v>
      </c>
      <c r="AX556" s="190"/>
      <c r="AY556" s="190"/>
      <c r="AZ556" s="176"/>
      <c r="BA556" s="176"/>
      <c r="BB556" s="176"/>
      <c r="BC556" s="751"/>
      <c r="BD556" s="176"/>
      <c r="BE556" s="176"/>
      <c r="BF556" s="176"/>
      <c r="BG556" s="176"/>
      <c r="BH556" s="751"/>
      <c r="BI556" s="178"/>
      <c r="BJ556" s="191"/>
      <c r="BK556" s="191"/>
      <c r="BL556" s="191"/>
      <c r="BM556" s="178"/>
      <c r="BN556" s="178"/>
      <c r="BO556" s="178"/>
      <c r="BP556" s="178"/>
      <c r="BQ556" s="178"/>
      <c r="BR556" s="178"/>
      <c r="BS556" s="178"/>
      <c r="BT556" s="178"/>
      <c r="BU556" s="179"/>
      <c r="BV556" s="180"/>
      <c r="BW556" s="181"/>
      <c r="BX556" s="177"/>
      <c r="BY556"/>
      <c r="CA556"/>
    </row>
    <row r="557" spans="2:79" ht="18.75">
      <c r="B557" s="1170" t="s">
        <v>955</v>
      </c>
      <c r="C557" s="335">
        <v>37828294000154</v>
      </c>
      <c r="D557" s="1170" t="s">
        <v>13</v>
      </c>
      <c r="E557" s="1170" t="s">
        <v>615</v>
      </c>
      <c r="F557" s="1170" t="s">
        <v>619</v>
      </c>
      <c r="G557" s="1172" t="s">
        <v>34</v>
      </c>
      <c r="H557" s="1172" t="s">
        <v>865</v>
      </c>
      <c r="I557" s="1172" t="s">
        <v>34</v>
      </c>
      <c r="J557" s="1172" t="s">
        <v>1414</v>
      </c>
      <c r="K557" s="1172" t="s">
        <v>48</v>
      </c>
      <c r="L557" s="740" t="s">
        <v>1414</v>
      </c>
      <c r="M557" s="740" t="s">
        <v>1411</v>
      </c>
      <c r="N557" s="1172" t="s">
        <v>3299</v>
      </c>
      <c r="O557" s="1172" t="s">
        <v>1320</v>
      </c>
      <c r="P557" s="783">
        <v>44043</v>
      </c>
      <c r="Q557" s="741">
        <v>280.85289428999999</v>
      </c>
      <c r="R557" s="741">
        <v>287.59540756174107</v>
      </c>
      <c r="S557" s="784">
        <v>31</v>
      </c>
      <c r="T557" s="742">
        <v>1.1078856327568776E-2</v>
      </c>
      <c r="U557" s="743">
        <v>0.34085271587625371</v>
      </c>
      <c r="V557" s="742">
        <v>6.2399654440672414E-3</v>
      </c>
      <c r="W557" s="743">
        <v>4.7169438611957958E-2</v>
      </c>
      <c r="X557" s="742">
        <v>0.17027792691309984</v>
      </c>
      <c r="Y557" s="743">
        <v>0.8294457292449855</v>
      </c>
      <c r="Z557" s="742"/>
      <c r="AA557" s="743"/>
      <c r="AB557" s="742">
        <v>5.4680701355432113E-2</v>
      </c>
      <c r="AC557" s="744">
        <v>-2.3051706381234012</v>
      </c>
      <c r="AD557" s="785">
        <v>0</v>
      </c>
      <c r="AE557" s="1178" t="s">
        <v>1883</v>
      </c>
      <c r="AF557" s="786" t="s">
        <v>1763</v>
      </c>
      <c r="AG557" s="787" t="s">
        <v>59</v>
      </c>
      <c r="AH557" s="787" t="s">
        <v>1726</v>
      </c>
      <c r="AI557" s="787">
        <v>500</v>
      </c>
      <c r="AJ557" s="787">
        <v>100</v>
      </c>
      <c r="AK557" s="787">
        <v>500</v>
      </c>
      <c r="AL557" s="742">
        <v>1.89E-2</v>
      </c>
      <c r="AM557" s="742">
        <v>0.2</v>
      </c>
      <c r="AN557" s="743" t="s">
        <v>64</v>
      </c>
      <c r="AO557" s="1172" t="s">
        <v>34</v>
      </c>
      <c r="AP557" s="1178" t="s">
        <v>1742</v>
      </c>
      <c r="AQ557" s="745" t="s">
        <v>664</v>
      </c>
      <c r="AR557" s="742">
        <v>3.2130000000000001E-3</v>
      </c>
      <c r="AS557" s="742">
        <v>3.2130000000000001E-3</v>
      </c>
      <c r="AT557" s="742" t="s">
        <v>1414</v>
      </c>
      <c r="AU557" s="742" t="s">
        <v>2724</v>
      </c>
      <c r="AX557" s="190"/>
      <c r="AY557" s="190"/>
      <c r="AZ557" s="176"/>
      <c r="BA557" s="176"/>
      <c r="BB557" s="176"/>
      <c r="BC557" s="751"/>
      <c r="BD557" s="176"/>
      <c r="BE557" s="176"/>
      <c r="BF557" s="176"/>
      <c r="BG557" s="176"/>
      <c r="BH557" s="751"/>
      <c r="BI557" s="178"/>
      <c r="BJ557" s="191"/>
      <c r="BK557" s="191"/>
      <c r="BL557" s="191"/>
      <c r="BM557" s="178"/>
      <c r="BN557" s="178"/>
      <c r="BO557" s="178"/>
      <c r="BP557" s="178"/>
      <c r="BQ557" s="178"/>
      <c r="BR557" s="178"/>
      <c r="BS557" s="178"/>
      <c r="BT557" s="178"/>
      <c r="BU557" s="179"/>
      <c r="BV557" s="180"/>
      <c r="BW557" s="181"/>
      <c r="BX557" s="177"/>
      <c r="BY557"/>
      <c r="CA557"/>
    </row>
    <row r="558" spans="2:79" ht="18.75">
      <c r="B558" s="1170" t="s">
        <v>1589</v>
      </c>
      <c r="C558" s="335">
        <v>38134833000118</v>
      </c>
      <c r="D558" s="1170" t="s">
        <v>14</v>
      </c>
      <c r="E558" s="1170" t="s">
        <v>614</v>
      </c>
      <c r="F558" s="1170" t="s">
        <v>689</v>
      </c>
      <c r="G558" s="1172" t="s">
        <v>1414</v>
      </c>
      <c r="H558" s="1172" t="s">
        <v>865</v>
      </c>
      <c r="I558" s="1172" t="s">
        <v>34</v>
      </c>
      <c r="J558" s="1172" t="s">
        <v>608</v>
      </c>
      <c r="K558" s="1172" t="s">
        <v>48</v>
      </c>
      <c r="L558" s="740" t="s">
        <v>1414</v>
      </c>
      <c r="M558" s="740" t="s">
        <v>34</v>
      </c>
      <c r="N558" s="1172" t="s">
        <v>3301</v>
      </c>
      <c r="O558" s="1172" t="s">
        <v>1320</v>
      </c>
      <c r="P558" s="783">
        <v>44105</v>
      </c>
      <c r="Q558" s="741">
        <v>11.53666254</v>
      </c>
      <c r="R558" s="741">
        <v>21.639580883333341</v>
      </c>
      <c r="S558" s="784">
        <v>10</v>
      </c>
      <c r="T558" s="742">
        <v>-2.2382555617083688E-2</v>
      </c>
      <c r="U558" s="743">
        <v>-0.68862296294517167</v>
      </c>
      <c r="V558" s="742">
        <v>-4.0390030135060928E-2</v>
      </c>
      <c r="W558" s="743">
        <v>-0.30531820473497456</v>
      </c>
      <c r="X558" s="742">
        <v>3.4638257987607224E-2</v>
      </c>
      <c r="Y558" s="743">
        <v>0.16872741920900444</v>
      </c>
      <c r="Z558" s="742"/>
      <c r="AA558" s="743"/>
      <c r="AB558" s="742">
        <v>0.12373948754465808</v>
      </c>
      <c r="AC558" s="744">
        <v>-1.3954990944450487</v>
      </c>
      <c r="AD558" s="785">
        <v>28470590000135</v>
      </c>
      <c r="AE558" s="1178" t="s">
        <v>1732</v>
      </c>
      <c r="AF558" s="786" t="s">
        <v>1733</v>
      </c>
      <c r="AG558" s="787" t="s">
        <v>719</v>
      </c>
      <c r="AH558" s="787" t="s">
        <v>1730</v>
      </c>
      <c r="AI558" s="787">
        <v>1000</v>
      </c>
      <c r="AJ558" s="787">
        <v>300</v>
      </c>
      <c r="AK558" s="787">
        <v>1000</v>
      </c>
      <c r="AL558" s="742">
        <v>0</v>
      </c>
      <c r="AM558" s="742">
        <v>0</v>
      </c>
      <c r="AN558" s="743" t="s">
        <v>2119</v>
      </c>
      <c r="AO558" s="1172" t="s">
        <v>34</v>
      </c>
      <c r="AP558" s="1178" t="s">
        <v>1742</v>
      </c>
      <c r="AQ558" s="745" t="s">
        <v>668</v>
      </c>
      <c r="AR558" s="742">
        <v>0</v>
      </c>
      <c r="AS558" s="742">
        <v>0</v>
      </c>
      <c r="AT558" s="742" t="s">
        <v>1414</v>
      </c>
      <c r="AU558" s="742" t="s">
        <v>2724</v>
      </c>
      <c r="AX558" s="190"/>
      <c r="AY558" s="190"/>
      <c r="AZ558" s="176"/>
      <c r="BA558" s="176"/>
      <c r="BB558" s="176"/>
      <c r="BC558" s="751"/>
      <c r="BD558" s="176"/>
      <c r="BE558" s="176"/>
      <c r="BF558" s="176"/>
      <c r="BG558" s="176"/>
      <c r="BH558" s="751"/>
      <c r="BI558" s="178"/>
      <c r="BJ558" s="191"/>
      <c r="BK558" s="191"/>
      <c r="BL558" s="191"/>
      <c r="BM558" s="178"/>
      <c r="BN558" s="178"/>
      <c r="BO558" s="178"/>
      <c r="BP558" s="178"/>
      <c r="BQ558" s="178"/>
      <c r="BR558" s="178"/>
      <c r="BS558" s="178"/>
      <c r="BT558" s="178"/>
      <c r="BU558" s="179"/>
      <c r="BV558" s="180"/>
      <c r="BW558" s="181"/>
      <c r="BX558" s="177"/>
      <c r="BY558"/>
      <c r="CA558"/>
    </row>
    <row r="559" spans="2:79" ht="18.75">
      <c r="B559" s="1170" t="s">
        <v>956</v>
      </c>
      <c r="C559" s="335">
        <v>28568701000140</v>
      </c>
      <c r="D559" s="1170" t="s">
        <v>14</v>
      </c>
      <c r="E559" s="1170" t="s">
        <v>614</v>
      </c>
      <c r="F559" s="1170" t="s">
        <v>1414</v>
      </c>
      <c r="G559" s="1172" t="s">
        <v>1414</v>
      </c>
      <c r="H559" s="1172" t="s">
        <v>865</v>
      </c>
      <c r="I559" s="1172" t="s">
        <v>34</v>
      </c>
      <c r="J559" s="1172" t="s">
        <v>608</v>
      </c>
      <c r="K559" s="1172" t="s">
        <v>48</v>
      </c>
      <c r="L559" s="740" t="s">
        <v>1414</v>
      </c>
      <c r="M559" s="740" t="s">
        <v>1411</v>
      </c>
      <c r="N559" s="1172" t="s">
        <v>3302</v>
      </c>
      <c r="O559" s="1172" t="s">
        <v>1320</v>
      </c>
      <c r="P559" s="783">
        <v>43029</v>
      </c>
      <c r="Q559" s="741">
        <v>6.6960153</v>
      </c>
      <c r="R559" s="741">
        <v>18.835551735101227</v>
      </c>
      <c r="S559" s="784">
        <v>3</v>
      </c>
      <c r="T559" s="742">
        <v>6.7511721302675465E-3</v>
      </c>
      <c r="U559" s="743">
        <v>0.20770694085305003</v>
      </c>
      <c r="V559" s="742">
        <v>-5.7521371378667752E-2</v>
      </c>
      <c r="W559" s="743">
        <v>-0.43481824065249847</v>
      </c>
      <c r="X559" s="742">
        <v>-1.4141683978727171E-2</v>
      </c>
      <c r="Y559" s="743">
        <v>-6.888596539276455E-2</v>
      </c>
      <c r="Z559" s="742">
        <v>3.0709471748222805E-2</v>
      </c>
      <c r="AA559" s="743">
        <v>0.13232441326608613</v>
      </c>
      <c r="AB559" s="742">
        <v>0.15508604444360877</v>
      </c>
      <c r="AC559" s="744">
        <v>-1.2238991892548317</v>
      </c>
      <c r="AD559" s="785">
        <v>0</v>
      </c>
      <c r="AE559" s="1178" t="s">
        <v>1814</v>
      </c>
      <c r="AF559" s="786" t="s">
        <v>1738</v>
      </c>
      <c r="AG559" s="787" t="s">
        <v>1427</v>
      </c>
      <c r="AH559" s="787" t="s">
        <v>1730</v>
      </c>
      <c r="AI559" s="787">
        <v>1000</v>
      </c>
      <c r="AJ559" s="787">
        <v>300</v>
      </c>
      <c r="AK559" s="787">
        <v>300</v>
      </c>
      <c r="AL559" s="742">
        <v>1.3000000000000001E-2</v>
      </c>
      <c r="AM559" s="742">
        <v>0.2</v>
      </c>
      <c r="AN559" s="743" t="s">
        <v>2124</v>
      </c>
      <c r="AO559" s="1172" t="s">
        <v>34</v>
      </c>
      <c r="AP559" s="1178" t="s">
        <v>1742</v>
      </c>
      <c r="AQ559" s="745" t="s">
        <v>668</v>
      </c>
      <c r="AR559" s="742">
        <v>3.46666666666667E-3</v>
      </c>
      <c r="AS559" s="742">
        <v>3.46666666666667E-3</v>
      </c>
      <c r="AT559" s="742" t="s">
        <v>1414</v>
      </c>
      <c r="AU559" s="742" t="s">
        <v>2724</v>
      </c>
      <c r="AX559" s="190"/>
      <c r="AY559" s="190"/>
      <c r="AZ559" s="176"/>
      <c r="BA559" s="176"/>
      <c r="BB559" s="176"/>
      <c r="BC559" s="751"/>
      <c r="BD559" s="176"/>
      <c r="BE559" s="176"/>
      <c r="BF559" s="176"/>
      <c r="BG559" s="176"/>
      <c r="BH559" s="751"/>
      <c r="BI559" s="178"/>
      <c r="BJ559" s="191"/>
      <c r="BK559" s="191"/>
      <c r="BL559" s="191"/>
      <c r="BM559" s="178"/>
      <c r="BN559" s="178"/>
      <c r="BO559" s="178"/>
      <c r="BP559" s="178"/>
      <c r="BQ559" s="178"/>
      <c r="BR559" s="178"/>
      <c r="BS559" s="178"/>
      <c r="BT559" s="178"/>
      <c r="BU559" s="179"/>
      <c r="BV559" s="180"/>
      <c r="BW559" s="181"/>
      <c r="BX559" s="177"/>
      <c r="BY559"/>
      <c r="CA559"/>
    </row>
    <row r="560" spans="2:79" ht="18.75">
      <c r="B560" s="1170" t="s">
        <v>957</v>
      </c>
      <c r="C560" s="335">
        <v>10447046000107</v>
      </c>
      <c r="D560" s="1170" t="s">
        <v>13</v>
      </c>
      <c r="E560" s="1170" t="s">
        <v>615</v>
      </c>
      <c r="F560" s="1170" t="s">
        <v>619</v>
      </c>
      <c r="G560" s="1172" t="s">
        <v>34</v>
      </c>
      <c r="H560" s="1172" t="s">
        <v>1336</v>
      </c>
      <c r="I560" s="1172" t="s">
        <v>34</v>
      </c>
      <c r="J560" s="1172" t="s">
        <v>608</v>
      </c>
      <c r="K560" s="1172" t="s">
        <v>48</v>
      </c>
      <c r="L560" s="740" t="s">
        <v>1414</v>
      </c>
      <c r="M560" s="740" t="s">
        <v>34</v>
      </c>
      <c r="N560" s="1172" t="s">
        <v>3303</v>
      </c>
      <c r="O560" s="1172" t="s">
        <v>1320</v>
      </c>
      <c r="P560" s="783">
        <v>39740</v>
      </c>
      <c r="Q560" s="741">
        <v>51.159227000000001</v>
      </c>
      <c r="R560" s="741">
        <v>66.095341345381499</v>
      </c>
      <c r="S560" s="784">
        <v>5</v>
      </c>
      <c r="T560" s="742">
        <v>1.682134832729365E-2</v>
      </c>
      <c r="U560" s="743">
        <v>0.51752654719340885</v>
      </c>
      <c r="V560" s="742">
        <v>5.816361150236049E-2</v>
      </c>
      <c r="W560" s="743">
        <v>0.43967309223143847</v>
      </c>
      <c r="X560" s="742">
        <v>6.6902297997815996E-2</v>
      </c>
      <c r="Y560" s="743">
        <v>0.32588971663534344</v>
      </c>
      <c r="Z560" s="742">
        <v>7.9747492201674319E-2</v>
      </c>
      <c r="AA560" s="743">
        <v>0.34362493114649623</v>
      </c>
      <c r="AB560" s="742">
        <v>6.6135242554540535E-2</v>
      </c>
      <c r="AC560" s="744">
        <v>-1.1208048585761823</v>
      </c>
      <c r="AD560" s="785">
        <v>0</v>
      </c>
      <c r="AE560" s="1178" t="s">
        <v>1814</v>
      </c>
      <c r="AF560" s="786" t="s">
        <v>1741</v>
      </c>
      <c r="AG560" s="787" t="s">
        <v>1427</v>
      </c>
      <c r="AH560" s="787" t="s">
        <v>1730</v>
      </c>
      <c r="AI560" s="787">
        <v>1000</v>
      </c>
      <c r="AJ560" s="787">
        <v>300</v>
      </c>
      <c r="AK560" s="787">
        <v>0</v>
      </c>
      <c r="AL560" s="742">
        <v>1.4999999999999999E-2</v>
      </c>
      <c r="AM560" s="742">
        <v>0.2</v>
      </c>
      <c r="AN560" s="743" t="s">
        <v>34</v>
      </c>
      <c r="AO560" s="1172" t="s">
        <v>34</v>
      </c>
      <c r="AP560" s="1178" t="s">
        <v>1742</v>
      </c>
      <c r="AQ560" s="745" t="s">
        <v>668</v>
      </c>
      <c r="AR560" s="742">
        <v>4.0000000000000001E-3</v>
      </c>
      <c r="AS560" s="742">
        <v>4.0000000000000001E-3</v>
      </c>
      <c r="AT560" s="742" t="s">
        <v>1414</v>
      </c>
      <c r="AU560" s="742" t="s">
        <v>2724</v>
      </c>
      <c r="AX560" s="190"/>
      <c r="AY560" s="190"/>
      <c r="AZ560" s="176"/>
      <c r="BA560" s="176"/>
      <c r="BB560" s="176"/>
      <c r="BC560" s="751"/>
      <c r="BD560" s="176"/>
      <c r="BE560" s="176"/>
      <c r="BF560" s="176"/>
      <c r="BG560" s="176"/>
      <c r="BH560" s="751"/>
      <c r="BI560" s="178"/>
      <c r="BJ560" s="191"/>
      <c r="BK560" s="191"/>
      <c r="BL560" s="191"/>
      <c r="BM560" s="178"/>
      <c r="BN560" s="178"/>
      <c r="BO560" s="178"/>
      <c r="BP560" s="178"/>
      <c r="BQ560" s="178"/>
      <c r="BR560" s="178"/>
      <c r="BS560" s="178"/>
      <c r="BT560" s="178"/>
      <c r="BU560" s="179"/>
      <c r="BV560" s="180"/>
      <c r="BW560" s="181"/>
      <c r="BX560" s="177"/>
      <c r="BY560"/>
      <c r="CA560"/>
    </row>
    <row r="561" spans="2:79" ht="18.75">
      <c r="B561" s="1170" t="s">
        <v>1590</v>
      </c>
      <c r="C561" s="335">
        <v>20216106000134</v>
      </c>
      <c r="D561" s="1170" t="s">
        <v>13</v>
      </c>
      <c r="E561" s="1170" t="s">
        <v>615</v>
      </c>
      <c r="F561" s="1170" t="s">
        <v>619</v>
      </c>
      <c r="G561" s="1172" t="s">
        <v>34</v>
      </c>
      <c r="H561" s="1172" t="s">
        <v>1337</v>
      </c>
      <c r="I561" s="1172" t="s">
        <v>34</v>
      </c>
      <c r="J561" s="1172" t="s">
        <v>611</v>
      </c>
      <c r="K561" s="1172" t="s">
        <v>48</v>
      </c>
      <c r="L561" s="740" t="s">
        <v>1414</v>
      </c>
      <c r="M561" s="740" t="s">
        <v>34</v>
      </c>
      <c r="N561" s="1172" t="s">
        <v>3304</v>
      </c>
      <c r="O561" s="1172" t="s">
        <v>1320</v>
      </c>
      <c r="P561" s="783">
        <v>41936</v>
      </c>
      <c r="Q561" s="741">
        <v>126.37813800000001</v>
      </c>
      <c r="R561" s="741">
        <v>133.31896218875499</v>
      </c>
      <c r="S561" s="784">
        <v>30</v>
      </c>
      <c r="T561" s="742">
        <v>-1.0181892539196102E-4</v>
      </c>
      <c r="U561" s="743">
        <v>-3.1325667759668058E-3</v>
      </c>
      <c r="V561" s="742">
        <v>8.106085936514984E-2</v>
      </c>
      <c r="W561" s="743">
        <v>0.61275903912133745</v>
      </c>
      <c r="X561" s="742">
        <v>4.2405679636472238E-2</v>
      </c>
      <c r="Y561" s="743">
        <v>0.20656353120949936</v>
      </c>
      <c r="Z561" s="742">
        <v>0.32031818767583142</v>
      </c>
      <c r="AA561" s="743">
        <v>1.3802229028935795</v>
      </c>
      <c r="AB561" s="742">
        <v>6.4815678136046245E-2</v>
      </c>
      <c r="AC561" s="744">
        <v>-0.79035589518833738</v>
      </c>
      <c r="AD561" s="785">
        <v>20216114000180</v>
      </c>
      <c r="AE561" s="1178" t="s">
        <v>1897</v>
      </c>
      <c r="AF561" s="786" t="s">
        <v>1729</v>
      </c>
      <c r="AG561" s="787" t="s">
        <v>59</v>
      </c>
      <c r="AH561" s="787" t="s">
        <v>1726</v>
      </c>
      <c r="AI561" s="787">
        <v>200000</v>
      </c>
      <c r="AJ561" s="787">
        <v>50000</v>
      </c>
      <c r="AK561" s="787">
        <v>200000</v>
      </c>
      <c r="AL561" s="742">
        <v>0</v>
      </c>
      <c r="AM561" s="742">
        <v>0.2</v>
      </c>
      <c r="AN561" s="743" t="s">
        <v>64</v>
      </c>
      <c r="AO561" s="1172" t="s">
        <v>34</v>
      </c>
      <c r="AP561" s="1178" t="s">
        <v>1742</v>
      </c>
      <c r="AQ561" s="745" t="s">
        <v>664</v>
      </c>
      <c r="AR561" s="742">
        <v>0</v>
      </c>
      <c r="AS561" s="742">
        <v>0</v>
      </c>
      <c r="AT561" s="742" t="s">
        <v>1414</v>
      </c>
      <c r="AU561" s="742" t="s">
        <v>2724</v>
      </c>
      <c r="AX561" s="190"/>
      <c r="AY561" s="190"/>
      <c r="AZ561" s="176"/>
      <c r="BA561" s="176"/>
      <c r="BB561" s="176"/>
      <c r="BC561" s="751"/>
      <c r="BD561" s="176"/>
      <c r="BE561" s="176"/>
      <c r="BF561" s="176"/>
      <c r="BG561" s="176"/>
      <c r="BH561" s="751"/>
      <c r="BI561" s="178"/>
      <c r="BJ561" s="191"/>
      <c r="BK561" s="191"/>
      <c r="BL561" s="191"/>
      <c r="BM561" s="178"/>
      <c r="BN561" s="178"/>
      <c r="BO561" s="178"/>
      <c r="BP561" s="178"/>
      <c r="BQ561" s="178"/>
      <c r="BR561" s="178"/>
      <c r="BS561" s="178"/>
      <c r="BT561" s="178"/>
      <c r="BU561" s="179"/>
      <c r="BV561" s="180"/>
      <c r="BW561" s="181"/>
      <c r="BX561" s="177"/>
      <c r="BY561"/>
      <c r="CA561"/>
    </row>
    <row r="562" spans="2:79" ht="18.75">
      <c r="B562" s="1170" t="s">
        <v>4681</v>
      </c>
      <c r="C562" s="335">
        <v>26343792000190</v>
      </c>
      <c r="D562" s="1170" t="s">
        <v>13</v>
      </c>
      <c r="E562" s="1170" t="s">
        <v>615</v>
      </c>
      <c r="F562" s="1170" t="s">
        <v>619</v>
      </c>
      <c r="G562" s="1172" t="s">
        <v>34</v>
      </c>
      <c r="H562" s="1172" t="s">
        <v>1336</v>
      </c>
      <c r="I562" s="1172" t="s">
        <v>34</v>
      </c>
      <c r="J562" s="1172" t="s">
        <v>608</v>
      </c>
      <c r="K562" s="1172" t="s">
        <v>48</v>
      </c>
      <c r="L562" s="740" t="s">
        <v>1414</v>
      </c>
      <c r="M562" s="740" t="s">
        <v>34</v>
      </c>
      <c r="N562" s="1172" t="s">
        <v>4682</v>
      </c>
      <c r="O562" s="1172" t="s">
        <v>1320</v>
      </c>
      <c r="P562" s="783">
        <v>42941</v>
      </c>
      <c r="Q562" s="741">
        <v>12.941542</v>
      </c>
      <c r="R562" s="741">
        <v>13.023996074074077</v>
      </c>
      <c r="S562" s="784">
        <v>3</v>
      </c>
      <c r="T562" s="742">
        <v>1.7490641836801935E-2</v>
      </c>
      <c r="U562" s="743">
        <v>0.53811806888925084</v>
      </c>
      <c r="V562" s="742">
        <v>1.7490641836801935E-2</v>
      </c>
      <c r="W562" s="743">
        <v>0.13221607776517072</v>
      </c>
      <c r="X562" s="742">
        <v>1.7490641836801935E-2</v>
      </c>
      <c r="Y562" s="743">
        <v>8.5199170769167609E-2</v>
      </c>
      <c r="Z562" s="742">
        <v>1.7490641836801935E-2</v>
      </c>
      <c r="AA562" s="743">
        <v>7.536563760123989E-2</v>
      </c>
      <c r="AB562" s="742">
        <v>6.3338332824184954E-2</v>
      </c>
      <c r="AC562" s="744">
        <v>-1.8124517290731059</v>
      </c>
      <c r="AD562" s="785">
        <v>26850881000123</v>
      </c>
      <c r="AE562" s="1178" t="s">
        <v>1897</v>
      </c>
      <c r="AF562" s="786" t="s">
        <v>1779</v>
      </c>
      <c r="AG562" s="787" t="s">
        <v>736</v>
      </c>
      <c r="AH562" s="787" t="s">
        <v>2116</v>
      </c>
      <c r="AI562" s="787">
        <v>1</v>
      </c>
      <c r="AJ562" s="787">
        <v>1</v>
      </c>
      <c r="AK562" s="787">
        <v>1</v>
      </c>
      <c r="AL562" s="742">
        <v>9.4999999999999998E-3</v>
      </c>
      <c r="AM562" s="742">
        <v>0</v>
      </c>
      <c r="AN562" s="743" t="s">
        <v>64</v>
      </c>
      <c r="AO562" s="1172" t="s">
        <v>4623</v>
      </c>
      <c r="AP562" s="1178" t="s">
        <v>1742</v>
      </c>
      <c r="AQ562" s="745" t="s">
        <v>2174</v>
      </c>
      <c r="AR562" s="742">
        <v>0</v>
      </c>
      <c r="AS562" s="742">
        <v>0</v>
      </c>
      <c r="AT562" s="742" t="s">
        <v>1414</v>
      </c>
      <c r="AU562" s="742" t="s">
        <v>2724</v>
      </c>
      <c r="AX562" s="190"/>
      <c r="AY562" s="190"/>
      <c r="AZ562" s="176"/>
      <c r="BA562" s="176"/>
      <c r="BB562" s="176"/>
      <c r="BC562" s="751"/>
      <c r="BD562" s="176"/>
      <c r="BE562" s="176"/>
      <c r="BF562" s="176"/>
      <c r="BG562" s="176"/>
      <c r="BH562" s="751"/>
      <c r="BI562" s="178"/>
      <c r="BJ562" s="191"/>
      <c r="BK562" s="191"/>
      <c r="BL562" s="191"/>
      <c r="BM562" s="178"/>
      <c r="BN562" s="178"/>
      <c r="BO562" s="178"/>
      <c r="BP562" s="178"/>
      <c r="BQ562" s="178"/>
      <c r="BR562" s="178"/>
      <c r="BS562" s="178"/>
      <c r="BT562" s="178"/>
      <c r="BU562" s="179"/>
      <c r="BV562" s="180"/>
      <c r="BW562" s="181"/>
      <c r="BX562" s="177"/>
      <c r="BY562"/>
      <c r="CA562"/>
    </row>
    <row r="563" spans="2:79" ht="18.75">
      <c r="B563" s="1170" t="s">
        <v>958</v>
      </c>
      <c r="C563" s="335">
        <v>26434293000109</v>
      </c>
      <c r="D563" s="1170" t="s">
        <v>11</v>
      </c>
      <c r="E563" s="1170" t="s">
        <v>620</v>
      </c>
      <c r="F563" s="1170" t="s">
        <v>663</v>
      </c>
      <c r="G563" s="1172" t="s">
        <v>738</v>
      </c>
      <c r="H563" s="1172" t="s">
        <v>34</v>
      </c>
      <c r="I563" s="1172" t="s">
        <v>1303</v>
      </c>
      <c r="J563" s="1172" t="s">
        <v>608</v>
      </c>
      <c r="K563" s="1172" t="s">
        <v>48</v>
      </c>
      <c r="L563" s="740" t="s">
        <v>1414</v>
      </c>
      <c r="M563" s="740" t="s">
        <v>34</v>
      </c>
      <c r="N563" s="1172" t="s">
        <v>3306</v>
      </c>
      <c r="O563" s="1172" t="s">
        <v>1320</v>
      </c>
      <c r="P563" s="783">
        <v>42761</v>
      </c>
      <c r="Q563" s="741">
        <v>39.969127</v>
      </c>
      <c r="R563" s="741">
        <v>44.75627691164658</v>
      </c>
      <c r="S563" s="784">
        <v>1</v>
      </c>
      <c r="T563" s="742">
        <v>2.6812061873345172E-2</v>
      </c>
      <c r="U563" s="743">
        <v>0.82490140115188026</v>
      </c>
      <c r="V563" s="742">
        <v>0.12917422248519661</v>
      </c>
      <c r="W563" s="743">
        <v>0.97645982375687379</v>
      </c>
      <c r="X563" s="742">
        <v>0.20632248471291037</v>
      </c>
      <c r="Y563" s="743">
        <v>1.0050234160982827</v>
      </c>
      <c r="Z563" s="742">
        <v>0.22847501269523418</v>
      </c>
      <c r="AA563" s="743">
        <v>0.98447873831004762</v>
      </c>
      <c r="AB563" s="742">
        <v>2.8768451250717228E-3</v>
      </c>
      <c r="AC563" s="744">
        <v>-1.0824670985128428</v>
      </c>
      <c r="AD563" s="785">
        <v>25682025000143</v>
      </c>
      <c r="AE563" s="1178" t="s">
        <v>1897</v>
      </c>
      <c r="AF563" s="786" t="s">
        <v>1725</v>
      </c>
      <c r="AG563" s="787" t="s">
        <v>1428</v>
      </c>
      <c r="AH563" s="787" t="s">
        <v>1730</v>
      </c>
      <c r="AI563" s="787">
        <v>1000</v>
      </c>
      <c r="AJ563" s="787">
        <v>500</v>
      </c>
      <c r="AK563" s="787">
        <v>1000</v>
      </c>
      <c r="AL563" s="742">
        <v>4.5000000000000005E-3</v>
      </c>
      <c r="AM563" s="742">
        <v>0</v>
      </c>
      <c r="AN563" s="743" t="s">
        <v>64</v>
      </c>
      <c r="AO563" s="1172" t="s">
        <v>34</v>
      </c>
      <c r="AP563" s="1178" t="s">
        <v>1731</v>
      </c>
      <c r="AQ563" s="745" t="s">
        <v>669</v>
      </c>
      <c r="AR563" s="742">
        <v>1.3500000000000001E-3</v>
      </c>
      <c r="AS563" s="742">
        <v>1.3500000000000001E-3</v>
      </c>
      <c r="AT563" s="742" t="s">
        <v>1414</v>
      </c>
      <c r="AU563" s="742" t="s">
        <v>2724</v>
      </c>
      <c r="AX563" s="190"/>
      <c r="AY563" s="190"/>
      <c r="AZ563" s="176"/>
      <c r="BA563" s="176"/>
      <c r="BB563" s="176"/>
      <c r="BC563" s="751"/>
      <c r="BD563" s="176"/>
      <c r="BE563" s="176"/>
      <c r="BF563" s="176"/>
      <c r="BG563" s="176"/>
      <c r="BH563" s="751"/>
      <c r="BI563" s="178"/>
      <c r="BJ563" s="191"/>
      <c r="BK563" s="191"/>
      <c r="BL563" s="191"/>
      <c r="BM563" s="178"/>
      <c r="BN563" s="178"/>
      <c r="BO563" s="178"/>
      <c r="BP563" s="178"/>
      <c r="BQ563" s="178"/>
      <c r="BR563" s="178"/>
      <c r="BS563" s="178"/>
      <c r="BT563" s="178"/>
      <c r="BU563" s="179"/>
      <c r="BV563" s="180"/>
      <c r="BW563" s="181"/>
      <c r="BX563" s="177"/>
      <c r="BY563"/>
      <c r="CA563"/>
    </row>
    <row r="564" spans="2:79" ht="18.75">
      <c r="B564" s="1170" t="s">
        <v>515</v>
      </c>
      <c r="C564" s="335">
        <v>9289134000149</v>
      </c>
      <c r="D564" s="1170" t="s">
        <v>13</v>
      </c>
      <c r="E564" s="1170" t="s">
        <v>615</v>
      </c>
      <c r="F564" s="1170" t="s">
        <v>619</v>
      </c>
      <c r="G564" s="1172" t="s">
        <v>34</v>
      </c>
      <c r="H564" s="1172" t="s">
        <v>1336</v>
      </c>
      <c r="I564" s="1172" t="s">
        <v>34</v>
      </c>
      <c r="J564" s="1172" t="s">
        <v>611</v>
      </c>
      <c r="K564" s="1172" t="s">
        <v>48</v>
      </c>
      <c r="L564" s="740" t="s">
        <v>1414</v>
      </c>
      <c r="M564" s="740" t="s">
        <v>34</v>
      </c>
      <c r="N564" s="1172" t="s">
        <v>3309</v>
      </c>
      <c r="O564" s="1172" t="s">
        <v>1320</v>
      </c>
      <c r="P564" s="783">
        <v>39544</v>
      </c>
      <c r="Q564" s="741">
        <v>268.82726100000002</v>
      </c>
      <c r="R564" s="741">
        <v>251.86166910699598</v>
      </c>
      <c r="S564" s="784">
        <v>30</v>
      </c>
      <c r="T564" s="742">
        <v>3.2915476671057542E-2</v>
      </c>
      <c r="U564" s="743">
        <v>1.0126794035385316</v>
      </c>
      <c r="V564" s="742">
        <v>0.15727139102345666</v>
      </c>
      <c r="W564" s="743">
        <v>1.188853254203732</v>
      </c>
      <c r="X564" s="742">
        <v>0.24459123525861814</v>
      </c>
      <c r="Y564" s="743">
        <v>1.1914354324947372</v>
      </c>
      <c r="Z564" s="742">
        <v>0.38108659547528001</v>
      </c>
      <c r="AA564" s="743">
        <v>1.6420686283135109</v>
      </c>
      <c r="AB564" s="742">
        <v>3.6428647325556188E-2</v>
      </c>
      <c r="AC564" s="744">
        <v>0.68580856487982189</v>
      </c>
      <c r="AD564" s="785">
        <v>9289155000164</v>
      </c>
      <c r="AE564" s="1178" t="s">
        <v>1796</v>
      </c>
      <c r="AF564" s="786" t="s">
        <v>1765</v>
      </c>
      <c r="AG564" s="787" t="s">
        <v>719</v>
      </c>
      <c r="AH564" s="787" t="s">
        <v>1797</v>
      </c>
      <c r="AI564" s="787">
        <v>100000</v>
      </c>
      <c r="AJ564" s="787">
        <v>50000</v>
      </c>
      <c r="AK564" s="787">
        <v>100000</v>
      </c>
      <c r="AL564" s="742">
        <v>8.0000000000000004E-4</v>
      </c>
      <c r="AM564" s="742">
        <v>0.2</v>
      </c>
      <c r="AN564" s="743" t="s">
        <v>64</v>
      </c>
      <c r="AO564" s="1172" t="s">
        <v>34</v>
      </c>
      <c r="AP564" s="1178" t="s">
        <v>1742</v>
      </c>
      <c r="AQ564" s="745" t="s">
        <v>668</v>
      </c>
      <c r="AR564" s="742">
        <v>3.9500000000000004E-3</v>
      </c>
      <c r="AS564" s="742">
        <v>3.9500000000000004E-3</v>
      </c>
      <c r="AT564" s="742" t="s">
        <v>1414</v>
      </c>
      <c r="AU564" s="742" t="s">
        <v>2724</v>
      </c>
      <c r="AX564" s="190"/>
      <c r="AY564" s="190"/>
      <c r="AZ564" s="176"/>
      <c r="BA564" s="176"/>
      <c r="BB564" s="176"/>
      <c r="BC564" s="751"/>
      <c r="BD564" s="176"/>
      <c r="BE564" s="176"/>
      <c r="BF564" s="176"/>
      <c r="BG564" s="176"/>
      <c r="BH564" s="751"/>
      <c r="BI564" s="178"/>
      <c r="BJ564" s="191"/>
      <c r="BK564" s="191"/>
      <c r="BL564" s="191"/>
      <c r="BM564" s="178"/>
      <c r="BN564" s="178"/>
      <c r="BO564" s="178"/>
      <c r="BP564" s="178"/>
      <c r="BQ564" s="178"/>
      <c r="BR564" s="178"/>
      <c r="BS564" s="178"/>
      <c r="BT564" s="178"/>
      <c r="BU564" s="179"/>
      <c r="BV564" s="180"/>
      <c r="BW564" s="181"/>
      <c r="BX564" s="177"/>
      <c r="BY564"/>
      <c r="CA564"/>
    </row>
    <row r="565" spans="2:79" ht="18.75">
      <c r="B565" s="1170" t="s">
        <v>208</v>
      </c>
      <c r="C565" s="335">
        <v>36668282000147</v>
      </c>
      <c r="D565" s="1170" t="s">
        <v>14</v>
      </c>
      <c r="E565" s="1170" t="s">
        <v>614</v>
      </c>
      <c r="F565" s="1170" t="s">
        <v>1414</v>
      </c>
      <c r="G565" s="1172" t="s">
        <v>1414</v>
      </c>
      <c r="H565" s="1172" t="s">
        <v>1337</v>
      </c>
      <c r="I565" s="1172" t="s">
        <v>34</v>
      </c>
      <c r="J565" s="1172" t="s">
        <v>608</v>
      </c>
      <c r="K565" s="1172" t="s">
        <v>48</v>
      </c>
      <c r="L565" s="740" t="s">
        <v>1414</v>
      </c>
      <c r="M565" s="740" t="s">
        <v>34</v>
      </c>
      <c r="N565" s="1172" t="s">
        <v>3311</v>
      </c>
      <c r="O565" s="1172" t="s">
        <v>1320</v>
      </c>
      <c r="P565" s="783">
        <v>43901</v>
      </c>
      <c r="Q565" s="741">
        <v>16.540432679999999</v>
      </c>
      <c r="R565" s="741">
        <v>21.415537269435468</v>
      </c>
      <c r="S565" s="784">
        <v>6</v>
      </c>
      <c r="T565" s="742">
        <v>-4.4634595222641016E-2</v>
      </c>
      <c r="U565" s="743">
        <v>-1.3732304629509606</v>
      </c>
      <c r="V565" s="742">
        <v>-0.33815320388311532</v>
      </c>
      <c r="W565" s="743">
        <v>-2.5561835133504998</v>
      </c>
      <c r="X565" s="742">
        <v>-0.42432864306839191</v>
      </c>
      <c r="Y565" s="743">
        <v>-2.0669595124270956</v>
      </c>
      <c r="Z565" s="742">
        <v>-0.45606221000000102</v>
      </c>
      <c r="AA565" s="743">
        <v>-1.9651319581743412</v>
      </c>
      <c r="AB565" s="742">
        <v>0.33111227816951222</v>
      </c>
      <c r="AC565" s="744">
        <v>-1.4207915187091842</v>
      </c>
      <c r="AD565" s="785">
        <v>0</v>
      </c>
      <c r="AE565" s="1178" t="s">
        <v>2013</v>
      </c>
      <c r="AF565" s="786" t="s">
        <v>1738</v>
      </c>
      <c r="AG565" s="787" t="s">
        <v>741</v>
      </c>
      <c r="AH565" s="787" t="s">
        <v>1730</v>
      </c>
      <c r="AI565" s="787">
        <v>1000</v>
      </c>
      <c r="AJ565" s="787">
        <v>100</v>
      </c>
      <c r="AK565" s="787">
        <v>1000</v>
      </c>
      <c r="AL565" s="742">
        <v>2.5000000000000001E-2</v>
      </c>
      <c r="AM565" s="742">
        <v>0.2</v>
      </c>
      <c r="AN565" s="743" t="s">
        <v>64</v>
      </c>
      <c r="AO565" s="1172" t="s">
        <v>34</v>
      </c>
      <c r="AP565" s="1178" t="s">
        <v>1742</v>
      </c>
      <c r="AQ565" s="745" t="s">
        <v>668</v>
      </c>
      <c r="AR565" s="742">
        <v>8.3333333333333297E-3</v>
      </c>
      <c r="AS565" s="742">
        <v>8.3333333333333297E-3</v>
      </c>
      <c r="AT565" s="742" t="s">
        <v>1414</v>
      </c>
      <c r="AU565" s="742" t="s">
        <v>2724</v>
      </c>
      <c r="AX565" s="190"/>
      <c r="AY565" s="190"/>
      <c r="AZ565" s="176"/>
      <c r="BA565" s="176"/>
      <c r="BB565" s="176"/>
      <c r="BC565" s="751"/>
      <c r="BD565" s="176"/>
      <c r="BE565" s="176"/>
      <c r="BF565" s="176"/>
      <c r="BG565" s="176"/>
      <c r="BH565" s="751"/>
      <c r="BI565" s="178"/>
      <c r="BJ565" s="191"/>
      <c r="BK565" s="191"/>
      <c r="BL565" s="191"/>
      <c r="BM565" s="178"/>
      <c r="BN565" s="178"/>
      <c r="BO565" s="178"/>
      <c r="BP565" s="178"/>
      <c r="BQ565" s="178"/>
      <c r="BR565" s="178"/>
      <c r="BS565" s="178"/>
      <c r="BT565" s="178"/>
      <c r="BU565" s="179"/>
      <c r="BV565" s="180"/>
      <c r="BW565" s="181"/>
      <c r="BX565" s="177"/>
      <c r="BY565"/>
      <c r="CA565"/>
    </row>
    <row r="566" spans="2:79" ht="18.75">
      <c r="B566" s="1170" t="s">
        <v>960</v>
      </c>
      <c r="C566" s="335">
        <v>23686321000197</v>
      </c>
      <c r="D566" s="1170" t="s">
        <v>13</v>
      </c>
      <c r="E566" s="1170" t="s">
        <v>615</v>
      </c>
      <c r="F566" s="1170" t="s">
        <v>619</v>
      </c>
      <c r="G566" s="1172" t="s">
        <v>34</v>
      </c>
      <c r="H566" s="1172" t="s">
        <v>1336</v>
      </c>
      <c r="I566" s="1172" t="s">
        <v>34</v>
      </c>
      <c r="J566" s="1172" t="s">
        <v>1414</v>
      </c>
      <c r="K566" s="1172" t="s">
        <v>48</v>
      </c>
      <c r="L566" s="740" t="s">
        <v>1414</v>
      </c>
      <c r="M566" s="740" t="s">
        <v>34</v>
      </c>
      <c r="N566" s="1172" t="s">
        <v>3312</v>
      </c>
      <c r="O566" s="1172" t="s">
        <v>1320</v>
      </c>
      <c r="P566" s="783">
        <v>42428</v>
      </c>
      <c r="Q566" s="741">
        <v>0</v>
      </c>
      <c r="R566" s="741">
        <v>0.61914127142857123</v>
      </c>
      <c r="S566" s="784">
        <v>91</v>
      </c>
      <c r="T566" s="742"/>
      <c r="U566" s="743"/>
      <c r="V566" s="742">
        <v>2.989361040312799E-2</v>
      </c>
      <c r="W566" s="743">
        <v>0.22597317780674217</v>
      </c>
      <c r="X566" s="742">
        <v>-2.2013605319469276E-2</v>
      </c>
      <c r="Y566" s="743">
        <v>-0.10723110886143737</v>
      </c>
      <c r="Z566" s="742">
        <v>-4.7955828511727083E-2</v>
      </c>
      <c r="AA566" s="743">
        <v>-0.20663744796816849</v>
      </c>
      <c r="AB566" s="742">
        <v>1.0890357962361509E-3</v>
      </c>
      <c r="AC566" s="744">
        <v>-94.023265930619729</v>
      </c>
      <c r="AD566" s="785">
        <v>0</v>
      </c>
      <c r="AE566" s="1178" t="s">
        <v>1743</v>
      </c>
      <c r="AF566" s="786" t="s">
        <v>1741</v>
      </c>
      <c r="AG566" s="787" t="s">
        <v>1427</v>
      </c>
      <c r="AH566" s="787" t="s">
        <v>1797</v>
      </c>
      <c r="AI566" s="787">
        <v>100000</v>
      </c>
      <c r="AJ566" s="787">
        <v>1000</v>
      </c>
      <c r="AK566" s="787">
        <v>100000</v>
      </c>
      <c r="AL566" s="742">
        <v>0.02</v>
      </c>
      <c r="AM566" s="742">
        <v>0.2</v>
      </c>
      <c r="AN566" s="743" t="s">
        <v>34</v>
      </c>
      <c r="AO566" s="1172" t="s">
        <v>34</v>
      </c>
      <c r="AP566" s="1178" t="s">
        <v>1742</v>
      </c>
      <c r="AQ566" s="745" t="s">
        <v>679</v>
      </c>
      <c r="AR566" s="742">
        <v>7.0000000000000001E-3</v>
      </c>
      <c r="AS566" s="742">
        <v>7.0000000000000001E-3</v>
      </c>
      <c r="AT566" s="742" t="s">
        <v>1414</v>
      </c>
      <c r="AU566" s="742" t="s">
        <v>2724</v>
      </c>
      <c r="AX566" s="190"/>
      <c r="AY566" s="190"/>
      <c r="AZ566" s="176"/>
      <c r="BA566" s="176"/>
      <c r="BB566" s="176"/>
      <c r="BC566" s="751"/>
      <c r="BD566" s="176"/>
      <c r="BE566" s="176"/>
      <c r="BF566" s="176"/>
      <c r="BG566" s="176"/>
      <c r="BH566" s="751"/>
      <c r="BI566" s="178"/>
      <c r="BJ566" s="191"/>
      <c r="BK566" s="191"/>
      <c r="BL566" s="191"/>
      <c r="BM566" s="178"/>
      <c r="BN566" s="178"/>
      <c r="BO566" s="178"/>
      <c r="BP566" s="178"/>
      <c r="BQ566" s="178"/>
      <c r="BR566" s="178"/>
      <c r="BS566" s="178"/>
      <c r="BT566" s="178"/>
      <c r="BU566" s="179"/>
      <c r="BV566" s="180"/>
      <c r="BW566" s="181"/>
      <c r="BX566" s="177"/>
      <c r="BY566"/>
      <c r="CA566"/>
    </row>
    <row r="567" spans="2:79" ht="18.75">
      <c r="B567" s="1170" t="s">
        <v>961</v>
      </c>
      <c r="C567" s="335">
        <v>37287419000186</v>
      </c>
      <c r="D567" s="1170" t="s">
        <v>13</v>
      </c>
      <c r="E567" s="1170" t="s">
        <v>615</v>
      </c>
      <c r="F567" s="1170" t="s">
        <v>619</v>
      </c>
      <c r="G567" s="1172" t="s">
        <v>34</v>
      </c>
      <c r="H567" s="1172" t="s">
        <v>1336</v>
      </c>
      <c r="I567" s="1172" t="s">
        <v>34</v>
      </c>
      <c r="J567" s="1172" t="s">
        <v>611</v>
      </c>
      <c r="K567" s="1172" t="s">
        <v>48</v>
      </c>
      <c r="L567" s="740" t="s">
        <v>1414</v>
      </c>
      <c r="M567" s="740" t="s">
        <v>34</v>
      </c>
      <c r="N567" s="1172" t="s">
        <v>3315</v>
      </c>
      <c r="O567" s="1172" t="s">
        <v>1320</v>
      </c>
      <c r="P567" s="783">
        <v>44014</v>
      </c>
      <c r="Q567" s="741">
        <v>625.03927361000001</v>
      </c>
      <c r="R567" s="741">
        <v>581.06947567403972</v>
      </c>
      <c r="S567" s="784">
        <v>31</v>
      </c>
      <c r="T567" s="742">
        <v>4.1155036618053975E-2</v>
      </c>
      <c r="U567" s="743">
        <v>1.2661781675373285</v>
      </c>
      <c r="V567" s="742">
        <v>0.17279498137846239</v>
      </c>
      <c r="W567" s="743">
        <v>1.3061999044137607</v>
      </c>
      <c r="X567" s="742">
        <v>0.38655792036967074</v>
      </c>
      <c r="Y567" s="743">
        <v>1.8829734538645004</v>
      </c>
      <c r="Z567" s="742"/>
      <c r="AA567" s="743"/>
      <c r="AB567" s="742">
        <v>3.7512866906261655E-2</v>
      </c>
      <c r="AC567" s="744">
        <v>1.0798073311506136</v>
      </c>
      <c r="AD567" s="785">
        <v>36986798000130</v>
      </c>
      <c r="AE567" s="1178" t="s">
        <v>1793</v>
      </c>
      <c r="AF567" s="786" t="s">
        <v>1741</v>
      </c>
      <c r="AG567" s="787" t="s">
        <v>1427</v>
      </c>
      <c r="AH567" s="787" t="s">
        <v>1730</v>
      </c>
      <c r="AI567" s="787">
        <v>500</v>
      </c>
      <c r="AJ567" s="787">
        <v>500</v>
      </c>
      <c r="AK567" s="787">
        <v>500</v>
      </c>
      <c r="AL567" s="742">
        <v>0</v>
      </c>
      <c r="AM567" s="742">
        <v>0</v>
      </c>
      <c r="AN567" s="743" t="s">
        <v>34</v>
      </c>
      <c r="AO567" s="1172" t="s">
        <v>34</v>
      </c>
      <c r="AP567" s="1178" t="s">
        <v>1742</v>
      </c>
      <c r="AQ567" s="745" t="s">
        <v>668</v>
      </c>
      <c r="AR567" s="742">
        <v>5.0666666666666698E-3</v>
      </c>
      <c r="AS567" s="742">
        <v>5.0666666666666698E-3</v>
      </c>
      <c r="AT567" s="742" t="s">
        <v>1414</v>
      </c>
      <c r="AU567" s="742" t="s">
        <v>2724</v>
      </c>
      <c r="AX567" s="190"/>
      <c r="AY567" s="190"/>
      <c r="AZ567" s="176"/>
      <c r="BA567" s="176"/>
      <c r="BB567" s="176"/>
      <c r="BC567" s="751"/>
      <c r="BD567" s="176"/>
      <c r="BE567" s="176"/>
      <c r="BF567" s="176"/>
      <c r="BG567" s="176"/>
      <c r="BH567" s="751"/>
      <c r="BI567" s="178"/>
      <c r="BJ567" s="191"/>
      <c r="BK567" s="191"/>
      <c r="BL567" s="191"/>
      <c r="BM567" s="178"/>
      <c r="BN567" s="178"/>
      <c r="BO567" s="178"/>
      <c r="BP567" s="178"/>
      <c r="BQ567" s="178"/>
      <c r="BR567" s="178"/>
      <c r="BS567" s="178"/>
      <c r="BT567" s="178"/>
      <c r="BU567" s="179"/>
      <c r="BV567" s="180"/>
      <c r="BW567" s="181"/>
      <c r="BX567" s="177"/>
      <c r="BY567"/>
      <c r="CA567"/>
    </row>
    <row r="568" spans="2:79" ht="18.75">
      <c r="B568" s="1170" t="s">
        <v>962</v>
      </c>
      <c r="C568" s="335">
        <v>32102192000133</v>
      </c>
      <c r="D568" s="1170" t="s">
        <v>14</v>
      </c>
      <c r="E568" s="1170" t="s">
        <v>607</v>
      </c>
      <c r="F568" s="1170" t="s">
        <v>1414</v>
      </c>
      <c r="G568" s="1172" t="s">
        <v>1414</v>
      </c>
      <c r="H568" s="1172" t="s">
        <v>34</v>
      </c>
      <c r="I568" s="1172" t="s">
        <v>34</v>
      </c>
      <c r="J568" s="1172" t="s">
        <v>611</v>
      </c>
      <c r="K568" s="1172" t="s">
        <v>48</v>
      </c>
      <c r="L568" s="740" t="s">
        <v>1414</v>
      </c>
      <c r="M568" s="740" t="s">
        <v>34</v>
      </c>
      <c r="N568" s="1172" t="s">
        <v>3317</v>
      </c>
      <c r="O568" s="1172" t="s">
        <v>1320</v>
      </c>
      <c r="P568" s="783">
        <v>43447</v>
      </c>
      <c r="Q568" s="741">
        <v>22.362798219999998</v>
      </c>
      <c r="R568" s="741">
        <v>45.715484483647508</v>
      </c>
      <c r="S568" s="784">
        <v>34</v>
      </c>
      <c r="T568" s="742">
        <v>9.2690968975223331E-2</v>
      </c>
      <c r="U568" s="743">
        <v>2.8517355562945239</v>
      </c>
      <c r="V568" s="742">
        <v>1.0303975115371289E-2</v>
      </c>
      <c r="W568" s="743">
        <v>7.7890290582578903E-2</v>
      </c>
      <c r="X568" s="742">
        <v>7.3573773299372203E-2</v>
      </c>
      <c r="Y568" s="743">
        <v>0.35838733272074036</v>
      </c>
      <c r="Z568" s="742">
        <v>0.54555123344721856</v>
      </c>
      <c r="AA568" s="743">
        <v>2.3507322908174246</v>
      </c>
      <c r="AB568" s="742">
        <v>0.19738251985818284</v>
      </c>
      <c r="AC568" s="744">
        <v>-0.61800983011503208</v>
      </c>
      <c r="AD568" s="785">
        <v>0</v>
      </c>
      <c r="AE568" s="1178" t="s">
        <v>1954</v>
      </c>
      <c r="AF568" s="786" t="s">
        <v>1725</v>
      </c>
      <c r="AG568" s="787" t="s">
        <v>1428</v>
      </c>
      <c r="AH568" s="787" t="s">
        <v>1726</v>
      </c>
      <c r="AI568" s="787">
        <v>5</v>
      </c>
      <c r="AJ568" s="787">
        <v>1000</v>
      </c>
      <c r="AK568" s="787">
        <v>5000</v>
      </c>
      <c r="AL568" s="742">
        <v>0.02</v>
      </c>
      <c r="AM568" s="742">
        <v>0.2</v>
      </c>
      <c r="AN568" s="743" t="s">
        <v>2119</v>
      </c>
      <c r="AO568" s="1172" t="s">
        <v>34</v>
      </c>
      <c r="AP568" s="1178" t="s">
        <v>1727</v>
      </c>
      <c r="AQ568" s="745" t="s">
        <v>687</v>
      </c>
      <c r="AR568" s="742">
        <v>6.0000000000000001E-3</v>
      </c>
      <c r="AS568" s="742">
        <v>6.0000000000000001E-3</v>
      </c>
      <c r="AT568" s="742" t="s">
        <v>1414</v>
      </c>
      <c r="AU568" s="742" t="s">
        <v>2724</v>
      </c>
      <c r="AX568" s="190"/>
      <c r="AY568" s="190"/>
      <c r="AZ568" s="176"/>
      <c r="BA568" s="176"/>
      <c r="BB568" s="176"/>
      <c r="BC568" s="751"/>
      <c r="BD568" s="176"/>
      <c r="BE568" s="176"/>
      <c r="BF568" s="176"/>
      <c r="BG568" s="176"/>
      <c r="BH568" s="751"/>
      <c r="BI568" s="178"/>
      <c r="BJ568" s="191"/>
      <c r="BK568" s="191"/>
      <c r="BL568" s="191"/>
      <c r="BM568" s="210"/>
      <c r="BN568" s="178"/>
      <c r="BO568" s="178"/>
      <c r="BP568" s="178"/>
      <c r="BQ568" s="178"/>
      <c r="BR568" s="178"/>
      <c r="BS568" s="178"/>
      <c r="BT568" s="178"/>
      <c r="BU568" s="179"/>
      <c r="BV568" s="180"/>
      <c r="BW568" s="181"/>
      <c r="BX568" s="177"/>
      <c r="BY568"/>
      <c r="CA568"/>
    </row>
    <row r="569" spans="2:79" ht="18.75">
      <c r="B569" s="1170" t="s">
        <v>963</v>
      </c>
      <c r="C569" s="335">
        <v>28075532000107</v>
      </c>
      <c r="D569" s="1170" t="s">
        <v>14</v>
      </c>
      <c r="E569" s="1170" t="s">
        <v>607</v>
      </c>
      <c r="F569" s="1170" t="s">
        <v>1414</v>
      </c>
      <c r="G569" s="1172" t="s">
        <v>1414</v>
      </c>
      <c r="H569" s="1172" t="s">
        <v>34</v>
      </c>
      <c r="I569" s="1172" t="s">
        <v>34</v>
      </c>
      <c r="J569" s="1172" t="s">
        <v>611</v>
      </c>
      <c r="K569" s="1172" t="s">
        <v>49</v>
      </c>
      <c r="L569" s="740" t="s">
        <v>1414</v>
      </c>
      <c r="M569" s="740" t="s">
        <v>34</v>
      </c>
      <c r="N569" s="1172" t="s">
        <v>3318</v>
      </c>
      <c r="O569" s="1172" t="s">
        <v>1320</v>
      </c>
      <c r="P569" s="783">
        <v>43013</v>
      </c>
      <c r="Q569" s="741">
        <v>110.52871450000001</v>
      </c>
      <c r="R569" s="741">
        <v>122.11426238391842</v>
      </c>
      <c r="S569" s="784">
        <v>34</v>
      </c>
      <c r="T569" s="742">
        <v>6.6187284075496011E-2</v>
      </c>
      <c r="U569" s="743">
        <v>2.0363216984290191</v>
      </c>
      <c r="V569" s="742">
        <v>3.1037739180502122E-2</v>
      </c>
      <c r="W569" s="743">
        <v>0.23462192956863448</v>
      </c>
      <c r="X569" s="742">
        <v>-0.12776981319440983</v>
      </c>
      <c r="Y569" s="743">
        <v>-0.62238322841819682</v>
      </c>
      <c r="Z569" s="742">
        <v>0.4391682958667078</v>
      </c>
      <c r="AA569" s="743">
        <v>1.8923375677731116</v>
      </c>
      <c r="AB569" s="742">
        <v>0.26092374030469567</v>
      </c>
      <c r="AC569" s="744">
        <v>-0.38804661232383675</v>
      </c>
      <c r="AD569" s="785">
        <v>28075437000103</v>
      </c>
      <c r="AE569" s="1178" t="s">
        <v>1954</v>
      </c>
      <c r="AF569" s="786" t="s">
        <v>1725</v>
      </c>
      <c r="AG569" s="787" t="s">
        <v>1428</v>
      </c>
      <c r="AH569" s="787" t="s">
        <v>1726</v>
      </c>
      <c r="AI569" s="787">
        <v>1000</v>
      </c>
      <c r="AJ569" s="787">
        <v>1000</v>
      </c>
      <c r="AK569" s="787">
        <v>1000</v>
      </c>
      <c r="AL569" s="742">
        <v>0.02</v>
      </c>
      <c r="AM569" s="742">
        <v>0.2</v>
      </c>
      <c r="AN569" s="743" t="s">
        <v>2119</v>
      </c>
      <c r="AO569" s="1172" t="s">
        <v>34</v>
      </c>
      <c r="AP569" s="1178" t="s">
        <v>1727</v>
      </c>
      <c r="AQ569" s="745" t="s">
        <v>687</v>
      </c>
      <c r="AR569" s="742">
        <v>6.0000000000000001E-3</v>
      </c>
      <c r="AS569" s="742">
        <v>6.0000000000000001E-3</v>
      </c>
      <c r="AT569" s="742" t="s">
        <v>1414</v>
      </c>
      <c r="AU569" s="742" t="s">
        <v>2724</v>
      </c>
      <c r="AX569"/>
      <c r="AY569" s="190"/>
      <c r="AZ569" s="176"/>
      <c r="BA569" s="176"/>
      <c r="BB569" s="176"/>
      <c r="BC569" s="751"/>
      <c r="BD569" s="176"/>
      <c r="BE569" s="176"/>
      <c r="BF569" s="176"/>
      <c r="BG569" s="176"/>
      <c r="BH569" s="751"/>
      <c r="BI569" s="178"/>
      <c r="BJ569" s="191"/>
      <c r="BK569" s="191"/>
      <c r="BL569" s="191"/>
      <c r="BM569" s="178"/>
      <c r="BN569" s="178"/>
      <c r="BO569" s="178"/>
      <c r="BP569" s="178"/>
      <c r="BQ569" s="178"/>
      <c r="BR569" s="178"/>
      <c r="BS569" s="178"/>
      <c r="BT569" s="178"/>
      <c r="BU569" s="179"/>
      <c r="BV569" s="180"/>
      <c r="BW569" s="181"/>
      <c r="BX569" s="177"/>
      <c r="BY569"/>
      <c r="CA569"/>
    </row>
    <row r="570" spans="2:79" ht="18.75">
      <c r="B570" s="1170" t="s">
        <v>964</v>
      </c>
      <c r="C570" s="335">
        <v>36352424000162</v>
      </c>
      <c r="D570" s="1170" t="s">
        <v>14</v>
      </c>
      <c r="E570" s="1170" t="s">
        <v>607</v>
      </c>
      <c r="F570" s="1170" t="s">
        <v>1414</v>
      </c>
      <c r="G570" s="1172" t="s">
        <v>1414</v>
      </c>
      <c r="H570" s="1172" t="s">
        <v>34</v>
      </c>
      <c r="I570" s="1172" t="s">
        <v>34</v>
      </c>
      <c r="J570" s="1172" t="s">
        <v>611</v>
      </c>
      <c r="K570" s="1172" t="s">
        <v>49</v>
      </c>
      <c r="L570" s="740" t="s">
        <v>1414</v>
      </c>
      <c r="M570" s="740" t="s">
        <v>1411</v>
      </c>
      <c r="N570" s="1172" t="s">
        <v>3319</v>
      </c>
      <c r="O570" s="1172" t="s">
        <v>1320</v>
      </c>
      <c r="P570" s="783">
        <v>44064</v>
      </c>
      <c r="Q570" s="741">
        <v>17.450373540000001</v>
      </c>
      <c r="R570" s="741">
        <v>19.455060440322583</v>
      </c>
      <c r="S570" s="784">
        <v>19</v>
      </c>
      <c r="T570" s="742">
        <v>4.9002605616743189E-2</v>
      </c>
      <c r="U570" s="743">
        <v>1.5076169160093473</v>
      </c>
      <c r="V570" s="742">
        <v>1.3358911842336951E-2</v>
      </c>
      <c r="W570" s="743">
        <v>0.10098331116060597</v>
      </c>
      <c r="X570" s="742">
        <v>-0.11142040489019356</v>
      </c>
      <c r="Y570" s="743">
        <v>-0.54274315328071043</v>
      </c>
      <c r="Z570" s="742"/>
      <c r="AA570" s="743"/>
      <c r="AB570" s="742">
        <v>0.26612770069307629</v>
      </c>
      <c r="AC570" s="744">
        <v>-0.44688846943981803</v>
      </c>
      <c r="AD570" s="785">
        <v>36327593000142</v>
      </c>
      <c r="AE570" s="1178" t="s">
        <v>1954</v>
      </c>
      <c r="AF570" s="786" t="s">
        <v>1725</v>
      </c>
      <c r="AG570" s="787" t="s">
        <v>1428</v>
      </c>
      <c r="AH570" s="787" t="s">
        <v>1726</v>
      </c>
      <c r="AI570" s="787">
        <v>5</v>
      </c>
      <c r="AJ570" s="787">
        <v>1000</v>
      </c>
      <c r="AK570" s="787">
        <v>5000</v>
      </c>
      <c r="AL570" s="742">
        <v>1.2E-2</v>
      </c>
      <c r="AM570" s="742">
        <v>0</v>
      </c>
      <c r="AN570" s="743" t="s">
        <v>34</v>
      </c>
      <c r="AO570" s="1172" t="s">
        <v>34</v>
      </c>
      <c r="AP570" s="1178" t="s">
        <v>1727</v>
      </c>
      <c r="AQ570" s="745" t="s">
        <v>687</v>
      </c>
      <c r="AR570" s="742">
        <v>3.2000000000000002E-3</v>
      </c>
      <c r="AS570" s="742">
        <v>3.2000000000000002E-3</v>
      </c>
      <c r="AT570" s="742" t="s">
        <v>1414</v>
      </c>
      <c r="AU570" s="742" t="s">
        <v>2724</v>
      </c>
      <c r="AX570" s="190"/>
      <c r="AY570" s="190"/>
      <c r="AZ570" s="176"/>
      <c r="BA570" s="176"/>
      <c r="BB570" s="176"/>
      <c r="BC570" s="751"/>
      <c r="BD570" s="176"/>
      <c r="BE570" s="176"/>
      <c r="BF570" s="176"/>
      <c r="BG570" s="176"/>
      <c r="BH570" s="751"/>
      <c r="BI570" s="178"/>
      <c r="BJ570" s="191"/>
      <c r="BK570" s="191"/>
      <c r="BL570" s="191"/>
      <c r="BM570" s="210"/>
      <c r="BN570" s="178"/>
      <c r="BO570" s="178"/>
      <c r="BP570" s="178"/>
      <c r="BQ570" s="178"/>
      <c r="BR570" s="178"/>
      <c r="BS570" s="178"/>
      <c r="BT570" s="178"/>
      <c r="BU570" s="179"/>
      <c r="BV570" s="180"/>
      <c r="BW570" s="181"/>
      <c r="BX570" s="177"/>
      <c r="BY570"/>
      <c r="CA570"/>
    </row>
    <row r="571" spans="2:79" ht="18.75">
      <c r="B571" s="1170" t="s">
        <v>209</v>
      </c>
      <c r="C571" s="335">
        <v>27324405000131</v>
      </c>
      <c r="D571" s="1170" t="s">
        <v>13</v>
      </c>
      <c r="E571" s="1170" t="s">
        <v>615</v>
      </c>
      <c r="F571" s="1170" t="s">
        <v>619</v>
      </c>
      <c r="G571" s="1172" t="s">
        <v>34</v>
      </c>
      <c r="H571" s="1172" t="s">
        <v>1336</v>
      </c>
      <c r="I571" s="1172" t="s">
        <v>34</v>
      </c>
      <c r="J571" s="1172" t="s">
        <v>611</v>
      </c>
      <c r="K571" s="1172" t="s">
        <v>48</v>
      </c>
      <c r="L571" s="740" t="s">
        <v>1414</v>
      </c>
      <c r="M571" s="740" t="s">
        <v>1411</v>
      </c>
      <c r="N571" s="1172" t="s">
        <v>3320</v>
      </c>
      <c r="O571" s="1172" t="s">
        <v>1320</v>
      </c>
      <c r="P571" s="783">
        <v>42868</v>
      </c>
      <c r="Q571" s="741">
        <v>26.463977</v>
      </c>
      <c r="R571" s="741">
        <v>53.518511899598415</v>
      </c>
      <c r="S571" s="784">
        <v>13</v>
      </c>
      <c r="T571" s="742">
        <v>4.0650972276510267E-2</v>
      </c>
      <c r="U571" s="743">
        <v>1.2506700957010679</v>
      </c>
      <c r="V571" s="742">
        <v>6.9830306758310812E-2</v>
      </c>
      <c r="W571" s="743">
        <v>0.52786452063160505</v>
      </c>
      <c r="X571" s="742">
        <v>0.16333485043906459</v>
      </c>
      <c r="Y571" s="743">
        <v>0.7956251088415619</v>
      </c>
      <c r="Z571" s="742">
        <v>0.21074985509571298</v>
      </c>
      <c r="AA571" s="743">
        <v>0.90810259290984929</v>
      </c>
      <c r="AB571" s="742">
        <v>3.8343117213117055E-2</v>
      </c>
      <c r="AC571" s="744">
        <v>-1.6289235320942117</v>
      </c>
      <c r="AD571" s="785">
        <v>0</v>
      </c>
      <c r="AE571" s="1178" t="s">
        <v>1946</v>
      </c>
      <c r="AF571" s="786" t="s">
        <v>1725</v>
      </c>
      <c r="AG571" s="787" t="s">
        <v>1428</v>
      </c>
      <c r="AH571" s="787" t="s">
        <v>1730</v>
      </c>
      <c r="AI571" s="787">
        <v>25000</v>
      </c>
      <c r="AJ571" s="787">
        <v>10000</v>
      </c>
      <c r="AK571" s="787">
        <v>20000</v>
      </c>
      <c r="AL571" s="742">
        <v>5.5000000000000005E-3</v>
      </c>
      <c r="AM571" s="742">
        <v>0.1</v>
      </c>
      <c r="AN571" s="743" t="s">
        <v>64</v>
      </c>
      <c r="AO571" s="1172" t="s">
        <v>34</v>
      </c>
      <c r="AP571" s="1178" t="s">
        <v>1742</v>
      </c>
      <c r="AQ571" s="745" t="s">
        <v>668</v>
      </c>
      <c r="AR571" s="742">
        <v>1.2833333333333299E-3</v>
      </c>
      <c r="AS571" s="742">
        <v>1.2833333333333299E-3</v>
      </c>
      <c r="AT571" s="742" t="s">
        <v>1414</v>
      </c>
      <c r="AU571" s="742" t="s">
        <v>2724</v>
      </c>
      <c r="AX571"/>
      <c r="AY571" s="190"/>
      <c r="AZ571" s="176"/>
      <c r="BA571" s="176"/>
      <c r="BB571" s="176"/>
      <c r="BC571" s="751"/>
      <c r="BD571" s="176"/>
      <c r="BE571" s="176"/>
      <c r="BF571" s="176"/>
      <c r="BG571" s="176"/>
      <c r="BH571" s="751"/>
      <c r="BI571" s="178"/>
      <c r="BJ571" s="191"/>
      <c r="BK571" s="191"/>
      <c r="BL571" s="191"/>
      <c r="BM571" s="178"/>
      <c r="BN571" s="178"/>
      <c r="BO571" s="178"/>
      <c r="BP571" s="178"/>
      <c r="BQ571" s="178"/>
      <c r="BR571" s="178"/>
      <c r="BS571" s="178"/>
      <c r="BT571" s="178"/>
      <c r="BU571" s="179"/>
      <c r="BV571" s="180"/>
      <c r="BW571" s="181"/>
      <c r="BX571" s="177"/>
      <c r="BY571"/>
      <c r="CA571"/>
    </row>
    <row r="572" spans="2:79" ht="18.75">
      <c r="B572" s="1170" t="s">
        <v>210</v>
      </c>
      <c r="C572" s="335">
        <v>31440882000130</v>
      </c>
      <c r="D572" s="1170" t="s">
        <v>13</v>
      </c>
      <c r="E572" s="1170" t="s">
        <v>616</v>
      </c>
      <c r="F572" s="1170" t="s">
        <v>610</v>
      </c>
      <c r="G572" s="1172" t="s">
        <v>34</v>
      </c>
      <c r="H572" s="1172" t="s">
        <v>1336</v>
      </c>
      <c r="I572" s="1172" t="s">
        <v>34</v>
      </c>
      <c r="J572" s="1172" t="s">
        <v>611</v>
      </c>
      <c r="K572" s="1172" t="s">
        <v>48</v>
      </c>
      <c r="L572" s="740" t="s">
        <v>1414</v>
      </c>
      <c r="M572" s="740" t="s">
        <v>34</v>
      </c>
      <c r="N572" s="1172" t="s">
        <v>3321</v>
      </c>
      <c r="O572" s="1172" t="s">
        <v>1320</v>
      </c>
      <c r="P572" s="783">
        <v>43407</v>
      </c>
      <c r="Q572" s="741">
        <v>82.586041649999999</v>
      </c>
      <c r="R572" s="741">
        <v>120.03823626911294</v>
      </c>
      <c r="S572" s="784">
        <v>33</v>
      </c>
      <c r="T572" s="742">
        <v>-2.9251058118285878E-3</v>
      </c>
      <c r="U572" s="743">
        <v>-8.9993969657875664E-2</v>
      </c>
      <c r="V572" s="742">
        <v>3.4015977408480502E-2</v>
      </c>
      <c r="W572" s="743">
        <v>0.25713516726612495</v>
      </c>
      <c r="X572" s="742">
        <v>0.16686948194663143</v>
      </c>
      <c r="Y572" s="743">
        <v>0.81284275449625842</v>
      </c>
      <c r="Z572" s="742">
        <v>0.17357193984917441</v>
      </c>
      <c r="AA572" s="743">
        <v>0.7479062254246549</v>
      </c>
      <c r="AB572" s="742">
        <v>4.0613599204838494E-2</v>
      </c>
      <c r="AC572" s="744">
        <v>-2.419690379482931</v>
      </c>
      <c r="AD572" s="785">
        <v>0</v>
      </c>
      <c r="AE572" s="1178" t="s">
        <v>1870</v>
      </c>
      <c r="AF572" s="786" t="s">
        <v>1725</v>
      </c>
      <c r="AG572" s="787" t="s">
        <v>1428</v>
      </c>
      <c r="AH572" s="787" t="s">
        <v>1730</v>
      </c>
      <c r="AI572" s="787">
        <v>50000</v>
      </c>
      <c r="AJ572" s="787">
        <v>20000</v>
      </c>
      <c r="AK572" s="787">
        <v>20000</v>
      </c>
      <c r="AL572" s="742">
        <v>0.02</v>
      </c>
      <c r="AM572" s="742">
        <v>0.2</v>
      </c>
      <c r="AN572" s="743" t="s">
        <v>64</v>
      </c>
      <c r="AO572" s="1172" t="s">
        <v>34</v>
      </c>
      <c r="AP572" s="1178" t="s">
        <v>1742</v>
      </c>
      <c r="AQ572" s="745" t="s">
        <v>668</v>
      </c>
      <c r="AR572" s="742">
        <v>5.4000000000000003E-3</v>
      </c>
      <c r="AS572" s="742">
        <v>5.4000000000000003E-3</v>
      </c>
      <c r="AT572" s="742" t="s">
        <v>1414</v>
      </c>
      <c r="AU572" s="742" t="s">
        <v>2724</v>
      </c>
      <c r="AX572"/>
      <c r="AY572" s="190"/>
      <c r="AZ572" s="176"/>
      <c r="BA572" s="176"/>
      <c r="BB572" s="176"/>
      <c r="BC572" s="751"/>
      <c r="BD572" s="176"/>
      <c r="BE572" s="176"/>
      <c r="BF572" s="176"/>
      <c r="BG572" s="176"/>
      <c r="BH572" s="751"/>
      <c r="BI572" s="178"/>
      <c r="BJ572" s="191"/>
      <c r="BK572" s="191"/>
      <c r="BL572" s="191"/>
      <c r="BM572" s="178"/>
      <c r="BN572" s="178"/>
      <c r="BO572" s="178"/>
      <c r="BP572" s="178"/>
      <c r="BQ572" s="178"/>
      <c r="BR572" s="178"/>
      <c r="BS572" s="178"/>
      <c r="BT572" s="178"/>
      <c r="BU572" s="179"/>
      <c r="BV572" s="180"/>
      <c r="BW572" s="181"/>
      <c r="BX572" s="177"/>
      <c r="BY572"/>
      <c r="CA572"/>
    </row>
    <row r="573" spans="2:79" ht="18.75">
      <c r="B573" s="1170" t="s">
        <v>1591</v>
      </c>
      <c r="C573" s="335">
        <v>36352601000100</v>
      </c>
      <c r="D573" s="1170" t="s">
        <v>14</v>
      </c>
      <c r="E573" s="1170" t="s">
        <v>1414</v>
      </c>
      <c r="F573" s="1170" t="s">
        <v>1414</v>
      </c>
      <c r="G573" s="1172" t="s">
        <v>1414</v>
      </c>
      <c r="H573" s="1172" t="s">
        <v>34</v>
      </c>
      <c r="I573" s="1172" t="s">
        <v>1414</v>
      </c>
      <c r="J573" s="1172" t="s">
        <v>1414</v>
      </c>
      <c r="K573" s="1172" t="s">
        <v>1414</v>
      </c>
      <c r="L573" s="740" t="s">
        <v>1414</v>
      </c>
      <c r="M573" s="740" t="s">
        <v>34</v>
      </c>
      <c r="N573" s="1172" t="s">
        <v>3322</v>
      </c>
      <c r="O573" s="1172" t="s">
        <v>1320</v>
      </c>
      <c r="P573" s="783">
        <v>43978</v>
      </c>
      <c r="Q573" s="741">
        <v>0</v>
      </c>
      <c r="R573" s="741">
        <v>11.312097157196257</v>
      </c>
      <c r="S573" s="784">
        <v>33</v>
      </c>
      <c r="T573" s="742"/>
      <c r="U573" s="743"/>
      <c r="V573" s="742">
        <v>-0.14011713067707798</v>
      </c>
      <c r="W573" s="743">
        <v>-1.0591799671326674</v>
      </c>
      <c r="X573" s="742">
        <v>-0.27403575423796345</v>
      </c>
      <c r="Y573" s="743">
        <v>-1.3348634795695338</v>
      </c>
      <c r="Z573" s="742"/>
      <c r="AA573" s="743"/>
      <c r="AB573" s="742">
        <v>0.18851007103356646</v>
      </c>
      <c r="AC573" s="744">
        <v>-1.4450445106944805</v>
      </c>
      <c r="AD573" s="785">
        <v>40777563000105</v>
      </c>
      <c r="AE573" s="1178" t="s">
        <v>1946</v>
      </c>
      <c r="AF573" s="786" t="s">
        <v>1725</v>
      </c>
      <c r="AG573" s="787" t="s">
        <v>1428</v>
      </c>
      <c r="AH573" s="787" t="s">
        <v>1730</v>
      </c>
      <c r="AI573" s="787">
        <v>1000</v>
      </c>
      <c r="AJ573" s="787">
        <v>1000</v>
      </c>
      <c r="AK573" s="787">
        <v>1000</v>
      </c>
      <c r="AL573" s="742">
        <v>1.7000000000000001E-2</v>
      </c>
      <c r="AM573" s="742">
        <v>0.25</v>
      </c>
      <c r="AN573" s="743" t="s">
        <v>34</v>
      </c>
      <c r="AO573" s="1172" t="s">
        <v>34</v>
      </c>
      <c r="AP573" s="1178" t="s">
        <v>1727</v>
      </c>
      <c r="AQ573" s="745" t="s">
        <v>659</v>
      </c>
      <c r="AR573" s="742">
        <v>1.9995E-3</v>
      </c>
      <c r="AS573" s="742">
        <v>1.9995E-3</v>
      </c>
      <c r="AT573" s="742" t="s">
        <v>1414</v>
      </c>
      <c r="AU573" s="742" t="s">
        <v>2724</v>
      </c>
      <c r="AX573"/>
      <c r="AY573" s="190"/>
      <c r="AZ573" s="176"/>
      <c r="BA573" s="176"/>
      <c r="BB573" s="176"/>
      <c r="BC573" s="751"/>
      <c r="BD573" s="176"/>
      <c r="BE573" s="176"/>
      <c r="BF573" s="176"/>
      <c r="BG573" s="176"/>
      <c r="BH573" s="751"/>
      <c r="BI573" s="178"/>
      <c r="BJ573" s="191"/>
      <c r="BK573" s="191"/>
      <c r="BL573" s="191"/>
      <c r="BM573" s="178"/>
      <c r="BN573" s="178"/>
      <c r="BO573" s="178"/>
      <c r="BP573" s="178"/>
      <c r="BQ573" s="178"/>
      <c r="BR573" s="178"/>
      <c r="BS573" s="178"/>
      <c r="BT573" s="178"/>
      <c r="BU573" s="179"/>
      <c r="BV573" s="180"/>
      <c r="BW573" s="181"/>
      <c r="BX573" s="177"/>
      <c r="BY573"/>
      <c r="CA573"/>
    </row>
    <row r="574" spans="2:79" ht="18.75">
      <c r="B574" s="1170" t="s">
        <v>213</v>
      </c>
      <c r="C574" s="335">
        <v>41673124000115</v>
      </c>
      <c r="D574" s="1170" t="s">
        <v>14</v>
      </c>
      <c r="E574" s="1170" t="s">
        <v>607</v>
      </c>
      <c r="F574" s="1170" t="s">
        <v>1414</v>
      </c>
      <c r="G574" s="1172" t="s">
        <v>1414</v>
      </c>
      <c r="H574" s="1172" t="s">
        <v>34</v>
      </c>
      <c r="I574" s="1172" t="s">
        <v>34</v>
      </c>
      <c r="J574" s="1172" t="s">
        <v>608</v>
      </c>
      <c r="K574" s="1172" t="s">
        <v>48</v>
      </c>
      <c r="L574" s="740" t="s">
        <v>1414</v>
      </c>
      <c r="M574" s="740" t="s">
        <v>34</v>
      </c>
      <c r="N574" s="1172" t="s">
        <v>3326</v>
      </c>
      <c r="O574" s="1172" t="s">
        <v>1320</v>
      </c>
      <c r="P574" s="783">
        <v>44323</v>
      </c>
      <c r="Q574" s="741">
        <v>6.1379989100000003</v>
      </c>
      <c r="R574" s="741">
        <v>8.5715760878770961</v>
      </c>
      <c r="S574" s="784">
        <v>32</v>
      </c>
      <c r="T574" s="742"/>
      <c r="U574" s="743"/>
      <c r="V574" s="742">
        <v>-3.9803432217886403E-2</v>
      </c>
      <c r="W574" s="743">
        <v>-0.30088396632579018</v>
      </c>
      <c r="X574" s="742"/>
      <c r="Y574" s="743"/>
      <c r="Z574" s="742"/>
      <c r="AA574" s="743"/>
      <c r="AB574" s="742">
        <v>0.23202120858813605</v>
      </c>
      <c r="AC574" s="744">
        <v>-0.74170695836677836</v>
      </c>
      <c r="AD574" s="785">
        <v>0</v>
      </c>
      <c r="AE574" s="1178" t="s">
        <v>1955</v>
      </c>
      <c r="AF574" s="786" t="s">
        <v>1741</v>
      </c>
      <c r="AG574" s="787" t="s">
        <v>1427</v>
      </c>
      <c r="AH574" s="787" t="s">
        <v>1726</v>
      </c>
      <c r="AI574" s="787">
        <v>100000</v>
      </c>
      <c r="AJ574" s="787">
        <v>250</v>
      </c>
      <c r="AK574" s="787">
        <v>100000</v>
      </c>
      <c r="AL574" s="742">
        <v>0.02</v>
      </c>
      <c r="AM574" s="742">
        <v>0.2</v>
      </c>
      <c r="AN574" s="743" t="s">
        <v>34</v>
      </c>
      <c r="AO574" s="1172" t="s">
        <v>34</v>
      </c>
      <c r="AP574" s="1178" t="s">
        <v>1727</v>
      </c>
      <c r="AQ574" s="745" t="s">
        <v>659</v>
      </c>
      <c r="AR574" s="742">
        <v>5.3333333333333297E-3</v>
      </c>
      <c r="AS574" s="742">
        <v>5.3333333333333297E-3</v>
      </c>
      <c r="AT574" s="742" t="s">
        <v>1414</v>
      </c>
      <c r="AU574" s="742" t="s">
        <v>2724</v>
      </c>
      <c r="AX574"/>
      <c r="AY574" s="190"/>
      <c r="AZ574" s="176"/>
      <c r="BA574" s="176"/>
      <c r="BB574" s="176"/>
      <c r="BC574" s="751"/>
      <c r="BD574" s="176"/>
      <c r="BE574" s="176"/>
      <c r="BF574" s="176"/>
      <c r="BG574" s="176"/>
      <c r="BH574" s="751"/>
      <c r="BI574" s="178"/>
      <c r="BJ574" s="191"/>
      <c r="BK574" s="191"/>
      <c r="BL574" s="191"/>
      <c r="BM574" s="178"/>
      <c r="BN574" s="178"/>
      <c r="BO574" s="178"/>
      <c r="BP574" s="178"/>
      <c r="BQ574" s="178"/>
      <c r="BR574" s="178"/>
      <c r="BS574" s="178"/>
      <c r="BT574" s="178"/>
      <c r="BU574" s="179"/>
      <c r="BV574" s="180"/>
      <c r="BW574" s="181"/>
      <c r="BX574" s="177"/>
      <c r="BY574"/>
      <c r="CA574"/>
    </row>
    <row r="575" spans="2:79" ht="18.75">
      <c r="B575" s="1170" t="s">
        <v>965</v>
      </c>
      <c r="C575" s="335">
        <v>38318112000168</v>
      </c>
      <c r="D575" s="1170" t="s">
        <v>14</v>
      </c>
      <c r="E575" s="1170" t="s">
        <v>607</v>
      </c>
      <c r="F575" s="1170" t="s">
        <v>1414</v>
      </c>
      <c r="G575" s="1172" t="s">
        <v>1414</v>
      </c>
      <c r="H575" s="1172" t="s">
        <v>34</v>
      </c>
      <c r="I575" s="1172" t="s">
        <v>34</v>
      </c>
      <c r="J575" s="1172" t="s">
        <v>611</v>
      </c>
      <c r="K575" s="1172" t="s">
        <v>49</v>
      </c>
      <c r="L575" s="740" t="s">
        <v>1414</v>
      </c>
      <c r="M575" s="740" t="s">
        <v>1411</v>
      </c>
      <c r="N575" s="1172" t="s">
        <v>3327</v>
      </c>
      <c r="O575" s="1172" t="s">
        <v>1320</v>
      </c>
      <c r="P575" s="783">
        <v>44095</v>
      </c>
      <c r="Q575" s="741">
        <v>4.6749374499999998</v>
      </c>
      <c r="R575" s="741">
        <v>8.6025337010843366</v>
      </c>
      <c r="S575" s="784">
        <v>4</v>
      </c>
      <c r="T575" s="742">
        <v>-1.092413631894229E-2</v>
      </c>
      <c r="U575" s="743">
        <v>-0.33609259140298076</v>
      </c>
      <c r="V575" s="742">
        <v>-8.0387095600428227E-2</v>
      </c>
      <c r="W575" s="743">
        <v>-0.60766589256085224</v>
      </c>
      <c r="X575" s="742">
        <v>-0.29834445201353199</v>
      </c>
      <c r="Y575" s="743">
        <v>-1.4532742796008398</v>
      </c>
      <c r="Z575" s="742"/>
      <c r="AA575" s="743"/>
      <c r="AB575" s="742">
        <v>0.16355214400482179</v>
      </c>
      <c r="AC575" s="744">
        <v>-1.3003523101156167</v>
      </c>
      <c r="AD575" s="785">
        <v>38418180000107</v>
      </c>
      <c r="AE575" s="1178" t="s">
        <v>1793</v>
      </c>
      <c r="AF575" s="786" t="s">
        <v>1741</v>
      </c>
      <c r="AG575" s="787" t="s">
        <v>1427</v>
      </c>
      <c r="AH575" s="787" t="s">
        <v>1726</v>
      </c>
      <c r="AI575" s="787">
        <v>10000</v>
      </c>
      <c r="AJ575" s="787">
        <v>10000</v>
      </c>
      <c r="AK575" s="787">
        <v>10000</v>
      </c>
      <c r="AL575" s="742">
        <v>5.0000000000000001E-3</v>
      </c>
      <c r="AM575" s="742">
        <v>0</v>
      </c>
      <c r="AN575" s="743" t="s">
        <v>34</v>
      </c>
      <c r="AO575" s="1172" t="s">
        <v>34</v>
      </c>
      <c r="AP575" s="1178" t="s">
        <v>1727</v>
      </c>
      <c r="AQ575" s="745" t="s">
        <v>687</v>
      </c>
      <c r="AR575" s="742">
        <v>3.3E-3</v>
      </c>
      <c r="AS575" s="742">
        <v>3.3E-3</v>
      </c>
      <c r="AT575" s="742" t="s">
        <v>1414</v>
      </c>
      <c r="AU575" s="742" t="s">
        <v>2724</v>
      </c>
      <c r="AX575"/>
      <c r="AY575" s="190"/>
      <c r="AZ575" s="176"/>
      <c r="BA575" s="176"/>
      <c r="BB575" s="176"/>
      <c r="BC575" s="751"/>
      <c r="BD575" s="176"/>
      <c r="BE575" s="176"/>
      <c r="BF575" s="176"/>
      <c r="BG575" s="176"/>
      <c r="BH575" s="751"/>
      <c r="BI575" s="178"/>
      <c r="BJ575" s="191"/>
      <c r="BK575" s="191"/>
      <c r="BL575" s="191"/>
      <c r="BM575" s="178"/>
      <c r="BN575" s="178"/>
      <c r="BO575" s="178"/>
      <c r="BP575" s="178"/>
      <c r="BQ575" s="178"/>
      <c r="BR575" s="178"/>
      <c r="BS575" s="178"/>
      <c r="BT575" s="178"/>
      <c r="BU575" s="179"/>
      <c r="BV575" s="180"/>
      <c r="BW575" s="181"/>
      <c r="BX575" s="177"/>
      <c r="BY575"/>
      <c r="CA575"/>
    </row>
    <row r="576" spans="2:79" ht="18.75">
      <c r="B576" s="1170" t="s">
        <v>486</v>
      </c>
      <c r="C576" s="335">
        <v>41574684000112</v>
      </c>
      <c r="D576" s="1170" t="s">
        <v>11</v>
      </c>
      <c r="E576" s="1170" t="s">
        <v>4215</v>
      </c>
      <c r="F576" s="1170" t="s">
        <v>663</v>
      </c>
      <c r="G576" s="1172" t="s">
        <v>738</v>
      </c>
      <c r="H576" s="1172" t="s">
        <v>34</v>
      </c>
      <c r="I576" s="1172" t="s">
        <v>1303</v>
      </c>
      <c r="J576" s="1172" t="s">
        <v>690</v>
      </c>
      <c r="K576" s="1172" t="s">
        <v>48</v>
      </c>
      <c r="L576" s="740" t="s">
        <v>1414</v>
      </c>
      <c r="M576" s="740" t="s">
        <v>1411</v>
      </c>
      <c r="N576" s="1172" t="s">
        <v>3328</v>
      </c>
      <c r="O576" s="1172" t="s">
        <v>1320</v>
      </c>
      <c r="P576" s="783">
        <v>44343</v>
      </c>
      <c r="Q576" s="741">
        <v>172.64650834</v>
      </c>
      <c r="R576" s="741">
        <v>143.47986805032528</v>
      </c>
      <c r="S576" s="784">
        <v>121</v>
      </c>
      <c r="T576" s="742">
        <v>4.1206235302673644E-2</v>
      </c>
      <c r="U576" s="743">
        <v>1.2677533491432567</v>
      </c>
      <c r="V576" s="742">
        <v>0.17436306558300618</v>
      </c>
      <c r="W576" s="743">
        <v>1.3180534398680208</v>
      </c>
      <c r="X576" s="742"/>
      <c r="Y576" s="743"/>
      <c r="Z576" s="742"/>
      <c r="AA576" s="743"/>
      <c r="AB576" s="742">
        <v>1.8925746525303099E-3</v>
      </c>
      <c r="AC576" s="744">
        <v>22.231489175948653</v>
      </c>
      <c r="AD576" s="785">
        <v>0</v>
      </c>
      <c r="AE576" s="1178" t="s">
        <v>1880</v>
      </c>
      <c r="AF576" s="786" t="s">
        <v>1741</v>
      </c>
      <c r="AG576" s="787" t="s">
        <v>1427</v>
      </c>
      <c r="AH576" s="787" t="s">
        <v>1726</v>
      </c>
      <c r="AI576" s="787">
        <v>1000</v>
      </c>
      <c r="AJ576" s="787">
        <v>100</v>
      </c>
      <c r="AK576" s="787">
        <v>1000</v>
      </c>
      <c r="AL576" s="742">
        <v>0.01</v>
      </c>
      <c r="AM576" s="742">
        <v>0.15</v>
      </c>
      <c r="AN576" s="743" t="s">
        <v>34</v>
      </c>
      <c r="AO576" s="1172" t="s">
        <v>34</v>
      </c>
      <c r="AP576" s="1178" t="s">
        <v>1742</v>
      </c>
      <c r="AQ576" s="745" t="s">
        <v>671</v>
      </c>
      <c r="AR576" s="742">
        <v>2.13333333333333E-3</v>
      </c>
      <c r="AS576" s="742">
        <v>2.13333333333333E-3</v>
      </c>
      <c r="AT576" s="742" t="s">
        <v>1414</v>
      </c>
      <c r="AU576" s="742" t="s">
        <v>2724</v>
      </c>
      <c r="AX576"/>
      <c r="AY576" s="190"/>
      <c r="AZ576" s="176"/>
      <c r="BA576" s="176"/>
      <c r="BB576" s="176"/>
      <c r="BC576" s="751"/>
      <c r="BD576" s="176"/>
      <c r="BE576" s="176"/>
      <c r="BF576" s="176"/>
      <c r="BG576" s="176"/>
      <c r="BH576" s="751"/>
      <c r="BI576" s="178"/>
      <c r="BJ576" s="191"/>
      <c r="BK576" s="191"/>
      <c r="BL576" s="191"/>
      <c r="BM576" s="178"/>
      <c r="BN576" s="178"/>
      <c r="BO576" s="178"/>
      <c r="BP576" s="178"/>
      <c r="BQ576" s="178"/>
      <c r="BR576" s="178"/>
      <c r="BS576" s="178"/>
      <c r="BT576" s="178"/>
      <c r="BU576" s="179"/>
      <c r="BV576" s="180"/>
      <c r="BW576" s="181"/>
      <c r="BX576" s="177"/>
      <c r="BY576"/>
      <c r="CA576"/>
    </row>
    <row r="577" spans="2:79" ht="18.75">
      <c r="B577" s="1170" t="s">
        <v>214</v>
      </c>
      <c r="C577" s="335">
        <v>41163392000197</v>
      </c>
      <c r="D577" s="1170" t="s">
        <v>13</v>
      </c>
      <c r="E577" s="1170" t="s">
        <v>615</v>
      </c>
      <c r="F577" s="1170" t="s">
        <v>619</v>
      </c>
      <c r="G577" s="1172" t="s">
        <v>34</v>
      </c>
      <c r="H577" s="1172" t="s">
        <v>1336</v>
      </c>
      <c r="I577" s="1172" t="s">
        <v>34</v>
      </c>
      <c r="J577" s="1172" t="s">
        <v>1414</v>
      </c>
      <c r="K577" s="1172" t="s">
        <v>48</v>
      </c>
      <c r="L577" s="740" t="s">
        <v>1414</v>
      </c>
      <c r="M577" s="740" t="s">
        <v>34</v>
      </c>
      <c r="N577" s="1172" t="s">
        <v>3329</v>
      </c>
      <c r="O577" s="1172" t="s">
        <v>1320</v>
      </c>
      <c r="P577" s="783">
        <v>44297</v>
      </c>
      <c r="Q577" s="741">
        <v>77.886517130000001</v>
      </c>
      <c r="R577" s="741">
        <v>74.683904284117673</v>
      </c>
      <c r="S577" s="784">
        <v>31</v>
      </c>
      <c r="T577" s="742">
        <v>3.13091613048333E-3</v>
      </c>
      <c r="U577" s="743">
        <v>9.6325941478311791E-2</v>
      </c>
      <c r="V577" s="742">
        <v>0.1162819217918869</v>
      </c>
      <c r="W577" s="743">
        <v>0.87900374141620008</v>
      </c>
      <c r="X577" s="742"/>
      <c r="Y577" s="743"/>
      <c r="Z577" s="742"/>
      <c r="AA577" s="743"/>
      <c r="AB577" s="742">
        <v>4.5434337548457701E-2</v>
      </c>
      <c r="AC577" s="744">
        <v>-0.35229722171354211</v>
      </c>
      <c r="AD577" s="785">
        <v>41272577000130</v>
      </c>
      <c r="AE577" s="1178" t="s">
        <v>2046</v>
      </c>
      <c r="AF577" s="786" t="s">
        <v>1741</v>
      </c>
      <c r="AG577" s="787" t="s">
        <v>736</v>
      </c>
      <c r="AH577" s="787" t="s">
        <v>1730</v>
      </c>
      <c r="AI577" s="787">
        <v>5000</v>
      </c>
      <c r="AJ577" s="787">
        <v>1000</v>
      </c>
      <c r="AK577" s="787">
        <v>3000</v>
      </c>
      <c r="AL577" s="742">
        <v>1.8700000000000001E-2</v>
      </c>
      <c r="AM577" s="742">
        <v>0.2</v>
      </c>
      <c r="AN577" s="743" t="s">
        <v>64</v>
      </c>
      <c r="AO577" s="1172" t="s">
        <v>34</v>
      </c>
      <c r="AP577" s="1178" t="s">
        <v>1742</v>
      </c>
      <c r="AQ577" s="745" t="s">
        <v>668</v>
      </c>
      <c r="AR577" s="742">
        <v>4.9866666666666696E-3</v>
      </c>
      <c r="AS577" s="742">
        <v>4.9866666666666696E-3</v>
      </c>
      <c r="AT577" s="742" t="s">
        <v>1414</v>
      </c>
      <c r="AU577" s="742" t="s">
        <v>2724</v>
      </c>
      <c r="AX577"/>
      <c r="AY577" s="190"/>
      <c r="AZ577" s="176"/>
      <c r="BA577" s="176"/>
      <c r="BB577" s="176"/>
      <c r="BC577" s="751"/>
      <c r="BD577" s="176"/>
      <c r="BE577" s="176"/>
      <c r="BF577" s="176"/>
      <c r="BG577" s="176"/>
      <c r="BH577" s="751"/>
      <c r="BI577" s="178"/>
      <c r="BJ577" s="191"/>
      <c r="BK577" s="191"/>
      <c r="BL577" s="191"/>
      <c r="BM577" s="178"/>
      <c r="BN577" s="178"/>
      <c r="BO577" s="178"/>
      <c r="BP577" s="178"/>
      <c r="BQ577" s="178"/>
      <c r="BR577" s="178"/>
      <c r="BS577" s="178"/>
      <c r="BT577" s="178"/>
      <c r="BU577" s="179"/>
      <c r="BV577" s="180"/>
      <c r="BW577" s="181"/>
      <c r="BX577" s="177"/>
      <c r="BY577"/>
      <c r="CA577"/>
    </row>
    <row r="578" spans="2:79" ht="18.75">
      <c r="B578" s="1170" t="s">
        <v>517</v>
      </c>
      <c r="C578" s="335">
        <v>37498652000108</v>
      </c>
      <c r="D578" s="1170" t="s">
        <v>13</v>
      </c>
      <c r="E578" s="1170" t="s">
        <v>615</v>
      </c>
      <c r="F578" s="1170" t="s">
        <v>619</v>
      </c>
      <c r="G578" s="1172" t="s">
        <v>34</v>
      </c>
      <c r="H578" s="1172" t="s">
        <v>1336</v>
      </c>
      <c r="I578" s="1172" t="s">
        <v>34</v>
      </c>
      <c r="J578" s="1172" t="s">
        <v>1414</v>
      </c>
      <c r="K578" s="1172" t="s">
        <v>48</v>
      </c>
      <c r="L578" s="740" t="s">
        <v>1414</v>
      </c>
      <c r="M578" s="740" t="s">
        <v>34</v>
      </c>
      <c r="N578" s="1172" t="s">
        <v>3330</v>
      </c>
      <c r="O578" s="1172" t="s">
        <v>1320</v>
      </c>
      <c r="P578" s="783">
        <v>43995</v>
      </c>
      <c r="Q578" s="741">
        <v>47.318632729999997</v>
      </c>
      <c r="R578" s="741">
        <v>187.7303383040323</v>
      </c>
      <c r="S578" s="784">
        <v>31</v>
      </c>
      <c r="T578" s="742">
        <v>-7.9271312486037804E-3</v>
      </c>
      <c r="U578" s="743">
        <v>-0.24388656512048656</v>
      </c>
      <c r="V578" s="742">
        <v>5.2707165890566676E-2</v>
      </c>
      <c r="W578" s="743">
        <v>0.39842647337881293</v>
      </c>
      <c r="X578" s="742">
        <v>7.9294142306363113E-2</v>
      </c>
      <c r="Y578" s="743">
        <v>0.38625198745649736</v>
      </c>
      <c r="Z578" s="742"/>
      <c r="AA578" s="743"/>
      <c r="AB578" s="742">
        <v>4.1776421553761545E-2</v>
      </c>
      <c r="AC578" s="744">
        <v>-1.9049297146627355</v>
      </c>
      <c r="AD578" s="785">
        <v>37498601000186</v>
      </c>
      <c r="AE578" s="1178" t="s">
        <v>2041</v>
      </c>
      <c r="AF578" s="786" t="s">
        <v>1779</v>
      </c>
      <c r="AG578" s="787" t="s">
        <v>736</v>
      </c>
      <c r="AH578" s="787" t="s">
        <v>1730</v>
      </c>
      <c r="AI578" s="787">
        <v>1000</v>
      </c>
      <c r="AJ578" s="787">
        <v>1000</v>
      </c>
      <c r="AK578" s="787">
        <v>1000</v>
      </c>
      <c r="AL578" s="742">
        <v>0</v>
      </c>
      <c r="AM578" s="742">
        <v>0</v>
      </c>
      <c r="AN578" s="743" t="s">
        <v>64</v>
      </c>
      <c r="AO578" s="1172" t="s">
        <v>34</v>
      </c>
      <c r="AP578" s="1178" t="s">
        <v>1742</v>
      </c>
      <c r="AQ578" s="745" t="s">
        <v>664</v>
      </c>
      <c r="AR578" s="742">
        <v>5.0673000000000003E-3</v>
      </c>
      <c r="AS578" s="742">
        <v>5.0673000000000003E-3</v>
      </c>
      <c r="AT578" s="742" t="s">
        <v>1414</v>
      </c>
      <c r="AU578" s="742" t="s">
        <v>2724</v>
      </c>
      <c r="AX578"/>
      <c r="AY578" s="190"/>
      <c r="AZ578" s="176"/>
      <c r="BA578" s="176"/>
      <c r="BB578" s="176"/>
      <c r="BC578" s="751"/>
      <c r="BD578" s="176"/>
      <c r="BE578" s="176"/>
      <c r="BF578" s="176"/>
      <c r="BG578" s="176"/>
      <c r="BH578" s="751"/>
      <c r="BI578" s="178"/>
      <c r="BJ578" s="191"/>
      <c r="BK578" s="191"/>
      <c r="BL578" s="191"/>
      <c r="BM578" s="178"/>
      <c r="BN578" s="178"/>
      <c r="BO578" s="178"/>
      <c r="BP578" s="178"/>
      <c r="BQ578" s="178"/>
      <c r="BR578" s="178"/>
      <c r="BS578" s="178"/>
      <c r="BT578" s="178"/>
      <c r="BU578" s="179"/>
      <c r="BV578" s="180"/>
      <c r="BW578" s="181"/>
      <c r="BX578" s="177"/>
      <c r="BY578"/>
      <c r="CA578"/>
    </row>
    <row r="579" spans="2:79" ht="18.75">
      <c r="B579" s="1170" t="s">
        <v>566</v>
      </c>
      <c r="C579" s="335">
        <v>37495438000106</v>
      </c>
      <c r="D579" s="1170" t="s">
        <v>14</v>
      </c>
      <c r="E579" s="1170" t="s">
        <v>614</v>
      </c>
      <c r="F579" s="1170" t="s">
        <v>1414</v>
      </c>
      <c r="G579" s="1172" t="s">
        <v>1414</v>
      </c>
      <c r="H579" s="1172" t="s">
        <v>1337</v>
      </c>
      <c r="I579" s="1172" t="s">
        <v>34</v>
      </c>
      <c r="J579" s="1172" t="s">
        <v>608</v>
      </c>
      <c r="K579" s="1172" t="s">
        <v>48</v>
      </c>
      <c r="L579" s="740" t="s">
        <v>1414</v>
      </c>
      <c r="M579" s="740" t="s">
        <v>34</v>
      </c>
      <c r="N579" s="1172" t="s">
        <v>3331</v>
      </c>
      <c r="O579" s="1172" t="s">
        <v>1320</v>
      </c>
      <c r="P579" s="783">
        <v>43995</v>
      </c>
      <c r="Q579" s="741">
        <v>33.20180131</v>
      </c>
      <c r="R579" s="741">
        <v>71.61998670197579</v>
      </c>
      <c r="S579" s="784">
        <v>32</v>
      </c>
      <c r="T579" s="742">
        <v>-1.5465107836212688E-2</v>
      </c>
      <c r="U579" s="743">
        <v>-0.4758003760889104</v>
      </c>
      <c r="V579" s="742">
        <v>0.12197447844996323</v>
      </c>
      <c r="W579" s="743">
        <v>0.92203518193219192</v>
      </c>
      <c r="X579" s="742">
        <v>0.12729432319562717</v>
      </c>
      <c r="Y579" s="743">
        <v>0.62006705534785955</v>
      </c>
      <c r="Z579" s="742"/>
      <c r="AA579" s="743"/>
      <c r="AB579" s="742">
        <v>0.14915448935927814</v>
      </c>
      <c r="AC579" s="744">
        <v>-6.9148667766861377E-2</v>
      </c>
      <c r="AD579" s="785">
        <v>37495407000147</v>
      </c>
      <c r="AE579" s="1178" t="s">
        <v>2041</v>
      </c>
      <c r="AF579" s="786" t="s">
        <v>1779</v>
      </c>
      <c r="AG579" s="787" t="s">
        <v>736</v>
      </c>
      <c r="AH579" s="787" t="s">
        <v>1726</v>
      </c>
      <c r="AI579" s="787">
        <v>1000</v>
      </c>
      <c r="AJ579" s="787">
        <v>1000</v>
      </c>
      <c r="AK579" s="787">
        <v>1000</v>
      </c>
      <c r="AL579" s="742">
        <v>0</v>
      </c>
      <c r="AM579" s="742">
        <v>0</v>
      </c>
      <c r="AN579" s="743" t="s">
        <v>2138</v>
      </c>
      <c r="AO579" s="1172" t="s">
        <v>34</v>
      </c>
      <c r="AP579" s="1178" t="s">
        <v>1742</v>
      </c>
      <c r="AQ579" s="745" t="s">
        <v>668</v>
      </c>
      <c r="AR579" s="742">
        <v>5.0673000000000003E-3</v>
      </c>
      <c r="AS579" s="742">
        <v>5.0673000000000003E-3</v>
      </c>
      <c r="AT579" s="742" t="s">
        <v>1414</v>
      </c>
      <c r="AU579" s="742" t="s">
        <v>2724</v>
      </c>
      <c r="AX579"/>
      <c r="AY579" s="190"/>
      <c r="AZ579" s="176"/>
      <c r="BA579" s="176"/>
      <c r="BB579" s="176"/>
      <c r="BC579" s="751"/>
      <c r="BD579" s="176"/>
      <c r="BE579" s="176"/>
      <c r="BF579" s="176"/>
      <c r="BG579" s="176"/>
      <c r="BH579" s="751"/>
      <c r="BI579" s="178"/>
      <c r="BJ579" s="191"/>
      <c r="BK579" s="191"/>
      <c r="BL579" s="191"/>
      <c r="BM579" s="178"/>
      <c r="BN579" s="178"/>
      <c r="BO579" s="178"/>
      <c r="BP579" s="178"/>
      <c r="BQ579" s="178"/>
      <c r="BR579" s="178"/>
      <c r="BS579" s="178"/>
      <c r="BT579" s="178"/>
      <c r="BU579" s="179"/>
      <c r="BV579" s="180"/>
      <c r="BW579" s="181"/>
      <c r="BX579" s="177"/>
      <c r="BY579"/>
      <c r="CA579"/>
    </row>
    <row r="580" spans="2:79" ht="18.75">
      <c r="B580" s="1170" t="s">
        <v>215</v>
      </c>
      <c r="C580" s="335">
        <v>18889810000106</v>
      </c>
      <c r="D580" s="1170" t="s">
        <v>14</v>
      </c>
      <c r="E580" s="1170" t="s">
        <v>614</v>
      </c>
      <c r="F580" s="1170" t="s">
        <v>1414</v>
      </c>
      <c r="G580" s="1172" t="s">
        <v>1414</v>
      </c>
      <c r="H580" s="1172" t="s">
        <v>1337</v>
      </c>
      <c r="I580" s="1172" t="s">
        <v>34</v>
      </c>
      <c r="J580" s="1172" t="s">
        <v>608</v>
      </c>
      <c r="K580" s="1172" t="s">
        <v>48</v>
      </c>
      <c r="L580" s="740" t="s">
        <v>1414</v>
      </c>
      <c r="M580" s="740" t="s">
        <v>34</v>
      </c>
      <c r="N580" s="1172" t="s">
        <v>3332</v>
      </c>
      <c r="O580" s="1172" t="s">
        <v>1320</v>
      </c>
      <c r="P580" s="783">
        <v>41697</v>
      </c>
      <c r="Q580" s="741">
        <v>42.930036000000001</v>
      </c>
      <c r="R580" s="741">
        <v>45.92500494354838</v>
      </c>
      <c r="S580" s="784">
        <v>3</v>
      </c>
      <c r="T580" s="742">
        <v>1.1752049380169272E-3</v>
      </c>
      <c r="U580" s="743">
        <v>3.6156421113383859E-2</v>
      </c>
      <c r="V580" s="742">
        <v>-5.7713759153011801E-2</v>
      </c>
      <c r="W580" s="743">
        <v>-0.43627254731380233</v>
      </c>
      <c r="X580" s="742">
        <v>-3.0396633736796796E-2</v>
      </c>
      <c r="Y580" s="743">
        <v>-0.1480659207771369</v>
      </c>
      <c r="Z580" s="742">
        <v>0.65123643099224759</v>
      </c>
      <c r="AA580" s="743">
        <v>2.806120513405971</v>
      </c>
      <c r="AB580" s="742">
        <v>0.23824970937488391</v>
      </c>
      <c r="AC580" s="744">
        <v>-0.79749130579063565</v>
      </c>
      <c r="AD580" s="785">
        <v>26946245000108</v>
      </c>
      <c r="AE580" s="1178" t="s">
        <v>1766</v>
      </c>
      <c r="AF580" s="786" t="s">
        <v>1725</v>
      </c>
      <c r="AG580" s="787" t="s">
        <v>1428</v>
      </c>
      <c r="AH580" s="787" t="s">
        <v>1730</v>
      </c>
      <c r="AI580" s="787">
        <v>5000</v>
      </c>
      <c r="AJ580" s="787">
        <v>1000</v>
      </c>
      <c r="AK580" s="787">
        <v>5000</v>
      </c>
      <c r="AL580" s="742">
        <v>0.02</v>
      </c>
      <c r="AM580" s="742">
        <v>0.2</v>
      </c>
      <c r="AN580" s="743" t="s">
        <v>2124</v>
      </c>
      <c r="AO580" s="1172" t="s">
        <v>34</v>
      </c>
      <c r="AP580" s="1178" t="s">
        <v>1742</v>
      </c>
      <c r="AQ580" s="745" t="s">
        <v>668</v>
      </c>
      <c r="AR580" s="742">
        <v>4.0000000000000001E-3</v>
      </c>
      <c r="AS580" s="742">
        <v>4.0000000000000001E-3</v>
      </c>
      <c r="AT580" s="742" t="s">
        <v>1414</v>
      </c>
      <c r="AU580" s="742" t="s">
        <v>2724</v>
      </c>
      <c r="AX580"/>
      <c r="AY580" s="190"/>
      <c r="AZ580" s="176"/>
      <c r="BA580" s="176"/>
      <c r="BB580" s="176"/>
      <c r="BC580" s="751"/>
      <c r="BD580" s="176"/>
      <c r="BE580" s="176"/>
      <c r="BF580" s="176"/>
      <c r="BG580" s="176"/>
      <c r="BH580" s="751"/>
      <c r="BI580" s="178"/>
      <c r="BJ580" s="191"/>
      <c r="BK580" s="191"/>
      <c r="BL580" s="191"/>
      <c r="BM580" s="178"/>
      <c r="BN580" s="178"/>
      <c r="BO580" s="178"/>
      <c r="BP580" s="178"/>
      <c r="BQ580" s="178"/>
      <c r="BR580" s="178"/>
      <c r="BS580" s="178"/>
      <c r="BT580" s="178"/>
      <c r="BU580" s="179"/>
      <c r="BV580" s="180"/>
      <c r="BW580" s="181"/>
      <c r="BX580" s="177"/>
      <c r="BY580"/>
      <c r="CA580"/>
    </row>
    <row r="581" spans="2:79" ht="18.75">
      <c r="B581" s="1170" t="s">
        <v>966</v>
      </c>
      <c r="C581" s="335">
        <v>7124064000143</v>
      </c>
      <c r="D581" s="1170" t="s">
        <v>14</v>
      </c>
      <c r="E581" s="1170" t="s">
        <v>607</v>
      </c>
      <c r="F581" s="1170" t="s">
        <v>1414</v>
      </c>
      <c r="G581" s="1172" t="s">
        <v>1414</v>
      </c>
      <c r="H581" s="1172" t="s">
        <v>34</v>
      </c>
      <c r="I581" s="1172" t="s">
        <v>34</v>
      </c>
      <c r="J581" s="1172" t="s">
        <v>608</v>
      </c>
      <c r="K581" s="1172" t="s">
        <v>48</v>
      </c>
      <c r="L581" s="740" t="s">
        <v>1414</v>
      </c>
      <c r="M581" s="740" t="s">
        <v>34</v>
      </c>
      <c r="N581" s="1172" t="s">
        <v>3333</v>
      </c>
      <c r="O581" s="1172" t="s">
        <v>1320</v>
      </c>
      <c r="P581" s="783">
        <v>38325</v>
      </c>
      <c r="Q581" s="741">
        <v>38.865599000000003</v>
      </c>
      <c r="R581" s="741">
        <v>59.315460361445759</v>
      </c>
      <c r="S581" s="784">
        <v>3</v>
      </c>
      <c r="T581" s="742">
        <v>-7.1772212076429143E-2</v>
      </c>
      <c r="U581" s="743">
        <v>-2.2081479069117806</v>
      </c>
      <c r="V581" s="742">
        <v>-0.20619683666406863</v>
      </c>
      <c r="W581" s="743">
        <v>-1.5586927710077394</v>
      </c>
      <c r="X581" s="742">
        <v>-0.26547872313151755</v>
      </c>
      <c r="Y581" s="743">
        <v>-1.2931810781277999</v>
      </c>
      <c r="Z581" s="742">
        <v>0.27798423464798017</v>
      </c>
      <c r="AA581" s="743">
        <v>1.1978096220148993</v>
      </c>
      <c r="AB581" s="742">
        <v>0.21873886753662533</v>
      </c>
      <c r="AC581" s="744">
        <v>-1.5474394338628317</v>
      </c>
      <c r="AD581" s="785">
        <v>11361553000196</v>
      </c>
      <c r="AE581" s="1178" t="s">
        <v>1766</v>
      </c>
      <c r="AF581" s="786" t="s">
        <v>1725</v>
      </c>
      <c r="AG581" s="787" t="s">
        <v>1428</v>
      </c>
      <c r="AH581" s="787" t="s">
        <v>1730</v>
      </c>
      <c r="AI581" s="787">
        <v>100</v>
      </c>
      <c r="AJ581" s="787">
        <v>100</v>
      </c>
      <c r="AK581" s="787">
        <v>100</v>
      </c>
      <c r="AL581" s="742">
        <v>0.02</v>
      </c>
      <c r="AM581" s="742">
        <v>0.2</v>
      </c>
      <c r="AN581" s="743" t="s">
        <v>34</v>
      </c>
      <c r="AO581" s="1172" t="s">
        <v>34</v>
      </c>
      <c r="AP581" s="1178" t="s">
        <v>1727</v>
      </c>
      <c r="AQ581" s="745" t="s">
        <v>659</v>
      </c>
      <c r="AR581" s="742">
        <v>4.0000000000000001E-3</v>
      </c>
      <c r="AS581" s="742">
        <v>4.0000000000000001E-3</v>
      </c>
      <c r="AT581" s="742" t="s">
        <v>1414</v>
      </c>
      <c r="AU581" s="742" t="s">
        <v>2724</v>
      </c>
      <c r="AX581"/>
      <c r="AY581" s="190"/>
      <c r="AZ581" s="176"/>
      <c r="BA581" s="176"/>
      <c r="BB581" s="176"/>
      <c r="BC581" s="751"/>
      <c r="BD581" s="176"/>
      <c r="BE581" s="176"/>
      <c r="BF581" s="176"/>
      <c r="BG581" s="176"/>
      <c r="BH581" s="751"/>
      <c r="BI581" s="178"/>
      <c r="BJ581" s="191"/>
      <c r="BK581" s="191"/>
      <c r="BL581" s="191"/>
      <c r="BM581" s="178"/>
      <c r="BN581" s="178"/>
      <c r="BO581" s="178"/>
      <c r="BP581" s="178"/>
      <c r="BQ581" s="178"/>
      <c r="BR581" s="178"/>
      <c r="BS581" s="178"/>
      <c r="BT581" s="178"/>
      <c r="BU581" s="179"/>
      <c r="BV581" s="180"/>
      <c r="BW581" s="181"/>
      <c r="BX581" s="177"/>
      <c r="BY581"/>
      <c r="CA581"/>
    </row>
    <row r="582" spans="2:79" ht="18.75">
      <c r="B582" s="1170" t="s">
        <v>216</v>
      </c>
      <c r="C582" s="335">
        <v>9143435000160</v>
      </c>
      <c r="D582" s="1170" t="s">
        <v>14</v>
      </c>
      <c r="E582" s="1170" t="s">
        <v>607</v>
      </c>
      <c r="F582" s="1170" t="s">
        <v>1414</v>
      </c>
      <c r="G582" s="1172" t="s">
        <v>1414</v>
      </c>
      <c r="H582" s="1172" t="s">
        <v>34</v>
      </c>
      <c r="I582" s="1172" t="s">
        <v>34</v>
      </c>
      <c r="J582" s="1172" t="s">
        <v>608</v>
      </c>
      <c r="K582" s="1172" t="s">
        <v>48</v>
      </c>
      <c r="L582" s="740" t="s">
        <v>1414</v>
      </c>
      <c r="M582" s="740" t="s">
        <v>1411</v>
      </c>
      <c r="N582" s="1172" t="s">
        <v>3334</v>
      </c>
      <c r="O582" s="1172" t="s">
        <v>1323</v>
      </c>
      <c r="P582" s="783">
        <v>39414</v>
      </c>
      <c r="Q582" s="741">
        <v>272.21373999999997</v>
      </c>
      <c r="R582" s="741">
        <v>318.45079414859441</v>
      </c>
      <c r="S582" s="784">
        <v>17</v>
      </c>
      <c r="T582" s="742">
        <v>-5.7919544043161464E-2</v>
      </c>
      <c r="U582" s="743">
        <v>-1.7819559443423356</v>
      </c>
      <c r="V582" s="742">
        <v>-0.17985321702218804</v>
      </c>
      <c r="W582" s="743">
        <v>-1.359554849387373</v>
      </c>
      <c r="X582" s="742">
        <v>-5.8310250399939978E-3</v>
      </c>
      <c r="Y582" s="743">
        <v>-2.8403674535055129E-2</v>
      </c>
      <c r="Z582" s="742">
        <v>0.87608119175416732</v>
      </c>
      <c r="AA582" s="743">
        <v>3.774956815368617</v>
      </c>
      <c r="AB582" s="742">
        <v>0.22391917865271158</v>
      </c>
      <c r="AC582" s="744">
        <v>-1.3939919375414873</v>
      </c>
      <c r="AD582" s="785">
        <v>0</v>
      </c>
      <c r="AE582" s="1178" t="s">
        <v>1790</v>
      </c>
      <c r="AF582" s="786" t="s">
        <v>1725</v>
      </c>
      <c r="AG582" s="787" t="s">
        <v>1428</v>
      </c>
      <c r="AH582" s="787" t="s">
        <v>1730</v>
      </c>
      <c r="AI582" s="787">
        <v>5000</v>
      </c>
      <c r="AJ582" s="787">
        <v>1000</v>
      </c>
      <c r="AK582" s="787">
        <v>5000</v>
      </c>
      <c r="AL582" s="742">
        <v>2.2000000000000002E-2</v>
      </c>
      <c r="AM582" s="742">
        <v>0.15</v>
      </c>
      <c r="AN582" s="743" t="s">
        <v>666</v>
      </c>
      <c r="AO582" s="1172" t="s">
        <v>34</v>
      </c>
      <c r="AP582" s="1178" t="s">
        <v>1727</v>
      </c>
      <c r="AQ582" s="745" t="s">
        <v>665</v>
      </c>
      <c r="AR582" s="742">
        <v>3.3333333333333301E-3</v>
      </c>
      <c r="AS582" s="742">
        <v>3.3333333333333301E-3</v>
      </c>
      <c r="AT582" s="742" t="s">
        <v>1414</v>
      </c>
      <c r="AU582" s="742" t="s">
        <v>2724</v>
      </c>
      <c r="AX582"/>
      <c r="AY582" s="190"/>
      <c r="AZ582" s="176"/>
      <c r="BA582" s="176"/>
      <c r="BB582" s="176"/>
      <c r="BC582" s="751"/>
      <c r="BD582" s="176"/>
      <c r="BE582" s="176"/>
      <c r="BF582" s="176"/>
      <c r="BG582" s="176"/>
      <c r="BH582" s="751"/>
      <c r="BI582" s="178"/>
      <c r="BJ582" s="191"/>
      <c r="BK582" s="191"/>
      <c r="BL582" s="191"/>
      <c r="BM582" s="178"/>
      <c r="BN582" s="178"/>
      <c r="BO582" s="178"/>
      <c r="BP582" s="178"/>
      <c r="BQ582" s="178"/>
      <c r="BR582" s="178"/>
      <c r="BS582" s="178"/>
      <c r="BT582" s="178"/>
      <c r="BU582" s="179"/>
      <c r="BV582" s="180"/>
      <c r="BW582" s="181"/>
      <c r="BX582" s="177"/>
      <c r="BY582"/>
      <c r="CA582"/>
    </row>
    <row r="583" spans="2:79" ht="18.75">
      <c r="B583" s="1170" t="s">
        <v>217</v>
      </c>
      <c r="C583" s="335">
        <v>35717650000137</v>
      </c>
      <c r="D583" s="1170" t="s">
        <v>14</v>
      </c>
      <c r="E583" s="1170" t="s">
        <v>607</v>
      </c>
      <c r="F583" s="1170" t="s">
        <v>1414</v>
      </c>
      <c r="G583" s="1172" t="s">
        <v>1414</v>
      </c>
      <c r="H583" s="1172" t="s">
        <v>34</v>
      </c>
      <c r="I583" s="1172" t="s">
        <v>34</v>
      </c>
      <c r="J583" s="1172" t="s">
        <v>608</v>
      </c>
      <c r="K583" s="1172" t="s">
        <v>48</v>
      </c>
      <c r="L583" s="740" t="s">
        <v>1414</v>
      </c>
      <c r="M583" s="740" t="s">
        <v>1411</v>
      </c>
      <c r="N583" s="1172" t="s">
        <v>3335</v>
      </c>
      <c r="O583" s="1172" t="s">
        <v>1320</v>
      </c>
      <c r="P583" s="783">
        <v>43882</v>
      </c>
      <c r="Q583" s="741">
        <v>43.457163110000003</v>
      </c>
      <c r="R583" s="741">
        <v>45.683145126275285</v>
      </c>
      <c r="S583" s="784">
        <v>17</v>
      </c>
      <c r="T583" s="742">
        <v>-5.0254092385879523E-2</v>
      </c>
      <c r="U583" s="743">
        <v>-1.5461202282223443</v>
      </c>
      <c r="V583" s="742">
        <v>-0.15244332391202442</v>
      </c>
      <c r="W583" s="743">
        <v>-1.152356703498689</v>
      </c>
      <c r="X583" s="742">
        <v>1.575227427551118E-2</v>
      </c>
      <c r="Y583" s="743">
        <v>7.6731358318605586E-2</v>
      </c>
      <c r="Z583" s="742">
        <v>0.81817349223305769</v>
      </c>
      <c r="AA583" s="743">
        <v>3.525437630358113</v>
      </c>
      <c r="AB583" s="742">
        <v>0.21409724417436307</v>
      </c>
      <c r="AC583" s="744">
        <v>-1.3299173358847149</v>
      </c>
      <c r="AD583" s="785">
        <v>0</v>
      </c>
      <c r="AE583" s="1178" t="s">
        <v>1790</v>
      </c>
      <c r="AF583" s="786" t="s">
        <v>1725</v>
      </c>
      <c r="AG583" s="787" t="s">
        <v>1428</v>
      </c>
      <c r="AH583" s="787" t="s">
        <v>1730</v>
      </c>
      <c r="AI583" s="787">
        <v>5000</v>
      </c>
      <c r="AJ583" s="787">
        <v>1000</v>
      </c>
      <c r="AK583" s="787">
        <v>5000</v>
      </c>
      <c r="AL583" s="742">
        <v>2.1000000000000001E-2</v>
      </c>
      <c r="AM583" s="742">
        <v>0.2</v>
      </c>
      <c r="AN583" s="743" t="s">
        <v>666</v>
      </c>
      <c r="AO583" s="1172" t="s">
        <v>34</v>
      </c>
      <c r="AP583" s="1178" t="s">
        <v>1727</v>
      </c>
      <c r="AQ583" s="745" t="s">
        <v>670</v>
      </c>
      <c r="AR583" s="742">
        <v>3.3333333333333301E-3</v>
      </c>
      <c r="AS583" s="742">
        <v>3.3333333333333301E-3</v>
      </c>
      <c r="AT583" s="742" t="s">
        <v>1414</v>
      </c>
      <c r="AU583" s="742" t="s">
        <v>2724</v>
      </c>
      <c r="AX583"/>
      <c r="AY583" s="190"/>
      <c r="AZ583" s="176"/>
      <c r="BA583" s="176"/>
      <c r="BB583" s="176"/>
      <c r="BC583" s="751"/>
      <c r="BD583" s="176"/>
      <c r="BE583" s="176"/>
      <c r="BF583" s="176"/>
      <c r="BG583" s="176"/>
      <c r="BH583" s="751"/>
      <c r="BI583" s="178"/>
      <c r="BJ583" s="191"/>
      <c r="BK583" s="191"/>
      <c r="BL583" s="191"/>
      <c r="BM583" s="178"/>
      <c r="BN583" s="178"/>
      <c r="BO583" s="178"/>
      <c r="BP583" s="178"/>
      <c r="BQ583" s="178"/>
      <c r="BR583" s="178"/>
      <c r="BS583" s="178"/>
      <c r="BT583" s="178"/>
      <c r="BU583" s="179"/>
      <c r="BV583" s="180"/>
      <c r="BW583" s="181"/>
      <c r="BX583" s="177"/>
      <c r="BY583"/>
      <c r="CA583"/>
    </row>
    <row r="584" spans="2:79" ht="18.75">
      <c r="B584" s="1170" t="s">
        <v>581</v>
      </c>
      <c r="C584" s="335">
        <v>36947848000170</v>
      </c>
      <c r="D584" s="1170" t="s">
        <v>14</v>
      </c>
      <c r="E584" s="1170" t="s">
        <v>607</v>
      </c>
      <c r="F584" s="1170" t="s">
        <v>1414</v>
      </c>
      <c r="G584" s="1172" t="s">
        <v>1414</v>
      </c>
      <c r="H584" s="1172" t="s">
        <v>34</v>
      </c>
      <c r="I584" s="1172" t="s">
        <v>34</v>
      </c>
      <c r="J584" s="1172" t="s">
        <v>611</v>
      </c>
      <c r="K584" s="1172" t="s">
        <v>1414</v>
      </c>
      <c r="L584" s="740" t="s">
        <v>1414</v>
      </c>
      <c r="M584" s="740" t="s">
        <v>1411</v>
      </c>
      <c r="N584" s="1172" t="s">
        <v>3336</v>
      </c>
      <c r="O584" s="1172" t="s">
        <v>1320</v>
      </c>
      <c r="P584" s="783">
        <v>44022</v>
      </c>
      <c r="Q584" s="741">
        <v>0</v>
      </c>
      <c r="R584" s="741">
        <v>1.7504149635897444</v>
      </c>
      <c r="S584" s="784">
        <v>6</v>
      </c>
      <c r="T584" s="742"/>
      <c r="U584" s="743"/>
      <c r="V584" s="742">
        <v>-2.163526728202847E-2</v>
      </c>
      <c r="W584" s="743">
        <v>-0.16354632426421933</v>
      </c>
      <c r="X584" s="742">
        <v>-0.16150246360604126</v>
      </c>
      <c r="Y584" s="743">
        <v>-0.7866993164001751</v>
      </c>
      <c r="Z584" s="742"/>
      <c r="AA584" s="743"/>
      <c r="AB584" s="742">
        <v>0.2466412269527801</v>
      </c>
      <c r="AC584" s="744">
        <v>-0.62407887709746601</v>
      </c>
      <c r="AD584" s="785">
        <v>36262399000126</v>
      </c>
      <c r="AE584" s="1178" t="s">
        <v>1760</v>
      </c>
      <c r="AF584" s="786" t="s">
        <v>1763</v>
      </c>
      <c r="AG584" s="787" t="s">
        <v>59</v>
      </c>
      <c r="AH584" s="787" t="s">
        <v>1726</v>
      </c>
      <c r="AI584" s="787">
        <v>10000</v>
      </c>
      <c r="AJ584" s="787">
        <v>5000</v>
      </c>
      <c r="AK584" s="787">
        <v>10000</v>
      </c>
      <c r="AL584" s="742">
        <v>1.1000000000000001E-2</v>
      </c>
      <c r="AM584" s="742">
        <v>0</v>
      </c>
      <c r="AN584" s="743" t="s">
        <v>64</v>
      </c>
      <c r="AO584" s="1172" t="s">
        <v>34</v>
      </c>
      <c r="AP584" s="1178" t="s">
        <v>1742</v>
      </c>
      <c r="AQ584" s="745" t="s">
        <v>679</v>
      </c>
      <c r="AR584" s="742">
        <v>2.9333333333333299E-3</v>
      </c>
      <c r="AS584" s="742">
        <v>2.9333333333333299E-3</v>
      </c>
      <c r="AT584" s="742" t="s">
        <v>1414</v>
      </c>
      <c r="AU584" s="742" t="s">
        <v>2724</v>
      </c>
      <c r="AX584"/>
      <c r="AY584" s="190"/>
      <c r="AZ584" s="176"/>
      <c r="BA584" s="176"/>
      <c r="BB584" s="176"/>
      <c r="BC584" s="751"/>
      <c r="BD584" s="176"/>
      <c r="BE584" s="176"/>
      <c r="BF584" s="176"/>
      <c r="BG584" s="176"/>
      <c r="BH584" s="751"/>
      <c r="BI584" s="178"/>
      <c r="BJ584" s="191"/>
      <c r="BK584" s="191"/>
      <c r="BL584" s="191"/>
      <c r="BM584" s="178"/>
      <c r="BN584" s="178"/>
      <c r="BO584" s="178"/>
      <c r="BP584" s="178"/>
      <c r="BQ584" s="178"/>
      <c r="BR584" s="178"/>
      <c r="BS584" s="178"/>
      <c r="BT584" s="178"/>
      <c r="BU584" s="179"/>
      <c r="BV584" s="180"/>
      <c r="BW584" s="181"/>
      <c r="BX584" s="177"/>
      <c r="BY584"/>
      <c r="CA584"/>
    </row>
    <row r="585" spans="2:79" ht="18.75">
      <c r="B585" s="1170" t="s">
        <v>218</v>
      </c>
      <c r="C585" s="335">
        <v>8156502000118</v>
      </c>
      <c r="D585" s="1170" t="s">
        <v>14</v>
      </c>
      <c r="E585" s="1170" t="s">
        <v>607</v>
      </c>
      <c r="F585" s="1170" t="s">
        <v>1414</v>
      </c>
      <c r="G585" s="1172" t="s">
        <v>1414</v>
      </c>
      <c r="H585" s="1172" t="s">
        <v>34</v>
      </c>
      <c r="I585" s="1172" t="s">
        <v>34</v>
      </c>
      <c r="J585" s="1172" t="s">
        <v>608</v>
      </c>
      <c r="K585" s="1172" t="s">
        <v>48</v>
      </c>
      <c r="L585" s="740" t="s">
        <v>1414</v>
      </c>
      <c r="M585" s="740" t="s">
        <v>34</v>
      </c>
      <c r="N585" s="1172" t="s">
        <v>3337</v>
      </c>
      <c r="O585" s="1172" t="s">
        <v>1320</v>
      </c>
      <c r="P585" s="783">
        <v>38871</v>
      </c>
      <c r="Q585" s="741">
        <v>0</v>
      </c>
      <c r="R585" s="741">
        <v>74.17212824822694</v>
      </c>
      <c r="S585" s="784">
        <v>32</v>
      </c>
      <c r="T585" s="742"/>
      <c r="U585" s="743"/>
      <c r="V585" s="742">
        <v>2.2604258496954577E-2</v>
      </c>
      <c r="W585" s="743">
        <v>0.17087116797332033</v>
      </c>
      <c r="X585" s="742">
        <v>0.27089341644184017</v>
      </c>
      <c r="Y585" s="743">
        <v>1.3195567471463132</v>
      </c>
      <c r="Z585" s="742">
        <v>1.2704823298408234</v>
      </c>
      <c r="AA585" s="743">
        <v>5.474396636954399</v>
      </c>
      <c r="AB585" s="742">
        <v>0.21718915379374543</v>
      </c>
      <c r="AC585" s="744">
        <v>-0.50501626010206357</v>
      </c>
      <c r="AD585" s="785">
        <v>12987189000137</v>
      </c>
      <c r="AE585" s="1178" t="s">
        <v>1780</v>
      </c>
      <c r="AF585" s="786" t="s">
        <v>1741</v>
      </c>
      <c r="AG585" s="787" t="s">
        <v>1427</v>
      </c>
      <c r="AH585" s="787" t="s">
        <v>1726</v>
      </c>
      <c r="AI585" s="787">
        <v>5000</v>
      </c>
      <c r="AJ585" s="787">
        <v>1000</v>
      </c>
      <c r="AK585" s="787">
        <v>1000</v>
      </c>
      <c r="AL585" s="742">
        <v>1.9E-2</v>
      </c>
      <c r="AM585" s="742">
        <v>0.2</v>
      </c>
      <c r="AN585" s="743" t="s">
        <v>64</v>
      </c>
      <c r="AO585" s="1172" t="s">
        <v>34</v>
      </c>
      <c r="AP585" s="1178" t="s">
        <v>1727</v>
      </c>
      <c r="AQ585" s="745" t="s">
        <v>659</v>
      </c>
      <c r="AR585" s="742">
        <v>4.4333333333333299E-3</v>
      </c>
      <c r="AS585" s="742">
        <v>4.4333333333333299E-3</v>
      </c>
      <c r="AT585" s="742" t="s">
        <v>1414</v>
      </c>
      <c r="AU585" s="742" t="s">
        <v>2724</v>
      </c>
      <c r="AX585"/>
      <c r="AY585" s="190"/>
      <c r="AZ585" s="176"/>
      <c r="BA585" s="176"/>
      <c r="BB585" s="176"/>
      <c r="BC585" s="751"/>
      <c r="BD585" s="176"/>
      <c r="BE585" s="176"/>
      <c r="BF585" s="176"/>
      <c r="BG585" s="176"/>
      <c r="BH585" s="751"/>
      <c r="BI585" s="178"/>
      <c r="BJ585" s="191"/>
      <c r="BK585" s="191"/>
      <c r="BL585" s="191"/>
      <c r="BM585" s="178"/>
      <c r="BN585" s="178"/>
      <c r="BO585" s="178"/>
      <c r="BP585" s="178"/>
      <c r="BQ585" s="178"/>
      <c r="BR585" s="178"/>
      <c r="BS585" s="178"/>
      <c r="BT585" s="178"/>
      <c r="BU585" s="179"/>
      <c r="BV585" s="180"/>
      <c r="BW585" s="181"/>
      <c r="BX585" s="177"/>
      <c r="BY585"/>
      <c r="CA585"/>
    </row>
    <row r="586" spans="2:79" ht="18.75">
      <c r="B586" s="1170" t="s">
        <v>219</v>
      </c>
      <c r="C586" s="335">
        <v>4437399000123</v>
      </c>
      <c r="D586" s="1170" t="s">
        <v>14</v>
      </c>
      <c r="E586" s="1170" t="s">
        <v>607</v>
      </c>
      <c r="F586" s="1170" t="s">
        <v>1414</v>
      </c>
      <c r="G586" s="1172" t="s">
        <v>1414</v>
      </c>
      <c r="H586" s="1172" t="s">
        <v>34</v>
      </c>
      <c r="I586" s="1172" t="s">
        <v>34</v>
      </c>
      <c r="J586" s="1172" t="s">
        <v>608</v>
      </c>
      <c r="K586" s="1172" t="s">
        <v>48</v>
      </c>
      <c r="L586" s="740" t="s">
        <v>1414</v>
      </c>
      <c r="M586" s="740" t="s">
        <v>34</v>
      </c>
      <c r="N586" s="1172" t="s">
        <v>3338</v>
      </c>
      <c r="O586" s="1172" t="s">
        <v>1323</v>
      </c>
      <c r="P586" s="783">
        <v>41549</v>
      </c>
      <c r="Q586" s="741">
        <v>30.059649</v>
      </c>
      <c r="R586" s="741">
        <v>31.619077610441774</v>
      </c>
      <c r="S586" s="784">
        <v>3</v>
      </c>
      <c r="T586" s="742">
        <v>-5.2714468280108839E-2</v>
      </c>
      <c r="U586" s="743">
        <v>-1.6218162911397487</v>
      </c>
      <c r="V586" s="742">
        <v>-8.5829747663356049E-2</v>
      </c>
      <c r="W586" s="743">
        <v>-0.6488082425738011</v>
      </c>
      <c r="X586" s="742">
        <v>0.13794846009623507</v>
      </c>
      <c r="Y586" s="743">
        <v>0.67196472941051444</v>
      </c>
      <c r="Z586" s="742">
        <v>1.0291779613963103</v>
      </c>
      <c r="AA586" s="743">
        <v>4.4346373328950088</v>
      </c>
      <c r="AB586" s="742">
        <v>0.23440898108253835</v>
      </c>
      <c r="AC586" s="744">
        <v>-0.93050214772768347</v>
      </c>
      <c r="AD586" s="785">
        <v>14213077000154</v>
      </c>
      <c r="AE586" s="1178" t="s">
        <v>1780</v>
      </c>
      <c r="AF586" s="786" t="s">
        <v>1741</v>
      </c>
      <c r="AG586" s="787" t="s">
        <v>1427</v>
      </c>
      <c r="AH586" s="787" t="s">
        <v>1730</v>
      </c>
      <c r="AI586" s="787">
        <v>10000</v>
      </c>
      <c r="AJ586" s="787">
        <v>1000</v>
      </c>
      <c r="AK586" s="787">
        <v>1000</v>
      </c>
      <c r="AL586" s="742">
        <v>1.9E-2</v>
      </c>
      <c r="AM586" s="742">
        <v>0.2</v>
      </c>
      <c r="AN586" s="743" t="s">
        <v>666</v>
      </c>
      <c r="AO586" s="1172" t="s">
        <v>34</v>
      </c>
      <c r="AP586" s="1178" t="s">
        <v>1727</v>
      </c>
      <c r="AQ586" s="745" t="s">
        <v>659</v>
      </c>
      <c r="AR586" s="742">
        <v>4.4333333333333299E-3</v>
      </c>
      <c r="AS586" s="742">
        <v>4.4333333333333299E-3</v>
      </c>
      <c r="AT586" s="742" t="s">
        <v>1414</v>
      </c>
      <c r="AU586" s="742" t="s">
        <v>2724</v>
      </c>
      <c r="AX586"/>
      <c r="AY586" s="190"/>
      <c r="AZ586" s="176"/>
      <c r="BA586" s="176"/>
      <c r="BB586" s="176"/>
      <c r="BC586" s="751"/>
      <c r="BD586" s="176"/>
      <c r="BE586" s="176"/>
      <c r="BF586" s="176"/>
      <c r="BG586" s="176"/>
      <c r="BH586" s="751"/>
      <c r="BI586" s="178"/>
      <c r="BJ586" s="191"/>
      <c r="BK586" s="191"/>
      <c r="BL586" s="191"/>
      <c r="BM586" s="178"/>
      <c r="BN586" s="178"/>
      <c r="BO586" s="178"/>
      <c r="BP586" s="178"/>
      <c r="BQ586" s="178"/>
      <c r="BR586" s="178"/>
      <c r="BS586" s="178"/>
      <c r="BT586" s="178"/>
      <c r="BU586" s="179"/>
      <c r="BV586" s="180"/>
      <c r="BW586" s="181"/>
      <c r="BX586" s="177"/>
      <c r="BY586"/>
      <c r="CA586"/>
    </row>
    <row r="587" spans="2:79" ht="18.75">
      <c r="B587" s="1170" t="s">
        <v>220</v>
      </c>
      <c r="C587" s="335">
        <v>24623392000103</v>
      </c>
      <c r="D587" s="1170" t="s">
        <v>14</v>
      </c>
      <c r="E587" s="1170" t="s">
        <v>614</v>
      </c>
      <c r="F587" s="1170" t="s">
        <v>1414</v>
      </c>
      <c r="G587" s="1172" t="s">
        <v>1414</v>
      </c>
      <c r="H587" s="1172" t="s">
        <v>1337</v>
      </c>
      <c r="I587" s="1172" t="s">
        <v>34</v>
      </c>
      <c r="J587" s="1172" t="s">
        <v>608</v>
      </c>
      <c r="K587" s="1172" t="s">
        <v>48</v>
      </c>
      <c r="L587" s="740" t="s">
        <v>1414</v>
      </c>
      <c r="M587" s="740" t="s">
        <v>34</v>
      </c>
      <c r="N587" s="1172" t="s">
        <v>3339</v>
      </c>
      <c r="O587" s="1172" t="s">
        <v>1320</v>
      </c>
      <c r="P587" s="783">
        <v>42561</v>
      </c>
      <c r="Q587" s="741">
        <v>16.657501</v>
      </c>
      <c r="R587" s="741">
        <v>18.00910510843374</v>
      </c>
      <c r="S587" s="784">
        <v>14</v>
      </c>
      <c r="T587" s="742">
        <v>-3.6120455750145553E-2</v>
      </c>
      <c r="U587" s="743">
        <v>-1.1112839698524133</v>
      </c>
      <c r="V587" s="742">
        <v>-6.0424223172939495E-2</v>
      </c>
      <c r="W587" s="743">
        <v>-0.45676161369468377</v>
      </c>
      <c r="X587" s="742">
        <v>0.12700012746816003</v>
      </c>
      <c r="Y587" s="743">
        <v>0.61863399004025643</v>
      </c>
      <c r="Z587" s="742">
        <v>0.7805014008589366</v>
      </c>
      <c r="AA587" s="743">
        <v>3.3631119013955026</v>
      </c>
      <c r="AB587" s="742">
        <v>0.23505381857878987</v>
      </c>
      <c r="AC587" s="744">
        <v>-0.81986558235362683</v>
      </c>
      <c r="AD587" s="785">
        <v>0</v>
      </c>
      <c r="AE587" s="1178" t="s">
        <v>1780</v>
      </c>
      <c r="AF587" s="786" t="s">
        <v>1741</v>
      </c>
      <c r="AG587" s="787" t="s">
        <v>1427</v>
      </c>
      <c r="AH587" s="787" t="s">
        <v>1730</v>
      </c>
      <c r="AI587" s="787">
        <v>5000</v>
      </c>
      <c r="AJ587" s="787">
        <v>1000</v>
      </c>
      <c r="AK587" s="787">
        <v>1000</v>
      </c>
      <c r="AL587" s="742">
        <v>0.02</v>
      </c>
      <c r="AM587" s="742">
        <v>0.2</v>
      </c>
      <c r="AN587" s="743" t="s">
        <v>64</v>
      </c>
      <c r="AO587" s="1172" t="s">
        <v>34</v>
      </c>
      <c r="AP587" s="1178" t="s">
        <v>1742</v>
      </c>
      <c r="AQ587" s="745" t="s">
        <v>668</v>
      </c>
      <c r="AR587" s="742">
        <v>4.6666666666666697E-3</v>
      </c>
      <c r="AS587" s="742">
        <v>4.6666666666666697E-3</v>
      </c>
      <c r="AT587" s="742" t="s">
        <v>1414</v>
      </c>
      <c r="AU587" s="742" t="s">
        <v>2724</v>
      </c>
      <c r="AX587"/>
      <c r="AY587" s="190"/>
      <c r="AZ587" s="176"/>
      <c r="BA587" s="176"/>
      <c r="BB587" s="176"/>
      <c r="BC587" s="751"/>
      <c r="BD587" s="176"/>
      <c r="BE587" s="176"/>
      <c r="BF587" s="176"/>
      <c r="BG587" s="176"/>
      <c r="BH587" s="751"/>
      <c r="BI587" s="178"/>
      <c r="BJ587" s="191"/>
      <c r="BK587" s="191"/>
      <c r="BL587" s="191"/>
      <c r="BM587" s="178"/>
      <c r="BN587" s="178"/>
      <c r="BO587" s="178"/>
      <c r="BP587" s="178"/>
      <c r="BQ587" s="178"/>
      <c r="BR587" s="178"/>
      <c r="BS587" s="178"/>
      <c r="BT587" s="178"/>
      <c r="BU587" s="179"/>
      <c r="BV587" s="180"/>
      <c r="BW587" s="181"/>
      <c r="BX587" s="177"/>
      <c r="BY587"/>
      <c r="CA587"/>
    </row>
    <row r="588" spans="2:79" ht="18.75">
      <c r="B588" s="1170" t="s">
        <v>221</v>
      </c>
      <c r="C588" s="335">
        <v>8830947000131</v>
      </c>
      <c r="D588" s="1170" t="s">
        <v>14</v>
      </c>
      <c r="E588" s="1170" t="s">
        <v>607</v>
      </c>
      <c r="F588" s="1170" t="s">
        <v>1414</v>
      </c>
      <c r="G588" s="1172" t="s">
        <v>1414</v>
      </c>
      <c r="H588" s="1172" t="s">
        <v>34</v>
      </c>
      <c r="I588" s="1172" t="s">
        <v>34</v>
      </c>
      <c r="J588" s="1172" t="s">
        <v>608</v>
      </c>
      <c r="K588" s="1172" t="s">
        <v>48</v>
      </c>
      <c r="L588" s="740" t="s">
        <v>1414</v>
      </c>
      <c r="M588" s="740" t="s">
        <v>34</v>
      </c>
      <c r="N588" s="1172" t="s">
        <v>3340</v>
      </c>
      <c r="O588" s="1172" t="s">
        <v>1320</v>
      </c>
      <c r="P588" s="783">
        <v>39190</v>
      </c>
      <c r="Q588" s="741">
        <v>810.99488799999995</v>
      </c>
      <c r="R588" s="741">
        <v>814.94055308467671</v>
      </c>
      <c r="S588" s="784">
        <v>31</v>
      </c>
      <c r="T588" s="742">
        <v>-5.266528083901667E-2</v>
      </c>
      <c r="U588" s="743">
        <v>-1.6203029875651234</v>
      </c>
      <c r="V588" s="742">
        <v>-8.147181983622731E-2</v>
      </c>
      <c r="W588" s="743">
        <v>-0.61586559073387259</v>
      </c>
      <c r="X588" s="742">
        <v>0.12064811007027076</v>
      </c>
      <c r="Y588" s="743">
        <v>0.58769249457879291</v>
      </c>
      <c r="Z588" s="742">
        <v>0.98372453992723008</v>
      </c>
      <c r="AA588" s="743">
        <v>4.2387825368195848</v>
      </c>
      <c r="AB588" s="742">
        <v>0.22175511003445766</v>
      </c>
      <c r="AC588" s="744">
        <v>-0.96394681720577158</v>
      </c>
      <c r="AD588" s="785">
        <v>14213077000154</v>
      </c>
      <c r="AE588" s="1178" t="s">
        <v>1780</v>
      </c>
      <c r="AF588" s="786" t="s">
        <v>1741</v>
      </c>
      <c r="AG588" s="787" t="s">
        <v>1427</v>
      </c>
      <c r="AH588" s="787" t="s">
        <v>1730</v>
      </c>
      <c r="AI588" s="787">
        <v>5000</v>
      </c>
      <c r="AJ588" s="787">
        <v>1000</v>
      </c>
      <c r="AK588" s="787">
        <v>1000</v>
      </c>
      <c r="AL588" s="742">
        <v>1.9E-2</v>
      </c>
      <c r="AM588" s="742">
        <v>0.2</v>
      </c>
      <c r="AN588" s="743" t="s">
        <v>666</v>
      </c>
      <c r="AO588" s="1172" t="s">
        <v>34</v>
      </c>
      <c r="AP588" s="1178" t="s">
        <v>1727</v>
      </c>
      <c r="AQ588" s="745" t="s">
        <v>659</v>
      </c>
      <c r="AR588" s="742">
        <v>4.4333333333333299E-3</v>
      </c>
      <c r="AS588" s="742">
        <v>4.4333333333333299E-3</v>
      </c>
      <c r="AT588" s="742" t="s">
        <v>1414</v>
      </c>
      <c r="AU588" s="742" t="s">
        <v>2724</v>
      </c>
      <c r="AX588"/>
      <c r="AY588" s="190"/>
      <c r="AZ588" s="176"/>
      <c r="BA588" s="176"/>
      <c r="BB588" s="176"/>
      <c r="BC588" s="751"/>
      <c r="BD588" s="176"/>
      <c r="BE588" s="176"/>
      <c r="BF588" s="176"/>
      <c r="BG588" s="176"/>
      <c r="BH588" s="751"/>
      <c r="BI588" s="178"/>
      <c r="BJ588" s="191"/>
      <c r="BK588" s="191"/>
      <c r="BL588" s="191"/>
      <c r="BM588" s="178"/>
      <c r="BN588" s="178"/>
      <c r="BO588" s="178"/>
      <c r="BP588" s="178"/>
      <c r="BQ588" s="178"/>
      <c r="BR588" s="178"/>
      <c r="BS588" s="178"/>
      <c r="BT588" s="178"/>
      <c r="BU588" s="179"/>
      <c r="BV588" s="180"/>
      <c r="BW588" s="181"/>
      <c r="BX588" s="177"/>
      <c r="BY588"/>
      <c r="CA588"/>
    </row>
    <row r="589" spans="2:79" ht="18.75">
      <c r="B589" s="1170" t="s">
        <v>967</v>
      </c>
      <c r="C589" s="335">
        <v>41252582000180</v>
      </c>
      <c r="D589" s="1170" t="s">
        <v>13</v>
      </c>
      <c r="E589" s="1170" t="s">
        <v>616</v>
      </c>
      <c r="F589" s="1170" t="s">
        <v>619</v>
      </c>
      <c r="G589" s="1172" t="s">
        <v>34</v>
      </c>
      <c r="H589" s="1172" t="s">
        <v>1337</v>
      </c>
      <c r="I589" s="1172" t="s">
        <v>34</v>
      </c>
      <c r="J589" s="1172" t="s">
        <v>1414</v>
      </c>
      <c r="K589" s="1172" t="s">
        <v>1414</v>
      </c>
      <c r="L589" s="740" t="s">
        <v>1414</v>
      </c>
      <c r="M589" s="740" t="s">
        <v>34</v>
      </c>
      <c r="N589" s="1172" t="s">
        <v>3341</v>
      </c>
      <c r="O589" s="1172" t="s">
        <v>1320</v>
      </c>
      <c r="P589" s="783">
        <v>44286</v>
      </c>
      <c r="Q589" s="741">
        <v>0</v>
      </c>
      <c r="R589" s="741">
        <v>0</v>
      </c>
      <c r="S589" s="784">
        <v>30</v>
      </c>
      <c r="T589" s="742"/>
      <c r="U589" s="743"/>
      <c r="V589" s="742"/>
      <c r="W589" s="743"/>
      <c r="X589" s="742"/>
      <c r="Y589" s="743"/>
      <c r="Z589" s="742"/>
      <c r="AA589" s="743"/>
      <c r="AB589" s="742"/>
      <c r="AC589" s="744"/>
      <c r="AD589" s="785">
        <v>41252413000140</v>
      </c>
      <c r="AE589" s="1178" t="s">
        <v>2052</v>
      </c>
      <c r="AF589" s="786" t="s">
        <v>1765</v>
      </c>
      <c r="AG589" s="787" t="s">
        <v>719</v>
      </c>
      <c r="AH589" s="787" t="s">
        <v>1726</v>
      </c>
      <c r="AI589" s="787">
        <v>10000</v>
      </c>
      <c r="AJ589" s="787">
        <v>5000</v>
      </c>
      <c r="AK589" s="787">
        <v>5000</v>
      </c>
      <c r="AL589" s="742">
        <v>1.8700000000000001E-2</v>
      </c>
      <c r="AM589" s="742">
        <v>0.2</v>
      </c>
      <c r="AN589" s="743" t="s">
        <v>64</v>
      </c>
      <c r="AO589" s="1172" t="s">
        <v>34</v>
      </c>
      <c r="AP589" s="1178" t="s">
        <v>1742</v>
      </c>
      <c r="AQ589" s="745" t="s">
        <v>679</v>
      </c>
      <c r="AR589" s="742">
        <v>4.9872900000000001E-3</v>
      </c>
      <c r="AS589" s="742">
        <v>4.9872900000000001E-3</v>
      </c>
      <c r="AT589" s="742" t="s">
        <v>1414</v>
      </c>
      <c r="AU589" s="742" t="s">
        <v>2724</v>
      </c>
      <c r="AX589"/>
      <c r="AY589" s="190"/>
      <c r="AZ589" s="176"/>
      <c r="BA589" s="176"/>
      <c r="BB589" s="176"/>
      <c r="BC589" s="751"/>
      <c r="BD589" s="176"/>
      <c r="BE589" s="176"/>
      <c r="BF589" s="176"/>
      <c r="BG589" s="176"/>
      <c r="BH589" s="751"/>
      <c r="BI589" s="178"/>
      <c r="BJ589" s="191"/>
      <c r="BK589" s="191"/>
      <c r="BL589" s="191"/>
      <c r="BM589" s="178"/>
      <c r="BN589" s="178"/>
      <c r="BO589" s="178"/>
      <c r="BP589" s="178"/>
      <c r="BQ589" s="178"/>
      <c r="BR589" s="178"/>
      <c r="BS589" s="178"/>
      <c r="BT589" s="178"/>
      <c r="BU589" s="179"/>
      <c r="BV589" s="180"/>
      <c r="BW589" s="181"/>
      <c r="BX589" s="177"/>
      <c r="BY589"/>
      <c r="CA589"/>
    </row>
    <row r="590" spans="2:79" ht="18.75">
      <c r="B590" s="1170" t="s">
        <v>968</v>
      </c>
      <c r="C590" s="335">
        <v>42084858000121</v>
      </c>
      <c r="D590" s="1170" t="s">
        <v>13</v>
      </c>
      <c r="E590" s="1170" t="s">
        <v>616</v>
      </c>
      <c r="F590" s="1170" t="s">
        <v>619</v>
      </c>
      <c r="G590" s="1172" t="s">
        <v>34</v>
      </c>
      <c r="H590" s="1172" t="s">
        <v>865</v>
      </c>
      <c r="I590" s="1172" t="s">
        <v>34</v>
      </c>
      <c r="J590" s="1172" t="s">
        <v>1414</v>
      </c>
      <c r="K590" s="1172" t="s">
        <v>1414</v>
      </c>
      <c r="L590" s="740" t="s">
        <v>1414</v>
      </c>
      <c r="M590" s="740" t="s">
        <v>34</v>
      </c>
      <c r="N590" s="1172" t="s">
        <v>3342</v>
      </c>
      <c r="O590" s="1172" t="s">
        <v>1320</v>
      </c>
      <c r="P590" s="783">
        <v>44395</v>
      </c>
      <c r="Q590" s="741">
        <v>1.6151858699999999</v>
      </c>
      <c r="R590" s="741">
        <v>2.5546049557219246</v>
      </c>
      <c r="S590" s="784">
        <v>5</v>
      </c>
      <c r="T590" s="742">
        <v>4.472373277099928E-3</v>
      </c>
      <c r="U590" s="743">
        <v>0.13759728737690213</v>
      </c>
      <c r="V590" s="742">
        <v>-3.1958737566501805E-2</v>
      </c>
      <c r="W590" s="743">
        <v>-0.24158398364081343</v>
      </c>
      <c r="X590" s="742"/>
      <c r="Y590" s="743"/>
      <c r="Z590" s="742"/>
      <c r="AA590" s="743"/>
      <c r="AB590" s="742">
        <v>6.2752071654312624E-2</v>
      </c>
      <c r="AC590" s="744">
        <v>-2.617396460660399</v>
      </c>
      <c r="AD590" s="785">
        <v>42084903000148</v>
      </c>
      <c r="AE590" s="1178" t="s">
        <v>2052</v>
      </c>
      <c r="AF590" s="786" t="s">
        <v>1765</v>
      </c>
      <c r="AG590" s="787" t="s">
        <v>719</v>
      </c>
      <c r="AH590" s="787" t="s">
        <v>1797</v>
      </c>
      <c r="AI590" s="787">
        <v>10000</v>
      </c>
      <c r="AJ590" s="787">
        <v>5000</v>
      </c>
      <c r="AK590" s="787">
        <v>5000</v>
      </c>
      <c r="AL590" s="742">
        <v>0</v>
      </c>
      <c r="AM590" s="742">
        <v>0</v>
      </c>
      <c r="AN590" s="743" t="s">
        <v>64</v>
      </c>
      <c r="AO590" s="1172" t="s">
        <v>34</v>
      </c>
      <c r="AP590" s="1178" t="s">
        <v>1742</v>
      </c>
      <c r="AQ590" s="745" t="s">
        <v>668</v>
      </c>
      <c r="AR590" s="742">
        <v>4.9872900000000001E-3</v>
      </c>
      <c r="AS590" s="742">
        <v>4.9872900000000001E-3</v>
      </c>
      <c r="AT590" s="742" t="s">
        <v>1414</v>
      </c>
      <c r="AU590" s="742" t="s">
        <v>2724</v>
      </c>
      <c r="AX590"/>
      <c r="AY590" s="190"/>
      <c r="AZ590" s="176"/>
      <c r="BA590" s="176"/>
      <c r="BB590" s="176"/>
      <c r="BC590" s="751"/>
      <c r="BD590" s="176"/>
      <c r="BE590" s="176"/>
      <c r="BF590" s="176"/>
      <c r="BG590" s="176"/>
      <c r="BH590" s="751"/>
      <c r="BI590" s="178"/>
      <c r="BJ590" s="191"/>
      <c r="BK590" s="191"/>
      <c r="BL590" s="191"/>
      <c r="BM590" s="178"/>
      <c r="BN590" s="178"/>
      <c r="BO590" s="178"/>
      <c r="BP590" s="178"/>
      <c r="BQ590" s="178"/>
      <c r="BR590" s="178"/>
      <c r="BS590" s="178"/>
      <c r="BT590" s="178"/>
      <c r="BU590" s="179"/>
      <c r="BV590" s="180"/>
      <c r="BW590" s="181"/>
      <c r="BX590" s="177"/>
      <c r="BY590"/>
      <c r="CA590"/>
    </row>
    <row r="591" spans="2:79" ht="18.75">
      <c r="B591" s="1170" t="s">
        <v>969</v>
      </c>
      <c r="C591" s="335">
        <v>33736845000107</v>
      </c>
      <c r="D591" s="1170" t="s">
        <v>13</v>
      </c>
      <c r="E591" s="1170" t="s">
        <v>616</v>
      </c>
      <c r="F591" s="1170" t="s">
        <v>701</v>
      </c>
      <c r="G591" s="1172" t="s">
        <v>1414</v>
      </c>
      <c r="H591" s="1172" t="s">
        <v>34</v>
      </c>
      <c r="I591" s="1172" t="s">
        <v>34</v>
      </c>
      <c r="J591" s="1172" t="s">
        <v>611</v>
      </c>
      <c r="K591" s="1172" t="s">
        <v>49</v>
      </c>
      <c r="L591" s="740" t="s">
        <v>1414</v>
      </c>
      <c r="M591" s="740" t="s">
        <v>34</v>
      </c>
      <c r="N591" s="1172" t="s">
        <v>3343</v>
      </c>
      <c r="O591" s="1172" t="s">
        <v>1320</v>
      </c>
      <c r="P591" s="783">
        <v>43677</v>
      </c>
      <c r="Q591" s="741">
        <v>0</v>
      </c>
      <c r="R591" s="741">
        <v>0</v>
      </c>
      <c r="S591" s="784">
        <v>15</v>
      </c>
      <c r="T591" s="742"/>
      <c r="U591" s="743"/>
      <c r="V591" s="742"/>
      <c r="W591" s="743"/>
      <c r="X591" s="742"/>
      <c r="Y591" s="743"/>
      <c r="Z591" s="742"/>
      <c r="AA591" s="743"/>
      <c r="AB591" s="742"/>
      <c r="AC591" s="744"/>
      <c r="AD591" s="785">
        <v>0</v>
      </c>
      <c r="AE591" s="1178" t="s">
        <v>2585</v>
      </c>
      <c r="AF591" s="786" t="s">
        <v>1741</v>
      </c>
      <c r="AG591" s="787" t="s">
        <v>1427</v>
      </c>
      <c r="AH591" s="787" t="s">
        <v>1797</v>
      </c>
      <c r="AI591" s="787">
        <v>500</v>
      </c>
      <c r="AJ591" s="787">
        <v>100</v>
      </c>
      <c r="AK591" s="787">
        <v>100</v>
      </c>
      <c r="AL591" s="742">
        <v>0.01</v>
      </c>
      <c r="AM591" s="742">
        <v>0</v>
      </c>
      <c r="AN591" s="743" t="s">
        <v>34</v>
      </c>
      <c r="AO591" s="1172" t="s">
        <v>34</v>
      </c>
      <c r="AP591" s="1178" t="s">
        <v>1742</v>
      </c>
      <c r="AQ591" s="745" t="s">
        <v>671</v>
      </c>
      <c r="AR591" s="742">
        <v>6.6666666666666697E-3</v>
      </c>
      <c r="AS591" s="742">
        <v>6.6666666666666697E-3</v>
      </c>
      <c r="AT591" s="742" t="s">
        <v>1414</v>
      </c>
      <c r="AU591" s="742" t="s">
        <v>2724</v>
      </c>
      <c r="AX591"/>
      <c r="AY591" s="190"/>
      <c r="AZ591" s="176"/>
      <c r="BA591" s="176"/>
      <c r="BB591" s="176"/>
      <c r="BC591" s="751"/>
      <c r="BD591" s="176"/>
      <c r="BE591" s="176"/>
      <c r="BF591" s="176"/>
      <c r="BG591" s="176"/>
      <c r="BH591" s="751"/>
      <c r="BI591" s="178"/>
      <c r="BJ591" s="191"/>
      <c r="BK591" s="191"/>
      <c r="BL591" s="191"/>
      <c r="BM591" s="178"/>
      <c r="BN591" s="178"/>
      <c r="BO591" s="178"/>
      <c r="BP591" s="178"/>
      <c r="BQ591" s="178"/>
      <c r="BR591" s="178"/>
      <c r="BS591" s="178"/>
      <c r="BT591" s="178"/>
      <c r="BU591" s="179"/>
      <c r="BV591" s="180"/>
      <c r="BW591" s="181"/>
      <c r="BX591" s="177"/>
      <c r="BY591"/>
      <c r="CA591"/>
    </row>
    <row r="592" spans="2:79" ht="18.75">
      <c r="B592" s="1170" t="s">
        <v>970</v>
      </c>
      <c r="C592" s="335">
        <v>33736873000116</v>
      </c>
      <c r="D592" s="1170" t="s">
        <v>13</v>
      </c>
      <c r="E592" s="1170" t="s">
        <v>616</v>
      </c>
      <c r="F592" s="1170" t="s">
        <v>701</v>
      </c>
      <c r="G592" s="1172" t="s">
        <v>1414</v>
      </c>
      <c r="H592" s="1172" t="s">
        <v>34</v>
      </c>
      <c r="I592" s="1172" t="s">
        <v>34</v>
      </c>
      <c r="J592" s="1172" t="s">
        <v>611</v>
      </c>
      <c r="K592" s="1172" t="s">
        <v>49</v>
      </c>
      <c r="L592" s="740" t="s">
        <v>1414</v>
      </c>
      <c r="M592" s="740" t="s">
        <v>34</v>
      </c>
      <c r="N592" s="1172" t="s">
        <v>3344</v>
      </c>
      <c r="O592" s="1172" t="s">
        <v>1320</v>
      </c>
      <c r="P592" s="783">
        <v>43647</v>
      </c>
      <c r="Q592" s="741">
        <v>0</v>
      </c>
      <c r="R592" s="741">
        <v>0</v>
      </c>
      <c r="S592" s="784">
        <v>6</v>
      </c>
      <c r="T592" s="742"/>
      <c r="U592" s="743"/>
      <c r="V592" s="742"/>
      <c r="W592" s="743"/>
      <c r="X592" s="742"/>
      <c r="Y592" s="743"/>
      <c r="Z592" s="742"/>
      <c r="AA592" s="743"/>
      <c r="AB592" s="742"/>
      <c r="AC592" s="744"/>
      <c r="AD592" s="785">
        <v>33736782000180</v>
      </c>
      <c r="AE592" s="1178" t="s">
        <v>2585</v>
      </c>
      <c r="AF592" s="786" t="s">
        <v>1741</v>
      </c>
      <c r="AG592" s="787" t="s">
        <v>1427</v>
      </c>
      <c r="AH592" s="787" t="s">
        <v>1730</v>
      </c>
      <c r="AI592" s="787">
        <v>500</v>
      </c>
      <c r="AJ592" s="787">
        <v>100</v>
      </c>
      <c r="AK592" s="787">
        <v>100</v>
      </c>
      <c r="AL592" s="742">
        <v>0.01</v>
      </c>
      <c r="AM592" s="742">
        <v>0</v>
      </c>
      <c r="AN592" s="743" t="s">
        <v>64</v>
      </c>
      <c r="AO592" s="1172" t="s">
        <v>34</v>
      </c>
      <c r="AP592" s="1178" t="s">
        <v>1742</v>
      </c>
      <c r="AQ592" s="745" t="s">
        <v>671</v>
      </c>
      <c r="AR592" s="742">
        <v>4.5333333333333302E-3</v>
      </c>
      <c r="AS592" s="742">
        <v>4.5333333333333302E-3</v>
      </c>
      <c r="AT592" s="742" t="s">
        <v>1414</v>
      </c>
      <c r="AU592" s="742" t="s">
        <v>2724</v>
      </c>
      <c r="AX592"/>
      <c r="AY592" s="190"/>
      <c r="AZ592" s="176"/>
      <c r="BA592" s="176"/>
      <c r="BB592" s="176"/>
      <c r="BC592" s="751"/>
      <c r="BD592" s="176"/>
      <c r="BE592" s="176"/>
      <c r="BF592" s="176"/>
      <c r="BG592" s="176"/>
      <c r="BH592" s="751"/>
      <c r="BI592" s="178"/>
      <c r="BJ592" s="191"/>
      <c r="BK592" s="191"/>
      <c r="BL592" s="191"/>
      <c r="BM592" s="178"/>
      <c r="BN592" s="178"/>
      <c r="BO592" s="178"/>
      <c r="BP592" s="178"/>
      <c r="BQ592" s="178"/>
      <c r="BR592" s="178"/>
      <c r="BS592" s="178"/>
      <c r="BT592" s="178"/>
      <c r="BU592" s="179"/>
      <c r="BV592" s="180"/>
      <c r="BW592" s="181"/>
      <c r="BX592" s="177"/>
      <c r="BY592"/>
      <c r="CA592"/>
    </row>
    <row r="593" spans="2:79" ht="18.75">
      <c r="B593" s="1170" t="s">
        <v>971</v>
      </c>
      <c r="C593" s="335">
        <v>35088108000162</v>
      </c>
      <c r="D593" s="1170" t="s">
        <v>13</v>
      </c>
      <c r="E593" s="1170" t="s">
        <v>616</v>
      </c>
      <c r="F593" s="1170" t="s">
        <v>701</v>
      </c>
      <c r="G593" s="1172" t="s">
        <v>1414</v>
      </c>
      <c r="H593" s="1172" t="s">
        <v>34</v>
      </c>
      <c r="I593" s="1172" t="s">
        <v>34</v>
      </c>
      <c r="J593" s="1172" t="s">
        <v>611</v>
      </c>
      <c r="K593" s="1172" t="s">
        <v>49</v>
      </c>
      <c r="L593" s="740" t="s">
        <v>1414</v>
      </c>
      <c r="M593" s="740" t="s">
        <v>34</v>
      </c>
      <c r="N593" s="1172" t="s">
        <v>3345</v>
      </c>
      <c r="O593" s="1172" t="s">
        <v>1320</v>
      </c>
      <c r="P593" s="783">
        <v>43811</v>
      </c>
      <c r="Q593" s="741">
        <v>0</v>
      </c>
      <c r="R593" s="741">
        <v>0</v>
      </c>
      <c r="S593" s="784">
        <v>6</v>
      </c>
      <c r="T593" s="742"/>
      <c r="U593" s="743"/>
      <c r="V593" s="742"/>
      <c r="W593" s="743"/>
      <c r="X593" s="742"/>
      <c r="Y593" s="743"/>
      <c r="Z593" s="742"/>
      <c r="AA593" s="743"/>
      <c r="AB593" s="742"/>
      <c r="AC593" s="744"/>
      <c r="AD593" s="785">
        <v>35001472000143</v>
      </c>
      <c r="AE593" s="1178" t="s">
        <v>2585</v>
      </c>
      <c r="AF593" s="786" t="s">
        <v>1741</v>
      </c>
      <c r="AG593" s="787" t="s">
        <v>1427</v>
      </c>
      <c r="AH593" s="787" t="s">
        <v>1730</v>
      </c>
      <c r="AI593" s="787">
        <v>500</v>
      </c>
      <c r="AJ593" s="787">
        <v>100</v>
      </c>
      <c r="AK593" s="787">
        <v>100</v>
      </c>
      <c r="AL593" s="742">
        <v>0.01</v>
      </c>
      <c r="AM593" s="742">
        <v>0</v>
      </c>
      <c r="AN593" s="743" t="s">
        <v>64</v>
      </c>
      <c r="AO593" s="1172" t="s">
        <v>34</v>
      </c>
      <c r="AP593" s="1178" t="s">
        <v>1742</v>
      </c>
      <c r="AQ593" s="745" t="s">
        <v>671</v>
      </c>
      <c r="AR593" s="742">
        <v>5.0000000000000001E-3</v>
      </c>
      <c r="AS593" s="742">
        <v>5.0000000000000001E-3</v>
      </c>
      <c r="AT593" s="742" t="s">
        <v>1414</v>
      </c>
      <c r="AU593" s="742" t="s">
        <v>2724</v>
      </c>
      <c r="AX593" s="190"/>
      <c r="AY593" s="190"/>
      <c r="AZ593" s="176"/>
      <c r="BA593" s="176"/>
      <c r="BB593" s="176"/>
      <c r="BC593" s="751"/>
      <c r="BD593" s="176"/>
      <c r="BE593" s="176"/>
      <c r="BF593" s="176"/>
      <c r="BG593" s="176"/>
      <c r="BH593" s="751"/>
      <c r="BI593" s="178"/>
      <c r="BJ593" s="191"/>
      <c r="BK593" s="191"/>
      <c r="BL593" s="191"/>
      <c r="BM593" s="210"/>
      <c r="BN593" s="178"/>
      <c r="BO593" s="178"/>
      <c r="BP593" s="178"/>
      <c r="BQ593" s="178"/>
      <c r="BR593" s="178"/>
      <c r="BS593" s="178"/>
      <c r="BT593" s="178"/>
      <c r="BU593" s="179"/>
      <c r="BV593" s="180"/>
      <c r="BW593" s="181"/>
      <c r="BX593" s="177"/>
      <c r="BY593"/>
      <c r="CA593"/>
    </row>
    <row r="594" spans="2:79" ht="18.75">
      <c r="B594" s="1170" t="s">
        <v>972</v>
      </c>
      <c r="C594" s="335">
        <v>36986672000165</v>
      </c>
      <c r="D594" s="1170" t="s">
        <v>13</v>
      </c>
      <c r="E594" s="1170" t="s">
        <v>616</v>
      </c>
      <c r="F594" s="1170" t="s">
        <v>701</v>
      </c>
      <c r="G594" s="1172" t="s">
        <v>1414</v>
      </c>
      <c r="H594" s="1172" t="s">
        <v>34</v>
      </c>
      <c r="I594" s="1172" t="s">
        <v>34</v>
      </c>
      <c r="J594" s="1172" t="s">
        <v>611</v>
      </c>
      <c r="K594" s="1172" t="s">
        <v>49</v>
      </c>
      <c r="L594" s="740" t="s">
        <v>1414</v>
      </c>
      <c r="M594" s="740" t="s">
        <v>1411</v>
      </c>
      <c r="N594" s="1172" t="s">
        <v>3346</v>
      </c>
      <c r="O594" s="1172" t="s">
        <v>1320</v>
      </c>
      <c r="P594" s="783">
        <v>44105</v>
      </c>
      <c r="Q594" s="741">
        <v>0</v>
      </c>
      <c r="R594" s="741">
        <v>0</v>
      </c>
      <c r="S594" s="784">
        <v>6</v>
      </c>
      <c r="T594" s="742"/>
      <c r="U594" s="743"/>
      <c r="V594" s="742"/>
      <c r="W594" s="743"/>
      <c r="X594" s="742"/>
      <c r="Y594" s="743"/>
      <c r="Z594" s="742"/>
      <c r="AA594" s="743"/>
      <c r="AB594" s="742"/>
      <c r="AC594" s="744"/>
      <c r="AD594" s="785">
        <v>38167819000110</v>
      </c>
      <c r="AE594" s="1178" t="s">
        <v>2585</v>
      </c>
      <c r="AF594" s="786" t="s">
        <v>1741</v>
      </c>
      <c r="AG594" s="787" t="s">
        <v>1427</v>
      </c>
      <c r="AH594" s="787" t="s">
        <v>1730</v>
      </c>
      <c r="AI594" s="787">
        <v>500</v>
      </c>
      <c r="AJ594" s="787">
        <v>100</v>
      </c>
      <c r="AK594" s="787">
        <v>100</v>
      </c>
      <c r="AL594" s="742">
        <v>6.9999999999999993E-3</v>
      </c>
      <c r="AM594" s="742">
        <v>0</v>
      </c>
      <c r="AN594" s="743" t="s">
        <v>2119</v>
      </c>
      <c r="AO594" s="1172" t="s">
        <v>34</v>
      </c>
      <c r="AP594" s="1178" t="s">
        <v>1742</v>
      </c>
      <c r="AQ594" s="745" t="s">
        <v>671</v>
      </c>
      <c r="AR594" s="742">
        <v>3.5000000000000001E-3</v>
      </c>
      <c r="AS594" s="742">
        <v>3.5000000000000001E-3</v>
      </c>
      <c r="AT594" s="742" t="s">
        <v>1414</v>
      </c>
      <c r="AU594" s="742" t="s">
        <v>2724</v>
      </c>
      <c r="AX594"/>
      <c r="AY594" s="190"/>
      <c r="AZ594" s="176"/>
      <c r="BA594" s="176"/>
      <c r="BB594" s="176"/>
      <c r="BC594" s="751"/>
      <c r="BD594" s="176"/>
      <c r="BE594" s="176"/>
      <c r="BF594" s="176"/>
      <c r="BG594" s="176"/>
      <c r="BH594" s="751"/>
      <c r="BI594" s="178"/>
      <c r="BJ594" s="191"/>
      <c r="BK594" s="191"/>
      <c r="BL594" s="191"/>
      <c r="BM594" s="178"/>
      <c r="BN594" s="178"/>
      <c r="BO594" s="178"/>
      <c r="BP594" s="178"/>
      <c r="BQ594" s="178"/>
      <c r="BR594" s="178"/>
      <c r="BS594" s="178"/>
      <c r="BT594" s="178"/>
      <c r="BU594" s="179"/>
      <c r="BV594" s="180"/>
      <c r="BW594" s="181"/>
      <c r="BX594" s="177"/>
      <c r="BY594"/>
      <c r="CA594"/>
    </row>
    <row r="595" spans="2:79" ht="18.75">
      <c r="B595" s="1170" t="s">
        <v>222</v>
      </c>
      <c r="C595" s="335">
        <v>39957930000173</v>
      </c>
      <c r="D595" s="1170" t="s">
        <v>13</v>
      </c>
      <c r="E595" s="1170" t="s">
        <v>616</v>
      </c>
      <c r="F595" s="1170" t="s">
        <v>701</v>
      </c>
      <c r="G595" s="1172" t="s">
        <v>1414</v>
      </c>
      <c r="H595" s="1172" t="s">
        <v>34</v>
      </c>
      <c r="I595" s="1172" t="s">
        <v>34</v>
      </c>
      <c r="J595" s="1172" t="s">
        <v>611</v>
      </c>
      <c r="K595" s="1172" t="s">
        <v>49</v>
      </c>
      <c r="L595" s="740" t="s">
        <v>1414</v>
      </c>
      <c r="M595" s="740" t="s">
        <v>1411</v>
      </c>
      <c r="N595" s="1172" t="s">
        <v>3347</v>
      </c>
      <c r="O595" s="1172" t="s">
        <v>1320</v>
      </c>
      <c r="P595" s="783">
        <v>44195</v>
      </c>
      <c r="Q595" s="741">
        <v>0</v>
      </c>
      <c r="R595" s="741">
        <v>0</v>
      </c>
      <c r="S595" s="784">
        <v>6</v>
      </c>
      <c r="T595" s="742"/>
      <c r="U595" s="743"/>
      <c r="V595" s="742"/>
      <c r="W595" s="743"/>
      <c r="X595" s="742"/>
      <c r="Y595" s="743"/>
      <c r="Z595" s="742"/>
      <c r="AA595" s="743"/>
      <c r="AB595" s="742"/>
      <c r="AC595" s="744"/>
      <c r="AD595" s="785">
        <v>0</v>
      </c>
      <c r="AE595" s="1178" t="s">
        <v>2585</v>
      </c>
      <c r="AF595" s="786" t="s">
        <v>1741</v>
      </c>
      <c r="AG595" s="787" t="s">
        <v>1427</v>
      </c>
      <c r="AH595" s="787" t="s">
        <v>1730</v>
      </c>
      <c r="AI595" s="787">
        <v>0</v>
      </c>
      <c r="AJ595" s="787">
        <v>0</v>
      </c>
      <c r="AK595" s="787">
        <v>0</v>
      </c>
      <c r="AL595" s="742">
        <v>1.3500000000000002E-2</v>
      </c>
      <c r="AM595" s="742">
        <v>0.2</v>
      </c>
      <c r="AN595" s="743" t="s">
        <v>34</v>
      </c>
      <c r="AO595" s="1172" t="s">
        <v>34</v>
      </c>
      <c r="AP595" s="1178" t="s">
        <v>1742</v>
      </c>
      <c r="AQ595" s="745" t="s">
        <v>671</v>
      </c>
      <c r="AR595" s="742">
        <v>1.8E-3</v>
      </c>
      <c r="AS595" s="742">
        <v>1.8E-3</v>
      </c>
      <c r="AT595" s="742" t="s">
        <v>1414</v>
      </c>
      <c r="AU595" s="742" t="s">
        <v>2724</v>
      </c>
      <c r="AX595"/>
      <c r="AY595" s="190"/>
      <c r="AZ595" s="176"/>
      <c r="BA595" s="176"/>
      <c r="BB595" s="176"/>
      <c r="BC595" s="751"/>
      <c r="BD595" s="176"/>
      <c r="BE595" s="176"/>
      <c r="BF595" s="176"/>
      <c r="BG595" s="176"/>
      <c r="BH595" s="751"/>
      <c r="BI595" s="178"/>
      <c r="BJ595" s="191"/>
      <c r="BK595" s="191"/>
      <c r="BL595" s="191"/>
      <c r="BM595" s="178"/>
      <c r="BN595" s="178"/>
      <c r="BO595" s="178"/>
      <c r="BP595" s="178"/>
      <c r="BQ595" s="178"/>
      <c r="BR595" s="178"/>
      <c r="BS595" s="178"/>
      <c r="BT595" s="178"/>
      <c r="BU595" s="179"/>
      <c r="BV595" s="180"/>
      <c r="BW595" s="181"/>
      <c r="BX595" s="177"/>
      <c r="BY595"/>
      <c r="CA595"/>
    </row>
    <row r="596" spans="2:79" ht="18.75">
      <c r="B596" s="1170" t="s">
        <v>223</v>
      </c>
      <c r="C596" s="335">
        <v>29720571000182</v>
      </c>
      <c r="D596" s="1170" t="s">
        <v>14</v>
      </c>
      <c r="E596" s="1170" t="s">
        <v>15</v>
      </c>
      <c r="F596" s="1170" t="s">
        <v>16</v>
      </c>
      <c r="G596" s="1172" t="s">
        <v>1414</v>
      </c>
      <c r="H596" s="1172" t="s">
        <v>34</v>
      </c>
      <c r="I596" s="1172" t="s">
        <v>34</v>
      </c>
      <c r="J596" s="1172" t="s">
        <v>690</v>
      </c>
      <c r="K596" s="1172" t="s">
        <v>48</v>
      </c>
      <c r="L596" s="740" t="s">
        <v>1414</v>
      </c>
      <c r="M596" s="740" t="s">
        <v>1411</v>
      </c>
      <c r="N596" s="1172" t="s">
        <v>3348</v>
      </c>
      <c r="O596" s="1172" t="s">
        <v>1320</v>
      </c>
      <c r="P596" s="783">
        <v>43187</v>
      </c>
      <c r="Q596" s="741">
        <v>175.17956067</v>
      </c>
      <c r="R596" s="741">
        <v>215.68172318962178</v>
      </c>
      <c r="S596" s="784">
        <v>121</v>
      </c>
      <c r="T596" s="742">
        <v>2.7004843857186156E-2</v>
      </c>
      <c r="U596" s="743">
        <v>0.83083254249186644</v>
      </c>
      <c r="V596" s="742">
        <v>0.1584734754545607</v>
      </c>
      <c r="W596" s="743">
        <v>1.1979401070537365</v>
      </c>
      <c r="X596" s="742">
        <v>0.35181099614035327</v>
      </c>
      <c r="Y596" s="743">
        <v>1.7137167073860511</v>
      </c>
      <c r="Z596" s="742">
        <v>0.60841914429932609</v>
      </c>
      <c r="AA596" s="743">
        <v>2.6216245902673871</v>
      </c>
      <c r="AB596" s="742">
        <v>9.163478639157523E-3</v>
      </c>
      <c r="AC596" s="744">
        <v>2.8575570266581982</v>
      </c>
      <c r="AD596" s="785">
        <v>0</v>
      </c>
      <c r="AE596" s="1178" t="s">
        <v>1970</v>
      </c>
      <c r="AF596" s="786" t="s">
        <v>1933</v>
      </c>
      <c r="AG596" s="787" t="s">
        <v>973</v>
      </c>
      <c r="AH596" s="787" t="s">
        <v>1797</v>
      </c>
      <c r="AI596" s="787">
        <v>10000</v>
      </c>
      <c r="AJ596" s="787">
        <v>1000</v>
      </c>
      <c r="AK596" s="787">
        <v>10000</v>
      </c>
      <c r="AL596" s="742">
        <v>1.6E-2</v>
      </c>
      <c r="AM596" s="742">
        <v>0.2</v>
      </c>
      <c r="AN596" s="743" t="s">
        <v>2119</v>
      </c>
      <c r="AO596" s="1172" t="s">
        <v>34</v>
      </c>
      <c r="AP596" s="1178" t="s">
        <v>1742</v>
      </c>
      <c r="AQ596" s="745" t="s">
        <v>668</v>
      </c>
      <c r="AR596" s="742">
        <v>3.2000000000000002E-3</v>
      </c>
      <c r="AS596" s="742">
        <v>3.2000000000000002E-3</v>
      </c>
      <c r="AT596" s="742" t="s">
        <v>1414</v>
      </c>
      <c r="AU596" s="742" t="s">
        <v>2724</v>
      </c>
      <c r="AX596"/>
      <c r="AY596" s="190"/>
      <c r="AZ596" s="176"/>
      <c r="BA596" s="176"/>
      <c r="BB596" s="176"/>
      <c r="BC596" s="751"/>
      <c r="BD596" s="176"/>
      <c r="BE596" s="176"/>
      <c r="BF596" s="176"/>
      <c r="BG596" s="176"/>
      <c r="BH596" s="751"/>
      <c r="BI596" s="178"/>
      <c r="BJ596" s="191"/>
      <c r="BK596" s="191"/>
      <c r="BL596" s="191"/>
      <c r="BM596" s="178"/>
      <c r="BN596" s="178"/>
      <c r="BO596" s="178"/>
      <c r="BP596" s="178"/>
      <c r="BQ596" s="178"/>
      <c r="BR596" s="178"/>
      <c r="BS596" s="178"/>
      <c r="BT596" s="178"/>
      <c r="BU596" s="179"/>
      <c r="BV596" s="180"/>
      <c r="BW596" s="181"/>
      <c r="BX596" s="177"/>
      <c r="BY596"/>
      <c r="CA596"/>
    </row>
    <row r="597" spans="2:79" ht="18.75">
      <c r="B597" s="1170" t="s">
        <v>224</v>
      </c>
      <c r="C597" s="335">
        <v>22922145000182</v>
      </c>
      <c r="D597" s="1170" t="s">
        <v>11</v>
      </c>
      <c r="E597" s="1170" t="s">
        <v>620</v>
      </c>
      <c r="F597" s="1170" t="s">
        <v>663</v>
      </c>
      <c r="G597" s="1172" t="s">
        <v>738</v>
      </c>
      <c r="H597" s="1172" t="s">
        <v>34</v>
      </c>
      <c r="I597" s="1172" t="s">
        <v>1303</v>
      </c>
      <c r="J597" s="1172" t="s">
        <v>608</v>
      </c>
      <c r="K597" s="1172" t="s">
        <v>48</v>
      </c>
      <c r="L597" s="740" t="s">
        <v>1414</v>
      </c>
      <c r="M597" s="740" t="s">
        <v>34</v>
      </c>
      <c r="N597" s="1172" t="s">
        <v>3350</v>
      </c>
      <c r="O597" s="1172" t="s">
        <v>1320</v>
      </c>
      <c r="P597" s="783">
        <v>42230</v>
      </c>
      <c r="Q597" s="741">
        <v>0</v>
      </c>
      <c r="R597" s="741">
        <v>0</v>
      </c>
      <c r="S597" s="784">
        <v>361</v>
      </c>
      <c r="T597" s="742"/>
      <c r="U597" s="743"/>
      <c r="V597" s="742"/>
      <c r="W597" s="743"/>
      <c r="X597" s="742"/>
      <c r="Y597" s="743"/>
      <c r="Z597" s="742"/>
      <c r="AA597" s="743"/>
      <c r="AB597" s="742"/>
      <c r="AC597" s="744"/>
      <c r="AD597" s="785">
        <v>0</v>
      </c>
      <c r="AE597" s="1178" t="s">
        <v>2578</v>
      </c>
      <c r="AF597" s="786" t="s">
        <v>2579</v>
      </c>
      <c r="AG597" s="787" t="s">
        <v>973</v>
      </c>
      <c r="AH597" s="787" t="s">
        <v>1726</v>
      </c>
      <c r="AI597" s="787">
        <v>1000</v>
      </c>
      <c r="AJ597" s="787">
        <v>1000</v>
      </c>
      <c r="AK597" s="787">
        <v>1000</v>
      </c>
      <c r="AL597" s="742">
        <v>5.0000000000000001E-3</v>
      </c>
      <c r="AM597" s="742">
        <v>0.35</v>
      </c>
      <c r="AN597" s="743" t="s">
        <v>64</v>
      </c>
      <c r="AO597" s="1172" t="s">
        <v>34</v>
      </c>
      <c r="AP597" s="1178" t="s">
        <v>1742</v>
      </c>
      <c r="AQ597" s="745" t="s">
        <v>698</v>
      </c>
      <c r="AR597" s="742">
        <v>1.66666666666667E-3</v>
      </c>
      <c r="AS597" s="742">
        <v>1.66666666666667E-3</v>
      </c>
      <c r="AT597" s="742" t="s">
        <v>1414</v>
      </c>
      <c r="AU597" s="742" t="s">
        <v>2724</v>
      </c>
      <c r="AX597"/>
      <c r="AY597" s="190"/>
      <c r="AZ597" s="176"/>
      <c r="BA597" s="176"/>
      <c r="BB597" s="176"/>
      <c r="BC597" s="751"/>
      <c r="BD597" s="176"/>
      <c r="BE597" s="176"/>
      <c r="BF597" s="176"/>
      <c r="BG597" s="176"/>
      <c r="BH597" s="751"/>
      <c r="BI597" s="178"/>
      <c r="BJ597" s="191"/>
      <c r="BK597" s="191"/>
      <c r="BL597" s="191"/>
      <c r="BM597" s="178"/>
      <c r="BN597" s="178"/>
      <c r="BO597" s="178"/>
      <c r="BP597" s="178"/>
      <c r="BQ597" s="178"/>
      <c r="BR597" s="178"/>
      <c r="BS597" s="178"/>
      <c r="BT597" s="178"/>
      <c r="BU597" s="179"/>
      <c r="BV597" s="180"/>
      <c r="BW597" s="181"/>
      <c r="BX597" s="177"/>
      <c r="BY597"/>
      <c r="CA597"/>
    </row>
    <row r="598" spans="2:79" ht="18.75">
      <c r="B598" s="1170" t="s">
        <v>974</v>
      </c>
      <c r="C598" s="335">
        <v>7317588000150</v>
      </c>
      <c r="D598" s="1170" t="s">
        <v>14</v>
      </c>
      <c r="E598" s="1170" t="s">
        <v>607</v>
      </c>
      <c r="F598" s="1170" t="s">
        <v>1414</v>
      </c>
      <c r="G598" s="1172" t="s">
        <v>1414</v>
      </c>
      <c r="H598" s="1172" t="s">
        <v>34</v>
      </c>
      <c r="I598" s="1172" t="s">
        <v>34</v>
      </c>
      <c r="J598" s="1172" t="s">
        <v>608</v>
      </c>
      <c r="K598" s="1172" t="s">
        <v>48</v>
      </c>
      <c r="L598" s="740" t="s">
        <v>1414</v>
      </c>
      <c r="M598" s="740" t="s">
        <v>34</v>
      </c>
      <c r="N598" s="1172" t="s">
        <v>3351</v>
      </c>
      <c r="O598" s="1172" t="s">
        <v>1320</v>
      </c>
      <c r="P598" s="783">
        <v>41147</v>
      </c>
      <c r="Q598" s="741">
        <v>237.273887</v>
      </c>
      <c r="R598" s="741">
        <v>281.40298763453836</v>
      </c>
      <c r="S598" s="784">
        <v>61</v>
      </c>
      <c r="T598" s="742">
        <v>-3.6278386999623047E-3</v>
      </c>
      <c r="U598" s="743">
        <v>-0.11161428915420267</v>
      </c>
      <c r="V598" s="742">
        <v>-0.17443706971035011</v>
      </c>
      <c r="W598" s="743">
        <v>-1.3186128553284222</v>
      </c>
      <c r="X598" s="742">
        <v>-0.27373993206072167</v>
      </c>
      <c r="Y598" s="743">
        <v>-1.333422491615444</v>
      </c>
      <c r="Z598" s="742">
        <v>0.15380861017548964</v>
      </c>
      <c r="AA598" s="743">
        <v>0.6627477757875031</v>
      </c>
      <c r="AB598" s="742">
        <v>0.23263756936479832</v>
      </c>
      <c r="AC598" s="744">
        <v>-1.3184688235371764</v>
      </c>
      <c r="AD598" s="785">
        <v>28767201000138</v>
      </c>
      <c r="AE598" s="1178" t="s">
        <v>1865</v>
      </c>
      <c r="AF598" s="786" t="s">
        <v>1725</v>
      </c>
      <c r="AG598" s="787" t="s">
        <v>1428</v>
      </c>
      <c r="AH598" s="787" t="s">
        <v>1726</v>
      </c>
      <c r="AI598" s="787">
        <v>1000</v>
      </c>
      <c r="AJ598" s="787">
        <v>100</v>
      </c>
      <c r="AK598" s="787">
        <v>1000</v>
      </c>
      <c r="AL598" s="742">
        <v>0.02</v>
      </c>
      <c r="AM598" s="742">
        <v>0.2</v>
      </c>
      <c r="AN598" s="743" t="s">
        <v>2138</v>
      </c>
      <c r="AO598" s="1172" t="s">
        <v>34</v>
      </c>
      <c r="AP598" s="1178" t="s">
        <v>1727</v>
      </c>
      <c r="AQ598" s="745" t="s">
        <v>659</v>
      </c>
      <c r="AR598" s="742">
        <v>5.8199999999999997E-3</v>
      </c>
      <c r="AS598" s="742">
        <v>5.8199999999999997E-3</v>
      </c>
      <c r="AT598" s="742" t="s">
        <v>1414</v>
      </c>
      <c r="AU598" s="742" t="s">
        <v>2724</v>
      </c>
      <c r="AX598"/>
      <c r="AY598" s="190"/>
      <c r="AZ598" s="176"/>
      <c r="BA598" s="176"/>
      <c r="BB598" s="176"/>
      <c r="BC598" s="751"/>
      <c r="BD598" s="176"/>
      <c r="BE598" s="176"/>
      <c r="BF598" s="176"/>
      <c r="BG598" s="176"/>
      <c r="BH598" s="751"/>
      <c r="BI598" s="178"/>
      <c r="BJ598" s="191"/>
      <c r="BK598" s="191"/>
      <c r="BL598" s="191"/>
      <c r="BM598" s="178"/>
      <c r="BN598" s="178"/>
      <c r="BO598" s="178"/>
      <c r="BP598" s="178"/>
      <c r="BQ598" s="178"/>
      <c r="BR598" s="178"/>
      <c r="BS598" s="178"/>
      <c r="BT598" s="178"/>
      <c r="BU598" s="179"/>
      <c r="BV598" s="180"/>
      <c r="BW598" s="181"/>
      <c r="BX598" s="177"/>
      <c r="BY598"/>
      <c r="CA598"/>
    </row>
    <row r="599" spans="2:79" ht="18.75">
      <c r="B599" s="1170" t="s">
        <v>975</v>
      </c>
      <c r="C599" s="335">
        <v>22662135000155</v>
      </c>
      <c r="D599" s="1170" t="s">
        <v>14</v>
      </c>
      <c r="E599" s="1170" t="s">
        <v>607</v>
      </c>
      <c r="F599" s="1170" t="s">
        <v>1414</v>
      </c>
      <c r="G599" s="1172" t="s">
        <v>1414</v>
      </c>
      <c r="H599" s="1172" t="s">
        <v>34</v>
      </c>
      <c r="I599" s="1172" t="s">
        <v>34</v>
      </c>
      <c r="J599" s="1172" t="s">
        <v>608</v>
      </c>
      <c r="K599" s="1172" t="s">
        <v>48</v>
      </c>
      <c r="L599" s="740" t="s">
        <v>1414</v>
      </c>
      <c r="M599" s="740" t="s">
        <v>34</v>
      </c>
      <c r="N599" s="1172" t="s">
        <v>3352</v>
      </c>
      <c r="O599" s="1172" t="s">
        <v>1320</v>
      </c>
      <c r="P599" s="783">
        <v>42313</v>
      </c>
      <c r="Q599" s="741">
        <v>317.06661600000001</v>
      </c>
      <c r="R599" s="741">
        <v>367.70594091164656</v>
      </c>
      <c r="S599" s="784">
        <v>62</v>
      </c>
      <c r="T599" s="742">
        <v>-3.832081579561164E-4</v>
      </c>
      <c r="U599" s="743">
        <v>-1.1789803705663035E-2</v>
      </c>
      <c r="V599" s="742">
        <v>-0.16684385995476381</v>
      </c>
      <c r="W599" s="743">
        <v>-1.2612139090290668</v>
      </c>
      <c r="X599" s="742">
        <v>-0.26066480027087657</v>
      </c>
      <c r="Y599" s="743">
        <v>-1.2697318394034456</v>
      </c>
      <c r="Z599" s="742">
        <v>0.16327433283350445</v>
      </c>
      <c r="AA599" s="743">
        <v>0.70353474233419389</v>
      </c>
      <c r="AB599" s="742">
        <v>0.22950594621501519</v>
      </c>
      <c r="AC599" s="744">
        <v>-1.3033743899389967</v>
      </c>
      <c r="AD599" s="785">
        <v>35939458000195</v>
      </c>
      <c r="AE599" s="1178" t="s">
        <v>1865</v>
      </c>
      <c r="AF599" s="786" t="s">
        <v>1725</v>
      </c>
      <c r="AG599" s="787" t="s">
        <v>1428</v>
      </c>
      <c r="AH599" s="787" t="s">
        <v>1730</v>
      </c>
      <c r="AI599" s="787">
        <v>1000</v>
      </c>
      <c r="AJ599" s="787">
        <v>100</v>
      </c>
      <c r="AK599" s="787">
        <v>1000</v>
      </c>
      <c r="AL599" s="742">
        <v>0.02</v>
      </c>
      <c r="AM599" s="742">
        <v>0.2</v>
      </c>
      <c r="AN599" s="743" t="s">
        <v>666</v>
      </c>
      <c r="AO599" s="1172" t="s">
        <v>34</v>
      </c>
      <c r="AP599" s="1178" t="s">
        <v>1727</v>
      </c>
      <c r="AQ599" s="745" t="s">
        <v>659</v>
      </c>
      <c r="AR599" s="742">
        <v>4.0000000000000001E-3</v>
      </c>
      <c r="AS599" s="742">
        <v>4.0000000000000001E-3</v>
      </c>
      <c r="AT599" s="742" t="s">
        <v>1414</v>
      </c>
      <c r="AU599" s="742" t="s">
        <v>2724</v>
      </c>
      <c r="AX599"/>
      <c r="AY599" s="190"/>
      <c r="AZ599" s="176"/>
      <c r="BA599" s="176"/>
      <c r="BB599" s="176"/>
      <c r="BC599" s="751"/>
      <c r="BD599" s="176"/>
      <c r="BE599" s="176"/>
      <c r="BF599" s="176"/>
      <c r="BG599" s="176"/>
      <c r="BH599" s="751"/>
      <c r="BI599" s="178"/>
      <c r="BJ599" s="191"/>
      <c r="BK599" s="191"/>
      <c r="BL599" s="191"/>
      <c r="BM599" s="178"/>
      <c r="BN599" s="178"/>
      <c r="BO599" s="178"/>
      <c r="BP599" s="178"/>
      <c r="BQ599" s="178"/>
      <c r="BR599" s="178"/>
      <c r="BS599" s="178"/>
      <c r="BT599" s="178"/>
      <c r="BU599" s="179"/>
      <c r="BV599" s="180"/>
      <c r="BW599" s="181"/>
      <c r="BX599" s="177"/>
      <c r="BY599"/>
      <c r="CA599"/>
    </row>
    <row r="600" spans="2:79" ht="18.75">
      <c r="B600" s="1170" t="s">
        <v>518</v>
      </c>
      <c r="C600" s="335">
        <v>27500576000174</v>
      </c>
      <c r="D600" s="1170" t="s">
        <v>11</v>
      </c>
      <c r="E600" s="1170" t="s">
        <v>620</v>
      </c>
      <c r="F600" s="1170" t="s">
        <v>685</v>
      </c>
      <c r="G600" s="1172" t="s">
        <v>738</v>
      </c>
      <c r="H600" s="1172" t="s">
        <v>34</v>
      </c>
      <c r="I600" s="1172" t="s">
        <v>1318</v>
      </c>
      <c r="J600" s="1172" t="s">
        <v>608</v>
      </c>
      <c r="K600" s="1172" t="s">
        <v>48</v>
      </c>
      <c r="L600" s="740" t="s">
        <v>1414</v>
      </c>
      <c r="M600" s="740" t="s">
        <v>34</v>
      </c>
      <c r="N600" s="1172" t="s">
        <v>3353</v>
      </c>
      <c r="O600" s="1172" t="s">
        <v>1320</v>
      </c>
      <c r="P600" s="783">
        <v>42822</v>
      </c>
      <c r="Q600" s="741">
        <v>310.35484715000001</v>
      </c>
      <c r="R600" s="741">
        <v>305.36627409265049</v>
      </c>
      <c r="S600" s="784">
        <v>270</v>
      </c>
      <c r="T600" s="742">
        <v>4.001727929419796E-2</v>
      </c>
      <c r="U600" s="743">
        <v>1.2311738618239856</v>
      </c>
      <c r="V600" s="742">
        <v>0.16885710587516289</v>
      </c>
      <c r="W600" s="743">
        <v>1.276432531744891</v>
      </c>
      <c r="X600" s="742">
        <v>0.28524249347708408</v>
      </c>
      <c r="Y600" s="743">
        <v>1.3894529508484192</v>
      </c>
      <c r="Z600" s="742">
        <v>0.34355193172186604</v>
      </c>
      <c r="AA600" s="743">
        <v>1.480335062883563</v>
      </c>
      <c r="AB600" s="742">
        <v>2.9386360618466503E-3</v>
      </c>
      <c r="AC600" s="744">
        <v>12.444138173265017</v>
      </c>
      <c r="AD600" s="785">
        <v>0</v>
      </c>
      <c r="AE600" s="1178" t="s">
        <v>1948</v>
      </c>
      <c r="AF600" s="786" t="s">
        <v>1939</v>
      </c>
      <c r="AG600" s="787" t="s">
        <v>1429</v>
      </c>
      <c r="AH600" s="787" t="s">
        <v>1726</v>
      </c>
      <c r="AI600" s="787">
        <v>1000</v>
      </c>
      <c r="AJ600" s="787">
        <v>1000</v>
      </c>
      <c r="AK600" s="787">
        <v>1000</v>
      </c>
      <c r="AL600" s="742">
        <v>1.2999999999999999E-3</v>
      </c>
      <c r="AM600" s="742">
        <v>0.1</v>
      </c>
      <c r="AN600" s="743" t="s">
        <v>64</v>
      </c>
      <c r="AO600" s="1172" t="s">
        <v>34</v>
      </c>
      <c r="AP600" s="1178" t="s">
        <v>1742</v>
      </c>
      <c r="AQ600" s="745" t="s">
        <v>668</v>
      </c>
      <c r="AR600" s="742">
        <v>3.8800000000000002E-3</v>
      </c>
      <c r="AS600" s="742">
        <v>3.8800000000000002E-3</v>
      </c>
      <c r="AT600" s="742" t="s">
        <v>1414</v>
      </c>
      <c r="AU600" s="742" t="s">
        <v>2724</v>
      </c>
      <c r="AX600"/>
      <c r="AY600" s="190"/>
      <c r="AZ600" s="176"/>
      <c r="BA600" s="176"/>
      <c r="BB600" s="176"/>
      <c r="BC600" s="751"/>
      <c r="BD600" s="176"/>
      <c r="BE600" s="176"/>
      <c r="BF600" s="176"/>
      <c r="BG600" s="176"/>
      <c r="BH600" s="751"/>
      <c r="BI600" s="178"/>
      <c r="BJ600" s="191"/>
      <c r="BK600" s="191"/>
      <c r="BL600" s="191"/>
      <c r="BM600" s="178"/>
      <c r="BN600" s="178"/>
      <c r="BO600" s="178"/>
      <c r="BP600" s="178"/>
      <c r="BQ600" s="178"/>
      <c r="BR600" s="178"/>
      <c r="BS600" s="178"/>
      <c r="BT600" s="178"/>
      <c r="BU600" s="179"/>
      <c r="BV600" s="180"/>
      <c r="BW600" s="181"/>
      <c r="BX600" s="177"/>
      <c r="BY600"/>
      <c r="CA600"/>
    </row>
    <row r="601" spans="2:79" ht="18.75">
      <c r="B601" s="1170" t="s">
        <v>528</v>
      </c>
      <c r="C601" s="335">
        <v>27500387000100</v>
      </c>
      <c r="D601" s="1170" t="s">
        <v>13</v>
      </c>
      <c r="E601" s="1170" t="s">
        <v>616</v>
      </c>
      <c r="F601" s="1170" t="s">
        <v>619</v>
      </c>
      <c r="G601" s="1172" t="s">
        <v>34</v>
      </c>
      <c r="H601" s="1172" t="s">
        <v>1337</v>
      </c>
      <c r="I601" s="1172" t="s">
        <v>34</v>
      </c>
      <c r="J601" s="1172" t="s">
        <v>611</v>
      </c>
      <c r="K601" s="1172" t="s">
        <v>48</v>
      </c>
      <c r="L601" s="740" t="s">
        <v>1414</v>
      </c>
      <c r="M601" s="740" t="s">
        <v>1411</v>
      </c>
      <c r="N601" s="1172" t="s">
        <v>3354</v>
      </c>
      <c r="O601" s="1172" t="s">
        <v>1320</v>
      </c>
      <c r="P601" s="783">
        <v>42824</v>
      </c>
      <c r="Q601" s="741">
        <v>40.995989000000002</v>
      </c>
      <c r="R601" s="741">
        <v>34.985249405622504</v>
      </c>
      <c r="S601" s="784">
        <v>30</v>
      </c>
      <c r="T601" s="742">
        <v>4.8358387251425494E-2</v>
      </c>
      <c r="U601" s="743">
        <v>1.4877968576076979</v>
      </c>
      <c r="V601" s="742">
        <v>0.12068608604082631</v>
      </c>
      <c r="W601" s="743">
        <v>0.91229590577823871</v>
      </c>
      <c r="X601" s="742">
        <v>0.20693237482103499</v>
      </c>
      <c r="Y601" s="743">
        <v>1.0079942694241568</v>
      </c>
      <c r="Z601" s="742">
        <v>0.41403633234866888</v>
      </c>
      <c r="AA601" s="743">
        <v>1.7840461470018754</v>
      </c>
      <c r="AB601" s="742">
        <v>8.5084961208346729E-2</v>
      </c>
      <c r="AC601" s="744">
        <v>-0.13636048574280055</v>
      </c>
      <c r="AD601" s="785">
        <v>0</v>
      </c>
      <c r="AE601" s="1178" t="s">
        <v>1948</v>
      </c>
      <c r="AF601" s="786" t="s">
        <v>1949</v>
      </c>
      <c r="AG601" s="787" t="s">
        <v>976</v>
      </c>
      <c r="AH601" s="787" t="s">
        <v>1730</v>
      </c>
      <c r="AI601" s="787">
        <v>5000</v>
      </c>
      <c r="AJ601" s="787">
        <v>5000</v>
      </c>
      <c r="AK601" s="787">
        <v>5000</v>
      </c>
      <c r="AL601" s="742">
        <v>6.3E-3</v>
      </c>
      <c r="AM601" s="742">
        <v>0.1</v>
      </c>
      <c r="AN601" s="743" t="s">
        <v>64</v>
      </c>
      <c r="AO601" s="1172" t="s">
        <v>34</v>
      </c>
      <c r="AP601" s="1178" t="s">
        <v>1742</v>
      </c>
      <c r="AQ601" s="745" t="s">
        <v>668</v>
      </c>
      <c r="AR601" s="742">
        <v>2.2200000000000002E-3</v>
      </c>
      <c r="AS601" s="742">
        <v>2.2200000000000002E-3</v>
      </c>
      <c r="AT601" s="742" t="s">
        <v>1414</v>
      </c>
      <c r="AU601" s="742" t="s">
        <v>2724</v>
      </c>
      <c r="AX601"/>
      <c r="AY601" s="190"/>
      <c r="AZ601" s="176"/>
      <c r="BA601" s="176"/>
      <c r="BB601" s="176"/>
      <c r="BC601" s="751"/>
      <c r="BD601" s="176"/>
      <c r="BE601" s="176"/>
      <c r="BF601" s="176"/>
      <c r="BG601" s="176"/>
      <c r="BH601" s="751"/>
      <c r="BI601" s="178"/>
      <c r="BJ601" s="191"/>
      <c r="BK601" s="191"/>
      <c r="BL601" s="191"/>
      <c r="BM601" s="178"/>
      <c r="BN601" s="178"/>
      <c r="BO601" s="178"/>
      <c r="BP601" s="178"/>
      <c r="BQ601" s="178"/>
      <c r="BR601" s="178"/>
      <c r="BS601" s="178"/>
      <c r="BT601" s="178"/>
      <c r="BU601" s="179"/>
      <c r="BV601" s="180"/>
      <c r="BW601" s="181"/>
      <c r="BX601" s="177"/>
      <c r="BY601"/>
      <c r="CA601"/>
    </row>
    <row r="602" spans="2:79" ht="18.75">
      <c r="B602" s="1170" t="s">
        <v>487</v>
      </c>
      <c r="C602" s="335">
        <v>34867354000150</v>
      </c>
      <c r="D602" s="1170" t="s">
        <v>11</v>
      </c>
      <c r="E602" s="1170" t="s">
        <v>620</v>
      </c>
      <c r="F602" s="1170" t="s">
        <v>685</v>
      </c>
      <c r="G602" s="1172" t="s">
        <v>738</v>
      </c>
      <c r="H602" s="1172" t="s">
        <v>34</v>
      </c>
      <c r="I602" s="1172" t="s">
        <v>1318</v>
      </c>
      <c r="J602" s="1172" t="s">
        <v>608</v>
      </c>
      <c r="K602" s="1172" t="s">
        <v>48</v>
      </c>
      <c r="L602" s="740" t="s">
        <v>1414</v>
      </c>
      <c r="M602" s="740" t="s">
        <v>34</v>
      </c>
      <c r="N602" s="1172" t="s">
        <v>3355</v>
      </c>
      <c r="O602" s="1172" t="s">
        <v>1320</v>
      </c>
      <c r="P602" s="783">
        <v>43714</v>
      </c>
      <c r="Q602" s="741">
        <v>478.98291439000002</v>
      </c>
      <c r="R602" s="741">
        <v>369.85983384701592</v>
      </c>
      <c r="S602" s="784">
        <v>30</v>
      </c>
      <c r="T602" s="742">
        <v>6.9876305457091004E-2</v>
      </c>
      <c r="U602" s="743">
        <v>2.149818337401876</v>
      </c>
      <c r="V602" s="742">
        <v>0.57256000528990314</v>
      </c>
      <c r="W602" s="743">
        <v>4.3281223691490336</v>
      </c>
      <c r="X602" s="742">
        <v>0.71500444493744064</v>
      </c>
      <c r="Y602" s="743">
        <v>3.4828788087560185</v>
      </c>
      <c r="Z602" s="742">
        <v>1.0341601441255706</v>
      </c>
      <c r="AA602" s="743">
        <v>4.4561051201574822</v>
      </c>
      <c r="AB602" s="742">
        <v>0.40349856249636407</v>
      </c>
      <c r="AC602" s="744">
        <v>1.0911357152933268</v>
      </c>
      <c r="AD602" s="785">
        <v>0</v>
      </c>
      <c r="AE602" s="1178" t="s">
        <v>1948</v>
      </c>
      <c r="AF602" s="786" t="s">
        <v>1949</v>
      </c>
      <c r="AG602" s="787" t="s">
        <v>976</v>
      </c>
      <c r="AH602" s="787" t="s">
        <v>1797</v>
      </c>
      <c r="AI602" s="787">
        <v>1000</v>
      </c>
      <c r="AJ602" s="787">
        <v>1000</v>
      </c>
      <c r="AK602" s="787">
        <v>1000</v>
      </c>
      <c r="AL602" s="742">
        <v>0.02</v>
      </c>
      <c r="AM602" s="742">
        <v>0.3</v>
      </c>
      <c r="AN602" s="743" t="s">
        <v>64</v>
      </c>
      <c r="AO602" s="1172" t="s">
        <v>34</v>
      </c>
      <c r="AP602" s="1178" t="s">
        <v>1742</v>
      </c>
      <c r="AQ602" s="745" t="s">
        <v>679</v>
      </c>
      <c r="AR602" s="742">
        <v>2E-3</v>
      </c>
      <c r="AS602" s="742">
        <v>2E-3</v>
      </c>
      <c r="AT602" s="742" t="s">
        <v>1414</v>
      </c>
      <c r="AU602" s="742" t="s">
        <v>2724</v>
      </c>
      <c r="AX602"/>
      <c r="AY602" s="190"/>
      <c r="AZ602" s="176"/>
      <c r="BA602" s="176"/>
      <c r="BB602" s="176"/>
      <c r="BC602" s="751"/>
      <c r="BD602" s="176"/>
      <c r="BE602" s="176"/>
      <c r="BF602" s="176"/>
      <c r="BG602" s="176"/>
      <c r="BH602" s="751"/>
      <c r="BI602" s="178"/>
      <c r="BJ602" s="191"/>
      <c r="BK602" s="191"/>
      <c r="BL602" s="191"/>
      <c r="BM602" s="178"/>
      <c r="BN602" s="178"/>
      <c r="BO602" s="178"/>
      <c r="BP602" s="178"/>
      <c r="BQ602" s="178"/>
      <c r="BR602" s="178"/>
      <c r="BS602" s="178"/>
      <c r="BT602" s="178"/>
      <c r="BU602" s="179"/>
      <c r="BV602" s="180"/>
      <c r="BW602" s="181"/>
      <c r="BX602" s="177"/>
      <c r="BY602"/>
      <c r="CA602"/>
    </row>
    <row r="603" spans="2:79" ht="18.75">
      <c r="B603" s="1170" t="s">
        <v>488</v>
      </c>
      <c r="C603" s="335">
        <v>37121216000115</v>
      </c>
      <c r="D603" s="1170" t="s">
        <v>11</v>
      </c>
      <c r="E603" s="1170" t="s">
        <v>620</v>
      </c>
      <c r="F603" s="1170" t="s">
        <v>685</v>
      </c>
      <c r="G603" s="1172" t="s">
        <v>738</v>
      </c>
      <c r="H603" s="1172" t="s">
        <v>34</v>
      </c>
      <c r="I603" s="1172" t="s">
        <v>1318</v>
      </c>
      <c r="J603" s="1172" t="s">
        <v>608</v>
      </c>
      <c r="K603" s="1172" t="s">
        <v>48</v>
      </c>
      <c r="L603" s="740" t="s">
        <v>1414</v>
      </c>
      <c r="M603" s="740" t="s">
        <v>34</v>
      </c>
      <c r="N603" s="1172" t="s">
        <v>3356</v>
      </c>
      <c r="O603" s="1172" t="s">
        <v>1320</v>
      </c>
      <c r="P603" s="783">
        <v>43776</v>
      </c>
      <c r="Q603" s="741">
        <v>113.14738446</v>
      </c>
      <c r="R603" s="741">
        <v>117.21871330110208</v>
      </c>
      <c r="S603" s="784">
        <v>32</v>
      </c>
      <c r="T603" s="742">
        <v>4.2553272969807932E-2</v>
      </c>
      <c r="U603" s="743">
        <v>1.3091963856494528</v>
      </c>
      <c r="V603" s="742">
        <v>0.18893366048748161</v>
      </c>
      <c r="W603" s="743">
        <v>1.4281961622992503</v>
      </c>
      <c r="X603" s="742">
        <v>0.38093564929828938</v>
      </c>
      <c r="Y603" s="743">
        <v>1.855586646817015</v>
      </c>
      <c r="Z603" s="742">
        <v>0.53125364902999905</v>
      </c>
      <c r="AA603" s="743">
        <v>2.2891252568494633</v>
      </c>
      <c r="AB603" s="742">
        <v>2.8690006268671728E-2</v>
      </c>
      <c r="AC603" s="744">
        <v>1.9743930090643487</v>
      </c>
      <c r="AD603" s="785">
        <v>0</v>
      </c>
      <c r="AE603" s="1178" t="s">
        <v>1948</v>
      </c>
      <c r="AF603" s="786" t="s">
        <v>2024</v>
      </c>
      <c r="AG603" s="787" t="s">
        <v>928</v>
      </c>
      <c r="AH603" s="787" t="s">
        <v>1797</v>
      </c>
      <c r="AI603" s="787">
        <v>1000</v>
      </c>
      <c r="AJ603" s="787">
        <v>0</v>
      </c>
      <c r="AK603" s="787">
        <v>0</v>
      </c>
      <c r="AL603" s="742">
        <v>0</v>
      </c>
      <c r="AM603" s="742">
        <v>0</v>
      </c>
      <c r="AN603" s="743" t="s">
        <v>64</v>
      </c>
      <c r="AO603" s="1172" t="s">
        <v>34</v>
      </c>
      <c r="AP603" s="1178" t="s">
        <v>1742</v>
      </c>
      <c r="AQ603" s="745" t="s">
        <v>679</v>
      </c>
      <c r="AR603" s="742">
        <v>1.66666666666667E-3</v>
      </c>
      <c r="AS603" s="742">
        <v>1.66666666666667E-3</v>
      </c>
      <c r="AT603" s="742" t="s">
        <v>1414</v>
      </c>
      <c r="AU603" s="742" t="s">
        <v>2724</v>
      </c>
      <c r="AX603" s="190"/>
      <c r="AY603" s="190"/>
      <c r="AZ603" s="176"/>
      <c r="BA603" s="176"/>
      <c r="BB603" s="176"/>
      <c r="BC603" s="751"/>
      <c r="BD603" s="176"/>
      <c r="BE603" s="176"/>
      <c r="BF603" s="176"/>
      <c r="BG603" s="176"/>
      <c r="BH603" s="751"/>
      <c r="BI603" s="178"/>
      <c r="BJ603" s="191"/>
      <c r="BK603" s="191"/>
      <c r="BL603" s="191"/>
      <c r="BM603" s="210"/>
      <c r="BN603" s="178"/>
      <c r="BO603" s="178"/>
      <c r="BP603" s="178"/>
      <c r="BQ603" s="178"/>
      <c r="BR603" s="178"/>
      <c r="BS603" s="178"/>
      <c r="BT603" s="178"/>
      <c r="BU603" s="179"/>
      <c r="BV603" s="180"/>
      <c r="BW603" s="181"/>
      <c r="BX603" s="177"/>
      <c r="BY603"/>
      <c r="CA603"/>
    </row>
    <row r="604" spans="2:79" ht="18.75">
      <c r="B604" s="1170" t="s">
        <v>225</v>
      </c>
      <c r="C604" s="335">
        <v>6170653000103</v>
      </c>
      <c r="D604" s="1170" t="s">
        <v>13</v>
      </c>
      <c r="E604" s="1170" t="s">
        <v>615</v>
      </c>
      <c r="F604" s="1170" t="s">
        <v>619</v>
      </c>
      <c r="G604" s="1172" t="s">
        <v>34</v>
      </c>
      <c r="H604" s="1172" t="s">
        <v>1337</v>
      </c>
      <c r="I604" s="1172" t="s">
        <v>34</v>
      </c>
      <c r="J604" s="1172" t="s">
        <v>1414</v>
      </c>
      <c r="K604" s="1172" t="s">
        <v>48</v>
      </c>
      <c r="L604" s="740" t="s">
        <v>1414</v>
      </c>
      <c r="M604" s="740" t="s">
        <v>34</v>
      </c>
      <c r="N604" s="1172" t="s">
        <v>3357</v>
      </c>
      <c r="O604" s="1172" t="s">
        <v>1323</v>
      </c>
      <c r="P604" s="783">
        <v>38060</v>
      </c>
      <c r="Q604" s="741">
        <v>15.381481000000001</v>
      </c>
      <c r="R604" s="741">
        <v>16.540175360323897</v>
      </c>
      <c r="S604" s="784">
        <v>30</v>
      </c>
      <c r="T604" s="742">
        <v>6.6114108943666317E-2</v>
      </c>
      <c r="U604" s="743">
        <v>2.0340703882142015</v>
      </c>
      <c r="V604" s="742">
        <v>2.3959796302220671E-2</v>
      </c>
      <c r="W604" s="743">
        <v>0.18111801274591108</v>
      </c>
      <c r="X604" s="742">
        <v>-2.9552868931107867E-2</v>
      </c>
      <c r="Y604" s="743">
        <v>-0.14395583365513973</v>
      </c>
      <c r="Z604" s="742">
        <v>0.21343961461903738</v>
      </c>
      <c r="AA604" s="743">
        <v>0.91969253016662955</v>
      </c>
      <c r="AB604" s="742">
        <v>0.10739851524480516</v>
      </c>
      <c r="AC604" s="744">
        <v>-1.0086593481432973</v>
      </c>
      <c r="AD604" s="785">
        <v>0</v>
      </c>
      <c r="AE604" s="1178" t="s">
        <v>1760</v>
      </c>
      <c r="AF604" s="786" t="s">
        <v>1725</v>
      </c>
      <c r="AG604" s="787" t="s">
        <v>1428</v>
      </c>
      <c r="AH604" s="787" t="s">
        <v>1730</v>
      </c>
      <c r="AI604" s="787">
        <v>5000</v>
      </c>
      <c r="AJ604" s="787">
        <v>1000</v>
      </c>
      <c r="AK604" s="787">
        <v>5000</v>
      </c>
      <c r="AL604" s="742">
        <v>0.02</v>
      </c>
      <c r="AM604" s="742">
        <v>0.2</v>
      </c>
      <c r="AN604" s="743" t="s">
        <v>64</v>
      </c>
      <c r="AO604" s="1172" t="s">
        <v>34</v>
      </c>
      <c r="AP604" s="1178" t="s">
        <v>1742</v>
      </c>
      <c r="AQ604" s="745" t="s">
        <v>674</v>
      </c>
      <c r="AR604" s="742">
        <v>5.3333333333333297E-3</v>
      </c>
      <c r="AS604" s="742">
        <v>5.3333333333333297E-3</v>
      </c>
      <c r="AT604" s="742" t="s">
        <v>1414</v>
      </c>
      <c r="AU604" s="742" t="s">
        <v>2724</v>
      </c>
      <c r="AX604"/>
      <c r="AY604" s="190"/>
      <c r="AZ604" s="176"/>
      <c r="BA604" s="176"/>
      <c r="BB604" s="176"/>
      <c r="BC604" s="751"/>
      <c r="BD604" s="176"/>
      <c r="BE604" s="176"/>
      <c r="BF604" s="176"/>
      <c r="BG604" s="176"/>
      <c r="BH604" s="751"/>
      <c r="BI604" s="178"/>
      <c r="BJ604" s="191"/>
      <c r="BK604" s="191"/>
      <c r="BL604" s="191"/>
      <c r="BM604" s="178"/>
      <c r="BN604" s="178"/>
      <c r="BO604" s="178"/>
      <c r="BP604" s="178"/>
      <c r="BQ604" s="178"/>
      <c r="BR604" s="178"/>
      <c r="BS604" s="178"/>
      <c r="BT604" s="178"/>
      <c r="BU604" s="179"/>
      <c r="BV604" s="180"/>
      <c r="BW604" s="181"/>
      <c r="BX604" s="177"/>
      <c r="BY604"/>
      <c r="CA604"/>
    </row>
    <row r="605" spans="2:79" ht="18.75">
      <c r="B605" s="1170" t="s">
        <v>226</v>
      </c>
      <c r="C605" s="335">
        <v>37069950000182</v>
      </c>
      <c r="D605" s="1170" t="s">
        <v>14</v>
      </c>
      <c r="E605" s="1170" t="s">
        <v>607</v>
      </c>
      <c r="F605" s="1170" t="s">
        <v>1414</v>
      </c>
      <c r="G605" s="1172" t="s">
        <v>1414</v>
      </c>
      <c r="H605" s="1172" t="s">
        <v>34</v>
      </c>
      <c r="I605" s="1172" t="s">
        <v>34</v>
      </c>
      <c r="J605" s="1172" t="s">
        <v>608</v>
      </c>
      <c r="K605" s="1172" t="s">
        <v>48</v>
      </c>
      <c r="L605" s="740" t="s">
        <v>1414</v>
      </c>
      <c r="M605" s="740" t="s">
        <v>1411</v>
      </c>
      <c r="N605" s="1172" t="s">
        <v>3358</v>
      </c>
      <c r="O605" s="1172" t="s">
        <v>1320</v>
      </c>
      <c r="P605" s="783">
        <v>44046</v>
      </c>
      <c r="Q605" s="741">
        <v>0</v>
      </c>
      <c r="R605" s="741">
        <v>0</v>
      </c>
      <c r="S605" s="784">
        <v>32</v>
      </c>
      <c r="T605" s="742"/>
      <c r="U605" s="743"/>
      <c r="V605" s="742"/>
      <c r="W605" s="743"/>
      <c r="X605" s="742"/>
      <c r="Y605" s="743"/>
      <c r="Z605" s="742"/>
      <c r="AA605" s="743"/>
      <c r="AB605" s="742"/>
      <c r="AC605" s="744"/>
      <c r="AD605" s="785">
        <v>0</v>
      </c>
      <c r="AE605" s="1178" t="s">
        <v>1760</v>
      </c>
      <c r="AF605" s="786" t="s">
        <v>1725</v>
      </c>
      <c r="AG605" s="787" t="s">
        <v>1428</v>
      </c>
      <c r="AH605" s="787" t="s">
        <v>1730</v>
      </c>
      <c r="AI605" s="787">
        <v>5000</v>
      </c>
      <c r="AJ605" s="787">
        <v>1000</v>
      </c>
      <c r="AK605" s="787">
        <v>5000</v>
      </c>
      <c r="AL605" s="742">
        <v>1.4999999999999999E-2</v>
      </c>
      <c r="AM605" s="742">
        <v>0.2</v>
      </c>
      <c r="AN605" s="743" t="s">
        <v>2124</v>
      </c>
      <c r="AO605" s="1172" t="s">
        <v>34</v>
      </c>
      <c r="AP605" s="1178" t="s">
        <v>1742</v>
      </c>
      <c r="AQ605" s="745" t="s">
        <v>674</v>
      </c>
      <c r="AR605" s="742">
        <v>3.0000000000000001E-3</v>
      </c>
      <c r="AS605" s="742">
        <v>3.0000000000000001E-3</v>
      </c>
      <c r="AT605" s="742" t="s">
        <v>1414</v>
      </c>
      <c r="AU605" s="742" t="s">
        <v>2724</v>
      </c>
      <c r="AX605"/>
      <c r="AY605" s="190"/>
      <c r="AZ605" s="176"/>
      <c r="BA605" s="176"/>
      <c r="BB605" s="176"/>
      <c r="BC605" s="751"/>
      <c r="BD605" s="176"/>
      <c r="BE605" s="176"/>
      <c r="BF605" s="176"/>
      <c r="BG605" s="176"/>
      <c r="BH605" s="751"/>
      <c r="BI605" s="178"/>
      <c r="BJ605" s="191"/>
      <c r="BK605" s="191"/>
      <c r="BL605" s="191"/>
      <c r="BM605" s="178"/>
      <c r="BN605" s="178"/>
      <c r="BO605" s="178"/>
      <c r="BP605" s="178"/>
      <c r="BQ605" s="178"/>
      <c r="BR605" s="178"/>
      <c r="BS605" s="178"/>
      <c r="BT605" s="178"/>
      <c r="BU605" s="179"/>
      <c r="BV605" s="180"/>
      <c r="BW605" s="181"/>
      <c r="BX605" s="177"/>
      <c r="BY605"/>
      <c r="CA605"/>
    </row>
    <row r="606" spans="2:79" ht="18.75">
      <c r="B606" s="1170" t="s">
        <v>227</v>
      </c>
      <c r="C606" s="335">
        <v>29319740000177</v>
      </c>
      <c r="D606" s="1170" t="s">
        <v>13</v>
      </c>
      <c r="E606" s="1170" t="s">
        <v>616</v>
      </c>
      <c r="F606" s="1170" t="s">
        <v>610</v>
      </c>
      <c r="G606" s="1172" t="s">
        <v>34</v>
      </c>
      <c r="H606" s="1172" t="s">
        <v>1336</v>
      </c>
      <c r="I606" s="1172" t="s">
        <v>34</v>
      </c>
      <c r="J606" s="1172" t="s">
        <v>1414</v>
      </c>
      <c r="K606" s="1172" t="s">
        <v>48</v>
      </c>
      <c r="L606" s="740" t="s">
        <v>1414</v>
      </c>
      <c r="M606" s="740" t="s">
        <v>34</v>
      </c>
      <c r="N606" s="1172" t="s">
        <v>3359</v>
      </c>
      <c r="O606" s="1172" t="s">
        <v>1323</v>
      </c>
      <c r="P606" s="783">
        <v>43348</v>
      </c>
      <c r="Q606" s="741">
        <v>0</v>
      </c>
      <c r="R606" s="741">
        <v>0</v>
      </c>
      <c r="S606" s="784">
        <v>16</v>
      </c>
      <c r="T606" s="742"/>
      <c r="U606" s="743"/>
      <c r="V606" s="742"/>
      <c r="W606" s="743"/>
      <c r="X606" s="742"/>
      <c r="Y606" s="743"/>
      <c r="Z606" s="742"/>
      <c r="AA606" s="743"/>
      <c r="AB606" s="742"/>
      <c r="AC606" s="744"/>
      <c r="AD606" s="785">
        <v>0</v>
      </c>
      <c r="AE606" s="1178" t="s">
        <v>1950</v>
      </c>
      <c r="AF606" s="786" t="s">
        <v>1845</v>
      </c>
      <c r="AG606" s="787" t="s">
        <v>1429</v>
      </c>
      <c r="AH606" s="787" t="s">
        <v>1730</v>
      </c>
      <c r="AI606" s="787">
        <v>1000</v>
      </c>
      <c r="AJ606" s="787">
        <v>1000</v>
      </c>
      <c r="AK606" s="787">
        <v>1000</v>
      </c>
      <c r="AL606" s="742">
        <v>0.02</v>
      </c>
      <c r="AM606" s="742">
        <v>0.2</v>
      </c>
      <c r="AN606" s="743" t="s">
        <v>64</v>
      </c>
      <c r="AO606" s="1172" t="s">
        <v>34</v>
      </c>
      <c r="AP606" s="1178" t="s">
        <v>1742</v>
      </c>
      <c r="AQ606" s="745" t="s">
        <v>668</v>
      </c>
      <c r="AR606" s="742">
        <v>4.0000000000000001E-3</v>
      </c>
      <c r="AS606" s="742">
        <v>4.0000000000000001E-3</v>
      </c>
      <c r="AT606" s="742" t="s">
        <v>1414</v>
      </c>
      <c r="AU606" s="742" t="s">
        <v>2724</v>
      </c>
      <c r="AX606"/>
      <c r="AY606" s="190"/>
      <c r="AZ606" s="176"/>
      <c r="BA606" s="176"/>
      <c r="BB606" s="176"/>
      <c r="BC606" s="751"/>
      <c r="BD606" s="176"/>
      <c r="BE606" s="176"/>
      <c r="BF606" s="176"/>
      <c r="BG606" s="176"/>
      <c r="BH606" s="751"/>
      <c r="BI606" s="178"/>
      <c r="BJ606" s="191"/>
      <c r="BK606" s="191"/>
      <c r="BL606" s="191"/>
      <c r="BM606" s="178"/>
      <c r="BN606" s="178"/>
      <c r="BO606" s="178"/>
      <c r="BP606" s="178"/>
      <c r="BQ606" s="178"/>
      <c r="BR606" s="178"/>
      <c r="BS606" s="178"/>
      <c r="BT606" s="178"/>
      <c r="BU606" s="179"/>
      <c r="BV606" s="180"/>
      <c r="BW606" s="181"/>
      <c r="BX606" s="177"/>
      <c r="BY606"/>
      <c r="CA606"/>
    </row>
    <row r="607" spans="2:79" ht="18.75">
      <c r="B607" s="1170" t="s">
        <v>228</v>
      </c>
      <c r="C607" s="335">
        <v>26243348000101</v>
      </c>
      <c r="D607" s="1170" t="s">
        <v>14</v>
      </c>
      <c r="E607" s="1170" t="s">
        <v>607</v>
      </c>
      <c r="F607" s="1170" t="s">
        <v>1414</v>
      </c>
      <c r="G607" s="1172" t="s">
        <v>1414</v>
      </c>
      <c r="H607" s="1172" t="s">
        <v>34</v>
      </c>
      <c r="I607" s="1172" t="s">
        <v>34</v>
      </c>
      <c r="J607" s="1172" t="s">
        <v>608</v>
      </c>
      <c r="K607" s="1172" t="s">
        <v>48</v>
      </c>
      <c r="L607" s="740" t="s">
        <v>1414</v>
      </c>
      <c r="M607" s="740" t="s">
        <v>34</v>
      </c>
      <c r="N607" s="1172" t="s">
        <v>3361</v>
      </c>
      <c r="O607" s="1172" t="s">
        <v>1320</v>
      </c>
      <c r="P607" s="783">
        <v>42756</v>
      </c>
      <c r="Q607" s="741">
        <v>112.644367</v>
      </c>
      <c r="R607" s="741">
        <v>118.05457624596774</v>
      </c>
      <c r="S607" s="784">
        <v>32</v>
      </c>
      <c r="T607" s="742">
        <v>-6.2128925555629988E-2</v>
      </c>
      <c r="U607" s="743">
        <v>-1.9114620123210191</v>
      </c>
      <c r="V607" s="742">
        <v>-7.6017855856142846E-2</v>
      </c>
      <c r="W607" s="743">
        <v>-0.57463773114772387</v>
      </c>
      <c r="X607" s="742">
        <v>7.5467495858723144E-3</v>
      </c>
      <c r="Y607" s="743">
        <v>3.6761189939067719E-2</v>
      </c>
      <c r="Z607" s="742">
        <v>0.59002087577354034</v>
      </c>
      <c r="AA607" s="743">
        <v>2.5423480690772307</v>
      </c>
      <c r="AB607" s="742">
        <v>0.2058500980521181</v>
      </c>
      <c r="AC607" s="744">
        <v>-1.0119313544558368</v>
      </c>
      <c r="AD607" s="785">
        <v>13396819000161</v>
      </c>
      <c r="AE607" s="1178" t="s">
        <v>1840</v>
      </c>
      <c r="AF607" s="786" t="s">
        <v>1765</v>
      </c>
      <c r="AG607" s="787" t="s">
        <v>719</v>
      </c>
      <c r="AH607" s="787" t="s">
        <v>1730</v>
      </c>
      <c r="AI607" s="787">
        <v>20000</v>
      </c>
      <c r="AJ607" s="787">
        <v>10000</v>
      </c>
      <c r="AK607" s="787">
        <v>20000</v>
      </c>
      <c r="AL607" s="742">
        <v>1.9599999999999999E-2</v>
      </c>
      <c r="AM607" s="742">
        <v>0.2</v>
      </c>
      <c r="AN607" s="743" t="s">
        <v>2157</v>
      </c>
      <c r="AO607" s="1172" t="s">
        <v>34</v>
      </c>
      <c r="AP607" s="1178" t="s">
        <v>1727</v>
      </c>
      <c r="AQ607" s="745" t="s">
        <v>659</v>
      </c>
      <c r="AR607" s="742">
        <v>4.8937499999999997E-3</v>
      </c>
      <c r="AS607" s="742">
        <v>4.8937499999999997E-3</v>
      </c>
      <c r="AT607" s="742" t="s">
        <v>1414</v>
      </c>
      <c r="AU607" s="742" t="s">
        <v>2724</v>
      </c>
      <c r="AX607"/>
      <c r="AY607" s="190"/>
      <c r="AZ607" s="176"/>
      <c r="BA607" s="176"/>
      <c r="BB607" s="176"/>
      <c r="BC607" s="751"/>
      <c r="BD607" s="176"/>
      <c r="BE607" s="176"/>
      <c r="BF607" s="176"/>
      <c r="BG607" s="176"/>
      <c r="BH607" s="751"/>
      <c r="BI607" s="178"/>
      <c r="BJ607" s="191"/>
      <c r="BK607" s="191"/>
      <c r="BL607" s="191"/>
      <c r="BM607" s="178"/>
      <c r="BN607" s="178"/>
      <c r="BO607" s="178"/>
      <c r="BP607" s="178"/>
      <c r="BQ607" s="178"/>
      <c r="BR607" s="178"/>
      <c r="BS607" s="178"/>
      <c r="BT607" s="178"/>
      <c r="BU607" s="179"/>
      <c r="BV607" s="180"/>
      <c r="BW607" s="181"/>
      <c r="BX607" s="177"/>
      <c r="BY607"/>
      <c r="CA607"/>
    </row>
    <row r="608" spans="2:79" ht="18.75">
      <c r="B608" s="1170" t="s">
        <v>229</v>
      </c>
      <c r="C608" s="335">
        <v>13401715000106</v>
      </c>
      <c r="D608" s="1170" t="s">
        <v>14</v>
      </c>
      <c r="E608" s="1170" t="s">
        <v>607</v>
      </c>
      <c r="F608" s="1170" t="s">
        <v>1414</v>
      </c>
      <c r="G608" s="1172" t="s">
        <v>1414</v>
      </c>
      <c r="H608" s="1172" t="s">
        <v>34</v>
      </c>
      <c r="I608" s="1172" t="s">
        <v>34</v>
      </c>
      <c r="J608" s="1172" t="s">
        <v>608</v>
      </c>
      <c r="K608" s="1172" t="s">
        <v>48</v>
      </c>
      <c r="L608" s="740" t="s">
        <v>1414</v>
      </c>
      <c r="M608" s="740" t="s">
        <v>34</v>
      </c>
      <c r="N608" s="1172" t="s">
        <v>3362</v>
      </c>
      <c r="O608" s="1172" t="s">
        <v>1323</v>
      </c>
      <c r="P608" s="783">
        <v>40755</v>
      </c>
      <c r="Q608" s="741">
        <v>36.781154000000001</v>
      </c>
      <c r="R608" s="741">
        <v>50.018913275999999</v>
      </c>
      <c r="S608" s="784">
        <v>3</v>
      </c>
      <c r="T608" s="742">
        <v>-6.2109172682577762E-2</v>
      </c>
      <c r="U608" s="743">
        <v>-1.9108542943195268</v>
      </c>
      <c r="V608" s="742">
        <v>-7.3246483799841666E-2</v>
      </c>
      <c r="W608" s="743">
        <v>-0.5536882458897755</v>
      </c>
      <c r="X608" s="742">
        <v>1.052467830257342E-2</v>
      </c>
      <c r="Y608" s="743">
        <v>5.1267064545611966E-2</v>
      </c>
      <c r="Z608" s="742">
        <v>0.59811568671749149</v>
      </c>
      <c r="AA608" s="743">
        <v>2.5772278976018037</v>
      </c>
      <c r="AB608" s="742">
        <v>0.20732620336197255</v>
      </c>
      <c r="AC608" s="744">
        <v>-0.99135947674496583</v>
      </c>
      <c r="AD608" s="785">
        <v>13396819000161</v>
      </c>
      <c r="AE608" s="1178" t="s">
        <v>1840</v>
      </c>
      <c r="AF608" s="786" t="s">
        <v>1765</v>
      </c>
      <c r="AG608" s="787" t="s">
        <v>719</v>
      </c>
      <c r="AH608" s="787" t="s">
        <v>1730</v>
      </c>
      <c r="AI608" s="787">
        <v>10000</v>
      </c>
      <c r="AJ608" s="787">
        <v>10000</v>
      </c>
      <c r="AK608" s="787">
        <v>10000</v>
      </c>
      <c r="AL608" s="742">
        <v>1.9599999999999999E-2</v>
      </c>
      <c r="AM608" s="742">
        <v>0.2</v>
      </c>
      <c r="AN608" s="743" t="s">
        <v>2157</v>
      </c>
      <c r="AO608" s="1172" t="s">
        <v>34</v>
      </c>
      <c r="AP608" s="1178" t="s">
        <v>1727</v>
      </c>
      <c r="AQ608" s="745" t="s">
        <v>659</v>
      </c>
      <c r="AR608" s="742">
        <v>4.5022500000000002E-3</v>
      </c>
      <c r="AS608" s="742">
        <v>4.5022500000000002E-3</v>
      </c>
      <c r="AT608" s="742" t="s">
        <v>1414</v>
      </c>
      <c r="AU608" s="742" t="s">
        <v>2724</v>
      </c>
      <c r="AX608"/>
      <c r="AY608" s="190"/>
      <c r="AZ608" s="176"/>
      <c r="BA608" s="176"/>
      <c r="BB608" s="176"/>
      <c r="BC608" s="751"/>
      <c r="BD608" s="176"/>
      <c r="BE608" s="176"/>
      <c r="BF608" s="176"/>
      <c r="BG608" s="176"/>
      <c r="BH608" s="751"/>
      <c r="BI608" s="178"/>
      <c r="BJ608" s="191"/>
      <c r="BK608" s="191"/>
      <c r="BL608" s="191"/>
      <c r="BM608" s="178"/>
      <c r="BN608" s="178"/>
      <c r="BO608" s="178"/>
      <c r="BP608" s="178"/>
      <c r="BQ608" s="178"/>
      <c r="BR608" s="178"/>
      <c r="BS608" s="178"/>
      <c r="BT608" s="178"/>
      <c r="BU608" s="179"/>
      <c r="BV608" s="180"/>
      <c r="BW608" s="181"/>
      <c r="BX608" s="177"/>
      <c r="BY608"/>
      <c r="CA608"/>
    </row>
    <row r="609" spans="2:79" ht="18.75">
      <c r="B609" s="1170" t="s">
        <v>230</v>
      </c>
      <c r="C609" s="335">
        <v>12154412000165</v>
      </c>
      <c r="D609" s="1170" t="s">
        <v>13</v>
      </c>
      <c r="E609" s="1170" t="s">
        <v>615</v>
      </c>
      <c r="F609" s="1170" t="s">
        <v>619</v>
      </c>
      <c r="G609" s="1172" t="s">
        <v>34</v>
      </c>
      <c r="H609" s="1172" t="s">
        <v>1336</v>
      </c>
      <c r="I609" s="1172" t="s">
        <v>34</v>
      </c>
      <c r="J609" s="1172" t="s">
        <v>611</v>
      </c>
      <c r="K609" s="1172" t="s">
        <v>48</v>
      </c>
      <c r="L609" s="740" t="s">
        <v>1414</v>
      </c>
      <c r="M609" s="740" t="s">
        <v>34</v>
      </c>
      <c r="N609" s="1172" t="s">
        <v>3363</v>
      </c>
      <c r="O609" s="1172" t="s">
        <v>1320</v>
      </c>
      <c r="P609" s="783">
        <v>40412</v>
      </c>
      <c r="Q609" s="741">
        <v>2709.3175190000002</v>
      </c>
      <c r="R609" s="741">
        <v>2394.5494468040001</v>
      </c>
      <c r="S609" s="784">
        <v>31</v>
      </c>
      <c r="T609" s="742">
        <v>-2.1896262732975513E-3</v>
      </c>
      <c r="U609" s="743">
        <v>-6.7366164876627915E-2</v>
      </c>
      <c r="V609" s="742">
        <v>8.5477452384643549E-2</v>
      </c>
      <c r="W609" s="743">
        <v>0.6461451556270118</v>
      </c>
      <c r="X609" s="742">
        <v>0.22120012980521642</v>
      </c>
      <c r="Y609" s="743">
        <v>1.0774943429338766</v>
      </c>
      <c r="Z609" s="742">
        <v>0.32765346789452732</v>
      </c>
      <c r="AA609" s="743">
        <v>1.4118299803138363</v>
      </c>
      <c r="AB609" s="742">
        <v>3.9655450023794378E-2</v>
      </c>
      <c r="AC609" s="744">
        <v>-1.1804395175914646</v>
      </c>
      <c r="AD609" s="785">
        <v>12124089000187</v>
      </c>
      <c r="AE609" s="1178" t="s">
        <v>1829</v>
      </c>
      <c r="AF609" s="786" t="s">
        <v>1765</v>
      </c>
      <c r="AG609" s="787" t="s">
        <v>719</v>
      </c>
      <c r="AH609" s="787" t="s">
        <v>1730</v>
      </c>
      <c r="AI609" s="787">
        <v>5000</v>
      </c>
      <c r="AJ609" s="787">
        <v>10000</v>
      </c>
      <c r="AK609" s="787">
        <v>5000</v>
      </c>
      <c r="AL609" s="742">
        <v>1.9599999999999999E-2</v>
      </c>
      <c r="AM609" s="742">
        <v>0.2</v>
      </c>
      <c r="AN609" s="743" t="s">
        <v>64</v>
      </c>
      <c r="AO609" s="1172" t="s">
        <v>34</v>
      </c>
      <c r="AP609" s="1178" t="s">
        <v>1742</v>
      </c>
      <c r="AQ609" s="745" t="s">
        <v>664</v>
      </c>
      <c r="AR609" s="742">
        <v>4.8937499999999997E-3</v>
      </c>
      <c r="AS609" s="742">
        <v>4.8937499999999997E-3</v>
      </c>
      <c r="AT609" s="742" t="s">
        <v>1414</v>
      </c>
      <c r="AU609" s="742" t="s">
        <v>2724</v>
      </c>
      <c r="AX609"/>
      <c r="AY609" s="190"/>
      <c r="AZ609" s="176"/>
      <c r="BA609" s="176"/>
      <c r="BB609" s="176"/>
      <c r="BC609" s="751"/>
      <c r="BD609" s="176"/>
      <c r="BE609" s="176"/>
      <c r="BF609" s="176"/>
      <c r="BG609" s="176"/>
      <c r="BH609" s="751"/>
      <c r="BI609" s="178"/>
      <c r="BJ609" s="191"/>
      <c r="BK609" s="191"/>
      <c r="BL609" s="191"/>
      <c r="BM609" s="178"/>
      <c r="BN609" s="178"/>
      <c r="BO609" s="178"/>
      <c r="BP609" s="178"/>
      <c r="BQ609" s="178"/>
      <c r="BR609" s="178"/>
      <c r="BS609" s="178"/>
      <c r="BT609" s="178"/>
      <c r="BU609" s="179"/>
      <c r="BV609" s="180"/>
      <c r="BW609" s="181"/>
      <c r="BX609" s="177"/>
      <c r="BY609"/>
      <c r="CA609"/>
    </row>
    <row r="610" spans="2:79" ht="18.75">
      <c r="B610" s="1170" t="s">
        <v>977</v>
      </c>
      <c r="C610" s="335">
        <v>26822047000124</v>
      </c>
      <c r="D610" s="1170" t="s">
        <v>13</v>
      </c>
      <c r="E610" s="1170" t="s">
        <v>615</v>
      </c>
      <c r="F610" s="1170" t="s">
        <v>619</v>
      </c>
      <c r="G610" s="1172" t="s">
        <v>34</v>
      </c>
      <c r="H610" s="1172" t="s">
        <v>865</v>
      </c>
      <c r="I610" s="1172" t="s">
        <v>34</v>
      </c>
      <c r="J610" s="1172" t="s">
        <v>611</v>
      </c>
      <c r="K610" s="1172" t="s">
        <v>48</v>
      </c>
      <c r="L610" s="740" t="s">
        <v>1414</v>
      </c>
      <c r="M610" s="740" t="s">
        <v>34</v>
      </c>
      <c r="N610" s="1172" t="s">
        <v>3365</v>
      </c>
      <c r="O610" s="1172" t="s">
        <v>1320</v>
      </c>
      <c r="P610" s="783">
        <v>42838</v>
      </c>
      <c r="Q610" s="741">
        <v>470.02791200000001</v>
      </c>
      <c r="R610" s="741">
        <v>453.2335421287201</v>
      </c>
      <c r="S610" s="784">
        <v>31</v>
      </c>
      <c r="T610" s="742">
        <v>-1.5927967185435876E-2</v>
      </c>
      <c r="U610" s="743">
        <v>-0.49004073281768668</v>
      </c>
      <c r="V610" s="742">
        <v>7.2432598389142067E-2</v>
      </c>
      <c r="W610" s="743">
        <v>0.54753588522988372</v>
      </c>
      <c r="X610" s="742">
        <v>0.24787222563278566</v>
      </c>
      <c r="Y610" s="743">
        <v>1.2074175594966474</v>
      </c>
      <c r="Z610" s="742">
        <v>0.41426214398532202</v>
      </c>
      <c r="AA610" s="743">
        <v>1.7850191494870291</v>
      </c>
      <c r="AB610" s="742">
        <v>5.8973970766637511E-2</v>
      </c>
      <c r="AC610" s="744">
        <v>-1.0149514016669037</v>
      </c>
      <c r="AD610" s="785">
        <v>0</v>
      </c>
      <c r="AE610" s="1178" t="s">
        <v>1793</v>
      </c>
      <c r="AF610" s="786" t="s">
        <v>1741</v>
      </c>
      <c r="AG610" s="787" t="s">
        <v>1427</v>
      </c>
      <c r="AH610" s="787" t="s">
        <v>1730</v>
      </c>
      <c r="AI610" s="787">
        <v>5000</v>
      </c>
      <c r="AJ610" s="787">
        <v>1000</v>
      </c>
      <c r="AK610" s="787">
        <v>5000</v>
      </c>
      <c r="AL610" s="742">
        <v>0</v>
      </c>
      <c r="AM610" s="742">
        <v>0</v>
      </c>
      <c r="AN610" s="743" t="s">
        <v>34</v>
      </c>
      <c r="AO610" s="1172" t="s">
        <v>34</v>
      </c>
      <c r="AP610" s="1178" t="s">
        <v>1742</v>
      </c>
      <c r="AQ610" s="745" t="s">
        <v>664</v>
      </c>
      <c r="AR610" s="742">
        <v>4.8999999999999998E-3</v>
      </c>
      <c r="AS610" s="742">
        <v>4.8999999999999998E-3</v>
      </c>
      <c r="AT610" s="742" t="s">
        <v>1414</v>
      </c>
      <c r="AU610" s="742" t="s">
        <v>2724</v>
      </c>
      <c r="AX610"/>
      <c r="AY610" s="190"/>
      <c r="AZ610" s="176"/>
      <c r="BA610" s="176"/>
      <c r="BB610" s="176"/>
      <c r="BC610" s="751"/>
      <c r="BD610" s="176"/>
      <c r="BE610" s="176"/>
      <c r="BF610" s="176"/>
      <c r="BG610" s="176"/>
      <c r="BH610" s="751"/>
      <c r="BI610" s="178"/>
      <c r="BJ610" s="191"/>
      <c r="BK610" s="191"/>
      <c r="BL610" s="191"/>
      <c r="BM610" s="178"/>
      <c r="BN610" s="178"/>
      <c r="BO610" s="178"/>
      <c r="BP610" s="178"/>
      <c r="BQ610" s="178"/>
      <c r="BR610" s="178"/>
      <c r="BS610" s="178"/>
      <c r="BT610" s="178"/>
      <c r="BU610" s="179"/>
      <c r="BV610" s="180"/>
      <c r="BW610" s="181"/>
      <c r="BX610" s="177"/>
      <c r="BY610"/>
      <c r="CA610"/>
    </row>
    <row r="611" spans="2:79" ht="18.75">
      <c r="B611" s="1170" t="s">
        <v>232</v>
      </c>
      <c r="C611" s="335">
        <v>18391138000124</v>
      </c>
      <c r="D611" s="1170" t="s">
        <v>13</v>
      </c>
      <c r="E611" s="1170" t="s">
        <v>616</v>
      </c>
      <c r="F611" s="1170" t="s">
        <v>617</v>
      </c>
      <c r="G611" s="1172" t="s">
        <v>34</v>
      </c>
      <c r="H611" s="1172" t="s">
        <v>1337</v>
      </c>
      <c r="I611" s="1172" t="s">
        <v>34</v>
      </c>
      <c r="J611" s="1172" t="s">
        <v>608</v>
      </c>
      <c r="K611" s="1172" t="s">
        <v>48</v>
      </c>
      <c r="L611" s="740" t="s">
        <v>1414</v>
      </c>
      <c r="M611" s="740" t="s">
        <v>34</v>
      </c>
      <c r="N611" s="1172" t="s">
        <v>3367</v>
      </c>
      <c r="O611" s="1172" t="s">
        <v>1323</v>
      </c>
      <c r="P611" s="783">
        <v>41488</v>
      </c>
      <c r="Q611" s="741">
        <v>834.59582899999998</v>
      </c>
      <c r="R611" s="741">
        <v>744.42335196799968</v>
      </c>
      <c r="S611" s="784">
        <v>31</v>
      </c>
      <c r="T611" s="742">
        <v>5.5520021015473819E-3</v>
      </c>
      <c r="U611" s="743">
        <v>0.17081320841339753</v>
      </c>
      <c r="V611" s="742">
        <v>0.27032398182530226</v>
      </c>
      <c r="W611" s="743">
        <v>2.0434456857724914</v>
      </c>
      <c r="X611" s="742">
        <v>0.42496145430120835</v>
      </c>
      <c r="Y611" s="743">
        <v>2.0700420175056649</v>
      </c>
      <c r="Z611" s="742">
        <v>0.52512431607832144</v>
      </c>
      <c r="AA611" s="743">
        <v>2.2627145001554747</v>
      </c>
      <c r="AB611" s="742">
        <v>0.10250900271310794</v>
      </c>
      <c r="AC611" s="744">
        <v>1.3465711839087835</v>
      </c>
      <c r="AD611" s="785">
        <v>13962959000150</v>
      </c>
      <c r="AE611" s="1178" t="s">
        <v>1840</v>
      </c>
      <c r="AF611" s="786" t="s">
        <v>1765</v>
      </c>
      <c r="AG611" s="787" t="s">
        <v>719</v>
      </c>
      <c r="AH611" s="787" t="s">
        <v>1730</v>
      </c>
      <c r="AI611" s="787">
        <v>1000</v>
      </c>
      <c r="AJ611" s="787">
        <v>100</v>
      </c>
      <c r="AK611" s="787">
        <v>1000</v>
      </c>
      <c r="AL611" s="742">
        <v>1.9599999999999999E-2</v>
      </c>
      <c r="AM611" s="742">
        <v>0.2</v>
      </c>
      <c r="AN611" s="743" t="s">
        <v>64</v>
      </c>
      <c r="AO611" s="1172" t="s">
        <v>34</v>
      </c>
      <c r="AP611" s="1178" t="s">
        <v>1742</v>
      </c>
      <c r="AQ611" s="745" t="s">
        <v>691</v>
      </c>
      <c r="AR611" s="742">
        <v>4.8937499999999997E-3</v>
      </c>
      <c r="AS611" s="742">
        <v>4.8937499999999997E-3</v>
      </c>
      <c r="AT611" s="742" t="s">
        <v>1414</v>
      </c>
      <c r="AU611" s="742" t="s">
        <v>2724</v>
      </c>
      <c r="AX611"/>
      <c r="AY611" s="190"/>
      <c r="AZ611" s="176"/>
      <c r="BA611" s="176"/>
      <c r="BB611" s="176"/>
      <c r="BC611" s="751"/>
      <c r="BD611" s="176"/>
      <c r="BE611" s="176"/>
      <c r="BF611" s="176"/>
      <c r="BG611" s="176"/>
      <c r="BH611" s="751"/>
      <c r="BI611" s="178"/>
      <c r="BJ611" s="191"/>
      <c r="BK611" s="191"/>
      <c r="BL611" s="191"/>
      <c r="BM611" s="178"/>
      <c r="BN611" s="178"/>
      <c r="BO611" s="178"/>
      <c r="BP611" s="178"/>
      <c r="BQ611" s="178"/>
      <c r="BR611" s="178"/>
      <c r="BS611" s="178"/>
      <c r="BT611" s="178"/>
      <c r="BU611" s="179"/>
      <c r="BV611" s="180"/>
      <c r="BW611" s="181"/>
      <c r="BX611" s="177"/>
      <c r="BY611"/>
      <c r="CA611"/>
    </row>
    <row r="612" spans="2:79" ht="18.75">
      <c r="B612" s="1170" t="s">
        <v>4685</v>
      </c>
      <c r="C612" s="335">
        <v>12053727000116</v>
      </c>
      <c r="D612" s="1170" t="s">
        <v>13</v>
      </c>
      <c r="E612" s="1170" t="s">
        <v>615</v>
      </c>
      <c r="F612" s="1170" t="s">
        <v>619</v>
      </c>
      <c r="G612" s="1172" t="s">
        <v>34</v>
      </c>
      <c r="H612" s="1172" t="s">
        <v>1337</v>
      </c>
      <c r="I612" s="1172" t="s">
        <v>34</v>
      </c>
      <c r="J612" s="1172" t="s">
        <v>608</v>
      </c>
      <c r="K612" s="1172" t="s">
        <v>48</v>
      </c>
      <c r="L612" s="740" t="s">
        <v>1414</v>
      </c>
      <c r="M612" s="740" t="s">
        <v>34</v>
      </c>
      <c r="N612" s="1172" t="s">
        <v>4686</v>
      </c>
      <c r="O612" s="1172" t="s">
        <v>1320</v>
      </c>
      <c r="P612" s="783">
        <v>40539</v>
      </c>
      <c r="Q612" s="741">
        <v>29.226168000000001</v>
      </c>
      <c r="R612" s="741">
        <v>28.61710862962963</v>
      </c>
      <c r="S612" s="784">
        <v>4</v>
      </c>
      <c r="T612" s="742">
        <v>7.1063469675600732E-3</v>
      </c>
      <c r="U612" s="743">
        <v>0.21863426984104414</v>
      </c>
      <c r="V612" s="742">
        <v>7.1063469675600732E-3</v>
      </c>
      <c r="W612" s="743">
        <v>5.3718630342784693E-2</v>
      </c>
      <c r="X612" s="742">
        <v>7.1063469675600732E-3</v>
      </c>
      <c r="Y612" s="743">
        <v>3.4615932021440962E-2</v>
      </c>
      <c r="Z612" s="742">
        <v>7.1063469675600732E-3</v>
      </c>
      <c r="AA612" s="743">
        <v>3.0620624172802185E-2</v>
      </c>
      <c r="AB612" s="742">
        <v>0.11894141255722429</v>
      </c>
      <c r="AC612" s="744">
        <v>-1.0524674545362158</v>
      </c>
      <c r="AD612" s="785">
        <v>11435255000101</v>
      </c>
      <c r="AE612" s="1178" t="s">
        <v>4687</v>
      </c>
      <c r="AF612" s="786" t="s">
        <v>1765</v>
      </c>
      <c r="AG612" s="787" t="s">
        <v>719</v>
      </c>
      <c r="AH612" s="787" t="s">
        <v>2116</v>
      </c>
      <c r="AI612" s="787">
        <v>0</v>
      </c>
      <c r="AJ612" s="787">
        <v>0</v>
      </c>
      <c r="AK612" s="787">
        <v>0</v>
      </c>
      <c r="AL612" s="742">
        <v>2.5000000000000001E-2</v>
      </c>
      <c r="AM612" s="742">
        <v>0</v>
      </c>
      <c r="AN612" s="743" t="s">
        <v>2119</v>
      </c>
      <c r="AO612" s="1172" t="s">
        <v>4623</v>
      </c>
      <c r="AP612" s="1178" t="s">
        <v>1742</v>
      </c>
      <c r="AQ612" s="745" t="s">
        <v>2174</v>
      </c>
      <c r="AR612" s="742">
        <v>0</v>
      </c>
      <c r="AS612" s="742">
        <v>0</v>
      </c>
      <c r="AT612" s="742" t="s">
        <v>1414</v>
      </c>
      <c r="AU612" s="742" t="s">
        <v>2724</v>
      </c>
      <c r="AX612"/>
      <c r="AY612" s="190"/>
      <c r="AZ612" s="176"/>
      <c r="BA612" s="176"/>
      <c r="BB612" s="176"/>
      <c r="BC612" s="751"/>
      <c r="BD612" s="176"/>
      <c r="BE612" s="176"/>
      <c r="BF612" s="176"/>
      <c r="BG612" s="176"/>
      <c r="BH612" s="751"/>
      <c r="BI612" s="178"/>
      <c r="BJ612" s="191"/>
      <c r="BK612" s="191"/>
      <c r="BL612" s="191"/>
      <c r="BM612" s="178"/>
      <c r="BN612" s="178"/>
      <c r="BO612" s="178"/>
      <c r="BP612" s="178"/>
      <c r="BQ612" s="178"/>
      <c r="BR612" s="178"/>
      <c r="BS612" s="178"/>
      <c r="BT612" s="178"/>
      <c r="BU612" s="179"/>
      <c r="BV612" s="180"/>
      <c r="BW612" s="181"/>
      <c r="BX612" s="177"/>
      <c r="BY612"/>
      <c r="CA612"/>
    </row>
    <row r="613" spans="2:79" ht="18.75">
      <c r="B613" s="1170" t="s">
        <v>4688</v>
      </c>
      <c r="C613" s="335">
        <v>5024581000115</v>
      </c>
      <c r="D613" s="1170" t="s">
        <v>11</v>
      </c>
      <c r="E613" s="1170" t="s">
        <v>620</v>
      </c>
      <c r="F613" s="1170" t="s">
        <v>672</v>
      </c>
      <c r="G613" s="1172" t="s">
        <v>1414</v>
      </c>
      <c r="H613" s="1172" t="s">
        <v>34</v>
      </c>
      <c r="I613" s="1172" t="s">
        <v>1414</v>
      </c>
      <c r="J613" s="1172" t="s">
        <v>608</v>
      </c>
      <c r="K613" s="1172" t="s">
        <v>48</v>
      </c>
      <c r="L613" s="740" t="s">
        <v>1414</v>
      </c>
      <c r="M613" s="740" t="s">
        <v>34</v>
      </c>
      <c r="N613" s="1172" t="s">
        <v>4689</v>
      </c>
      <c r="O613" s="1172" t="s">
        <v>1320</v>
      </c>
      <c r="P613" s="783">
        <v>37839</v>
      </c>
      <c r="Q613" s="741">
        <v>152.262666</v>
      </c>
      <c r="R613" s="741">
        <v>152.75450911111113</v>
      </c>
      <c r="S613" s="784">
        <v>2</v>
      </c>
      <c r="T613" s="742">
        <v>1.1324861261678532E-2</v>
      </c>
      <c r="U613" s="743">
        <v>0.34842131749279531</v>
      </c>
      <c r="V613" s="742">
        <v>1.1324861261678532E-2</v>
      </c>
      <c r="W613" s="743">
        <v>8.5607420883968902E-2</v>
      </c>
      <c r="X613" s="742">
        <v>1.1324861261678532E-2</v>
      </c>
      <c r="Y613" s="743">
        <v>5.5164858875602074E-2</v>
      </c>
      <c r="Z613" s="742">
        <v>1.1324861261678532E-2</v>
      </c>
      <c r="AA613" s="743">
        <v>4.8797831302915942E-2</v>
      </c>
      <c r="AB613" s="742">
        <v>1.1183186157408447E-3</v>
      </c>
      <c r="AC613" s="744">
        <v>-108.16546350593607</v>
      </c>
      <c r="AD613" s="785">
        <v>10157661000189</v>
      </c>
      <c r="AE613" s="1178" t="s">
        <v>1771</v>
      </c>
      <c r="AF613" s="786" t="s">
        <v>1765</v>
      </c>
      <c r="AG613" s="787" t="s">
        <v>719</v>
      </c>
      <c r="AH613" s="787" t="s">
        <v>2116</v>
      </c>
      <c r="AI613" s="787">
        <v>0</v>
      </c>
      <c r="AJ613" s="787">
        <v>0</v>
      </c>
      <c r="AK613" s="787">
        <v>0</v>
      </c>
      <c r="AL613" s="742">
        <v>0.01</v>
      </c>
      <c r="AM613" s="742">
        <v>0</v>
      </c>
      <c r="AN613" s="743" t="s">
        <v>64</v>
      </c>
      <c r="AO613" s="1172" t="s">
        <v>4623</v>
      </c>
      <c r="AP613" s="1178" t="s">
        <v>1731</v>
      </c>
      <c r="AQ613" s="745" t="s">
        <v>2582</v>
      </c>
      <c r="AR613" s="742">
        <v>0</v>
      </c>
      <c r="AS613" s="742">
        <v>0</v>
      </c>
      <c r="AT613" s="742" t="s">
        <v>1414</v>
      </c>
      <c r="AU613" s="742" t="s">
        <v>2724</v>
      </c>
      <c r="AX613" s="190"/>
      <c r="AY613" s="190"/>
      <c r="AZ613" s="176"/>
      <c r="BA613" s="176"/>
      <c r="BB613" s="176"/>
      <c r="BC613" s="751"/>
      <c r="BD613" s="176"/>
      <c r="BE613" s="176"/>
      <c r="BF613" s="176"/>
      <c r="BG613" s="176"/>
      <c r="BH613" s="751"/>
      <c r="BI613" s="178"/>
      <c r="BJ613" s="191"/>
      <c r="BK613" s="191"/>
      <c r="BL613" s="191"/>
      <c r="BM613" s="210"/>
      <c r="BN613" s="178"/>
      <c r="BO613" s="178"/>
      <c r="BP613" s="178"/>
      <c r="BQ613" s="178"/>
      <c r="BR613" s="178"/>
      <c r="BS613" s="178"/>
      <c r="BT613" s="178"/>
      <c r="BU613" s="179"/>
      <c r="BV613" s="180"/>
      <c r="BW613" s="181"/>
      <c r="BX613" s="177"/>
      <c r="BY613"/>
      <c r="CA613"/>
    </row>
    <row r="614" spans="2:79" ht="18.75">
      <c r="B614" s="1170" t="s">
        <v>4690</v>
      </c>
      <c r="C614" s="335">
        <v>5200914000110</v>
      </c>
      <c r="D614" s="1170" t="s">
        <v>11</v>
      </c>
      <c r="E614" s="1170" t="s">
        <v>620</v>
      </c>
      <c r="F614" s="1170" t="s">
        <v>672</v>
      </c>
      <c r="G614" s="1172" t="s">
        <v>1414</v>
      </c>
      <c r="H614" s="1172" t="s">
        <v>34</v>
      </c>
      <c r="I614" s="1172" t="s">
        <v>1414</v>
      </c>
      <c r="J614" s="1172" t="s">
        <v>608</v>
      </c>
      <c r="K614" s="1172" t="s">
        <v>48</v>
      </c>
      <c r="L614" s="740" t="s">
        <v>1414</v>
      </c>
      <c r="M614" s="740" t="s">
        <v>34</v>
      </c>
      <c r="N614" s="1172" t="s">
        <v>4691</v>
      </c>
      <c r="O614" s="1172" t="s">
        <v>1320</v>
      </c>
      <c r="P614" s="783">
        <v>37658</v>
      </c>
      <c r="Q614" s="741">
        <v>574.84118999999998</v>
      </c>
      <c r="R614" s="741">
        <v>573.02366759259257</v>
      </c>
      <c r="S614" s="784">
        <v>2</v>
      </c>
      <c r="T614" s="742">
        <v>1.077906678608076E-2</v>
      </c>
      <c r="U614" s="743">
        <v>0.33162937400898801</v>
      </c>
      <c r="V614" s="742">
        <v>1.077906678608076E-2</v>
      </c>
      <c r="W614" s="743">
        <v>8.1481625758623749E-2</v>
      </c>
      <c r="X614" s="742">
        <v>1.077906678608076E-2</v>
      </c>
      <c r="Y614" s="743">
        <v>5.2506223637100995E-2</v>
      </c>
      <c r="Z614" s="742">
        <v>1.077906678608076E-2</v>
      </c>
      <c r="AA614" s="743">
        <v>4.6446050903061753E-2</v>
      </c>
      <c r="AB614" s="742">
        <v>1.6495401472997465E-3</v>
      </c>
      <c r="AC614" s="744">
        <v>-73.662496844002533</v>
      </c>
      <c r="AD614" s="785">
        <v>0</v>
      </c>
      <c r="AE614" s="1178" t="s">
        <v>1771</v>
      </c>
      <c r="AF614" s="786" t="s">
        <v>1765</v>
      </c>
      <c r="AG614" s="787" t="s">
        <v>719</v>
      </c>
      <c r="AH614" s="787" t="s">
        <v>2116</v>
      </c>
      <c r="AI614" s="787">
        <v>0</v>
      </c>
      <c r="AJ614" s="787">
        <v>0</v>
      </c>
      <c r="AK614" s="787">
        <v>0</v>
      </c>
      <c r="AL614" s="742">
        <v>0.01</v>
      </c>
      <c r="AM614" s="742">
        <v>0</v>
      </c>
      <c r="AN614" s="743" t="s">
        <v>64</v>
      </c>
      <c r="AO614" s="1172" t="s">
        <v>4623</v>
      </c>
      <c r="AP614" s="1178" t="s">
        <v>1731</v>
      </c>
      <c r="AQ614" s="745" t="s">
        <v>2582</v>
      </c>
      <c r="AR614" s="742">
        <v>0</v>
      </c>
      <c r="AS614" s="742">
        <v>0</v>
      </c>
      <c r="AT614" s="742" t="s">
        <v>1414</v>
      </c>
      <c r="AU614" s="742" t="s">
        <v>2724</v>
      </c>
      <c r="AX614" s="190"/>
      <c r="AY614" s="190"/>
      <c r="AZ614" s="176"/>
      <c r="BA614" s="176"/>
      <c r="BB614" s="176"/>
      <c r="BC614" s="751"/>
      <c r="BD614" s="176"/>
      <c r="BE614" s="176"/>
      <c r="BF614" s="176"/>
      <c r="BG614" s="176"/>
      <c r="BH614" s="751"/>
      <c r="BI614" s="178"/>
      <c r="BJ614" s="191"/>
      <c r="BK614" s="191"/>
      <c r="BL614" s="191"/>
      <c r="BM614" s="210"/>
      <c r="BN614" s="178"/>
      <c r="BO614" s="178"/>
      <c r="BP614" s="178"/>
      <c r="BQ614" s="178"/>
      <c r="BR614" s="178"/>
      <c r="BS614" s="178"/>
      <c r="BT614" s="178"/>
      <c r="BU614" s="179"/>
      <c r="BV614" s="180"/>
      <c r="BW614" s="181"/>
      <c r="BX614" s="177"/>
      <c r="BY614"/>
      <c r="CA614"/>
    </row>
    <row r="615" spans="2:79" ht="18.75">
      <c r="B615" s="1170" t="s">
        <v>4692</v>
      </c>
      <c r="C615" s="335">
        <v>4511286000120</v>
      </c>
      <c r="D615" s="1170" t="s">
        <v>11</v>
      </c>
      <c r="E615" s="1170" t="s">
        <v>620</v>
      </c>
      <c r="F615" s="1170" t="s">
        <v>672</v>
      </c>
      <c r="G615" s="1172" t="s">
        <v>1414</v>
      </c>
      <c r="H615" s="1172" t="s">
        <v>34</v>
      </c>
      <c r="I615" s="1172" t="s">
        <v>1414</v>
      </c>
      <c r="J615" s="1172" t="s">
        <v>608</v>
      </c>
      <c r="K615" s="1172" t="s">
        <v>48</v>
      </c>
      <c r="L615" s="740" t="s">
        <v>1414</v>
      </c>
      <c r="M615" s="740" t="s">
        <v>34</v>
      </c>
      <c r="N615" s="1172" t="s">
        <v>4693</v>
      </c>
      <c r="O615" s="1172" t="s">
        <v>1320</v>
      </c>
      <c r="P615" s="783">
        <v>37096</v>
      </c>
      <c r="Q615" s="741">
        <v>549.41418399999998</v>
      </c>
      <c r="R615" s="741">
        <v>553.85153762962966</v>
      </c>
      <c r="S615" s="784">
        <v>2</v>
      </c>
      <c r="T615" s="742">
        <v>1.4262490608595746E-2</v>
      </c>
      <c r="U615" s="743">
        <v>0.43880058693443186</v>
      </c>
      <c r="V615" s="742">
        <v>1.4262490608595746E-2</v>
      </c>
      <c r="W615" s="743">
        <v>0.10781368602856872</v>
      </c>
      <c r="X615" s="742">
        <v>1.4262490608595746E-2</v>
      </c>
      <c r="Y615" s="743">
        <v>6.9474430057712616E-2</v>
      </c>
      <c r="Z615" s="742">
        <v>1.4262490608595746E-2</v>
      </c>
      <c r="AA615" s="743">
        <v>6.1455817832643589E-2</v>
      </c>
      <c r="AB615" s="742">
        <v>2.6424601939032896E-2</v>
      </c>
      <c r="AC615" s="744">
        <v>-4.4665127726169125</v>
      </c>
      <c r="AD615" s="785">
        <v>0</v>
      </c>
      <c r="AE615" s="1178" t="s">
        <v>1771</v>
      </c>
      <c r="AF615" s="786" t="s">
        <v>1765</v>
      </c>
      <c r="AG615" s="787" t="s">
        <v>719</v>
      </c>
      <c r="AH615" s="787" t="s">
        <v>2116</v>
      </c>
      <c r="AI615" s="787">
        <v>0</v>
      </c>
      <c r="AJ615" s="787">
        <v>0</v>
      </c>
      <c r="AK615" s="787">
        <v>0</v>
      </c>
      <c r="AL615" s="742">
        <v>1.4999999999999999E-2</v>
      </c>
      <c r="AM615" s="742">
        <v>0</v>
      </c>
      <c r="AN615" s="743" t="s">
        <v>2119</v>
      </c>
      <c r="AO615" s="1172" t="s">
        <v>4623</v>
      </c>
      <c r="AP615" s="1178" t="s">
        <v>1731</v>
      </c>
      <c r="AQ615" s="745" t="s">
        <v>4694</v>
      </c>
      <c r="AR615" s="742">
        <v>0</v>
      </c>
      <c r="AS615" s="742">
        <v>0</v>
      </c>
      <c r="AT615" s="742" t="s">
        <v>1414</v>
      </c>
      <c r="AU615" s="742" t="s">
        <v>2724</v>
      </c>
      <c r="AX615" s="190"/>
      <c r="AY615" s="190"/>
      <c r="AZ615" s="176"/>
      <c r="BA615" s="176"/>
      <c r="BB615" s="176"/>
      <c r="BC615" s="751"/>
      <c r="BD615" s="176"/>
      <c r="BE615" s="176"/>
      <c r="BF615" s="176"/>
      <c r="BG615" s="176"/>
      <c r="BH615" s="751"/>
      <c r="BI615" s="178"/>
      <c r="BJ615" s="191"/>
      <c r="BK615" s="191"/>
      <c r="BL615" s="191"/>
      <c r="BM615" s="210"/>
      <c r="BN615" s="178"/>
      <c r="BO615" s="178"/>
      <c r="BP615" s="178"/>
      <c r="BQ615" s="178"/>
      <c r="BR615" s="178"/>
      <c r="BS615" s="178"/>
      <c r="BT615" s="178"/>
      <c r="BU615" s="179"/>
      <c r="BV615" s="180"/>
      <c r="BW615" s="181"/>
      <c r="BX615" s="177"/>
      <c r="BY615"/>
      <c r="CA615"/>
    </row>
    <row r="616" spans="2:79" ht="18.75">
      <c r="B616" s="1170" t="s">
        <v>4695</v>
      </c>
      <c r="C616" s="335">
        <v>28557951000185</v>
      </c>
      <c r="D616" s="1170" t="s">
        <v>13</v>
      </c>
      <c r="E616" s="1170" t="s">
        <v>615</v>
      </c>
      <c r="F616" s="1170" t="s">
        <v>619</v>
      </c>
      <c r="G616" s="1172" t="s">
        <v>34</v>
      </c>
      <c r="H616" s="1172" t="s">
        <v>1336</v>
      </c>
      <c r="I616" s="1172" t="s">
        <v>34</v>
      </c>
      <c r="J616" s="1172" t="s">
        <v>608</v>
      </c>
      <c r="K616" s="1172" t="s">
        <v>48</v>
      </c>
      <c r="L616" s="740" t="s">
        <v>1414</v>
      </c>
      <c r="M616" s="740" t="s">
        <v>34</v>
      </c>
      <c r="N616" s="1172" t="s">
        <v>4696</v>
      </c>
      <c r="O616" s="1172" t="s">
        <v>1320</v>
      </c>
      <c r="P616" s="783">
        <v>43024</v>
      </c>
      <c r="Q616" s="741">
        <v>175.81775239000001</v>
      </c>
      <c r="R616" s="741">
        <v>177.27631396851851</v>
      </c>
      <c r="S616" s="784">
        <v>3</v>
      </c>
      <c r="T616" s="742">
        <v>1.115372117689617E-2</v>
      </c>
      <c r="U616" s="743">
        <v>0.34315601203448709</v>
      </c>
      <c r="V616" s="742">
        <v>1.115372117689617E-2</v>
      </c>
      <c r="W616" s="743">
        <v>8.4313730751299651E-2</v>
      </c>
      <c r="X616" s="742">
        <v>1.115372117689617E-2</v>
      </c>
      <c r="Y616" s="743">
        <v>5.4331213464251731E-2</v>
      </c>
      <c r="Z616" s="742">
        <v>1.115372117689617E-2</v>
      </c>
      <c r="AA616" s="743">
        <v>4.8060403727124286E-2</v>
      </c>
      <c r="AB616" s="742">
        <v>1.7604931751939265E-2</v>
      </c>
      <c r="AC616" s="744">
        <v>-6.8807191763389888</v>
      </c>
      <c r="AD616" s="785">
        <v>0</v>
      </c>
      <c r="AE616" s="1178" t="s">
        <v>1771</v>
      </c>
      <c r="AF616" s="786" t="s">
        <v>1765</v>
      </c>
      <c r="AG616" s="787" t="s">
        <v>719</v>
      </c>
      <c r="AH616" s="787" t="s">
        <v>2116</v>
      </c>
      <c r="AI616" s="787">
        <v>0</v>
      </c>
      <c r="AJ616" s="787">
        <v>0</v>
      </c>
      <c r="AK616" s="787">
        <v>0</v>
      </c>
      <c r="AL616" s="742">
        <v>8.7500000000000008E-3</v>
      </c>
      <c r="AM616" s="742">
        <v>0</v>
      </c>
      <c r="AN616" s="743" t="s">
        <v>2119</v>
      </c>
      <c r="AO616" s="1172" t="s">
        <v>4623</v>
      </c>
      <c r="AP616" s="1178" t="s">
        <v>1742</v>
      </c>
      <c r="AQ616" s="745" t="s">
        <v>2174</v>
      </c>
      <c r="AR616" s="742">
        <v>0</v>
      </c>
      <c r="AS616" s="742">
        <v>0</v>
      </c>
      <c r="AT616" s="742" t="s">
        <v>1414</v>
      </c>
      <c r="AU616" s="742" t="s">
        <v>2724</v>
      </c>
      <c r="AX616" s="190"/>
      <c r="AY616" s="190"/>
      <c r="AZ616" s="176"/>
      <c r="BA616" s="176"/>
      <c r="BB616" s="176"/>
      <c r="BC616" s="751"/>
      <c r="BD616" s="176"/>
      <c r="BE616" s="176"/>
      <c r="BF616" s="176"/>
      <c r="BG616" s="176"/>
      <c r="BH616" s="751"/>
      <c r="BI616" s="178"/>
      <c r="BJ616" s="191"/>
      <c r="BK616" s="191"/>
      <c r="BL616" s="191"/>
      <c r="BM616" s="210"/>
      <c r="BN616" s="178"/>
      <c r="BO616" s="178"/>
      <c r="BP616" s="178"/>
      <c r="BQ616" s="178"/>
      <c r="BR616" s="178"/>
      <c r="BS616" s="178"/>
      <c r="BT616" s="178"/>
      <c r="BU616" s="179"/>
      <c r="BV616" s="180"/>
      <c r="BW616" s="181"/>
      <c r="BX616" s="177"/>
      <c r="BY616"/>
      <c r="CA616"/>
    </row>
    <row r="617" spans="2:79" ht="18.75">
      <c r="B617" s="1170" t="s">
        <v>4697</v>
      </c>
      <c r="C617" s="335">
        <v>27825176000139</v>
      </c>
      <c r="D617" s="1170" t="s">
        <v>11</v>
      </c>
      <c r="E617" s="1170" t="s">
        <v>620</v>
      </c>
      <c r="F617" s="1170" t="s">
        <v>663</v>
      </c>
      <c r="G617" s="1172" t="s">
        <v>1414</v>
      </c>
      <c r="H617" s="1172" t="s">
        <v>34</v>
      </c>
      <c r="I617" s="1172" t="s">
        <v>1414</v>
      </c>
      <c r="J617" s="1172" t="s">
        <v>608</v>
      </c>
      <c r="K617" s="1172" t="s">
        <v>48</v>
      </c>
      <c r="L617" s="740" t="s">
        <v>1414</v>
      </c>
      <c r="M617" s="740" t="s">
        <v>34</v>
      </c>
      <c r="N617" s="1172" t="s">
        <v>4698</v>
      </c>
      <c r="O617" s="1172" t="s">
        <v>1320</v>
      </c>
      <c r="P617" s="783">
        <v>42928</v>
      </c>
      <c r="Q617" s="741">
        <v>16.265692999999999</v>
      </c>
      <c r="R617" s="741">
        <v>16.248996999999996</v>
      </c>
      <c r="S617" s="784">
        <v>2</v>
      </c>
      <c r="T617" s="742">
        <v>9.9681126234389961E-3</v>
      </c>
      <c r="U617" s="743">
        <v>0.30667951270428262</v>
      </c>
      <c r="V617" s="742">
        <v>9.9681126234389961E-3</v>
      </c>
      <c r="W617" s="743">
        <v>7.5351423126137781E-2</v>
      </c>
      <c r="X617" s="742">
        <v>9.9681126234389961E-3</v>
      </c>
      <c r="Y617" s="743">
        <v>4.855596138637526E-2</v>
      </c>
      <c r="Z617" s="742">
        <v>9.9681126234389961E-3</v>
      </c>
      <c r="AA617" s="743">
        <v>4.2951720729066764E-2</v>
      </c>
      <c r="AB617" s="742">
        <v>3.6999945980831627E-3</v>
      </c>
      <c r="AC617" s="744">
        <v>-33.059561795180628</v>
      </c>
      <c r="AD617" s="785">
        <v>20833938000108</v>
      </c>
      <c r="AE617" s="1178" t="s">
        <v>1771</v>
      </c>
      <c r="AF617" s="786" t="s">
        <v>1765</v>
      </c>
      <c r="AG617" s="787" t="s">
        <v>719</v>
      </c>
      <c r="AH617" s="787" t="s">
        <v>2116</v>
      </c>
      <c r="AI617" s="787">
        <v>0</v>
      </c>
      <c r="AJ617" s="787">
        <v>0</v>
      </c>
      <c r="AK617" s="787">
        <v>0</v>
      </c>
      <c r="AL617" s="742">
        <v>8.0000000000000002E-3</v>
      </c>
      <c r="AM617" s="742">
        <v>0</v>
      </c>
      <c r="AN617" s="743" t="s">
        <v>64</v>
      </c>
      <c r="AO617" s="1172" t="s">
        <v>4623</v>
      </c>
      <c r="AP617" s="1178" t="s">
        <v>1731</v>
      </c>
      <c r="AQ617" s="745" t="s">
        <v>2582</v>
      </c>
      <c r="AR617" s="742">
        <v>0</v>
      </c>
      <c r="AS617" s="742">
        <v>0</v>
      </c>
      <c r="AT617" s="742" t="s">
        <v>1414</v>
      </c>
      <c r="AU617" s="742" t="s">
        <v>2724</v>
      </c>
      <c r="AX617"/>
      <c r="AY617" s="190"/>
      <c r="AZ617" s="176"/>
      <c r="BA617" s="176"/>
      <c r="BB617" s="176"/>
      <c r="BC617" s="751"/>
      <c r="BD617" s="176"/>
      <c r="BE617" s="176"/>
      <c r="BF617" s="176"/>
      <c r="BG617" s="176"/>
      <c r="BH617" s="751"/>
      <c r="BI617" s="178"/>
      <c r="BJ617" s="191"/>
      <c r="BK617" s="191"/>
      <c r="BL617" s="191"/>
      <c r="BM617" s="178"/>
      <c r="BN617" s="178"/>
      <c r="BO617" s="178"/>
      <c r="BP617" s="178"/>
      <c r="BQ617" s="178"/>
      <c r="BR617" s="178"/>
      <c r="BS617" s="178"/>
      <c r="BT617" s="178"/>
      <c r="BU617" s="179"/>
      <c r="BV617" s="180"/>
      <c r="BW617" s="181"/>
      <c r="BX617" s="177"/>
      <c r="BY617"/>
      <c r="CA617"/>
    </row>
    <row r="618" spans="2:79" ht="18.75">
      <c r="B618" s="1170" t="s">
        <v>4699</v>
      </c>
      <c r="C618" s="335">
        <v>28320997000186</v>
      </c>
      <c r="D618" s="1170" t="s">
        <v>11</v>
      </c>
      <c r="E618" s="1170" t="s">
        <v>620</v>
      </c>
      <c r="F618" s="1170" t="s">
        <v>672</v>
      </c>
      <c r="G618" s="1172" t="s">
        <v>1414</v>
      </c>
      <c r="H618" s="1172" t="s">
        <v>34</v>
      </c>
      <c r="I618" s="1172" t="s">
        <v>1414</v>
      </c>
      <c r="J618" s="1172" t="s">
        <v>608</v>
      </c>
      <c r="K618" s="1172" t="s">
        <v>48</v>
      </c>
      <c r="L618" s="740" t="s">
        <v>1414</v>
      </c>
      <c r="M618" s="740" t="s">
        <v>34</v>
      </c>
      <c r="N618" s="1172" t="s">
        <v>4700</v>
      </c>
      <c r="O618" s="1172" t="s">
        <v>1320</v>
      </c>
      <c r="P618" s="783">
        <v>43242</v>
      </c>
      <c r="Q618" s="741">
        <v>21.422378470000002</v>
      </c>
      <c r="R618" s="741">
        <v>21.397288333333332</v>
      </c>
      <c r="S618" s="784">
        <v>1</v>
      </c>
      <c r="T618" s="742">
        <v>1.5784825495457566E-2</v>
      </c>
      <c r="U618" s="743">
        <v>0.48563682754609167</v>
      </c>
      <c r="V618" s="742">
        <v>1.5784825495457566E-2</v>
      </c>
      <c r="W618" s="743">
        <v>0.11932139110102918</v>
      </c>
      <c r="X618" s="742">
        <v>1.5784825495457566E-2</v>
      </c>
      <c r="Y618" s="743">
        <v>7.6889919506515886E-2</v>
      </c>
      <c r="Z618" s="742">
        <v>1.5784825495457566E-2</v>
      </c>
      <c r="AA618" s="743">
        <v>6.8015424990658019E-2</v>
      </c>
      <c r="AB618" s="742">
        <v>1.8995203576331797E-2</v>
      </c>
      <c r="AC618" s="744">
        <v>-6.133310796958801</v>
      </c>
      <c r="AD618" s="785">
        <v>28320922000103</v>
      </c>
      <c r="AE618" s="1178" t="s">
        <v>1771</v>
      </c>
      <c r="AF618" s="786" t="s">
        <v>1765</v>
      </c>
      <c r="AG618" s="787" t="s">
        <v>719</v>
      </c>
      <c r="AH618" s="787" t="s">
        <v>2116</v>
      </c>
      <c r="AI618" s="787">
        <v>0</v>
      </c>
      <c r="AJ618" s="787">
        <v>0</v>
      </c>
      <c r="AK618" s="787">
        <v>0</v>
      </c>
      <c r="AL618" s="742">
        <v>7.4999999999999997E-3</v>
      </c>
      <c r="AM618" s="742">
        <v>0</v>
      </c>
      <c r="AN618" s="743" t="s">
        <v>64</v>
      </c>
      <c r="AO618" s="1172" t="s">
        <v>4623</v>
      </c>
      <c r="AP618" s="1178" t="s">
        <v>1731</v>
      </c>
      <c r="AQ618" s="745" t="s">
        <v>2629</v>
      </c>
      <c r="AR618" s="742">
        <v>0</v>
      </c>
      <c r="AS618" s="742">
        <v>0</v>
      </c>
      <c r="AT618" s="742" t="s">
        <v>1414</v>
      </c>
      <c r="AU618" s="742" t="s">
        <v>2724</v>
      </c>
      <c r="AX618"/>
      <c r="AY618" s="190"/>
      <c r="AZ618" s="176"/>
      <c r="BA618" s="176"/>
      <c r="BB618" s="176"/>
      <c r="BC618" s="751"/>
      <c r="BD618" s="176"/>
      <c r="BE618" s="176"/>
      <c r="BF618" s="176"/>
      <c r="BG618" s="176"/>
      <c r="BH618" s="751"/>
      <c r="BI618" s="178"/>
      <c r="BJ618" s="191"/>
      <c r="BK618" s="191"/>
      <c r="BL618" s="191"/>
      <c r="BM618" s="178"/>
      <c r="BN618" s="178"/>
      <c r="BO618" s="178"/>
      <c r="BP618" s="178"/>
      <c r="BQ618" s="178"/>
      <c r="BR618" s="178"/>
      <c r="BS618" s="178"/>
      <c r="BT618" s="178"/>
      <c r="BU618" s="179"/>
      <c r="BV618" s="180"/>
      <c r="BW618" s="181"/>
      <c r="BX618" s="177"/>
      <c r="BY618"/>
      <c r="CA618"/>
    </row>
    <row r="619" spans="2:79" ht="18.75">
      <c r="B619" s="1170" t="s">
        <v>4701</v>
      </c>
      <c r="C619" s="335">
        <v>21818801000139</v>
      </c>
      <c r="D619" s="1170" t="s">
        <v>13</v>
      </c>
      <c r="E619" s="1170" t="s">
        <v>615</v>
      </c>
      <c r="F619" s="1170" t="s">
        <v>619</v>
      </c>
      <c r="G619" s="1172" t="s">
        <v>34</v>
      </c>
      <c r="H619" s="1172" t="s">
        <v>1336</v>
      </c>
      <c r="I619" s="1172" t="s">
        <v>34</v>
      </c>
      <c r="J619" s="1172" t="s">
        <v>608</v>
      </c>
      <c r="K619" s="1172" t="s">
        <v>48</v>
      </c>
      <c r="L619" s="740" t="s">
        <v>1414</v>
      </c>
      <c r="M619" s="740" t="s">
        <v>34</v>
      </c>
      <c r="N619" s="1172" t="s">
        <v>4702</v>
      </c>
      <c r="O619" s="1172" t="s">
        <v>1320</v>
      </c>
      <c r="P619" s="783">
        <v>42220</v>
      </c>
      <c r="Q619" s="741">
        <v>68.700236000000004</v>
      </c>
      <c r="R619" s="741">
        <v>69.246462370370352</v>
      </c>
      <c r="S619" s="784">
        <v>3</v>
      </c>
      <c r="T619" s="742">
        <v>6.8615451769655778E-3</v>
      </c>
      <c r="U619" s="743">
        <v>0.2111026842054522</v>
      </c>
      <c r="V619" s="742">
        <v>6.8615451769655778E-3</v>
      </c>
      <c r="W619" s="743">
        <v>5.1868113198571479E-2</v>
      </c>
      <c r="X619" s="742">
        <v>6.8615451769655778E-3</v>
      </c>
      <c r="Y619" s="743">
        <v>3.342347094676653E-2</v>
      </c>
      <c r="Z619" s="742">
        <v>6.8615451769655778E-3</v>
      </c>
      <c r="AA619" s="743">
        <v>2.9565794784251125E-2</v>
      </c>
      <c r="AB619" s="742">
        <v>7.3273214192403624E-3</v>
      </c>
      <c r="AC619" s="744">
        <v>-17.117683301607023</v>
      </c>
      <c r="AD619" s="785">
        <v>0</v>
      </c>
      <c r="AE619" s="1178" t="s">
        <v>1734</v>
      </c>
      <c r="AF619" s="786" t="s">
        <v>1765</v>
      </c>
      <c r="AG619" s="787" t="s">
        <v>719</v>
      </c>
      <c r="AH619" s="787" t="s">
        <v>2116</v>
      </c>
      <c r="AI619" s="787">
        <v>0</v>
      </c>
      <c r="AJ619" s="787">
        <v>0</v>
      </c>
      <c r="AK619" s="787">
        <v>0</v>
      </c>
      <c r="AL619" s="742">
        <v>1.4999999999999999E-2</v>
      </c>
      <c r="AM619" s="742">
        <v>0</v>
      </c>
      <c r="AN619" s="743" t="s">
        <v>64</v>
      </c>
      <c r="AO619" s="1172" t="s">
        <v>4623</v>
      </c>
      <c r="AP619" s="1178" t="s">
        <v>1742</v>
      </c>
      <c r="AQ619" s="745" t="s">
        <v>2174</v>
      </c>
      <c r="AR619" s="742">
        <v>0</v>
      </c>
      <c r="AS619" s="742">
        <v>0</v>
      </c>
      <c r="AT619" s="742" t="s">
        <v>1414</v>
      </c>
      <c r="AU619" s="742" t="s">
        <v>2724</v>
      </c>
      <c r="AX619" s="190"/>
      <c r="AY619" s="190"/>
      <c r="AZ619" s="176"/>
      <c r="BA619" s="176"/>
      <c r="BB619" s="176"/>
      <c r="BC619" s="176"/>
      <c r="BD619" s="176"/>
      <c r="BE619" s="176"/>
      <c r="BF619" s="176"/>
      <c r="BG619" s="176"/>
      <c r="BH619" s="751"/>
      <c r="BI619" s="178"/>
      <c r="BJ619" s="191"/>
      <c r="BK619" s="191"/>
      <c r="BL619" s="191"/>
      <c r="BM619" s="210"/>
      <c r="BN619" s="178"/>
      <c r="BO619" s="178"/>
      <c r="BP619" s="178"/>
      <c r="BQ619" s="178"/>
      <c r="BR619" s="178"/>
      <c r="BS619" s="178"/>
      <c r="BT619" s="178"/>
      <c r="BU619" s="178"/>
      <c r="BV619" s="178"/>
      <c r="BW619" s="181"/>
      <c r="BX619" s="176"/>
      <c r="BY619"/>
      <c r="CA619"/>
    </row>
    <row r="620" spans="2:79" ht="18.75">
      <c r="B620" s="1170" t="s">
        <v>4703</v>
      </c>
      <c r="C620" s="335">
        <v>31248087000144</v>
      </c>
      <c r="D620" s="1170" t="s">
        <v>13</v>
      </c>
      <c r="E620" s="1170" t="s">
        <v>615</v>
      </c>
      <c r="F620" s="1170" t="s">
        <v>619</v>
      </c>
      <c r="G620" s="1172" t="s">
        <v>34</v>
      </c>
      <c r="H620" s="1172" t="s">
        <v>1336</v>
      </c>
      <c r="I620" s="1172" t="s">
        <v>34</v>
      </c>
      <c r="J620" s="1172" t="s">
        <v>608</v>
      </c>
      <c r="K620" s="1172" t="s">
        <v>48</v>
      </c>
      <c r="L620" s="740" t="s">
        <v>1414</v>
      </c>
      <c r="M620" s="740" t="s">
        <v>34</v>
      </c>
      <c r="N620" s="1172" t="s">
        <v>4704</v>
      </c>
      <c r="O620" s="1172" t="s">
        <v>1320</v>
      </c>
      <c r="P620" s="783">
        <v>43537</v>
      </c>
      <c r="Q620" s="741">
        <v>7.77677905</v>
      </c>
      <c r="R620" s="741">
        <v>7.7796689911111114</v>
      </c>
      <c r="S620" s="784">
        <v>7</v>
      </c>
      <c r="T620" s="742">
        <v>5.3895540878483583E-3</v>
      </c>
      <c r="U620" s="743">
        <v>0.16581532370211832</v>
      </c>
      <c r="V620" s="742">
        <v>5.3895540878483583E-3</v>
      </c>
      <c r="W620" s="743">
        <v>4.0740969316472184E-2</v>
      </c>
      <c r="X620" s="742">
        <v>5.3895540878483583E-3</v>
      </c>
      <c r="Y620" s="743">
        <v>2.625321262562753E-2</v>
      </c>
      <c r="Z620" s="742">
        <v>5.3895540878483583E-3</v>
      </c>
      <c r="AA620" s="743">
        <v>2.3223114623638616E-2</v>
      </c>
      <c r="AB620" s="742">
        <v>2.5473533444183221E-2</v>
      </c>
      <c r="AC620" s="744">
        <v>-4.9815923209401589</v>
      </c>
      <c r="AD620" s="785">
        <v>0</v>
      </c>
      <c r="AE620" s="1178" t="s">
        <v>1950</v>
      </c>
      <c r="AF620" s="786" t="s">
        <v>1765</v>
      </c>
      <c r="AG620" s="787" t="s">
        <v>719</v>
      </c>
      <c r="AH620" s="787" t="s">
        <v>2116</v>
      </c>
      <c r="AI620" s="787">
        <v>0</v>
      </c>
      <c r="AJ620" s="787">
        <v>0</v>
      </c>
      <c r="AK620" s="787">
        <v>0</v>
      </c>
      <c r="AL620" s="742">
        <v>0.01</v>
      </c>
      <c r="AM620" s="742">
        <v>0.2</v>
      </c>
      <c r="AN620" s="743" t="s">
        <v>64</v>
      </c>
      <c r="AO620" s="1172" t="s">
        <v>4623</v>
      </c>
      <c r="AP620" s="1178" t="s">
        <v>1742</v>
      </c>
      <c r="AQ620" s="745" t="s">
        <v>2174</v>
      </c>
      <c r="AR620" s="742">
        <v>0</v>
      </c>
      <c r="AS620" s="742">
        <v>0</v>
      </c>
      <c r="AT620" s="742" t="s">
        <v>1414</v>
      </c>
      <c r="AU620" s="742" t="s">
        <v>2724</v>
      </c>
      <c r="AX620" s="190"/>
      <c r="AY620" s="190"/>
      <c r="AZ620" s="176"/>
      <c r="BA620" s="176"/>
      <c r="BB620" s="176"/>
      <c r="BC620" s="176"/>
      <c r="BD620" s="176"/>
      <c r="BE620" s="176"/>
      <c r="BF620" s="176"/>
      <c r="BG620" s="176"/>
      <c r="BH620" s="751"/>
      <c r="BI620" s="178"/>
      <c r="BJ620" s="191"/>
      <c r="BK620" s="191"/>
      <c r="BL620" s="191"/>
      <c r="BM620" s="210"/>
      <c r="BN620" s="178"/>
      <c r="BO620" s="178"/>
      <c r="BP620" s="178"/>
      <c r="BQ620" s="178"/>
      <c r="BR620" s="178"/>
      <c r="BS620" s="178"/>
      <c r="BT620" s="178"/>
      <c r="BU620" s="178"/>
      <c r="BV620" s="178"/>
      <c r="BW620" s="181"/>
      <c r="BX620" s="176"/>
      <c r="BY620"/>
      <c r="CA620"/>
    </row>
    <row r="621" spans="2:79" ht="18.75">
      <c r="B621" s="1170" t="s">
        <v>4705</v>
      </c>
      <c r="C621" s="335">
        <v>12823627000121</v>
      </c>
      <c r="D621" s="1170" t="s">
        <v>11</v>
      </c>
      <c r="E621" s="1170" t="s">
        <v>621</v>
      </c>
      <c r="F621" s="1170" t="s">
        <v>672</v>
      </c>
      <c r="G621" s="1172" t="s">
        <v>865</v>
      </c>
      <c r="H621" s="1172" t="s">
        <v>34</v>
      </c>
      <c r="I621" s="1172" t="s">
        <v>1414</v>
      </c>
      <c r="J621" s="1172" t="s">
        <v>608</v>
      </c>
      <c r="K621" s="1172" t="s">
        <v>48</v>
      </c>
      <c r="L621" s="740" t="s">
        <v>1414</v>
      </c>
      <c r="M621" s="740" t="s">
        <v>34</v>
      </c>
      <c r="N621" s="1172" t="s">
        <v>4706</v>
      </c>
      <c r="O621" s="1172" t="s">
        <v>1320</v>
      </c>
      <c r="P621" s="783">
        <v>40749</v>
      </c>
      <c r="Q621" s="741">
        <v>737.93127400000003</v>
      </c>
      <c r="R621" s="741">
        <v>784.08103825999956</v>
      </c>
      <c r="S621" s="784">
        <v>1</v>
      </c>
      <c r="T621" s="742">
        <v>4.2251611930550048E-2</v>
      </c>
      <c r="U621" s="743">
        <v>1.2999154651767106</v>
      </c>
      <c r="V621" s="742">
        <v>8.7432424425394784E-2</v>
      </c>
      <c r="W621" s="743">
        <v>0.66092327170648213</v>
      </c>
      <c r="X621" s="742">
        <v>0.17214263040143396</v>
      </c>
      <c r="Y621" s="743">
        <v>0.83852894027970937</v>
      </c>
      <c r="Z621" s="742">
        <v>0.25932471576566996</v>
      </c>
      <c r="AA621" s="743">
        <v>1.1174073960120359</v>
      </c>
      <c r="AB621" s="742">
        <v>2.6511595747321287E-2</v>
      </c>
      <c r="AC621" s="744">
        <v>-1.6919346795539925</v>
      </c>
      <c r="AD621" s="785">
        <v>34626088000173</v>
      </c>
      <c r="AE621" s="1178" t="s">
        <v>1771</v>
      </c>
      <c r="AF621" s="786" t="s">
        <v>1765</v>
      </c>
      <c r="AG621" s="787" t="s">
        <v>719</v>
      </c>
      <c r="AH621" s="787" t="s">
        <v>2116</v>
      </c>
      <c r="AI621" s="787">
        <v>0</v>
      </c>
      <c r="AJ621" s="787">
        <v>0</v>
      </c>
      <c r="AK621" s="787">
        <v>0</v>
      </c>
      <c r="AL621" s="742">
        <v>7.4999999999999997E-3</v>
      </c>
      <c r="AM621" s="742">
        <v>0</v>
      </c>
      <c r="AN621" s="743" t="s">
        <v>2215</v>
      </c>
      <c r="AO621" s="1172" t="s">
        <v>4623</v>
      </c>
      <c r="AP621" s="1178" t="s">
        <v>1731</v>
      </c>
      <c r="AQ621" s="745" t="s">
        <v>4707</v>
      </c>
      <c r="AR621" s="742">
        <v>0</v>
      </c>
      <c r="AS621" s="742">
        <v>0</v>
      </c>
      <c r="AT621" s="742" t="s">
        <v>1414</v>
      </c>
      <c r="AU621" s="742" t="s">
        <v>2724</v>
      </c>
      <c r="AX621" s="190"/>
      <c r="AY621" s="190"/>
      <c r="AZ621" s="176"/>
      <c r="BA621" s="176"/>
      <c r="BB621" s="176"/>
      <c r="BC621" s="176"/>
      <c r="BD621" s="176"/>
      <c r="BE621" s="176"/>
      <c r="BF621" s="176"/>
      <c r="BG621" s="176"/>
      <c r="BH621" s="751"/>
      <c r="BI621" s="178"/>
      <c r="BJ621" s="191"/>
      <c r="BK621" s="191"/>
      <c r="BL621" s="191"/>
      <c r="BM621" s="210"/>
      <c r="BN621" s="178"/>
      <c r="BO621" s="178"/>
      <c r="BP621" s="178"/>
      <c r="BQ621" s="178"/>
      <c r="BR621" s="178"/>
      <c r="BS621" s="178"/>
      <c r="BT621" s="178"/>
      <c r="BU621" s="178"/>
      <c r="BV621" s="178"/>
      <c r="BW621" s="181"/>
      <c r="BX621" s="176"/>
      <c r="BY621"/>
      <c r="CA621"/>
    </row>
    <row r="622" spans="2:79" ht="18.75">
      <c r="B622" s="1170" t="s">
        <v>4708</v>
      </c>
      <c r="C622" s="335">
        <v>21494444000109</v>
      </c>
      <c r="D622" s="1170" t="s">
        <v>11</v>
      </c>
      <c r="E622" s="1170" t="s">
        <v>620</v>
      </c>
      <c r="F622" s="1170" t="s">
        <v>663</v>
      </c>
      <c r="G622" s="1172" t="s">
        <v>1414</v>
      </c>
      <c r="H622" s="1172" t="s">
        <v>34</v>
      </c>
      <c r="I622" s="1172" t="s">
        <v>1414</v>
      </c>
      <c r="J622" s="1172" t="s">
        <v>608</v>
      </c>
      <c r="K622" s="1172" t="s">
        <v>48</v>
      </c>
      <c r="L622" s="740" t="s">
        <v>1414</v>
      </c>
      <c r="M622" s="740" t="s">
        <v>34</v>
      </c>
      <c r="N622" s="1172" t="s">
        <v>4709</v>
      </c>
      <c r="O622" s="1172" t="s">
        <v>1320</v>
      </c>
      <c r="P622" s="783">
        <v>42136</v>
      </c>
      <c r="Q622" s="741">
        <v>2299.355192</v>
      </c>
      <c r="R622" s="741">
        <v>2385.6053630000001</v>
      </c>
      <c r="S622" s="784">
        <v>5</v>
      </c>
      <c r="T622" s="742">
        <v>8.983204152636981E-3</v>
      </c>
      <c r="U622" s="743">
        <v>0.27637776338680003</v>
      </c>
      <c r="V622" s="742">
        <v>8.983204152636981E-3</v>
      </c>
      <c r="W622" s="743">
        <v>6.7906256952010427E-2</v>
      </c>
      <c r="X622" s="742">
        <v>8.983204152636981E-3</v>
      </c>
      <c r="Y622" s="743">
        <v>4.3758345279498088E-2</v>
      </c>
      <c r="Z622" s="742">
        <v>8.983204152636981E-3</v>
      </c>
      <c r="AA622" s="743">
        <v>3.8707836738218988E-2</v>
      </c>
      <c r="AB622" s="742">
        <v>3.2477951301512534E-3</v>
      </c>
      <c r="AC622" s="744">
        <v>-37.965790201250897</v>
      </c>
      <c r="AD622" s="785">
        <v>34081211000118</v>
      </c>
      <c r="AE622" s="1178" t="s">
        <v>1771</v>
      </c>
      <c r="AF622" s="786" t="s">
        <v>1765</v>
      </c>
      <c r="AG622" s="787" t="s">
        <v>719</v>
      </c>
      <c r="AH622" s="787" t="s">
        <v>2116</v>
      </c>
      <c r="AI622" s="787">
        <v>0</v>
      </c>
      <c r="AJ622" s="787">
        <v>0</v>
      </c>
      <c r="AK622" s="787">
        <v>0</v>
      </c>
      <c r="AL622" s="742">
        <v>4.4999999999999997E-3</v>
      </c>
      <c r="AM622" s="742">
        <v>0</v>
      </c>
      <c r="AN622" s="743" t="s">
        <v>64</v>
      </c>
      <c r="AO622" s="1172" t="s">
        <v>4623</v>
      </c>
      <c r="AP622" s="1178" t="s">
        <v>1731</v>
      </c>
      <c r="AQ622" s="745" t="s">
        <v>2187</v>
      </c>
      <c r="AR622" s="742">
        <v>0</v>
      </c>
      <c r="AS622" s="742">
        <v>0</v>
      </c>
      <c r="AT622" s="742" t="s">
        <v>1414</v>
      </c>
      <c r="AU622" s="742" t="s">
        <v>2724</v>
      </c>
      <c r="AX622" s="190"/>
      <c r="AY622" s="190"/>
      <c r="AZ622" s="176"/>
      <c r="BA622" s="176"/>
      <c r="BB622" s="176"/>
      <c r="BC622" s="176"/>
      <c r="BD622" s="176"/>
      <c r="BE622" s="176"/>
      <c r="BF622" s="176"/>
      <c r="BG622" s="176"/>
      <c r="BH622" s="751"/>
      <c r="BI622" s="178"/>
      <c r="BJ622" s="191"/>
      <c r="BK622" s="191"/>
      <c r="BL622" s="191"/>
      <c r="BM622" s="210"/>
      <c r="BN622" s="178"/>
      <c r="BO622" s="178"/>
      <c r="BP622" s="178"/>
      <c r="BQ622" s="178"/>
      <c r="BR622" s="178"/>
      <c r="BS622" s="178"/>
      <c r="BT622" s="178"/>
      <c r="BU622" s="178"/>
      <c r="BV622" s="178"/>
      <c r="BW622" s="181"/>
      <c r="BX622" s="176"/>
      <c r="BY622"/>
      <c r="CA622"/>
    </row>
    <row r="623" spans="2:79" ht="18.75">
      <c r="B623" s="1170" t="s">
        <v>233</v>
      </c>
      <c r="C623" s="335">
        <v>32760042000117</v>
      </c>
      <c r="D623" s="1170" t="s">
        <v>11</v>
      </c>
      <c r="E623" s="1170" t="s">
        <v>620</v>
      </c>
      <c r="F623" s="1170" t="s">
        <v>663</v>
      </c>
      <c r="G623" s="1172" t="s">
        <v>738</v>
      </c>
      <c r="H623" s="1172" t="s">
        <v>34</v>
      </c>
      <c r="I623" s="1172" t="s">
        <v>1414</v>
      </c>
      <c r="J623" s="1172" t="s">
        <v>608</v>
      </c>
      <c r="K623" s="1172" t="s">
        <v>48</v>
      </c>
      <c r="L623" s="740" t="s">
        <v>1414</v>
      </c>
      <c r="M623" s="740" t="s">
        <v>1411</v>
      </c>
      <c r="N623" s="1172" t="s">
        <v>3371</v>
      </c>
      <c r="O623" s="1172" t="s">
        <v>1320</v>
      </c>
      <c r="P623" s="783">
        <v>43635</v>
      </c>
      <c r="Q623" s="741">
        <v>545.62207536000005</v>
      </c>
      <c r="R623" s="741">
        <v>490.50336887134654</v>
      </c>
      <c r="S623" s="784">
        <v>46</v>
      </c>
      <c r="T623" s="742">
        <v>-1.2949995266148373E-2</v>
      </c>
      <c r="U623" s="743">
        <v>-0.39842028152918119</v>
      </c>
      <c r="V623" s="742">
        <v>0.1061947906916878</v>
      </c>
      <c r="W623" s="743">
        <v>0.80275262825434879</v>
      </c>
      <c r="X623" s="742">
        <v>0.22236602338016409</v>
      </c>
      <c r="Y623" s="743">
        <v>1.0831735608103548</v>
      </c>
      <c r="Z623" s="742">
        <v>0.325282431723251</v>
      </c>
      <c r="AA623" s="743">
        <v>1.4016133939534745</v>
      </c>
      <c r="AB623" s="742">
        <v>2.2871032808984303E-2</v>
      </c>
      <c r="AC623" s="744">
        <v>-1.140898279795473</v>
      </c>
      <c r="AD623" s="785">
        <v>32760072000123</v>
      </c>
      <c r="AE623" s="1178" t="s">
        <v>1771</v>
      </c>
      <c r="AF623" s="786" t="s">
        <v>1765</v>
      </c>
      <c r="AG623" s="787" t="s">
        <v>719</v>
      </c>
      <c r="AH623" s="787" t="s">
        <v>1726</v>
      </c>
      <c r="AI623" s="787">
        <v>20000</v>
      </c>
      <c r="AJ623" s="787">
        <v>5000</v>
      </c>
      <c r="AK623" s="787">
        <v>20000</v>
      </c>
      <c r="AL623" s="742">
        <v>5.0000000000000001E-3</v>
      </c>
      <c r="AM623" s="742">
        <v>0</v>
      </c>
      <c r="AN623" s="743" t="s">
        <v>2119</v>
      </c>
      <c r="AO623" s="1172" t="s">
        <v>34</v>
      </c>
      <c r="AP623" s="1178" t="s">
        <v>1731</v>
      </c>
      <c r="AQ623" s="745" t="s">
        <v>675</v>
      </c>
      <c r="AR623" s="742">
        <v>0</v>
      </c>
      <c r="AS623" s="742">
        <v>0</v>
      </c>
      <c r="AT623" s="742" t="s">
        <v>1414</v>
      </c>
      <c r="AU623" s="742" t="s">
        <v>2724</v>
      </c>
      <c r="AX623"/>
      <c r="AY623" s="190"/>
      <c r="AZ623" s="176"/>
      <c r="BA623" s="176"/>
      <c r="BB623" s="176"/>
      <c r="BC623" s="751"/>
      <c r="BD623" s="176"/>
      <c r="BE623" s="176"/>
      <c r="BF623" s="176"/>
      <c r="BG623" s="176"/>
      <c r="BH623" s="751"/>
      <c r="BI623" s="178"/>
      <c r="BJ623" s="191"/>
      <c r="BK623" s="191"/>
      <c r="BL623" s="191"/>
      <c r="BM623" s="178"/>
      <c r="BN623" s="178"/>
      <c r="BO623" s="178"/>
      <c r="BP623" s="178"/>
      <c r="BQ623" s="178"/>
      <c r="BR623" s="178"/>
      <c r="BS623" s="178"/>
      <c r="BT623" s="178"/>
      <c r="BU623" s="179"/>
      <c r="BV623" s="180"/>
      <c r="BW623" s="181"/>
      <c r="BX623" s="177"/>
      <c r="BY623"/>
      <c r="CA623"/>
    </row>
    <row r="624" spans="2:79" ht="18.75">
      <c r="B624" s="1170" t="s">
        <v>4710</v>
      </c>
      <c r="C624" s="335">
        <v>36352241000147</v>
      </c>
      <c r="D624" s="1170" t="s">
        <v>13</v>
      </c>
      <c r="E624" s="1170" t="s">
        <v>615</v>
      </c>
      <c r="F624" s="1170" t="s">
        <v>619</v>
      </c>
      <c r="G624" s="1172" t="s">
        <v>34</v>
      </c>
      <c r="H624" s="1172" t="s">
        <v>1336</v>
      </c>
      <c r="I624" s="1172" t="s">
        <v>34</v>
      </c>
      <c r="J624" s="1172" t="s">
        <v>608</v>
      </c>
      <c r="K624" s="1172" t="s">
        <v>48</v>
      </c>
      <c r="L624" s="740" t="s">
        <v>1414</v>
      </c>
      <c r="M624" s="740" t="s">
        <v>34</v>
      </c>
      <c r="N624" s="1172" t="s">
        <v>4711</v>
      </c>
      <c r="O624" s="1172" t="s">
        <v>1320</v>
      </c>
      <c r="P624" s="783">
        <v>44123</v>
      </c>
      <c r="Q624" s="741">
        <v>17.873962899999999</v>
      </c>
      <c r="R624" s="741">
        <v>18.443698097407403</v>
      </c>
      <c r="S624" s="784">
        <v>23</v>
      </c>
      <c r="T624" s="742">
        <v>7.4240178390085898E-3</v>
      </c>
      <c r="U624" s="743">
        <v>0.22840774970995084</v>
      </c>
      <c r="V624" s="742">
        <v>7.4240178390085898E-3</v>
      </c>
      <c r="W624" s="743">
        <v>5.6119982850889469E-2</v>
      </c>
      <c r="X624" s="742">
        <v>7.4240178390085898E-3</v>
      </c>
      <c r="Y624" s="743">
        <v>3.6163347781106484E-2</v>
      </c>
      <c r="Z624" s="742"/>
      <c r="AA624" s="743"/>
      <c r="AB624" s="742">
        <v>1.334129006977619E-2</v>
      </c>
      <c r="AC624" s="744">
        <v>-9.3592369394971051</v>
      </c>
      <c r="AD624" s="785">
        <v>0</v>
      </c>
      <c r="AE624" s="1178" t="s">
        <v>1771</v>
      </c>
      <c r="AF624" s="786" t="s">
        <v>1765</v>
      </c>
      <c r="AG624" s="787" t="s">
        <v>719</v>
      </c>
      <c r="AH624" s="787" t="s">
        <v>2116</v>
      </c>
      <c r="AI624" s="787">
        <v>0</v>
      </c>
      <c r="AJ624" s="787">
        <v>0</v>
      </c>
      <c r="AK624" s="787">
        <v>0</v>
      </c>
      <c r="AL624" s="742">
        <v>8.9999999999999993E-3</v>
      </c>
      <c r="AM624" s="742">
        <v>0</v>
      </c>
      <c r="AN624" s="743" t="s">
        <v>64</v>
      </c>
      <c r="AO624" s="1172" t="s">
        <v>4623</v>
      </c>
      <c r="AP624" s="1178" t="s">
        <v>1742</v>
      </c>
      <c r="AQ624" s="745" t="s">
        <v>2174</v>
      </c>
      <c r="AR624" s="742">
        <v>0</v>
      </c>
      <c r="AS624" s="742">
        <v>0</v>
      </c>
      <c r="AT624" s="742" t="s">
        <v>1414</v>
      </c>
      <c r="AU624" s="742" t="s">
        <v>2724</v>
      </c>
      <c r="AX624"/>
      <c r="AY624" s="190"/>
      <c r="AZ624" s="176"/>
      <c r="BA624" s="176"/>
      <c r="BB624" s="176"/>
      <c r="BC624" s="751"/>
      <c r="BD624" s="176"/>
      <c r="BE624" s="176"/>
      <c r="BF624" s="176"/>
      <c r="BG624" s="176"/>
      <c r="BH624" s="751"/>
      <c r="BI624" s="178"/>
      <c r="BJ624" s="191"/>
      <c r="BK624" s="191"/>
      <c r="BL624" s="191"/>
      <c r="BM624" s="178"/>
      <c r="BN624" s="178"/>
      <c r="BO624" s="178"/>
      <c r="BP624" s="178"/>
      <c r="BQ624" s="178"/>
      <c r="BR624" s="178"/>
      <c r="BS624" s="178"/>
      <c r="BT624" s="178"/>
      <c r="BU624" s="179"/>
      <c r="BV624" s="180"/>
      <c r="BW624" s="181"/>
      <c r="BX624" s="177"/>
      <c r="BY624"/>
      <c r="CA624"/>
    </row>
    <row r="625" spans="2:79" ht="18.75">
      <c r="B625" s="1170" t="s">
        <v>234</v>
      </c>
      <c r="C625" s="335">
        <v>8279304000141</v>
      </c>
      <c r="D625" s="1170" t="s">
        <v>14</v>
      </c>
      <c r="E625" s="1170" t="s">
        <v>607</v>
      </c>
      <c r="F625" s="1170" t="s">
        <v>1414</v>
      </c>
      <c r="G625" s="1172" t="s">
        <v>1414</v>
      </c>
      <c r="H625" s="1172" t="s">
        <v>34</v>
      </c>
      <c r="I625" s="1172" t="s">
        <v>34</v>
      </c>
      <c r="J625" s="1172" t="s">
        <v>608</v>
      </c>
      <c r="K625" s="1172" t="s">
        <v>48</v>
      </c>
      <c r="L625" s="740" t="s">
        <v>1414</v>
      </c>
      <c r="M625" s="740" t="s">
        <v>34</v>
      </c>
      <c r="N625" s="1172" t="s">
        <v>3372</v>
      </c>
      <c r="O625" s="1172" t="s">
        <v>1320</v>
      </c>
      <c r="P625" s="783">
        <v>39016</v>
      </c>
      <c r="Q625" s="741">
        <v>731.84012700000005</v>
      </c>
      <c r="R625" s="741">
        <v>902.29447719838083</v>
      </c>
      <c r="S625" s="784">
        <v>3</v>
      </c>
      <c r="T625" s="742">
        <v>-5.434411651450699E-2</v>
      </c>
      <c r="U625" s="743">
        <v>-1.6719541402275928</v>
      </c>
      <c r="V625" s="742">
        <v>-0.12992946794360927</v>
      </c>
      <c r="W625" s="743">
        <v>-0.98216891054699795</v>
      </c>
      <c r="X625" s="742">
        <v>-0.15523882896764341</v>
      </c>
      <c r="Y625" s="743">
        <v>-0.75618834475191521</v>
      </c>
      <c r="Z625" s="742">
        <v>0.16134269351638997</v>
      </c>
      <c r="AA625" s="743">
        <v>0.69521147837920028</v>
      </c>
      <c r="AB625" s="742">
        <v>0.1928873735676758</v>
      </c>
      <c r="AC625" s="744">
        <v>-1.3594346575112251</v>
      </c>
      <c r="AD625" s="785">
        <v>0</v>
      </c>
      <c r="AE625" s="1178" t="s">
        <v>1771</v>
      </c>
      <c r="AF625" s="786" t="s">
        <v>1765</v>
      </c>
      <c r="AG625" s="787" t="s">
        <v>719</v>
      </c>
      <c r="AH625" s="787" t="s">
        <v>1730</v>
      </c>
      <c r="AI625" s="787">
        <v>500</v>
      </c>
      <c r="AJ625" s="787">
        <v>500</v>
      </c>
      <c r="AK625" s="787">
        <v>500</v>
      </c>
      <c r="AL625" s="742">
        <v>0.02</v>
      </c>
      <c r="AM625" s="742">
        <v>0</v>
      </c>
      <c r="AN625" s="743" t="s">
        <v>2119</v>
      </c>
      <c r="AO625" s="1172" t="s">
        <v>34</v>
      </c>
      <c r="AP625" s="1178" t="s">
        <v>1727</v>
      </c>
      <c r="AQ625" s="745" t="s">
        <v>667</v>
      </c>
      <c r="AR625" s="742">
        <v>5.0000000000000001E-3</v>
      </c>
      <c r="AS625" s="742">
        <v>5.0000000000000001E-3</v>
      </c>
      <c r="AT625" s="742" t="s">
        <v>1414</v>
      </c>
      <c r="AU625" s="742" t="s">
        <v>2724</v>
      </c>
      <c r="AX625"/>
      <c r="AY625" s="190"/>
      <c r="AZ625" s="176"/>
      <c r="BA625" s="176"/>
      <c r="BB625" s="176"/>
      <c r="BC625" s="751"/>
      <c r="BD625" s="176"/>
      <c r="BE625" s="176"/>
      <c r="BF625" s="176"/>
      <c r="BG625" s="176"/>
      <c r="BH625" s="751"/>
      <c r="BI625" s="178"/>
      <c r="BJ625" s="191"/>
      <c r="BK625" s="191"/>
      <c r="BL625" s="191"/>
      <c r="BM625" s="178"/>
      <c r="BN625" s="178"/>
      <c r="BO625" s="178"/>
      <c r="BP625" s="178"/>
      <c r="BQ625" s="178"/>
      <c r="BR625" s="178"/>
      <c r="BS625" s="178"/>
      <c r="BT625" s="178"/>
      <c r="BU625" s="179"/>
      <c r="BV625" s="180"/>
      <c r="BW625" s="181"/>
      <c r="BX625" s="177"/>
      <c r="BY625"/>
      <c r="CA625"/>
    </row>
    <row r="626" spans="2:79" ht="18.75">
      <c r="B626" s="1170" t="s">
        <v>4712</v>
      </c>
      <c r="C626" s="335">
        <v>36617562000126</v>
      </c>
      <c r="D626" s="1170" t="s">
        <v>14</v>
      </c>
      <c r="E626" s="1170" t="s">
        <v>607</v>
      </c>
      <c r="F626" s="1170" t="s">
        <v>1414</v>
      </c>
      <c r="G626" s="1172" t="s">
        <v>1414</v>
      </c>
      <c r="H626" s="1172" t="s">
        <v>1414</v>
      </c>
      <c r="I626" s="1172" t="s">
        <v>1414</v>
      </c>
      <c r="J626" s="1172" t="s">
        <v>608</v>
      </c>
      <c r="K626" s="1172" t="s">
        <v>48</v>
      </c>
      <c r="L626" s="740" t="s">
        <v>1414</v>
      </c>
      <c r="M626" s="740" t="s">
        <v>34</v>
      </c>
      <c r="N626" s="1172" t="s">
        <v>4713</v>
      </c>
      <c r="O626" s="1172" t="s">
        <v>1320</v>
      </c>
      <c r="P626" s="783">
        <v>44187</v>
      </c>
      <c r="Q626" s="741">
        <v>1.10466255</v>
      </c>
      <c r="R626" s="741">
        <v>1.1014053929629628</v>
      </c>
      <c r="S626" s="784">
        <v>32</v>
      </c>
      <c r="T626" s="742">
        <v>-3.4988165238794333E-2</v>
      </c>
      <c r="U626" s="743">
        <v>-1.0764478563995665</v>
      </c>
      <c r="V626" s="742">
        <v>-3.4988165238794333E-2</v>
      </c>
      <c r="W626" s="743">
        <v>-0.26448417497976234</v>
      </c>
      <c r="X626" s="742">
        <v>-3.4988165238794333E-2</v>
      </c>
      <c r="Y626" s="743">
        <v>-0.17043186252934811</v>
      </c>
      <c r="Z626" s="742"/>
      <c r="AA626" s="743"/>
      <c r="AB626" s="742">
        <v>0.15654804404041772</v>
      </c>
      <c r="AC626" s="744">
        <v>-1.0685312547003816</v>
      </c>
      <c r="AD626" s="785">
        <v>14188156000152</v>
      </c>
      <c r="AE626" s="1178" t="s">
        <v>1771</v>
      </c>
      <c r="AF626" s="786" t="s">
        <v>1765</v>
      </c>
      <c r="AG626" s="787" t="s">
        <v>719</v>
      </c>
      <c r="AH626" s="787" t="s">
        <v>2116</v>
      </c>
      <c r="AI626" s="787">
        <v>0</v>
      </c>
      <c r="AJ626" s="787">
        <v>0</v>
      </c>
      <c r="AK626" s="787">
        <v>0</v>
      </c>
      <c r="AL626" s="742">
        <v>1.15E-2</v>
      </c>
      <c r="AM626" s="742">
        <v>0.2</v>
      </c>
      <c r="AN626" s="743" t="s">
        <v>636</v>
      </c>
      <c r="AO626" s="1172" t="s">
        <v>4623</v>
      </c>
      <c r="AP626" s="1178" t="s">
        <v>1727</v>
      </c>
      <c r="AQ626" s="745" t="s">
        <v>2117</v>
      </c>
      <c r="AR626" s="742">
        <v>0</v>
      </c>
      <c r="AS626" s="742">
        <v>0</v>
      </c>
      <c r="AT626" s="742" t="s">
        <v>1414</v>
      </c>
      <c r="AU626" s="742" t="s">
        <v>2724</v>
      </c>
      <c r="AX626"/>
      <c r="AY626" s="190"/>
      <c r="AZ626" s="176"/>
      <c r="BA626" s="176"/>
      <c r="BB626" s="176"/>
      <c r="BC626" s="751"/>
      <c r="BD626" s="176"/>
      <c r="BE626" s="176"/>
      <c r="BF626" s="176"/>
      <c r="BG626" s="176"/>
      <c r="BH626" s="751"/>
      <c r="BI626" s="178"/>
      <c r="BJ626" s="191"/>
      <c r="BK626" s="191"/>
      <c r="BL626" s="191"/>
      <c r="BM626" s="178"/>
      <c r="BN626" s="178"/>
      <c r="BO626" s="178"/>
      <c r="BP626" s="178"/>
      <c r="BQ626" s="178"/>
      <c r="BR626" s="178"/>
      <c r="BS626" s="178"/>
      <c r="BT626" s="178"/>
      <c r="BU626" s="179"/>
      <c r="BV626" s="180"/>
      <c r="BW626" s="181"/>
      <c r="BX626" s="177"/>
      <c r="BY626"/>
      <c r="CA626"/>
    </row>
    <row r="627" spans="2:79" ht="18.75">
      <c r="B627" s="1170" t="s">
        <v>979</v>
      </c>
      <c r="C627" s="335">
        <v>32745560000161</v>
      </c>
      <c r="D627" s="1170" t="s">
        <v>13</v>
      </c>
      <c r="E627" s="1170" t="s">
        <v>616</v>
      </c>
      <c r="F627" s="1170" t="s">
        <v>17</v>
      </c>
      <c r="G627" s="1172" t="s">
        <v>1414</v>
      </c>
      <c r="H627" s="1172" t="s">
        <v>34</v>
      </c>
      <c r="I627" s="1172" t="s">
        <v>34</v>
      </c>
      <c r="J627" s="1172" t="s">
        <v>611</v>
      </c>
      <c r="K627" s="1172" t="s">
        <v>49</v>
      </c>
      <c r="L627" s="740" t="s">
        <v>1414</v>
      </c>
      <c r="M627" s="740" t="s">
        <v>1411</v>
      </c>
      <c r="N627" s="1172" t="s">
        <v>3373</v>
      </c>
      <c r="O627" s="1172" t="s">
        <v>1320</v>
      </c>
      <c r="P627" s="783">
        <v>43587</v>
      </c>
      <c r="Q627" s="741">
        <v>2.69183985</v>
      </c>
      <c r="R627" s="741">
        <v>4.8089802751020416</v>
      </c>
      <c r="S627" s="784">
        <v>1</v>
      </c>
      <c r="T627" s="742">
        <v>-2.0970244155248507E-2</v>
      </c>
      <c r="U627" s="743">
        <v>-0.64517170920593991</v>
      </c>
      <c r="V627" s="742">
        <v>0.13006425456648141</v>
      </c>
      <c r="W627" s="743">
        <v>0.98318779589023741</v>
      </c>
      <c r="X627" s="742">
        <v>-7.0063738030511025E-2</v>
      </c>
      <c r="Y627" s="743">
        <v>-0.34128949851500689</v>
      </c>
      <c r="Z627" s="742">
        <v>9.4231317759270183E-3</v>
      </c>
      <c r="AA627" s="743">
        <v>4.06034461810863E-2</v>
      </c>
      <c r="AB627" s="742">
        <v>0.17638284986978922</v>
      </c>
      <c r="AC627" s="744">
        <v>-1.2609265105787037E-2</v>
      </c>
      <c r="AD627" s="785">
        <v>0</v>
      </c>
      <c r="AE627" s="1178" t="s">
        <v>1771</v>
      </c>
      <c r="AF627" s="786" t="s">
        <v>1765</v>
      </c>
      <c r="AG627" s="787" t="s">
        <v>719</v>
      </c>
      <c r="AH627" s="787" t="s">
        <v>1730</v>
      </c>
      <c r="AI627" s="787">
        <v>500</v>
      </c>
      <c r="AJ627" s="787">
        <v>500</v>
      </c>
      <c r="AK627" s="787">
        <v>500</v>
      </c>
      <c r="AL627" s="742">
        <v>2.2000000000000001E-3</v>
      </c>
      <c r="AM627" s="742">
        <v>0</v>
      </c>
      <c r="AN627" s="743" t="s">
        <v>2191</v>
      </c>
      <c r="AO627" s="1172" t="s">
        <v>34</v>
      </c>
      <c r="AP627" s="1178" t="s">
        <v>1736</v>
      </c>
      <c r="AQ627" s="745" t="s">
        <v>17</v>
      </c>
      <c r="AR627" s="742">
        <v>1.4866666666666701E-4</v>
      </c>
      <c r="AS627" s="742">
        <v>1.4866666666666701E-4</v>
      </c>
      <c r="AT627" s="742" t="s">
        <v>1414</v>
      </c>
      <c r="AU627" s="742" t="s">
        <v>2724</v>
      </c>
      <c r="AX627"/>
      <c r="AY627" s="190"/>
      <c r="AZ627" s="176"/>
      <c r="BA627" s="176"/>
      <c r="BB627" s="176"/>
      <c r="BC627" s="751"/>
      <c r="BD627" s="176"/>
      <c r="BE627" s="176"/>
      <c r="BF627" s="176"/>
      <c r="BG627" s="176"/>
      <c r="BH627" s="751"/>
      <c r="BI627" s="178"/>
      <c r="BJ627" s="191"/>
      <c r="BK627" s="191"/>
      <c r="BL627" s="191"/>
      <c r="BM627" s="178"/>
      <c r="BN627" s="178"/>
      <c r="BO627" s="178"/>
      <c r="BP627" s="178"/>
      <c r="BQ627" s="178"/>
      <c r="BR627" s="178"/>
      <c r="BS627" s="178"/>
      <c r="BT627" s="178"/>
      <c r="BU627" s="179"/>
      <c r="BV627" s="180"/>
      <c r="BW627" s="181"/>
      <c r="BX627" s="177"/>
      <c r="BY627"/>
      <c r="CA627"/>
    </row>
    <row r="628" spans="2:79" ht="18.75">
      <c r="B628" s="1170" t="s">
        <v>980</v>
      </c>
      <c r="C628" s="335">
        <v>19719727000151</v>
      </c>
      <c r="D628" s="1170" t="s">
        <v>11</v>
      </c>
      <c r="E628" s="1170" t="s">
        <v>621</v>
      </c>
      <c r="F628" s="1170" t="s">
        <v>672</v>
      </c>
      <c r="G628" s="1172" t="s">
        <v>738</v>
      </c>
      <c r="H628" s="1172" t="s">
        <v>34</v>
      </c>
      <c r="I628" s="1172" t="s">
        <v>1414</v>
      </c>
      <c r="J628" s="1172" t="s">
        <v>608</v>
      </c>
      <c r="K628" s="1172" t="s">
        <v>48</v>
      </c>
      <c r="L628" s="740" t="s">
        <v>1414</v>
      </c>
      <c r="M628" s="740" t="s">
        <v>1411</v>
      </c>
      <c r="N628" s="1172" t="s">
        <v>3374</v>
      </c>
      <c r="O628" s="1172" t="s">
        <v>1320</v>
      </c>
      <c r="P628" s="783">
        <v>41756</v>
      </c>
      <c r="Q628" s="741">
        <v>587.99985500000003</v>
      </c>
      <c r="R628" s="741">
        <v>800.56822906477737</v>
      </c>
      <c r="S628" s="784">
        <v>6</v>
      </c>
      <c r="T628" s="742">
        <v>1.544601617347352E-2</v>
      </c>
      <c r="U628" s="743">
        <v>0.47521300092103813</v>
      </c>
      <c r="V628" s="742">
        <v>7.9345349837695478E-2</v>
      </c>
      <c r="W628" s="743">
        <v>0.59979107927142783</v>
      </c>
      <c r="X628" s="742">
        <v>0.17941703730446767</v>
      </c>
      <c r="Y628" s="743">
        <v>0.87396351390821503</v>
      </c>
      <c r="Z628" s="742">
        <v>0.31213245599872419</v>
      </c>
      <c r="AA628" s="743">
        <v>1.3449513049251283</v>
      </c>
      <c r="AB628" s="742">
        <v>3.3349972354391667E-2</v>
      </c>
      <c r="AC628" s="744">
        <v>-1.5874964536795659</v>
      </c>
      <c r="AD628" s="785">
        <v>0</v>
      </c>
      <c r="AE628" s="1178" t="s">
        <v>1771</v>
      </c>
      <c r="AF628" s="786" t="s">
        <v>1765</v>
      </c>
      <c r="AG628" s="787" t="s">
        <v>719</v>
      </c>
      <c r="AH628" s="787" t="s">
        <v>1730</v>
      </c>
      <c r="AI628" s="787">
        <v>500</v>
      </c>
      <c r="AJ628" s="787">
        <v>500</v>
      </c>
      <c r="AK628" s="787">
        <v>500</v>
      </c>
      <c r="AL628" s="742">
        <v>4.0000000000000001E-3</v>
      </c>
      <c r="AM628" s="742">
        <v>0</v>
      </c>
      <c r="AN628" s="743" t="s">
        <v>2119</v>
      </c>
      <c r="AO628" s="1172" t="s">
        <v>34</v>
      </c>
      <c r="AP628" s="1178" t="s">
        <v>1731</v>
      </c>
      <c r="AQ628" s="745" t="s">
        <v>669</v>
      </c>
      <c r="AR628" s="742">
        <v>6.6666666666666697E-4</v>
      </c>
      <c r="AS628" s="742">
        <v>6.6666666666666697E-4</v>
      </c>
      <c r="AT628" s="742" t="s">
        <v>1414</v>
      </c>
      <c r="AU628" s="742" t="s">
        <v>2724</v>
      </c>
      <c r="AX628"/>
      <c r="AY628" s="190"/>
      <c r="AZ628" s="176"/>
      <c r="BA628" s="176"/>
      <c r="BB628" s="176"/>
      <c r="BC628" s="751"/>
      <c r="BD628" s="176"/>
      <c r="BE628" s="176"/>
      <c r="BF628" s="176"/>
      <c r="BG628" s="176"/>
      <c r="BH628" s="751"/>
      <c r="BI628" s="178"/>
      <c r="BJ628" s="191"/>
      <c r="BK628" s="191"/>
      <c r="BL628" s="191"/>
      <c r="BM628" s="178"/>
      <c r="BN628" s="178"/>
      <c r="BO628" s="178"/>
      <c r="BP628" s="178"/>
      <c r="BQ628" s="178"/>
      <c r="BR628" s="178"/>
      <c r="BS628" s="178"/>
      <c r="BT628" s="178"/>
      <c r="BU628" s="179"/>
      <c r="BV628" s="180"/>
      <c r="BW628" s="181"/>
      <c r="BX628" s="177"/>
      <c r="BY628"/>
      <c r="CA628"/>
    </row>
    <row r="629" spans="2:79" ht="18.75">
      <c r="B629" s="1170" t="s">
        <v>2624</v>
      </c>
      <c r="C629" s="335">
        <v>4223291000138</v>
      </c>
      <c r="D629" s="1170" t="s">
        <v>11</v>
      </c>
      <c r="E629" s="1170" t="s">
        <v>620</v>
      </c>
      <c r="F629" s="1170" t="s">
        <v>672</v>
      </c>
      <c r="G629" s="1172" t="s">
        <v>738</v>
      </c>
      <c r="H629" s="1172" t="s">
        <v>34</v>
      </c>
      <c r="I629" s="1172" t="s">
        <v>34</v>
      </c>
      <c r="J629" s="1172" t="s">
        <v>608</v>
      </c>
      <c r="K629" s="1172" t="s">
        <v>48</v>
      </c>
      <c r="L629" s="740" t="s">
        <v>1414</v>
      </c>
      <c r="M629" s="740" t="s">
        <v>34</v>
      </c>
      <c r="N629" s="1172" t="s">
        <v>3375</v>
      </c>
      <c r="O629" s="1172" t="s">
        <v>1320</v>
      </c>
      <c r="P629" s="783">
        <v>36906</v>
      </c>
      <c r="Q629" s="741"/>
      <c r="R629" s="741"/>
      <c r="S629" s="784">
        <v>2</v>
      </c>
      <c r="T629" s="742"/>
      <c r="U629" s="743"/>
      <c r="V629" s="742"/>
      <c r="W629" s="743"/>
      <c r="X629" s="742"/>
      <c r="Y629" s="743"/>
      <c r="Z629" s="742"/>
      <c r="AA629" s="743"/>
      <c r="AB629" s="742"/>
      <c r="AC629" s="744"/>
      <c r="AD629" s="785">
        <v>17329683000128</v>
      </c>
      <c r="AE629" s="1178" t="s">
        <v>1771</v>
      </c>
      <c r="AF629" s="786" t="s">
        <v>1765</v>
      </c>
      <c r="AG629" s="787" t="s">
        <v>719</v>
      </c>
      <c r="AH629" s="787" t="s">
        <v>2116</v>
      </c>
      <c r="AI629" s="787">
        <v>0</v>
      </c>
      <c r="AJ629" s="787">
        <v>0</v>
      </c>
      <c r="AK629" s="787">
        <v>0</v>
      </c>
      <c r="AL629" s="742">
        <v>4.4999999999999997E-3</v>
      </c>
      <c r="AM629" s="742">
        <v>0</v>
      </c>
      <c r="AN629" s="743" t="s">
        <v>64</v>
      </c>
      <c r="AO629" s="1172" t="s">
        <v>4623</v>
      </c>
      <c r="AP629" s="1178" t="s">
        <v>1731</v>
      </c>
      <c r="AQ629" s="745" t="s">
        <v>2625</v>
      </c>
      <c r="AR629" s="742">
        <v>0</v>
      </c>
      <c r="AS629" s="742">
        <v>0</v>
      </c>
      <c r="AT629" s="742" t="s">
        <v>1414</v>
      </c>
      <c r="AU629" s="742" t="s">
        <v>2724</v>
      </c>
      <c r="AX629"/>
      <c r="AY629" s="190"/>
      <c r="AZ629" s="176"/>
      <c r="BA629" s="176"/>
      <c r="BB629" s="176"/>
      <c r="BC629" s="751"/>
      <c r="BD629" s="176"/>
      <c r="BE629" s="176"/>
      <c r="BF629" s="176"/>
      <c r="BG629" s="176"/>
      <c r="BH629" s="751"/>
      <c r="BI629" s="178"/>
      <c r="BJ629" s="191"/>
      <c r="BK629" s="191"/>
      <c r="BL629" s="191"/>
      <c r="BM629" s="178"/>
      <c r="BN629" s="178"/>
      <c r="BO629" s="178"/>
      <c r="BP629" s="178"/>
      <c r="BQ629" s="178"/>
      <c r="BR629" s="178"/>
      <c r="BS629" s="178"/>
      <c r="BT629" s="178"/>
      <c r="BU629" s="179"/>
      <c r="BV629" s="180"/>
      <c r="BW629" s="181"/>
      <c r="BX629" s="177"/>
      <c r="BY629"/>
      <c r="CA629"/>
    </row>
    <row r="630" spans="2:79" ht="18.75">
      <c r="B630" s="1170" t="s">
        <v>1380</v>
      </c>
      <c r="C630" s="335">
        <v>12682783000110</v>
      </c>
      <c r="D630" s="1170" t="s">
        <v>11</v>
      </c>
      <c r="E630" s="1170" t="s">
        <v>621</v>
      </c>
      <c r="F630" s="1170" t="s">
        <v>672</v>
      </c>
      <c r="G630" s="1172" t="s">
        <v>738</v>
      </c>
      <c r="H630" s="1172" t="s">
        <v>34</v>
      </c>
      <c r="I630" s="1172" t="s">
        <v>1414</v>
      </c>
      <c r="J630" s="1172" t="s">
        <v>608</v>
      </c>
      <c r="K630" s="1172" t="s">
        <v>48</v>
      </c>
      <c r="L630" s="740" t="s">
        <v>1414</v>
      </c>
      <c r="M630" s="740" t="s">
        <v>34</v>
      </c>
      <c r="N630" s="1172" t="s">
        <v>3376</v>
      </c>
      <c r="O630" s="1172" t="s">
        <v>1320</v>
      </c>
      <c r="P630" s="783">
        <v>40516</v>
      </c>
      <c r="Q630" s="741">
        <v>156.83099300000001</v>
      </c>
      <c r="R630" s="741">
        <v>179.60856088259115</v>
      </c>
      <c r="S630" s="784">
        <v>1</v>
      </c>
      <c r="T630" s="742">
        <v>4.2893761532771357E-2</v>
      </c>
      <c r="U630" s="743">
        <v>1.3196718758967709</v>
      </c>
      <c r="V630" s="742">
        <v>9.0441345336068624E-2</v>
      </c>
      <c r="W630" s="743">
        <v>0.68366844737395449</v>
      </c>
      <c r="X630" s="742">
        <v>0.17817613413458977</v>
      </c>
      <c r="Y630" s="743">
        <v>0.86791891462678816</v>
      </c>
      <c r="Z630" s="742">
        <v>0.26743194768994694</v>
      </c>
      <c r="AA630" s="743">
        <v>1.1523407454485699</v>
      </c>
      <c r="AB630" s="742">
        <v>2.7320035875469616E-2</v>
      </c>
      <c r="AC630" s="744">
        <v>-1.5317317859786985</v>
      </c>
      <c r="AD630" s="785">
        <v>10922432000103</v>
      </c>
      <c r="AE630" s="1178" t="s">
        <v>1771</v>
      </c>
      <c r="AF630" s="786" t="s">
        <v>1765</v>
      </c>
      <c r="AG630" s="787" t="s">
        <v>719</v>
      </c>
      <c r="AH630" s="787" t="s">
        <v>1730</v>
      </c>
      <c r="AI630" s="787">
        <v>500</v>
      </c>
      <c r="AJ630" s="787">
        <v>500</v>
      </c>
      <c r="AK630" s="787">
        <v>500</v>
      </c>
      <c r="AL630" s="742">
        <v>7.6E-3</v>
      </c>
      <c r="AM630" s="742">
        <v>0</v>
      </c>
      <c r="AN630" s="743" t="s">
        <v>636</v>
      </c>
      <c r="AO630" s="1172" t="s">
        <v>34</v>
      </c>
      <c r="AP630" s="1178" t="s">
        <v>1731</v>
      </c>
      <c r="AQ630" s="745" t="s">
        <v>669</v>
      </c>
      <c r="AR630" s="742">
        <v>1.25E-3</v>
      </c>
      <c r="AS630" s="742">
        <v>1.25E-3</v>
      </c>
      <c r="AT630" s="742" t="s">
        <v>1414</v>
      </c>
      <c r="AU630" s="742" t="s">
        <v>2724</v>
      </c>
      <c r="AX630"/>
      <c r="AY630" s="190"/>
      <c r="AZ630" s="176"/>
      <c r="BA630" s="176"/>
      <c r="BB630" s="176"/>
      <c r="BC630" s="751"/>
      <c r="BD630" s="176"/>
      <c r="BE630" s="176"/>
      <c r="BF630" s="176"/>
      <c r="BG630" s="176"/>
      <c r="BH630" s="751"/>
      <c r="BI630" s="178"/>
      <c r="BJ630" s="191"/>
      <c r="BK630" s="191"/>
      <c r="BL630" s="191"/>
      <c r="BM630" s="178"/>
      <c r="BN630" s="178"/>
      <c r="BO630" s="178"/>
      <c r="BP630" s="178"/>
      <c r="BQ630" s="178"/>
      <c r="BR630" s="178"/>
      <c r="BS630" s="178"/>
      <c r="BT630" s="178"/>
      <c r="BU630" s="179"/>
      <c r="BV630" s="180"/>
      <c r="BW630" s="181"/>
      <c r="BX630" s="177"/>
      <c r="BY630"/>
      <c r="CA630"/>
    </row>
    <row r="631" spans="2:79" ht="18.75">
      <c r="B631" s="1170" t="s">
        <v>1381</v>
      </c>
      <c r="C631" s="335">
        <v>7400556000114</v>
      </c>
      <c r="D631" s="1170" t="s">
        <v>11</v>
      </c>
      <c r="E631" s="1170" t="s">
        <v>621</v>
      </c>
      <c r="F631" s="1170" t="s">
        <v>672</v>
      </c>
      <c r="G631" s="1172" t="s">
        <v>866</v>
      </c>
      <c r="H631" s="1172" t="s">
        <v>34</v>
      </c>
      <c r="I631" s="1172" t="s">
        <v>1414</v>
      </c>
      <c r="J631" s="1172" t="s">
        <v>608</v>
      </c>
      <c r="K631" s="1172" t="s">
        <v>48</v>
      </c>
      <c r="L631" s="740" t="s">
        <v>1414</v>
      </c>
      <c r="M631" s="740" t="s">
        <v>34</v>
      </c>
      <c r="N631" s="1172" t="s">
        <v>3377</v>
      </c>
      <c r="O631" s="1172" t="s">
        <v>1320</v>
      </c>
      <c r="P631" s="783">
        <v>38536</v>
      </c>
      <c r="Q631" s="741">
        <v>72.690498000000005</v>
      </c>
      <c r="R631" s="741">
        <v>95.738372795082057</v>
      </c>
      <c r="S631" s="784">
        <v>1</v>
      </c>
      <c r="T631" s="742">
        <v>3.4576663891906945E-2</v>
      </c>
      <c r="U631" s="743">
        <v>1.0637875828545189</v>
      </c>
      <c r="V631" s="742">
        <v>2.8923180516417624E-2</v>
      </c>
      <c r="W631" s="743">
        <v>0.2186374588226066</v>
      </c>
      <c r="X631" s="742">
        <v>3.4951672748580798E-2</v>
      </c>
      <c r="Y631" s="743">
        <v>0.17025410290597323</v>
      </c>
      <c r="Z631" s="742">
        <v>0.15922749194430375</v>
      </c>
      <c r="AA631" s="743">
        <v>0.68609726080943667</v>
      </c>
      <c r="AB631" s="742">
        <v>8.7744217337504454E-2</v>
      </c>
      <c r="AC631" s="744">
        <v>-1.1780278552898424</v>
      </c>
      <c r="AD631" s="785">
        <v>10756541000106</v>
      </c>
      <c r="AE631" s="1178" t="s">
        <v>1771</v>
      </c>
      <c r="AF631" s="786" t="s">
        <v>1765</v>
      </c>
      <c r="AG631" s="787" t="s">
        <v>719</v>
      </c>
      <c r="AH631" s="787" t="s">
        <v>1730</v>
      </c>
      <c r="AI631" s="787">
        <v>500</v>
      </c>
      <c r="AJ631" s="787">
        <v>500</v>
      </c>
      <c r="AK631" s="787">
        <v>500</v>
      </c>
      <c r="AL631" s="742">
        <v>7.6E-3</v>
      </c>
      <c r="AM631" s="742">
        <v>0</v>
      </c>
      <c r="AN631" s="743" t="s">
        <v>635</v>
      </c>
      <c r="AO631" s="1172" t="s">
        <v>34</v>
      </c>
      <c r="AP631" s="1178" t="s">
        <v>1731</v>
      </c>
      <c r="AQ631" s="745" t="s">
        <v>1371</v>
      </c>
      <c r="AR631" s="742">
        <v>1.25E-3</v>
      </c>
      <c r="AS631" s="742">
        <v>1.25E-3</v>
      </c>
      <c r="AT631" s="742" t="s">
        <v>1414</v>
      </c>
      <c r="AU631" s="742" t="s">
        <v>2724</v>
      </c>
      <c r="AX631"/>
      <c r="AY631" s="190"/>
      <c r="AZ631" s="176"/>
      <c r="BA631" s="176"/>
      <c r="BB631" s="176"/>
      <c r="BC631" s="751"/>
      <c r="BD631" s="176"/>
      <c r="BE631" s="176"/>
      <c r="BF631" s="176"/>
      <c r="BG631" s="176"/>
      <c r="BH631" s="751"/>
      <c r="BI631" s="178"/>
      <c r="BJ631" s="191"/>
      <c r="BK631" s="191"/>
      <c r="BL631" s="191"/>
      <c r="BM631" s="178"/>
      <c r="BN631" s="178"/>
      <c r="BO631" s="178"/>
      <c r="BP631" s="178"/>
      <c r="BQ631" s="178"/>
      <c r="BR631" s="178"/>
      <c r="BS631" s="178"/>
      <c r="BT631" s="178"/>
      <c r="BU631" s="179"/>
      <c r="BV631" s="180"/>
      <c r="BW631" s="181"/>
      <c r="BX631" s="177"/>
      <c r="BY631"/>
      <c r="CA631"/>
    </row>
    <row r="632" spans="2:79" ht="18.75">
      <c r="B632" s="1170" t="s">
        <v>4714</v>
      </c>
      <c r="C632" s="335">
        <v>33520911000107</v>
      </c>
      <c r="D632" s="1170" t="s">
        <v>11</v>
      </c>
      <c r="E632" s="1170" t="s">
        <v>620</v>
      </c>
      <c r="F632" s="1170" t="s">
        <v>663</v>
      </c>
      <c r="G632" s="1172" t="s">
        <v>1414</v>
      </c>
      <c r="H632" s="1172" t="s">
        <v>34</v>
      </c>
      <c r="I632" s="1172" t="s">
        <v>1414</v>
      </c>
      <c r="J632" s="1172" t="s">
        <v>608</v>
      </c>
      <c r="K632" s="1172" t="s">
        <v>48</v>
      </c>
      <c r="L632" s="740" t="s">
        <v>1414</v>
      </c>
      <c r="M632" s="740" t="s">
        <v>34</v>
      </c>
      <c r="N632" s="1172" t="s">
        <v>4715</v>
      </c>
      <c r="O632" s="1172" t="s">
        <v>1320</v>
      </c>
      <c r="P632" s="783">
        <v>44188</v>
      </c>
      <c r="Q632" s="741">
        <v>1.7817991</v>
      </c>
      <c r="R632" s="741">
        <v>1.7904179281481487</v>
      </c>
      <c r="S632" s="784">
        <v>32</v>
      </c>
      <c r="T632" s="742">
        <v>-5.5524475084899327E-3</v>
      </c>
      <c r="U632" s="743">
        <v>-0.17082691182840265</v>
      </c>
      <c r="V632" s="742">
        <v>-5.5524475084899327E-3</v>
      </c>
      <c r="W632" s="743">
        <v>-4.1972320879893082E-2</v>
      </c>
      <c r="X632" s="742">
        <v>-5.5524475084899327E-3</v>
      </c>
      <c r="Y632" s="743">
        <v>-2.7046687473029296E-2</v>
      </c>
      <c r="Z632" s="742"/>
      <c r="AA632" s="743"/>
      <c r="AB632" s="742">
        <v>3.1976382340561924E-2</v>
      </c>
      <c r="AC632" s="744">
        <v>-4.3107052799479213</v>
      </c>
      <c r="AD632" s="785">
        <v>0</v>
      </c>
      <c r="AE632" s="1178" t="s">
        <v>1771</v>
      </c>
      <c r="AF632" s="786" t="s">
        <v>1765</v>
      </c>
      <c r="AG632" s="787" t="s">
        <v>719</v>
      </c>
      <c r="AH632" s="787" t="s">
        <v>2116</v>
      </c>
      <c r="AI632" s="787">
        <v>0</v>
      </c>
      <c r="AJ632" s="787">
        <v>0</v>
      </c>
      <c r="AK632" s="787">
        <v>0</v>
      </c>
      <c r="AL632" s="742">
        <v>8.0000000000000002E-3</v>
      </c>
      <c r="AM632" s="742">
        <v>0.2</v>
      </c>
      <c r="AN632" s="743" t="s">
        <v>64</v>
      </c>
      <c r="AO632" s="1172" t="s">
        <v>4623</v>
      </c>
      <c r="AP632" s="1178" t="s">
        <v>1742</v>
      </c>
      <c r="AQ632" s="745" t="s">
        <v>2174</v>
      </c>
      <c r="AR632" s="742">
        <v>0</v>
      </c>
      <c r="AS632" s="742">
        <v>0</v>
      </c>
      <c r="AT632" s="742" t="s">
        <v>1414</v>
      </c>
      <c r="AU632" s="742" t="s">
        <v>2724</v>
      </c>
      <c r="AX632"/>
      <c r="AY632" s="190"/>
      <c r="AZ632" s="176"/>
      <c r="BA632" s="176"/>
      <c r="BB632" s="176"/>
      <c r="BC632" s="751"/>
      <c r="BD632" s="176"/>
      <c r="BE632" s="176"/>
      <c r="BF632" s="176"/>
      <c r="BG632" s="176"/>
      <c r="BH632" s="751"/>
      <c r="BI632" s="178"/>
      <c r="BJ632" s="191"/>
      <c r="BK632" s="191"/>
      <c r="BL632" s="191"/>
      <c r="BM632" s="178"/>
      <c r="BN632" s="178"/>
      <c r="BO632" s="178"/>
      <c r="BP632" s="178"/>
      <c r="BQ632" s="178"/>
      <c r="BR632" s="178"/>
      <c r="BS632" s="178"/>
      <c r="BT632" s="178"/>
      <c r="BU632" s="179"/>
      <c r="BV632" s="180"/>
      <c r="BW632" s="181"/>
      <c r="BX632" s="177"/>
      <c r="BY632"/>
      <c r="CA632"/>
    </row>
    <row r="633" spans="2:79" ht="18.75">
      <c r="B633" s="1170" t="s">
        <v>4716</v>
      </c>
      <c r="C633" s="335">
        <v>28557920000124</v>
      </c>
      <c r="D633" s="1170" t="s">
        <v>13</v>
      </c>
      <c r="E633" s="1170" t="s">
        <v>615</v>
      </c>
      <c r="F633" s="1170" t="s">
        <v>619</v>
      </c>
      <c r="G633" s="1172" t="s">
        <v>34</v>
      </c>
      <c r="H633" s="1172" t="s">
        <v>1336</v>
      </c>
      <c r="I633" s="1172" t="s">
        <v>34</v>
      </c>
      <c r="J633" s="1172" t="s">
        <v>608</v>
      </c>
      <c r="K633" s="1172" t="s">
        <v>48</v>
      </c>
      <c r="L633" s="740" t="s">
        <v>1414</v>
      </c>
      <c r="M633" s="740" t="s">
        <v>34</v>
      </c>
      <c r="N633" s="1172" t="s">
        <v>4717</v>
      </c>
      <c r="O633" s="1172" t="s">
        <v>1320</v>
      </c>
      <c r="P633" s="783">
        <v>43346</v>
      </c>
      <c r="Q633" s="741">
        <v>16.833385589999999</v>
      </c>
      <c r="R633" s="741">
        <v>16.538768100370369</v>
      </c>
      <c r="S633" s="784">
        <v>1</v>
      </c>
      <c r="T633" s="742">
        <v>2.9045372759837207E-2</v>
      </c>
      <c r="U633" s="743">
        <v>0.89361156929103724</v>
      </c>
      <c r="V633" s="742">
        <v>2.9045372759837207E-2</v>
      </c>
      <c r="W633" s="743">
        <v>0.21956114014368144</v>
      </c>
      <c r="X633" s="742">
        <v>2.9045372759837207E-2</v>
      </c>
      <c r="Y633" s="743">
        <v>0.14148375439331354</v>
      </c>
      <c r="Z633" s="742">
        <v>2.9045372759837207E-2</v>
      </c>
      <c r="AA633" s="743">
        <v>0.12515395706090718</v>
      </c>
      <c r="AB633" s="742">
        <v>4.9004756993148532E-2</v>
      </c>
      <c r="AC633" s="744">
        <v>-2.10679424316299</v>
      </c>
      <c r="AD633" s="785">
        <v>9315634000108</v>
      </c>
      <c r="AE633" s="1178" t="s">
        <v>1771</v>
      </c>
      <c r="AF633" s="786" t="s">
        <v>1765</v>
      </c>
      <c r="AG633" s="787" t="s">
        <v>719</v>
      </c>
      <c r="AH633" s="787" t="s">
        <v>2116</v>
      </c>
      <c r="AI633" s="787">
        <v>0</v>
      </c>
      <c r="AJ633" s="787">
        <v>0</v>
      </c>
      <c r="AK633" s="787">
        <v>0</v>
      </c>
      <c r="AL633" s="742">
        <v>7.4999999999999997E-3</v>
      </c>
      <c r="AM633" s="742">
        <v>0</v>
      </c>
      <c r="AN633" s="743" t="s">
        <v>64</v>
      </c>
      <c r="AO633" s="1172" t="s">
        <v>4623</v>
      </c>
      <c r="AP633" s="1178" t="s">
        <v>1742</v>
      </c>
      <c r="AQ633" s="745" t="s">
        <v>2174</v>
      </c>
      <c r="AR633" s="742">
        <v>0</v>
      </c>
      <c r="AS633" s="742">
        <v>0</v>
      </c>
      <c r="AT633" s="742" t="s">
        <v>1414</v>
      </c>
      <c r="AU633" s="742" t="s">
        <v>2724</v>
      </c>
      <c r="AX633"/>
      <c r="AY633" s="190"/>
      <c r="AZ633" s="176"/>
      <c r="BA633" s="176"/>
      <c r="BB633" s="176"/>
      <c r="BC633" s="751"/>
      <c r="BD633" s="176"/>
      <c r="BE633" s="176"/>
      <c r="BF633" s="176"/>
      <c r="BG633" s="176"/>
      <c r="BH633" s="751"/>
      <c r="BI633" s="178"/>
      <c r="BJ633" s="191"/>
      <c r="BK633" s="191"/>
      <c r="BL633" s="191"/>
      <c r="BM633" s="178"/>
      <c r="BN633" s="178"/>
      <c r="BO633" s="178"/>
      <c r="BP633" s="178"/>
      <c r="BQ633" s="178"/>
      <c r="BR633" s="178"/>
      <c r="BS633" s="178"/>
      <c r="BT633" s="178"/>
      <c r="BU633" s="179"/>
      <c r="BV633" s="180"/>
      <c r="BW633" s="181"/>
      <c r="BX633" s="177"/>
      <c r="BY633"/>
      <c r="CA633"/>
    </row>
    <row r="634" spans="2:79" ht="18.75">
      <c r="B634" s="1170" t="s">
        <v>4718</v>
      </c>
      <c r="C634" s="335">
        <v>29045219000199</v>
      </c>
      <c r="D634" s="1170" t="s">
        <v>13</v>
      </c>
      <c r="E634" s="1170" t="s">
        <v>615</v>
      </c>
      <c r="F634" s="1170" t="s">
        <v>619</v>
      </c>
      <c r="G634" s="1172" t="s">
        <v>34</v>
      </c>
      <c r="H634" s="1172" t="s">
        <v>1336</v>
      </c>
      <c r="I634" s="1172" t="s">
        <v>34</v>
      </c>
      <c r="J634" s="1172" t="s">
        <v>608</v>
      </c>
      <c r="K634" s="1172" t="s">
        <v>48</v>
      </c>
      <c r="L634" s="740" t="s">
        <v>1414</v>
      </c>
      <c r="M634" s="740" t="s">
        <v>34</v>
      </c>
      <c r="N634" s="1172" t="s">
        <v>4719</v>
      </c>
      <c r="O634" s="1172" t="s">
        <v>1320</v>
      </c>
      <c r="P634" s="783">
        <v>43209</v>
      </c>
      <c r="Q634" s="741">
        <v>14.646368799999999</v>
      </c>
      <c r="R634" s="741">
        <v>14.898695591481484</v>
      </c>
      <c r="S634" s="784">
        <v>3</v>
      </c>
      <c r="T634" s="742">
        <v>2.9598373328412197E-2</v>
      </c>
      <c r="U634" s="743">
        <v>0.91062521583601974</v>
      </c>
      <c r="V634" s="742">
        <v>2.9598373328412197E-2</v>
      </c>
      <c r="W634" s="743">
        <v>0.22374140790407049</v>
      </c>
      <c r="X634" s="742">
        <v>2.9598373328412197E-2</v>
      </c>
      <c r="Y634" s="743">
        <v>0.14417749143950545</v>
      </c>
      <c r="Z634" s="742">
        <v>2.9598373328412197E-2</v>
      </c>
      <c r="AA634" s="743">
        <v>0.12753678788171843</v>
      </c>
      <c r="AB634" s="742">
        <v>5.3324537658108823E-2</v>
      </c>
      <c r="AC634" s="744">
        <v>-1.9257539560978456</v>
      </c>
      <c r="AD634" s="785">
        <v>29046039000121</v>
      </c>
      <c r="AE634" s="1178" t="s">
        <v>1771</v>
      </c>
      <c r="AF634" s="786" t="s">
        <v>1765</v>
      </c>
      <c r="AG634" s="787" t="s">
        <v>719</v>
      </c>
      <c r="AH634" s="787" t="s">
        <v>2116</v>
      </c>
      <c r="AI634" s="787">
        <v>0</v>
      </c>
      <c r="AJ634" s="787">
        <v>0</v>
      </c>
      <c r="AK634" s="787">
        <v>0</v>
      </c>
      <c r="AL634" s="742">
        <v>0.01</v>
      </c>
      <c r="AM634" s="742">
        <v>0</v>
      </c>
      <c r="AN634" s="743" t="s">
        <v>64</v>
      </c>
      <c r="AO634" s="1172" t="s">
        <v>4623</v>
      </c>
      <c r="AP634" s="1178" t="s">
        <v>1742</v>
      </c>
      <c r="AQ634" s="745" t="s">
        <v>2174</v>
      </c>
      <c r="AR634" s="742">
        <v>0</v>
      </c>
      <c r="AS634" s="742">
        <v>0</v>
      </c>
      <c r="AT634" s="742" t="s">
        <v>1414</v>
      </c>
      <c r="AU634" s="742" t="s">
        <v>2724</v>
      </c>
      <c r="AX634"/>
      <c r="AY634" s="190"/>
      <c r="AZ634" s="176"/>
      <c r="BA634" s="176"/>
      <c r="BB634" s="176"/>
      <c r="BC634" s="751"/>
      <c r="BD634" s="176"/>
      <c r="BE634" s="176"/>
      <c r="BF634" s="176"/>
      <c r="BG634" s="176"/>
      <c r="BH634" s="751"/>
      <c r="BI634" s="178"/>
      <c r="BJ634" s="191"/>
      <c r="BK634" s="191"/>
      <c r="BL634" s="191"/>
      <c r="BM634" s="178"/>
      <c r="BN634" s="178"/>
      <c r="BO634" s="178"/>
      <c r="BP634" s="178"/>
      <c r="BQ634" s="178"/>
      <c r="BR634" s="178"/>
      <c r="BS634" s="178"/>
      <c r="BT634" s="178"/>
      <c r="BU634" s="179"/>
      <c r="BV634" s="180"/>
      <c r="BW634" s="181"/>
      <c r="BX634" s="177"/>
      <c r="BY634"/>
      <c r="CA634"/>
    </row>
    <row r="635" spans="2:79" ht="18.75">
      <c r="B635" s="1170" t="s">
        <v>4720</v>
      </c>
      <c r="C635" s="335">
        <v>4228716000100</v>
      </c>
      <c r="D635" s="1170" t="s">
        <v>11</v>
      </c>
      <c r="E635" s="1170" t="s">
        <v>621</v>
      </c>
      <c r="F635" s="1170" t="s">
        <v>672</v>
      </c>
      <c r="G635" s="1172" t="s">
        <v>866</v>
      </c>
      <c r="H635" s="1172" t="s">
        <v>34</v>
      </c>
      <c r="I635" s="1172" t="s">
        <v>1414</v>
      </c>
      <c r="J635" s="1172" t="s">
        <v>608</v>
      </c>
      <c r="K635" s="1172" t="s">
        <v>48</v>
      </c>
      <c r="L635" s="740" t="s">
        <v>1414</v>
      </c>
      <c r="M635" s="740" t="s">
        <v>34</v>
      </c>
      <c r="N635" s="1172" t="s">
        <v>4721</v>
      </c>
      <c r="O635" s="1172" t="s">
        <v>1320</v>
      </c>
      <c r="P635" s="783">
        <v>37337</v>
      </c>
      <c r="Q635" s="741">
        <v>412.462987</v>
      </c>
      <c r="R635" s="741">
        <v>409.8619842222223</v>
      </c>
      <c r="S635" s="784">
        <v>1</v>
      </c>
      <c r="T635" s="742">
        <v>2.7676378177104999E-2</v>
      </c>
      <c r="U635" s="743">
        <v>0.85149300508662606</v>
      </c>
      <c r="V635" s="742">
        <v>2.7676378177104999E-2</v>
      </c>
      <c r="W635" s="743">
        <v>0.20921257226952994</v>
      </c>
      <c r="X635" s="742">
        <v>2.7676378177104999E-2</v>
      </c>
      <c r="Y635" s="743">
        <v>0.13481520533007382</v>
      </c>
      <c r="Z635" s="742">
        <v>2.7676378177104999E-2</v>
      </c>
      <c r="AA635" s="743">
        <v>0.11925507978910997</v>
      </c>
      <c r="AB635" s="742">
        <v>5.6773958936402733E-2</v>
      </c>
      <c r="AC635" s="744">
        <v>-1.8426041879637707</v>
      </c>
      <c r="AD635" s="785">
        <v>34659785000120</v>
      </c>
      <c r="AE635" s="1178" t="s">
        <v>1771</v>
      </c>
      <c r="AF635" s="786" t="s">
        <v>1765</v>
      </c>
      <c r="AG635" s="787" t="s">
        <v>719</v>
      </c>
      <c r="AH635" s="787" t="s">
        <v>2116</v>
      </c>
      <c r="AI635" s="787">
        <v>0</v>
      </c>
      <c r="AJ635" s="787">
        <v>0</v>
      </c>
      <c r="AK635" s="787">
        <v>0</v>
      </c>
      <c r="AL635" s="742">
        <v>1.2500000000000001E-2</v>
      </c>
      <c r="AM635" s="742">
        <v>0</v>
      </c>
      <c r="AN635" s="743" t="s">
        <v>2119</v>
      </c>
      <c r="AO635" s="1172" t="s">
        <v>4623</v>
      </c>
      <c r="AP635" s="1178" t="s">
        <v>1731</v>
      </c>
      <c r="AQ635" s="745" t="s">
        <v>4707</v>
      </c>
      <c r="AR635" s="742">
        <v>0</v>
      </c>
      <c r="AS635" s="742">
        <v>0</v>
      </c>
      <c r="AT635" s="742" t="s">
        <v>1414</v>
      </c>
      <c r="AU635" s="742" t="s">
        <v>2724</v>
      </c>
      <c r="AX635"/>
      <c r="AY635" s="190"/>
      <c r="AZ635" s="176"/>
      <c r="BA635" s="176"/>
      <c r="BB635" s="176"/>
      <c r="BC635" s="751"/>
      <c r="BD635" s="176"/>
      <c r="BE635" s="176"/>
      <c r="BF635" s="176"/>
      <c r="BG635" s="176"/>
      <c r="BH635" s="751"/>
      <c r="BI635" s="178"/>
      <c r="BJ635" s="191"/>
      <c r="BK635" s="191"/>
      <c r="BL635" s="191"/>
      <c r="BM635" s="178"/>
      <c r="BN635" s="178"/>
      <c r="BO635" s="178"/>
      <c r="BP635" s="178"/>
      <c r="BQ635" s="178"/>
      <c r="BR635" s="178"/>
      <c r="BS635" s="178"/>
      <c r="BT635" s="178"/>
      <c r="BU635" s="179"/>
      <c r="BV635" s="180"/>
      <c r="BW635" s="181"/>
      <c r="BX635" s="177"/>
      <c r="BY635"/>
      <c r="CA635"/>
    </row>
    <row r="636" spans="2:79" ht="18.75">
      <c r="B636" s="1170" t="s">
        <v>981</v>
      </c>
      <c r="C636" s="335">
        <v>22504092000180</v>
      </c>
      <c r="D636" s="1170" t="s">
        <v>13</v>
      </c>
      <c r="E636" s="1170" t="s">
        <v>615</v>
      </c>
      <c r="F636" s="1170" t="s">
        <v>619</v>
      </c>
      <c r="G636" s="1172" t="s">
        <v>34</v>
      </c>
      <c r="H636" s="1172" t="s">
        <v>1336</v>
      </c>
      <c r="I636" s="1172" t="s">
        <v>34</v>
      </c>
      <c r="J636" s="1172" t="s">
        <v>1414</v>
      </c>
      <c r="K636" s="1172" t="s">
        <v>48</v>
      </c>
      <c r="L636" s="740" t="s">
        <v>1414</v>
      </c>
      <c r="M636" s="740" t="s">
        <v>1411</v>
      </c>
      <c r="N636" s="1172" t="s">
        <v>3378</v>
      </c>
      <c r="O636" s="1172" t="s">
        <v>1320</v>
      </c>
      <c r="P636" s="783">
        <v>42239</v>
      </c>
      <c r="Q636" s="741">
        <v>94.090091999999999</v>
      </c>
      <c r="R636" s="741">
        <v>97.157403392712496</v>
      </c>
      <c r="S636" s="784">
        <v>2</v>
      </c>
      <c r="T636" s="742">
        <v>3.4059927178921479E-2</v>
      </c>
      <c r="U636" s="743">
        <v>1.0478896321268993</v>
      </c>
      <c r="V636" s="742">
        <v>0.11945002172994323</v>
      </c>
      <c r="W636" s="743">
        <v>0.90295219063185661</v>
      </c>
      <c r="X636" s="742">
        <v>0.20795197903204765</v>
      </c>
      <c r="Y636" s="743">
        <v>1.0129608929535603</v>
      </c>
      <c r="Z636" s="742">
        <v>0.26224143737451122</v>
      </c>
      <c r="AA636" s="743">
        <v>1.1299752929369569</v>
      </c>
      <c r="AB636" s="742">
        <v>2.8779801285089054E-2</v>
      </c>
      <c r="AC636" s="744">
        <v>-0.44608685179880508</v>
      </c>
      <c r="AD636" s="785">
        <v>0</v>
      </c>
      <c r="AE636" s="1178" t="s">
        <v>1771</v>
      </c>
      <c r="AF636" s="786" t="s">
        <v>1765</v>
      </c>
      <c r="AG636" s="787" t="s">
        <v>719</v>
      </c>
      <c r="AH636" s="787" t="s">
        <v>1730</v>
      </c>
      <c r="AI636" s="787">
        <v>500</v>
      </c>
      <c r="AJ636" s="787">
        <v>500</v>
      </c>
      <c r="AK636" s="787">
        <v>500</v>
      </c>
      <c r="AL636" s="742">
        <v>1.4999999999999999E-2</v>
      </c>
      <c r="AM636" s="742">
        <v>0.2</v>
      </c>
      <c r="AN636" s="743" t="s">
        <v>64</v>
      </c>
      <c r="AO636" s="1172" t="s">
        <v>34</v>
      </c>
      <c r="AP636" s="1178" t="s">
        <v>1742</v>
      </c>
      <c r="AQ636" s="745" t="s">
        <v>664</v>
      </c>
      <c r="AR636" s="742">
        <v>3.0000000000000001E-3</v>
      </c>
      <c r="AS636" s="742">
        <v>3.0000000000000001E-3</v>
      </c>
      <c r="AT636" s="742" t="s">
        <v>1414</v>
      </c>
      <c r="AU636" s="742" t="s">
        <v>2724</v>
      </c>
      <c r="AX636" s="190"/>
      <c r="AY636" s="190"/>
      <c r="AZ636" s="176"/>
      <c r="BA636" s="176"/>
      <c r="BB636" s="176"/>
      <c r="BC636" s="751"/>
      <c r="BD636" s="176"/>
      <c r="BE636" s="176"/>
      <c r="BF636" s="176"/>
      <c r="BG636" s="176"/>
      <c r="BH636" s="751"/>
      <c r="BI636" s="178"/>
      <c r="BJ636" s="191"/>
      <c r="BK636" s="191"/>
      <c r="BL636" s="191"/>
      <c r="BM636" s="210"/>
      <c r="BN636" s="178"/>
      <c r="BO636" s="178"/>
      <c r="BP636" s="178"/>
      <c r="BQ636" s="178"/>
      <c r="BR636" s="178"/>
      <c r="BS636" s="178"/>
      <c r="BT636" s="178"/>
      <c r="BU636" s="179"/>
      <c r="BV636" s="180"/>
      <c r="BW636" s="181"/>
      <c r="BX636" s="177"/>
      <c r="BY636"/>
      <c r="CA636"/>
    </row>
    <row r="637" spans="2:79" ht="18.75">
      <c r="B637" s="1170" t="s">
        <v>4722</v>
      </c>
      <c r="C637" s="335">
        <v>3537456000183</v>
      </c>
      <c r="D637" s="1170" t="s">
        <v>13</v>
      </c>
      <c r="E637" s="1170" t="s">
        <v>615</v>
      </c>
      <c r="F637" s="1170" t="s">
        <v>619</v>
      </c>
      <c r="G637" s="1172" t="s">
        <v>34</v>
      </c>
      <c r="H637" s="1172" t="s">
        <v>1337</v>
      </c>
      <c r="I637" s="1172" t="s">
        <v>34</v>
      </c>
      <c r="J637" s="1172" t="s">
        <v>608</v>
      </c>
      <c r="K637" s="1172" t="s">
        <v>48</v>
      </c>
      <c r="L637" s="740" t="s">
        <v>1414</v>
      </c>
      <c r="M637" s="740" t="s">
        <v>34</v>
      </c>
      <c r="N637" s="1172" t="s">
        <v>4723</v>
      </c>
      <c r="O637" s="1172" t="s">
        <v>1320</v>
      </c>
      <c r="P637" s="783">
        <v>36588</v>
      </c>
      <c r="Q637" s="741">
        <v>127.51755900000001</v>
      </c>
      <c r="R637" s="741">
        <v>127.83758862962965</v>
      </c>
      <c r="S637" s="784">
        <v>2</v>
      </c>
      <c r="T637" s="742">
        <v>-6.6713901310191392E-3</v>
      </c>
      <c r="U637" s="743">
        <v>-0.20525236338423791</v>
      </c>
      <c r="V637" s="742">
        <v>-6.6713901310191392E-3</v>
      </c>
      <c r="W637" s="743">
        <v>-5.0430684282189824E-2</v>
      </c>
      <c r="X637" s="742">
        <v>-6.6713901310191392E-3</v>
      </c>
      <c r="Y637" s="743">
        <v>-3.2497201208733187E-2</v>
      </c>
      <c r="Z637" s="742">
        <v>-6.6713901310191392E-3</v>
      </c>
      <c r="AA637" s="743">
        <v>-2.8746433412920984E-2</v>
      </c>
      <c r="AB637" s="742">
        <v>8.0451926612849181E-2</v>
      </c>
      <c r="AC637" s="744">
        <v>-1.7272389694323287</v>
      </c>
      <c r="AD637" s="785">
        <v>0</v>
      </c>
      <c r="AE637" s="1178" t="s">
        <v>1771</v>
      </c>
      <c r="AF637" s="786" t="s">
        <v>1765</v>
      </c>
      <c r="AG637" s="787" t="s">
        <v>719</v>
      </c>
      <c r="AH637" s="787" t="s">
        <v>2116</v>
      </c>
      <c r="AI637" s="787">
        <v>0</v>
      </c>
      <c r="AJ637" s="787">
        <v>0</v>
      </c>
      <c r="AK637" s="787">
        <v>0</v>
      </c>
      <c r="AL637" s="742">
        <v>9.2999999999999992E-3</v>
      </c>
      <c r="AM637" s="742">
        <v>0</v>
      </c>
      <c r="AN637" s="743" t="s">
        <v>64</v>
      </c>
      <c r="AO637" s="1172" t="s">
        <v>4623</v>
      </c>
      <c r="AP637" s="1178" t="s">
        <v>1742</v>
      </c>
      <c r="AQ637" s="745" t="s">
        <v>2174</v>
      </c>
      <c r="AR637" s="742">
        <v>0</v>
      </c>
      <c r="AS637" s="742">
        <v>0</v>
      </c>
      <c r="AT637" s="742" t="s">
        <v>1414</v>
      </c>
      <c r="AU637" s="742" t="s">
        <v>2724</v>
      </c>
      <c r="AX637" s="190"/>
      <c r="AY637" s="190"/>
      <c r="AZ637" s="176"/>
      <c r="BA637" s="176"/>
      <c r="BB637" s="176"/>
      <c r="BC637" s="751"/>
      <c r="BD637" s="176"/>
      <c r="BE637" s="176"/>
      <c r="BF637" s="176"/>
      <c r="BG637" s="176"/>
      <c r="BH637" s="751"/>
      <c r="BI637" s="178"/>
      <c r="BJ637" s="191"/>
      <c r="BK637" s="191"/>
      <c r="BL637" s="191"/>
      <c r="BM637" s="210"/>
      <c r="BN637" s="178"/>
      <c r="BO637" s="178"/>
      <c r="BP637" s="178"/>
      <c r="BQ637" s="178"/>
      <c r="BR637" s="178"/>
      <c r="BS637" s="178"/>
      <c r="BT637" s="178"/>
      <c r="BU637" s="179"/>
      <c r="BV637" s="180"/>
      <c r="BW637" s="181"/>
      <c r="BX637" s="177"/>
      <c r="BY637"/>
      <c r="CA637"/>
    </row>
    <row r="638" spans="2:79" ht="18.75">
      <c r="B638" s="1170" t="s">
        <v>4724</v>
      </c>
      <c r="C638" s="335">
        <v>33520901000163</v>
      </c>
      <c r="D638" s="1170" t="s">
        <v>11</v>
      </c>
      <c r="E638" s="1170" t="s">
        <v>620</v>
      </c>
      <c r="F638" s="1170" t="s">
        <v>672</v>
      </c>
      <c r="G638" s="1172" t="s">
        <v>1414</v>
      </c>
      <c r="H638" s="1172" t="s">
        <v>34</v>
      </c>
      <c r="I638" s="1172" t="s">
        <v>1414</v>
      </c>
      <c r="J638" s="1172" t="s">
        <v>608</v>
      </c>
      <c r="K638" s="1172" t="s">
        <v>48</v>
      </c>
      <c r="L638" s="740" t="s">
        <v>1414</v>
      </c>
      <c r="M638" s="740" t="s">
        <v>34</v>
      </c>
      <c r="N638" s="1172" t="s">
        <v>4725</v>
      </c>
      <c r="O638" s="1172" t="s">
        <v>1320</v>
      </c>
      <c r="P638" s="783">
        <v>44014</v>
      </c>
      <c r="Q638" s="741">
        <v>418.43068585999998</v>
      </c>
      <c r="R638" s="741">
        <v>309.17346956629626</v>
      </c>
      <c r="S638" s="784">
        <v>1</v>
      </c>
      <c r="T638" s="742">
        <v>1.2988015228044603E-2</v>
      </c>
      <c r="U638" s="743">
        <v>0.3995900058117855</v>
      </c>
      <c r="V638" s="742">
        <v>1.2988015228044603E-2</v>
      </c>
      <c r="W638" s="743">
        <v>9.8179612127964749E-2</v>
      </c>
      <c r="X638" s="742">
        <v>1.2988015228044603E-2</v>
      </c>
      <c r="Y638" s="743">
        <v>6.3266296210948605E-2</v>
      </c>
      <c r="Z638" s="742"/>
      <c r="AA638" s="743"/>
      <c r="AB638" s="742">
        <v>4.3871441577681607E-4</v>
      </c>
      <c r="AC638" s="744">
        <v>-271.93156450379774</v>
      </c>
      <c r="AD638" s="785">
        <v>0</v>
      </c>
      <c r="AE638" s="1178" t="s">
        <v>1771</v>
      </c>
      <c r="AF638" s="786" t="s">
        <v>1765</v>
      </c>
      <c r="AG638" s="787" t="s">
        <v>719</v>
      </c>
      <c r="AH638" s="787" t="s">
        <v>2116</v>
      </c>
      <c r="AI638" s="787">
        <v>0</v>
      </c>
      <c r="AJ638" s="787">
        <v>0</v>
      </c>
      <c r="AK638" s="787">
        <v>0</v>
      </c>
      <c r="AL638" s="742">
        <v>3.5000000000000001E-3</v>
      </c>
      <c r="AM638" s="742">
        <v>0</v>
      </c>
      <c r="AN638" s="743" t="s">
        <v>64</v>
      </c>
      <c r="AO638" s="1172" t="s">
        <v>4623</v>
      </c>
      <c r="AP638" s="1178" t="s">
        <v>1731</v>
      </c>
      <c r="AQ638" s="745" t="s">
        <v>2187</v>
      </c>
      <c r="AR638" s="742">
        <v>0</v>
      </c>
      <c r="AS638" s="742">
        <v>0</v>
      </c>
      <c r="AT638" s="742" t="s">
        <v>1414</v>
      </c>
      <c r="AU638" s="742" t="s">
        <v>2724</v>
      </c>
      <c r="AX638" s="190"/>
      <c r="AY638" s="190"/>
      <c r="AZ638" s="176"/>
      <c r="BA638" s="176"/>
      <c r="BB638" s="176"/>
      <c r="BC638" s="751"/>
      <c r="BD638" s="176"/>
      <c r="BE638" s="176"/>
      <c r="BF638" s="176"/>
      <c r="BG638" s="176"/>
      <c r="BH638" s="751"/>
      <c r="BI638" s="178"/>
      <c r="BJ638" s="191"/>
      <c r="BK638" s="191"/>
      <c r="BL638" s="191"/>
      <c r="BM638" s="210"/>
      <c r="BN638" s="178"/>
      <c r="BO638" s="178"/>
      <c r="BP638" s="178"/>
      <c r="BQ638" s="178"/>
      <c r="BR638" s="178"/>
      <c r="BS638" s="178"/>
      <c r="BT638" s="178"/>
      <c r="BU638" s="179"/>
      <c r="BV638" s="180"/>
      <c r="BW638" s="181"/>
      <c r="BX638" s="177"/>
      <c r="BY638"/>
      <c r="CA638"/>
    </row>
    <row r="639" spans="2:79" ht="18.75">
      <c r="B639" s="1170" t="s">
        <v>982</v>
      </c>
      <c r="C639" s="335">
        <v>19418031000195</v>
      </c>
      <c r="D639" s="1170" t="s">
        <v>11</v>
      </c>
      <c r="E639" s="1170" t="s">
        <v>661</v>
      </c>
      <c r="F639" s="1170" t="s">
        <v>672</v>
      </c>
      <c r="G639" s="1172" t="s">
        <v>866</v>
      </c>
      <c r="H639" s="1172" t="s">
        <v>34</v>
      </c>
      <c r="I639" s="1172" t="s">
        <v>1414</v>
      </c>
      <c r="J639" s="1172" t="s">
        <v>608</v>
      </c>
      <c r="K639" s="1172" t="s">
        <v>48</v>
      </c>
      <c r="L639" s="740" t="s">
        <v>1414</v>
      </c>
      <c r="M639" s="740" t="s">
        <v>1411</v>
      </c>
      <c r="N639" s="1172" t="s">
        <v>3379</v>
      </c>
      <c r="O639" s="1172" t="s">
        <v>1320</v>
      </c>
      <c r="P639" s="783">
        <v>41742</v>
      </c>
      <c r="Q639" s="741">
        <v>117.33788300000001</v>
      </c>
      <c r="R639" s="741">
        <v>105.30121863967612</v>
      </c>
      <c r="S639" s="784">
        <v>1</v>
      </c>
      <c r="T639" s="742">
        <v>3.7045667979796137E-2</v>
      </c>
      <c r="U639" s="743">
        <v>1.1397491012625551</v>
      </c>
      <c r="V639" s="742">
        <v>7.1166594230870794E-2</v>
      </c>
      <c r="W639" s="743">
        <v>0.53796584738891506</v>
      </c>
      <c r="X639" s="742">
        <v>6.0685995847851393E-2</v>
      </c>
      <c r="Y639" s="743">
        <v>0.29560930763896226</v>
      </c>
      <c r="Z639" s="742">
        <v>6.8534508487600565E-2</v>
      </c>
      <c r="AA639" s="743">
        <v>0.29530917035804</v>
      </c>
      <c r="AB639" s="742">
        <v>9.4701573981359866E-2</v>
      </c>
      <c r="AC639" s="744">
        <v>-0.64541396599980083</v>
      </c>
      <c r="AD639" s="785">
        <v>0</v>
      </c>
      <c r="AE639" s="1178" t="s">
        <v>1771</v>
      </c>
      <c r="AF639" s="786" t="s">
        <v>1765</v>
      </c>
      <c r="AG639" s="787" t="s">
        <v>719</v>
      </c>
      <c r="AH639" s="787" t="s">
        <v>1730</v>
      </c>
      <c r="AI639" s="787">
        <v>500</v>
      </c>
      <c r="AJ639" s="787">
        <v>500</v>
      </c>
      <c r="AK639" s="787">
        <v>500</v>
      </c>
      <c r="AL639" s="742">
        <v>3.4999999999999996E-3</v>
      </c>
      <c r="AM639" s="742">
        <v>0.2</v>
      </c>
      <c r="AN639" s="743" t="s">
        <v>633</v>
      </c>
      <c r="AO639" s="1172" t="s">
        <v>34</v>
      </c>
      <c r="AP639" s="1178" t="s">
        <v>1731</v>
      </c>
      <c r="AQ639" s="745" t="s">
        <v>673</v>
      </c>
      <c r="AR639" s="742">
        <v>7.5000000000000002E-4</v>
      </c>
      <c r="AS639" s="742">
        <v>7.5000000000000002E-4</v>
      </c>
      <c r="AT639" s="742" t="s">
        <v>1414</v>
      </c>
      <c r="AU639" s="742" t="s">
        <v>2724</v>
      </c>
      <c r="AX639" s="190"/>
      <c r="AY639" s="190"/>
      <c r="AZ639" s="176"/>
      <c r="BA639" s="176"/>
      <c r="BB639" s="176"/>
      <c r="BC639" s="751"/>
      <c r="BD639" s="176"/>
      <c r="BE639" s="176"/>
      <c r="BF639" s="176"/>
      <c r="BG639" s="176"/>
      <c r="BH639" s="751"/>
      <c r="BI639" s="178"/>
      <c r="BJ639" s="191"/>
      <c r="BK639" s="191"/>
      <c r="BL639" s="191"/>
      <c r="BM639" s="210"/>
      <c r="BN639" s="178"/>
      <c r="BO639" s="178"/>
      <c r="BP639" s="178"/>
      <c r="BQ639" s="178"/>
      <c r="BR639" s="178"/>
      <c r="BS639" s="178"/>
      <c r="BT639" s="178"/>
      <c r="BU639" s="179"/>
      <c r="BV639" s="180"/>
      <c r="BW639" s="181"/>
      <c r="BX639" s="177"/>
      <c r="BY639"/>
      <c r="CA639"/>
    </row>
    <row r="640" spans="2:79" ht="18.75">
      <c r="B640" s="1170" t="s">
        <v>983</v>
      </c>
      <c r="C640" s="335">
        <v>8140054000164</v>
      </c>
      <c r="D640" s="1170" t="s">
        <v>14</v>
      </c>
      <c r="E640" s="1170" t="s">
        <v>607</v>
      </c>
      <c r="F640" s="1170" t="s">
        <v>1414</v>
      </c>
      <c r="G640" s="1172" t="s">
        <v>1414</v>
      </c>
      <c r="H640" s="1172" t="s">
        <v>34</v>
      </c>
      <c r="I640" s="1172" t="s">
        <v>34</v>
      </c>
      <c r="J640" s="1172" t="s">
        <v>608</v>
      </c>
      <c r="K640" s="1172" t="s">
        <v>48</v>
      </c>
      <c r="L640" s="740" t="s">
        <v>1414</v>
      </c>
      <c r="M640" s="740" t="s">
        <v>34</v>
      </c>
      <c r="N640" s="1172" t="s">
        <v>3380</v>
      </c>
      <c r="O640" s="1172" t="s">
        <v>1320</v>
      </c>
      <c r="P640" s="783">
        <v>38989</v>
      </c>
      <c r="Q640" s="741">
        <v>82.352853999999994</v>
      </c>
      <c r="R640" s="741">
        <v>91.186761113821078</v>
      </c>
      <c r="S640" s="784">
        <v>4</v>
      </c>
      <c r="T640" s="742">
        <v>-3.6166493958167067E-2</v>
      </c>
      <c r="U640" s="743">
        <v>-1.1127003839455503</v>
      </c>
      <c r="V640" s="742">
        <v>-0.15384597586692916</v>
      </c>
      <c r="W640" s="743">
        <v>-1.162959695754636</v>
      </c>
      <c r="X640" s="742">
        <v>-0.16627913587305965</v>
      </c>
      <c r="Y640" s="743">
        <v>-0.80996710268173666</v>
      </c>
      <c r="Z640" s="742">
        <v>0.50009729140223502</v>
      </c>
      <c r="AA640" s="743">
        <v>2.1548752516262115</v>
      </c>
      <c r="AB640" s="742">
        <v>0.21278956534212001</v>
      </c>
      <c r="AC640" s="744">
        <v>-1.3446819541526407</v>
      </c>
      <c r="AD640" s="785">
        <v>0</v>
      </c>
      <c r="AE640" s="1178" t="s">
        <v>1778</v>
      </c>
      <c r="AF640" s="786" t="s">
        <v>1779</v>
      </c>
      <c r="AG640" s="787" t="s">
        <v>736</v>
      </c>
      <c r="AH640" s="787" t="s">
        <v>1730</v>
      </c>
      <c r="AI640" s="787">
        <v>5000</v>
      </c>
      <c r="AJ640" s="787">
        <v>1000</v>
      </c>
      <c r="AK640" s="787">
        <v>1000</v>
      </c>
      <c r="AL640" s="742">
        <v>0.04</v>
      </c>
      <c r="AM640" s="742">
        <v>0.2</v>
      </c>
      <c r="AN640" s="743" t="s">
        <v>666</v>
      </c>
      <c r="AO640" s="1172" t="s">
        <v>34</v>
      </c>
      <c r="AP640" s="1178" t="s">
        <v>1727</v>
      </c>
      <c r="AQ640" s="745" t="s">
        <v>659</v>
      </c>
      <c r="AR640" s="742">
        <v>4.0000000000000001E-3</v>
      </c>
      <c r="AS640" s="742">
        <v>4.0000000000000001E-3</v>
      </c>
      <c r="AT640" s="742" t="s">
        <v>1414</v>
      </c>
      <c r="AU640" s="742" t="s">
        <v>2724</v>
      </c>
      <c r="AX640" s="190"/>
      <c r="AY640" s="190"/>
      <c r="AZ640" s="176"/>
      <c r="BA640" s="176"/>
      <c r="BB640" s="176"/>
      <c r="BC640" s="751"/>
      <c r="BD640" s="176"/>
      <c r="BE640" s="176"/>
      <c r="BF640" s="176"/>
      <c r="BG640" s="176"/>
      <c r="BH640" s="751"/>
      <c r="BI640" s="178"/>
      <c r="BJ640" s="191"/>
      <c r="BK640" s="191"/>
      <c r="BL640" s="191"/>
      <c r="BM640" s="210"/>
      <c r="BN640" s="178"/>
      <c r="BO640" s="178"/>
      <c r="BP640" s="178"/>
      <c r="BQ640" s="178"/>
      <c r="BR640" s="178"/>
      <c r="BS640" s="178"/>
      <c r="BT640" s="178"/>
      <c r="BU640" s="179"/>
      <c r="BV640" s="180"/>
      <c r="BW640" s="181"/>
      <c r="BX640" s="177"/>
      <c r="BY640"/>
      <c r="CA640"/>
    </row>
    <row r="641" spans="2:79" ht="18.75">
      <c r="B641" s="1170" t="s">
        <v>557</v>
      </c>
      <c r="C641" s="335">
        <v>35646163000120</v>
      </c>
      <c r="D641" s="1170" t="s">
        <v>14</v>
      </c>
      <c r="E641" s="1170" t="s">
        <v>607</v>
      </c>
      <c r="F641" s="1170" t="s">
        <v>1414</v>
      </c>
      <c r="G641" s="1172" t="s">
        <v>1414</v>
      </c>
      <c r="H641" s="1172" t="s">
        <v>34</v>
      </c>
      <c r="I641" s="1172" t="s">
        <v>34</v>
      </c>
      <c r="J641" s="1172" t="s">
        <v>608</v>
      </c>
      <c r="K641" s="1172" t="s">
        <v>48</v>
      </c>
      <c r="L641" s="740" t="s">
        <v>1414</v>
      </c>
      <c r="M641" s="740" t="s">
        <v>34</v>
      </c>
      <c r="N641" s="1172" t="s">
        <v>3381</v>
      </c>
      <c r="O641" s="1172" t="s">
        <v>1320</v>
      </c>
      <c r="P641" s="783">
        <v>43828</v>
      </c>
      <c r="Q641" s="741">
        <v>4.0273680599999997</v>
      </c>
      <c r="R641" s="741">
        <v>7.250240576546183</v>
      </c>
      <c r="S641" s="784">
        <v>32</v>
      </c>
      <c r="T641" s="742">
        <v>-7.6316267344605837E-2</v>
      </c>
      <c r="U641" s="743">
        <v>-2.347950566451253</v>
      </c>
      <c r="V641" s="742">
        <v>-0.28295008543588884</v>
      </c>
      <c r="W641" s="743">
        <v>-2.1388895186760903</v>
      </c>
      <c r="X641" s="742">
        <v>-0.43042677647885996</v>
      </c>
      <c r="Y641" s="743">
        <v>-2.0966643062625305</v>
      </c>
      <c r="Z641" s="742">
        <v>-6.3539015851627245E-2</v>
      </c>
      <c r="AA641" s="743">
        <v>-0.27378403187797223</v>
      </c>
      <c r="AB641" s="742">
        <v>0.26198771202551269</v>
      </c>
      <c r="AC641" s="744">
        <v>-1.5849537175089197</v>
      </c>
      <c r="AD641" s="785">
        <v>35646113000143</v>
      </c>
      <c r="AE641" s="1178" t="s">
        <v>1866</v>
      </c>
      <c r="AF641" s="786" t="s">
        <v>1741</v>
      </c>
      <c r="AG641" s="787" t="s">
        <v>1427</v>
      </c>
      <c r="AH641" s="787" t="s">
        <v>1726</v>
      </c>
      <c r="AI641" s="787">
        <v>5000</v>
      </c>
      <c r="AJ641" s="787">
        <v>1000</v>
      </c>
      <c r="AK641" s="787">
        <v>1000</v>
      </c>
      <c r="AL641" s="742">
        <v>1.34E-2</v>
      </c>
      <c r="AM641" s="742">
        <v>0.2</v>
      </c>
      <c r="AN641" s="743" t="s">
        <v>636</v>
      </c>
      <c r="AO641" s="1172" t="s">
        <v>34</v>
      </c>
      <c r="AP641" s="1178" t="s">
        <v>1727</v>
      </c>
      <c r="AQ641" s="745" t="s">
        <v>659</v>
      </c>
      <c r="AR641" s="742">
        <v>4.0003466666666699E-3</v>
      </c>
      <c r="AS641" s="742">
        <v>4.0003466666666699E-3</v>
      </c>
      <c r="AT641" s="742" t="s">
        <v>1414</v>
      </c>
      <c r="AU641" s="742" t="s">
        <v>2724</v>
      </c>
      <c r="AX641"/>
      <c r="AY641" s="190"/>
      <c r="AZ641" s="176"/>
      <c r="BA641" s="176"/>
      <c r="BB641" s="176"/>
      <c r="BC641" s="751"/>
      <c r="BD641" s="176"/>
      <c r="BE641" s="176"/>
      <c r="BF641" s="176"/>
      <c r="BG641" s="176"/>
      <c r="BH641" s="751"/>
      <c r="BI641" s="178"/>
      <c r="BJ641" s="191"/>
      <c r="BK641" s="191"/>
      <c r="BL641" s="191"/>
      <c r="BM641" s="178"/>
      <c r="BN641" s="178"/>
      <c r="BO641" s="178"/>
      <c r="BP641" s="178"/>
      <c r="BQ641" s="178"/>
      <c r="BR641" s="178"/>
      <c r="BS641" s="178"/>
      <c r="BT641" s="178"/>
      <c r="BU641" s="179"/>
      <c r="BV641" s="180"/>
      <c r="BW641" s="181"/>
      <c r="BX641" s="177"/>
      <c r="BY641"/>
      <c r="CA641"/>
    </row>
    <row r="642" spans="2:79" ht="18.75">
      <c r="B642" s="1170" t="s">
        <v>235</v>
      </c>
      <c r="C642" s="335">
        <v>17335646000122</v>
      </c>
      <c r="D642" s="1170" t="s">
        <v>14</v>
      </c>
      <c r="E642" s="1170" t="s">
        <v>607</v>
      </c>
      <c r="F642" s="1170" t="s">
        <v>1414</v>
      </c>
      <c r="G642" s="1172" t="s">
        <v>1414</v>
      </c>
      <c r="H642" s="1172" t="s">
        <v>34</v>
      </c>
      <c r="I642" s="1172" t="s">
        <v>34</v>
      </c>
      <c r="J642" s="1172" t="s">
        <v>608</v>
      </c>
      <c r="K642" s="1172" t="s">
        <v>48</v>
      </c>
      <c r="L642" s="740" t="s">
        <v>1414</v>
      </c>
      <c r="M642" s="740" t="s">
        <v>34</v>
      </c>
      <c r="N642" s="1172" t="s">
        <v>3382</v>
      </c>
      <c r="O642" s="1172" t="s">
        <v>1320</v>
      </c>
      <c r="P642" s="783">
        <v>41273</v>
      </c>
      <c r="Q642" s="741">
        <v>397.46807100000001</v>
      </c>
      <c r="R642" s="741">
        <v>548.62613512449809</v>
      </c>
      <c r="S642" s="784">
        <v>32</v>
      </c>
      <c r="T642" s="742">
        <v>-7.2213051917765392E-2</v>
      </c>
      <c r="U642" s="743">
        <v>-2.2217108102244634</v>
      </c>
      <c r="V642" s="742">
        <v>-0.25133190314918008</v>
      </c>
      <c r="W642" s="743">
        <v>-1.8998798764331848</v>
      </c>
      <c r="X642" s="742">
        <v>-0.39624643341582555</v>
      </c>
      <c r="Y642" s="743">
        <v>-1.9301674496721226</v>
      </c>
      <c r="Z642" s="742">
        <v>5.3347846276409205E-2</v>
      </c>
      <c r="AA642" s="743">
        <v>0.2298711783586356</v>
      </c>
      <c r="AB642" s="742">
        <v>0.25920056354296767</v>
      </c>
      <c r="AC642" s="744">
        <v>-1.4800130469862625</v>
      </c>
      <c r="AD642" s="785">
        <v>17335645000188</v>
      </c>
      <c r="AE642" s="1178" t="s">
        <v>1866</v>
      </c>
      <c r="AF642" s="786" t="s">
        <v>1741</v>
      </c>
      <c r="AG642" s="787" t="s">
        <v>1427</v>
      </c>
      <c r="AH642" s="787" t="s">
        <v>1730</v>
      </c>
      <c r="AI642" s="787">
        <v>5000</v>
      </c>
      <c r="AJ642" s="787">
        <v>1000</v>
      </c>
      <c r="AK642" s="787">
        <v>1000</v>
      </c>
      <c r="AL642" s="742">
        <v>1.34E-2</v>
      </c>
      <c r="AM642" s="742">
        <v>0.2</v>
      </c>
      <c r="AN642" s="743" t="s">
        <v>2157</v>
      </c>
      <c r="AO642" s="1172" t="s">
        <v>34</v>
      </c>
      <c r="AP642" s="1178" t="s">
        <v>1727</v>
      </c>
      <c r="AQ642" s="745" t="s">
        <v>659</v>
      </c>
      <c r="AR642" s="742">
        <v>4.6899999999999997E-3</v>
      </c>
      <c r="AS642" s="742">
        <v>4.6899999999999997E-3</v>
      </c>
      <c r="AT642" s="742" t="s">
        <v>1414</v>
      </c>
      <c r="AU642" s="742" t="s">
        <v>2724</v>
      </c>
      <c r="AX642"/>
      <c r="AY642" s="190"/>
      <c r="AZ642" s="176"/>
      <c r="BA642" s="176"/>
      <c r="BB642" s="176"/>
      <c r="BC642" s="751"/>
      <c r="BD642" s="176"/>
      <c r="BE642" s="176"/>
      <c r="BF642" s="176"/>
      <c r="BG642" s="176"/>
      <c r="BH642" s="751"/>
      <c r="BI642" s="178"/>
      <c r="BJ642" s="191"/>
      <c r="BK642" s="191"/>
      <c r="BL642" s="191"/>
      <c r="BM642" s="178"/>
      <c r="BN642" s="178"/>
      <c r="BO642" s="178"/>
      <c r="BP642" s="178"/>
      <c r="BQ642" s="178"/>
      <c r="BR642" s="178"/>
      <c r="BS642" s="178"/>
      <c r="BT642" s="178"/>
      <c r="BU642" s="179"/>
      <c r="BV642" s="180"/>
      <c r="BW642" s="181"/>
      <c r="BX642" s="177"/>
      <c r="BY642"/>
      <c r="CA642"/>
    </row>
    <row r="643" spans="2:79" ht="18.75">
      <c r="B643" s="1170" t="s">
        <v>1592</v>
      </c>
      <c r="C643" s="335">
        <v>39992349000192</v>
      </c>
      <c r="D643" s="1170" t="s">
        <v>14</v>
      </c>
      <c r="E643" s="1170" t="s">
        <v>607</v>
      </c>
      <c r="F643" s="1170" t="s">
        <v>1414</v>
      </c>
      <c r="G643" s="1172" t="s">
        <v>1414</v>
      </c>
      <c r="H643" s="1172" t="s">
        <v>34</v>
      </c>
      <c r="I643" s="1172" t="s">
        <v>34</v>
      </c>
      <c r="J643" s="1172" t="s">
        <v>608</v>
      </c>
      <c r="K643" s="1172" t="s">
        <v>48</v>
      </c>
      <c r="L643" s="740" t="s">
        <v>1414</v>
      </c>
      <c r="M643" s="740" t="s">
        <v>34</v>
      </c>
      <c r="N643" s="1172" t="s">
        <v>3383</v>
      </c>
      <c r="O643" s="1172" t="s">
        <v>1320</v>
      </c>
      <c r="P643" s="783">
        <v>44195</v>
      </c>
      <c r="Q643" s="741">
        <v>47.072854470000003</v>
      </c>
      <c r="R643" s="741">
        <v>76.293855245461785</v>
      </c>
      <c r="S643" s="784">
        <v>47</v>
      </c>
      <c r="T643" s="742">
        <v>-4.581749197636642E-2</v>
      </c>
      <c r="U643" s="743">
        <v>-1.409623530898344</v>
      </c>
      <c r="V643" s="742">
        <v>-0.20947408621127572</v>
      </c>
      <c r="W643" s="743">
        <v>-1.5834663090535355</v>
      </c>
      <c r="X643" s="742">
        <v>-0.43034229105773047</v>
      </c>
      <c r="Y643" s="743">
        <v>-2.0962527668868187</v>
      </c>
      <c r="Z643" s="742"/>
      <c r="AA643" s="743"/>
      <c r="AB643" s="742">
        <v>0.26921398255645984</v>
      </c>
      <c r="AC643" s="744">
        <v>-1.2694823487491211</v>
      </c>
      <c r="AD643" s="785">
        <v>40040288000142</v>
      </c>
      <c r="AE643" s="1178" t="s">
        <v>1866</v>
      </c>
      <c r="AF643" s="786" t="s">
        <v>1741</v>
      </c>
      <c r="AG643" s="787" t="s">
        <v>1427</v>
      </c>
      <c r="AH643" s="787" t="s">
        <v>1730</v>
      </c>
      <c r="AI643" s="787">
        <v>5000</v>
      </c>
      <c r="AJ643" s="787">
        <v>1000</v>
      </c>
      <c r="AK643" s="787">
        <v>1000</v>
      </c>
      <c r="AL643" s="742">
        <v>1.4999999999999999E-2</v>
      </c>
      <c r="AM643" s="742">
        <v>0.2</v>
      </c>
      <c r="AN643" s="743" t="s">
        <v>34</v>
      </c>
      <c r="AO643" s="1172" t="s">
        <v>34</v>
      </c>
      <c r="AP643" s="1178" t="s">
        <v>1727</v>
      </c>
      <c r="AQ643" s="745" t="s">
        <v>659</v>
      </c>
      <c r="AR643" s="742">
        <v>0</v>
      </c>
      <c r="AS643" s="742">
        <v>0</v>
      </c>
      <c r="AT643" s="742" t="s">
        <v>1414</v>
      </c>
      <c r="AU643" s="742" t="s">
        <v>2724</v>
      </c>
      <c r="AX643" s="190"/>
      <c r="AY643" s="190"/>
      <c r="AZ643" s="176"/>
      <c r="BA643" s="176"/>
      <c r="BB643" s="176"/>
      <c r="BC643" s="176"/>
      <c r="BD643" s="176"/>
      <c r="BE643" s="176"/>
      <c r="BF643" s="176"/>
      <c r="BG643" s="176"/>
      <c r="BH643" s="751"/>
      <c r="BI643" s="178"/>
      <c r="BJ643" s="191"/>
      <c r="BK643" s="191"/>
      <c r="BL643" s="191"/>
      <c r="BM643" s="210"/>
      <c r="BN643" s="178"/>
      <c r="BO643" s="178"/>
      <c r="BP643" s="178"/>
      <c r="BQ643" s="178"/>
      <c r="BR643" s="178"/>
      <c r="BS643" s="178"/>
      <c r="BT643" s="178"/>
      <c r="BU643" s="178"/>
      <c r="BV643" s="178"/>
      <c r="BW643" s="181"/>
      <c r="BX643" s="176"/>
      <c r="BY643"/>
      <c r="CA643"/>
    </row>
    <row r="644" spans="2:79" ht="18.75">
      <c r="B644" s="1170" t="s">
        <v>236</v>
      </c>
      <c r="C644" s="335">
        <v>39363151000140</v>
      </c>
      <c r="D644" s="1170" t="s">
        <v>14</v>
      </c>
      <c r="E644" s="1170" t="s">
        <v>607</v>
      </c>
      <c r="F644" s="1170" t="s">
        <v>1414</v>
      </c>
      <c r="G644" s="1172" t="s">
        <v>1414</v>
      </c>
      <c r="H644" s="1172" t="s">
        <v>34</v>
      </c>
      <c r="I644" s="1172" t="s">
        <v>34</v>
      </c>
      <c r="J644" s="1172" t="s">
        <v>608</v>
      </c>
      <c r="K644" s="1172" t="s">
        <v>48</v>
      </c>
      <c r="L644" s="740" t="s">
        <v>1414</v>
      </c>
      <c r="M644" s="740" t="s">
        <v>1411</v>
      </c>
      <c r="N644" s="1172" t="s">
        <v>3384</v>
      </c>
      <c r="O644" s="1172" t="s">
        <v>1320</v>
      </c>
      <c r="P644" s="783">
        <v>44143</v>
      </c>
      <c r="Q644" s="741">
        <v>6.19526457</v>
      </c>
      <c r="R644" s="741">
        <v>6.3262348738974321</v>
      </c>
      <c r="S644" s="784">
        <v>62</v>
      </c>
      <c r="T644" s="742">
        <v>2.7324189622129014E-2</v>
      </c>
      <c r="U644" s="743">
        <v>0.84065755222806904</v>
      </c>
      <c r="V644" s="742">
        <v>-0.18513530044164372</v>
      </c>
      <c r="W644" s="743">
        <v>-1.3994834214012042</v>
      </c>
      <c r="X644" s="742">
        <v>-0.20309676797120835</v>
      </c>
      <c r="Y644" s="743">
        <v>-0.98931053408437242</v>
      </c>
      <c r="Z644" s="742"/>
      <c r="AA644" s="743"/>
      <c r="AB644" s="742">
        <v>0.33592013957559691</v>
      </c>
      <c r="AC644" s="744">
        <v>-0.94493772693498534</v>
      </c>
      <c r="AD644" s="785">
        <v>40040288000142</v>
      </c>
      <c r="AE644" s="1178" t="s">
        <v>1866</v>
      </c>
      <c r="AF644" s="786" t="s">
        <v>1741</v>
      </c>
      <c r="AG644" s="787" t="s">
        <v>1427</v>
      </c>
      <c r="AH644" s="787" t="s">
        <v>1726</v>
      </c>
      <c r="AI644" s="787">
        <v>50000</v>
      </c>
      <c r="AJ644" s="787">
        <v>10000</v>
      </c>
      <c r="AK644" s="787">
        <v>10000</v>
      </c>
      <c r="AL644" s="742">
        <v>5.0000000000000001E-3</v>
      </c>
      <c r="AM644" s="742">
        <v>0.25</v>
      </c>
      <c r="AN644" s="743" t="s">
        <v>34</v>
      </c>
      <c r="AO644" s="1172" t="s">
        <v>34</v>
      </c>
      <c r="AP644" s="1178" t="s">
        <v>1727</v>
      </c>
      <c r="AQ644" s="745" t="s">
        <v>659</v>
      </c>
      <c r="AR644" s="742">
        <v>0</v>
      </c>
      <c r="AS644" s="742">
        <v>0</v>
      </c>
      <c r="AT644" s="742" t="s">
        <v>1414</v>
      </c>
      <c r="AU644" s="742" t="s">
        <v>2724</v>
      </c>
      <c r="AX644" s="190"/>
      <c r="AY644" s="190"/>
      <c r="AZ644" s="176"/>
      <c r="BA644" s="176"/>
      <c r="BB644" s="176"/>
      <c r="BC644" s="176"/>
      <c r="BD644" s="176"/>
      <c r="BE644" s="176"/>
      <c r="BF644" s="176"/>
      <c r="BG644" s="176"/>
      <c r="BH644" s="751"/>
      <c r="BI644" s="178"/>
      <c r="BJ644" s="191"/>
      <c r="BK644" s="191"/>
      <c r="BL644" s="191"/>
      <c r="BM644" s="210"/>
      <c r="BN644" s="178"/>
      <c r="BO644" s="178"/>
      <c r="BP644" s="178"/>
      <c r="BQ644" s="178"/>
      <c r="BR644" s="178"/>
      <c r="BS644" s="178"/>
      <c r="BT644" s="178"/>
      <c r="BU644" s="178"/>
      <c r="BV644" s="178"/>
      <c r="BW644" s="181"/>
      <c r="BX644" s="176"/>
      <c r="BY644"/>
      <c r="CA644"/>
    </row>
    <row r="645" spans="2:79" ht="18.75">
      <c r="B645" s="1170" t="s">
        <v>237</v>
      </c>
      <c r="C645" s="335">
        <v>40982906000173</v>
      </c>
      <c r="D645" s="1170" t="s">
        <v>14</v>
      </c>
      <c r="E645" s="1170" t="s">
        <v>607</v>
      </c>
      <c r="F645" s="1170" t="s">
        <v>1414</v>
      </c>
      <c r="G645" s="1172" t="s">
        <v>1414</v>
      </c>
      <c r="H645" s="1172" t="s">
        <v>34</v>
      </c>
      <c r="I645" s="1172" t="s">
        <v>34</v>
      </c>
      <c r="J645" s="1172" t="s">
        <v>608</v>
      </c>
      <c r="K645" s="1172" t="s">
        <v>48</v>
      </c>
      <c r="L645" s="740" t="s">
        <v>1414</v>
      </c>
      <c r="M645" s="740" t="s">
        <v>1411</v>
      </c>
      <c r="N645" s="1172" t="s">
        <v>3385</v>
      </c>
      <c r="O645" s="1172" t="s">
        <v>1323</v>
      </c>
      <c r="P645" s="783">
        <v>44297</v>
      </c>
      <c r="Q645" s="741">
        <v>1.96837146</v>
      </c>
      <c r="R645" s="741">
        <v>2.1905323076754377</v>
      </c>
      <c r="S645" s="784">
        <v>92</v>
      </c>
      <c r="T645" s="742">
        <v>0.1261180659383776</v>
      </c>
      <c r="U645" s="743">
        <v>3.8801554984683135</v>
      </c>
      <c r="V645" s="742">
        <v>-0.39748066396781379</v>
      </c>
      <c r="W645" s="743">
        <v>-3.004654424215758</v>
      </c>
      <c r="X645" s="742"/>
      <c r="Y645" s="743"/>
      <c r="Z645" s="742"/>
      <c r="AA645" s="743"/>
      <c r="AB645" s="742">
        <v>1.1075265156561154</v>
      </c>
      <c r="AC645" s="744">
        <v>-0.47833525352174028</v>
      </c>
      <c r="AD645" s="785">
        <v>0</v>
      </c>
      <c r="AE645" s="1178" t="s">
        <v>1866</v>
      </c>
      <c r="AF645" s="786" t="s">
        <v>1741</v>
      </c>
      <c r="AG645" s="787" t="s">
        <v>1427</v>
      </c>
      <c r="AH645" s="787" t="s">
        <v>1726</v>
      </c>
      <c r="AI645" s="787">
        <v>50000</v>
      </c>
      <c r="AJ645" s="787">
        <v>10000</v>
      </c>
      <c r="AK645" s="787">
        <v>10000</v>
      </c>
      <c r="AL645" s="742">
        <v>5.0000000000000001E-3</v>
      </c>
      <c r="AM645" s="742">
        <v>0.2</v>
      </c>
      <c r="AN645" s="743" t="s">
        <v>2138</v>
      </c>
      <c r="AO645" s="1172" t="s">
        <v>34</v>
      </c>
      <c r="AP645" s="1178" t="s">
        <v>1727</v>
      </c>
      <c r="AQ645" s="745" t="s">
        <v>659</v>
      </c>
      <c r="AR645" s="742">
        <v>0</v>
      </c>
      <c r="AS645" s="742">
        <v>0</v>
      </c>
      <c r="AT645" s="742" t="s">
        <v>1414</v>
      </c>
      <c r="AU645" s="742" t="s">
        <v>2724</v>
      </c>
      <c r="AX645" s="190"/>
      <c r="AY645" s="190"/>
      <c r="AZ645" s="176"/>
      <c r="BA645" s="176"/>
      <c r="BB645" s="176"/>
      <c r="BC645" s="176"/>
      <c r="BD645" s="176"/>
      <c r="BE645" s="176"/>
      <c r="BF645" s="176"/>
      <c r="BG645" s="176"/>
      <c r="BH645" s="751"/>
      <c r="BI645" s="178"/>
      <c r="BJ645" s="191"/>
      <c r="BK645" s="191"/>
      <c r="BL645" s="191"/>
      <c r="BM645" s="210"/>
      <c r="BN645" s="178"/>
      <c r="BO645" s="178"/>
      <c r="BP645" s="178"/>
      <c r="BQ645" s="178"/>
      <c r="BR645" s="178"/>
      <c r="BS645" s="178"/>
      <c r="BT645" s="178"/>
      <c r="BU645" s="178"/>
      <c r="BV645" s="178"/>
      <c r="BW645" s="181"/>
      <c r="BX645" s="176"/>
      <c r="BY645"/>
      <c r="CA645"/>
    </row>
    <row r="646" spans="2:79" ht="18.75">
      <c r="B646" s="1170" t="s">
        <v>238</v>
      </c>
      <c r="C646" s="335">
        <v>41673186000127</v>
      </c>
      <c r="D646" s="1170" t="s">
        <v>14</v>
      </c>
      <c r="E646" s="1170" t="s">
        <v>607</v>
      </c>
      <c r="F646" s="1170" t="s">
        <v>1414</v>
      </c>
      <c r="G646" s="1172" t="s">
        <v>1414</v>
      </c>
      <c r="H646" s="1172" t="s">
        <v>34</v>
      </c>
      <c r="I646" s="1172" t="s">
        <v>34</v>
      </c>
      <c r="J646" s="1172" t="s">
        <v>608</v>
      </c>
      <c r="K646" s="1172" t="s">
        <v>48</v>
      </c>
      <c r="L646" s="740" t="s">
        <v>1414</v>
      </c>
      <c r="M646" s="740" t="s">
        <v>1411</v>
      </c>
      <c r="N646" s="1172" t="s">
        <v>3386</v>
      </c>
      <c r="O646" s="1172" t="s">
        <v>1320</v>
      </c>
      <c r="P646" s="783">
        <v>44332</v>
      </c>
      <c r="Q646" s="741">
        <v>3.3943938299999998</v>
      </c>
      <c r="R646" s="741">
        <v>4.1996648732931714</v>
      </c>
      <c r="S646" s="784">
        <v>92</v>
      </c>
      <c r="T646" s="742">
        <v>-0.1165734785904694</v>
      </c>
      <c r="U646" s="743">
        <v>-3.5865061881728919</v>
      </c>
      <c r="V646" s="742">
        <v>-0.42984062026387093</v>
      </c>
      <c r="W646" s="743">
        <v>-3.2492713192409961</v>
      </c>
      <c r="X646" s="742"/>
      <c r="Y646" s="743"/>
      <c r="Z646" s="742"/>
      <c r="AA646" s="743"/>
      <c r="AB646" s="742">
        <v>0.61608132562575424</v>
      </c>
      <c r="AC646" s="744">
        <v>-0.91242650858394381</v>
      </c>
      <c r="AD646" s="785">
        <v>0</v>
      </c>
      <c r="AE646" s="1178" t="s">
        <v>1866</v>
      </c>
      <c r="AF646" s="786" t="s">
        <v>1741</v>
      </c>
      <c r="AG646" s="787" t="s">
        <v>1427</v>
      </c>
      <c r="AH646" s="787" t="s">
        <v>1726</v>
      </c>
      <c r="AI646" s="787">
        <v>50000</v>
      </c>
      <c r="AJ646" s="787">
        <v>10000</v>
      </c>
      <c r="AK646" s="787">
        <v>10000</v>
      </c>
      <c r="AL646" s="742">
        <v>5.0000000000000001E-3</v>
      </c>
      <c r="AM646" s="742">
        <v>0.2</v>
      </c>
      <c r="AN646" s="743" t="s">
        <v>2138</v>
      </c>
      <c r="AO646" s="1172" t="s">
        <v>34</v>
      </c>
      <c r="AP646" s="1178" t="s">
        <v>1727</v>
      </c>
      <c r="AQ646" s="745" t="s">
        <v>659</v>
      </c>
      <c r="AR646" s="742">
        <v>0</v>
      </c>
      <c r="AS646" s="742">
        <v>0</v>
      </c>
      <c r="AT646" s="742" t="s">
        <v>1414</v>
      </c>
      <c r="AU646" s="742" t="s">
        <v>2724</v>
      </c>
      <c r="AX646"/>
      <c r="AY646" s="190"/>
      <c r="AZ646" s="176"/>
      <c r="BA646" s="176"/>
      <c r="BB646" s="176"/>
      <c r="BC646" s="751"/>
      <c r="BD646" s="176"/>
      <c r="BE646" s="176"/>
      <c r="BF646" s="176"/>
      <c r="BG646" s="176"/>
      <c r="BH646" s="751"/>
      <c r="BI646" s="178"/>
      <c r="BJ646" s="191"/>
      <c r="BK646" s="191"/>
      <c r="BL646" s="191"/>
      <c r="BM646" s="178"/>
      <c r="BN646" s="178"/>
      <c r="BO646" s="178"/>
      <c r="BP646" s="178"/>
      <c r="BQ646" s="178"/>
      <c r="BR646" s="178"/>
      <c r="BS646" s="178"/>
      <c r="BT646" s="178"/>
      <c r="BU646" s="179"/>
      <c r="BV646" s="180"/>
      <c r="BW646" s="181"/>
      <c r="BX646" s="177"/>
      <c r="BY646"/>
      <c r="CA646"/>
    </row>
    <row r="647" spans="2:79" ht="18.75">
      <c r="B647" s="1170" t="s">
        <v>5058</v>
      </c>
      <c r="C647" s="335">
        <v>4764174000181</v>
      </c>
      <c r="D647" s="1170" t="s">
        <v>11</v>
      </c>
      <c r="E647" s="1170" t="s">
        <v>620</v>
      </c>
      <c r="F647" s="1170" t="s">
        <v>672</v>
      </c>
      <c r="G647" s="1172" t="s">
        <v>1414</v>
      </c>
      <c r="H647" s="1172" t="s">
        <v>34</v>
      </c>
      <c r="I647" s="1172" t="s">
        <v>34</v>
      </c>
      <c r="J647" s="1172" t="s">
        <v>608</v>
      </c>
      <c r="K647" s="1172" t="s">
        <v>48</v>
      </c>
      <c r="L647" s="740" t="s">
        <v>1414</v>
      </c>
      <c r="M647" s="740" t="s">
        <v>1414</v>
      </c>
      <c r="N647" s="1172" t="s">
        <v>5059</v>
      </c>
      <c r="O647" s="1172" t="s">
        <v>1320</v>
      </c>
      <c r="P647" s="783">
        <v>1</v>
      </c>
      <c r="Q647" s="741">
        <v>1791.531029</v>
      </c>
      <c r="R647" s="741">
        <v>2241.4254087239988</v>
      </c>
      <c r="S647" s="784">
        <v>0</v>
      </c>
      <c r="T647" s="742">
        <v>3.1272664438630304E-2</v>
      </c>
      <c r="U647" s="743">
        <v>0.96213655014813693</v>
      </c>
      <c r="V647" s="742">
        <v>0.12933107939952193</v>
      </c>
      <c r="W647" s="743">
        <v>0.97764554387943692</v>
      </c>
      <c r="X647" s="742">
        <v>0.20831506435475533</v>
      </c>
      <c r="Y647" s="743">
        <v>1.0147295283588125</v>
      </c>
      <c r="Z647" s="742">
        <v>0.23743271479741157</v>
      </c>
      <c r="AA647" s="743">
        <v>1.0230766889554086</v>
      </c>
      <c r="AB647" s="742">
        <v>1.6611799994765038E-3</v>
      </c>
      <c r="AC647" s="744">
        <v>-1.7802003888885081</v>
      </c>
      <c r="AD647" s="785">
        <v>0</v>
      </c>
      <c r="AE647" s="1178" t="s">
        <v>2043</v>
      </c>
      <c r="AF647" s="786" t="s">
        <v>1811</v>
      </c>
      <c r="AG647" s="787" t="s">
        <v>59</v>
      </c>
      <c r="AH647" s="787" t="s">
        <v>2207</v>
      </c>
      <c r="AI647" s="787">
        <v>300000</v>
      </c>
      <c r="AJ647" s="787">
        <v>1</v>
      </c>
      <c r="AK647" s="787">
        <v>1000</v>
      </c>
      <c r="AL647" s="742">
        <v>3.0000000000000001E-3</v>
      </c>
      <c r="AM647" s="742">
        <v>0</v>
      </c>
      <c r="AN647" s="743" t="s">
        <v>64</v>
      </c>
      <c r="AO647" s="1172" t="s">
        <v>34</v>
      </c>
      <c r="AP647" s="1178" t="s">
        <v>1742</v>
      </c>
      <c r="AQ647" s="745" t="s">
        <v>688</v>
      </c>
      <c r="AR647" s="742">
        <v>0</v>
      </c>
      <c r="AS647" s="742">
        <v>0</v>
      </c>
      <c r="AT647" s="742" t="s">
        <v>1414</v>
      </c>
      <c r="AU647" s="742" t="s">
        <v>2724</v>
      </c>
      <c r="AX647"/>
      <c r="AY647" s="190"/>
      <c r="AZ647" s="176"/>
      <c r="BA647" s="176"/>
      <c r="BB647" s="176"/>
      <c r="BC647" s="751"/>
      <c r="BD647" s="176"/>
      <c r="BE647" s="176"/>
      <c r="BF647" s="176"/>
      <c r="BG647" s="176"/>
      <c r="BH647" s="751"/>
      <c r="BI647" s="178"/>
      <c r="BJ647" s="191"/>
      <c r="BK647" s="191"/>
      <c r="BL647" s="191"/>
      <c r="BM647" s="178"/>
      <c r="BN647" s="178"/>
      <c r="BO647" s="178"/>
      <c r="BP647" s="178"/>
      <c r="BQ647" s="178"/>
      <c r="BR647" s="178"/>
      <c r="BS647" s="178"/>
      <c r="BT647" s="178"/>
      <c r="BU647" s="179"/>
      <c r="BV647" s="180"/>
      <c r="BW647" s="181"/>
      <c r="BX647" s="177"/>
      <c r="BY647"/>
      <c r="CA647"/>
    </row>
    <row r="648" spans="2:79" ht="18.75">
      <c r="B648" s="1170" t="s">
        <v>1593</v>
      </c>
      <c r="C648" s="335">
        <v>15174629000125</v>
      </c>
      <c r="D648" s="1170" t="s">
        <v>11</v>
      </c>
      <c r="E648" s="1170" t="s">
        <v>620</v>
      </c>
      <c r="F648" s="1170" t="s">
        <v>663</v>
      </c>
      <c r="G648" s="1172" t="s">
        <v>738</v>
      </c>
      <c r="H648" s="1172" t="s">
        <v>34</v>
      </c>
      <c r="I648" s="1172" t="s">
        <v>1414</v>
      </c>
      <c r="J648" s="1172" t="s">
        <v>608</v>
      </c>
      <c r="K648" s="1172" t="s">
        <v>48</v>
      </c>
      <c r="L648" s="740" t="s">
        <v>1414</v>
      </c>
      <c r="M648" s="740" t="s">
        <v>34</v>
      </c>
      <c r="N648" s="1172" t="s">
        <v>3387</v>
      </c>
      <c r="O648" s="1172" t="s">
        <v>1320</v>
      </c>
      <c r="P648" s="783">
        <v>41025</v>
      </c>
      <c r="Q648" s="741">
        <v>64.113206000000005</v>
      </c>
      <c r="R648" s="741">
        <v>46.708851425702797</v>
      </c>
      <c r="S648" s="784">
        <v>30</v>
      </c>
      <c r="T648" s="742">
        <v>1.4111944077750627E-2</v>
      </c>
      <c r="U648" s="743">
        <v>0.43416886391293041</v>
      </c>
      <c r="V648" s="742">
        <v>0.12561199218485553</v>
      </c>
      <c r="W648" s="743">
        <v>0.94953204587416906</v>
      </c>
      <c r="X648" s="742">
        <v>0.21820988359364435</v>
      </c>
      <c r="Y648" s="743">
        <v>1.0629284682222047</v>
      </c>
      <c r="Z648" s="742">
        <v>0.30826094647355196</v>
      </c>
      <c r="AA648" s="743">
        <v>1.328269310829866</v>
      </c>
      <c r="AB648" s="742">
        <v>5.5384846033150878E-3</v>
      </c>
      <c r="AC648" s="744">
        <v>-1.2054417361297969</v>
      </c>
      <c r="AD648" s="785">
        <v>0</v>
      </c>
      <c r="AE648" s="1178" t="s">
        <v>1868</v>
      </c>
      <c r="AF648" s="786" t="s">
        <v>1741</v>
      </c>
      <c r="AG648" s="787" t="s">
        <v>1427</v>
      </c>
      <c r="AH648" s="787" t="s">
        <v>1730</v>
      </c>
      <c r="AI648" s="787">
        <v>1000</v>
      </c>
      <c r="AJ648" s="787">
        <v>1000</v>
      </c>
      <c r="AK648" s="787">
        <v>1000</v>
      </c>
      <c r="AL648" s="742">
        <v>1.4999999999999999E-2</v>
      </c>
      <c r="AM648" s="742">
        <v>0</v>
      </c>
      <c r="AN648" s="743" t="s">
        <v>34</v>
      </c>
      <c r="AO648" s="1172" t="s">
        <v>34</v>
      </c>
      <c r="AP648" s="1178" t="s">
        <v>1731</v>
      </c>
      <c r="AQ648" s="745" t="s">
        <v>669</v>
      </c>
      <c r="AR648" s="742">
        <v>3.0000000000000001E-3</v>
      </c>
      <c r="AS648" s="742">
        <v>3.0000000000000001E-3</v>
      </c>
      <c r="AT648" s="742" t="s">
        <v>1414</v>
      </c>
      <c r="AU648" s="742" t="s">
        <v>2724</v>
      </c>
      <c r="AX648"/>
      <c r="AY648" s="190"/>
      <c r="AZ648" s="176"/>
      <c r="BA648" s="176"/>
      <c r="BB648" s="176"/>
      <c r="BC648" s="751"/>
      <c r="BD648" s="176"/>
      <c r="BE648" s="176"/>
      <c r="BF648" s="176"/>
      <c r="BG648" s="176"/>
      <c r="BH648" s="751"/>
      <c r="BI648" s="178"/>
      <c r="BJ648" s="191"/>
      <c r="BK648" s="191"/>
      <c r="BL648" s="191"/>
      <c r="BM648" s="178"/>
      <c r="BN648" s="178"/>
      <c r="BO648" s="178"/>
      <c r="BP648" s="178"/>
      <c r="BQ648" s="178"/>
      <c r="BR648" s="178"/>
      <c r="BS648" s="178"/>
      <c r="BT648" s="178"/>
      <c r="BU648" s="179"/>
      <c r="BV648" s="180"/>
      <c r="BW648" s="181"/>
      <c r="BX648" s="177"/>
      <c r="BY648"/>
      <c r="CA648"/>
    </row>
    <row r="649" spans="2:79" ht="18.75">
      <c r="B649" s="1170" t="s">
        <v>984</v>
      </c>
      <c r="C649" s="335">
        <v>37227745000106</v>
      </c>
      <c r="D649" s="1170" t="s">
        <v>11</v>
      </c>
      <c r="E649" s="1170" t="s">
        <v>620</v>
      </c>
      <c r="F649" s="1170" t="s">
        <v>663</v>
      </c>
      <c r="G649" s="1172" t="s">
        <v>738</v>
      </c>
      <c r="H649" s="1172" t="s">
        <v>34</v>
      </c>
      <c r="I649" s="1172" t="s">
        <v>1414</v>
      </c>
      <c r="J649" s="1172" t="s">
        <v>608</v>
      </c>
      <c r="K649" s="1172" t="s">
        <v>48</v>
      </c>
      <c r="L649" s="740" t="s">
        <v>1414</v>
      </c>
      <c r="M649" s="740" t="s">
        <v>34</v>
      </c>
      <c r="N649" s="1172" t="s">
        <v>3388</v>
      </c>
      <c r="O649" s="1172" t="s">
        <v>1320</v>
      </c>
      <c r="P649" s="783">
        <v>44010</v>
      </c>
      <c r="Q649" s="741">
        <v>24.325282260000002</v>
      </c>
      <c r="R649" s="741">
        <v>23.089365903012055</v>
      </c>
      <c r="S649" s="784">
        <v>61</v>
      </c>
      <c r="T649" s="742">
        <v>1.9024715376286805E-2</v>
      </c>
      <c r="U649" s="743">
        <v>0.5853154615466627</v>
      </c>
      <c r="V649" s="742">
        <v>0.13641965973534997</v>
      </c>
      <c r="W649" s="743">
        <v>1.0312298718687332</v>
      </c>
      <c r="X649" s="742">
        <v>0.23973795005124954</v>
      </c>
      <c r="Y649" s="743">
        <v>1.1677944547060295</v>
      </c>
      <c r="Z649" s="742"/>
      <c r="AA649" s="743"/>
      <c r="AB649" s="742">
        <v>6.368017265901701E-3</v>
      </c>
      <c r="AC649" s="744">
        <v>0.64876505232923032</v>
      </c>
      <c r="AD649" s="785">
        <v>0</v>
      </c>
      <c r="AE649" s="1178" t="s">
        <v>1868</v>
      </c>
      <c r="AF649" s="786" t="s">
        <v>1741</v>
      </c>
      <c r="AG649" s="787" t="s">
        <v>1427</v>
      </c>
      <c r="AH649" s="787" t="s">
        <v>1726</v>
      </c>
      <c r="AI649" s="787">
        <v>1000</v>
      </c>
      <c r="AJ649" s="787">
        <v>1000</v>
      </c>
      <c r="AK649" s="787">
        <v>1000</v>
      </c>
      <c r="AL649" s="742">
        <v>4.0000000000000001E-3</v>
      </c>
      <c r="AM649" s="742">
        <v>0.15</v>
      </c>
      <c r="AN649" s="743" t="s">
        <v>34</v>
      </c>
      <c r="AO649" s="1172" t="s">
        <v>34</v>
      </c>
      <c r="AP649" s="1178" t="s">
        <v>1731</v>
      </c>
      <c r="AQ649" s="745" t="s">
        <v>675</v>
      </c>
      <c r="AR649" s="742">
        <v>1.6000000000000001E-3</v>
      </c>
      <c r="AS649" s="742">
        <v>1.6000000000000001E-3</v>
      </c>
      <c r="AT649" s="742" t="s">
        <v>1414</v>
      </c>
      <c r="AU649" s="742" t="s">
        <v>2724</v>
      </c>
      <c r="AX649" s="190"/>
      <c r="AY649" s="190"/>
      <c r="AZ649" s="176"/>
      <c r="BA649" s="176"/>
      <c r="BB649" s="176"/>
      <c r="BC649" s="751"/>
      <c r="BD649" s="176"/>
      <c r="BE649" s="176"/>
      <c r="BF649" s="176"/>
      <c r="BG649" s="176"/>
      <c r="BH649" s="751"/>
      <c r="BI649" s="178"/>
      <c r="BJ649" s="191"/>
      <c r="BK649" s="191"/>
      <c r="BL649" s="191"/>
      <c r="BM649" s="210"/>
      <c r="BN649" s="178"/>
      <c r="BO649" s="178"/>
      <c r="BP649" s="178"/>
      <c r="BQ649" s="178"/>
      <c r="BR649" s="178"/>
      <c r="BS649" s="178"/>
      <c r="BT649" s="178"/>
      <c r="BU649" s="179"/>
      <c r="BV649" s="180"/>
      <c r="BW649" s="181"/>
      <c r="BX649" s="177"/>
      <c r="BY649"/>
      <c r="CA649"/>
    </row>
    <row r="650" spans="2:79" ht="18.75">
      <c r="B650" s="1170" t="s">
        <v>985</v>
      </c>
      <c r="C650" s="335">
        <v>20879578000177</v>
      </c>
      <c r="D650" s="1170" t="s">
        <v>11</v>
      </c>
      <c r="E650" s="1170" t="s">
        <v>620</v>
      </c>
      <c r="F650" s="1170" t="s">
        <v>663</v>
      </c>
      <c r="G650" s="1172" t="s">
        <v>738</v>
      </c>
      <c r="H650" s="1172" t="s">
        <v>34</v>
      </c>
      <c r="I650" s="1172" t="s">
        <v>1414</v>
      </c>
      <c r="J650" s="1172" t="s">
        <v>608</v>
      </c>
      <c r="K650" s="1172" t="s">
        <v>48</v>
      </c>
      <c r="L650" s="740" t="s">
        <v>1414</v>
      </c>
      <c r="M650" s="740" t="s">
        <v>34</v>
      </c>
      <c r="N650" s="1172" t="s">
        <v>3389</v>
      </c>
      <c r="O650" s="1172" t="s">
        <v>1320</v>
      </c>
      <c r="P650" s="783">
        <v>41992</v>
      </c>
      <c r="Q650" s="741">
        <v>1389.7968579999999</v>
      </c>
      <c r="R650" s="741">
        <v>1281.2095284153218</v>
      </c>
      <c r="S650" s="784">
        <v>1</v>
      </c>
      <c r="T650" s="742">
        <v>1.1261033341843252E-2</v>
      </c>
      <c r="U650" s="743">
        <v>0.34645758412706434</v>
      </c>
      <c r="V650" s="742">
        <v>0.11800774856574181</v>
      </c>
      <c r="W650" s="743">
        <v>0.89204969187761185</v>
      </c>
      <c r="X650" s="742">
        <v>0.21391719044151314</v>
      </c>
      <c r="Y650" s="743">
        <v>1.0420182065896941</v>
      </c>
      <c r="Z650" s="742">
        <v>0.22853027681067184</v>
      </c>
      <c r="AA650" s="743">
        <v>0.98471686652371127</v>
      </c>
      <c r="AB650" s="742">
        <v>1.0465802077337215E-2</v>
      </c>
      <c r="AC650" s="744">
        <v>-1.3644978195971549</v>
      </c>
      <c r="AD650" s="785">
        <v>0</v>
      </c>
      <c r="AE650" s="1178" t="s">
        <v>1804</v>
      </c>
      <c r="AF650" s="786" t="s">
        <v>1741</v>
      </c>
      <c r="AG650" s="787" t="s">
        <v>1427</v>
      </c>
      <c r="AH650" s="787" t="s">
        <v>1730</v>
      </c>
      <c r="AI650" s="787">
        <v>500</v>
      </c>
      <c r="AJ650" s="787">
        <v>100</v>
      </c>
      <c r="AK650" s="787">
        <v>500</v>
      </c>
      <c r="AL650" s="742">
        <v>5.0000000000000001E-3</v>
      </c>
      <c r="AM650" s="742">
        <v>0</v>
      </c>
      <c r="AN650" s="743" t="s">
        <v>64</v>
      </c>
      <c r="AO650" s="1172" t="s">
        <v>34</v>
      </c>
      <c r="AP650" s="1178" t="s">
        <v>1731</v>
      </c>
      <c r="AQ650" s="745" t="s">
        <v>675</v>
      </c>
      <c r="AR650" s="742">
        <v>1.5E-3</v>
      </c>
      <c r="AS650" s="742">
        <v>1.5E-3</v>
      </c>
      <c r="AT650" s="742" t="s">
        <v>1414</v>
      </c>
      <c r="AU650" s="742" t="s">
        <v>2724</v>
      </c>
      <c r="AX650" s="190"/>
      <c r="AY650" s="190"/>
      <c r="AZ650" s="176"/>
      <c r="BA650" s="176"/>
      <c r="BB650" s="176"/>
      <c r="BC650" s="751"/>
      <c r="BD650" s="176"/>
      <c r="BE650" s="176"/>
      <c r="BF650" s="176"/>
      <c r="BG650" s="176"/>
      <c r="BH650" s="751"/>
      <c r="BI650" s="178"/>
      <c r="BJ650" s="191"/>
      <c r="BK650" s="191"/>
      <c r="BL650" s="191"/>
      <c r="BM650" s="210"/>
      <c r="BN650" s="178"/>
      <c r="BO650" s="178"/>
      <c r="BP650" s="178"/>
      <c r="BQ650" s="178"/>
      <c r="BR650" s="178"/>
      <c r="BS650" s="178"/>
      <c r="BT650" s="178"/>
      <c r="BU650" s="179"/>
      <c r="BV650" s="180"/>
      <c r="BW650" s="181"/>
      <c r="BX650" s="177"/>
      <c r="BY650"/>
      <c r="CA650"/>
    </row>
    <row r="651" spans="2:79" ht="18.75">
      <c r="B651" s="1170" t="s">
        <v>986</v>
      </c>
      <c r="C651" s="335">
        <v>9720710000160</v>
      </c>
      <c r="D651" s="1170" t="s">
        <v>11</v>
      </c>
      <c r="E651" s="1170" t="s">
        <v>620</v>
      </c>
      <c r="F651" s="1170" t="s">
        <v>663</v>
      </c>
      <c r="G651" s="1172" t="s">
        <v>738</v>
      </c>
      <c r="H651" s="1172" t="s">
        <v>34</v>
      </c>
      <c r="I651" s="1172" t="s">
        <v>1414</v>
      </c>
      <c r="J651" s="1172" t="s">
        <v>608</v>
      </c>
      <c r="K651" s="1172" t="s">
        <v>48</v>
      </c>
      <c r="L651" s="740" t="s">
        <v>1414</v>
      </c>
      <c r="M651" s="740" t="s">
        <v>34</v>
      </c>
      <c r="N651" s="1172" t="s">
        <v>3390</v>
      </c>
      <c r="O651" s="1172" t="s">
        <v>1320</v>
      </c>
      <c r="P651" s="783">
        <v>39630</v>
      </c>
      <c r="Q651" s="741">
        <v>289.51623799999999</v>
      </c>
      <c r="R651" s="741">
        <v>299.89797130522066</v>
      </c>
      <c r="S651" s="784">
        <v>1</v>
      </c>
      <c r="T651" s="742">
        <v>1.2469394606330564E-2</v>
      </c>
      <c r="U651" s="743">
        <v>0.38363409464243708</v>
      </c>
      <c r="V651" s="742">
        <v>0.11432994399261398</v>
      </c>
      <c r="W651" s="743">
        <v>0.86424825954694562</v>
      </c>
      <c r="X651" s="742">
        <v>0.19917966010348764</v>
      </c>
      <c r="Y651" s="743">
        <v>0.97022979678169785</v>
      </c>
      <c r="Z651" s="742">
        <v>0.22445681094525227</v>
      </c>
      <c r="AA651" s="743">
        <v>0.96716466031774595</v>
      </c>
      <c r="AB651" s="742">
        <v>1.038885184181822E-2</v>
      </c>
      <c r="AC651" s="744">
        <v>-1.7286191930952424</v>
      </c>
      <c r="AD651" s="785">
        <v>0</v>
      </c>
      <c r="AE651" s="1178" t="s">
        <v>1804</v>
      </c>
      <c r="AF651" s="786" t="s">
        <v>1741</v>
      </c>
      <c r="AG651" s="787" t="s">
        <v>1427</v>
      </c>
      <c r="AH651" s="787" t="s">
        <v>1730</v>
      </c>
      <c r="AI651" s="787">
        <v>1</v>
      </c>
      <c r="AJ651" s="787">
        <v>1</v>
      </c>
      <c r="AK651" s="787">
        <v>1</v>
      </c>
      <c r="AL651" s="742">
        <v>8.0000000000000002E-3</v>
      </c>
      <c r="AM651" s="742">
        <v>0.2</v>
      </c>
      <c r="AN651" s="743" t="s">
        <v>64</v>
      </c>
      <c r="AO651" s="1172" t="s">
        <v>34</v>
      </c>
      <c r="AP651" s="1178" t="s">
        <v>1731</v>
      </c>
      <c r="AQ651" s="745" t="s">
        <v>675</v>
      </c>
      <c r="AR651" s="742">
        <v>2.3999999999999998E-3</v>
      </c>
      <c r="AS651" s="742">
        <v>2.3999999999999998E-3</v>
      </c>
      <c r="AT651" s="742" t="s">
        <v>1414</v>
      </c>
      <c r="AU651" s="742" t="s">
        <v>2724</v>
      </c>
      <c r="AX651"/>
      <c r="AY651" s="190"/>
      <c r="AZ651" s="176"/>
      <c r="BA651" s="176"/>
      <c r="BB651" s="176"/>
      <c r="BC651" s="751"/>
      <c r="BD651" s="176"/>
      <c r="BE651" s="176"/>
      <c r="BF651" s="176"/>
      <c r="BG651" s="176"/>
      <c r="BH651" s="751"/>
      <c r="BI651" s="178"/>
      <c r="BJ651" s="191"/>
      <c r="BK651" s="191"/>
      <c r="BL651" s="191"/>
      <c r="BM651" s="178"/>
      <c r="BN651" s="178"/>
      <c r="BO651" s="178"/>
      <c r="BP651" s="178"/>
      <c r="BQ651" s="178"/>
      <c r="BR651" s="178"/>
      <c r="BS651" s="178"/>
      <c r="BT651" s="178"/>
      <c r="BU651" s="179"/>
      <c r="BV651" s="180"/>
      <c r="BW651" s="181"/>
      <c r="BX651" s="177"/>
      <c r="BY651"/>
      <c r="CA651"/>
    </row>
    <row r="652" spans="2:79" ht="18.75">
      <c r="B652" s="1170" t="s">
        <v>987</v>
      </c>
      <c r="C652" s="335">
        <v>27826059000190</v>
      </c>
      <c r="D652" s="1170" t="s">
        <v>11</v>
      </c>
      <c r="E652" s="1170" t="s">
        <v>620</v>
      </c>
      <c r="F652" s="1170" t="s">
        <v>663</v>
      </c>
      <c r="G652" s="1172" t="s">
        <v>738</v>
      </c>
      <c r="H652" s="1172" t="s">
        <v>34</v>
      </c>
      <c r="I652" s="1172" t="s">
        <v>1414</v>
      </c>
      <c r="J652" s="1172" t="s">
        <v>608</v>
      </c>
      <c r="K652" s="1172" t="s">
        <v>48</v>
      </c>
      <c r="L652" s="740" t="s">
        <v>1414</v>
      </c>
      <c r="M652" s="740" t="s">
        <v>34</v>
      </c>
      <c r="N652" s="1172" t="s">
        <v>3391</v>
      </c>
      <c r="O652" s="1172" t="s">
        <v>1320</v>
      </c>
      <c r="P652" s="783">
        <v>43027</v>
      </c>
      <c r="Q652" s="741">
        <v>247.56315391999999</v>
      </c>
      <c r="R652" s="741">
        <v>263.5460073295967</v>
      </c>
      <c r="S652" s="784">
        <v>15</v>
      </c>
      <c r="T652" s="742">
        <v>-1.4054073708336112E-4</v>
      </c>
      <c r="U652" s="743">
        <v>-4.3238842087797427E-3</v>
      </c>
      <c r="V652" s="742">
        <v>0.1075092515387166</v>
      </c>
      <c r="W652" s="743">
        <v>0.81268896216316822</v>
      </c>
      <c r="X652" s="742">
        <v>0.20774812999919345</v>
      </c>
      <c r="Y652" s="743">
        <v>1.011967918040271</v>
      </c>
      <c r="Z652" s="742">
        <v>0.24522848447229628</v>
      </c>
      <c r="AA652" s="743">
        <v>1.0566679749483487</v>
      </c>
      <c r="AB652" s="742">
        <v>1.5062599152274606E-2</v>
      </c>
      <c r="AC652" s="744">
        <v>-1.6450720683319335</v>
      </c>
      <c r="AD652" s="785">
        <v>0</v>
      </c>
      <c r="AE652" s="1178" t="s">
        <v>1804</v>
      </c>
      <c r="AF652" s="786" t="s">
        <v>1741</v>
      </c>
      <c r="AG652" s="787" t="s">
        <v>1427</v>
      </c>
      <c r="AH652" s="787" t="s">
        <v>1730</v>
      </c>
      <c r="AI652" s="787">
        <v>500</v>
      </c>
      <c r="AJ652" s="787">
        <v>100</v>
      </c>
      <c r="AK652" s="787">
        <v>500</v>
      </c>
      <c r="AL652" s="742">
        <v>6.0000000000000001E-3</v>
      </c>
      <c r="AM652" s="742">
        <v>0.2</v>
      </c>
      <c r="AN652" s="743" t="s">
        <v>64</v>
      </c>
      <c r="AO652" s="1172" t="s">
        <v>34</v>
      </c>
      <c r="AP652" s="1178" t="s">
        <v>1731</v>
      </c>
      <c r="AQ652" s="745" t="s">
        <v>675</v>
      </c>
      <c r="AR652" s="742">
        <v>1.8E-3</v>
      </c>
      <c r="AS652" s="742">
        <v>1.8E-3</v>
      </c>
      <c r="AT652" s="742" t="s">
        <v>1414</v>
      </c>
      <c r="AU652" s="742" t="s">
        <v>2724</v>
      </c>
      <c r="AX652"/>
      <c r="AY652" s="190"/>
      <c r="AZ652" s="176"/>
      <c r="BA652" s="176"/>
      <c r="BB652" s="176"/>
      <c r="BC652" s="751"/>
      <c r="BD652" s="176"/>
      <c r="BE652" s="176"/>
      <c r="BF652" s="176"/>
      <c r="BG652" s="176"/>
      <c r="BH652" s="751"/>
      <c r="BI652" s="178"/>
      <c r="BJ652" s="191"/>
      <c r="BK652" s="191"/>
      <c r="BL652" s="191"/>
      <c r="BM652" s="178"/>
      <c r="BN652" s="178"/>
      <c r="BO652" s="178"/>
      <c r="BP652" s="178"/>
      <c r="BQ652" s="178"/>
      <c r="BR652" s="178"/>
      <c r="BS652" s="178"/>
      <c r="BT652" s="178"/>
      <c r="BU652" s="179"/>
      <c r="BV652" s="180"/>
      <c r="BW652" s="181"/>
      <c r="BX652" s="177"/>
      <c r="BY652"/>
      <c r="CA652"/>
    </row>
    <row r="653" spans="2:79" ht="18.75">
      <c r="B653" s="1170" t="s">
        <v>988</v>
      </c>
      <c r="C653" s="335">
        <v>33784218000133</v>
      </c>
      <c r="D653" s="1170" t="s">
        <v>11</v>
      </c>
      <c r="E653" s="1170" t="s">
        <v>4215</v>
      </c>
      <c r="F653" s="1170" t="s">
        <v>663</v>
      </c>
      <c r="G653" s="1172" t="s">
        <v>1414</v>
      </c>
      <c r="H653" s="1172" t="s">
        <v>34</v>
      </c>
      <c r="I653" s="1172" t="s">
        <v>1414</v>
      </c>
      <c r="J653" s="1172" t="s">
        <v>611</v>
      </c>
      <c r="K653" s="1172" t="s">
        <v>48</v>
      </c>
      <c r="L653" s="740" t="s">
        <v>1414</v>
      </c>
      <c r="M653" s="740" t="s">
        <v>1411</v>
      </c>
      <c r="N653" s="1172" t="s">
        <v>3392</v>
      </c>
      <c r="O653" s="1172" t="s">
        <v>1320</v>
      </c>
      <c r="P653" s="783">
        <v>43707</v>
      </c>
      <c r="Q653" s="741">
        <v>0</v>
      </c>
      <c r="R653" s="741">
        <v>0</v>
      </c>
      <c r="S653" s="784">
        <v>30</v>
      </c>
      <c r="T653" s="742"/>
      <c r="U653" s="743"/>
      <c r="V653" s="742"/>
      <c r="W653" s="743"/>
      <c r="X653" s="742"/>
      <c r="Y653" s="743"/>
      <c r="Z653" s="742"/>
      <c r="AA653" s="743"/>
      <c r="AB653" s="742"/>
      <c r="AC653" s="744"/>
      <c r="AD653" s="785">
        <v>0</v>
      </c>
      <c r="AE653" s="1178" t="s">
        <v>1804</v>
      </c>
      <c r="AF653" s="786" t="s">
        <v>1741</v>
      </c>
      <c r="AG653" s="787" t="s">
        <v>1427</v>
      </c>
      <c r="AH653" s="787" t="s">
        <v>1726</v>
      </c>
      <c r="AI653" s="787">
        <v>5000</v>
      </c>
      <c r="AJ653" s="787">
        <v>1000</v>
      </c>
      <c r="AK653" s="787">
        <v>5000</v>
      </c>
      <c r="AL653" s="742">
        <v>0.01</v>
      </c>
      <c r="AM653" s="742">
        <v>0.15</v>
      </c>
      <c r="AN653" s="743" t="s">
        <v>64</v>
      </c>
      <c r="AO653" s="1172" t="s">
        <v>34</v>
      </c>
      <c r="AP653" s="1178" t="s">
        <v>1742</v>
      </c>
      <c r="AQ653" s="745" t="s">
        <v>688</v>
      </c>
      <c r="AR653" s="742">
        <v>2.3333333333333301E-3</v>
      </c>
      <c r="AS653" s="742">
        <v>2.3333333333333301E-3</v>
      </c>
      <c r="AT653" s="742" t="s">
        <v>1414</v>
      </c>
      <c r="AU653" s="742" t="s">
        <v>2724</v>
      </c>
      <c r="AX653"/>
      <c r="AY653" s="190"/>
      <c r="AZ653" s="176"/>
      <c r="BA653" s="176"/>
      <c r="BB653" s="176"/>
      <c r="BC653" s="751"/>
      <c r="BD653" s="176"/>
      <c r="BE653" s="176"/>
      <c r="BF653" s="176"/>
      <c r="BG653" s="176"/>
      <c r="BH653" s="751"/>
      <c r="BI653" s="178"/>
      <c r="BJ653" s="191"/>
      <c r="BK653" s="191"/>
      <c r="BL653" s="191"/>
      <c r="BM653" s="178"/>
      <c r="BN653" s="178"/>
      <c r="BO653" s="178"/>
      <c r="BP653" s="178"/>
      <c r="BQ653" s="178"/>
      <c r="BR653" s="178"/>
      <c r="BS653" s="178"/>
      <c r="BT653" s="178"/>
      <c r="BU653" s="179"/>
      <c r="BV653" s="180"/>
      <c r="BW653" s="181"/>
      <c r="BX653" s="177"/>
      <c r="BY653"/>
      <c r="CA653"/>
    </row>
    <row r="654" spans="2:79" ht="18.75">
      <c r="B654" s="1170" t="s">
        <v>989</v>
      </c>
      <c r="C654" s="335">
        <v>24874367000100</v>
      </c>
      <c r="D654" s="1170" t="s">
        <v>14</v>
      </c>
      <c r="E654" s="1170" t="s">
        <v>607</v>
      </c>
      <c r="F654" s="1170" t="s">
        <v>1414</v>
      </c>
      <c r="G654" s="1172" t="s">
        <v>1414</v>
      </c>
      <c r="H654" s="1172" t="s">
        <v>34</v>
      </c>
      <c r="I654" s="1172" t="s">
        <v>34</v>
      </c>
      <c r="J654" s="1172" t="s">
        <v>608</v>
      </c>
      <c r="K654" s="1172" t="s">
        <v>48</v>
      </c>
      <c r="L654" s="740" t="s">
        <v>1414</v>
      </c>
      <c r="M654" s="740" t="s">
        <v>34</v>
      </c>
      <c r="N654" s="1172" t="s">
        <v>3393</v>
      </c>
      <c r="O654" s="1172" t="s">
        <v>1320</v>
      </c>
      <c r="P654" s="783">
        <v>42510</v>
      </c>
      <c r="Q654" s="741">
        <v>25.584506000000001</v>
      </c>
      <c r="R654" s="741">
        <v>53.29791837903219</v>
      </c>
      <c r="S654" s="784">
        <v>5</v>
      </c>
      <c r="T654" s="742">
        <v>-0.10452991735773098</v>
      </c>
      <c r="U654" s="743">
        <v>-3.2159733070138761</v>
      </c>
      <c r="V654" s="742">
        <v>-0.65057896194409259</v>
      </c>
      <c r="W654" s="743">
        <v>-4.917886915035699</v>
      </c>
      <c r="X654" s="742">
        <v>-0.76257563060478362</v>
      </c>
      <c r="Y654" s="743">
        <v>-3.7146041856278833</v>
      </c>
      <c r="Z654" s="742">
        <v>-0.52176863984068322</v>
      </c>
      <c r="AA654" s="743">
        <v>-2.248255186335395</v>
      </c>
      <c r="AB654" s="742">
        <v>0.44265635625093952</v>
      </c>
      <c r="AC654" s="744">
        <v>-1.7685666625351544</v>
      </c>
      <c r="AD654" s="785">
        <v>0</v>
      </c>
      <c r="AE654" s="1178" t="s">
        <v>1938</v>
      </c>
      <c r="AF654" s="786" t="s">
        <v>1939</v>
      </c>
      <c r="AG654" s="787" t="s">
        <v>1429</v>
      </c>
      <c r="AH654" s="787" t="s">
        <v>1730</v>
      </c>
      <c r="AI654" s="787">
        <v>10000</v>
      </c>
      <c r="AJ654" s="787">
        <v>0</v>
      </c>
      <c r="AK654" s="787">
        <v>5000</v>
      </c>
      <c r="AL654" s="742">
        <v>2.5000000000000001E-2</v>
      </c>
      <c r="AM654" s="742">
        <v>0.2</v>
      </c>
      <c r="AN654" s="743" t="s">
        <v>666</v>
      </c>
      <c r="AO654" s="1172" t="s">
        <v>34</v>
      </c>
      <c r="AP654" s="1178" t="s">
        <v>1727</v>
      </c>
      <c r="AQ654" s="745" t="s">
        <v>670</v>
      </c>
      <c r="AR654" s="742">
        <v>6.7200000000000003E-3</v>
      </c>
      <c r="AS654" s="742">
        <v>6.7200000000000003E-3</v>
      </c>
      <c r="AT654" s="742" t="s">
        <v>1414</v>
      </c>
      <c r="AU654" s="742" t="s">
        <v>2724</v>
      </c>
      <c r="AX654"/>
      <c r="AY654" s="190"/>
      <c r="AZ654" s="176"/>
      <c r="BA654" s="176"/>
      <c r="BB654" s="176"/>
      <c r="BC654" s="751"/>
      <c r="BD654" s="176"/>
      <c r="BE654" s="176"/>
      <c r="BF654" s="176"/>
      <c r="BG654" s="176"/>
      <c r="BH654" s="751"/>
      <c r="BI654" s="178"/>
      <c r="BJ654" s="191"/>
      <c r="BK654" s="191"/>
      <c r="BL654" s="191"/>
      <c r="BM654" s="178"/>
      <c r="BN654" s="178"/>
      <c r="BO654" s="178"/>
      <c r="BP654" s="178"/>
      <c r="BQ654" s="178"/>
      <c r="BR654" s="178"/>
      <c r="BS654" s="178"/>
      <c r="BT654" s="178"/>
      <c r="BU654" s="179"/>
      <c r="BV654" s="180"/>
      <c r="BW654" s="181"/>
      <c r="BX654" s="177"/>
      <c r="BY654"/>
      <c r="CA654"/>
    </row>
    <row r="655" spans="2:79" ht="18.75">
      <c r="B655" s="1170" t="s">
        <v>494</v>
      </c>
      <c r="C655" s="335">
        <v>37608764000174</v>
      </c>
      <c r="D655" s="1170" t="s">
        <v>11</v>
      </c>
      <c r="E655" s="1170" t="s">
        <v>4215</v>
      </c>
      <c r="F655" s="1170" t="s">
        <v>1414</v>
      </c>
      <c r="G655" s="1172" t="s">
        <v>1414</v>
      </c>
      <c r="H655" s="1172" t="s">
        <v>34</v>
      </c>
      <c r="I655" s="1172" t="s">
        <v>34</v>
      </c>
      <c r="J655" s="1172" t="s">
        <v>611</v>
      </c>
      <c r="K655" s="1172" t="s">
        <v>48</v>
      </c>
      <c r="L655" s="740" t="s">
        <v>1414</v>
      </c>
      <c r="M655" s="740" t="s">
        <v>1411</v>
      </c>
      <c r="N655" s="1172" t="s">
        <v>3394</v>
      </c>
      <c r="O655" s="1172" t="s">
        <v>1320</v>
      </c>
      <c r="P655" s="783">
        <v>44124</v>
      </c>
      <c r="Q655" s="741">
        <v>0</v>
      </c>
      <c r="R655" s="741">
        <v>0</v>
      </c>
      <c r="S655" s="784">
        <v>20</v>
      </c>
      <c r="T655" s="742"/>
      <c r="U655" s="743"/>
      <c r="V655" s="742"/>
      <c r="W655" s="743"/>
      <c r="X655" s="742"/>
      <c r="Y655" s="743"/>
      <c r="Z655" s="742"/>
      <c r="AA655" s="743"/>
      <c r="AB655" s="742"/>
      <c r="AC655" s="744"/>
      <c r="AD655" s="785">
        <v>0</v>
      </c>
      <c r="AE655" s="1178" t="s">
        <v>2590</v>
      </c>
      <c r="AF655" s="786" t="s">
        <v>1935</v>
      </c>
      <c r="AG655" s="787" t="s">
        <v>719</v>
      </c>
      <c r="AH655" s="787" t="s">
        <v>1797</v>
      </c>
      <c r="AI655" s="787">
        <v>1000</v>
      </c>
      <c r="AJ655" s="787">
        <v>100</v>
      </c>
      <c r="AK655" s="787">
        <v>1000</v>
      </c>
      <c r="AL655" s="742">
        <v>1.15E-2</v>
      </c>
      <c r="AM655" s="742">
        <v>0.2</v>
      </c>
      <c r="AN655" s="743" t="s">
        <v>64</v>
      </c>
      <c r="AO655" s="1172" t="s">
        <v>34</v>
      </c>
      <c r="AP655" s="1178" t="s">
        <v>1742</v>
      </c>
      <c r="AQ655" s="745" t="s">
        <v>679</v>
      </c>
      <c r="AR655" s="742">
        <v>2.3E-3</v>
      </c>
      <c r="AS655" s="742">
        <v>2.3E-3</v>
      </c>
      <c r="AT655" s="742" t="s">
        <v>1414</v>
      </c>
      <c r="AU655" s="742" t="s">
        <v>2724</v>
      </c>
      <c r="AX655"/>
      <c r="AY655" s="190"/>
      <c r="AZ655" s="176"/>
      <c r="BA655" s="176"/>
      <c r="BB655" s="176"/>
      <c r="BC655" s="751"/>
      <c r="BD655" s="176"/>
      <c r="BE655" s="176"/>
      <c r="BF655" s="176"/>
      <c r="BG655" s="176"/>
      <c r="BH655" s="751"/>
      <c r="BI655" s="178"/>
      <c r="BJ655" s="191"/>
      <c r="BK655" s="191"/>
      <c r="BL655" s="191"/>
      <c r="BM655" s="178"/>
      <c r="BN655" s="178"/>
      <c r="BO655" s="178"/>
      <c r="BP655" s="178"/>
      <c r="BQ655" s="178"/>
      <c r="BR655" s="178"/>
      <c r="BS655" s="178"/>
      <c r="BT655" s="178"/>
      <c r="BU655" s="179"/>
      <c r="BV655" s="180"/>
      <c r="BW655" s="181"/>
      <c r="BX655" s="177"/>
      <c r="BY655"/>
      <c r="CA655"/>
    </row>
    <row r="656" spans="2:79" ht="18.75">
      <c r="B656" s="1170" t="s">
        <v>1594</v>
      </c>
      <c r="C656" s="335">
        <v>44347000000138</v>
      </c>
      <c r="D656" s="1170" t="s">
        <v>14</v>
      </c>
      <c r="E656" s="1170" t="s">
        <v>614</v>
      </c>
      <c r="F656" s="1170" t="s">
        <v>1414</v>
      </c>
      <c r="G656" s="1172" t="s">
        <v>1414</v>
      </c>
      <c r="H656" s="1172" t="s">
        <v>1337</v>
      </c>
      <c r="I656" s="1172" t="s">
        <v>1414</v>
      </c>
      <c r="J656" s="1172" t="s">
        <v>690</v>
      </c>
      <c r="K656" s="1172" t="s">
        <v>48</v>
      </c>
      <c r="L656" s="740" t="s">
        <v>1414</v>
      </c>
      <c r="M656" s="740" t="s">
        <v>34</v>
      </c>
      <c r="N656" s="1172" t="s">
        <v>3396</v>
      </c>
      <c r="O656" s="1172" t="s">
        <v>1320</v>
      </c>
      <c r="P656" s="783">
        <v>44541</v>
      </c>
      <c r="Q656" s="741">
        <v>0</v>
      </c>
      <c r="R656" s="741">
        <v>2.0385495700952383</v>
      </c>
      <c r="S656" s="784">
        <v>9</v>
      </c>
      <c r="T656" s="742"/>
      <c r="U656" s="743"/>
      <c r="V656" s="742">
        <v>-7.9463419771885979E-2</v>
      </c>
      <c r="W656" s="743">
        <v>-0.60068359903978841</v>
      </c>
      <c r="X656" s="742"/>
      <c r="Y656" s="743"/>
      <c r="Z656" s="742"/>
      <c r="AA656" s="743"/>
      <c r="AB656" s="742">
        <v>0.15288321010825762</v>
      </c>
      <c r="AC656" s="744">
        <v>-1.3850555093822727</v>
      </c>
      <c r="AD656" s="785">
        <v>44347468000122</v>
      </c>
      <c r="AE656" s="1178" t="s">
        <v>2063</v>
      </c>
      <c r="AF656" s="786" t="s">
        <v>1741</v>
      </c>
      <c r="AG656" s="787" t="s">
        <v>1427</v>
      </c>
      <c r="AH656" s="787" t="s">
        <v>1730</v>
      </c>
      <c r="AI656" s="787">
        <v>1000</v>
      </c>
      <c r="AJ656" s="787">
        <v>1000</v>
      </c>
      <c r="AK656" s="787">
        <v>1000</v>
      </c>
      <c r="AL656" s="742">
        <v>0</v>
      </c>
      <c r="AM656" s="742">
        <v>0</v>
      </c>
      <c r="AN656" s="743" t="s">
        <v>2124</v>
      </c>
      <c r="AO656" s="1172" t="s">
        <v>34</v>
      </c>
      <c r="AP656" s="1178" t="s">
        <v>1727</v>
      </c>
      <c r="AQ656" s="745" t="s">
        <v>659</v>
      </c>
      <c r="AR656" s="742">
        <v>2.6670000000000001E-3</v>
      </c>
      <c r="AS656" s="742">
        <v>2.6670000000000001E-3</v>
      </c>
      <c r="AT656" s="742" t="s">
        <v>1414</v>
      </c>
      <c r="AU656" s="742" t="s">
        <v>2724</v>
      </c>
      <c r="AX656"/>
      <c r="AY656" s="190"/>
      <c r="AZ656" s="176"/>
      <c r="BA656" s="176"/>
      <c r="BB656" s="176"/>
      <c r="BC656" s="751"/>
      <c r="BD656" s="176"/>
      <c r="BE656" s="176"/>
      <c r="BF656" s="176"/>
      <c r="BG656" s="176"/>
      <c r="BH656" s="751"/>
      <c r="BI656" s="178"/>
      <c r="BJ656" s="191"/>
      <c r="BK656" s="191"/>
      <c r="BL656" s="191"/>
      <c r="BM656" s="178"/>
      <c r="BN656" s="178"/>
      <c r="BO656" s="178"/>
      <c r="BP656" s="178"/>
      <c r="BQ656" s="178"/>
      <c r="BR656" s="178"/>
      <c r="BS656" s="178"/>
      <c r="BT656" s="178"/>
      <c r="BU656" s="179"/>
      <c r="BV656" s="180"/>
      <c r="BW656" s="181"/>
      <c r="BX656" s="177"/>
      <c r="BY656"/>
      <c r="CA656"/>
    </row>
    <row r="657" spans="2:79" ht="18.75">
      <c r="B657" s="1170" t="s">
        <v>992</v>
      </c>
      <c r="C657" s="335">
        <v>12082452000149</v>
      </c>
      <c r="D657" s="1170" t="s">
        <v>11</v>
      </c>
      <c r="E657" s="1170" t="s">
        <v>4215</v>
      </c>
      <c r="F657" s="1170" t="s">
        <v>663</v>
      </c>
      <c r="G657" s="1172" t="s">
        <v>738</v>
      </c>
      <c r="H657" s="1172" t="s">
        <v>34</v>
      </c>
      <c r="I657" s="1172" t="s">
        <v>1414</v>
      </c>
      <c r="J657" s="1172" t="s">
        <v>611</v>
      </c>
      <c r="K657" s="1172" t="s">
        <v>48</v>
      </c>
      <c r="L657" s="740" t="s">
        <v>1414</v>
      </c>
      <c r="M657" s="740" t="s">
        <v>34</v>
      </c>
      <c r="N657" s="1172" t="s">
        <v>3399</v>
      </c>
      <c r="O657" s="1172" t="s">
        <v>1320</v>
      </c>
      <c r="P657" s="783">
        <v>40372</v>
      </c>
      <c r="Q657" s="741">
        <v>439.21315900000002</v>
      </c>
      <c r="R657" s="741">
        <v>553.03361593927104</v>
      </c>
      <c r="S657" s="784">
        <v>32</v>
      </c>
      <c r="T657" s="742">
        <v>-9.6830604723389113E-3</v>
      </c>
      <c r="U657" s="743">
        <v>-0.29790958221722902</v>
      </c>
      <c r="V657" s="742">
        <v>-0.20700311625919721</v>
      </c>
      <c r="W657" s="743">
        <v>-1.5647876374308622</v>
      </c>
      <c r="X657" s="742">
        <v>-0.24013751169466135</v>
      </c>
      <c r="Y657" s="743">
        <v>-1.169740770970892</v>
      </c>
      <c r="Z657" s="742">
        <v>0.24597296327061891</v>
      </c>
      <c r="AA657" s="743">
        <v>1.0598758686231327</v>
      </c>
      <c r="AB657" s="742">
        <v>0.20496029148616249</v>
      </c>
      <c r="AC657" s="744">
        <v>-1.6554007924149916</v>
      </c>
      <c r="AD657" s="785">
        <v>28246609000164</v>
      </c>
      <c r="AE657" s="1178" t="s">
        <v>1724</v>
      </c>
      <c r="AF657" s="786" t="s">
        <v>1725</v>
      </c>
      <c r="AG657" s="787" t="s">
        <v>1428</v>
      </c>
      <c r="AH657" s="787" t="s">
        <v>1730</v>
      </c>
      <c r="AI657" s="787">
        <v>20000</v>
      </c>
      <c r="AJ657" s="787">
        <v>5000</v>
      </c>
      <c r="AK657" s="787">
        <v>0</v>
      </c>
      <c r="AL657" s="742">
        <v>6.0000000000000001E-3</v>
      </c>
      <c r="AM657" s="742">
        <v>0.2</v>
      </c>
      <c r="AN657" s="743" t="s">
        <v>2157</v>
      </c>
      <c r="AO657" s="1172" t="s">
        <v>34</v>
      </c>
      <c r="AP657" s="1178" t="s">
        <v>1727</v>
      </c>
      <c r="AQ657" s="745" t="s">
        <v>659</v>
      </c>
      <c r="AR657" s="742">
        <v>5.0000000000000001E-3</v>
      </c>
      <c r="AS657" s="742">
        <v>5.0000000000000001E-3</v>
      </c>
      <c r="AT657" s="742" t="s">
        <v>1414</v>
      </c>
      <c r="AU657" s="742" t="s">
        <v>2724</v>
      </c>
      <c r="AX657"/>
      <c r="AY657" s="190"/>
      <c r="AZ657" s="176"/>
      <c r="BA657" s="176"/>
      <c r="BB657" s="176"/>
      <c r="BC657" s="751"/>
      <c r="BD657" s="176"/>
      <c r="BE657" s="176"/>
      <c r="BF657" s="176"/>
      <c r="BG657" s="176"/>
      <c r="BH657" s="751"/>
      <c r="BI657" s="178"/>
      <c r="BJ657" s="191"/>
      <c r="BK657" s="191"/>
      <c r="BL657" s="191"/>
      <c r="BM657" s="178"/>
      <c r="BN657" s="178"/>
      <c r="BO657" s="178"/>
      <c r="BP657" s="178"/>
      <c r="BQ657" s="178"/>
      <c r="BR657" s="178"/>
      <c r="BS657" s="178"/>
      <c r="BT657" s="178"/>
      <c r="BU657" s="179"/>
      <c r="BV657" s="180"/>
      <c r="BW657" s="181"/>
      <c r="BX657" s="177"/>
      <c r="BY657"/>
      <c r="CA657"/>
    </row>
    <row r="658" spans="2:79" ht="18.75">
      <c r="B658" s="1170" t="s">
        <v>4726</v>
      </c>
      <c r="C658" s="335">
        <v>39723078000170</v>
      </c>
      <c r="D658" s="1170" t="s">
        <v>13</v>
      </c>
      <c r="E658" s="1170" t="s">
        <v>615</v>
      </c>
      <c r="F658" s="1170" t="s">
        <v>619</v>
      </c>
      <c r="G658" s="1172" t="s">
        <v>34</v>
      </c>
      <c r="H658" s="1172" t="s">
        <v>1337</v>
      </c>
      <c r="I658" s="1172" t="s">
        <v>34</v>
      </c>
      <c r="J658" s="1172" t="s">
        <v>608</v>
      </c>
      <c r="K658" s="1172" t="s">
        <v>48</v>
      </c>
      <c r="L658" s="740" t="s">
        <v>1414</v>
      </c>
      <c r="M658" s="740" t="s">
        <v>34</v>
      </c>
      <c r="N658" s="1172" t="s">
        <v>4727</v>
      </c>
      <c r="O658" s="1172" t="s">
        <v>1320</v>
      </c>
      <c r="P658" s="783">
        <v>44253</v>
      </c>
      <c r="Q658" s="741">
        <v>23.582502049999999</v>
      </c>
      <c r="R658" s="741">
        <v>23.350687661111117</v>
      </c>
      <c r="S658" s="784">
        <v>22</v>
      </c>
      <c r="T658" s="742">
        <v>-2.6659277672024917E-2</v>
      </c>
      <c r="U658" s="743">
        <v>-0.82020083383489062</v>
      </c>
      <c r="V658" s="742">
        <v>-2.6659277672024917E-2</v>
      </c>
      <c r="W658" s="743">
        <v>-0.20152405856434902</v>
      </c>
      <c r="X658" s="742">
        <v>-2.6659277672024917E-2</v>
      </c>
      <c r="Y658" s="743">
        <v>-0.12986077767497245</v>
      </c>
      <c r="Z658" s="742"/>
      <c r="AA658" s="743"/>
      <c r="AB658" s="742">
        <v>0.1918682300761137</v>
      </c>
      <c r="AC658" s="744">
        <v>-0.82842057952780701</v>
      </c>
      <c r="AD658" s="785">
        <v>35940129000164</v>
      </c>
      <c r="AE658" s="1178" t="s">
        <v>1724</v>
      </c>
      <c r="AF658" s="786" t="s">
        <v>1725</v>
      </c>
      <c r="AG658" s="787" t="s">
        <v>1428</v>
      </c>
      <c r="AH658" s="787" t="s">
        <v>2116</v>
      </c>
      <c r="AI658" s="787">
        <v>0</v>
      </c>
      <c r="AJ658" s="787">
        <v>0</v>
      </c>
      <c r="AK658" s="787">
        <v>0</v>
      </c>
      <c r="AL658" s="742">
        <v>0.02</v>
      </c>
      <c r="AM658" s="742">
        <v>0.2</v>
      </c>
      <c r="AN658" s="743" t="s">
        <v>34</v>
      </c>
      <c r="AO658" s="1172" t="s">
        <v>4623</v>
      </c>
      <c r="AP658" s="1178" t="s">
        <v>1742</v>
      </c>
      <c r="AQ658" s="745" t="s">
        <v>2174</v>
      </c>
      <c r="AR658" s="742">
        <v>0</v>
      </c>
      <c r="AS658" s="742">
        <v>0</v>
      </c>
      <c r="AT658" s="742" t="s">
        <v>1414</v>
      </c>
      <c r="AU658" s="742" t="s">
        <v>2724</v>
      </c>
      <c r="AX658"/>
      <c r="AY658" s="190"/>
      <c r="AZ658" s="176"/>
      <c r="BA658" s="176"/>
      <c r="BB658" s="176"/>
      <c r="BC658" s="751"/>
      <c r="BD658" s="176"/>
      <c r="BE658" s="176"/>
      <c r="BF658" s="176"/>
      <c r="BG658" s="176"/>
      <c r="BH658" s="751"/>
      <c r="BI658" s="178"/>
      <c r="BJ658" s="191"/>
      <c r="BK658" s="191"/>
      <c r="BL658" s="191"/>
      <c r="BM658" s="178"/>
      <c r="BN658" s="178"/>
      <c r="BO658" s="178"/>
      <c r="BP658" s="178"/>
      <c r="BQ658" s="178"/>
      <c r="BR658" s="178"/>
      <c r="BS658" s="178"/>
      <c r="BT658" s="178"/>
      <c r="BU658" s="179"/>
      <c r="BV658" s="180"/>
      <c r="BW658" s="181"/>
      <c r="BX658" s="177"/>
      <c r="BY658"/>
      <c r="CA658"/>
    </row>
    <row r="659" spans="2:79" ht="18.75">
      <c r="B659" s="1170" t="s">
        <v>993</v>
      </c>
      <c r="C659" s="335">
        <v>5936530000160</v>
      </c>
      <c r="D659" s="1170" t="s">
        <v>13</v>
      </c>
      <c r="E659" s="1170" t="s">
        <v>616</v>
      </c>
      <c r="F659" s="1170" t="s">
        <v>617</v>
      </c>
      <c r="G659" s="1172" t="s">
        <v>34</v>
      </c>
      <c r="H659" s="1172" t="s">
        <v>1337</v>
      </c>
      <c r="I659" s="1172" t="s">
        <v>34</v>
      </c>
      <c r="J659" s="1172" t="s">
        <v>608</v>
      </c>
      <c r="K659" s="1172" t="s">
        <v>48</v>
      </c>
      <c r="L659" s="740" t="s">
        <v>1414</v>
      </c>
      <c r="M659" s="740" t="s">
        <v>1411</v>
      </c>
      <c r="N659" s="1172" t="s">
        <v>3400</v>
      </c>
      <c r="O659" s="1172" t="s">
        <v>1320</v>
      </c>
      <c r="P659" s="783">
        <v>37909</v>
      </c>
      <c r="Q659" s="741">
        <v>294.72180300000002</v>
      </c>
      <c r="R659" s="741">
        <v>570.54732087499951</v>
      </c>
      <c r="S659" s="784">
        <v>32</v>
      </c>
      <c r="T659" s="742">
        <v>-4.6226230503576549E-4</v>
      </c>
      <c r="U659" s="743">
        <v>-1.4221988033780627E-2</v>
      </c>
      <c r="V659" s="742">
        <v>-6.7437692024086449E-2</v>
      </c>
      <c r="W659" s="743">
        <v>-0.5097781554362073</v>
      </c>
      <c r="X659" s="742">
        <v>-4.6892261331061613E-2</v>
      </c>
      <c r="Y659" s="743">
        <v>-0.22841824892276505</v>
      </c>
      <c r="Z659" s="742">
        <v>0.31188449049086131</v>
      </c>
      <c r="AA659" s="743">
        <v>1.3438828433570753</v>
      </c>
      <c r="AB659" s="742">
        <v>9.9181314442190735E-2</v>
      </c>
      <c r="AC659" s="744">
        <v>-2.0137462971526099</v>
      </c>
      <c r="AD659" s="785">
        <v>11456177000113</v>
      </c>
      <c r="AE659" s="1178" t="s">
        <v>1724</v>
      </c>
      <c r="AF659" s="786" t="s">
        <v>1725</v>
      </c>
      <c r="AG659" s="787" t="s">
        <v>1428</v>
      </c>
      <c r="AH659" s="787" t="s">
        <v>1726</v>
      </c>
      <c r="AI659" s="787">
        <v>20000</v>
      </c>
      <c r="AJ659" s="787">
        <v>5000</v>
      </c>
      <c r="AK659" s="787">
        <v>100</v>
      </c>
      <c r="AL659" s="742">
        <v>0.02</v>
      </c>
      <c r="AM659" s="742">
        <v>0.2</v>
      </c>
      <c r="AN659" s="743" t="s">
        <v>2124</v>
      </c>
      <c r="AO659" s="1172" t="s">
        <v>34</v>
      </c>
      <c r="AP659" s="1178" t="s">
        <v>1742</v>
      </c>
      <c r="AQ659" s="745" t="s">
        <v>679</v>
      </c>
      <c r="AR659" s="742">
        <v>2.7000000000000001E-3</v>
      </c>
      <c r="AS659" s="742">
        <v>2.7000000000000001E-3</v>
      </c>
      <c r="AT659" s="742" t="s">
        <v>1414</v>
      </c>
      <c r="AU659" s="742" t="s">
        <v>2724</v>
      </c>
      <c r="AX659"/>
      <c r="AY659" s="190"/>
      <c r="AZ659" s="176"/>
      <c r="BA659" s="176"/>
      <c r="BB659" s="176"/>
      <c r="BC659" s="751"/>
      <c r="BD659" s="176"/>
      <c r="BE659" s="176"/>
      <c r="BF659" s="176"/>
      <c r="BG659" s="176"/>
      <c r="BH659" s="751"/>
      <c r="BI659" s="178"/>
      <c r="BJ659" s="191"/>
      <c r="BK659" s="191"/>
      <c r="BL659" s="191"/>
      <c r="BM659" s="178"/>
      <c r="BN659" s="178"/>
      <c r="BO659" s="178"/>
      <c r="BP659" s="178"/>
      <c r="BQ659" s="178"/>
      <c r="BR659" s="178"/>
      <c r="BS659" s="178"/>
      <c r="BT659" s="178"/>
      <c r="BU659" s="179"/>
      <c r="BV659" s="180"/>
      <c r="BW659" s="181"/>
      <c r="BX659" s="177"/>
      <c r="BY659"/>
      <c r="CA659"/>
    </row>
    <row r="660" spans="2:79" ht="18.75">
      <c r="B660" s="1170" t="s">
        <v>239</v>
      </c>
      <c r="C660" s="335">
        <v>26978438000132</v>
      </c>
      <c r="D660" s="1170" t="s">
        <v>11</v>
      </c>
      <c r="E660" s="1170" t="s">
        <v>620</v>
      </c>
      <c r="F660" s="1170" t="s">
        <v>663</v>
      </c>
      <c r="G660" s="1172" t="s">
        <v>738</v>
      </c>
      <c r="H660" s="1172" t="s">
        <v>34</v>
      </c>
      <c r="I660" s="1172" t="s">
        <v>1414</v>
      </c>
      <c r="J660" s="1172" t="s">
        <v>608</v>
      </c>
      <c r="K660" s="1172" t="s">
        <v>48</v>
      </c>
      <c r="L660" s="740" t="s">
        <v>1414</v>
      </c>
      <c r="M660" s="740" t="s">
        <v>34</v>
      </c>
      <c r="N660" s="1172" t="s">
        <v>3401</v>
      </c>
      <c r="O660" s="1172" t="s">
        <v>1320</v>
      </c>
      <c r="P660" s="783">
        <v>43034</v>
      </c>
      <c r="Q660" s="741">
        <v>3019.9191074199998</v>
      </c>
      <c r="R660" s="741">
        <v>2605.9095426245799</v>
      </c>
      <c r="S660" s="784">
        <v>1</v>
      </c>
      <c r="T660" s="742">
        <v>1.977056877851191E-2</v>
      </c>
      <c r="U660" s="743">
        <v>0.60826242920083751</v>
      </c>
      <c r="V660" s="742">
        <v>0.1272023063535237</v>
      </c>
      <c r="W660" s="743">
        <v>0.96155362311287662</v>
      </c>
      <c r="X660" s="742">
        <v>0.22930531237966068</v>
      </c>
      <c r="Y660" s="743">
        <v>1.1169757319371303</v>
      </c>
      <c r="Z660" s="742">
        <v>0.2547708185657398</v>
      </c>
      <c r="AA660" s="743">
        <v>1.0977850534333264</v>
      </c>
      <c r="AB660" s="742">
        <v>4.1859674041135071E-3</v>
      </c>
      <c r="AC660" s="744">
        <v>-1.2150133615665881</v>
      </c>
      <c r="AD660" s="785">
        <v>0</v>
      </c>
      <c r="AE660" s="1178" t="s">
        <v>1944</v>
      </c>
      <c r="AF660" s="786" t="s">
        <v>1725</v>
      </c>
      <c r="AG660" s="787" t="s">
        <v>1428</v>
      </c>
      <c r="AH660" s="787" t="s">
        <v>1730</v>
      </c>
      <c r="AI660" s="787">
        <v>1000</v>
      </c>
      <c r="AJ660" s="787">
        <v>100</v>
      </c>
      <c r="AK660" s="787">
        <v>1000</v>
      </c>
      <c r="AL660" s="742">
        <v>4.0000000000000001E-3</v>
      </c>
      <c r="AM660" s="742">
        <v>0.1</v>
      </c>
      <c r="AN660" s="743" t="s">
        <v>64</v>
      </c>
      <c r="AO660" s="1172" t="s">
        <v>34</v>
      </c>
      <c r="AP660" s="1178" t="s">
        <v>1731</v>
      </c>
      <c r="AQ660" s="745" t="s">
        <v>669</v>
      </c>
      <c r="AR660" s="742">
        <v>1.4E-3</v>
      </c>
      <c r="AS660" s="742">
        <v>1.4E-3</v>
      </c>
      <c r="AT660" s="742" t="s">
        <v>1414</v>
      </c>
      <c r="AU660" s="742" t="s">
        <v>2724</v>
      </c>
      <c r="AX660" s="190"/>
      <c r="AY660" s="190"/>
      <c r="AZ660" s="176"/>
      <c r="BA660" s="176"/>
      <c r="BB660" s="176"/>
      <c r="BC660" s="751"/>
      <c r="BD660" s="176"/>
      <c r="BE660" s="176"/>
      <c r="BF660" s="176"/>
      <c r="BG660" s="176"/>
      <c r="BH660" s="751"/>
      <c r="BI660" s="178"/>
      <c r="BJ660" s="191"/>
      <c r="BK660" s="191"/>
      <c r="BL660" s="191"/>
      <c r="BM660" s="210"/>
      <c r="BN660" s="178"/>
      <c r="BO660" s="178"/>
      <c r="BP660" s="178"/>
      <c r="BQ660" s="178"/>
      <c r="BR660" s="178"/>
      <c r="BS660" s="178"/>
      <c r="BT660" s="178"/>
      <c r="BU660" s="179"/>
      <c r="BV660" s="180"/>
      <c r="BW660" s="181"/>
      <c r="BX660" s="177"/>
      <c r="BY660"/>
      <c r="CA660"/>
    </row>
    <row r="661" spans="2:79" ht="18.75">
      <c r="B661" s="1170" t="s">
        <v>994</v>
      </c>
      <c r="C661" s="335">
        <v>28259415000101</v>
      </c>
      <c r="D661" s="1170" t="s">
        <v>11</v>
      </c>
      <c r="E661" s="1170" t="s">
        <v>620</v>
      </c>
      <c r="F661" s="1170" t="s">
        <v>663</v>
      </c>
      <c r="G661" s="1172" t="s">
        <v>738</v>
      </c>
      <c r="H661" s="1172" t="s">
        <v>34</v>
      </c>
      <c r="I661" s="1172" t="s">
        <v>1414</v>
      </c>
      <c r="J661" s="1172" t="s">
        <v>608</v>
      </c>
      <c r="K661" s="1172" t="s">
        <v>48</v>
      </c>
      <c r="L661" s="740" t="s">
        <v>1414</v>
      </c>
      <c r="M661" s="740" t="s">
        <v>34</v>
      </c>
      <c r="N661" s="1172" t="s">
        <v>3402</v>
      </c>
      <c r="O661" s="1172" t="s">
        <v>1320</v>
      </c>
      <c r="P661" s="783">
        <v>43034</v>
      </c>
      <c r="Q661" s="741">
        <v>101.29413509</v>
      </c>
      <c r="R661" s="741">
        <v>133.89033957594381</v>
      </c>
      <c r="S661" s="784">
        <v>31</v>
      </c>
      <c r="T661" s="742">
        <v>1.550567979107309E-2</v>
      </c>
      <c r="U661" s="743">
        <v>0.47704861513035052</v>
      </c>
      <c r="V661" s="742">
        <v>8.2519776735165085E-2</v>
      </c>
      <c r="W661" s="743">
        <v>0.62378735553457687</v>
      </c>
      <c r="X661" s="742">
        <v>0.20234876421799441</v>
      </c>
      <c r="Y661" s="743">
        <v>0.98566691139169571</v>
      </c>
      <c r="Z661" s="742">
        <v>0.2504827114250423</v>
      </c>
      <c r="AA661" s="743">
        <v>1.0793079768470857</v>
      </c>
      <c r="AB661" s="742">
        <v>1.4778136655101854E-2</v>
      </c>
      <c r="AC661" s="744">
        <v>-3.3677138807792217</v>
      </c>
      <c r="AD661" s="785">
        <v>0</v>
      </c>
      <c r="AE661" s="1178" t="s">
        <v>1944</v>
      </c>
      <c r="AF661" s="786" t="s">
        <v>1725</v>
      </c>
      <c r="AG661" s="787" t="s">
        <v>1428</v>
      </c>
      <c r="AH661" s="787" t="s">
        <v>1726</v>
      </c>
      <c r="AI661" s="787">
        <v>500</v>
      </c>
      <c r="AJ661" s="787">
        <v>100</v>
      </c>
      <c r="AK661" s="787">
        <v>500</v>
      </c>
      <c r="AL661" s="742">
        <v>9.0000000000000011E-3</v>
      </c>
      <c r="AM661" s="742">
        <v>0.2</v>
      </c>
      <c r="AN661" s="743" t="s">
        <v>64</v>
      </c>
      <c r="AO661" s="1172" t="s">
        <v>34</v>
      </c>
      <c r="AP661" s="1178" t="s">
        <v>1731</v>
      </c>
      <c r="AQ661" s="745" t="s">
        <v>675</v>
      </c>
      <c r="AR661" s="742">
        <v>2.4499999999999999E-3</v>
      </c>
      <c r="AS661" s="742">
        <v>2.4499999999999999E-3</v>
      </c>
      <c r="AT661" s="742" t="s">
        <v>1414</v>
      </c>
      <c r="AU661" s="742" t="s">
        <v>2724</v>
      </c>
      <c r="AX661" s="190"/>
      <c r="AY661" s="190"/>
      <c r="AZ661" s="176"/>
      <c r="BA661" s="176"/>
      <c r="BB661" s="176"/>
      <c r="BC661" s="751"/>
      <c r="BD661" s="176"/>
      <c r="BE661" s="176"/>
      <c r="BF661" s="176"/>
      <c r="BG661" s="176"/>
      <c r="BH661" s="751"/>
      <c r="BI661" s="178"/>
      <c r="BJ661" s="191"/>
      <c r="BK661" s="191"/>
      <c r="BL661" s="191"/>
      <c r="BM661" s="210"/>
      <c r="BN661" s="178"/>
      <c r="BO661" s="178"/>
      <c r="BP661" s="178"/>
      <c r="BQ661" s="178"/>
      <c r="BR661" s="178"/>
      <c r="BS661" s="178"/>
      <c r="BT661" s="178"/>
      <c r="BU661" s="179"/>
      <c r="BV661" s="180"/>
      <c r="BW661" s="181"/>
      <c r="BX661" s="177"/>
      <c r="BY661"/>
      <c r="CA661"/>
    </row>
    <row r="662" spans="2:79" ht="18.75">
      <c r="B662" s="1170" t="s">
        <v>995</v>
      </c>
      <c r="C662" s="335">
        <v>39990463000183</v>
      </c>
      <c r="D662" s="1170" t="s">
        <v>14</v>
      </c>
      <c r="E662" s="1170" t="s">
        <v>607</v>
      </c>
      <c r="F662" s="1170" t="s">
        <v>1414</v>
      </c>
      <c r="G662" s="1172" t="s">
        <v>1414</v>
      </c>
      <c r="H662" s="1172" t="s">
        <v>34</v>
      </c>
      <c r="I662" s="1172" t="s">
        <v>34</v>
      </c>
      <c r="J662" s="1172" t="s">
        <v>608</v>
      </c>
      <c r="K662" s="1172" t="s">
        <v>48</v>
      </c>
      <c r="L662" s="740" t="s">
        <v>1414</v>
      </c>
      <c r="M662" s="740" t="s">
        <v>34</v>
      </c>
      <c r="N662" s="1172" t="s">
        <v>3403</v>
      </c>
      <c r="O662" s="1172" t="s">
        <v>1323</v>
      </c>
      <c r="P662" s="783">
        <v>44231</v>
      </c>
      <c r="Q662" s="741">
        <v>11.06057794</v>
      </c>
      <c r="R662" s="741">
        <v>16.765836918178145</v>
      </c>
      <c r="S662" s="784">
        <v>23</v>
      </c>
      <c r="T662" s="742">
        <v>-8.2485415790506167E-2</v>
      </c>
      <c r="U662" s="743">
        <v>-2.5377509339491446</v>
      </c>
      <c r="V662" s="742">
        <v>-6.9413786345991269E-2</v>
      </c>
      <c r="W662" s="743">
        <v>-0.5247159400512087</v>
      </c>
      <c r="X662" s="742">
        <v>-0.1468622049840298</v>
      </c>
      <c r="Y662" s="743">
        <v>-0.71538472965830846</v>
      </c>
      <c r="Z662" s="742"/>
      <c r="AA662" s="743"/>
      <c r="AB662" s="742">
        <v>0.21671703628998806</v>
      </c>
      <c r="AC662" s="744">
        <v>-0.93071639627213454</v>
      </c>
      <c r="AD662" s="785">
        <v>35492558000116</v>
      </c>
      <c r="AE662" s="1178" t="s">
        <v>1811</v>
      </c>
      <c r="AF662" s="786" t="s">
        <v>1763</v>
      </c>
      <c r="AG662" s="787" t="s">
        <v>59</v>
      </c>
      <c r="AH662" s="787" t="s">
        <v>1726</v>
      </c>
      <c r="AI662" s="787">
        <v>100</v>
      </c>
      <c r="AJ662" s="787">
        <v>1</v>
      </c>
      <c r="AK662" s="787">
        <v>100</v>
      </c>
      <c r="AL662" s="742">
        <v>0</v>
      </c>
      <c r="AM662" s="742">
        <v>0</v>
      </c>
      <c r="AN662" s="743" t="s">
        <v>666</v>
      </c>
      <c r="AO662" s="1172" t="s">
        <v>34</v>
      </c>
      <c r="AP662" s="1178" t="s">
        <v>1727</v>
      </c>
      <c r="AQ662" s="745" t="s">
        <v>659</v>
      </c>
      <c r="AR662" s="742">
        <v>4.6666666666666697E-3</v>
      </c>
      <c r="AS662" s="742">
        <v>4.6666666666666697E-3</v>
      </c>
      <c r="AT662" s="742" t="s">
        <v>1414</v>
      </c>
      <c r="AU662" s="742" t="s">
        <v>2724</v>
      </c>
      <c r="AX662" s="190"/>
      <c r="AY662" s="190"/>
      <c r="AZ662" s="176"/>
      <c r="BA662" s="176"/>
      <c r="BB662" s="176"/>
      <c r="BC662" s="751"/>
      <c r="BD662" s="176"/>
      <c r="BE662" s="176"/>
      <c r="BF662" s="176"/>
      <c r="BG662" s="176"/>
      <c r="BH662" s="751"/>
      <c r="BI662" s="178"/>
      <c r="BJ662" s="191"/>
      <c r="BK662" s="191"/>
      <c r="BL662" s="191"/>
      <c r="BM662" s="210"/>
      <c r="BN662" s="178"/>
      <c r="BO662" s="178"/>
      <c r="BP662" s="178"/>
      <c r="BQ662" s="178"/>
      <c r="BR662" s="178"/>
      <c r="BS662" s="178"/>
      <c r="BT662" s="178"/>
      <c r="BU662" s="179"/>
      <c r="BV662" s="180"/>
      <c r="BW662" s="181"/>
      <c r="BX662" s="177"/>
      <c r="BY662"/>
      <c r="CA662"/>
    </row>
    <row r="663" spans="2:79" ht="18.75">
      <c r="B663" s="1170" t="s">
        <v>996</v>
      </c>
      <c r="C663" s="335">
        <v>41484468000186</v>
      </c>
      <c r="D663" s="1170" t="s">
        <v>14</v>
      </c>
      <c r="E663" s="1170" t="s">
        <v>607</v>
      </c>
      <c r="F663" s="1170" t="s">
        <v>1414</v>
      </c>
      <c r="G663" s="1172" t="s">
        <v>1414</v>
      </c>
      <c r="H663" s="1172" t="s">
        <v>34</v>
      </c>
      <c r="I663" s="1172" t="s">
        <v>34</v>
      </c>
      <c r="J663" s="1172" t="s">
        <v>696</v>
      </c>
      <c r="K663" s="1172" t="s">
        <v>1414</v>
      </c>
      <c r="L663" s="740" t="s">
        <v>1414</v>
      </c>
      <c r="M663" s="740" t="s">
        <v>1411</v>
      </c>
      <c r="N663" s="1172" t="s">
        <v>3404</v>
      </c>
      <c r="O663" s="1172" t="s">
        <v>1320</v>
      </c>
      <c r="P663" s="783">
        <v>44314</v>
      </c>
      <c r="Q663" s="741">
        <v>0.89953121000000003</v>
      </c>
      <c r="R663" s="741">
        <v>1.2179616633467734</v>
      </c>
      <c r="S663" s="784">
        <v>5</v>
      </c>
      <c r="T663" s="742">
        <v>-2.6350100420202693E-4</v>
      </c>
      <c r="U663" s="743">
        <v>-8.1068866914434205E-3</v>
      </c>
      <c r="V663" s="742">
        <v>-3.9238463491666598E-2</v>
      </c>
      <c r="W663" s="743">
        <v>-0.29661322830841247</v>
      </c>
      <c r="X663" s="742"/>
      <c r="Y663" s="743"/>
      <c r="Z663" s="742"/>
      <c r="AA663" s="743"/>
      <c r="AB663" s="742">
        <v>0.21172641275622675</v>
      </c>
      <c r="AC663" s="744">
        <v>-0.81013404959427249</v>
      </c>
      <c r="AD663" s="785">
        <v>35412313000131</v>
      </c>
      <c r="AE663" s="1178" t="s">
        <v>1811</v>
      </c>
      <c r="AF663" s="786" t="s">
        <v>1763</v>
      </c>
      <c r="AG663" s="787" t="s">
        <v>59</v>
      </c>
      <c r="AH663" s="787" t="s">
        <v>1726</v>
      </c>
      <c r="AI663" s="787">
        <v>100</v>
      </c>
      <c r="AJ663" s="787">
        <v>0</v>
      </c>
      <c r="AK663" s="787">
        <v>0</v>
      </c>
      <c r="AL663" s="742">
        <v>0</v>
      </c>
      <c r="AM663" s="742">
        <v>0</v>
      </c>
      <c r="AN663" s="743" t="s">
        <v>2119</v>
      </c>
      <c r="AO663" s="1172" t="s">
        <v>34</v>
      </c>
      <c r="AP663" s="1178" t="s">
        <v>1727</v>
      </c>
      <c r="AQ663" s="745" t="s">
        <v>687</v>
      </c>
      <c r="AR663" s="742">
        <v>1.8666666666666699E-3</v>
      </c>
      <c r="AS663" s="742">
        <v>1.8666666666666699E-3</v>
      </c>
      <c r="AT663" s="742" t="s">
        <v>1414</v>
      </c>
      <c r="AU663" s="742" t="s">
        <v>2724</v>
      </c>
      <c r="AX663" s="190"/>
      <c r="AY663" s="190"/>
      <c r="AZ663" s="176"/>
      <c r="BA663" s="176"/>
      <c r="BB663" s="176"/>
      <c r="BC663" s="751"/>
      <c r="BD663" s="176"/>
      <c r="BE663" s="176"/>
      <c r="BF663" s="176"/>
      <c r="BG663" s="176"/>
      <c r="BH663" s="751"/>
      <c r="BI663" s="178"/>
      <c r="BJ663" s="191"/>
      <c r="BK663" s="191"/>
      <c r="BL663" s="191"/>
      <c r="BM663" s="210"/>
      <c r="BN663" s="178"/>
      <c r="BO663" s="178"/>
      <c r="BP663" s="178"/>
      <c r="BQ663" s="178"/>
      <c r="BR663" s="178"/>
      <c r="BS663" s="178"/>
      <c r="BT663" s="178"/>
      <c r="BU663" s="179"/>
      <c r="BV663" s="180"/>
      <c r="BW663" s="181"/>
      <c r="BX663" s="177"/>
      <c r="BY663"/>
      <c r="CA663"/>
    </row>
    <row r="664" spans="2:79" ht="18.75">
      <c r="B664" s="1170" t="s">
        <v>997</v>
      </c>
      <c r="C664" s="335">
        <v>41559595000105</v>
      </c>
      <c r="D664" s="1170" t="s">
        <v>14</v>
      </c>
      <c r="E664" s="1170" t="s">
        <v>607</v>
      </c>
      <c r="F664" s="1170" t="s">
        <v>1414</v>
      </c>
      <c r="G664" s="1172" t="s">
        <v>1414</v>
      </c>
      <c r="H664" s="1172" t="s">
        <v>34</v>
      </c>
      <c r="I664" s="1172" t="s">
        <v>34</v>
      </c>
      <c r="J664" s="1172" t="s">
        <v>613</v>
      </c>
      <c r="K664" s="1172" t="s">
        <v>1414</v>
      </c>
      <c r="L664" s="740" t="s">
        <v>1414</v>
      </c>
      <c r="M664" s="740" t="s">
        <v>1411</v>
      </c>
      <c r="N664" s="1172" t="s">
        <v>3405</v>
      </c>
      <c r="O664" s="1172" t="s">
        <v>1320</v>
      </c>
      <c r="P664" s="783">
        <v>44316</v>
      </c>
      <c r="Q664" s="741">
        <v>1.22171304</v>
      </c>
      <c r="R664" s="741">
        <v>1.2491801708870964</v>
      </c>
      <c r="S664" s="784">
        <v>5</v>
      </c>
      <c r="T664" s="742">
        <v>0.10739056645544465</v>
      </c>
      <c r="U664" s="743">
        <v>3.3039841977859048</v>
      </c>
      <c r="V664" s="742">
        <v>0.2031600334154966</v>
      </c>
      <c r="W664" s="743">
        <v>1.5357368258676418</v>
      </c>
      <c r="X664" s="742"/>
      <c r="Y664" s="743"/>
      <c r="Z664" s="742"/>
      <c r="AA664" s="743"/>
      <c r="AB664" s="742">
        <v>0.2718214524328601</v>
      </c>
      <c r="AC664" s="744">
        <v>0.26072894578619804</v>
      </c>
      <c r="AD664" s="785">
        <v>35416040000101</v>
      </c>
      <c r="AE664" s="1178" t="s">
        <v>1811</v>
      </c>
      <c r="AF664" s="786" t="s">
        <v>1763</v>
      </c>
      <c r="AG664" s="787" t="s">
        <v>59</v>
      </c>
      <c r="AH664" s="787" t="s">
        <v>1726</v>
      </c>
      <c r="AI664" s="787">
        <v>100</v>
      </c>
      <c r="AJ664" s="787">
        <v>0</v>
      </c>
      <c r="AK664" s="787">
        <v>0</v>
      </c>
      <c r="AL664" s="742">
        <v>0</v>
      </c>
      <c r="AM664" s="742">
        <v>0</v>
      </c>
      <c r="AN664" s="743" t="s">
        <v>666</v>
      </c>
      <c r="AO664" s="1172" t="s">
        <v>34</v>
      </c>
      <c r="AP664" s="1178" t="s">
        <v>1727</v>
      </c>
      <c r="AQ664" s="745" t="s">
        <v>687</v>
      </c>
      <c r="AR664" s="742">
        <v>1.8666666666666699E-3</v>
      </c>
      <c r="AS664" s="742">
        <v>1.8666666666666699E-3</v>
      </c>
      <c r="AT664" s="742" t="s">
        <v>1414</v>
      </c>
      <c r="AU664" s="742" t="s">
        <v>2724</v>
      </c>
      <c r="AX664"/>
      <c r="AY664" s="190"/>
      <c r="AZ664" s="176"/>
      <c r="BA664" s="176"/>
      <c r="BB664" s="176"/>
      <c r="BC664" s="751"/>
      <c r="BD664" s="176"/>
      <c r="BE664" s="176"/>
      <c r="BF664" s="176"/>
      <c r="BG664" s="176"/>
      <c r="BH664" s="751"/>
      <c r="BI664" s="178"/>
      <c r="BJ664" s="191"/>
      <c r="BK664" s="191"/>
      <c r="BL664" s="191"/>
      <c r="BM664" s="178"/>
      <c r="BN664" s="178"/>
      <c r="BO664" s="178"/>
      <c r="BP664" s="178"/>
      <c r="BQ664" s="178"/>
      <c r="BR664" s="178"/>
      <c r="BS664" s="178"/>
      <c r="BT664" s="178"/>
      <c r="BU664" s="179"/>
      <c r="BV664" s="180"/>
      <c r="BW664" s="181"/>
      <c r="BX664" s="177"/>
      <c r="BY664"/>
      <c r="CA664"/>
    </row>
    <row r="665" spans="2:79" ht="18.75">
      <c r="B665" s="1170" t="s">
        <v>998</v>
      </c>
      <c r="C665" s="335">
        <v>42826922000100</v>
      </c>
      <c r="D665" s="1170" t="s">
        <v>11</v>
      </c>
      <c r="E665" s="1170" t="s">
        <v>621</v>
      </c>
      <c r="F665" s="1170" t="s">
        <v>692</v>
      </c>
      <c r="G665" s="1172" t="s">
        <v>865</v>
      </c>
      <c r="H665" s="1172" t="s">
        <v>34</v>
      </c>
      <c r="I665" s="1172" t="s">
        <v>1414</v>
      </c>
      <c r="J665" s="1172" t="s">
        <v>608</v>
      </c>
      <c r="K665" s="1172" t="s">
        <v>48</v>
      </c>
      <c r="L665" s="740" t="s">
        <v>1414</v>
      </c>
      <c r="M665" s="740" t="s">
        <v>34</v>
      </c>
      <c r="N665" s="1172" t="s">
        <v>3406</v>
      </c>
      <c r="O665" s="1172" t="s">
        <v>1320</v>
      </c>
      <c r="P665" s="783">
        <v>44659</v>
      </c>
      <c r="Q665" s="741"/>
      <c r="R665" s="741"/>
      <c r="S665" s="784">
        <v>22</v>
      </c>
      <c r="T665" s="742"/>
      <c r="U665" s="743"/>
      <c r="V665" s="742"/>
      <c r="W665" s="743"/>
      <c r="X665" s="742"/>
      <c r="Y665" s="743"/>
      <c r="Z665" s="742"/>
      <c r="AA665" s="743"/>
      <c r="AB665" s="742"/>
      <c r="AC665" s="744"/>
      <c r="AD665" s="785">
        <v>42378579000170</v>
      </c>
      <c r="AE665" s="1178" t="s">
        <v>2043</v>
      </c>
      <c r="AF665" s="786" t="s">
        <v>1763</v>
      </c>
      <c r="AG665" s="787" t="s">
        <v>59</v>
      </c>
      <c r="AH665" s="787" t="s">
        <v>1730</v>
      </c>
      <c r="AI665" s="787">
        <v>0</v>
      </c>
      <c r="AJ665" s="787">
        <v>0</v>
      </c>
      <c r="AK665" s="787">
        <v>0</v>
      </c>
      <c r="AL665" s="742">
        <v>8.5000000000000006E-3</v>
      </c>
      <c r="AM665" s="742">
        <v>0.2</v>
      </c>
      <c r="AN665" s="743" t="s">
        <v>635</v>
      </c>
      <c r="AO665" s="1172" t="s">
        <v>34</v>
      </c>
      <c r="AP665" s="1178" t="s">
        <v>1731</v>
      </c>
      <c r="AQ665" s="745" t="s">
        <v>675</v>
      </c>
      <c r="AR665" s="742">
        <v>1.98333333333333E-3</v>
      </c>
      <c r="AS665" s="742">
        <v>1.98333333333333E-3</v>
      </c>
      <c r="AT665" s="742" t="s">
        <v>1414</v>
      </c>
      <c r="AU665" s="742" t="s">
        <v>2724</v>
      </c>
      <c r="AX665"/>
      <c r="AY665" s="190"/>
      <c r="AZ665" s="176"/>
      <c r="BA665" s="176"/>
      <c r="BB665" s="176"/>
      <c r="BC665" s="751"/>
      <c r="BD665" s="176"/>
      <c r="BE665" s="176"/>
      <c r="BF665" s="176"/>
      <c r="BG665" s="176"/>
      <c r="BH665" s="751"/>
      <c r="BI665" s="178"/>
      <c r="BJ665" s="191"/>
      <c r="BK665" s="191"/>
      <c r="BL665" s="191"/>
      <c r="BM665" s="178"/>
      <c r="BN665" s="178"/>
      <c r="BO665" s="178"/>
      <c r="BP665" s="178"/>
      <c r="BQ665" s="178"/>
      <c r="BR665" s="178"/>
      <c r="BS665" s="178"/>
      <c r="BT665" s="178"/>
      <c r="BU665" s="179"/>
      <c r="BV665" s="180"/>
      <c r="BW665" s="181"/>
      <c r="BX665" s="177"/>
      <c r="BY665"/>
      <c r="CA665"/>
    </row>
    <row r="666" spans="2:79" ht="18.75">
      <c r="B666" s="1170" t="s">
        <v>5060</v>
      </c>
      <c r="C666" s="335">
        <v>20335176000101</v>
      </c>
      <c r="D666" s="1170" t="s">
        <v>11</v>
      </c>
      <c r="E666" s="1170" t="s">
        <v>620</v>
      </c>
      <c r="F666" s="1170" t="s">
        <v>663</v>
      </c>
      <c r="G666" s="1172" t="s">
        <v>738</v>
      </c>
      <c r="H666" s="1172" t="s">
        <v>34</v>
      </c>
      <c r="I666" s="1172" t="s">
        <v>34</v>
      </c>
      <c r="J666" s="1172" t="s">
        <v>608</v>
      </c>
      <c r="K666" s="1172" t="s">
        <v>48</v>
      </c>
      <c r="L666" s="740" t="s">
        <v>1414</v>
      </c>
      <c r="M666" s="740" t="s">
        <v>1414</v>
      </c>
      <c r="N666" s="1172" t="s">
        <v>5061</v>
      </c>
      <c r="O666" s="1172" t="s">
        <v>1320</v>
      </c>
      <c r="P666" s="783">
        <v>41912</v>
      </c>
      <c r="Q666" s="741">
        <v>5047.5104769999998</v>
      </c>
      <c r="R666" s="741">
        <v>5769.3476768799983</v>
      </c>
      <c r="S666" s="784">
        <v>6</v>
      </c>
      <c r="T666" s="742">
        <v>9.2251135152427999E-3</v>
      </c>
      <c r="U666" s="743">
        <v>0.28382036042047615</v>
      </c>
      <c r="V666" s="742">
        <v>0.11774552322616683</v>
      </c>
      <c r="W666" s="743">
        <v>0.89006746582709073</v>
      </c>
      <c r="X666" s="742">
        <v>0.20991586777674809</v>
      </c>
      <c r="Y666" s="743">
        <v>1.0225272481561074</v>
      </c>
      <c r="Z666" s="742">
        <v>0.25024882743375243</v>
      </c>
      <c r="AA666" s="743">
        <v>1.0783001912956602</v>
      </c>
      <c r="AB666" s="742">
        <v>1.081180081990912E-2</v>
      </c>
      <c r="AC666" s="744">
        <v>-1.3450848472585191</v>
      </c>
      <c r="AD666" s="785">
        <v>6066907000130</v>
      </c>
      <c r="AE666" s="1178" t="s">
        <v>2043</v>
      </c>
      <c r="AF666" s="786" t="s">
        <v>1811</v>
      </c>
      <c r="AG666" s="787" t="s">
        <v>59</v>
      </c>
      <c r="AH666" s="787" t="s">
        <v>1726</v>
      </c>
      <c r="AI666" s="787">
        <v>300000</v>
      </c>
      <c r="AJ666" s="787">
        <v>0</v>
      </c>
      <c r="AK666" s="787">
        <v>10000</v>
      </c>
      <c r="AL666" s="742">
        <v>5.0000000000000001E-3</v>
      </c>
      <c r="AM666" s="742">
        <v>0.2</v>
      </c>
      <c r="AN666" s="743" t="s">
        <v>64</v>
      </c>
      <c r="AO666" s="1172"/>
      <c r="AP666" s="1178" t="s">
        <v>1731</v>
      </c>
      <c r="AQ666" s="745" t="s">
        <v>677</v>
      </c>
      <c r="AR666" s="742">
        <v>0</v>
      </c>
      <c r="AS666" s="742">
        <v>0</v>
      </c>
      <c r="AT666" s="742" t="s">
        <v>1414</v>
      </c>
      <c r="AU666" s="742" t="s">
        <v>2724</v>
      </c>
      <c r="AX666"/>
      <c r="AY666" s="190"/>
      <c r="AZ666" s="176"/>
      <c r="BA666" s="176"/>
      <c r="BB666" s="176"/>
      <c r="BC666" s="751"/>
      <c r="BD666" s="176"/>
      <c r="BE666" s="176"/>
      <c r="BF666" s="176"/>
      <c r="BG666" s="176"/>
      <c r="BH666" s="751"/>
      <c r="BI666" s="178"/>
      <c r="BJ666" s="191"/>
      <c r="BK666" s="191"/>
      <c r="BL666" s="191"/>
      <c r="BM666" s="178"/>
      <c r="BN666" s="178"/>
      <c r="BO666" s="178"/>
      <c r="BP666" s="178"/>
      <c r="BQ666" s="178"/>
      <c r="BR666" s="178"/>
      <c r="BS666" s="178"/>
      <c r="BT666" s="178"/>
      <c r="BU666" s="179"/>
      <c r="BV666" s="180"/>
      <c r="BW666" s="181"/>
      <c r="BX666" s="177"/>
      <c r="BY666"/>
      <c r="CA666"/>
    </row>
    <row r="667" spans="2:79" ht="18.75">
      <c r="B667" s="1170" t="s">
        <v>5062</v>
      </c>
      <c r="C667" s="335">
        <v>38000771000151</v>
      </c>
      <c r="D667" s="1170" t="s">
        <v>11</v>
      </c>
      <c r="E667" s="1170" t="s">
        <v>620</v>
      </c>
      <c r="F667" s="1170" t="s">
        <v>663</v>
      </c>
      <c r="G667" s="1172" t="s">
        <v>738</v>
      </c>
      <c r="H667" s="1172" t="s">
        <v>34</v>
      </c>
      <c r="I667" s="1172" t="s">
        <v>34</v>
      </c>
      <c r="J667" s="1172" t="s">
        <v>608</v>
      </c>
      <c r="K667" s="1172" t="s">
        <v>48</v>
      </c>
      <c r="L667" s="740" t="s">
        <v>1414</v>
      </c>
      <c r="M667" s="740" t="s">
        <v>1414</v>
      </c>
      <c r="N667" s="1172" t="s">
        <v>5063</v>
      </c>
      <c r="O667" s="1172" t="s">
        <v>1320</v>
      </c>
      <c r="P667" s="783">
        <v>44074</v>
      </c>
      <c r="Q667" s="741">
        <v>2797.7211928199999</v>
      </c>
      <c r="R667" s="741">
        <v>3116.6921170292803</v>
      </c>
      <c r="S667" s="784">
        <v>6</v>
      </c>
      <c r="T667" s="742">
        <v>8.9126679604258907E-3</v>
      </c>
      <c r="U667" s="743">
        <v>0.27420764293647054</v>
      </c>
      <c r="V667" s="742">
        <v>0.11576090530630556</v>
      </c>
      <c r="W667" s="743">
        <v>0.87506524923179019</v>
      </c>
      <c r="X667" s="742">
        <v>0.20473694216068372</v>
      </c>
      <c r="Y667" s="743">
        <v>0.99730003396460343</v>
      </c>
      <c r="Z667" s="742"/>
      <c r="AA667" s="743"/>
      <c r="AB667" s="742">
        <v>1.0846019784014456E-2</v>
      </c>
      <c r="AC667" s="744">
        <v>-1.523822351740256</v>
      </c>
      <c r="AD667" s="785">
        <v>1361074000116</v>
      </c>
      <c r="AE667" s="1178" t="s">
        <v>2043</v>
      </c>
      <c r="AF667" s="786" t="s">
        <v>1811</v>
      </c>
      <c r="AG667" s="787" t="s">
        <v>59</v>
      </c>
      <c r="AH667" s="787" t="s">
        <v>1730</v>
      </c>
      <c r="AI667" s="787">
        <v>1</v>
      </c>
      <c r="AJ667" s="787">
        <v>1</v>
      </c>
      <c r="AK667" s="787">
        <v>1</v>
      </c>
      <c r="AL667" s="742">
        <v>5.0000000000000001E-3</v>
      </c>
      <c r="AM667" s="742">
        <v>0.2</v>
      </c>
      <c r="AN667" s="743" t="s">
        <v>64</v>
      </c>
      <c r="AO667" s="1172"/>
      <c r="AP667" s="1178" t="s">
        <v>1731</v>
      </c>
      <c r="AQ667" s="745" t="s">
        <v>677</v>
      </c>
      <c r="AR667" s="742">
        <v>0</v>
      </c>
      <c r="AS667" s="742">
        <v>0</v>
      </c>
      <c r="AT667" s="742" t="s">
        <v>1414</v>
      </c>
      <c r="AU667" s="742" t="s">
        <v>2724</v>
      </c>
      <c r="AX667"/>
      <c r="AY667" s="190"/>
      <c r="AZ667" s="176"/>
      <c r="BA667" s="176"/>
      <c r="BB667" s="176"/>
      <c r="BC667" s="751"/>
      <c r="BD667" s="176"/>
      <c r="BE667" s="176"/>
      <c r="BF667" s="176"/>
      <c r="BG667" s="176"/>
      <c r="BH667" s="751"/>
      <c r="BI667" s="178"/>
      <c r="BJ667" s="191"/>
      <c r="BK667" s="191"/>
      <c r="BL667" s="191"/>
      <c r="BM667" s="178"/>
      <c r="BN667" s="178"/>
      <c r="BO667" s="178"/>
      <c r="BP667" s="178"/>
      <c r="BQ667" s="178"/>
      <c r="BR667" s="178"/>
      <c r="BS667" s="178"/>
      <c r="BT667" s="178"/>
      <c r="BU667" s="179"/>
      <c r="BV667" s="180"/>
      <c r="BW667" s="181"/>
      <c r="BX667" s="177"/>
      <c r="BY667"/>
      <c r="CA667"/>
    </row>
    <row r="668" spans="2:79" ht="18.75">
      <c r="B668" s="1170" t="s">
        <v>5064</v>
      </c>
      <c r="C668" s="335">
        <v>13945537000176</v>
      </c>
      <c r="D668" s="1170" t="s">
        <v>11</v>
      </c>
      <c r="E668" s="1170" t="s">
        <v>620</v>
      </c>
      <c r="F668" s="1170" t="s">
        <v>672</v>
      </c>
      <c r="G668" s="1172" t="s">
        <v>1414</v>
      </c>
      <c r="H668" s="1172" t="s">
        <v>34</v>
      </c>
      <c r="I668" s="1172" t="s">
        <v>34</v>
      </c>
      <c r="J668" s="1172" t="s">
        <v>608</v>
      </c>
      <c r="K668" s="1172" t="s">
        <v>48</v>
      </c>
      <c r="L668" s="740" t="s">
        <v>1414</v>
      </c>
      <c r="M668" s="740" t="s">
        <v>1414</v>
      </c>
      <c r="N668" s="1172" t="s">
        <v>5065</v>
      </c>
      <c r="O668" s="1172" t="s">
        <v>1320</v>
      </c>
      <c r="P668" s="783">
        <v>1</v>
      </c>
      <c r="Q668" s="741">
        <v>3219.5593530000001</v>
      </c>
      <c r="R668" s="741">
        <v>3758.4535819200023</v>
      </c>
      <c r="S668" s="784">
        <v>5</v>
      </c>
      <c r="T668" s="742">
        <v>8.7214277837461829E-3</v>
      </c>
      <c r="U668" s="743">
        <v>0.26832393692218398</v>
      </c>
      <c r="V668" s="742">
        <v>0.1185559420904867</v>
      </c>
      <c r="W668" s="743">
        <v>0.89619362200746733</v>
      </c>
      <c r="X668" s="742">
        <v>0.21290471762186214</v>
      </c>
      <c r="Y668" s="743">
        <v>1.0370863209867838</v>
      </c>
      <c r="Z668" s="742">
        <v>0.25444923799109365</v>
      </c>
      <c r="AA668" s="743">
        <v>1.0963993910159882</v>
      </c>
      <c r="AB668" s="742">
        <v>1.1749415176805979E-2</v>
      </c>
      <c r="AC668" s="744">
        <v>-1.1687705629149614</v>
      </c>
      <c r="AD668" s="785">
        <v>6066907000130</v>
      </c>
      <c r="AE668" s="1178" t="s">
        <v>2043</v>
      </c>
      <c r="AF668" s="786" t="s">
        <v>1811</v>
      </c>
      <c r="AG668" s="787" t="s">
        <v>59</v>
      </c>
      <c r="AH668" s="787" t="s">
        <v>1726</v>
      </c>
      <c r="AI668" s="787">
        <v>300000</v>
      </c>
      <c r="AJ668" s="787">
        <v>1000</v>
      </c>
      <c r="AK668" s="787">
        <v>10000</v>
      </c>
      <c r="AL668" s="742">
        <v>2.5000000000000001E-3</v>
      </c>
      <c r="AM668" s="742">
        <v>0.2</v>
      </c>
      <c r="AN668" s="743" t="s">
        <v>64</v>
      </c>
      <c r="AO668" s="1172" t="s">
        <v>34</v>
      </c>
      <c r="AP668" s="1178" t="s">
        <v>1731</v>
      </c>
      <c r="AQ668" s="745" t="s">
        <v>677</v>
      </c>
      <c r="AR668" s="742">
        <v>0</v>
      </c>
      <c r="AS668" s="742">
        <v>0</v>
      </c>
      <c r="AT668" s="742" t="s">
        <v>1414</v>
      </c>
      <c r="AU668" s="742" t="s">
        <v>2724</v>
      </c>
      <c r="AX668" s="190"/>
      <c r="AY668" s="190"/>
      <c r="AZ668" s="176"/>
      <c r="BA668" s="176"/>
      <c r="BB668" s="176"/>
      <c r="BC668" s="176"/>
      <c r="BD668" s="176"/>
      <c r="BE668" s="176"/>
      <c r="BF668" s="176"/>
      <c r="BG668" s="176"/>
      <c r="BH668" s="751"/>
      <c r="BI668" s="178"/>
      <c r="BJ668" s="191"/>
      <c r="BK668" s="191"/>
      <c r="BL668" s="191"/>
      <c r="BM668" s="210"/>
      <c r="BN668" s="178"/>
      <c r="BO668" s="178"/>
      <c r="BP668" s="178"/>
      <c r="BQ668" s="178"/>
      <c r="BR668" s="178"/>
      <c r="BS668" s="178"/>
      <c r="BT668" s="178"/>
      <c r="BU668" s="178"/>
      <c r="BV668" s="178"/>
      <c r="BW668" s="181"/>
      <c r="BX668" s="176"/>
      <c r="BY668"/>
      <c r="CA668"/>
    </row>
    <row r="669" spans="2:79" ht="18.75">
      <c r="B669" s="1170" t="s">
        <v>1000</v>
      </c>
      <c r="C669" s="335">
        <v>37567415000151</v>
      </c>
      <c r="D669" s="1170" t="s">
        <v>14</v>
      </c>
      <c r="E669" s="1170" t="s">
        <v>607</v>
      </c>
      <c r="F669" s="1170" t="s">
        <v>1414</v>
      </c>
      <c r="G669" s="1172" t="s">
        <v>1414</v>
      </c>
      <c r="H669" s="1172" t="s">
        <v>34</v>
      </c>
      <c r="I669" s="1172" t="s">
        <v>34</v>
      </c>
      <c r="J669" s="1172" t="s">
        <v>608</v>
      </c>
      <c r="K669" s="1172" t="s">
        <v>48</v>
      </c>
      <c r="L669" s="740" t="s">
        <v>1414</v>
      </c>
      <c r="M669" s="740" t="s">
        <v>34</v>
      </c>
      <c r="N669" s="1172" t="s">
        <v>3407</v>
      </c>
      <c r="O669" s="1172" t="s">
        <v>1320</v>
      </c>
      <c r="P669" s="783">
        <v>44104</v>
      </c>
      <c r="Q669" s="741">
        <v>0.68494750999999998</v>
      </c>
      <c r="R669" s="741">
        <v>3.7455975470040492</v>
      </c>
      <c r="S669" s="784">
        <v>23</v>
      </c>
      <c r="T669" s="742">
        <v>-5.6854173913462591E-2</v>
      </c>
      <c r="U669" s="743">
        <v>-1.7491787071091323</v>
      </c>
      <c r="V669" s="742">
        <v>-4.5407544523434429E-2</v>
      </c>
      <c r="W669" s="743">
        <v>-0.34324683415583473</v>
      </c>
      <c r="X669" s="742">
        <v>-7.0700180639374E-2</v>
      </c>
      <c r="Y669" s="743">
        <v>-0.34438969249434953</v>
      </c>
      <c r="Z669" s="742"/>
      <c r="AA669" s="743"/>
      <c r="AB669" s="742">
        <v>0.16595198300304309</v>
      </c>
      <c r="AC669" s="744">
        <v>-1.0707667000326222</v>
      </c>
      <c r="AD669" s="785">
        <v>35495676000188</v>
      </c>
      <c r="AE669" s="1178" t="s">
        <v>1811</v>
      </c>
      <c r="AF669" s="786" t="s">
        <v>1763</v>
      </c>
      <c r="AG669" s="787" t="s">
        <v>59</v>
      </c>
      <c r="AH669" s="787" t="s">
        <v>1726</v>
      </c>
      <c r="AI669" s="787">
        <v>100</v>
      </c>
      <c r="AJ669" s="787">
        <v>0</v>
      </c>
      <c r="AK669" s="787">
        <v>1</v>
      </c>
      <c r="AL669" s="742">
        <v>0</v>
      </c>
      <c r="AM669" s="742">
        <v>0</v>
      </c>
      <c r="AN669" s="743" t="s">
        <v>2119</v>
      </c>
      <c r="AO669" s="1172" t="s">
        <v>34</v>
      </c>
      <c r="AP669" s="1178" t="s">
        <v>1727</v>
      </c>
      <c r="AQ669" s="745" t="s">
        <v>659</v>
      </c>
      <c r="AR669" s="742">
        <v>4.6666666666666697E-3</v>
      </c>
      <c r="AS669" s="742">
        <v>4.6666666666666697E-3</v>
      </c>
      <c r="AT669" s="742" t="s">
        <v>1414</v>
      </c>
      <c r="AU669" s="742" t="s">
        <v>2724</v>
      </c>
      <c r="AX669" s="190"/>
      <c r="AY669" s="190"/>
      <c r="AZ669" s="176"/>
      <c r="BA669" s="176"/>
      <c r="BB669" s="176"/>
      <c r="BC669" s="176"/>
      <c r="BD669" s="176"/>
      <c r="BE669" s="176"/>
      <c r="BF669" s="176"/>
      <c r="BG669" s="176"/>
      <c r="BH669" s="751"/>
      <c r="BI669" s="178"/>
      <c r="BJ669" s="191"/>
      <c r="BK669" s="191"/>
      <c r="BL669" s="191"/>
      <c r="BM669" s="210"/>
      <c r="BN669" s="178"/>
      <c r="BO669" s="178"/>
      <c r="BP669" s="178"/>
      <c r="BQ669" s="178"/>
      <c r="BR669" s="178"/>
      <c r="BS669" s="178"/>
      <c r="BT669" s="178"/>
      <c r="BU669" s="178"/>
      <c r="BV669" s="178"/>
      <c r="BW669" s="181"/>
      <c r="BX669" s="176"/>
      <c r="BY669"/>
      <c r="CA669"/>
    </row>
    <row r="670" spans="2:79" ht="18.75">
      <c r="B670" s="1170" t="s">
        <v>1003</v>
      </c>
      <c r="C670" s="335">
        <v>30630299000129</v>
      </c>
      <c r="D670" s="1170" t="s">
        <v>14</v>
      </c>
      <c r="E670" s="1170" t="s">
        <v>614</v>
      </c>
      <c r="F670" s="1170" t="s">
        <v>1414</v>
      </c>
      <c r="G670" s="1172" t="s">
        <v>1414</v>
      </c>
      <c r="H670" s="1172" t="s">
        <v>865</v>
      </c>
      <c r="I670" s="1172" t="s">
        <v>34</v>
      </c>
      <c r="J670" s="1172" t="s">
        <v>608</v>
      </c>
      <c r="K670" s="1172" t="s">
        <v>48</v>
      </c>
      <c r="L670" s="740" t="s">
        <v>1414</v>
      </c>
      <c r="M670" s="740" t="s">
        <v>34</v>
      </c>
      <c r="N670" s="1172" t="s">
        <v>3411</v>
      </c>
      <c r="O670" s="1172" t="s">
        <v>1320</v>
      </c>
      <c r="P670" s="783">
        <v>43336</v>
      </c>
      <c r="Q670" s="741">
        <v>0.66122906999999997</v>
      </c>
      <c r="R670" s="741">
        <v>0.98133877866935459</v>
      </c>
      <c r="S670" s="784">
        <v>23</v>
      </c>
      <c r="T670" s="742">
        <v>-6.4242298280106969E-2</v>
      </c>
      <c r="U670" s="743">
        <v>-1.9764821562328281</v>
      </c>
      <c r="V670" s="742">
        <v>-0.22500706972853124</v>
      </c>
      <c r="W670" s="743">
        <v>-1.7008839644949367</v>
      </c>
      <c r="X670" s="742">
        <v>-0.22560294465082209</v>
      </c>
      <c r="Y670" s="743">
        <v>-1.0989410215289701</v>
      </c>
      <c r="Z670" s="742">
        <v>-0.11193828396674976</v>
      </c>
      <c r="AA670" s="743">
        <v>-0.48233222210244941</v>
      </c>
      <c r="AB670" s="742">
        <v>0.14509547550154242</v>
      </c>
      <c r="AC670" s="744">
        <v>-2.4624846582851365</v>
      </c>
      <c r="AD670" s="785">
        <v>29259435000137</v>
      </c>
      <c r="AE670" s="1178" t="s">
        <v>1811</v>
      </c>
      <c r="AF670" s="786" t="s">
        <v>1763</v>
      </c>
      <c r="AG670" s="787" t="s">
        <v>59</v>
      </c>
      <c r="AH670" s="787" t="s">
        <v>1726</v>
      </c>
      <c r="AI670" s="787">
        <v>100</v>
      </c>
      <c r="AJ670" s="787">
        <v>1</v>
      </c>
      <c r="AK670" s="787">
        <v>1</v>
      </c>
      <c r="AL670" s="742">
        <v>0</v>
      </c>
      <c r="AM670" s="742">
        <v>0</v>
      </c>
      <c r="AN670" s="743" t="s">
        <v>666</v>
      </c>
      <c r="AO670" s="1172" t="s">
        <v>34</v>
      </c>
      <c r="AP670" s="1178" t="s">
        <v>1727</v>
      </c>
      <c r="AQ670" s="745" t="s">
        <v>659</v>
      </c>
      <c r="AR670" s="742">
        <v>4.6666666666666697E-3</v>
      </c>
      <c r="AS670" s="742">
        <v>4.6666666666666697E-3</v>
      </c>
      <c r="AT670" s="742" t="s">
        <v>1414</v>
      </c>
      <c r="AU670" s="742" t="s">
        <v>2724</v>
      </c>
      <c r="AX670" s="190"/>
      <c r="AY670" s="190"/>
      <c r="AZ670" s="176"/>
      <c r="BA670" s="176"/>
      <c r="BB670" s="176"/>
      <c r="BC670" s="176"/>
      <c r="BD670" s="176"/>
      <c r="BE670" s="176"/>
      <c r="BF670" s="176"/>
      <c r="BG670" s="176"/>
      <c r="BH670" s="751"/>
      <c r="BI670" s="178"/>
      <c r="BJ670" s="191"/>
      <c r="BK670" s="191"/>
      <c r="BL670" s="191"/>
      <c r="BM670" s="210"/>
      <c r="BN670" s="178"/>
      <c r="BO670" s="178"/>
      <c r="BP670" s="178"/>
      <c r="BQ670" s="178"/>
      <c r="BR670" s="178"/>
      <c r="BS670" s="178"/>
      <c r="BT670" s="178"/>
      <c r="BU670" s="178"/>
      <c r="BV670" s="178"/>
      <c r="BW670" s="181"/>
      <c r="BX670" s="176"/>
      <c r="BY670"/>
      <c r="CA670"/>
    </row>
    <row r="671" spans="2:79" ht="18.75">
      <c r="B671" s="1170" t="s">
        <v>1294</v>
      </c>
      <c r="C671" s="335">
        <v>39773639000145</v>
      </c>
      <c r="D671" s="1170" t="s">
        <v>11</v>
      </c>
      <c r="E671" s="1170" t="s">
        <v>620</v>
      </c>
      <c r="F671" s="1170" t="s">
        <v>619</v>
      </c>
      <c r="G671" s="1172" t="s">
        <v>738</v>
      </c>
      <c r="H671" s="1172" t="s">
        <v>34</v>
      </c>
      <c r="I671" s="1172" t="s">
        <v>1414</v>
      </c>
      <c r="J671" s="1172" t="s">
        <v>608</v>
      </c>
      <c r="K671" s="1172" t="s">
        <v>48</v>
      </c>
      <c r="L671" s="740" t="s">
        <v>1414</v>
      </c>
      <c r="M671" s="740" t="s">
        <v>34</v>
      </c>
      <c r="N671" s="1172" t="s">
        <v>3412</v>
      </c>
      <c r="O671" s="1172" t="s">
        <v>1320</v>
      </c>
      <c r="P671" s="783">
        <v>44712</v>
      </c>
      <c r="Q671" s="741"/>
      <c r="R671" s="741"/>
      <c r="S671" s="784">
        <v>1</v>
      </c>
      <c r="T671" s="742"/>
      <c r="U671" s="743"/>
      <c r="V671" s="742"/>
      <c r="W671" s="743"/>
      <c r="X671" s="742"/>
      <c r="Y671" s="743"/>
      <c r="Z671" s="742"/>
      <c r="AA671" s="743"/>
      <c r="AB671" s="742"/>
      <c r="AC671" s="744"/>
      <c r="AD671" s="785">
        <v>0</v>
      </c>
      <c r="AE671" s="1178" t="s">
        <v>1811</v>
      </c>
      <c r="AF671" s="786" t="s">
        <v>1763</v>
      </c>
      <c r="AG671" s="787" t="s">
        <v>59</v>
      </c>
      <c r="AH671" s="787" t="s">
        <v>1730</v>
      </c>
      <c r="AI671" s="787">
        <v>100</v>
      </c>
      <c r="AJ671" s="787">
        <v>1</v>
      </c>
      <c r="AK671" s="787">
        <v>100</v>
      </c>
      <c r="AL671" s="742">
        <v>9.0000000000000011E-3</v>
      </c>
      <c r="AM671" s="742">
        <v>0.2</v>
      </c>
      <c r="AN671" s="743" t="s">
        <v>64</v>
      </c>
      <c r="AO671" s="1172" t="s">
        <v>34</v>
      </c>
      <c r="AP671" s="1178" t="s">
        <v>1731</v>
      </c>
      <c r="AQ671" s="745" t="s">
        <v>669</v>
      </c>
      <c r="AR671" s="742">
        <v>2.0999999999999999E-3</v>
      </c>
      <c r="AS671" s="742">
        <v>2.0999999999999999E-3</v>
      </c>
      <c r="AT671" s="742" t="s">
        <v>1414</v>
      </c>
      <c r="AU671" s="742" t="s">
        <v>2724</v>
      </c>
      <c r="AX671" s="190"/>
      <c r="AY671" s="190"/>
      <c r="AZ671" s="176"/>
      <c r="BA671" s="176"/>
      <c r="BB671" s="176"/>
      <c r="BC671" s="176"/>
      <c r="BD671" s="176"/>
      <c r="BE671" s="176"/>
      <c r="BF671" s="176"/>
      <c r="BG671" s="176"/>
      <c r="BH671" s="751"/>
      <c r="BI671" s="178"/>
      <c r="BJ671" s="191"/>
      <c r="BK671" s="191"/>
      <c r="BL671" s="191"/>
      <c r="BM671" s="210"/>
      <c r="BN671" s="178"/>
      <c r="BO671" s="178"/>
      <c r="BP671" s="178"/>
      <c r="BQ671" s="178"/>
      <c r="BR671" s="178"/>
      <c r="BS671" s="178"/>
      <c r="BT671" s="178"/>
      <c r="BU671" s="178"/>
      <c r="BV671" s="178"/>
      <c r="BW671" s="181"/>
      <c r="BX671" s="176"/>
      <c r="BY671"/>
      <c r="CA671"/>
    </row>
    <row r="672" spans="2:79" ht="18.75">
      <c r="B672" s="1170" t="s">
        <v>4728</v>
      </c>
      <c r="C672" s="335">
        <v>42827330000103</v>
      </c>
      <c r="D672" s="1170" t="s">
        <v>11</v>
      </c>
      <c r="E672" s="1170" t="s">
        <v>620</v>
      </c>
      <c r="F672" s="1170" t="s">
        <v>663</v>
      </c>
      <c r="G672" s="1172" t="s">
        <v>1414</v>
      </c>
      <c r="H672" s="1172" t="s">
        <v>34</v>
      </c>
      <c r="I672" s="1172" t="s">
        <v>1318</v>
      </c>
      <c r="J672" s="1172" t="s">
        <v>608</v>
      </c>
      <c r="K672" s="1172" t="s">
        <v>48</v>
      </c>
      <c r="L672" s="740" t="s">
        <v>1414</v>
      </c>
      <c r="M672" s="740" t="s">
        <v>34</v>
      </c>
      <c r="N672" s="1172" t="s">
        <v>4729</v>
      </c>
      <c r="O672" s="1172" t="s">
        <v>1320</v>
      </c>
      <c r="P672" s="783">
        <v>44776</v>
      </c>
      <c r="Q672" s="741"/>
      <c r="R672" s="741"/>
      <c r="S672" s="784">
        <v>3</v>
      </c>
      <c r="T672" s="742"/>
      <c r="U672" s="743"/>
      <c r="V672" s="742"/>
      <c r="W672" s="743"/>
      <c r="X672" s="742"/>
      <c r="Y672" s="743"/>
      <c r="Z672" s="742"/>
      <c r="AA672" s="743"/>
      <c r="AB672" s="742"/>
      <c r="AC672" s="744"/>
      <c r="AD672" s="785">
        <v>42814813000165</v>
      </c>
      <c r="AE672" s="1178" t="s">
        <v>2043</v>
      </c>
      <c r="AF672" s="786" t="s">
        <v>1763</v>
      </c>
      <c r="AG672" s="787" t="s">
        <v>59</v>
      </c>
      <c r="AH672" s="787" t="s">
        <v>2116</v>
      </c>
      <c r="AI672" s="787">
        <v>1</v>
      </c>
      <c r="AJ672" s="787">
        <v>0</v>
      </c>
      <c r="AK672" s="787">
        <v>0</v>
      </c>
      <c r="AL672" s="742">
        <v>6.0000000000000001E-3</v>
      </c>
      <c r="AM672" s="742">
        <v>0</v>
      </c>
      <c r="AN672" s="743" t="s">
        <v>64</v>
      </c>
      <c r="AO672" s="1172" t="s">
        <v>4626</v>
      </c>
      <c r="AP672" s="1178" t="s">
        <v>1731</v>
      </c>
      <c r="AQ672" s="745" t="s">
        <v>2187</v>
      </c>
      <c r="AR672" s="742">
        <v>0</v>
      </c>
      <c r="AS672" s="742">
        <v>0</v>
      </c>
      <c r="AT672" s="742" t="s">
        <v>1414</v>
      </c>
      <c r="AU672" s="742" t="s">
        <v>2724</v>
      </c>
      <c r="AX672" s="190"/>
      <c r="AY672" s="190"/>
      <c r="AZ672" s="176"/>
      <c r="BA672" s="176"/>
      <c r="BB672" s="176"/>
      <c r="BC672" s="176"/>
      <c r="BD672" s="176"/>
      <c r="BE672" s="176"/>
      <c r="BF672" s="176"/>
      <c r="BG672" s="176"/>
      <c r="BH672" s="751"/>
      <c r="BI672" s="178"/>
      <c r="BJ672" s="191"/>
      <c r="BK672" s="191"/>
      <c r="BL672" s="191"/>
      <c r="BM672" s="210"/>
      <c r="BN672" s="178"/>
      <c r="BO672" s="178"/>
      <c r="BP672" s="178"/>
      <c r="BQ672" s="178"/>
      <c r="BR672" s="178"/>
      <c r="BS672" s="178"/>
      <c r="BT672" s="178"/>
      <c r="BU672" s="178"/>
      <c r="BV672" s="178"/>
      <c r="BW672" s="181"/>
      <c r="BX672" s="176"/>
      <c r="BY672"/>
      <c r="CA672"/>
    </row>
    <row r="673" spans="2:79" ht="18.75">
      <c r="B673" s="1170" t="s">
        <v>5066</v>
      </c>
      <c r="C673" s="335">
        <v>40635061000140</v>
      </c>
      <c r="D673" s="1170" t="s">
        <v>11</v>
      </c>
      <c r="E673" s="1170" t="s">
        <v>620</v>
      </c>
      <c r="F673" s="1170" t="s">
        <v>672</v>
      </c>
      <c r="G673" s="1172" t="s">
        <v>1414</v>
      </c>
      <c r="H673" s="1172" t="s">
        <v>34</v>
      </c>
      <c r="I673" s="1172" t="s">
        <v>34</v>
      </c>
      <c r="J673" s="1172" t="s">
        <v>608</v>
      </c>
      <c r="K673" s="1172" t="s">
        <v>48</v>
      </c>
      <c r="L673" s="740" t="s">
        <v>1414</v>
      </c>
      <c r="M673" s="740" t="s">
        <v>1414</v>
      </c>
      <c r="N673" s="1172" t="s">
        <v>5067</v>
      </c>
      <c r="O673" s="1172" t="s">
        <v>1323</v>
      </c>
      <c r="P673" s="783">
        <v>1</v>
      </c>
      <c r="Q673" s="741">
        <v>1294.81271943</v>
      </c>
      <c r="R673" s="741">
        <v>785.5990021362004</v>
      </c>
      <c r="S673" s="784">
        <v>1</v>
      </c>
      <c r="T673" s="742">
        <v>-0.98803451509144791</v>
      </c>
      <c r="U673" s="743">
        <v>-30.397925371625576</v>
      </c>
      <c r="V673" s="742">
        <v>0.13446217966716789</v>
      </c>
      <c r="W673" s="743">
        <v>1.0164327969910134</v>
      </c>
      <c r="X673" s="742">
        <v>-0.9859803559564112</v>
      </c>
      <c r="Y673" s="743">
        <v>-4.8028373976203227</v>
      </c>
      <c r="Z673" s="742">
        <v>-0.98564251435645589</v>
      </c>
      <c r="AA673" s="743">
        <v>-4.2470469199743146</v>
      </c>
      <c r="AB673" s="742">
        <v>581.35118588683918</v>
      </c>
      <c r="AC673" s="744">
        <v>3.7393352578233548E-6</v>
      </c>
      <c r="AD673" s="785">
        <v>40635079000141</v>
      </c>
      <c r="AE673" s="1178" t="s">
        <v>2043</v>
      </c>
      <c r="AF673" s="786" t="s">
        <v>1811</v>
      </c>
      <c r="AG673" s="787" t="s">
        <v>59</v>
      </c>
      <c r="AH673" s="787" t="s">
        <v>2207</v>
      </c>
      <c r="AI673" s="787">
        <v>1</v>
      </c>
      <c r="AJ673" s="787">
        <v>1</v>
      </c>
      <c r="AK673" s="787">
        <v>1</v>
      </c>
      <c r="AL673" s="742">
        <v>5.0000000000000001E-3</v>
      </c>
      <c r="AM673" s="742">
        <v>0.2</v>
      </c>
      <c r="AN673" s="743" t="s">
        <v>64</v>
      </c>
      <c r="AO673" s="1172" t="s">
        <v>34</v>
      </c>
      <c r="AP673" s="1178" t="s">
        <v>1731</v>
      </c>
      <c r="AQ673" s="745" t="s">
        <v>669</v>
      </c>
      <c r="AR673" s="742">
        <v>0</v>
      </c>
      <c r="AS673" s="742">
        <v>0</v>
      </c>
      <c r="AT673" s="742" t="s">
        <v>1414</v>
      </c>
      <c r="AU673" s="742" t="s">
        <v>2724</v>
      </c>
      <c r="AX673" s="190"/>
      <c r="AY673" s="190"/>
      <c r="AZ673" s="176"/>
      <c r="BA673" s="176"/>
      <c r="BB673" s="176"/>
      <c r="BC673" s="176"/>
      <c r="BD673" s="176"/>
      <c r="BE673" s="176"/>
      <c r="BF673" s="176"/>
      <c r="BG673" s="176"/>
      <c r="BH673" s="751"/>
      <c r="BI673" s="178"/>
      <c r="BJ673" s="191"/>
      <c r="BK673" s="191"/>
      <c r="BL673" s="191"/>
      <c r="BM673" s="210"/>
      <c r="BN673" s="178"/>
      <c r="BO673" s="178"/>
      <c r="BP673" s="178"/>
      <c r="BQ673" s="178"/>
      <c r="BR673" s="178"/>
      <c r="BS673" s="178"/>
      <c r="BT673" s="178"/>
      <c r="BU673" s="178"/>
      <c r="BV673" s="178"/>
      <c r="BW673" s="181"/>
      <c r="BX673" s="176"/>
      <c r="BY673"/>
      <c r="CA673"/>
    </row>
    <row r="674" spans="2:79" ht="18.75">
      <c r="B674" s="1170" t="s">
        <v>477</v>
      </c>
      <c r="C674" s="335">
        <v>41993440000174</v>
      </c>
      <c r="D674" s="1170" t="s">
        <v>11</v>
      </c>
      <c r="E674" s="1170" t="s">
        <v>620</v>
      </c>
      <c r="F674" s="1170" t="s">
        <v>663</v>
      </c>
      <c r="G674" s="1172" t="s">
        <v>738</v>
      </c>
      <c r="H674" s="1172" t="s">
        <v>34</v>
      </c>
      <c r="I674" s="1172" t="s">
        <v>1414</v>
      </c>
      <c r="J674" s="1172" t="s">
        <v>608</v>
      </c>
      <c r="K674" s="1172" t="s">
        <v>48</v>
      </c>
      <c r="L674" s="740" t="s">
        <v>1414</v>
      </c>
      <c r="M674" s="740" t="s">
        <v>34</v>
      </c>
      <c r="N674" s="1172" t="s">
        <v>3413</v>
      </c>
      <c r="O674" s="1172" t="s">
        <v>1320</v>
      </c>
      <c r="P674" s="783">
        <v>44441</v>
      </c>
      <c r="Q674" s="741">
        <v>60.35</v>
      </c>
      <c r="R674" s="741">
        <v>78.037333333333294</v>
      </c>
      <c r="S674" s="784">
        <v>1</v>
      </c>
      <c r="T674" s="742">
        <v>2.200704225352057E-2</v>
      </c>
      <c r="U674" s="743">
        <v>0.67706989771588333</v>
      </c>
      <c r="V674" s="742">
        <v>9.3220338983049933E-2</v>
      </c>
      <c r="W674" s="743">
        <v>0.70467554611661432</v>
      </c>
      <c r="X674" s="742"/>
      <c r="Y674" s="743"/>
      <c r="Z674" s="742"/>
      <c r="AA674" s="743"/>
      <c r="AB674" s="742">
        <v>1.8767837749181268E-2</v>
      </c>
      <c r="AC674" s="744">
        <v>-2.0816448980255164</v>
      </c>
      <c r="AD674" s="785">
        <v>29197090000134</v>
      </c>
      <c r="AE674" s="1178" t="s">
        <v>1811</v>
      </c>
      <c r="AF674" s="786" t="s">
        <v>1763</v>
      </c>
      <c r="AG674" s="787" t="s">
        <v>59</v>
      </c>
      <c r="AH674" s="787" t="s">
        <v>1730</v>
      </c>
      <c r="AI674" s="787">
        <v>100</v>
      </c>
      <c r="AJ674" s="787">
        <v>1</v>
      </c>
      <c r="AK674" s="787">
        <v>100</v>
      </c>
      <c r="AL674" s="742">
        <v>0</v>
      </c>
      <c r="AM674" s="742">
        <v>0</v>
      </c>
      <c r="AN674" s="743" t="s">
        <v>64</v>
      </c>
      <c r="AO674" s="1172" t="s">
        <v>34</v>
      </c>
      <c r="AP674" s="1178" t="s">
        <v>1731</v>
      </c>
      <c r="AQ674" s="745" t="s">
        <v>669</v>
      </c>
      <c r="AR674" s="742">
        <v>2.0996999999999999E-3</v>
      </c>
      <c r="AS674" s="742">
        <v>2.0996999999999999E-3</v>
      </c>
      <c r="AT674" s="742" t="s">
        <v>1414</v>
      </c>
      <c r="AU674" s="742" t="s">
        <v>2724</v>
      </c>
      <c r="AX674"/>
      <c r="AY674" s="190"/>
      <c r="AZ674" s="176"/>
      <c r="BA674" s="176"/>
      <c r="BB674" s="176"/>
      <c r="BC674" s="751"/>
      <c r="BD674" s="176"/>
      <c r="BE674" s="176"/>
      <c r="BF674" s="176"/>
      <c r="BG674" s="176"/>
      <c r="BH674" s="751"/>
      <c r="BI674" s="178"/>
      <c r="BJ674" s="191"/>
      <c r="BK674" s="191"/>
      <c r="BL674" s="191"/>
      <c r="BM674" s="178"/>
      <c r="BN674" s="178"/>
      <c r="BO674" s="178"/>
      <c r="BP674" s="178"/>
      <c r="BQ674" s="178"/>
      <c r="BR674" s="178"/>
      <c r="BS674" s="178"/>
      <c r="BT674" s="178"/>
      <c r="BU674" s="179"/>
      <c r="BV674" s="180"/>
      <c r="BW674" s="181"/>
      <c r="BX674" s="177"/>
      <c r="BY674"/>
      <c r="CA674"/>
    </row>
    <row r="675" spans="2:79" ht="18.75">
      <c r="B675" s="1170" t="s">
        <v>4730</v>
      </c>
      <c r="C675" s="335">
        <v>31820618000121</v>
      </c>
      <c r="D675" s="1170" t="s">
        <v>13</v>
      </c>
      <c r="E675" s="1170" t="s">
        <v>615</v>
      </c>
      <c r="F675" s="1170" t="s">
        <v>619</v>
      </c>
      <c r="G675" s="1172" t="s">
        <v>34</v>
      </c>
      <c r="H675" s="1172" t="s">
        <v>1337</v>
      </c>
      <c r="I675" s="1172" t="s">
        <v>34</v>
      </c>
      <c r="J675" s="1172" t="s">
        <v>608</v>
      </c>
      <c r="K675" s="1172" t="s">
        <v>48</v>
      </c>
      <c r="L675" s="740" t="s">
        <v>1414</v>
      </c>
      <c r="M675" s="740" t="s">
        <v>34</v>
      </c>
      <c r="N675" s="1172" t="s">
        <v>4731</v>
      </c>
      <c r="O675" s="1172" t="s">
        <v>1320</v>
      </c>
      <c r="P675" s="783">
        <v>44496</v>
      </c>
      <c r="Q675" s="741"/>
      <c r="R675" s="741"/>
      <c r="S675" s="784">
        <v>22</v>
      </c>
      <c r="T675" s="742"/>
      <c r="U675" s="743"/>
      <c r="V675" s="742"/>
      <c r="W675" s="743"/>
      <c r="X675" s="742"/>
      <c r="Y675" s="743"/>
      <c r="Z675" s="742"/>
      <c r="AA675" s="743"/>
      <c r="AB675" s="742"/>
      <c r="AC675" s="744"/>
      <c r="AD675" s="785">
        <v>39566711000163</v>
      </c>
      <c r="AE675" s="1178" t="s">
        <v>1811</v>
      </c>
      <c r="AF675" s="786" t="s">
        <v>1763</v>
      </c>
      <c r="AG675" s="787" t="s">
        <v>59</v>
      </c>
      <c r="AH675" s="787" t="s">
        <v>2116</v>
      </c>
      <c r="AI675" s="787">
        <v>1</v>
      </c>
      <c r="AJ675" s="787">
        <v>1</v>
      </c>
      <c r="AK675" s="787">
        <v>1</v>
      </c>
      <c r="AL675" s="742">
        <v>0.02</v>
      </c>
      <c r="AM675" s="742">
        <v>0.2</v>
      </c>
      <c r="AN675" s="743" t="s">
        <v>64</v>
      </c>
      <c r="AO675" s="1172" t="s">
        <v>4626</v>
      </c>
      <c r="AP675" s="1178" t="s">
        <v>1742</v>
      </c>
      <c r="AQ675" s="745" t="s">
        <v>2174</v>
      </c>
      <c r="AR675" s="742">
        <v>0</v>
      </c>
      <c r="AS675" s="742">
        <v>0</v>
      </c>
      <c r="AT675" s="742" t="s">
        <v>1414</v>
      </c>
      <c r="AU675" s="742" t="s">
        <v>2724</v>
      </c>
      <c r="AX675" s="190"/>
      <c r="AY675" s="190"/>
      <c r="AZ675" s="176"/>
      <c r="BA675" s="176"/>
      <c r="BB675" s="176"/>
      <c r="BC675" s="751"/>
      <c r="BD675" s="176"/>
      <c r="BE675" s="176"/>
      <c r="BF675" s="176"/>
      <c r="BG675" s="176"/>
      <c r="BH675" s="751"/>
      <c r="BI675" s="178"/>
      <c r="BJ675" s="191"/>
      <c r="BK675" s="191"/>
      <c r="BL675" s="191"/>
      <c r="BM675" s="210"/>
      <c r="BN675" s="178"/>
      <c r="BO675" s="178"/>
      <c r="BP675" s="178"/>
      <c r="BQ675" s="178"/>
      <c r="BR675" s="178"/>
      <c r="BS675" s="178"/>
      <c r="BT675" s="178"/>
      <c r="BU675" s="179"/>
      <c r="BV675" s="180"/>
      <c r="BW675" s="181"/>
      <c r="BX675" s="177"/>
      <c r="BY675"/>
      <c r="CA675"/>
    </row>
    <row r="676" spans="2:79" ht="18.75">
      <c r="B676" s="1170" t="s">
        <v>1595</v>
      </c>
      <c r="C676" s="335">
        <v>40498539000137</v>
      </c>
      <c r="D676" s="1170" t="s">
        <v>11</v>
      </c>
      <c r="E676" s="1170" t="s">
        <v>620</v>
      </c>
      <c r="F676" s="1170" t="s">
        <v>663</v>
      </c>
      <c r="G676" s="1172" t="s">
        <v>738</v>
      </c>
      <c r="H676" s="1172" t="s">
        <v>34</v>
      </c>
      <c r="I676" s="1172" t="s">
        <v>1414</v>
      </c>
      <c r="J676" s="1172" t="s">
        <v>608</v>
      </c>
      <c r="K676" s="1172" t="s">
        <v>48</v>
      </c>
      <c r="L676" s="740" t="s">
        <v>1414</v>
      </c>
      <c r="M676" s="740" t="s">
        <v>34</v>
      </c>
      <c r="N676" s="1172" t="s">
        <v>3414</v>
      </c>
      <c r="O676" s="1172" t="s">
        <v>1323</v>
      </c>
      <c r="P676" s="783">
        <v>44288</v>
      </c>
      <c r="Q676" s="741">
        <v>7843.1748206299999</v>
      </c>
      <c r="R676" s="741">
        <v>9938.3731212585899</v>
      </c>
      <c r="S676" s="784">
        <v>1</v>
      </c>
      <c r="T676" s="742">
        <v>3.4243457310906722E-2</v>
      </c>
      <c r="U676" s="743">
        <v>1.0535361304731798</v>
      </c>
      <c r="V676" s="742">
        <v>0.15513497845231039</v>
      </c>
      <c r="W676" s="743">
        <v>1.1727035843813916</v>
      </c>
      <c r="X676" s="742"/>
      <c r="Y676" s="743"/>
      <c r="Z676" s="742"/>
      <c r="AA676" s="743"/>
      <c r="AB676" s="742">
        <v>1.0104568007950331E-2</v>
      </c>
      <c r="AC676" s="744">
        <v>2.2610235047881999</v>
      </c>
      <c r="AD676" s="785">
        <v>40668849000152</v>
      </c>
      <c r="AE676" s="1178" t="s">
        <v>2043</v>
      </c>
      <c r="AF676" s="786" t="s">
        <v>1811</v>
      </c>
      <c r="AG676" s="787" t="s">
        <v>59</v>
      </c>
      <c r="AH676" s="787" t="s">
        <v>1730</v>
      </c>
      <c r="AI676" s="787">
        <v>1</v>
      </c>
      <c r="AJ676" s="787">
        <v>1</v>
      </c>
      <c r="AK676" s="787">
        <v>1</v>
      </c>
      <c r="AL676" s="742">
        <v>0</v>
      </c>
      <c r="AM676" s="742">
        <v>0</v>
      </c>
      <c r="AN676" s="743" t="s">
        <v>64</v>
      </c>
      <c r="AO676" s="1172" t="s">
        <v>34</v>
      </c>
      <c r="AP676" s="1178" t="s">
        <v>1731</v>
      </c>
      <c r="AQ676" s="745" t="s">
        <v>669</v>
      </c>
      <c r="AR676" s="742">
        <v>0</v>
      </c>
      <c r="AS676" s="742">
        <v>0</v>
      </c>
      <c r="AT676" s="742" t="s">
        <v>1414</v>
      </c>
      <c r="AU676" s="742" t="s">
        <v>2724</v>
      </c>
      <c r="AX676"/>
      <c r="AY676" s="190"/>
      <c r="AZ676" s="176"/>
      <c r="BA676" s="176"/>
      <c r="BB676" s="176"/>
      <c r="BC676" s="751"/>
      <c r="BD676" s="176"/>
      <c r="BE676" s="176"/>
      <c r="BF676" s="176"/>
      <c r="BG676" s="176"/>
      <c r="BH676" s="751"/>
      <c r="BI676" s="178"/>
      <c r="BJ676" s="191"/>
      <c r="BK676" s="191"/>
      <c r="BL676" s="191"/>
      <c r="BM676" s="178"/>
      <c r="BN676" s="178"/>
      <c r="BO676" s="178"/>
      <c r="BP676" s="178"/>
      <c r="BQ676" s="178"/>
      <c r="BR676" s="178"/>
      <c r="BS676" s="178"/>
      <c r="BT676" s="178"/>
      <c r="BU676" s="179"/>
      <c r="BV676" s="180"/>
      <c r="BW676" s="181"/>
      <c r="BX676" s="177"/>
      <c r="BY676"/>
      <c r="CA676"/>
    </row>
    <row r="677" spans="2:79" ht="18.75">
      <c r="B677" s="1170" t="s">
        <v>240</v>
      </c>
      <c r="C677" s="335">
        <v>35727276000150</v>
      </c>
      <c r="D677" s="1170" t="s">
        <v>13</v>
      </c>
      <c r="E677" s="1170" t="s">
        <v>615</v>
      </c>
      <c r="F677" s="1170" t="s">
        <v>619</v>
      </c>
      <c r="G677" s="1172" t="s">
        <v>1414</v>
      </c>
      <c r="H677" s="1172" t="s">
        <v>1336</v>
      </c>
      <c r="I677" s="1172" t="s">
        <v>34</v>
      </c>
      <c r="J677" s="1172" t="s">
        <v>608</v>
      </c>
      <c r="K677" s="1172" t="s">
        <v>48</v>
      </c>
      <c r="L677" s="740" t="s">
        <v>1414</v>
      </c>
      <c r="M677" s="740" t="s">
        <v>34</v>
      </c>
      <c r="N677" s="1172" t="s">
        <v>3416</v>
      </c>
      <c r="O677" s="1172" t="s">
        <v>1320</v>
      </c>
      <c r="P677" s="783">
        <v>44318</v>
      </c>
      <c r="Q677" s="741">
        <v>154.26386074000001</v>
      </c>
      <c r="R677" s="741">
        <v>151.53074755971772</v>
      </c>
      <c r="S677" s="784">
        <v>22</v>
      </c>
      <c r="T677" s="742">
        <v>2.6359337327845456E-2</v>
      </c>
      <c r="U677" s="743">
        <v>0.81097285236355199</v>
      </c>
      <c r="V677" s="742">
        <v>0.16162866130115261</v>
      </c>
      <c r="W677" s="743">
        <v>1.2217909354652363</v>
      </c>
      <c r="X677" s="742"/>
      <c r="Y677" s="743"/>
      <c r="Z677" s="742"/>
      <c r="AA677" s="743"/>
      <c r="AB677" s="742">
        <v>2.9359282203924721E-2</v>
      </c>
      <c r="AC677" s="744">
        <v>0.99935510741562361</v>
      </c>
      <c r="AD677" s="785">
        <v>40671799000162</v>
      </c>
      <c r="AE677" s="1178" t="s">
        <v>1811</v>
      </c>
      <c r="AF677" s="786" t="s">
        <v>1763</v>
      </c>
      <c r="AG677" s="787" t="s">
        <v>59</v>
      </c>
      <c r="AH677" s="787" t="s">
        <v>1730</v>
      </c>
      <c r="AI677" s="787">
        <v>100</v>
      </c>
      <c r="AJ677" s="787">
        <v>1</v>
      </c>
      <c r="AK677" s="787">
        <v>100</v>
      </c>
      <c r="AL677" s="742">
        <v>0</v>
      </c>
      <c r="AM677" s="742">
        <v>0</v>
      </c>
      <c r="AN677" s="743" t="s">
        <v>64</v>
      </c>
      <c r="AO677" s="1172" t="s">
        <v>34</v>
      </c>
      <c r="AP677" s="1178" t="s">
        <v>1742</v>
      </c>
      <c r="AQ677" s="745" t="s">
        <v>668</v>
      </c>
      <c r="AR677" s="742">
        <v>4.6666666666666697E-3</v>
      </c>
      <c r="AS677" s="742">
        <v>4.6666666666666697E-3</v>
      </c>
      <c r="AT677" s="742" t="s">
        <v>1414</v>
      </c>
      <c r="AU677" s="742" t="s">
        <v>2724</v>
      </c>
      <c r="AX677"/>
      <c r="AY677" s="190"/>
      <c r="AZ677" s="176"/>
      <c r="BA677" s="176"/>
      <c r="BB677" s="176"/>
      <c r="BC677" s="751"/>
      <c r="BD677" s="176"/>
      <c r="BE677" s="176"/>
      <c r="BF677" s="176"/>
      <c r="BG677" s="176"/>
      <c r="BH677" s="751"/>
      <c r="BI677" s="178"/>
      <c r="BJ677" s="191"/>
      <c r="BK677" s="191"/>
      <c r="BL677" s="191"/>
      <c r="BM677" s="178"/>
      <c r="BN677" s="178"/>
      <c r="BO677" s="178"/>
      <c r="BP677" s="178"/>
      <c r="BQ677" s="178"/>
      <c r="BR677" s="178"/>
      <c r="BS677" s="178"/>
      <c r="BT677" s="178"/>
      <c r="BU677" s="179"/>
      <c r="BV677" s="180"/>
      <c r="BW677" s="181"/>
      <c r="BX677" s="177"/>
      <c r="BY677"/>
      <c r="CA677"/>
    </row>
    <row r="678" spans="2:79" ht="18.75">
      <c r="B678" s="1170" t="s">
        <v>1403</v>
      </c>
      <c r="C678" s="335">
        <v>42449356000157</v>
      </c>
      <c r="D678" s="1170" t="s">
        <v>11</v>
      </c>
      <c r="E678" s="1170" t="s">
        <v>620</v>
      </c>
      <c r="F678" s="1170" t="s">
        <v>663</v>
      </c>
      <c r="G678" s="1172" t="s">
        <v>738</v>
      </c>
      <c r="H678" s="1172" t="s">
        <v>34</v>
      </c>
      <c r="I678" s="1172" t="s">
        <v>1303</v>
      </c>
      <c r="J678" s="1172" t="s">
        <v>608</v>
      </c>
      <c r="K678" s="1172" t="s">
        <v>48</v>
      </c>
      <c r="L678" s="740" t="s">
        <v>1414</v>
      </c>
      <c r="M678" s="740" t="s">
        <v>34</v>
      </c>
      <c r="N678" s="1172" t="s">
        <v>3417</v>
      </c>
      <c r="O678" s="1172" t="s">
        <v>1320</v>
      </c>
      <c r="P678" s="783">
        <v>44753</v>
      </c>
      <c r="Q678" s="741"/>
      <c r="R678" s="741"/>
      <c r="S678" s="784">
        <v>22</v>
      </c>
      <c r="T678" s="742"/>
      <c r="U678" s="743"/>
      <c r="V678" s="742"/>
      <c r="W678" s="743"/>
      <c r="X678" s="742"/>
      <c r="Y678" s="743"/>
      <c r="Z678" s="742"/>
      <c r="AA678" s="743"/>
      <c r="AB678" s="742"/>
      <c r="AC678" s="744"/>
      <c r="AD678" s="785">
        <v>28840203000105</v>
      </c>
      <c r="AE678" s="1178" t="s">
        <v>2043</v>
      </c>
      <c r="AF678" s="786" t="s">
        <v>1763</v>
      </c>
      <c r="AG678" s="787" t="s">
        <v>59</v>
      </c>
      <c r="AH678" s="787" t="s">
        <v>1726</v>
      </c>
      <c r="AI678" s="787">
        <v>100</v>
      </c>
      <c r="AJ678" s="787">
        <v>0</v>
      </c>
      <c r="AK678" s="787">
        <v>1</v>
      </c>
      <c r="AL678" s="742">
        <v>6.0000000000000001E-3</v>
      </c>
      <c r="AM678" s="742">
        <v>0.2</v>
      </c>
      <c r="AN678" s="743" t="s">
        <v>64</v>
      </c>
      <c r="AO678" s="1172" t="s">
        <v>34</v>
      </c>
      <c r="AP678" s="1178" t="s">
        <v>1742</v>
      </c>
      <c r="AQ678" s="745" t="s">
        <v>668</v>
      </c>
      <c r="AR678" s="742">
        <v>1.3999999800000001E-3</v>
      </c>
      <c r="AS678" s="742">
        <v>1.3999999800000001E-3</v>
      </c>
      <c r="AT678" s="742" t="s">
        <v>1414</v>
      </c>
      <c r="AU678" s="742" t="s">
        <v>2724</v>
      </c>
      <c r="AX678"/>
      <c r="AY678" s="190"/>
      <c r="AZ678" s="176"/>
      <c r="BA678" s="176"/>
      <c r="BB678" s="176"/>
      <c r="BC678" s="751"/>
      <c r="BD678" s="176"/>
      <c r="BE678" s="176"/>
      <c r="BF678" s="176"/>
      <c r="BG678" s="176"/>
      <c r="BH678" s="751"/>
      <c r="BI678" s="178"/>
      <c r="BJ678" s="191"/>
      <c r="BK678" s="191"/>
      <c r="BL678" s="191"/>
      <c r="BM678" s="178"/>
      <c r="BN678" s="178"/>
      <c r="BO678" s="178"/>
      <c r="BP678" s="178"/>
      <c r="BQ678" s="178"/>
      <c r="BR678" s="178"/>
      <c r="BS678" s="178"/>
      <c r="BT678" s="178"/>
      <c r="BU678" s="179"/>
      <c r="BV678" s="180"/>
      <c r="BW678" s="181"/>
      <c r="BX678" s="177"/>
      <c r="BY678"/>
      <c r="CA678"/>
    </row>
    <row r="679" spans="2:79" ht="18.75">
      <c r="B679" s="1170" t="s">
        <v>4566</v>
      </c>
      <c r="C679" s="335">
        <v>41745741000189</v>
      </c>
      <c r="D679" s="1170" t="s">
        <v>11</v>
      </c>
      <c r="E679" s="1170" t="s">
        <v>620</v>
      </c>
      <c r="F679" s="1170" t="s">
        <v>672</v>
      </c>
      <c r="G679" s="1172" t="s">
        <v>738</v>
      </c>
      <c r="H679" s="1172" t="s">
        <v>34</v>
      </c>
      <c r="I679" s="1172" t="s">
        <v>1303</v>
      </c>
      <c r="J679" s="1172" t="s">
        <v>608</v>
      </c>
      <c r="K679" s="1172" t="s">
        <v>48</v>
      </c>
      <c r="L679" s="740" t="s">
        <v>1414</v>
      </c>
      <c r="M679" s="740" t="s">
        <v>1411</v>
      </c>
      <c r="N679" s="1172" t="s">
        <v>3418</v>
      </c>
      <c r="O679" s="1172" t="s">
        <v>1320</v>
      </c>
      <c r="P679" s="783">
        <v>44495</v>
      </c>
      <c r="Q679" s="741">
        <v>203.14</v>
      </c>
      <c r="R679" s="741">
        <v>191.41623999999996</v>
      </c>
      <c r="S679" s="784">
        <v>0</v>
      </c>
      <c r="T679" s="742">
        <v>1.830863121185744E-2</v>
      </c>
      <c r="U679" s="743">
        <v>0.56328437593412006</v>
      </c>
      <c r="V679" s="742">
        <v>0.12092130518234123</v>
      </c>
      <c r="W679" s="743">
        <v>0.91407398531337369</v>
      </c>
      <c r="X679" s="742"/>
      <c r="Y679" s="743"/>
      <c r="Z679" s="742"/>
      <c r="AA679" s="743"/>
      <c r="AB679" s="742">
        <v>9.4997803628710624E-3</v>
      </c>
      <c r="AC679" s="744">
        <v>-1.1965547690649132</v>
      </c>
      <c r="AD679" s="785">
        <v>0</v>
      </c>
      <c r="AE679" s="1178" t="s">
        <v>2043</v>
      </c>
      <c r="AF679" s="786" t="s">
        <v>1763</v>
      </c>
      <c r="AG679" s="787" t="s">
        <v>59</v>
      </c>
      <c r="AH679" s="787" t="s">
        <v>1730</v>
      </c>
      <c r="AI679" s="787">
        <v>1</v>
      </c>
      <c r="AJ679" s="787">
        <v>1</v>
      </c>
      <c r="AK679" s="787">
        <v>1</v>
      </c>
      <c r="AL679" s="742">
        <v>0</v>
      </c>
      <c r="AM679" s="742">
        <v>0</v>
      </c>
      <c r="AN679" s="743" t="s">
        <v>64</v>
      </c>
      <c r="AO679" s="1172" t="s">
        <v>34</v>
      </c>
      <c r="AP679" s="1178" t="s">
        <v>1731</v>
      </c>
      <c r="AQ679" s="745" t="s">
        <v>662</v>
      </c>
      <c r="AR679" s="742">
        <v>6.9999999999999999E-4</v>
      </c>
      <c r="AS679" s="742">
        <v>6.9999999999999999E-4</v>
      </c>
      <c r="AT679" s="742" t="s">
        <v>1414</v>
      </c>
      <c r="AU679" s="742" t="s">
        <v>2724</v>
      </c>
      <c r="AX679"/>
      <c r="AY679" s="190"/>
      <c r="AZ679" s="176"/>
      <c r="BA679" s="176"/>
      <c r="BB679" s="176"/>
      <c r="BC679" s="751"/>
      <c r="BD679" s="176"/>
      <c r="BE679" s="176"/>
      <c r="BF679" s="176"/>
      <c r="BG679" s="176"/>
      <c r="BH679" s="751"/>
      <c r="BI679" s="178"/>
      <c r="BJ679" s="191"/>
      <c r="BK679" s="191"/>
      <c r="BL679" s="191"/>
      <c r="BM679" s="178"/>
      <c r="BN679" s="178"/>
      <c r="BO679" s="178"/>
      <c r="BP679" s="178"/>
      <c r="BQ679" s="178"/>
      <c r="BR679" s="178"/>
      <c r="BS679" s="178"/>
      <c r="BT679" s="178"/>
      <c r="BU679" s="179"/>
      <c r="BV679" s="180"/>
      <c r="BW679" s="181"/>
      <c r="BX679" s="177"/>
      <c r="BY679"/>
      <c r="CA679"/>
    </row>
    <row r="680" spans="2:79" ht="18.75">
      <c r="B680" s="1170" t="s">
        <v>1596</v>
      </c>
      <c r="C680" s="335">
        <v>10388050000141</v>
      </c>
      <c r="D680" s="1170" t="s">
        <v>11</v>
      </c>
      <c r="E680" s="1170" t="s">
        <v>620</v>
      </c>
      <c r="F680" s="1170" t="s">
        <v>672</v>
      </c>
      <c r="G680" s="1172" t="s">
        <v>738</v>
      </c>
      <c r="H680" s="1172" t="s">
        <v>34</v>
      </c>
      <c r="I680" s="1172" t="s">
        <v>1303</v>
      </c>
      <c r="J680" s="1172" t="s">
        <v>608</v>
      </c>
      <c r="K680" s="1172" t="s">
        <v>48</v>
      </c>
      <c r="L680" s="740" t="s">
        <v>1414</v>
      </c>
      <c r="M680" s="740" t="s">
        <v>34</v>
      </c>
      <c r="N680" s="1172" t="s">
        <v>3419</v>
      </c>
      <c r="O680" s="1172" t="s">
        <v>1320</v>
      </c>
      <c r="P680" s="783">
        <v>39831</v>
      </c>
      <c r="Q680" s="741">
        <v>24.631610999999999</v>
      </c>
      <c r="R680" s="741">
        <v>40.658919160642604</v>
      </c>
      <c r="S680" s="784">
        <v>0</v>
      </c>
      <c r="T680" s="742">
        <v>3.1235839138257671E-2</v>
      </c>
      <c r="U680" s="743">
        <v>0.96100358088905047</v>
      </c>
      <c r="V680" s="742">
        <v>0.12812640654982022</v>
      </c>
      <c r="W680" s="743">
        <v>0.96853912453451518</v>
      </c>
      <c r="X680" s="742">
        <v>0.19941892295368824</v>
      </c>
      <c r="Y680" s="743">
        <v>0.97139527696379535</v>
      </c>
      <c r="Z680" s="742">
        <v>0.22143648390062731</v>
      </c>
      <c r="AA680" s="743">
        <v>0.9541503366807782</v>
      </c>
      <c r="AB680" s="742">
        <v>7.8039889463449709E-4</v>
      </c>
      <c r="AC680" s="744">
        <v>-5.3330497510927977</v>
      </c>
      <c r="AD680" s="785">
        <v>35823433000121</v>
      </c>
      <c r="AE680" s="1178" t="s">
        <v>1811</v>
      </c>
      <c r="AF680" s="786" t="s">
        <v>1811</v>
      </c>
      <c r="AG680" s="787" t="s">
        <v>59</v>
      </c>
      <c r="AH680" s="787" t="s">
        <v>1730</v>
      </c>
      <c r="AI680" s="787">
        <v>1000</v>
      </c>
      <c r="AJ680" s="787">
        <v>1000</v>
      </c>
      <c r="AK680" s="787">
        <v>1000</v>
      </c>
      <c r="AL680" s="742">
        <v>3.0000000000000001E-3</v>
      </c>
      <c r="AM680" s="742">
        <v>0</v>
      </c>
      <c r="AN680" s="743" t="s">
        <v>64</v>
      </c>
      <c r="AO680" s="1172" t="s">
        <v>34</v>
      </c>
      <c r="AP680" s="1178" t="s">
        <v>1731</v>
      </c>
      <c r="AQ680" s="745" t="s">
        <v>1500</v>
      </c>
      <c r="AR680" s="742">
        <v>0</v>
      </c>
      <c r="AS680" s="742">
        <v>0</v>
      </c>
      <c r="AT680" s="742" t="s">
        <v>1414</v>
      </c>
      <c r="AU680" s="742" t="s">
        <v>2724</v>
      </c>
      <c r="AX680"/>
      <c r="AY680" s="190"/>
      <c r="AZ680" s="176"/>
      <c r="BA680" s="176"/>
      <c r="BB680" s="176"/>
      <c r="BC680" s="751"/>
      <c r="BD680" s="176"/>
      <c r="BE680" s="176"/>
      <c r="BF680" s="176"/>
      <c r="BG680" s="176"/>
      <c r="BH680" s="751"/>
      <c r="BI680" s="178"/>
      <c r="BJ680" s="191"/>
      <c r="BK680" s="191"/>
      <c r="BL680" s="191"/>
      <c r="BM680" s="178"/>
      <c r="BN680" s="178"/>
      <c r="BO680" s="178"/>
      <c r="BP680" s="178"/>
      <c r="BQ680" s="178"/>
      <c r="BR680" s="178"/>
      <c r="BS680" s="178"/>
      <c r="BT680" s="178"/>
      <c r="BU680" s="179"/>
      <c r="BV680" s="180"/>
      <c r="BW680" s="181"/>
      <c r="BX680" s="177"/>
      <c r="BY680"/>
      <c r="CA680"/>
    </row>
    <row r="681" spans="2:79" ht="18.75">
      <c r="B681" s="1170" t="s">
        <v>1005</v>
      </c>
      <c r="C681" s="335">
        <v>41483966000104</v>
      </c>
      <c r="D681" s="1170" t="s">
        <v>14</v>
      </c>
      <c r="E681" s="1170" t="s">
        <v>607</v>
      </c>
      <c r="F681" s="1170" t="s">
        <v>1414</v>
      </c>
      <c r="G681" s="1172" t="s">
        <v>866</v>
      </c>
      <c r="H681" s="1172" t="s">
        <v>34</v>
      </c>
      <c r="I681" s="1172" t="s">
        <v>34</v>
      </c>
      <c r="J681" s="1172" t="s">
        <v>690</v>
      </c>
      <c r="K681" s="1172" t="s">
        <v>1414</v>
      </c>
      <c r="L681" s="740" t="s">
        <v>1414</v>
      </c>
      <c r="M681" s="740" t="s">
        <v>1411</v>
      </c>
      <c r="N681" s="1172" t="s">
        <v>3420</v>
      </c>
      <c r="O681" s="1172" t="s">
        <v>1320</v>
      </c>
      <c r="P681" s="783">
        <v>44315</v>
      </c>
      <c r="Q681" s="741">
        <v>9.8670653500000007</v>
      </c>
      <c r="R681" s="741">
        <v>11.061803896043477</v>
      </c>
      <c r="S681" s="784">
        <v>6</v>
      </c>
      <c r="T681" s="742">
        <v>0.28760149859179762</v>
      </c>
      <c r="U681" s="743">
        <v>8.8483638551351387</v>
      </c>
      <c r="V681" s="742">
        <v>-4.0357116419538652E-2</v>
      </c>
      <c r="W681" s="743">
        <v>-0.30506940183730863</v>
      </c>
      <c r="X681" s="742"/>
      <c r="Y681" s="743"/>
      <c r="Z681" s="742"/>
      <c r="AA681" s="743"/>
      <c r="AB681" s="742">
        <v>0.35545079699762128</v>
      </c>
      <c r="AC681" s="744">
        <v>-0.48570837527563016</v>
      </c>
      <c r="AD681" s="785">
        <v>29152373000160</v>
      </c>
      <c r="AE681" s="1178" t="s">
        <v>1811</v>
      </c>
      <c r="AF681" s="786" t="s">
        <v>1763</v>
      </c>
      <c r="AG681" s="787" t="s">
        <v>59</v>
      </c>
      <c r="AH681" s="787" t="s">
        <v>1726</v>
      </c>
      <c r="AI681" s="787">
        <v>100</v>
      </c>
      <c r="AJ681" s="787">
        <v>0</v>
      </c>
      <c r="AK681" s="787">
        <v>0</v>
      </c>
      <c r="AL681" s="742">
        <v>0</v>
      </c>
      <c r="AM681" s="742">
        <v>0</v>
      </c>
      <c r="AN681" s="743" t="s">
        <v>666</v>
      </c>
      <c r="AO681" s="1172" t="s">
        <v>34</v>
      </c>
      <c r="AP681" s="1178" t="s">
        <v>1727</v>
      </c>
      <c r="AQ681" s="745" t="s">
        <v>687</v>
      </c>
      <c r="AR681" s="742">
        <v>1.8666666399999999E-3</v>
      </c>
      <c r="AS681" s="742">
        <v>1.8666666399999999E-3</v>
      </c>
      <c r="AT681" s="742" t="s">
        <v>1414</v>
      </c>
      <c r="AU681" s="742" t="s">
        <v>2724</v>
      </c>
      <c r="AX681"/>
      <c r="AY681" s="190"/>
      <c r="AZ681" s="176"/>
      <c r="BA681" s="176"/>
      <c r="BB681" s="176"/>
      <c r="BC681" s="751"/>
      <c r="BD681" s="176"/>
      <c r="BE681" s="176"/>
      <c r="BF681" s="176"/>
      <c r="BG681" s="176"/>
      <c r="BH681" s="751"/>
      <c r="BI681" s="178"/>
      <c r="BJ681" s="191"/>
      <c r="BK681" s="191"/>
      <c r="BL681" s="191"/>
      <c r="BM681" s="178"/>
      <c r="BN681" s="178"/>
      <c r="BO681" s="178"/>
      <c r="BP681" s="178"/>
      <c r="BQ681" s="178"/>
      <c r="BR681" s="178"/>
      <c r="BS681" s="178"/>
      <c r="BT681" s="178"/>
      <c r="BU681" s="179"/>
      <c r="BV681" s="180"/>
      <c r="BW681" s="181"/>
      <c r="BX681" s="177"/>
      <c r="BY681"/>
      <c r="CA681"/>
    </row>
    <row r="682" spans="2:79" ht="18.75">
      <c r="B682" s="1170" t="s">
        <v>1006</v>
      </c>
      <c r="C682" s="335">
        <v>19628842000110</v>
      </c>
      <c r="D682" s="1170" t="s">
        <v>14</v>
      </c>
      <c r="E682" s="1170" t="s">
        <v>614</v>
      </c>
      <c r="F682" s="1170" t="s">
        <v>1414</v>
      </c>
      <c r="G682" s="1172" t="s">
        <v>1414</v>
      </c>
      <c r="H682" s="1172" t="s">
        <v>1337</v>
      </c>
      <c r="I682" s="1172" t="s">
        <v>34</v>
      </c>
      <c r="J682" s="1172" t="s">
        <v>611</v>
      </c>
      <c r="K682" s="1172" t="s">
        <v>48</v>
      </c>
      <c r="L682" s="740" t="s">
        <v>1414</v>
      </c>
      <c r="M682" s="740" t="s">
        <v>34</v>
      </c>
      <c r="N682" s="1172" t="s">
        <v>3421</v>
      </c>
      <c r="O682" s="1172" t="s">
        <v>1320</v>
      </c>
      <c r="P682" s="783">
        <v>41727</v>
      </c>
      <c r="Q682" s="741">
        <v>26.708739000000001</v>
      </c>
      <c r="R682" s="741">
        <v>125.79681884677419</v>
      </c>
      <c r="S682" s="784">
        <v>32</v>
      </c>
      <c r="T682" s="742">
        <v>-7.327574848383378E-2</v>
      </c>
      <c r="U682" s="743">
        <v>-2.2544057924488845</v>
      </c>
      <c r="V682" s="742">
        <v>-0.3349547102948095</v>
      </c>
      <c r="W682" s="743">
        <v>-2.5320053110324441</v>
      </c>
      <c r="X682" s="742">
        <v>-0.33637752567884405</v>
      </c>
      <c r="Y682" s="743">
        <v>-1.6385382835363147</v>
      </c>
      <c r="Z682" s="742">
        <v>3.105179032986749E-2</v>
      </c>
      <c r="AA682" s="743">
        <v>0.13379943393194416</v>
      </c>
      <c r="AB682" s="742">
        <v>0.22110795912873041</v>
      </c>
      <c r="AC682" s="744">
        <v>-2.1131895243236429</v>
      </c>
      <c r="AD682" s="785">
        <v>19601993000185</v>
      </c>
      <c r="AE682" s="1178" t="s">
        <v>1892</v>
      </c>
      <c r="AF682" s="786" t="s">
        <v>1725</v>
      </c>
      <c r="AG682" s="787" t="s">
        <v>1428</v>
      </c>
      <c r="AH682" s="787" t="s">
        <v>1726</v>
      </c>
      <c r="AI682" s="787">
        <v>20000</v>
      </c>
      <c r="AJ682" s="787">
        <v>10000</v>
      </c>
      <c r="AK682" s="787">
        <v>20000</v>
      </c>
      <c r="AL682" s="742">
        <v>0.02</v>
      </c>
      <c r="AM682" s="742">
        <v>0.2</v>
      </c>
      <c r="AN682" s="743" t="s">
        <v>2124</v>
      </c>
      <c r="AO682" s="1172" t="s">
        <v>34</v>
      </c>
      <c r="AP682" s="1178" t="s">
        <v>1727</v>
      </c>
      <c r="AQ682" s="745" t="s">
        <v>659</v>
      </c>
      <c r="AR682" s="742">
        <v>5.3333333333333297E-3</v>
      </c>
      <c r="AS682" s="742">
        <v>5.3333333333333297E-3</v>
      </c>
      <c r="AT682" s="742" t="s">
        <v>1414</v>
      </c>
      <c r="AU682" s="742" t="s">
        <v>2724</v>
      </c>
      <c r="AX682"/>
      <c r="AY682" s="190"/>
      <c r="AZ682" s="176"/>
      <c r="BA682" s="176"/>
      <c r="BB682" s="176"/>
      <c r="BC682" s="751"/>
      <c r="BD682" s="176"/>
      <c r="BE682" s="176"/>
      <c r="BF682" s="176"/>
      <c r="BG682" s="176"/>
      <c r="BH682" s="751"/>
      <c r="BI682" s="178"/>
      <c r="BJ682" s="191"/>
      <c r="BK682" s="191"/>
      <c r="BL682" s="191"/>
      <c r="BM682" s="178"/>
      <c r="BN682" s="178"/>
      <c r="BO682" s="178"/>
      <c r="BP682" s="178"/>
      <c r="BQ682" s="178"/>
      <c r="BR682" s="178"/>
      <c r="BS682" s="178"/>
      <c r="BT682" s="178"/>
      <c r="BU682" s="179"/>
      <c r="BV682" s="180"/>
      <c r="BW682" s="181"/>
      <c r="BX682" s="177"/>
      <c r="BY682"/>
      <c r="CA682"/>
    </row>
    <row r="683" spans="2:79" ht="18.75">
      <c r="B683" s="1170" t="s">
        <v>241</v>
      </c>
      <c r="C683" s="335">
        <v>38318178000158</v>
      </c>
      <c r="D683" s="1170" t="s">
        <v>14</v>
      </c>
      <c r="E683" s="1170" t="s">
        <v>607</v>
      </c>
      <c r="F683" s="1170" t="s">
        <v>1414</v>
      </c>
      <c r="G683" s="1172" t="s">
        <v>866</v>
      </c>
      <c r="H683" s="1172" t="s">
        <v>34</v>
      </c>
      <c r="I683" s="1172" t="s">
        <v>34</v>
      </c>
      <c r="J683" s="1172" t="s">
        <v>611</v>
      </c>
      <c r="K683" s="1172" t="s">
        <v>1414</v>
      </c>
      <c r="L683" s="740" t="s">
        <v>1414</v>
      </c>
      <c r="M683" s="740" t="s">
        <v>34</v>
      </c>
      <c r="N683" s="1172" t="s">
        <v>3422</v>
      </c>
      <c r="O683" s="1172" t="s">
        <v>1320</v>
      </c>
      <c r="P683" s="783">
        <v>44295</v>
      </c>
      <c r="Q683" s="741">
        <v>1.3173491500000001</v>
      </c>
      <c r="R683" s="741">
        <v>1.0415717875903614</v>
      </c>
      <c r="S683" s="784">
        <v>5</v>
      </c>
      <c r="T683" s="742">
        <v>0.15056895018926642</v>
      </c>
      <c r="U683" s="743">
        <v>4.6324127763023588</v>
      </c>
      <c r="V683" s="742">
        <v>-3.8493031852200432E-2</v>
      </c>
      <c r="W683" s="743">
        <v>-0.29097832659743572</v>
      </c>
      <c r="X683" s="742"/>
      <c r="Y683" s="743"/>
      <c r="Z683" s="742"/>
      <c r="AA683" s="743"/>
      <c r="AB683" s="742">
        <v>0.32328937511801581</v>
      </c>
      <c r="AC683" s="744">
        <v>-0.52826154422941063</v>
      </c>
      <c r="AD683" s="785">
        <v>38427986000153</v>
      </c>
      <c r="AE683" s="1178" t="s">
        <v>1743</v>
      </c>
      <c r="AF683" s="786" t="s">
        <v>1741</v>
      </c>
      <c r="AG683" s="787" t="s">
        <v>1427</v>
      </c>
      <c r="AH683" s="787" t="s">
        <v>1726</v>
      </c>
      <c r="AI683" s="787">
        <v>5000</v>
      </c>
      <c r="AJ683" s="787">
        <v>5000</v>
      </c>
      <c r="AK683" s="787">
        <v>5000</v>
      </c>
      <c r="AL683" s="742">
        <v>0.01</v>
      </c>
      <c r="AM683" s="742">
        <v>0</v>
      </c>
      <c r="AN683" s="743" t="s">
        <v>34</v>
      </c>
      <c r="AO683" s="1172" t="s">
        <v>34</v>
      </c>
      <c r="AP683" s="1178" t="s">
        <v>1727</v>
      </c>
      <c r="AQ683" s="745" t="s">
        <v>687</v>
      </c>
      <c r="AR683" s="742">
        <v>6.6670000000000002E-3</v>
      </c>
      <c r="AS683" s="742">
        <v>6.6670000000000002E-3</v>
      </c>
      <c r="AT683" s="742" t="s">
        <v>1414</v>
      </c>
      <c r="AU683" s="742" t="s">
        <v>2724</v>
      </c>
      <c r="AX683"/>
      <c r="AY683" s="190"/>
      <c r="AZ683" s="176"/>
      <c r="BA683" s="176"/>
      <c r="BB683" s="176"/>
      <c r="BC683" s="751"/>
      <c r="BD683" s="176"/>
      <c r="BE683" s="176"/>
      <c r="BF683" s="176"/>
      <c r="BG683" s="176"/>
      <c r="BH683" s="751"/>
      <c r="BI683" s="178"/>
      <c r="BJ683" s="191"/>
      <c r="BK683" s="191"/>
      <c r="BL683" s="191"/>
      <c r="BM683" s="178"/>
      <c r="BN683" s="178"/>
      <c r="BO683" s="178"/>
      <c r="BP683" s="178"/>
      <c r="BQ683" s="178"/>
      <c r="BR683" s="178"/>
      <c r="BS683" s="178"/>
      <c r="BT683" s="178"/>
      <c r="BU683" s="179"/>
      <c r="BV683" s="180"/>
      <c r="BW683" s="181"/>
      <c r="BX683" s="177"/>
      <c r="BY683"/>
      <c r="CA683"/>
    </row>
    <row r="684" spans="2:79" ht="18.75">
      <c r="B684" s="1170" t="s">
        <v>242</v>
      </c>
      <c r="C684" s="335">
        <v>7266253000150</v>
      </c>
      <c r="D684" s="1170" t="s">
        <v>14</v>
      </c>
      <c r="E684" s="1170" t="s">
        <v>607</v>
      </c>
      <c r="F684" s="1170" t="s">
        <v>1414</v>
      </c>
      <c r="G684" s="1172" t="s">
        <v>1414</v>
      </c>
      <c r="H684" s="1172" t="s">
        <v>34</v>
      </c>
      <c r="I684" s="1172" t="s">
        <v>34</v>
      </c>
      <c r="J684" s="1172" t="s">
        <v>608</v>
      </c>
      <c r="K684" s="1172" t="s">
        <v>48</v>
      </c>
      <c r="L684" s="740" t="s">
        <v>1414</v>
      </c>
      <c r="M684" s="740" t="s">
        <v>34</v>
      </c>
      <c r="N684" s="1172" t="s">
        <v>3423</v>
      </c>
      <c r="O684" s="1172" t="s">
        <v>1320</v>
      </c>
      <c r="P684" s="783">
        <v>38595</v>
      </c>
      <c r="Q684" s="741">
        <v>16.157464999999998</v>
      </c>
      <c r="R684" s="741">
        <v>21.007894650602434</v>
      </c>
      <c r="S684" s="784">
        <v>14</v>
      </c>
      <c r="T684" s="742">
        <v>-6.7107738614414658E-2</v>
      </c>
      <c r="U684" s="743">
        <v>-2.0646404544589472</v>
      </c>
      <c r="V684" s="742">
        <v>-0.22531214271866407</v>
      </c>
      <c r="W684" s="743">
        <v>-1.7031900865094294</v>
      </c>
      <c r="X684" s="742">
        <v>-0.35221561059493423</v>
      </c>
      <c r="Y684" s="743">
        <v>-1.715687636545379</v>
      </c>
      <c r="Z684" s="742">
        <v>4.671790391409214E-2</v>
      </c>
      <c r="AA684" s="743">
        <v>0.20130333973626185</v>
      </c>
      <c r="AB684" s="742">
        <v>0.23131732931294846</v>
      </c>
      <c r="AC684" s="744">
        <v>-1.5459302442294385</v>
      </c>
      <c r="AD684" s="785">
        <v>11361527000168</v>
      </c>
      <c r="AE684" s="1178" t="s">
        <v>1774</v>
      </c>
      <c r="AF684" s="786" t="s">
        <v>1741</v>
      </c>
      <c r="AG684" s="787" t="s">
        <v>1427</v>
      </c>
      <c r="AH684" s="787" t="s">
        <v>1726</v>
      </c>
      <c r="AI684" s="787">
        <v>1000</v>
      </c>
      <c r="AJ684" s="787">
        <v>1000</v>
      </c>
      <c r="AK684" s="787">
        <v>1000</v>
      </c>
      <c r="AL684" s="742">
        <v>0.02</v>
      </c>
      <c r="AM684" s="742">
        <v>0.2</v>
      </c>
      <c r="AN684" s="743" t="s">
        <v>34</v>
      </c>
      <c r="AO684" s="1172" t="s">
        <v>34</v>
      </c>
      <c r="AP684" s="1178" t="s">
        <v>1727</v>
      </c>
      <c r="AQ684" s="745" t="s">
        <v>659</v>
      </c>
      <c r="AR684" s="742">
        <v>4.6666666666666697E-3</v>
      </c>
      <c r="AS684" s="742">
        <v>4.6666666666666697E-3</v>
      </c>
      <c r="AT684" s="742" t="s">
        <v>1414</v>
      </c>
      <c r="AU684" s="742" t="s">
        <v>2724</v>
      </c>
      <c r="AX684"/>
      <c r="AY684" s="190"/>
      <c r="AZ684" s="176"/>
      <c r="BA684" s="176"/>
      <c r="BB684" s="176"/>
      <c r="BC684" s="751"/>
      <c r="BD684" s="176"/>
      <c r="BE684" s="176"/>
      <c r="BF684" s="176"/>
      <c r="BG684" s="176"/>
      <c r="BH684" s="751"/>
      <c r="BI684" s="178"/>
      <c r="BJ684" s="191"/>
      <c r="BK684" s="191"/>
      <c r="BL684" s="191"/>
      <c r="BM684" s="178"/>
      <c r="BN684" s="178"/>
      <c r="BO684" s="178"/>
      <c r="BP684" s="178"/>
      <c r="BQ684" s="178"/>
      <c r="BR684" s="178"/>
      <c r="BS684" s="178"/>
      <c r="BT684" s="178"/>
      <c r="BU684" s="179"/>
      <c r="BV684" s="180"/>
      <c r="BW684" s="181"/>
      <c r="BX684" s="177"/>
      <c r="BY684"/>
      <c r="CA684"/>
    </row>
    <row r="685" spans="2:79" ht="18.75">
      <c r="B685" s="1170" t="s">
        <v>4734</v>
      </c>
      <c r="C685" s="335">
        <v>35807793000130</v>
      </c>
      <c r="D685" s="1170" t="s">
        <v>14</v>
      </c>
      <c r="E685" s="1170" t="s">
        <v>607</v>
      </c>
      <c r="F685" s="1170" t="s">
        <v>1414</v>
      </c>
      <c r="G685" s="1172" t="s">
        <v>1414</v>
      </c>
      <c r="H685" s="1172" t="s">
        <v>1414</v>
      </c>
      <c r="I685" s="1172" t="s">
        <v>1414</v>
      </c>
      <c r="J685" s="1172" t="s">
        <v>608</v>
      </c>
      <c r="K685" s="1172" t="s">
        <v>48</v>
      </c>
      <c r="L685" s="740" t="s">
        <v>1414</v>
      </c>
      <c r="M685" s="740" t="s">
        <v>34</v>
      </c>
      <c r="N685" s="1172" t="s">
        <v>4735</v>
      </c>
      <c r="O685" s="1172" t="s">
        <v>1320</v>
      </c>
      <c r="P685" s="783">
        <v>44064</v>
      </c>
      <c r="Q685" s="741">
        <v>12.118977709999999</v>
      </c>
      <c r="R685" s="741">
        <v>12.13057848</v>
      </c>
      <c r="S685" s="784">
        <v>4</v>
      </c>
      <c r="T685" s="742">
        <v>-3.5308363494457096E-2</v>
      </c>
      <c r="U685" s="743">
        <v>-1.086299093913127</v>
      </c>
      <c r="V685" s="742">
        <v>-3.5308363494457096E-2</v>
      </c>
      <c r="W685" s="743">
        <v>-0.26690463260881869</v>
      </c>
      <c r="X685" s="742">
        <v>-3.5308363494457096E-2</v>
      </c>
      <c r="Y685" s="743">
        <v>-0.1719915895032777</v>
      </c>
      <c r="Z685" s="742"/>
      <c r="AA685" s="743"/>
      <c r="AB685" s="742">
        <v>0.20122364802605497</v>
      </c>
      <c r="AC685" s="744">
        <v>-0.83288757469181773</v>
      </c>
      <c r="AD685" s="785">
        <v>35806221000136</v>
      </c>
      <c r="AE685" s="1178" t="s">
        <v>1752</v>
      </c>
      <c r="AF685" s="786" t="s">
        <v>1725</v>
      </c>
      <c r="AG685" s="787" t="s">
        <v>1428</v>
      </c>
      <c r="AH685" s="787" t="s">
        <v>2116</v>
      </c>
      <c r="AI685" s="787">
        <v>10</v>
      </c>
      <c r="AJ685" s="787">
        <v>0</v>
      </c>
      <c r="AK685" s="787">
        <v>0</v>
      </c>
      <c r="AL685" s="742">
        <v>1.8499999999999999E-2</v>
      </c>
      <c r="AM685" s="742">
        <v>0.2</v>
      </c>
      <c r="AN685" s="743" t="s">
        <v>34</v>
      </c>
      <c r="AO685" s="1172" t="s">
        <v>4623</v>
      </c>
      <c r="AP685" s="1178" t="s">
        <v>1727</v>
      </c>
      <c r="AQ685" s="745" t="s">
        <v>2117</v>
      </c>
      <c r="AR685" s="742">
        <v>0</v>
      </c>
      <c r="AS685" s="742">
        <v>0</v>
      </c>
      <c r="AT685" s="742" t="s">
        <v>1414</v>
      </c>
      <c r="AU685" s="742" t="s">
        <v>2724</v>
      </c>
      <c r="AX685" s="190"/>
      <c r="AY685" s="190"/>
      <c r="AZ685" s="176"/>
      <c r="BA685" s="176"/>
      <c r="BB685" s="176"/>
      <c r="BC685" s="176"/>
      <c r="BD685" s="176"/>
      <c r="BE685" s="176"/>
      <c r="BF685" s="176"/>
      <c r="BG685" s="176"/>
      <c r="BH685" s="751"/>
      <c r="BI685" s="178"/>
      <c r="BJ685" s="191"/>
      <c r="BK685" s="191"/>
      <c r="BL685" s="191"/>
      <c r="BM685" s="210"/>
      <c r="BN685" s="178"/>
      <c r="BO685" s="178"/>
      <c r="BP685" s="178"/>
      <c r="BQ685" s="178"/>
      <c r="BR685" s="178"/>
      <c r="BS685" s="178"/>
      <c r="BT685" s="178"/>
      <c r="BU685" s="178"/>
      <c r="BV685" s="178"/>
      <c r="BW685" s="181"/>
      <c r="BX685" s="176"/>
      <c r="BY685"/>
      <c r="CA685"/>
    </row>
    <row r="686" spans="2:79" ht="18.75">
      <c r="B686" s="1170" t="s">
        <v>1597</v>
      </c>
      <c r="C686" s="335">
        <v>38075290000105</v>
      </c>
      <c r="D686" s="1170" t="s">
        <v>13</v>
      </c>
      <c r="E686" s="1170" t="s">
        <v>615</v>
      </c>
      <c r="F686" s="1170" t="s">
        <v>619</v>
      </c>
      <c r="G686" s="1172" t="s">
        <v>34</v>
      </c>
      <c r="H686" s="1172" t="s">
        <v>1336</v>
      </c>
      <c r="I686" s="1172" t="s">
        <v>34</v>
      </c>
      <c r="J686" s="1172" t="s">
        <v>611</v>
      </c>
      <c r="K686" s="1172" t="s">
        <v>48</v>
      </c>
      <c r="L686" s="740" t="s">
        <v>1414</v>
      </c>
      <c r="M686" s="740" t="s">
        <v>34</v>
      </c>
      <c r="N686" s="1172" t="s">
        <v>3424</v>
      </c>
      <c r="O686" s="1172" t="s">
        <v>1320</v>
      </c>
      <c r="P686" s="783">
        <v>44169</v>
      </c>
      <c r="Q686" s="741">
        <v>55.734611790000002</v>
      </c>
      <c r="R686" s="741">
        <v>52.749306570203252</v>
      </c>
      <c r="S686" s="784">
        <v>3</v>
      </c>
      <c r="T686" s="742">
        <v>1.7583557517448112E-2</v>
      </c>
      <c r="U686" s="743">
        <v>0.54097671793743196</v>
      </c>
      <c r="V686" s="742">
        <v>0.11308187164392325</v>
      </c>
      <c r="W686" s="743">
        <v>0.85481377267958292</v>
      </c>
      <c r="X686" s="742">
        <v>0.13824042809731574</v>
      </c>
      <c r="Y686" s="743">
        <v>0.67338694317575565</v>
      </c>
      <c r="Z686" s="742"/>
      <c r="AA686" s="743"/>
      <c r="AB686" s="742">
        <v>2.6189799168560235E-2</v>
      </c>
      <c r="AC686" s="744">
        <v>-0.73335579677667406</v>
      </c>
      <c r="AD686" s="785">
        <v>36977246000165</v>
      </c>
      <c r="AE686" s="1178" t="s">
        <v>1752</v>
      </c>
      <c r="AF686" s="786" t="s">
        <v>1756</v>
      </c>
      <c r="AG686" s="787" t="s">
        <v>719</v>
      </c>
      <c r="AH686" s="787" t="s">
        <v>1797</v>
      </c>
      <c r="AI686" s="787">
        <v>0</v>
      </c>
      <c r="AJ686" s="787">
        <v>0</v>
      </c>
      <c r="AK686" s="787">
        <v>0</v>
      </c>
      <c r="AL686" s="742">
        <v>0.02</v>
      </c>
      <c r="AM686" s="742">
        <v>0</v>
      </c>
      <c r="AN686" s="743" t="s">
        <v>64</v>
      </c>
      <c r="AO686" s="1172" t="s">
        <v>4626</v>
      </c>
      <c r="AP686" s="1178" t="s">
        <v>1742</v>
      </c>
      <c r="AQ686" s="745" t="s">
        <v>2174</v>
      </c>
      <c r="AR686" s="742">
        <v>0</v>
      </c>
      <c r="AS686" s="742">
        <v>0</v>
      </c>
      <c r="AT686" s="742" t="s">
        <v>1414</v>
      </c>
      <c r="AU686" s="742" t="s">
        <v>2724</v>
      </c>
      <c r="AX686" s="190"/>
      <c r="AY686" s="190"/>
      <c r="AZ686" s="176"/>
      <c r="BA686" s="176"/>
      <c r="BB686" s="176"/>
      <c r="BC686" s="176"/>
      <c r="BD686" s="176"/>
      <c r="BE686" s="176"/>
      <c r="BF686" s="176"/>
      <c r="BG686" s="176"/>
      <c r="BH686" s="751"/>
      <c r="BI686" s="178"/>
      <c r="BJ686" s="191"/>
      <c r="BK686" s="191"/>
      <c r="BL686" s="191"/>
      <c r="BM686" s="210"/>
      <c r="BN686" s="178"/>
      <c r="BO686" s="178"/>
      <c r="BP686" s="178"/>
      <c r="BQ686" s="178"/>
      <c r="BR686" s="178"/>
      <c r="BS686" s="178"/>
      <c r="BT686" s="178"/>
      <c r="BU686" s="178"/>
      <c r="BV686" s="178"/>
      <c r="BW686" s="181"/>
      <c r="BX686" s="176"/>
      <c r="BY686"/>
      <c r="CA686"/>
    </row>
    <row r="687" spans="2:79" ht="18.75">
      <c r="B687" s="1170" t="s">
        <v>1008</v>
      </c>
      <c r="C687" s="335">
        <v>38281372000106</v>
      </c>
      <c r="D687" s="1170" t="s">
        <v>11</v>
      </c>
      <c r="E687" s="1170" t="s">
        <v>620</v>
      </c>
      <c r="F687" s="1170" t="s">
        <v>663</v>
      </c>
      <c r="G687" s="1172" t="s">
        <v>738</v>
      </c>
      <c r="H687" s="1172" t="s">
        <v>34</v>
      </c>
      <c r="I687" s="1172" t="s">
        <v>1414</v>
      </c>
      <c r="J687" s="1172" t="s">
        <v>608</v>
      </c>
      <c r="K687" s="1172" t="s">
        <v>48</v>
      </c>
      <c r="L687" s="740" t="s">
        <v>1414</v>
      </c>
      <c r="M687" s="740" t="s">
        <v>34</v>
      </c>
      <c r="N687" s="1172" t="s">
        <v>3427</v>
      </c>
      <c r="O687" s="1172" t="s">
        <v>1320</v>
      </c>
      <c r="P687" s="783">
        <v>44123</v>
      </c>
      <c r="Q687" s="741">
        <v>73.943883700000001</v>
      </c>
      <c r="R687" s="741">
        <v>72.387760011653256</v>
      </c>
      <c r="S687" s="784">
        <v>181</v>
      </c>
      <c r="T687" s="742">
        <v>2.2454197390789687E-2</v>
      </c>
      <c r="U687" s="743">
        <v>0.69082709777785434</v>
      </c>
      <c r="V687" s="742">
        <v>0.14790969649440533</v>
      </c>
      <c r="W687" s="743">
        <v>1.1180858950973069</v>
      </c>
      <c r="X687" s="742">
        <v>0.24571996621882364</v>
      </c>
      <c r="Y687" s="743">
        <v>1.1969336264848884</v>
      </c>
      <c r="Z687" s="742"/>
      <c r="AA687" s="743"/>
      <c r="AB687" s="742">
        <v>8.3167755963667826E-3</v>
      </c>
      <c r="AC687" s="744">
        <v>1.8782981015654407</v>
      </c>
      <c r="AD687" s="785">
        <v>38230040000100</v>
      </c>
      <c r="AE687" s="1178" t="s">
        <v>1906</v>
      </c>
      <c r="AF687" s="786" t="s">
        <v>1725</v>
      </c>
      <c r="AG687" s="787" t="s">
        <v>1428</v>
      </c>
      <c r="AH687" s="787" t="s">
        <v>1726</v>
      </c>
      <c r="AI687" s="787">
        <v>100000</v>
      </c>
      <c r="AJ687" s="787">
        <v>0</v>
      </c>
      <c r="AK687" s="787">
        <v>100000</v>
      </c>
      <c r="AL687" s="742">
        <v>6.0000000000000001E-3</v>
      </c>
      <c r="AM687" s="742">
        <v>0.2</v>
      </c>
      <c r="AN687" s="743" t="s">
        <v>34</v>
      </c>
      <c r="AO687" s="1172" t="s">
        <v>34</v>
      </c>
      <c r="AP687" s="1178" t="s">
        <v>1742</v>
      </c>
      <c r="AQ687" s="745" t="s">
        <v>671</v>
      </c>
      <c r="AR687" s="742">
        <v>5.9999999999999995E-4</v>
      </c>
      <c r="AS687" s="742">
        <v>5.9999999999999995E-4</v>
      </c>
      <c r="AT687" s="742" t="s">
        <v>1414</v>
      </c>
      <c r="AU687" s="742" t="s">
        <v>2724</v>
      </c>
      <c r="AX687" s="190"/>
      <c r="AY687" s="190"/>
      <c r="AZ687" s="176"/>
      <c r="BA687" s="176"/>
      <c r="BB687" s="176"/>
      <c r="BC687" s="176"/>
      <c r="BD687" s="176"/>
      <c r="BE687" s="176"/>
      <c r="BF687" s="176"/>
      <c r="BG687" s="176"/>
      <c r="BH687" s="751"/>
      <c r="BI687" s="178"/>
      <c r="BJ687" s="191"/>
      <c r="BK687" s="191"/>
      <c r="BL687" s="191"/>
      <c r="BM687" s="210"/>
      <c r="BN687" s="178"/>
      <c r="BO687" s="178"/>
      <c r="BP687" s="178"/>
      <c r="BQ687" s="178"/>
      <c r="BR687" s="178"/>
      <c r="BS687" s="178"/>
      <c r="BT687" s="178"/>
      <c r="BU687" s="178"/>
      <c r="BV687" s="178"/>
      <c r="BW687" s="181"/>
      <c r="BX687" s="176"/>
      <c r="BY687"/>
      <c r="CA687"/>
    </row>
    <row r="688" spans="2:79" ht="18.75">
      <c r="B688" s="1170" t="s">
        <v>1011</v>
      </c>
      <c r="C688" s="335">
        <v>13106980000153</v>
      </c>
      <c r="D688" s="1170" t="s">
        <v>14</v>
      </c>
      <c r="E688" s="1170" t="s">
        <v>607</v>
      </c>
      <c r="F688" s="1170" t="s">
        <v>1414</v>
      </c>
      <c r="G688" s="1172" t="s">
        <v>1414</v>
      </c>
      <c r="H688" s="1172" t="s">
        <v>34</v>
      </c>
      <c r="I688" s="1172" t="s">
        <v>34</v>
      </c>
      <c r="J688" s="1172" t="s">
        <v>608</v>
      </c>
      <c r="K688" s="1172" t="s">
        <v>48</v>
      </c>
      <c r="L688" s="740" t="s">
        <v>1414</v>
      </c>
      <c r="M688" s="740" t="s">
        <v>1411</v>
      </c>
      <c r="N688" s="1172" t="s">
        <v>3430</v>
      </c>
      <c r="O688" s="1172" t="s">
        <v>1320</v>
      </c>
      <c r="P688" s="783">
        <v>40635</v>
      </c>
      <c r="Q688" s="741">
        <v>99.197018999999997</v>
      </c>
      <c r="R688" s="741">
        <v>108.65779278225818</v>
      </c>
      <c r="S688" s="784">
        <v>32</v>
      </c>
      <c r="T688" s="742">
        <v>-2.8265856982582105E-2</v>
      </c>
      <c r="U688" s="743">
        <v>-0.86962894311647276</v>
      </c>
      <c r="V688" s="742">
        <v>-0.10536635518167736</v>
      </c>
      <c r="W688" s="743">
        <v>-0.79649027980327569</v>
      </c>
      <c r="X688" s="742">
        <v>-0.12368979386640155</v>
      </c>
      <c r="Y688" s="743">
        <v>-0.60250892839467973</v>
      </c>
      <c r="Z688" s="742">
        <v>0.48767375148775982</v>
      </c>
      <c r="AA688" s="743">
        <v>2.1013433106228345</v>
      </c>
      <c r="AB688" s="742">
        <v>0.22257048213068159</v>
      </c>
      <c r="AC688" s="744">
        <v>-1.0677726245960277</v>
      </c>
      <c r="AD688" s="785">
        <v>13136966000100</v>
      </c>
      <c r="AE688" s="1178" t="s">
        <v>1752</v>
      </c>
      <c r="AF688" s="786" t="s">
        <v>1725</v>
      </c>
      <c r="AG688" s="787" t="s">
        <v>1428</v>
      </c>
      <c r="AH688" s="787" t="s">
        <v>1726</v>
      </c>
      <c r="AI688" s="787">
        <v>100000</v>
      </c>
      <c r="AJ688" s="787">
        <v>50000</v>
      </c>
      <c r="AK688" s="787">
        <v>100000</v>
      </c>
      <c r="AL688" s="742">
        <v>1.8500000000000003E-2</v>
      </c>
      <c r="AM688" s="742">
        <v>0.2</v>
      </c>
      <c r="AN688" s="743" t="s">
        <v>2138</v>
      </c>
      <c r="AO688" s="1172" t="s">
        <v>34</v>
      </c>
      <c r="AP688" s="1178" t="s">
        <v>1727</v>
      </c>
      <c r="AQ688" s="745" t="s">
        <v>659</v>
      </c>
      <c r="AR688" s="742">
        <v>2.46666666666667E-3</v>
      </c>
      <c r="AS688" s="742">
        <v>2.46666666666667E-3</v>
      </c>
      <c r="AT688" s="742" t="s">
        <v>1414</v>
      </c>
      <c r="AU688" s="742" t="s">
        <v>2724</v>
      </c>
      <c r="AX688" s="190"/>
      <c r="AY688" s="190"/>
      <c r="AZ688" s="176"/>
      <c r="BA688" s="176"/>
      <c r="BB688" s="176"/>
      <c r="BC688" s="176"/>
      <c r="BD688" s="176"/>
      <c r="BE688" s="176"/>
      <c r="BF688" s="176"/>
      <c r="BG688" s="176"/>
      <c r="BH688" s="751"/>
      <c r="BI688" s="178"/>
      <c r="BJ688" s="191"/>
      <c r="BK688" s="191"/>
      <c r="BL688" s="191"/>
      <c r="BM688" s="210"/>
      <c r="BN688" s="178"/>
      <c r="BO688" s="178"/>
      <c r="BP688" s="178"/>
      <c r="BQ688" s="178"/>
      <c r="BR688" s="178"/>
      <c r="BS688" s="178"/>
      <c r="BT688" s="178"/>
      <c r="BU688" s="178"/>
      <c r="BV688" s="178"/>
      <c r="BW688" s="181"/>
      <c r="BX688" s="176"/>
      <c r="BY688"/>
      <c r="CA688"/>
    </row>
    <row r="689" spans="2:79" ht="18.75">
      <c r="B689" s="1170" t="s">
        <v>244</v>
      </c>
      <c r="C689" s="335">
        <v>9143318000104</v>
      </c>
      <c r="D689" s="1170" t="s">
        <v>14</v>
      </c>
      <c r="E689" s="1170" t="s">
        <v>614</v>
      </c>
      <c r="F689" s="1170" t="s">
        <v>1414</v>
      </c>
      <c r="G689" s="1172" t="s">
        <v>1414</v>
      </c>
      <c r="H689" s="1172" t="s">
        <v>1337</v>
      </c>
      <c r="I689" s="1172" t="s">
        <v>34</v>
      </c>
      <c r="J689" s="1172" t="s">
        <v>608</v>
      </c>
      <c r="K689" s="1172" t="s">
        <v>48</v>
      </c>
      <c r="L689" s="740" t="s">
        <v>1414</v>
      </c>
      <c r="M689" s="740" t="s">
        <v>1411</v>
      </c>
      <c r="N689" s="1172" t="s">
        <v>3431</v>
      </c>
      <c r="O689" s="1172" t="s">
        <v>1320</v>
      </c>
      <c r="P689" s="783">
        <v>39600</v>
      </c>
      <c r="Q689" s="741">
        <v>353.55859830000003</v>
      </c>
      <c r="R689" s="741">
        <v>404.61182541767084</v>
      </c>
      <c r="S689" s="784">
        <v>33</v>
      </c>
      <c r="T689" s="742">
        <v>-2.8272148940370889E-2</v>
      </c>
      <c r="U689" s="743">
        <v>-0.86982252184310982</v>
      </c>
      <c r="V689" s="742">
        <v>-0.10469772783589326</v>
      </c>
      <c r="W689" s="743">
        <v>-0.79143596070104005</v>
      </c>
      <c r="X689" s="742">
        <v>-0.1251412085356195</v>
      </c>
      <c r="Y689" s="743">
        <v>-0.60957895632237891</v>
      </c>
      <c r="Z689" s="742">
        <v>0.48549844833919686</v>
      </c>
      <c r="AA689" s="743">
        <v>2.0919701206451813</v>
      </c>
      <c r="AB689" s="742">
        <v>0.2224154114692154</v>
      </c>
      <c r="AC689" s="744">
        <v>-1.0655108787247793</v>
      </c>
      <c r="AD689" s="785">
        <v>9271730000100</v>
      </c>
      <c r="AE689" s="1178" t="s">
        <v>1752</v>
      </c>
      <c r="AF689" s="786" t="s">
        <v>1725</v>
      </c>
      <c r="AG689" s="787" t="s">
        <v>1428</v>
      </c>
      <c r="AH689" s="787" t="s">
        <v>1730</v>
      </c>
      <c r="AI689" s="787">
        <v>200000</v>
      </c>
      <c r="AJ689" s="787">
        <v>50000</v>
      </c>
      <c r="AK689" s="787">
        <v>200000</v>
      </c>
      <c r="AL689" s="742">
        <v>1.8500000000000003E-2</v>
      </c>
      <c r="AM689" s="742">
        <v>0.2</v>
      </c>
      <c r="AN689" s="743" t="s">
        <v>2138</v>
      </c>
      <c r="AO689" s="1172" t="s">
        <v>34</v>
      </c>
      <c r="AP689" s="1178" t="s">
        <v>1742</v>
      </c>
      <c r="AQ689" s="745" t="s">
        <v>671</v>
      </c>
      <c r="AR689" s="742">
        <v>2.46666666666667E-3</v>
      </c>
      <c r="AS689" s="742">
        <v>2.46666666666667E-3</v>
      </c>
      <c r="AT689" s="742" t="s">
        <v>1414</v>
      </c>
      <c r="AU689" s="742" t="s">
        <v>2724</v>
      </c>
      <c r="AX689"/>
      <c r="AY689" s="190"/>
      <c r="AZ689" s="176"/>
      <c r="BA689" s="176"/>
      <c r="BB689" s="176"/>
      <c r="BC689" s="751"/>
      <c r="BD689" s="176"/>
      <c r="BE689" s="176"/>
      <c r="BF689" s="176"/>
      <c r="BG689" s="176"/>
      <c r="BH689" s="751"/>
      <c r="BI689" s="178"/>
      <c r="BJ689" s="191"/>
      <c r="BK689" s="191"/>
      <c r="BL689" s="191"/>
      <c r="BM689" s="178"/>
      <c r="BN689" s="178"/>
      <c r="BO689" s="178"/>
      <c r="BP689" s="178"/>
      <c r="BQ689" s="178"/>
      <c r="BR689" s="178"/>
      <c r="BS689" s="178"/>
      <c r="BT689" s="178"/>
      <c r="BU689" s="179"/>
      <c r="BV689" s="180"/>
      <c r="BW689" s="181"/>
      <c r="BX689" s="177"/>
      <c r="BY689"/>
      <c r="CA689"/>
    </row>
    <row r="690" spans="2:79" ht="18.75">
      <c r="B690" s="1170" t="s">
        <v>245</v>
      </c>
      <c r="C690" s="335">
        <v>35956906000169</v>
      </c>
      <c r="D690" s="1170" t="s">
        <v>14</v>
      </c>
      <c r="E690" s="1170" t="s">
        <v>607</v>
      </c>
      <c r="F690" s="1170" t="s">
        <v>1414</v>
      </c>
      <c r="G690" s="1172" t="s">
        <v>1414</v>
      </c>
      <c r="H690" s="1172" t="s">
        <v>34</v>
      </c>
      <c r="I690" s="1172" t="s">
        <v>34</v>
      </c>
      <c r="J690" s="1172" t="s">
        <v>608</v>
      </c>
      <c r="K690" s="1172" t="s">
        <v>48</v>
      </c>
      <c r="L690" s="740" t="s">
        <v>1414</v>
      </c>
      <c r="M690" s="740" t="s">
        <v>1411</v>
      </c>
      <c r="N690" s="1172" t="s">
        <v>3432</v>
      </c>
      <c r="O690" s="1172" t="s">
        <v>1320</v>
      </c>
      <c r="P690" s="783">
        <v>43959</v>
      </c>
      <c r="Q690" s="741">
        <v>16.56805988</v>
      </c>
      <c r="R690" s="741">
        <v>14.133109921975812</v>
      </c>
      <c r="S690" s="784">
        <v>32</v>
      </c>
      <c r="T690" s="742">
        <v>-2.9883236678618808E-2</v>
      </c>
      <c r="U690" s="743">
        <v>-0.91938933766418307</v>
      </c>
      <c r="V690" s="742">
        <v>-0.134899812094046</v>
      </c>
      <c r="W690" s="743">
        <v>-1.0197409684992156</v>
      </c>
      <c r="X690" s="742">
        <v>-0.19001518315146737</v>
      </c>
      <c r="Y690" s="743">
        <v>-0.92558844833201503</v>
      </c>
      <c r="Z690" s="742"/>
      <c r="AA690" s="743"/>
      <c r="AB690" s="742">
        <v>0.22732957330864545</v>
      </c>
      <c r="AC690" s="744">
        <v>-1.175333771518976</v>
      </c>
      <c r="AD690" s="785">
        <v>35400868000163</v>
      </c>
      <c r="AE690" s="1178" t="s">
        <v>1752</v>
      </c>
      <c r="AF690" s="786" t="s">
        <v>1725</v>
      </c>
      <c r="AG690" s="787" t="s">
        <v>1428</v>
      </c>
      <c r="AH690" s="787" t="s">
        <v>1726</v>
      </c>
      <c r="AI690" s="787">
        <v>100000</v>
      </c>
      <c r="AJ690" s="787">
        <v>50000</v>
      </c>
      <c r="AK690" s="787">
        <v>100000</v>
      </c>
      <c r="AL690" s="742">
        <v>1.8500000000000003E-2</v>
      </c>
      <c r="AM690" s="742">
        <v>0.2</v>
      </c>
      <c r="AN690" s="743" t="s">
        <v>34</v>
      </c>
      <c r="AO690" s="1172" t="s">
        <v>34</v>
      </c>
      <c r="AP690" s="1178" t="s">
        <v>1727</v>
      </c>
      <c r="AQ690" s="745" t="s">
        <v>682</v>
      </c>
      <c r="AR690" s="742">
        <v>2.46666666666667E-3</v>
      </c>
      <c r="AS690" s="742">
        <v>2.46666666666667E-3</v>
      </c>
      <c r="AT690" s="742" t="s">
        <v>1414</v>
      </c>
      <c r="AU690" s="742" t="s">
        <v>2724</v>
      </c>
      <c r="AX690"/>
      <c r="AY690" s="190"/>
      <c r="AZ690" s="176"/>
      <c r="BA690" s="176"/>
      <c r="BB690" s="176"/>
      <c r="BC690" s="751"/>
      <c r="BD690" s="176"/>
      <c r="BE690" s="176"/>
      <c r="BF690" s="176"/>
      <c r="BG690" s="176"/>
      <c r="BH690" s="751"/>
      <c r="BI690" s="178"/>
      <c r="BJ690" s="191"/>
      <c r="BK690" s="191"/>
      <c r="BL690" s="191"/>
      <c r="BM690" s="178"/>
      <c r="BN690" s="178"/>
      <c r="BO690" s="178"/>
      <c r="BP690" s="178"/>
      <c r="BQ690" s="178"/>
      <c r="BR690" s="178"/>
      <c r="BS690" s="178"/>
      <c r="BT690" s="178"/>
      <c r="BU690" s="179"/>
      <c r="BV690" s="180"/>
      <c r="BW690" s="181"/>
      <c r="BX690" s="177"/>
      <c r="BY690"/>
      <c r="CA690"/>
    </row>
    <row r="691" spans="2:79" ht="18.75">
      <c r="B691" s="1170" t="s">
        <v>1012</v>
      </c>
      <c r="C691" s="335">
        <v>37888003000113</v>
      </c>
      <c r="D691" s="1170" t="s">
        <v>14</v>
      </c>
      <c r="E691" s="1170" t="s">
        <v>607</v>
      </c>
      <c r="F691" s="1170" t="s">
        <v>1414</v>
      </c>
      <c r="G691" s="1172" t="s">
        <v>1414</v>
      </c>
      <c r="H691" s="1172" t="s">
        <v>34</v>
      </c>
      <c r="I691" s="1172" t="s">
        <v>34</v>
      </c>
      <c r="J691" s="1172" t="s">
        <v>608</v>
      </c>
      <c r="K691" s="1172" t="s">
        <v>48</v>
      </c>
      <c r="L691" s="740" t="s">
        <v>1414</v>
      </c>
      <c r="M691" s="740" t="s">
        <v>1411</v>
      </c>
      <c r="N691" s="1172" t="s">
        <v>3433</v>
      </c>
      <c r="O691" s="1172" t="s">
        <v>1320</v>
      </c>
      <c r="P691" s="783">
        <v>44097</v>
      </c>
      <c r="Q691" s="741">
        <v>1.44255307</v>
      </c>
      <c r="R691" s="741">
        <v>2.6352049415322569</v>
      </c>
      <c r="S691" s="784">
        <v>32</v>
      </c>
      <c r="T691" s="742">
        <v>-3.6180293392203411E-2</v>
      </c>
      <c r="U691" s="743">
        <v>-1.1131249381079813</v>
      </c>
      <c r="V691" s="742">
        <v>-0.14929095397943715</v>
      </c>
      <c r="W691" s="743">
        <v>-1.1285271612760261</v>
      </c>
      <c r="X691" s="742">
        <v>-0.23671650013904888</v>
      </c>
      <c r="Y691" s="743">
        <v>-1.1530765827467271</v>
      </c>
      <c r="Z691" s="742"/>
      <c r="AA691" s="743"/>
      <c r="AB691" s="742">
        <v>0.22775907945635124</v>
      </c>
      <c r="AC691" s="744">
        <v>-1.2363031468697345</v>
      </c>
      <c r="AD691" s="785">
        <v>36352709000101</v>
      </c>
      <c r="AE691" s="1178" t="s">
        <v>1752</v>
      </c>
      <c r="AF691" s="786" t="s">
        <v>1725</v>
      </c>
      <c r="AG691" s="787" t="s">
        <v>1428</v>
      </c>
      <c r="AH691" s="787" t="s">
        <v>1730</v>
      </c>
      <c r="AI691" s="787">
        <v>100000</v>
      </c>
      <c r="AJ691" s="787">
        <v>50000</v>
      </c>
      <c r="AK691" s="787">
        <v>100000</v>
      </c>
      <c r="AL691" s="742">
        <v>2.2499999999999999E-2</v>
      </c>
      <c r="AM691" s="742">
        <v>0.2</v>
      </c>
      <c r="AN691" s="743" t="s">
        <v>34</v>
      </c>
      <c r="AO691" s="1172" t="s">
        <v>34</v>
      </c>
      <c r="AP691" s="1178" t="s">
        <v>1727</v>
      </c>
      <c r="AQ691" s="745" t="s">
        <v>682</v>
      </c>
      <c r="AR691" s="742">
        <v>2.46666666666667E-3</v>
      </c>
      <c r="AS691" s="742">
        <v>2.46666666666667E-3</v>
      </c>
      <c r="AT691" s="742" t="s">
        <v>1414</v>
      </c>
      <c r="AU691" s="742" t="s">
        <v>2724</v>
      </c>
      <c r="AX691"/>
      <c r="AY691" s="190"/>
      <c r="AZ691" s="176"/>
      <c r="BA691" s="176"/>
      <c r="BB691" s="176"/>
      <c r="BC691" s="751"/>
      <c r="BD691" s="176"/>
      <c r="BE691" s="176"/>
      <c r="BF691" s="176"/>
      <c r="BG691" s="176"/>
      <c r="BH691" s="751"/>
      <c r="BI691" s="178"/>
      <c r="BJ691" s="191"/>
      <c r="BK691" s="191"/>
      <c r="BL691" s="191"/>
      <c r="BM691" s="178"/>
      <c r="BN691" s="178"/>
      <c r="BO691" s="178"/>
      <c r="BP691" s="178"/>
      <c r="BQ691" s="178"/>
      <c r="BR691" s="178"/>
      <c r="BS691" s="178"/>
      <c r="BT691" s="178"/>
      <c r="BU691" s="179"/>
      <c r="BV691" s="180"/>
      <c r="BW691" s="181"/>
      <c r="BX691" s="177"/>
      <c r="BY691"/>
      <c r="CA691"/>
    </row>
    <row r="692" spans="2:79" ht="18.75">
      <c r="B692" s="1170" t="s">
        <v>1013</v>
      </c>
      <c r="C692" s="335">
        <v>18628905000176</v>
      </c>
      <c r="D692" s="1170" t="s">
        <v>14</v>
      </c>
      <c r="E692" s="1170" t="s">
        <v>607</v>
      </c>
      <c r="F692" s="1170" t="s">
        <v>860</v>
      </c>
      <c r="G692" s="1172" t="s">
        <v>1414</v>
      </c>
      <c r="H692" s="1172" t="s">
        <v>34</v>
      </c>
      <c r="I692" s="1172" t="s">
        <v>34</v>
      </c>
      <c r="J692" s="1172" t="s">
        <v>611</v>
      </c>
      <c r="K692" s="1172" t="s">
        <v>1414</v>
      </c>
      <c r="L692" s="740" t="s">
        <v>1414</v>
      </c>
      <c r="M692" s="740" t="s">
        <v>1411</v>
      </c>
      <c r="N692" s="1172" t="s">
        <v>3434</v>
      </c>
      <c r="O692" s="1172" t="s">
        <v>1320</v>
      </c>
      <c r="P692" s="783">
        <v>42459</v>
      </c>
      <c r="Q692" s="741">
        <v>22.214518999999999</v>
      </c>
      <c r="R692" s="741">
        <v>25.861176799196791</v>
      </c>
      <c r="S692" s="784">
        <v>65</v>
      </c>
      <c r="T692" s="742">
        <v>-7.2187326892844461E-2</v>
      </c>
      <c r="U692" s="743">
        <v>-2.2209193526632292</v>
      </c>
      <c r="V692" s="742">
        <v>-9.1108279929040803E-3</v>
      </c>
      <c r="W692" s="743">
        <v>-6.8870997053996852E-2</v>
      </c>
      <c r="X692" s="742">
        <v>-0.18372153093263688</v>
      </c>
      <c r="Y692" s="743">
        <v>-0.89493125718047906</v>
      </c>
      <c r="Z692" s="742">
        <v>0.26735382022766463</v>
      </c>
      <c r="AA692" s="743">
        <v>1.1520041010838855</v>
      </c>
      <c r="AB692" s="742">
        <v>0.24551636095289697</v>
      </c>
      <c r="AC692" s="744">
        <v>-0.57592553149904224</v>
      </c>
      <c r="AD692" s="785">
        <v>23668075000140</v>
      </c>
      <c r="AE692" s="1178" t="s">
        <v>1752</v>
      </c>
      <c r="AF692" s="786" t="s">
        <v>1725</v>
      </c>
      <c r="AG692" s="787" t="s">
        <v>1428</v>
      </c>
      <c r="AH692" s="787" t="s">
        <v>1797</v>
      </c>
      <c r="AI692" s="787">
        <v>100000</v>
      </c>
      <c r="AJ692" s="787">
        <v>50000</v>
      </c>
      <c r="AK692" s="787">
        <v>100000</v>
      </c>
      <c r="AL692" s="742">
        <v>1.7500000000000002E-2</v>
      </c>
      <c r="AM692" s="742">
        <v>0</v>
      </c>
      <c r="AN692" s="743" t="s">
        <v>2124</v>
      </c>
      <c r="AO692" s="1172" t="s">
        <v>34</v>
      </c>
      <c r="AP692" s="1178" t="s">
        <v>1727</v>
      </c>
      <c r="AQ692" s="745" t="s">
        <v>687</v>
      </c>
      <c r="AR692" s="742">
        <v>3.5000000000000001E-3</v>
      </c>
      <c r="AS692" s="742">
        <v>3.5000000000000001E-3</v>
      </c>
      <c r="AT692" s="742" t="s">
        <v>1414</v>
      </c>
      <c r="AU692" s="742" t="s">
        <v>2724</v>
      </c>
      <c r="AX692"/>
      <c r="AY692" s="190"/>
      <c r="AZ692" s="176"/>
      <c r="BA692" s="176"/>
      <c r="BB692" s="176"/>
      <c r="BC692" s="751"/>
      <c r="BD692" s="176"/>
      <c r="BE692" s="176"/>
      <c r="BF692" s="176"/>
      <c r="BG692" s="176"/>
      <c r="BH692" s="751"/>
      <c r="BI692" s="178"/>
      <c r="BJ692" s="191"/>
      <c r="BK692" s="191"/>
      <c r="BL692" s="191"/>
      <c r="BM692" s="178"/>
      <c r="BN692" s="178"/>
      <c r="BO692" s="178"/>
      <c r="BP692" s="178"/>
      <c r="BQ692" s="178"/>
      <c r="BR692" s="178"/>
      <c r="BS692" s="178"/>
      <c r="BT692" s="178"/>
      <c r="BU692" s="179"/>
      <c r="BV692" s="180"/>
      <c r="BW692" s="181"/>
      <c r="BX692" s="177"/>
      <c r="BY692"/>
      <c r="CA692"/>
    </row>
    <row r="693" spans="2:79" ht="18.75">
      <c r="B693" s="1170" t="s">
        <v>246</v>
      </c>
      <c r="C693" s="335">
        <v>3119883000141</v>
      </c>
      <c r="D693" s="1170" t="s">
        <v>13</v>
      </c>
      <c r="E693" s="1170" t="s">
        <v>615</v>
      </c>
      <c r="F693" s="1170" t="s">
        <v>619</v>
      </c>
      <c r="G693" s="1172" t="s">
        <v>34</v>
      </c>
      <c r="H693" s="1172" t="s">
        <v>1336</v>
      </c>
      <c r="I693" s="1172" t="s">
        <v>34</v>
      </c>
      <c r="J693" s="1172" t="s">
        <v>611</v>
      </c>
      <c r="K693" s="1172" t="s">
        <v>48</v>
      </c>
      <c r="L693" s="740" t="s">
        <v>1414</v>
      </c>
      <c r="M693" s="740" t="s">
        <v>1411</v>
      </c>
      <c r="N693" s="1172" t="s">
        <v>3435</v>
      </c>
      <c r="O693" s="1172" t="s">
        <v>1320</v>
      </c>
      <c r="P693" s="783">
        <v>36344</v>
      </c>
      <c r="Q693" s="741">
        <v>68.721449000000007</v>
      </c>
      <c r="R693" s="741">
        <v>54.045209020161302</v>
      </c>
      <c r="S693" s="784">
        <v>1</v>
      </c>
      <c r="T693" s="742">
        <v>2.7721227569291962E-2</v>
      </c>
      <c r="U693" s="743">
        <v>0.85287284400504271</v>
      </c>
      <c r="V693" s="742">
        <v>0.13385744600926897</v>
      </c>
      <c r="W693" s="743">
        <v>1.0118614660423833</v>
      </c>
      <c r="X693" s="742">
        <v>0.19445620579007539</v>
      </c>
      <c r="Y693" s="743">
        <v>0.94722124201145419</v>
      </c>
      <c r="Z693" s="742">
        <v>0.22419509236740875</v>
      </c>
      <c r="AA693" s="743">
        <v>0.96603693798054935</v>
      </c>
      <c r="AB693" s="742">
        <v>1.0003453283521153E-2</v>
      </c>
      <c r="AC693" s="744">
        <v>0.15685916494956886</v>
      </c>
      <c r="AD693" s="785">
        <v>10841389000151</v>
      </c>
      <c r="AE693" s="1178" t="s">
        <v>1752</v>
      </c>
      <c r="AF693" s="786" t="s">
        <v>1725</v>
      </c>
      <c r="AG693" s="787" t="s">
        <v>1428</v>
      </c>
      <c r="AH693" s="787" t="s">
        <v>1730</v>
      </c>
      <c r="AI693" s="787">
        <v>50000</v>
      </c>
      <c r="AJ693" s="787">
        <v>10000</v>
      </c>
      <c r="AK693" s="787">
        <v>50000</v>
      </c>
      <c r="AL693" s="742">
        <v>0.02</v>
      </c>
      <c r="AM693" s="742">
        <v>0.2</v>
      </c>
      <c r="AN693" s="743" t="s">
        <v>64</v>
      </c>
      <c r="AO693" s="1172" t="s">
        <v>34</v>
      </c>
      <c r="AP693" s="1178" t="s">
        <v>1742</v>
      </c>
      <c r="AQ693" s="745" t="s">
        <v>668</v>
      </c>
      <c r="AR693" s="742">
        <v>2.7000000000000001E-3</v>
      </c>
      <c r="AS693" s="742">
        <v>2.7000000000000001E-3</v>
      </c>
      <c r="AT693" s="742" t="s">
        <v>1414</v>
      </c>
      <c r="AU693" s="742" t="s">
        <v>2724</v>
      </c>
      <c r="AX693" s="190"/>
      <c r="AY693" s="190"/>
      <c r="AZ693" s="176"/>
      <c r="BA693" s="176"/>
      <c r="BB693" s="176"/>
      <c r="BC693" s="751"/>
      <c r="BD693" s="176"/>
      <c r="BE693" s="176"/>
      <c r="BF693" s="176"/>
      <c r="BG693" s="176"/>
      <c r="BH693" s="751"/>
      <c r="BI693" s="178"/>
      <c r="BJ693" s="191"/>
      <c r="BK693" s="191"/>
      <c r="BL693" s="191"/>
      <c r="BM693" s="210"/>
      <c r="BN693" s="178"/>
      <c r="BO693" s="178"/>
      <c r="BP693" s="178"/>
      <c r="BQ693" s="178"/>
      <c r="BR693" s="178"/>
      <c r="BS693" s="178"/>
      <c r="BT693" s="178"/>
      <c r="BU693" s="179"/>
      <c r="BV693" s="180"/>
      <c r="BW693" s="181"/>
      <c r="BX693" s="177"/>
      <c r="BY693"/>
      <c r="CA693"/>
    </row>
    <row r="694" spans="2:79" ht="18.75">
      <c r="B694" s="1170" t="s">
        <v>1014</v>
      </c>
      <c r="C694" s="335">
        <v>11175745000108</v>
      </c>
      <c r="D694" s="1170" t="s">
        <v>14</v>
      </c>
      <c r="E694" s="1170" t="s">
        <v>607</v>
      </c>
      <c r="F694" s="1170" t="s">
        <v>1414</v>
      </c>
      <c r="G694" s="1172" t="s">
        <v>1414</v>
      </c>
      <c r="H694" s="1172" t="s">
        <v>34</v>
      </c>
      <c r="I694" s="1172" t="s">
        <v>34</v>
      </c>
      <c r="J694" s="1172" t="s">
        <v>608</v>
      </c>
      <c r="K694" s="1172" t="s">
        <v>48</v>
      </c>
      <c r="L694" s="740" t="s">
        <v>1414</v>
      </c>
      <c r="M694" s="740" t="s">
        <v>34</v>
      </c>
      <c r="N694" s="1172" t="s">
        <v>3437</v>
      </c>
      <c r="O694" s="1172" t="s">
        <v>1320</v>
      </c>
      <c r="P694" s="783">
        <v>40325</v>
      </c>
      <c r="Q694" s="741">
        <v>7.8370470000000001</v>
      </c>
      <c r="R694" s="741">
        <v>30.004241662650607</v>
      </c>
      <c r="S694" s="784">
        <v>32</v>
      </c>
      <c r="T694" s="742">
        <v>-6.224578578108042E-2</v>
      </c>
      <c r="U694" s="743">
        <v>-1.9150573405791871</v>
      </c>
      <c r="V694" s="742">
        <v>-0.19419108291438536</v>
      </c>
      <c r="W694" s="743">
        <v>-1.4679383157848513</v>
      </c>
      <c r="X694" s="742">
        <v>-0.27063582996380797</v>
      </c>
      <c r="Y694" s="743">
        <v>-1.3183020102113017</v>
      </c>
      <c r="Z694" s="742">
        <v>0.22706599904692681</v>
      </c>
      <c r="AA694" s="743">
        <v>0.97840742240384126</v>
      </c>
      <c r="AB694" s="742">
        <v>0.24140965777950787</v>
      </c>
      <c r="AC694" s="744">
        <v>-1.3523874670050688</v>
      </c>
      <c r="AD694" s="785">
        <v>0</v>
      </c>
      <c r="AE694" s="1178" t="s">
        <v>1752</v>
      </c>
      <c r="AF694" s="786" t="s">
        <v>1725</v>
      </c>
      <c r="AG694" s="787" t="s">
        <v>1428</v>
      </c>
      <c r="AH694" s="787" t="s">
        <v>1730</v>
      </c>
      <c r="AI694" s="787">
        <v>100000</v>
      </c>
      <c r="AJ694" s="787">
        <v>50000</v>
      </c>
      <c r="AK694" s="787">
        <v>100000</v>
      </c>
      <c r="AL694" s="742">
        <v>2.75E-2</v>
      </c>
      <c r="AM694" s="742">
        <v>0</v>
      </c>
      <c r="AN694" s="743" t="s">
        <v>34</v>
      </c>
      <c r="AO694" s="1172" t="s">
        <v>34</v>
      </c>
      <c r="AP694" s="1178" t="s">
        <v>1727</v>
      </c>
      <c r="AQ694" s="745" t="s">
        <v>659</v>
      </c>
      <c r="AR694" s="742">
        <v>5.4999999999999997E-3</v>
      </c>
      <c r="AS694" s="742">
        <v>5.4999999999999997E-3</v>
      </c>
      <c r="AT694" s="742" t="s">
        <v>1414</v>
      </c>
      <c r="AU694" s="742" t="s">
        <v>2724</v>
      </c>
      <c r="AX694" s="190"/>
      <c r="AY694" s="190"/>
      <c r="AZ694" s="176"/>
      <c r="BA694" s="176"/>
      <c r="BB694" s="176"/>
      <c r="BC694" s="751"/>
      <c r="BD694" s="176"/>
      <c r="BE694" s="176"/>
      <c r="BF694" s="176"/>
      <c r="BG694" s="176"/>
      <c r="BH694" s="751"/>
      <c r="BI694" s="178"/>
      <c r="BJ694" s="191"/>
      <c r="BK694" s="191"/>
      <c r="BL694" s="191"/>
      <c r="BM694" s="210"/>
      <c r="BN694" s="178"/>
      <c r="BO694" s="178"/>
      <c r="BP694" s="178"/>
      <c r="BQ694" s="178"/>
      <c r="BR694" s="178"/>
      <c r="BS694" s="178"/>
      <c r="BT694" s="178"/>
      <c r="BU694" s="179"/>
      <c r="BV694" s="180"/>
      <c r="BW694" s="181"/>
      <c r="BX694" s="177"/>
      <c r="BY694"/>
      <c r="CA694"/>
    </row>
    <row r="695" spans="2:79" ht="18.75">
      <c r="B695" s="1170" t="s">
        <v>1015</v>
      </c>
      <c r="C695" s="335">
        <v>8912591000185</v>
      </c>
      <c r="D695" s="1170" t="s">
        <v>13</v>
      </c>
      <c r="E695" s="1170" t="s">
        <v>615</v>
      </c>
      <c r="F695" s="1170" t="s">
        <v>619</v>
      </c>
      <c r="G695" s="1172" t="s">
        <v>34</v>
      </c>
      <c r="H695" s="1172" t="s">
        <v>1336</v>
      </c>
      <c r="I695" s="1172" t="s">
        <v>34</v>
      </c>
      <c r="J695" s="1172" t="s">
        <v>611</v>
      </c>
      <c r="K695" s="1172" t="s">
        <v>48</v>
      </c>
      <c r="L695" s="740" t="s">
        <v>1414</v>
      </c>
      <c r="M695" s="740" t="s">
        <v>1411</v>
      </c>
      <c r="N695" s="1172" t="s">
        <v>3438</v>
      </c>
      <c r="O695" s="1172" t="s">
        <v>1320</v>
      </c>
      <c r="P695" s="783">
        <v>39260</v>
      </c>
      <c r="Q695" s="741">
        <v>90.224260000000001</v>
      </c>
      <c r="R695" s="741">
        <v>122.78033733064518</v>
      </c>
      <c r="S695" s="784">
        <v>16</v>
      </c>
      <c r="T695" s="742">
        <v>1.9334960450535732E-2</v>
      </c>
      <c r="U695" s="743">
        <v>0.59486047892195182</v>
      </c>
      <c r="V695" s="742">
        <v>0.13270257178760558</v>
      </c>
      <c r="W695" s="743">
        <v>1.0031314868154828</v>
      </c>
      <c r="X695" s="742">
        <v>0.19361880134816745</v>
      </c>
      <c r="Y695" s="743">
        <v>0.9431421370412264</v>
      </c>
      <c r="Z695" s="742">
        <v>0.23624393410991074</v>
      </c>
      <c r="AA695" s="743">
        <v>1.0179543375107047</v>
      </c>
      <c r="AB695" s="742">
        <v>1.6925123126494232E-2</v>
      </c>
      <c r="AC695" s="744">
        <v>2.4475987790794632E-2</v>
      </c>
      <c r="AD695" s="785">
        <v>10756521000127</v>
      </c>
      <c r="AE695" s="1178" t="s">
        <v>1752</v>
      </c>
      <c r="AF695" s="786" t="s">
        <v>1725</v>
      </c>
      <c r="AG695" s="787" t="s">
        <v>1428</v>
      </c>
      <c r="AH695" s="787" t="s">
        <v>1730</v>
      </c>
      <c r="AI695" s="787">
        <v>100000</v>
      </c>
      <c r="AJ695" s="787">
        <v>50000</v>
      </c>
      <c r="AK695" s="787">
        <v>100000</v>
      </c>
      <c r="AL695" s="742">
        <v>0.02</v>
      </c>
      <c r="AM695" s="742">
        <v>0.2</v>
      </c>
      <c r="AN695" s="743" t="s">
        <v>64</v>
      </c>
      <c r="AO695" s="1172" t="s">
        <v>34</v>
      </c>
      <c r="AP695" s="1178" t="s">
        <v>1742</v>
      </c>
      <c r="AQ695" s="745" t="s">
        <v>668</v>
      </c>
      <c r="AR695" s="742">
        <v>2.46666666666667E-3</v>
      </c>
      <c r="AS695" s="742">
        <v>2.46666666666667E-3</v>
      </c>
      <c r="AT695" s="742" t="s">
        <v>1414</v>
      </c>
      <c r="AU695" s="742" t="s">
        <v>2724</v>
      </c>
      <c r="AX695" s="190"/>
      <c r="AY695" s="190"/>
      <c r="AZ695" s="176"/>
      <c r="BA695" s="176"/>
      <c r="BB695" s="176"/>
      <c r="BC695" s="751"/>
      <c r="BD695" s="176"/>
      <c r="BE695" s="176"/>
      <c r="BF695" s="176"/>
      <c r="BG695" s="176"/>
      <c r="BH695" s="751"/>
      <c r="BI695" s="178"/>
      <c r="BJ695" s="191"/>
      <c r="BK695" s="191"/>
      <c r="BL695" s="191"/>
      <c r="BM695" s="210"/>
      <c r="BN695" s="178"/>
      <c r="BO695" s="178"/>
      <c r="BP695" s="178"/>
      <c r="BQ695" s="178"/>
      <c r="BR695" s="178"/>
      <c r="BS695" s="178"/>
      <c r="BT695" s="178"/>
      <c r="BU695" s="179"/>
      <c r="BV695" s="180"/>
      <c r="BW695" s="181"/>
      <c r="BX695" s="177"/>
      <c r="BY695"/>
      <c r="CA695"/>
    </row>
    <row r="696" spans="2:79" ht="18.75">
      <c r="B696" s="1170" t="s">
        <v>248</v>
      </c>
      <c r="C696" s="335">
        <v>30005655000113</v>
      </c>
      <c r="D696" s="1170" t="s">
        <v>13</v>
      </c>
      <c r="E696" s="1170" t="s">
        <v>615</v>
      </c>
      <c r="F696" s="1170" t="s">
        <v>619</v>
      </c>
      <c r="G696" s="1172" t="s">
        <v>34</v>
      </c>
      <c r="H696" s="1172" t="s">
        <v>1336</v>
      </c>
      <c r="I696" s="1172" t="s">
        <v>34</v>
      </c>
      <c r="J696" s="1172" t="s">
        <v>611</v>
      </c>
      <c r="K696" s="1172" t="s">
        <v>48</v>
      </c>
      <c r="L696" s="740" t="s">
        <v>1414</v>
      </c>
      <c r="M696" s="740" t="s">
        <v>1411</v>
      </c>
      <c r="N696" s="1172" t="s">
        <v>3439</v>
      </c>
      <c r="O696" s="1172" t="s">
        <v>1320</v>
      </c>
      <c r="P696" s="783">
        <v>43320</v>
      </c>
      <c r="Q696" s="741">
        <v>37.823114789999998</v>
      </c>
      <c r="R696" s="741">
        <v>41.048999738473924</v>
      </c>
      <c r="S696" s="784">
        <v>16</v>
      </c>
      <c r="T696" s="742">
        <v>1.9347534437774927E-2</v>
      </c>
      <c r="U696" s="743">
        <v>0.59524733091941007</v>
      </c>
      <c r="V696" s="742">
        <v>0.13205833693645253</v>
      </c>
      <c r="W696" s="743">
        <v>0.99826155659943638</v>
      </c>
      <c r="X696" s="742">
        <v>0.19298158306555302</v>
      </c>
      <c r="Y696" s="743">
        <v>0.94003816465506329</v>
      </c>
      <c r="Z696" s="742">
        <v>0.23513822930314077</v>
      </c>
      <c r="AA696" s="743">
        <v>1.0131899527306312</v>
      </c>
      <c r="AB696" s="742">
        <v>1.6417801750833395E-2</v>
      </c>
      <c r="AC696" s="744">
        <v>-1.4007706247251742E-2</v>
      </c>
      <c r="AD696" s="785">
        <v>10756521000127</v>
      </c>
      <c r="AE696" s="1178" t="s">
        <v>1752</v>
      </c>
      <c r="AF696" s="786" t="s">
        <v>1725</v>
      </c>
      <c r="AG696" s="787" t="s">
        <v>1428</v>
      </c>
      <c r="AH696" s="787" t="s">
        <v>1730</v>
      </c>
      <c r="AI696" s="787">
        <v>20000</v>
      </c>
      <c r="AJ696" s="787">
        <v>1000</v>
      </c>
      <c r="AK696" s="787">
        <v>5000</v>
      </c>
      <c r="AL696" s="742">
        <v>1.8500000000000003E-2</v>
      </c>
      <c r="AM696" s="742">
        <v>0.2</v>
      </c>
      <c r="AN696" s="743" t="s">
        <v>64</v>
      </c>
      <c r="AO696" s="1172" t="s">
        <v>34</v>
      </c>
      <c r="AP696" s="1178" t="s">
        <v>1742</v>
      </c>
      <c r="AQ696" s="745" t="s">
        <v>668</v>
      </c>
      <c r="AR696" s="742">
        <v>2.46666666666667E-3</v>
      </c>
      <c r="AS696" s="742">
        <v>2.46666666666667E-3</v>
      </c>
      <c r="AT696" s="742" t="s">
        <v>1414</v>
      </c>
      <c r="AU696" s="742" t="s">
        <v>2724</v>
      </c>
      <c r="AX696" s="190"/>
      <c r="AY696" s="190"/>
      <c r="AZ696" s="176"/>
      <c r="BA696" s="176"/>
      <c r="BB696" s="176"/>
      <c r="BC696" s="751"/>
      <c r="BD696" s="176"/>
      <c r="BE696" s="176"/>
      <c r="BF696" s="176"/>
      <c r="BG696" s="176"/>
      <c r="BH696" s="751"/>
      <c r="BI696" s="178"/>
      <c r="BJ696" s="191"/>
      <c r="BK696" s="191"/>
      <c r="BL696" s="191"/>
      <c r="BM696" s="210"/>
      <c r="BN696" s="178"/>
      <c r="BO696" s="178"/>
      <c r="BP696" s="178"/>
      <c r="BQ696" s="178"/>
      <c r="BR696" s="178"/>
      <c r="BS696" s="178"/>
      <c r="BT696" s="178"/>
      <c r="BU696" s="179"/>
      <c r="BV696" s="180"/>
      <c r="BW696" s="181"/>
      <c r="BX696" s="177"/>
      <c r="BY696"/>
      <c r="CA696"/>
    </row>
    <row r="697" spans="2:79" ht="18.75">
      <c r="B697" s="1170" t="s">
        <v>558</v>
      </c>
      <c r="C697" s="335">
        <v>41956196000170</v>
      </c>
      <c r="D697" s="1170" t="s">
        <v>14</v>
      </c>
      <c r="E697" s="1170" t="s">
        <v>607</v>
      </c>
      <c r="F697" s="1170" t="s">
        <v>1414</v>
      </c>
      <c r="G697" s="1172" t="s">
        <v>1414</v>
      </c>
      <c r="H697" s="1172" t="s">
        <v>34</v>
      </c>
      <c r="I697" s="1172" t="s">
        <v>34</v>
      </c>
      <c r="J697" s="1172" t="s">
        <v>608</v>
      </c>
      <c r="K697" s="1172" t="s">
        <v>48</v>
      </c>
      <c r="L697" s="740" t="s">
        <v>1414</v>
      </c>
      <c r="M697" s="740" t="s">
        <v>1411</v>
      </c>
      <c r="N697" s="1172" t="s">
        <v>3444</v>
      </c>
      <c r="O697" s="1172" t="s">
        <v>1320</v>
      </c>
      <c r="P697" s="783">
        <v>44325</v>
      </c>
      <c r="Q697" s="741">
        <v>70.5</v>
      </c>
      <c r="R697" s="741">
        <v>98.182622222222292</v>
      </c>
      <c r="S697" s="784">
        <v>4</v>
      </c>
      <c r="T697" s="742">
        <v>-9.8214285714286143E-2</v>
      </c>
      <c r="U697" s="743">
        <v>-3.0216662292349747</v>
      </c>
      <c r="V697" s="742">
        <v>-0.48600508905852402</v>
      </c>
      <c r="W697" s="743">
        <v>-3.6738323984215602</v>
      </c>
      <c r="X697" s="742"/>
      <c r="Y697" s="743"/>
      <c r="Z697" s="742"/>
      <c r="AA697" s="743"/>
      <c r="AB697" s="742">
        <v>0.41700405663983098</v>
      </c>
      <c r="AC697" s="744">
        <v>-1.4827035658148326</v>
      </c>
      <c r="AD697" s="785">
        <v>42196278000126</v>
      </c>
      <c r="AE697" s="1178" t="s">
        <v>2059</v>
      </c>
      <c r="AF697" s="786" t="s">
        <v>2024</v>
      </c>
      <c r="AG697" s="787" t="s">
        <v>928</v>
      </c>
      <c r="AH697" s="787" t="s">
        <v>1730</v>
      </c>
      <c r="AI697" s="787">
        <v>0</v>
      </c>
      <c r="AJ697" s="787">
        <v>0</v>
      </c>
      <c r="AK697" s="787">
        <v>0</v>
      </c>
      <c r="AL697" s="742">
        <v>0</v>
      </c>
      <c r="AM697" s="742">
        <v>0</v>
      </c>
      <c r="AN697" s="743" t="s">
        <v>666</v>
      </c>
      <c r="AO697" s="1172" t="s">
        <v>34</v>
      </c>
      <c r="AP697" s="1178" t="s">
        <v>1727</v>
      </c>
      <c r="AQ697" s="745" t="s">
        <v>659</v>
      </c>
      <c r="AR697" s="742">
        <v>3.15E-3</v>
      </c>
      <c r="AS697" s="742">
        <v>3.15E-3</v>
      </c>
      <c r="AT697" s="742" t="s">
        <v>1414</v>
      </c>
      <c r="AU697" s="742" t="s">
        <v>2724</v>
      </c>
      <c r="AX697" s="190"/>
      <c r="AY697" s="190"/>
      <c r="AZ697" s="176"/>
      <c r="BA697" s="176"/>
      <c r="BB697" s="176"/>
      <c r="BC697" s="751"/>
      <c r="BD697" s="176"/>
      <c r="BE697" s="176"/>
      <c r="BF697" s="176"/>
      <c r="BG697" s="176"/>
      <c r="BH697" s="751"/>
      <c r="BI697" s="178"/>
      <c r="BJ697" s="191"/>
      <c r="BK697" s="191"/>
      <c r="BL697" s="191"/>
      <c r="BM697" s="210"/>
      <c r="BN697" s="178"/>
      <c r="BO697" s="178"/>
      <c r="BP697" s="178"/>
      <c r="BQ697" s="178"/>
      <c r="BR697" s="178"/>
      <c r="BS697" s="178"/>
      <c r="BT697" s="178"/>
      <c r="BU697" s="179"/>
      <c r="BV697" s="180"/>
      <c r="BW697" s="181"/>
      <c r="BX697" s="177"/>
      <c r="BY697"/>
      <c r="CA697"/>
    </row>
    <row r="698" spans="2:79" ht="18.75">
      <c r="B698" s="1170" t="s">
        <v>1018</v>
      </c>
      <c r="C698" s="335">
        <v>31120420000135</v>
      </c>
      <c r="D698" s="1170" t="s">
        <v>11</v>
      </c>
      <c r="E698" s="1170" t="s">
        <v>620</v>
      </c>
      <c r="F698" s="1170" t="s">
        <v>692</v>
      </c>
      <c r="G698" s="1172" t="s">
        <v>738</v>
      </c>
      <c r="H698" s="1172" t="s">
        <v>34</v>
      </c>
      <c r="I698" s="1172" t="s">
        <v>1414</v>
      </c>
      <c r="J698" s="1172" t="s">
        <v>608</v>
      </c>
      <c r="K698" s="1172" t="s">
        <v>48</v>
      </c>
      <c r="L698" s="740" t="s">
        <v>1414</v>
      </c>
      <c r="M698" s="740" t="s">
        <v>34</v>
      </c>
      <c r="N698" s="1172" t="s">
        <v>3445</v>
      </c>
      <c r="O698" s="1172" t="s">
        <v>1320</v>
      </c>
      <c r="P698" s="783">
        <v>43433</v>
      </c>
      <c r="Q698" s="741">
        <v>0</v>
      </c>
      <c r="R698" s="741">
        <v>0</v>
      </c>
      <c r="S698" s="784">
        <v>30</v>
      </c>
      <c r="T698" s="742"/>
      <c r="U698" s="743"/>
      <c r="V698" s="742"/>
      <c r="W698" s="743"/>
      <c r="X698" s="742"/>
      <c r="Y698" s="743"/>
      <c r="Z698" s="742"/>
      <c r="AA698" s="743"/>
      <c r="AB698" s="742"/>
      <c r="AC698" s="744"/>
      <c r="AD698" s="785">
        <v>0</v>
      </c>
      <c r="AE698" s="1178" t="s">
        <v>2583</v>
      </c>
      <c r="AF698" s="786" t="s">
        <v>1741</v>
      </c>
      <c r="AG698" s="787" t="s">
        <v>1427</v>
      </c>
      <c r="AH698" s="787" t="s">
        <v>1730</v>
      </c>
      <c r="AI698" s="787">
        <v>500</v>
      </c>
      <c r="AJ698" s="787">
        <v>100</v>
      </c>
      <c r="AK698" s="787">
        <v>100</v>
      </c>
      <c r="AL698" s="742">
        <v>0.01</v>
      </c>
      <c r="AM698" s="742">
        <v>0</v>
      </c>
      <c r="AN698" s="743" t="s">
        <v>34</v>
      </c>
      <c r="AO698" s="1172" t="s">
        <v>34</v>
      </c>
      <c r="AP698" s="1178" t="s">
        <v>1731</v>
      </c>
      <c r="AQ698" s="745" t="s">
        <v>2197</v>
      </c>
      <c r="AR698" s="742">
        <v>3.0000000000000001E-3</v>
      </c>
      <c r="AS698" s="742">
        <v>3.0000000000000001E-3</v>
      </c>
      <c r="AT698" s="742" t="s">
        <v>1414</v>
      </c>
      <c r="AU698" s="742" t="s">
        <v>2724</v>
      </c>
      <c r="AX698" s="190"/>
      <c r="AY698" s="190"/>
      <c r="AZ698" s="176"/>
      <c r="BA698" s="176"/>
      <c r="BB698" s="176"/>
      <c r="BC698" s="751"/>
      <c r="BD698" s="176"/>
      <c r="BE698" s="176"/>
      <c r="BF698" s="176"/>
      <c r="BG698" s="176"/>
      <c r="BH698" s="751"/>
      <c r="BI698" s="178"/>
      <c r="BJ698" s="191"/>
      <c r="BK698" s="191"/>
      <c r="BL698" s="191"/>
      <c r="BM698" s="210"/>
      <c r="BN698" s="178"/>
      <c r="BO698" s="178"/>
      <c r="BP698" s="178"/>
      <c r="BQ698" s="178"/>
      <c r="BR698" s="178"/>
      <c r="BS698" s="178"/>
      <c r="BT698" s="178"/>
      <c r="BU698" s="179"/>
      <c r="BV698" s="180"/>
      <c r="BW698" s="181"/>
      <c r="BX698" s="177"/>
      <c r="BY698"/>
      <c r="CA698"/>
    </row>
    <row r="699" spans="2:79" ht="18.75">
      <c r="B699" s="1170" t="s">
        <v>471</v>
      </c>
      <c r="C699" s="335">
        <v>41088594000111</v>
      </c>
      <c r="D699" s="1170" t="s">
        <v>11</v>
      </c>
      <c r="E699" s="1170" t="s">
        <v>621</v>
      </c>
      <c r="F699" s="1170" t="s">
        <v>692</v>
      </c>
      <c r="G699" s="1172" t="s">
        <v>738</v>
      </c>
      <c r="H699" s="1172" t="s">
        <v>34</v>
      </c>
      <c r="I699" s="1172" t="s">
        <v>1414</v>
      </c>
      <c r="J699" s="1172" t="s">
        <v>608</v>
      </c>
      <c r="K699" s="1172" t="s">
        <v>48</v>
      </c>
      <c r="L699" s="740" t="s">
        <v>1414</v>
      </c>
      <c r="M699" s="740" t="s">
        <v>34</v>
      </c>
      <c r="N699" s="1172" t="s">
        <v>3446</v>
      </c>
      <c r="O699" s="1172" t="s">
        <v>1320</v>
      </c>
      <c r="P699" s="783">
        <v>44287</v>
      </c>
      <c r="Q699" s="741"/>
      <c r="R699" s="741"/>
      <c r="S699" s="784">
        <v>31</v>
      </c>
      <c r="T699" s="742"/>
      <c r="U699" s="743"/>
      <c r="V699" s="742"/>
      <c r="W699" s="743"/>
      <c r="X699" s="742"/>
      <c r="Y699" s="743"/>
      <c r="Z699" s="742"/>
      <c r="AA699" s="743"/>
      <c r="AB699" s="742"/>
      <c r="AC699" s="744"/>
      <c r="AD699" s="785">
        <v>34706691000165</v>
      </c>
      <c r="AE699" s="1178" t="s">
        <v>2583</v>
      </c>
      <c r="AF699" s="786" t="s">
        <v>1741</v>
      </c>
      <c r="AG699" s="787" t="s">
        <v>1427</v>
      </c>
      <c r="AH699" s="787" t="s">
        <v>1730</v>
      </c>
      <c r="AI699" s="787">
        <v>500</v>
      </c>
      <c r="AJ699" s="787">
        <v>100</v>
      </c>
      <c r="AK699" s="787">
        <v>100</v>
      </c>
      <c r="AL699" s="742">
        <v>8.0000000000000002E-3</v>
      </c>
      <c r="AM699" s="742">
        <v>0.2</v>
      </c>
      <c r="AN699" s="743" t="s">
        <v>34</v>
      </c>
      <c r="AO699" s="1172" t="s">
        <v>34</v>
      </c>
      <c r="AP699" s="1178" t="s">
        <v>1731</v>
      </c>
      <c r="AQ699" s="745" t="s">
        <v>675</v>
      </c>
      <c r="AR699" s="742">
        <v>1.8664E-3</v>
      </c>
      <c r="AS699" s="742">
        <v>1.8664E-3</v>
      </c>
      <c r="AT699" s="742" t="s">
        <v>1414</v>
      </c>
      <c r="AU699" s="742" t="s">
        <v>2724</v>
      </c>
      <c r="AX699"/>
      <c r="AY699" s="190"/>
      <c r="AZ699" s="176"/>
      <c r="BA699" s="176"/>
      <c r="BB699" s="176"/>
      <c r="BC699" s="751"/>
      <c r="BD699" s="176"/>
      <c r="BE699" s="176"/>
      <c r="BF699" s="176"/>
      <c r="BG699" s="176"/>
      <c r="BH699" s="751"/>
      <c r="BI699" s="178"/>
      <c r="BJ699" s="191"/>
      <c r="BK699" s="191"/>
      <c r="BL699" s="191"/>
      <c r="BM699" s="178"/>
      <c r="BN699" s="178"/>
      <c r="BO699" s="178"/>
      <c r="BP699" s="178"/>
      <c r="BQ699" s="178"/>
      <c r="BR699" s="178"/>
      <c r="BS699" s="178"/>
      <c r="BT699" s="178"/>
      <c r="BU699" s="179"/>
      <c r="BV699" s="180"/>
      <c r="BW699" s="181"/>
      <c r="BX699" s="177"/>
      <c r="BY699"/>
      <c r="CA699"/>
    </row>
    <row r="700" spans="2:79" ht="18.75">
      <c r="B700" s="1170" t="s">
        <v>1019</v>
      </c>
      <c r="C700" s="335">
        <v>24454718000116</v>
      </c>
      <c r="D700" s="1170" t="s">
        <v>13</v>
      </c>
      <c r="E700" s="1170" t="s">
        <v>615</v>
      </c>
      <c r="F700" s="1170" t="s">
        <v>619</v>
      </c>
      <c r="G700" s="1172" t="s">
        <v>34</v>
      </c>
      <c r="H700" s="1172" t="s">
        <v>1337</v>
      </c>
      <c r="I700" s="1172" t="s">
        <v>34</v>
      </c>
      <c r="J700" s="1172" t="s">
        <v>611</v>
      </c>
      <c r="K700" s="1172" t="s">
        <v>49</v>
      </c>
      <c r="L700" s="740" t="s">
        <v>1414</v>
      </c>
      <c r="M700" s="740" t="s">
        <v>34</v>
      </c>
      <c r="N700" s="1172" t="s">
        <v>3447</v>
      </c>
      <c r="O700" s="1172" t="s">
        <v>1320</v>
      </c>
      <c r="P700" s="783">
        <v>42509</v>
      </c>
      <c r="Q700" s="741">
        <v>192.58158700000001</v>
      </c>
      <c r="R700" s="741">
        <v>290.79074585140563</v>
      </c>
      <c r="S700" s="784">
        <v>5</v>
      </c>
      <c r="T700" s="742">
        <v>4.4633573013604044E-2</v>
      </c>
      <c r="U700" s="743">
        <v>1.37319901361033</v>
      </c>
      <c r="V700" s="742">
        <v>0.11630386540592519</v>
      </c>
      <c r="W700" s="743">
        <v>0.87916961860968479</v>
      </c>
      <c r="X700" s="742">
        <v>-0.1318282825357262</v>
      </c>
      <c r="Y700" s="743">
        <v>-0.64215255567894347</v>
      </c>
      <c r="Z700" s="742">
        <v>4.6044355421886562E-2</v>
      </c>
      <c r="AA700" s="743">
        <v>0.19840107851314207</v>
      </c>
      <c r="AB700" s="742">
        <v>0.20112038892643105</v>
      </c>
      <c r="AC700" s="744">
        <v>-7.9477010560702846E-2</v>
      </c>
      <c r="AD700" s="785">
        <v>0</v>
      </c>
      <c r="AE700" s="1178" t="s">
        <v>1885</v>
      </c>
      <c r="AF700" s="786" t="s">
        <v>1725</v>
      </c>
      <c r="AG700" s="787" t="s">
        <v>1428</v>
      </c>
      <c r="AH700" s="787" t="s">
        <v>1726</v>
      </c>
      <c r="AI700" s="787">
        <v>5000</v>
      </c>
      <c r="AJ700" s="787">
        <v>1000</v>
      </c>
      <c r="AK700" s="787">
        <v>1000</v>
      </c>
      <c r="AL700" s="742">
        <v>1.3999999999999999E-2</v>
      </c>
      <c r="AM700" s="742">
        <v>0</v>
      </c>
      <c r="AN700" s="743" t="s">
        <v>2119</v>
      </c>
      <c r="AO700" s="1172" t="s">
        <v>34</v>
      </c>
      <c r="AP700" s="1178" t="s">
        <v>1742</v>
      </c>
      <c r="AQ700" s="745" t="s">
        <v>679</v>
      </c>
      <c r="AR700" s="742">
        <v>7.4666666666666701E-3</v>
      </c>
      <c r="AS700" s="742">
        <v>7.4666666666666701E-3</v>
      </c>
      <c r="AT700" s="742" t="s">
        <v>1414</v>
      </c>
      <c r="AU700" s="742" t="s">
        <v>2724</v>
      </c>
      <c r="AX700" s="190"/>
      <c r="AY700" s="190"/>
      <c r="AZ700" s="176"/>
      <c r="BA700" s="176"/>
      <c r="BB700" s="176"/>
      <c r="BC700" s="751"/>
      <c r="BD700" s="176"/>
      <c r="BE700" s="176"/>
      <c r="BF700" s="176"/>
      <c r="BG700" s="176"/>
      <c r="BH700" s="751"/>
      <c r="BI700" s="178"/>
      <c r="BJ700" s="191"/>
      <c r="BK700" s="191"/>
      <c r="BL700" s="191"/>
      <c r="BM700" s="210"/>
      <c r="BN700" s="178"/>
      <c r="BO700" s="178"/>
      <c r="BP700" s="178"/>
      <c r="BQ700" s="178"/>
      <c r="BR700" s="178"/>
      <c r="BS700" s="178"/>
      <c r="BT700" s="178"/>
      <c r="BU700" s="179"/>
      <c r="BV700" s="180"/>
      <c r="BW700" s="181"/>
      <c r="BX700" s="177"/>
      <c r="BY700"/>
      <c r="CA700"/>
    </row>
    <row r="701" spans="2:79" ht="18.75">
      <c r="B701" s="1170" t="s">
        <v>1020</v>
      </c>
      <c r="C701" s="335">
        <v>29587389000103</v>
      </c>
      <c r="D701" s="1170" t="s">
        <v>11</v>
      </c>
      <c r="E701" s="1170" t="s">
        <v>4215</v>
      </c>
      <c r="F701" s="1170" t="s">
        <v>1414</v>
      </c>
      <c r="G701" s="1172" t="s">
        <v>1414</v>
      </c>
      <c r="H701" s="1172" t="s">
        <v>34</v>
      </c>
      <c r="I701" s="1172" t="s">
        <v>34</v>
      </c>
      <c r="J701" s="1172" t="s">
        <v>611</v>
      </c>
      <c r="K701" s="1172" t="s">
        <v>48</v>
      </c>
      <c r="L701" s="740" t="s">
        <v>1414</v>
      </c>
      <c r="M701" s="740" t="s">
        <v>34</v>
      </c>
      <c r="N701" s="1172" t="s">
        <v>3448</v>
      </c>
      <c r="O701" s="1172" t="s">
        <v>1320</v>
      </c>
      <c r="P701" s="783">
        <v>43236</v>
      </c>
      <c r="Q701" s="741">
        <v>12.187437879999999</v>
      </c>
      <c r="R701" s="741">
        <v>16.206840110564503</v>
      </c>
      <c r="S701" s="784">
        <v>5</v>
      </c>
      <c r="T701" s="742">
        <v>2.8829646213740734E-2</v>
      </c>
      <c r="U701" s="743">
        <v>0.88697451426031071</v>
      </c>
      <c r="V701" s="742">
        <v>4.617446302326389E-2</v>
      </c>
      <c r="W701" s="743">
        <v>0.34904416034655505</v>
      </c>
      <c r="X701" s="742">
        <v>8.3962847651404715E-2</v>
      </c>
      <c r="Y701" s="743">
        <v>0.40899385294517143</v>
      </c>
      <c r="Z701" s="742">
        <v>0.22293200060718643</v>
      </c>
      <c r="AA701" s="743">
        <v>0.96059438665817698</v>
      </c>
      <c r="AB701" s="742">
        <v>4.7257556421714933E-2</v>
      </c>
      <c r="AC701" s="744">
        <v>-1.8222239188349243</v>
      </c>
      <c r="AD701" s="785">
        <v>29574911000104</v>
      </c>
      <c r="AE701" s="1178" t="s">
        <v>1885</v>
      </c>
      <c r="AF701" s="786" t="s">
        <v>1725</v>
      </c>
      <c r="AG701" s="787" t="s">
        <v>1428</v>
      </c>
      <c r="AH701" s="787" t="s">
        <v>1726</v>
      </c>
      <c r="AI701" s="787">
        <v>5</v>
      </c>
      <c r="AJ701" s="787">
        <v>1000</v>
      </c>
      <c r="AK701" s="787">
        <v>1000</v>
      </c>
      <c r="AL701" s="742">
        <v>9.0000000000000011E-3</v>
      </c>
      <c r="AM701" s="742">
        <v>0</v>
      </c>
      <c r="AN701" s="743" t="s">
        <v>34</v>
      </c>
      <c r="AO701" s="1172" t="s">
        <v>34</v>
      </c>
      <c r="AP701" s="1178" t="s">
        <v>1742</v>
      </c>
      <c r="AQ701" s="745" t="s">
        <v>679</v>
      </c>
      <c r="AR701" s="742">
        <v>4.7999999999999996E-3</v>
      </c>
      <c r="AS701" s="742">
        <v>4.7999999999999996E-3</v>
      </c>
      <c r="AT701" s="742" t="s">
        <v>1414</v>
      </c>
      <c r="AU701" s="742" t="s">
        <v>2724</v>
      </c>
      <c r="AX701"/>
      <c r="AY701" s="190"/>
      <c r="AZ701" s="176"/>
      <c r="BA701" s="176"/>
      <c r="BB701" s="176"/>
      <c r="BC701" s="751"/>
      <c r="BD701" s="176"/>
      <c r="BE701" s="176"/>
      <c r="BF701" s="176"/>
      <c r="BG701" s="176"/>
      <c r="BH701" s="751"/>
      <c r="BI701" s="178"/>
      <c r="BJ701" s="191"/>
      <c r="BK701" s="191"/>
      <c r="BL701" s="191"/>
      <c r="BM701" s="178"/>
      <c r="BN701" s="178"/>
      <c r="BO701" s="178"/>
      <c r="BP701" s="178"/>
      <c r="BQ701" s="178"/>
      <c r="BR701" s="178"/>
      <c r="BS701" s="178"/>
      <c r="BT701" s="178"/>
      <c r="BU701" s="179"/>
      <c r="BV701" s="180"/>
      <c r="BW701" s="181"/>
      <c r="BX701" s="177"/>
      <c r="BY701"/>
      <c r="CA701"/>
    </row>
    <row r="702" spans="2:79" ht="18.75">
      <c r="B702" s="1170" t="s">
        <v>1021</v>
      </c>
      <c r="C702" s="335">
        <v>26112046000196</v>
      </c>
      <c r="D702" s="1170" t="s">
        <v>11</v>
      </c>
      <c r="E702" s="1170" t="s">
        <v>4215</v>
      </c>
      <c r="F702" s="1170" t="s">
        <v>672</v>
      </c>
      <c r="G702" s="1172" t="s">
        <v>1414</v>
      </c>
      <c r="H702" s="1172" t="s">
        <v>34</v>
      </c>
      <c r="I702" s="1172" t="s">
        <v>34</v>
      </c>
      <c r="J702" s="1172" t="s">
        <v>611</v>
      </c>
      <c r="K702" s="1172" t="s">
        <v>1414</v>
      </c>
      <c r="L702" s="740" t="s">
        <v>1414</v>
      </c>
      <c r="M702" s="740" t="s">
        <v>34</v>
      </c>
      <c r="N702" s="1172" t="s">
        <v>3449</v>
      </c>
      <c r="O702" s="1172" t="s">
        <v>1320</v>
      </c>
      <c r="P702" s="783">
        <v>43050</v>
      </c>
      <c r="Q702" s="741">
        <v>46.669078630000001</v>
      </c>
      <c r="R702" s="741">
        <v>76.896178204257055</v>
      </c>
      <c r="S702" s="784">
        <v>5</v>
      </c>
      <c r="T702" s="742">
        <v>3.6192978522493036E-2</v>
      </c>
      <c r="U702" s="743">
        <v>1.1135152095387699</v>
      </c>
      <c r="V702" s="742">
        <v>8.757318687291793E-3</v>
      </c>
      <c r="W702" s="743">
        <v>6.6198732978289737E-2</v>
      </c>
      <c r="X702" s="742">
        <v>8.1691350989392397E-2</v>
      </c>
      <c r="Y702" s="743">
        <v>0.39792909992958014</v>
      </c>
      <c r="Z702" s="742">
        <v>0.34902713045507427</v>
      </c>
      <c r="AA702" s="743">
        <v>1.503927212752729</v>
      </c>
      <c r="AB702" s="742">
        <v>8.7273211732244546E-2</v>
      </c>
      <c r="AC702" s="744">
        <v>-1.4154514488627605</v>
      </c>
      <c r="AD702" s="785">
        <v>26112022000137</v>
      </c>
      <c r="AE702" s="1178" t="s">
        <v>1885</v>
      </c>
      <c r="AF702" s="786" t="s">
        <v>1725</v>
      </c>
      <c r="AG702" s="787" t="s">
        <v>1428</v>
      </c>
      <c r="AH702" s="787" t="s">
        <v>1726</v>
      </c>
      <c r="AI702" s="787">
        <v>5</v>
      </c>
      <c r="AJ702" s="787">
        <v>1000</v>
      </c>
      <c r="AK702" s="787">
        <v>1000</v>
      </c>
      <c r="AL702" s="742">
        <v>1.0500000000000001E-2</v>
      </c>
      <c r="AM702" s="742">
        <v>0</v>
      </c>
      <c r="AN702" s="743" t="s">
        <v>34</v>
      </c>
      <c r="AO702" s="1172" t="s">
        <v>34</v>
      </c>
      <c r="AP702" s="1178" t="s">
        <v>1742</v>
      </c>
      <c r="AQ702" s="745" t="s">
        <v>679</v>
      </c>
      <c r="AR702" s="742">
        <v>4.7999999999999996E-3</v>
      </c>
      <c r="AS702" s="742">
        <v>4.7999999999999996E-3</v>
      </c>
      <c r="AT702" s="742" t="s">
        <v>1414</v>
      </c>
      <c r="AU702" s="742" t="s">
        <v>2724</v>
      </c>
      <c r="AX702"/>
      <c r="AY702" s="190"/>
      <c r="AZ702" s="176"/>
      <c r="BA702" s="176"/>
      <c r="BB702" s="176"/>
      <c r="BC702" s="751"/>
      <c r="BD702" s="176"/>
      <c r="BE702" s="176"/>
      <c r="BF702" s="176"/>
      <c r="BG702" s="176"/>
      <c r="BH702" s="751"/>
      <c r="BI702" s="178"/>
      <c r="BJ702" s="191"/>
      <c r="BK702" s="191"/>
      <c r="BL702" s="191"/>
      <c r="BM702" s="178"/>
      <c r="BN702" s="178"/>
      <c r="BO702" s="178"/>
      <c r="BP702" s="178"/>
      <c r="BQ702" s="178"/>
      <c r="BR702" s="178"/>
      <c r="BS702" s="178"/>
      <c r="BT702" s="178"/>
      <c r="BU702" s="179"/>
      <c r="BV702" s="180"/>
      <c r="BW702" s="181"/>
      <c r="BX702" s="177"/>
      <c r="BY702"/>
      <c r="CA702"/>
    </row>
    <row r="703" spans="2:79" ht="18.75">
      <c r="B703" s="1170" t="s">
        <v>1022</v>
      </c>
      <c r="C703" s="335">
        <v>19821469000110</v>
      </c>
      <c r="D703" s="1170" t="s">
        <v>13</v>
      </c>
      <c r="E703" s="1170" t="s">
        <v>615</v>
      </c>
      <c r="F703" s="1170" t="s">
        <v>619</v>
      </c>
      <c r="G703" s="1172" t="s">
        <v>34</v>
      </c>
      <c r="H703" s="1172" t="s">
        <v>865</v>
      </c>
      <c r="I703" s="1172" t="s">
        <v>34</v>
      </c>
      <c r="J703" s="1172" t="s">
        <v>611</v>
      </c>
      <c r="K703" s="1172" t="s">
        <v>48</v>
      </c>
      <c r="L703" s="740" t="s">
        <v>1414</v>
      </c>
      <c r="M703" s="740" t="s">
        <v>34</v>
      </c>
      <c r="N703" s="1172" t="s">
        <v>3450</v>
      </c>
      <c r="O703" s="1172" t="s">
        <v>1320</v>
      </c>
      <c r="P703" s="783">
        <v>42280</v>
      </c>
      <c r="Q703" s="741">
        <v>92.986215000000001</v>
      </c>
      <c r="R703" s="741">
        <v>141.21998180722886</v>
      </c>
      <c r="S703" s="784">
        <v>5</v>
      </c>
      <c r="T703" s="742">
        <v>0.10250863940164079</v>
      </c>
      <c r="U703" s="743">
        <v>3.1537865559175797</v>
      </c>
      <c r="V703" s="742">
        <v>0.1113217358397367</v>
      </c>
      <c r="W703" s="743">
        <v>0.84150847179154287</v>
      </c>
      <c r="X703" s="742">
        <v>0.11367444464733789</v>
      </c>
      <c r="Y703" s="743">
        <v>0.55372287146265597</v>
      </c>
      <c r="Z703" s="742">
        <v>0.2457508757256377</v>
      </c>
      <c r="AA703" s="743">
        <v>1.058918912921508</v>
      </c>
      <c r="AB703" s="742">
        <v>7.6028614832178723E-2</v>
      </c>
      <c r="AC703" s="744">
        <v>-0.27577217981871105</v>
      </c>
      <c r="AD703" s="785">
        <v>26094770000134</v>
      </c>
      <c r="AE703" s="1178" t="s">
        <v>1885</v>
      </c>
      <c r="AF703" s="786" t="s">
        <v>1725</v>
      </c>
      <c r="AG703" s="787" t="s">
        <v>1428</v>
      </c>
      <c r="AH703" s="787" t="s">
        <v>1726</v>
      </c>
      <c r="AI703" s="787">
        <v>5</v>
      </c>
      <c r="AJ703" s="787">
        <v>1000</v>
      </c>
      <c r="AK703" s="787">
        <v>1000</v>
      </c>
      <c r="AL703" s="742">
        <v>1.3999999999999999E-2</v>
      </c>
      <c r="AM703" s="742">
        <v>0</v>
      </c>
      <c r="AN703" s="743" t="s">
        <v>34</v>
      </c>
      <c r="AO703" s="1172" t="s">
        <v>34</v>
      </c>
      <c r="AP703" s="1178" t="s">
        <v>1742</v>
      </c>
      <c r="AQ703" s="745" t="s">
        <v>679</v>
      </c>
      <c r="AR703" s="742">
        <v>6.6666666666666697E-3</v>
      </c>
      <c r="AS703" s="742">
        <v>6.6666666666666697E-3</v>
      </c>
      <c r="AT703" s="742" t="s">
        <v>1414</v>
      </c>
      <c r="AU703" s="742" t="s">
        <v>2724</v>
      </c>
      <c r="AX703"/>
      <c r="AY703" s="190"/>
      <c r="AZ703" s="176"/>
      <c r="BA703" s="176"/>
      <c r="BB703" s="176"/>
      <c r="BC703" s="751"/>
      <c r="BD703" s="176"/>
      <c r="BE703" s="176"/>
      <c r="BF703" s="176"/>
      <c r="BG703" s="176"/>
      <c r="BH703" s="751"/>
      <c r="BI703" s="178"/>
      <c r="BJ703" s="191"/>
      <c r="BK703" s="191"/>
      <c r="BL703" s="191"/>
      <c r="BM703" s="178"/>
      <c r="BN703" s="178"/>
      <c r="BO703" s="178"/>
      <c r="BP703" s="178"/>
      <c r="BQ703" s="178"/>
      <c r="BR703" s="178"/>
      <c r="BS703" s="178"/>
      <c r="BT703" s="178"/>
      <c r="BU703" s="179"/>
      <c r="BV703" s="180"/>
      <c r="BW703" s="181"/>
      <c r="BX703" s="177"/>
      <c r="BY703"/>
      <c r="CA703"/>
    </row>
    <row r="704" spans="2:79" ht="18.75">
      <c r="B704" s="1170" t="s">
        <v>1023</v>
      </c>
      <c r="C704" s="335">
        <v>17340392000130</v>
      </c>
      <c r="D704" s="1170" t="s">
        <v>14</v>
      </c>
      <c r="E704" s="1170" t="s">
        <v>607</v>
      </c>
      <c r="F704" s="1170" t="s">
        <v>1414</v>
      </c>
      <c r="G704" s="1172" t="s">
        <v>1414</v>
      </c>
      <c r="H704" s="1172" t="s">
        <v>34</v>
      </c>
      <c r="I704" s="1172" t="s">
        <v>34</v>
      </c>
      <c r="J704" s="1172" t="s">
        <v>611</v>
      </c>
      <c r="K704" s="1172" t="s">
        <v>1414</v>
      </c>
      <c r="L704" s="740" t="s">
        <v>1414</v>
      </c>
      <c r="M704" s="740" t="s">
        <v>1411</v>
      </c>
      <c r="N704" s="1172" t="s">
        <v>3451</v>
      </c>
      <c r="O704" s="1172" t="s">
        <v>1320</v>
      </c>
      <c r="P704" s="783">
        <v>41712</v>
      </c>
      <c r="Q704" s="741">
        <v>178.55003199999999</v>
      </c>
      <c r="R704" s="741">
        <v>169.95704693061214</v>
      </c>
      <c r="S704" s="784">
        <v>5</v>
      </c>
      <c r="T704" s="742">
        <v>3.3460239324199836E-2</v>
      </c>
      <c r="U704" s="743">
        <v>1.0294396019147347</v>
      </c>
      <c r="V704" s="742">
        <v>1.3855573583988035E-2</v>
      </c>
      <c r="W704" s="743">
        <v>0.10473769982568949</v>
      </c>
      <c r="X704" s="742">
        <v>-8.5082750926966044E-2</v>
      </c>
      <c r="Y704" s="743">
        <v>-0.41444904614561406</v>
      </c>
      <c r="Z704" s="742">
        <v>0.58929934502822445</v>
      </c>
      <c r="AA704" s="743">
        <v>2.5392390565448708</v>
      </c>
      <c r="AB704" s="742">
        <v>0.25433658888026672</v>
      </c>
      <c r="AC704" s="744">
        <v>-0.46565356411369507</v>
      </c>
      <c r="AD704" s="785">
        <v>0</v>
      </c>
      <c r="AE704" s="1178" t="s">
        <v>1885</v>
      </c>
      <c r="AF704" s="786" t="s">
        <v>1725</v>
      </c>
      <c r="AG704" s="787" t="s">
        <v>728</v>
      </c>
      <c r="AH704" s="787" t="s">
        <v>1797</v>
      </c>
      <c r="AI704" s="787">
        <v>5</v>
      </c>
      <c r="AJ704" s="787">
        <v>1000</v>
      </c>
      <c r="AK704" s="787">
        <v>1000</v>
      </c>
      <c r="AL704" s="742">
        <v>3.0000000000000001E-3</v>
      </c>
      <c r="AM704" s="742">
        <v>0</v>
      </c>
      <c r="AN704" s="743" t="s">
        <v>2119</v>
      </c>
      <c r="AO704" s="1172" t="s">
        <v>34</v>
      </c>
      <c r="AP704" s="1178" t="s">
        <v>1727</v>
      </c>
      <c r="AQ704" s="745" t="s">
        <v>687</v>
      </c>
      <c r="AR704" s="742">
        <v>0</v>
      </c>
      <c r="AS704" s="742">
        <v>0</v>
      </c>
      <c r="AT704" s="742" t="s">
        <v>1414</v>
      </c>
      <c r="AU704" s="742" t="s">
        <v>2724</v>
      </c>
      <c r="AX704"/>
      <c r="AY704" s="190"/>
      <c r="AZ704" s="176"/>
      <c r="BA704" s="176"/>
      <c r="BB704" s="176"/>
      <c r="BC704" s="751"/>
      <c r="BD704" s="176"/>
      <c r="BE704" s="176"/>
      <c r="BF704" s="176"/>
      <c r="BG704" s="176"/>
      <c r="BH704" s="751"/>
      <c r="BI704" s="178"/>
      <c r="BJ704" s="191"/>
      <c r="BK704" s="191"/>
      <c r="BL704" s="191"/>
      <c r="BM704" s="178"/>
      <c r="BN704" s="178"/>
      <c r="BO704" s="178"/>
      <c r="BP704" s="178"/>
      <c r="BQ704" s="178"/>
      <c r="BR704" s="178"/>
      <c r="BS704" s="178"/>
      <c r="BT704" s="178"/>
      <c r="BU704" s="179"/>
      <c r="BV704" s="180"/>
      <c r="BW704" s="181"/>
      <c r="BX704" s="177"/>
      <c r="BY704"/>
      <c r="CA704"/>
    </row>
    <row r="705" spans="2:79" ht="18.75">
      <c r="B705" s="1170" t="s">
        <v>1389</v>
      </c>
      <c r="C705" s="335">
        <v>43778868000120</v>
      </c>
      <c r="D705" s="1170" t="s">
        <v>11</v>
      </c>
      <c r="E705" s="1170" t="s">
        <v>621</v>
      </c>
      <c r="F705" s="1170" t="s">
        <v>672</v>
      </c>
      <c r="G705" s="1172" t="s">
        <v>866</v>
      </c>
      <c r="H705" s="1172" t="s">
        <v>34</v>
      </c>
      <c r="I705" s="1172" t="s">
        <v>1414</v>
      </c>
      <c r="J705" s="1172" t="s">
        <v>608</v>
      </c>
      <c r="K705" s="1172" t="s">
        <v>48</v>
      </c>
      <c r="L705" s="740" t="s">
        <v>1414</v>
      </c>
      <c r="M705" s="740" t="s">
        <v>34</v>
      </c>
      <c r="N705" s="1172" t="s">
        <v>3453</v>
      </c>
      <c r="O705" s="1172" t="s">
        <v>1320</v>
      </c>
      <c r="P705" s="783">
        <v>44543</v>
      </c>
      <c r="Q705" s="741"/>
      <c r="R705" s="741"/>
      <c r="S705" s="784">
        <v>6</v>
      </c>
      <c r="T705" s="742"/>
      <c r="U705" s="743"/>
      <c r="V705" s="742"/>
      <c r="W705" s="743"/>
      <c r="X705" s="742"/>
      <c r="Y705" s="743"/>
      <c r="Z705" s="742"/>
      <c r="AA705" s="743"/>
      <c r="AB705" s="742"/>
      <c r="AC705" s="744"/>
      <c r="AD705" s="785">
        <v>43774619000166</v>
      </c>
      <c r="AE705" s="1178" t="s">
        <v>1782</v>
      </c>
      <c r="AF705" s="786" t="s">
        <v>1725</v>
      </c>
      <c r="AG705" s="787" t="s">
        <v>1428</v>
      </c>
      <c r="AH705" s="787" t="s">
        <v>1730</v>
      </c>
      <c r="AI705" s="787">
        <v>20000</v>
      </c>
      <c r="AJ705" s="787">
        <v>5000</v>
      </c>
      <c r="AK705" s="787">
        <v>20000</v>
      </c>
      <c r="AL705" s="742">
        <v>7.4999999999999997E-3</v>
      </c>
      <c r="AM705" s="742">
        <v>0.2</v>
      </c>
      <c r="AN705" s="743" t="s">
        <v>636</v>
      </c>
      <c r="AO705" s="1172" t="s">
        <v>34</v>
      </c>
      <c r="AP705" s="1178" t="s">
        <v>1731</v>
      </c>
      <c r="AQ705" s="745" t="s">
        <v>683</v>
      </c>
      <c r="AR705" s="742">
        <v>2.0002499999999999E-3</v>
      </c>
      <c r="AS705" s="742">
        <v>2.0002499999999999E-3</v>
      </c>
      <c r="AT705" s="742" t="s">
        <v>1414</v>
      </c>
      <c r="AU705" s="742" t="s">
        <v>2724</v>
      </c>
      <c r="AX705"/>
      <c r="AY705" s="190"/>
      <c r="AZ705" s="176"/>
      <c r="BA705" s="176"/>
      <c r="BB705" s="176"/>
      <c r="BC705" s="751"/>
      <c r="BD705" s="176"/>
      <c r="BE705" s="176"/>
      <c r="BF705" s="176"/>
      <c r="BG705" s="176"/>
      <c r="BH705" s="751"/>
      <c r="BI705" s="178"/>
      <c r="BJ705" s="191"/>
      <c r="BK705" s="191"/>
      <c r="BL705" s="191"/>
      <c r="BM705" s="178"/>
      <c r="BN705" s="178"/>
      <c r="BO705" s="178"/>
      <c r="BP705" s="178"/>
      <c r="BQ705" s="178"/>
      <c r="BR705" s="178"/>
      <c r="BS705" s="178"/>
      <c r="BT705" s="178"/>
      <c r="BU705" s="179"/>
      <c r="BV705" s="180"/>
      <c r="BW705" s="181"/>
      <c r="BX705" s="177"/>
      <c r="BY705"/>
      <c r="CA705"/>
    </row>
    <row r="706" spans="2:79" ht="18.75">
      <c r="B706" s="1170" t="s">
        <v>251</v>
      </c>
      <c r="C706" s="335">
        <v>12845796000162</v>
      </c>
      <c r="D706" s="1170" t="s">
        <v>14</v>
      </c>
      <c r="E706" s="1170" t="s">
        <v>607</v>
      </c>
      <c r="F706" s="1170" t="s">
        <v>1414</v>
      </c>
      <c r="G706" s="1172" t="s">
        <v>1414</v>
      </c>
      <c r="H706" s="1172" t="s">
        <v>34</v>
      </c>
      <c r="I706" s="1172" t="s">
        <v>34</v>
      </c>
      <c r="J706" s="1172" t="s">
        <v>608</v>
      </c>
      <c r="K706" s="1172" t="s">
        <v>48</v>
      </c>
      <c r="L706" s="740" t="s">
        <v>1414</v>
      </c>
      <c r="M706" s="740" t="s">
        <v>34</v>
      </c>
      <c r="N706" s="1172" t="s">
        <v>3454</v>
      </c>
      <c r="O706" s="1172" t="s">
        <v>1320</v>
      </c>
      <c r="P706" s="783">
        <v>40530</v>
      </c>
      <c r="Q706" s="741">
        <v>53.800634000000002</v>
      </c>
      <c r="R706" s="741">
        <v>70.10486397983874</v>
      </c>
      <c r="S706" s="784">
        <v>7</v>
      </c>
      <c r="T706" s="742">
        <v>-5.3546684693904778E-2</v>
      </c>
      <c r="U706" s="743">
        <v>-1.6474203080573857</v>
      </c>
      <c r="V706" s="742">
        <v>-0.12741298449078486</v>
      </c>
      <c r="W706" s="743">
        <v>-0.96314619114093691</v>
      </c>
      <c r="X706" s="742">
        <v>-8.1002350022847502E-2</v>
      </c>
      <c r="Y706" s="743">
        <v>-0.39457288741568225</v>
      </c>
      <c r="Z706" s="742">
        <v>0.59468775663676299</v>
      </c>
      <c r="AA706" s="743">
        <v>2.5624572483256296</v>
      </c>
      <c r="AB706" s="742">
        <v>0.16710931929968162</v>
      </c>
      <c r="AC706" s="744">
        <v>-1.5540802766700246</v>
      </c>
      <c r="AD706" s="785">
        <v>12807182000196</v>
      </c>
      <c r="AE706" s="1178" t="s">
        <v>1782</v>
      </c>
      <c r="AF706" s="786" t="s">
        <v>1741</v>
      </c>
      <c r="AG706" s="787" t="s">
        <v>1427</v>
      </c>
      <c r="AH706" s="787" t="s">
        <v>1730</v>
      </c>
      <c r="AI706" s="787">
        <v>500</v>
      </c>
      <c r="AJ706" s="787">
        <v>500</v>
      </c>
      <c r="AK706" s="787">
        <v>500</v>
      </c>
      <c r="AL706" s="742">
        <v>1.3500000000000002E-2</v>
      </c>
      <c r="AM706" s="742">
        <v>0.2</v>
      </c>
      <c r="AN706" s="743" t="s">
        <v>666</v>
      </c>
      <c r="AO706" s="1172" t="s">
        <v>34</v>
      </c>
      <c r="AP706" s="1178" t="s">
        <v>1727</v>
      </c>
      <c r="AQ706" s="745" t="s">
        <v>659</v>
      </c>
      <c r="AR706" s="742">
        <v>5.3333333333333297E-3</v>
      </c>
      <c r="AS706" s="742">
        <v>5.3333333333333297E-3</v>
      </c>
      <c r="AT706" s="742" t="s">
        <v>1414</v>
      </c>
      <c r="AU706" s="742" t="s">
        <v>2724</v>
      </c>
      <c r="AX706"/>
      <c r="AY706" s="190"/>
      <c r="AZ706" s="176"/>
      <c r="BA706" s="176"/>
      <c r="BB706" s="176"/>
      <c r="BC706" s="751"/>
      <c r="BD706" s="176"/>
      <c r="BE706" s="176"/>
      <c r="BF706" s="176"/>
      <c r="BG706" s="176"/>
      <c r="BH706" s="751"/>
      <c r="BI706" s="178"/>
      <c r="BJ706" s="191"/>
      <c r="BK706" s="191"/>
      <c r="BL706" s="191"/>
      <c r="BM706" s="178"/>
      <c r="BN706" s="178"/>
      <c r="BO706" s="178"/>
      <c r="BP706" s="178"/>
      <c r="BQ706" s="178"/>
      <c r="BR706" s="178"/>
      <c r="BS706" s="178"/>
      <c r="BT706" s="178"/>
      <c r="BU706" s="179"/>
      <c r="BV706" s="180"/>
      <c r="BW706" s="181"/>
      <c r="BX706" s="177"/>
      <c r="BY706"/>
      <c r="CA706"/>
    </row>
    <row r="707" spans="2:79" ht="18.75">
      <c r="B707" s="1170" t="s">
        <v>1024</v>
      </c>
      <c r="C707" s="335">
        <v>8773805000180</v>
      </c>
      <c r="D707" s="1170" t="s">
        <v>13</v>
      </c>
      <c r="E707" s="1170" t="s">
        <v>616</v>
      </c>
      <c r="F707" s="1170" t="s">
        <v>610</v>
      </c>
      <c r="G707" s="1172" t="s">
        <v>34</v>
      </c>
      <c r="H707" s="1172" t="s">
        <v>1336</v>
      </c>
      <c r="I707" s="1172" t="s">
        <v>34</v>
      </c>
      <c r="J707" s="1172" t="s">
        <v>1414</v>
      </c>
      <c r="K707" s="1172" t="s">
        <v>48</v>
      </c>
      <c r="L707" s="740" t="s">
        <v>1414</v>
      </c>
      <c r="M707" s="740" t="s">
        <v>34</v>
      </c>
      <c r="N707" s="1172" t="s">
        <v>3455</v>
      </c>
      <c r="O707" s="1172" t="s">
        <v>1320</v>
      </c>
      <c r="P707" s="783">
        <v>39190</v>
      </c>
      <c r="Q707" s="741">
        <v>19.54532</v>
      </c>
      <c r="R707" s="741">
        <v>26.663478690763068</v>
      </c>
      <c r="S707" s="784">
        <v>1</v>
      </c>
      <c r="T707" s="742">
        <v>2.0829438724521587E-2</v>
      </c>
      <c r="U707" s="743">
        <v>0.64083968141765935</v>
      </c>
      <c r="V707" s="742">
        <v>4.1553897102561077E-2</v>
      </c>
      <c r="W707" s="743">
        <v>0.31411616234677192</v>
      </c>
      <c r="X707" s="742">
        <v>0.11163372760900092</v>
      </c>
      <c r="Y707" s="743">
        <v>0.54378227573934823</v>
      </c>
      <c r="Z707" s="742">
        <v>0.15426719584406956</v>
      </c>
      <c r="AA707" s="743">
        <v>0.66472378110679309</v>
      </c>
      <c r="AB707" s="742">
        <v>3.2414317949903473E-2</v>
      </c>
      <c r="AC707" s="744">
        <v>-2.7992079215818557</v>
      </c>
      <c r="AD707" s="785">
        <v>9412694000149</v>
      </c>
      <c r="AE707" s="1178" t="s">
        <v>1782</v>
      </c>
      <c r="AF707" s="786" t="s">
        <v>1725</v>
      </c>
      <c r="AG707" s="787" t="s">
        <v>1428</v>
      </c>
      <c r="AH707" s="787" t="s">
        <v>1730</v>
      </c>
      <c r="AI707" s="787">
        <v>50000</v>
      </c>
      <c r="AJ707" s="787">
        <v>5000</v>
      </c>
      <c r="AK707" s="787">
        <v>25000</v>
      </c>
      <c r="AL707" s="742">
        <v>0.02</v>
      </c>
      <c r="AM707" s="742">
        <v>0.2</v>
      </c>
      <c r="AN707" s="743" t="s">
        <v>64</v>
      </c>
      <c r="AO707" s="1172" t="s">
        <v>34</v>
      </c>
      <c r="AP707" s="1178" t="s">
        <v>1742</v>
      </c>
      <c r="AQ707" s="745" t="s">
        <v>668</v>
      </c>
      <c r="AR707" s="742">
        <v>5.3333333333333297E-3</v>
      </c>
      <c r="AS707" s="742">
        <v>5.3333333333333297E-3</v>
      </c>
      <c r="AT707" s="742" t="s">
        <v>1414</v>
      </c>
      <c r="AU707" s="742" t="s">
        <v>2724</v>
      </c>
      <c r="AX707"/>
      <c r="AY707" s="190"/>
      <c r="AZ707" s="176"/>
      <c r="BA707" s="176"/>
      <c r="BB707" s="176"/>
      <c r="BC707" s="751"/>
      <c r="BD707" s="176"/>
      <c r="BE707" s="176"/>
      <c r="BF707" s="176"/>
      <c r="BG707" s="176"/>
      <c r="BH707" s="751"/>
      <c r="BI707" s="178"/>
      <c r="BJ707" s="191"/>
      <c r="BK707" s="191"/>
      <c r="BL707" s="191"/>
      <c r="BM707" s="178"/>
      <c r="BN707" s="178"/>
      <c r="BO707" s="178"/>
      <c r="BP707" s="178"/>
      <c r="BQ707" s="178"/>
      <c r="BR707" s="178"/>
      <c r="BS707" s="178"/>
      <c r="BT707" s="178"/>
      <c r="BU707" s="179"/>
      <c r="BV707" s="180"/>
      <c r="BW707" s="181"/>
      <c r="BX707" s="177"/>
      <c r="BY707"/>
      <c r="CA707"/>
    </row>
    <row r="708" spans="2:79" ht="18.75">
      <c r="B708" s="1170" t="s">
        <v>1025</v>
      </c>
      <c r="C708" s="335">
        <v>14146496000110</v>
      </c>
      <c r="D708" s="1170" t="s">
        <v>13</v>
      </c>
      <c r="E708" s="1170" t="s">
        <v>616</v>
      </c>
      <c r="F708" s="1170" t="s">
        <v>610</v>
      </c>
      <c r="G708" s="1172" t="s">
        <v>34</v>
      </c>
      <c r="H708" s="1172" t="s">
        <v>865</v>
      </c>
      <c r="I708" s="1172" t="s">
        <v>34</v>
      </c>
      <c r="J708" s="1172" t="s">
        <v>1414</v>
      </c>
      <c r="K708" s="1172" t="s">
        <v>48</v>
      </c>
      <c r="L708" s="740" t="s">
        <v>1414</v>
      </c>
      <c r="M708" s="740" t="s">
        <v>34</v>
      </c>
      <c r="N708" s="1172" t="s">
        <v>3456</v>
      </c>
      <c r="O708" s="1172" t="s">
        <v>1320</v>
      </c>
      <c r="P708" s="783">
        <v>40991</v>
      </c>
      <c r="Q708" s="741">
        <v>543.07639900000004</v>
      </c>
      <c r="R708" s="741">
        <v>904.06099263855401</v>
      </c>
      <c r="S708" s="784">
        <v>11</v>
      </c>
      <c r="T708" s="742">
        <v>1.0683163309184618E-2</v>
      </c>
      <c r="U708" s="743">
        <v>0.32867880225360907</v>
      </c>
      <c r="V708" s="742">
        <v>-1.426276246592606E-2</v>
      </c>
      <c r="W708" s="743">
        <v>-0.1078157410652141</v>
      </c>
      <c r="X708" s="742">
        <v>5.7402122104165176E-2</v>
      </c>
      <c r="Y708" s="743">
        <v>0.27961313537248672</v>
      </c>
      <c r="Z708" s="742">
        <v>0.10188493122270881</v>
      </c>
      <c r="AA708" s="743">
        <v>0.43901320918946429</v>
      </c>
      <c r="AB708" s="742">
        <v>6.1664434189417965E-2</v>
      </c>
      <c r="AC708" s="744">
        <v>-2.3765899593980064</v>
      </c>
      <c r="AD708" s="785">
        <v>43761843000113</v>
      </c>
      <c r="AE708" s="1178" t="s">
        <v>1782</v>
      </c>
      <c r="AF708" s="786" t="s">
        <v>1725</v>
      </c>
      <c r="AG708" s="787" t="s">
        <v>1428</v>
      </c>
      <c r="AH708" s="787" t="s">
        <v>1726</v>
      </c>
      <c r="AI708" s="787">
        <v>100000</v>
      </c>
      <c r="AJ708" s="787">
        <v>50000</v>
      </c>
      <c r="AK708" s="787">
        <v>50000</v>
      </c>
      <c r="AL708" s="742">
        <v>0.02</v>
      </c>
      <c r="AM708" s="742">
        <v>0.2</v>
      </c>
      <c r="AN708" s="743" t="s">
        <v>2124</v>
      </c>
      <c r="AO708" s="1172" t="s">
        <v>34</v>
      </c>
      <c r="AP708" s="1178" t="s">
        <v>1742</v>
      </c>
      <c r="AQ708" s="745" t="s">
        <v>668</v>
      </c>
      <c r="AR708" s="742">
        <v>5.3333333333333297E-3</v>
      </c>
      <c r="AS708" s="742">
        <v>5.3333333333333297E-3</v>
      </c>
      <c r="AT708" s="742" t="s">
        <v>1414</v>
      </c>
      <c r="AU708" s="742" t="s">
        <v>2724</v>
      </c>
      <c r="AX708"/>
      <c r="AY708" s="190"/>
      <c r="AZ708" s="176"/>
      <c r="BA708" s="176"/>
      <c r="BB708" s="176"/>
      <c r="BC708" s="751"/>
      <c r="BD708" s="176"/>
      <c r="BE708" s="176"/>
      <c r="BF708" s="176"/>
      <c r="BG708" s="176"/>
      <c r="BH708" s="751"/>
      <c r="BI708" s="178"/>
      <c r="BJ708" s="191"/>
      <c r="BK708" s="191"/>
      <c r="BL708" s="191"/>
      <c r="BM708" s="178"/>
      <c r="BN708" s="178"/>
      <c r="BO708" s="178"/>
      <c r="BP708" s="178"/>
      <c r="BQ708" s="178"/>
      <c r="BR708" s="178"/>
      <c r="BS708" s="178"/>
      <c r="BT708" s="178"/>
      <c r="BU708" s="179"/>
      <c r="BV708" s="180"/>
      <c r="BW708" s="181"/>
      <c r="BX708" s="177"/>
      <c r="BY708"/>
      <c r="CA708"/>
    </row>
    <row r="709" spans="2:79" ht="18.75">
      <c r="B709" s="1170" t="s">
        <v>252</v>
      </c>
      <c r="C709" s="335">
        <v>9441308000147</v>
      </c>
      <c r="D709" s="1170" t="s">
        <v>13</v>
      </c>
      <c r="E709" s="1170" t="s">
        <v>616</v>
      </c>
      <c r="F709" s="1170" t="s">
        <v>610</v>
      </c>
      <c r="G709" s="1172" t="s">
        <v>34</v>
      </c>
      <c r="H709" s="1172" t="s">
        <v>1336</v>
      </c>
      <c r="I709" s="1172" t="s">
        <v>34</v>
      </c>
      <c r="J709" s="1172" t="s">
        <v>1414</v>
      </c>
      <c r="K709" s="1172" t="s">
        <v>48</v>
      </c>
      <c r="L709" s="740" t="s">
        <v>1414</v>
      </c>
      <c r="M709" s="740" t="s">
        <v>34</v>
      </c>
      <c r="N709" s="1172" t="s">
        <v>3457</v>
      </c>
      <c r="O709" s="1172" t="s">
        <v>1320</v>
      </c>
      <c r="P709" s="783">
        <v>39533</v>
      </c>
      <c r="Q709" s="741">
        <v>268.28555499999999</v>
      </c>
      <c r="R709" s="741">
        <v>393.90817533734918</v>
      </c>
      <c r="S709" s="784">
        <v>11</v>
      </c>
      <c r="T709" s="742">
        <v>2.1072583751657881E-2</v>
      </c>
      <c r="U709" s="743">
        <v>0.64832029497566523</v>
      </c>
      <c r="V709" s="742">
        <v>4.2685862938101726E-2</v>
      </c>
      <c r="W709" s="743">
        <v>0.32267297142992701</v>
      </c>
      <c r="X709" s="742">
        <v>0.11286464314312483</v>
      </c>
      <c r="Y709" s="743">
        <v>0.54977822395970355</v>
      </c>
      <c r="Z709" s="742">
        <v>0.15441141093145538</v>
      </c>
      <c r="AA709" s="743">
        <v>0.66534519123650504</v>
      </c>
      <c r="AB709" s="742">
        <v>3.239612219844927E-2</v>
      </c>
      <c r="AC709" s="744">
        <v>-2.7658387381558636</v>
      </c>
      <c r="AD709" s="785">
        <v>9412694000149</v>
      </c>
      <c r="AE709" s="1178" t="s">
        <v>1782</v>
      </c>
      <c r="AF709" s="786" t="s">
        <v>1725</v>
      </c>
      <c r="AG709" s="787" t="s">
        <v>1428</v>
      </c>
      <c r="AH709" s="787" t="s">
        <v>1730</v>
      </c>
      <c r="AI709" s="787">
        <v>20000</v>
      </c>
      <c r="AJ709" s="787">
        <v>1000</v>
      </c>
      <c r="AK709" s="787">
        <v>20000</v>
      </c>
      <c r="AL709" s="742">
        <v>0.02</v>
      </c>
      <c r="AM709" s="742">
        <v>0.2</v>
      </c>
      <c r="AN709" s="743" t="s">
        <v>64</v>
      </c>
      <c r="AO709" s="1172" t="s">
        <v>34</v>
      </c>
      <c r="AP709" s="1178" t="s">
        <v>1742</v>
      </c>
      <c r="AQ709" s="745" t="s">
        <v>668</v>
      </c>
      <c r="AR709" s="742">
        <v>5.3333333333333297E-3</v>
      </c>
      <c r="AS709" s="742">
        <v>5.3333333333333297E-3</v>
      </c>
      <c r="AT709" s="742" t="s">
        <v>1414</v>
      </c>
      <c r="AU709" s="742" t="s">
        <v>2724</v>
      </c>
      <c r="AX709"/>
      <c r="AY709" s="190"/>
      <c r="AZ709" s="176"/>
      <c r="BA709" s="176"/>
      <c r="BB709" s="176"/>
      <c r="BC709" s="751"/>
      <c r="BD709" s="176"/>
      <c r="BE709" s="176"/>
      <c r="BF709" s="176"/>
      <c r="BG709" s="176"/>
      <c r="BH709" s="751"/>
      <c r="BI709" s="178"/>
      <c r="BJ709" s="191"/>
      <c r="BK709" s="191"/>
      <c r="BL709" s="191"/>
      <c r="BM709" s="178"/>
      <c r="BN709" s="178"/>
      <c r="BO709" s="178"/>
      <c r="BP709" s="178"/>
      <c r="BQ709" s="178"/>
      <c r="BR709" s="178"/>
      <c r="BS709" s="178"/>
      <c r="BT709" s="178"/>
      <c r="BU709" s="179"/>
      <c r="BV709" s="180"/>
      <c r="BW709" s="181"/>
      <c r="BX709" s="177"/>
      <c r="BY709"/>
      <c r="CA709"/>
    </row>
    <row r="710" spans="2:79" ht="18.75">
      <c r="B710" s="1170" t="s">
        <v>567</v>
      </c>
      <c r="C710" s="335">
        <v>33378392000186</v>
      </c>
      <c r="D710" s="1170" t="s">
        <v>14</v>
      </c>
      <c r="E710" s="1170" t="s">
        <v>614</v>
      </c>
      <c r="F710" s="1170" t="s">
        <v>1414</v>
      </c>
      <c r="G710" s="1172" t="s">
        <v>1414</v>
      </c>
      <c r="H710" s="1172" t="s">
        <v>865</v>
      </c>
      <c r="I710" s="1172" t="s">
        <v>34</v>
      </c>
      <c r="J710" s="1172" t="s">
        <v>608</v>
      </c>
      <c r="K710" s="1172" t="s">
        <v>48</v>
      </c>
      <c r="L710" s="740" t="s">
        <v>1414</v>
      </c>
      <c r="M710" s="740" t="s">
        <v>34</v>
      </c>
      <c r="N710" s="1172" t="s">
        <v>3458</v>
      </c>
      <c r="O710" s="1172" t="s">
        <v>1320</v>
      </c>
      <c r="P710" s="783">
        <v>43649</v>
      </c>
      <c r="Q710" s="741">
        <v>21.813164789999998</v>
      </c>
      <c r="R710" s="741">
        <v>33.243187003104843</v>
      </c>
      <c r="S710" s="784">
        <v>12</v>
      </c>
      <c r="T710" s="742">
        <v>-3.3251122497215735E-2</v>
      </c>
      <c r="U710" s="743">
        <v>-1.0230059018733697</v>
      </c>
      <c r="V710" s="742">
        <v>-0.11862875875827461</v>
      </c>
      <c r="W710" s="743">
        <v>-0.89674406116805827</v>
      </c>
      <c r="X710" s="742">
        <v>-7.8694276397365259E-3</v>
      </c>
      <c r="Y710" s="743">
        <v>-3.8332996329659634E-2</v>
      </c>
      <c r="Z710" s="742">
        <v>0.4905365279360514</v>
      </c>
      <c r="AA710" s="743">
        <v>2.1136787625947191</v>
      </c>
      <c r="AB710" s="742">
        <v>0.13351807151188691</v>
      </c>
      <c r="AC710" s="744">
        <v>-1.879274233050465</v>
      </c>
      <c r="AD710" s="785">
        <v>0</v>
      </c>
      <c r="AE710" s="1178" t="s">
        <v>1782</v>
      </c>
      <c r="AF710" s="786" t="s">
        <v>1725</v>
      </c>
      <c r="AG710" s="787" t="s">
        <v>1428</v>
      </c>
      <c r="AH710" s="787" t="s">
        <v>1730</v>
      </c>
      <c r="AI710" s="787">
        <v>20000</v>
      </c>
      <c r="AJ710" s="787">
        <v>5000</v>
      </c>
      <c r="AK710" s="787">
        <v>20000</v>
      </c>
      <c r="AL710" s="742">
        <v>1.7500000000000002E-2</v>
      </c>
      <c r="AM710" s="742">
        <v>0.2</v>
      </c>
      <c r="AN710" s="743" t="s">
        <v>64</v>
      </c>
      <c r="AO710" s="1172" t="s">
        <v>34</v>
      </c>
      <c r="AP710" s="1178" t="s">
        <v>1742</v>
      </c>
      <c r="AQ710" s="745" t="s">
        <v>668</v>
      </c>
      <c r="AR710" s="742">
        <v>4.6666666666666697E-3</v>
      </c>
      <c r="AS710" s="742">
        <v>4.6666666666666697E-3</v>
      </c>
      <c r="AT710" s="742" t="s">
        <v>1414</v>
      </c>
      <c r="AU710" s="742" t="s">
        <v>2724</v>
      </c>
      <c r="AX710" s="190"/>
      <c r="AY710" s="190"/>
      <c r="AZ710" s="176"/>
      <c r="BA710" s="176"/>
      <c r="BB710" s="176"/>
      <c r="BC710" s="751"/>
      <c r="BD710" s="176"/>
      <c r="BE710" s="176"/>
      <c r="BF710" s="176"/>
      <c r="BG710" s="176"/>
      <c r="BH710" s="751"/>
      <c r="BI710" s="178"/>
      <c r="BJ710" s="191"/>
      <c r="BK710" s="191"/>
      <c r="BL710" s="191"/>
      <c r="BM710" s="210"/>
      <c r="BN710" s="178"/>
      <c r="BO710" s="178"/>
      <c r="BP710" s="178"/>
      <c r="BQ710" s="178"/>
      <c r="BR710" s="178"/>
      <c r="BS710" s="178"/>
      <c r="BT710" s="178"/>
      <c r="BU710" s="179"/>
      <c r="BV710" s="180"/>
      <c r="BW710" s="181"/>
      <c r="BX710" s="177"/>
      <c r="BY710"/>
      <c r="CA710"/>
    </row>
    <row r="711" spans="2:79" ht="18.75">
      <c r="B711" s="1170" t="s">
        <v>1026</v>
      </c>
      <c r="C711" s="335">
        <v>31455960000170</v>
      </c>
      <c r="D711" s="1170" t="s">
        <v>13</v>
      </c>
      <c r="E711" s="1170" t="s">
        <v>616</v>
      </c>
      <c r="F711" s="1170" t="s">
        <v>617</v>
      </c>
      <c r="G711" s="1172" t="s">
        <v>34</v>
      </c>
      <c r="H711" s="1172" t="s">
        <v>1336</v>
      </c>
      <c r="I711" s="1172" t="s">
        <v>34</v>
      </c>
      <c r="J711" s="1172" t="s">
        <v>608</v>
      </c>
      <c r="K711" s="1172" t="s">
        <v>48</v>
      </c>
      <c r="L711" s="740" t="s">
        <v>1414</v>
      </c>
      <c r="M711" s="740" t="s">
        <v>34</v>
      </c>
      <c r="N711" s="1172" t="s">
        <v>3459</v>
      </c>
      <c r="O711" s="1172" t="s">
        <v>1320</v>
      </c>
      <c r="P711" s="783">
        <v>43386</v>
      </c>
      <c r="Q711" s="741">
        <v>236.85309760999999</v>
      </c>
      <c r="R711" s="741">
        <v>225.80241152160644</v>
      </c>
      <c r="S711" s="784">
        <v>12</v>
      </c>
      <c r="T711" s="742">
        <v>1.2958589636520079E-2</v>
      </c>
      <c r="U711" s="743">
        <v>0.39868469641063004</v>
      </c>
      <c r="V711" s="742">
        <v>6.6836731154256368E-2</v>
      </c>
      <c r="W711" s="743">
        <v>0.50523534392359071</v>
      </c>
      <c r="X711" s="742">
        <v>0.14400416623839485</v>
      </c>
      <c r="Y711" s="743">
        <v>0.70146285455353685</v>
      </c>
      <c r="Z711" s="742">
        <v>0.29262043328314058</v>
      </c>
      <c r="AA711" s="743">
        <v>1.2608757148712693</v>
      </c>
      <c r="AB711" s="742">
        <v>4.9897049891542901E-2</v>
      </c>
      <c r="AC711" s="744">
        <v>-1.3117324905703673</v>
      </c>
      <c r="AD711" s="785">
        <v>43761784000183</v>
      </c>
      <c r="AE711" s="1178" t="s">
        <v>1782</v>
      </c>
      <c r="AF711" s="786" t="s">
        <v>1725</v>
      </c>
      <c r="AG711" s="787" t="s">
        <v>1428</v>
      </c>
      <c r="AH711" s="787" t="s">
        <v>1726</v>
      </c>
      <c r="AI711" s="787">
        <v>100000</v>
      </c>
      <c r="AJ711" s="787">
        <v>500</v>
      </c>
      <c r="AK711" s="787">
        <v>100000</v>
      </c>
      <c r="AL711" s="742">
        <v>0.02</v>
      </c>
      <c r="AM711" s="742">
        <v>0.2</v>
      </c>
      <c r="AN711" s="743" t="s">
        <v>2124</v>
      </c>
      <c r="AO711" s="1172" t="s">
        <v>34</v>
      </c>
      <c r="AP711" s="1178" t="s">
        <v>1727</v>
      </c>
      <c r="AQ711" s="745" t="s">
        <v>659</v>
      </c>
      <c r="AR711" s="742">
        <v>5.3333333333333297E-3</v>
      </c>
      <c r="AS711" s="742">
        <v>5.3333333333333297E-3</v>
      </c>
      <c r="AT711" s="742" t="s">
        <v>1414</v>
      </c>
      <c r="AU711" s="742" t="s">
        <v>2724</v>
      </c>
      <c r="AX711" s="190"/>
      <c r="AY711" s="190"/>
      <c r="AZ711" s="176"/>
      <c r="BA711" s="176"/>
      <c r="BB711" s="176"/>
      <c r="BC711" s="751"/>
      <c r="BD711" s="176"/>
      <c r="BE711" s="176"/>
      <c r="BF711" s="176"/>
      <c r="BG711" s="176"/>
      <c r="BH711" s="751"/>
      <c r="BI711" s="178"/>
      <c r="BJ711" s="191"/>
      <c r="BK711" s="191"/>
      <c r="BL711" s="191"/>
      <c r="BM711" s="210"/>
      <c r="BN711" s="178"/>
      <c r="BO711" s="178"/>
      <c r="BP711" s="178"/>
      <c r="BQ711" s="178"/>
      <c r="BR711" s="178"/>
      <c r="BS711" s="178"/>
      <c r="BT711" s="178"/>
      <c r="BU711" s="179"/>
      <c r="BV711" s="180"/>
      <c r="BW711" s="181"/>
      <c r="BX711" s="177"/>
      <c r="BY711"/>
      <c r="CA711"/>
    </row>
    <row r="712" spans="2:79" ht="18.75">
      <c r="B712" s="1170" t="s">
        <v>1598</v>
      </c>
      <c r="C712" s="335">
        <v>34979876000143</v>
      </c>
      <c r="D712" s="1170" t="s">
        <v>13</v>
      </c>
      <c r="E712" s="1170" t="s">
        <v>616</v>
      </c>
      <c r="F712" s="1170" t="s">
        <v>617</v>
      </c>
      <c r="G712" s="1172" t="s">
        <v>34</v>
      </c>
      <c r="H712" s="1172" t="s">
        <v>1336</v>
      </c>
      <c r="I712" s="1172" t="s">
        <v>34</v>
      </c>
      <c r="J712" s="1172" t="s">
        <v>608</v>
      </c>
      <c r="K712" s="1172" t="s">
        <v>48</v>
      </c>
      <c r="L712" s="740" t="s">
        <v>1414</v>
      </c>
      <c r="M712" s="740" t="s">
        <v>34</v>
      </c>
      <c r="N712" s="1172" t="s">
        <v>3460</v>
      </c>
      <c r="O712" s="1172" t="s">
        <v>1320</v>
      </c>
      <c r="P712" s="783">
        <v>43968</v>
      </c>
      <c r="Q712" s="741">
        <v>62.959817450000003</v>
      </c>
      <c r="R712" s="741">
        <v>95.46693328345377</v>
      </c>
      <c r="S712" s="784">
        <v>7</v>
      </c>
      <c r="T712" s="742">
        <v>1.7404876228950705E-2</v>
      </c>
      <c r="U712" s="743">
        <v>0.53547939938217137</v>
      </c>
      <c r="V712" s="742">
        <v>6.7281113255494462E-2</v>
      </c>
      <c r="W712" s="743">
        <v>0.50859453788587972</v>
      </c>
      <c r="X712" s="742">
        <v>0.18529734822218646</v>
      </c>
      <c r="Y712" s="743">
        <v>0.90260726630616184</v>
      </c>
      <c r="Z712" s="742"/>
      <c r="AA712" s="743"/>
      <c r="AB712" s="742">
        <v>4.0781861848572819E-2</v>
      </c>
      <c r="AC712" s="744">
        <v>-1.5940223540182561</v>
      </c>
      <c r="AD712" s="785">
        <v>0</v>
      </c>
      <c r="AE712" s="1178" t="s">
        <v>1782</v>
      </c>
      <c r="AF712" s="786" t="s">
        <v>1741</v>
      </c>
      <c r="AG712" s="787" t="s">
        <v>1427</v>
      </c>
      <c r="AH712" s="787" t="s">
        <v>1797</v>
      </c>
      <c r="AI712" s="787">
        <v>0</v>
      </c>
      <c r="AJ712" s="787">
        <v>0</v>
      </c>
      <c r="AK712" s="787">
        <v>0</v>
      </c>
      <c r="AL712" s="742">
        <v>0.01</v>
      </c>
      <c r="AM712" s="742">
        <v>0.2</v>
      </c>
      <c r="AN712" s="743" t="s">
        <v>34</v>
      </c>
      <c r="AO712" s="1172" t="s">
        <v>34</v>
      </c>
      <c r="AP712" s="1178" t="s">
        <v>1742</v>
      </c>
      <c r="AQ712" s="745" t="s">
        <v>2174</v>
      </c>
      <c r="AR712" s="742">
        <v>0</v>
      </c>
      <c r="AS712" s="742">
        <v>0</v>
      </c>
      <c r="AT712" s="742" t="s">
        <v>1414</v>
      </c>
      <c r="AU712" s="742" t="s">
        <v>2724</v>
      </c>
      <c r="AX712" s="190"/>
      <c r="AY712" s="190"/>
      <c r="AZ712" s="176"/>
      <c r="BA712" s="176"/>
      <c r="BB712" s="176"/>
      <c r="BC712" s="751"/>
      <c r="BD712" s="176"/>
      <c r="BE712" s="176"/>
      <c r="BF712" s="176"/>
      <c r="BG712" s="176"/>
      <c r="BH712" s="751"/>
      <c r="BI712" s="178"/>
      <c r="BJ712" s="191"/>
      <c r="BK712" s="191"/>
      <c r="BL712" s="191"/>
      <c r="BM712" s="210"/>
      <c r="BN712" s="178"/>
      <c r="BO712" s="178"/>
      <c r="BP712" s="178"/>
      <c r="BQ712" s="178"/>
      <c r="BR712" s="178"/>
      <c r="BS712" s="178"/>
      <c r="BT712" s="178"/>
      <c r="BU712" s="179"/>
      <c r="BV712" s="180"/>
      <c r="BW712" s="181"/>
      <c r="BX712" s="177"/>
      <c r="BY712"/>
      <c r="CA712"/>
    </row>
    <row r="713" spans="2:79" ht="18.75">
      <c r="B713" s="1170" t="s">
        <v>2647</v>
      </c>
      <c r="C713" s="335">
        <v>35020129000146</v>
      </c>
      <c r="D713" s="1170" t="s">
        <v>13</v>
      </c>
      <c r="E713" s="1170" t="s">
        <v>616</v>
      </c>
      <c r="F713" s="1170" t="s">
        <v>610</v>
      </c>
      <c r="G713" s="1172" t="s">
        <v>34</v>
      </c>
      <c r="H713" s="1172" t="s">
        <v>1337</v>
      </c>
      <c r="I713" s="1172" t="s">
        <v>34</v>
      </c>
      <c r="J713" s="1172" t="s">
        <v>608</v>
      </c>
      <c r="K713" s="1172" t="s">
        <v>48</v>
      </c>
      <c r="L713" s="740" t="s">
        <v>1414</v>
      </c>
      <c r="M713" s="740" t="s">
        <v>34</v>
      </c>
      <c r="N713" s="1172" t="s">
        <v>3461</v>
      </c>
      <c r="O713" s="1172" t="s">
        <v>1320</v>
      </c>
      <c r="P713" s="783">
        <v>43966</v>
      </c>
      <c r="Q713" s="741"/>
      <c r="R713" s="741"/>
      <c r="S713" s="784">
        <v>7</v>
      </c>
      <c r="T713" s="742"/>
      <c r="U713" s="743"/>
      <c r="V713" s="742"/>
      <c r="W713" s="743"/>
      <c r="X713" s="742"/>
      <c r="Y713" s="743"/>
      <c r="Z713" s="742"/>
      <c r="AA713" s="743"/>
      <c r="AB713" s="742"/>
      <c r="AC713" s="744"/>
      <c r="AD713" s="785">
        <v>34979876000143</v>
      </c>
      <c r="AE713" s="1178" t="s">
        <v>1782</v>
      </c>
      <c r="AF713" s="786" t="s">
        <v>1741</v>
      </c>
      <c r="AG713" s="787" t="s">
        <v>1427</v>
      </c>
      <c r="AH713" s="787" t="s">
        <v>2116</v>
      </c>
      <c r="AI713" s="787">
        <v>0</v>
      </c>
      <c r="AJ713" s="787">
        <v>0</v>
      </c>
      <c r="AK713" s="787">
        <v>0</v>
      </c>
      <c r="AL713" s="742">
        <v>8.9999999999999993E-3</v>
      </c>
      <c r="AM713" s="742">
        <v>0</v>
      </c>
      <c r="AN713" s="743" t="s">
        <v>34</v>
      </c>
      <c r="AO713" s="1172" t="s">
        <v>4626</v>
      </c>
      <c r="AP713" s="1178" t="s">
        <v>1742</v>
      </c>
      <c r="AQ713" s="745" t="s">
        <v>2174</v>
      </c>
      <c r="AR713" s="742">
        <v>0</v>
      </c>
      <c r="AS713" s="742">
        <v>0</v>
      </c>
      <c r="AT713" s="742" t="s">
        <v>1414</v>
      </c>
      <c r="AU713" s="742" t="s">
        <v>2724</v>
      </c>
      <c r="AX713" s="190"/>
      <c r="AY713" s="190"/>
      <c r="AZ713" s="176"/>
      <c r="BA713" s="176"/>
      <c r="BB713" s="176"/>
      <c r="BC713" s="751"/>
      <c r="BD713" s="176"/>
      <c r="BE713" s="176"/>
      <c r="BF713" s="176"/>
      <c r="BG713" s="176"/>
      <c r="BH713" s="751"/>
      <c r="BI713" s="178"/>
      <c r="BJ713" s="191"/>
      <c r="BK713" s="191"/>
      <c r="BL713" s="191"/>
      <c r="BM713" s="210"/>
      <c r="BN713" s="178"/>
      <c r="BO713" s="178"/>
      <c r="BP713" s="178"/>
      <c r="BQ713" s="178"/>
      <c r="BR713" s="178"/>
      <c r="BS713" s="178"/>
      <c r="BT713" s="178"/>
      <c r="BU713" s="179"/>
      <c r="BV713" s="180"/>
      <c r="BW713" s="181"/>
      <c r="BX713" s="177"/>
      <c r="BY713"/>
      <c r="CA713"/>
    </row>
    <row r="714" spans="2:79" ht="18.75">
      <c r="B714" s="1170" t="s">
        <v>253</v>
      </c>
      <c r="C714" s="335">
        <v>31923761000149</v>
      </c>
      <c r="D714" s="1170" t="s">
        <v>13</v>
      </c>
      <c r="E714" s="1170" t="s">
        <v>616</v>
      </c>
      <c r="F714" s="1170" t="s">
        <v>610</v>
      </c>
      <c r="G714" s="1172" t="s">
        <v>1414</v>
      </c>
      <c r="H714" s="1172" t="s">
        <v>1337</v>
      </c>
      <c r="I714" s="1172" t="s">
        <v>34</v>
      </c>
      <c r="J714" s="1172" t="s">
        <v>608</v>
      </c>
      <c r="K714" s="1172" t="s">
        <v>48</v>
      </c>
      <c r="L714" s="740" t="s">
        <v>1414</v>
      </c>
      <c r="M714" s="740" t="s">
        <v>34</v>
      </c>
      <c r="N714" s="1172" t="s">
        <v>3462</v>
      </c>
      <c r="O714" s="1172" t="s">
        <v>1320</v>
      </c>
      <c r="P714" s="783">
        <v>43457</v>
      </c>
      <c r="Q714" s="741">
        <v>29.60671894</v>
      </c>
      <c r="R714" s="741">
        <v>37.128276759435472</v>
      </c>
      <c r="S714" s="784">
        <v>11</v>
      </c>
      <c r="T714" s="742">
        <v>3.9780184724346856E-2</v>
      </c>
      <c r="U714" s="743">
        <v>1.2238793969745623</v>
      </c>
      <c r="V714" s="742">
        <v>1.0013006203712926E-3</v>
      </c>
      <c r="W714" s="743">
        <v>7.5690784777701975E-3</v>
      </c>
      <c r="X714" s="742">
        <v>0.17180447436930768</v>
      </c>
      <c r="Y714" s="743">
        <v>0.83688173866203452</v>
      </c>
      <c r="Z714" s="742">
        <v>0.1586968123240482</v>
      </c>
      <c r="AA714" s="743">
        <v>0.68381060899209789</v>
      </c>
      <c r="AB714" s="742">
        <v>7.2228827798073214E-2</v>
      </c>
      <c r="AC714" s="744">
        <v>-1.8176539210530391</v>
      </c>
      <c r="AD714" s="785">
        <v>0</v>
      </c>
      <c r="AE714" s="1178" t="s">
        <v>1782</v>
      </c>
      <c r="AF714" s="786" t="s">
        <v>1725</v>
      </c>
      <c r="AG714" s="787" t="s">
        <v>1428</v>
      </c>
      <c r="AH714" s="787" t="s">
        <v>1730</v>
      </c>
      <c r="AI714" s="787">
        <v>5000</v>
      </c>
      <c r="AJ714" s="787">
        <v>1000</v>
      </c>
      <c r="AK714" s="787">
        <v>5000</v>
      </c>
      <c r="AL714" s="742">
        <v>0.02</v>
      </c>
      <c r="AM714" s="742">
        <v>0.2</v>
      </c>
      <c r="AN714" s="743" t="s">
        <v>64</v>
      </c>
      <c r="AO714" s="1172" t="s">
        <v>34</v>
      </c>
      <c r="AP714" s="1178" t="s">
        <v>1742</v>
      </c>
      <c r="AQ714" s="745" t="s">
        <v>668</v>
      </c>
      <c r="AR714" s="742">
        <v>6.6666666666666697E-3</v>
      </c>
      <c r="AS714" s="742">
        <v>6.6666666666666697E-3</v>
      </c>
      <c r="AT714" s="742" t="s">
        <v>1414</v>
      </c>
      <c r="AU714" s="742" t="s">
        <v>2724</v>
      </c>
      <c r="AX714"/>
      <c r="AY714" s="190"/>
      <c r="AZ714" s="176"/>
      <c r="BA714" s="176"/>
      <c r="BB714" s="176"/>
      <c r="BC714" s="751"/>
      <c r="BD714" s="176"/>
      <c r="BE714" s="176"/>
      <c r="BF714" s="176"/>
      <c r="BG714" s="176"/>
      <c r="BH714" s="751"/>
      <c r="BI714" s="178"/>
      <c r="BJ714" s="191"/>
      <c r="BK714" s="191"/>
      <c r="BL714" s="191"/>
      <c r="BM714" s="178"/>
      <c r="BN714" s="178"/>
      <c r="BO714" s="178"/>
      <c r="BP714" s="178"/>
      <c r="BQ714" s="178"/>
      <c r="BR714" s="178"/>
      <c r="BS714" s="178"/>
      <c r="BT714" s="178"/>
      <c r="BU714" s="179"/>
      <c r="BV714" s="180"/>
      <c r="BW714" s="181"/>
      <c r="BX714" s="177"/>
      <c r="BY714"/>
      <c r="CA714"/>
    </row>
    <row r="715" spans="2:79" ht="18.75">
      <c r="B715" s="1170" t="s">
        <v>1027</v>
      </c>
      <c r="C715" s="335">
        <v>32754593000178</v>
      </c>
      <c r="D715" s="1170" t="s">
        <v>13</v>
      </c>
      <c r="E715" s="1170" t="s">
        <v>615</v>
      </c>
      <c r="F715" s="1170" t="s">
        <v>619</v>
      </c>
      <c r="G715" s="1172" t="s">
        <v>34</v>
      </c>
      <c r="H715" s="1172" t="s">
        <v>1337</v>
      </c>
      <c r="I715" s="1172" t="s">
        <v>34</v>
      </c>
      <c r="J715" s="1172" t="s">
        <v>611</v>
      </c>
      <c r="K715" s="1172" t="s">
        <v>48</v>
      </c>
      <c r="L715" s="740" t="s">
        <v>1414</v>
      </c>
      <c r="M715" s="740" t="s">
        <v>34</v>
      </c>
      <c r="N715" s="1172" t="s">
        <v>3463</v>
      </c>
      <c r="O715" s="1172" t="s">
        <v>1320</v>
      </c>
      <c r="P715" s="783">
        <v>43585</v>
      </c>
      <c r="Q715" s="741">
        <v>0</v>
      </c>
      <c r="R715" s="741">
        <v>0</v>
      </c>
      <c r="S715" s="784">
        <v>31</v>
      </c>
      <c r="T715" s="742"/>
      <c r="U715" s="743"/>
      <c r="V715" s="742"/>
      <c r="W715" s="743"/>
      <c r="X715" s="742"/>
      <c r="Y715" s="743"/>
      <c r="Z715" s="742"/>
      <c r="AA715" s="743"/>
      <c r="AB715" s="742"/>
      <c r="AC715" s="744"/>
      <c r="AD715" s="785">
        <v>32318799000155</v>
      </c>
      <c r="AE715" s="1178" t="s">
        <v>1793</v>
      </c>
      <c r="AF715" s="786" t="s">
        <v>1741</v>
      </c>
      <c r="AG715" s="787" t="s">
        <v>1428</v>
      </c>
      <c r="AH715" s="787" t="s">
        <v>1730</v>
      </c>
      <c r="AI715" s="787">
        <v>500</v>
      </c>
      <c r="AJ715" s="787">
        <v>500</v>
      </c>
      <c r="AK715" s="787">
        <v>0</v>
      </c>
      <c r="AL715" s="742">
        <v>0</v>
      </c>
      <c r="AM715" s="742">
        <v>0</v>
      </c>
      <c r="AN715" s="743" t="s">
        <v>64</v>
      </c>
      <c r="AO715" s="1172" t="s">
        <v>34</v>
      </c>
      <c r="AP715" s="1178" t="s">
        <v>1742</v>
      </c>
      <c r="AQ715" s="745" t="s">
        <v>664</v>
      </c>
      <c r="AR715" s="742">
        <v>3.8E-3</v>
      </c>
      <c r="AS715" s="742">
        <v>3.8E-3</v>
      </c>
      <c r="AT715" s="742" t="s">
        <v>1414</v>
      </c>
      <c r="AU715" s="742" t="s">
        <v>2724</v>
      </c>
      <c r="AX715"/>
      <c r="AY715" s="190"/>
      <c r="AZ715" s="176"/>
      <c r="BA715" s="176"/>
      <c r="BB715" s="176"/>
      <c r="BC715" s="751"/>
      <c r="BD715" s="176"/>
      <c r="BE715" s="176"/>
      <c r="BF715" s="176"/>
      <c r="BG715" s="176"/>
      <c r="BH715" s="751"/>
      <c r="BI715" s="178"/>
      <c r="BJ715" s="191"/>
      <c r="BK715" s="191"/>
      <c r="BL715" s="191"/>
      <c r="BM715" s="178"/>
      <c r="BN715" s="178"/>
      <c r="BO715" s="178"/>
      <c r="BP715" s="178"/>
      <c r="BQ715" s="178"/>
      <c r="BR715" s="178"/>
      <c r="BS715" s="178"/>
      <c r="BT715" s="178"/>
      <c r="BU715" s="179"/>
      <c r="BV715" s="180"/>
      <c r="BW715" s="181"/>
      <c r="BX715" s="177"/>
      <c r="BY715"/>
      <c r="CA715"/>
    </row>
    <row r="716" spans="2:79" ht="18.75">
      <c r="B716" s="1170" t="s">
        <v>4738</v>
      </c>
      <c r="C716" s="335">
        <v>39768903000152</v>
      </c>
      <c r="D716" s="1170" t="s">
        <v>13</v>
      </c>
      <c r="E716" s="1170" t="s">
        <v>615</v>
      </c>
      <c r="F716" s="1170" t="s">
        <v>619</v>
      </c>
      <c r="G716" s="1172" t="s">
        <v>34</v>
      </c>
      <c r="H716" s="1172" t="s">
        <v>1337</v>
      </c>
      <c r="I716" s="1172" t="s">
        <v>34</v>
      </c>
      <c r="J716" s="1172" t="s">
        <v>608</v>
      </c>
      <c r="K716" s="1172" t="s">
        <v>48</v>
      </c>
      <c r="L716" s="740" t="s">
        <v>1414</v>
      </c>
      <c r="M716" s="740" t="s">
        <v>34</v>
      </c>
      <c r="N716" s="1172" t="s">
        <v>4739</v>
      </c>
      <c r="O716" s="1172" t="s">
        <v>1320</v>
      </c>
      <c r="P716" s="783">
        <v>44236</v>
      </c>
      <c r="Q716" s="741">
        <v>11.74364164</v>
      </c>
      <c r="R716" s="741">
        <v>11.773890887777778</v>
      </c>
      <c r="S716" s="784">
        <v>3</v>
      </c>
      <c r="T716" s="742">
        <v>3.620558776291416E-3</v>
      </c>
      <c r="U716" s="743">
        <v>0.1113903146137603</v>
      </c>
      <c r="V716" s="742">
        <v>3.620558776291416E-3</v>
      </c>
      <c r="W716" s="743">
        <v>2.7368697225981509E-2</v>
      </c>
      <c r="X716" s="742">
        <v>3.620558776291416E-3</v>
      </c>
      <c r="Y716" s="743">
        <v>1.7636208455884921E-2</v>
      </c>
      <c r="Z716" s="742"/>
      <c r="AA716" s="743"/>
      <c r="AB716" s="742">
        <v>7.4172693574110785E-2</v>
      </c>
      <c r="AC716" s="744">
        <v>-1.7347051550143859</v>
      </c>
      <c r="AD716" s="785">
        <v>39851687000104</v>
      </c>
      <c r="AE716" s="1178" t="s">
        <v>4740</v>
      </c>
      <c r="AF716" s="786" t="s">
        <v>1765</v>
      </c>
      <c r="AG716" s="787" t="s">
        <v>719</v>
      </c>
      <c r="AH716" s="787" t="s">
        <v>2116</v>
      </c>
      <c r="AI716" s="787">
        <v>0</v>
      </c>
      <c r="AJ716" s="787">
        <v>0</v>
      </c>
      <c r="AK716" s="787">
        <v>0</v>
      </c>
      <c r="AL716" s="742">
        <v>1.9E-2</v>
      </c>
      <c r="AM716" s="742">
        <v>0</v>
      </c>
      <c r="AN716" s="743" t="s">
        <v>64</v>
      </c>
      <c r="AO716" s="1172" t="s">
        <v>4623</v>
      </c>
      <c r="AP716" s="1178" t="s">
        <v>1742</v>
      </c>
      <c r="AQ716" s="745" t="s">
        <v>2174</v>
      </c>
      <c r="AR716" s="742">
        <v>0</v>
      </c>
      <c r="AS716" s="742">
        <v>0</v>
      </c>
      <c r="AT716" s="742" t="s">
        <v>1414</v>
      </c>
      <c r="AU716" s="742" t="s">
        <v>2724</v>
      </c>
      <c r="AX716" s="190"/>
      <c r="AY716" s="190"/>
      <c r="AZ716" s="176"/>
      <c r="BA716" s="176"/>
      <c r="BB716" s="176"/>
      <c r="BC716" s="751"/>
      <c r="BD716" s="176"/>
      <c r="BE716" s="176"/>
      <c r="BF716" s="176"/>
      <c r="BG716" s="176"/>
      <c r="BH716" s="751"/>
      <c r="BI716" s="178"/>
      <c r="BJ716" s="191"/>
      <c r="BK716" s="191"/>
      <c r="BL716" s="191"/>
      <c r="BM716" s="210"/>
      <c r="BN716" s="178"/>
      <c r="BO716" s="178"/>
      <c r="BP716" s="178"/>
      <c r="BQ716" s="178"/>
      <c r="BR716" s="178"/>
      <c r="BS716" s="178"/>
      <c r="BT716" s="178"/>
      <c r="BU716" s="179"/>
      <c r="BV716" s="180"/>
      <c r="BW716" s="181"/>
      <c r="BX716" s="177"/>
      <c r="BY716"/>
      <c r="CA716"/>
    </row>
    <row r="717" spans="2:79" ht="18.75">
      <c r="B717" s="1170" t="s">
        <v>255</v>
      </c>
      <c r="C717" s="335">
        <v>36521802000194</v>
      </c>
      <c r="D717" s="1170" t="s">
        <v>13</v>
      </c>
      <c r="E717" s="1170" t="s">
        <v>616</v>
      </c>
      <c r="F717" s="1170" t="s">
        <v>610</v>
      </c>
      <c r="G717" s="1172" t="s">
        <v>34</v>
      </c>
      <c r="H717" s="1172" t="s">
        <v>1337</v>
      </c>
      <c r="I717" s="1172" t="s">
        <v>34</v>
      </c>
      <c r="J717" s="1172" t="s">
        <v>1414</v>
      </c>
      <c r="K717" s="1172" t="s">
        <v>48</v>
      </c>
      <c r="L717" s="740" t="s">
        <v>1414</v>
      </c>
      <c r="M717" s="740" t="s">
        <v>34</v>
      </c>
      <c r="N717" s="1172" t="s">
        <v>3465</v>
      </c>
      <c r="O717" s="1172" t="s">
        <v>1320</v>
      </c>
      <c r="P717" s="783">
        <v>43982</v>
      </c>
      <c r="Q717" s="741">
        <v>16.532440560000001</v>
      </c>
      <c r="R717" s="741">
        <v>9.2188394564081619</v>
      </c>
      <c r="S717" s="784">
        <v>31</v>
      </c>
      <c r="T717" s="742">
        <v>-2.9125844135707846E-2</v>
      </c>
      <c r="U717" s="743">
        <v>-0.89608735615971891</v>
      </c>
      <c r="V717" s="742">
        <v>7.3246543253028928E-2</v>
      </c>
      <c r="W717" s="743">
        <v>0.55368869531108911</v>
      </c>
      <c r="X717" s="742">
        <v>0.14033224189576377</v>
      </c>
      <c r="Y717" s="743">
        <v>0.68357643780346466</v>
      </c>
      <c r="Z717" s="742"/>
      <c r="AA717" s="743"/>
      <c r="AB717" s="742">
        <v>8.0418207712384407E-2</v>
      </c>
      <c r="AC717" s="744">
        <v>-0.73418409968470921</v>
      </c>
      <c r="AD717" s="785">
        <v>36521795000120</v>
      </c>
      <c r="AE717" s="1178" t="s">
        <v>1825</v>
      </c>
      <c r="AF717" s="786" t="s">
        <v>1765</v>
      </c>
      <c r="AG717" s="787" t="s">
        <v>719</v>
      </c>
      <c r="AH717" s="787" t="s">
        <v>1726</v>
      </c>
      <c r="AI717" s="787">
        <v>50000</v>
      </c>
      <c r="AJ717" s="787">
        <v>10000</v>
      </c>
      <c r="AK717" s="787">
        <v>20000</v>
      </c>
      <c r="AL717" s="742">
        <v>0.02</v>
      </c>
      <c r="AM717" s="742">
        <v>0.2</v>
      </c>
      <c r="AN717" s="743" t="s">
        <v>64</v>
      </c>
      <c r="AO717" s="1172" t="s">
        <v>34</v>
      </c>
      <c r="AP717" s="1178" t="s">
        <v>1742</v>
      </c>
      <c r="AQ717" s="745" t="s">
        <v>664</v>
      </c>
      <c r="AR717" s="742">
        <v>4.0000000000000001E-3</v>
      </c>
      <c r="AS717" s="742">
        <v>4.0000000000000001E-3</v>
      </c>
      <c r="AT717" s="742" t="s">
        <v>1414</v>
      </c>
      <c r="AU717" s="742" t="s">
        <v>2724</v>
      </c>
      <c r="AX717"/>
      <c r="AY717" s="190"/>
      <c r="AZ717" s="176"/>
      <c r="BA717" s="176"/>
      <c r="BB717" s="176"/>
      <c r="BC717" s="751"/>
      <c r="BD717" s="176"/>
      <c r="BE717" s="176"/>
      <c r="BF717" s="176"/>
      <c r="BG717" s="176"/>
      <c r="BH717" s="751"/>
      <c r="BI717" s="178"/>
      <c r="BJ717" s="191"/>
      <c r="BK717" s="191"/>
      <c r="BL717" s="191"/>
      <c r="BM717" s="178"/>
      <c r="BN717" s="178"/>
      <c r="BO717" s="178"/>
      <c r="BP717" s="178"/>
      <c r="BQ717" s="178"/>
      <c r="BR717" s="178"/>
      <c r="BS717" s="178"/>
      <c r="BT717" s="178"/>
      <c r="BU717" s="179"/>
      <c r="BV717" s="180"/>
      <c r="BW717" s="181"/>
      <c r="BX717" s="177"/>
      <c r="BY717"/>
      <c r="CA717"/>
    </row>
    <row r="718" spans="2:79" ht="18.75">
      <c r="B718" s="1170" t="s">
        <v>1029</v>
      </c>
      <c r="C718" s="335">
        <v>29726019000100</v>
      </c>
      <c r="D718" s="1170" t="s">
        <v>13</v>
      </c>
      <c r="E718" s="1170" t="s">
        <v>615</v>
      </c>
      <c r="F718" s="1170" t="s">
        <v>619</v>
      </c>
      <c r="G718" s="1172" t="s">
        <v>34</v>
      </c>
      <c r="H718" s="1172" t="s">
        <v>1336</v>
      </c>
      <c r="I718" s="1172" t="s">
        <v>34</v>
      </c>
      <c r="J718" s="1172" t="s">
        <v>611</v>
      </c>
      <c r="K718" s="1172" t="s">
        <v>48</v>
      </c>
      <c r="L718" s="740" t="s">
        <v>1414</v>
      </c>
      <c r="M718" s="740" t="s">
        <v>34</v>
      </c>
      <c r="N718" s="1172" t="s">
        <v>3469</v>
      </c>
      <c r="O718" s="1172" t="s">
        <v>1323</v>
      </c>
      <c r="P718" s="783">
        <v>43230</v>
      </c>
      <c r="Q718" s="741">
        <v>89.690739769999993</v>
      </c>
      <c r="R718" s="741">
        <v>93.020190297276429</v>
      </c>
      <c r="S718" s="784">
        <v>31</v>
      </c>
      <c r="T718" s="742">
        <v>2.4999896103608643E-2</v>
      </c>
      <c r="U718" s="743">
        <v>0.76914820732305245</v>
      </c>
      <c r="V718" s="742">
        <v>0.13300328736745803</v>
      </c>
      <c r="W718" s="743">
        <v>1.0054046700903991</v>
      </c>
      <c r="X718" s="742">
        <v>0.27298985145005705</v>
      </c>
      <c r="Y718" s="743">
        <v>1.3297687522824373</v>
      </c>
      <c r="Z718" s="742">
        <v>0.41192667413033468</v>
      </c>
      <c r="AA718" s="743">
        <v>1.7749558152559637</v>
      </c>
      <c r="AB718" s="742">
        <v>3.1765594748232082E-2</v>
      </c>
      <c r="AC718" s="744">
        <v>2.2507832531421797E-2</v>
      </c>
      <c r="AD718" s="785">
        <v>0</v>
      </c>
      <c r="AE718" s="1178" t="s">
        <v>1825</v>
      </c>
      <c r="AF718" s="786" t="s">
        <v>1765</v>
      </c>
      <c r="AG718" s="787" t="s">
        <v>719</v>
      </c>
      <c r="AH718" s="787" t="s">
        <v>1730</v>
      </c>
      <c r="AI718" s="787">
        <v>50000</v>
      </c>
      <c r="AJ718" s="787">
        <v>10000</v>
      </c>
      <c r="AK718" s="787">
        <v>20000</v>
      </c>
      <c r="AL718" s="742">
        <v>2.2000000000000002E-2</v>
      </c>
      <c r="AM718" s="742">
        <v>0.2</v>
      </c>
      <c r="AN718" s="743" t="s">
        <v>2119</v>
      </c>
      <c r="AO718" s="1172" t="s">
        <v>34</v>
      </c>
      <c r="AP718" s="1178" t="s">
        <v>1742</v>
      </c>
      <c r="AQ718" s="745" t="s">
        <v>664</v>
      </c>
      <c r="AR718" s="742">
        <v>4.0000000000000001E-3</v>
      </c>
      <c r="AS718" s="742">
        <v>4.0000000000000001E-3</v>
      </c>
      <c r="AT718" s="742" t="s">
        <v>1414</v>
      </c>
      <c r="AU718" s="742" t="s">
        <v>2724</v>
      </c>
      <c r="AX718"/>
      <c r="AY718" s="190"/>
      <c r="AZ718" s="176"/>
      <c r="BA718" s="176"/>
      <c r="BB718" s="176"/>
      <c r="BC718" s="751"/>
      <c r="BD718" s="176"/>
      <c r="BE718" s="176"/>
      <c r="BF718" s="176"/>
      <c r="BG718" s="176"/>
      <c r="BH718" s="751"/>
      <c r="BI718" s="178"/>
      <c r="BJ718" s="191"/>
      <c r="BK718" s="191"/>
      <c r="BL718" s="191"/>
      <c r="BM718" s="178"/>
      <c r="BN718" s="178"/>
      <c r="BO718" s="178"/>
      <c r="BP718" s="178"/>
      <c r="BQ718" s="178"/>
      <c r="BR718" s="178"/>
      <c r="BS718" s="178"/>
      <c r="BT718" s="178"/>
      <c r="BU718" s="179"/>
      <c r="BV718" s="180"/>
      <c r="BW718" s="181"/>
      <c r="BX718" s="177"/>
      <c r="BY718"/>
      <c r="CA718"/>
    </row>
    <row r="719" spans="2:79" ht="18.75">
      <c r="B719" s="1170" t="s">
        <v>257</v>
      </c>
      <c r="C719" s="335">
        <v>12105940000124</v>
      </c>
      <c r="D719" s="1170" t="s">
        <v>13</v>
      </c>
      <c r="E719" s="1170" t="s">
        <v>615</v>
      </c>
      <c r="F719" s="1170" t="s">
        <v>619</v>
      </c>
      <c r="G719" s="1172" t="s">
        <v>34</v>
      </c>
      <c r="H719" s="1172" t="s">
        <v>1336</v>
      </c>
      <c r="I719" s="1172" t="s">
        <v>34</v>
      </c>
      <c r="J719" s="1172" t="s">
        <v>611</v>
      </c>
      <c r="K719" s="1172" t="s">
        <v>48</v>
      </c>
      <c r="L719" s="740" t="s">
        <v>1414</v>
      </c>
      <c r="M719" s="740" t="s">
        <v>34</v>
      </c>
      <c r="N719" s="1172" t="s">
        <v>3470</v>
      </c>
      <c r="O719" s="1172" t="s">
        <v>1323</v>
      </c>
      <c r="P719" s="783">
        <v>40437</v>
      </c>
      <c r="Q719" s="741">
        <v>543.10447799999997</v>
      </c>
      <c r="R719" s="741">
        <v>552.82547394331993</v>
      </c>
      <c r="S719" s="784">
        <v>31</v>
      </c>
      <c r="T719" s="742">
        <v>2.5257914478939991E-2</v>
      </c>
      <c r="U719" s="743">
        <v>0.77708641514679877</v>
      </c>
      <c r="V719" s="742">
        <v>0.13435068609212775</v>
      </c>
      <c r="W719" s="743">
        <v>1.0155899895443017</v>
      </c>
      <c r="X719" s="742">
        <v>0.27505656219254671</v>
      </c>
      <c r="Y719" s="743">
        <v>1.3398359666890212</v>
      </c>
      <c r="Z719" s="742">
        <v>0.41465522442750791</v>
      </c>
      <c r="AA719" s="743">
        <v>1.7867128985461165</v>
      </c>
      <c r="AB719" s="742">
        <v>3.2125128759505635E-2</v>
      </c>
      <c r="AC719" s="744">
        <v>6.4198136821901092E-2</v>
      </c>
      <c r="AD719" s="785">
        <v>0</v>
      </c>
      <c r="AE719" s="1178" t="s">
        <v>1825</v>
      </c>
      <c r="AF719" s="786" t="s">
        <v>1765</v>
      </c>
      <c r="AG719" s="787" t="s">
        <v>719</v>
      </c>
      <c r="AH719" s="787" t="s">
        <v>1730</v>
      </c>
      <c r="AI719" s="787">
        <v>10000</v>
      </c>
      <c r="AJ719" s="787">
        <v>10000</v>
      </c>
      <c r="AK719" s="787">
        <v>10000</v>
      </c>
      <c r="AL719" s="742">
        <v>2.2000000000000002E-2</v>
      </c>
      <c r="AM719" s="742">
        <v>0.2</v>
      </c>
      <c r="AN719" s="743" t="s">
        <v>64</v>
      </c>
      <c r="AO719" s="1172" t="s">
        <v>34</v>
      </c>
      <c r="AP719" s="1178" t="s">
        <v>1742</v>
      </c>
      <c r="AQ719" s="745" t="s">
        <v>668</v>
      </c>
      <c r="AR719" s="742">
        <v>4.0000000000000001E-3</v>
      </c>
      <c r="AS719" s="742">
        <v>4.0000000000000001E-3</v>
      </c>
      <c r="AT719" s="742" t="s">
        <v>1414</v>
      </c>
      <c r="AU719" s="742" t="s">
        <v>2724</v>
      </c>
      <c r="AX719"/>
      <c r="AY719" s="190"/>
      <c r="AZ719" s="176"/>
      <c r="BA719" s="176"/>
      <c r="BB719" s="176"/>
      <c r="BC719" s="751"/>
      <c r="BD719" s="176"/>
      <c r="BE719" s="176"/>
      <c r="BF719" s="176"/>
      <c r="BG719" s="176"/>
      <c r="BH719" s="751"/>
      <c r="BI719" s="178"/>
      <c r="BJ719" s="191"/>
      <c r="BK719" s="191"/>
      <c r="BL719" s="191"/>
      <c r="BM719" s="178"/>
      <c r="BN719" s="178"/>
      <c r="BO719" s="178"/>
      <c r="BP719" s="178"/>
      <c r="BQ719" s="178"/>
      <c r="BR719" s="178"/>
      <c r="BS719" s="178"/>
      <c r="BT719" s="178"/>
      <c r="BU719" s="179"/>
      <c r="BV719" s="180"/>
      <c r="BW719" s="181"/>
      <c r="BX719" s="177"/>
      <c r="BY719"/>
      <c r="CA719"/>
    </row>
    <row r="720" spans="2:79" ht="18.75">
      <c r="B720" s="1170" t="s">
        <v>1030</v>
      </c>
      <c r="C720" s="335">
        <v>28747685000153</v>
      </c>
      <c r="D720" s="1170" t="s">
        <v>14</v>
      </c>
      <c r="E720" s="1170" t="s">
        <v>607</v>
      </c>
      <c r="F720" s="1170" t="s">
        <v>1414</v>
      </c>
      <c r="G720" s="1172" t="s">
        <v>1414</v>
      </c>
      <c r="H720" s="1172" t="s">
        <v>34</v>
      </c>
      <c r="I720" s="1172" t="s">
        <v>34</v>
      </c>
      <c r="J720" s="1172" t="s">
        <v>608</v>
      </c>
      <c r="K720" s="1172" t="s">
        <v>48</v>
      </c>
      <c r="L720" s="740" t="s">
        <v>1414</v>
      </c>
      <c r="M720" s="740" t="s">
        <v>34</v>
      </c>
      <c r="N720" s="1172" t="s">
        <v>3471</v>
      </c>
      <c r="O720" s="1172" t="s">
        <v>1320</v>
      </c>
      <c r="P720" s="783">
        <v>43047</v>
      </c>
      <c r="Q720" s="741">
        <v>136.99152344999999</v>
      </c>
      <c r="R720" s="741">
        <v>195.75755612587022</v>
      </c>
      <c r="S720" s="784">
        <v>32</v>
      </c>
      <c r="T720" s="742">
        <v>-9.9253727761863919E-2</v>
      </c>
      <c r="U720" s="743">
        <v>-3.0536457616377213</v>
      </c>
      <c r="V720" s="742">
        <v>-0.24717568391646494</v>
      </c>
      <c r="W720" s="743">
        <v>-1.8684619896335406</v>
      </c>
      <c r="X720" s="742">
        <v>-0.22307868063975866</v>
      </c>
      <c r="Y720" s="743">
        <v>-1.0866450061767752</v>
      </c>
      <c r="Z720" s="742">
        <v>0.30700016128017293</v>
      </c>
      <c r="AA720" s="743">
        <v>1.3228366983011888</v>
      </c>
      <c r="AB720" s="742">
        <v>0.23572808529195274</v>
      </c>
      <c r="AC720" s="744">
        <v>-1.6097530174527017</v>
      </c>
      <c r="AD720" s="785">
        <v>28747676000162</v>
      </c>
      <c r="AE720" s="1178" t="s">
        <v>1825</v>
      </c>
      <c r="AF720" s="786" t="s">
        <v>1765</v>
      </c>
      <c r="AG720" s="787" t="s">
        <v>719</v>
      </c>
      <c r="AH720" s="787" t="s">
        <v>1726</v>
      </c>
      <c r="AI720" s="787">
        <v>50000</v>
      </c>
      <c r="AJ720" s="787">
        <v>10000</v>
      </c>
      <c r="AK720" s="787">
        <v>20000</v>
      </c>
      <c r="AL720" s="742">
        <v>0.02</v>
      </c>
      <c r="AM720" s="742">
        <v>0.2</v>
      </c>
      <c r="AN720" s="743" t="s">
        <v>666</v>
      </c>
      <c r="AO720" s="1172" t="s">
        <v>34</v>
      </c>
      <c r="AP720" s="1178" t="s">
        <v>1727</v>
      </c>
      <c r="AQ720" s="745" t="s">
        <v>659</v>
      </c>
      <c r="AR720" s="742">
        <v>4.0000000000000001E-3</v>
      </c>
      <c r="AS720" s="742">
        <v>4.0000000000000001E-3</v>
      </c>
      <c r="AT720" s="742" t="s">
        <v>1414</v>
      </c>
      <c r="AU720" s="742" t="s">
        <v>2724</v>
      </c>
      <c r="AX720"/>
      <c r="AY720" s="190"/>
      <c r="AZ720" s="176"/>
      <c r="BA720" s="176"/>
      <c r="BB720" s="176"/>
      <c r="BC720" s="751"/>
      <c r="BD720" s="176"/>
      <c r="BE720" s="176"/>
      <c r="BF720" s="176"/>
      <c r="BG720" s="176"/>
      <c r="BH720" s="751"/>
      <c r="BI720" s="178"/>
      <c r="BJ720" s="191"/>
      <c r="BK720" s="191"/>
      <c r="BL720" s="191"/>
      <c r="BM720" s="178"/>
      <c r="BN720" s="178"/>
      <c r="BO720" s="178"/>
      <c r="BP720" s="178"/>
      <c r="BQ720" s="178"/>
      <c r="BR720" s="178"/>
      <c r="BS720" s="178"/>
      <c r="BT720" s="178"/>
      <c r="BU720" s="179"/>
      <c r="BV720" s="180"/>
      <c r="BW720" s="181"/>
      <c r="BX720" s="177"/>
      <c r="BY720"/>
      <c r="CA720"/>
    </row>
    <row r="721" spans="2:79" ht="18.75">
      <c r="B721" s="1170" t="s">
        <v>1031</v>
      </c>
      <c r="C721" s="335">
        <v>35088117000153</v>
      </c>
      <c r="D721" s="1170" t="s">
        <v>13</v>
      </c>
      <c r="E721" s="1170" t="s">
        <v>615</v>
      </c>
      <c r="F721" s="1170" t="s">
        <v>619</v>
      </c>
      <c r="G721" s="1172" t="s">
        <v>34</v>
      </c>
      <c r="H721" s="1172" t="s">
        <v>865</v>
      </c>
      <c r="I721" s="1172" t="s">
        <v>34</v>
      </c>
      <c r="J721" s="1172" t="s">
        <v>611</v>
      </c>
      <c r="K721" s="1172" t="s">
        <v>48</v>
      </c>
      <c r="L721" s="740" t="s">
        <v>1414</v>
      </c>
      <c r="M721" s="740" t="s">
        <v>1411</v>
      </c>
      <c r="N721" s="1172" t="s">
        <v>3473</v>
      </c>
      <c r="O721" s="1172" t="s">
        <v>1323</v>
      </c>
      <c r="P721" s="783">
        <v>43822</v>
      </c>
      <c r="Q721" s="741">
        <v>0</v>
      </c>
      <c r="R721" s="741">
        <v>0</v>
      </c>
      <c r="S721" s="784">
        <v>61</v>
      </c>
      <c r="T721" s="742"/>
      <c r="U721" s="743"/>
      <c r="V721" s="742"/>
      <c r="W721" s="743"/>
      <c r="X721" s="742"/>
      <c r="Y721" s="743"/>
      <c r="Z721" s="742"/>
      <c r="AA721" s="743"/>
      <c r="AB721" s="742"/>
      <c r="AC721" s="744"/>
      <c r="AD721" s="785">
        <v>35002571000140</v>
      </c>
      <c r="AE721" s="1178" t="s">
        <v>1793</v>
      </c>
      <c r="AF721" s="786" t="s">
        <v>1741</v>
      </c>
      <c r="AG721" s="787" t="s">
        <v>1427</v>
      </c>
      <c r="AH721" s="787" t="s">
        <v>1726</v>
      </c>
      <c r="AI721" s="787">
        <v>10000</v>
      </c>
      <c r="AJ721" s="787">
        <v>10000</v>
      </c>
      <c r="AK721" s="787">
        <v>10000</v>
      </c>
      <c r="AL721" s="742">
        <v>0</v>
      </c>
      <c r="AM721" s="742">
        <v>0</v>
      </c>
      <c r="AN721" s="743" t="s">
        <v>34</v>
      </c>
      <c r="AO721" s="1172" t="s">
        <v>34</v>
      </c>
      <c r="AP721" s="1178" t="s">
        <v>1742</v>
      </c>
      <c r="AQ721" s="745" t="s">
        <v>664</v>
      </c>
      <c r="AR721" s="742">
        <v>0</v>
      </c>
      <c r="AS721" s="742">
        <v>0</v>
      </c>
      <c r="AT721" s="742" t="s">
        <v>1414</v>
      </c>
      <c r="AU721" s="742" t="s">
        <v>2724</v>
      </c>
      <c r="AX721"/>
      <c r="AY721" s="190"/>
      <c r="AZ721" s="176"/>
      <c r="BA721" s="176"/>
      <c r="BB721" s="176"/>
      <c r="BC721" s="751"/>
      <c r="BD721" s="176"/>
      <c r="BE721" s="176"/>
      <c r="BF721" s="176"/>
      <c r="BG721" s="176"/>
      <c r="BH721" s="751"/>
      <c r="BI721" s="178"/>
      <c r="BJ721" s="191"/>
      <c r="BK721" s="191"/>
      <c r="BL721" s="191"/>
      <c r="BM721" s="178"/>
      <c r="BN721" s="178"/>
      <c r="BO721" s="178"/>
      <c r="BP721" s="178"/>
      <c r="BQ721" s="178"/>
      <c r="BR721" s="178"/>
      <c r="BS721" s="178"/>
      <c r="BT721" s="178"/>
      <c r="BU721" s="179"/>
      <c r="BV721" s="180"/>
      <c r="BW721" s="181"/>
      <c r="BX721" s="177"/>
      <c r="BY721"/>
      <c r="CA721"/>
    </row>
    <row r="722" spans="2:79" ht="18.75">
      <c r="B722" s="1170" t="s">
        <v>1295</v>
      </c>
      <c r="C722" s="335">
        <v>42831231000197</v>
      </c>
      <c r="D722" s="1170" t="s">
        <v>13</v>
      </c>
      <c r="E722" s="1170" t="s">
        <v>615</v>
      </c>
      <c r="F722" s="1170" t="s">
        <v>619</v>
      </c>
      <c r="G722" s="1172" t="s">
        <v>34</v>
      </c>
      <c r="H722" s="1172" t="s">
        <v>1337</v>
      </c>
      <c r="I722" s="1172" t="s">
        <v>34</v>
      </c>
      <c r="J722" s="1172" t="s">
        <v>608</v>
      </c>
      <c r="K722" s="1172" t="s">
        <v>48</v>
      </c>
      <c r="L722" s="740" t="s">
        <v>1414</v>
      </c>
      <c r="M722" s="740" t="s">
        <v>1411</v>
      </c>
      <c r="N722" s="1172" t="s">
        <v>3474</v>
      </c>
      <c r="O722" s="1172" t="s">
        <v>1320</v>
      </c>
      <c r="P722" s="783">
        <v>44676</v>
      </c>
      <c r="Q722" s="741"/>
      <c r="R722" s="741"/>
      <c r="S722" s="784">
        <v>62</v>
      </c>
      <c r="T722" s="742"/>
      <c r="U722" s="743"/>
      <c r="V722" s="742"/>
      <c r="W722" s="743"/>
      <c r="X722" s="742"/>
      <c r="Y722" s="743"/>
      <c r="Z722" s="742"/>
      <c r="AA722" s="743"/>
      <c r="AB722" s="742"/>
      <c r="AC722" s="744"/>
      <c r="AD722" s="785">
        <v>42831201000180</v>
      </c>
      <c r="AE722" s="1178" t="s">
        <v>1825</v>
      </c>
      <c r="AF722" s="786" t="s">
        <v>1765</v>
      </c>
      <c r="AG722" s="787" t="s">
        <v>719</v>
      </c>
      <c r="AH722" s="787" t="s">
        <v>1726</v>
      </c>
      <c r="AI722" s="787">
        <v>50000</v>
      </c>
      <c r="AJ722" s="787">
        <v>50000</v>
      </c>
      <c r="AK722" s="787">
        <v>50000</v>
      </c>
      <c r="AL722" s="742">
        <v>0.02</v>
      </c>
      <c r="AM722" s="742">
        <v>0.2</v>
      </c>
      <c r="AN722" s="743" t="s">
        <v>64</v>
      </c>
      <c r="AO722" s="1172" t="s">
        <v>34</v>
      </c>
      <c r="AP722" s="1178" t="s">
        <v>1742</v>
      </c>
      <c r="AQ722" s="745" t="s">
        <v>668</v>
      </c>
      <c r="AR722" s="742">
        <v>0</v>
      </c>
      <c r="AS722" s="742">
        <v>0</v>
      </c>
      <c r="AT722" s="742" t="s">
        <v>1414</v>
      </c>
      <c r="AU722" s="742" t="s">
        <v>2724</v>
      </c>
      <c r="AX722"/>
      <c r="AY722" s="190"/>
      <c r="AZ722" s="176"/>
      <c r="BA722" s="176"/>
      <c r="BB722" s="176"/>
      <c r="BC722" s="751"/>
      <c r="BD722" s="176"/>
      <c r="BE722" s="176"/>
      <c r="BF722" s="176"/>
      <c r="BG722" s="176"/>
      <c r="BH722" s="751"/>
      <c r="BI722" s="178"/>
      <c r="BJ722" s="191"/>
      <c r="BK722" s="191"/>
      <c r="BL722" s="191"/>
      <c r="BM722" s="178"/>
      <c r="BN722" s="178"/>
      <c r="BO722" s="178"/>
      <c r="BP722" s="178"/>
      <c r="BQ722" s="178"/>
      <c r="BR722" s="178"/>
      <c r="BS722" s="178"/>
      <c r="BT722" s="178"/>
      <c r="BU722" s="179"/>
      <c r="BV722" s="180"/>
      <c r="BW722" s="181"/>
      <c r="BX722" s="177"/>
      <c r="BY722"/>
      <c r="CA722"/>
    </row>
    <row r="723" spans="2:79" ht="18.75">
      <c r="B723" s="1170" t="s">
        <v>520</v>
      </c>
      <c r="C723" s="335">
        <v>34687662000101</v>
      </c>
      <c r="D723" s="1170" t="s">
        <v>13</v>
      </c>
      <c r="E723" s="1170" t="s">
        <v>615</v>
      </c>
      <c r="F723" s="1170" t="s">
        <v>619</v>
      </c>
      <c r="G723" s="1172" t="s">
        <v>34</v>
      </c>
      <c r="H723" s="1172" t="s">
        <v>1336</v>
      </c>
      <c r="I723" s="1172" t="s">
        <v>34</v>
      </c>
      <c r="J723" s="1172" t="s">
        <v>611</v>
      </c>
      <c r="K723" s="1172" t="s">
        <v>48</v>
      </c>
      <c r="L723" s="740" t="s">
        <v>1414</v>
      </c>
      <c r="M723" s="740" t="s">
        <v>1411</v>
      </c>
      <c r="N723" s="1172" t="s">
        <v>3475</v>
      </c>
      <c r="O723" s="1172" t="s">
        <v>1320</v>
      </c>
      <c r="P723" s="783">
        <v>43735</v>
      </c>
      <c r="Q723" s="741">
        <v>1247.1927337100001</v>
      </c>
      <c r="R723" s="741">
        <v>964.32204744592741</v>
      </c>
      <c r="S723" s="784">
        <v>1</v>
      </c>
      <c r="T723" s="742">
        <v>2.6438791330810174E-2</v>
      </c>
      <c r="U723" s="743">
        <v>0.81341733868028243</v>
      </c>
      <c r="V723" s="742">
        <v>0.12285631902209904</v>
      </c>
      <c r="W723" s="743">
        <v>0.9287012324265006</v>
      </c>
      <c r="X723" s="742">
        <v>0.20357929692603238</v>
      </c>
      <c r="Y723" s="743">
        <v>0.99166099481684356</v>
      </c>
      <c r="Z723" s="742">
        <v>0.27212183078068031</v>
      </c>
      <c r="AA723" s="743">
        <v>1.1725490392725673</v>
      </c>
      <c r="AB723" s="742">
        <v>7.2323214241800373E-3</v>
      </c>
      <c r="AC723" s="744">
        <v>-1.3041447006172195</v>
      </c>
      <c r="AD723" s="785">
        <v>34687633000131</v>
      </c>
      <c r="AE723" s="1178" t="s">
        <v>1912</v>
      </c>
      <c r="AF723" s="786" t="s">
        <v>1763</v>
      </c>
      <c r="AG723" s="787" t="s">
        <v>59</v>
      </c>
      <c r="AH723" s="787" t="s">
        <v>1730</v>
      </c>
      <c r="AI723" s="787">
        <v>1</v>
      </c>
      <c r="AJ723" s="787">
        <v>1</v>
      </c>
      <c r="AK723" s="787">
        <v>1</v>
      </c>
      <c r="AL723" s="742">
        <v>0</v>
      </c>
      <c r="AM723" s="742">
        <v>0</v>
      </c>
      <c r="AN723" s="743" t="s">
        <v>64</v>
      </c>
      <c r="AO723" s="1172" t="s">
        <v>34</v>
      </c>
      <c r="AP723" s="1178" t="s">
        <v>1742</v>
      </c>
      <c r="AQ723" s="745" t="s">
        <v>664</v>
      </c>
      <c r="AR723" s="742">
        <v>2.13333333333333E-3</v>
      </c>
      <c r="AS723" s="742">
        <v>2.13333333333333E-3</v>
      </c>
      <c r="AT723" s="742" t="s">
        <v>1414</v>
      </c>
      <c r="AU723" s="742" t="s">
        <v>2724</v>
      </c>
      <c r="AX723"/>
      <c r="AY723" s="190"/>
      <c r="AZ723" s="176"/>
      <c r="BA723" s="176"/>
      <c r="BB723" s="176"/>
      <c r="BC723" s="751"/>
      <c r="BD723" s="176"/>
      <c r="BE723" s="176"/>
      <c r="BF723" s="176"/>
      <c r="BG723" s="176"/>
      <c r="BH723" s="751"/>
      <c r="BI723" s="178"/>
      <c r="BJ723" s="191"/>
      <c r="BK723" s="191"/>
      <c r="BL723" s="191"/>
      <c r="BM723" s="178"/>
      <c r="BN723" s="178"/>
      <c r="BO723" s="178"/>
      <c r="BP723" s="178"/>
      <c r="BQ723" s="178"/>
      <c r="BR723" s="178"/>
      <c r="BS723" s="178"/>
      <c r="BT723" s="178"/>
      <c r="BU723" s="179"/>
      <c r="BV723" s="180"/>
      <c r="BW723" s="181"/>
      <c r="BX723" s="177"/>
      <c r="BY723"/>
      <c r="CA723"/>
    </row>
    <row r="724" spans="2:79" ht="18.75">
      <c r="B724" s="1170" t="s">
        <v>259</v>
      </c>
      <c r="C724" s="335">
        <v>29762315000158</v>
      </c>
      <c r="D724" s="1170" t="s">
        <v>13</v>
      </c>
      <c r="E724" s="1170" t="s">
        <v>615</v>
      </c>
      <c r="F724" s="1170" t="s">
        <v>619</v>
      </c>
      <c r="G724" s="1172" t="s">
        <v>34</v>
      </c>
      <c r="H724" s="1172" t="s">
        <v>1336</v>
      </c>
      <c r="I724" s="1172" t="s">
        <v>34</v>
      </c>
      <c r="J724" s="1172" t="s">
        <v>611</v>
      </c>
      <c r="K724" s="1172" t="s">
        <v>48</v>
      </c>
      <c r="L724" s="740" t="s">
        <v>1414</v>
      </c>
      <c r="M724" s="740" t="s">
        <v>34</v>
      </c>
      <c r="N724" s="1172" t="s">
        <v>3476</v>
      </c>
      <c r="O724" s="1172" t="s">
        <v>1320</v>
      </c>
      <c r="P724" s="783">
        <v>43192</v>
      </c>
      <c r="Q724" s="741">
        <v>1822.3811446699999</v>
      </c>
      <c r="R724" s="741">
        <v>1930.4659304031991</v>
      </c>
      <c r="S724" s="784">
        <v>30</v>
      </c>
      <c r="T724" s="742">
        <v>1.4546206965752928E-2</v>
      </c>
      <c r="U724" s="743">
        <v>0.44752942031003035</v>
      </c>
      <c r="V724" s="742">
        <v>9.97859127359908E-2</v>
      </c>
      <c r="W724" s="743">
        <v>0.75430633828487459</v>
      </c>
      <c r="X724" s="742">
        <v>0.21843784411100242</v>
      </c>
      <c r="Y724" s="743">
        <v>1.0640388932842599</v>
      </c>
      <c r="Z724" s="742">
        <v>0.35977729626421273</v>
      </c>
      <c r="AA724" s="743">
        <v>1.5502487318876099</v>
      </c>
      <c r="AB724" s="742">
        <v>3.7667712792458244E-2</v>
      </c>
      <c r="AC724" s="744">
        <v>-0.86287160900092086</v>
      </c>
      <c r="AD724" s="785">
        <v>0</v>
      </c>
      <c r="AE724" s="1178" t="s">
        <v>1912</v>
      </c>
      <c r="AF724" s="786" t="s">
        <v>1763</v>
      </c>
      <c r="AG724" s="787" t="s">
        <v>59</v>
      </c>
      <c r="AH724" s="787" t="s">
        <v>1730</v>
      </c>
      <c r="AI724" s="787">
        <v>1</v>
      </c>
      <c r="AJ724" s="787">
        <v>1</v>
      </c>
      <c r="AK724" s="787">
        <v>1</v>
      </c>
      <c r="AL724" s="742">
        <v>0.02</v>
      </c>
      <c r="AM724" s="742">
        <v>0.2</v>
      </c>
      <c r="AN724" s="743" t="s">
        <v>64</v>
      </c>
      <c r="AO724" s="1172" t="s">
        <v>34</v>
      </c>
      <c r="AP724" s="1178" t="s">
        <v>1742</v>
      </c>
      <c r="AQ724" s="745" t="s">
        <v>664</v>
      </c>
      <c r="AR724" s="742">
        <v>4.6666666666666697E-3</v>
      </c>
      <c r="AS724" s="742">
        <v>4.6666666666666697E-3</v>
      </c>
      <c r="AT724" s="742" t="s">
        <v>1414</v>
      </c>
      <c r="AU724" s="742" t="s">
        <v>2724</v>
      </c>
      <c r="AX724"/>
      <c r="AY724" s="190"/>
      <c r="AZ724" s="176"/>
      <c r="BA724" s="176"/>
      <c r="BB724" s="176"/>
      <c r="BC724" s="751"/>
      <c r="BD724" s="176"/>
      <c r="BE724" s="176"/>
      <c r="BF724" s="176"/>
      <c r="BG724" s="176"/>
      <c r="BH724" s="751"/>
      <c r="BI724" s="178"/>
      <c r="BJ724" s="191"/>
      <c r="BK724" s="191"/>
      <c r="BL724" s="191"/>
      <c r="BM724" s="178"/>
      <c r="BN724" s="178"/>
      <c r="BO724" s="178"/>
      <c r="BP724" s="178"/>
      <c r="BQ724" s="178"/>
      <c r="BR724" s="178"/>
      <c r="BS724" s="178"/>
      <c r="BT724" s="178"/>
      <c r="BU724" s="179"/>
      <c r="BV724" s="180"/>
      <c r="BW724" s="181"/>
      <c r="BX724" s="177"/>
      <c r="BY724"/>
      <c r="CA724"/>
    </row>
    <row r="725" spans="2:79" ht="18.75">
      <c r="B725" s="1170" t="s">
        <v>1032</v>
      </c>
      <c r="C725" s="335">
        <v>21624757000126</v>
      </c>
      <c r="D725" s="1170" t="s">
        <v>13</v>
      </c>
      <c r="E725" s="1170" t="s">
        <v>615</v>
      </c>
      <c r="F725" s="1170" t="s">
        <v>619</v>
      </c>
      <c r="G725" s="1172" t="s">
        <v>34</v>
      </c>
      <c r="H725" s="1172" t="s">
        <v>1336</v>
      </c>
      <c r="I725" s="1172" t="s">
        <v>34</v>
      </c>
      <c r="J725" s="1172" t="s">
        <v>611</v>
      </c>
      <c r="K725" s="1172" t="s">
        <v>48</v>
      </c>
      <c r="L725" s="740" t="s">
        <v>1414</v>
      </c>
      <c r="M725" s="740" t="s">
        <v>34</v>
      </c>
      <c r="N725" s="1172" t="s">
        <v>3477</v>
      </c>
      <c r="O725" s="1172" t="s">
        <v>1320</v>
      </c>
      <c r="P725" s="783">
        <v>42088</v>
      </c>
      <c r="Q725" s="741">
        <v>3006.9033359999999</v>
      </c>
      <c r="R725" s="741">
        <v>3218.9622428104872</v>
      </c>
      <c r="S725" s="784">
        <v>6</v>
      </c>
      <c r="T725" s="742">
        <v>1.9531408691542129E-2</v>
      </c>
      <c r="U725" s="743">
        <v>0.60090441653575766</v>
      </c>
      <c r="V725" s="742">
        <v>0.10506377061492822</v>
      </c>
      <c r="W725" s="743">
        <v>0.79420296839520221</v>
      </c>
      <c r="X725" s="742">
        <v>0.19976227055522999</v>
      </c>
      <c r="Y725" s="743">
        <v>0.97306776738523826</v>
      </c>
      <c r="Z725" s="742">
        <v>0.285946449855913</v>
      </c>
      <c r="AA725" s="743">
        <v>1.2321181071730327</v>
      </c>
      <c r="AB725" s="742">
        <v>2.2727672481116026E-2</v>
      </c>
      <c r="AC725" s="744">
        <v>-1.1978587815490533</v>
      </c>
      <c r="AD725" s="785">
        <v>0</v>
      </c>
      <c r="AE725" s="1178" t="s">
        <v>1912</v>
      </c>
      <c r="AF725" s="786" t="s">
        <v>1763</v>
      </c>
      <c r="AG725" s="787" t="s">
        <v>59</v>
      </c>
      <c r="AH725" s="787" t="s">
        <v>1730</v>
      </c>
      <c r="AI725" s="787">
        <v>1</v>
      </c>
      <c r="AJ725" s="787">
        <v>1</v>
      </c>
      <c r="AK725" s="787">
        <v>1</v>
      </c>
      <c r="AL725" s="742">
        <v>2.0499999999999997E-2</v>
      </c>
      <c r="AM725" s="742">
        <v>0.2</v>
      </c>
      <c r="AN725" s="743" t="s">
        <v>64</v>
      </c>
      <c r="AO725" s="1172" t="s">
        <v>34</v>
      </c>
      <c r="AP725" s="1178" t="s">
        <v>1742</v>
      </c>
      <c r="AQ725" s="745" t="s">
        <v>664</v>
      </c>
      <c r="AR725" s="742">
        <v>4.6666666666666697E-3</v>
      </c>
      <c r="AS725" s="742">
        <v>4.6666666666666697E-3</v>
      </c>
      <c r="AT725" s="742" t="s">
        <v>1414</v>
      </c>
      <c r="AU725" s="742" t="s">
        <v>2724</v>
      </c>
      <c r="AX725"/>
      <c r="AY725" s="190"/>
      <c r="AZ725" s="176"/>
      <c r="BA725" s="176"/>
      <c r="BB725" s="176"/>
      <c r="BC725" s="751"/>
      <c r="BD725" s="176"/>
      <c r="BE725" s="176"/>
      <c r="BF725" s="176"/>
      <c r="BG725" s="176"/>
      <c r="BH725" s="751"/>
      <c r="BI725" s="178"/>
      <c r="BJ725" s="191"/>
      <c r="BK725" s="191"/>
      <c r="BL725" s="191"/>
      <c r="BM725" s="178"/>
      <c r="BN725" s="178"/>
      <c r="BO725" s="178"/>
      <c r="BP725" s="178"/>
      <c r="BQ725" s="178"/>
      <c r="BR725" s="178"/>
      <c r="BS725" s="178"/>
      <c r="BT725" s="178"/>
      <c r="BU725" s="179"/>
      <c r="BV725" s="180"/>
      <c r="BW725" s="181"/>
      <c r="BX725" s="177"/>
      <c r="BY725"/>
      <c r="CA725"/>
    </row>
    <row r="726" spans="2:79" ht="18.75">
      <c r="B726" s="1170" t="s">
        <v>1296</v>
      </c>
      <c r="C726" s="335">
        <v>38145457000167</v>
      </c>
      <c r="D726" s="1170" t="s">
        <v>11</v>
      </c>
      <c r="E726" s="1170" t="s">
        <v>621</v>
      </c>
      <c r="F726" s="1170" t="s">
        <v>663</v>
      </c>
      <c r="G726" s="1172" t="s">
        <v>738</v>
      </c>
      <c r="H726" s="1172" t="s">
        <v>34</v>
      </c>
      <c r="I726" s="1172" t="s">
        <v>1414</v>
      </c>
      <c r="J726" s="1172" t="s">
        <v>608</v>
      </c>
      <c r="K726" s="1172" t="s">
        <v>48</v>
      </c>
      <c r="L726" s="740" t="s">
        <v>1414</v>
      </c>
      <c r="M726" s="740" t="s">
        <v>34</v>
      </c>
      <c r="N726" s="1172" t="s">
        <v>3479</v>
      </c>
      <c r="O726" s="1172" t="s">
        <v>1320</v>
      </c>
      <c r="P726" s="783">
        <v>44110</v>
      </c>
      <c r="Q726" s="741">
        <v>2269.6086984399999</v>
      </c>
      <c r="R726" s="741">
        <v>1824.8307719628451</v>
      </c>
      <c r="S726" s="784">
        <v>1</v>
      </c>
      <c r="T726" s="742">
        <v>4.9741028900832429E-2</v>
      </c>
      <c r="U726" s="743">
        <v>1.5303352882317367</v>
      </c>
      <c r="V726" s="742">
        <v>0.13181550725693381</v>
      </c>
      <c r="W726" s="743">
        <v>0.99642594712949772</v>
      </c>
      <c r="X726" s="742">
        <v>0.24782375886993324</v>
      </c>
      <c r="Y726" s="743">
        <v>1.2071814716478753</v>
      </c>
      <c r="Z726" s="742"/>
      <c r="AA726" s="743"/>
      <c r="AB726" s="742">
        <v>3.0380168971769435E-2</v>
      </c>
      <c r="AC726" s="744">
        <v>-1.5562962276785221E-2</v>
      </c>
      <c r="AD726" s="785">
        <v>39586858000115</v>
      </c>
      <c r="AE726" s="1178" t="s">
        <v>1912</v>
      </c>
      <c r="AF726" s="786" t="s">
        <v>1763</v>
      </c>
      <c r="AG726" s="787" t="s">
        <v>59</v>
      </c>
      <c r="AH726" s="787" t="s">
        <v>1730</v>
      </c>
      <c r="AI726" s="787">
        <v>1</v>
      </c>
      <c r="AJ726" s="787">
        <v>1</v>
      </c>
      <c r="AK726" s="787">
        <v>1</v>
      </c>
      <c r="AL726" s="742">
        <v>0.01</v>
      </c>
      <c r="AM726" s="742">
        <v>0</v>
      </c>
      <c r="AN726" s="743" t="s">
        <v>2138</v>
      </c>
      <c r="AO726" s="1172" t="s">
        <v>34</v>
      </c>
      <c r="AP726" s="1178" t="s">
        <v>1731</v>
      </c>
      <c r="AQ726" s="745" t="s">
        <v>675</v>
      </c>
      <c r="AR726" s="742">
        <v>2.2147466666666699E-3</v>
      </c>
      <c r="AS726" s="742">
        <v>2.2147466666666699E-3</v>
      </c>
      <c r="AT726" s="742" t="s">
        <v>1414</v>
      </c>
      <c r="AU726" s="742" t="s">
        <v>2724</v>
      </c>
      <c r="AX726"/>
      <c r="AY726" s="190"/>
      <c r="AZ726" s="176"/>
      <c r="BA726" s="176"/>
      <c r="BB726" s="176"/>
      <c r="BC726" s="751"/>
      <c r="BD726" s="176"/>
      <c r="BE726" s="176"/>
      <c r="BF726" s="176"/>
      <c r="BG726" s="176"/>
      <c r="BH726" s="751"/>
      <c r="BI726" s="178"/>
      <c r="BJ726" s="191"/>
      <c r="BK726" s="191"/>
      <c r="BL726" s="191"/>
      <c r="BM726" s="178"/>
      <c r="BN726" s="178"/>
      <c r="BO726" s="178"/>
      <c r="BP726" s="178"/>
      <c r="BQ726" s="178"/>
      <c r="BR726" s="178"/>
      <c r="BS726" s="178"/>
      <c r="BT726" s="178"/>
      <c r="BU726" s="179"/>
      <c r="BV726" s="180"/>
      <c r="BW726" s="181"/>
      <c r="BX726" s="177"/>
      <c r="BY726"/>
      <c r="CA726"/>
    </row>
    <row r="727" spans="2:79" ht="18.75">
      <c r="B727" s="1170" t="s">
        <v>260</v>
      </c>
      <c r="C727" s="335">
        <v>32990051000102</v>
      </c>
      <c r="D727" s="1170" t="s">
        <v>11</v>
      </c>
      <c r="E727" s="1170" t="s">
        <v>620</v>
      </c>
      <c r="F727" s="1170" t="s">
        <v>663</v>
      </c>
      <c r="G727" s="1172" t="s">
        <v>738</v>
      </c>
      <c r="H727" s="1172" t="s">
        <v>34</v>
      </c>
      <c r="I727" s="1172" t="s">
        <v>1414</v>
      </c>
      <c r="J727" s="1172" t="s">
        <v>608</v>
      </c>
      <c r="K727" s="1172" t="s">
        <v>48</v>
      </c>
      <c r="L727" s="740" t="s">
        <v>1414</v>
      </c>
      <c r="M727" s="740" t="s">
        <v>34</v>
      </c>
      <c r="N727" s="1172" t="s">
        <v>3480</v>
      </c>
      <c r="O727" s="1172" t="s">
        <v>1320</v>
      </c>
      <c r="P727" s="783">
        <v>43678</v>
      </c>
      <c r="Q727" s="741">
        <v>117.29048346</v>
      </c>
      <c r="R727" s="741">
        <v>106.56130333096391</v>
      </c>
      <c r="S727" s="784">
        <v>91</v>
      </c>
      <c r="T727" s="742">
        <v>2.828600807935655E-2</v>
      </c>
      <c r="U727" s="743">
        <v>0.87024891289136397</v>
      </c>
      <c r="V727" s="742">
        <v>0.14211975923208309</v>
      </c>
      <c r="W727" s="743">
        <v>1.0743183305634585</v>
      </c>
      <c r="X727" s="742">
        <v>0.23793433492263993</v>
      </c>
      <c r="Y727" s="743">
        <v>1.1590088129452489</v>
      </c>
      <c r="Z727" s="742">
        <v>0.38211110000000859</v>
      </c>
      <c r="AA727" s="743">
        <v>1.6464831282187724</v>
      </c>
      <c r="AB727" s="742">
        <v>3.5953164264872707E-3</v>
      </c>
      <c r="AC727" s="744">
        <v>2.7345149592534983</v>
      </c>
      <c r="AD727" s="785">
        <v>0</v>
      </c>
      <c r="AE727" s="1178" t="s">
        <v>1912</v>
      </c>
      <c r="AF727" s="786" t="s">
        <v>1763</v>
      </c>
      <c r="AG727" s="787" t="s">
        <v>59</v>
      </c>
      <c r="AH727" s="787" t="s">
        <v>1726</v>
      </c>
      <c r="AI727" s="787">
        <v>100</v>
      </c>
      <c r="AJ727" s="787">
        <v>0</v>
      </c>
      <c r="AK727" s="787">
        <v>0</v>
      </c>
      <c r="AL727" s="742">
        <v>8.0000000000000002E-3</v>
      </c>
      <c r="AM727" s="742">
        <v>0</v>
      </c>
      <c r="AN727" s="743" t="s">
        <v>64</v>
      </c>
      <c r="AO727" s="1172" t="s">
        <v>34</v>
      </c>
      <c r="AP727" s="1178" t="s">
        <v>1731</v>
      </c>
      <c r="AQ727" s="745" t="s">
        <v>675</v>
      </c>
      <c r="AR727" s="742">
        <v>1.92E-3</v>
      </c>
      <c r="AS727" s="742">
        <v>1.92E-3</v>
      </c>
      <c r="AT727" s="742" t="s">
        <v>1414</v>
      </c>
      <c r="AU727" s="742" t="s">
        <v>2724</v>
      </c>
      <c r="AX727"/>
      <c r="AY727" s="190"/>
      <c r="AZ727" s="176"/>
      <c r="BA727" s="176"/>
      <c r="BB727" s="176"/>
      <c r="BC727" s="751"/>
      <c r="BD727" s="176"/>
      <c r="BE727" s="176"/>
      <c r="BF727" s="176"/>
      <c r="BG727" s="176"/>
      <c r="BH727" s="751"/>
      <c r="BI727" s="178"/>
      <c r="BJ727" s="191"/>
      <c r="BK727" s="191"/>
      <c r="BL727" s="191"/>
      <c r="BM727" s="178"/>
      <c r="BN727" s="178"/>
      <c r="BO727" s="178"/>
      <c r="BP727" s="178"/>
      <c r="BQ727" s="178"/>
      <c r="BR727" s="178"/>
      <c r="BS727" s="178"/>
      <c r="BT727" s="178"/>
      <c r="BU727" s="179"/>
      <c r="BV727" s="180"/>
      <c r="BW727" s="181"/>
      <c r="BX727" s="177"/>
      <c r="BY727"/>
      <c r="CA727"/>
    </row>
    <row r="728" spans="2:79" ht="18.75">
      <c r="B728" s="1170" t="s">
        <v>4743</v>
      </c>
      <c r="C728" s="335">
        <v>37728756000161</v>
      </c>
      <c r="D728" s="1170" t="s">
        <v>13</v>
      </c>
      <c r="E728" s="1170" t="s">
        <v>615</v>
      </c>
      <c r="F728" s="1170" t="s">
        <v>619</v>
      </c>
      <c r="G728" s="1172" t="s">
        <v>34</v>
      </c>
      <c r="H728" s="1172" t="s">
        <v>1336</v>
      </c>
      <c r="I728" s="1172" t="s">
        <v>34</v>
      </c>
      <c r="J728" s="1172" t="s">
        <v>608</v>
      </c>
      <c r="K728" s="1172" t="s">
        <v>48</v>
      </c>
      <c r="L728" s="740" t="s">
        <v>1414</v>
      </c>
      <c r="M728" s="740" t="s">
        <v>34</v>
      </c>
      <c r="N728" s="1172" t="s">
        <v>4744</v>
      </c>
      <c r="O728" s="1172" t="s">
        <v>1320</v>
      </c>
      <c r="P728" s="783">
        <v>44270</v>
      </c>
      <c r="Q728" s="741">
        <v>100.7635945</v>
      </c>
      <c r="R728" s="741">
        <v>99.514219440000019</v>
      </c>
      <c r="S728" s="784">
        <v>21</v>
      </c>
      <c r="T728" s="742">
        <v>-2.5886712047729077E-5</v>
      </c>
      <c r="U728" s="743">
        <v>-7.9643203645653725E-4</v>
      </c>
      <c r="V728" s="742">
        <v>-2.5886712047729077E-5</v>
      </c>
      <c r="W728" s="743">
        <v>-1.9568404436626094E-4</v>
      </c>
      <c r="X728" s="742">
        <v>-2.5886712047729077E-5</v>
      </c>
      <c r="Y728" s="743">
        <v>-1.2609751094245757E-4</v>
      </c>
      <c r="Z728" s="742"/>
      <c r="AA728" s="743"/>
      <c r="AB728" s="742">
        <v>5.0652755878506914E-2</v>
      </c>
      <c r="AC728" s="744">
        <v>-2.6121816493067733</v>
      </c>
      <c r="AD728" s="785">
        <v>37729228000127</v>
      </c>
      <c r="AE728" s="1178" t="s">
        <v>1912</v>
      </c>
      <c r="AF728" s="786" t="s">
        <v>1763</v>
      </c>
      <c r="AG728" s="787" t="s">
        <v>59</v>
      </c>
      <c r="AH728" s="787" t="s">
        <v>2116</v>
      </c>
      <c r="AI728" s="787">
        <v>1</v>
      </c>
      <c r="AJ728" s="787">
        <v>1</v>
      </c>
      <c r="AK728" s="787">
        <v>1</v>
      </c>
      <c r="AL728" s="742">
        <v>6.0000000000000001E-3</v>
      </c>
      <c r="AM728" s="742">
        <v>0</v>
      </c>
      <c r="AN728" s="743" t="s">
        <v>64</v>
      </c>
      <c r="AO728" s="1172" t="s">
        <v>4626</v>
      </c>
      <c r="AP728" s="1178" t="s">
        <v>1742</v>
      </c>
      <c r="AQ728" s="745" t="s">
        <v>2174</v>
      </c>
      <c r="AR728" s="742">
        <v>0</v>
      </c>
      <c r="AS728" s="742">
        <v>0</v>
      </c>
      <c r="AT728" s="742" t="s">
        <v>1414</v>
      </c>
      <c r="AU728" s="742" t="s">
        <v>2724</v>
      </c>
      <c r="AX728"/>
      <c r="AY728" s="190"/>
      <c r="AZ728" s="176"/>
      <c r="BA728" s="176"/>
      <c r="BB728" s="176"/>
      <c r="BC728" s="751"/>
      <c r="BD728" s="176"/>
      <c r="BE728" s="176"/>
      <c r="BF728" s="176"/>
      <c r="BG728" s="176"/>
      <c r="BH728" s="751"/>
      <c r="BI728" s="178"/>
      <c r="BJ728" s="191"/>
      <c r="BK728" s="191"/>
      <c r="BL728" s="191"/>
      <c r="BM728" s="178"/>
      <c r="BN728" s="178"/>
      <c r="BO728" s="178"/>
      <c r="BP728" s="178"/>
      <c r="BQ728" s="178"/>
      <c r="BR728" s="178"/>
      <c r="BS728" s="178"/>
      <c r="BT728" s="178"/>
      <c r="BU728" s="179"/>
      <c r="BV728" s="180"/>
      <c r="BW728" s="181"/>
      <c r="BX728" s="177"/>
      <c r="BY728"/>
      <c r="CA728"/>
    </row>
    <row r="729" spans="2:79" ht="18.75">
      <c r="B729" s="1170" t="s">
        <v>4745</v>
      </c>
      <c r="C729" s="335">
        <v>44983621000108</v>
      </c>
      <c r="D729" s="1170" t="s">
        <v>11</v>
      </c>
      <c r="E729" s="1170" t="s">
        <v>621</v>
      </c>
      <c r="F729" s="1170" t="s">
        <v>672</v>
      </c>
      <c r="G729" s="1172" t="s">
        <v>738</v>
      </c>
      <c r="H729" s="1172" t="s">
        <v>34</v>
      </c>
      <c r="I729" s="1172" t="s">
        <v>1414</v>
      </c>
      <c r="J729" s="1172" t="s">
        <v>608</v>
      </c>
      <c r="K729" s="1172" t="s">
        <v>48</v>
      </c>
      <c r="L729" s="740" t="s">
        <v>1414</v>
      </c>
      <c r="M729" s="740" t="s">
        <v>34</v>
      </c>
      <c r="N729" s="1172" t="s">
        <v>4746</v>
      </c>
      <c r="O729" s="1172" t="s">
        <v>1320</v>
      </c>
      <c r="P729" s="783">
        <v>44872</v>
      </c>
      <c r="Q729" s="741"/>
      <c r="R729" s="741"/>
      <c r="S729" s="784">
        <v>1</v>
      </c>
      <c r="T729" s="742"/>
      <c r="U729" s="743"/>
      <c r="V729" s="742"/>
      <c r="W729" s="743"/>
      <c r="X729" s="742"/>
      <c r="Y729" s="743"/>
      <c r="Z729" s="742"/>
      <c r="AA729" s="743"/>
      <c r="AB729" s="742"/>
      <c r="AC729" s="744"/>
      <c r="AD729" s="785">
        <v>38068830000123</v>
      </c>
      <c r="AE729" s="1178" t="s">
        <v>1912</v>
      </c>
      <c r="AF729" s="786" t="s">
        <v>1763</v>
      </c>
      <c r="AG729" s="787" t="s">
        <v>59</v>
      </c>
      <c r="AH729" s="787" t="s">
        <v>2116</v>
      </c>
      <c r="AI729" s="787">
        <v>1</v>
      </c>
      <c r="AJ729" s="787">
        <v>0</v>
      </c>
      <c r="AK729" s="787">
        <v>0</v>
      </c>
      <c r="AL729" s="742">
        <v>3.3E-3</v>
      </c>
      <c r="AM729" s="742">
        <v>0</v>
      </c>
      <c r="AN729" s="743" t="s">
        <v>64</v>
      </c>
      <c r="AO729" s="1172" t="s">
        <v>4626</v>
      </c>
      <c r="AP729" s="1178" t="s">
        <v>1731</v>
      </c>
      <c r="AQ729" s="745" t="s">
        <v>2187</v>
      </c>
      <c r="AR729" s="742">
        <v>0</v>
      </c>
      <c r="AS729" s="742">
        <v>0</v>
      </c>
      <c r="AT729" s="742" t="s">
        <v>1414</v>
      </c>
      <c r="AU729" s="742" t="s">
        <v>2724</v>
      </c>
      <c r="AX729"/>
      <c r="AY729" s="190"/>
      <c r="AZ729" s="176"/>
      <c r="BA729" s="176"/>
      <c r="BB729" s="176"/>
      <c r="BC729" s="751"/>
      <c r="BD729" s="176"/>
      <c r="BE729" s="176"/>
      <c r="BF729" s="176"/>
      <c r="BG729" s="176"/>
      <c r="BH729" s="751"/>
      <c r="BI729" s="178"/>
      <c r="BJ729" s="191"/>
      <c r="BK729" s="191"/>
      <c r="BL729" s="191"/>
      <c r="BM729" s="178"/>
      <c r="BN729" s="178"/>
      <c r="BO729" s="178"/>
      <c r="BP729" s="178"/>
      <c r="BQ729" s="178"/>
      <c r="BR729" s="178"/>
      <c r="BS729" s="178"/>
      <c r="BT729" s="178"/>
      <c r="BU729" s="179"/>
      <c r="BV729" s="180"/>
      <c r="BW729" s="181"/>
      <c r="BX729" s="177"/>
      <c r="BY729"/>
      <c r="CA729"/>
    </row>
    <row r="730" spans="2:79" ht="18.75">
      <c r="B730" s="1170" t="s">
        <v>2648</v>
      </c>
      <c r="C730" s="335">
        <v>34143959000106</v>
      </c>
      <c r="D730" s="1170" t="s">
        <v>13</v>
      </c>
      <c r="E730" s="1170" t="s">
        <v>616</v>
      </c>
      <c r="F730" s="1170" t="s">
        <v>619</v>
      </c>
      <c r="G730" s="1172" t="s">
        <v>34</v>
      </c>
      <c r="H730" s="1172" t="s">
        <v>1336</v>
      </c>
      <c r="I730" s="1172" t="s">
        <v>34</v>
      </c>
      <c r="J730" s="1172" t="s">
        <v>608</v>
      </c>
      <c r="K730" s="1172" t="s">
        <v>48</v>
      </c>
      <c r="L730" s="740" t="s">
        <v>1414</v>
      </c>
      <c r="M730" s="740" t="s">
        <v>34</v>
      </c>
      <c r="N730" s="1172" t="s">
        <v>3481</v>
      </c>
      <c r="O730" s="1172" t="s">
        <v>1320</v>
      </c>
      <c r="P730" s="783">
        <v>43955</v>
      </c>
      <c r="Q730" s="741"/>
      <c r="R730" s="741"/>
      <c r="S730" s="784">
        <v>1</v>
      </c>
      <c r="T730" s="742"/>
      <c r="U730" s="743"/>
      <c r="V730" s="742"/>
      <c r="W730" s="743"/>
      <c r="X730" s="742"/>
      <c r="Y730" s="743"/>
      <c r="Z730" s="742"/>
      <c r="AA730" s="743"/>
      <c r="AB730" s="742"/>
      <c r="AC730" s="744"/>
      <c r="AD730" s="785">
        <v>26218634000109</v>
      </c>
      <c r="AE730" s="1178" t="s">
        <v>1912</v>
      </c>
      <c r="AF730" s="786" t="s">
        <v>1763</v>
      </c>
      <c r="AG730" s="787" t="s">
        <v>59</v>
      </c>
      <c r="AH730" s="787" t="s">
        <v>2116</v>
      </c>
      <c r="AI730" s="787">
        <v>50000</v>
      </c>
      <c r="AJ730" s="787">
        <v>0</v>
      </c>
      <c r="AK730" s="787">
        <v>0</v>
      </c>
      <c r="AL730" s="742">
        <v>1.4999999999999999E-2</v>
      </c>
      <c r="AM730" s="742">
        <v>0.2</v>
      </c>
      <c r="AN730" s="743" t="s">
        <v>64</v>
      </c>
      <c r="AO730" s="1172" t="s">
        <v>4626</v>
      </c>
      <c r="AP730" s="1178" t="s">
        <v>1742</v>
      </c>
      <c r="AQ730" s="745" t="s">
        <v>2174</v>
      </c>
      <c r="AR730" s="742">
        <v>0</v>
      </c>
      <c r="AS730" s="742">
        <v>0</v>
      </c>
      <c r="AT730" s="742" t="s">
        <v>1414</v>
      </c>
      <c r="AU730" s="742" t="s">
        <v>2724</v>
      </c>
      <c r="AX730"/>
      <c r="AY730" s="190"/>
      <c r="AZ730" s="176"/>
      <c r="BA730" s="176"/>
      <c r="BB730" s="176"/>
      <c r="BC730" s="751"/>
      <c r="BD730" s="176"/>
      <c r="BE730" s="176"/>
      <c r="BF730" s="176"/>
      <c r="BG730" s="176"/>
      <c r="BH730" s="751"/>
      <c r="BI730" s="178"/>
      <c r="BJ730" s="191"/>
      <c r="BK730" s="191"/>
      <c r="BL730" s="191"/>
      <c r="BM730" s="178"/>
      <c r="BN730" s="178"/>
      <c r="BO730" s="178"/>
      <c r="BP730" s="178"/>
      <c r="BQ730" s="178"/>
      <c r="BR730" s="178"/>
      <c r="BS730" s="178"/>
      <c r="BT730" s="178"/>
      <c r="BU730" s="179"/>
      <c r="BV730" s="180"/>
      <c r="BW730" s="181"/>
      <c r="BX730" s="177"/>
      <c r="BY730"/>
      <c r="CA730"/>
    </row>
    <row r="731" spans="2:79" ht="18.75">
      <c r="B731" s="1170" t="s">
        <v>1034</v>
      </c>
      <c r="C731" s="335">
        <v>27945264000174</v>
      </c>
      <c r="D731" s="1170" t="s">
        <v>11</v>
      </c>
      <c r="E731" s="1170" t="s">
        <v>620</v>
      </c>
      <c r="F731" s="1170" t="s">
        <v>663</v>
      </c>
      <c r="G731" s="1172" t="s">
        <v>738</v>
      </c>
      <c r="H731" s="1172" t="s">
        <v>34</v>
      </c>
      <c r="I731" s="1172" t="s">
        <v>1414</v>
      </c>
      <c r="J731" s="1172" t="s">
        <v>608</v>
      </c>
      <c r="K731" s="1172" t="s">
        <v>48</v>
      </c>
      <c r="L731" s="740" t="s">
        <v>1414</v>
      </c>
      <c r="M731" s="740" t="s">
        <v>34</v>
      </c>
      <c r="N731" s="1172" t="s">
        <v>3482</v>
      </c>
      <c r="O731" s="1172" t="s">
        <v>1320</v>
      </c>
      <c r="P731" s="783">
        <v>43129</v>
      </c>
      <c r="Q731" s="741">
        <v>4264.7506727999998</v>
      </c>
      <c r="R731" s="741">
        <v>3876.4835181967078</v>
      </c>
      <c r="S731" s="784">
        <v>1</v>
      </c>
      <c r="T731" s="742">
        <v>3.2705598647573719E-2</v>
      </c>
      <c r="U731" s="743">
        <v>1.0062222844829134</v>
      </c>
      <c r="V731" s="742">
        <v>0.13446243701133476</v>
      </c>
      <c r="W731" s="743">
        <v>1.0164347423190749</v>
      </c>
      <c r="X731" s="742">
        <v>0.20923919232262289</v>
      </c>
      <c r="Y731" s="743">
        <v>1.0192310748018507</v>
      </c>
      <c r="Z731" s="742">
        <v>0.25088840556233261</v>
      </c>
      <c r="AA731" s="743">
        <v>1.0810560772091682</v>
      </c>
      <c r="AB731" s="742">
        <v>6.1288903447513261E-3</v>
      </c>
      <c r="AC731" s="744">
        <v>0.35473376230214726</v>
      </c>
      <c r="AD731" s="785">
        <v>0</v>
      </c>
      <c r="AE731" s="1178" t="s">
        <v>1912</v>
      </c>
      <c r="AF731" s="786" t="s">
        <v>1763</v>
      </c>
      <c r="AG731" s="787" t="s">
        <v>59</v>
      </c>
      <c r="AH731" s="787" t="s">
        <v>1730</v>
      </c>
      <c r="AI731" s="787">
        <v>1</v>
      </c>
      <c r="AJ731" s="787">
        <v>1</v>
      </c>
      <c r="AK731" s="787">
        <v>1</v>
      </c>
      <c r="AL731" s="742">
        <v>9.0000000000000011E-3</v>
      </c>
      <c r="AM731" s="742">
        <v>0.2</v>
      </c>
      <c r="AN731" s="743" t="s">
        <v>64</v>
      </c>
      <c r="AO731" s="1172" t="s">
        <v>34</v>
      </c>
      <c r="AP731" s="1178" t="s">
        <v>1731</v>
      </c>
      <c r="AQ731" s="745" t="s">
        <v>675</v>
      </c>
      <c r="AR731" s="742">
        <v>1.92586666666667E-3</v>
      </c>
      <c r="AS731" s="742">
        <v>1.92586666666667E-3</v>
      </c>
      <c r="AT731" s="742" t="s">
        <v>1414</v>
      </c>
      <c r="AU731" s="742" t="s">
        <v>2724</v>
      </c>
      <c r="AX731"/>
      <c r="AY731" s="190"/>
      <c r="AZ731" s="176"/>
      <c r="BA731" s="176"/>
      <c r="BB731" s="176"/>
      <c r="BC731" s="751"/>
      <c r="BD731" s="176"/>
      <c r="BE731" s="176"/>
      <c r="BF731" s="176"/>
      <c r="BG731" s="176"/>
      <c r="BH731" s="751"/>
      <c r="BI731" s="178"/>
      <c r="BJ731" s="191"/>
      <c r="BK731" s="191"/>
      <c r="BL731" s="191"/>
      <c r="BM731" s="178"/>
      <c r="BN731" s="178"/>
      <c r="BO731" s="178"/>
      <c r="BP731" s="178"/>
      <c r="BQ731" s="178"/>
      <c r="BR731" s="178"/>
      <c r="BS731" s="178"/>
      <c r="BT731" s="178"/>
      <c r="BU731" s="179"/>
      <c r="BV731" s="180"/>
      <c r="BW731" s="181"/>
      <c r="BX731" s="177"/>
      <c r="BY731"/>
      <c r="CA731"/>
    </row>
    <row r="732" spans="2:79" ht="18.75">
      <c r="B732" s="1170" t="s">
        <v>536</v>
      </c>
      <c r="C732" s="335">
        <v>42731202000153</v>
      </c>
      <c r="D732" s="1170" t="s">
        <v>13</v>
      </c>
      <c r="E732" s="1170" t="s">
        <v>615</v>
      </c>
      <c r="F732" s="1170" t="s">
        <v>619</v>
      </c>
      <c r="G732" s="1172" t="s">
        <v>34</v>
      </c>
      <c r="H732" s="1172" t="s">
        <v>865</v>
      </c>
      <c r="I732" s="1172" t="s">
        <v>34</v>
      </c>
      <c r="J732" s="1172" t="s">
        <v>1414</v>
      </c>
      <c r="K732" s="1172" t="s">
        <v>48</v>
      </c>
      <c r="L732" s="740" t="s">
        <v>1414</v>
      </c>
      <c r="M732" s="740" t="s">
        <v>34</v>
      </c>
      <c r="N732" s="1172" t="s">
        <v>3483</v>
      </c>
      <c r="O732" s="1172" t="s">
        <v>1320</v>
      </c>
      <c r="P732" s="783">
        <v>44415</v>
      </c>
      <c r="Q732" s="741">
        <v>316.86559545</v>
      </c>
      <c r="R732" s="741">
        <v>277.52621899154184</v>
      </c>
      <c r="S732" s="784">
        <v>31</v>
      </c>
      <c r="T732" s="742">
        <v>3.7656899709762826E-2</v>
      </c>
      <c r="U732" s="743">
        <v>1.158554290988723</v>
      </c>
      <c r="V732" s="742">
        <v>0.14534932921530452</v>
      </c>
      <c r="W732" s="743">
        <v>1.0987314470193232</v>
      </c>
      <c r="X732" s="742"/>
      <c r="Y732" s="743"/>
      <c r="Z732" s="742"/>
      <c r="AA732" s="743"/>
      <c r="AB732" s="742">
        <v>4.347656936324551E-2</v>
      </c>
      <c r="AC732" s="744">
        <v>0.30041506783978938</v>
      </c>
      <c r="AD732" s="785">
        <v>42747387000194</v>
      </c>
      <c r="AE732" s="1178" t="s">
        <v>1839</v>
      </c>
      <c r="AF732" s="786" t="s">
        <v>1741</v>
      </c>
      <c r="AG732" s="787" t="s">
        <v>1427</v>
      </c>
      <c r="AH732" s="787" t="s">
        <v>1797</v>
      </c>
      <c r="AI732" s="787">
        <v>5000</v>
      </c>
      <c r="AJ732" s="787">
        <v>1000</v>
      </c>
      <c r="AK732" s="787">
        <v>1000</v>
      </c>
      <c r="AL732" s="742">
        <v>0</v>
      </c>
      <c r="AM732" s="742">
        <v>0</v>
      </c>
      <c r="AN732" s="743" t="s">
        <v>64</v>
      </c>
      <c r="AO732" s="1172" t="s">
        <v>34</v>
      </c>
      <c r="AP732" s="1178" t="s">
        <v>1742</v>
      </c>
      <c r="AQ732" s="745" t="s">
        <v>668</v>
      </c>
      <c r="AR732" s="742">
        <v>4.0000000000000001E-3</v>
      </c>
      <c r="AS732" s="742">
        <v>4.0000000000000001E-3</v>
      </c>
      <c r="AT732" s="742" t="s">
        <v>1414</v>
      </c>
      <c r="AU732" s="742" t="s">
        <v>2724</v>
      </c>
      <c r="AX732"/>
      <c r="AY732" s="190"/>
      <c r="AZ732" s="176"/>
      <c r="BA732" s="176"/>
      <c r="BB732" s="176"/>
      <c r="BC732" s="751"/>
      <c r="BD732" s="176"/>
      <c r="BE732" s="176"/>
      <c r="BF732" s="176"/>
      <c r="BG732" s="176"/>
      <c r="BH732" s="751"/>
      <c r="BI732" s="178"/>
      <c r="BJ732" s="191"/>
      <c r="BK732" s="191"/>
      <c r="BL732" s="191"/>
      <c r="BM732" s="178"/>
      <c r="BN732" s="178"/>
      <c r="BO732" s="178"/>
      <c r="BP732" s="178"/>
      <c r="BQ732" s="178"/>
      <c r="BR732" s="178"/>
      <c r="BS732" s="178"/>
      <c r="BT732" s="178"/>
      <c r="BU732" s="179"/>
      <c r="BV732" s="180"/>
      <c r="BW732" s="181"/>
      <c r="BX732" s="177"/>
      <c r="BY732"/>
      <c r="CA732"/>
    </row>
    <row r="733" spans="2:79" ht="18.75">
      <c r="B733" s="1170" t="s">
        <v>1035</v>
      </c>
      <c r="C733" s="335">
        <v>27749572000124</v>
      </c>
      <c r="D733" s="1170" t="s">
        <v>14</v>
      </c>
      <c r="E733" s="1170" t="s">
        <v>607</v>
      </c>
      <c r="F733" s="1170" t="s">
        <v>1414</v>
      </c>
      <c r="G733" s="1172" t="s">
        <v>1414</v>
      </c>
      <c r="H733" s="1172" t="s">
        <v>34</v>
      </c>
      <c r="I733" s="1172" t="s">
        <v>34</v>
      </c>
      <c r="J733" s="1172" t="s">
        <v>608</v>
      </c>
      <c r="K733" s="1172" t="s">
        <v>48</v>
      </c>
      <c r="L733" s="740" t="s">
        <v>1414</v>
      </c>
      <c r="M733" s="740" t="s">
        <v>34</v>
      </c>
      <c r="N733" s="1172" t="s">
        <v>3484</v>
      </c>
      <c r="O733" s="1172" t="s">
        <v>1320</v>
      </c>
      <c r="P733" s="783">
        <v>43582</v>
      </c>
      <c r="Q733" s="741">
        <v>91.336943980000001</v>
      </c>
      <c r="R733" s="741">
        <v>54.723378011084364</v>
      </c>
      <c r="S733" s="784">
        <v>5</v>
      </c>
      <c r="T733" s="742">
        <v>4.4886275475096937E-2</v>
      </c>
      <c r="U733" s="743">
        <v>1.3809736717304222</v>
      </c>
      <c r="V733" s="742">
        <v>-0.16550157642577412</v>
      </c>
      <c r="W733" s="743">
        <v>-1.2510672566015733</v>
      </c>
      <c r="X733" s="742">
        <v>-0.18702806968759977</v>
      </c>
      <c r="Y733" s="743">
        <v>-0.91103783363819379</v>
      </c>
      <c r="Z733" s="742">
        <v>0.36266380043155766</v>
      </c>
      <c r="AA733" s="743">
        <v>1.5626864245143526</v>
      </c>
      <c r="AB733" s="742">
        <v>0.25562292561396854</v>
      </c>
      <c r="AC733" s="744">
        <v>-1.1649576750251589</v>
      </c>
      <c r="AD733" s="785">
        <v>0</v>
      </c>
      <c r="AE733" s="1178" t="s">
        <v>1839</v>
      </c>
      <c r="AF733" s="786" t="s">
        <v>1741</v>
      </c>
      <c r="AG733" s="787" t="s">
        <v>1427</v>
      </c>
      <c r="AH733" s="787" t="s">
        <v>1730</v>
      </c>
      <c r="AI733" s="787">
        <v>1000</v>
      </c>
      <c r="AJ733" s="787">
        <v>1000</v>
      </c>
      <c r="AK733" s="787">
        <v>1000</v>
      </c>
      <c r="AL733" s="742">
        <v>0.02</v>
      </c>
      <c r="AM733" s="742">
        <v>0.2</v>
      </c>
      <c r="AN733" s="743" t="s">
        <v>2124</v>
      </c>
      <c r="AO733" s="1172" t="s">
        <v>34</v>
      </c>
      <c r="AP733" s="1178" t="s">
        <v>1727</v>
      </c>
      <c r="AQ733" s="745" t="s">
        <v>659</v>
      </c>
      <c r="AR733" s="742">
        <v>4.0000000000000001E-3</v>
      </c>
      <c r="AS733" s="742">
        <v>4.0000000000000001E-3</v>
      </c>
      <c r="AT733" s="742" t="s">
        <v>1414</v>
      </c>
      <c r="AU733" s="742" t="s">
        <v>2724</v>
      </c>
      <c r="AX733"/>
      <c r="AY733" s="190"/>
      <c r="AZ733" s="176"/>
      <c r="BA733" s="176"/>
      <c r="BB733" s="176"/>
      <c r="BC733" s="751"/>
      <c r="BD733" s="176"/>
      <c r="BE733" s="176"/>
      <c r="BF733" s="176"/>
      <c r="BG733" s="176"/>
      <c r="BH733" s="751"/>
      <c r="BI733" s="178"/>
      <c r="BJ733" s="191"/>
      <c r="BK733" s="191"/>
      <c r="BL733" s="191"/>
      <c r="BM733" s="178"/>
      <c r="BN733" s="178"/>
      <c r="BO733" s="178"/>
      <c r="BP733" s="178"/>
      <c r="BQ733" s="178"/>
      <c r="BR733" s="178"/>
      <c r="BS733" s="178"/>
      <c r="BT733" s="178"/>
      <c r="BU733" s="179"/>
      <c r="BV733" s="180"/>
      <c r="BW733" s="181"/>
      <c r="BX733" s="177"/>
      <c r="BY733"/>
      <c r="CA733"/>
    </row>
    <row r="734" spans="2:79" ht="18.75">
      <c r="B734" s="1170" t="s">
        <v>1036</v>
      </c>
      <c r="C734" s="335">
        <v>13503226000157</v>
      </c>
      <c r="D734" s="1170" t="s">
        <v>13</v>
      </c>
      <c r="E734" s="1170" t="s">
        <v>615</v>
      </c>
      <c r="F734" s="1170" t="s">
        <v>619</v>
      </c>
      <c r="G734" s="1172" t="s">
        <v>34</v>
      </c>
      <c r="H734" s="1172" t="s">
        <v>1336</v>
      </c>
      <c r="I734" s="1172" t="s">
        <v>34</v>
      </c>
      <c r="J734" s="1172" t="s">
        <v>1414</v>
      </c>
      <c r="K734" s="1172" t="s">
        <v>48</v>
      </c>
      <c r="L734" s="740" t="s">
        <v>1414</v>
      </c>
      <c r="M734" s="740" t="s">
        <v>34</v>
      </c>
      <c r="N734" s="1172" t="s">
        <v>3485</v>
      </c>
      <c r="O734" s="1172" t="s">
        <v>1320</v>
      </c>
      <c r="P734" s="783">
        <v>40669</v>
      </c>
      <c r="Q734" s="741">
        <v>38.884875000000001</v>
      </c>
      <c r="R734" s="741">
        <v>40.074975076305215</v>
      </c>
      <c r="S734" s="784">
        <v>5</v>
      </c>
      <c r="T734" s="742">
        <v>3.1015958365489205E-2</v>
      </c>
      <c r="U734" s="743">
        <v>0.95423871668726434</v>
      </c>
      <c r="V734" s="742">
        <v>0.12577970037877795</v>
      </c>
      <c r="W734" s="743">
        <v>0.95079979349694921</v>
      </c>
      <c r="X734" s="742">
        <v>0.17761876188698666</v>
      </c>
      <c r="Y734" s="743">
        <v>0.86520388256858127</v>
      </c>
      <c r="Z734" s="742">
        <v>0.22010770934387769</v>
      </c>
      <c r="AA734" s="743">
        <v>0.9484247639641139</v>
      </c>
      <c r="AB734" s="742">
        <v>1.6872073171537036E-2</v>
      </c>
      <c r="AC734" s="744">
        <v>-0.38576245110208562</v>
      </c>
      <c r="AD734" s="785">
        <v>0</v>
      </c>
      <c r="AE734" s="1178" t="s">
        <v>1839</v>
      </c>
      <c r="AF734" s="786" t="s">
        <v>1741</v>
      </c>
      <c r="AG734" s="787" t="s">
        <v>1427</v>
      </c>
      <c r="AH734" s="787" t="s">
        <v>1730</v>
      </c>
      <c r="AI734" s="787">
        <v>5000</v>
      </c>
      <c r="AJ734" s="787">
        <v>1000</v>
      </c>
      <c r="AK734" s="787">
        <v>1000</v>
      </c>
      <c r="AL734" s="742">
        <v>0</v>
      </c>
      <c r="AM734" s="742">
        <v>0.2</v>
      </c>
      <c r="AN734" s="743" t="s">
        <v>2124</v>
      </c>
      <c r="AO734" s="1172" t="s">
        <v>34</v>
      </c>
      <c r="AP734" s="1178" t="s">
        <v>1742</v>
      </c>
      <c r="AQ734" s="745" t="s">
        <v>668</v>
      </c>
      <c r="AR734" s="742">
        <v>4.0000000000000001E-3</v>
      </c>
      <c r="AS734" s="742">
        <v>4.0000000000000001E-3</v>
      </c>
      <c r="AT734" s="742" t="s">
        <v>1414</v>
      </c>
      <c r="AU734" s="742" t="s">
        <v>2724</v>
      </c>
      <c r="AX734"/>
      <c r="AY734" s="190"/>
      <c r="AZ734" s="176"/>
      <c r="BA734" s="176"/>
      <c r="BB734" s="176"/>
      <c r="BC734" s="751"/>
      <c r="BD734" s="176"/>
      <c r="BE734" s="176"/>
      <c r="BF734" s="176"/>
      <c r="BG734" s="176"/>
      <c r="BH734" s="751"/>
      <c r="BI734" s="178"/>
      <c r="BJ734" s="191"/>
      <c r="BK734" s="191"/>
      <c r="BL734" s="191"/>
      <c r="BM734" s="178"/>
      <c r="BN734" s="178"/>
      <c r="BO734" s="178"/>
      <c r="BP734" s="178"/>
      <c r="BQ734" s="178"/>
      <c r="BR734" s="178"/>
      <c r="BS734" s="178"/>
      <c r="BT734" s="178"/>
      <c r="BU734" s="179"/>
      <c r="BV734" s="180"/>
      <c r="BW734" s="181"/>
      <c r="BX734" s="177"/>
      <c r="BY734"/>
      <c r="CA734"/>
    </row>
    <row r="735" spans="2:79" ht="18.75">
      <c r="B735" s="1170" t="s">
        <v>261</v>
      </c>
      <c r="C735" s="335">
        <v>25213366000170</v>
      </c>
      <c r="D735" s="1170" t="s">
        <v>14</v>
      </c>
      <c r="E735" s="1170" t="s">
        <v>607</v>
      </c>
      <c r="F735" s="1170" t="s">
        <v>1414</v>
      </c>
      <c r="G735" s="1172" t="s">
        <v>1414</v>
      </c>
      <c r="H735" s="1172" t="s">
        <v>34</v>
      </c>
      <c r="I735" s="1172" t="s">
        <v>34</v>
      </c>
      <c r="J735" s="1172" t="s">
        <v>608</v>
      </c>
      <c r="K735" s="1172" t="s">
        <v>48</v>
      </c>
      <c r="L735" s="740" t="s">
        <v>1414</v>
      </c>
      <c r="M735" s="740" t="s">
        <v>34</v>
      </c>
      <c r="N735" s="1172" t="s">
        <v>3486</v>
      </c>
      <c r="O735" s="1172" t="s">
        <v>1320</v>
      </c>
      <c r="P735" s="783">
        <v>42608</v>
      </c>
      <c r="Q735" s="741">
        <v>264.27842299999998</v>
      </c>
      <c r="R735" s="741">
        <v>361.3197014618471</v>
      </c>
      <c r="S735" s="784">
        <v>32</v>
      </c>
      <c r="T735" s="742">
        <v>-6.9235355859873948E-2</v>
      </c>
      <c r="U735" s="743">
        <v>-2.1300988461031594</v>
      </c>
      <c r="V735" s="742">
        <v>-0.16359051932570434</v>
      </c>
      <c r="W735" s="743">
        <v>-1.2366211043954911</v>
      </c>
      <c r="X735" s="742">
        <v>-0.24375454183290846</v>
      </c>
      <c r="Y735" s="743">
        <v>-1.1873597909760543</v>
      </c>
      <c r="Z735" s="742">
        <v>0.32893126011398044</v>
      </c>
      <c r="AA735" s="743">
        <v>1.4173358746223208</v>
      </c>
      <c r="AB735" s="742">
        <v>0.21748387447981329</v>
      </c>
      <c r="AC735" s="744">
        <v>-1.3604633111949247</v>
      </c>
      <c r="AD735" s="785">
        <v>28408139000198</v>
      </c>
      <c r="AE735" s="1178" t="s">
        <v>1928</v>
      </c>
      <c r="AF735" s="786" t="s">
        <v>1725</v>
      </c>
      <c r="AG735" s="787" t="s">
        <v>1428</v>
      </c>
      <c r="AH735" s="787" t="s">
        <v>1726</v>
      </c>
      <c r="AI735" s="787">
        <v>200000</v>
      </c>
      <c r="AJ735" s="787">
        <v>10000</v>
      </c>
      <c r="AK735" s="787">
        <v>10000</v>
      </c>
      <c r="AL735" s="742">
        <v>3.0000000000000001E-3</v>
      </c>
      <c r="AM735" s="742">
        <v>0.2</v>
      </c>
      <c r="AN735" s="743" t="s">
        <v>666</v>
      </c>
      <c r="AO735" s="1172" t="s">
        <v>34</v>
      </c>
      <c r="AP735" s="1178" t="s">
        <v>1727</v>
      </c>
      <c r="AQ735" s="745" t="s">
        <v>659</v>
      </c>
      <c r="AR735" s="742">
        <v>4.7999999999999996E-3</v>
      </c>
      <c r="AS735" s="742">
        <v>4.7999999999999996E-3</v>
      </c>
      <c r="AT735" s="742" t="s">
        <v>1414</v>
      </c>
      <c r="AU735" s="742" t="s">
        <v>2724</v>
      </c>
      <c r="AX735"/>
      <c r="AY735" s="190"/>
      <c r="AZ735" s="176"/>
      <c r="BA735" s="176"/>
      <c r="BB735" s="176"/>
      <c r="BC735" s="751"/>
      <c r="BD735" s="176"/>
      <c r="BE735" s="176"/>
      <c r="BF735" s="176"/>
      <c r="BG735" s="176"/>
      <c r="BH735" s="751"/>
      <c r="BI735" s="178"/>
      <c r="BJ735" s="191"/>
      <c r="BK735" s="191"/>
      <c r="BL735" s="191"/>
      <c r="BM735" s="178"/>
      <c r="BN735" s="178"/>
      <c r="BO735" s="178"/>
      <c r="BP735" s="178"/>
      <c r="BQ735" s="178"/>
      <c r="BR735" s="178"/>
      <c r="BS735" s="178"/>
      <c r="BT735" s="178"/>
      <c r="BU735" s="179"/>
      <c r="BV735" s="180"/>
      <c r="BW735" s="181"/>
      <c r="BX735" s="177"/>
      <c r="BY735"/>
      <c r="CA735"/>
    </row>
    <row r="736" spans="2:79" ht="18.75">
      <c r="B736" s="1170" t="s">
        <v>262</v>
      </c>
      <c r="C736" s="335">
        <v>28626275000154</v>
      </c>
      <c r="D736" s="1170" t="s">
        <v>14</v>
      </c>
      <c r="E736" s="1170" t="s">
        <v>607</v>
      </c>
      <c r="F736" s="1170" t="s">
        <v>1414</v>
      </c>
      <c r="G736" s="1172" t="s">
        <v>1414</v>
      </c>
      <c r="H736" s="1172" t="s">
        <v>34</v>
      </c>
      <c r="I736" s="1172" t="s">
        <v>34</v>
      </c>
      <c r="J736" s="1172" t="s">
        <v>608</v>
      </c>
      <c r="K736" s="1172" t="s">
        <v>48</v>
      </c>
      <c r="L736" s="740" t="s">
        <v>1414</v>
      </c>
      <c r="M736" s="740" t="s">
        <v>34</v>
      </c>
      <c r="N736" s="1172" t="s">
        <v>3487</v>
      </c>
      <c r="O736" s="1172" t="s">
        <v>1320</v>
      </c>
      <c r="P736" s="783">
        <v>43016</v>
      </c>
      <c r="Q736" s="741">
        <v>3.8698136600000002</v>
      </c>
      <c r="R736" s="741">
        <v>4.2875623004417687</v>
      </c>
      <c r="S736" s="784">
        <v>32</v>
      </c>
      <c r="T736" s="742">
        <v>-7.0399820964972437E-2</v>
      </c>
      <c r="U736" s="743">
        <v>-2.165924844913909</v>
      </c>
      <c r="V736" s="742">
        <v>-0.16744026918395205</v>
      </c>
      <c r="W736" s="743">
        <v>-1.2657223135668751</v>
      </c>
      <c r="X736" s="742">
        <v>-0.24883586832181137</v>
      </c>
      <c r="Y736" s="743">
        <v>-1.2121115872395294</v>
      </c>
      <c r="Z736" s="742">
        <v>0.3178974258717906</v>
      </c>
      <c r="AA736" s="743">
        <v>1.3697920531543557</v>
      </c>
      <c r="AB736" s="742">
        <v>0.21755672261668985</v>
      </c>
      <c r="AC736" s="744">
        <v>-1.3777031491352416</v>
      </c>
      <c r="AD736" s="785">
        <v>28408139000198</v>
      </c>
      <c r="AE736" s="1178" t="s">
        <v>1928</v>
      </c>
      <c r="AF736" s="786" t="s">
        <v>1725</v>
      </c>
      <c r="AG736" s="787" t="s">
        <v>1428</v>
      </c>
      <c r="AH736" s="787" t="s">
        <v>1726</v>
      </c>
      <c r="AI736" s="787">
        <v>1000</v>
      </c>
      <c r="AJ736" s="787">
        <v>1000</v>
      </c>
      <c r="AK736" s="787">
        <v>1000</v>
      </c>
      <c r="AL736" s="742">
        <v>1.8000000000000002E-2</v>
      </c>
      <c r="AM736" s="742">
        <v>0.2</v>
      </c>
      <c r="AN736" s="743" t="s">
        <v>64</v>
      </c>
      <c r="AO736" s="1172" t="s">
        <v>34</v>
      </c>
      <c r="AP736" s="1178" t="s">
        <v>1727</v>
      </c>
      <c r="AQ736" s="745" t="s">
        <v>659</v>
      </c>
      <c r="AR736" s="742">
        <v>4.7999999999999996E-3</v>
      </c>
      <c r="AS736" s="742">
        <v>4.7999999999999996E-3</v>
      </c>
      <c r="AT736" s="742" t="s">
        <v>1414</v>
      </c>
      <c r="AU736" s="742" t="s">
        <v>2724</v>
      </c>
      <c r="AX736"/>
      <c r="AY736" s="190"/>
      <c r="AZ736" s="176"/>
      <c r="BA736" s="176"/>
      <c r="BB736" s="176"/>
      <c r="BC736" s="751"/>
      <c r="BD736" s="176"/>
      <c r="BE736" s="176"/>
      <c r="BF736" s="176"/>
      <c r="BG736" s="176"/>
      <c r="BH736" s="751"/>
      <c r="BI736" s="178"/>
      <c r="BJ736" s="191"/>
      <c r="BK736" s="191"/>
      <c r="BL736" s="191"/>
      <c r="BM736" s="178"/>
      <c r="BN736" s="178"/>
      <c r="BO736" s="178"/>
      <c r="BP736" s="178"/>
      <c r="BQ736" s="178"/>
      <c r="BR736" s="178"/>
      <c r="BS736" s="178"/>
      <c r="BT736" s="178"/>
      <c r="BU736" s="179"/>
      <c r="BV736" s="180"/>
      <c r="BW736" s="181"/>
      <c r="BX736" s="177"/>
      <c r="BY736"/>
      <c r="CA736"/>
    </row>
    <row r="737" spans="2:79" ht="18.75">
      <c r="B737" s="1170" t="s">
        <v>263</v>
      </c>
      <c r="C737" s="335">
        <v>29054793000103</v>
      </c>
      <c r="D737" s="1170" t="s">
        <v>14</v>
      </c>
      <c r="E737" s="1170" t="s">
        <v>607</v>
      </c>
      <c r="F737" s="1170" t="s">
        <v>1414</v>
      </c>
      <c r="G737" s="1172" t="s">
        <v>1414</v>
      </c>
      <c r="H737" s="1172" t="s">
        <v>34</v>
      </c>
      <c r="I737" s="1172" t="s">
        <v>34</v>
      </c>
      <c r="J737" s="1172" t="s">
        <v>608</v>
      </c>
      <c r="K737" s="1172" t="s">
        <v>48</v>
      </c>
      <c r="L737" s="740" t="s">
        <v>1414</v>
      </c>
      <c r="M737" s="740" t="s">
        <v>34</v>
      </c>
      <c r="N737" s="1172" t="s">
        <v>3488</v>
      </c>
      <c r="O737" s="1172" t="s">
        <v>1320</v>
      </c>
      <c r="P737" s="783">
        <v>43162</v>
      </c>
      <c r="Q737" s="741">
        <v>34.54287532</v>
      </c>
      <c r="R737" s="741">
        <v>46.823740915789472</v>
      </c>
      <c r="S737" s="784">
        <v>32</v>
      </c>
      <c r="T737" s="742">
        <v>-8.0266871867667455E-2</v>
      </c>
      <c r="U737" s="743">
        <v>-2.4694950870429433</v>
      </c>
      <c r="V737" s="742">
        <v>-0.165194691078282</v>
      </c>
      <c r="W737" s="743">
        <v>-1.2487474345305709</v>
      </c>
      <c r="X737" s="742">
        <v>-0.20057048459622151</v>
      </c>
      <c r="Y737" s="743">
        <v>-0.97700468215022929</v>
      </c>
      <c r="Z737" s="742">
        <v>0.3422661685460846</v>
      </c>
      <c r="AA737" s="743">
        <v>1.4747948224252012</v>
      </c>
      <c r="AB737" s="742">
        <v>0.22269888633099064</v>
      </c>
      <c r="AC737" s="744">
        <v>-1.3358082236511313</v>
      </c>
      <c r="AD737" s="785">
        <v>0</v>
      </c>
      <c r="AE737" s="1178" t="s">
        <v>1928</v>
      </c>
      <c r="AF737" s="786" t="s">
        <v>1725</v>
      </c>
      <c r="AG737" s="787" t="s">
        <v>1428</v>
      </c>
      <c r="AH737" s="787" t="s">
        <v>1730</v>
      </c>
      <c r="AI737" s="787">
        <v>200000</v>
      </c>
      <c r="AJ737" s="787">
        <v>10000</v>
      </c>
      <c r="AK737" s="787">
        <v>10000</v>
      </c>
      <c r="AL737" s="742">
        <v>0.02</v>
      </c>
      <c r="AM737" s="742">
        <v>0.2</v>
      </c>
      <c r="AN737" s="743" t="s">
        <v>2157</v>
      </c>
      <c r="AO737" s="1172" t="s">
        <v>34</v>
      </c>
      <c r="AP737" s="1178" t="s">
        <v>1727</v>
      </c>
      <c r="AQ737" s="745" t="s">
        <v>670</v>
      </c>
      <c r="AR737" s="742">
        <v>5.3333333333333297E-3</v>
      </c>
      <c r="AS737" s="742">
        <v>5.3333333333333297E-3</v>
      </c>
      <c r="AT737" s="742" t="s">
        <v>1414</v>
      </c>
      <c r="AU737" s="742" t="s">
        <v>2724</v>
      </c>
      <c r="AX737"/>
      <c r="AY737" s="190"/>
      <c r="AZ737" s="176"/>
      <c r="BA737" s="176"/>
      <c r="BB737" s="176"/>
      <c r="BC737" s="751"/>
      <c r="BD737" s="176"/>
      <c r="BE737" s="176"/>
      <c r="BF737" s="176"/>
      <c r="BG737" s="176"/>
      <c r="BH737" s="751"/>
      <c r="BI737" s="178"/>
      <c r="BJ737" s="191"/>
      <c r="BK737" s="191"/>
      <c r="BL737" s="191"/>
      <c r="BM737" s="178"/>
      <c r="BN737" s="178"/>
      <c r="BO737" s="178"/>
      <c r="BP737" s="178"/>
      <c r="BQ737" s="178"/>
      <c r="BR737" s="178"/>
      <c r="BS737" s="178"/>
      <c r="BT737" s="178"/>
      <c r="BU737" s="179"/>
      <c r="BV737" s="180"/>
      <c r="BW737" s="181"/>
      <c r="BX737" s="177"/>
      <c r="BY737"/>
      <c r="CA737"/>
    </row>
    <row r="738" spans="2:79" ht="18.75">
      <c r="B738" s="1170" t="s">
        <v>264</v>
      </c>
      <c r="C738" s="335">
        <v>13429264000107</v>
      </c>
      <c r="D738" s="1170" t="s">
        <v>13</v>
      </c>
      <c r="E738" s="1170" t="s">
        <v>615</v>
      </c>
      <c r="F738" s="1170" t="s">
        <v>619</v>
      </c>
      <c r="G738" s="1172" t="s">
        <v>34</v>
      </c>
      <c r="H738" s="1172" t="s">
        <v>1336</v>
      </c>
      <c r="I738" s="1172" t="s">
        <v>34</v>
      </c>
      <c r="J738" s="1172" t="s">
        <v>1414</v>
      </c>
      <c r="K738" s="1172" t="s">
        <v>48</v>
      </c>
      <c r="L738" s="740" t="s">
        <v>1414</v>
      </c>
      <c r="M738" s="740" t="s">
        <v>1411</v>
      </c>
      <c r="N738" s="1172" t="s">
        <v>3489</v>
      </c>
      <c r="O738" s="1172" t="s">
        <v>1320</v>
      </c>
      <c r="P738" s="783">
        <v>40664</v>
      </c>
      <c r="Q738" s="741">
        <v>37.899272000000003</v>
      </c>
      <c r="R738" s="741">
        <v>35.053633987755099</v>
      </c>
      <c r="S738" s="784">
        <v>31</v>
      </c>
      <c r="T738" s="742">
        <v>2.6379393833563691E-2</v>
      </c>
      <c r="U738" s="743">
        <v>0.81158991194469632</v>
      </c>
      <c r="V738" s="742">
        <v>0.11747998129360293</v>
      </c>
      <c r="W738" s="743">
        <v>0.88806016883173922</v>
      </c>
      <c r="X738" s="742">
        <v>0.16140306884608857</v>
      </c>
      <c r="Y738" s="743">
        <v>0.78621515171337952</v>
      </c>
      <c r="Z738" s="742">
        <v>0.23446405715261509</v>
      </c>
      <c r="AA738" s="743">
        <v>1.0102850042186529</v>
      </c>
      <c r="AB738" s="742">
        <v>2.0206782924042387E-2</v>
      </c>
      <c r="AC738" s="744">
        <v>-0.73283963323927581</v>
      </c>
      <c r="AD738" s="785">
        <v>10295477000103</v>
      </c>
      <c r="AE738" s="1178" t="s">
        <v>1838</v>
      </c>
      <c r="AF738" s="786" t="s">
        <v>1765</v>
      </c>
      <c r="AG738" s="787" t="s">
        <v>719</v>
      </c>
      <c r="AH738" s="787" t="s">
        <v>1730</v>
      </c>
      <c r="AI738" s="787">
        <v>10000</v>
      </c>
      <c r="AJ738" s="787">
        <v>10000</v>
      </c>
      <c r="AK738" s="787">
        <v>10000</v>
      </c>
      <c r="AL738" s="742">
        <v>2.3E-2</v>
      </c>
      <c r="AM738" s="742">
        <v>0.2</v>
      </c>
      <c r="AN738" s="743" t="s">
        <v>64</v>
      </c>
      <c r="AO738" s="1172" t="s">
        <v>34</v>
      </c>
      <c r="AP738" s="1178" t="s">
        <v>1742</v>
      </c>
      <c r="AQ738" s="745" t="s">
        <v>664</v>
      </c>
      <c r="AR738" s="742">
        <v>3.2006399999999998E-3</v>
      </c>
      <c r="AS738" s="742">
        <v>3.2006399999999998E-3</v>
      </c>
      <c r="AT738" s="742" t="s">
        <v>1414</v>
      </c>
      <c r="AU738" s="742" t="s">
        <v>2724</v>
      </c>
      <c r="AX738"/>
      <c r="AY738" s="190"/>
      <c r="AZ738" s="176"/>
      <c r="BA738" s="176"/>
      <c r="BB738" s="176"/>
      <c r="BC738" s="751"/>
      <c r="BD738" s="176"/>
      <c r="BE738" s="176"/>
      <c r="BF738" s="176"/>
      <c r="BG738" s="176"/>
      <c r="BH738" s="751"/>
      <c r="BI738" s="178"/>
      <c r="BJ738" s="191"/>
      <c r="BK738" s="191"/>
      <c r="BL738" s="191"/>
      <c r="BM738" s="178"/>
      <c r="BN738" s="178"/>
      <c r="BO738" s="178"/>
      <c r="BP738" s="178"/>
      <c r="BQ738" s="178"/>
      <c r="BR738" s="178"/>
      <c r="BS738" s="178"/>
      <c r="BT738" s="178"/>
      <c r="BU738" s="179"/>
      <c r="BV738" s="180"/>
      <c r="BW738" s="181"/>
      <c r="BX738" s="177"/>
      <c r="BY738"/>
      <c r="CA738"/>
    </row>
    <row r="739" spans="2:79" ht="18.75">
      <c r="B739" s="1170" t="s">
        <v>1297</v>
      </c>
      <c r="C739" s="335">
        <v>31848144000126</v>
      </c>
      <c r="D739" s="1170" t="s">
        <v>14</v>
      </c>
      <c r="E739" s="1170" t="s">
        <v>607</v>
      </c>
      <c r="F739" s="1170" t="s">
        <v>1414</v>
      </c>
      <c r="G739" s="1172" t="s">
        <v>1414</v>
      </c>
      <c r="H739" s="1172" t="s">
        <v>34</v>
      </c>
      <c r="I739" s="1172" t="s">
        <v>34</v>
      </c>
      <c r="J739" s="1172" t="s">
        <v>608</v>
      </c>
      <c r="K739" s="1172" t="s">
        <v>48</v>
      </c>
      <c r="L739" s="740" t="s">
        <v>1414</v>
      </c>
      <c r="M739" s="740" t="s">
        <v>34</v>
      </c>
      <c r="N739" s="1172" t="s">
        <v>3490</v>
      </c>
      <c r="O739" s="1172" t="s">
        <v>1323</v>
      </c>
      <c r="P739" s="783">
        <v>43383</v>
      </c>
      <c r="Q739" s="741">
        <v>33.80688413</v>
      </c>
      <c r="R739" s="741">
        <v>35.57189451927124</v>
      </c>
      <c r="S739" s="784">
        <v>12</v>
      </c>
      <c r="T739" s="742">
        <v>-4.1924849835520916E-2</v>
      </c>
      <c r="U739" s="743">
        <v>-1.2898622842126304</v>
      </c>
      <c r="V739" s="742">
        <v>-3.1041328108722621E-2</v>
      </c>
      <c r="W739" s="743">
        <v>-0.23464905916268383</v>
      </c>
      <c r="X739" s="742">
        <v>0.3002030778810203</v>
      </c>
      <c r="Y739" s="743">
        <v>1.4623278857610746</v>
      </c>
      <c r="Z739" s="742">
        <v>0.70826830349459069</v>
      </c>
      <c r="AA739" s="743">
        <v>3.0518658368101588</v>
      </c>
      <c r="AB739" s="742">
        <v>0.17101847920716562</v>
      </c>
      <c r="AC739" s="744">
        <v>-0.95504089117454261</v>
      </c>
      <c r="AD739" s="785">
        <v>0</v>
      </c>
      <c r="AE739" s="1178" t="s">
        <v>1953</v>
      </c>
      <c r="AF739" s="786" t="s">
        <v>1857</v>
      </c>
      <c r="AG739" s="787" t="s">
        <v>719</v>
      </c>
      <c r="AH739" s="787" t="s">
        <v>1726</v>
      </c>
      <c r="AI739" s="787">
        <v>10000</v>
      </c>
      <c r="AJ739" s="787">
        <v>5000</v>
      </c>
      <c r="AK739" s="787">
        <v>5000</v>
      </c>
      <c r="AL739" s="742">
        <v>0</v>
      </c>
      <c r="AM739" s="742">
        <v>0</v>
      </c>
      <c r="AN739" s="743" t="s">
        <v>666</v>
      </c>
      <c r="AO739" s="1172" t="s">
        <v>34</v>
      </c>
      <c r="AP739" s="1178" t="s">
        <v>1727</v>
      </c>
      <c r="AQ739" s="745" t="s">
        <v>659</v>
      </c>
      <c r="AR739" s="742">
        <v>6.6666666666666697E-3</v>
      </c>
      <c r="AS739" s="742">
        <v>6.6666666666666697E-3</v>
      </c>
      <c r="AT739" s="742" t="s">
        <v>1414</v>
      </c>
      <c r="AU739" s="742" t="s">
        <v>2724</v>
      </c>
      <c r="AX739"/>
      <c r="AY739" s="190"/>
      <c r="AZ739" s="176"/>
      <c r="BA739" s="176"/>
      <c r="BB739" s="176"/>
      <c r="BC739" s="751"/>
      <c r="BD739" s="176"/>
      <c r="BE739" s="176"/>
      <c r="BF739" s="176"/>
      <c r="BG739" s="176"/>
      <c r="BH739" s="751"/>
      <c r="BI739" s="178"/>
      <c r="BJ739" s="191"/>
      <c r="BK739" s="191"/>
      <c r="BL739" s="191"/>
      <c r="BM739" s="178"/>
      <c r="BN739" s="178"/>
      <c r="BO739" s="178"/>
      <c r="BP739" s="178"/>
      <c r="BQ739" s="178"/>
      <c r="BR739" s="178"/>
      <c r="BS739" s="178"/>
      <c r="BT739" s="178"/>
      <c r="BU739" s="179"/>
      <c r="BV739" s="180"/>
      <c r="BW739" s="181"/>
      <c r="BX739" s="177"/>
      <c r="BY739"/>
      <c r="CA739"/>
    </row>
    <row r="740" spans="2:79" ht="18.75">
      <c r="B740" s="1170" t="s">
        <v>265</v>
      </c>
      <c r="C740" s="335">
        <v>38221267000181</v>
      </c>
      <c r="D740" s="1170" t="s">
        <v>11</v>
      </c>
      <c r="E740" s="1170" t="s">
        <v>620</v>
      </c>
      <c r="F740" s="1170" t="s">
        <v>685</v>
      </c>
      <c r="G740" s="1172" t="s">
        <v>738</v>
      </c>
      <c r="H740" s="1172" t="s">
        <v>34</v>
      </c>
      <c r="I740" s="1172" t="s">
        <v>1318</v>
      </c>
      <c r="J740" s="1172" t="s">
        <v>608</v>
      </c>
      <c r="K740" s="1172" t="s">
        <v>48</v>
      </c>
      <c r="L740" s="740" t="s">
        <v>1414</v>
      </c>
      <c r="M740" s="740" t="s">
        <v>34</v>
      </c>
      <c r="N740" s="1172" t="s">
        <v>3491</v>
      </c>
      <c r="O740" s="1172" t="s">
        <v>1320</v>
      </c>
      <c r="P740" s="783">
        <v>44136</v>
      </c>
      <c r="Q740" s="741">
        <v>437.57804377999997</v>
      </c>
      <c r="R740" s="741">
        <v>396.78939174293885</v>
      </c>
      <c r="S740" s="784">
        <v>35</v>
      </c>
      <c r="T740" s="742">
        <v>3.683301197745914E-2</v>
      </c>
      <c r="U740" s="743">
        <v>1.1332065147535504</v>
      </c>
      <c r="V740" s="742">
        <v>0.1586632159498873</v>
      </c>
      <c r="W740" s="743">
        <v>1.1993744022796853</v>
      </c>
      <c r="X740" s="742">
        <v>0.27926877529517879</v>
      </c>
      <c r="Y740" s="743">
        <v>1.3603541996272868</v>
      </c>
      <c r="Z740" s="742"/>
      <c r="AA740" s="743"/>
      <c r="AB740" s="742">
        <v>1.4337210971436557E-3</v>
      </c>
      <c r="AC740" s="744">
        <v>18.39611854901845</v>
      </c>
      <c r="AD740" s="785">
        <v>0</v>
      </c>
      <c r="AE740" s="1178" t="s">
        <v>1953</v>
      </c>
      <c r="AF740" s="786" t="s">
        <v>1857</v>
      </c>
      <c r="AG740" s="787" t="s">
        <v>719</v>
      </c>
      <c r="AH740" s="787" t="s">
        <v>1726</v>
      </c>
      <c r="AI740" s="787">
        <v>0</v>
      </c>
      <c r="AJ740" s="787">
        <v>0</v>
      </c>
      <c r="AK740" s="787">
        <v>0</v>
      </c>
      <c r="AL740" s="742">
        <v>0</v>
      </c>
      <c r="AM740" s="742">
        <v>0</v>
      </c>
      <c r="AN740" s="743" t="s">
        <v>64</v>
      </c>
      <c r="AO740" s="1172" t="s">
        <v>34</v>
      </c>
      <c r="AP740" s="1178" t="s">
        <v>1742</v>
      </c>
      <c r="AQ740" s="745" t="s">
        <v>668</v>
      </c>
      <c r="AR740" s="742">
        <v>6.6666666666666697E-3</v>
      </c>
      <c r="AS740" s="742">
        <v>6.6666666666666697E-3</v>
      </c>
      <c r="AT740" s="742" t="s">
        <v>1414</v>
      </c>
      <c r="AU740" s="742" t="s">
        <v>2724</v>
      </c>
      <c r="AX740"/>
      <c r="AY740" s="190"/>
      <c r="AZ740" s="176"/>
      <c r="BA740" s="176"/>
      <c r="BB740" s="176"/>
      <c r="BC740" s="751"/>
      <c r="BD740" s="176"/>
      <c r="BE740" s="176"/>
      <c r="BF740" s="176"/>
      <c r="BG740" s="176"/>
      <c r="BH740" s="751"/>
      <c r="BI740" s="178"/>
      <c r="BJ740" s="191"/>
      <c r="BK740" s="191"/>
      <c r="BL740" s="191"/>
      <c r="BM740" s="178"/>
      <c r="BN740" s="178"/>
      <c r="BO740" s="178"/>
      <c r="BP740" s="178"/>
      <c r="BQ740" s="178"/>
      <c r="BR740" s="178"/>
      <c r="BS740" s="178"/>
      <c r="BT740" s="178"/>
      <c r="BU740" s="179"/>
      <c r="BV740" s="180"/>
      <c r="BW740" s="181"/>
      <c r="BX740" s="177"/>
      <c r="BY740"/>
      <c r="CA740"/>
    </row>
    <row r="741" spans="2:79" ht="18.75">
      <c r="B741" s="1170" t="s">
        <v>1037</v>
      </c>
      <c r="C741" s="335">
        <v>28903657000188</v>
      </c>
      <c r="D741" s="1170" t="s">
        <v>11</v>
      </c>
      <c r="E741" s="1170" t="s">
        <v>620</v>
      </c>
      <c r="F741" s="1170" t="s">
        <v>685</v>
      </c>
      <c r="G741" s="1172" t="s">
        <v>738</v>
      </c>
      <c r="H741" s="1172" t="s">
        <v>34</v>
      </c>
      <c r="I741" s="1172" t="s">
        <v>1318</v>
      </c>
      <c r="J741" s="1172" t="s">
        <v>608</v>
      </c>
      <c r="K741" s="1172" t="s">
        <v>48</v>
      </c>
      <c r="L741" s="740" t="s">
        <v>1414</v>
      </c>
      <c r="M741" s="740" t="s">
        <v>34</v>
      </c>
      <c r="N741" s="1172" t="s">
        <v>3492</v>
      </c>
      <c r="O741" s="1172" t="s">
        <v>1320</v>
      </c>
      <c r="P741" s="783">
        <v>43038</v>
      </c>
      <c r="Q741" s="741">
        <v>224.74967903999999</v>
      </c>
      <c r="R741" s="741">
        <v>192.48925278607297</v>
      </c>
      <c r="S741" s="784">
        <v>91</v>
      </c>
      <c r="T741" s="742">
        <v>3.6021811265014803E-2</v>
      </c>
      <c r="U741" s="743">
        <v>1.1082490680837747</v>
      </c>
      <c r="V741" s="742">
        <v>0.15577062641983419</v>
      </c>
      <c r="W741" s="743">
        <v>1.177508604225121</v>
      </c>
      <c r="X741" s="742">
        <v>0.27151912638474873</v>
      </c>
      <c r="Y741" s="743">
        <v>1.3226046609264503</v>
      </c>
      <c r="Z741" s="742">
        <v>0.34032636576480235</v>
      </c>
      <c r="AA741" s="743">
        <v>1.4664363828209788</v>
      </c>
      <c r="AB741" s="742">
        <v>8.6682249904800578E-4</v>
      </c>
      <c r="AC741" s="744">
        <v>27.090106411658674</v>
      </c>
      <c r="AD741" s="785">
        <v>0</v>
      </c>
      <c r="AE741" s="1178" t="s">
        <v>1953</v>
      </c>
      <c r="AF741" s="786" t="s">
        <v>1857</v>
      </c>
      <c r="AG741" s="787" t="s">
        <v>719</v>
      </c>
      <c r="AH741" s="787" t="s">
        <v>1726</v>
      </c>
      <c r="AI741" s="787">
        <v>10000</v>
      </c>
      <c r="AJ741" s="787">
        <v>0</v>
      </c>
      <c r="AK741" s="787">
        <v>0</v>
      </c>
      <c r="AL741" s="742">
        <v>0.02</v>
      </c>
      <c r="AM741" s="742">
        <v>0.2</v>
      </c>
      <c r="AN741" s="743" t="s">
        <v>64</v>
      </c>
      <c r="AO741" s="1172" t="s">
        <v>34</v>
      </c>
      <c r="AP741" s="1178" t="s">
        <v>1742</v>
      </c>
      <c r="AQ741" s="745" t="s">
        <v>668</v>
      </c>
      <c r="AR741" s="742">
        <v>6.6666666666666697E-3</v>
      </c>
      <c r="AS741" s="742">
        <v>6.6666666666666697E-3</v>
      </c>
      <c r="AT741" s="742" t="s">
        <v>1414</v>
      </c>
      <c r="AU741" s="742" t="s">
        <v>2724</v>
      </c>
      <c r="AX741"/>
      <c r="AY741" s="190"/>
      <c r="AZ741" s="176"/>
      <c r="BA741" s="176"/>
      <c r="BB741" s="176"/>
      <c r="BC741" s="751"/>
      <c r="BD741" s="176"/>
      <c r="BE741" s="176"/>
      <c r="BF741" s="176"/>
      <c r="BG741" s="176"/>
      <c r="BH741" s="751"/>
      <c r="BI741" s="178"/>
      <c r="BJ741" s="191"/>
      <c r="BK741" s="191"/>
      <c r="BL741" s="191"/>
      <c r="BM741" s="178"/>
      <c r="BN741" s="178"/>
      <c r="BO741" s="178"/>
      <c r="BP741" s="178"/>
      <c r="BQ741" s="178"/>
      <c r="BR741" s="178"/>
      <c r="BS741" s="178"/>
      <c r="BT741" s="178"/>
      <c r="BU741" s="179"/>
      <c r="BV741" s="180"/>
      <c r="BW741" s="181"/>
      <c r="BX741" s="177"/>
      <c r="BY741"/>
      <c r="CA741"/>
    </row>
    <row r="742" spans="2:79" ht="18.75">
      <c r="B742" s="1170" t="s">
        <v>266</v>
      </c>
      <c r="C742" s="335">
        <v>26725138000141</v>
      </c>
      <c r="D742" s="1170" t="s">
        <v>13</v>
      </c>
      <c r="E742" s="1170" t="s">
        <v>615</v>
      </c>
      <c r="F742" s="1170" t="s">
        <v>619</v>
      </c>
      <c r="G742" s="1172" t="s">
        <v>34</v>
      </c>
      <c r="H742" s="1172" t="s">
        <v>1337</v>
      </c>
      <c r="I742" s="1172" t="s">
        <v>34</v>
      </c>
      <c r="J742" s="1172" t="s">
        <v>1414</v>
      </c>
      <c r="K742" s="1172" t="s">
        <v>48</v>
      </c>
      <c r="L742" s="740" t="s">
        <v>1414</v>
      </c>
      <c r="M742" s="740" t="s">
        <v>34</v>
      </c>
      <c r="N742" s="1172" t="s">
        <v>3493</v>
      </c>
      <c r="O742" s="1172" t="s">
        <v>1320</v>
      </c>
      <c r="P742" s="783">
        <v>42753</v>
      </c>
      <c r="Q742" s="741">
        <v>13.295002</v>
      </c>
      <c r="R742" s="741">
        <v>22.207765800813018</v>
      </c>
      <c r="S742" s="784">
        <v>7</v>
      </c>
      <c r="T742" s="742">
        <v>-3.4113939562831264E-2</v>
      </c>
      <c r="U742" s="743">
        <v>-1.0495513801631826</v>
      </c>
      <c r="V742" s="742">
        <v>8.7512472901869476E-2</v>
      </c>
      <c r="W742" s="743">
        <v>0.66152837789351138</v>
      </c>
      <c r="X742" s="742">
        <v>8.4682570096709764E-2</v>
      </c>
      <c r="Y742" s="743">
        <v>0.4124997137418247</v>
      </c>
      <c r="Z742" s="742">
        <v>0.13516810253258282</v>
      </c>
      <c r="AA742" s="743">
        <v>0.58242746754343888</v>
      </c>
      <c r="AB742" s="742">
        <v>9.9877718917583375E-2</v>
      </c>
      <c r="AC742" s="744">
        <v>-0.44830659194051331</v>
      </c>
      <c r="AD742" s="785">
        <v>26725144000107</v>
      </c>
      <c r="AE742" s="1178" t="s">
        <v>1941</v>
      </c>
      <c r="AF742" s="786" t="s">
        <v>1765</v>
      </c>
      <c r="AG742" s="787" t="s">
        <v>719</v>
      </c>
      <c r="AH742" s="787" t="s">
        <v>1730</v>
      </c>
      <c r="AI742" s="787">
        <v>5000</v>
      </c>
      <c r="AJ742" s="787">
        <v>1000</v>
      </c>
      <c r="AK742" s="787">
        <v>4000</v>
      </c>
      <c r="AL742" s="742">
        <v>1.4999999999999999E-2</v>
      </c>
      <c r="AM742" s="742">
        <v>0.2</v>
      </c>
      <c r="AN742" s="743" t="s">
        <v>64</v>
      </c>
      <c r="AO742" s="1172" t="s">
        <v>34</v>
      </c>
      <c r="AP742" s="1178" t="s">
        <v>1742</v>
      </c>
      <c r="AQ742" s="745" t="s">
        <v>668</v>
      </c>
      <c r="AR742" s="742">
        <v>5.0000000000000001E-3</v>
      </c>
      <c r="AS742" s="742">
        <v>5.0000000000000001E-3</v>
      </c>
      <c r="AT742" s="742" t="s">
        <v>1414</v>
      </c>
      <c r="AU742" s="742" t="s">
        <v>2724</v>
      </c>
      <c r="AX742"/>
      <c r="AY742" s="190"/>
      <c r="AZ742" s="176"/>
      <c r="BA742" s="176"/>
      <c r="BB742" s="176"/>
      <c r="BC742" s="751"/>
      <c r="BD742" s="176"/>
      <c r="BE742" s="176"/>
      <c r="BF742" s="176"/>
      <c r="BG742" s="176"/>
      <c r="BH742" s="751"/>
      <c r="BI742" s="178"/>
      <c r="BJ742" s="191"/>
      <c r="BK742" s="191"/>
      <c r="BL742" s="191"/>
      <c r="BM742" s="178"/>
      <c r="BN742" s="178"/>
      <c r="BO742" s="178"/>
      <c r="BP742" s="178"/>
      <c r="BQ742" s="178"/>
      <c r="BR742" s="178"/>
      <c r="BS742" s="178"/>
      <c r="BT742" s="178"/>
      <c r="BU742" s="179"/>
      <c r="BV742" s="180"/>
      <c r="BW742" s="181"/>
      <c r="BX742" s="177"/>
      <c r="BY742"/>
      <c r="CA742"/>
    </row>
    <row r="743" spans="2:79" ht="18.75">
      <c r="B743" s="1170" t="s">
        <v>267</v>
      </c>
      <c r="C743" s="335">
        <v>37008385000143</v>
      </c>
      <c r="D743" s="1170" t="s">
        <v>13</v>
      </c>
      <c r="E743" s="1170" t="s">
        <v>616</v>
      </c>
      <c r="F743" s="1170" t="s">
        <v>619</v>
      </c>
      <c r="G743" s="1172" t="s">
        <v>34</v>
      </c>
      <c r="H743" s="1172" t="s">
        <v>1337</v>
      </c>
      <c r="I743" s="1172" t="s">
        <v>34</v>
      </c>
      <c r="J743" s="1172" t="s">
        <v>611</v>
      </c>
      <c r="K743" s="1172" t="s">
        <v>48</v>
      </c>
      <c r="L743" s="740" t="s">
        <v>1414</v>
      </c>
      <c r="M743" s="740" t="s">
        <v>34</v>
      </c>
      <c r="N743" s="1172" t="s">
        <v>3494</v>
      </c>
      <c r="O743" s="1172" t="s">
        <v>1320</v>
      </c>
      <c r="P743" s="783">
        <v>43965</v>
      </c>
      <c r="Q743" s="741">
        <v>20.299067040000001</v>
      </c>
      <c r="R743" s="741">
        <v>26.589713293130103</v>
      </c>
      <c r="S743" s="784">
        <v>95</v>
      </c>
      <c r="T743" s="742">
        <v>1.8900778558756048E-2</v>
      </c>
      <c r="U743" s="743">
        <v>0.58150241445918516</v>
      </c>
      <c r="V743" s="742">
        <v>-0.16441781119533772</v>
      </c>
      <c r="W743" s="743">
        <v>-1.2428748077867406</v>
      </c>
      <c r="X743" s="742">
        <v>-6.9693877286135075E-2</v>
      </c>
      <c r="Y743" s="743">
        <v>-0.3394878591575195</v>
      </c>
      <c r="Z743" s="742"/>
      <c r="AA743" s="743"/>
      <c r="AB743" s="742">
        <v>0.18252019531763211</v>
      </c>
      <c r="AC743" s="744">
        <v>-1.625607091640443</v>
      </c>
      <c r="AD743" s="785">
        <v>0</v>
      </c>
      <c r="AE743" s="1178" t="s">
        <v>2011</v>
      </c>
      <c r="AF743" s="786" t="s">
        <v>1741</v>
      </c>
      <c r="AG743" s="787" t="s">
        <v>1427</v>
      </c>
      <c r="AH743" s="787" t="s">
        <v>1730</v>
      </c>
      <c r="AI743" s="787">
        <v>10000</v>
      </c>
      <c r="AJ743" s="787">
        <v>1000</v>
      </c>
      <c r="AK743" s="787">
        <v>5000</v>
      </c>
      <c r="AL743" s="742">
        <v>1.4999999999999999E-2</v>
      </c>
      <c r="AM743" s="742">
        <v>0.2</v>
      </c>
      <c r="AN743" s="743" t="s">
        <v>64</v>
      </c>
      <c r="AO743" s="1172" t="s">
        <v>34</v>
      </c>
      <c r="AP743" s="1178" t="s">
        <v>1742</v>
      </c>
      <c r="AQ743" s="745" t="s">
        <v>668</v>
      </c>
      <c r="AR743" s="742">
        <v>4.0000000000000001E-3</v>
      </c>
      <c r="AS743" s="742">
        <v>4.0000000000000001E-3</v>
      </c>
      <c r="AT743" s="742" t="s">
        <v>1414</v>
      </c>
      <c r="AU743" s="742" t="s">
        <v>2724</v>
      </c>
      <c r="AX743"/>
      <c r="AY743" s="190"/>
      <c r="AZ743" s="176"/>
      <c r="BA743" s="176"/>
      <c r="BB743" s="176"/>
      <c r="BC743" s="751"/>
      <c r="BD743" s="176"/>
      <c r="BE743" s="176"/>
      <c r="BF743" s="176"/>
      <c r="BG743" s="176"/>
      <c r="BH743" s="751"/>
      <c r="BI743" s="178"/>
      <c r="BJ743" s="191"/>
      <c r="BK743" s="191"/>
      <c r="BL743" s="191"/>
      <c r="BM743" s="178"/>
      <c r="BN743" s="178"/>
      <c r="BO743" s="178"/>
      <c r="BP743" s="178"/>
      <c r="BQ743" s="178"/>
      <c r="BR743" s="178"/>
      <c r="BS743" s="178"/>
      <c r="BT743" s="178"/>
      <c r="BU743" s="179"/>
      <c r="BV743" s="180"/>
      <c r="BW743" s="181"/>
      <c r="BX743" s="177"/>
      <c r="BY743"/>
      <c r="CA743"/>
    </row>
    <row r="744" spans="2:79" ht="18.75">
      <c r="B744" s="1170" t="s">
        <v>1600</v>
      </c>
      <c r="C744" s="335">
        <v>35343303000191</v>
      </c>
      <c r="D744" s="1170" t="s">
        <v>14</v>
      </c>
      <c r="E744" s="1170" t="s">
        <v>607</v>
      </c>
      <c r="F744" s="1170" t="s">
        <v>1414</v>
      </c>
      <c r="G744" s="1172" t="s">
        <v>1414</v>
      </c>
      <c r="H744" s="1172" t="s">
        <v>34</v>
      </c>
      <c r="I744" s="1172" t="s">
        <v>34</v>
      </c>
      <c r="J744" s="1172" t="s">
        <v>611</v>
      </c>
      <c r="K744" s="1172" t="s">
        <v>48</v>
      </c>
      <c r="L744" s="740" t="s">
        <v>1414</v>
      </c>
      <c r="M744" s="740" t="s">
        <v>34</v>
      </c>
      <c r="N744" s="1172" t="s">
        <v>3495</v>
      </c>
      <c r="O744" s="1172" t="s">
        <v>1320</v>
      </c>
      <c r="P744" s="783">
        <v>43814</v>
      </c>
      <c r="Q744" s="741">
        <v>0</v>
      </c>
      <c r="R744" s="741">
        <v>3.1768513169999997</v>
      </c>
      <c r="S744" s="784">
        <v>102</v>
      </c>
      <c r="T744" s="742"/>
      <c r="U744" s="743"/>
      <c r="V744" s="742">
        <v>-0.19802461284946438</v>
      </c>
      <c r="W744" s="743">
        <v>-1.4969169145544545</v>
      </c>
      <c r="X744" s="742">
        <v>-0.26643424450323627</v>
      </c>
      <c r="Y744" s="743">
        <v>-1.297835545887317</v>
      </c>
      <c r="Z744" s="742">
        <v>2.6332563739150716E-2</v>
      </c>
      <c r="AA744" s="743">
        <v>0.11346470154689595</v>
      </c>
      <c r="AB744" s="742">
        <v>0.21804957815289422</v>
      </c>
      <c r="AC744" s="744">
        <v>-1.5148523942497885</v>
      </c>
      <c r="AD744" s="785">
        <v>35726390000166</v>
      </c>
      <c r="AE744" s="1178" t="s">
        <v>1992</v>
      </c>
      <c r="AF744" s="786" t="s">
        <v>1741</v>
      </c>
      <c r="AG744" s="787" t="s">
        <v>1427</v>
      </c>
      <c r="AH744" s="787" t="s">
        <v>1797</v>
      </c>
      <c r="AI744" s="787">
        <v>100000</v>
      </c>
      <c r="AJ744" s="787">
        <v>10000</v>
      </c>
      <c r="AK744" s="787">
        <v>100000</v>
      </c>
      <c r="AL744" s="742">
        <v>1.6E-2</v>
      </c>
      <c r="AM744" s="742">
        <v>0.2</v>
      </c>
      <c r="AN744" s="743" t="s">
        <v>34</v>
      </c>
      <c r="AO744" s="1172" t="s">
        <v>34</v>
      </c>
      <c r="AP744" s="1178" t="s">
        <v>1727</v>
      </c>
      <c r="AQ744" s="745" t="s">
        <v>687</v>
      </c>
      <c r="AR744" s="742">
        <v>3.2000000000000002E-3</v>
      </c>
      <c r="AS744" s="742">
        <v>3.2000000000000002E-3</v>
      </c>
      <c r="AT744" s="742" t="s">
        <v>1414</v>
      </c>
      <c r="AU744" s="742" t="s">
        <v>2724</v>
      </c>
      <c r="AX744"/>
      <c r="AY744" s="190"/>
      <c r="AZ744" s="176"/>
      <c r="BA744" s="176"/>
      <c r="BB744" s="176"/>
      <c r="BC744" s="751"/>
      <c r="BD744" s="176"/>
      <c r="BE744" s="176"/>
      <c r="BF744" s="176"/>
      <c r="BG744" s="176"/>
      <c r="BH744" s="751"/>
      <c r="BI744" s="178"/>
      <c r="BJ744" s="191"/>
      <c r="BK744" s="191"/>
      <c r="BL744" s="191"/>
      <c r="BM744" s="178"/>
      <c r="BN744" s="178"/>
      <c r="BO744" s="178"/>
      <c r="BP744" s="178"/>
      <c r="BQ744" s="178"/>
      <c r="BR744" s="178"/>
      <c r="BS744" s="178"/>
      <c r="BT744" s="178"/>
      <c r="BU744" s="179"/>
      <c r="BV744" s="180"/>
      <c r="BW744" s="181"/>
      <c r="BX744" s="177"/>
      <c r="BY744"/>
      <c r="CA744"/>
    </row>
    <row r="745" spans="2:79" ht="18.75">
      <c r="B745" s="1170" t="s">
        <v>268</v>
      </c>
      <c r="C745" s="335">
        <v>36828894000150</v>
      </c>
      <c r="D745" s="1170" t="s">
        <v>14</v>
      </c>
      <c r="E745" s="1170" t="s">
        <v>607</v>
      </c>
      <c r="F745" s="1170" t="s">
        <v>1414</v>
      </c>
      <c r="G745" s="1172" t="s">
        <v>1414</v>
      </c>
      <c r="H745" s="1172" t="s">
        <v>34</v>
      </c>
      <c r="I745" s="1172" t="s">
        <v>34</v>
      </c>
      <c r="J745" s="1172" t="s">
        <v>608</v>
      </c>
      <c r="K745" s="1172" t="s">
        <v>48</v>
      </c>
      <c r="L745" s="740" t="s">
        <v>1414</v>
      </c>
      <c r="M745" s="740" t="s">
        <v>1411</v>
      </c>
      <c r="N745" s="1172" t="s">
        <v>3496</v>
      </c>
      <c r="O745" s="1172" t="s">
        <v>1320</v>
      </c>
      <c r="P745" s="783">
        <v>43987</v>
      </c>
      <c r="Q745" s="741">
        <v>8.6681946500000002</v>
      </c>
      <c r="R745" s="741">
        <v>10.396407799196789</v>
      </c>
      <c r="S745" s="784">
        <v>62</v>
      </c>
      <c r="T745" s="742">
        <v>-5.8026223844122371E-2</v>
      </c>
      <c r="U745" s="743">
        <v>-1.7852380610890055</v>
      </c>
      <c r="V745" s="742">
        <v>-0.2409940842986531</v>
      </c>
      <c r="W745" s="743">
        <v>-1.8217337527050323</v>
      </c>
      <c r="X745" s="742">
        <v>-0.30429527206213736</v>
      </c>
      <c r="Y745" s="743">
        <v>-1.4822614910633105</v>
      </c>
      <c r="Z745" s="742"/>
      <c r="AA745" s="743"/>
      <c r="AB745" s="742">
        <v>0.23983166643441697</v>
      </c>
      <c r="AC745" s="744">
        <v>-1.5564349884602608</v>
      </c>
      <c r="AD745" s="785">
        <v>18324976000185</v>
      </c>
      <c r="AE745" s="1178" t="s">
        <v>1992</v>
      </c>
      <c r="AF745" s="786" t="s">
        <v>1741</v>
      </c>
      <c r="AG745" s="787" t="s">
        <v>1427</v>
      </c>
      <c r="AH745" s="787" t="s">
        <v>1730</v>
      </c>
      <c r="AI745" s="787">
        <v>5000</v>
      </c>
      <c r="AJ745" s="787">
        <v>1000</v>
      </c>
      <c r="AK745" s="787">
        <v>5000</v>
      </c>
      <c r="AL745" s="742">
        <v>1.8000000000000002E-2</v>
      </c>
      <c r="AM745" s="742">
        <v>0.2</v>
      </c>
      <c r="AN745" s="743" t="s">
        <v>34</v>
      </c>
      <c r="AO745" s="1172" t="s">
        <v>34</v>
      </c>
      <c r="AP745" s="1178" t="s">
        <v>1727</v>
      </c>
      <c r="AQ745" s="745" t="s">
        <v>659</v>
      </c>
      <c r="AR745" s="742">
        <v>3.5999999999999999E-3</v>
      </c>
      <c r="AS745" s="742">
        <v>3.5999999999999999E-3</v>
      </c>
      <c r="AT745" s="742" t="s">
        <v>1414</v>
      </c>
      <c r="AU745" s="742" t="s">
        <v>2724</v>
      </c>
      <c r="AX745"/>
      <c r="AY745" s="190"/>
      <c r="AZ745" s="176"/>
      <c r="BA745" s="176"/>
      <c r="BB745" s="176"/>
      <c r="BC745" s="751"/>
      <c r="BD745" s="176"/>
      <c r="BE745" s="176"/>
      <c r="BF745" s="176"/>
      <c r="BG745" s="176"/>
      <c r="BH745" s="751"/>
      <c r="BI745" s="178"/>
      <c r="BJ745" s="191"/>
      <c r="BK745" s="191"/>
      <c r="BL745" s="191"/>
      <c r="BM745" s="178"/>
      <c r="BN745" s="178"/>
      <c r="BO745" s="178"/>
      <c r="BP745" s="178"/>
      <c r="BQ745" s="178"/>
      <c r="BR745" s="178"/>
      <c r="BS745" s="178"/>
      <c r="BT745" s="178"/>
      <c r="BU745" s="179"/>
      <c r="BV745" s="180"/>
      <c r="BW745" s="181"/>
      <c r="BX745" s="177"/>
      <c r="BY745"/>
      <c r="CA745"/>
    </row>
    <row r="746" spans="2:79" ht="18.75">
      <c r="B746" s="1170" t="s">
        <v>559</v>
      </c>
      <c r="C746" s="335">
        <v>41881117000109</v>
      </c>
      <c r="D746" s="1170" t="s">
        <v>14</v>
      </c>
      <c r="E746" s="1170" t="s">
        <v>607</v>
      </c>
      <c r="F746" s="1170" t="s">
        <v>1414</v>
      </c>
      <c r="G746" s="1172" t="s">
        <v>1414</v>
      </c>
      <c r="H746" s="1172" t="s">
        <v>34</v>
      </c>
      <c r="I746" s="1172" t="s">
        <v>34</v>
      </c>
      <c r="J746" s="1172" t="s">
        <v>608</v>
      </c>
      <c r="K746" s="1172" t="s">
        <v>48</v>
      </c>
      <c r="L746" s="740" t="s">
        <v>1414</v>
      </c>
      <c r="M746" s="740" t="s">
        <v>1411</v>
      </c>
      <c r="N746" s="1172" t="s">
        <v>3497</v>
      </c>
      <c r="O746" s="1172" t="s">
        <v>1323</v>
      </c>
      <c r="P746" s="783">
        <v>44332</v>
      </c>
      <c r="Q746" s="741">
        <v>2.4677387300000002</v>
      </c>
      <c r="R746" s="741">
        <v>2.5567932287978161</v>
      </c>
      <c r="S746" s="784">
        <v>32</v>
      </c>
      <c r="T746" s="742">
        <v>0.14200197938551073</v>
      </c>
      <c r="U746" s="743">
        <v>4.3688408714996632</v>
      </c>
      <c r="V746" s="742">
        <v>-0.28196194279848985</v>
      </c>
      <c r="W746" s="743">
        <v>-2.1314199046385696</v>
      </c>
      <c r="X746" s="742"/>
      <c r="Y746" s="743"/>
      <c r="Z746" s="742"/>
      <c r="AA746" s="743"/>
      <c r="AB746" s="742">
        <v>0.9957740734346523</v>
      </c>
      <c r="AC746" s="744">
        <v>-0.41600827590363937</v>
      </c>
      <c r="AD746" s="785">
        <v>0</v>
      </c>
      <c r="AE746" s="1178" t="s">
        <v>1992</v>
      </c>
      <c r="AF746" s="786" t="s">
        <v>1741</v>
      </c>
      <c r="AG746" s="787" t="s">
        <v>1427</v>
      </c>
      <c r="AH746" s="787" t="s">
        <v>1726</v>
      </c>
      <c r="AI746" s="787">
        <v>5000</v>
      </c>
      <c r="AJ746" s="787">
        <v>5000</v>
      </c>
      <c r="AK746" s="787">
        <v>5000</v>
      </c>
      <c r="AL746" s="742">
        <v>1.2999999999999999E-3</v>
      </c>
      <c r="AM746" s="742">
        <v>0.1</v>
      </c>
      <c r="AN746" s="743" t="s">
        <v>34</v>
      </c>
      <c r="AO746" s="1172" t="s">
        <v>34</v>
      </c>
      <c r="AP746" s="1178" t="s">
        <v>1727</v>
      </c>
      <c r="AQ746" s="745" t="s">
        <v>659</v>
      </c>
      <c r="AR746" s="742">
        <v>2.5999999999999998E-4</v>
      </c>
      <c r="AS746" s="742">
        <v>2.5999999999999998E-4</v>
      </c>
      <c r="AT746" s="742" t="s">
        <v>1414</v>
      </c>
      <c r="AU746" s="742" t="s">
        <v>2724</v>
      </c>
      <c r="AX746"/>
      <c r="AY746" s="190"/>
      <c r="AZ746" s="176"/>
      <c r="BA746" s="176"/>
      <c r="BB746" s="176"/>
      <c r="BC746" s="751"/>
      <c r="BD746" s="176"/>
      <c r="BE746" s="176"/>
      <c r="BF746" s="176"/>
      <c r="BG746" s="176"/>
      <c r="BH746" s="751"/>
      <c r="BI746" s="178"/>
      <c r="BJ746" s="191"/>
      <c r="BK746" s="191"/>
      <c r="BL746" s="191"/>
      <c r="BM746" s="178"/>
      <c r="BN746" s="178"/>
      <c r="BO746" s="178"/>
      <c r="BP746" s="178"/>
      <c r="BQ746" s="178"/>
      <c r="BR746" s="178"/>
      <c r="BS746" s="178"/>
      <c r="BT746" s="178"/>
      <c r="BU746" s="179"/>
      <c r="BV746" s="180"/>
      <c r="BW746" s="181"/>
      <c r="BX746" s="177"/>
      <c r="BY746"/>
      <c r="CA746"/>
    </row>
    <row r="747" spans="2:79" ht="18.75">
      <c r="B747" s="1170" t="s">
        <v>269</v>
      </c>
      <c r="C747" s="335">
        <v>37429375000181</v>
      </c>
      <c r="D747" s="1170" t="s">
        <v>14</v>
      </c>
      <c r="E747" s="1170" t="s">
        <v>607</v>
      </c>
      <c r="F747" s="1170" t="s">
        <v>1414</v>
      </c>
      <c r="G747" s="1172" t="s">
        <v>1414</v>
      </c>
      <c r="H747" s="1172" t="s">
        <v>34</v>
      </c>
      <c r="I747" s="1172" t="s">
        <v>34</v>
      </c>
      <c r="J747" s="1172" t="s">
        <v>608</v>
      </c>
      <c r="K747" s="1172" t="s">
        <v>48</v>
      </c>
      <c r="L747" s="740" t="s">
        <v>1414</v>
      </c>
      <c r="M747" s="740" t="s">
        <v>1411</v>
      </c>
      <c r="N747" s="1172" t="s">
        <v>3498</v>
      </c>
      <c r="O747" s="1172" t="s">
        <v>1320</v>
      </c>
      <c r="P747" s="783">
        <v>44027</v>
      </c>
      <c r="Q747" s="741">
        <v>16.394408039999998</v>
      </c>
      <c r="R747" s="741">
        <v>14.609209861124494</v>
      </c>
      <c r="S747" s="784">
        <v>32</v>
      </c>
      <c r="T747" s="742">
        <v>0.12181995819148383</v>
      </c>
      <c r="U747" s="743">
        <v>3.747919674179129</v>
      </c>
      <c r="V747" s="742">
        <v>-0.11717435176739144</v>
      </c>
      <c r="W747" s="743">
        <v>-0.88574983982369293</v>
      </c>
      <c r="X747" s="742">
        <v>-0.45847569059128979</v>
      </c>
      <c r="Y747" s="743">
        <v>-2.2332941821500114</v>
      </c>
      <c r="Z747" s="742"/>
      <c r="AA747" s="743"/>
      <c r="AB747" s="742">
        <v>0.44919849806948836</v>
      </c>
      <c r="AC747" s="744">
        <v>-0.55535062009358016</v>
      </c>
      <c r="AD747" s="785">
        <v>0</v>
      </c>
      <c r="AE747" s="1178" t="s">
        <v>2017</v>
      </c>
      <c r="AF747" s="786" t="s">
        <v>1741</v>
      </c>
      <c r="AG747" s="787" t="s">
        <v>1427</v>
      </c>
      <c r="AH747" s="787" t="s">
        <v>1797</v>
      </c>
      <c r="AI747" s="787">
        <v>50000</v>
      </c>
      <c r="AJ747" s="787">
        <v>1000</v>
      </c>
      <c r="AK747" s="787">
        <v>1000</v>
      </c>
      <c r="AL747" s="742">
        <v>5.0000000000000001E-3</v>
      </c>
      <c r="AM747" s="742">
        <v>0.2</v>
      </c>
      <c r="AN747" s="743" t="s">
        <v>34</v>
      </c>
      <c r="AO747" s="1172" t="s">
        <v>34</v>
      </c>
      <c r="AP747" s="1178" t="s">
        <v>1727</v>
      </c>
      <c r="AQ747" s="745" t="s">
        <v>687</v>
      </c>
      <c r="AR747" s="742">
        <v>0</v>
      </c>
      <c r="AS747" s="742">
        <v>0</v>
      </c>
      <c r="AT747" s="742" t="s">
        <v>1414</v>
      </c>
      <c r="AU747" s="742" t="s">
        <v>2724</v>
      </c>
      <c r="AX747"/>
      <c r="AY747" s="190"/>
      <c r="AZ747" s="176"/>
      <c r="BA747" s="176"/>
      <c r="BB747" s="176"/>
      <c r="BC747" s="751"/>
      <c r="BD747" s="176"/>
      <c r="BE747" s="176"/>
      <c r="BF747" s="176"/>
      <c r="BG747" s="176"/>
      <c r="BH747" s="751"/>
      <c r="BI747" s="178"/>
      <c r="BJ747" s="191"/>
      <c r="BK747" s="191"/>
      <c r="BL747" s="191"/>
      <c r="BM747" s="178"/>
      <c r="BN747" s="178"/>
      <c r="BO747" s="178"/>
      <c r="BP747" s="178"/>
      <c r="BQ747" s="178"/>
      <c r="BR747" s="178"/>
      <c r="BS747" s="178"/>
      <c r="BT747" s="178"/>
      <c r="BU747" s="179"/>
      <c r="BV747" s="180"/>
      <c r="BW747" s="181"/>
      <c r="BX747" s="177"/>
      <c r="BY747"/>
      <c r="CA747"/>
    </row>
    <row r="748" spans="2:79" ht="18.75">
      <c r="B748" s="1170" t="s">
        <v>4747</v>
      </c>
      <c r="C748" s="335">
        <v>35314803000103</v>
      </c>
      <c r="D748" s="1170" t="s">
        <v>13</v>
      </c>
      <c r="E748" s="1170" t="s">
        <v>615</v>
      </c>
      <c r="F748" s="1170" t="s">
        <v>619</v>
      </c>
      <c r="G748" s="1172" t="s">
        <v>34</v>
      </c>
      <c r="H748" s="1172" t="s">
        <v>1337</v>
      </c>
      <c r="I748" s="1172" t="s">
        <v>34</v>
      </c>
      <c r="J748" s="1172" t="s">
        <v>608</v>
      </c>
      <c r="K748" s="1172" t="s">
        <v>48</v>
      </c>
      <c r="L748" s="740" t="s">
        <v>1414</v>
      </c>
      <c r="M748" s="740" t="s">
        <v>34</v>
      </c>
      <c r="N748" s="1172" t="s">
        <v>4748</v>
      </c>
      <c r="O748" s="1172" t="s">
        <v>1320</v>
      </c>
      <c r="P748" s="783">
        <v>43915</v>
      </c>
      <c r="Q748" s="741">
        <v>16.16261922</v>
      </c>
      <c r="R748" s="741">
        <v>16.698594738518519</v>
      </c>
      <c r="S748" s="784">
        <v>30</v>
      </c>
      <c r="T748" s="742">
        <v>-6.7108771362951125E-2</v>
      </c>
      <c r="U748" s="743">
        <v>-2.0646722280584116</v>
      </c>
      <c r="V748" s="742">
        <v>-6.7108771362951125E-2</v>
      </c>
      <c r="W748" s="743">
        <v>-0.50729176299177825</v>
      </c>
      <c r="X748" s="742">
        <v>-6.7108771362951125E-2</v>
      </c>
      <c r="Y748" s="743">
        <v>-0.3268954750094254</v>
      </c>
      <c r="Z748" s="742">
        <v>-6.7108771362951125E-2</v>
      </c>
      <c r="AA748" s="743">
        <v>-0.28916579446288698</v>
      </c>
      <c r="AB748" s="742">
        <v>0.28644550821300618</v>
      </c>
      <c r="AC748" s="744">
        <v>-0.69610825908039575</v>
      </c>
      <c r="AD748" s="785">
        <v>32318912000100</v>
      </c>
      <c r="AE748" s="1178" t="s">
        <v>1805</v>
      </c>
      <c r="AF748" s="786" t="s">
        <v>1725</v>
      </c>
      <c r="AG748" s="787" t="s">
        <v>1428</v>
      </c>
      <c r="AH748" s="787" t="s">
        <v>2116</v>
      </c>
      <c r="AI748" s="787">
        <v>0</v>
      </c>
      <c r="AJ748" s="787">
        <v>0</v>
      </c>
      <c r="AK748" s="787">
        <v>0</v>
      </c>
      <c r="AL748" s="742">
        <v>0.02</v>
      </c>
      <c r="AM748" s="742">
        <v>0.15</v>
      </c>
      <c r="AN748" s="743" t="s">
        <v>64</v>
      </c>
      <c r="AO748" s="1172" t="s">
        <v>4623</v>
      </c>
      <c r="AP748" s="1178" t="s">
        <v>1742</v>
      </c>
      <c r="AQ748" s="745" t="s">
        <v>2174</v>
      </c>
      <c r="AR748" s="742">
        <v>0</v>
      </c>
      <c r="AS748" s="742">
        <v>0</v>
      </c>
      <c r="AT748" s="742" t="s">
        <v>1414</v>
      </c>
      <c r="AU748" s="742" t="s">
        <v>2724</v>
      </c>
      <c r="AX748"/>
      <c r="AY748" s="190"/>
      <c r="AZ748" s="176"/>
      <c r="BA748" s="176"/>
      <c r="BB748" s="176"/>
      <c r="BC748" s="751"/>
      <c r="BD748" s="176"/>
      <c r="BE748" s="176"/>
      <c r="BF748" s="176"/>
      <c r="BG748" s="176"/>
      <c r="BH748" s="751"/>
      <c r="BI748" s="178"/>
      <c r="BJ748" s="191"/>
      <c r="BK748" s="191"/>
      <c r="BL748" s="191"/>
      <c r="BM748" s="178"/>
      <c r="BN748" s="178"/>
      <c r="BO748" s="178"/>
      <c r="BP748" s="178"/>
      <c r="BQ748" s="178"/>
      <c r="BR748" s="178"/>
      <c r="BS748" s="178"/>
      <c r="BT748" s="178"/>
      <c r="BU748" s="179"/>
      <c r="BV748" s="180"/>
      <c r="BW748" s="181"/>
      <c r="BX748" s="177"/>
      <c r="BY748"/>
      <c r="CA748"/>
    </row>
    <row r="749" spans="2:79" ht="18.75">
      <c r="B749" s="1170" t="s">
        <v>270</v>
      </c>
      <c r="C749" s="335">
        <v>10320151000180</v>
      </c>
      <c r="D749" s="1170" t="s">
        <v>14</v>
      </c>
      <c r="E749" s="1170" t="s">
        <v>607</v>
      </c>
      <c r="F749" s="1170" t="s">
        <v>1414</v>
      </c>
      <c r="G749" s="1172" t="s">
        <v>1414</v>
      </c>
      <c r="H749" s="1172" t="s">
        <v>34</v>
      </c>
      <c r="I749" s="1172" t="s">
        <v>34</v>
      </c>
      <c r="J749" s="1172" t="s">
        <v>608</v>
      </c>
      <c r="K749" s="1172" t="s">
        <v>48</v>
      </c>
      <c r="L749" s="740" t="s">
        <v>1414</v>
      </c>
      <c r="M749" s="740" t="s">
        <v>34</v>
      </c>
      <c r="N749" s="1172" t="s">
        <v>3499</v>
      </c>
      <c r="O749" s="1172" t="s">
        <v>1320</v>
      </c>
      <c r="P749" s="783">
        <v>39722</v>
      </c>
      <c r="Q749" s="741">
        <v>126.007491</v>
      </c>
      <c r="R749" s="741">
        <v>160.98530329435474</v>
      </c>
      <c r="S749" s="784">
        <v>30</v>
      </c>
      <c r="T749" s="742">
        <v>-5.4356724419902247E-2</v>
      </c>
      <c r="U749" s="743">
        <v>-1.672342035752945</v>
      </c>
      <c r="V749" s="742">
        <v>-0.2615112737139289</v>
      </c>
      <c r="W749" s="743">
        <v>-1.9768282504692634</v>
      </c>
      <c r="X749" s="742">
        <v>-0.39182915475805236</v>
      </c>
      <c r="Y749" s="743">
        <v>-1.9086503159837096</v>
      </c>
      <c r="Z749" s="742">
        <v>-3.8990298000564527E-2</v>
      </c>
      <c r="AA749" s="743">
        <v>-0.16800576539689682</v>
      </c>
      <c r="AB749" s="742">
        <v>0.2635133385143239</v>
      </c>
      <c r="AC749" s="744">
        <v>-1.4944199356843062</v>
      </c>
      <c r="AD749" s="785">
        <v>37895385000102</v>
      </c>
      <c r="AE749" s="1178" t="s">
        <v>1805</v>
      </c>
      <c r="AF749" s="786" t="s">
        <v>1725</v>
      </c>
      <c r="AG749" s="787" t="s">
        <v>1428</v>
      </c>
      <c r="AH749" s="787" t="s">
        <v>1726</v>
      </c>
      <c r="AI749" s="787">
        <v>100000</v>
      </c>
      <c r="AJ749" s="787">
        <v>20000</v>
      </c>
      <c r="AK749" s="787">
        <v>100000</v>
      </c>
      <c r="AL749" s="742">
        <v>0.02</v>
      </c>
      <c r="AM749" s="742">
        <v>0.15</v>
      </c>
      <c r="AN749" s="743" t="s">
        <v>2138</v>
      </c>
      <c r="AO749" s="1172" t="s">
        <v>34</v>
      </c>
      <c r="AP749" s="1178" t="s">
        <v>1727</v>
      </c>
      <c r="AQ749" s="745" t="s">
        <v>659</v>
      </c>
      <c r="AR749" s="742">
        <v>5.0000000000000001E-3</v>
      </c>
      <c r="AS749" s="742">
        <v>5.0000000000000001E-3</v>
      </c>
      <c r="AT749" s="742" t="s">
        <v>1414</v>
      </c>
      <c r="AU749" s="742" t="s">
        <v>2724</v>
      </c>
      <c r="AX749"/>
      <c r="AY749" s="190"/>
      <c r="AZ749" s="176"/>
      <c r="BA749" s="176"/>
      <c r="BB749" s="176"/>
      <c r="BC749" s="751"/>
      <c r="BD749" s="176"/>
      <c r="BE749" s="176"/>
      <c r="BF749" s="176"/>
      <c r="BG749" s="176"/>
      <c r="BH749" s="751"/>
      <c r="BI749" s="178"/>
      <c r="BJ749" s="191"/>
      <c r="BK749" s="191"/>
      <c r="BL749" s="191"/>
      <c r="BM749" s="178"/>
      <c r="BN749" s="178"/>
      <c r="BO749" s="178"/>
      <c r="BP749" s="178"/>
      <c r="BQ749" s="178"/>
      <c r="BR749" s="178"/>
      <c r="BS749" s="178"/>
      <c r="BT749" s="178"/>
      <c r="BU749" s="179"/>
      <c r="BV749" s="180"/>
      <c r="BW749" s="181"/>
      <c r="BX749" s="177"/>
      <c r="BY749"/>
      <c r="CA749"/>
    </row>
    <row r="750" spans="2:79" ht="18.75">
      <c r="B750" s="1170" t="s">
        <v>1038</v>
      </c>
      <c r="C750" s="335">
        <v>26768800000140</v>
      </c>
      <c r="D750" s="1170" t="s">
        <v>14</v>
      </c>
      <c r="E750" s="1170" t="s">
        <v>607</v>
      </c>
      <c r="F750" s="1170" t="s">
        <v>1414</v>
      </c>
      <c r="G750" s="1172" t="s">
        <v>1414</v>
      </c>
      <c r="H750" s="1172" t="s">
        <v>34</v>
      </c>
      <c r="I750" s="1172" t="s">
        <v>34</v>
      </c>
      <c r="J750" s="1172" t="s">
        <v>608</v>
      </c>
      <c r="K750" s="1172" t="s">
        <v>48</v>
      </c>
      <c r="L750" s="740" t="s">
        <v>1414</v>
      </c>
      <c r="M750" s="740" t="s">
        <v>34</v>
      </c>
      <c r="N750" s="1172" t="s">
        <v>3500</v>
      </c>
      <c r="O750" s="1172" t="s">
        <v>1320</v>
      </c>
      <c r="P750" s="783">
        <v>42809</v>
      </c>
      <c r="Q750" s="741">
        <v>288.43796700000001</v>
      </c>
      <c r="R750" s="741">
        <v>452.52917402811215</v>
      </c>
      <c r="S750" s="784">
        <v>30</v>
      </c>
      <c r="T750" s="742">
        <v>-8.7123115741389978E-2</v>
      </c>
      <c r="U750" s="743">
        <v>-2.6804346710551399</v>
      </c>
      <c r="V750" s="742">
        <v>-0.2661746616601538</v>
      </c>
      <c r="W750" s="743">
        <v>-2.012079950727049</v>
      </c>
      <c r="X750" s="742">
        <v>-0.35069867548166</v>
      </c>
      <c r="Y750" s="743">
        <v>-1.708298450089702</v>
      </c>
      <c r="Z750" s="742">
        <v>2.6397813635264944E-2</v>
      </c>
      <c r="AA750" s="743">
        <v>0.11374585761137589</v>
      </c>
      <c r="AB750" s="742">
        <v>0.27572195846518482</v>
      </c>
      <c r="AC750" s="744">
        <v>-1.4451622807222704</v>
      </c>
      <c r="AD750" s="785">
        <v>10346018000101</v>
      </c>
      <c r="AE750" s="1178" t="s">
        <v>1805</v>
      </c>
      <c r="AF750" s="786" t="s">
        <v>1725</v>
      </c>
      <c r="AG750" s="787" t="s">
        <v>1428</v>
      </c>
      <c r="AH750" s="787" t="s">
        <v>1730</v>
      </c>
      <c r="AI750" s="787">
        <v>1000</v>
      </c>
      <c r="AJ750" s="787">
        <v>1000</v>
      </c>
      <c r="AK750" s="787">
        <v>100</v>
      </c>
      <c r="AL750" s="742">
        <v>0.02</v>
      </c>
      <c r="AM750" s="742">
        <v>0.2</v>
      </c>
      <c r="AN750" s="743" t="s">
        <v>2124</v>
      </c>
      <c r="AO750" s="1172" t="s">
        <v>34</v>
      </c>
      <c r="AP750" s="1178" t="s">
        <v>1727</v>
      </c>
      <c r="AQ750" s="745" t="s">
        <v>659</v>
      </c>
      <c r="AR750" s="742">
        <v>5.0000000000000001E-3</v>
      </c>
      <c r="AS750" s="742">
        <v>5.0000000000000001E-3</v>
      </c>
      <c r="AT750" s="742" t="s">
        <v>1414</v>
      </c>
      <c r="AU750" s="742" t="s">
        <v>2724</v>
      </c>
      <c r="AX750"/>
      <c r="AY750" s="190"/>
      <c r="AZ750" s="176"/>
      <c r="BA750" s="176"/>
      <c r="BB750" s="176"/>
      <c r="BC750" s="751"/>
      <c r="BD750" s="176"/>
      <c r="BE750" s="176"/>
      <c r="BF750" s="176"/>
      <c r="BG750" s="176"/>
      <c r="BH750" s="751"/>
      <c r="BI750" s="178"/>
      <c r="BJ750" s="191"/>
      <c r="BK750" s="191"/>
      <c r="BL750" s="191"/>
      <c r="BM750" s="178"/>
      <c r="BN750" s="178"/>
      <c r="BO750" s="178"/>
      <c r="BP750" s="178"/>
      <c r="BQ750" s="178"/>
      <c r="BR750" s="178"/>
      <c r="BS750" s="178"/>
      <c r="BT750" s="178"/>
      <c r="BU750" s="179"/>
      <c r="BV750" s="180"/>
      <c r="BW750" s="181"/>
      <c r="BX750" s="177"/>
      <c r="BY750"/>
      <c r="CA750"/>
    </row>
    <row r="751" spans="2:79" ht="18.75">
      <c r="B751" s="1170" t="s">
        <v>4749</v>
      </c>
      <c r="C751" s="335">
        <v>11098129000109</v>
      </c>
      <c r="D751" s="1170" t="s">
        <v>13</v>
      </c>
      <c r="E751" s="1170" t="s">
        <v>615</v>
      </c>
      <c r="F751" s="1170" t="s">
        <v>619</v>
      </c>
      <c r="G751" s="1172" t="s">
        <v>34</v>
      </c>
      <c r="H751" s="1172" t="s">
        <v>1337</v>
      </c>
      <c r="I751" s="1172" t="s">
        <v>34</v>
      </c>
      <c r="J751" s="1172" t="s">
        <v>608</v>
      </c>
      <c r="K751" s="1172" t="s">
        <v>48</v>
      </c>
      <c r="L751" s="740" t="s">
        <v>1414</v>
      </c>
      <c r="M751" s="740" t="s">
        <v>34</v>
      </c>
      <c r="N751" s="1172" t="s">
        <v>4750</v>
      </c>
      <c r="O751" s="1172" t="s">
        <v>1320</v>
      </c>
      <c r="P751" s="783">
        <v>40149</v>
      </c>
      <c r="Q751" s="741">
        <v>302.68231300000002</v>
      </c>
      <c r="R751" s="741">
        <v>312.05060514814824</v>
      </c>
      <c r="S751" s="784">
        <v>4</v>
      </c>
      <c r="T751" s="742">
        <v>-2.5647392482721965E-2</v>
      </c>
      <c r="U751" s="743">
        <v>-0.78906911728120588</v>
      </c>
      <c r="V751" s="742">
        <v>-2.5647392482721965E-2</v>
      </c>
      <c r="W751" s="743">
        <v>-0.19387496871809751</v>
      </c>
      <c r="X751" s="742">
        <v>-2.5647392482721965E-2</v>
      </c>
      <c r="Y751" s="743">
        <v>-0.12493175449522749</v>
      </c>
      <c r="Z751" s="742">
        <v>-2.5647392482721965E-2</v>
      </c>
      <c r="AA751" s="743">
        <v>-0.11051235885480883</v>
      </c>
      <c r="AB751" s="742">
        <v>0.12585958550121382</v>
      </c>
      <c r="AC751" s="744">
        <v>-1.2548563904320391</v>
      </c>
      <c r="AD751" s="785">
        <v>0</v>
      </c>
      <c r="AE751" s="1178" t="s">
        <v>1805</v>
      </c>
      <c r="AF751" s="786" t="s">
        <v>1725</v>
      </c>
      <c r="AG751" s="787" t="s">
        <v>1428</v>
      </c>
      <c r="AH751" s="787" t="s">
        <v>2116</v>
      </c>
      <c r="AI751" s="787">
        <v>0</v>
      </c>
      <c r="AJ751" s="787">
        <v>0</v>
      </c>
      <c r="AK751" s="787">
        <v>0</v>
      </c>
      <c r="AL751" s="742">
        <v>0.02</v>
      </c>
      <c r="AM751" s="742">
        <v>0</v>
      </c>
      <c r="AN751" s="743" t="s">
        <v>64</v>
      </c>
      <c r="AO751" s="1172" t="s">
        <v>4623</v>
      </c>
      <c r="AP751" s="1178" t="s">
        <v>1742</v>
      </c>
      <c r="AQ751" s="745" t="s">
        <v>2174</v>
      </c>
      <c r="AR751" s="742">
        <v>0</v>
      </c>
      <c r="AS751" s="742">
        <v>0</v>
      </c>
      <c r="AT751" s="742" t="s">
        <v>1414</v>
      </c>
      <c r="AU751" s="742" t="s">
        <v>2724</v>
      </c>
      <c r="AX751"/>
      <c r="AY751" s="190"/>
      <c r="AZ751" s="176"/>
      <c r="BA751" s="176"/>
      <c r="BB751" s="176"/>
      <c r="BC751" s="751"/>
      <c r="BD751" s="176"/>
      <c r="BE751" s="176"/>
      <c r="BF751" s="176"/>
      <c r="BG751" s="176"/>
      <c r="BH751" s="751"/>
      <c r="BI751" s="178"/>
      <c r="BJ751" s="191"/>
      <c r="BK751" s="191"/>
      <c r="BL751" s="191"/>
      <c r="BM751" s="178"/>
      <c r="BN751" s="178"/>
      <c r="BO751" s="178"/>
      <c r="BP751" s="178"/>
      <c r="BQ751" s="178"/>
      <c r="BR751" s="178"/>
      <c r="BS751" s="178"/>
      <c r="BT751" s="178"/>
      <c r="BU751" s="179"/>
      <c r="BV751" s="180"/>
      <c r="BW751" s="181"/>
      <c r="BX751" s="177"/>
      <c r="BY751"/>
      <c r="CA751"/>
    </row>
    <row r="752" spans="2:79" ht="18.75">
      <c r="B752" s="1170" t="s">
        <v>1039</v>
      </c>
      <c r="C752" s="335">
        <v>39511032000197</v>
      </c>
      <c r="D752" s="1170" t="s">
        <v>11</v>
      </c>
      <c r="E752" s="1170" t="s">
        <v>620</v>
      </c>
      <c r="F752" s="1170" t="s">
        <v>663</v>
      </c>
      <c r="G752" s="1172" t="s">
        <v>738</v>
      </c>
      <c r="H752" s="1172" t="s">
        <v>34</v>
      </c>
      <c r="I752" s="1172" t="s">
        <v>1414</v>
      </c>
      <c r="J752" s="1172" t="s">
        <v>608</v>
      </c>
      <c r="K752" s="1172" t="s">
        <v>48</v>
      </c>
      <c r="L752" s="740" t="s">
        <v>1414</v>
      </c>
      <c r="M752" s="740" t="s">
        <v>34</v>
      </c>
      <c r="N752" s="1172" t="s">
        <v>3501</v>
      </c>
      <c r="O752" s="1172" t="s">
        <v>1320</v>
      </c>
      <c r="P752" s="783">
        <v>44487</v>
      </c>
      <c r="Q752" s="741">
        <v>326.99354815999999</v>
      </c>
      <c r="R752" s="741">
        <v>127.98637644264313</v>
      </c>
      <c r="S752" s="784">
        <v>46</v>
      </c>
      <c r="T752" s="742">
        <v>1.7885629831404293E-2</v>
      </c>
      <c r="U752" s="743">
        <v>0.55027029171063602</v>
      </c>
      <c r="V752" s="742">
        <v>0.13073078288471418</v>
      </c>
      <c r="W752" s="743">
        <v>0.98822624792524094</v>
      </c>
      <c r="X752" s="742"/>
      <c r="Y752" s="743"/>
      <c r="Z752" s="742"/>
      <c r="AA752" s="743"/>
      <c r="AB752" s="742">
        <v>1.285130524683939E-2</v>
      </c>
      <c r="AC752" s="744">
        <v>-0.12119623384346022</v>
      </c>
      <c r="AD752" s="785">
        <v>39487617000119</v>
      </c>
      <c r="AE752" s="1178" t="s">
        <v>1961</v>
      </c>
      <c r="AF752" s="786" t="s">
        <v>1779</v>
      </c>
      <c r="AG752" s="787" t="s">
        <v>736</v>
      </c>
      <c r="AH752" s="787" t="s">
        <v>1726</v>
      </c>
      <c r="AI752" s="787">
        <v>1000</v>
      </c>
      <c r="AJ752" s="787">
        <v>0</v>
      </c>
      <c r="AK752" s="787">
        <v>0</v>
      </c>
      <c r="AL752" s="742">
        <v>0</v>
      </c>
      <c r="AM752" s="742">
        <v>0</v>
      </c>
      <c r="AN752" s="743" t="s">
        <v>64</v>
      </c>
      <c r="AO752" s="1172" t="s">
        <v>34</v>
      </c>
      <c r="AP752" s="1178" t="s">
        <v>1742</v>
      </c>
      <c r="AQ752" s="745" t="s">
        <v>671</v>
      </c>
      <c r="AR752" s="742">
        <v>1.73333333333333E-3</v>
      </c>
      <c r="AS752" s="742">
        <v>1.2999999999999999E-3</v>
      </c>
      <c r="AT752" s="742" t="s">
        <v>1414</v>
      </c>
      <c r="AU752" s="742" t="s">
        <v>2724</v>
      </c>
      <c r="AX752"/>
      <c r="AY752" s="190"/>
      <c r="AZ752" s="176"/>
      <c r="BA752" s="176"/>
      <c r="BB752" s="176"/>
      <c r="BC752" s="751"/>
      <c r="BD752" s="176"/>
      <c r="BE752" s="176"/>
      <c r="BF752" s="176"/>
      <c r="BG752" s="176"/>
      <c r="BH752" s="751"/>
      <c r="BI752" s="178"/>
      <c r="BJ752" s="191"/>
      <c r="BK752" s="191"/>
      <c r="BL752" s="191"/>
      <c r="BM752" s="178"/>
      <c r="BN752" s="178"/>
      <c r="BO752" s="178"/>
      <c r="BP752" s="178"/>
      <c r="BQ752" s="178"/>
      <c r="BR752" s="178"/>
      <c r="BS752" s="178"/>
      <c r="BT752" s="178"/>
      <c r="BU752" s="179"/>
      <c r="BV752" s="180"/>
      <c r="BW752" s="181"/>
      <c r="BX752" s="177"/>
      <c r="BY752"/>
      <c r="CA752"/>
    </row>
    <row r="753" spans="2:79" ht="18.75">
      <c r="B753" s="1170" t="s">
        <v>271</v>
      </c>
      <c r="C753" s="335">
        <v>30586677000114</v>
      </c>
      <c r="D753" s="1170" t="s">
        <v>13</v>
      </c>
      <c r="E753" s="1170" t="s">
        <v>615</v>
      </c>
      <c r="F753" s="1170" t="s">
        <v>619</v>
      </c>
      <c r="G753" s="1172" t="s">
        <v>34</v>
      </c>
      <c r="H753" s="1172" t="s">
        <v>865</v>
      </c>
      <c r="I753" s="1172" t="s">
        <v>34</v>
      </c>
      <c r="J753" s="1172" t="s">
        <v>611</v>
      </c>
      <c r="K753" s="1172" t="s">
        <v>48</v>
      </c>
      <c r="L753" s="740" t="s">
        <v>1414</v>
      </c>
      <c r="M753" s="740" t="s">
        <v>34</v>
      </c>
      <c r="N753" s="1172" t="s">
        <v>3502</v>
      </c>
      <c r="O753" s="1172" t="s">
        <v>1320</v>
      </c>
      <c r="P753" s="783">
        <v>43282</v>
      </c>
      <c r="Q753" s="741">
        <v>694.87995967999996</v>
      </c>
      <c r="R753" s="741">
        <v>601.53621575767079</v>
      </c>
      <c r="S753" s="784">
        <v>31</v>
      </c>
      <c r="T753" s="742">
        <v>1.0539328912853252E-2</v>
      </c>
      <c r="U753" s="743">
        <v>0.32425358513945896</v>
      </c>
      <c r="V753" s="742">
        <v>0.12610654017968259</v>
      </c>
      <c r="W753" s="743">
        <v>0.95327045620540596</v>
      </c>
      <c r="X753" s="742">
        <v>0.30877800709791958</v>
      </c>
      <c r="Y753" s="743">
        <v>1.5040974712057278</v>
      </c>
      <c r="Z753" s="742">
        <v>0.51803054883615096</v>
      </c>
      <c r="AA753" s="743">
        <v>2.232148080913154</v>
      </c>
      <c r="AB753" s="742">
        <v>5.1605607427801584E-2</v>
      </c>
      <c r="AC753" s="744">
        <v>-0.11978877507778167</v>
      </c>
      <c r="AD753" s="785">
        <v>29236556000163</v>
      </c>
      <c r="AE753" s="1178" t="s">
        <v>1961</v>
      </c>
      <c r="AF753" s="786" t="s">
        <v>1725</v>
      </c>
      <c r="AG753" s="787" t="s">
        <v>1428</v>
      </c>
      <c r="AH753" s="787" t="s">
        <v>1730</v>
      </c>
      <c r="AI753" s="787">
        <v>25000</v>
      </c>
      <c r="AJ753" s="787">
        <v>5000</v>
      </c>
      <c r="AK753" s="787">
        <v>10000</v>
      </c>
      <c r="AL753" s="742">
        <v>1.9E-2</v>
      </c>
      <c r="AM753" s="742">
        <v>0.2</v>
      </c>
      <c r="AN753" s="743" t="s">
        <v>2124</v>
      </c>
      <c r="AO753" s="1172" t="s">
        <v>34</v>
      </c>
      <c r="AP753" s="1178" t="s">
        <v>1742</v>
      </c>
      <c r="AQ753" s="745" t="s">
        <v>664</v>
      </c>
      <c r="AR753" s="742">
        <v>3.8E-3</v>
      </c>
      <c r="AS753" s="742">
        <v>3.8E-3</v>
      </c>
      <c r="AT753" s="742" t="s">
        <v>1414</v>
      </c>
      <c r="AU753" s="742" t="s">
        <v>2724</v>
      </c>
      <c r="AX753"/>
      <c r="AY753" s="190"/>
      <c r="AZ753" s="176"/>
      <c r="BA753" s="176"/>
      <c r="BB753" s="176"/>
      <c r="BC753" s="751"/>
      <c r="BD753" s="176"/>
      <c r="BE753" s="176"/>
      <c r="BF753" s="176"/>
      <c r="BG753" s="176"/>
      <c r="BH753" s="751"/>
      <c r="BI753" s="178"/>
      <c r="BJ753" s="191"/>
      <c r="BK753" s="191"/>
      <c r="BL753" s="191"/>
      <c r="BM753" s="178"/>
      <c r="BN753" s="178"/>
      <c r="BO753" s="178"/>
      <c r="BP753" s="178"/>
      <c r="BQ753" s="178"/>
      <c r="BR753" s="178"/>
      <c r="BS753" s="178"/>
      <c r="BT753" s="178"/>
      <c r="BU753" s="179"/>
      <c r="BV753" s="180"/>
      <c r="BW753" s="181"/>
      <c r="BX753" s="177"/>
      <c r="BY753"/>
      <c r="CA753"/>
    </row>
    <row r="754" spans="2:79" ht="18.75">
      <c r="B754" s="1170" t="s">
        <v>272</v>
      </c>
      <c r="C754" s="335">
        <v>35711552000192</v>
      </c>
      <c r="D754" s="1170" t="s">
        <v>13</v>
      </c>
      <c r="E754" s="1170" t="s">
        <v>615</v>
      </c>
      <c r="F754" s="1170" t="s">
        <v>619</v>
      </c>
      <c r="G754" s="1172" t="s">
        <v>34</v>
      </c>
      <c r="H754" s="1172" t="s">
        <v>865</v>
      </c>
      <c r="I754" s="1172" t="s">
        <v>34</v>
      </c>
      <c r="J754" s="1172" t="s">
        <v>611</v>
      </c>
      <c r="K754" s="1172" t="s">
        <v>48</v>
      </c>
      <c r="L754" s="740" t="s">
        <v>1414</v>
      </c>
      <c r="M754" s="740" t="s">
        <v>1411</v>
      </c>
      <c r="N754" s="1172" t="s">
        <v>3505</v>
      </c>
      <c r="O754" s="1172" t="s">
        <v>1323</v>
      </c>
      <c r="P754" s="783">
        <v>43872</v>
      </c>
      <c r="Q754" s="741">
        <v>0</v>
      </c>
      <c r="R754" s="741">
        <v>0</v>
      </c>
      <c r="S754" s="784">
        <v>61</v>
      </c>
      <c r="T754" s="742"/>
      <c r="U754" s="743"/>
      <c r="V754" s="742"/>
      <c r="W754" s="743"/>
      <c r="X754" s="742"/>
      <c r="Y754" s="743"/>
      <c r="Z754" s="742"/>
      <c r="AA754" s="743"/>
      <c r="AB754" s="742"/>
      <c r="AC754" s="744"/>
      <c r="AD754" s="785">
        <v>29236556000163</v>
      </c>
      <c r="AE754" s="1178" t="s">
        <v>1961</v>
      </c>
      <c r="AF754" s="786" t="s">
        <v>1725</v>
      </c>
      <c r="AG754" s="787" t="s">
        <v>1428</v>
      </c>
      <c r="AH754" s="787" t="s">
        <v>1730</v>
      </c>
      <c r="AI754" s="787">
        <v>25000</v>
      </c>
      <c r="AJ754" s="787">
        <v>5000</v>
      </c>
      <c r="AK754" s="787">
        <v>10000</v>
      </c>
      <c r="AL754" s="742">
        <v>1.9E-2</v>
      </c>
      <c r="AM754" s="742">
        <v>0.2</v>
      </c>
      <c r="AN754" s="743" t="s">
        <v>34</v>
      </c>
      <c r="AO754" s="1172" t="s">
        <v>34</v>
      </c>
      <c r="AP754" s="1178" t="s">
        <v>1742</v>
      </c>
      <c r="AQ754" s="745" t="s">
        <v>664</v>
      </c>
      <c r="AR754" s="742">
        <v>2.5333333333333301E-3</v>
      </c>
      <c r="AS754" s="742">
        <v>2.5333333333333301E-3</v>
      </c>
      <c r="AT754" s="742" t="s">
        <v>1414</v>
      </c>
      <c r="AU754" s="742" t="s">
        <v>2724</v>
      </c>
      <c r="AX754"/>
      <c r="AY754" s="190"/>
      <c r="AZ754" s="176"/>
      <c r="BA754" s="176"/>
      <c r="BB754" s="176"/>
      <c r="BC754" s="751"/>
      <c r="BD754" s="176"/>
      <c r="BE754" s="176"/>
      <c r="BF754" s="176"/>
      <c r="BG754" s="176"/>
      <c r="BH754" s="751"/>
      <c r="BI754" s="178"/>
      <c r="BJ754" s="191"/>
      <c r="BK754" s="191"/>
      <c r="BL754" s="191"/>
      <c r="BM754" s="178"/>
      <c r="BN754" s="178"/>
      <c r="BO754" s="178"/>
      <c r="BP754" s="178"/>
      <c r="BQ754" s="178"/>
      <c r="BR754" s="178"/>
      <c r="BS754" s="178"/>
      <c r="BT754" s="178"/>
      <c r="BU754" s="179"/>
      <c r="BV754" s="180"/>
      <c r="BW754" s="181"/>
      <c r="BX754" s="177"/>
      <c r="BY754"/>
      <c r="CA754"/>
    </row>
    <row r="755" spans="2:79" ht="18.75">
      <c r="B755" s="1170" t="s">
        <v>273</v>
      </c>
      <c r="C755" s="335">
        <v>33150614000109</v>
      </c>
      <c r="D755" s="1170" t="s">
        <v>13</v>
      </c>
      <c r="E755" s="1170" t="s">
        <v>615</v>
      </c>
      <c r="F755" s="1170" t="s">
        <v>619</v>
      </c>
      <c r="G755" s="1172" t="s">
        <v>34</v>
      </c>
      <c r="H755" s="1172" t="s">
        <v>865</v>
      </c>
      <c r="I755" s="1172" t="s">
        <v>34</v>
      </c>
      <c r="J755" s="1172" t="s">
        <v>611</v>
      </c>
      <c r="K755" s="1172" t="s">
        <v>48</v>
      </c>
      <c r="L755" s="740" t="s">
        <v>1414</v>
      </c>
      <c r="M755" s="740" t="s">
        <v>34</v>
      </c>
      <c r="N755" s="1172" t="s">
        <v>3506</v>
      </c>
      <c r="O755" s="1172" t="s">
        <v>1320</v>
      </c>
      <c r="P755" s="783">
        <v>43595</v>
      </c>
      <c r="Q755" s="741">
        <v>1421.8979984</v>
      </c>
      <c r="R755" s="741">
        <v>1262.5304886571078</v>
      </c>
      <c r="S755" s="784">
        <v>31</v>
      </c>
      <c r="T755" s="742">
        <v>1.0625031941863039E-2</v>
      </c>
      <c r="U755" s="743">
        <v>0.3268903293423886</v>
      </c>
      <c r="V755" s="742">
        <v>0.12647799047100849</v>
      </c>
      <c r="W755" s="743">
        <v>0.95607834061937336</v>
      </c>
      <c r="X755" s="742">
        <v>0.30845942176687324</v>
      </c>
      <c r="Y755" s="743">
        <v>1.5025456009954961</v>
      </c>
      <c r="Z755" s="742">
        <v>0.51810721300969198</v>
      </c>
      <c r="AA755" s="743">
        <v>2.2324784200953292</v>
      </c>
      <c r="AB755" s="742">
        <v>5.1653055381663898E-2</v>
      </c>
      <c r="AC755" s="744">
        <v>-0.11248748339595613</v>
      </c>
      <c r="AD755" s="785">
        <v>29236556000163</v>
      </c>
      <c r="AE755" s="1178" t="s">
        <v>1961</v>
      </c>
      <c r="AF755" s="786" t="s">
        <v>1741</v>
      </c>
      <c r="AG755" s="787" t="s">
        <v>1427</v>
      </c>
      <c r="AH755" s="787" t="s">
        <v>1730</v>
      </c>
      <c r="AI755" s="787">
        <v>500</v>
      </c>
      <c r="AJ755" s="787">
        <v>100</v>
      </c>
      <c r="AK755" s="787">
        <v>100</v>
      </c>
      <c r="AL755" s="742">
        <v>1.9E-2</v>
      </c>
      <c r="AM755" s="742">
        <v>0.2</v>
      </c>
      <c r="AN755" s="743" t="s">
        <v>64</v>
      </c>
      <c r="AO755" s="1172" t="s">
        <v>34</v>
      </c>
      <c r="AP755" s="1178" t="s">
        <v>1742</v>
      </c>
      <c r="AQ755" s="745" t="s">
        <v>664</v>
      </c>
      <c r="AR755" s="742">
        <v>4.7499999999999999E-3</v>
      </c>
      <c r="AS755" s="742">
        <v>4.7499999999999999E-3</v>
      </c>
      <c r="AT755" s="742" t="s">
        <v>1414</v>
      </c>
      <c r="AU755" s="742" t="s">
        <v>2724</v>
      </c>
      <c r="AX755"/>
      <c r="AY755" s="190"/>
      <c r="AZ755" s="176"/>
      <c r="BA755" s="176"/>
      <c r="BB755" s="176"/>
      <c r="BC755" s="751"/>
      <c r="BD755" s="176"/>
      <c r="BE755" s="176"/>
      <c r="BF755" s="176"/>
      <c r="BG755" s="176"/>
      <c r="BH755" s="751"/>
      <c r="BI755" s="178"/>
      <c r="BJ755" s="191"/>
      <c r="BK755" s="191"/>
      <c r="BL755" s="191"/>
      <c r="BM755" s="178"/>
      <c r="BN755" s="178"/>
      <c r="BO755" s="178"/>
      <c r="BP755" s="178"/>
      <c r="BQ755" s="178"/>
      <c r="BR755" s="178"/>
      <c r="BS755" s="178"/>
      <c r="BT755" s="178"/>
      <c r="BU755" s="179"/>
      <c r="BV755" s="180"/>
      <c r="BW755" s="181"/>
      <c r="BX755" s="177"/>
      <c r="BY755"/>
      <c r="CA755"/>
    </row>
    <row r="756" spans="2:79" ht="18.75">
      <c r="B756" s="1170" t="s">
        <v>1041</v>
      </c>
      <c r="C756" s="335">
        <v>26370141000190</v>
      </c>
      <c r="D756" s="1170" t="s">
        <v>11</v>
      </c>
      <c r="E756" s="1170" t="s">
        <v>4215</v>
      </c>
      <c r="F756" s="1170" t="s">
        <v>1414</v>
      </c>
      <c r="G756" s="1172" t="s">
        <v>1414</v>
      </c>
      <c r="H756" s="1172" t="s">
        <v>34</v>
      </c>
      <c r="I756" s="1172" t="s">
        <v>34</v>
      </c>
      <c r="J756" s="1172" t="s">
        <v>611</v>
      </c>
      <c r="K756" s="1172" t="s">
        <v>48</v>
      </c>
      <c r="L756" s="740" t="s">
        <v>1414</v>
      </c>
      <c r="M756" s="740" t="s">
        <v>34</v>
      </c>
      <c r="N756" s="1172" t="s">
        <v>3508</v>
      </c>
      <c r="O756" s="1172" t="s">
        <v>1320</v>
      </c>
      <c r="P756" s="783">
        <v>42960</v>
      </c>
      <c r="Q756" s="741">
        <v>11.805761990000001</v>
      </c>
      <c r="R756" s="741">
        <v>11.434536683373494</v>
      </c>
      <c r="S756" s="784">
        <v>5</v>
      </c>
      <c r="T756" s="742">
        <v>3.5035770885674777E-2</v>
      </c>
      <c r="U756" s="743">
        <v>1.0779124944046525</v>
      </c>
      <c r="V756" s="742">
        <v>-7.5741852607971172E-3</v>
      </c>
      <c r="W756" s="743">
        <v>-5.725513544861812E-2</v>
      </c>
      <c r="X756" s="742">
        <v>-8.6675674667687774E-3</v>
      </c>
      <c r="Y756" s="743">
        <v>-4.2220838299981994E-2</v>
      </c>
      <c r="Z756" s="742">
        <v>0.1045594215159098</v>
      </c>
      <c r="AA756" s="743">
        <v>0.45053735267637218</v>
      </c>
      <c r="AB756" s="742">
        <v>7.827347388287044E-2</v>
      </c>
      <c r="AC756" s="744">
        <v>-1.7868441376537498</v>
      </c>
      <c r="AD756" s="785">
        <v>0</v>
      </c>
      <c r="AE756" s="1178" t="s">
        <v>1734</v>
      </c>
      <c r="AF756" s="786" t="s">
        <v>1735</v>
      </c>
      <c r="AG756" s="787" t="s">
        <v>728</v>
      </c>
      <c r="AH756" s="787" t="s">
        <v>1726</v>
      </c>
      <c r="AI756" s="787">
        <v>500</v>
      </c>
      <c r="AJ756" s="787">
        <v>1000</v>
      </c>
      <c r="AK756" s="787">
        <v>100</v>
      </c>
      <c r="AL756" s="742">
        <v>0.01</v>
      </c>
      <c r="AM756" s="742">
        <v>0</v>
      </c>
      <c r="AN756" s="743" t="s">
        <v>34</v>
      </c>
      <c r="AO756" s="1172" t="s">
        <v>34</v>
      </c>
      <c r="AP756" s="1178" t="s">
        <v>1742</v>
      </c>
      <c r="AQ756" s="745" t="s">
        <v>679</v>
      </c>
      <c r="AR756" s="742">
        <v>5.3333333333333297E-3</v>
      </c>
      <c r="AS756" s="742">
        <v>5.3333333333333297E-3</v>
      </c>
      <c r="AT756" s="742" t="s">
        <v>1414</v>
      </c>
      <c r="AU756" s="742" t="s">
        <v>2724</v>
      </c>
      <c r="AX756"/>
      <c r="AY756" s="190"/>
      <c r="AZ756" s="176"/>
      <c r="BA756" s="176"/>
      <c r="BB756" s="176"/>
      <c r="BC756" s="751"/>
      <c r="BD756" s="176"/>
      <c r="BE756" s="176"/>
      <c r="BF756" s="176"/>
      <c r="BG756" s="176"/>
      <c r="BH756" s="751"/>
      <c r="BI756" s="178"/>
      <c r="BJ756" s="191"/>
      <c r="BK756" s="191"/>
      <c r="BL756" s="191"/>
      <c r="BM756" s="178"/>
      <c r="BN756" s="178"/>
      <c r="BO756" s="178"/>
      <c r="BP756" s="178"/>
      <c r="BQ756" s="178"/>
      <c r="BR756" s="178"/>
      <c r="BS756" s="178"/>
      <c r="BT756" s="178"/>
      <c r="BU756" s="179"/>
      <c r="BV756" s="180"/>
      <c r="BW756" s="181"/>
      <c r="BX756" s="177"/>
      <c r="BY756"/>
      <c r="CA756"/>
    </row>
    <row r="757" spans="2:79" ht="18.75">
      <c r="B757" s="1170" t="s">
        <v>1042</v>
      </c>
      <c r="C757" s="335">
        <v>28320600000156</v>
      </c>
      <c r="D757" s="1170" t="s">
        <v>14</v>
      </c>
      <c r="E757" s="1170" t="s">
        <v>607</v>
      </c>
      <c r="F757" s="1170" t="s">
        <v>1414</v>
      </c>
      <c r="G757" s="1172" t="s">
        <v>866</v>
      </c>
      <c r="H757" s="1172" t="s">
        <v>34</v>
      </c>
      <c r="I757" s="1172" t="s">
        <v>34</v>
      </c>
      <c r="J757" s="1172" t="s">
        <v>690</v>
      </c>
      <c r="K757" s="1172" t="s">
        <v>1414</v>
      </c>
      <c r="L757" s="740" t="s">
        <v>1414</v>
      </c>
      <c r="M757" s="740" t="s">
        <v>34</v>
      </c>
      <c r="N757" s="1172" t="s">
        <v>3509</v>
      </c>
      <c r="O757" s="1172" t="s">
        <v>1320</v>
      </c>
      <c r="P757" s="783">
        <v>43065</v>
      </c>
      <c r="Q757" s="741">
        <v>123.82360192</v>
      </c>
      <c r="R757" s="741">
        <v>155.55874971433732</v>
      </c>
      <c r="S757" s="784">
        <v>5</v>
      </c>
      <c r="T757" s="742">
        <v>0.14548179113429494</v>
      </c>
      <c r="U757" s="743">
        <v>4.4759009551618796</v>
      </c>
      <c r="V757" s="742">
        <v>-7.6947447866466567E-2</v>
      </c>
      <c r="W757" s="743">
        <v>-0.5816647465467949</v>
      </c>
      <c r="X757" s="742">
        <v>1.0301392934719988E-2</v>
      </c>
      <c r="Y757" s="743">
        <v>5.0179412739377323E-2</v>
      </c>
      <c r="Z757" s="742">
        <v>0.60358643055564043</v>
      </c>
      <c r="AA757" s="743">
        <v>2.6008008517199088</v>
      </c>
      <c r="AB757" s="742">
        <v>0.29533473014567568</v>
      </c>
      <c r="AC757" s="744">
        <v>-0.70846987905507608</v>
      </c>
      <c r="AD757" s="785">
        <v>0</v>
      </c>
      <c r="AE757" s="1178" t="s">
        <v>1734</v>
      </c>
      <c r="AF757" s="786" t="s">
        <v>1735</v>
      </c>
      <c r="AG757" s="787" t="s">
        <v>728</v>
      </c>
      <c r="AH757" s="787" t="s">
        <v>1726</v>
      </c>
      <c r="AI757" s="787">
        <v>25000</v>
      </c>
      <c r="AJ757" s="787">
        <v>1000</v>
      </c>
      <c r="AK757" s="787">
        <v>1000</v>
      </c>
      <c r="AL757" s="742">
        <v>0.01</v>
      </c>
      <c r="AM757" s="742">
        <v>0</v>
      </c>
      <c r="AN757" s="743" t="s">
        <v>2119</v>
      </c>
      <c r="AO757" s="1172" t="s">
        <v>34</v>
      </c>
      <c r="AP757" s="1178" t="s">
        <v>1727</v>
      </c>
      <c r="AQ757" s="745" t="s">
        <v>687</v>
      </c>
      <c r="AR757" s="742">
        <v>5.3333333333333297E-3</v>
      </c>
      <c r="AS757" s="742">
        <v>5.3333333333333297E-3</v>
      </c>
      <c r="AT757" s="742" t="s">
        <v>1414</v>
      </c>
      <c r="AU757" s="742" t="s">
        <v>2724</v>
      </c>
      <c r="AX757"/>
      <c r="AY757" s="190"/>
      <c r="AZ757" s="176"/>
      <c r="BA757" s="176"/>
      <c r="BB757" s="176"/>
      <c r="BC757" s="751"/>
      <c r="BD757" s="176"/>
      <c r="BE757" s="176"/>
      <c r="BF757" s="176"/>
      <c r="BG757" s="176"/>
      <c r="BH757" s="751"/>
      <c r="BI757" s="178"/>
      <c r="BJ757" s="191"/>
      <c r="BK757" s="191"/>
      <c r="BL757" s="191"/>
      <c r="BM757" s="178"/>
      <c r="BN757" s="178"/>
      <c r="BO757" s="178"/>
      <c r="BP757" s="178"/>
      <c r="BQ757" s="178"/>
      <c r="BR757" s="178"/>
      <c r="BS757" s="178"/>
      <c r="BT757" s="178"/>
      <c r="BU757" s="179"/>
      <c r="BV757" s="180"/>
      <c r="BW757" s="181"/>
      <c r="BX757" s="177"/>
      <c r="BY757"/>
      <c r="CA757"/>
    </row>
    <row r="758" spans="2:79" ht="18.75">
      <c r="B758" s="1170" t="s">
        <v>1043</v>
      </c>
      <c r="C758" s="335">
        <v>26369994000101</v>
      </c>
      <c r="D758" s="1170" t="s">
        <v>14</v>
      </c>
      <c r="E758" s="1170" t="s">
        <v>607</v>
      </c>
      <c r="F758" s="1170" t="s">
        <v>1414</v>
      </c>
      <c r="G758" s="1172" t="s">
        <v>1414</v>
      </c>
      <c r="H758" s="1172" t="s">
        <v>34</v>
      </c>
      <c r="I758" s="1172" t="s">
        <v>34</v>
      </c>
      <c r="J758" s="1172" t="s">
        <v>611</v>
      </c>
      <c r="K758" s="1172" t="s">
        <v>1414</v>
      </c>
      <c r="L758" s="740" t="s">
        <v>1414</v>
      </c>
      <c r="M758" s="740" t="s">
        <v>34</v>
      </c>
      <c r="N758" s="1172" t="s">
        <v>3510</v>
      </c>
      <c r="O758" s="1172" t="s">
        <v>1320</v>
      </c>
      <c r="P758" s="783">
        <v>43065</v>
      </c>
      <c r="Q758" s="741">
        <v>7.7037434600000001</v>
      </c>
      <c r="R758" s="741">
        <v>11.775893914297193</v>
      </c>
      <c r="S758" s="784">
        <v>5</v>
      </c>
      <c r="T758" s="742">
        <v>0.14322137831906034</v>
      </c>
      <c r="U758" s="743">
        <v>4.4063569675611962</v>
      </c>
      <c r="V758" s="742">
        <v>7.13104894732286E-3</v>
      </c>
      <c r="W758" s="743">
        <v>5.3905358703455732E-2</v>
      </c>
      <c r="X758" s="742">
        <v>1.2792578732119031E-2</v>
      </c>
      <c r="Y758" s="743">
        <v>6.2314299849336813E-2</v>
      </c>
      <c r="Z758" s="742">
        <v>0.14472799220748778</v>
      </c>
      <c r="AA758" s="743">
        <v>0.6236201914851498</v>
      </c>
      <c r="AB758" s="742">
        <v>0.27574837115861711</v>
      </c>
      <c r="AC758" s="744">
        <v>-0.4538821506266939</v>
      </c>
      <c r="AD758" s="785">
        <v>0</v>
      </c>
      <c r="AE758" s="1178" t="s">
        <v>1734</v>
      </c>
      <c r="AF758" s="786" t="s">
        <v>1735</v>
      </c>
      <c r="AG758" s="787" t="s">
        <v>728</v>
      </c>
      <c r="AH758" s="787" t="s">
        <v>1726</v>
      </c>
      <c r="AI758" s="787">
        <v>25000</v>
      </c>
      <c r="AJ758" s="787">
        <v>1000</v>
      </c>
      <c r="AK758" s="787">
        <v>1000</v>
      </c>
      <c r="AL758" s="742">
        <v>0.01</v>
      </c>
      <c r="AM758" s="742">
        <v>0</v>
      </c>
      <c r="AN758" s="743" t="s">
        <v>34</v>
      </c>
      <c r="AO758" s="1172" t="s">
        <v>34</v>
      </c>
      <c r="AP758" s="1178" t="s">
        <v>1727</v>
      </c>
      <c r="AQ758" s="745" t="s">
        <v>687</v>
      </c>
      <c r="AR758" s="742">
        <v>5.3333333333333297E-3</v>
      </c>
      <c r="AS758" s="742">
        <v>5.3333333333333297E-3</v>
      </c>
      <c r="AT758" s="742" t="s">
        <v>1414</v>
      </c>
      <c r="AU758" s="742" t="s">
        <v>2724</v>
      </c>
      <c r="AX758"/>
      <c r="AY758" s="190"/>
      <c r="AZ758" s="176"/>
      <c r="BA758" s="176"/>
      <c r="BB758" s="176"/>
      <c r="BC758" s="751"/>
      <c r="BD758" s="176"/>
      <c r="BE758" s="176"/>
      <c r="BF758" s="176"/>
      <c r="BG758" s="176"/>
      <c r="BH758" s="751"/>
      <c r="BI758" s="178"/>
      <c r="BJ758" s="191"/>
      <c r="BK758" s="191"/>
      <c r="BL758" s="191"/>
      <c r="BM758" s="178"/>
      <c r="BN758" s="178"/>
      <c r="BO758" s="178"/>
      <c r="BP758" s="178"/>
      <c r="BQ758" s="178"/>
      <c r="BR758" s="178"/>
      <c r="BS758" s="178"/>
      <c r="BT758" s="178"/>
      <c r="BU758" s="179"/>
      <c r="BV758" s="180"/>
      <c r="BW758" s="181"/>
      <c r="BX758" s="177"/>
      <c r="BY758"/>
      <c r="CA758"/>
    </row>
    <row r="759" spans="2:79" ht="18.75">
      <c r="B759" s="1170" t="s">
        <v>1044</v>
      </c>
      <c r="C759" s="335">
        <v>35578945000170</v>
      </c>
      <c r="D759" s="1170" t="s">
        <v>14</v>
      </c>
      <c r="E759" s="1170" t="s">
        <v>607</v>
      </c>
      <c r="F759" s="1170" t="s">
        <v>1414</v>
      </c>
      <c r="G759" s="1172" t="s">
        <v>1414</v>
      </c>
      <c r="H759" s="1172" t="s">
        <v>34</v>
      </c>
      <c r="I759" s="1172" t="s">
        <v>34</v>
      </c>
      <c r="J759" s="1172" t="s">
        <v>611</v>
      </c>
      <c r="K759" s="1172" t="s">
        <v>1414</v>
      </c>
      <c r="L759" s="740" t="s">
        <v>1414</v>
      </c>
      <c r="M759" s="740" t="s">
        <v>34</v>
      </c>
      <c r="N759" s="1172" t="s">
        <v>3511</v>
      </c>
      <c r="O759" s="1172" t="s">
        <v>1320</v>
      </c>
      <c r="P759" s="783">
        <v>43966</v>
      </c>
      <c r="Q759" s="741">
        <v>21.991944839999999</v>
      </c>
      <c r="R759" s="741">
        <v>63.668097081847385</v>
      </c>
      <c r="S759" s="784">
        <v>5</v>
      </c>
      <c r="T759" s="742">
        <v>0.10353517420128</v>
      </c>
      <c r="U759" s="743">
        <v>3.1853689832054779</v>
      </c>
      <c r="V759" s="742">
        <v>-1.5623857949498832E-2</v>
      </c>
      <c r="W759" s="743">
        <v>-0.11810459769957903</v>
      </c>
      <c r="X759" s="742">
        <v>-0.25359942912603006</v>
      </c>
      <c r="Y759" s="743">
        <v>-1.2353155058958472</v>
      </c>
      <c r="Z759" s="742"/>
      <c r="AA759" s="743"/>
      <c r="AB759" s="742">
        <v>0.31578627898618222</v>
      </c>
      <c r="AC759" s="744">
        <v>-0.46839327884975901</v>
      </c>
      <c r="AD759" s="785">
        <v>0</v>
      </c>
      <c r="AE759" s="1178" t="s">
        <v>1734</v>
      </c>
      <c r="AF759" s="786" t="s">
        <v>1735</v>
      </c>
      <c r="AG759" s="787" t="s">
        <v>728</v>
      </c>
      <c r="AH759" s="787" t="s">
        <v>1726</v>
      </c>
      <c r="AI759" s="787">
        <v>500</v>
      </c>
      <c r="AJ759" s="787">
        <v>0</v>
      </c>
      <c r="AK759" s="787">
        <v>100</v>
      </c>
      <c r="AL759" s="742">
        <v>0.01</v>
      </c>
      <c r="AM759" s="742">
        <v>0</v>
      </c>
      <c r="AN759" s="743" t="s">
        <v>34</v>
      </c>
      <c r="AO759" s="1172" t="s">
        <v>34</v>
      </c>
      <c r="AP759" s="1178" t="s">
        <v>1727</v>
      </c>
      <c r="AQ759" s="745" t="s">
        <v>687</v>
      </c>
      <c r="AR759" s="742">
        <v>5.3333333333333297E-3</v>
      </c>
      <c r="AS759" s="742">
        <v>5.3333333333333297E-3</v>
      </c>
      <c r="AT759" s="742" t="s">
        <v>1414</v>
      </c>
      <c r="AU759" s="742" t="s">
        <v>2724</v>
      </c>
      <c r="AX759"/>
      <c r="AY759" s="190"/>
      <c r="AZ759" s="176"/>
      <c r="BA759" s="176"/>
      <c r="BB759" s="176"/>
      <c r="BC759" s="751"/>
      <c r="BD759" s="176"/>
      <c r="BE759" s="176"/>
      <c r="BF759" s="176"/>
      <c r="BG759" s="176"/>
      <c r="BH759" s="751"/>
      <c r="BI759" s="178"/>
      <c r="BJ759" s="191"/>
      <c r="BK759" s="191"/>
      <c r="BL759" s="191"/>
      <c r="BM759" s="178"/>
      <c r="BN759" s="178"/>
      <c r="BO759" s="178"/>
      <c r="BP759" s="178"/>
      <c r="BQ759" s="178"/>
      <c r="BR759" s="178"/>
      <c r="BS759" s="178"/>
      <c r="BT759" s="178"/>
      <c r="BU759" s="179"/>
      <c r="BV759" s="180"/>
      <c r="BW759" s="181"/>
      <c r="BX759" s="177"/>
      <c r="BY759"/>
      <c r="CA759"/>
    </row>
    <row r="760" spans="2:79" ht="18.75">
      <c r="B760" s="1170" t="s">
        <v>1045</v>
      </c>
      <c r="C760" s="335">
        <v>26370126000141</v>
      </c>
      <c r="D760" s="1170" t="s">
        <v>14</v>
      </c>
      <c r="E760" s="1170" t="s">
        <v>607</v>
      </c>
      <c r="F760" s="1170" t="s">
        <v>1414</v>
      </c>
      <c r="G760" s="1172" t="s">
        <v>1414</v>
      </c>
      <c r="H760" s="1172" t="s">
        <v>34</v>
      </c>
      <c r="I760" s="1172" t="s">
        <v>34</v>
      </c>
      <c r="J760" s="1172" t="s">
        <v>611</v>
      </c>
      <c r="K760" s="1172" t="s">
        <v>1414</v>
      </c>
      <c r="L760" s="740" t="s">
        <v>1414</v>
      </c>
      <c r="M760" s="740" t="s">
        <v>34</v>
      </c>
      <c r="N760" s="1172" t="s">
        <v>3512</v>
      </c>
      <c r="O760" s="1172" t="s">
        <v>1320</v>
      </c>
      <c r="P760" s="783">
        <v>42960</v>
      </c>
      <c r="Q760" s="741">
        <v>13.801790649999999</v>
      </c>
      <c r="R760" s="741">
        <v>33.70292524502009</v>
      </c>
      <c r="S760" s="784">
        <v>5</v>
      </c>
      <c r="T760" s="742">
        <v>1.5622213133450691E-2</v>
      </c>
      <c r="U760" s="743">
        <v>0.48063388648554456</v>
      </c>
      <c r="V760" s="742">
        <v>5.0128585681212812E-2</v>
      </c>
      <c r="W760" s="743">
        <v>0.3789343492666884</v>
      </c>
      <c r="X760" s="742">
        <v>0.34361531502233977</v>
      </c>
      <c r="Y760" s="743">
        <v>1.6737944883126459</v>
      </c>
      <c r="Z760" s="742">
        <v>0.72037305081972813</v>
      </c>
      <c r="AA760" s="743">
        <v>3.1040241285797245</v>
      </c>
      <c r="AB760" s="742">
        <v>0.14145943717063106</v>
      </c>
      <c r="AC760" s="744">
        <v>-0.58080060717538684</v>
      </c>
      <c r="AD760" s="785">
        <v>0</v>
      </c>
      <c r="AE760" s="1178" t="s">
        <v>1734</v>
      </c>
      <c r="AF760" s="786" t="s">
        <v>1735</v>
      </c>
      <c r="AG760" s="787" t="s">
        <v>728</v>
      </c>
      <c r="AH760" s="787" t="s">
        <v>1726</v>
      </c>
      <c r="AI760" s="787">
        <v>25000</v>
      </c>
      <c r="AJ760" s="787">
        <v>1000</v>
      </c>
      <c r="AK760" s="787">
        <v>100</v>
      </c>
      <c r="AL760" s="742">
        <v>0.01</v>
      </c>
      <c r="AM760" s="742">
        <v>0</v>
      </c>
      <c r="AN760" s="743" t="s">
        <v>34</v>
      </c>
      <c r="AO760" s="1172" t="s">
        <v>34</v>
      </c>
      <c r="AP760" s="1178" t="s">
        <v>1727</v>
      </c>
      <c r="AQ760" s="745" t="s">
        <v>687</v>
      </c>
      <c r="AR760" s="742">
        <v>5.3333333333333297E-3</v>
      </c>
      <c r="AS760" s="742">
        <v>5.3333333333333297E-3</v>
      </c>
      <c r="AT760" s="742" t="s">
        <v>1414</v>
      </c>
      <c r="AU760" s="742" t="s">
        <v>2724</v>
      </c>
      <c r="AX760"/>
      <c r="AY760" s="190"/>
      <c r="AZ760" s="176"/>
      <c r="BA760" s="176"/>
      <c r="BB760" s="176"/>
      <c r="BC760" s="751"/>
      <c r="BD760" s="176"/>
      <c r="BE760" s="176"/>
      <c r="BF760" s="176"/>
      <c r="BG760" s="176"/>
      <c r="BH760" s="751"/>
      <c r="BI760" s="178"/>
      <c r="BJ760" s="191"/>
      <c r="BK760" s="191"/>
      <c r="BL760" s="191"/>
      <c r="BM760" s="178"/>
      <c r="BN760" s="178"/>
      <c r="BO760" s="178"/>
      <c r="BP760" s="178"/>
      <c r="BQ760" s="178"/>
      <c r="BR760" s="178"/>
      <c r="BS760" s="178"/>
      <c r="BT760" s="178"/>
      <c r="BU760" s="179"/>
      <c r="BV760" s="180"/>
      <c r="BW760" s="181"/>
      <c r="BX760" s="177"/>
      <c r="BY760"/>
      <c r="CA760"/>
    </row>
    <row r="761" spans="2:79" ht="18.75">
      <c r="B761" s="1170" t="s">
        <v>1046</v>
      </c>
      <c r="C761" s="335">
        <v>28320626000102</v>
      </c>
      <c r="D761" s="1170" t="s">
        <v>14</v>
      </c>
      <c r="E761" s="1170" t="s">
        <v>607</v>
      </c>
      <c r="F761" s="1170" t="s">
        <v>1414</v>
      </c>
      <c r="G761" s="1172" t="s">
        <v>866</v>
      </c>
      <c r="H761" s="1172" t="s">
        <v>34</v>
      </c>
      <c r="I761" s="1172" t="s">
        <v>34</v>
      </c>
      <c r="J761" s="1172" t="s">
        <v>690</v>
      </c>
      <c r="K761" s="1172" t="s">
        <v>1414</v>
      </c>
      <c r="L761" s="740" t="s">
        <v>1414</v>
      </c>
      <c r="M761" s="740" t="s">
        <v>34</v>
      </c>
      <c r="N761" s="1172" t="s">
        <v>3513</v>
      </c>
      <c r="O761" s="1172" t="s">
        <v>1320</v>
      </c>
      <c r="P761" s="783">
        <v>43065</v>
      </c>
      <c r="Q761" s="741">
        <v>31.558523059999999</v>
      </c>
      <c r="R761" s="741">
        <v>50.275296353815257</v>
      </c>
      <c r="S761" s="784">
        <v>5</v>
      </c>
      <c r="T761" s="742">
        <v>4.8640790461995875E-2</v>
      </c>
      <c r="U761" s="743">
        <v>1.4964852906416708</v>
      </c>
      <c r="V761" s="742">
        <v>-4.69097977425732E-2</v>
      </c>
      <c r="W761" s="743">
        <v>-0.35460273694647509</v>
      </c>
      <c r="X761" s="742">
        <v>-2.9557428073478831E-2</v>
      </c>
      <c r="Y761" s="743">
        <v>-0.14397804182526</v>
      </c>
      <c r="Z761" s="742">
        <v>1.46266704546181</v>
      </c>
      <c r="AA761" s="743">
        <v>6.3025036764292279</v>
      </c>
      <c r="AB761" s="742">
        <v>0.27836929847428626</v>
      </c>
      <c r="AC761" s="744">
        <v>-0.64374236456873501</v>
      </c>
      <c r="AD761" s="785">
        <v>0</v>
      </c>
      <c r="AE761" s="1178" t="s">
        <v>1734</v>
      </c>
      <c r="AF761" s="786" t="s">
        <v>1735</v>
      </c>
      <c r="AG761" s="787" t="s">
        <v>728</v>
      </c>
      <c r="AH761" s="787" t="s">
        <v>1726</v>
      </c>
      <c r="AI761" s="787">
        <v>25000</v>
      </c>
      <c r="AJ761" s="787">
        <v>1000</v>
      </c>
      <c r="AK761" s="787">
        <v>100</v>
      </c>
      <c r="AL761" s="742">
        <v>0.01</v>
      </c>
      <c r="AM761" s="742">
        <v>0</v>
      </c>
      <c r="AN761" s="743" t="s">
        <v>34</v>
      </c>
      <c r="AO761" s="1172" t="s">
        <v>34</v>
      </c>
      <c r="AP761" s="1178" t="s">
        <v>1727</v>
      </c>
      <c r="AQ761" s="745" t="s">
        <v>687</v>
      </c>
      <c r="AR761" s="742">
        <v>5.3333333333333297E-3</v>
      </c>
      <c r="AS761" s="742">
        <v>5.3333333333333297E-3</v>
      </c>
      <c r="AT761" s="742" t="s">
        <v>1414</v>
      </c>
      <c r="AU761" s="742" t="s">
        <v>2724</v>
      </c>
      <c r="AX761"/>
      <c r="AY761" s="190"/>
      <c r="AZ761" s="176"/>
      <c r="BA761" s="176"/>
      <c r="BB761" s="176"/>
      <c r="BC761" s="751"/>
      <c r="BD761" s="176"/>
      <c r="BE761" s="176"/>
      <c r="BF761" s="176"/>
      <c r="BG761" s="176"/>
      <c r="BH761" s="751"/>
      <c r="BI761" s="178"/>
      <c r="BJ761" s="191"/>
      <c r="BK761" s="191"/>
      <c r="BL761" s="191"/>
      <c r="BM761" s="178"/>
      <c r="BN761" s="178"/>
      <c r="BO761" s="178"/>
      <c r="BP761" s="178"/>
      <c r="BQ761" s="178"/>
      <c r="BR761" s="178"/>
      <c r="BS761" s="178"/>
      <c r="BT761" s="178"/>
      <c r="BU761" s="179"/>
      <c r="BV761" s="180"/>
      <c r="BW761" s="181"/>
      <c r="BX761" s="177"/>
      <c r="BY761"/>
      <c r="CA761"/>
    </row>
    <row r="762" spans="2:79" ht="18.75">
      <c r="B762" s="1170" t="s">
        <v>560</v>
      </c>
      <c r="C762" s="335">
        <v>41044877000161</v>
      </c>
      <c r="D762" s="1170" t="s">
        <v>14</v>
      </c>
      <c r="E762" s="1170" t="s">
        <v>607</v>
      </c>
      <c r="F762" s="1170" t="s">
        <v>1414</v>
      </c>
      <c r="G762" s="1172" t="s">
        <v>1414</v>
      </c>
      <c r="H762" s="1172" t="s">
        <v>34</v>
      </c>
      <c r="I762" s="1172" t="s">
        <v>34</v>
      </c>
      <c r="J762" s="1172" t="s">
        <v>608</v>
      </c>
      <c r="K762" s="1172" t="s">
        <v>48</v>
      </c>
      <c r="L762" s="740" t="s">
        <v>1414</v>
      </c>
      <c r="M762" s="740" t="s">
        <v>34</v>
      </c>
      <c r="N762" s="1172" t="s">
        <v>3514</v>
      </c>
      <c r="O762" s="1172" t="s">
        <v>1320</v>
      </c>
      <c r="P762" s="783">
        <v>44266</v>
      </c>
      <c r="Q762" s="741">
        <v>7.7997919900000001</v>
      </c>
      <c r="R762" s="741">
        <v>9.4231723646987984</v>
      </c>
      <c r="S762" s="784">
        <v>12</v>
      </c>
      <c r="T762" s="742">
        <v>-2.5683292263588453E-2</v>
      </c>
      <c r="U762" s="743">
        <v>-0.79017361195519631</v>
      </c>
      <c r="V762" s="742">
        <v>-0.19502175630687568</v>
      </c>
      <c r="W762" s="743">
        <v>-1.4742175809418263</v>
      </c>
      <c r="X762" s="742">
        <v>-0.23149007335652361</v>
      </c>
      <c r="Y762" s="743">
        <v>-1.1276179842509306</v>
      </c>
      <c r="Z762" s="742"/>
      <c r="AA762" s="743"/>
      <c r="AB762" s="742">
        <v>0.15980988989302281</v>
      </c>
      <c r="AC762" s="744">
        <v>-2.0481214848879614</v>
      </c>
      <c r="AD762" s="785">
        <v>40936273000167</v>
      </c>
      <c r="AE762" s="1178" t="s">
        <v>2042</v>
      </c>
      <c r="AF762" s="786" t="s">
        <v>1741</v>
      </c>
      <c r="AG762" s="787" t="s">
        <v>1427</v>
      </c>
      <c r="AH762" s="787" t="s">
        <v>1730</v>
      </c>
      <c r="AI762" s="787">
        <v>500</v>
      </c>
      <c r="AJ762" s="787">
        <v>100</v>
      </c>
      <c r="AK762" s="787">
        <v>100</v>
      </c>
      <c r="AL762" s="742">
        <v>1.9E-2</v>
      </c>
      <c r="AM762" s="742">
        <v>0.2</v>
      </c>
      <c r="AN762" s="743" t="s">
        <v>666</v>
      </c>
      <c r="AO762" s="1172" t="s">
        <v>34</v>
      </c>
      <c r="AP762" s="1178" t="s">
        <v>1727</v>
      </c>
      <c r="AQ762" s="745" t="s">
        <v>659</v>
      </c>
      <c r="AR762" s="742">
        <v>6.3327000000000001E-3</v>
      </c>
      <c r="AS762" s="742">
        <v>6.3327000000000001E-3</v>
      </c>
      <c r="AT762" s="742" t="s">
        <v>1414</v>
      </c>
      <c r="AU762" s="742" t="s">
        <v>2724</v>
      </c>
      <c r="AX762"/>
      <c r="AY762" s="190"/>
      <c r="AZ762" s="176"/>
      <c r="BA762" s="176"/>
      <c r="BB762" s="176"/>
      <c r="BC762" s="751"/>
      <c r="BD762" s="176"/>
      <c r="BE762" s="176"/>
      <c r="BF762" s="176"/>
      <c r="BG762" s="176"/>
      <c r="BH762" s="751"/>
      <c r="BI762" s="178"/>
      <c r="BJ762" s="191"/>
      <c r="BK762" s="191"/>
      <c r="BL762" s="191"/>
      <c r="BM762" s="178"/>
      <c r="BN762" s="178"/>
      <c r="BO762" s="178"/>
      <c r="BP762" s="178"/>
      <c r="BQ762" s="178"/>
      <c r="BR762" s="178"/>
      <c r="BS762" s="178"/>
      <c r="BT762" s="178"/>
      <c r="BU762" s="179"/>
      <c r="BV762" s="180"/>
      <c r="BW762" s="181"/>
      <c r="BX762" s="177"/>
      <c r="BY762"/>
      <c r="CA762"/>
    </row>
    <row r="763" spans="2:79" ht="18.75">
      <c r="B763" s="1170" t="s">
        <v>1603</v>
      </c>
      <c r="C763" s="335">
        <v>44669531000147</v>
      </c>
      <c r="D763" s="1170" t="s">
        <v>13</v>
      </c>
      <c r="E763" s="1170" t="s">
        <v>616</v>
      </c>
      <c r="F763" s="1170" t="s">
        <v>619</v>
      </c>
      <c r="G763" s="1172" t="s">
        <v>738</v>
      </c>
      <c r="H763" s="1172" t="s">
        <v>34</v>
      </c>
      <c r="I763" s="1172" t="s">
        <v>1318</v>
      </c>
      <c r="J763" s="1172" t="s">
        <v>608</v>
      </c>
      <c r="K763" s="1172" t="s">
        <v>48</v>
      </c>
      <c r="L763" s="740" t="s">
        <v>1414</v>
      </c>
      <c r="M763" s="740" t="s">
        <v>34</v>
      </c>
      <c r="N763" s="1172" t="s">
        <v>3517</v>
      </c>
      <c r="O763" s="1172" t="s">
        <v>1320</v>
      </c>
      <c r="P763" s="783">
        <v>44612</v>
      </c>
      <c r="Q763" s="741">
        <v>0</v>
      </c>
      <c r="R763" s="741">
        <v>2.2301783803045687</v>
      </c>
      <c r="S763" s="784">
        <v>102</v>
      </c>
      <c r="T763" s="742">
        <v>-4.5177035623293338E-2</v>
      </c>
      <c r="U763" s="743">
        <v>-1.3899192147766577</v>
      </c>
      <c r="V763" s="742">
        <v>0.20145710932661021</v>
      </c>
      <c r="W763" s="743">
        <v>1.5228640024535438</v>
      </c>
      <c r="X763" s="742"/>
      <c r="Y763" s="743"/>
      <c r="Z763" s="742"/>
      <c r="AA763" s="743"/>
      <c r="AB763" s="742">
        <v>0.25525230444656999</v>
      </c>
      <c r="AC763" s="744">
        <v>0.27098206535676927</v>
      </c>
      <c r="AD763" s="785">
        <v>42592476000109</v>
      </c>
      <c r="AE763" s="1178" t="s">
        <v>1915</v>
      </c>
      <c r="AF763" s="786" t="s">
        <v>1933</v>
      </c>
      <c r="AG763" s="787" t="s">
        <v>973</v>
      </c>
      <c r="AH763" s="787" t="s">
        <v>1797</v>
      </c>
      <c r="AI763" s="787">
        <v>100000</v>
      </c>
      <c r="AJ763" s="787">
        <v>100000</v>
      </c>
      <c r="AK763" s="787">
        <v>100000</v>
      </c>
      <c r="AL763" s="742">
        <v>0</v>
      </c>
      <c r="AM763" s="742">
        <v>0</v>
      </c>
      <c r="AN763" s="743" t="s">
        <v>2119</v>
      </c>
      <c r="AO763" s="1172" t="s">
        <v>34</v>
      </c>
      <c r="AP763" s="1178" t="s">
        <v>1742</v>
      </c>
      <c r="AQ763" s="745" t="s">
        <v>671</v>
      </c>
      <c r="AR763" s="742">
        <v>0</v>
      </c>
      <c r="AS763" s="742">
        <v>0</v>
      </c>
      <c r="AT763" s="742" t="s">
        <v>1414</v>
      </c>
      <c r="AU763" s="742" t="s">
        <v>2724</v>
      </c>
      <c r="AX763"/>
      <c r="AY763" s="190"/>
      <c r="AZ763" s="176"/>
      <c r="BA763" s="176"/>
      <c r="BB763" s="176"/>
      <c r="BC763" s="751"/>
      <c r="BD763" s="176"/>
      <c r="BE763" s="176"/>
      <c r="BF763" s="176"/>
      <c r="BG763" s="176"/>
      <c r="BH763" s="751"/>
      <c r="BI763" s="178"/>
      <c r="BJ763" s="191"/>
      <c r="BK763" s="191"/>
      <c r="BL763" s="191"/>
      <c r="BM763" s="178"/>
      <c r="BN763" s="178"/>
      <c r="BO763" s="178"/>
      <c r="BP763" s="178"/>
      <c r="BQ763" s="178"/>
      <c r="BR763" s="178"/>
      <c r="BS763" s="178"/>
      <c r="BT763" s="178"/>
      <c r="BU763" s="179"/>
      <c r="BV763" s="180"/>
      <c r="BW763" s="181"/>
      <c r="BX763" s="177"/>
      <c r="BY763"/>
      <c r="CA763"/>
    </row>
    <row r="764" spans="2:79" ht="18.75">
      <c r="B764" s="1170" t="s">
        <v>645</v>
      </c>
      <c r="C764" s="335">
        <v>22672424000135</v>
      </c>
      <c r="D764" s="1170" t="s">
        <v>11</v>
      </c>
      <c r="E764" s="1170" t="s">
        <v>620</v>
      </c>
      <c r="F764" s="1170" t="s">
        <v>685</v>
      </c>
      <c r="G764" s="1172" t="s">
        <v>738</v>
      </c>
      <c r="H764" s="1172" t="s">
        <v>34</v>
      </c>
      <c r="I764" s="1172" t="s">
        <v>1318</v>
      </c>
      <c r="J764" s="1172" t="s">
        <v>608</v>
      </c>
      <c r="K764" s="1172" t="s">
        <v>48</v>
      </c>
      <c r="L764" s="740" t="s">
        <v>1414</v>
      </c>
      <c r="M764" s="740" t="s">
        <v>34</v>
      </c>
      <c r="N764" s="1172" t="s">
        <v>3519</v>
      </c>
      <c r="O764" s="1172" t="s">
        <v>1320</v>
      </c>
      <c r="P764" s="783">
        <v>42278</v>
      </c>
      <c r="Q764" s="741">
        <v>199.61123799999999</v>
      </c>
      <c r="R764" s="741">
        <v>175.96220360424496</v>
      </c>
      <c r="S764" s="784">
        <v>271</v>
      </c>
      <c r="T764" s="742">
        <v>3.1477830354013303E-2</v>
      </c>
      <c r="U764" s="743">
        <v>0.9684486962213299</v>
      </c>
      <c r="V764" s="742">
        <v>0.12249301018053416</v>
      </c>
      <c r="W764" s="743">
        <v>0.9259548912403216</v>
      </c>
      <c r="X764" s="742">
        <v>0.2575020297410493</v>
      </c>
      <c r="Y764" s="743">
        <v>1.2543255765007622</v>
      </c>
      <c r="Z764" s="742">
        <v>0.31955973665360182</v>
      </c>
      <c r="AA764" s="743">
        <v>1.3769548041346551</v>
      </c>
      <c r="AB764" s="742">
        <v>1.7544523655448685</v>
      </c>
      <c r="AC764" s="744">
        <v>-5.5831111134371529E-3</v>
      </c>
      <c r="AD764" s="785">
        <v>0</v>
      </c>
      <c r="AE764" s="1178" t="s">
        <v>1915</v>
      </c>
      <c r="AF764" s="786" t="s">
        <v>1741</v>
      </c>
      <c r="AG764" s="787" t="s">
        <v>1427</v>
      </c>
      <c r="AH764" s="787" t="s">
        <v>1797</v>
      </c>
      <c r="AI764" s="787">
        <v>50000</v>
      </c>
      <c r="AJ764" s="787">
        <v>10000</v>
      </c>
      <c r="AK764" s="787">
        <v>30000</v>
      </c>
      <c r="AL764" s="742">
        <v>0.02</v>
      </c>
      <c r="AM764" s="742">
        <v>0.2</v>
      </c>
      <c r="AN764" s="743" t="s">
        <v>34</v>
      </c>
      <c r="AO764" s="1172" t="s">
        <v>34</v>
      </c>
      <c r="AP764" s="1178" t="s">
        <v>1742</v>
      </c>
      <c r="AQ764" s="745" t="s">
        <v>679</v>
      </c>
      <c r="AR764" s="742">
        <v>6.6666666666666697E-3</v>
      </c>
      <c r="AS764" s="742">
        <v>6.6666666666666697E-3</v>
      </c>
      <c r="AT764" s="742" t="s">
        <v>1414</v>
      </c>
      <c r="AU764" s="742" t="s">
        <v>2724</v>
      </c>
      <c r="AX764"/>
      <c r="AY764" s="190"/>
      <c r="AZ764" s="176"/>
      <c r="BA764" s="176"/>
      <c r="BB764" s="176"/>
      <c r="BC764" s="751"/>
      <c r="BD764" s="176"/>
      <c r="BE764" s="176"/>
      <c r="BF764" s="176"/>
      <c r="BG764" s="176"/>
      <c r="BH764" s="751"/>
      <c r="BI764" s="178"/>
      <c r="BJ764" s="191"/>
      <c r="BK764" s="191"/>
      <c r="BL764" s="191"/>
      <c r="BM764" s="178"/>
      <c r="BN764" s="178"/>
      <c r="BO764" s="178"/>
      <c r="BP764" s="178"/>
      <c r="BQ764" s="178"/>
      <c r="BR764" s="178"/>
      <c r="BS764" s="178"/>
      <c r="BT764" s="178"/>
      <c r="BU764" s="179"/>
      <c r="BV764" s="180"/>
      <c r="BW764" s="181"/>
      <c r="BX764" s="177"/>
      <c r="BY764"/>
      <c r="CA764"/>
    </row>
    <row r="765" spans="2:79" ht="18.75">
      <c r="B765" s="1170" t="s">
        <v>529</v>
      </c>
      <c r="C765" s="335">
        <v>21006934000100</v>
      </c>
      <c r="D765" s="1170" t="s">
        <v>13</v>
      </c>
      <c r="E765" s="1170" t="s">
        <v>616</v>
      </c>
      <c r="F765" s="1170" t="s">
        <v>619</v>
      </c>
      <c r="G765" s="1172" t="s">
        <v>34</v>
      </c>
      <c r="H765" s="1172" t="s">
        <v>1337</v>
      </c>
      <c r="I765" s="1172" t="s">
        <v>34</v>
      </c>
      <c r="J765" s="1172" t="s">
        <v>611</v>
      </c>
      <c r="K765" s="1172" t="s">
        <v>48</v>
      </c>
      <c r="L765" s="740" t="s">
        <v>1414</v>
      </c>
      <c r="M765" s="740" t="s">
        <v>1411</v>
      </c>
      <c r="N765" s="1172" t="s">
        <v>3520</v>
      </c>
      <c r="O765" s="1172" t="s">
        <v>1320</v>
      </c>
      <c r="P765" s="783">
        <v>41935</v>
      </c>
      <c r="Q765" s="741">
        <v>93.784993</v>
      </c>
      <c r="R765" s="741">
        <v>102.39583090763053</v>
      </c>
      <c r="S765" s="784">
        <v>35</v>
      </c>
      <c r="T765" s="742">
        <v>-4.5436486930441222E-2</v>
      </c>
      <c r="U765" s="743">
        <v>-1.3979015082611339</v>
      </c>
      <c r="V765" s="742">
        <v>-0.19965344505086435</v>
      </c>
      <c r="W765" s="743">
        <v>-1.5092296591075778</v>
      </c>
      <c r="X765" s="742">
        <v>-0.11997840656336067</v>
      </c>
      <c r="Y765" s="743">
        <v>-0.58443028247804041</v>
      </c>
      <c r="Z765" s="742">
        <v>0.24473812114436289</v>
      </c>
      <c r="AA765" s="743">
        <v>1.0545550424893346</v>
      </c>
      <c r="AB765" s="742">
        <v>0.11677797910088229</v>
      </c>
      <c r="AC765" s="744">
        <v>-2.842503015441892</v>
      </c>
      <c r="AD765" s="785">
        <v>0</v>
      </c>
      <c r="AE765" s="1178" t="s">
        <v>1901</v>
      </c>
      <c r="AF765" s="786" t="s">
        <v>1741</v>
      </c>
      <c r="AG765" s="787" t="s">
        <v>1427</v>
      </c>
      <c r="AH765" s="787" t="s">
        <v>1797</v>
      </c>
      <c r="AI765" s="787">
        <v>250000</v>
      </c>
      <c r="AJ765" s="787">
        <v>50000</v>
      </c>
      <c r="AK765" s="787">
        <v>250000</v>
      </c>
      <c r="AL765" s="742">
        <v>0.02</v>
      </c>
      <c r="AM765" s="742">
        <v>0.2</v>
      </c>
      <c r="AN765" s="743" t="s">
        <v>34</v>
      </c>
      <c r="AO765" s="1172" t="s">
        <v>34</v>
      </c>
      <c r="AP765" s="1178" t="s">
        <v>1742</v>
      </c>
      <c r="AQ765" s="745" t="s">
        <v>679</v>
      </c>
      <c r="AR765" s="742">
        <v>3.3333333333333301E-3</v>
      </c>
      <c r="AS765" s="742">
        <v>3.3333333333333301E-3</v>
      </c>
      <c r="AT765" s="742" t="s">
        <v>1414</v>
      </c>
      <c r="AU765" s="742" t="s">
        <v>2724</v>
      </c>
      <c r="AX765"/>
      <c r="AY765" s="190"/>
      <c r="AZ765" s="176"/>
      <c r="BA765" s="176"/>
      <c r="BB765" s="176"/>
      <c r="BC765" s="751"/>
      <c r="BD765" s="176"/>
      <c r="BE765" s="176"/>
      <c r="BF765" s="176"/>
      <c r="BG765" s="176"/>
      <c r="BH765" s="751"/>
      <c r="BI765" s="178"/>
      <c r="BJ765" s="191"/>
      <c r="BK765" s="191"/>
      <c r="BL765" s="191"/>
      <c r="BM765" s="178"/>
      <c r="BN765" s="178"/>
      <c r="BO765" s="178"/>
      <c r="BP765" s="178"/>
      <c r="BQ765" s="178"/>
      <c r="BR765" s="178"/>
      <c r="BS765" s="178"/>
      <c r="BT765" s="178"/>
      <c r="BU765" s="179"/>
      <c r="BV765" s="180"/>
      <c r="BW765" s="181"/>
      <c r="BX765" s="177"/>
      <c r="BY765"/>
      <c r="CA765"/>
    </row>
    <row r="766" spans="2:79" ht="18.75">
      <c r="B766" s="1170" t="s">
        <v>1050</v>
      </c>
      <c r="C766" s="335">
        <v>31146414000157</v>
      </c>
      <c r="D766" s="1170" t="s">
        <v>14</v>
      </c>
      <c r="E766" s="1170" t="s">
        <v>607</v>
      </c>
      <c r="F766" s="1170" t="s">
        <v>1414</v>
      </c>
      <c r="G766" s="1172" t="s">
        <v>1414</v>
      </c>
      <c r="H766" s="1172" t="s">
        <v>34</v>
      </c>
      <c r="I766" s="1172" t="s">
        <v>34</v>
      </c>
      <c r="J766" s="1172" t="s">
        <v>608</v>
      </c>
      <c r="K766" s="1172" t="s">
        <v>48</v>
      </c>
      <c r="L766" s="740" t="s">
        <v>1414</v>
      </c>
      <c r="M766" s="740" t="s">
        <v>34</v>
      </c>
      <c r="N766" s="1172" t="s">
        <v>3521</v>
      </c>
      <c r="O766" s="1172" t="s">
        <v>1320</v>
      </c>
      <c r="P766" s="783">
        <v>43509</v>
      </c>
      <c r="Q766" s="741">
        <v>15.87333402</v>
      </c>
      <c r="R766" s="741">
        <v>9.7725930722177416</v>
      </c>
      <c r="S766" s="784">
        <v>3</v>
      </c>
      <c r="T766" s="742">
        <v>-2.4131350858459633E-2</v>
      </c>
      <c r="U766" s="743">
        <v>-0.74242649554006246</v>
      </c>
      <c r="V766" s="742">
        <v>-3.2688937175430755E-2</v>
      </c>
      <c r="W766" s="743">
        <v>-0.24710374267419033</v>
      </c>
      <c r="X766" s="742">
        <v>-5.5512383839611767E-2</v>
      </c>
      <c r="Y766" s="743">
        <v>-0.27040797671604744</v>
      </c>
      <c r="Z766" s="742">
        <v>0.58311335894221883</v>
      </c>
      <c r="AA766" s="743">
        <v>2.5125841864769662</v>
      </c>
      <c r="AB766" s="742">
        <v>0.21347741961931993</v>
      </c>
      <c r="AC766" s="744">
        <v>-0.77280890011799619</v>
      </c>
      <c r="AD766" s="785">
        <v>0</v>
      </c>
      <c r="AE766" s="1178" t="s">
        <v>1926</v>
      </c>
      <c r="AF766" s="786" t="s">
        <v>1741</v>
      </c>
      <c r="AG766" s="787" t="s">
        <v>1427</v>
      </c>
      <c r="AH766" s="787" t="s">
        <v>1730</v>
      </c>
      <c r="AI766" s="787">
        <v>1000</v>
      </c>
      <c r="AJ766" s="787">
        <v>0</v>
      </c>
      <c r="AK766" s="787">
        <v>0</v>
      </c>
      <c r="AL766" s="742">
        <v>0.02</v>
      </c>
      <c r="AM766" s="742">
        <v>0.2</v>
      </c>
      <c r="AN766" s="743" t="s">
        <v>34</v>
      </c>
      <c r="AO766" s="1172" t="s">
        <v>34</v>
      </c>
      <c r="AP766" s="1178" t="s">
        <v>1727</v>
      </c>
      <c r="AQ766" s="745" t="s">
        <v>659</v>
      </c>
      <c r="AR766" s="742">
        <v>5.3333333333333297E-3</v>
      </c>
      <c r="AS766" s="742">
        <v>5.3333333333333297E-3</v>
      </c>
      <c r="AT766" s="742" t="s">
        <v>1414</v>
      </c>
      <c r="AU766" s="742" t="s">
        <v>2724</v>
      </c>
      <c r="AX766"/>
      <c r="AY766" s="190"/>
      <c r="AZ766" s="176"/>
      <c r="BA766" s="176"/>
      <c r="BB766" s="176"/>
      <c r="BC766" s="751"/>
      <c r="BD766" s="176"/>
      <c r="BE766" s="176"/>
      <c r="BF766" s="176"/>
      <c r="BG766" s="176"/>
      <c r="BH766" s="751"/>
      <c r="BI766" s="178"/>
      <c r="BJ766" s="191"/>
      <c r="BK766" s="191"/>
      <c r="BL766" s="191"/>
      <c r="BM766" s="178"/>
      <c r="BN766" s="178"/>
      <c r="BO766" s="178"/>
      <c r="BP766" s="178"/>
      <c r="BQ766" s="178"/>
      <c r="BR766" s="178"/>
      <c r="BS766" s="178"/>
      <c r="BT766" s="178"/>
      <c r="BU766" s="179"/>
      <c r="BV766" s="180"/>
      <c r="BW766" s="181"/>
      <c r="BX766" s="177"/>
      <c r="BY766"/>
      <c r="CA766"/>
    </row>
    <row r="767" spans="2:79" ht="18.75">
      <c r="B767" s="1170" t="s">
        <v>274</v>
      </c>
      <c r="C767" s="335">
        <v>24325422000103</v>
      </c>
      <c r="D767" s="1170" t="s">
        <v>14</v>
      </c>
      <c r="E767" s="1170" t="s">
        <v>607</v>
      </c>
      <c r="F767" s="1170" t="s">
        <v>1414</v>
      </c>
      <c r="G767" s="1172" t="s">
        <v>1414</v>
      </c>
      <c r="H767" s="1172" t="s">
        <v>34</v>
      </c>
      <c r="I767" s="1172" t="s">
        <v>34</v>
      </c>
      <c r="J767" s="1172" t="s">
        <v>608</v>
      </c>
      <c r="K767" s="1172" t="s">
        <v>48</v>
      </c>
      <c r="L767" s="740" t="s">
        <v>1414</v>
      </c>
      <c r="M767" s="740" t="s">
        <v>34</v>
      </c>
      <c r="N767" s="1172" t="s">
        <v>3522</v>
      </c>
      <c r="O767" s="1172" t="s">
        <v>1320</v>
      </c>
      <c r="P767" s="783">
        <v>42441</v>
      </c>
      <c r="Q767" s="741">
        <v>169.472994</v>
      </c>
      <c r="R767" s="741">
        <v>236.54157030364382</v>
      </c>
      <c r="S767" s="784">
        <v>30</v>
      </c>
      <c r="T767" s="742">
        <v>-6.4894745735857962E-2</v>
      </c>
      <c r="U767" s="743">
        <v>-1.99655539129283</v>
      </c>
      <c r="V767" s="742">
        <v>-0.20149230641139992</v>
      </c>
      <c r="W767" s="743">
        <v>-1.5231300659029634</v>
      </c>
      <c r="X767" s="742">
        <v>-0.21403487691526502</v>
      </c>
      <c r="Y767" s="743">
        <v>-1.0425914725720384</v>
      </c>
      <c r="Z767" s="742">
        <v>0.11191366424059779</v>
      </c>
      <c r="AA767" s="743">
        <v>0.48222613786744395</v>
      </c>
      <c r="AB767" s="742">
        <v>0.18140237850122926</v>
      </c>
      <c r="AC767" s="744">
        <v>-1.840001337632637</v>
      </c>
      <c r="AD767" s="785">
        <v>0</v>
      </c>
      <c r="AE767" s="1178" t="s">
        <v>1919</v>
      </c>
      <c r="AF767" s="786" t="s">
        <v>1725</v>
      </c>
      <c r="AG767" s="787" t="s">
        <v>1428</v>
      </c>
      <c r="AH767" s="787" t="s">
        <v>1730</v>
      </c>
      <c r="AI767" s="787">
        <v>100</v>
      </c>
      <c r="AJ767" s="787">
        <v>100</v>
      </c>
      <c r="AK767" s="787">
        <v>100</v>
      </c>
      <c r="AL767" s="742">
        <v>0.03</v>
      </c>
      <c r="AM767" s="742">
        <v>0.2</v>
      </c>
      <c r="AN767" s="743" t="s">
        <v>2157</v>
      </c>
      <c r="AO767" s="1172" t="s">
        <v>34</v>
      </c>
      <c r="AP767" s="1178" t="s">
        <v>1727</v>
      </c>
      <c r="AQ767" s="745" t="s">
        <v>659</v>
      </c>
      <c r="AR767" s="742">
        <v>7.4166666666666704E-3</v>
      </c>
      <c r="AS767" s="742">
        <v>7.4166666666666704E-3</v>
      </c>
      <c r="AT767" s="742" t="s">
        <v>1414</v>
      </c>
      <c r="AU767" s="742" t="s">
        <v>2724</v>
      </c>
      <c r="AX767"/>
      <c r="AY767" s="190"/>
      <c r="AZ767" s="176"/>
      <c r="BA767" s="176"/>
      <c r="BB767" s="176"/>
      <c r="BC767" s="751"/>
      <c r="BD767" s="176"/>
      <c r="BE767" s="176"/>
      <c r="BF767" s="176"/>
      <c r="BG767" s="176"/>
      <c r="BH767" s="751"/>
      <c r="BI767" s="178"/>
      <c r="BJ767" s="191"/>
      <c r="BK767" s="191"/>
      <c r="BL767" s="191"/>
      <c r="BM767" s="178"/>
      <c r="BN767" s="178"/>
      <c r="BO767" s="178"/>
      <c r="BP767" s="178"/>
      <c r="BQ767" s="178"/>
      <c r="BR767" s="178"/>
      <c r="BS767" s="178"/>
      <c r="BT767" s="178"/>
      <c r="BU767" s="179"/>
      <c r="BV767" s="180"/>
      <c r="BW767" s="181"/>
      <c r="BX767" s="177"/>
      <c r="BY767"/>
      <c r="CA767"/>
    </row>
    <row r="768" spans="2:79" ht="18.75">
      <c r="B768" s="1170" t="s">
        <v>1051</v>
      </c>
      <c r="C768" s="335">
        <v>34579122000104</v>
      </c>
      <c r="D768" s="1170" t="s">
        <v>14</v>
      </c>
      <c r="E768" s="1170" t="s">
        <v>614</v>
      </c>
      <c r="F768" s="1170" t="s">
        <v>1414</v>
      </c>
      <c r="G768" s="1172" t="s">
        <v>1414</v>
      </c>
      <c r="H768" s="1172" t="s">
        <v>1337</v>
      </c>
      <c r="I768" s="1172" t="s">
        <v>34</v>
      </c>
      <c r="J768" s="1172" t="s">
        <v>608</v>
      </c>
      <c r="K768" s="1172" t="s">
        <v>48</v>
      </c>
      <c r="L768" s="740" t="s">
        <v>1414</v>
      </c>
      <c r="M768" s="740" t="s">
        <v>34</v>
      </c>
      <c r="N768" s="1172" t="s">
        <v>3523</v>
      </c>
      <c r="O768" s="1172" t="s">
        <v>1320</v>
      </c>
      <c r="P768" s="783">
        <v>43719</v>
      </c>
      <c r="Q768" s="741">
        <v>0</v>
      </c>
      <c r="R768" s="741">
        <v>0</v>
      </c>
      <c r="S768" s="784">
        <v>32</v>
      </c>
      <c r="T768" s="742"/>
      <c r="U768" s="743"/>
      <c r="V768" s="742"/>
      <c r="W768" s="743"/>
      <c r="X768" s="742"/>
      <c r="Y768" s="743"/>
      <c r="Z768" s="742"/>
      <c r="AA768" s="743"/>
      <c r="AB768" s="742"/>
      <c r="AC768" s="744"/>
      <c r="AD768" s="785">
        <v>34337443000194</v>
      </c>
      <c r="AE768" s="1178" t="s">
        <v>1855</v>
      </c>
      <c r="AF768" s="786" t="s">
        <v>1741</v>
      </c>
      <c r="AG768" s="787" t="s">
        <v>1427</v>
      </c>
      <c r="AH768" s="787" t="s">
        <v>1726</v>
      </c>
      <c r="AI768" s="787">
        <v>10000</v>
      </c>
      <c r="AJ768" s="787">
        <v>5000</v>
      </c>
      <c r="AK768" s="787">
        <v>5000</v>
      </c>
      <c r="AL768" s="742">
        <v>1.8700000000000001E-2</v>
      </c>
      <c r="AM768" s="742">
        <v>0.2</v>
      </c>
      <c r="AN768" s="743" t="s">
        <v>34</v>
      </c>
      <c r="AO768" s="1172" t="s">
        <v>34</v>
      </c>
      <c r="AP768" s="1178" t="s">
        <v>1727</v>
      </c>
      <c r="AQ768" s="745" t="s">
        <v>659</v>
      </c>
      <c r="AR768" s="742">
        <v>3.7399999999999998E-3</v>
      </c>
      <c r="AS768" s="742">
        <v>3.7399999999999998E-3</v>
      </c>
      <c r="AT768" s="742" t="s">
        <v>1414</v>
      </c>
      <c r="AU768" s="742" t="s">
        <v>2724</v>
      </c>
      <c r="AX768"/>
      <c r="AY768" s="190"/>
      <c r="AZ768" s="176"/>
      <c r="BA768" s="176"/>
      <c r="BB768" s="176"/>
      <c r="BC768" s="751"/>
      <c r="BD768" s="176"/>
      <c r="BE768" s="176"/>
      <c r="BF768" s="176"/>
      <c r="BG768" s="176"/>
      <c r="BH768" s="751"/>
      <c r="BI768" s="178"/>
      <c r="BJ768" s="191"/>
      <c r="BK768" s="191"/>
      <c r="BL768" s="191"/>
      <c r="BM768" s="178"/>
      <c r="BN768" s="178"/>
      <c r="BO768" s="178"/>
      <c r="BP768" s="178"/>
      <c r="BQ768" s="178"/>
      <c r="BR768" s="178"/>
      <c r="BS768" s="178"/>
      <c r="BT768" s="178"/>
      <c r="BU768" s="179"/>
      <c r="BV768" s="180"/>
      <c r="BW768" s="181"/>
      <c r="BX768" s="177"/>
      <c r="BY768"/>
      <c r="CA768"/>
    </row>
    <row r="769" spans="2:79" ht="18.75">
      <c r="B769" s="1170" t="s">
        <v>275</v>
      </c>
      <c r="C769" s="335">
        <v>32295931000150</v>
      </c>
      <c r="D769" s="1170" t="s">
        <v>14</v>
      </c>
      <c r="E769" s="1170" t="s">
        <v>614</v>
      </c>
      <c r="F769" s="1170" t="s">
        <v>1414</v>
      </c>
      <c r="G769" s="1172" t="s">
        <v>1414</v>
      </c>
      <c r="H769" s="1172" t="s">
        <v>1337</v>
      </c>
      <c r="I769" s="1172" t="s">
        <v>34</v>
      </c>
      <c r="J769" s="1172" t="s">
        <v>608</v>
      </c>
      <c r="K769" s="1172" t="s">
        <v>48</v>
      </c>
      <c r="L769" s="740" t="s">
        <v>1414</v>
      </c>
      <c r="M769" s="740" t="s">
        <v>34</v>
      </c>
      <c r="N769" s="1172" t="s">
        <v>3524</v>
      </c>
      <c r="O769" s="1172" t="s">
        <v>1320</v>
      </c>
      <c r="P769" s="783">
        <v>43464</v>
      </c>
      <c r="Q769" s="741">
        <v>17.691190129999999</v>
      </c>
      <c r="R769" s="741">
        <v>19.866136104859429</v>
      </c>
      <c r="S769" s="784">
        <v>32</v>
      </c>
      <c r="T769" s="742">
        <v>-8.5642462068888148E-2</v>
      </c>
      <c r="U769" s="743">
        <v>-2.6348807970249721</v>
      </c>
      <c r="V769" s="742">
        <v>-0.13682314180522226</v>
      </c>
      <c r="W769" s="743">
        <v>-1.0342798924011323</v>
      </c>
      <c r="X769" s="742">
        <v>-0.17274179494626862</v>
      </c>
      <c r="Y769" s="743">
        <v>-0.84144754800437205</v>
      </c>
      <c r="Z769" s="742">
        <v>0.51951176379532216</v>
      </c>
      <c r="AA769" s="743">
        <v>2.2385305059187099</v>
      </c>
      <c r="AB769" s="742">
        <v>0.29901875151654811</v>
      </c>
      <c r="AC769" s="744">
        <v>-0.89998186776234024</v>
      </c>
      <c r="AD769" s="785">
        <v>32041670000142</v>
      </c>
      <c r="AE769" s="1178" t="s">
        <v>1855</v>
      </c>
      <c r="AF769" s="786" t="s">
        <v>1741</v>
      </c>
      <c r="AG769" s="787" t="s">
        <v>1427</v>
      </c>
      <c r="AH769" s="787" t="s">
        <v>1726</v>
      </c>
      <c r="AI769" s="787">
        <v>10000</v>
      </c>
      <c r="AJ769" s="787">
        <v>5000</v>
      </c>
      <c r="AK769" s="787">
        <v>5000</v>
      </c>
      <c r="AL769" s="742">
        <v>1.8700000000000001E-2</v>
      </c>
      <c r="AM769" s="742">
        <v>0.2</v>
      </c>
      <c r="AN769" s="743" t="s">
        <v>34</v>
      </c>
      <c r="AO769" s="1172" t="s">
        <v>34</v>
      </c>
      <c r="AP769" s="1178" t="s">
        <v>1742</v>
      </c>
      <c r="AQ769" s="745" t="s">
        <v>668</v>
      </c>
      <c r="AR769" s="742">
        <v>3.7399999999999998E-3</v>
      </c>
      <c r="AS769" s="742">
        <v>3.7399999999999998E-3</v>
      </c>
      <c r="AT769" s="742" t="s">
        <v>1414</v>
      </c>
      <c r="AU769" s="742" t="s">
        <v>2724</v>
      </c>
      <c r="AX769"/>
      <c r="AY769" s="190"/>
      <c r="AZ769" s="176"/>
      <c r="BA769" s="176"/>
      <c r="BB769" s="176"/>
      <c r="BC769" s="751"/>
      <c r="BD769" s="176"/>
      <c r="BE769" s="176"/>
      <c r="BF769" s="176"/>
      <c r="BG769" s="176"/>
      <c r="BH769" s="751"/>
      <c r="BI769" s="178"/>
      <c r="BJ769" s="191"/>
      <c r="BK769" s="191"/>
      <c r="BL769" s="191"/>
      <c r="BM769" s="178"/>
      <c r="BN769" s="178"/>
      <c r="BO769" s="178"/>
      <c r="BP769" s="178"/>
      <c r="BQ769" s="178"/>
      <c r="BR769" s="178"/>
      <c r="BS769" s="178"/>
      <c r="BT769" s="178"/>
      <c r="BU769" s="179"/>
      <c r="BV769" s="180"/>
      <c r="BW769" s="181"/>
      <c r="BX769" s="177"/>
      <c r="BY769"/>
      <c r="CA769"/>
    </row>
    <row r="770" spans="2:79" ht="18.75">
      <c r="B770" s="1170" t="s">
        <v>276</v>
      </c>
      <c r="C770" s="335">
        <v>11182072000113</v>
      </c>
      <c r="D770" s="1170" t="s">
        <v>14</v>
      </c>
      <c r="E770" s="1170" t="s">
        <v>614</v>
      </c>
      <c r="F770" s="1170" t="s">
        <v>1414</v>
      </c>
      <c r="G770" s="1172" t="s">
        <v>1414</v>
      </c>
      <c r="H770" s="1172" t="s">
        <v>1337</v>
      </c>
      <c r="I770" s="1172" t="s">
        <v>34</v>
      </c>
      <c r="J770" s="1172" t="s">
        <v>608</v>
      </c>
      <c r="K770" s="1172" t="s">
        <v>48</v>
      </c>
      <c r="L770" s="740" t="s">
        <v>1414</v>
      </c>
      <c r="M770" s="740" t="s">
        <v>34</v>
      </c>
      <c r="N770" s="1172" t="s">
        <v>3525</v>
      </c>
      <c r="O770" s="1172" t="s">
        <v>1320</v>
      </c>
      <c r="P770" s="783">
        <v>40081</v>
      </c>
      <c r="Q770" s="741">
        <v>155.73475199999999</v>
      </c>
      <c r="R770" s="741">
        <v>163.68985013654611</v>
      </c>
      <c r="S770" s="784">
        <v>32</v>
      </c>
      <c r="T770" s="742">
        <v>-4.7994070324481553E-2</v>
      </c>
      <c r="U770" s="743">
        <v>-1.4765882625761397</v>
      </c>
      <c r="V770" s="742">
        <v>-0.11997909892411973</v>
      </c>
      <c r="W770" s="743">
        <v>-0.90695161570165772</v>
      </c>
      <c r="X770" s="742">
        <v>-5.7147052858331993E-2</v>
      </c>
      <c r="Y770" s="743">
        <v>-0.27837066019996454</v>
      </c>
      <c r="Z770" s="742">
        <v>0.80239986433216459</v>
      </c>
      <c r="AA770" s="743">
        <v>3.4574704548177513</v>
      </c>
      <c r="AB770" s="742">
        <v>0.50606085499368336</v>
      </c>
      <c r="AC770" s="744">
        <v>-0.4984922447871854</v>
      </c>
      <c r="AD770" s="785">
        <v>15559384000154</v>
      </c>
      <c r="AE770" s="1178" t="s">
        <v>1855</v>
      </c>
      <c r="AF770" s="786" t="s">
        <v>1741</v>
      </c>
      <c r="AG770" s="787" t="s">
        <v>1427</v>
      </c>
      <c r="AH770" s="787" t="s">
        <v>1730</v>
      </c>
      <c r="AI770" s="787">
        <v>10000</v>
      </c>
      <c r="AJ770" s="787">
        <v>1000</v>
      </c>
      <c r="AK770" s="787">
        <v>1000</v>
      </c>
      <c r="AL770" s="742">
        <v>1.8700000000000001E-2</v>
      </c>
      <c r="AM770" s="742">
        <v>0.2</v>
      </c>
      <c r="AN770" s="743" t="s">
        <v>2124</v>
      </c>
      <c r="AO770" s="1172" t="s">
        <v>34</v>
      </c>
      <c r="AP770" s="1178" t="s">
        <v>1742</v>
      </c>
      <c r="AQ770" s="745" t="s">
        <v>668</v>
      </c>
      <c r="AR770" s="742">
        <v>3.7399999999999998E-3</v>
      </c>
      <c r="AS770" s="742">
        <v>3.7399999999999998E-3</v>
      </c>
      <c r="AT770" s="742" t="s">
        <v>1414</v>
      </c>
      <c r="AU770" s="742" t="s">
        <v>2724</v>
      </c>
      <c r="AX770"/>
      <c r="AY770" s="190"/>
      <c r="AZ770" s="176"/>
      <c r="BA770" s="176"/>
      <c r="BB770" s="176"/>
      <c r="BC770" s="751"/>
      <c r="BD770" s="176"/>
      <c r="BE770" s="176"/>
      <c r="BF770" s="176"/>
      <c r="BG770" s="176"/>
      <c r="BH770" s="751"/>
      <c r="BI770" s="178"/>
      <c r="BJ770" s="191"/>
      <c r="BK770" s="191"/>
      <c r="BL770" s="191"/>
      <c r="BM770" s="178"/>
      <c r="BN770" s="178"/>
      <c r="BO770" s="178"/>
      <c r="BP770" s="178"/>
      <c r="BQ770" s="178"/>
      <c r="BR770" s="178"/>
      <c r="BS770" s="178"/>
      <c r="BT770" s="178"/>
      <c r="BU770" s="179"/>
      <c r="BV770" s="180"/>
      <c r="BW770" s="181"/>
      <c r="BX770" s="177"/>
      <c r="BY770"/>
      <c r="CA770"/>
    </row>
    <row r="771" spans="2:79" ht="18.75">
      <c r="B771" s="1170" t="s">
        <v>277</v>
      </c>
      <c r="C771" s="335">
        <v>38173750000138</v>
      </c>
      <c r="D771" s="1170" t="s">
        <v>14</v>
      </c>
      <c r="E771" s="1170" t="s">
        <v>607</v>
      </c>
      <c r="F771" s="1170" t="s">
        <v>1414</v>
      </c>
      <c r="G771" s="1172" t="s">
        <v>1414</v>
      </c>
      <c r="H771" s="1172" t="s">
        <v>34</v>
      </c>
      <c r="I771" s="1172" t="s">
        <v>34</v>
      </c>
      <c r="J771" s="1172" t="s">
        <v>608</v>
      </c>
      <c r="K771" s="1172" t="s">
        <v>48</v>
      </c>
      <c r="L771" s="740" t="s">
        <v>1414</v>
      </c>
      <c r="M771" s="740" t="s">
        <v>1411</v>
      </c>
      <c r="N771" s="1172" t="s">
        <v>3526</v>
      </c>
      <c r="O771" s="1172" t="s">
        <v>1323</v>
      </c>
      <c r="P771" s="783">
        <v>44097</v>
      </c>
      <c r="Q771" s="741">
        <v>11.18168769</v>
      </c>
      <c r="R771" s="741">
        <v>11.508435839758066</v>
      </c>
      <c r="S771" s="784">
        <v>6</v>
      </c>
      <c r="T771" s="742">
        <v>-3.025924459096474E-2</v>
      </c>
      <c r="U771" s="743">
        <v>-0.93095761820909351</v>
      </c>
      <c r="V771" s="742">
        <v>-6.9950670847927054E-2</v>
      </c>
      <c r="W771" s="743">
        <v>-0.52877438248695163</v>
      </c>
      <c r="X771" s="742">
        <v>-0.35084954726097195</v>
      </c>
      <c r="Y771" s="743">
        <v>-1.7090333659727086</v>
      </c>
      <c r="Z771" s="742"/>
      <c r="AA771" s="743"/>
      <c r="AB771" s="742">
        <v>0.14599156199512198</v>
      </c>
      <c r="AC771" s="744">
        <v>-1.3852785788762798</v>
      </c>
      <c r="AD771" s="785">
        <v>0</v>
      </c>
      <c r="AE771" s="1178" t="s">
        <v>1864</v>
      </c>
      <c r="AF771" s="786" t="s">
        <v>1741</v>
      </c>
      <c r="AG771" s="787" t="s">
        <v>1427</v>
      </c>
      <c r="AH771" s="787" t="s">
        <v>1726</v>
      </c>
      <c r="AI771" s="787">
        <v>0</v>
      </c>
      <c r="AJ771" s="787">
        <v>0</v>
      </c>
      <c r="AK771" s="787">
        <v>0</v>
      </c>
      <c r="AL771" s="742">
        <v>0.01</v>
      </c>
      <c r="AM771" s="742">
        <v>0.2</v>
      </c>
      <c r="AN771" s="743" t="s">
        <v>34</v>
      </c>
      <c r="AO771" s="1172" t="s">
        <v>34</v>
      </c>
      <c r="AP771" s="1178" t="s">
        <v>1727</v>
      </c>
      <c r="AQ771" s="745" t="s">
        <v>659</v>
      </c>
      <c r="AR771" s="742">
        <v>2E-3</v>
      </c>
      <c r="AS771" s="742">
        <v>2E-3</v>
      </c>
      <c r="AT771" s="742" t="s">
        <v>1414</v>
      </c>
      <c r="AU771" s="742" t="s">
        <v>2724</v>
      </c>
      <c r="AX771"/>
      <c r="AY771" s="190"/>
      <c r="AZ771" s="176"/>
      <c r="BA771" s="176"/>
      <c r="BB771" s="176"/>
      <c r="BC771" s="751"/>
      <c r="BD771" s="176"/>
      <c r="BE771" s="176"/>
      <c r="BF771" s="176"/>
      <c r="BG771" s="176"/>
      <c r="BH771" s="751"/>
      <c r="BI771" s="178"/>
      <c r="BJ771" s="191"/>
      <c r="BK771" s="191"/>
      <c r="BL771" s="191"/>
      <c r="BM771" s="178"/>
      <c r="BN771" s="178"/>
      <c r="BO771" s="178"/>
      <c r="BP771" s="178"/>
      <c r="BQ771" s="178"/>
      <c r="BR771" s="178"/>
      <c r="BS771" s="178"/>
      <c r="BT771" s="178"/>
      <c r="BU771" s="179"/>
      <c r="BV771" s="180"/>
      <c r="BW771" s="181"/>
      <c r="BX771" s="177"/>
      <c r="BY771"/>
      <c r="CA771"/>
    </row>
    <row r="772" spans="2:79" ht="18.75">
      <c r="B772" s="1170" t="s">
        <v>1052</v>
      </c>
      <c r="C772" s="335">
        <v>11952816000131</v>
      </c>
      <c r="D772" s="1170" t="s">
        <v>14</v>
      </c>
      <c r="E772" s="1170" t="s">
        <v>607</v>
      </c>
      <c r="F772" s="1170" t="s">
        <v>1414</v>
      </c>
      <c r="G772" s="1172" t="s">
        <v>1414</v>
      </c>
      <c r="H772" s="1172" t="s">
        <v>34</v>
      </c>
      <c r="I772" s="1172" t="s">
        <v>34</v>
      </c>
      <c r="J772" s="1172" t="s">
        <v>611</v>
      </c>
      <c r="K772" s="1172" t="s">
        <v>1414</v>
      </c>
      <c r="L772" s="740" t="s">
        <v>1414</v>
      </c>
      <c r="M772" s="740" t="s">
        <v>1411</v>
      </c>
      <c r="N772" s="1172" t="s">
        <v>3527</v>
      </c>
      <c r="O772" s="1172" t="s">
        <v>1320</v>
      </c>
      <c r="P772" s="783">
        <v>40369</v>
      </c>
      <c r="Q772" s="741">
        <v>53.977533000000001</v>
      </c>
      <c r="R772" s="741">
        <v>336.96268825203254</v>
      </c>
      <c r="S772" s="784">
        <v>3</v>
      </c>
      <c r="T772" s="742">
        <v>-2.528622859149543E-2</v>
      </c>
      <c r="U772" s="743">
        <v>-0.77795752872357937</v>
      </c>
      <c r="V772" s="742">
        <v>-0.15665499246202075</v>
      </c>
      <c r="W772" s="743">
        <v>-1.1841937453707472</v>
      </c>
      <c r="X772" s="742">
        <v>-0.18687535500722263</v>
      </c>
      <c r="Y772" s="743">
        <v>-0.91029394074656556</v>
      </c>
      <c r="Z772" s="742">
        <v>0.40191266543237569</v>
      </c>
      <c r="AA772" s="743">
        <v>1.7318063323777506</v>
      </c>
      <c r="AB772" s="742">
        <v>0.16748214906221665</v>
      </c>
      <c r="AC772" s="744">
        <v>-1.7252185188720457</v>
      </c>
      <c r="AD772" s="785">
        <v>8969635000103</v>
      </c>
      <c r="AE772" s="1178" t="s">
        <v>1881</v>
      </c>
      <c r="AF772" s="786" t="s">
        <v>1741</v>
      </c>
      <c r="AG772" s="787" t="s">
        <v>1427</v>
      </c>
      <c r="AH772" s="787" t="s">
        <v>1797</v>
      </c>
      <c r="AI772" s="787">
        <v>0</v>
      </c>
      <c r="AJ772" s="787">
        <v>0</v>
      </c>
      <c r="AK772" s="787">
        <v>0</v>
      </c>
      <c r="AL772" s="742">
        <v>1.1699999999999999E-2</v>
      </c>
      <c r="AM772" s="742">
        <v>0</v>
      </c>
      <c r="AN772" s="743" t="s">
        <v>34</v>
      </c>
      <c r="AO772" s="1172" t="s">
        <v>34</v>
      </c>
      <c r="AP772" s="1178" t="s">
        <v>1727</v>
      </c>
      <c r="AQ772" s="745" t="s">
        <v>687</v>
      </c>
      <c r="AR772" s="742">
        <v>0</v>
      </c>
      <c r="AS772" s="742">
        <v>0</v>
      </c>
      <c r="AT772" s="742" t="s">
        <v>1414</v>
      </c>
      <c r="AU772" s="742" t="s">
        <v>2724</v>
      </c>
      <c r="AX772"/>
      <c r="AY772" s="190"/>
      <c r="AZ772" s="176"/>
      <c r="BA772" s="176"/>
      <c r="BB772" s="176"/>
      <c r="BC772" s="751"/>
      <c r="BD772" s="176"/>
      <c r="BE772" s="176"/>
      <c r="BF772" s="176"/>
      <c r="BG772" s="176"/>
      <c r="BH772" s="751"/>
      <c r="BI772" s="178"/>
      <c r="BJ772" s="191"/>
      <c r="BK772" s="191"/>
      <c r="BL772" s="191"/>
      <c r="BM772" s="178"/>
      <c r="BN772" s="178"/>
      <c r="BO772" s="178"/>
      <c r="BP772" s="178"/>
      <c r="BQ772" s="178"/>
      <c r="BR772" s="178"/>
      <c r="BS772" s="178"/>
      <c r="BT772" s="178"/>
      <c r="BU772" s="179"/>
      <c r="BV772" s="180"/>
      <c r="BW772" s="181"/>
      <c r="BX772" s="177"/>
      <c r="BY772"/>
      <c r="CA772"/>
    </row>
    <row r="773" spans="2:79" ht="18.75">
      <c r="B773" s="1170" t="s">
        <v>530</v>
      </c>
      <c r="C773" s="335">
        <v>41594603000146</v>
      </c>
      <c r="D773" s="1170" t="s">
        <v>13</v>
      </c>
      <c r="E773" s="1170" t="s">
        <v>616</v>
      </c>
      <c r="F773" s="1170" t="s">
        <v>619</v>
      </c>
      <c r="G773" s="1172" t="s">
        <v>34</v>
      </c>
      <c r="H773" s="1172" t="s">
        <v>1337</v>
      </c>
      <c r="I773" s="1172" t="s">
        <v>34</v>
      </c>
      <c r="J773" s="1172" t="s">
        <v>611</v>
      </c>
      <c r="K773" s="1172" t="s">
        <v>48</v>
      </c>
      <c r="L773" s="740" t="s">
        <v>1414</v>
      </c>
      <c r="M773" s="740" t="s">
        <v>1411</v>
      </c>
      <c r="N773" s="1172" t="s">
        <v>3528</v>
      </c>
      <c r="O773" s="1172" t="s">
        <v>1320</v>
      </c>
      <c r="P773" s="783">
        <v>44353</v>
      </c>
      <c r="Q773" s="741">
        <v>3.65184986</v>
      </c>
      <c r="R773" s="741">
        <v>7.4887845198529446</v>
      </c>
      <c r="S773" s="784">
        <v>6</v>
      </c>
      <c r="T773" s="742">
        <v>4.496677683249195E-2</v>
      </c>
      <c r="U773" s="743">
        <v>1.3834503810123662</v>
      </c>
      <c r="V773" s="742">
        <v>-4.2031910014168949E-2</v>
      </c>
      <c r="W773" s="743">
        <v>-0.31772957990363493</v>
      </c>
      <c r="X773" s="742"/>
      <c r="Y773" s="743"/>
      <c r="Z773" s="742"/>
      <c r="AA773" s="743"/>
      <c r="AB773" s="742">
        <v>0.1447403227575832</v>
      </c>
      <c r="AC773" s="744">
        <v>-1.2043653031417594</v>
      </c>
      <c r="AD773" s="785">
        <v>41594622000172</v>
      </c>
      <c r="AE773" s="1178" t="s">
        <v>1936</v>
      </c>
      <c r="AF773" s="786" t="s">
        <v>1725</v>
      </c>
      <c r="AG773" s="787" t="s">
        <v>1428</v>
      </c>
      <c r="AH773" s="787" t="s">
        <v>1726</v>
      </c>
      <c r="AI773" s="787">
        <v>500</v>
      </c>
      <c r="AJ773" s="787">
        <v>0</v>
      </c>
      <c r="AK773" s="787">
        <v>500</v>
      </c>
      <c r="AL773" s="742">
        <v>5.0000000000000001E-3</v>
      </c>
      <c r="AM773" s="742">
        <v>0</v>
      </c>
      <c r="AN773" s="743" t="s">
        <v>34</v>
      </c>
      <c r="AO773" s="1172" t="s">
        <v>34</v>
      </c>
      <c r="AP773" s="1178" t="s">
        <v>1742</v>
      </c>
      <c r="AQ773" s="745" t="s">
        <v>679</v>
      </c>
      <c r="AR773" s="742">
        <v>3.3335000000000001E-3</v>
      </c>
      <c r="AS773" s="742">
        <v>3.3335000000000001E-3</v>
      </c>
      <c r="AT773" s="742" t="s">
        <v>1414</v>
      </c>
      <c r="AU773" s="742" t="s">
        <v>2724</v>
      </c>
      <c r="AX773"/>
      <c r="AY773" s="190"/>
      <c r="AZ773" s="176"/>
      <c r="BA773" s="176"/>
      <c r="BB773" s="176"/>
      <c r="BC773" s="751"/>
      <c r="BD773" s="176"/>
      <c r="BE773" s="176"/>
      <c r="BF773" s="176"/>
      <c r="BG773" s="176"/>
      <c r="BH773" s="751"/>
      <c r="BI773" s="178"/>
      <c r="BJ773" s="191"/>
      <c r="BK773" s="191"/>
      <c r="BL773" s="191"/>
      <c r="BM773" s="178"/>
      <c r="BN773" s="178"/>
      <c r="BO773" s="178"/>
      <c r="BP773" s="178"/>
      <c r="BQ773" s="178"/>
      <c r="BR773" s="178"/>
      <c r="BS773" s="178"/>
      <c r="BT773" s="178"/>
      <c r="BU773" s="179"/>
      <c r="BV773" s="180"/>
      <c r="BW773" s="181"/>
      <c r="BX773" s="177"/>
      <c r="BY773"/>
      <c r="CA773"/>
    </row>
    <row r="774" spans="2:79" ht="18.75">
      <c r="B774" s="1170" t="s">
        <v>531</v>
      </c>
      <c r="C774" s="335">
        <v>41594555000196</v>
      </c>
      <c r="D774" s="1170" t="s">
        <v>13</v>
      </c>
      <c r="E774" s="1170" t="s">
        <v>615</v>
      </c>
      <c r="F774" s="1170" t="s">
        <v>619</v>
      </c>
      <c r="G774" s="1172" t="s">
        <v>34</v>
      </c>
      <c r="H774" s="1172" t="s">
        <v>1337</v>
      </c>
      <c r="I774" s="1172" t="s">
        <v>34</v>
      </c>
      <c r="J774" s="1172" t="s">
        <v>1414</v>
      </c>
      <c r="K774" s="1172" t="s">
        <v>49</v>
      </c>
      <c r="L774" s="740" t="s">
        <v>1414</v>
      </c>
      <c r="M774" s="740" t="s">
        <v>1411</v>
      </c>
      <c r="N774" s="1172" t="s">
        <v>3529</v>
      </c>
      <c r="O774" s="1172" t="s">
        <v>1320</v>
      </c>
      <c r="P774" s="783">
        <v>44356</v>
      </c>
      <c r="Q774" s="741">
        <v>3.8860554999999999</v>
      </c>
      <c r="R774" s="741">
        <v>5.4631953686274519</v>
      </c>
      <c r="S774" s="784">
        <v>6</v>
      </c>
      <c r="T774" s="742">
        <v>-6.0697761158672314E-3</v>
      </c>
      <c r="U774" s="743">
        <v>-0.18674307281211749</v>
      </c>
      <c r="V774" s="742">
        <v>-6.5370315149165137E-2</v>
      </c>
      <c r="W774" s="743">
        <v>-0.49415034347739301</v>
      </c>
      <c r="X774" s="742"/>
      <c r="Y774" s="743"/>
      <c r="Z774" s="742"/>
      <c r="AA774" s="743"/>
      <c r="AB774" s="742">
        <v>0.20619858282115502</v>
      </c>
      <c r="AC774" s="744">
        <v>-0.95858383275702164</v>
      </c>
      <c r="AD774" s="785">
        <v>41594569000100</v>
      </c>
      <c r="AE774" s="1178" t="s">
        <v>1936</v>
      </c>
      <c r="AF774" s="786" t="s">
        <v>1725</v>
      </c>
      <c r="AG774" s="787" t="s">
        <v>1428</v>
      </c>
      <c r="AH774" s="787" t="s">
        <v>1726</v>
      </c>
      <c r="AI774" s="787">
        <v>500</v>
      </c>
      <c r="AJ774" s="787">
        <v>0</v>
      </c>
      <c r="AK774" s="787">
        <v>500</v>
      </c>
      <c r="AL774" s="742">
        <v>5.0000000000000001E-3</v>
      </c>
      <c r="AM774" s="742">
        <v>0</v>
      </c>
      <c r="AN774" s="743" t="s">
        <v>34</v>
      </c>
      <c r="AO774" s="1172" t="s">
        <v>34</v>
      </c>
      <c r="AP774" s="1178" t="s">
        <v>1742</v>
      </c>
      <c r="AQ774" s="745" t="s">
        <v>679</v>
      </c>
      <c r="AR774" s="742">
        <v>3.3335000000000001E-3</v>
      </c>
      <c r="AS774" s="742">
        <v>3.3335000000000001E-3</v>
      </c>
      <c r="AT774" s="742" t="s">
        <v>1414</v>
      </c>
      <c r="AU774" s="742" t="s">
        <v>2724</v>
      </c>
      <c r="AX774"/>
      <c r="AY774" s="190"/>
      <c r="AZ774" s="176"/>
      <c r="BA774" s="176"/>
      <c r="BB774" s="176"/>
      <c r="BC774" s="751"/>
      <c r="BD774" s="176"/>
      <c r="BE774" s="176"/>
      <c r="BF774" s="176"/>
      <c r="BG774" s="176"/>
      <c r="BH774" s="751"/>
      <c r="BI774" s="178"/>
      <c r="BJ774" s="191"/>
      <c r="BK774" s="191"/>
      <c r="BL774" s="191"/>
      <c r="BM774" s="178"/>
      <c r="BN774" s="178"/>
      <c r="BO774" s="178"/>
      <c r="BP774" s="178"/>
      <c r="BQ774" s="178"/>
      <c r="BR774" s="178"/>
      <c r="BS774" s="178"/>
      <c r="BT774" s="178"/>
      <c r="BU774" s="179"/>
      <c r="BV774" s="180"/>
      <c r="BW774" s="181"/>
      <c r="BX774" s="177"/>
      <c r="BY774"/>
      <c r="CA774"/>
    </row>
    <row r="775" spans="2:79" ht="18.75">
      <c r="B775" s="1170" t="s">
        <v>1053</v>
      </c>
      <c r="C775" s="335">
        <v>14796095000106</v>
      </c>
      <c r="D775" s="1170" t="s">
        <v>13</v>
      </c>
      <c r="E775" s="1170" t="s">
        <v>615</v>
      </c>
      <c r="F775" s="1170" t="s">
        <v>619</v>
      </c>
      <c r="G775" s="1172" t="s">
        <v>34</v>
      </c>
      <c r="H775" s="1172" t="s">
        <v>1336</v>
      </c>
      <c r="I775" s="1172" t="s">
        <v>34</v>
      </c>
      <c r="J775" s="1172" t="s">
        <v>1414</v>
      </c>
      <c r="K775" s="1172" t="s">
        <v>48</v>
      </c>
      <c r="L775" s="740" t="s">
        <v>1414</v>
      </c>
      <c r="M775" s="740" t="s">
        <v>1411</v>
      </c>
      <c r="N775" s="1172" t="s">
        <v>3532</v>
      </c>
      <c r="O775" s="1172" t="s">
        <v>1320</v>
      </c>
      <c r="P775" s="783">
        <v>40955</v>
      </c>
      <c r="Q775" s="741">
        <v>63.369531000000002</v>
      </c>
      <c r="R775" s="741">
        <v>66.534904159183668</v>
      </c>
      <c r="S775" s="784">
        <v>31</v>
      </c>
      <c r="T775" s="742">
        <v>1.3248614079272025E-2</v>
      </c>
      <c r="U775" s="743">
        <v>0.40760760470184992</v>
      </c>
      <c r="V775" s="742">
        <v>0.11005568008311539</v>
      </c>
      <c r="W775" s="743">
        <v>0.83193804390591353</v>
      </c>
      <c r="X775" s="742">
        <v>0.24076076665413737</v>
      </c>
      <c r="Y775" s="743">
        <v>1.1727767262103046</v>
      </c>
      <c r="Z775" s="742">
        <v>0.45863492906373238</v>
      </c>
      <c r="AA775" s="743">
        <v>1.976217578382915</v>
      </c>
      <c r="AB775" s="742">
        <v>2.7277471351514912E-2</v>
      </c>
      <c r="AC775" s="744">
        <v>-0.8150547501630383</v>
      </c>
      <c r="AD775" s="785">
        <v>0</v>
      </c>
      <c r="AE775" s="1178" t="s">
        <v>1852</v>
      </c>
      <c r="AF775" s="786" t="s">
        <v>1741</v>
      </c>
      <c r="AG775" s="787" t="s">
        <v>1427</v>
      </c>
      <c r="AH775" s="787" t="s">
        <v>1726</v>
      </c>
      <c r="AI775" s="787">
        <v>5000</v>
      </c>
      <c r="AJ775" s="787">
        <v>0</v>
      </c>
      <c r="AK775" s="787">
        <v>0</v>
      </c>
      <c r="AL775" s="742">
        <v>6.7000000000000002E-3</v>
      </c>
      <c r="AM775" s="742">
        <v>0.2</v>
      </c>
      <c r="AN775" s="743" t="s">
        <v>2124</v>
      </c>
      <c r="AO775" s="1172" t="s">
        <v>34</v>
      </c>
      <c r="AP775" s="1178" t="s">
        <v>1742</v>
      </c>
      <c r="AQ775" s="745" t="s">
        <v>686</v>
      </c>
      <c r="AR775" s="742">
        <v>1.34E-3</v>
      </c>
      <c r="AS775" s="742">
        <v>1.34E-3</v>
      </c>
      <c r="AT775" s="742" t="s">
        <v>1414</v>
      </c>
      <c r="AU775" s="742" t="s">
        <v>2724</v>
      </c>
      <c r="AX775"/>
      <c r="AY775" s="190"/>
      <c r="AZ775" s="176"/>
      <c r="BA775" s="176"/>
      <c r="BB775" s="176"/>
      <c r="BC775" s="751"/>
      <c r="BD775" s="176"/>
      <c r="BE775" s="176"/>
      <c r="BF775" s="176"/>
      <c r="BG775" s="176"/>
      <c r="BH775" s="751"/>
      <c r="BI775" s="178"/>
      <c r="BJ775" s="191"/>
      <c r="BK775" s="191"/>
      <c r="BL775" s="191"/>
      <c r="BM775" s="178"/>
      <c r="BN775" s="178"/>
      <c r="BO775" s="178"/>
      <c r="BP775" s="178"/>
      <c r="BQ775" s="178"/>
      <c r="BR775" s="178"/>
      <c r="BS775" s="178"/>
      <c r="BT775" s="178"/>
      <c r="BU775" s="179"/>
      <c r="BV775" s="180"/>
      <c r="BW775" s="181"/>
      <c r="BX775" s="177"/>
      <c r="BY775"/>
      <c r="CA775"/>
    </row>
    <row r="776" spans="2:79" ht="18.75">
      <c r="B776" s="1170" t="s">
        <v>1054</v>
      </c>
      <c r="C776" s="335">
        <v>30553981000165</v>
      </c>
      <c r="D776" s="1170" t="s">
        <v>14</v>
      </c>
      <c r="E776" s="1170" t="s">
        <v>607</v>
      </c>
      <c r="F776" s="1170" t="s">
        <v>1414</v>
      </c>
      <c r="G776" s="1172" t="s">
        <v>1414</v>
      </c>
      <c r="H776" s="1172" t="s">
        <v>34</v>
      </c>
      <c r="I776" s="1172" t="s">
        <v>34</v>
      </c>
      <c r="J776" s="1172" t="s">
        <v>611</v>
      </c>
      <c r="K776" s="1172" t="s">
        <v>1414</v>
      </c>
      <c r="L776" s="740" t="s">
        <v>1414</v>
      </c>
      <c r="M776" s="740" t="s">
        <v>1411</v>
      </c>
      <c r="N776" s="1172" t="s">
        <v>3533</v>
      </c>
      <c r="O776" s="1172" t="s">
        <v>1320</v>
      </c>
      <c r="P776" s="783">
        <v>43299</v>
      </c>
      <c r="Q776" s="741">
        <v>0</v>
      </c>
      <c r="R776" s="741">
        <v>93.770433751541617</v>
      </c>
      <c r="S776" s="784">
        <v>37</v>
      </c>
      <c r="T776" s="742">
        <v>5.8548003120624248E-3</v>
      </c>
      <c r="U776" s="743">
        <v>0.18012911516089222</v>
      </c>
      <c r="V776" s="742">
        <v>-6.844706348128482E-2</v>
      </c>
      <c r="W776" s="743">
        <v>-0.51740824336117308</v>
      </c>
      <c r="X776" s="742">
        <v>-0.25650665840335218</v>
      </c>
      <c r="Y776" s="743">
        <v>-1.2494769944206721</v>
      </c>
      <c r="Z776" s="742">
        <v>0.29773138491026718</v>
      </c>
      <c r="AA776" s="743">
        <v>1.282898355991106</v>
      </c>
      <c r="AB776" s="742">
        <v>0.21527945796197415</v>
      </c>
      <c r="AC776" s="744">
        <v>-0.93244092149909397</v>
      </c>
      <c r="AD776" s="785">
        <v>17690766000148</v>
      </c>
      <c r="AE776" s="1178" t="s">
        <v>1873</v>
      </c>
      <c r="AF776" s="786" t="s">
        <v>1725</v>
      </c>
      <c r="AG776" s="787" t="s">
        <v>1428</v>
      </c>
      <c r="AH776" s="787" t="s">
        <v>1726</v>
      </c>
      <c r="AI776" s="787">
        <v>2000000</v>
      </c>
      <c r="AJ776" s="787">
        <v>25000</v>
      </c>
      <c r="AK776" s="787">
        <v>25000</v>
      </c>
      <c r="AL776" s="742">
        <v>0.01</v>
      </c>
      <c r="AM776" s="742">
        <v>0.1</v>
      </c>
      <c r="AN776" s="743" t="s">
        <v>2119</v>
      </c>
      <c r="AO776" s="1172" t="s">
        <v>34</v>
      </c>
      <c r="AP776" s="1178" t="s">
        <v>1742</v>
      </c>
      <c r="AQ776" s="745" t="s">
        <v>679</v>
      </c>
      <c r="AR776" s="742">
        <v>1E-3</v>
      </c>
      <c r="AS776" s="742">
        <v>1E-3</v>
      </c>
      <c r="AT776" s="742" t="s">
        <v>1414</v>
      </c>
      <c r="AU776" s="742" t="s">
        <v>2724</v>
      </c>
      <c r="AX776"/>
      <c r="AY776" s="190"/>
      <c r="AZ776" s="176"/>
      <c r="BA776" s="176"/>
      <c r="BB776" s="176"/>
      <c r="BC776" s="751"/>
      <c r="BD776" s="176"/>
      <c r="BE776" s="176"/>
      <c r="BF776" s="176"/>
      <c r="BG776" s="176"/>
      <c r="BH776" s="751"/>
      <c r="BI776" s="178"/>
      <c r="BJ776" s="191"/>
      <c r="BK776" s="191"/>
      <c r="BL776" s="191"/>
      <c r="BM776" s="178"/>
      <c r="BN776" s="178"/>
      <c r="BO776" s="178"/>
      <c r="BP776" s="178"/>
      <c r="BQ776" s="178"/>
      <c r="BR776" s="178"/>
      <c r="BS776" s="178"/>
      <c r="BT776" s="178"/>
      <c r="BU776" s="179"/>
      <c r="BV776" s="180"/>
      <c r="BW776" s="181"/>
      <c r="BX776" s="177"/>
      <c r="BY776"/>
      <c r="CA776"/>
    </row>
    <row r="777" spans="2:79" ht="18.75">
      <c r="B777" s="1170" t="s">
        <v>1055</v>
      </c>
      <c r="C777" s="335">
        <v>18323970000193</v>
      </c>
      <c r="D777" s="1170" t="s">
        <v>14</v>
      </c>
      <c r="E777" s="1170" t="s">
        <v>607</v>
      </c>
      <c r="F777" s="1170" t="s">
        <v>1414</v>
      </c>
      <c r="G777" s="1172" t="s">
        <v>1414</v>
      </c>
      <c r="H777" s="1172" t="s">
        <v>34</v>
      </c>
      <c r="I777" s="1172" t="s">
        <v>34</v>
      </c>
      <c r="J777" s="1172" t="s">
        <v>611</v>
      </c>
      <c r="K777" s="1172" t="s">
        <v>1414</v>
      </c>
      <c r="L777" s="740" t="s">
        <v>1414</v>
      </c>
      <c r="M777" s="740" t="s">
        <v>1411</v>
      </c>
      <c r="N777" s="1172" t="s">
        <v>3534</v>
      </c>
      <c r="O777" s="1172" t="s">
        <v>1323</v>
      </c>
      <c r="P777" s="783">
        <v>41487</v>
      </c>
      <c r="Q777" s="741">
        <v>0</v>
      </c>
      <c r="R777" s="741">
        <v>55.978854109704621</v>
      </c>
      <c r="S777" s="784">
        <v>38</v>
      </c>
      <c r="T777" s="742">
        <v>6.9517222797843559E-3</v>
      </c>
      <c r="U777" s="743">
        <v>0.21387707801441838</v>
      </c>
      <c r="V777" s="742">
        <v>-6.5812079309553129E-2</v>
      </c>
      <c r="W777" s="743">
        <v>-0.49748974777877358</v>
      </c>
      <c r="X777" s="742">
        <v>-0.25210456683968829</v>
      </c>
      <c r="Y777" s="743">
        <v>-1.2280338390251415</v>
      </c>
      <c r="Z777" s="742">
        <v>0.30941133925705011</v>
      </c>
      <c r="AA777" s="743">
        <v>1.3332262521719371</v>
      </c>
      <c r="AB777" s="742">
        <v>0.21565576189118998</v>
      </c>
      <c r="AC777" s="744">
        <v>-0.91859540525566541</v>
      </c>
      <c r="AD777" s="785">
        <v>17690766000148</v>
      </c>
      <c r="AE777" s="1178" t="s">
        <v>1873</v>
      </c>
      <c r="AF777" s="786" t="s">
        <v>1725</v>
      </c>
      <c r="AG777" s="787" t="s">
        <v>1428</v>
      </c>
      <c r="AH777" s="787" t="s">
        <v>1797</v>
      </c>
      <c r="AI777" s="787">
        <v>25000</v>
      </c>
      <c r="AJ777" s="787">
        <v>25000</v>
      </c>
      <c r="AK777" s="787">
        <v>25000</v>
      </c>
      <c r="AL777" s="742">
        <v>6.9999999999999993E-3</v>
      </c>
      <c r="AM777" s="742">
        <v>0.1</v>
      </c>
      <c r="AN777" s="743" t="s">
        <v>2124</v>
      </c>
      <c r="AO777" s="1172" t="s">
        <v>34</v>
      </c>
      <c r="AP777" s="1178" t="s">
        <v>1742</v>
      </c>
      <c r="AQ777" s="745" t="s">
        <v>679</v>
      </c>
      <c r="AR777" s="742">
        <v>6.9999999999999999E-4</v>
      </c>
      <c r="AS777" s="742">
        <v>6.9999999999999999E-4</v>
      </c>
      <c r="AT777" s="742" t="s">
        <v>1414</v>
      </c>
      <c r="AU777" s="742" t="s">
        <v>2724</v>
      </c>
      <c r="AX777" s="190"/>
      <c r="AY777" s="190"/>
      <c r="AZ777" s="176"/>
      <c r="BA777" s="176"/>
      <c r="BB777" s="176"/>
      <c r="BC777" s="751"/>
      <c r="BD777" s="176"/>
      <c r="BE777" s="176"/>
      <c r="BF777" s="176"/>
      <c r="BG777" s="176"/>
      <c r="BH777" s="751"/>
      <c r="BI777" s="178"/>
      <c r="BJ777" s="191"/>
      <c r="BK777" s="191"/>
      <c r="BL777" s="191"/>
      <c r="BM777" s="210"/>
      <c r="BN777" s="178"/>
      <c r="BO777" s="178"/>
      <c r="BP777" s="178"/>
      <c r="BQ777" s="178"/>
      <c r="BR777" s="178"/>
      <c r="BS777" s="178"/>
      <c r="BT777" s="178"/>
      <c r="BU777" s="179"/>
      <c r="BV777" s="180"/>
      <c r="BW777" s="181"/>
      <c r="BX777" s="177"/>
      <c r="BY777"/>
      <c r="CA777"/>
    </row>
    <row r="778" spans="2:79" ht="18.75">
      <c r="B778" s="1170" t="s">
        <v>281</v>
      </c>
      <c r="C778" s="335">
        <v>32300395000134</v>
      </c>
      <c r="D778" s="1170" t="s">
        <v>11</v>
      </c>
      <c r="E778" s="1170" t="s">
        <v>620</v>
      </c>
      <c r="F778" s="1170" t="s">
        <v>685</v>
      </c>
      <c r="G778" s="1172" t="s">
        <v>738</v>
      </c>
      <c r="H778" s="1172" t="s">
        <v>34</v>
      </c>
      <c r="I778" s="1172" t="s">
        <v>1318</v>
      </c>
      <c r="J778" s="1172" t="s">
        <v>608</v>
      </c>
      <c r="K778" s="1172" t="s">
        <v>48</v>
      </c>
      <c r="L778" s="740" t="s">
        <v>1414</v>
      </c>
      <c r="M778" s="740" t="s">
        <v>34</v>
      </c>
      <c r="N778" s="1172" t="s">
        <v>3537</v>
      </c>
      <c r="O778" s="1172" t="s">
        <v>1320</v>
      </c>
      <c r="P778" s="783">
        <v>43544</v>
      </c>
      <c r="Q778" s="741">
        <v>90.549114360000004</v>
      </c>
      <c r="R778" s="741">
        <v>82.557891074457814</v>
      </c>
      <c r="S778" s="784">
        <v>361</v>
      </c>
      <c r="T778" s="742">
        <v>2.7165530854286191E-2</v>
      </c>
      <c r="U778" s="743">
        <v>0.83577624766757619</v>
      </c>
      <c r="V778" s="742">
        <v>0.1391153807146106</v>
      </c>
      <c r="W778" s="743">
        <v>1.0516074919671099</v>
      </c>
      <c r="X778" s="742">
        <v>0.31074458179356013</v>
      </c>
      <c r="Y778" s="743">
        <v>1.5136769100214986</v>
      </c>
      <c r="Z778" s="742">
        <v>0.45953388216263069</v>
      </c>
      <c r="AA778" s="743">
        <v>1.9800910882348821</v>
      </c>
      <c r="AB778" s="742">
        <v>1.129161764925256E-2</v>
      </c>
      <c r="AC778" s="744">
        <v>0.60461381584760809</v>
      </c>
      <c r="AD778" s="785">
        <v>0</v>
      </c>
      <c r="AE778" s="1178" t="s">
        <v>1947</v>
      </c>
      <c r="AF778" s="786" t="s">
        <v>1741</v>
      </c>
      <c r="AG778" s="787" t="s">
        <v>1427</v>
      </c>
      <c r="AH778" s="787" t="s">
        <v>1797</v>
      </c>
      <c r="AI778" s="787">
        <v>50000</v>
      </c>
      <c r="AJ778" s="787">
        <v>10000</v>
      </c>
      <c r="AK778" s="787">
        <v>50000</v>
      </c>
      <c r="AL778" s="742">
        <v>0.02</v>
      </c>
      <c r="AM778" s="742">
        <v>0.2</v>
      </c>
      <c r="AN778" s="743" t="s">
        <v>2124</v>
      </c>
      <c r="AO778" s="1172" t="s">
        <v>34</v>
      </c>
      <c r="AP778" s="1178" t="s">
        <v>1742</v>
      </c>
      <c r="AQ778" s="745" t="s">
        <v>668</v>
      </c>
      <c r="AR778" s="742">
        <v>5.3340000000000002E-3</v>
      </c>
      <c r="AS778" s="742">
        <v>5.3340000000000002E-3</v>
      </c>
      <c r="AT778" s="742" t="s">
        <v>1414</v>
      </c>
      <c r="AU778" s="742" t="s">
        <v>2724</v>
      </c>
      <c r="AX778"/>
      <c r="AY778" s="190"/>
      <c r="AZ778" s="176"/>
      <c r="BA778" s="176"/>
      <c r="BB778" s="176"/>
      <c r="BC778" s="751"/>
      <c r="BD778" s="176"/>
      <c r="BE778" s="176"/>
      <c r="BF778" s="176"/>
      <c r="BG778" s="176"/>
      <c r="BH778" s="751"/>
      <c r="BI778" s="178"/>
      <c r="BJ778" s="191"/>
      <c r="BK778" s="191"/>
      <c r="BL778" s="191"/>
      <c r="BM778" s="178"/>
      <c r="BN778" s="178"/>
      <c r="BO778" s="178"/>
      <c r="BP778" s="178"/>
      <c r="BQ778" s="178"/>
      <c r="BR778" s="178"/>
      <c r="BS778" s="178"/>
      <c r="BT778" s="178"/>
      <c r="BU778" s="179"/>
      <c r="BV778" s="180"/>
      <c r="BW778" s="181"/>
      <c r="BX778" s="177"/>
      <c r="BY778"/>
      <c r="CA778"/>
    </row>
    <row r="779" spans="2:79" ht="18.75">
      <c r="B779" s="1170" t="s">
        <v>1057</v>
      </c>
      <c r="C779" s="335">
        <v>26374829000148</v>
      </c>
      <c r="D779" s="1170" t="s">
        <v>11</v>
      </c>
      <c r="E779" s="1170" t="s">
        <v>620</v>
      </c>
      <c r="F779" s="1170" t="s">
        <v>663</v>
      </c>
      <c r="G779" s="1172" t="s">
        <v>738</v>
      </c>
      <c r="H779" s="1172" t="s">
        <v>34</v>
      </c>
      <c r="I779" s="1172" t="s">
        <v>1303</v>
      </c>
      <c r="J779" s="1172" t="s">
        <v>608</v>
      </c>
      <c r="K779" s="1172" t="s">
        <v>48</v>
      </c>
      <c r="L779" s="740" t="s">
        <v>1414</v>
      </c>
      <c r="M779" s="740" t="s">
        <v>1411</v>
      </c>
      <c r="N779" s="1172" t="s">
        <v>3538</v>
      </c>
      <c r="O779" s="1172" t="s">
        <v>1320</v>
      </c>
      <c r="P779" s="783">
        <v>42834</v>
      </c>
      <c r="Q779" s="741">
        <v>298.604691</v>
      </c>
      <c r="R779" s="741">
        <v>250.37270334939754</v>
      </c>
      <c r="S779" s="784">
        <v>0</v>
      </c>
      <c r="T779" s="742">
        <v>3.1353336547460531E-2</v>
      </c>
      <c r="U779" s="743">
        <v>0.96461851277832489</v>
      </c>
      <c r="V779" s="742">
        <v>0.12724561918762034</v>
      </c>
      <c r="W779" s="743">
        <v>0.96188103551401005</v>
      </c>
      <c r="X779" s="742">
        <v>0.20028549503683934</v>
      </c>
      <c r="Y779" s="743">
        <v>0.97561646127395807</v>
      </c>
      <c r="Z779" s="742">
        <v>0.21471152874608279</v>
      </c>
      <c r="AA779" s="743">
        <v>0.92517309629183064</v>
      </c>
      <c r="AB779" s="742">
        <v>9.5130436654425018E-4</v>
      </c>
      <c r="AC779" s="744">
        <v>-5.3008202950878731</v>
      </c>
      <c r="AD779" s="785">
        <v>0</v>
      </c>
      <c r="AE779" s="1178" t="s">
        <v>1947</v>
      </c>
      <c r="AF779" s="786" t="s">
        <v>1741</v>
      </c>
      <c r="AG779" s="787" t="s">
        <v>1427</v>
      </c>
      <c r="AH779" s="787" t="s">
        <v>1726</v>
      </c>
      <c r="AI779" s="787">
        <v>0</v>
      </c>
      <c r="AJ779" s="787">
        <v>0</v>
      </c>
      <c r="AK779" s="787">
        <v>0</v>
      </c>
      <c r="AL779" s="742">
        <v>3.0000000000000001E-3</v>
      </c>
      <c r="AM779" s="742">
        <v>0</v>
      </c>
      <c r="AN779" s="743" t="s">
        <v>64</v>
      </c>
      <c r="AO779" s="1172" t="s">
        <v>34</v>
      </c>
      <c r="AP779" s="1178" t="s">
        <v>1731</v>
      </c>
      <c r="AQ779" s="745" t="s">
        <v>680</v>
      </c>
      <c r="AR779" s="742">
        <v>8.0009999999999999E-4</v>
      </c>
      <c r="AS779" s="742">
        <v>8.0009999999999999E-4</v>
      </c>
      <c r="AT779" s="742" t="s">
        <v>1414</v>
      </c>
      <c r="AU779" s="742" t="s">
        <v>2724</v>
      </c>
      <c r="AX779"/>
      <c r="AY779" s="190"/>
      <c r="AZ779" s="176"/>
      <c r="BA779" s="176"/>
      <c r="BB779" s="176"/>
      <c r="BC779" s="751"/>
      <c r="BD779" s="176"/>
      <c r="BE779" s="176"/>
      <c r="BF779" s="176"/>
      <c r="BG779" s="176"/>
      <c r="BH779" s="751"/>
      <c r="BI779" s="178"/>
      <c r="BJ779" s="191"/>
      <c r="BK779" s="191"/>
      <c r="BL779" s="191"/>
      <c r="BM779" s="178"/>
      <c r="BN779" s="178"/>
      <c r="BO779" s="178"/>
      <c r="BP779" s="178"/>
      <c r="BQ779" s="178"/>
      <c r="BR779" s="178"/>
      <c r="BS779" s="178"/>
      <c r="BT779" s="178"/>
      <c r="BU779" s="179"/>
      <c r="BV779" s="180"/>
      <c r="BW779" s="181"/>
      <c r="BX779" s="177"/>
      <c r="BY779"/>
      <c r="CA779"/>
    </row>
    <row r="780" spans="2:79" ht="18.75">
      <c r="B780" s="1170" t="s">
        <v>282</v>
      </c>
      <c r="C780" s="335">
        <v>32973321000169</v>
      </c>
      <c r="D780" s="1170" t="s">
        <v>13</v>
      </c>
      <c r="E780" s="1170" t="s">
        <v>615</v>
      </c>
      <c r="F780" s="1170" t="s">
        <v>619</v>
      </c>
      <c r="G780" s="1172" t="s">
        <v>34</v>
      </c>
      <c r="H780" s="1172" t="s">
        <v>865</v>
      </c>
      <c r="I780" s="1172" t="s">
        <v>34</v>
      </c>
      <c r="J780" s="1172" t="s">
        <v>1414</v>
      </c>
      <c r="K780" s="1172" t="s">
        <v>48</v>
      </c>
      <c r="L780" s="740" t="s">
        <v>1414</v>
      </c>
      <c r="M780" s="740" t="s">
        <v>34</v>
      </c>
      <c r="N780" s="1172" t="s">
        <v>3539</v>
      </c>
      <c r="O780" s="1172" t="s">
        <v>1320</v>
      </c>
      <c r="P780" s="783">
        <v>43705</v>
      </c>
      <c r="Q780" s="741">
        <v>0</v>
      </c>
      <c r="R780" s="741">
        <v>10.701535392752294</v>
      </c>
      <c r="S780" s="784">
        <v>30</v>
      </c>
      <c r="T780" s="742">
        <v>-0.13952647394969087</v>
      </c>
      <c r="U780" s="743">
        <v>-4.2926793322561272</v>
      </c>
      <c r="V780" s="742">
        <v>-0.11984441082716846</v>
      </c>
      <c r="W780" s="743">
        <v>-0.9059334751401672</v>
      </c>
      <c r="X780" s="742">
        <v>-0.12852313325625253</v>
      </c>
      <c r="Y780" s="743">
        <v>-0.62605274753542728</v>
      </c>
      <c r="Z780" s="742">
        <v>-4.4724419408026517E-2</v>
      </c>
      <c r="AA780" s="743">
        <v>-0.19271359030055452</v>
      </c>
      <c r="AB780" s="742">
        <v>0.17132427186487353</v>
      </c>
      <c r="AC780" s="744">
        <v>-1.4716696050319933</v>
      </c>
      <c r="AD780" s="785">
        <v>32905708000188</v>
      </c>
      <c r="AE780" s="1178" t="s">
        <v>1980</v>
      </c>
      <c r="AF780" s="786" t="s">
        <v>1763</v>
      </c>
      <c r="AG780" s="787" t="s">
        <v>59</v>
      </c>
      <c r="AH780" s="787" t="s">
        <v>1730</v>
      </c>
      <c r="AI780" s="787">
        <v>5000</v>
      </c>
      <c r="AJ780" s="787">
        <v>1000</v>
      </c>
      <c r="AK780" s="787">
        <v>5000</v>
      </c>
      <c r="AL780" s="742">
        <v>0</v>
      </c>
      <c r="AM780" s="742">
        <v>0</v>
      </c>
      <c r="AN780" s="743" t="s">
        <v>64</v>
      </c>
      <c r="AO780" s="1172" t="s">
        <v>34</v>
      </c>
      <c r="AP780" s="1178" t="s">
        <v>1742</v>
      </c>
      <c r="AQ780" s="745" t="s">
        <v>664</v>
      </c>
      <c r="AR780" s="742">
        <v>3.7599999999999999E-3</v>
      </c>
      <c r="AS780" s="742">
        <v>3.7599999999999999E-3</v>
      </c>
      <c r="AT780" s="742" t="s">
        <v>1414</v>
      </c>
      <c r="AU780" s="742" t="s">
        <v>2724</v>
      </c>
      <c r="AX780"/>
      <c r="AY780" s="190"/>
      <c r="AZ780" s="176"/>
      <c r="BA780" s="176"/>
      <c r="BB780" s="176"/>
      <c r="BC780" s="751"/>
      <c r="BD780" s="176"/>
      <c r="BE780" s="176"/>
      <c r="BF780" s="176"/>
      <c r="BG780" s="176"/>
      <c r="BH780" s="751"/>
      <c r="BI780" s="178"/>
      <c r="BJ780" s="191"/>
      <c r="BK780" s="191"/>
      <c r="BL780" s="191"/>
      <c r="BM780" s="178"/>
      <c r="BN780" s="178"/>
      <c r="BO780" s="178"/>
      <c r="BP780" s="178"/>
      <c r="BQ780" s="178"/>
      <c r="BR780" s="178"/>
      <c r="BS780" s="178"/>
      <c r="BT780" s="178"/>
      <c r="BU780" s="179"/>
      <c r="BV780" s="180"/>
      <c r="BW780" s="181"/>
      <c r="BX780" s="177"/>
      <c r="BY780"/>
      <c r="CA780"/>
    </row>
    <row r="781" spans="2:79" ht="18.75">
      <c r="B781" s="1170" t="s">
        <v>1604</v>
      </c>
      <c r="C781" s="335">
        <v>44360367000191</v>
      </c>
      <c r="D781" s="1170" t="s">
        <v>14</v>
      </c>
      <c r="E781" s="1170" t="s">
        <v>1414</v>
      </c>
      <c r="F781" s="1170" t="s">
        <v>1414</v>
      </c>
      <c r="G781" s="1172" t="s">
        <v>1414</v>
      </c>
      <c r="H781" s="1172" t="s">
        <v>34</v>
      </c>
      <c r="I781" s="1172" t="s">
        <v>1414</v>
      </c>
      <c r="J781" s="1172" t="s">
        <v>1414</v>
      </c>
      <c r="K781" s="1172" t="s">
        <v>1414</v>
      </c>
      <c r="L781" s="740" t="s">
        <v>1414</v>
      </c>
      <c r="M781" s="740" t="s">
        <v>34</v>
      </c>
      <c r="N781" s="1172" t="s">
        <v>3540</v>
      </c>
      <c r="O781" s="1172" t="s">
        <v>1320</v>
      </c>
      <c r="P781" s="783">
        <v>44542</v>
      </c>
      <c r="Q781" s="741">
        <v>27.010847949999999</v>
      </c>
      <c r="R781" s="741">
        <v>26.439379213097347</v>
      </c>
      <c r="S781" s="784">
        <v>32</v>
      </c>
      <c r="T781" s="742">
        <v>-4.5303598914442023E-2</v>
      </c>
      <c r="U781" s="743">
        <v>-1.3938130680989467</v>
      </c>
      <c r="V781" s="742">
        <v>-7.2793232843652356E-2</v>
      </c>
      <c r="W781" s="743">
        <v>-0.55026201006436559</v>
      </c>
      <c r="X781" s="742"/>
      <c r="Y781" s="743"/>
      <c r="Z781" s="742"/>
      <c r="AA781" s="743"/>
      <c r="AB781" s="742">
        <v>0.19329460921761313</v>
      </c>
      <c r="AC781" s="744">
        <v>-1.0609791258760517</v>
      </c>
      <c r="AD781" s="785">
        <v>0</v>
      </c>
      <c r="AE781" s="1178" t="s">
        <v>2062</v>
      </c>
      <c r="AF781" s="786" t="s">
        <v>1741</v>
      </c>
      <c r="AG781" s="787" t="s">
        <v>1427</v>
      </c>
      <c r="AH781" s="787" t="s">
        <v>1726</v>
      </c>
      <c r="AI781" s="787">
        <v>5000</v>
      </c>
      <c r="AJ781" s="787">
        <v>5000</v>
      </c>
      <c r="AK781" s="787">
        <v>5000</v>
      </c>
      <c r="AL781" s="742">
        <v>0</v>
      </c>
      <c r="AM781" s="742">
        <v>0</v>
      </c>
      <c r="AN781" s="743" t="s">
        <v>64</v>
      </c>
      <c r="AO781" s="1172" t="s">
        <v>34</v>
      </c>
      <c r="AP781" s="1178" t="s">
        <v>1727</v>
      </c>
      <c r="AQ781" s="745" t="s">
        <v>659</v>
      </c>
      <c r="AR781" s="742">
        <v>0</v>
      </c>
      <c r="AS781" s="742">
        <v>0</v>
      </c>
      <c r="AT781" s="742" t="s">
        <v>1414</v>
      </c>
      <c r="AU781" s="742" t="s">
        <v>2724</v>
      </c>
      <c r="AX781" s="190"/>
      <c r="AY781" s="190"/>
      <c r="AZ781" s="176"/>
      <c r="BA781" s="176"/>
      <c r="BB781" s="176"/>
      <c r="BC781" s="751"/>
      <c r="BD781" s="176"/>
      <c r="BE781" s="176"/>
      <c r="BF781" s="176"/>
      <c r="BG781" s="176"/>
      <c r="BH781" s="751"/>
      <c r="BI781" s="178"/>
      <c r="BJ781" s="191"/>
      <c r="BK781" s="191"/>
      <c r="BL781" s="191"/>
      <c r="BM781" s="210"/>
      <c r="BN781" s="178"/>
      <c r="BO781" s="178"/>
      <c r="BP781" s="178"/>
      <c r="BQ781" s="178"/>
      <c r="BR781" s="178"/>
      <c r="BS781" s="178"/>
      <c r="BT781" s="178"/>
      <c r="BU781" s="179"/>
      <c r="BV781" s="180"/>
      <c r="BW781" s="181"/>
      <c r="BX781" s="177"/>
      <c r="BY781"/>
      <c r="CA781"/>
    </row>
    <row r="782" spans="2:79" ht="18.75">
      <c r="B782" s="1170" t="s">
        <v>1058</v>
      </c>
      <c r="C782" s="335">
        <v>11435287000107</v>
      </c>
      <c r="D782" s="1170" t="s">
        <v>11</v>
      </c>
      <c r="E782" s="1170" t="s">
        <v>620</v>
      </c>
      <c r="F782" s="1170" t="s">
        <v>663</v>
      </c>
      <c r="G782" s="1172" t="s">
        <v>738</v>
      </c>
      <c r="H782" s="1172" t="s">
        <v>34</v>
      </c>
      <c r="I782" s="1172" t="s">
        <v>1303</v>
      </c>
      <c r="J782" s="1172" t="s">
        <v>608</v>
      </c>
      <c r="K782" s="1172" t="s">
        <v>48</v>
      </c>
      <c r="L782" s="740" t="s">
        <v>1414</v>
      </c>
      <c r="M782" s="740" t="s">
        <v>34</v>
      </c>
      <c r="N782" s="1172" t="s">
        <v>3541</v>
      </c>
      <c r="O782" s="1172" t="s">
        <v>1320</v>
      </c>
      <c r="P782" s="783">
        <v>40227</v>
      </c>
      <c r="Q782" s="741">
        <v>430.87870900000001</v>
      </c>
      <c r="R782" s="741">
        <v>537.96603808536599</v>
      </c>
      <c r="S782" s="784">
        <v>0</v>
      </c>
      <c r="T782" s="742">
        <v>2.9498899091325415E-2</v>
      </c>
      <c r="U782" s="743">
        <v>0.90756478587210943</v>
      </c>
      <c r="V782" s="742">
        <v>0.12826086914608181</v>
      </c>
      <c r="W782" s="743">
        <v>0.96955556048064628</v>
      </c>
      <c r="X782" s="742">
        <v>0.21156303983862457</v>
      </c>
      <c r="Y782" s="743">
        <v>1.0305508355747655</v>
      </c>
      <c r="Z782" s="742">
        <v>0.23963476695802011</v>
      </c>
      <c r="AA782" s="743">
        <v>1.0325651380737397</v>
      </c>
      <c r="AB782" s="742">
        <v>1.7557393644506427E-3</v>
      </c>
      <c r="AC782" s="744">
        <v>-2.2938732343010133</v>
      </c>
      <c r="AD782" s="785">
        <v>0</v>
      </c>
      <c r="AE782" s="1178" t="s">
        <v>1826</v>
      </c>
      <c r="AF782" s="786" t="s">
        <v>1765</v>
      </c>
      <c r="AG782" s="787" t="s">
        <v>719</v>
      </c>
      <c r="AH782" s="787" t="s">
        <v>1730</v>
      </c>
      <c r="AI782" s="787">
        <v>1000</v>
      </c>
      <c r="AJ782" s="787">
        <v>500</v>
      </c>
      <c r="AK782" s="787">
        <v>500</v>
      </c>
      <c r="AL782" s="742">
        <v>3.0000000000000001E-3</v>
      </c>
      <c r="AM782" s="742">
        <v>0</v>
      </c>
      <c r="AN782" s="743" t="s">
        <v>64</v>
      </c>
      <c r="AO782" s="1172" t="s">
        <v>34</v>
      </c>
      <c r="AP782" s="1178" t="s">
        <v>1731</v>
      </c>
      <c r="AQ782" s="745" t="s">
        <v>669</v>
      </c>
      <c r="AR782" s="742">
        <v>1.1999999999999999E-3</v>
      </c>
      <c r="AS782" s="742">
        <v>1.1999999999999999E-3</v>
      </c>
      <c r="AT782" s="742" t="s">
        <v>1414</v>
      </c>
      <c r="AU782" s="742" t="s">
        <v>2724</v>
      </c>
      <c r="AX782"/>
      <c r="AY782" s="190"/>
      <c r="AZ782" s="176"/>
      <c r="BA782" s="176"/>
      <c r="BB782" s="176"/>
      <c r="BC782" s="751"/>
      <c r="BD782" s="176"/>
      <c r="BE782" s="176"/>
      <c r="BF782" s="176"/>
      <c r="BG782" s="176"/>
      <c r="BH782" s="751"/>
      <c r="BI782" s="178"/>
      <c r="BJ782" s="191"/>
      <c r="BK782" s="191"/>
      <c r="BL782" s="191"/>
      <c r="BM782" s="178"/>
      <c r="BN782" s="178"/>
      <c r="BO782" s="178"/>
      <c r="BP782" s="178"/>
      <c r="BQ782" s="178"/>
      <c r="BR782" s="178"/>
      <c r="BS782" s="178"/>
      <c r="BT782" s="178"/>
      <c r="BU782" s="179"/>
      <c r="BV782" s="180"/>
      <c r="BW782" s="181"/>
      <c r="BX782" s="177"/>
      <c r="BY782"/>
      <c r="CA782"/>
    </row>
    <row r="783" spans="2:79" ht="18.75">
      <c r="B783" s="1170" t="s">
        <v>1059</v>
      </c>
      <c r="C783" s="335">
        <v>19488768000184</v>
      </c>
      <c r="D783" s="1170" t="s">
        <v>11</v>
      </c>
      <c r="E783" s="1170" t="s">
        <v>620</v>
      </c>
      <c r="F783" s="1170" t="s">
        <v>663</v>
      </c>
      <c r="G783" s="1172" t="s">
        <v>738</v>
      </c>
      <c r="H783" s="1172" t="s">
        <v>34</v>
      </c>
      <c r="I783" s="1172" t="s">
        <v>1414</v>
      </c>
      <c r="J783" s="1172" t="s">
        <v>608</v>
      </c>
      <c r="K783" s="1172" t="s">
        <v>48</v>
      </c>
      <c r="L783" s="740" t="s">
        <v>1414</v>
      </c>
      <c r="M783" s="740" t="s">
        <v>34</v>
      </c>
      <c r="N783" s="1172" t="s">
        <v>3542</v>
      </c>
      <c r="O783" s="1172" t="s">
        <v>1320</v>
      </c>
      <c r="P783" s="783">
        <v>41907</v>
      </c>
      <c r="Q783" s="741">
        <v>804.02425100000005</v>
      </c>
      <c r="R783" s="741">
        <v>1058.8158688024691</v>
      </c>
      <c r="S783" s="784">
        <v>1</v>
      </c>
      <c r="T783" s="742">
        <v>-3.9993394125958925E-4</v>
      </c>
      <c r="U783" s="743">
        <v>-1.2304390093967384E-2</v>
      </c>
      <c r="V783" s="742">
        <v>0.10512905824738272</v>
      </c>
      <c r="W783" s="743">
        <v>0.79469649371978723</v>
      </c>
      <c r="X783" s="742">
        <v>0.19701902039401631</v>
      </c>
      <c r="Y783" s="743">
        <v>0.95970504227037046</v>
      </c>
      <c r="Z783" s="742">
        <v>0.2482400960563178</v>
      </c>
      <c r="AA783" s="743">
        <v>1.0696447444319872</v>
      </c>
      <c r="AB783" s="742">
        <v>1.2031586387979812E-2</v>
      </c>
      <c r="AC783" s="744">
        <v>-2.2573294624185731</v>
      </c>
      <c r="AD783" s="785">
        <v>0</v>
      </c>
      <c r="AE783" s="1178" t="s">
        <v>1826</v>
      </c>
      <c r="AF783" s="786" t="s">
        <v>1765</v>
      </c>
      <c r="AG783" s="787" t="s">
        <v>719</v>
      </c>
      <c r="AH783" s="787" t="s">
        <v>1730</v>
      </c>
      <c r="AI783" s="787">
        <v>1000</v>
      </c>
      <c r="AJ783" s="787">
        <v>0</v>
      </c>
      <c r="AK783" s="787">
        <v>0</v>
      </c>
      <c r="AL783" s="742">
        <v>4.5000000000000005E-3</v>
      </c>
      <c r="AM783" s="742">
        <v>0</v>
      </c>
      <c r="AN783" s="743" t="s">
        <v>64</v>
      </c>
      <c r="AO783" s="1172" t="s">
        <v>34</v>
      </c>
      <c r="AP783" s="1178" t="s">
        <v>1731</v>
      </c>
      <c r="AQ783" s="745" t="s">
        <v>669</v>
      </c>
      <c r="AR783" s="742">
        <v>1.6199999999999999E-3</v>
      </c>
      <c r="AS783" s="742">
        <v>1.6199999999999999E-3</v>
      </c>
      <c r="AT783" s="742" t="s">
        <v>1414</v>
      </c>
      <c r="AU783" s="742" t="s">
        <v>2724</v>
      </c>
      <c r="AX783"/>
      <c r="AY783" s="190"/>
      <c r="AZ783" s="176"/>
      <c r="BA783" s="176"/>
      <c r="BB783" s="176"/>
      <c r="BC783" s="751"/>
      <c r="BD783" s="176"/>
      <c r="BE783" s="176"/>
      <c r="BF783" s="176"/>
      <c r="BG783" s="176"/>
      <c r="BH783" s="751"/>
      <c r="BI783" s="178"/>
      <c r="BJ783" s="191"/>
      <c r="BK783" s="191"/>
      <c r="BL783" s="191"/>
      <c r="BM783" s="178"/>
      <c r="BN783" s="178"/>
      <c r="BO783" s="178"/>
      <c r="BP783" s="178"/>
      <c r="BQ783" s="178"/>
      <c r="BR783" s="178"/>
      <c r="BS783" s="178"/>
      <c r="BT783" s="178"/>
      <c r="BU783" s="179"/>
      <c r="BV783" s="180"/>
      <c r="BW783" s="181"/>
      <c r="BX783" s="177"/>
      <c r="BY783"/>
      <c r="CA783"/>
    </row>
    <row r="784" spans="2:79" ht="18.75">
      <c r="B784" s="1170" t="s">
        <v>1060</v>
      </c>
      <c r="C784" s="335">
        <v>38001966000116</v>
      </c>
      <c r="D784" s="1170" t="s">
        <v>14</v>
      </c>
      <c r="E784" s="1170" t="s">
        <v>607</v>
      </c>
      <c r="F784" s="1170" t="s">
        <v>1414</v>
      </c>
      <c r="G784" s="1172" t="s">
        <v>1414</v>
      </c>
      <c r="H784" s="1172" t="s">
        <v>34</v>
      </c>
      <c r="I784" s="1172" t="s">
        <v>34</v>
      </c>
      <c r="J784" s="1172" t="s">
        <v>611</v>
      </c>
      <c r="K784" s="1172" t="s">
        <v>1414</v>
      </c>
      <c r="L784" s="740" t="s">
        <v>1414</v>
      </c>
      <c r="M784" s="740" t="s">
        <v>1411</v>
      </c>
      <c r="N784" s="1172" t="s">
        <v>3543</v>
      </c>
      <c r="O784" s="1172" t="s">
        <v>1320</v>
      </c>
      <c r="P784" s="783">
        <v>44088</v>
      </c>
      <c r="Q784" s="741">
        <v>60.32735435</v>
      </c>
      <c r="R784" s="741">
        <v>63.341981712897976</v>
      </c>
      <c r="S784" s="784">
        <v>4</v>
      </c>
      <c r="T784" s="742">
        <v>1.6698908767352139E-2</v>
      </c>
      <c r="U784" s="743">
        <v>0.51375956481699636</v>
      </c>
      <c r="V784" s="742">
        <v>-0.22978265430317413</v>
      </c>
      <c r="W784" s="743">
        <v>-1.7369837867534081</v>
      </c>
      <c r="X784" s="742">
        <v>-0.38369205086588309</v>
      </c>
      <c r="Y784" s="743">
        <v>-1.8690134341274547</v>
      </c>
      <c r="Z784" s="742"/>
      <c r="AA784" s="743"/>
      <c r="AB784" s="742">
        <v>0.32117047297242068</v>
      </c>
      <c r="AC784" s="744">
        <v>-1.1273482385626072</v>
      </c>
      <c r="AD784" s="785">
        <v>38012975000102</v>
      </c>
      <c r="AE784" s="1178" t="s">
        <v>1826</v>
      </c>
      <c r="AF784" s="786" t="s">
        <v>1765</v>
      </c>
      <c r="AG784" s="787" t="s">
        <v>719</v>
      </c>
      <c r="AH784" s="787" t="s">
        <v>1726</v>
      </c>
      <c r="AI784" s="787">
        <v>1000</v>
      </c>
      <c r="AJ784" s="787">
        <v>500</v>
      </c>
      <c r="AK784" s="787">
        <v>500</v>
      </c>
      <c r="AL784" s="742">
        <v>6.9999999999999993E-3</v>
      </c>
      <c r="AM784" s="742">
        <v>0</v>
      </c>
      <c r="AN784" s="743" t="s">
        <v>2119</v>
      </c>
      <c r="AO784" s="1172" t="s">
        <v>34</v>
      </c>
      <c r="AP784" s="1178" t="s">
        <v>1742</v>
      </c>
      <c r="AQ784" s="745" t="s">
        <v>679</v>
      </c>
      <c r="AR784" s="742">
        <v>1.8666666666666699E-3</v>
      </c>
      <c r="AS784" s="742">
        <v>1.8666666666666699E-3</v>
      </c>
      <c r="AT784" s="742" t="s">
        <v>1414</v>
      </c>
      <c r="AU784" s="742" t="s">
        <v>2724</v>
      </c>
      <c r="AX784"/>
      <c r="AY784" s="190"/>
      <c r="AZ784" s="176"/>
      <c r="BA784" s="176"/>
      <c r="BB784" s="176"/>
      <c r="BC784" s="751"/>
      <c r="BD784" s="176"/>
      <c r="BE784" s="176"/>
      <c r="BF784" s="176"/>
      <c r="BG784" s="176"/>
      <c r="BH784" s="751"/>
      <c r="BI784" s="178"/>
      <c r="BJ784" s="191"/>
      <c r="BK784" s="191"/>
      <c r="BL784" s="191"/>
      <c r="BM784" s="178"/>
      <c r="BN784" s="178"/>
      <c r="BO784" s="178"/>
      <c r="BP784" s="178"/>
      <c r="BQ784" s="178"/>
      <c r="BR784" s="178"/>
      <c r="BS784" s="178"/>
      <c r="BT784" s="178"/>
      <c r="BU784" s="179"/>
      <c r="BV784" s="180"/>
      <c r="BW784" s="181"/>
      <c r="BX784" s="177"/>
      <c r="BY784"/>
      <c r="CA784"/>
    </row>
    <row r="785" spans="2:79" ht="18.75">
      <c r="B785" s="1170" t="s">
        <v>1061</v>
      </c>
      <c r="C785" s="335">
        <v>18683208000118</v>
      </c>
      <c r="D785" s="1170" t="s">
        <v>13</v>
      </c>
      <c r="E785" s="1170" t="s">
        <v>615</v>
      </c>
      <c r="F785" s="1170" t="s">
        <v>619</v>
      </c>
      <c r="G785" s="1172" t="s">
        <v>34</v>
      </c>
      <c r="H785" s="1172" t="s">
        <v>1336</v>
      </c>
      <c r="I785" s="1172" t="s">
        <v>34</v>
      </c>
      <c r="J785" s="1172" t="s">
        <v>1414</v>
      </c>
      <c r="K785" s="1172" t="s">
        <v>48</v>
      </c>
      <c r="L785" s="740" t="s">
        <v>1414</v>
      </c>
      <c r="M785" s="740" t="s">
        <v>1411</v>
      </c>
      <c r="N785" s="1172" t="s">
        <v>3544</v>
      </c>
      <c r="O785" s="1172" t="s">
        <v>1320</v>
      </c>
      <c r="P785" s="783">
        <v>41941</v>
      </c>
      <c r="Q785" s="741">
        <v>97.617484000000005</v>
      </c>
      <c r="R785" s="741">
        <v>90.122410405737725</v>
      </c>
      <c r="S785" s="784">
        <v>1</v>
      </c>
      <c r="T785" s="742">
        <v>2.399500077049721E-2</v>
      </c>
      <c r="U785" s="743">
        <v>0.7382315410774517</v>
      </c>
      <c r="V785" s="742">
        <v>7.5206854705253789E-2</v>
      </c>
      <c r="W785" s="743">
        <v>0.56850717331948142</v>
      </c>
      <c r="X785" s="742">
        <v>0.14221271494616605</v>
      </c>
      <c r="Y785" s="743">
        <v>0.6927364644075733</v>
      </c>
      <c r="Z785" s="742">
        <v>0.23017145261386251</v>
      </c>
      <c r="AA785" s="743">
        <v>0.99178854873968003</v>
      </c>
      <c r="AB785" s="742">
        <v>2.2991758534956649E-2</v>
      </c>
      <c r="AC785" s="744">
        <v>-2.4826921302502125</v>
      </c>
      <c r="AD785" s="785">
        <v>0</v>
      </c>
      <c r="AE785" s="1178" t="s">
        <v>1826</v>
      </c>
      <c r="AF785" s="786" t="s">
        <v>1725</v>
      </c>
      <c r="AG785" s="787" t="s">
        <v>1428</v>
      </c>
      <c r="AH785" s="787" t="s">
        <v>1730</v>
      </c>
      <c r="AI785" s="787">
        <v>1000</v>
      </c>
      <c r="AJ785" s="787">
        <v>0</v>
      </c>
      <c r="AK785" s="787">
        <v>500</v>
      </c>
      <c r="AL785" s="742">
        <v>9.0000000000000011E-3</v>
      </c>
      <c r="AM785" s="742">
        <v>0.15</v>
      </c>
      <c r="AN785" s="743" t="s">
        <v>64</v>
      </c>
      <c r="AO785" s="1172" t="s">
        <v>34</v>
      </c>
      <c r="AP785" s="1178" t="s">
        <v>1742</v>
      </c>
      <c r="AQ785" s="745" t="s">
        <v>668</v>
      </c>
      <c r="AR785" s="742">
        <v>8.0009999999999999E-4</v>
      </c>
      <c r="AS785" s="742">
        <v>8.0009999999999999E-4</v>
      </c>
      <c r="AT785" s="742" t="s">
        <v>1414</v>
      </c>
      <c r="AU785" s="742" t="s">
        <v>2724</v>
      </c>
      <c r="AX785"/>
      <c r="AY785" s="190"/>
      <c r="AZ785" s="176"/>
      <c r="BA785" s="176"/>
      <c r="BB785" s="176"/>
      <c r="BC785" s="751"/>
      <c r="BD785" s="176"/>
      <c r="BE785" s="176"/>
      <c r="BF785" s="176"/>
      <c r="BG785" s="176"/>
      <c r="BH785" s="751"/>
      <c r="BI785" s="178"/>
      <c r="BJ785" s="191"/>
      <c r="BK785" s="191"/>
      <c r="BL785" s="191"/>
      <c r="BM785" s="178"/>
      <c r="BN785" s="178"/>
      <c r="BO785" s="178"/>
      <c r="BP785" s="178"/>
      <c r="BQ785" s="178"/>
      <c r="BR785" s="178"/>
      <c r="BS785" s="178"/>
      <c r="BT785" s="178"/>
      <c r="BU785" s="179"/>
      <c r="BV785" s="180"/>
      <c r="BW785" s="181"/>
      <c r="BX785" s="177"/>
      <c r="BY785"/>
      <c r="CA785"/>
    </row>
    <row r="786" spans="2:79" ht="18.75">
      <c r="B786" s="1170" t="s">
        <v>1062</v>
      </c>
      <c r="C786" s="335">
        <v>29283824000106</v>
      </c>
      <c r="D786" s="1170" t="s">
        <v>11</v>
      </c>
      <c r="E786" s="1170" t="s">
        <v>620</v>
      </c>
      <c r="F786" s="1170" t="s">
        <v>663</v>
      </c>
      <c r="G786" s="1172" t="s">
        <v>738</v>
      </c>
      <c r="H786" s="1172" t="s">
        <v>34</v>
      </c>
      <c r="I786" s="1172" t="s">
        <v>1414</v>
      </c>
      <c r="J786" s="1172" t="s">
        <v>608</v>
      </c>
      <c r="K786" s="1172" t="s">
        <v>48</v>
      </c>
      <c r="L786" s="740" t="s">
        <v>1414</v>
      </c>
      <c r="M786" s="740" t="s">
        <v>34</v>
      </c>
      <c r="N786" s="1172" t="s">
        <v>3545</v>
      </c>
      <c r="O786" s="1172" t="s">
        <v>1320</v>
      </c>
      <c r="P786" s="783">
        <v>43182</v>
      </c>
      <c r="Q786" s="741">
        <v>221.13647498</v>
      </c>
      <c r="R786" s="741">
        <v>236.0358239734137</v>
      </c>
      <c r="S786" s="784">
        <v>16</v>
      </c>
      <c r="T786" s="742">
        <v>6.3772573917431075E-5</v>
      </c>
      <c r="U786" s="743">
        <v>1.9620305901146802E-3</v>
      </c>
      <c r="V786" s="742">
        <v>0.11107188951364932</v>
      </c>
      <c r="W786" s="743">
        <v>0.83961982175871197</v>
      </c>
      <c r="X786" s="742">
        <v>0.22194726977807022</v>
      </c>
      <c r="Y786" s="743">
        <v>1.0811337580410858</v>
      </c>
      <c r="Z786" s="742">
        <v>0.28077058322740145</v>
      </c>
      <c r="AA786" s="743">
        <v>1.2098157530206548</v>
      </c>
      <c r="AB786" s="742">
        <v>1.1369034263936855E-2</v>
      </c>
      <c r="AC786" s="744">
        <v>-1.8661587848542285</v>
      </c>
      <c r="AD786" s="785">
        <v>29283779000181</v>
      </c>
      <c r="AE786" s="1178" t="s">
        <v>1826</v>
      </c>
      <c r="AF786" s="786" t="s">
        <v>1725</v>
      </c>
      <c r="AG786" s="787" t="s">
        <v>1428</v>
      </c>
      <c r="AH786" s="787" t="s">
        <v>1730</v>
      </c>
      <c r="AI786" s="787">
        <v>1000</v>
      </c>
      <c r="AJ786" s="787">
        <v>1000</v>
      </c>
      <c r="AK786" s="787">
        <v>1000</v>
      </c>
      <c r="AL786" s="742">
        <v>7.4999999999999997E-3</v>
      </c>
      <c r="AM786" s="742">
        <v>0</v>
      </c>
      <c r="AN786" s="743" t="s">
        <v>64</v>
      </c>
      <c r="AO786" s="1172" t="s">
        <v>34</v>
      </c>
      <c r="AP786" s="1178" t="s">
        <v>1731</v>
      </c>
      <c r="AQ786" s="745" t="s">
        <v>675</v>
      </c>
      <c r="AR786" s="742">
        <v>2.16666666666667E-3</v>
      </c>
      <c r="AS786" s="742">
        <v>2.16666666666667E-3</v>
      </c>
      <c r="AT786" s="742" t="s">
        <v>1414</v>
      </c>
      <c r="AU786" s="742" t="s">
        <v>2724</v>
      </c>
      <c r="AX786"/>
      <c r="AY786" s="190"/>
      <c r="AZ786" s="176"/>
      <c r="BA786" s="176"/>
      <c r="BB786" s="176"/>
      <c r="BC786" s="751"/>
      <c r="BD786" s="176"/>
      <c r="BE786" s="176"/>
      <c r="BF786" s="176"/>
      <c r="BG786" s="176"/>
      <c r="BH786" s="751"/>
      <c r="BI786" s="178"/>
      <c r="BJ786" s="191"/>
      <c r="BK786" s="191"/>
      <c r="BL786" s="191"/>
      <c r="BM786" s="178"/>
      <c r="BN786" s="178"/>
      <c r="BO786" s="178"/>
      <c r="BP786" s="178"/>
      <c r="BQ786" s="178"/>
      <c r="BR786" s="178"/>
      <c r="BS786" s="178"/>
      <c r="BT786" s="178"/>
      <c r="BU786" s="179"/>
      <c r="BV786" s="180"/>
      <c r="BW786" s="181"/>
      <c r="BX786" s="177"/>
      <c r="BY786"/>
      <c r="CA786"/>
    </row>
    <row r="787" spans="2:79" ht="18.75">
      <c r="B787" s="1170" t="s">
        <v>1063</v>
      </c>
      <c r="C787" s="335">
        <v>32228412000170</v>
      </c>
      <c r="D787" s="1170" t="s">
        <v>11</v>
      </c>
      <c r="E787" s="1170" t="s">
        <v>620</v>
      </c>
      <c r="F787" s="1170" t="s">
        <v>663</v>
      </c>
      <c r="G787" s="1172" t="s">
        <v>738</v>
      </c>
      <c r="H787" s="1172" t="s">
        <v>34</v>
      </c>
      <c r="I787" s="1172" t="s">
        <v>1414</v>
      </c>
      <c r="J787" s="1172" t="s">
        <v>608</v>
      </c>
      <c r="K787" s="1172" t="s">
        <v>48</v>
      </c>
      <c r="L787" s="740" t="s">
        <v>1414</v>
      </c>
      <c r="M787" s="740" t="s">
        <v>34</v>
      </c>
      <c r="N787" s="1172" t="s">
        <v>3546</v>
      </c>
      <c r="O787" s="1172" t="s">
        <v>1320</v>
      </c>
      <c r="P787" s="783">
        <v>43608</v>
      </c>
      <c r="Q787" s="741">
        <v>0</v>
      </c>
      <c r="R787" s="741">
        <v>0</v>
      </c>
      <c r="S787" s="784">
        <v>61</v>
      </c>
      <c r="T787" s="742"/>
      <c r="U787" s="743"/>
      <c r="V787" s="742"/>
      <c r="W787" s="743"/>
      <c r="X787" s="742"/>
      <c r="Y787" s="743"/>
      <c r="Z787" s="742"/>
      <c r="AA787" s="743"/>
      <c r="AB787" s="742"/>
      <c r="AC787" s="744"/>
      <c r="AD787" s="785">
        <v>32236271000137</v>
      </c>
      <c r="AE787" s="1178" t="s">
        <v>2584</v>
      </c>
      <c r="AF787" s="786" t="s">
        <v>1725</v>
      </c>
      <c r="AG787" s="787" t="s">
        <v>1428</v>
      </c>
      <c r="AH787" s="787" t="s">
        <v>1726</v>
      </c>
      <c r="AI787" s="787">
        <v>3000</v>
      </c>
      <c r="AJ787" s="787">
        <v>1000</v>
      </c>
      <c r="AK787" s="787">
        <v>1000</v>
      </c>
      <c r="AL787" s="742">
        <v>7.4999999999999997E-3</v>
      </c>
      <c r="AM787" s="742">
        <v>0.2</v>
      </c>
      <c r="AN787" s="743" t="s">
        <v>64</v>
      </c>
      <c r="AO787" s="1172" t="s">
        <v>34</v>
      </c>
      <c r="AP787" s="1178" t="s">
        <v>1731</v>
      </c>
      <c r="AQ787" s="745" t="s">
        <v>675</v>
      </c>
      <c r="AR787" s="742">
        <v>2.5000000000000001E-3</v>
      </c>
      <c r="AS787" s="742">
        <v>2.5000000000000001E-3</v>
      </c>
      <c r="AT787" s="742" t="s">
        <v>1414</v>
      </c>
      <c r="AU787" s="742" t="s">
        <v>2724</v>
      </c>
      <c r="AX787"/>
      <c r="AY787" s="190"/>
      <c r="AZ787" s="176"/>
      <c r="BA787" s="176"/>
      <c r="BB787" s="176"/>
      <c r="BC787" s="751"/>
      <c r="BD787" s="176"/>
      <c r="BE787" s="176"/>
      <c r="BF787" s="176"/>
      <c r="BG787" s="176"/>
      <c r="BH787" s="751"/>
      <c r="BI787" s="178"/>
      <c r="BJ787" s="191"/>
      <c r="BK787" s="191"/>
      <c r="BL787" s="191"/>
      <c r="BM787" s="178"/>
      <c r="BN787" s="178"/>
      <c r="BO787" s="178"/>
      <c r="BP787" s="178"/>
      <c r="BQ787" s="178"/>
      <c r="BR787" s="178"/>
      <c r="BS787" s="178"/>
      <c r="BT787" s="178"/>
      <c r="BU787" s="179"/>
      <c r="BV787" s="180"/>
      <c r="BW787" s="181"/>
      <c r="BX787" s="177"/>
      <c r="BY787"/>
      <c r="CA787"/>
    </row>
    <row r="788" spans="2:79" ht="18.75">
      <c r="B788" s="1170" t="s">
        <v>1064</v>
      </c>
      <c r="C788" s="335">
        <v>32319558000120</v>
      </c>
      <c r="D788" s="1170" t="s">
        <v>13</v>
      </c>
      <c r="E788" s="1170" t="s">
        <v>616</v>
      </c>
      <c r="F788" s="1170" t="s">
        <v>610</v>
      </c>
      <c r="G788" s="1172" t="s">
        <v>34</v>
      </c>
      <c r="H788" s="1172" t="s">
        <v>1337</v>
      </c>
      <c r="I788" s="1172" t="s">
        <v>34</v>
      </c>
      <c r="J788" s="1172" t="s">
        <v>1414</v>
      </c>
      <c r="K788" s="1172" t="s">
        <v>48</v>
      </c>
      <c r="L788" s="740" t="s">
        <v>1414</v>
      </c>
      <c r="M788" s="740" t="s">
        <v>34</v>
      </c>
      <c r="N788" s="1172" t="s">
        <v>3547</v>
      </c>
      <c r="O788" s="1172" t="s">
        <v>1320</v>
      </c>
      <c r="P788" s="783">
        <v>43863</v>
      </c>
      <c r="Q788" s="741">
        <v>24.276076450000001</v>
      </c>
      <c r="R788" s="741">
        <v>31.85184577733872</v>
      </c>
      <c r="S788" s="784">
        <v>6</v>
      </c>
      <c r="T788" s="742">
        <v>4.5985625852143608E-2</v>
      </c>
      <c r="U788" s="743">
        <v>1.4147963471615939</v>
      </c>
      <c r="V788" s="742">
        <v>-3.3569543289648673E-2</v>
      </c>
      <c r="W788" s="743">
        <v>-0.25376046159647375</v>
      </c>
      <c r="X788" s="742">
        <v>7.9683847881430792E-2</v>
      </c>
      <c r="Y788" s="743">
        <v>0.38815029354209946</v>
      </c>
      <c r="Z788" s="742">
        <v>0.17790889668149212</v>
      </c>
      <c r="AA788" s="743">
        <v>0.7665937910363948</v>
      </c>
      <c r="AB788" s="742">
        <v>8.9391965971385545E-2</v>
      </c>
      <c r="AC788" s="744">
        <v>-1.8554000258070591</v>
      </c>
      <c r="AD788" s="785">
        <v>34461768000184</v>
      </c>
      <c r="AE788" s="1178" t="s">
        <v>1936</v>
      </c>
      <c r="AF788" s="786" t="s">
        <v>1725</v>
      </c>
      <c r="AG788" s="787" t="s">
        <v>1428</v>
      </c>
      <c r="AH788" s="787" t="s">
        <v>1726</v>
      </c>
      <c r="AI788" s="787">
        <v>500</v>
      </c>
      <c r="AJ788" s="787">
        <v>500</v>
      </c>
      <c r="AK788" s="787">
        <v>500</v>
      </c>
      <c r="AL788" s="742">
        <v>0.01</v>
      </c>
      <c r="AM788" s="742">
        <v>0</v>
      </c>
      <c r="AN788" s="743" t="s">
        <v>34</v>
      </c>
      <c r="AO788" s="1172" t="s">
        <v>34</v>
      </c>
      <c r="AP788" s="1178" t="s">
        <v>1742</v>
      </c>
      <c r="AQ788" s="745" t="s">
        <v>679</v>
      </c>
      <c r="AR788" s="742">
        <v>6.6666666666666697E-3</v>
      </c>
      <c r="AS788" s="742">
        <v>6.6666666666666697E-3</v>
      </c>
      <c r="AT788" s="742" t="s">
        <v>1414</v>
      </c>
      <c r="AU788" s="742" t="s">
        <v>2724</v>
      </c>
      <c r="AX788"/>
      <c r="AY788" s="190"/>
      <c r="AZ788" s="176"/>
      <c r="BA788" s="176"/>
      <c r="BB788" s="176"/>
      <c r="BC788" s="751"/>
      <c r="BD788" s="176"/>
      <c r="BE788" s="176"/>
      <c r="BF788" s="176"/>
      <c r="BG788" s="176"/>
      <c r="BH788" s="751"/>
      <c r="BI788" s="178"/>
      <c r="BJ788" s="191"/>
      <c r="BK788" s="191"/>
      <c r="BL788" s="191"/>
      <c r="BM788" s="178"/>
      <c r="BN788" s="178"/>
      <c r="BO788" s="178"/>
      <c r="BP788" s="178"/>
      <c r="BQ788" s="178"/>
      <c r="BR788" s="178"/>
      <c r="BS788" s="178"/>
      <c r="BT788" s="178"/>
      <c r="BU788" s="179"/>
      <c r="BV788" s="180"/>
      <c r="BW788" s="181"/>
      <c r="BX788" s="177"/>
      <c r="BY788"/>
      <c r="CA788"/>
    </row>
    <row r="789" spans="2:79" ht="18.75">
      <c r="B789" s="1170" t="s">
        <v>1065</v>
      </c>
      <c r="C789" s="335">
        <v>38281316000171</v>
      </c>
      <c r="D789" s="1170" t="s">
        <v>13</v>
      </c>
      <c r="E789" s="1170" t="s">
        <v>616</v>
      </c>
      <c r="F789" s="1170" t="s">
        <v>610</v>
      </c>
      <c r="G789" s="1172" t="s">
        <v>34</v>
      </c>
      <c r="H789" s="1172" t="s">
        <v>1337</v>
      </c>
      <c r="I789" s="1172" t="s">
        <v>34</v>
      </c>
      <c r="J789" s="1172" t="s">
        <v>1414</v>
      </c>
      <c r="K789" s="1172" t="s">
        <v>49</v>
      </c>
      <c r="L789" s="740" t="s">
        <v>1414</v>
      </c>
      <c r="M789" s="740" t="s">
        <v>34</v>
      </c>
      <c r="N789" s="1172" t="s">
        <v>3548</v>
      </c>
      <c r="O789" s="1172" t="s">
        <v>1320</v>
      </c>
      <c r="P789" s="783">
        <v>44121</v>
      </c>
      <c r="Q789" s="741">
        <v>9.3634080700000002</v>
      </c>
      <c r="R789" s="741">
        <v>14.357733579717735</v>
      </c>
      <c r="S789" s="784">
        <v>6</v>
      </c>
      <c r="T789" s="742">
        <v>2.8990763120559926E-3</v>
      </c>
      <c r="U789" s="743">
        <v>8.9193144606258046E-2</v>
      </c>
      <c r="V789" s="742">
        <v>-1.563530651552858E-2</v>
      </c>
      <c r="W789" s="743">
        <v>-0.11819114023533114</v>
      </c>
      <c r="X789" s="742">
        <v>-0.13752914986263576</v>
      </c>
      <c r="Y789" s="743">
        <v>-0.66992221521743778</v>
      </c>
      <c r="Z789" s="742"/>
      <c r="AA789" s="743"/>
      <c r="AB789" s="742">
        <v>0.16623524241610499</v>
      </c>
      <c r="AC789" s="744">
        <v>-0.8898451197602455</v>
      </c>
      <c r="AD789" s="785">
        <v>36352767000127</v>
      </c>
      <c r="AE789" s="1178" t="s">
        <v>1936</v>
      </c>
      <c r="AF789" s="786" t="s">
        <v>1725</v>
      </c>
      <c r="AG789" s="787" t="s">
        <v>1428</v>
      </c>
      <c r="AH789" s="787" t="s">
        <v>1726</v>
      </c>
      <c r="AI789" s="787">
        <v>500</v>
      </c>
      <c r="AJ789" s="787">
        <v>0</v>
      </c>
      <c r="AK789" s="787">
        <v>500</v>
      </c>
      <c r="AL789" s="742">
        <v>0.01</v>
      </c>
      <c r="AM789" s="742">
        <v>0</v>
      </c>
      <c r="AN789" s="743" t="s">
        <v>34</v>
      </c>
      <c r="AO789" s="1172" t="s">
        <v>34</v>
      </c>
      <c r="AP789" s="1178" t="s">
        <v>1742</v>
      </c>
      <c r="AQ789" s="745" t="s">
        <v>679</v>
      </c>
      <c r="AR789" s="742">
        <v>6.6666666666666697E-3</v>
      </c>
      <c r="AS789" s="742">
        <v>6.6666666666666697E-3</v>
      </c>
      <c r="AT789" s="742" t="s">
        <v>1414</v>
      </c>
      <c r="AU789" s="742" t="s">
        <v>2724</v>
      </c>
      <c r="AX789" s="190"/>
      <c r="AY789" s="190"/>
      <c r="AZ789" s="176"/>
      <c r="BA789" s="176"/>
      <c r="BB789" s="176"/>
      <c r="BC789" s="751"/>
      <c r="BD789" s="176"/>
      <c r="BE789" s="176"/>
      <c r="BF789" s="176"/>
      <c r="BG789" s="176"/>
      <c r="BH789" s="751"/>
      <c r="BI789" s="178"/>
      <c r="BJ789" s="191"/>
      <c r="BK789" s="191"/>
      <c r="BL789" s="191"/>
      <c r="BM789" s="210"/>
      <c r="BN789" s="178"/>
      <c r="BO789" s="178"/>
      <c r="BP789" s="178"/>
      <c r="BQ789" s="178"/>
      <c r="BR789" s="178"/>
      <c r="BS789" s="178"/>
      <c r="BT789" s="178"/>
      <c r="BU789" s="179"/>
      <c r="BV789" s="180"/>
      <c r="BW789" s="181"/>
      <c r="BX789" s="177"/>
      <c r="BY789"/>
      <c r="CA789"/>
    </row>
    <row r="790" spans="2:79" ht="18.75">
      <c r="B790" s="1170" t="s">
        <v>1605</v>
      </c>
      <c r="C790" s="335">
        <v>37013525000171</v>
      </c>
      <c r="D790" s="1170" t="s">
        <v>13</v>
      </c>
      <c r="E790" s="1170" t="s">
        <v>616</v>
      </c>
      <c r="F790" s="1170" t="s">
        <v>617</v>
      </c>
      <c r="G790" s="1172" t="s">
        <v>34</v>
      </c>
      <c r="H790" s="1172" t="s">
        <v>1336</v>
      </c>
      <c r="I790" s="1172" t="s">
        <v>34</v>
      </c>
      <c r="J790" s="1172" t="s">
        <v>608</v>
      </c>
      <c r="K790" s="1172" t="s">
        <v>48</v>
      </c>
      <c r="L790" s="740" t="s">
        <v>1414</v>
      </c>
      <c r="M790" s="740" t="s">
        <v>34</v>
      </c>
      <c r="N790" s="1172" t="s">
        <v>3549</v>
      </c>
      <c r="O790" s="1172" t="s">
        <v>1320</v>
      </c>
      <c r="P790" s="783">
        <v>44064</v>
      </c>
      <c r="Q790" s="741">
        <v>4.4025866300000001</v>
      </c>
      <c r="R790" s="741">
        <v>16.468860466882578</v>
      </c>
      <c r="S790" s="784">
        <v>31</v>
      </c>
      <c r="T790" s="742">
        <v>1.2211247750872234E-2</v>
      </c>
      <c r="U790" s="743">
        <v>0.37569193399188949</v>
      </c>
      <c r="V790" s="742">
        <v>-2.8641509286427835E-3</v>
      </c>
      <c r="W790" s="743">
        <v>-2.1650823648782746E-2</v>
      </c>
      <c r="X790" s="742">
        <v>5.42789041376468E-2</v>
      </c>
      <c r="Y790" s="743">
        <v>0.26439953810364086</v>
      </c>
      <c r="Z790" s="742"/>
      <c r="AA790" s="743"/>
      <c r="AB790" s="742">
        <v>4.6411854018899898E-2</v>
      </c>
      <c r="AC790" s="744">
        <v>-2.9120246640914114</v>
      </c>
      <c r="AD790" s="785">
        <v>37828247000100</v>
      </c>
      <c r="AE790" s="1178" t="s">
        <v>1809</v>
      </c>
      <c r="AF790" s="786" t="s">
        <v>1810</v>
      </c>
      <c r="AG790" s="787" t="s">
        <v>1431</v>
      </c>
      <c r="AH790" s="787" t="s">
        <v>1730</v>
      </c>
      <c r="AI790" s="787">
        <v>1000</v>
      </c>
      <c r="AJ790" s="787">
        <v>100</v>
      </c>
      <c r="AK790" s="787">
        <v>1000</v>
      </c>
      <c r="AL790" s="742">
        <v>0.02</v>
      </c>
      <c r="AM790" s="742">
        <v>0</v>
      </c>
      <c r="AN790" s="743" t="s">
        <v>64</v>
      </c>
      <c r="AO790" s="1172" t="s">
        <v>34</v>
      </c>
      <c r="AP790" s="1178" t="s">
        <v>1742</v>
      </c>
      <c r="AQ790" s="745" t="s">
        <v>668</v>
      </c>
      <c r="AR790" s="742">
        <v>0</v>
      </c>
      <c r="AS790" s="742">
        <v>0</v>
      </c>
      <c r="AT790" s="742" t="s">
        <v>1414</v>
      </c>
      <c r="AU790" s="742" t="s">
        <v>2724</v>
      </c>
      <c r="AX790"/>
      <c r="AY790" s="190"/>
      <c r="AZ790" s="176"/>
      <c r="BA790" s="176"/>
      <c r="BB790" s="176"/>
      <c r="BC790" s="751"/>
      <c r="BD790" s="176"/>
      <c r="BE790" s="176"/>
      <c r="BF790" s="176"/>
      <c r="BG790" s="176"/>
      <c r="BH790" s="751"/>
      <c r="BI790" s="178"/>
      <c r="BJ790" s="191"/>
      <c r="BK790" s="191"/>
      <c r="BL790" s="191"/>
      <c r="BM790" s="178"/>
      <c r="BN790" s="178"/>
      <c r="BO790" s="178"/>
      <c r="BP790" s="178"/>
      <c r="BQ790" s="178"/>
      <c r="BR790" s="178"/>
      <c r="BS790" s="178"/>
      <c r="BT790" s="178"/>
      <c r="BU790" s="179"/>
      <c r="BV790" s="180"/>
      <c r="BW790" s="181"/>
      <c r="BX790" s="177"/>
      <c r="BY790"/>
      <c r="CA790"/>
    </row>
    <row r="791" spans="2:79" ht="18.75">
      <c r="B791" s="1170" t="s">
        <v>1606</v>
      </c>
      <c r="C791" s="335">
        <v>30129261000177</v>
      </c>
      <c r="D791" s="1170" t="s">
        <v>13</v>
      </c>
      <c r="E791" s="1170" t="s">
        <v>615</v>
      </c>
      <c r="F791" s="1170" t="s">
        <v>619</v>
      </c>
      <c r="G791" s="1172" t="s">
        <v>34</v>
      </c>
      <c r="H791" s="1172" t="s">
        <v>1336</v>
      </c>
      <c r="I791" s="1172" t="s">
        <v>34</v>
      </c>
      <c r="J791" s="1172" t="s">
        <v>611</v>
      </c>
      <c r="K791" s="1172" t="s">
        <v>48</v>
      </c>
      <c r="L791" s="740" t="s">
        <v>1414</v>
      </c>
      <c r="M791" s="740" t="s">
        <v>34</v>
      </c>
      <c r="N791" s="1172" t="s">
        <v>3550</v>
      </c>
      <c r="O791" s="1172" t="s">
        <v>1323</v>
      </c>
      <c r="P791" s="783">
        <v>43293</v>
      </c>
      <c r="Q791" s="741">
        <v>389.09807460000002</v>
      </c>
      <c r="R791" s="741">
        <v>437.95588075140597</v>
      </c>
      <c r="S791" s="784">
        <v>30</v>
      </c>
      <c r="T791" s="742">
        <v>1.0191788810175462E-2</v>
      </c>
      <c r="U791" s="743">
        <v>0.31356114682532904</v>
      </c>
      <c r="V791" s="742">
        <v>0.14914479248762302</v>
      </c>
      <c r="W791" s="743">
        <v>1.127422290491507</v>
      </c>
      <c r="X791" s="742">
        <v>0.33115934623364063</v>
      </c>
      <c r="Y791" s="743">
        <v>1.6131198588836184</v>
      </c>
      <c r="Z791" s="742">
        <v>0.42617766087586051</v>
      </c>
      <c r="AA791" s="743">
        <v>1.8363620639542535</v>
      </c>
      <c r="AB791" s="742">
        <v>3.6091638689866291E-2</v>
      </c>
      <c r="AC791" s="744">
        <v>0.46704667393647947</v>
      </c>
      <c r="AD791" s="785">
        <v>23565803000199</v>
      </c>
      <c r="AE791" s="1178" t="s">
        <v>1809</v>
      </c>
      <c r="AF791" s="786" t="s">
        <v>1810</v>
      </c>
      <c r="AG791" s="787" t="s">
        <v>1431</v>
      </c>
      <c r="AH791" s="787" t="s">
        <v>1730</v>
      </c>
      <c r="AI791" s="787">
        <v>10000</v>
      </c>
      <c r="AJ791" s="787">
        <v>10000</v>
      </c>
      <c r="AK791" s="787">
        <v>10000</v>
      </c>
      <c r="AL791" s="742">
        <v>2.5000000000000001E-2</v>
      </c>
      <c r="AM791" s="742">
        <v>0</v>
      </c>
      <c r="AN791" s="743" t="s">
        <v>64</v>
      </c>
      <c r="AO791" s="1172" t="s">
        <v>34</v>
      </c>
      <c r="AP791" s="1178" t="s">
        <v>1742</v>
      </c>
      <c r="AQ791" s="745" t="s">
        <v>664</v>
      </c>
      <c r="AR791" s="742">
        <v>0</v>
      </c>
      <c r="AS791" s="742">
        <v>0</v>
      </c>
      <c r="AT791" s="742" t="s">
        <v>1414</v>
      </c>
      <c r="AU791" s="742" t="s">
        <v>2724</v>
      </c>
      <c r="AX791"/>
      <c r="AY791" s="190"/>
      <c r="AZ791" s="176"/>
      <c r="BA791" s="176"/>
      <c r="BB791" s="176"/>
      <c r="BC791" s="751"/>
      <c r="BD791" s="176"/>
      <c r="BE791" s="176"/>
      <c r="BF791" s="176"/>
      <c r="BG791" s="176"/>
      <c r="BH791" s="751"/>
      <c r="BI791" s="178"/>
      <c r="BJ791" s="191"/>
      <c r="BK791" s="191"/>
      <c r="BL791" s="191"/>
      <c r="BM791" s="178"/>
      <c r="BN791" s="178"/>
      <c r="BO791" s="178"/>
      <c r="BP791" s="178"/>
      <c r="BQ791" s="178"/>
      <c r="BR791" s="178"/>
      <c r="BS791" s="178"/>
      <c r="BT791" s="178"/>
      <c r="BU791" s="179"/>
      <c r="BV791" s="180"/>
      <c r="BW791" s="181"/>
      <c r="BX791" s="177"/>
      <c r="BY791"/>
      <c r="CA791"/>
    </row>
    <row r="792" spans="2:79" ht="18.75">
      <c r="B792" s="1170" t="s">
        <v>1607</v>
      </c>
      <c r="C792" s="335">
        <v>33435693000102</v>
      </c>
      <c r="D792" s="1170" t="s">
        <v>13</v>
      </c>
      <c r="E792" s="1170" t="s">
        <v>615</v>
      </c>
      <c r="F792" s="1170" t="s">
        <v>619</v>
      </c>
      <c r="G792" s="1172" t="s">
        <v>34</v>
      </c>
      <c r="H792" s="1172" t="s">
        <v>1336</v>
      </c>
      <c r="I792" s="1172" t="s">
        <v>34</v>
      </c>
      <c r="J792" s="1172" t="s">
        <v>611</v>
      </c>
      <c r="K792" s="1172" t="s">
        <v>48</v>
      </c>
      <c r="L792" s="740" t="s">
        <v>1414</v>
      </c>
      <c r="M792" s="740" t="s">
        <v>34</v>
      </c>
      <c r="N792" s="1172" t="s">
        <v>3551</v>
      </c>
      <c r="O792" s="1172" t="s">
        <v>1320</v>
      </c>
      <c r="P792" s="783">
        <v>43672</v>
      </c>
      <c r="Q792" s="741">
        <v>782.69230703000005</v>
      </c>
      <c r="R792" s="741">
        <v>634.97933700216868</v>
      </c>
      <c r="S792" s="784">
        <v>30</v>
      </c>
      <c r="T792" s="742">
        <v>1.0128963551893966E-2</v>
      </c>
      <c r="U792" s="743">
        <v>0.31162826140126343</v>
      </c>
      <c r="V792" s="742">
        <v>0.14912245112782263</v>
      </c>
      <c r="W792" s="743">
        <v>1.1272534066396558</v>
      </c>
      <c r="X792" s="742">
        <v>0.33182808582487255</v>
      </c>
      <c r="Y792" s="743">
        <v>1.6163773756268627</v>
      </c>
      <c r="Z792" s="742">
        <v>0.42240017732437596</v>
      </c>
      <c r="AA792" s="743">
        <v>1.8200852195112549</v>
      </c>
      <c r="AB792" s="742">
        <v>3.634188362857587E-2</v>
      </c>
      <c r="AC792" s="744">
        <v>0.46321590315098632</v>
      </c>
      <c r="AD792" s="785">
        <v>32076219000160</v>
      </c>
      <c r="AE792" s="1178" t="s">
        <v>1809</v>
      </c>
      <c r="AF792" s="786" t="s">
        <v>1810</v>
      </c>
      <c r="AG792" s="787" t="s">
        <v>1431</v>
      </c>
      <c r="AH792" s="787" t="s">
        <v>1730</v>
      </c>
      <c r="AI792" s="787">
        <v>1000</v>
      </c>
      <c r="AJ792" s="787">
        <v>100</v>
      </c>
      <c r="AK792" s="787">
        <v>1000</v>
      </c>
      <c r="AL792" s="742">
        <v>2.5000000000000001E-2</v>
      </c>
      <c r="AM792" s="742">
        <v>0</v>
      </c>
      <c r="AN792" s="743" t="s">
        <v>64</v>
      </c>
      <c r="AO792" s="1172" t="s">
        <v>34</v>
      </c>
      <c r="AP792" s="1178" t="s">
        <v>1742</v>
      </c>
      <c r="AQ792" s="745" t="s">
        <v>664</v>
      </c>
      <c r="AR792" s="742">
        <v>0</v>
      </c>
      <c r="AS792" s="742">
        <v>0</v>
      </c>
      <c r="AT792" s="742" t="s">
        <v>1414</v>
      </c>
      <c r="AU792" s="742" t="s">
        <v>2724</v>
      </c>
      <c r="AX792"/>
      <c r="AY792" s="190"/>
      <c r="AZ792" s="176"/>
      <c r="BA792" s="176"/>
      <c r="BB792" s="176"/>
      <c r="BC792" s="751"/>
      <c r="BD792" s="176"/>
      <c r="BE792" s="176"/>
      <c r="BF792" s="176"/>
      <c r="BG792" s="176"/>
      <c r="BH792" s="751"/>
      <c r="BI792" s="178"/>
      <c r="BJ792" s="191"/>
      <c r="BK792" s="191"/>
      <c r="BL792" s="191"/>
      <c r="BM792" s="178"/>
      <c r="BN792" s="178"/>
      <c r="BO792" s="178"/>
      <c r="BP792" s="178"/>
      <c r="BQ792" s="178"/>
      <c r="BR792" s="178"/>
      <c r="BS792" s="178"/>
      <c r="BT792" s="178"/>
      <c r="BU792" s="179"/>
      <c r="BV792" s="180"/>
      <c r="BW792" s="181"/>
      <c r="BX792" s="177"/>
      <c r="BY792"/>
      <c r="CA792"/>
    </row>
    <row r="793" spans="2:79" ht="18.75">
      <c r="B793" s="1170" t="s">
        <v>1608</v>
      </c>
      <c r="C793" s="335">
        <v>34200563000145</v>
      </c>
      <c r="D793" s="1170" t="s">
        <v>14</v>
      </c>
      <c r="E793" s="1170" t="s">
        <v>607</v>
      </c>
      <c r="F793" s="1170" t="s">
        <v>1316</v>
      </c>
      <c r="G793" s="1172" t="s">
        <v>1414</v>
      </c>
      <c r="H793" s="1172" t="s">
        <v>34</v>
      </c>
      <c r="I793" s="1172" t="s">
        <v>34</v>
      </c>
      <c r="J793" s="1172" t="s">
        <v>608</v>
      </c>
      <c r="K793" s="1172" t="s">
        <v>48</v>
      </c>
      <c r="L793" s="740" t="s">
        <v>1414</v>
      </c>
      <c r="M793" s="740" t="s">
        <v>34</v>
      </c>
      <c r="N793" s="1172" t="s">
        <v>3552</v>
      </c>
      <c r="O793" s="1172" t="s">
        <v>1320</v>
      </c>
      <c r="P793" s="783">
        <v>43694</v>
      </c>
      <c r="Q793" s="741">
        <v>10.665077030000001</v>
      </c>
      <c r="R793" s="741">
        <v>11.917361088072285</v>
      </c>
      <c r="S793" s="784">
        <v>62</v>
      </c>
      <c r="T793" s="742">
        <v>-1.8686186192585552E-2</v>
      </c>
      <c r="U793" s="743">
        <v>-0.57490025367174791</v>
      </c>
      <c r="V793" s="742">
        <v>-0.23710611616442701</v>
      </c>
      <c r="W793" s="743">
        <v>-1.7923436421545018</v>
      </c>
      <c r="X793" s="742">
        <v>-0.36580095667474755</v>
      </c>
      <c r="Y793" s="743">
        <v>-1.7818636083257202</v>
      </c>
      <c r="Z793" s="742">
        <v>0.31827838830885469</v>
      </c>
      <c r="AA793" s="743">
        <v>1.3714335867949934</v>
      </c>
      <c r="AB793" s="742">
        <v>0.25711829007952614</v>
      </c>
      <c r="AC793" s="744">
        <v>-1.4366711474737091</v>
      </c>
      <c r="AD793" s="785">
        <v>34258716000105</v>
      </c>
      <c r="AE793" s="1178" t="s">
        <v>1809</v>
      </c>
      <c r="AF793" s="786" t="s">
        <v>1810</v>
      </c>
      <c r="AG793" s="787" t="s">
        <v>1431</v>
      </c>
      <c r="AH793" s="787" t="s">
        <v>1726</v>
      </c>
      <c r="AI793" s="787">
        <v>50000</v>
      </c>
      <c r="AJ793" s="787">
        <v>10000</v>
      </c>
      <c r="AK793" s="787">
        <v>10000</v>
      </c>
      <c r="AL793" s="742">
        <v>0</v>
      </c>
      <c r="AM793" s="742">
        <v>0</v>
      </c>
      <c r="AN793" s="743" t="s">
        <v>666</v>
      </c>
      <c r="AO793" s="1172" t="s">
        <v>34</v>
      </c>
      <c r="AP793" s="1178" t="s">
        <v>1727</v>
      </c>
      <c r="AQ793" s="745" t="s">
        <v>659</v>
      </c>
      <c r="AR793" s="742">
        <v>0</v>
      </c>
      <c r="AS793" s="742">
        <v>0</v>
      </c>
      <c r="AT793" s="742" t="s">
        <v>1414</v>
      </c>
      <c r="AU793" s="742" t="s">
        <v>2724</v>
      </c>
      <c r="AX793"/>
      <c r="AY793" s="190"/>
      <c r="AZ793" s="176"/>
      <c r="BA793" s="176"/>
      <c r="BB793" s="176"/>
      <c r="BC793" s="751"/>
      <c r="BD793" s="176"/>
      <c r="BE793" s="176"/>
      <c r="BF793" s="176"/>
      <c r="BG793" s="176"/>
      <c r="BH793" s="751"/>
      <c r="BI793" s="178"/>
      <c r="BJ793" s="191"/>
      <c r="BK793" s="191"/>
      <c r="BL793" s="191"/>
      <c r="BM793" s="178"/>
      <c r="BN793" s="178"/>
      <c r="BO793" s="178"/>
      <c r="BP793" s="178"/>
      <c r="BQ793" s="178"/>
      <c r="BR793" s="178"/>
      <c r="BS793" s="178"/>
      <c r="BT793" s="178"/>
      <c r="BU793" s="179"/>
      <c r="BV793" s="180"/>
      <c r="BW793" s="181"/>
      <c r="BX793" s="177"/>
      <c r="BY793"/>
      <c r="CA793"/>
    </row>
    <row r="794" spans="2:79" ht="18.75">
      <c r="B794" s="1170" t="s">
        <v>1609</v>
      </c>
      <c r="C794" s="335">
        <v>34674552000105</v>
      </c>
      <c r="D794" s="1170" t="s">
        <v>14</v>
      </c>
      <c r="E794" s="1170" t="s">
        <v>607</v>
      </c>
      <c r="F794" s="1170" t="s">
        <v>1316</v>
      </c>
      <c r="G794" s="1172" t="s">
        <v>1414</v>
      </c>
      <c r="H794" s="1172" t="s">
        <v>34</v>
      </c>
      <c r="I794" s="1172" t="s">
        <v>34</v>
      </c>
      <c r="J794" s="1172" t="s">
        <v>608</v>
      </c>
      <c r="K794" s="1172" t="s">
        <v>48</v>
      </c>
      <c r="L794" s="740" t="s">
        <v>1414</v>
      </c>
      <c r="M794" s="740" t="s">
        <v>34</v>
      </c>
      <c r="N794" s="1172" t="s">
        <v>3553</v>
      </c>
      <c r="O794" s="1172" t="s">
        <v>1320</v>
      </c>
      <c r="P794" s="783">
        <v>43761</v>
      </c>
      <c r="Q794" s="741">
        <v>69.892027389999996</v>
      </c>
      <c r="R794" s="741">
        <v>120.23072353497999</v>
      </c>
      <c r="S794" s="784">
        <v>62</v>
      </c>
      <c r="T794" s="742">
        <v>-1.8578989595406825E-2</v>
      </c>
      <c r="U794" s="743">
        <v>-0.57160223714362135</v>
      </c>
      <c r="V794" s="742">
        <v>-0.23164401079698493</v>
      </c>
      <c r="W794" s="743">
        <v>-1.7510542398122877</v>
      </c>
      <c r="X794" s="742">
        <v>-0.36350857452336172</v>
      </c>
      <c r="Y794" s="743">
        <v>-1.7706971193994439</v>
      </c>
      <c r="Z794" s="742">
        <v>0.30004824622338422</v>
      </c>
      <c r="AA794" s="743">
        <v>1.2928815076516307</v>
      </c>
      <c r="AB794" s="742">
        <v>0.25916259700282207</v>
      </c>
      <c r="AC794" s="744">
        <v>-1.4042625274110285</v>
      </c>
      <c r="AD794" s="785">
        <v>34581222000167</v>
      </c>
      <c r="AE794" s="1178" t="s">
        <v>1809</v>
      </c>
      <c r="AF794" s="786" t="s">
        <v>1810</v>
      </c>
      <c r="AG794" s="787" t="s">
        <v>1431</v>
      </c>
      <c r="AH794" s="787" t="s">
        <v>1726</v>
      </c>
      <c r="AI794" s="787">
        <v>50000</v>
      </c>
      <c r="AJ794" s="787">
        <v>10000</v>
      </c>
      <c r="AK794" s="787">
        <v>10000</v>
      </c>
      <c r="AL794" s="742">
        <v>0</v>
      </c>
      <c r="AM794" s="742">
        <v>0</v>
      </c>
      <c r="AN794" s="743" t="s">
        <v>666</v>
      </c>
      <c r="AO794" s="1172" t="s">
        <v>34</v>
      </c>
      <c r="AP794" s="1178" t="s">
        <v>1727</v>
      </c>
      <c r="AQ794" s="745" t="s">
        <v>659</v>
      </c>
      <c r="AR794" s="742">
        <v>0</v>
      </c>
      <c r="AS794" s="742">
        <v>0</v>
      </c>
      <c r="AT794" s="742" t="s">
        <v>1414</v>
      </c>
      <c r="AU794" s="742" t="s">
        <v>2724</v>
      </c>
      <c r="AX794"/>
      <c r="AY794" s="190"/>
      <c r="AZ794" s="176"/>
      <c r="BA794" s="176"/>
      <c r="BB794" s="176"/>
      <c r="BC794" s="751"/>
      <c r="BD794" s="176"/>
      <c r="BE794" s="176"/>
      <c r="BF794" s="176"/>
      <c r="BG794" s="176"/>
      <c r="BH794" s="751"/>
      <c r="BI794" s="178"/>
      <c r="BJ794" s="191"/>
      <c r="BK794" s="191"/>
      <c r="BL794" s="191"/>
      <c r="BM794" s="178"/>
      <c r="BN794" s="178"/>
      <c r="BO794" s="178"/>
      <c r="BP794" s="178"/>
      <c r="BQ794" s="178"/>
      <c r="BR794" s="178"/>
      <c r="BS794" s="178"/>
      <c r="BT794" s="178"/>
      <c r="BU794" s="179"/>
      <c r="BV794" s="180"/>
      <c r="BW794" s="181"/>
      <c r="BX794" s="177"/>
      <c r="BY794"/>
      <c r="CA794"/>
    </row>
    <row r="795" spans="2:79" ht="18.75">
      <c r="B795" s="1170" t="s">
        <v>1610</v>
      </c>
      <c r="C795" s="335">
        <v>35591322000137</v>
      </c>
      <c r="D795" s="1170" t="s">
        <v>13</v>
      </c>
      <c r="E795" s="1170" t="s">
        <v>615</v>
      </c>
      <c r="F795" s="1170" t="s">
        <v>619</v>
      </c>
      <c r="G795" s="1172" t="s">
        <v>34</v>
      </c>
      <c r="H795" s="1172" t="s">
        <v>1336</v>
      </c>
      <c r="I795" s="1172" t="s">
        <v>34</v>
      </c>
      <c r="J795" s="1172" t="s">
        <v>611</v>
      </c>
      <c r="K795" s="1172" t="s">
        <v>48</v>
      </c>
      <c r="L795" s="740" t="s">
        <v>1414</v>
      </c>
      <c r="M795" s="740" t="s">
        <v>34</v>
      </c>
      <c r="N795" s="1172" t="s">
        <v>3554</v>
      </c>
      <c r="O795" s="1172" t="s">
        <v>1320</v>
      </c>
      <c r="P795" s="783">
        <v>43953</v>
      </c>
      <c r="Q795" s="741">
        <v>132.32977009000001</v>
      </c>
      <c r="R795" s="741">
        <v>137.06610406741939</v>
      </c>
      <c r="S795" s="784">
        <v>31</v>
      </c>
      <c r="T795" s="742">
        <v>4.1090394695761701E-2</v>
      </c>
      <c r="U795" s="743">
        <v>1.2641893905262975</v>
      </c>
      <c r="V795" s="742">
        <v>0.13813398635669083</v>
      </c>
      <c r="W795" s="743">
        <v>1.044188889839428</v>
      </c>
      <c r="X795" s="742">
        <v>0.26478017858652203</v>
      </c>
      <c r="Y795" s="743">
        <v>1.2897783776131901</v>
      </c>
      <c r="Z795" s="742"/>
      <c r="AA795" s="743"/>
      <c r="AB795" s="742">
        <v>3.8015794187865673E-2</v>
      </c>
      <c r="AC795" s="744">
        <v>0.15376960552761268</v>
      </c>
      <c r="AD795" s="785">
        <v>35162628000178</v>
      </c>
      <c r="AE795" s="1178" t="s">
        <v>1809</v>
      </c>
      <c r="AF795" s="786" t="s">
        <v>1810</v>
      </c>
      <c r="AG795" s="787" t="s">
        <v>1431</v>
      </c>
      <c r="AH795" s="787" t="s">
        <v>1730</v>
      </c>
      <c r="AI795" s="787">
        <v>1000</v>
      </c>
      <c r="AJ795" s="787">
        <v>100</v>
      </c>
      <c r="AK795" s="787">
        <v>1000</v>
      </c>
      <c r="AL795" s="742">
        <v>2.2000000000000002E-2</v>
      </c>
      <c r="AM795" s="742">
        <v>0</v>
      </c>
      <c r="AN795" s="743" t="s">
        <v>64</v>
      </c>
      <c r="AO795" s="1172" t="s">
        <v>34</v>
      </c>
      <c r="AP795" s="1178" t="s">
        <v>1742</v>
      </c>
      <c r="AQ795" s="745" t="s">
        <v>668</v>
      </c>
      <c r="AR795" s="742">
        <v>0</v>
      </c>
      <c r="AS795" s="742">
        <v>0</v>
      </c>
      <c r="AT795" s="742" t="s">
        <v>1414</v>
      </c>
      <c r="AU795" s="742" t="s">
        <v>2724</v>
      </c>
      <c r="AX795"/>
      <c r="AY795" s="190"/>
      <c r="AZ795" s="176"/>
      <c r="BA795" s="176"/>
      <c r="BB795" s="176"/>
      <c r="BC795" s="751"/>
      <c r="BD795" s="176"/>
      <c r="BE795" s="176"/>
      <c r="BF795" s="176"/>
      <c r="BG795" s="176"/>
      <c r="BH795" s="751"/>
      <c r="BI795" s="178"/>
      <c r="BJ795" s="191"/>
      <c r="BK795" s="191"/>
      <c r="BL795" s="191"/>
      <c r="BM795" s="178"/>
      <c r="BN795" s="178"/>
      <c r="BO795" s="178"/>
      <c r="BP795" s="178"/>
      <c r="BQ795" s="178"/>
      <c r="BR795" s="178"/>
      <c r="BS795" s="178"/>
      <c r="BT795" s="178"/>
      <c r="BU795" s="179"/>
      <c r="BV795" s="180"/>
      <c r="BW795" s="181"/>
      <c r="BX795" s="177"/>
      <c r="BY795"/>
      <c r="CA795"/>
    </row>
    <row r="796" spans="2:79" ht="18.75">
      <c r="B796" s="1170" t="s">
        <v>1611</v>
      </c>
      <c r="C796" s="335">
        <v>23884835000157</v>
      </c>
      <c r="D796" s="1170" t="s">
        <v>13</v>
      </c>
      <c r="E796" s="1170" t="s">
        <v>615</v>
      </c>
      <c r="F796" s="1170" t="s">
        <v>619</v>
      </c>
      <c r="G796" s="1172" t="s">
        <v>34</v>
      </c>
      <c r="H796" s="1172" t="s">
        <v>1337</v>
      </c>
      <c r="I796" s="1172" t="s">
        <v>34</v>
      </c>
      <c r="J796" s="1172" t="s">
        <v>611</v>
      </c>
      <c r="K796" s="1172" t="s">
        <v>48</v>
      </c>
      <c r="L796" s="740" t="s">
        <v>1414</v>
      </c>
      <c r="M796" s="740" t="s">
        <v>34</v>
      </c>
      <c r="N796" s="1172" t="s">
        <v>3555</v>
      </c>
      <c r="O796" s="1172" t="s">
        <v>1320</v>
      </c>
      <c r="P796" s="783">
        <v>42552</v>
      </c>
      <c r="Q796" s="741">
        <v>2.6402239999999999</v>
      </c>
      <c r="R796" s="741">
        <v>8.2554491024590178</v>
      </c>
      <c r="S796" s="784">
        <v>31</v>
      </c>
      <c r="T796" s="742">
        <v>2.5617969647225847E-2</v>
      </c>
      <c r="U796" s="743">
        <v>0.78816389267217501</v>
      </c>
      <c r="V796" s="742">
        <v>-5.1079239795037701E-2</v>
      </c>
      <c r="W796" s="743">
        <v>-0.38612057830356594</v>
      </c>
      <c r="X796" s="742">
        <v>1.3213540010888591E-2</v>
      </c>
      <c r="Y796" s="743">
        <v>6.4364856496242157E-2</v>
      </c>
      <c r="Z796" s="742">
        <v>1.2039263917570597E-2</v>
      </c>
      <c r="AA796" s="743">
        <v>5.1876129524770637E-2</v>
      </c>
      <c r="AB796" s="742">
        <v>7.2217527361668421E-2</v>
      </c>
      <c r="AC796" s="744">
        <v>-2.5391003981253619</v>
      </c>
      <c r="AD796" s="785">
        <v>24029438000160</v>
      </c>
      <c r="AE796" s="1178" t="s">
        <v>1809</v>
      </c>
      <c r="AF796" s="786" t="s">
        <v>1810</v>
      </c>
      <c r="AG796" s="787" t="s">
        <v>1431</v>
      </c>
      <c r="AH796" s="787" t="s">
        <v>1730</v>
      </c>
      <c r="AI796" s="787">
        <v>1000</v>
      </c>
      <c r="AJ796" s="787">
        <v>100</v>
      </c>
      <c r="AK796" s="787">
        <v>1000</v>
      </c>
      <c r="AL796" s="742">
        <v>1.9E-2</v>
      </c>
      <c r="AM796" s="742">
        <v>0</v>
      </c>
      <c r="AN796" s="743" t="s">
        <v>64</v>
      </c>
      <c r="AO796" s="1172" t="s">
        <v>34</v>
      </c>
      <c r="AP796" s="1178" t="s">
        <v>1742</v>
      </c>
      <c r="AQ796" s="745" t="s">
        <v>664</v>
      </c>
      <c r="AR796" s="742">
        <v>0</v>
      </c>
      <c r="AS796" s="742">
        <v>0</v>
      </c>
      <c r="AT796" s="742" t="s">
        <v>1414</v>
      </c>
      <c r="AU796" s="742" t="s">
        <v>2724</v>
      </c>
      <c r="AX796"/>
      <c r="AY796" s="190"/>
      <c r="AZ796" s="176"/>
      <c r="BA796" s="176"/>
      <c r="BB796" s="176"/>
      <c r="BC796" s="751"/>
      <c r="BD796" s="176"/>
      <c r="BE796" s="176"/>
      <c r="BF796" s="176"/>
      <c r="BG796" s="176"/>
      <c r="BH796" s="751"/>
      <c r="BI796" s="178"/>
      <c r="BJ796" s="191"/>
      <c r="BK796" s="191"/>
      <c r="BL796" s="191"/>
      <c r="BM796" s="178"/>
      <c r="BN796" s="178"/>
      <c r="BO796" s="178"/>
      <c r="BP796" s="178"/>
      <c r="BQ796" s="178"/>
      <c r="BR796" s="178"/>
      <c r="BS796" s="178"/>
      <c r="BT796" s="178"/>
      <c r="BU796" s="179"/>
      <c r="BV796" s="180"/>
      <c r="BW796" s="181"/>
      <c r="BX796" s="177"/>
      <c r="BY796"/>
      <c r="CA796"/>
    </row>
    <row r="797" spans="2:79" ht="18.75">
      <c r="B797" s="1170" t="s">
        <v>1612</v>
      </c>
      <c r="C797" s="335">
        <v>28651580000104</v>
      </c>
      <c r="D797" s="1170" t="s">
        <v>13</v>
      </c>
      <c r="E797" s="1170" t="s">
        <v>615</v>
      </c>
      <c r="F797" s="1170" t="s">
        <v>619</v>
      </c>
      <c r="G797" s="1172" t="s">
        <v>34</v>
      </c>
      <c r="H797" s="1172" t="s">
        <v>1337</v>
      </c>
      <c r="I797" s="1172" t="s">
        <v>34</v>
      </c>
      <c r="J797" s="1172" t="s">
        <v>611</v>
      </c>
      <c r="K797" s="1172" t="s">
        <v>48</v>
      </c>
      <c r="L797" s="740" t="s">
        <v>1414</v>
      </c>
      <c r="M797" s="740" t="s">
        <v>34</v>
      </c>
      <c r="N797" s="1172" t="s">
        <v>3556</v>
      </c>
      <c r="O797" s="1172" t="s">
        <v>1320</v>
      </c>
      <c r="P797" s="783">
        <v>43169</v>
      </c>
      <c r="Q797" s="741">
        <v>1.1295568</v>
      </c>
      <c r="R797" s="741">
        <v>2.0284495617596572</v>
      </c>
      <c r="S797" s="784">
        <v>61</v>
      </c>
      <c r="T797" s="742">
        <v>7.0331101368972249E-3</v>
      </c>
      <c r="U797" s="743">
        <v>0.21638106139646102</v>
      </c>
      <c r="V797" s="742">
        <v>-6.29835381475502E-2</v>
      </c>
      <c r="W797" s="743">
        <v>-0.47610810714335222</v>
      </c>
      <c r="X797" s="742">
        <v>1.7556405627285443E-2</v>
      </c>
      <c r="Y797" s="743">
        <v>8.5519514668957658E-2</v>
      </c>
      <c r="Z797" s="742">
        <v>1.0496539340721922E-2</v>
      </c>
      <c r="AA797" s="743">
        <v>4.5228664985609818E-2</v>
      </c>
      <c r="AB797" s="742">
        <v>6.736610663707833E-2</v>
      </c>
      <c r="AC797" s="744">
        <v>-2.8986661182624487</v>
      </c>
      <c r="AD797" s="785">
        <v>29286406000164</v>
      </c>
      <c r="AE797" s="1178" t="s">
        <v>1809</v>
      </c>
      <c r="AF797" s="786" t="s">
        <v>1810</v>
      </c>
      <c r="AG797" s="787" t="s">
        <v>1431</v>
      </c>
      <c r="AH797" s="787" t="s">
        <v>1730</v>
      </c>
      <c r="AI797" s="787">
        <v>1000</v>
      </c>
      <c r="AJ797" s="787">
        <v>100</v>
      </c>
      <c r="AK797" s="787">
        <v>1000</v>
      </c>
      <c r="AL797" s="742">
        <v>2.5000000000000001E-2</v>
      </c>
      <c r="AM797" s="742">
        <v>0</v>
      </c>
      <c r="AN797" s="743" t="s">
        <v>64</v>
      </c>
      <c r="AO797" s="1172" t="s">
        <v>34</v>
      </c>
      <c r="AP797" s="1178" t="s">
        <v>1742</v>
      </c>
      <c r="AQ797" s="745" t="s">
        <v>664</v>
      </c>
      <c r="AR797" s="742">
        <v>0</v>
      </c>
      <c r="AS797" s="742">
        <v>0</v>
      </c>
      <c r="AT797" s="742" t="s">
        <v>1414</v>
      </c>
      <c r="AU797" s="742" t="s">
        <v>2724</v>
      </c>
      <c r="AX797"/>
      <c r="AY797" s="190"/>
      <c r="AZ797" s="176"/>
      <c r="BA797" s="176"/>
      <c r="BB797" s="176"/>
      <c r="BC797" s="751"/>
      <c r="BD797" s="176"/>
      <c r="BE797" s="176"/>
      <c r="BF797" s="176"/>
      <c r="BG797" s="176"/>
      <c r="BH797" s="751"/>
      <c r="BI797" s="178"/>
      <c r="BJ797" s="191"/>
      <c r="BK797" s="191"/>
      <c r="BL797" s="191"/>
      <c r="BM797" s="178"/>
      <c r="BN797" s="178"/>
      <c r="BO797" s="178"/>
      <c r="BP797" s="178"/>
      <c r="BQ797" s="178"/>
      <c r="BR797" s="178"/>
      <c r="BS797" s="178"/>
      <c r="BT797" s="178"/>
      <c r="BU797" s="179"/>
      <c r="BV797" s="180"/>
      <c r="BW797" s="181"/>
      <c r="BX797" s="177"/>
      <c r="BY797"/>
      <c r="CA797"/>
    </row>
    <row r="798" spans="2:79" ht="18.75">
      <c r="B798" s="1170" t="s">
        <v>1613</v>
      </c>
      <c r="C798" s="335">
        <v>27249950000100</v>
      </c>
      <c r="D798" s="1170" t="s">
        <v>13</v>
      </c>
      <c r="E798" s="1170" t="s">
        <v>615</v>
      </c>
      <c r="F798" s="1170" t="s">
        <v>619</v>
      </c>
      <c r="G798" s="1172" t="s">
        <v>34</v>
      </c>
      <c r="H798" s="1172" t="s">
        <v>1337</v>
      </c>
      <c r="I798" s="1172" t="s">
        <v>34</v>
      </c>
      <c r="J798" s="1172" t="s">
        <v>611</v>
      </c>
      <c r="K798" s="1172" t="s">
        <v>48</v>
      </c>
      <c r="L798" s="740" t="s">
        <v>1414</v>
      </c>
      <c r="M798" s="740" t="s">
        <v>34</v>
      </c>
      <c r="N798" s="1172" t="s">
        <v>3557</v>
      </c>
      <c r="O798" s="1172" t="s">
        <v>1320</v>
      </c>
      <c r="P798" s="783">
        <v>42918</v>
      </c>
      <c r="Q798" s="741">
        <v>22.184107999999998</v>
      </c>
      <c r="R798" s="741">
        <v>38.773686995983965</v>
      </c>
      <c r="S798" s="784">
        <v>31</v>
      </c>
      <c r="T798" s="742">
        <v>1.773868496231068E-2</v>
      </c>
      <c r="U798" s="743">
        <v>0.54574937761682263</v>
      </c>
      <c r="V798" s="742">
        <v>-5.042153454971221E-2</v>
      </c>
      <c r="W798" s="743">
        <v>-0.38114882205391559</v>
      </c>
      <c r="X798" s="742">
        <v>3.4779476580332869E-2</v>
      </c>
      <c r="Y798" s="743">
        <v>0.16941531317594269</v>
      </c>
      <c r="Z798" s="742">
        <v>3.1126714797695909E-2</v>
      </c>
      <c r="AA798" s="743">
        <v>0.1341222768751883</v>
      </c>
      <c r="AB798" s="742">
        <v>6.6396239570940624E-2</v>
      </c>
      <c r="AC798" s="744">
        <v>-2.7518101689343548</v>
      </c>
      <c r="AD798" s="785">
        <v>23951048000180</v>
      </c>
      <c r="AE798" s="1178" t="s">
        <v>1809</v>
      </c>
      <c r="AF798" s="786" t="s">
        <v>1810</v>
      </c>
      <c r="AG798" s="787" t="s">
        <v>1431</v>
      </c>
      <c r="AH798" s="787" t="s">
        <v>1730</v>
      </c>
      <c r="AI798" s="787">
        <v>1000</v>
      </c>
      <c r="AJ798" s="787">
        <v>100</v>
      </c>
      <c r="AK798" s="787">
        <v>1000</v>
      </c>
      <c r="AL798" s="742">
        <v>2.5000000000000001E-2</v>
      </c>
      <c r="AM798" s="742">
        <v>0</v>
      </c>
      <c r="AN798" s="743" t="s">
        <v>64</v>
      </c>
      <c r="AO798" s="1172" t="s">
        <v>34</v>
      </c>
      <c r="AP798" s="1178" t="s">
        <v>1742</v>
      </c>
      <c r="AQ798" s="745" t="s">
        <v>664</v>
      </c>
      <c r="AR798" s="742">
        <v>0</v>
      </c>
      <c r="AS798" s="742">
        <v>0</v>
      </c>
      <c r="AT798" s="742" t="s">
        <v>1414</v>
      </c>
      <c r="AU798" s="742" t="s">
        <v>2724</v>
      </c>
      <c r="AX798"/>
      <c r="AY798" s="190"/>
      <c r="AZ798" s="176"/>
      <c r="BA798" s="176"/>
      <c r="BB798" s="176"/>
      <c r="BC798" s="751"/>
      <c r="BD798" s="176"/>
      <c r="BE798" s="176"/>
      <c r="BF798" s="176"/>
      <c r="BG798" s="176"/>
      <c r="BH798" s="751"/>
      <c r="BI798" s="178"/>
      <c r="BJ798" s="191"/>
      <c r="BK798" s="191"/>
      <c r="BL798" s="191"/>
      <c r="BM798" s="178"/>
      <c r="BN798" s="178"/>
      <c r="BO798" s="178"/>
      <c r="BP798" s="178"/>
      <c r="BQ798" s="178"/>
      <c r="BR798" s="178"/>
      <c r="BS798" s="178"/>
      <c r="BT798" s="178"/>
      <c r="BU798" s="179"/>
      <c r="BV798" s="180"/>
      <c r="BW798" s="181"/>
      <c r="BX798" s="177"/>
      <c r="BY798"/>
      <c r="CA798"/>
    </row>
    <row r="799" spans="2:79" ht="18.75">
      <c r="B799" s="1170" t="s">
        <v>1614</v>
      </c>
      <c r="C799" s="335">
        <v>34897039000175</v>
      </c>
      <c r="D799" s="1170" t="s">
        <v>14</v>
      </c>
      <c r="E799" s="1170" t="s">
        <v>1414</v>
      </c>
      <c r="F799" s="1170" t="s">
        <v>1414</v>
      </c>
      <c r="G799" s="1172" t="s">
        <v>1414</v>
      </c>
      <c r="H799" s="1172" t="s">
        <v>34</v>
      </c>
      <c r="I799" s="1172" t="s">
        <v>1414</v>
      </c>
      <c r="J799" s="1172" t="s">
        <v>1414</v>
      </c>
      <c r="K799" s="1172" t="s">
        <v>1414</v>
      </c>
      <c r="L799" s="740" t="s">
        <v>1414</v>
      </c>
      <c r="M799" s="740" t="s">
        <v>34</v>
      </c>
      <c r="N799" s="1172" t="s">
        <v>3558</v>
      </c>
      <c r="O799" s="1172" t="s">
        <v>1323</v>
      </c>
      <c r="P799" s="783">
        <v>43782</v>
      </c>
      <c r="Q799" s="741">
        <v>8.0337053100000002</v>
      </c>
      <c r="R799" s="741">
        <v>16.960309830080327</v>
      </c>
      <c r="S799" s="784">
        <v>32</v>
      </c>
      <c r="T799" s="742">
        <v>-2.7743509285122703E-2</v>
      </c>
      <c r="U799" s="743">
        <v>-0.85355836452545886</v>
      </c>
      <c r="V799" s="742">
        <v>-0.18511628345166364</v>
      </c>
      <c r="W799" s="743">
        <v>-1.3993396672811709</v>
      </c>
      <c r="X799" s="742">
        <v>-0.30544444377260904</v>
      </c>
      <c r="Y799" s="743">
        <v>-1.4878592545826324</v>
      </c>
      <c r="Z799" s="742">
        <v>8.9861558749877446E-2</v>
      </c>
      <c r="AA799" s="743">
        <v>0.38720555450262995</v>
      </c>
      <c r="AB799" s="742">
        <v>0.28710259935607546</v>
      </c>
      <c r="AC799" s="744">
        <v>-1.1055441394266525</v>
      </c>
      <c r="AD799" s="785">
        <v>34839385000105</v>
      </c>
      <c r="AE799" s="1178" t="s">
        <v>1809</v>
      </c>
      <c r="AF799" s="786" t="s">
        <v>1810</v>
      </c>
      <c r="AG799" s="787" t="s">
        <v>1431</v>
      </c>
      <c r="AH799" s="787" t="s">
        <v>1726</v>
      </c>
      <c r="AI799" s="787">
        <v>0</v>
      </c>
      <c r="AJ799" s="787">
        <v>0</v>
      </c>
      <c r="AK799" s="787">
        <v>0</v>
      </c>
      <c r="AL799" s="742">
        <v>0</v>
      </c>
      <c r="AM799" s="742">
        <v>0</v>
      </c>
      <c r="AN799" s="743" t="s">
        <v>64</v>
      </c>
      <c r="AO799" s="1172" t="s">
        <v>34</v>
      </c>
      <c r="AP799" s="1178" t="s">
        <v>1727</v>
      </c>
      <c r="AQ799" s="745" t="s">
        <v>659</v>
      </c>
      <c r="AR799" s="742">
        <v>0</v>
      </c>
      <c r="AS799" s="742">
        <v>0</v>
      </c>
      <c r="AT799" s="742" t="s">
        <v>1414</v>
      </c>
      <c r="AU799" s="742" t="s">
        <v>2724</v>
      </c>
      <c r="AX799"/>
      <c r="AY799" s="190"/>
      <c r="AZ799" s="176"/>
      <c r="BA799" s="176"/>
      <c r="BB799" s="176"/>
      <c r="BC799" s="751"/>
      <c r="BD799" s="176"/>
      <c r="BE799" s="176"/>
      <c r="BF799" s="176"/>
      <c r="BG799" s="176"/>
      <c r="BH799" s="751"/>
      <c r="BI799" s="178"/>
      <c r="BJ799" s="191"/>
      <c r="BK799" s="191"/>
      <c r="BL799" s="191"/>
      <c r="BM799" s="178"/>
      <c r="BN799" s="178"/>
      <c r="BO799" s="178"/>
      <c r="BP799" s="178"/>
      <c r="BQ799" s="178"/>
      <c r="BR799" s="178"/>
      <c r="BS799" s="178"/>
      <c r="BT799" s="178"/>
      <c r="BU799" s="179"/>
      <c r="BV799" s="180"/>
      <c r="BW799" s="181"/>
      <c r="BX799" s="177"/>
      <c r="BY799"/>
      <c r="CA799"/>
    </row>
    <row r="800" spans="2:79" ht="18.75">
      <c r="B800" s="1170" t="s">
        <v>1615</v>
      </c>
      <c r="C800" s="335">
        <v>18205277000116</v>
      </c>
      <c r="D800" s="1170" t="s">
        <v>14</v>
      </c>
      <c r="E800" s="1170" t="s">
        <v>1414</v>
      </c>
      <c r="F800" s="1170" t="s">
        <v>1414</v>
      </c>
      <c r="G800" s="1172" t="s">
        <v>1414</v>
      </c>
      <c r="H800" s="1172" t="s">
        <v>34</v>
      </c>
      <c r="I800" s="1172" t="s">
        <v>1414</v>
      </c>
      <c r="J800" s="1172" t="s">
        <v>1414</v>
      </c>
      <c r="K800" s="1172" t="s">
        <v>1414</v>
      </c>
      <c r="L800" s="740" t="s">
        <v>1414</v>
      </c>
      <c r="M800" s="740" t="s">
        <v>34</v>
      </c>
      <c r="N800" s="1172" t="s">
        <v>3559</v>
      </c>
      <c r="O800" s="1172" t="s">
        <v>1323</v>
      </c>
      <c r="P800" s="783">
        <v>41480</v>
      </c>
      <c r="Q800" s="741">
        <v>9.9485510000000001</v>
      </c>
      <c r="R800" s="741">
        <v>13.231283345679016</v>
      </c>
      <c r="S800" s="784">
        <v>32</v>
      </c>
      <c r="T800" s="742">
        <v>-1.8482591808125726E-2</v>
      </c>
      <c r="U800" s="743">
        <v>-0.56863645740718216</v>
      </c>
      <c r="V800" s="742">
        <v>-4.7746262439383624E-2</v>
      </c>
      <c r="W800" s="743">
        <v>-0.360925780001911</v>
      </c>
      <c r="X800" s="742">
        <v>-0.12274018467164916</v>
      </c>
      <c r="Y800" s="743">
        <v>-0.59788325961119071</v>
      </c>
      <c r="Z800" s="742">
        <v>0.17671829430973518</v>
      </c>
      <c r="AA800" s="743">
        <v>0.76146359011442466</v>
      </c>
      <c r="AB800" s="742">
        <v>0.14843273838244708</v>
      </c>
      <c r="AC800" s="744">
        <v>-1.2129034139093766</v>
      </c>
      <c r="AD800" s="785">
        <v>34284218000137</v>
      </c>
      <c r="AE800" s="1178" t="s">
        <v>1809</v>
      </c>
      <c r="AF800" s="786" t="s">
        <v>1810</v>
      </c>
      <c r="AG800" s="787" t="s">
        <v>1431</v>
      </c>
      <c r="AH800" s="787" t="s">
        <v>1726</v>
      </c>
      <c r="AI800" s="787">
        <v>20000</v>
      </c>
      <c r="AJ800" s="787">
        <v>5000</v>
      </c>
      <c r="AK800" s="787">
        <v>0</v>
      </c>
      <c r="AL800" s="742">
        <v>0</v>
      </c>
      <c r="AM800" s="742">
        <v>0</v>
      </c>
      <c r="AN800" s="743" t="s">
        <v>2119</v>
      </c>
      <c r="AO800" s="1172" t="s">
        <v>34</v>
      </c>
      <c r="AP800" s="1178" t="s">
        <v>1727</v>
      </c>
      <c r="AQ800" s="745" t="s">
        <v>659</v>
      </c>
      <c r="AR800" s="742">
        <v>0</v>
      </c>
      <c r="AS800" s="742">
        <v>0</v>
      </c>
      <c r="AT800" s="742" t="s">
        <v>1414</v>
      </c>
      <c r="AU800" s="742" t="s">
        <v>2724</v>
      </c>
      <c r="AX800"/>
      <c r="AY800" s="190"/>
      <c r="AZ800" s="176"/>
      <c r="BA800" s="176"/>
      <c r="BB800" s="176"/>
      <c r="BC800" s="751"/>
      <c r="BD800" s="176"/>
      <c r="BE800" s="176"/>
      <c r="BF800" s="176"/>
      <c r="BG800" s="176"/>
      <c r="BH800" s="751"/>
      <c r="BI800" s="178"/>
      <c r="BJ800" s="191"/>
      <c r="BK800" s="191"/>
      <c r="BL800" s="191"/>
      <c r="BM800" s="178"/>
      <c r="BN800" s="178"/>
      <c r="BO800" s="178"/>
      <c r="BP800" s="178"/>
      <c r="BQ800" s="178"/>
      <c r="BR800" s="178"/>
      <c r="BS800" s="178"/>
      <c r="BT800" s="178"/>
      <c r="BU800" s="179"/>
      <c r="BV800" s="180"/>
      <c r="BW800" s="181"/>
      <c r="BX800" s="177"/>
      <c r="BY800"/>
      <c r="CA800"/>
    </row>
    <row r="801" spans="2:79" ht="18.75">
      <c r="B801" s="1170" t="s">
        <v>1616</v>
      </c>
      <c r="C801" s="335">
        <v>30129289000104</v>
      </c>
      <c r="D801" s="1170" t="s">
        <v>14</v>
      </c>
      <c r="E801" s="1170" t="s">
        <v>1414</v>
      </c>
      <c r="F801" s="1170" t="s">
        <v>1414</v>
      </c>
      <c r="G801" s="1172" t="s">
        <v>1414</v>
      </c>
      <c r="H801" s="1172" t="s">
        <v>34</v>
      </c>
      <c r="I801" s="1172" t="s">
        <v>1414</v>
      </c>
      <c r="J801" s="1172" t="s">
        <v>1414</v>
      </c>
      <c r="K801" s="1172" t="s">
        <v>1414</v>
      </c>
      <c r="L801" s="740" t="s">
        <v>1414</v>
      </c>
      <c r="M801" s="740" t="s">
        <v>34</v>
      </c>
      <c r="N801" s="1172" t="s">
        <v>3560</v>
      </c>
      <c r="O801" s="1172" t="s">
        <v>1320</v>
      </c>
      <c r="P801" s="783">
        <v>43310</v>
      </c>
      <c r="Q801" s="741">
        <v>303.4577251</v>
      </c>
      <c r="R801" s="741">
        <v>411.6198842802018</v>
      </c>
      <c r="S801" s="784">
        <v>62</v>
      </c>
      <c r="T801" s="742">
        <v>-3.3020351820215454E-3</v>
      </c>
      <c r="U801" s="743">
        <v>-0.10159059982664954</v>
      </c>
      <c r="V801" s="742">
        <v>-0.22915906007403475</v>
      </c>
      <c r="W801" s="743">
        <v>-1.7322698840925965</v>
      </c>
      <c r="X801" s="742">
        <v>-0.27234080485404522</v>
      </c>
      <c r="Y801" s="743">
        <v>-1.3266071626571552</v>
      </c>
      <c r="Z801" s="742">
        <v>0.33064927946386846</v>
      </c>
      <c r="AA801" s="743">
        <v>1.4247386689236219</v>
      </c>
      <c r="AB801" s="742">
        <v>0.23484148312271325</v>
      </c>
      <c r="AC801" s="744">
        <v>-1.5391121191555801</v>
      </c>
      <c r="AD801" s="785">
        <v>30566208000133</v>
      </c>
      <c r="AE801" s="1178" t="s">
        <v>1809</v>
      </c>
      <c r="AF801" s="786" t="s">
        <v>1810</v>
      </c>
      <c r="AG801" s="787" t="s">
        <v>1431</v>
      </c>
      <c r="AH801" s="787" t="s">
        <v>1726</v>
      </c>
      <c r="AI801" s="787">
        <v>100000</v>
      </c>
      <c r="AJ801" s="787">
        <v>20000</v>
      </c>
      <c r="AK801" s="787">
        <v>20000</v>
      </c>
      <c r="AL801" s="742">
        <v>0</v>
      </c>
      <c r="AM801" s="742">
        <v>0</v>
      </c>
      <c r="AN801" s="743" t="s">
        <v>666</v>
      </c>
      <c r="AO801" s="1172" t="s">
        <v>34</v>
      </c>
      <c r="AP801" s="1178" t="s">
        <v>1727</v>
      </c>
      <c r="AQ801" s="745" t="s">
        <v>659</v>
      </c>
      <c r="AR801" s="742">
        <v>0</v>
      </c>
      <c r="AS801" s="742">
        <v>0</v>
      </c>
      <c r="AT801" s="742" t="s">
        <v>1414</v>
      </c>
      <c r="AU801" s="742" t="s">
        <v>2724</v>
      </c>
      <c r="AX801"/>
      <c r="AY801" s="190"/>
      <c r="AZ801" s="176"/>
      <c r="BA801" s="176"/>
      <c r="BB801" s="176"/>
      <c r="BC801" s="751"/>
      <c r="BD801" s="176"/>
      <c r="BE801" s="176"/>
      <c r="BF801" s="176"/>
      <c r="BG801" s="176"/>
      <c r="BH801" s="751"/>
      <c r="BI801" s="178"/>
      <c r="BJ801" s="191"/>
      <c r="BK801" s="191"/>
      <c r="BL801" s="191"/>
      <c r="BM801" s="178"/>
      <c r="BN801" s="178"/>
      <c r="BO801" s="178"/>
      <c r="BP801" s="178"/>
      <c r="BQ801" s="178"/>
      <c r="BR801" s="178"/>
      <c r="BS801" s="178"/>
      <c r="BT801" s="178"/>
      <c r="BU801" s="179"/>
      <c r="BV801" s="180"/>
      <c r="BW801" s="181"/>
      <c r="BX801" s="177"/>
      <c r="BY801"/>
      <c r="CA801"/>
    </row>
    <row r="802" spans="2:79" ht="18.75">
      <c r="B802" s="1170" t="s">
        <v>1617</v>
      </c>
      <c r="C802" s="335">
        <v>30129277000180</v>
      </c>
      <c r="D802" s="1170" t="s">
        <v>13</v>
      </c>
      <c r="E802" s="1170" t="s">
        <v>615</v>
      </c>
      <c r="F802" s="1170" t="s">
        <v>619</v>
      </c>
      <c r="G802" s="1172" t="s">
        <v>34</v>
      </c>
      <c r="H802" s="1172" t="s">
        <v>1336</v>
      </c>
      <c r="I802" s="1172" t="s">
        <v>34</v>
      </c>
      <c r="J802" s="1172" t="s">
        <v>611</v>
      </c>
      <c r="K802" s="1172" t="s">
        <v>48</v>
      </c>
      <c r="L802" s="740" t="s">
        <v>1414</v>
      </c>
      <c r="M802" s="740" t="s">
        <v>34</v>
      </c>
      <c r="N802" s="1172" t="s">
        <v>3561</v>
      </c>
      <c r="O802" s="1172" t="s">
        <v>1320</v>
      </c>
      <c r="P802" s="783">
        <v>43418</v>
      </c>
      <c r="Q802" s="741">
        <v>56.19751686</v>
      </c>
      <c r="R802" s="741">
        <v>59.827567137550218</v>
      </c>
      <c r="S802" s="784">
        <v>31</v>
      </c>
      <c r="T802" s="742">
        <v>5.6885123407683924E-3</v>
      </c>
      <c r="U802" s="743">
        <v>0.17501309009862284</v>
      </c>
      <c r="V802" s="742">
        <v>0.11748573855857902</v>
      </c>
      <c r="W802" s="743">
        <v>0.88810368941839901</v>
      </c>
      <c r="X802" s="742">
        <v>0.20845396624452839</v>
      </c>
      <c r="Y802" s="743">
        <v>1.0154061373670669</v>
      </c>
      <c r="Z802" s="742">
        <v>0.31749519043794527</v>
      </c>
      <c r="AA802" s="743">
        <v>1.3680588560412699</v>
      </c>
      <c r="AB802" s="742">
        <v>5.0847120082279026E-2</v>
      </c>
      <c r="AC802" s="744">
        <v>-0.29111922362705667</v>
      </c>
      <c r="AD802" s="785">
        <v>30493304000107</v>
      </c>
      <c r="AE802" s="1178" t="s">
        <v>1809</v>
      </c>
      <c r="AF802" s="786" t="s">
        <v>1810</v>
      </c>
      <c r="AG802" s="787" t="s">
        <v>1431</v>
      </c>
      <c r="AH802" s="787" t="s">
        <v>1730</v>
      </c>
      <c r="AI802" s="787">
        <v>5000</v>
      </c>
      <c r="AJ802" s="787">
        <v>1000</v>
      </c>
      <c r="AK802" s="787">
        <v>5000</v>
      </c>
      <c r="AL802" s="742">
        <v>2.2000000000000002E-2</v>
      </c>
      <c r="AM802" s="742">
        <v>0</v>
      </c>
      <c r="AN802" s="743" t="s">
        <v>64</v>
      </c>
      <c r="AO802" s="1172" t="s">
        <v>34</v>
      </c>
      <c r="AP802" s="1178" t="s">
        <v>1742</v>
      </c>
      <c r="AQ802" s="745" t="s">
        <v>664</v>
      </c>
      <c r="AR802" s="742">
        <v>0</v>
      </c>
      <c r="AS802" s="742">
        <v>0</v>
      </c>
      <c r="AT802" s="742" t="s">
        <v>1414</v>
      </c>
      <c r="AU802" s="742" t="s">
        <v>2724</v>
      </c>
      <c r="AX802" s="190"/>
      <c r="AY802" s="190"/>
      <c r="AZ802" s="176"/>
      <c r="BA802" s="176"/>
      <c r="BB802" s="176"/>
      <c r="BC802" s="751"/>
      <c r="BD802" s="176"/>
      <c r="BE802" s="176"/>
      <c r="BF802" s="176"/>
      <c r="BG802" s="176"/>
      <c r="BH802" s="751"/>
      <c r="BI802" s="178"/>
      <c r="BJ802" s="191"/>
      <c r="BK802" s="191"/>
      <c r="BL802" s="191"/>
      <c r="BM802" s="210"/>
      <c r="BN802" s="178"/>
      <c r="BO802" s="178"/>
      <c r="BP802" s="178"/>
      <c r="BQ802" s="178"/>
      <c r="BR802" s="178"/>
      <c r="BS802" s="178"/>
      <c r="BT802" s="178"/>
      <c r="BU802" s="179"/>
      <c r="BV802" s="180"/>
      <c r="BW802" s="181"/>
      <c r="BX802" s="177"/>
      <c r="BY802"/>
      <c r="CA802"/>
    </row>
    <row r="803" spans="2:79" ht="18.75">
      <c r="B803" s="1170" t="s">
        <v>1618</v>
      </c>
      <c r="C803" s="335">
        <v>27783036000145</v>
      </c>
      <c r="D803" s="1170" t="s">
        <v>14</v>
      </c>
      <c r="E803" s="1170" t="s">
        <v>1414</v>
      </c>
      <c r="F803" s="1170" t="s">
        <v>1414</v>
      </c>
      <c r="G803" s="1172" t="s">
        <v>1414</v>
      </c>
      <c r="H803" s="1172" t="s">
        <v>34</v>
      </c>
      <c r="I803" s="1172" t="s">
        <v>1414</v>
      </c>
      <c r="J803" s="1172" t="s">
        <v>1414</v>
      </c>
      <c r="K803" s="1172" t="s">
        <v>1414</v>
      </c>
      <c r="L803" s="740" t="s">
        <v>1414</v>
      </c>
      <c r="M803" s="740" t="s">
        <v>34</v>
      </c>
      <c r="N803" s="1172" t="s">
        <v>3562</v>
      </c>
      <c r="O803" s="1172" t="s">
        <v>1320</v>
      </c>
      <c r="P803" s="783">
        <v>43006</v>
      </c>
      <c r="Q803" s="741">
        <v>77.475184999999996</v>
      </c>
      <c r="R803" s="741">
        <v>118.80315509274189</v>
      </c>
      <c r="S803" s="784">
        <v>32</v>
      </c>
      <c r="T803" s="742">
        <v>-3.0765617259826961E-2</v>
      </c>
      <c r="U803" s="743">
        <v>-0.9465367081732533</v>
      </c>
      <c r="V803" s="742">
        <v>-0.15511651017970762</v>
      </c>
      <c r="W803" s="743">
        <v>-1.172563978151419</v>
      </c>
      <c r="X803" s="742">
        <v>-0.24858040789767155</v>
      </c>
      <c r="Y803" s="743">
        <v>-1.2108672065870563</v>
      </c>
      <c r="Z803" s="742">
        <v>0.32960706583638943</v>
      </c>
      <c r="AA803" s="743">
        <v>1.420247862051893</v>
      </c>
      <c r="AB803" s="742">
        <v>0.22566206103564865</v>
      </c>
      <c r="AC803" s="744">
        <v>-1.273607187408029</v>
      </c>
      <c r="AD803" s="785">
        <v>28386376000103</v>
      </c>
      <c r="AE803" s="1178" t="s">
        <v>1809</v>
      </c>
      <c r="AF803" s="786" t="s">
        <v>1810</v>
      </c>
      <c r="AG803" s="787" t="s">
        <v>1431</v>
      </c>
      <c r="AH803" s="787" t="s">
        <v>1797</v>
      </c>
      <c r="AI803" s="787">
        <v>100000</v>
      </c>
      <c r="AJ803" s="787">
        <v>10000</v>
      </c>
      <c r="AK803" s="787">
        <v>100000</v>
      </c>
      <c r="AL803" s="742">
        <v>0</v>
      </c>
      <c r="AM803" s="742">
        <v>0</v>
      </c>
      <c r="AN803" s="743" t="s">
        <v>666</v>
      </c>
      <c r="AO803" s="1172" t="s">
        <v>34</v>
      </c>
      <c r="AP803" s="1178" t="s">
        <v>1727</v>
      </c>
      <c r="AQ803" s="745" t="s">
        <v>659</v>
      </c>
      <c r="AR803" s="742">
        <v>0</v>
      </c>
      <c r="AS803" s="742">
        <v>0</v>
      </c>
      <c r="AT803" s="742" t="s">
        <v>1414</v>
      </c>
      <c r="AU803" s="742" t="s">
        <v>2724</v>
      </c>
      <c r="AX803"/>
      <c r="AY803" s="190"/>
      <c r="AZ803" s="176"/>
      <c r="BA803" s="176"/>
      <c r="BB803" s="176"/>
      <c r="BC803" s="751"/>
      <c r="BD803" s="176"/>
      <c r="BE803" s="176"/>
      <c r="BF803" s="176"/>
      <c r="BG803" s="176"/>
      <c r="BH803" s="751"/>
      <c r="BI803" s="178"/>
      <c r="BJ803" s="191"/>
      <c r="BK803" s="191"/>
      <c r="BL803" s="191"/>
      <c r="BM803" s="178"/>
      <c r="BN803" s="178"/>
      <c r="BO803" s="178"/>
      <c r="BP803" s="178"/>
      <c r="BQ803" s="178"/>
      <c r="BR803" s="178"/>
      <c r="BS803" s="178"/>
      <c r="BT803" s="178"/>
      <c r="BU803" s="179"/>
      <c r="BV803" s="180"/>
      <c r="BW803" s="181"/>
      <c r="BX803" s="177"/>
      <c r="BY803"/>
      <c r="CA803"/>
    </row>
    <row r="804" spans="2:79" ht="18.75">
      <c r="B804" s="1170" t="s">
        <v>1619</v>
      </c>
      <c r="C804" s="335">
        <v>35693759000181</v>
      </c>
      <c r="D804" s="1170" t="s">
        <v>13</v>
      </c>
      <c r="E804" s="1170" t="s">
        <v>616</v>
      </c>
      <c r="F804" s="1170" t="s">
        <v>1414</v>
      </c>
      <c r="G804" s="1172" t="s">
        <v>1414</v>
      </c>
      <c r="H804" s="1172" t="s">
        <v>34</v>
      </c>
      <c r="I804" s="1172" t="s">
        <v>1414</v>
      </c>
      <c r="J804" s="1172" t="s">
        <v>611</v>
      </c>
      <c r="K804" s="1172" t="s">
        <v>49</v>
      </c>
      <c r="L804" s="740" t="s">
        <v>1414</v>
      </c>
      <c r="M804" s="740" t="s">
        <v>34</v>
      </c>
      <c r="N804" s="1172" t="s">
        <v>3563</v>
      </c>
      <c r="O804" s="1172" t="s">
        <v>1320</v>
      </c>
      <c r="P804" s="783">
        <v>44043</v>
      </c>
      <c r="Q804" s="741">
        <v>10.59821722</v>
      </c>
      <c r="R804" s="741">
        <v>20.747490091255074</v>
      </c>
      <c r="S804" s="784">
        <v>39</v>
      </c>
      <c r="T804" s="742">
        <v>1.4257702702729969E-2</v>
      </c>
      <c r="U804" s="743">
        <v>0.43865328195371384</v>
      </c>
      <c r="V804" s="742">
        <v>-1.7345065571784279E-2</v>
      </c>
      <c r="W804" s="743">
        <v>-0.13111563085442107</v>
      </c>
      <c r="X804" s="742">
        <v>-0.10351638862088253</v>
      </c>
      <c r="Y804" s="743">
        <v>-0.5042416712782386</v>
      </c>
      <c r="Z804" s="742"/>
      <c r="AA804" s="743"/>
      <c r="AB804" s="742">
        <v>0.24717888170503019</v>
      </c>
      <c r="AC804" s="744">
        <v>-0.60536473512713929</v>
      </c>
      <c r="AD804" s="785">
        <v>34447464000162</v>
      </c>
      <c r="AE804" s="1178" t="s">
        <v>1809</v>
      </c>
      <c r="AF804" s="786" t="s">
        <v>1810</v>
      </c>
      <c r="AG804" s="787" t="s">
        <v>1431</v>
      </c>
      <c r="AH804" s="787" t="s">
        <v>1797</v>
      </c>
      <c r="AI804" s="787">
        <v>0</v>
      </c>
      <c r="AJ804" s="787">
        <v>0</v>
      </c>
      <c r="AK804" s="787">
        <v>0</v>
      </c>
      <c r="AL804" s="742">
        <v>4.0000000000000001E-3</v>
      </c>
      <c r="AM804" s="742">
        <v>0</v>
      </c>
      <c r="AN804" s="743" t="s">
        <v>64</v>
      </c>
      <c r="AO804" s="1172" t="s">
        <v>34</v>
      </c>
      <c r="AP804" s="1178" t="s">
        <v>1742</v>
      </c>
      <c r="AQ804" s="745" t="s">
        <v>679</v>
      </c>
      <c r="AR804" s="742">
        <v>0</v>
      </c>
      <c r="AS804" s="742">
        <v>0</v>
      </c>
      <c r="AT804" s="742" t="s">
        <v>1414</v>
      </c>
      <c r="AU804" s="742" t="s">
        <v>2724</v>
      </c>
      <c r="AX804"/>
      <c r="AY804" s="190"/>
      <c r="AZ804" s="176"/>
      <c r="BA804" s="176"/>
      <c r="BB804" s="176"/>
      <c r="BC804" s="751"/>
      <c r="BD804" s="176"/>
      <c r="BE804" s="176"/>
      <c r="BF804" s="176"/>
      <c r="BG804" s="176"/>
      <c r="BH804" s="751"/>
      <c r="BI804" s="178"/>
      <c r="BJ804" s="191"/>
      <c r="BK804" s="191"/>
      <c r="BL804" s="191"/>
      <c r="BM804" s="178"/>
      <c r="BN804" s="178"/>
      <c r="BO804" s="178"/>
      <c r="BP804" s="178"/>
      <c r="BQ804" s="178"/>
      <c r="BR804" s="178"/>
      <c r="BS804" s="178"/>
      <c r="BT804" s="178"/>
      <c r="BU804" s="179"/>
      <c r="BV804" s="180"/>
      <c r="BW804" s="181"/>
      <c r="BX804" s="177"/>
      <c r="BY804"/>
      <c r="CA804"/>
    </row>
    <row r="805" spans="2:79" ht="18.75">
      <c r="B805" s="1170" t="s">
        <v>1620</v>
      </c>
      <c r="C805" s="335">
        <v>17253889000111</v>
      </c>
      <c r="D805" s="1170" t="s">
        <v>13</v>
      </c>
      <c r="E805" s="1170" t="s">
        <v>615</v>
      </c>
      <c r="F805" s="1170" t="s">
        <v>619</v>
      </c>
      <c r="G805" s="1172" t="s">
        <v>34</v>
      </c>
      <c r="H805" s="1172" t="s">
        <v>1337</v>
      </c>
      <c r="I805" s="1172" t="s">
        <v>34</v>
      </c>
      <c r="J805" s="1172" t="s">
        <v>1414</v>
      </c>
      <c r="K805" s="1172" t="s">
        <v>48</v>
      </c>
      <c r="L805" s="740" t="s">
        <v>1414</v>
      </c>
      <c r="M805" s="740" t="s">
        <v>34</v>
      </c>
      <c r="N805" s="1172" t="s">
        <v>3564</v>
      </c>
      <c r="O805" s="1172" t="s">
        <v>1320</v>
      </c>
      <c r="P805" s="783">
        <v>41413</v>
      </c>
      <c r="Q805" s="741">
        <v>13.489482000000001</v>
      </c>
      <c r="R805" s="741">
        <v>21.607601065306113</v>
      </c>
      <c r="S805" s="784">
        <v>30</v>
      </c>
      <c r="T805" s="742">
        <v>2.8383726813780097E-2</v>
      </c>
      <c r="U805" s="743">
        <v>0.87325533296176172</v>
      </c>
      <c r="V805" s="742">
        <v>7.2404848424441282E-2</v>
      </c>
      <c r="W805" s="743">
        <v>0.54732611639892292</v>
      </c>
      <c r="X805" s="742">
        <v>0.11479938485028818</v>
      </c>
      <c r="Y805" s="743">
        <v>0.55920260018562373</v>
      </c>
      <c r="Z805" s="742">
        <v>0.24242762310380606</v>
      </c>
      <c r="AA805" s="743">
        <v>1.0445993096107054</v>
      </c>
      <c r="AB805" s="742">
        <v>6.9147230823903144E-2</v>
      </c>
      <c r="AC805" s="744">
        <v>-0.86602837948301081</v>
      </c>
      <c r="AD805" s="785">
        <v>13106979000129</v>
      </c>
      <c r="AE805" s="1178" t="s">
        <v>1809</v>
      </c>
      <c r="AF805" s="786" t="s">
        <v>1810</v>
      </c>
      <c r="AG805" s="787" t="s">
        <v>1431</v>
      </c>
      <c r="AH805" s="787" t="s">
        <v>1730</v>
      </c>
      <c r="AI805" s="787">
        <v>1000</v>
      </c>
      <c r="AJ805" s="787">
        <v>100</v>
      </c>
      <c r="AK805" s="787">
        <v>1000</v>
      </c>
      <c r="AL805" s="742">
        <v>2.4500000000000001E-2</v>
      </c>
      <c r="AM805" s="742">
        <v>0</v>
      </c>
      <c r="AN805" s="743" t="s">
        <v>64</v>
      </c>
      <c r="AO805" s="1172" t="s">
        <v>34</v>
      </c>
      <c r="AP805" s="1178" t="s">
        <v>1742</v>
      </c>
      <c r="AQ805" s="745" t="s">
        <v>664</v>
      </c>
      <c r="AR805" s="742">
        <v>0</v>
      </c>
      <c r="AS805" s="742">
        <v>0</v>
      </c>
      <c r="AT805" s="742" t="s">
        <v>1414</v>
      </c>
      <c r="AU805" s="742" t="s">
        <v>2724</v>
      </c>
      <c r="AX805"/>
      <c r="AY805" s="190"/>
      <c r="AZ805" s="176"/>
      <c r="BA805" s="176"/>
      <c r="BB805" s="176"/>
      <c r="BC805" s="751"/>
      <c r="BD805" s="176"/>
      <c r="BE805" s="176"/>
      <c r="BF805" s="176"/>
      <c r="BG805" s="176"/>
      <c r="BH805" s="751"/>
      <c r="BI805" s="178"/>
      <c r="BJ805" s="191"/>
      <c r="BK805" s="191"/>
      <c r="BL805" s="191"/>
      <c r="BM805" s="178"/>
      <c r="BN805" s="178"/>
      <c r="BO805" s="178"/>
      <c r="BP805" s="178"/>
      <c r="BQ805" s="178"/>
      <c r="BR805" s="178"/>
      <c r="BS805" s="178"/>
      <c r="BT805" s="178"/>
      <c r="BU805" s="179"/>
      <c r="BV805" s="180"/>
      <c r="BW805" s="181"/>
      <c r="BX805" s="177"/>
      <c r="BY805"/>
      <c r="CA805"/>
    </row>
    <row r="806" spans="2:79" ht="18.75">
      <c r="B806" s="1170" t="s">
        <v>1621</v>
      </c>
      <c r="C806" s="335">
        <v>26570686000140</v>
      </c>
      <c r="D806" s="1170" t="s">
        <v>13</v>
      </c>
      <c r="E806" s="1170" t="s">
        <v>615</v>
      </c>
      <c r="F806" s="1170" t="s">
        <v>619</v>
      </c>
      <c r="G806" s="1172" t="s">
        <v>34</v>
      </c>
      <c r="H806" s="1172" t="s">
        <v>1337</v>
      </c>
      <c r="I806" s="1172" t="s">
        <v>34</v>
      </c>
      <c r="J806" s="1172" t="s">
        <v>611</v>
      </c>
      <c r="K806" s="1172" t="s">
        <v>48</v>
      </c>
      <c r="L806" s="740" t="s">
        <v>1414</v>
      </c>
      <c r="M806" s="740" t="s">
        <v>34</v>
      </c>
      <c r="N806" s="1172" t="s">
        <v>3565</v>
      </c>
      <c r="O806" s="1172" t="s">
        <v>1320</v>
      </c>
      <c r="P806" s="783">
        <v>42778</v>
      </c>
      <c r="Q806" s="741">
        <v>15.374750000000001</v>
      </c>
      <c r="R806" s="741">
        <v>11.552394191836735</v>
      </c>
      <c r="S806" s="784">
        <v>31</v>
      </c>
      <c r="T806" s="742">
        <v>2.3639152295598542E-2</v>
      </c>
      <c r="U806" s="743">
        <v>0.72728348691704081</v>
      </c>
      <c r="V806" s="742">
        <v>0.14560678342052125</v>
      </c>
      <c r="W806" s="743">
        <v>1.1006776068878699</v>
      </c>
      <c r="X806" s="742">
        <v>0.26465355011689162</v>
      </c>
      <c r="Y806" s="743">
        <v>1.2891615540163808</v>
      </c>
      <c r="Z806" s="742">
        <v>0.6048754279165911</v>
      </c>
      <c r="AA806" s="743">
        <v>2.6063550279977608</v>
      </c>
      <c r="AB806" s="742">
        <v>6.8470567019848425E-2</v>
      </c>
      <c r="AC806" s="744">
        <v>0.19451380818938799</v>
      </c>
      <c r="AD806" s="785">
        <v>26101893000155</v>
      </c>
      <c r="AE806" s="1178" t="s">
        <v>1809</v>
      </c>
      <c r="AF806" s="786" t="s">
        <v>1810</v>
      </c>
      <c r="AG806" s="787" t="s">
        <v>1431</v>
      </c>
      <c r="AH806" s="787" t="s">
        <v>1726</v>
      </c>
      <c r="AI806" s="787">
        <v>1000</v>
      </c>
      <c r="AJ806" s="787">
        <v>100</v>
      </c>
      <c r="AK806" s="787">
        <v>1000</v>
      </c>
      <c r="AL806" s="742">
        <v>2.2000000000000002E-2</v>
      </c>
      <c r="AM806" s="742">
        <v>0</v>
      </c>
      <c r="AN806" s="743" t="s">
        <v>64</v>
      </c>
      <c r="AO806" s="1172" t="s">
        <v>34</v>
      </c>
      <c r="AP806" s="1178" t="s">
        <v>1742</v>
      </c>
      <c r="AQ806" s="745" t="s">
        <v>664</v>
      </c>
      <c r="AR806" s="742">
        <v>0</v>
      </c>
      <c r="AS806" s="742">
        <v>0</v>
      </c>
      <c r="AT806" s="742" t="s">
        <v>1414</v>
      </c>
      <c r="AU806" s="742" t="s">
        <v>2724</v>
      </c>
      <c r="AX806"/>
      <c r="AY806" s="190"/>
      <c r="AZ806" s="176"/>
      <c r="BA806" s="176"/>
      <c r="BB806" s="176"/>
      <c r="BC806" s="751"/>
      <c r="BD806" s="176"/>
      <c r="BE806" s="176"/>
      <c r="BF806" s="176"/>
      <c r="BG806" s="176"/>
      <c r="BH806" s="751"/>
      <c r="BI806" s="178"/>
      <c r="BJ806" s="191"/>
      <c r="BK806" s="191"/>
      <c r="BL806" s="191"/>
      <c r="BM806" s="178"/>
      <c r="BN806" s="178"/>
      <c r="BO806" s="178"/>
      <c r="BP806" s="178"/>
      <c r="BQ806" s="178"/>
      <c r="BR806" s="178"/>
      <c r="BS806" s="178"/>
      <c r="BT806" s="178"/>
      <c r="BU806" s="179"/>
      <c r="BV806" s="180"/>
      <c r="BW806" s="181"/>
      <c r="BX806" s="177"/>
      <c r="BY806"/>
      <c r="CA806"/>
    </row>
    <row r="807" spans="2:79" ht="18.75">
      <c r="B807" s="1170" t="s">
        <v>1622</v>
      </c>
      <c r="C807" s="335">
        <v>35591357000176</v>
      </c>
      <c r="D807" s="1170" t="s">
        <v>14</v>
      </c>
      <c r="E807" s="1170" t="s">
        <v>1414</v>
      </c>
      <c r="F807" s="1170" t="s">
        <v>1414</v>
      </c>
      <c r="G807" s="1172" t="s">
        <v>1414</v>
      </c>
      <c r="H807" s="1172" t="s">
        <v>34</v>
      </c>
      <c r="I807" s="1172" t="s">
        <v>1414</v>
      </c>
      <c r="J807" s="1172" t="s">
        <v>1414</v>
      </c>
      <c r="K807" s="1172" t="s">
        <v>1414</v>
      </c>
      <c r="L807" s="740" t="s">
        <v>1414</v>
      </c>
      <c r="M807" s="740" t="s">
        <v>34</v>
      </c>
      <c r="N807" s="1172" t="s">
        <v>3566</v>
      </c>
      <c r="O807" s="1172" t="s">
        <v>1320</v>
      </c>
      <c r="P807" s="783">
        <v>43996</v>
      </c>
      <c r="Q807" s="741">
        <v>13.700667790000001</v>
      </c>
      <c r="R807" s="741">
        <v>19.076673059395162</v>
      </c>
      <c r="S807" s="784">
        <v>62</v>
      </c>
      <c r="T807" s="742">
        <v>-4.9211104071223866E-2</v>
      </c>
      <c r="U807" s="743">
        <v>-1.514031591167549</v>
      </c>
      <c r="V807" s="742">
        <v>-0.23936865302142152</v>
      </c>
      <c r="W807" s="743">
        <v>-1.8094467165769352</v>
      </c>
      <c r="X807" s="742">
        <v>-0.3789420813840636</v>
      </c>
      <c r="Y807" s="743">
        <v>-1.8458757205543392</v>
      </c>
      <c r="Z807" s="742"/>
      <c r="AA807" s="743"/>
      <c r="AB807" s="742">
        <v>0.24760497959236416</v>
      </c>
      <c r="AC807" s="744">
        <v>-1.5010076385131261</v>
      </c>
      <c r="AD807" s="785">
        <v>35410788000199</v>
      </c>
      <c r="AE807" s="1178" t="s">
        <v>1809</v>
      </c>
      <c r="AF807" s="786" t="s">
        <v>1810</v>
      </c>
      <c r="AG807" s="787" t="s">
        <v>1431</v>
      </c>
      <c r="AH807" s="787" t="s">
        <v>1730</v>
      </c>
      <c r="AI807" s="787">
        <v>5000</v>
      </c>
      <c r="AJ807" s="787">
        <v>1000</v>
      </c>
      <c r="AK807" s="787">
        <v>1000</v>
      </c>
      <c r="AL807" s="742">
        <v>2.2000000000000002E-2</v>
      </c>
      <c r="AM807" s="742">
        <v>0</v>
      </c>
      <c r="AN807" s="743" t="s">
        <v>666</v>
      </c>
      <c r="AO807" s="1172" t="s">
        <v>34</v>
      </c>
      <c r="AP807" s="1178" t="s">
        <v>1727</v>
      </c>
      <c r="AQ807" s="745" t="s">
        <v>665</v>
      </c>
      <c r="AR807" s="742">
        <v>0</v>
      </c>
      <c r="AS807" s="742">
        <v>0</v>
      </c>
      <c r="AT807" s="742" t="s">
        <v>1414</v>
      </c>
      <c r="AU807" s="742" t="s">
        <v>2724</v>
      </c>
      <c r="AX807"/>
      <c r="AY807" s="190"/>
      <c r="AZ807" s="176"/>
      <c r="BA807" s="176"/>
      <c r="BB807" s="176"/>
      <c r="BC807" s="751"/>
      <c r="BD807" s="176"/>
      <c r="BE807" s="176"/>
      <c r="BF807" s="176"/>
      <c r="BG807" s="176"/>
      <c r="BH807" s="751"/>
      <c r="BI807" s="178"/>
      <c r="BJ807" s="191"/>
      <c r="BK807" s="191"/>
      <c r="BL807" s="191"/>
      <c r="BM807" s="178"/>
      <c r="BN807" s="178"/>
      <c r="BO807" s="178"/>
      <c r="BP807" s="178"/>
      <c r="BQ807" s="178"/>
      <c r="BR807" s="178"/>
      <c r="BS807" s="178"/>
      <c r="BT807" s="178"/>
      <c r="BU807" s="179"/>
      <c r="BV807" s="180"/>
      <c r="BW807" s="181"/>
      <c r="BX807" s="177"/>
      <c r="BY807"/>
      <c r="CA807"/>
    </row>
    <row r="808" spans="2:79" ht="18.75">
      <c r="B808" s="1170" t="s">
        <v>1623</v>
      </c>
      <c r="C808" s="335">
        <v>34887320000127</v>
      </c>
      <c r="D808" s="1170" t="s">
        <v>14</v>
      </c>
      <c r="E808" s="1170" t="s">
        <v>614</v>
      </c>
      <c r="F808" s="1170" t="s">
        <v>1316</v>
      </c>
      <c r="G808" s="1172" t="s">
        <v>1414</v>
      </c>
      <c r="H808" s="1172" t="s">
        <v>865</v>
      </c>
      <c r="I808" s="1172" t="s">
        <v>34</v>
      </c>
      <c r="J808" s="1172" t="s">
        <v>608</v>
      </c>
      <c r="K808" s="1172" t="s">
        <v>48</v>
      </c>
      <c r="L808" s="740" t="s">
        <v>1414</v>
      </c>
      <c r="M808" s="740" t="s">
        <v>34</v>
      </c>
      <c r="N808" s="1172" t="s">
        <v>3567</v>
      </c>
      <c r="O808" s="1172" t="s">
        <v>1320</v>
      </c>
      <c r="P808" s="783">
        <v>43880</v>
      </c>
      <c r="Q808" s="741">
        <v>68.034648820000001</v>
      </c>
      <c r="R808" s="741">
        <v>120.73171081717743</v>
      </c>
      <c r="S808" s="784">
        <v>32</v>
      </c>
      <c r="T808" s="742">
        <v>-4.2037928861605733E-3</v>
      </c>
      <c r="U808" s="743">
        <v>-0.1293341279878793</v>
      </c>
      <c r="V808" s="742">
        <v>-5.6312515589353462E-2</v>
      </c>
      <c r="W808" s="743">
        <v>-0.42568020143483193</v>
      </c>
      <c r="X808" s="742">
        <v>-8.3555465659401862E-2</v>
      </c>
      <c r="Y808" s="743">
        <v>-0.4070094427543513</v>
      </c>
      <c r="Z808" s="742">
        <v>0.29378985589589446</v>
      </c>
      <c r="AA808" s="743">
        <v>1.2659146540741784</v>
      </c>
      <c r="AB808" s="742">
        <v>0.1233253829835196</v>
      </c>
      <c r="AC808" s="744">
        <v>-1.5292944867250944</v>
      </c>
      <c r="AD808" s="785">
        <v>34431537000128</v>
      </c>
      <c r="AE808" s="1178" t="s">
        <v>1809</v>
      </c>
      <c r="AF808" s="786" t="s">
        <v>1810</v>
      </c>
      <c r="AG808" s="787" t="s">
        <v>1431</v>
      </c>
      <c r="AH808" s="787" t="s">
        <v>1726</v>
      </c>
      <c r="AI808" s="787">
        <v>1000</v>
      </c>
      <c r="AJ808" s="787">
        <v>100</v>
      </c>
      <c r="AK808" s="787">
        <v>1000</v>
      </c>
      <c r="AL808" s="742">
        <v>2.5000000000000001E-2</v>
      </c>
      <c r="AM808" s="742">
        <v>0</v>
      </c>
      <c r="AN808" s="743" t="s">
        <v>64</v>
      </c>
      <c r="AO808" s="1172" t="s">
        <v>34</v>
      </c>
      <c r="AP808" s="1178" t="s">
        <v>1742</v>
      </c>
      <c r="AQ808" s="745" t="s">
        <v>668</v>
      </c>
      <c r="AR808" s="742">
        <v>0</v>
      </c>
      <c r="AS808" s="742">
        <v>0</v>
      </c>
      <c r="AT808" s="742" t="s">
        <v>1414</v>
      </c>
      <c r="AU808" s="742" t="s">
        <v>2724</v>
      </c>
      <c r="AX808"/>
      <c r="AY808" s="190"/>
      <c r="AZ808" s="176"/>
      <c r="BA808" s="176"/>
      <c r="BB808" s="176"/>
      <c r="BC808" s="751"/>
      <c r="BD808" s="176"/>
      <c r="BE808" s="176"/>
      <c r="BF808" s="176"/>
      <c r="BG808" s="176"/>
      <c r="BH808" s="751"/>
      <c r="BI808" s="178"/>
      <c r="BJ808" s="191"/>
      <c r="BK808" s="191"/>
      <c r="BL808" s="191"/>
      <c r="BM808" s="178"/>
      <c r="BN808" s="178"/>
      <c r="BO808" s="178"/>
      <c r="BP808" s="178"/>
      <c r="BQ808" s="178"/>
      <c r="BR808" s="178"/>
      <c r="BS808" s="178"/>
      <c r="BT808" s="178"/>
      <c r="BU808" s="179"/>
      <c r="BV808" s="180"/>
      <c r="BW808" s="181"/>
      <c r="BX808" s="177"/>
      <c r="BY808"/>
      <c r="CA808"/>
    </row>
    <row r="809" spans="2:79" ht="18.75">
      <c r="B809" s="1170" t="s">
        <v>1624</v>
      </c>
      <c r="C809" s="335">
        <v>35591542000160</v>
      </c>
      <c r="D809" s="1170" t="s">
        <v>14</v>
      </c>
      <c r="E809" s="1170" t="s">
        <v>1414</v>
      </c>
      <c r="F809" s="1170" t="s">
        <v>1414</v>
      </c>
      <c r="G809" s="1172" t="s">
        <v>1414</v>
      </c>
      <c r="H809" s="1172" t="s">
        <v>34</v>
      </c>
      <c r="I809" s="1172" t="s">
        <v>1414</v>
      </c>
      <c r="J809" s="1172" t="s">
        <v>1414</v>
      </c>
      <c r="K809" s="1172" t="s">
        <v>1414</v>
      </c>
      <c r="L809" s="740" t="s">
        <v>1414</v>
      </c>
      <c r="M809" s="740" t="s">
        <v>34</v>
      </c>
      <c r="N809" s="1172" t="s">
        <v>3568</v>
      </c>
      <c r="O809" s="1172" t="s">
        <v>1320</v>
      </c>
      <c r="P809" s="783">
        <v>43911</v>
      </c>
      <c r="Q809" s="741">
        <v>103.27511149</v>
      </c>
      <c r="R809" s="741">
        <v>108.27407960352228</v>
      </c>
      <c r="S809" s="784">
        <v>14</v>
      </c>
      <c r="T809" s="742">
        <v>-4.9061881718111544E-2</v>
      </c>
      <c r="U809" s="743">
        <v>-1.5094406078725302</v>
      </c>
      <c r="V809" s="742">
        <v>-0.24275010641367878</v>
      </c>
      <c r="W809" s="743">
        <v>-1.8350079572015807</v>
      </c>
      <c r="X809" s="742">
        <v>-0.31597094673287662</v>
      </c>
      <c r="Y809" s="743">
        <v>-1.539135207271054</v>
      </c>
      <c r="Z809" s="742">
        <v>0.35764679648681219</v>
      </c>
      <c r="AA809" s="743">
        <v>1.5410685956964243</v>
      </c>
      <c r="AB809" s="742">
        <v>0.24239918085383133</v>
      </c>
      <c r="AC809" s="744">
        <v>-1.5471934260389839</v>
      </c>
      <c r="AD809" s="785">
        <v>73232530000139</v>
      </c>
      <c r="AE809" s="1178" t="s">
        <v>1809</v>
      </c>
      <c r="AF809" s="786" t="s">
        <v>1810</v>
      </c>
      <c r="AG809" s="787" t="s">
        <v>1431</v>
      </c>
      <c r="AH809" s="787" t="s">
        <v>1797</v>
      </c>
      <c r="AI809" s="787">
        <v>0</v>
      </c>
      <c r="AJ809" s="787">
        <v>0</v>
      </c>
      <c r="AK809" s="787">
        <v>0</v>
      </c>
      <c r="AL809" s="742">
        <v>0.02</v>
      </c>
      <c r="AM809" s="742">
        <v>0</v>
      </c>
      <c r="AN809" s="743" t="s">
        <v>666</v>
      </c>
      <c r="AO809" s="1172" t="s">
        <v>34</v>
      </c>
      <c r="AP809" s="1178" t="s">
        <v>1727</v>
      </c>
      <c r="AQ809" s="745" t="s">
        <v>659</v>
      </c>
      <c r="AR809" s="742">
        <v>0</v>
      </c>
      <c r="AS809" s="742">
        <v>0</v>
      </c>
      <c r="AT809" s="742" t="s">
        <v>1414</v>
      </c>
      <c r="AU809" s="742" t="s">
        <v>2724</v>
      </c>
      <c r="AX809" s="190"/>
      <c r="AY809" s="190"/>
      <c r="AZ809" s="176"/>
      <c r="BA809" s="176"/>
      <c r="BB809" s="176"/>
      <c r="BC809" s="751"/>
      <c r="BD809" s="176"/>
      <c r="BE809" s="176"/>
      <c r="BF809" s="176"/>
      <c r="BG809" s="176"/>
      <c r="BH809" s="751"/>
      <c r="BI809" s="178"/>
      <c r="BJ809" s="191"/>
      <c r="BK809" s="191"/>
      <c r="BL809" s="191"/>
      <c r="BM809" s="210"/>
      <c r="BN809" s="178"/>
      <c r="BO809" s="178"/>
      <c r="BP809" s="178"/>
      <c r="BQ809" s="178"/>
      <c r="BR809" s="178"/>
      <c r="BS809" s="178"/>
      <c r="BT809" s="178"/>
      <c r="BU809" s="179"/>
      <c r="BV809" s="180"/>
      <c r="BW809" s="181"/>
      <c r="BX809" s="177"/>
      <c r="BY809"/>
      <c r="CA809"/>
    </row>
    <row r="810" spans="2:79" ht="18.75">
      <c r="B810" s="1170" t="s">
        <v>1625</v>
      </c>
      <c r="C810" s="335">
        <v>34887351000188</v>
      </c>
      <c r="D810" s="1170" t="s">
        <v>14</v>
      </c>
      <c r="E810" s="1170" t="s">
        <v>1414</v>
      </c>
      <c r="F810" s="1170" t="s">
        <v>1414</v>
      </c>
      <c r="G810" s="1172" t="s">
        <v>1414</v>
      </c>
      <c r="H810" s="1172" t="s">
        <v>34</v>
      </c>
      <c r="I810" s="1172" t="s">
        <v>1414</v>
      </c>
      <c r="J810" s="1172" t="s">
        <v>1414</v>
      </c>
      <c r="K810" s="1172" t="s">
        <v>1414</v>
      </c>
      <c r="L810" s="740" t="s">
        <v>1414</v>
      </c>
      <c r="M810" s="740" t="s">
        <v>34</v>
      </c>
      <c r="N810" s="1172" t="s">
        <v>3569</v>
      </c>
      <c r="O810" s="1172" t="s">
        <v>1323</v>
      </c>
      <c r="P810" s="783">
        <v>43824</v>
      </c>
      <c r="Q810" s="741">
        <v>8.1615661399999997</v>
      </c>
      <c r="R810" s="741">
        <v>11.380116418669363</v>
      </c>
      <c r="S810" s="784">
        <v>32</v>
      </c>
      <c r="T810" s="742">
        <v>0.10085209523336802</v>
      </c>
      <c r="U810" s="743">
        <v>3.102821225017883</v>
      </c>
      <c r="V810" s="742">
        <v>-0.25450402492835744</v>
      </c>
      <c r="W810" s="743">
        <v>-1.9238587277383346</v>
      </c>
      <c r="X810" s="742">
        <v>-0.38661091100572598</v>
      </c>
      <c r="Y810" s="743">
        <v>-1.8832315780827289</v>
      </c>
      <c r="Z810" s="742">
        <v>-9.0897461087966036E-2</v>
      </c>
      <c r="AA810" s="743">
        <v>-0.39166916658337086</v>
      </c>
      <c r="AB810" s="742">
        <v>0.30121430082447526</v>
      </c>
      <c r="AC810" s="744">
        <v>-1.2841101386960851</v>
      </c>
      <c r="AD810" s="785">
        <v>12004203000135</v>
      </c>
      <c r="AE810" s="1178" t="s">
        <v>1809</v>
      </c>
      <c r="AF810" s="786" t="s">
        <v>1810</v>
      </c>
      <c r="AG810" s="787" t="s">
        <v>1431</v>
      </c>
      <c r="AH810" s="787" t="s">
        <v>1730</v>
      </c>
      <c r="AI810" s="787">
        <v>1000</v>
      </c>
      <c r="AJ810" s="787">
        <v>100</v>
      </c>
      <c r="AK810" s="787">
        <v>1000</v>
      </c>
      <c r="AL810" s="742">
        <v>0.02</v>
      </c>
      <c r="AM810" s="742">
        <v>0</v>
      </c>
      <c r="AN810" s="743" t="s">
        <v>666</v>
      </c>
      <c r="AO810" s="1172" t="s">
        <v>34</v>
      </c>
      <c r="AP810" s="1178" t="s">
        <v>1727</v>
      </c>
      <c r="AQ810" s="745" t="s">
        <v>665</v>
      </c>
      <c r="AR810" s="742">
        <v>0</v>
      </c>
      <c r="AS810" s="742">
        <v>0</v>
      </c>
      <c r="AT810" s="742" t="s">
        <v>1414</v>
      </c>
      <c r="AU810" s="742" t="s">
        <v>2724</v>
      </c>
      <c r="AX810"/>
      <c r="AY810" s="190"/>
      <c r="AZ810" s="176"/>
      <c r="BA810" s="176"/>
      <c r="BB810" s="176"/>
      <c r="BC810" s="751"/>
      <c r="BD810" s="176"/>
      <c r="BE810" s="176"/>
      <c r="BF810" s="176"/>
      <c r="BG810" s="176"/>
      <c r="BH810" s="751"/>
      <c r="BI810" s="178"/>
      <c r="BJ810" s="191"/>
      <c r="BK810" s="191"/>
      <c r="BL810" s="191"/>
      <c r="BM810" s="178"/>
      <c r="BN810" s="178"/>
      <c r="BO810" s="178"/>
      <c r="BP810" s="178"/>
      <c r="BQ810" s="178"/>
      <c r="BR810" s="178"/>
      <c r="BS810" s="178"/>
      <c r="BT810" s="178"/>
      <c r="BU810" s="179"/>
      <c r="BV810" s="180"/>
      <c r="BW810" s="181"/>
      <c r="BX810" s="177"/>
      <c r="BY810"/>
      <c r="CA810"/>
    </row>
    <row r="811" spans="2:79" ht="18.75">
      <c r="B811" s="1170" t="s">
        <v>1626</v>
      </c>
      <c r="C811" s="335">
        <v>31006657000190</v>
      </c>
      <c r="D811" s="1170" t="s">
        <v>13</v>
      </c>
      <c r="E811" s="1170" t="s">
        <v>615</v>
      </c>
      <c r="F811" s="1170" t="s">
        <v>619</v>
      </c>
      <c r="G811" s="1172" t="s">
        <v>34</v>
      </c>
      <c r="H811" s="1172" t="s">
        <v>1337</v>
      </c>
      <c r="I811" s="1172" t="s">
        <v>34</v>
      </c>
      <c r="J811" s="1172" t="s">
        <v>700</v>
      </c>
      <c r="K811" s="1172" t="s">
        <v>48</v>
      </c>
      <c r="L811" s="740" t="s">
        <v>1414</v>
      </c>
      <c r="M811" s="740" t="s">
        <v>34</v>
      </c>
      <c r="N811" s="1172" t="s">
        <v>3570</v>
      </c>
      <c r="O811" s="1172" t="s">
        <v>1320</v>
      </c>
      <c r="P811" s="783">
        <v>43475</v>
      </c>
      <c r="Q811" s="741">
        <v>19.862679369999999</v>
      </c>
      <c r="R811" s="741">
        <v>21.845118593654625</v>
      </c>
      <c r="S811" s="784">
        <v>33</v>
      </c>
      <c r="T811" s="742">
        <v>5.9551376960941926E-2</v>
      </c>
      <c r="U811" s="743">
        <v>1.8321610075217949</v>
      </c>
      <c r="V811" s="742">
        <v>0.39485455473984699</v>
      </c>
      <c r="W811" s="743">
        <v>2.9848030165233244</v>
      </c>
      <c r="X811" s="742">
        <v>0.71214032450760367</v>
      </c>
      <c r="Y811" s="743">
        <v>3.4689273089836261</v>
      </c>
      <c r="Z811" s="742">
        <v>1.104342047277389</v>
      </c>
      <c r="AA811" s="743">
        <v>4.7585127692567895</v>
      </c>
      <c r="AB811" s="742">
        <v>0.18461153484040727</v>
      </c>
      <c r="AC811" s="744">
        <v>1.4222634695401135</v>
      </c>
      <c r="AD811" s="785">
        <v>19628666000117</v>
      </c>
      <c r="AE811" s="1178" t="s">
        <v>1809</v>
      </c>
      <c r="AF811" s="786" t="s">
        <v>1810</v>
      </c>
      <c r="AG811" s="787" t="s">
        <v>1431</v>
      </c>
      <c r="AH811" s="787" t="s">
        <v>1730</v>
      </c>
      <c r="AI811" s="787">
        <v>10000</v>
      </c>
      <c r="AJ811" s="787">
        <v>5000</v>
      </c>
      <c r="AK811" s="787">
        <v>5000</v>
      </c>
      <c r="AL811" s="742">
        <v>2.5000000000000001E-2</v>
      </c>
      <c r="AM811" s="742">
        <v>0</v>
      </c>
      <c r="AN811" s="743" t="s">
        <v>64</v>
      </c>
      <c r="AO811" s="1172" t="s">
        <v>34</v>
      </c>
      <c r="AP811" s="1178" t="s">
        <v>1742</v>
      </c>
      <c r="AQ811" s="745" t="s">
        <v>668</v>
      </c>
      <c r="AR811" s="742">
        <v>0</v>
      </c>
      <c r="AS811" s="742">
        <v>0</v>
      </c>
      <c r="AT811" s="742" t="s">
        <v>1414</v>
      </c>
      <c r="AU811" s="742" t="s">
        <v>2724</v>
      </c>
      <c r="AX811"/>
      <c r="AY811" s="190"/>
      <c r="AZ811" s="176"/>
      <c r="BA811" s="176"/>
      <c r="BB811" s="176"/>
      <c r="BC811" s="751"/>
      <c r="BD811" s="176"/>
      <c r="BE811" s="176"/>
      <c r="BF811" s="176"/>
      <c r="BG811" s="176"/>
      <c r="BH811" s="751"/>
      <c r="BI811" s="178"/>
      <c r="BJ811" s="191"/>
      <c r="BK811" s="191"/>
      <c r="BL811" s="191"/>
      <c r="BM811" s="178"/>
      <c r="BN811" s="178"/>
      <c r="BO811" s="178"/>
      <c r="BP811" s="178"/>
      <c r="BQ811" s="178"/>
      <c r="BR811" s="178"/>
      <c r="BS811" s="178"/>
      <c r="BT811" s="178"/>
      <c r="BU811" s="179"/>
      <c r="BV811" s="180"/>
      <c r="BW811" s="181"/>
      <c r="BX811" s="177"/>
      <c r="BY811"/>
      <c r="CA811"/>
    </row>
    <row r="812" spans="2:79" ht="18.75">
      <c r="B812" s="1170" t="s">
        <v>1627</v>
      </c>
      <c r="C812" s="335">
        <v>36976786000124</v>
      </c>
      <c r="D812" s="1170" t="s">
        <v>13</v>
      </c>
      <c r="E812" s="1170" t="s">
        <v>615</v>
      </c>
      <c r="F812" s="1170" t="s">
        <v>619</v>
      </c>
      <c r="G812" s="1172" t="s">
        <v>34</v>
      </c>
      <c r="H812" s="1172" t="s">
        <v>1336</v>
      </c>
      <c r="I812" s="1172" t="s">
        <v>34</v>
      </c>
      <c r="J812" s="1172" t="s">
        <v>611</v>
      </c>
      <c r="K812" s="1172" t="s">
        <v>48</v>
      </c>
      <c r="L812" s="740" t="s">
        <v>1414</v>
      </c>
      <c r="M812" s="740" t="s">
        <v>34</v>
      </c>
      <c r="N812" s="1172" t="s">
        <v>3571</v>
      </c>
      <c r="O812" s="1172" t="s">
        <v>1320</v>
      </c>
      <c r="P812" s="783">
        <v>44014</v>
      </c>
      <c r="Q812" s="741">
        <v>523.26180954999995</v>
      </c>
      <c r="R812" s="741">
        <v>498.30709074789519</v>
      </c>
      <c r="S812" s="784">
        <v>31</v>
      </c>
      <c r="T812" s="742">
        <v>4.5616337653936023E-2</v>
      </c>
      <c r="U812" s="743">
        <v>1.4034348057191905</v>
      </c>
      <c r="V812" s="742">
        <v>0.17292859992908749</v>
      </c>
      <c r="W812" s="743">
        <v>1.3072099600106426</v>
      </c>
      <c r="X812" s="742">
        <v>0.38529715203002746</v>
      </c>
      <c r="Y812" s="743">
        <v>1.8768320887807095</v>
      </c>
      <c r="Z812" s="742"/>
      <c r="AA812" s="743"/>
      <c r="AB812" s="742">
        <v>3.8511436552921434E-2</v>
      </c>
      <c r="AC812" s="744">
        <v>1.0552784026281863</v>
      </c>
      <c r="AD812" s="785">
        <v>36017837000190</v>
      </c>
      <c r="AE812" s="1178" t="s">
        <v>1809</v>
      </c>
      <c r="AF812" s="786" t="s">
        <v>1810</v>
      </c>
      <c r="AG812" s="787" t="s">
        <v>1431</v>
      </c>
      <c r="AH812" s="787" t="s">
        <v>1730</v>
      </c>
      <c r="AI812" s="787">
        <v>5000</v>
      </c>
      <c r="AJ812" s="787">
        <v>5000</v>
      </c>
      <c r="AK812" s="787">
        <v>5000</v>
      </c>
      <c r="AL812" s="742">
        <v>2.5000000000000001E-2</v>
      </c>
      <c r="AM812" s="742">
        <v>0</v>
      </c>
      <c r="AN812" s="743" t="s">
        <v>64</v>
      </c>
      <c r="AO812" s="1172" t="s">
        <v>34</v>
      </c>
      <c r="AP812" s="1178" t="s">
        <v>1742</v>
      </c>
      <c r="AQ812" s="745" t="s">
        <v>668</v>
      </c>
      <c r="AR812" s="742">
        <v>0</v>
      </c>
      <c r="AS812" s="742">
        <v>0</v>
      </c>
      <c r="AT812" s="742" t="s">
        <v>1414</v>
      </c>
      <c r="AU812" s="742" t="s">
        <v>2724</v>
      </c>
      <c r="AX812"/>
      <c r="AY812" s="190"/>
      <c r="AZ812" s="176"/>
      <c r="BA812" s="176"/>
      <c r="BB812" s="176"/>
      <c r="BC812" s="751"/>
      <c r="BD812" s="176"/>
      <c r="BE812" s="176"/>
      <c r="BF812" s="176"/>
      <c r="BG812" s="176"/>
      <c r="BH812" s="751"/>
      <c r="BI812" s="178"/>
      <c r="BJ812" s="191"/>
      <c r="BK812" s="191"/>
      <c r="BL812" s="191"/>
      <c r="BM812" s="178"/>
      <c r="BN812" s="178"/>
      <c r="BO812" s="178"/>
      <c r="BP812" s="178"/>
      <c r="BQ812" s="178"/>
      <c r="BR812" s="178"/>
      <c r="BS812" s="178"/>
      <c r="BT812" s="178"/>
      <c r="BU812" s="179"/>
      <c r="BV812" s="180"/>
      <c r="BW812" s="181"/>
      <c r="BX812" s="177"/>
      <c r="BY812"/>
      <c r="CA812"/>
    </row>
    <row r="813" spans="2:79" ht="18.75">
      <c r="B813" s="1170" t="s">
        <v>1628</v>
      </c>
      <c r="C813" s="335">
        <v>31659879000101</v>
      </c>
      <c r="D813" s="1170" t="s">
        <v>14</v>
      </c>
      <c r="E813" s="1170" t="s">
        <v>607</v>
      </c>
      <c r="F813" s="1170" t="s">
        <v>1414</v>
      </c>
      <c r="G813" s="1172" t="s">
        <v>1414</v>
      </c>
      <c r="H813" s="1172" t="s">
        <v>34</v>
      </c>
      <c r="I813" s="1172" t="s">
        <v>34</v>
      </c>
      <c r="J813" s="1172" t="s">
        <v>611</v>
      </c>
      <c r="K813" s="1172" t="s">
        <v>48</v>
      </c>
      <c r="L813" s="740" t="s">
        <v>1414</v>
      </c>
      <c r="M813" s="740" t="s">
        <v>34</v>
      </c>
      <c r="N813" s="1172" t="s">
        <v>3572</v>
      </c>
      <c r="O813" s="1172" t="s">
        <v>1320</v>
      </c>
      <c r="P813" s="783">
        <v>43454</v>
      </c>
      <c r="Q813" s="741">
        <v>5.2515714200000003</v>
      </c>
      <c r="R813" s="741">
        <v>13.103669117590364</v>
      </c>
      <c r="S813" s="784">
        <v>34</v>
      </c>
      <c r="T813" s="742">
        <v>8.96684584340115E-2</v>
      </c>
      <c r="U813" s="743">
        <v>2.7587448272629524</v>
      </c>
      <c r="V813" s="742">
        <v>6.1767900226141759E-3</v>
      </c>
      <c r="W813" s="743">
        <v>4.669188001155767E-2</v>
      </c>
      <c r="X813" s="742">
        <v>6.8309405597043904E-2</v>
      </c>
      <c r="Y813" s="743">
        <v>0.33274391911434931</v>
      </c>
      <c r="Z813" s="742">
        <v>0.53553225489619116</v>
      </c>
      <c r="AA813" s="743">
        <v>2.3075613932793733</v>
      </c>
      <c r="AB813" s="742">
        <v>0.19395313880980436</v>
      </c>
      <c r="AC813" s="744">
        <v>-0.65021645657231653</v>
      </c>
      <c r="AD813" s="785">
        <v>32102192000133</v>
      </c>
      <c r="AE813" s="1178" t="s">
        <v>1809</v>
      </c>
      <c r="AF813" s="786" t="s">
        <v>1810</v>
      </c>
      <c r="AG813" s="787" t="s">
        <v>1431</v>
      </c>
      <c r="AH813" s="787" t="s">
        <v>1726</v>
      </c>
      <c r="AI813" s="787">
        <v>1000</v>
      </c>
      <c r="AJ813" s="787">
        <v>1000</v>
      </c>
      <c r="AK813" s="787">
        <v>1000</v>
      </c>
      <c r="AL813" s="742">
        <v>0.02</v>
      </c>
      <c r="AM813" s="742">
        <v>0</v>
      </c>
      <c r="AN813" s="743" t="s">
        <v>666</v>
      </c>
      <c r="AO813" s="1172" t="s">
        <v>34</v>
      </c>
      <c r="AP813" s="1178" t="s">
        <v>1727</v>
      </c>
      <c r="AQ813" s="745" t="s">
        <v>687</v>
      </c>
      <c r="AR813" s="742">
        <v>0</v>
      </c>
      <c r="AS813" s="742">
        <v>0</v>
      </c>
      <c r="AT813" s="742" t="s">
        <v>1414</v>
      </c>
      <c r="AU813" s="742" t="s">
        <v>2724</v>
      </c>
      <c r="AX813"/>
      <c r="AY813" s="190"/>
      <c r="AZ813" s="176"/>
      <c r="BA813" s="176"/>
      <c r="BB813" s="176"/>
      <c r="BC813" s="751"/>
      <c r="BD813" s="176"/>
      <c r="BE813" s="176"/>
      <c r="BF813" s="176"/>
      <c r="BG813" s="176"/>
      <c r="BH813" s="751"/>
      <c r="BI813" s="178"/>
      <c r="BJ813" s="191"/>
      <c r="BK813" s="191"/>
      <c r="BL813" s="191"/>
      <c r="BM813" s="178"/>
      <c r="BN813" s="178"/>
      <c r="BO813" s="178"/>
      <c r="BP813" s="178"/>
      <c r="BQ813" s="178"/>
      <c r="BR813" s="178"/>
      <c r="BS813" s="178"/>
      <c r="BT813" s="178"/>
      <c r="BU813" s="179"/>
      <c r="BV813" s="180"/>
      <c r="BW813" s="181"/>
      <c r="BX813" s="177"/>
      <c r="BY813"/>
      <c r="CA813"/>
    </row>
    <row r="814" spans="2:79" ht="18.75">
      <c r="B814" s="1170" t="s">
        <v>1629</v>
      </c>
      <c r="C814" s="335">
        <v>35591389000171</v>
      </c>
      <c r="D814" s="1170" t="s">
        <v>13</v>
      </c>
      <c r="E814" s="1170" t="s">
        <v>615</v>
      </c>
      <c r="F814" s="1170" t="s">
        <v>619</v>
      </c>
      <c r="G814" s="1172" t="s">
        <v>1414</v>
      </c>
      <c r="H814" s="1172" t="s">
        <v>865</v>
      </c>
      <c r="I814" s="1172" t="s">
        <v>1414</v>
      </c>
      <c r="J814" s="1172" t="s">
        <v>611</v>
      </c>
      <c r="K814" s="1172" t="s">
        <v>48</v>
      </c>
      <c r="L814" s="740" t="s">
        <v>1414</v>
      </c>
      <c r="M814" s="740" t="s">
        <v>34</v>
      </c>
      <c r="N814" s="1172" t="s">
        <v>3573</v>
      </c>
      <c r="O814" s="1172" t="s">
        <v>1320</v>
      </c>
      <c r="P814" s="783">
        <v>43828</v>
      </c>
      <c r="Q814" s="741">
        <v>58.227241659999997</v>
      </c>
      <c r="R814" s="741">
        <v>133.00220519325299</v>
      </c>
      <c r="S814" s="784">
        <v>5</v>
      </c>
      <c r="T814" s="742">
        <v>0.10198831607439418</v>
      </c>
      <c r="U814" s="743">
        <v>3.1377782592142056</v>
      </c>
      <c r="V814" s="742">
        <v>0.1117061794881864</v>
      </c>
      <c r="W814" s="743">
        <v>0.84441457619834637</v>
      </c>
      <c r="X814" s="742">
        <v>0.11444593621211774</v>
      </c>
      <c r="Y814" s="743">
        <v>0.5574809063128322</v>
      </c>
      <c r="Z814" s="742">
        <v>0.24577811015749607</v>
      </c>
      <c r="AA814" s="743">
        <v>1.0590362636934731</v>
      </c>
      <c r="AB814" s="742">
        <v>7.5150186806614352E-2</v>
      </c>
      <c r="AC814" s="744">
        <v>-0.27388000039683041</v>
      </c>
      <c r="AD814" s="785">
        <v>26094770000134</v>
      </c>
      <c r="AE814" s="1178" t="s">
        <v>1809</v>
      </c>
      <c r="AF814" s="786" t="s">
        <v>1810</v>
      </c>
      <c r="AG814" s="787" t="s">
        <v>1431</v>
      </c>
      <c r="AH814" s="787" t="s">
        <v>1726</v>
      </c>
      <c r="AI814" s="787">
        <v>10000</v>
      </c>
      <c r="AJ814" s="787">
        <v>1000</v>
      </c>
      <c r="AK814" s="787">
        <v>1000</v>
      </c>
      <c r="AL814" s="742">
        <v>1.2500000000000001E-2</v>
      </c>
      <c r="AM814" s="742">
        <v>0</v>
      </c>
      <c r="AN814" s="743" t="s">
        <v>64</v>
      </c>
      <c r="AO814" s="1172" t="s">
        <v>34</v>
      </c>
      <c r="AP814" s="1178" t="s">
        <v>1742</v>
      </c>
      <c r="AQ814" s="745" t="s">
        <v>679</v>
      </c>
      <c r="AR814" s="742">
        <v>0</v>
      </c>
      <c r="AS814" s="742">
        <v>0</v>
      </c>
      <c r="AT814" s="742" t="s">
        <v>1414</v>
      </c>
      <c r="AU814" s="742" t="s">
        <v>2724</v>
      </c>
      <c r="AX814"/>
      <c r="AY814" s="190"/>
      <c r="AZ814" s="176"/>
      <c r="BA814" s="176"/>
      <c r="BB814" s="176"/>
      <c r="BC814" s="751"/>
      <c r="BD814" s="176"/>
      <c r="BE814" s="176"/>
      <c r="BF814" s="176"/>
      <c r="BG814" s="176"/>
      <c r="BH814" s="751"/>
      <c r="BI814" s="178"/>
      <c r="BJ814" s="191"/>
      <c r="BK814" s="191"/>
      <c r="BL814" s="191"/>
      <c r="BM814" s="178"/>
      <c r="BN814" s="178"/>
      <c r="BO814" s="178"/>
      <c r="BP814" s="178"/>
      <c r="BQ814" s="178"/>
      <c r="BR814" s="178"/>
      <c r="BS814" s="178"/>
      <c r="BT814" s="178"/>
      <c r="BU814" s="179"/>
      <c r="BV814" s="180"/>
      <c r="BW814" s="181"/>
      <c r="BX814" s="177"/>
      <c r="BY814"/>
      <c r="CA814"/>
    </row>
    <row r="815" spans="2:79" ht="18.75">
      <c r="B815" s="1170" t="s">
        <v>1630</v>
      </c>
      <c r="C815" s="335">
        <v>32666469000150</v>
      </c>
      <c r="D815" s="1170" t="s">
        <v>14</v>
      </c>
      <c r="E815" s="1170" t="s">
        <v>607</v>
      </c>
      <c r="F815" s="1170" t="s">
        <v>1414</v>
      </c>
      <c r="G815" s="1172" t="s">
        <v>1414</v>
      </c>
      <c r="H815" s="1172" t="s">
        <v>34</v>
      </c>
      <c r="I815" s="1172" t="s">
        <v>34</v>
      </c>
      <c r="J815" s="1172" t="s">
        <v>608</v>
      </c>
      <c r="K815" s="1172" t="s">
        <v>48</v>
      </c>
      <c r="L815" s="740" t="s">
        <v>1414</v>
      </c>
      <c r="M815" s="740" t="s">
        <v>34</v>
      </c>
      <c r="N815" s="1172" t="s">
        <v>3574</v>
      </c>
      <c r="O815" s="1172" t="s">
        <v>1320</v>
      </c>
      <c r="P815" s="783">
        <v>43589</v>
      </c>
      <c r="Q815" s="741">
        <v>14.73001049</v>
      </c>
      <c r="R815" s="741">
        <v>18.070705938137639</v>
      </c>
      <c r="S815" s="784">
        <v>62</v>
      </c>
      <c r="T815" s="742">
        <v>-3.9291200085354028E-3</v>
      </c>
      <c r="U815" s="743">
        <v>-0.12088352681137406</v>
      </c>
      <c r="V815" s="742">
        <v>-0.17163339999939831</v>
      </c>
      <c r="W815" s="743">
        <v>-1.2974192241289604</v>
      </c>
      <c r="X815" s="742">
        <v>-0.27020297840682961</v>
      </c>
      <c r="Y815" s="743">
        <v>-1.3161935344866942</v>
      </c>
      <c r="Z815" s="742">
        <v>0.15333409097389494</v>
      </c>
      <c r="AA815" s="743">
        <v>0.66070311427559869</v>
      </c>
      <c r="AB815" s="742">
        <v>0.22972274411525254</v>
      </c>
      <c r="AC815" s="744">
        <v>-1.3229935670954887</v>
      </c>
      <c r="AD815" s="785">
        <v>7317588000150</v>
      </c>
      <c r="AE815" s="1178" t="s">
        <v>1809</v>
      </c>
      <c r="AF815" s="786" t="s">
        <v>1810</v>
      </c>
      <c r="AG815" s="787" t="s">
        <v>1431</v>
      </c>
      <c r="AH815" s="787" t="s">
        <v>1726</v>
      </c>
      <c r="AI815" s="787">
        <v>1000</v>
      </c>
      <c r="AJ815" s="787">
        <v>1000</v>
      </c>
      <c r="AK815" s="787">
        <v>1000</v>
      </c>
      <c r="AL815" s="742">
        <v>0</v>
      </c>
      <c r="AM815" s="742">
        <v>0</v>
      </c>
      <c r="AN815" s="743" t="s">
        <v>666</v>
      </c>
      <c r="AO815" s="1172" t="s">
        <v>34</v>
      </c>
      <c r="AP815" s="1178" t="s">
        <v>1727</v>
      </c>
      <c r="AQ815" s="745" t="s">
        <v>659</v>
      </c>
      <c r="AR815" s="742">
        <v>0</v>
      </c>
      <c r="AS815" s="742">
        <v>0</v>
      </c>
      <c r="AT815" s="742" t="s">
        <v>1414</v>
      </c>
      <c r="AU815" s="742" t="s">
        <v>2724</v>
      </c>
      <c r="AX815"/>
      <c r="AY815" s="190"/>
      <c r="AZ815" s="176"/>
      <c r="BA815" s="176"/>
      <c r="BB815" s="176"/>
      <c r="BC815" s="751"/>
      <c r="BD815" s="176"/>
      <c r="BE815" s="176"/>
      <c r="BF815" s="176"/>
      <c r="BG815" s="176"/>
      <c r="BH815" s="751"/>
      <c r="BI815" s="178"/>
      <c r="BJ815" s="191"/>
      <c r="BK815" s="191"/>
      <c r="BL815" s="191"/>
      <c r="BM815" s="178"/>
      <c r="BN815" s="178"/>
      <c r="BO815" s="178"/>
      <c r="BP815" s="178"/>
      <c r="BQ815" s="178"/>
      <c r="BR815" s="178"/>
      <c r="BS815" s="178"/>
      <c r="BT815" s="178"/>
      <c r="BU815" s="179"/>
      <c r="BV815" s="180"/>
      <c r="BW815" s="181"/>
      <c r="BX815" s="177"/>
      <c r="BY815"/>
      <c r="CA815"/>
    </row>
    <row r="816" spans="2:79" ht="18.75">
      <c r="B816" s="1170" t="s">
        <v>1631</v>
      </c>
      <c r="C816" s="335">
        <v>13667312000103</v>
      </c>
      <c r="D816" s="1170" t="s">
        <v>13</v>
      </c>
      <c r="E816" s="1170" t="s">
        <v>615</v>
      </c>
      <c r="F816" s="1170" t="s">
        <v>619</v>
      </c>
      <c r="G816" s="1172" t="s">
        <v>34</v>
      </c>
      <c r="H816" s="1172" t="s">
        <v>1336</v>
      </c>
      <c r="I816" s="1172" t="s">
        <v>34</v>
      </c>
      <c r="J816" s="1172" t="s">
        <v>611</v>
      </c>
      <c r="K816" s="1172" t="s">
        <v>48</v>
      </c>
      <c r="L816" s="740" t="s">
        <v>1414</v>
      </c>
      <c r="M816" s="740" t="s">
        <v>34</v>
      </c>
      <c r="N816" s="1172" t="s">
        <v>3575</v>
      </c>
      <c r="O816" s="1172" t="s">
        <v>1320</v>
      </c>
      <c r="P816" s="783">
        <v>40786</v>
      </c>
      <c r="Q816" s="741">
        <v>327.81433500000003</v>
      </c>
      <c r="R816" s="741">
        <v>269.48091465714282</v>
      </c>
      <c r="S816" s="784">
        <v>31</v>
      </c>
      <c r="T816" s="742">
        <v>-1.7708072656509311E-3</v>
      </c>
      <c r="U816" s="743">
        <v>-5.4480755769758908E-2</v>
      </c>
      <c r="V816" s="742">
        <v>8.5661224536213831E-2</v>
      </c>
      <c r="W816" s="743">
        <v>0.64753433466971366</v>
      </c>
      <c r="X816" s="742">
        <v>0.22031434719029019</v>
      </c>
      <c r="Y816" s="743">
        <v>1.0731795816473773</v>
      </c>
      <c r="Z816" s="742">
        <v>0.32483403452961035</v>
      </c>
      <c r="AA816" s="743">
        <v>1.3996812898767546</v>
      </c>
      <c r="AB816" s="742">
        <v>3.9888775054326212E-2</v>
      </c>
      <c r="AC816" s="744">
        <v>-1.1689275511942039</v>
      </c>
      <c r="AD816" s="785">
        <v>12154412000165</v>
      </c>
      <c r="AE816" s="1178" t="s">
        <v>1809</v>
      </c>
      <c r="AF816" s="786" t="s">
        <v>1810</v>
      </c>
      <c r="AG816" s="787" t="s">
        <v>1431</v>
      </c>
      <c r="AH816" s="787" t="s">
        <v>1730</v>
      </c>
      <c r="AI816" s="787">
        <v>5000</v>
      </c>
      <c r="AJ816" s="787">
        <v>1000</v>
      </c>
      <c r="AK816" s="787">
        <v>5000</v>
      </c>
      <c r="AL816" s="742">
        <v>1.9574999999999999E-2</v>
      </c>
      <c r="AM816" s="742">
        <v>0</v>
      </c>
      <c r="AN816" s="743" t="s">
        <v>64</v>
      </c>
      <c r="AO816" s="1172" t="s">
        <v>34</v>
      </c>
      <c r="AP816" s="1178" t="s">
        <v>1742</v>
      </c>
      <c r="AQ816" s="745" t="s">
        <v>664</v>
      </c>
      <c r="AR816" s="742">
        <v>0</v>
      </c>
      <c r="AS816" s="742">
        <v>0</v>
      </c>
      <c r="AT816" s="742" t="s">
        <v>1414</v>
      </c>
      <c r="AU816" s="742" t="s">
        <v>2724</v>
      </c>
      <c r="AX816"/>
      <c r="AY816" s="190"/>
      <c r="AZ816" s="176"/>
      <c r="BA816" s="176"/>
      <c r="BB816" s="176"/>
      <c r="BC816" s="751"/>
      <c r="BD816" s="176"/>
      <c r="BE816" s="176"/>
      <c r="BF816" s="176"/>
      <c r="BG816" s="176"/>
      <c r="BH816" s="751"/>
      <c r="BI816" s="178"/>
      <c r="BJ816" s="191"/>
      <c r="BK816" s="191"/>
      <c r="BL816" s="191"/>
      <c r="BM816" s="178"/>
      <c r="BN816" s="178"/>
      <c r="BO816" s="178"/>
      <c r="BP816" s="178"/>
      <c r="BQ816" s="178"/>
      <c r="BR816" s="178"/>
      <c r="BS816" s="178"/>
      <c r="BT816" s="178"/>
      <c r="BU816" s="179"/>
      <c r="BV816" s="180"/>
      <c r="BW816" s="181"/>
      <c r="BX816" s="177"/>
      <c r="BY816"/>
      <c r="CA816"/>
    </row>
    <row r="817" spans="2:79" ht="18.75">
      <c r="B817" s="1170" t="s">
        <v>1632</v>
      </c>
      <c r="C817" s="335">
        <v>21940681000148</v>
      </c>
      <c r="D817" s="1170" t="s">
        <v>13</v>
      </c>
      <c r="E817" s="1170" t="s">
        <v>615</v>
      </c>
      <c r="F817" s="1170" t="s">
        <v>619</v>
      </c>
      <c r="G817" s="1172" t="s">
        <v>34</v>
      </c>
      <c r="H817" s="1172" t="s">
        <v>865</v>
      </c>
      <c r="I817" s="1172" t="s">
        <v>34</v>
      </c>
      <c r="J817" s="1172" t="s">
        <v>611</v>
      </c>
      <c r="K817" s="1172" t="s">
        <v>48</v>
      </c>
      <c r="L817" s="740" t="s">
        <v>1414</v>
      </c>
      <c r="M817" s="740" t="s">
        <v>34</v>
      </c>
      <c r="N817" s="1172" t="s">
        <v>3576</v>
      </c>
      <c r="O817" s="1172" t="s">
        <v>1320</v>
      </c>
      <c r="P817" s="783">
        <v>42299</v>
      </c>
      <c r="Q817" s="741">
        <v>686.13741900000002</v>
      </c>
      <c r="R817" s="741">
        <v>758.71360609795977</v>
      </c>
      <c r="S817" s="784">
        <v>31</v>
      </c>
      <c r="T817" s="742">
        <v>-1.6043679089639884E-2</v>
      </c>
      <c r="U817" s="743">
        <v>-0.49360073175990637</v>
      </c>
      <c r="V817" s="742">
        <v>7.2731398029618477E-2</v>
      </c>
      <c r="W817" s="743">
        <v>0.54979458544626514</v>
      </c>
      <c r="X817" s="742">
        <v>0.24815524503888509</v>
      </c>
      <c r="Y817" s="743">
        <v>1.2087961835023437</v>
      </c>
      <c r="Z817" s="742">
        <v>0.4161651765311245</v>
      </c>
      <c r="AA817" s="743">
        <v>1.7932191493800314</v>
      </c>
      <c r="AB817" s="742">
        <v>5.9424215706518915E-2</v>
      </c>
      <c r="AC817" s="744">
        <v>-1.0022330786008484</v>
      </c>
      <c r="AD817" s="785">
        <v>15799713000134</v>
      </c>
      <c r="AE817" s="1178" t="s">
        <v>1809</v>
      </c>
      <c r="AF817" s="786" t="s">
        <v>1810</v>
      </c>
      <c r="AG817" s="787" t="s">
        <v>1431</v>
      </c>
      <c r="AH817" s="787" t="s">
        <v>1730</v>
      </c>
      <c r="AI817" s="787">
        <v>5000</v>
      </c>
      <c r="AJ817" s="787">
        <v>1000</v>
      </c>
      <c r="AK817" s="787">
        <v>5000</v>
      </c>
      <c r="AL817" s="742">
        <v>1.9599999999999999E-2</v>
      </c>
      <c r="AM817" s="742">
        <v>0</v>
      </c>
      <c r="AN817" s="743" t="s">
        <v>64</v>
      </c>
      <c r="AO817" s="1172" t="s">
        <v>34</v>
      </c>
      <c r="AP817" s="1178" t="s">
        <v>1742</v>
      </c>
      <c r="AQ817" s="745" t="s">
        <v>668</v>
      </c>
      <c r="AR817" s="742">
        <v>0</v>
      </c>
      <c r="AS817" s="742">
        <v>0</v>
      </c>
      <c r="AT817" s="742" t="s">
        <v>1414</v>
      </c>
      <c r="AU817" s="742" t="s">
        <v>2724</v>
      </c>
      <c r="AX817"/>
      <c r="AY817" s="190"/>
      <c r="AZ817" s="176"/>
      <c r="BA817" s="176"/>
      <c r="BB817" s="176"/>
      <c r="BC817" s="751"/>
      <c r="BD817" s="176"/>
      <c r="BE817" s="176"/>
      <c r="BF817" s="176"/>
      <c r="BG817" s="176"/>
      <c r="BH817" s="751"/>
      <c r="BI817" s="178"/>
      <c r="BJ817" s="191"/>
      <c r="BK817" s="191"/>
      <c r="BL817" s="191"/>
      <c r="BM817" s="178"/>
      <c r="BN817" s="178"/>
      <c r="BO817" s="178"/>
      <c r="BP817" s="178"/>
      <c r="BQ817" s="178"/>
      <c r="BR817" s="178"/>
      <c r="BS817" s="178"/>
      <c r="BT817" s="178"/>
      <c r="BU817" s="179"/>
      <c r="BV817" s="180"/>
      <c r="BW817" s="181"/>
      <c r="BX817" s="177"/>
      <c r="BY817"/>
      <c r="CA817"/>
    </row>
    <row r="818" spans="2:79" ht="18.75">
      <c r="B818" s="1170" t="s">
        <v>1633</v>
      </c>
      <c r="C818" s="335">
        <v>31006892000161</v>
      </c>
      <c r="D818" s="1170" t="s">
        <v>14</v>
      </c>
      <c r="E818" s="1170" t="s">
        <v>614</v>
      </c>
      <c r="F818" s="1170" t="s">
        <v>1414</v>
      </c>
      <c r="G818" s="1172" t="s">
        <v>1414</v>
      </c>
      <c r="H818" s="1172" t="s">
        <v>1337</v>
      </c>
      <c r="I818" s="1172" t="s">
        <v>34</v>
      </c>
      <c r="J818" s="1172" t="s">
        <v>608</v>
      </c>
      <c r="K818" s="1172" t="s">
        <v>48</v>
      </c>
      <c r="L818" s="740" t="s">
        <v>1414</v>
      </c>
      <c r="M818" s="740" t="s">
        <v>34</v>
      </c>
      <c r="N818" s="1172" t="s">
        <v>3577</v>
      </c>
      <c r="O818" s="1172" t="s">
        <v>1320</v>
      </c>
      <c r="P818" s="783">
        <v>43457</v>
      </c>
      <c r="Q818" s="741">
        <v>16.107692140000001</v>
      </c>
      <c r="R818" s="741">
        <v>26.052186461048386</v>
      </c>
      <c r="S818" s="784">
        <v>32</v>
      </c>
      <c r="T818" s="742">
        <v>-2.7655320385789106E-2</v>
      </c>
      <c r="U818" s="743">
        <v>-0.85084513989655985</v>
      </c>
      <c r="V818" s="742">
        <v>-0.1011575727484888</v>
      </c>
      <c r="W818" s="743">
        <v>-0.7646750548003669</v>
      </c>
      <c r="X818" s="742">
        <v>-0.12119205770835528</v>
      </c>
      <c r="Y818" s="743">
        <v>-0.59034213363372656</v>
      </c>
      <c r="Z818" s="742">
        <v>0.49242406099671432</v>
      </c>
      <c r="AA818" s="743">
        <v>2.1218119765692323</v>
      </c>
      <c r="AB818" s="742">
        <v>0.21830754254683013</v>
      </c>
      <c r="AC818" s="744">
        <v>-1.0693441129227823</v>
      </c>
      <c r="AD818" s="785">
        <v>32072964000131</v>
      </c>
      <c r="AE818" s="1178" t="s">
        <v>1809</v>
      </c>
      <c r="AF818" s="786" t="s">
        <v>1810</v>
      </c>
      <c r="AG818" s="787" t="s">
        <v>1431</v>
      </c>
      <c r="AH818" s="787" t="s">
        <v>1730</v>
      </c>
      <c r="AI818" s="787">
        <v>20000</v>
      </c>
      <c r="AJ818" s="787">
        <v>1000</v>
      </c>
      <c r="AK818" s="787">
        <v>20000</v>
      </c>
      <c r="AL818" s="742">
        <v>2.5000000000000001E-2</v>
      </c>
      <c r="AM818" s="742">
        <v>0</v>
      </c>
      <c r="AN818" s="743" t="s">
        <v>64</v>
      </c>
      <c r="AO818" s="1172" t="s">
        <v>34</v>
      </c>
      <c r="AP818" s="1178" t="s">
        <v>1742</v>
      </c>
      <c r="AQ818" s="745" t="s">
        <v>671</v>
      </c>
      <c r="AR818" s="742">
        <v>0</v>
      </c>
      <c r="AS818" s="742">
        <v>0</v>
      </c>
      <c r="AT818" s="742" t="s">
        <v>1414</v>
      </c>
      <c r="AU818" s="742" t="s">
        <v>2724</v>
      </c>
      <c r="AX818" s="190"/>
      <c r="AY818" s="190"/>
      <c r="AZ818" s="176"/>
      <c r="BA818" s="176"/>
      <c r="BB818" s="176"/>
      <c r="BC818" s="751"/>
      <c r="BD818" s="176"/>
      <c r="BE818" s="176"/>
      <c r="BF818" s="176"/>
      <c r="BG818" s="176"/>
      <c r="BH818" s="751"/>
      <c r="BI818" s="178"/>
      <c r="BJ818" s="191"/>
      <c r="BK818" s="191"/>
      <c r="BL818" s="191"/>
      <c r="BM818" s="210"/>
      <c r="BN818" s="178"/>
      <c r="BO818" s="178"/>
      <c r="BP818" s="178"/>
      <c r="BQ818" s="178"/>
      <c r="BR818" s="178"/>
      <c r="BS818" s="178"/>
      <c r="BT818" s="178"/>
      <c r="BU818" s="179"/>
      <c r="BV818" s="180"/>
      <c r="BW818" s="181"/>
      <c r="BX818" s="177"/>
      <c r="BY818"/>
      <c r="CA818"/>
    </row>
    <row r="819" spans="2:79" ht="18.75">
      <c r="B819" s="1170" t="s">
        <v>1634</v>
      </c>
      <c r="C819" s="335">
        <v>31006866000133</v>
      </c>
      <c r="D819" s="1170" t="s">
        <v>13</v>
      </c>
      <c r="E819" s="1170" t="s">
        <v>615</v>
      </c>
      <c r="F819" s="1170" t="s">
        <v>619</v>
      </c>
      <c r="G819" s="1172" t="s">
        <v>34</v>
      </c>
      <c r="H819" s="1172" t="s">
        <v>1336</v>
      </c>
      <c r="I819" s="1172" t="s">
        <v>34</v>
      </c>
      <c r="J819" s="1172" t="s">
        <v>611</v>
      </c>
      <c r="K819" s="1172" t="s">
        <v>48</v>
      </c>
      <c r="L819" s="740" t="s">
        <v>1414</v>
      </c>
      <c r="M819" s="740" t="s">
        <v>34</v>
      </c>
      <c r="N819" s="1172" t="s">
        <v>3578</v>
      </c>
      <c r="O819" s="1172" t="s">
        <v>1320</v>
      </c>
      <c r="P819" s="783">
        <v>43442</v>
      </c>
      <c r="Q819" s="741">
        <v>236.35107639</v>
      </c>
      <c r="R819" s="741">
        <v>275.10606974570254</v>
      </c>
      <c r="S819" s="784">
        <v>31</v>
      </c>
      <c r="T819" s="742">
        <v>1.1183327483470729E-2</v>
      </c>
      <c r="U819" s="743">
        <v>0.34406688132501956</v>
      </c>
      <c r="V819" s="742">
        <v>0.14045236662536742</v>
      </c>
      <c r="W819" s="743">
        <v>1.0617140983911018</v>
      </c>
      <c r="X819" s="742">
        <v>0.21319980777856684</v>
      </c>
      <c r="Y819" s="743">
        <v>1.0385237431744867</v>
      </c>
      <c r="Z819" s="742">
        <v>0.25765441756108132</v>
      </c>
      <c r="AA819" s="743">
        <v>1.1102102279293782</v>
      </c>
      <c r="AB819" s="742">
        <v>2.7032308277350522E-2</v>
      </c>
      <c r="AC819" s="744">
        <v>0.30201098111935915</v>
      </c>
      <c r="AD819" s="785">
        <v>32064861000120</v>
      </c>
      <c r="AE819" s="1178" t="s">
        <v>1809</v>
      </c>
      <c r="AF819" s="786" t="s">
        <v>1810</v>
      </c>
      <c r="AG819" s="787" t="s">
        <v>1431</v>
      </c>
      <c r="AH819" s="787" t="s">
        <v>1730</v>
      </c>
      <c r="AI819" s="787">
        <v>20000</v>
      </c>
      <c r="AJ819" s="787">
        <v>1000</v>
      </c>
      <c r="AK819" s="787">
        <v>20000</v>
      </c>
      <c r="AL819" s="742">
        <v>2.5000000000000001E-2</v>
      </c>
      <c r="AM819" s="742">
        <v>0</v>
      </c>
      <c r="AN819" s="743" t="s">
        <v>64</v>
      </c>
      <c r="AO819" s="1172" t="s">
        <v>34</v>
      </c>
      <c r="AP819" s="1178" t="s">
        <v>1742</v>
      </c>
      <c r="AQ819" s="745" t="s">
        <v>668</v>
      </c>
      <c r="AR819" s="742">
        <v>0</v>
      </c>
      <c r="AS819" s="742">
        <v>0</v>
      </c>
      <c r="AT819" s="742" t="s">
        <v>1414</v>
      </c>
      <c r="AU819" s="742" t="s">
        <v>2724</v>
      </c>
      <c r="AX819"/>
      <c r="AY819" s="190"/>
      <c r="AZ819" s="176"/>
      <c r="BA819" s="176"/>
      <c r="BB819" s="176"/>
      <c r="BC819" s="751"/>
      <c r="BD819" s="176"/>
      <c r="BE819" s="176"/>
      <c r="BF819" s="176"/>
      <c r="BG819" s="176"/>
      <c r="BH819" s="751"/>
      <c r="BI819" s="178"/>
      <c r="BJ819" s="191"/>
      <c r="BK819" s="191"/>
      <c r="BL819" s="191"/>
      <c r="BM819" s="178"/>
      <c r="BN819" s="178"/>
      <c r="BO819" s="178"/>
      <c r="BP819" s="178"/>
      <c r="BQ819" s="178"/>
      <c r="BR819" s="178"/>
      <c r="BS819" s="178"/>
      <c r="BT819" s="178"/>
      <c r="BU819" s="179"/>
      <c r="BV819" s="180"/>
      <c r="BW819" s="181"/>
      <c r="BX819" s="177"/>
      <c r="BY819"/>
      <c r="CA819"/>
    </row>
    <row r="820" spans="2:79" ht="18.75">
      <c r="B820" s="1170" t="s">
        <v>1298</v>
      </c>
      <c r="C820" s="335">
        <v>35535700000165</v>
      </c>
      <c r="D820" s="1170" t="s">
        <v>14</v>
      </c>
      <c r="E820" s="1170" t="s">
        <v>607</v>
      </c>
      <c r="F820" s="1170" t="s">
        <v>1414</v>
      </c>
      <c r="G820" s="1172" t="s">
        <v>1414</v>
      </c>
      <c r="H820" s="1172" t="s">
        <v>34</v>
      </c>
      <c r="I820" s="1172" t="s">
        <v>34</v>
      </c>
      <c r="J820" s="1172" t="s">
        <v>611</v>
      </c>
      <c r="K820" s="1172" t="s">
        <v>48</v>
      </c>
      <c r="L820" s="740" t="s">
        <v>1414</v>
      </c>
      <c r="M820" s="740" t="s">
        <v>1411</v>
      </c>
      <c r="N820" s="1172" t="s">
        <v>3579</v>
      </c>
      <c r="O820" s="1172" t="s">
        <v>1320</v>
      </c>
      <c r="P820" s="783">
        <v>43946</v>
      </c>
      <c r="Q820" s="741">
        <v>461.18510581999999</v>
      </c>
      <c r="R820" s="741">
        <v>826.47527429337333</v>
      </c>
      <c r="S820" s="784">
        <v>10</v>
      </c>
      <c r="T820" s="742">
        <v>9.421340866083816E-2</v>
      </c>
      <c r="U820" s="743">
        <v>2.8985750211505033</v>
      </c>
      <c r="V820" s="742">
        <v>-9.4619837052908884E-2</v>
      </c>
      <c r="W820" s="743">
        <v>-0.71525469737722414</v>
      </c>
      <c r="X820" s="742">
        <v>-7.2932961791161155E-2</v>
      </c>
      <c r="Y820" s="743">
        <v>-0.35526585726956256</v>
      </c>
      <c r="Z820" s="742"/>
      <c r="AA820" s="743"/>
      <c r="AB820" s="742">
        <v>0.24900996152516169</v>
      </c>
      <c r="AC820" s="744">
        <v>-0.91124125454147475</v>
      </c>
      <c r="AD820" s="785">
        <v>0</v>
      </c>
      <c r="AE820" s="1178" t="s">
        <v>1809</v>
      </c>
      <c r="AF820" s="786" t="s">
        <v>1810</v>
      </c>
      <c r="AG820" s="787" t="s">
        <v>1431</v>
      </c>
      <c r="AH820" s="787" t="s">
        <v>1726</v>
      </c>
      <c r="AI820" s="787">
        <v>0</v>
      </c>
      <c r="AJ820" s="787">
        <v>0</v>
      </c>
      <c r="AK820" s="787">
        <v>0</v>
      </c>
      <c r="AL820" s="742">
        <v>7.4999999999999997E-3</v>
      </c>
      <c r="AM820" s="742">
        <v>0</v>
      </c>
      <c r="AN820" s="743" t="s">
        <v>64</v>
      </c>
      <c r="AO820" s="1172" t="s">
        <v>34</v>
      </c>
      <c r="AP820" s="1178" t="s">
        <v>1742</v>
      </c>
      <c r="AQ820" s="745" t="s">
        <v>679</v>
      </c>
      <c r="AR820" s="742">
        <v>3.5000000000000001E-3</v>
      </c>
      <c r="AS820" s="742">
        <v>3.5000000000000001E-3</v>
      </c>
      <c r="AT820" s="742" t="s">
        <v>1414</v>
      </c>
      <c r="AU820" s="742" t="s">
        <v>2724</v>
      </c>
      <c r="AX820"/>
      <c r="AY820" s="190"/>
      <c r="AZ820" s="176"/>
      <c r="BA820" s="176"/>
      <c r="BB820" s="176"/>
      <c r="BC820" s="751"/>
      <c r="BD820" s="176"/>
      <c r="BE820" s="176"/>
      <c r="BF820" s="176"/>
      <c r="BG820" s="176"/>
      <c r="BH820" s="751"/>
      <c r="BI820" s="178"/>
      <c r="BJ820" s="191"/>
      <c r="BK820" s="191"/>
      <c r="BL820" s="191"/>
      <c r="BM820" s="178"/>
      <c r="BN820" s="178"/>
      <c r="BO820" s="178"/>
      <c r="BP820" s="178"/>
      <c r="BQ820" s="178"/>
      <c r="BR820" s="178"/>
      <c r="BS820" s="178"/>
      <c r="BT820" s="178"/>
      <c r="BU820" s="179"/>
      <c r="BV820" s="180"/>
      <c r="BW820" s="181"/>
      <c r="BX820" s="177"/>
      <c r="BY820"/>
      <c r="CA820"/>
    </row>
    <row r="821" spans="2:79" ht="18.75">
      <c r="B821" s="1170" t="s">
        <v>1299</v>
      </c>
      <c r="C821" s="335">
        <v>36400318000107</v>
      </c>
      <c r="D821" s="1170" t="s">
        <v>14</v>
      </c>
      <c r="E821" s="1170" t="s">
        <v>607</v>
      </c>
      <c r="F821" s="1170" t="s">
        <v>1414</v>
      </c>
      <c r="G821" s="1172" t="s">
        <v>1414</v>
      </c>
      <c r="H821" s="1172" t="s">
        <v>34</v>
      </c>
      <c r="I821" s="1172" t="s">
        <v>34</v>
      </c>
      <c r="J821" s="1172" t="s">
        <v>611</v>
      </c>
      <c r="K821" s="1172" t="s">
        <v>49</v>
      </c>
      <c r="L821" s="740" t="s">
        <v>1414</v>
      </c>
      <c r="M821" s="740" t="s">
        <v>1411</v>
      </c>
      <c r="N821" s="1172" t="s">
        <v>3580</v>
      </c>
      <c r="O821" s="1172" t="s">
        <v>1320</v>
      </c>
      <c r="P821" s="783">
        <v>44195</v>
      </c>
      <c r="Q821" s="741">
        <v>0</v>
      </c>
      <c r="R821" s="741">
        <v>0</v>
      </c>
      <c r="S821" s="784">
        <v>10</v>
      </c>
      <c r="T821" s="742"/>
      <c r="U821" s="743"/>
      <c r="V821" s="742"/>
      <c r="W821" s="743"/>
      <c r="X821" s="742"/>
      <c r="Y821" s="743"/>
      <c r="Z821" s="742"/>
      <c r="AA821" s="743"/>
      <c r="AB821" s="742"/>
      <c r="AC821" s="744"/>
      <c r="AD821" s="785">
        <v>0</v>
      </c>
      <c r="AE821" s="1178" t="s">
        <v>1809</v>
      </c>
      <c r="AF821" s="786" t="s">
        <v>1810</v>
      </c>
      <c r="AG821" s="787" t="s">
        <v>1431</v>
      </c>
      <c r="AH821" s="787" t="s">
        <v>1726</v>
      </c>
      <c r="AI821" s="787">
        <v>0</v>
      </c>
      <c r="AJ821" s="787">
        <v>0</v>
      </c>
      <c r="AK821" s="787">
        <v>0</v>
      </c>
      <c r="AL821" s="742">
        <v>7.4999999999999997E-3</v>
      </c>
      <c r="AM821" s="742">
        <v>0</v>
      </c>
      <c r="AN821" s="743" t="s">
        <v>64</v>
      </c>
      <c r="AO821" s="1172" t="s">
        <v>34</v>
      </c>
      <c r="AP821" s="1178" t="s">
        <v>1742</v>
      </c>
      <c r="AQ821" s="745" t="s">
        <v>679</v>
      </c>
      <c r="AR821" s="742">
        <v>3.5000000000000001E-3</v>
      </c>
      <c r="AS821" s="742">
        <v>3.5000000000000001E-3</v>
      </c>
      <c r="AT821" s="742" t="s">
        <v>1414</v>
      </c>
      <c r="AU821" s="742" t="s">
        <v>2724</v>
      </c>
      <c r="AX821"/>
      <c r="AY821" s="190"/>
      <c r="AZ821" s="176"/>
      <c r="BA821" s="176"/>
      <c r="BB821" s="176"/>
      <c r="BC821" s="751"/>
      <c r="BD821" s="176"/>
      <c r="BE821" s="176"/>
      <c r="BF821" s="176"/>
      <c r="BG821" s="176"/>
      <c r="BH821" s="751"/>
      <c r="BI821" s="178"/>
      <c r="BJ821" s="191"/>
      <c r="BK821" s="191"/>
      <c r="BL821" s="191"/>
      <c r="BM821" s="178"/>
      <c r="BN821" s="178"/>
      <c r="BO821" s="178"/>
      <c r="BP821" s="178"/>
      <c r="BQ821" s="178"/>
      <c r="BR821" s="178"/>
      <c r="BS821" s="178"/>
      <c r="BT821" s="178"/>
      <c r="BU821" s="179"/>
      <c r="BV821" s="180"/>
      <c r="BW821" s="181"/>
      <c r="BX821" s="177"/>
      <c r="BY821"/>
      <c r="CA821"/>
    </row>
    <row r="822" spans="2:79" ht="18.75">
      <c r="B822" s="1170" t="s">
        <v>1635</v>
      </c>
      <c r="C822" s="335">
        <v>27146944000128</v>
      </c>
      <c r="D822" s="1170" t="s">
        <v>13</v>
      </c>
      <c r="E822" s="1170" t="s">
        <v>615</v>
      </c>
      <c r="F822" s="1170" t="s">
        <v>619</v>
      </c>
      <c r="G822" s="1172" t="s">
        <v>34</v>
      </c>
      <c r="H822" s="1172" t="s">
        <v>1336</v>
      </c>
      <c r="I822" s="1172" t="s">
        <v>34</v>
      </c>
      <c r="J822" s="1172" t="s">
        <v>611</v>
      </c>
      <c r="K822" s="1172" t="s">
        <v>48</v>
      </c>
      <c r="L822" s="740" t="s">
        <v>1414</v>
      </c>
      <c r="M822" s="740" t="s">
        <v>34</v>
      </c>
      <c r="N822" s="1172" t="s">
        <v>3581</v>
      </c>
      <c r="O822" s="1172" t="s">
        <v>1320</v>
      </c>
      <c r="P822" s="783">
        <v>42824</v>
      </c>
      <c r="Q822" s="741">
        <v>359.265964</v>
      </c>
      <c r="R822" s="741">
        <v>314.99066101229494</v>
      </c>
      <c r="S822" s="784">
        <v>31</v>
      </c>
      <c r="T822" s="742">
        <v>2.4954992335444182E-2</v>
      </c>
      <c r="U822" s="743">
        <v>0.76776669547025878</v>
      </c>
      <c r="V822" s="742">
        <v>0.13273173150883388</v>
      </c>
      <c r="W822" s="743">
        <v>1.003351912343917</v>
      </c>
      <c r="X822" s="742">
        <v>0.27122578688350418</v>
      </c>
      <c r="Y822" s="743">
        <v>1.3211757664071371</v>
      </c>
      <c r="Z822" s="742">
        <v>0.4082334388166744</v>
      </c>
      <c r="AA822" s="743">
        <v>1.7590419890612174</v>
      </c>
      <c r="AB822" s="742">
        <v>3.1844731740463969E-2</v>
      </c>
      <c r="AC822" s="744">
        <v>1.3924401431418947E-2</v>
      </c>
      <c r="AD822" s="785">
        <v>13396543000111</v>
      </c>
      <c r="AE822" s="1178" t="s">
        <v>1809</v>
      </c>
      <c r="AF822" s="786" t="s">
        <v>1810</v>
      </c>
      <c r="AG822" s="787" t="s">
        <v>1431</v>
      </c>
      <c r="AH822" s="787" t="s">
        <v>1730</v>
      </c>
      <c r="AI822" s="787">
        <v>1000</v>
      </c>
      <c r="AJ822" s="787">
        <v>100</v>
      </c>
      <c r="AK822" s="787">
        <v>1000</v>
      </c>
      <c r="AL822" s="742">
        <v>2.2000000000000002E-2</v>
      </c>
      <c r="AM822" s="742">
        <v>0</v>
      </c>
      <c r="AN822" s="743" t="s">
        <v>64</v>
      </c>
      <c r="AO822" s="1172" t="s">
        <v>34</v>
      </c>
      <c r="AP822" s="1178" t="s">
        <v>1742</v>
      </c>
      <c r="AQ822" s="745" t="s">
        <v>668</v>
      </c>
      <c r="AR822" s="742">
        <v>0</v>
      </c>
      <c r="AS822" s="742">
        <v>0</v>
      </c>
      <c r="AT822" s="742" t="s">
        <v>1414</v>
      </c>
      <c r="AU822" s="742" t="s">
        <v>2724</v>
      </c>
      <c r="AX822"/>
      <c r="AY822" s="190"/>
      <c r="AZ822" s="176"/>
      <c r="BA822" s="176"/>
      <c r="BB822" s="176"/>
      <c r="BC822" s="751"/>
      <c r="BD822" s="176"/>
      <c r="BE822" s="176"/>
      <c r="BF822" s="176"/>
      <c r="BG822" s="176"/>
      <c r="BH822" s="751"/>
      <c r="BI822" s="178"/>
      <c r="BJ822" s="191"/>
      <c r="BK822" s="191"/>
      <c r="BL822" s="191"/>
      <c r="BM822" s="178"/>
      <c r="BN822" s="178"/>
      <c r="BO822" s="178"/>
      <c r="BP822" s="178"/>
      <c r="BQ822" s="178"/>
      <c r="BR822" s="178"/>
      <c r="BS822" s="178"/>
      <c r="BT822" s="178"/>
      <c r="BU822" s="179"/>
      <c r="BV822" s="180"/>
      <c r="BW822" s="181"/>
      <c r="BX822" s="177"/>
      <c r="BY822"/>
      <c r="CA822"/>
    </row>
    <row r="823" spans="2:79" ht="18.75">
      <c r="B823" s="1170" t="s">
        <v>1636</v>
      </c>
      <c r="C823" s="335">
        <v>33840487000170</v>
      </c>
      <c r="D823" s="1170" t="s">
        <v>14</v>
      </c>
      <c r="E823" s="1170" t="s">
        <v>607</v>
      </c>
      <c r="F823" s="1170" t="s">
        <v>1414</v>
      </c>
      <c r="G823" s="1172" t="s">
        <v>1414</v>
      </c>
      <c r="H823" s="1172" t="s">
        <v>34</v>
      </c>
      <c r="I823" s="1172" t="s">
        <v>34</v>
      </c>
      <c r="J823" s="1172" t="s">
        <v>608</v>
      </c>
      <c r="K823" s="1172" t="s">
        <v>48</v>
      </c>
      <c r="L823" s="740" t="s">
        <v>1414</v>
      </c>
      <c r="M823" s="740" t="s">
        <v>34</v>
      </c>
      <c r="N823" s="1172" t="s">
        <v>3582</v>
      </c>
      <c r="O823" s="1172" t="s">
        <v>1320</v>
      </c>
      <c r="P823" s="783">
        <v>43674</v>
      </c>
      <c r="Q823" s="741">
        <v>7.76541339</v>
      </c>
      <c r="R823" s="741">
        <v>12.131744445702815</v>
      </c>
      <c r="S823" s="784">
        <v>32</v>
      </c>
      <c r="T823" s="742">
        <v>-9.7784565595487649E-2</v>
      </c>
      <c r="U823" s="743">
        <v>-3.0084454359302857</v>
      </c>
      <c r="V823" s="742">
        <v>-0.24438471747409363</v>
      </c>
      <c r="W823" s="743">
        <v>-1.8473643855760318</v>
      </c>
      <c r="X823" s="742">
        <v>-0.22083917856564272</v>
      </c>
      <c r="Y823" s="743">
        <v>-1.075736102922634</v>
      </c>
      <c r="Z823" s="742">
        <v>0.3053418269154613</v>
      </c>
      <c r="AA823" s="743">
        <v>1.3156910813524976</v>
      </c>
      <c r="AB823" s="742">
        <v>0.23104483615101504</v>
      </c>
      <c r="AC823" s="744">
        <v>-1.6303027430939734</v>
      </c>
      <c r="AD823" s="785">
        <v>28747685000153</v>
      </c>
      <c r="AE823" s="1178" t="s">
        <v>1809</v>
      </c>
      <c r="AF823" s="786" t="s">
        <v>1810</v>
      </c>
      <c r="AG823" s="787" t="s">
        <v>1431</v>
      </c>
      <c r="AH823" s="787" t="s">
        <v>1726</v>
      </c>
      <c r="AI823" s="787">
        <v>1000</v>
      </c>
      <c r="AJ823" s="787">
        <v>100</v>
      </c>
      <c r="AK823" s="787">
        <v>1000</v>
      </c>
      <c r="AL823" s="742">
        <v>0</v>
      </c>
      <c r="AM823" s="742">
        <v>0</v>
      </c>
      <c r="AN823" s="743" t="s">
        <v>666</v>
      </c>
      <c r="AO823" s="1172" t="s">
        <v>34</v>
      </c>
      <c r="AP823" s="1178" t="s">
        <v>1727</v>
      </c>
      <c r="AQ823" s="745" t="s">
        <v>659</v>
      </c>
      <c r="AR823" s="742">
        <v>0</v>
      </c>
      <c r="AS823" s="742">
        <v>0</v>
      </c>
      <c r="AT823" s="742" t="s">
        <v>1414</v>
      </c>
      <c r="AU823" s="742" t="s">
        <v>2724</v>
      </c>
      <c r="AX823"/>
      <c r="AY823" s="190"/>
      <c r="AZ823" s="176"/>
      <c r="BA823" s="176"/>
      <c r="BB823" s="176"/>
      <c r="BC823" s="751"/>
      <c r="BD823" s="176"/>
      <c r="BE823" s="176"/>
      <c r="BF823" s="176"/>
      <c r="BG823" s="176"/>
      <c r="BH823" s="751"/>
      <c r="BI823" s="178"/>
      <c r="BJ823" s="191"/>
      <c r="BK823" s="191"/>
      <c r="BL823" s="191"/>
      <c r="BM823" s="178"/>
      <c r="BN823" s="178"/>
      <c r="BO823" s="178"/>
      <c r="BP823" s="178"/>
      <c r="BQ823" s="178"/>
      <c r="BR823" s="178"/>
      <c r="BS823" s="178"/>
      <c r="BT823" s="178"/>
      <c r="BU823" s="179"/>
      <c r="BV823" s="180"/>
      <c r="BW823" s="181"/>
      <c r="BX823" s="177"/>
      <c r="BY823"/>
      <c r="CA823"/>
    </row>
    <row r="824" spans="2:79" ht="18.75">
      <c r="B824" s="1170" t="s">
        <v>1637</v>
      </c>
      <c r="C824" s="335">
        <v>27782855000178</v>
      </c>
      <c r="D824" s="1170" t="s">
        <v>13</v>
      </c>
      <c r="E824" s="1170" t="s">
        <v>615</v>
      </c>
      <c r="F824" s="1170" t="s">
        <v>619</v>
      </c>
      <c r="G824" s="1172" t="s">
        <v>34</v>
      </c>
      <c r="H824" s="1172" t="s">
        <v>1337</v>
      </c>
      <c r="I824" s="1172" t="s">
        <v>34</v>
      </c>
      <c r="J824" s="1172" t="s">
        <v>611</v>
      </c>
      <c r="K824" s="1172" t="s">
        <v>48</v>
      </c>
      <c r="L824" s="740" t="s">
        <v>1414</v>
      </c>
      <c r="M824" s="740" t="s">
        <v>34</v>
      </c>
      <c r="N824" s="1172" t="s">
        <v>3583</v>
      </c>
      <c r="O824" s="1172" t="s">
        <v>1320</v>
      </c>
      <c r="P824" s="783">
        <v>42915</v>
      </c>
      <c r="Q824" s="741">
        <v>473.12419199999999</v>
      </c>
      <c r="R824" s="741">
        <v>465.02386121774197</v>
      </c>
      <c r="S824" s="784">
        <v>61</v>
      </c>
      <c r="T824" s="742">
        <v>2.3138046676248747E-2</v>
      </c>
      <c r="U824" s="743">
        <v>0.71186644329393678</v>
      </c>
      <c r="V824" s="742">
        <v>0.14085334138564698</v>
      </c>
      <c r="W824" s="743">
        <v>1.0647451655515672</v>
      </c>
      <c r="X824" s="742">
        <v>0.33485871404902556</v>
      </c>
      <c r="Y824" s="743">
        <v>1.6311399563266848</v>
      </c>
      <c r="Z824" s="742">
        <v>0.56735871513917679</v>
      </c>
      <c r="AA824" s="743">
        <v>2.4446988117448414</v>
      </c>
      <c r="AB824" s="742">
        <v>5.5383212512723767E-2</v>
      </c>
      <c r="AC824" s="744">
        <v>0.15465026885313723</v>
      </c>
      <c r="AD824" s="785">
        <v>0</v>
      </c>
      <c r="AE824" s="1178" t="s">
        <v>1809</v>
      </c>
      <c r="AF824" s="786" t="s">
        <v>1810</v>
      </c>
      <c r="AG824" s="787" t="s">
        <v>1431</v>
      </c>
      <c r="AH824" s="787" t="s">
        <v>1726</v>
      </c>
      <c r="AI824" s="787">
        <v>100000</v>
      </c>
      <c r="AJ824" s="787">
        <v>50000</v>
      </c>
      <c r="AK824" s="787">
        <v>100000</v>
      </c>
      <c r="AL824" s="742">
        <v>2.2000000000000002E-2</v>
      </c>
      <c r="AM824" s="742">
        <v>0</v>
      </c>
      <c r="AN824" s="743" t="s">
        <v>64</v>
      </c>
      <c r="AO824" s="1172" t="s">
        <v>34</v>
      </c>
      <c r="AP824" s="1178" t="s">
        <v>1742</v>
      </c>
      <c r="AQ824" s="745" t="s">
        <v>668</v>
      </c>
      <c r="AR824" s="742">
        <v>0</v>
      </c>
      <c r="AS824" s="742">
        <v>0</v>
      </c>
      <c r="AT824" s="742" t="s">
        <v>1414</v>
      </c>
      <c r="AU824" s="742" t="s">
        <v>2724</v>
      </c>
      <c r="AX824"/>
      <c r="AY824" s="190"/>
      <c r="AZ824" s="176"/>
      <c r="BA824" s="176"/>
      <c r="BB824" s="176"/>
      <c r="BC824" s="751"/>
      <c r="BD824" s="176"/>
      <c r="BE824" s="176"/>
      <c r="BF824" s="176"/>
      <c r="BG824" s="176"/>
      <c r="BH824" s="751"/>
      <c r="BI824" s="178"/>
      <c r="BJ824" s="191"/>
      <c r="BK824" s="191"/>
      <c r="BL824" s="191"/>
      <c r="BM824" s="178"/>
      <c r="BN824" s="178"/>
      <c r="BO824" s="178"/>
      <c r="BP824" s="178"/>
      <c r="BQ824" s="178"/>
      <c r="BR824" s="178"/>
      <c r="BS824" s="178"/>
      <c r="BT824" s="178"/>
      <c r="BU824" s="179"/>
      <c r="BV824" s="180"/>
      <c r="BW824" s="181"/>
      <c r="BX824" s="177"/>
      <c r="BY824"/>
      <c r="CA824"/>
    </row>
    <row r="825" spans="2:79" ht="18.75">
      <c r="B825" s="1170" t="s">
        <v>1638</v>
      </c>
      <c r="C825" s="335">
        <v>32668773000137</v>
      </c>
      <c r="D825" s="1170" t="s">
        <v>13</v>
      </c>
      <c r="E825" s="1170" t="s">
        <v>615</v>
      </c>
      <c r="F825" s="1170" t="s">
        <v>619</v>
      </c>
      <c r="G825" s="1172" t="s">
        <v>34</v>
      </c>
      <c r="H825" s="1172" t="s">
        <v>1336</v>
      </c>
      <c r="I825" s="1172" t="s">
        <v>34</v>
      </c>
      <c r="J825" s="1172" t="s">
        <v>611</v>
      </c>
      <c r="K825" s="1172" t="s">
        <v>48</v>
      </c>
      <c r="L825" s="740" t="s">
        <v>1414</v>
      </c>
      <c r="M825" s="740" t="s">
        <v>34</v>
      </c>
      <c r="N825" s="1172" t="s">
        <v>3584</v>
      </c>
      <c r="O825" s="1172" t="s">
        <v>1320</v>
      </c>
      <c r="P825" s="783">
        <v>43817</v>
      </c>
      <c r="Q825" s="741">
        <v>0</v>
      </c>
      <c r="R825" s="741">
        <v>13.077011272166665</v>
      </c>
      <c r="S825" s="784">
        <v>30</v>
      </c>
      <c r="T825" s="742"/>
      <c r="U825" s="743"/>
      <c r="V825" s="742">
        <v>5.4311775299847653E-2</v>
      </c>
      <c r="W825" s="743">
        <v>0.4105561118689125</v>
      </c>
      <c r="X825" s="742">
        <v>0.14042160250433744</v>
      </c>
      <c r="Y825" s="743">
        <v>0.6840117248455837</v>
      </c>
      <c r="Z825" s="742">
        <v>0.22051535892780927</v>
      </c>
      <c r="AA825" s="743">
        <v>0.95018129017381758</v>
      </c>
      <c r="AB825" s="742">
        <v>1.5271156264543746E-2</v>
      </c>
      <c r="AC825" s="744">
        <v>-5.1061318494789072</v>
      </c>
      <c r="AD825" s="785">
        <v>21624757000126</v>
      </c>
      <c r="AE825" s="1178" t="s">
        <v>1809</v>
      </c>
      <c r="AF825" s="786" t="s">
        <v>1810</v>
      </c>
      <c r="AG825" s="787" t="s">
        <v>1431</v>
      </c>
      <c r="AH825" s="787" t="s">
        <v>1730</v>
      </c>
      <c r="AI825" s="787">
        <v>1000</v>
      </c>
      <c r="AJ825" s="787">
        <v>1000</v>
      </c>
      <c r="AK825" s="787">
        <v>1000</v>
      </c>
      <c r="AL825" s="742">
        <v>2.0499999999999997E-2</v>
      </c>
      <c r="AM825" s="742">
        <v>0</v>
      </c>
      <c r="AN825" s="743" t="s">
        <v>64</v>
      </c>
      <c r="AO825" s="1172" t="s">
        <v>34</v>
      </c>
      <c r="AP825" s="1178" t="s">
        <v>1742</v>
      </c>
      <c r="AQ825" s="745" t="s">
        <v>664</v>
      </c>
      <c r="AR825" s="742">
        <v>0</v>
      </c>
      <c r="AS825" s="742">
        <v>0</v>
      </c>
      <c r="AT825" s="742" t="s">
        <v>1414</v>
      </c>
      <c r="AU825" s="742" t="s">
        <v>2724</v>
      </c>
      <c r="AX825"/>
      <c r="AY825" s="190"/>
      <c r="AZ825" s="176"/>
      <c r="BA825" s="176"/>
      <c r="BB825" s="176"/>
      <c r="BC825" s="751"/>
      <c r="BD825" s="176"/>
      <c r="BE825" s="176"/>
      <c r="BF825" s="176"/>
      <c r="BG825" s="176"/>
      <c r="BH825" s="751"/>
      <c r="BI825" s="178"/>
      <c r="BJ825" s="191"/>
      <c r="BK825" s="191"/>
      <c r="BL825" s="191"/>
      <c r="BM825" s="178"/>
      <c r="BN825" s="178"/>
      <c r="BO825" s="178"/>
      <c r="BP825" s="178"/>
      <c r="BQ825" s="178"/>
      <c r="BR825" s="178"/>
      <c r="BS825" s="178"/>
      <c r="BT825" s="178"/>
      <c r="BU825" s="179"/>
      <c r="BV825" s="180"/>
      <c r="BW825" s="181"/>
      <c r="BX825" s="177"/>
      <c r="BY825"/>
      <c r="CA825"/>
    </row>
    <row r="826" spans="2:79" ht="18.75">
      <c r="B826" s="1170" t="s">
        <v>1639</v>
      </c>
      <c r="C826" s="335">
        <v>34674588000180</v>
      </c>
      <c r="D826" s="1170" t="s">
        <v>14</v>
      </c>
      <c r="E826" s="1170" t="s">
        <v>1414</v>
      </c>
      <c r="F826" s="1170" t="s">
        <v>1414</v>
      </c>
      <c r="G826" s="1172" t="s">
        <v>1414</v>
      </c>
      <c r="H826" s="1172" t="s">
        <v>34</v>
      </c>
      <c r="I826" s="1172" t="s">
        <v>1414</v>
      </c>
      <c r="J826" s="1172" t="s">
        <v>1414</v>
      </c>
      <c r="K826" s="1172" t="s">
        <v>1414</v>
      </c>
      <c r="L826" s="740" t="s">
        <v>1414</v>
      </c>
      <c r="M826" s="740" t="s">
        <v>34</v>
      </c>
      <c r="N826" s="1172" t="s">
        <v>3585</v>
      </c>
      <c r="O826" s="1172" t="s">
        <v>1320</v>
      </c>
      <c r="P826" s="783">
        <v>43772</v>
      </c>
      <c r="Q826" s="741">
        <v>24.403198459999999</v>
      </c>
      <c r="R826" s="741">
        <v>35.3328159556225</v>
      </c>
      <c r="S826" s="784">
        <v>32</v>
      </c>
      <c r="T826" s="742">
        <v>-6.7796534486327831E-2</v>
      </c>
      <c r="U826" s="743">
        <v>-2.0858319869316388</v>
      </c>
      <c r="V826" s="742">
        <v>-0.16005310448484822</v>
      </c>
      <c r="W826" s="743">
        <v>-1.2098809126946806</v>
      </c>
      <c r="X826" s="742">
        <v>-0.24044817126807128</v>
      </c>
      <c r="Y826" s="743">
        <v>-1.1712540337941202</v>
      </c>
      <c r="Z826" s="742">
        <v>0.31515271762758323</v>
      </c>
      <c r="AA826" s="743">
        <v>1.3579653466913131</v>
      </c>
      <c r="AB826" s="742">
        <v>0.21463629167375428</v>
      </c>
      <c r="AC826" s="744">
        <v>-1.3620316251540956</v>
      </c>
      <c r="AD826" s="785">
        <v>25213366000170</v>
      </c>
      <c r="AE826" s="1178" t="s">
        <v>1809</v>
      </c>
      <c r="AF826" s="786" t="s">
        <v>1810</v>
      </c>
      <c r="AG826" s="787" t="s">
        <v>1431</v>
      </c>
      <c r="AH826" s="787" t="s">
        <v>1726</v>
      </c>
      <c r="AI826" s="787">
        <v>5000</v>
      </c>
      <c r="AJ826" s="787">
        <v>5000</v>
      </c>
      <c r="AK826" s="787">
        <v>0</v>
      </c>
      <c r="AL826" s="742">
        <v>0</v>
      </c>
      <c r="AM826" s="742">
        <v>0</v>
      </c>
      <c r="AN826" s="743" t="s">
        <v>666</v>
      </c>
      <c r="AO826" s="1172" t="s">
        <v>34</v>
      </c>
      <c r="AP826" s="1178" t="s">
        <v>1727</v>
      </c>
      <c r="AQ826" s="745" t="s">
        <v>659</v>
      </c>
      <c r="AR826" s="742">
        <v>0</v>
      </c>
      <c r="AS826" s="742">
        <v>0</v>
      </c>
      <c r="AT826" s="742" t="s">
        <v>1414</v>
      </c>
      <c r="AU826" s="742" t="s">
        <v>2724</v>
      </c>
      <c r="AX826"/>
      <c r="AY826" s="190"/>
      <c r="AZ826" s="176"/>
      <c r="BA826" s="176"/>
      <c r="BB826" s="176"/>
      <c r="BC826" s="751"/>
      <c r="BD826" s="176"/>
      <c r="BE826" s="176"/>
      <c r="BF826" s="176"/>
      <c r="BG826" s="176"/>
      <c r="BH826" s="751"/>
      <c r="BI826" s="178"/>
      <c r="BJ826" s="191"/>
      <c r="BK826" s="191"/>
      <c r="BL826" s="191"/>
      <c r="BM826" s="178"/>
      <c r="BN826" s="178"/>
      <c r="BO826" s="178"/>
      <c r="BP826" s="178"/>
      <c r="BQ826" s="178"/>
      <c r="BR826" s="178"/>
      <c r="BS826" s="178"/>
      <c r="BT826" s="178"/>
      <c r="BU826" s="179"/>
      <c r="BV826" s="180"/>
      <c r="BW826" s="181"/>
      <c r="BX826" s="177"/>
      <c r="BY826"/>
      <c r="CA826"/>
    </row>
    <row r="827" spans="2:79" ht="18.75">
      <c r="B827" s="1170" t="s">
        <v>1640</v>
      </c>
      <c r="C827" s="335">
        <v>30658551000108</v>
      </c>
      <c r="D827" s="1170" t="s">
        <v>13</v>
      </c>
      <c r="E827" s="1170" t="s">
        <v>615</v>
      </c>
      <c r="F827" s="1170" t="s">
        <v>619</v>
      </c>
      <c r="G827" s="1172" t="s">
        <v>34</v>
      </c>
      <c r="H827" s="1172" t="s">
        <v>865</v>
      </c>
      <c r="I827" s="1172" t="s">
        <v>34</v>
      </c>
      <c r="J827" s="1172" t="s">
        <v>611</v>
      </c>
      <c r="K827" s="1172" t="s">
        <v>48</v>
      </c>
      <c r="L827" s="740" t="s">
        <v>1414</v>
      </c>
      <c r="M827" s="740" t="s">
        <v>34</v>
      </c>
      <c r="N827" s="1172" t="s">
        <v>3586</v>
      </c>
      <c r="O827" s="1172" t="s">
        <v>1320</v>
      </c>
      <c r="P827" s="783">
        <v>43429</v>
      </c>
      <c r="Q827" s="741">
        <v>74.422083549999996</v>
      </c>
      <c r="R827" s="741">
        <v>79.554177870887159</v>
      </c>
      <c r="S827" s="784">
        <v>31</v>
      </c>
      <c r="T827" s="742">
        <v>1.0655527979502644E-2</v>
      </c>
      <c r="U827" s="743">
        <v>0.3278285721488286</v>
      </c>
      <c r="V827" s="742">
        <v>0.12449886654167619</v>
      </c>
      <c r="W827" s="743">
        <v>0.94111765445421913</v>
      </c>
      <c r="X827" s="742">
        <v>0.30439663595911015</v>
      </c>
      <c r="Y827" s="743">
        <v>1.4827552476703347</v>
      </c>
      <c r="Z827" s="742">
        <v>0.50983989882455494</v>
      </c>
      <c r="AA827" s="743">
        <v>2.1968552902738936</v>
      </c>
      <c r="AB827" s="742">
        <v>5.129689956658167E-2</v>
      </c>
      <c r="AC827" s="744">
        <v>-0.15185023275757986</v>
      </c>
      <c r="AD827" s="785">
        <v>30586677000114</v>
      </c>
      <c r="AE827" s="1178" t="s">
        <v>1809</v>
      </c>
      <c r="AF827" s="786" t="s">
        <v>1810</v>
      </c>
      <c r="AG827" s="787" t="s">
        <v>1431</v>
      </c>
      <c r="AH827" s="787" t="s">
        <v>1730</v>
      </c>
      <c r="AI827" s="787">
        <v>25000</v>
      </c>
      <c r="AJ827" s="787">
        <v>5000</v>
      </c>
      <c r="AK827" s="787">
        <v>10000</v>
      </c>
      <c r="AL827" s="742">
        <v>2.5000000000000001E-2</v>
      </c>
      <c r="AM827" s="742">
        <v>0</v>
      </c>
      <c r="AN827" s="743" t="s">
        <v>64</v>
      </c>
      <c r="AO827" s="1172" t="s">
        <v>34</v>
      </c>
      <c r="AP827" s="1178" t="s">
        <v>1742</v>
      </c>
      <c r="AQ827" s="745" t="s">
        <v>664</v>
      </c>
      <c r="AR827" s="742">
        <v>0</v>
      </c>
      <c r="AS827" s="742">
        <v>0</v>
      </c>
      <c r="AT827" s="742" t="s">
        <v>1414</v>
      </c>
      <c r="AU827" s="742" t="s">
        <v>2724</v>
      </c>
      <c r="AX827"/>
      <c r="AY827" s="190"/>
      <c r="AZ827" s="176"/>
      <c r="BA827" s="176"/>
      <c r="BB827" s="176"/>
      <c r="BC827" s="751"/>
      <c r="BD827" s="176"/>
      <c r="BE827" s="176"/>
      <c r="BF827" s="176"/>
      <c r="BG827" s="176"/>
      <c r="BH827" s="751"/>
      <c r="BI827" s="178"/>
      <c r="BJ827" s="191"/>
      <c r="BK827" s="191"/>
      <c r="BL827" s="191"/>
      <c r="BM827" s="178"/>
      <c r="BN827" s="178"/>
      <c r="BO827" s="178"/>
      <c r="BP827" s="178"/>
      <c r="BQ827" s="178"/>
      <c r="BR827" s="178"/>
      <c r="BS827" s="178"/>
      <c r="BT827" s="178"/>
      <c r="BU827" s="179"/>
      <c r="BV827" s="180"/>
      <c r="BW827" s="181"/>
      <c r="BX827" s="177"/>
      <c r="BY827"/>
      <c r="CA827"/>
    </row>
    <row r="828" spans="2:79" ht="18.75">
      <c r="B828" s="1170" t="s">
        <v>1641</v>
      </c>
      <c r="C828" s="335">
        <v>32666390000120</v>
      </c>
      <c r="D828" s="1170" t="s">
        <v>13</v>
      </c>
      <c r="E828" s="1170" t="s">
        <v>615</v>
      </c>
      <c r="F828" s="1170" t="s">
        <v>619</v>
      </c>
      <c r="G828" s="1172" t="s">
        <v>34</v>
      </c>
      <c r="H828" s="1172" t="s">
        <v>865</v>
      </c>
      <c r="I828" s="1172" t="s">
        <v>34</v>
      </c>
      <c r="J828" s="1172" t="s">
        <v>611</v>
      </c>
      <c r="K828" s="1172" t="s">
        <v>48</v>
      </c>
      <c r="L828" s="740" t="s">
        <v>1414</v>
      </c>
      <c r="M828" s="740" t="s">
        <v>34</v>
      </c>
      <c r="N828" s="1172" t="s">
        <v>3587</v>
      </c>
      <c r="O828" s="1172" t="s">
        <v>1320</v>
      </c>
      <c r="P828" s="783">
        <v>43558</v>
      </c>
      <c r="Q828" s="741">
        <v>1265.78113575</v>
      </c>
      <c r="R828" s="741">
        <v>1275.1845467738965</v>
      </c>
      <c r="S828" s="784">
        <v>31</v>
      </c>
      <c r="T828" s="742">
        <v>1.0556196292526465E-2</v>
      </c>
      <c r="U828" s="743">
        <v>0.32477252788962568</v>
      </c>
      <c r="V828" s="742">
        <v>0.1256043051492246</v>
      </c>
      <c r="W828" s="743">
        <v>0.94947393767492494</v>
      </c>
      <c r="X828" s="742">
        <v>0.30473595399921383</v>
      </c>
      <c r="Y828" s="743">
        <v>1.4844081095786394</v>
      </c>
      <c r="Z828" s="742">
        <v>0.51305319724276699</v>
      </c>
      <c r="AA828" s="743">
        <v>2.2107011105903358</v>
      </c>
      <c r="AB828" s="742">
        <v>5.1486730818578658E-2</v>
      </c>
      <c r="AC828" s="744">
        <v>-0.12982000265138854</v>
      </c>
      <c r="AD828" s="785">
        <v>32386241000107</v>
      </c>
      <c r="AE828" s="1178" t="s">
        <v>1809</v>
      </c>
      <c r="AF828" s="786" t="s">
        <v>1810</v>
      </c>
      <c r="AG828" s="787" t="s">
        <v>1431</v>
      </c>
      <c r="AH828" s="787" t="s">
        <v>1730</v>
      </c>
      <c r="AI828" s="787">
        <v>1000</v>
      </c>
      <c r="AJ828" s="787">
        <v>100</v>
      </c>
      <c r="AK828" s="787">
        <v>1000</v>
      </c>
      <c r="AL828" s="742">
        <v>2.5000000000000001E-2</v>
      </c>
      <c r="AM828" s="742">
        <v>0</v>
      </c>
      <c r="AN828" s="743" t="s">
        <v>64</v>
      </c>
      <c r="AO828" s="1172" t="s">
        <v>34</v>
      </c>
      <c r="AP828" s="1178" t="s">
        <v>1742</v>
      </c>
      <c r="AQ828" s="745" t="s">
        <v>664</v>
      </c>
      <c r="AR828" s="742">
        <v>0</v>
      </c>
      <c r="AS828" s="742">
        <v>0</v>
      </c>
      <c r="AT828" s="742" t="s">
        <v>1414</v>
      </c>
      <c r="AU828" s="742" t="s">
        <v>2724</v>
      </c>
      <c r="AX828"/>
      <c r="AY828" s="190"/>
      <c r="AZ828" s="176"/>
      <c r="BA828" s="176"/>
      <c r="BB828" s="176"/>
      <c r="BC828" s="751"/>
      <c r="BD828" s="176"/>
      <c r="BE828" s="176"/>
      <c r="BF828" s="176"/>
      <c r="BG828" s="176"/>
      <c r="BH828" s="751"/>
      <c r="BI828" s="178"/>
      <c r="BJ828" s="191"/>
      <c r="BK828" s="191"/>
      <c r="BL828" s="191"/>
      <c r="BM828" s="178"/>
      <c r="BN828" s="178"/>
      <c r="BO828" s="178"/>
      <c r="BP828" s="178"/>
      <c r="BQ828" s="178"/>
      <c r="BR828" s="178"/>
      <c r="BS828" s="178"/>
      <c r="BT828" s="178"/>
      <c r="BU828" s="179"/>
      <c r="BV828" s="180"/>
      <c r="BW828" s="181"/>
      <c r="BX828" s="177"/>
      <c r="BY828"/>
      <c r="CA828"/>
    </row>
    <row r="829" spans="2:79" ht="18.75">
      <c r="B829" s="1170" t="s">
        <v>1642</v>
      </c>
      <c r="C829" s="335">
        <v>25079446000184</v>
      </c>
      <c r="D829" s="1170" t="s">
        <v>14</v>
      </c>
      <c r="E829" s="1170" t="s">
        <v>614</v>
      </c>
      <c r="F829" s="1170" t="s">
        <v>1414</v>
      </c>
      <c r="G829" s="1172" t="s">
        <v>1414</v>
      </c>
      <c r="H829" s="1172" t="s">
        <v>865</v>
      </c>
      <c r="I829" s="1172" t="s">
        <v>34</v>
      </c>
      <c r="J829" s="1172" t="s">
        <v>608</v>
      </c>
      <c r="K829" s="1172" t="s">
        <v>48</v>
      </c>
      <c r="L829" s="740" t="s">
        <v>1414</v>
      </c>
      <c r="M829" s="740" t="s">
        <v>34</v>
      </c>
      <c r="N829" s="1172" t="s">
        <v>3588</v>
      </c>
      <c r="O829" s="1172" t="s">
        <v>1323</v>
      </c>
      <c r="P829" s="783">
        <v>43240</v>
      </c>
      <c r="Q829" s="741">
        <v>10.539114</v>
      </c>
      <c r="R829" s="741">
        <v>16.41678664112904</v>
      </c>
      <c r="S829" s="784">
        <v>33</v>
      </c>
      <c r="T829" s="742">
        <v>-8.0954263849442931E-2</v>
      </c>
      <c r="U829" s="743">
        <v>-2.4906434273528268</v>
      </c>
      <c r="V829" s="742">
        <v>-0.12700895622842245</v>
      </c>
      <c r="W829" s="743">
        <v>-0.9600920418047223</v>
      </c>
      <c r="X829" s="742">
        <v>-0.18270777990213538</v>
      </c>
      <c r="Y829" s="743">
        <v>-0.88999314524776629</v>
      </c>
      <c r="Z829" s="742">
        <v>0.17902428492470768</v>
      </c>
      <c r="AA829" s="743">
        <v>0.77139990089258037</v>
      </c>
      <c r="AB829" s="742">
        <v>0.19849704325792727</v>
      </c>
      <c r="AC829" s="744">
        <v>-1.306302928513122</v>
      </c>
      <c r="AD829" s="785">
        <v>29054790000170</v>
      </c>
      <c r="AE829" s="1178" t="s">
        <v>1809</v>
      </c>
      <c r="AF829" s="786" t="s">
        <v>1810</v>
      </c>
      <c r="AG829" s="787" t="s">
        <v>1431</v>
      </c>
      <c r="AH829" s="787" t="s">
        <v>1726</v>
      </c>
      <c r="AI829" s="787">
        <v>1000</v>
      </c>
      <c r="AJ829" s="787">
        <v>1000</v>
      </c>
      <c r="AK829" s="787">
        <v>1000</v>
      </c>
      <c r="AL829" s="742">
        <v>0.04</v>
      </c>
      <c r="AM829" s="742">
        <v>0.2</v>
      </c>
      <c r="AN829" s="743" t="s">
        <v>64</v>
      </c>
      <c r="AO829" s="1172" t="s">
        <v>34</v>
      </c>
      <c r="AP829" s="1178" t="s">
        <v>1742</v>
      </c>
      <c r="AQ829" s="745" t="s">
        <v>668</v>
      </c>
      <c r="AR829" s="742">
        <v>0</v>
      </c>
      <c r="AS829" s="742">
        <v>0</v>
      </c>
      <c r="AT829" s="742" t="s">
        <v>1414</v>
      </c>
      <c r="AU829" s="742" t="s">
        <v>2724</v>
      </c>
      <c r="AX829"/>
      <c r="AY829" s="190"/>
      <c r="AZ829" s="176"/>
      <c r="BA829" s="176"/>
      <c r="BB829" s="176"/>
      <c r="BC829" s="751"/>
      <c r="BD829" s="176"/>
      <c r="BE829" s="176"/>
      <c r="BF829" s="176"/>
      <c r="BG829" s="176"/>
      <c r="BH829" s="751"/>
      <c r="BI829" s="178"/>
      <c r="BJ829" s="191"/>
      <c r="BK829" s="191"/>
      <c r="BL829" s="191"/>
      <c r="BM829" s="178"/>
      <c r="BN829" s="178"/>
      <c r="BO829" s="178"/>
      <c r="BP829" s="178"/>
      <c r="BQ829" s="178"/>
      <c r="BR829" s="178"/>
      <c r="BS829" s="178"/>
      <c r="BT829" s="178"/>
      <c r="BU829" s="179"/>
      <c r="BV829" s="180"/>
      <c r="BW829" s="181"/>
      <c r="BX829" s="177"/>
      <c r="BY829"/>
      <c r="CA829"/>
    </row>
    <row r="830" spans="2:79" ht="18.75">
      <c r="B830" s="1170" t="s">
        <v>1643</v>
      </c>
      <c r="C830" s="335">
        <v>34200609000126</v>
      </c>
      <c r="D830" s="1170" t="s">
        <v>14</v>
      </c>
      <c r="E830" s="1170" t="s">
        <v>1414</v>
      </c>
      <c r="F830" s="1170" t="s">
        <v>1414</v>
      </c>
      <c r="G830" s="1172" t="s">
        <v>1414</v>
      </c>
      <c r="H830" s="1172" t="s">
        <v>34</v>
      </c>
      <c r="I830" s="1172" t="s">
        <v>1414</v>
      </c>
      <c r="J830" s="1172" t="s">
        <v>1414</v>
      </c>
      <c r="K830" s="1172" t="s">
        <v>1414</v>
      </c>
      <c r="L830" s="740" t="s">
        <v>1414</v>
      </c>
      <c r="M830" s="740" t="s">
        <v>34</v>
      </c>
      <c r="N830" s="1172" t="s">
        <v>3589</v>
      </c>
      <c r="O830" s="1172" t="s">
        <v>1320</v>
      </c>
      <c r="P830" s="783">
        <v>43713</v>
      </c>
      <c r="Q830" s="741">
        <v>4.1305678099999996</v>
      </c>
      <c r="R830" s="741">
        <v>5.4720787516935498</v>
      </c>
      <c r="S830" s="784">
        <v>32</v>
      </c>
      <c r="T830" s="742">
        <v>-7.8082210361779314E-2</v>
      </c>
      <c r="U830" s="743">
        <v>-2.4022816684792163</v>
      </c>
      <c r="V830" s="742">
        <v>-0.17579479515709195</v>
      </c>
      <c r="W830" s="743">
        <v>-1.3288762370227667</v>
      </c>
      <c r="X830" s="742">
        <v>-0.16039688596485135</v>
      </c>
      <c r="Y830" s="743">
        <v>-0.78131390521119759</v>
      </c>
      <c r="Z830" s="742">
        <v>0.18109774759984476</v>
      </c>
      <c r="AA830" s="743">
        <v>0.78033426922578109</v>
      </c>
      <c r="AB830" s="742">
        <v>0.19167749835048994</v>
      </c>
      <c r="AC830" s="744">
        <v>-1.6072992943300706</v>
      </c>
      <c r="AD830" s="785">
        <v>29206165000104</v>
      </c>
      <c r="AE830" s="1178" t="s">
        <v>1809</v>
      </c>
      <c r="AF830" s="786" t="s">
        <v>1810</v>
      </c>
      <c r="AG830" s="787" t="s">
        <v>1431</v>
      </c>
      <c r="AH830" s="787" t="s">
        <v>1730</v>
      </c>
      <c r="AI830" s="787">
        <v>5000</v>
      </c>
      <c r="AJ830" s="787">
        <v>1000</v>
      </c>
      <c r="AK830" s="787">
        <v>5000</v>
      </c>
      <c r="AL830" s="742">
        <v>3.5000000000000003E-2</v>
      </c>
      <c r="AM830" s="742">
        <v>0</v>
      </c>
      <c r="AN830" s="743" t="s">
        <v>666</v>
      </c>
      <c r="AO830" s="1172" t="s">
        <v>34</v>
      </c>
      <c r="AP830" s="1178" t="s">
        <v>1727</v>
      </c>
      <c r="AQ830" s="745" t="s">
        <v>659</v>
      </c>
      <c r="AR830" s="742">
        <v>0</v>
      </c>
      <c r="AS830" s="742">
        <v>0</v>
      </c>
      <c r="AT830" s="742" t="s">
        <v>1414</v>
      </c>
      <c r="AU830" s="742" t="s">
        <v>2724</v>
      </c>
      <c r="AX830"/>
      <c r="AY830" s="190"/>
      <c r="AZ830" s="176"/>
      <c r="BA830" s="176"/>
      <c r="BB830" s="176"/>
      <c r="BC830" s="751"/>
      <c r="BD830" s="176"/>
      <c r="BE830" s="176"/>
      <c r="BF830" s="176"/>
      <c r="BG830" s="176"/>
      <c r="BH830" s="751"/>
      <c r="BI830" s="178"/>
      <c r="BJ830" s="191"/>
      <c r="BK830" s="191"/>
      <c r="BL830" s="191"/>
      <c r="BM830" s="178"/>
      <c r="BN830" s="178"/>
      <c r="BO830" s="178"/>
      <c r="BP830" s="178"/>
      <c r="BQ830" s="178"/>
      <c r="BR830" s="178"/>
      <c r="BS830" s="178"/>
      <c r="BT830" s="178"/>
      <c r="BU830" s="179"/>
      <c r="BV830" s="180"/>
      <c r="BW830" s="181"/>
      <c r="BX830" s="177"/>
      <c r="BY830"/>
      <c r="CA830"/>
    </row>
    <row r="831" spans="2:79" ht="18.75">
      <c r="B831" s="1170" t="s">
        <v>1644</v>
      </c>
      <c r="C831" s="335">
        <v>35535474000112</v>
      </c>
      <c r="D831" s="1170" t="s">
        <v>14</v>
      </c>
      <c r="E831" s="1170" t="s">
        <v>1414</v>
      </c>
      <c r="F831" s="1170" t="s">
        <v>1414</v>
      </c>
      <c r="G831" s="1172" t="s">
        <v>1414</v>
      </c>
      <c r="H831" s="1172" t="s">
        <v>34</v>
      </c>
      <c r="I831" s="1172" t="s">
        <v>1414</v>
      </c>
      <c r="J831" s="1172" t="s">
        <v>1414</v>
      </c>
      <c r="K831" s="1172" t="s">
        <v>1414</v>
      </c>
      <c r="L831" s="740" t="s">
        <v>1414</v>
      </c>
      <c r="M831" s="740" t="s">
        <v>34</v>
      </c>
      <c r="N831" s="1172" t="s">
        <v>3590</v>
      </c>
      <c r="O831" s="1172" t="s">
        <v>1320</v>
      </c>
      <c r="P831" s="783">
        <v>43870</v>
      </c>
      <c r="Q831" s="741">
        <v>4.6649278499999998</v>
      </c>
      <c r="R831" s="741">
        <v>9.6113784576113286</v>
      </c>
      <c r="S831" s="784">
        <v>17</v>
      </c>
      <c r="T831" s="742">
        <v>-0.13018449504463669</v>
      </c>
      <c r="U831" s="743">
        <v>-4.005263484690464</v>
      </c>
      <c r="V831" s="742">
        <v>-0.32599980081399316</v>
      </c>
      <c r="W831" s="743">
        <v>-2.4643129404869297</v>
      </c>
      <c r="X831" s="742">
        <v>-0.35628143830420222</v>
      </c>
      <c r="Y831" s="743">
        <v>-1.7354928073648439</v>
      </c>
      <c r="Z831" s="742">
        <v>0.15477264760313281</v>
      </c>
      <c r="AA831" s="743">
        <v>0.66690172828871519</v>
      </c>
      <c r="AB831" s="742">
        <v>0.29974372001614963</v>
      </c>
      <c r="AC831" s="744">
        <v>-1.5289331615351449</v>
      </c>
      <c r="AD831" s="785">
        <v>20658576000158</v>
      </c>
      <c r="AE831" s="1178" t="s">
        <v>1809</v>
      </c>
      <c r="AF831" s="786" t="s">
        <v>1810</v>
      </c>
      <c r="AG831" s="787" t="s">
        <v>1431</v>
      </c>
      <c r="AH831" s="787" t="s">
        <v>1730</v>
      </c>
      <c r="AI831" s="787">
        <v>20000</v>
      </c>
      <c r="AJ831" s="787">
        <v>10000</v>
      </c>
      <c r="AK831" s="787">
        <v>20000</v>
      </c>
      <c r="AL831" s="742">
        <v>0.02</v>
      </c>
      <c r="AM831" s="742">
        <v>0</v>
      </c>
      <c r="AN831" s="743" t="s">
        <v>666</v>
      </c>
      <c r="AO831" s="1172" t="s">
        <v>34</v>
      </c>
      <c r="AP831" s="1178" t="s">
        <v>1727</v>
      </c>
      <c r="AQ831" s="745" t="s">
        <v>659</v>
      </c>
      <c r="AR831" s="742">
        <v>0</v>
      </c>
      <c r="AS831" s="742">
        <v>0</v>
      </c>
      <c r="AT831" s="742" t="s">
        <v>1414</v>
      </c>
      <c r="AU831" s="742" t="s">
        <v>2724</v>
      </c>
      <c r="AX831"/>
      <c r="AY831" s="190"/>
      <c r="AZ831" s="176"/>
      <c r="BA831" s="176"/>
      <c r="BB831" s="176"/>
      <c r="BC831" s="751"/>
      <c r="BD831" s="176"/>
      <c r="BE831" s="176"/>
      <c r="BF831" s="176"/>
      <c r="BG831" s="176"/>
      <c r="BH831" s="751"/>
      <c r="BI831" s="178"/>
      <c r="BJ831" s="191"/>
      <c r="BK831" s="191"/>
      <c r="BL831" s="191"/>
      <c r="BM831" s="178"/>
      <c r="BN831" s="178"/>
      <c r="BO831" s="178"/>
      <c r="BP831" s="178"/>
      <c r="BQ831" s="178"/>
      <c r="BR831" s="178"/>
      <c r="BS831" s="178"/>
      <c r="BT831" s="178"/>
      <c r="BU831" s="179"/>
      <c r="BV831" s="180"/>
      <c r="BW831" s="181"/>
      <c r="BX831" s="177"/>
      <c r="BY831"/>
      <c r="CA831"/>
    </row>
    <row r="832" spans="2:79" ht="18.75">
      <c r="B832" s="1170" t="s">
        <v>1645</v>
      </c>
      <c r="C832" s="335">
        <v>25079957000104</v>
      </c>
      <c r="D832" s="1170" t="s">
        <v>13</v>
      </c>
      <c r="E832" s="1170" t="s">
        <v>616</v>
      </c>
      <c r="F832" s="1170" t="s">
        <v>617</v>
      </c>
      <c r="G832" s="1172" t="s">
        <v>34</v>
      </c>
      <c r="H832" s="1172" t="s">
        <v>865</v>
      </c>
      <c r="I832" s="1172" t="s">
        <v>34</v>
      </c>
      <c r="J832" s="1172" t="s">
        <v>608</v>
      </c>
      <c r="K832" s="1172" t="s">
        <v>48</v>
      </c>
      <c r="L832" s="740" t="s">
        <v>1414</v>
      </c>
      <c r="M832" s="740" t="s">
        <v>34</v>
      </c>
      <c r="N832" s="1172" t="s">
        <v>3591</v>
      </c>
      <c r="O832" s="1172" t="s">
        <v>1320</v>
      </c>
      <c r="P832" s="783">
        <v>42735</v>
      </c>
      <c r="Q832" s="741">
        <v>6.0868630000000001</v>
      </c>
      <c r="R832" s="741">
        <v>18.532092241803273</v>
      </c>
      <c r="S832" s="784">
        <v>31</v>
      </c>
      <c r="T832" s="742">
        <v>2.0920951051812242E-2</v>
      </c>
      <c r="U832" s="743">
        <v>0.64365515481770308</v>
      </c>
      <c r="V832" s="742">
        <v>0.11228092982517168</v>
      </c>
      <c r="W832" s="743">
        <v>0.84875925582528333</v>
      </c>
      <c r="X832" s="742">
        <v>0.18230247157638457</v>
      </c>
      <c r="Y832" s="743">
        <v>0.8880188361525363</v>
      </c>
      <c r="Z832" s="742">
        <v>0.331013415460222</v>
      </c>
      <c r="AA832" s="743">
        <v>1.4263076989109038</v>
      </c>
      <c r="AB832" s="742">
        <v>6.8713101198786333E-2</v>
      </c>
      <c r="AC832" s="744">
        <v>-0.29117275317775237</v>
      </c>
      <c r="AD832" s="785">
        <v>31006911000150</v>
      </c>
      <c r="AE832" s="1178" t="s">
        <v>1809</v>
      </c>
      <c r="AF832" s="786" t="s">
        <v>1810</v>
      </c>
      <c r="AG832" s="787" t="s">
        <v>1431</v>
      </c>
      <c r="AH832" s="787" t="s">
        <v>1730</v>
      </c>
      <c r="AI832" s="787">
        <v>1000</v>
      </c>
      <c r="AJ832" s="787">
        <v>100</v>
      </c>
      <c r="AK832" s="787">
        <v>1000</v>
      </c>
      <c r="AL832" s="742">
        <v>0.02</v>
      </c>
      <c r="AM832" s="742">
        <v>0</v>
      </c>
      <c r="AN832" s="743" t="s">
        <v>64</v>
      </c>
      <c r="AO832" s="1172" t="s">
        <v>34</v>
      </c>
      <c r="AP832" s="1178" t="s">
        <v>1742</v>
      </c>
      <c r="AQ832" s="745" t="s">
        <v>674</v>
      </c>
      <c r="AR832" s="742">
        <v>0</v>
      </c>
      <c r="AS832" s="742">
        <v>0</v>
      </c>
      <c r="AT832" s="742" t="s">
        <v>1414</v>
      </c>
      <c r="AU832" s="742" t="s">
        <v>2724</v>
      </c>
      <c r="AX832"/>
      <c r="AY832" s="190"/>
      <c r="AZ832" s="176"/>
      <c r="BA832" s="176"/>
      <c r="BB832" s="176"/>
      <c r="BC832" s="751"/>
      <c r="BD832" s="176"/>
      <c r="BE832" s="176"/>
      <c r="BF832" s="176"/>
      <c r="BG832" s="176"/>
      <c r="BH832" s="751"/>
      <c r="BI832" s="178"/>
      <c r="BJ832" s="191"/>
      <c r="BK832" s="191"/>
      <c r="BL832" s="191"/>
      <c r="BM832" s="178"/>
      <c r="BN832" s="178"/>
      <c r="BO832" s="178"/>
      <c r="BP832" s="178"/>
      <c r="BQ832" s="178"/>
      <c r="BR832" s="178"/>
      <c r="BS832" s="178"/>
      <c r="BT832" s="178"/>
      <c r="BU832" s="179"/>
      <c r="BV832" s="180"/>
      <c r="BW832" s="181"/>
      <c r="BX832" s="177"/>
      <c r="BY832"/>
      <c r="CA832"/>
    </row>
    <row r="833" spans="2:79" ht="18.75">
      <c r="B833" s="1170" t="s">
        <v>1646</v>
      </c>
      <c r="C833" s="335">
        <v>26380695000178</v>
      </c>
      <c r="D833" s="1170" t="s">
        <v>13</v>
      </c>
      <c r="E833" s="1170" t="s">
        <v>616</v>
      </c>
      <c r="F833" s="1170" t="s">
        <v>617</v>
      </c>
      <c r="G833" s="1172" t="s">
        <v>34</v>
      </c>
      <c r="H833" s="1172" t="s">
        <v>865</v>
      </c>
      <c r="I833" s="1172" t="s">
        <v>34</v>
      </c>
      <c r="J833" s="1172" t="s">
        <v>608</v>
      </c>
      <c r="K833" s="1172" t="s">
        <v>48</v>
      </c>
      <c r="L833" s="740" t="s">
        <v>1414</v>
      </c>
      <c r="M833" s="740" t="s">
        <v>34</v>
      </c>
      <c r="N833" s="1172" t="s">
        <v>3592</v>
      </c>
      <c r="O833" s="1172" t="s">
        <v>1320</v>
      </c>
      <c r="P833" s="783">
        <v>42728</v>
      </c>
      <c r="Q833" s="741">
        <v>373.36401499999999</v>
      </c>
      <c r="R833" s="741">
        <v>363.88914528979575</v>
      </c>
      <c r="S833" s="784">
        <v>32</v>
      </c>
      <c r="T833" s="742">
        <v>1.8042727728575736E-2</v>
      </c>
      <c r="U833" s="743">
        <v>0.55510357443640679</v>
      </c>
      <c r="V833" s="742">
        <v>0.12215510364715221</v>
      </c>
      <c r="W833" s="743">
        <v>0.9234005723701596</v>
      </c>
      <c r="X833" s="742">
        <v>0.19476663687383922</v>
      </c>
      <c r="Y833" s="743">
        <v>0.94873339183216587</v>
      </c>
      <c r="Z833" s="742">
        <v>0.30507425705668845</v>
      </c>
      <c r="AA833" s="743">
        <v>1.3145381463603203</v>
      </c>
      <c r="AB833" s="742">
        <v>4.7181562629867072E-2</v>
      </c>
      <c r="AC833" s="744">
        <v>-0.21477052621052953</v>
      </c>
      <c r="AD833" s="785">
        <v>30658543000161</v>
      </c>
      <c r="AE833" s="1178" t="s">
        <v>1809</v>
      </c>
      <c r="AF833" s="786" t="s">
        <v>1810</v>
      </c>
      <c r="AG833" s="787" t="s">
        <v>1431</v>
      </c>
      <c r="AH833" s="787" t="s">
        <v>1730</v>
      </c>
      <c r="AI833" s="787">
        <v>1000</v>
      </c>
      <c r="AJ833" s="787">
        <v>100</v>
      </c>
      <c r="AK833" s="787">
        <v>1000</v>
      </c>
      <c r="AL833" s="742">
        <v>0.02</v>
      </c>
      <c r="AM833" s="742">
        <v>0</v>
      </c>
      <c r="AN833" s="743" t="s">
        <v>64</v>
      </c>
      <c r="AO833" s="1172" t="s">
        <v>34</v>
      </c>
      <c r="AP833" s="1178" t="s">
        <v>1742</v>
      </c>
      <c r="AQ833" s="745" t="s">
        <v>674</v>
      </c>
      <c r="AR833" s="742">
        <v>0</v>
      </c>
      <c r="AS833" s="742">
        <v>0</v>
      </c>
      <c r="AT833" s="742" t="s">
        <v>1414</v>
      </c>
      <c r="AU833" s="742" t="s">
        <v>2724</v>
      </c>
      <c r="AX833"/>
      <c r="AY833" s="190"/>
      <c r="AZ833" s="176"/>
      <c r="BA833" s="176"/>
      <c r="BB833" s="176"/>
      <c r="BC833" s="751"/>
      <c r="BD833" s="176"/>
      <c r="BE833" s="176"/>
      <c r="BF833" s="176"/>
      <c r="BG833" s="176"/>
      <c r="BH833" s="751"/>
      <c r="BI833" s="178"/>
      <c r="BJ833" s="191"/>
      <c r="BK833" s="191"/>
      <c r="BL833" s="191"/>
      <c r="BM833" s="178"/>
      <c r="BN833" s="178"/>
      <c r="BO833" s="178"/>
      <c r="BP833" s="178"/>
      <c r="BQ833" s="178"/>
      <c r="BR833" s="178"/>
      <c r="BS833" s="178"/>
      <c r="BT833" s="178"/>
      <c r="BU833" s="179"/>
      <c r="BV833" s="180"/>
      <c r="BW833" s="181"/>
      <c r="BX833" s="177"/>
      <c r="BY833"/>
      <c r="CA833"/>
    </row>
    <row r="834" spans="2:79" ht="18.75">
      <c r="B834" s="1170" t="s">
        <v>1647</v>
      </c>
      <c r="C834" s="335">
        <v>33019398000167</v>
      </c>
      <c r="D834" s="1170" t="s">
        <v>14</v>
      </c>
      <c r="E834" s="1170" t="s">
        <v>607</v>
      </c>
      <c r="F834" s="1170" t="s">
        <v>1414</v>
      </c>
      <c r="G834" s="1172" t="s">
        <v>1414</v>
      </c>
      <c r="H834" s="1172" t="s">
        <v>34</v>
      </c>
      <c r="I834" s="1172" t="s">
        <v>34</v>
      </c>
      <c r="J834" s="1172" t="s">
        <v>608</v>
      </c>
      <c r="K834" s="1172" t="s">
        <v>48</v>
      </c>
      <c r="L834" s="740" t="s">
        <v>1414</v>
      </c>
      <c r="M834" s="740" t="s">
        <v>34</v>
      </c>
      <c r="N834" s="1172" t="s">
        <v>3593</v>
      </c>
      <c r="O834" s="1172" t="s">
        <v>1320</v>
      </c>
      <c r="P834" s="783">
        <v>43622</v>
      </c>
      <c r="Q834" s="741">
        <v>79.993952530000001</v>
      </c>
      <c r="R834" s="741">
        <v>122.18859247796743</v>
      </c>
      <c r="S834" s="784">
        <v>92</v>
      </c>
      <c r="T834" s="742">
        <v>-4.634627779804168E-3</v>
      </c>
      <c r="U834" s="743">
        <v>-0.14258921851804979</v>
      </c>
      <c r="V834" s="742">
        <v>-0.17675004765950564</v>
      </c>
      <c r="W834" s="743">
        <v>-1.3360972264137194</v>
      </c>
      <c r="X834" s="742">
        <v>-0.19230595899384628</v>
      </c>
      <c r="Y834" s="743">
        <v>-0.93674711272008016</v>
      </c>
      <c r="Z834" s="742">
        <v>0.57088181841212227</v>
      </c>
      <c r="AA834" s="743">
        <v>2.4598795539370384</v>
      </c>
      <c r="AB834" s="742">
        <v>0.2567012661917456</v>
      </c>
      <c r="AC834" s="744">
        <v>-1.203883272275214</v>
      </c>
      <c r="AD834" s="785">
        <v>0</v>
      </c>
      <c r="AE834" s="1178" t="s">
        <v>1809</v>
      </c>
      <c r="AF834" s="786" t="s">
        <v>1810</v>
      </c>
      <c r="AG834" s="787" t="s">
        <v>1431</v>
      </c>
      <c r="AH834" s="787" t="s">
        <v>1797</v>
      </c>
      <c r="AI834" s="787">
        <v>500000</v>
      </c>
      <c r="AJ834" s="787">
        <v>10000</v>
      </c>
      <c r="AK834" s="787">
        <v>500000</v>
      </c>
      <c r="AL834" s="742">
        <v>1.7500000000000002E-2</v>
      </c>
      <c r="AM834" s="742">
        <v>0</v>
      </c>
      <c r="AN834" s="743" t="s">
        <v>666</v>
      </c>
      <c r="AO834" s="1172" t="s">
        <v>34</v>
      </c>
      <c r="AP834" s="1178" t="s">
        <v>1727</v>
      </c>
      <c r="AQ834" s="745" t="s">
        <v>659</v>
      </c>
      <c r="AR834" s="742">
        <v>0</v>
      </c>
      <c r="AS834" s="742">
        <v>0</v>
      </c>
      <c r="AT834" s="742" t="s">
        <v>1414</v>
      </c>
      <c r="AU834" s="742" t="s">
        <v>2724</v>
      </c>
      <c r="AX834"/>
      <c r="AY834" s="190"/>
      <c r="AZ834" s="176"/>
      <c r="BA834" s="176"/>
      <c r="BB834" s="176"/>
      <c r="BC834" s="751"/>
      <c r="BD834" s="176"/>
      <c r="BE834" s="176"/>
      <c r="BF834" s="176"/>
      <c r="BG834" s="176"/>
      <c r="BH834" s="751"/>
      <c r="BI834" s="178"/>
      <c r="BJ834" s="191"/>
      <c r="BK834" s="191"/>
      <c r="BL834" s="191"/>
      <c r="BM834" s="178"/>
      <c r="BN834" s="178"/>
      <c r="BO834" s="178"/>
      <c r="BP834" s="178"/>
      <c r="BQ834" s="178"/>
      <c r="BR834" s="178"/>
      <c r="BS834" s="178"/>
      <c r="BT834" s="178"/>
      <c r="BU834" s="179"/>
      <c r="BV834" s="180"/>
      <c r="BW834" s="181"/>
      <c r="BX834" s="177"/>
      <c r="BY834"/>
      <c r="CA834"/>
    </row>
    <row r="835" spans="2:79" ht="18.75">
      <c r="B835" s="1170" t="s">
        <v>1648</v>
      </c>
      <c r="C835" s="335">
        <v>32666342000131</v>
      </c>
      <c r="D835" s="1170" t="s">
        <v>11</v>
      </c>
      <c r="E835" s="1170" t="s">
        <v>4215</v>
      </c>
      <c r="F835" s="1170" t="s">
        <v>1414</v>
      </c>
      <c r="G835" s="1172" t="s">
        <v>738</v>
      </c>
      <c r="H835" s="1172" t="s">
        <v>34</v>
      </c>
      <c r="I835" s="1172" t="s">
        <v>34</v>
      </c>
      <c r="J835" s="1172" t="s">
        <v>611</v>
      </c>
      <c r="K835" s="1172" t="s">
        <v>48</v>
      </c>
      <c r="L835" s="740" t="s">
        <v>1414</v>
      </c>
      <c r="M835" s="740" t="s">
        <v>34</v>
      </c>
      <c r="N835" s="1172" t="s">
        <v>3594</v>
      </c>
      <c r="O835" s="1172" t="s">
        <v>1320</v>
      </c>
      <c r="P835" s="783">
        <v>43572</v>
      </c>
      <c r="Q835" s="741">
        <v>13.554891659999999</v>
      </c>
      <c r="R835" s="741">
        <v>32.640202519799175</v>
      </c>
      <c r="S835" s="784">
        <v>12</v>
      </c>
      <c r="T835" s="742">
        <v>4.0199678266628291E-2</v>
      </c>
      <c r="U835" s="743">
        <v>1.2367855588518828</v>
      </c>
      <c r="V835" s="742">
        <v>5.4885869863053216E-2</v>
      </c>
      <c r="W835" s="743">
        <v>0.41489583434002492</v>
      </c>
      <c r="X835" s="742">
        <v>0.10375109411647654</v>
      </c>
      <c r="Y835" s="743">
        <v>0.50538495199864653</v>
      </c>
      <c r="Z835" s="742">
        <v>0.36627354143034951</v>
      </c>
      <c r="AA835" s="743">
        <v>1.5782404810485653</v>
      </c>
      <c r="AB835" s="742">
        <v>5.5922386414208262E-2</v>
      </c>
      <c r="AC835" s="744">
        <v>-1.3841047884516759</v>
      </c>
      <c r="AD835" s="785">
        <v>29363886000110</v>
      </c>
      <c r="AE835" s="1178" t="s">
        <v>1809</v>
      </c>
      <c r="AF835" s="786" t="s">
        <v>1810</v>
      </c>
      <c r="AG835" s="787" t="s">
        <v>1431</v>
      </c>
      <c r="AH835" s="787" t="s">
        <v>1726</v>
      </c>
      <c r="AI835" s="787">
        <v>1000</v>
      </c>
      <c r="AJ835" s="787">
        <v>1000</v>
      </c>
      <c r="AK835" s="787">
        <v>1000</v>
      </c>
      <c r="AL835" s="742">
        <v>8.5000000000000006E-3</v>
      </c>
      <c r="AM835" s="742">
        <v>0</v>
      </c>
      <c r="AN835" s="743" t="s">
        <v>64</v>
      </c>
      <c r="AO835" s="1172" t="s">
        <v>34</v>
      </c>
      <c r="AP835" s="1178" t="s">
        <v>1742</v>
      </c>
      <c r="AQ835" s="745" t="s">
        <v>679</v>
      </c>
      <c r="AR835" s="742">
        <v>0</v>
      </c>
      <c r="AS835" s="742">
        <v>0</v>
      </c>
      <c r="AT835" s="742" t="s">
        <v>1414</v>
      </c>
      <c r="AU835" s="742" t="s">
        <v>2724</v>
      </c>
      <c r="AX835"/>
      <c r="AY835" s="190"/>
      <c r="AZ835" s="176"/>
      <c r="BA835" s="176"/>
      <c r="BB835" s="176"/>
      <c r="BC835" s="751"/>
      <c r="BD835" s="176"/>
      <c r="BE835" s="176"/>
      <c r="BF835" s="176"/>
      <c r="BG835" s="176"/>
      <c r="BH835" s="751"/>
      <c r="BI835" s="178"/>
      <c r="BJ835" s="191"/>
      <c r="BK835" s="191"/>
      <c r="BL835" s="191"/>
      <c r="BM835" s="178"/>
      <c r="BN835" s="178"/>
      <c r="BO835" s="178"/>
      <c r="BP835" s="178"/>
      <c r="BQ835" s="178"/>
      <c r="BR835" s="178"/>
      <c r="BS835" s="178"/>
      <c r="BT835" s="178"/>
      <c r="BU835" s="179"/>
      <c r="BV835" s="180"/>
      <c r="BW835" s="181"/>
      <c r="BX835" s="177"/>
      <c r="BY835"/>
      <c r="CA835"/>
    </row>
    <row r="836" spans="2:79" ht="18.75">
      <c r="B836" s="1170" t="s">
        <v>1649</v>
      </c>
      <c r="C836" s="335">
        <v>15674503000110</v>
      </c>
      <c r="D836" s="1170" t="s">
        <v>13</v>
      </c>
      <c r="E836" s="1170" t="s">
        <v>616</v>
      </c>
      <c r="F836" s="1170" t="s">
        <v>617</v>
      </c>
      <c r="G836" s="1172" t="s">
        <v>34</v>
      </c>
      <c r="H836" s="1172" t="s">
        <v>1336</v>
      </c>
      <c r="I836" s="1172" t="s">
        <v>34</v>
      </c>
      <c r="J836" s="1172" t="s">
        <v>608</v>
      </c>
      <c r="K836" s="1172" t="s">
        <v>48</v>
      </c>
      <c r="L836" s="740" t="s">
        <v>1414</v>
      </c>
      <c r="M836" s="740" t="s">
        <v>34</v>
      </c>
      <c r="N836" s="1172" t="s">
        <v>3595</v>
      </c>
      <c r="O836" s="1172" t="s">
        <v>1320</v>
      </c>
      <c r="P836" s="783">
        <v>41154</v>
      </c>
      <c r="Q836" s="741">
        <v>83.909983999999994</v>
      </c>
      <c r="R836" s="741">
        <v>116.98822372357719</v>
      </c>
      <c r="S836" s="784">
        <v>15</v>
      </c>
      <c r="T836" s="742">
        <v>3.2436784503728777E-3</v>
      </c>
      <c r="U836" s="743">
        <v>9.9795193343887145E-2</v>
      </c>
      <c r="V836" s="742">
        <v>9.0972450774864377E-2</v>
      </c>
      <c r="W836" s="743">
        <v>0.68768320444533726</v>
      </c>
      <c r="X836" s="742">
        <v>0.14136132276623403</v>
      </c>
      <c r="Y836" s="743">
        <v>0.68858922336253992</v>
      </c>
      <c r="Z836" s="742">
        <v>0.1964879660156329</v>
      </c>
      <c r="AA836" s="743">
        <v>0.84664936701068305</v>
      </c>
      <c r="AB836" s="742">
        <v>2.7710843331783596E-2</v>
      </c>
      <c r="AC836" s="744">
        <v>-1.4909637144947967</v>
      </c>
      <c r="AD836" s="785">
        <v>11403956000150</v>
      </c>
      <c r="AE836" s="1178" t="s">
        <v>1809</v>
      </c>
      <c r="AF836" s="786" t="s">
        <v>1810</v>
      </c>
      <c r="AG836" s="787" t="s">
        <v>1431</v>
      </c>
      <c r="AH836" s="787" t="s">
        <v>1730</v>
      </c>
      <c r="AI836" s="787">
        <v>5000</v>
      </c>
      <c r="AJ836" s="787">
        <v>0</v>
      </c>
      <c r="AK836" s="787">
        <v>0</v>
      </c>
      <c r="AL836" s="742">
        <v>2.5000000000000001E-2</v>
      </c>
      <c r="AM836" s="742">
        <v>0</v>
      </c>
      <c r="AN836" s="743" t="s">
        <v>64</v>
      </c>
      <c r="AO836" s="1172" t="s">
        <v>34</v>
      </c>
      <c r="AP836" s="1178" t="s">
        <v>1742</v>
      </c>
      <c r="AQ836" s="745" t="s">
        <v>668</v>
      </c>
      <c r="AR836" s="742">
        <v>0</v>
      </c>
      <c r="AS836" s="742">
        <v>0</v>
      </c>
      <c r="AT836" s="742" t="s">
        <v>1414</v>
      </c>
      <c r="AU836" s="742" t="s">
        <v>2724</v>
      </c>
      <c r="AX836"/>
      <c r="AY836" s="190"/>
      <c r="AZ836" s="176"/>
      <c r="BA836" s="176"/>
      <c r="BB836" s="176"/>
      <c r="BC836" s="751"/>
      <c r="BD836" s="176"/>
      <c r="BE836" s="176"/>
      <c r="BF836" s="176"/>
      <c r="BG836" s="176"/>
      <c r="BH836" s="751"/>
      <c r="BI836" s="178"/>
      <c r="BJ836" s="191"/>
      <c r="BK836" s="191"/>
      <c r="BL836" s="191"/>
      <c r="BM836" s="178"/>
      <c r="BN836" s="178"/>
      <c r="BO836" s="178"/>
      <c r="BP836" s="178"/>
      <c r="BQ836" s="178"/>
      <c r="BR836" s="178"/>
      <c r="BS836" s="178"/>
      <c r="BT836" s="178"/>
      <c r="BU836" s="179"/>
      <c r="BV836" s="180"/>
      <c r="BW836" s="181"/>
      <c r="BX836" s="177"/>
      <c r="BY836"/>
      <c r="CA836"/>
    </row>
    <row r="837" spans="2:79" ht="18.75">
      <c r="B837" s="1170" t="s">
        <v>1650</v>
      </c>
      <c r="C837" s="335">
        <v>34887367000190</v>
      </c>
      <c r="D837" s="1170" t="s">
        <v>13</v>
      </c>
      <c r="E837" s="1170" t="s">
        <v>615</v>
      </c>
      <c r="F837" s="1170" t="s">
        <v>619</v>
      </c>
      <c r="G837" s="1172" t="s">
        <v>34</v>
      </c>
      <c r="H837" s="1172" t="s">
        <v>1336</v>
      </c>
      <c r="I837" s="1172" t="s">
        <v>34</v>
      </c>
      <c r="J837" s="1172" t="s">
        <v>608</v>
      </c>
      <c r="K837" s="1172" t="s">
        <v>48</v>
      </c>
      <c r="L837" s="740" t="s">
        <v>1414</v>
      </c>
      <c r="M837" s="740" t="s">
        <v>34</v>
      </c>
      <c r="N837" s="1172" t="s">
        <v>3596</v>
      </c>
      <c r="O837" s="1172" t="s">
        <v>1320</v>
      </c>
      <c r="P837" s="783">
        <v>43965</v>
      </c>
      <c r="Q837" s="741">
        <v>92.168787019999996</v>
      </c>
      <c r="R837" s="741">
        <v>140.44840138294359</v>
      </c>
      <c r="S837" s="784">
        <v>31</v>
      </c>
      <c r="T837" s="742">
        <v>-1.0903324214497578E-2</v>
      </c>
      <c r="U837" s="743">
        <v>-0.33545228502898911</v>
      </c>
      <c r="V837" s="742">
        <v>7.7578739272682329E-2</v>
      </c>
      <c r="W837" s="743">
        <v>0.58643683406853953</v>
      </c>
      <c r="X837" s="742">
        <v>0.12625482933837096</v>
      </c>
      <c r="Y837" s="743">
        <v>0.61500354678801206</v>
      </c>
      <c r="Z837" s="742"/>
      <c r="AA837" s="743"/>
      <c r="AB837" s="742">
        <v>4.4787333635330377E-2</v>
      </c>
      <c r="AC837" s="744">
        <v>-1.2215412029968218</v>
      </c>
      <c r="AD837" s="785">
        <v>35927377000175</v>
      </c>
      <c r="AE837" s="1178" t="s">
        <v>1809</v>
      </c>
      <c r="AF837" s="786" t="s">
        <v>1810</v>
      </c>
      <c r="AG837" s="787" t="s">
        <v>1431</v>
      </c>
      <c r="AH837" s="787" t="s">
        <v>1730</v>
      </c>
      <c r="AI837" s="787">
        <v>10000</v>
      </c>
      <c r="AJ837" s="787">
        <v>0</v>
      </c>
      <c r="AK837" s="787">
        <v>1000</v>
      </c>
      <c r="AL837" s="742">
        <v>2.5000000000000001E-2</v>
      </c>
      <c r="AM837" s="742">
        <v>0</v>
      </c>
      <c r="AN837" s="743" t="s">
        <v>64</v>
      </c>
      <c r="AO837" s="1172" t="s">
        <v>34</v>
      </c>
      <c r="AP837" s="1178" t="s">
        <v>1742</v>
      </c>
      <c r="AQ837" s="745" t="s">
        <v>668</v>
      </c>
      <c r="AR837" s="742">
        <v>0</v>
      </c>
      <c r="AS837" s="742">
        <v>0</v>
      </c>
      <c r="AT837" s="742" t="s">
        <v>1414</v>
      </c>
      <c r="AU837" s="742" t="s">
        <v>2724</v>
      </c>
      <c r="AX837"/>
      <c r="AY837" s="190"/>
      <c r="AZ837" s="176"/>
      <c r="BA837" s="176"/>
      <c r="BB837" s="176"/>
      <c r="BC837" s="751"/>
      <c r="BD837" s="176"/>
      <c r="BE837" s="176"/>
      <c r="BF837" s="176"/>
      <c r="BG837" s="176"/>
      <c r="BH837" s="751"/>
      <c r="BI837" s="178"/>
      <c r="BJ837" s="191"/>
      <c r="BK837" s="191"/>
      <c r="BL837" s="191"/>
      <c r="BM837" s="178"/>
      <c r="BN837" s="178"/>
      <c r="BO837" s="178"/>
      <c r="BP837" s="178"/>
      <c r="BQ837" s="178"/>
      <c r="BR837" s="178"/>
      <c r="BS837" s="178"/>
      <c r="BT837" s="178"/>
      <c r="BU837" s="179"/>
      <c r="BV837" s="180"/>
      <c r="BW837" s="181"/>
      <c r="BX837" s="177"/>
      <c r="BY837"/>
      <c r="CA837"/>
    </row>
    <row r="838" spans="2:79" ht="18.75">
      <c r="B838" s="1170" t="s">
        <v>1651</v>
      </c>
      <c r="C838" s="335">
        <v>28144844000125</v>
      </c>
      <c r="D838" s="1170" t="s">
        <v>14</v>
      </c>
      <c r="E838" s="1170" t="s">
        <v>614</v>
      </c>
      <c r="F838" s="1170" t="s">
        <v>1414</v>
      </c>
      <c r="G838" s="1172" t="s">
        <v>1414</v>
      </c>
      <c r="H838" s="1172" t="s">
        <v>865</v>
      </c>
      <c r="I838" s="1172" t="s">
        <v>34</v>
      </c>
      <c r="J838" s="1172" t="s">
        <v>608</v>
      </c>
      <c r="K838" s="1172" t="s">
        <v>48</v>
      </c>
      <c r="L838" s="740" t="s">
        <v>1414</v>
      </c>
      <c r="M838" s="740" t="s">
        <v>34</v>
      </c>
      <c r="N838" s="1172" t="s">
        <v>3597</v>
      </c>
      <c r="O838" s="1172" t="s">
        <v>1320</v>
      </c>
      <c r="P838" s="783">
        <v>42967</v>
      </c>
      <c r="Q838" s="741">
        <v>36.386564219999997</v>
      </c>
      <c r="R838" s="741">
        <v>44.52035590028111</v>
      </c>
      <c r="S838" s="784">
        <v>53</v>
      </c>
      <c r="T838" s="742">
        <v>-1.4442053637952701E-2</v>
      </c>
      <c r="U838" s="743">
        <v>-0.44432503317848893</v>
      </c>
      <c r="V838" s="742">
        <v>-4.433233431715855E-2</v>
      </c>
      <c r="W838" s="743">
        <v>-0.33511905487973304</v>
      </c>
      <c r="X838" s="742">
        <v>-1.1088877994404056E-3</v>
      </c>
      <c r="Y838" s="743">
        <v>-5.4015353964645624E-3</v>
      </c>
      <c r="Z838" s="742">
        <v>0.37352141548294959</v>
      </c>
      <c r="AA838" s="743">
        <v>1.609470932985346</v>
      </c>
      <c r="AB838" s="742">
        <v>0.15612467250204398</v>
      </c>
      <c r="AC838" s="744">
        <v>-1.1312795355612359</v>
      </c>
      <c r="AD838" s="785">
        <v>32346274000123</v>
      </c>
      <c r="AE838" s="1178" t="s">
        <v>1809</v>
      </c>
      <c r="AF838" s="786" t="s">
        <v>1810</v>
      </c>
      <c r="AG838" s="787" t="s">
        <v>1431</v>
      </c>
      <c r="AH838" s="787" t="s">
        <v>1730</v>
      </c>
      <c r="AI838" s="787">
        <v>50000</v>
      </c>
      <c r="AJ838" s="787">
        <v>10000</v>
      </c>
      <c r="AK838" s="787">
        <v>50000</v>
      </c>
      <c r="AL838" s="742">
        <v>2.5000000000000001E-2</v>
      </c>
      <c r="AM838" s="742">
        <v>0</v>
      </c>
      <c r="AN838" s="743" t="s">
        <v>64</v>
      </c>
      <c r="AO838" s="1172" t="s">
        <v>34</v>
      </c>
      <c r="AP838" s="1178" t="s">
        <v>1742</v>
      </c>
      <c r="AQ838" s="745" t="s">
        <v>671</v>
      </c>
      <c r="AR838" s="742">
        <v>0</v>
      </c>
      <c r="AS838" s="742">
        <v>0</v>
      </c>
      <c r="AT838" s="742" t="s">
        <v>1414</v>
      </c>
      <c r="AU838" s="742" t="s">
        <v>2724</v>
      </c>
      <c r="AX838"/>
      <c r="AY838" s="190"/>
      <c r="AZ838" s="176"/>
      <c r="BA838" s="176"/>
      <c r="BB838" s="176"/>
      <c r="BC838" s="751"/>
      <c r="BD838" s="176"/>
      <c r="BE838" s="176"/>
      <c r="BF838" s="176"/>
      <c r="BG838" s="176"/>
      <c r="BH838" s="751"/>
      <c r="BI838" s="178"/>
      <c r="BJ838" s="191"/>
      <c r="BK838" s="191"/>
      <c r="BL838" s="191"/>
      <c r="BM838" s="178"/>
      <c r="BN838" s="178"/>
      <c r="BO838" s="178"/>
      <c r="BP838" s="178"/>
      <c r="BQ838" s="178"/>
      <c r="BR838" s="178"/>
      <c r="BS838" s="178"/>
      <c r="BT838" s="178"/>
      <c r="BU838" s="179"/>
      <c r="BV838" s="180"/>
      <c r="BW838" s="181"/>
      <c r="BX838" s="177"/>
      <c r="BY838"/>
      <c r="CA838"/>
    </row>
    <row r="839" spans="2:79" ht="18.75">
      <c r="B839" s="1170" t="s">
        <v>1652</v>
      </c>
      <c r="C839" s="335">
        <v>32669614000157</v>
      </c>
      <c r="D839" s="1170" t="s">
        <v>14</v>
      </c>
      <c r="E839" s="1170" t="s">
        <v>614</v>
      </c>
      <c r="F839" s="1170" t="s">
        <v>1414</v>
      </c>
      <c r="G839" s="1172" t="s">
        <v>1414</v>
      </c>
      <c r="H839" s="1172" t="s">
        <v>865</v>
      </c>
      <c r="I839" s="1172" t="s">
        <v>34</v>
      </c>
      <c r="J839" s="1172" t="s">
        <v>608</v>
      </c>
      <c r="K839" s="1172" t="s">
        <v>48</v>
      </c>
      <c r="L839" s="740" t="s">
        <v>1414</v>
      </c>
      <c r="M839" s="740" t="s">
        <v>34</v>
      </c>
      <c r="N839" s="1172" t="s">
        <v>3598</v>
      </c>
      <c r="O839" s="1172" t="s">
        <v>1320</v>
      </c>
      <c r="P839" s="783">
        <v>43652</v>
      </c>
      <c r="Q839" s="741">
        <v>86.012606169999998</v>
      </c>
      <c r="R839" s="741">
        <v>100.84756597755023</v>
      </c>
      <c r="S839" s="784">
        <v>52</v>
      </c>
      <c r="T839" s="742">
        <v>-1.4350527765497167E-2</v>
      </c>
      <c r="U839" s="743">
        <v>-0.44150914304714195</v>
      </c>
      <c r="V839" s="742">
        <v>-4.5312971389874002E-2</v>
      </c>
      <c r="W839" s="743">
        <v>-0.34253193250168212</v>
      </c>
      <c r="X839" s="742">
        <v>-2.083239782038393E-3</v>
      </c>
      <c r="Y839" s="743">
        <v>-1.0147729488666131E-2</v>
      </c>
      <c r="Z839" s="742">
        <v>0.3793212068403693</v>
      </c>
      <c r="AA839" s="743">
        <v>1.6344617239285568</v>
      </c>
      <c r="AB839" s="742">
        <v>0.15664786758641566</v>
      </c>
      <c r="AC839" s="744">
        <v>-1.1337612621665794</v>
      </c>
      <c r="AD839" s="785">
        <v>32346274000123</v>
      </c>
      <c r="AE839" s="1178" t="s">
        <v>1809</v>
      </c>
      <c r="AF839" s="786" t="s">
        <v>1810</v>
      </c>
      <c r="AG839" s="787" t="s">
        <v>1431</v>
      </c>
      <c r="AH839" s="787" t="s">
        <v>1730</v>
      </c>
      <c r="AI839" s="787">
        <v>50000</v>
      </c>
      <c r="AJ839" s="787">
        <v>10000</v>
      </c>
      <c r="AK839" s="787">
        <v>50000</v>
      </c>
      <c r="AL839" s="742">
        <v>2.5000000000000001E-2</v>
      </c>
      <c r="AM839" s="742">
        <v>0</v>
      </c>
      <c r="AN839" s="743" t="s">
        <v>64</v>
      </c>
      <c r="AO839" s="1172" t="s">
        <v>34</v>
      </c>
      <c r="AP839" s="1178" t="s">
        <v>1742</v>
      </c>
      <c r="AQ839" s="745" t="s">
        <v>671</v>
      </c>
      <c r="AR839" s="742">
        <v>0</v>
      </c>
      <c r="AS839" s="742">
        <v>0</v>
      </c>
      <c r="AT839" s="742" t="s">
        <v>1414</v>
      </c>
      <c r="AU839" s="742" t="s">
        <v>2724</v>
      </c>
      <c r="AX839"/>
      <c r="AY839" s="190"/>
      <c r="AZ839" s="176"/>
      <c r="BA839" s="176"/>
      <c r="BB839" s="176"/>
      <c r="BC839" s="751"/>
      <c r="BD839" s="176"/>
      <c r="BE839" s="176"/>
      <c r="BF839" s="176"/>
      <c r="BG839" s="176"/>
      <c r="BH839" s="751"/>
      <c r="BI839" s="178"/>
      <c r="BJ839" s="191"/>
      <c r="BK839" s="191"/>
      <c r="BL839" s="191"/>
      <c r="BM839" s="178"/>
      <c r="BN839" s="178"/>
      <c r="BO839" s="178"/>
      <c r="BP839" s="178"/>
      <c r="BQ839" s="178"/>
      <c r="BR839" s="178"/>
      <c r="BS839" s="178"/>
      <c r="BT839" s="178"/>
      <c r="BU839" s="179"/>
      <c r="BV839" s="180"/>
      <c r="BW839" s="181"/>
      <c r="BX839" s="177"/>
      <c r="BY839"/>
      <c r="CA839"/>
    </row>
    <row r="840" spans="2:79" ht="18.75">
      <c r="B840" s="1170" t="s">
        <v>1653</v>
      </c>
      <c r="C840" s="335">
        <v>34681782000193</v>
      </c>
      <c r="D840" s="1170" t="s">
        <v>13</v>
      </c>
      <c r="E840" s="1170" t="s">
        <v>615</v>
      </c>
      <c r="F840" s="1170" t="s">
        <v>619</v>
      </c>
      <c r="G840" s="1172" t="s">
        <v>34</v>
      </c>
      <c r="H840" s="1172" t="s">
        <v>1336</v>
      </c>
      <c r="I840" s="1172" t="s">
        <v>34</v>
      </c>
      <c r="J840" s="1172" t="s">
        <v>611</v>
      </c>
      <c r="K840" s="1172" t="s">
        <v>48</v>
      </c>
      <c r="L840" s="740" t="s">
        <v>1414</v>
      </c>
      <c r="M840" s="740" t="s">
        <v>34</v>
      </c>
      <c r="N840" s="1172" t="s">
        <v>3599</v>
      </c>
      <c r="O840" s="1172" t="s">
        <v>1320</v>
      </c>
      <c r="P840" s="783">
        <v>43818</v>
      </c>
      <c r="Q840" s="741">
        <v>0.44086079</v>
      </c>
      <c r="R840" s="741">
        <v>1.3032911094152047</v>
      </c>
      <c r="S840" s="784">
        <v>31</v>
      </c>
      <c r="T840" s="742"/>
      <c r="U840" s="743"/>
      <c r="V840" s="742">
        <v>1.0649228395209986E-2</v>
      </c>
      <c r="W840" s="743">
        <v>8.0500145322145167E-2</v>
      </c>
      <c r="X840" s="742">
        <v>3.643743140605693E-2</v>
      </c>
      <c r="Y840" s="743">
        <v>0.17749142482710081</v>
      </c>
      <c r="Z840" s="742">
        <v>7.2012715682246542E-2</v>
      </c>
      <c r="AA840" s="743">
        <v>0.31029645929686855</v>
      </c>
      <c r="AB840" s="742">
        <v>5.5215801977835627E-2</v>
      </c>
      <c r="AC840" s="744">
        <v>-2.2029759584805344</v>
      </c>
      <c r="AD840" s="785">
        <v>22354046000141</v>
      </c>
      <c r="AE840" s="1178" t="s">
        <v>1809</v>
      </c>
      <c r="AF840" s="786" t="s">
        <v>1810</v>
      </c>
      <c r="AG840" s="787" t="s">
        <v>1431</v>
      </c>
      <c r="AH840" s="787" t="s">
        <v>1730</v>
      </c>
      <c r="AI840" s="787">
        <v>5000</v>
      </c>
      <c r="AJ840" s="787">
        <v>5000</v>
      </c>
      <c r="AK840" s="787">
        <v>5000</v>
      </c>
      <c r="AL840" s="742">
        <v>2.3E-2</v>
      </c>
      <c r="AM840" s="742">
        <v>0</v>
      </c>
      <c r="AN840" s="743" t="s">
        <v>64</v>
      </c>
      <c r="AO840" s="1172" t="s">
        <v>34</v>
      </c>
      <c r="AP840" s="1178" t="s">
        <v>1742</v>
      </c>
      <c r="AQ840" s="745" t="s">
        <v>664</v>
      </c>
      <c r="AR840" s="742">
        <v>0</v>
      </c>
      <c r="AS840" s="742">
        <v>0</v>
      </c>
      <c r="AT840" s="742" t="s">
        <v>1414</v>
      </c>
      <c r="AU840" s="742" t="s">
        <v>2724</v>
      </c>
      <c r="AX840"/>
      <c r="AY840" s="190"/>
      <c r="AZ840" s="176"/>
      <c r="BA840" s="176"/>
      <c r="BB840" s="176"/>
      <c r="BC840" s="751"/>
      <c r="BD840" s="176"/>
      <c r="BE840" s="176"/>
      <c r="BF840" s="176"/>
      <c r="BG840" s="176"/>
      <c r="BH840" s="751"/>
      <c r="BI840" s="178"/>
      <c r="BJ840" s="191"/>
      <c r="BK840" s="191"/>
      <c r="BL840" s="191"/>
      <c r="BM840" s="178"/>
      <c r="BN840" s="178"/>
      <c r="BO840" s="178"/>
      <c r="BP840" s="178"/>
      <c r="BQ840" s="178"/>
      <c r="BR840" s="178"/>
      <c r="BS840" s="178"/>
      <c r="BT840" s="178"/>
      <c r="BU840" s="179"/>
      <c r="BV840" s="180"/>
      <c r="BW840" s="181"/>
      <c r="BX840" s="177"/>
      <c r="BY840"/>
      <c r="CA840"/>
    </row>
    <row r="841" spans="2:79" ht="18.75">
      <c r="B841" s="1170" t="s">
        <v>1654</v>
      </c>
      <c r="C841" s="335">
        <v>26135690000180</v>
      </c>
      <c r="D841" s="1170" t="s">
        <v>11</v>
      </c>
      <c r="E841" s="1170" t="s">
        <v>4215</v>
      </c>
      <c r="F841" s="1170" t="s">
        <v>1414</v>
      </c>
      <c r="G841" s="1172" t="s">
        <v>1414</v>
      </c>
      <c r="H841" s="1172" t="s">
        <v>34</v>
      </c>
      <c r="I841" s="1172" t="s">
        <v>34</v>
      </c>
      <c r="J841" s="1172" t="s">
        <v>611</v>
      </c>
      <c r="K841" s="1172" t="s">
        <v>49</v>
      </c>
      <c r="L841" s="740" t="s">
        <v>1414</v>
      </c>
      <c r="M841" s="740" t="s">
        <v>34</v>
      </c>
      <c r="N841" s="1172" t="s">
        <v>3600</v>
      </c>
      <c r="O841" s="1172" t="s">
        <v>1320</v>
      </c>
      <c r="P841" s="783">
        <v>42783</v>
      </c>
      <c r="Q841" s="741">
        <v>41.080094000000003</v>
      </c>
      <c r="R841" s="741">
        <v>63.125819069672133</v>
      </c>
      <c r="S841" s="784">
        <v>6</v>
      </c>
      <c r="T841" s="742">
        <v>3.0818868853450088E-2</v>
      </c>
      <c r="U841" s="743">
        <v>0.94817504969285715</v>
      </c>
      <c r="V841" s="742">
        <v>6.0304864330344765E-2</v>
      </c>
      <c r="W841" s="743">
        <v>0.45585935074963502</v>
      </c>
      <c r="X841" s="742">
        <v>8.3879700764858622E-2</v>
      </c>
      <c r="Y841" s="743">
        <v>0.40858883374394006</v>
      </c>
      <c r="Z841" s="742">
        <v>0.27369912596575241</v>
      </c>
      <c r="AA841" s="743">
        <v>1.1793454655225293</v>
      </c>
      <c r="AB841" s="742">
        <v>6.5548314508054123E-2</v>
      </c>
      <c r="AC841" s="744">
        <v>-1.0981739025709687</v>
      </c>
      <c r="AD841" s="785">
        <v>23720107000100</v>
      </c>
      <c r="AE841" s="1178" t="s">
        <v>1809</v>
      </c>
      <c r="AF841" s="786" t="s">
        <v>1810</v>
      </c>
      <c r="AG841" s="787" t="s">
        <v>1431</v>
      </c>
      <c r="AH841" s="787" t="s">
        <v>1726</v>
      </c>
      <c r="AI841" s="787">
        <v>5000</v>
      </c>
      <c r="AJ841" s="787">
        <v>1000</v>
      </c>
      <c r="AK841" s="787">
        <v>1000</v>
      </c>
      <c r="AL841" s="742">
        <v>9.300000000000001E-3</v>
      </c>
      <c r="AM841" s="742">
        <v>0</v>
      </c>
      <c r="AN841" s="743" t="s">
        <v>64</v>
      </c>
      <c r="AO841" s="1172" t="s">
        <v>34</v>
      </c>
      <c r="AP841" s="1178" t="s">
        <v>1742</v>
      </c>
      <c r="AQ841" s="745" t="s">
        <v>679</v>
      </c>
      <c r="AR841" s="742">
        <v>0</v>
      </c>
      <c r="AS841" s="742">
        <v>0</v>
      </c>
      <c r="AT841" s="742" t="s">
        <v>1414</v>
      </c>
      <c r="AU841" s="742" t="s">
        <v>2724</v>
      </c>
      <c r="AX841"/>
      <c r="AY841" s="190"/>
      <c r="AZ841" s="176"/>
      <c r="BA841" s="176"/>
      <c r="BB841" s="176"/>
      <c r="BC841" s="751"/>
      <c r="BD841" s="176"/>
      <c r="BE841" s="176"/>
      <c r="BF841" s="176"/>
      <c r="BG841" s="176"/>
      <c r="BH841" s="751"/>
      <c r="BI841" s="178"/>
      <c r="BJ841" s="191"/>
      <c r="BK841" s="191"/>
      <c r="BL841" s="191"/>
      <c r="BM841" s="178"/>
      <c r="BN841" s="178"/>
      <c r="BO841" s="178"/>
      <c r="BP841" s="178"/>
      <c r="BQ841" s="178"/>
      <c r="BR841" s="178"/>
      <c r="BS841" s="178"/>
      <c r="BT841" s="178"/>
      <c r="BU841" s="179"/>
      <c r="BV841" s="180"/>
      <c r="BW841" s="181"/>
      <c r="BX841" s="177"/>
      <c r="BY841"/>
      <c r="CA841"/>
    </row>
    <row r="842" spans="2:79" ht="18.75">
      <c r="B842" s="1170" t="s">
        <v>1655</v>
      </c>
      <c r="C842" s="335">
        <v>28651567000147</v>
      </c>
      <c r="D842" s="1170" t="s">
        <v>13</v>
      </c>
      <c r="E842" s="1170" t="s">
        <v>616</v>
      </c>
      <c r="F842" s="1170" t="s">
        <v>617</v>
      </c>
      <c r="G842" s="1172" t="s">
        <v>34</v>
      </c>
      <c r="H842" s="1172" t="s">
        <v>865</v>
      </c>
      <c r="I842" s="1172" t="s">
        <v>34</v>
      </c>
      <c r="J842" s="1172" t="s">
        <v>608</v>
      </c>
      <c r="K842" s="1172" t="s">
        <v>48</v>
      </c>
      <c r="L842" s="740" t="s">
        <v>1414</v>
      </c>
      <c r="M842" s="740" t="s">
        <v>34</v>
      </c>
      <c r="N842" s="1172" t="s">
        <v>3601</v>
      </c>
      <c r="O842" s="1172" t="s">
        <v>1320</v>
      </c>
      <c r="P842" s="783">
        <v>43481</v>
      </c>
      <c r="Q842" s="741">
        <v>0.34120116</v>
      </c>
      <c r="R842" s="741">
        <v>1.1295185739805826</v>
      </c>
      <c r="S842" s="784">
        <v>17</v>
      </c>
      <c r="T842" s="742">
        <v>-0.11375563698154101</v>
      </c>
      <c r="U842" s="743">
        <v>-3.4998123150045659</v>
      </c>
      <c r="V842" s="742">
        <v>-5.4051530964651429E-2</v>
      </c>
      <c r="W842" s="743">
        <v>-0.4085888607193377</v>
      </c>
      <c r="X842" s="742">
        <v>-2.3484822316991116E-2</v>
      </c>
      <c r="Y842" s="743">
        <v>-0.11439759648264203</v>
      </c>
      <c r="Z842" s="742">
        <v>8.3590067240845611E-2</v>
      </c>
      <c r="AA842" s="743">
        <v>0.36018224908599072</v>
      </c>
      <c r="AB842" s="742">
        <v>8.5070143911011031E-2</v>
      </c>
      <c r="AC842" s="744">
        <v>-2.1904258659792437</v>
      </c>
      <c r="AD842" s="785">
        <v>25530044000154</v>
      </c>
      <c r="AE842" s="1178" t="s">
        <v>1809</v>
      </c>
      <c r="AF842" s="786" t="s">
        <v>1810</v>
      </c>
      <c r="AG842" s="787" t="s">
        <v>1431</v>
      </c>
      <c r="AH842" s="787" t="s">
        <v>1730</v>
      </c>
      <c r="AI842" s="787">
        <v>500</v>
      </c>
      <c r="AJ842" s="787">
        <v>100</v>
      </c>
      <c r="AK842" s="787">
        <v>100</v>
      </c>
      <c r="AL842" s="742">
        <v>0.02</v>
      </c>
      <c r="AM842" s="742">
        <v>0</v>
      </c>
      <c r="AN842" s="743" t="s">
        <v>64</v>
      </c>
      <c r="AO842" s="1172" t="s">
        <v>34</v>
      </c>
      <c r="AP842" s="1178" t="s">
        <v>1742</v>
      </c>
      <c r="AQ842" s="745" t="s">
        <v>668</v>
      </c>
      <c r="AR842" s="742">
        <v>0</v>
      </c>
      <c r="AS842" s="742">
        <v>0</v>
      </c>
      <c r="AT842" s="742" t="s">
        <v>1414</v>
      </c>
      <c r="AU842" s="742" t="s">
        <v>2724</v>
      </c>
      <c r="AX842"/>
      <c r="AY842" s="190"/>
      <c r="AZ842" s="176"/>
      <c r="BA842" s="176"/>
      <c r="BB842" s="176"/>
      <c r="BC842" s="751"/>
      <c r="BD842" s="176"/>
      <c r="BE842" s="176"/>
      <c r="BF842" s="176"/>
      <c r="BG842" s="176"/>
      <c r="BH842" s="751"/>
      <c r="BI842" s="178"/>
      <c r="BJ842" s="191"/>
      <c r="BK842" s="191"/>
      <c r="BL842" s="191"/>
      <c r="BM842" s="178"/>
      <c r="BN842" s="178"/>
      <c r="BO842" s="178"/>
      <c r="BP842" s="178"/>
      <c r="BQ842" s="178"/>
      <c r="BR842" s="178"/>
      <c r="BS842" s="178"/>
      <c r="BT842" s="178"/>
      <c r="BU842" s="179"/>
      <c r="BV842" s="180"/>
      <c r="BW842" s="181"/>
      <c r="BX842" s="177"/>
      <c r="BY842"/>
      <c r="CA842"/>
    </row>
    <row r="843" spans="2:79" ht="18.75">
      <c r="B843" s="1170" t="s">
        <v>1656</v>
      </c>
      <c r="C843" s="335">
        <v>32999290000115</v>
      </c>
      <c r="D843" s="1170" t="s">
        <v>14</v>
      </c>
      <c r="E843" s="1170" t="s">
        <v>614</v>
      </c>
      <c r="F843" s="1170" t="s">
        <v>1414</v>
      </c>
      <c r="G843" s="1172" t="s">
        <v>1414</v>
      </c>
      <c r="H843" s="1172" t="s">
        <v>1337</v>
      </c>
      <c r="I843" s="1172" t="s">
        <v>34</v>
      </c>
      <c r="J843" s="1172" t="s">
        <v>608</v>
      </c>
      <c r="K843" s="1172" t="s">
        <v>48</v>
      </c>
      <c r="L843" s="740" t="s">
        <v>1414</v>
      </c>
      <c r="M843" s="740" t="s">
        <v>34</v>
      </c>
      <c r="N843" s="1172" t="s">
        <v>3602</v>
      </c>
      <c r="O843" s="1172" t="s">
        <v>1323</v>
      </c>
      <c r="P843" s="783">
        <v>43664</v>
      </c>
      <c r="Q843" s="741">
        <v>9.9453142400000001</v>
      </c>
      <c r="R843" s="741">
        <v>18.773373217661309</v>
      </c>
      <c r="S843" s="784">
        <v>29</v>
      </c>
      <c r="T843" s="742">
        <v>-9.3750397878805902E-2</v>
      </c>
      <c r="U843" s="743">
        <v>-2.88433000543142</v>
      </c>
      <c r="V843" s="742">
        <v>-0.26051844793673062</v>
      </c>
      <c r="W843" s="743">
        <v>-1.9693232354223533</v>
      </c>
      <c r="X843" s="742">
        <v>-0.37591815383242189</v>
      </c>
      <c r="Y843" s="743">
        <v>-1.8311457796939745</v>
      </c>
      <c r="Z843" s="742">
        <v>-6.9966261063918678E-2</v>
      </c>
      <c r="AA843" s="743">
        <v>-0.30147846630545289</v>
      </c>
      <c r="AB843" s="742">
        <v>0.29040500609513648</v>
      </c>
      <c r="AC843" s="744">
        <v>-1.3526170430018387</v>
      </c>
      <c r="AD843" s="785">
        <v>23960625000109</v>
      </c>
      <c r="AE843" s="1178" t="s">
        <v>1809</v>
      </c>
      <c r="AF843" s="786" t="s">
        <v>1810</v>
      </c>
      <c r="AG843" s="787" t="s">
        <v>1431</v>
      </c>
      <c r="AH843" s="787" t="s">
        <v>1730</v>
      </c>
      <c r="AI843" s="787">
        <v>5000</v>
      </c>
      <c r="AJ843" s="787">
        <v>1000</v>
      </c>
      <c r="AK843" s="787">
        <v>5000</v>
      </c>
      <c r="AL843" s="742">
        <v>2.5000000000000001E-2</v>
      </c>
      <c r="AM843" s="742">
        <v>0</v>
      </c>
      <c r="AN843" s="743" t="s">
        <v>64</v>
      </c>
      <c r="AO843" s="1172" t="s">
        <v>34</v>
      </c>
      <c r="AP843" s="1178" t="s">
        <v>1742</v>
      </c>
      <c r="AQ843" s="745" t="s">
        <v>668</v>
      </c>
      <c r="AR843" s="742">
        <v>0</v>
      </c>
      <c r="AS843" s="742">
        <v>0</v>
      </c>
      <c r="AT843" s="742" t="s">
        <v>1414</v>
      </c>
      <c r="AU843" s="742" t="s">
        <v>2724</v>
      </c>
      <c r="AX843"/>
      <c r="AY843" s="190"/>
      <c r="AZ843" s="176"/>
      <c r="BA843" s="176"/>
      <c r="BB843" s="176"/>
      <c r="BC843" s="751"/>
      <c r="BD843" s="176"/>
      <c r="BE843" s="176"/>
      <c r="BF843" s="176"/>
      <c r="BG843" s="176"/>
      <c r="BH843" s="751"/>
      <c r="BI843" s="178"/>
      <c r="BJ843" s="191"/>
      <c r="BK843" s="191"/>
      <c r="BL843" s="191"/>
      <c r="BM843" s="178"/>
      <c r="BN843" s="178"/>
      <c r="BO843" s="178"/>
      <c r="BP843" s="178"/>
      <c r="BQ843" s="178"/>
      <c r="BR843" s="178"/>
      <c r="BS843" s="178"/>
      <c r="BT843" s="178"/>
      <c r="BU843" s="179"/>
      <c r="BV843" s="180"/>
      <c r="BW843" s="181"/>
      <c r="BX843" s="177"/>
      <c r="BY843"/>
      <c r="CA843"/>
    </row>
    <row r="844" spans="2:79" ht="18.75">
      <c r="B844" s="1170" t="s">
        <v>1657</v>
      </c>
      <c r="C844" s="335">
        <v>21940710000171</v>
      </c>
      <c r="D844" s="1170" t="s">
        <v>13</v>
      </c>
      <c r="E844" s="1170" t="s">
        <v>616</v>
      </c>
      <c r="F844" s="1170" t="s">
        <v>617</v>
      </c>
      <c r="G844" s="1172" t="s">
        <v>34</v>
      </c>
      <c r="H844" s="1172" t="s">
        <v>1336</v>
      </c>
      <c r="I844" s="1172" t="s">
        <v>34</v>
      </c>
      <c r="J844" s="1172" t="s">
        <v>608</v>
      </c>
      <c r="K844" s="1172" t="s">
        <v>48</v>
      </c>
      <c r="L844" s="740" t="s">
        <v>1414</v>
      </c>
      <c r="M844" s="740" t="s">
        <v>34</v>
      </c>
      <c r="N844" s="1172" t="s">
        <v>3603</v>
      </c>
      <c r="O844" s="1172" t="s">
        <v>1320</v>
      </c>
      <c r="P844" s="783">
        <v>42165</v>
      </c>
      <c r="Q844" s="741">
        <v>373.95747</v>
      </c>
      <c r="R844" s="741">
        <v>347.07440533061197</v>
      </c>
      <c r="S844" s="784">
        <v>91</v>
      </c>
      <c r="T844" s="742">
        <v>1.9897976505773185E-2</v>
      </c>
      <c r="U844" s="743">
        <v>0.61218226249198338</v>
      </c>
      <c r="V844" s="742">
        <v>0.14563246591165435</v>
      </c>
      <c r="W844" s="743">
        <v>1.1008717471759473</v>
      </c>
      <c r="X844" s="742">
        <v>0.22988356418841649</v>
      </c>
      <c r="Y844" s="743">
        <v>1.1197924710288945</v>
      </c>
      <c r="Z844" s="742">
        <v>0.34710081165816731</v>
      </c>
      <c r="AA844" s="743">
        <v>1.4956268744514394</v>
      </c>
      <c r="AB844" s="742">
        <v>2.5832350525743328E-2</v>
      </c>
      <c r="AC844" s="744">
        <v>0.51656751938823264</v>
      </c>
      <c r="AD844" s="785">
        <v>19366052000104</v>
      </c>
      <c r="AE844" s="1178" t="s">
        <v>1809</v>
      </c>
      <c r="AF844" s="786" t="s">
        <v>1810</v>
      </c>
      <c r="AG844" s="787" t="s">
        <v>1431</v>
      </c>
      <c r="AH844" s="787" t="s">
        <v>1730</v>
      </c>
      <c r="AI844" s="787">
        <v>50000</v>
      </c>
      <c r="AJ844" s="787">
        <v>5000</v>
      </c>
      <c r="AK844" s="787">
        <v>5000</v>
      </c>
      <c r="AL844" s="742">
        <v>0</v>
      </c>
      <c r="AM844" s="742">
        <v>0</v>
      </c>
      <c r="AN844" s="743" t="s">
        <v>64</v>
      </c>
      <c r="AO844" s="1172" t="s">
        <v>34</v>
      </c>
      <c r="AP844" s="1178" t="s">
        <v>1742</v>
      </c>
      <c r="AQ844" s="745" t="s">
        <v>668</v>
      </c>
      <c r="AR844" s="742">
        <v>0</v>
      </c>
      <c r="AS844" s="742">
        <v>0</v>
      </c>
      <c r="AT844" s="742" t="s">
        <v>1414</v>
      </c>
      <c r="AU844" s="742" t="s">
        <v>2724</v>
      </c>
      <c r="AX844"/>
      <c r="AY844" s="190"/>
      <c r="AZ844" s="176"/>
      <c r="BA844" s="176"/>
      <c r="BB844" s="176"/>
      <c r="BC844" s="751"/>
      <c r="BD844" s="176"/>
      <c r="BE844" s="176"/>
      <c r="BF844" s="176"/>
      <c r="BG844" s="176"/>
      <c r="BH844" s="751"/>
      <c r="BI844" s="178"/>
      <c r="BJ844" s="191"/>
      <c r="BK844" s="191"/>
      <c r="BL844" s="191"/>
      <c r="BM844" s="178"/>
      <c r="BN844" s="178"/>
      <c r="BO844" s="178"/>
      <c r="BP844" s="178"/>
      <c r="BQ844" s="178"/>
      <c r="BR844" s="178"/>
      <c r="BS844" s="178"/>
      <c r="BT844" s="178"/>
      <c r="BU844" s="179"/>
      <c r="BV844" s="180"/>
      <c r="BW844" s="181"/>
      <c r="BX844" s="177"/>
      <c r="BY844"/>
      <c r="CA844"/>
    </row>
    <row r="845" spans="2:79" ht="18.75">
      <c r="B845" s="1170" t="s">
        <v>1658</v>
      </c>
      <c r="C845" s="335">
        <v>11702491000139</v>
      </c>
      <c r="D845" s="1170" t="s">
        <v>13</v>
      </c>
      <c r="E845" s="1170" t="s">
        <v>616</v>
      </c>
      <c r="F845" s="1170" t="s">
        <v>617</v>
      </c>
      <c r="G845" s="1172" t="s">
        <v>34</v>
      </c>
      <c r="H845" s="1172" t="s">
        <v>1336</v>
      </c>
      <c r="I845" s="1172" t="s">
        <v>34</v>
      </c>
      <c r="J845" s="1172" t="s">
        <v>608</v>
      </c>
      <c r="K845" s="1172" t="s">
        <v>48</v>
      </c>
      <c r="L845" s="740" t="s">
        <v>1414</v>
      </c>
      <c r="M845" s="740" t="s">
        <v>34</v>
      </c>
      <c r="N845" s="1172" t="s">
        <v>3604</v>
      </c>
      <c r="O845" s="1172" t="s">
        <v>1320</v>
      </c>
      <c r="P845" s="783">
        <v>40531</v>
      </c>
      <c r="Q845" s="741">
        <v>16.699047</v>
      </c>
      <c r="R845" s="741">
        <v>15.427201430327875</v>
      </c>
      <c r="S845" s="784">
        <v>16</v>
      </c>
      <c r="T845" s="742">
        <v>2.3215264972968441E-2</v>
      </c>
      <c r="U845" s="743">
        <v>0.71424214574679301</v>
      </c>
      <c r="V845" s="742">
        <v>0.12827649692825727</v>
      </c>
      <c r="W845" s="743">
        <v>0.96967369474253817</v>
      </c>
      <c r="X845" s="742">
        <v>0.19541306723634166</v>
      </c>
      <c r="Y845" s="743">
        <v>0.95188223744681555</v>
      </c>
      <c r="Z845" s="742">
        <v>0.25229244702495945</v>
      </c>
      <c r="AA845" s="743">
        <v>1.0871059684045159</v>
      </c>
      <c r="AB845" s="742">
        <v>1.3874660629601404E-2</v>
      </c>
      <c r="AC845" s="744">
        <v>-0.28914694632511534</v>
      </c>
      <c r="AD845" s="785">
        <v>7279819000189</v>
      </c>
      <c r="AE845" s="1178" t="s">
        <v>1809</v>
      </c>
      <c r="AF845" s="786" t="s">
        <v>1810</v>
      </c>
      <c r="AG845" s="787" t="s">
        <v>1431</v>
      </c>
      <c r="AH845" s="787" t="s">
        <v>1730</v>
      </c>
      <c r="AI845" s="787">
        <v>50000</v>
      </c>
      <c r="AJ845" s="787">
        <v>5000</v>
      </c>
      <c r="AK845" s="787">
        <v>5000</v>
      </c>
      <c r="AL845" s="742">
        <v>2.2000000000000002E-2</v>
      </c>
      <c r="AM845" s="742">
        <v>0</v>
      </c>
      <c r="AN845" s="743" t="s">
        <v>64</v>
      </c>
      <c r="AO845" s="1172" t="s">
        <v>34</v>
      </c>
      <c r="AP845" s="1178" t="s">
        <v>1742</v>
      </c>
      <c r="AQ845" s="745" t="s">
        <v>668</v>
      </c>
      <c r="AR845" s="742">
        <v>0</v>
      </c>
      <c r="AS845" s="742">
        <v>0</v>
      </c>
      <c r="AT845" s="742" t="s">
        <v>1414</v>
      </c>
      <c r="AU845" s="742" t="s">
        <v>2724</v>
      </c>
      <c r="AX845"/>
      <c r="AY845" s="190"/>
      <c r="AZ845" s="176"/>
      <c r="BA845" s="176"/>
      <c r="BB845" s="176"/>
      <c r="BC845" s="751"/>
      <c r="BD845" s="176"/>
      <c r="BE845" s="176"/>
      <c r="BF845" s="176"/>
      <c r="BG845" s="176"/>
      <c r="BH845" s="751"/>
      <c r="BI845" s="178"/>
      <c r="BJ845" s="191"/>
      <c r="BK845" s="191"/>
      <c r="BL845" s="191"/>
      <c r="BM845" s="178"/>
      <c r="BN845" s="178"/>
      <c r="BO845" s="178"/>
      <c r="BP845" s="178"/>
      <c r="BQ845" s="178"/>
      <c r="BR845" s="178"/>
      <c r="BS845" s="178"/>
      <c r="BT845" s="178"/>
      <c r="BU845" s="179"/>
      <c r="BV845" s="180"/>
      <c r="BW845" s="181"/>
      <c r="BX845" s="177"/>
      <c r="BY845"/>
      <c r="CA845"/>
    </row>
    <row r="846" spans="2:79" ht="18.75">
      <c r="B846" s="1170" t="s">
        <v>1659</v>
      </c>
      <c r="C846" s="335">
        <v>19391009000107</v>
      </c>
      <c r="D846" s="1170" t="s">
        <v>13</v>
      </c>
      <c r="E846" s="1170" t="s">
        <v>616</v>
      </c>
      <c r="F846" s="1170" t="s">
        <v>617</v>
      </c>
      <c r="G846" s="1172" t="s">
        <v>34</v>
      </c>
      <c r="H846" s="1172" t="s">
        <v>1336</v>
      </c>
      <c r="I846" s="1172" t="s">
        <v>34</v>
      </c>
      <c r="J846" s="1172" t="s">
        <v>608</v>
      </c>
      <c r="K846" s="1172" t="s">
        <v>48</v>
      </c>
      <c r="L846" s="740" t="s">
        <v>1414</v>
      </c>
      <c r="M846" s="740" t="s">
        <v>34</v>
      </c>
      <c r="N846" s="1172" t="s">
        <v>3605</v>
      </c>
      <c r="O846" s="1172" t="s">
        <v>1320</v>
      </c>
      <c r="P846" s="783">
        <v>41756</v>
      </c>
      <c r="Q846" s="741">
        <v>90.675933000000001</v>
      </c>
      <c r="R846" s="741">
        <v>82.737090723577253</v>
      </c>
      <c r="S846" s="784">
        <v>15</v>
      </c>
      <c r="T846" s="742">
        <v>1.3490059961855039E-2</v>
      </c>
      <c r="U846" s="743">
        <v>0.41503594228311896</v>
      </c>
      <c r="V846" s="742">
        <v>0.15447089973519779</v>
      </c>
      <c r="W846" s="743">
        <v>1.1676836494857372</v>
      </c>
      <c r="X846" s="742">
        <v>0.25413478704482118</v>
      </c>
      <c r="Y846" s="743">
        <v>1.2379233033209673</v>
      </c>
      <c r="Z846" s="742">
        <v>0.3622003536474967</v>
      </c>
      <c r="AA846" s="743">
        <v>1.5606894730759264</v>
      </c>
      <c r="AB846" s="742">
        <v>4.2901721469637576E-2</v>
      </c>
      <c r="AC846" s="744">
        <v>0.51705587316101154</v>
      </c>
      <c r="AD846" s="785">
        <v>18772290000157</v>
      </c>
      <c r="AE846" s="1178" t="s">
        <v>1809</v>
      </c>
      <c r="AF846" s="786" t="s">
        <v>1810</v>
      </c>
      <c r="AG846" s="787" t="s">
        <v>1431</v>
      </c>
      <c r="AH846" s="787" t="s">
        <v>1730</v>
      </c>
      <c r="AI846" s="787">
        <v>10000</v>
      </c>
      <c r="AJ846" s="787">
        <v>5000</v>
      </c>
      <c r="AK846" s="787">
        <v>10000</v>
      </c>
      <c r="AL846" s="742">
        <v>2.3E-2</v>
      </c>
      <c r="AM846" s="742">
        <v>0</v>
      </c>
      <c r="AN846" s="743" t="s">
        <v>64</v>
      </c>
      <c r="AO846" s="1172" t="s">
        <v>34</v>
      </c>
      <c r="AP846" s="1178" t="s">
        <v>1742</v>
      </c>
      <c r="AQ846" s="745" t="s">
        <v>674</v>
      </c>
      <c r="AR846" s="742">
        <v>0</v>
      </c>
      <c r="AS846" s="742">
        <v>0</v>
      </c>
      <c r="AT846" s="742" t="s">
        <v>1414</v>
      </c>
      <c r="AU846" s="742" t="s">
        <v>2724</v>
      </c>
      <c r="AX846"/>
      <c r="AY846" s="190"/>
      <c r="AZ846" s="176"/>
      <c r="BA846" s="176"/>
      <c r="BB846" s="176"/>
      <c r="BC846" s="751"/>
      <c r="BD846" s="176"/>
      <c r="BE846" s="176"/>
      <c r="BF846" s="176"/>
      <c r="BG846" s="176"/>
      <c r="BH846" s="751"/>
      <c r="BI846" s="178"/>
      <c r="BJ846" s="191"/>
      <c r="BK846" s="191"/>
      <c r="BL846" s="191"/>
      <c r="BM846" s="178"/>
      <c r="BN846" s="178"/>
      <c r="BO846" s="178"/>
      <c r="BP846" s="178"/>
      <c r="BQ846" s="178"/>
      <c r="BR846" s="178"/>
      <c r="BS846" s="178"/>
      <c r="BT846" s="178"/>
      <c r="BU846" s="179"/>
      <c r="BV846" s="180"/>
      <c r="BW846" s="181"/>
      <c r="BX846" s="177"/>
      <c r="BY846"/>
      <c r="CA846"/>
    </row>
    <row r="847" spans="2:79" ht="18.75">
      <c r="B847" s="1170" t="s">
        <v>1660</v>
      </c>
      <c r="C847" s="335">
        <v>19436830000194</v>
      </c>
      <c r="D847" s="1170" t="s">
        <v>14</v>
      </c>
      <c r="E847" s="1170" t="s">
        <v>614</v>
      </c>
      <c r="F847" s="1170" t="s">
        <v>1414</v>
      </c>
      <c r="G847" s="1172" t="s">
        <v>1414</v>
      </c>
      <c r="H847" s="1172" t="s">
        <v>865</v>
      </c>
      <c r="I847" s="1172" t="s">
        <v>34</v>
      </c>
      <c r="J847" s="1172" t="s">
        <v>608</v>
      </c>
      <c r="K847" s="1172" t="s">
        <v>48</v>
      </c>
      <c r="L847" s="740" t="s">
        <v>1414</v>
      </c>
      <c r="M847" s="740" t="s">
        <v>34</v>
      </c>
      <c r="N847" s="1172" t="s">
        <v>3606</v>
      </c>
      <c r="O847" s="1172" t="s">
        <v>1320</v>
      </c>
      <c r="P847" s="783">
        <v>41759</v>
      </c>
      <c r="Q847" s="741">
        <v>211.24800099999999</v>
      </c>
      <c r="R847" s="741">
        <v>233.9483249471545</v>
      </c>
      <c r="S847" s="784">
        <v>63</v>
      </c>
      <c r="T847" s="742">
        <v>-3.2066569996750394E-3</v>
      </c>
      <c r="U847" s="743">
        <v>-9.8656189312881157E-2</v>
      </c>
      <c r="V847" s="742">
        <v>8.8374963644844762E-2</v>
      </c>
      <c r="W847" s="743">
        <v>0.66804815825428809</v>
      </c>
      <c r="X847" s="742">
        <v>0.17633237715369754</v>
      </c>
      <c r="Y847" s="743">
        <v>0.85893773672962503</v>
      </c>
      <c r="Z847" s="742">
        <v>0.67414792949474722</v>
      </c>
      <c r="AA847" s="743">
        <v>2.9048441456861496</v>
      </c>
      <c r="AB847" s="742">
        <v>0.15518706530114226</v>
      </c>
      <c r="AC847" s="744">
        <v>-0.28297041992864996</v>
      </c>
      <c r="AD847" s="785">
        <v>26218464000162</v>
      </c>
      <c r="AE847" s="1178" t="s">
        <v>1809</v>
      </c>
      <c r="AF847" s="786" t="s">
        <v>1810</v>
      </c>
      <c r="AG847" s="787" t="s">
        <v>1431</v>
      </c>
      <c r="AH847" s="787" t="s">
        <v>1726</v>
      </c>
      <c r="AI847" s="787">
        <v>10000</v>
      </c>
      <c r="AJ847" s="787">
        <v>10000</v>
      </c>
      <c r="AK847" s="787">
        <v>10000</v>
      </c>
      <c r="AL847" s="742">
        <v>2.2000000000000002E-2</v>
      </c>
      <c r="AM847" s="742">
        <v>0</v>
      </c>
      <c r="AN847" s="743" t="s">
        <v>2119</v>
      </c>
      <c r="AO847" s="1172" t="s">
        <v>34</v>
      </c>
      <c r="AP847" s="1178" t="s">
        <v>1727</v>
      </c>
      <c r="AQ847" s="745" t="s">
        <v>659</v>
      </c>
      <c r="AR847" s="742">
        <v>0</v>
      </c>
      <c r="AS847" s="742">
        <v>0</v>
      </c>
      <c r="AT847" s="742" t="s">
        <v>1414</v>
      </c>
      <c r="AU847" s="742" t="s">
        <v>2724</v>
      </c>
      <c r="AX847"/>
      <c r="AY847" s="190"/>
      <c r="AZ847" s="176"/>
      <c r="BA847" s="176"/>
      <c r="BB847" s="176"/>
      <c r="BC847" s="751"/>
      <c r="BD847" s="176"/>
      <c r="BE847" s="176"/>
      <c r="BF847" s="176"/>
      <c r="BG847" s="176"/>
      <c r="BH847" s="751"/>
      <c r="BI847" s="178"/>
      <c r="BJ847" s="191"/>
      <c r="BK847" s="191"/>
      <c r="BL847" s="191"/>
      <c r="BM847" s="178"/>
      <c r="BN847" s="178"/>
      <c r="BO847" s="178"/>
      <c r="BP847" s="178"/>
      <c r="BQ847" s="178"/>
      <c r="BR847" s="178"/>
      <c r="BS847" s="178"/>
      <c r="BT847" s="178"/>
      <c r="BU847" s="179"/>
      <c r="BV847" s="180"/>
      <c r="BW847" s="181"/>
      <c r="BX847" s="177"/>
      <c r="BY847"/>
      <c r="CA847"/>
    </row>
    <row r="848" spans="2:79" ht="18.75">
      <c r="B848" s="1170" t="s">
        <v>1661</v>
      </c>
      <c r="C848" s="335">
        <v>12483948000124</v>
      </c>
      <c r="D848" s="1170" t="s">
        <v>13</v>
      </c>
      <c r="E848" s="1170" t="s">
        <v>615</v>
      </c>
      <c r="F848" s="1170" t="s">
        <v>619</v>
      </c>
      <c r="G848" s="1172" t="s">
        <v>34</v>
      </c>
      <c r="H848" s="1172" t="s">
        <v>1337</v>
      </c>
      <c r="I848" s="1172" t="s">
        <v>34</v>
      </c>
      <c r="J848" s="1172" t="s">
        <v>611</v>
      </c>
      <c r="K848" s="1172" t="s">
        <v>48</v>
      </c>
      <c r="L848" s="740" t="s">
        <v>1414</v>
      </c>
      <c r="M848" s="740" t="s">
        <v>34</v>
      </c>
      <c r="N848" s="1172" t="s">
        <v>3607</v>
      </c>
      <c r="O848" s="1172" t="s">
        <v>1323</v>
      </c>
      <c r="P848" s="783">
        <v>40584</v>
      </c>
      <c r="Q848" s="741">
        <v>0</v>
      </c>
      <c r="R848" s="741">
        <v>74.919098079207942</v>
      </c>
      <c r="S848" s="784">
        <v>61</v>
      </c>
      <c r="T848" s="742"/>
      <c r="U848" s="743"/>
      <c r="V848" s="742">
        <v>4.6736218433749421E-2</v>
      </c>
      <c r="W848" s="743">
        <v>0.35329060811735574</v>
      </c>
      <c r="X848" s="742">
        <v>0.17504947032866736</v>
      </c>
      <c r="Y848" s="743">
        <v>0.85268853223006835</v>
      </c>
      <c r="Z848" s="742">
        <v>0.30914583244515081</v>
      </c>
      <c r="AA848" s="743">
        <v>1.3320822066673199</v>
      </c>
      <c r="AB848" s="742">
        <v>3.5198113982289329E-2</v>
      </c>
      <c r="AC848" s="744">
        <v>-2.4305874539159036</v>
      </c>
      <c r="AD848" s="785">
        <v>38452255000168</v>
      </c>
      <c r="AE848" s="1178" t="s">
        <v>1809</v>
      </c>
      <c r="AF848" s="786" t="s">
        <v>1810</v>
      </c>
      <c r="AG848" s="787" t="s">
        <v>1431</v>
      </c>
      <c r="AH848" s="787" t="s">
        <v>1730</v>
      </c>
      <c r="AI848" s="787">
        <v>5000</v>
      </c>
      <c r="AJ848" s="787">
        <v>1000</v>
      </c>
      <c r="AK848" s="787">
        <v>5000</v>
      </c>
      <c r="AL848" s="742">
        <v>2.3E-2</v>
      </c>
      <c r="AM848" s="742">
        <v>0</v>
      </c>
      <c r="AN848" s="743" t="s">
        <v>64</v>
      </c>
      <c r="AO848" s="1172" t="s">
        <v>34</v>
      </c>
      <c r="AP848" s="1178" t="s">
        <v>1742</v>
      </c>
      <c r="AQ848" s="745" t="s">
        <v>668</v>
      </c>
      <c r="AR848" s="742">
        <v>0</v>
      </c>
      <c r="AS848" s="742">
        <v>0</v>
      </c>
      <c r="AT848" s="742" t="s">
        <v>1414</v>
      </c>
      <c r="AU848" s="742" t="s">
        <v>2724</v>
      </c>
      <c r="AX848"/>
      <c r="AY848" s="190"/>
      <c r="AZ848" s="176"/>
      <c r="BA848" s="176"/>
      <c r="BB848" s="176"/>
      <c r="BC848" s="751"/>
      <c r="BD848" s="176"/>
      <c r="BE848" s="176"/>
      <c r="BF848" s="176"/>
      <c r="BG848" s="176"/>
      <c r="BH848" s="751"/>
      <c r="BI848" s="178"/>
      <c r="BJ848" s="191"/>
      <c r="BK848" s="191"/>
      <c r="BL848" s="191"/>
      <c r="BM848" s="178"/>
      <c r="BN848" s="178"/>
      <c r="BO848" s="178"/>
      <c r="BP848" s="178"/>
      <c r="BQ848" s="178"/>
      <c r="BR848" s="178"/>
      <c r="BS848" s="178"/>
      <c r="BT848" s="178"/>
      <c r="BU848" s="179"/>
      <c r="BV848" s="180"/>
      <c r="BW848" s="181"/>
      <c r="BX848" s="177"/>
      <c r="BY848"/>
      <c r="CA848"/>
    </row>
    <row r="849" spans="2:79" ht="18.75">
      <c r="B849" s="1170" t="s">
        <v>1662</v>
      </c>
      <c r="C849" s="335">
        <v>36400100000152</v>
      </c>
      <c r="D849" s="1170" t="s">
        <v>13</v>
      </c>
      <c r="E849" s="1170" t="s">
        <v>615</v>
      </c>
      <c r="F849" s="1170" t="s">
        <v>619</v>
      </c>
      <c r="G849" s="1172" t="s">
        <v>34</v>
      </c>
      <c r="H849" s="1172" t="s">
        <v>1337</v>
      </c>
      <c r="I849" s="1172" t="s">
        <v>34</v>
      </c>
      <c r="J849" s="1172" t="s">
        <v>611</v>
      </c>
      <c r="K849" s="1172" t="s">
        <v>48</v>
      </c>
      <c r="L849" s="740" t="s">
        <v>1414</v>
      </c>
      <c r="M849" s="740" t="s">
        <v>34</v>
      </c>
      <c r="N849" s="1172" t="s">
        <v>3608</v>
      </c>
      <c r="O849" s="1172" t="s">
        <v>1320</v>
      </c>
      <c r="P849" s="783">
        <v>44013</v>
      </c>
      <c r="Q849" s="741">
        <v>205.82456164999999</v>
      </c>
      <c r="R849" s="741">
        <v>234.50748226584673</v>
      </c>
      <c r="S849" s="784">
        <v>181</v>
      </c>
      <c r="T849" s="742">
        <v>2.6350610384472173E-2</v>
      </c>
      <c r="U849" s="743">
        <v>0.8107043587336924</v>
      </c>
      <c r="V849" s="742">
        <v>8.2241389729274639E-2</v>
      </c>
      <c r="W849" s="743">
        <v>0.62168295946020424</v>
      </c>
      <c r="X849" s="742">
        <v>0.4184727417503078</v>
      </c>
      <c r="Y849" s="743">
        <v>2.0384346623351415</v>
      </c>
      <c r="Z849" s="742"/>
      <c r="AA849" s="743"/>
      <c r="AB849" s="742">
        <v>0.17464558664234217</v>
      </c>
      <c r="AC849" s="744">
        <v>-0.28656276928326047</v>
      </c>
      <c r="AD849" s="785">
        <v>36181763000123</v>
      </c>
      <c r="AE849" s="1178" t="s">
        <v>1809</v>
      </c>
      <c r="AF849" s="786" t="s">
        <v>1810</v>
      </c>
      <c r="AG849" s="787" t="s">
        <v>1431</v>
      </c>
      <c r="AH849" s="787" t="s">
        <v>1797</v>
      </c>
      <c r="AI849" s="787">
        <v>0</v>
      </c>
      <c r="AJ849" s="787">
        <v>0</v>
      </c>
      <c r="AK849" s="787">
        <v>0</v>
      </c>
      <c r="AL849" s="742">
        <v>0</v>
      </c>
      <c r="AM849" s="742">
        <v>0</v>
      </c>
      <c r="AN849" s="743" t="s">
        <v>64</v>
      </c>
      <c r="AO849" s="1172" t="s">
        <v>34</v>
      </c>
      <c r="AP849" s="1178" t="s">
        <v>1742</v>
      </c>
      <c r="AQ849" s="745" t="s">
        <v>679</v>
      </c>
      <c r="AR849" s="742">
        <v>0</v>
      </c>
      <c r="AS849" s="742">
        <v>0</v>
      </c>
      <c r="AT849" s="742" t="s">
        <v>1414</v>
      </c>
      <c r="AU849" s="742" t="s">
        <v>2724</v>
      </c>
      <c r="AX849"/>
      <c r="AY849" s="190"/>
      <c r="AZ849" s="176"/>
      <c r="BA849" s="176"/>
      <c r="BB849" s="176"/>
      <c r="BC849" s="751"/>
      <c r="BD849" s="176"/>
      <c r="BE849" s="176"/>
      <c r="BF849" s="176"/>
      <c r="BG849" s="176"/>
      <c r="BH849" s="751"/>
      <c r="BI849" s="178"/>
      <c r="BJ849" s="191"/>
      <c r="BK849" s="191"/>
      <c r="BL849" s="191"/>
      <c r="BM849" s="178"/>
      <c r="BN849" s="178"/>
      <c r="BO849" s="178"/>
      <c r="BP849" s="178"/>
      <c r="BQ849" s="178"/>
      <c r="BR849" s="178"/>
      <c r="BS849" s="178"/>
      <c r="BT849" s="178"/>
      <c r="BU849" s="179"/>
      <c r="BV849" s="180"/>
      <c r="BW849" s="181"/>
      <c r="BX849" s="177"/>
      <c r="BY849"/>
      <c r="CA849"/>
    </row>
    <row r="850" spans="2:79" ht="18.75">
      <c r="B850" s="1170" t="s">
        <v>1663</v>
      </c>
      <c r="C850" s="335">
        <v>14476715000120</v>
      </c>
      <c r="D850" s="1170" t="s">
        <v>14</v>
      </c>
      <c r="E850" s="1170" t="s">
        <v>1414</v>
      </c>
      <c r="F850" s="1170" t="s">
        <v>1414</v>
      </c>
      <c r="G850" s="1172" t="s">
        <v>1414</v>
      </c>
      <c r="H850" s="1172" t="s">
        <v>34</v>
      </c>
      <c r="I850" s="1172" t="s">
        <v>1414</v>
      </c>
      <c r="J850" s="1172" t="s">
        <v>1414</v>
      </c>
      <c r="K850" s="1172" t="s">
        <v>1414</v>
      </c>
      <c r="L850" s="740" t="s">
        <v>1414</v>
      </c>
      <c r="M850" s="740" t="s">
        <v>34</v>
      </c>
      <c r="N850" s="1172" t="s">
        <v>3609</v>
      </c>
      <c r="O850" s="1172" t="s">
        <v>1320</v>
      </c>
      <c r="P850" s="783">
        <v>41091</v>
      </c>
      <c r="Q850" s="741">
        <v>16.794813000000001</v>
      </c>
      <c r="R850" s="741">
        <v>24.733131459016406</v>
      </c>
      <c r="S850" s="784">
        <v>32</v>
      </c>
      <c r="T850" s="742">
        <v>-6.0710836654763844E-2</v>
      </c>
      <c r="U850" s="743">
        <v>-1.8678330095681448</v>
      </c>
      <c r="V850" s="742">
        <v>-0.1888253068187391</v>
      </c>
      <c r="W850" s="743">
        <v>-1.427377090179069</v>
      </c>
      <c r="X850" s="742">
        <v>-0.29207000593912991</v>
      </c>
      <c r="Y850" s="743">
        <v>-1.4227106440543091</v>
      </c>
      <c r="Z850" s="742">
        <v>0.15669394482922261</v>
      </c>
      <c r="AA850" s="743">
        <v>0.67518042908293519</v>
      </c>
      <c r="AB850" s="742">
        <v>0.17728125260924049</v>
      </c>
      <c r="AC850" s="744">
        <v>-1.8113230517788286</v>
      </c>
      <c r="AD850" s="785">
        <v>12282747000169</v>
      </c>
      <c r="AE850" s="1178" t="s">
        <v>1809</v>
      </c>
      <c r="AF850" s="786" t="s">
        <v>1810</v>
      </c>
      <c r="AG850" s="787" t="s">
        <v>1431</v>
      </c>
      <c r="AH850" s="787" t="s">
        <v>1726</v>
      </c>
      <c r="AI850" s="787">
        <v>50000</v>
      </c>
      <c r="AJ850" s="787">
        <v>10000</v>
      </c>
      <c r="AK850" s="787">
        <v>50000</v>
      </c>
      <c r="AL850" s="742">
        <v>0</v>
      </c>
      <c r="AM850" s="742">
        <v>0</v>
      </c>
      <c r="AN850" s="743" t="s">
        <v>666</v>
      </c>
      <c r="AO850" s="1172" t="s">
        <v>34</v>
      </c>
      <c r="AP850" s="1178" t="s">
        <v>1727</v>
      </c>
      <c r="AQ850" s="745" t="s">
        <v>659</v>
      </c>
      <c r="AR850" s="742">
        <v>0</v>
      </c>
      <c r="AS850" s="742">
        <v>0</v>
      </c>
      <c r="AT850" s="742" t="s">
        <v>1414</v>
      </c>
      <c r="AU850" s="742" t="s">
        <v>2724</v>
      </c>
      <c r="AX850"/>
      <c r="AY850" s="190"/>
      <c r="AZ850" s="176"/>
      <c r="BA850" s="176"/>
      <c r="BB850" s="176"/>
      <c r="BC850" s="751"/>
      <c r="BD850" s="176"/>
      <c r="BE850" s="176"/>
      <c r="BF850" s="176"/>
      <c r="BG850" s="176"/>
      <c r="BH850" s="751"/>
      <c r="BI850" s="178"/>
      <c r="BJ850" s="191"/>
      <c r="BK850" s="191"/>
      <c r="BL850" s="191"/>
      <c r="BM850" s="178"/>
      <c r="BN850" s="178"/>
      <c r="BO850" s="178"/>
      <c r="BP850" s="178"/>
      <c r="BQ850" s="178"/>
      <c r="BR850" s="178"/>
      <c r="BS850" s="178"/>
      <c r="BT850" s="178"/>
      <c r="BU850" s="179"/>
      <c r="BV850" s="180"/>
      <c r="BW850" s="181"/>
      <c r="BX850" s="177"/>
      <c r="BY850"/>
      <c r="CA850"/>
    </row>
    <row r="851" spans="2:79" ht="18.75">
      <c r="B851" s="1170" t="s">
        <v>1664</v>
      </c>
      <c r="C851" s="335">
        <v>34887358000108</v>
      </c>
      <c r="D851" s="1170" t="s">
        <v>14</v>
      </c>
      <c r="E851" s="1170" t="s">
        <v>614</v>
      </c>
      <c r="F851" s="1170" t="s">
        <v>1414</v>
      </c>
      <c r="G851" s="1172" t="s">
        <v>1414</v>
      </c>
      <c r="H851" s="1172" t="s">
        <v>1337</v>
      </c>
      <c r="I851" s="1172" t="s">
        <v>34</v>
      </c>
      <c r="J851" s="1172" t="s">
        <v>608</v>
      </c>
      <c r="K851" s="1172" t="s">
        <v>48</v>
      </c>
      <c r="L851" s="740" t="s">
        <v>1414</v>
      </c>
      <c r="M851" s="740" t="s">
        <v>34</v>
      </c>
      <c r="N851" s="1172" t="s">
        <v>3610</v>
      </c>
      <c r="O851" s="1172" t="s">
        <v>1320</v>
      </c>
      <c r="P851" s="783">
        <v>43806</v>
      </c>
      <c r="Q851" s="741">
        <v>12.90676949</v>
      </c>
      <c r="R851" s="741">
        <v>34.343213587983875</v>
      </c>
      <c r="S851" s="784">
        <v>62</v>
      </c>
      <c r="T851" s="742">
        <v>-3.0402520979686432E-2</v>
      </c>
      <c r="U851" s="743">
        <v>-0.93536566762979101</v>
      </c>
      <c r="V851" s="742">
        <v>-4.5024161961655595E-2</v>
      </c>
      <c r="W851" s="743">
        <v>-0.34034875076501797</v>
      </c>
      <c r="X851" s="742">
        <v>-0.17387408013040018</v>
      </c>
      <c r="Y851" s="743">
        <v>-0.84696305507737391</v>
      </c>
      <c r="Z851" s="742">
        <v>0.40286921878958371</v>
      </c>
      <c r="AA851" s="743">
        <v>1.7359280366775838</v>
      </c>
      <c r="AB851" s="742">
        <v>0.20291648584163852</v>
      </c>
      <c r="AC851" s="744">
        <v>-0.87381995556851322</v>
      </c>
      <c r="AD851" s="785">
        <v>34849937000158</v>
      </c>
      <c r="AE851" s="1178" t="s">
        <v>1809</v>
      </c>
      <c r="AF851" s="786" t="s">
        <v>1810</v>
      </c>
      <c r="AG851" s="787" t="s">
        <v>1431</v>
      </c>
      <c r="AH851" s="787" t="s">
        <v>1726</v>
      </c>
      <c r="AI851" s="787">
        <v>1000</v>
      </c>
      <c r="AJ851" s="787">
        <v>100</v>
      </c>
      <c r="AK851" s="787">
        <v>1000</v>
      </c>
      <c r="AL851" s="742">
        <v>0</v>
      </c>
      <c r="AM851" s="742">
        <v>0</v>
      </c>
      <c r="AN851" s="743" t="s">
        <v>666</v>
      </c>
      <c r="AO851" s="1172" t="s">
        <v>34</v>
      </c>
      <c r="AP851" s="1178" t="s">
        <v>1727</v>
      </c>
      <c r="AQ851" s="745" t="s">
        <v>659</v>
      </c>
      <c r="AR851" s="742">
        <v>0</v>
      </c>
      <c r="AS851" s="742">
        <v>0</v>
      </c>
      <c r="AT851" s="742" t="s">
        <v>1414</v>
      </c>
      <c r="AU851" s="742" t="s">
        <v>2724</v>
      </c>
      <c r="AX851"/>
      <c r="AY851" s="190"/>
      <c r="AZ851" s="176"/>
      <c r="BA851" s="176"/>
      <c r="BB851" s="176"/>
      <c r="BC851" s="751"/>
      <c r="BD851" s="176"/>
      <c r="BE851" s="176"/>
      <c r="BF851" s="176"/>
      <c r="BG851" s="176"/>
      <c r="BH851" s="751"/>
      <c r="BI851" s="178"/>
      <c r="BJ851" s="191"/>
      <c r="BK851" s="191"/>
      <c r="BL851" s="191"/>
      <c r="BM851" s="178"/>
      <c r="BN851" s="178"/>
      <c r="BO851" s="178"/>
      <c r="BP851" s="178"/>
      <c r="BQ851" s="178"/>
      <c r="BR851" s="178"/>
      <c r="BS851" s="178"/>
      <c r="BT851" s="178"/>
      <c r="BU851" s="179"/>
      <c r="BV851" s="180"/>
      <c r="BW851" s="181"/>
      <c r="BX851" s="177"/>
      <c r="BY851"/>
      <c r="CA851"/>
    </row>
    <row r="852" spans="2:79" ht="18.75">
      <c r="B852" s="1170" t="s">
        <v>1665</v>
      </c>
      <c r="C852" s="335">
        <v>31006632000196</v>
      </c>
      <c r="D852" s="1170" t="s">
        <v>14</v>
      </c>
      <c r="E852" s="1170" t="s">
        <v>614</v>
      </c>
      <c r="F852" s="1170" t="s">
        <v>1414</v>
      </c>
      <c r="G852" s="1172" t="s">
        <v>1414</v>
      </c>
      <c r="H852" s="1172" t="s">
        <v>1337</v>
      </c>
      <c r="I852" s="1172" t="s">
        <v>34</v>
      </c>
      <c r="J852" s="1172" t="s">
        <v>608</v>
      </c>
      <c r="K852" s="1172" t="s">
        <v>48</v>
      </c>
      <c r="L852" s="740" t="s">
        <v>1414</v>
      </c>
      <c r="M852" s="740" t="s">
        <v>34</v>
      </c>
      <c r="N852" s="1172" t="s">
        <v>3611</v>
      </c>
      <c r="O852" s="1172" t="s">
        <v>1320</v>
      </c>
      <c r="P852" s="783">
        <v>43517</v>
      </c>
      <c r="Q852" s="741">
        <v>34.48854832</v>
      </c>
      <c r="R852" s="741">
        <v>47.477370545910901</v>
      </c>
      <c r="S852" s="784">
        <v>32</v>
      </c>
      <c r="T852" s="742">
        <v>-2.915374787643199E-2</v>
      </c>
      <c r="U852" s="743">
        <v>-0.89694584421369472</v>
      </c>
      <c r="V852" s="742">
        <v>-5.5995894224554754E-2</v>
      </c>
      <c r="W852" s="743">
        <v>-0.4232867824064771</v>
      </c>
      <c r="X852" s="742">
        <v>-0.17011008973383412</v>
      </c>
      <c r="Y852" s="743">
        <v>-0.82862817271212075</v>
      </c>
      <c r="Z852" s="742">
        <v>0.42561822236874258</v>
      </c>
      <c r="AA852" s="743">
        <v>1.8339514926223934</v>
      </c>
      <c r="AB852" s="742">
        <v>0.21267409567748102</v>
      </c>
      <c r="AC852" s="744">
        <v>-0.88531800878415601</v>
      </c>
      <c r="AD852" s="785">
        <v>31493876000140</v>
      </c>
      <c r="AE852" s="1178" t="s">
        <v>1809</v>
      </c>
      <c r="AF852" s="786" t="s">
        <v>1810</v>
      </c>
      <c r="AG852" s="787" t="s">
        <v>1431</v>
      </c>
      <c r="AH852" s="787" t="s">
        <v>1726</v>
      </c>
      <c r="AI852" s="787">
        <v>30000</v>
      </c>
      <c r="AJ852" s="787">
        <v>30000</v>
      </c>
      <c r="AK852" s="787">
        <v>30000</v>
      </c>
      <c r="AL852" s="742">
        <v>0</v>
      </c>
      <c r="AM852" s="742">
        <v>0</v>
      </c>
      <c r="AN852" s="743" t="s">
        <v>666</v>
      </c>
      <c r="AO852" s="1172" t="s">
        <v>34</v>
      </c>
      <c r="AP852" s="1178" t="s">
        <v>1727</v>
      </c>
      <c r="AQ852" s="745" t="s">
        <v>659</v>
      </c>
      <c r="AR852" s="742">
        <v>0</v>
      </c>
      <c r="AS852" s="742">
        <v>0</v>
      </c>
      <c r="AT852" s="742" t="s">
        <v>1414</v>
      </c>
      <c r="AU852" s="742" t="s">
        <v>2724</v>
      </c>
      <c r="AX852"/>
      <c r="AY852" s="190"/>
      <c r="AZ852" s="176"/>
      <c r="BA852" s="176"/>
      <c r="BB852" s="176"/>
      <c r="BC852" s="751"/>
      <c r="BD852" s="176"/>
      <c r="BE852" s="176"/>
      <c r="BF852" s="176"/>
      <c r="BG852" s="176"/>
      <c r="BH852" s="751"/>
      <c r="BI852" s="178"/>
      <c r="BJ852" s="191"/>
      <c r="BK852" s="191"/>
      <c r="BL852" s="191"/>
      <c r="BM852" s="178"/>
      <c r="BN852" s="178"/>
      <c r="BO852" s="178"/>
      <c r="BP852" s="178"/>
      <c r="BQ852" s="178"/>
      <c r="BR852" s="178"/>
      <c r="BS852" s="178"/>
      <c r="BT852" s="178"/>
      <c r="BU852" s="179"/>
      <c r="BV852" s="180"/>
      <c r="BW852" s="181"/>
      <c r="BX852" s="177"/>
      <c r="BY852"/>
      <c r="CA852"/>
    </row>
    <row r="853" spans="2:79" ht="18.75">
      <c r="B853" s="1170" t="s">
        <v>1666</v>
      </c>
      <c r="C853" s="335">
        <v>28021609000166</v>
      </c>
      <c r="D853" s="1170" t="s">
        <v>14</v>
      </c>
      <c r="E853" s="1170" t="s">
        <v>614</v>
      </c>
      <c r="F853" s="1170" t="s">
        <v>1414</v>
      </c>
      <c r="G853" s="1172" t="s">
        <v>1414</v>
      </c>
      <c r="H853" s="1172" t="s">
        <v>1337</v>
      </c>
      <c r="I853" s="1172" t="s">
        <v>34</v>
      </c>
      <c r="J853" s="1172" t="s">
        <v>608</v>
      </c>
      <c r="K853" s="1172" t="s">
        <v>48</v>
      </c>
      <c r="L853" s="740" t="s">
        <v>1414</v>
      </c>
      <c r="M853" s="740" t="s">
        <v>34</v>
      </c>
      <c r="N853" s="1172" t="s">
        <v>3612</v>
      </c>
      <c r="O853" s="1172" t="s">
        <v>1320</v>
      </c>
      <c r="P853" s="783">
        <v>42949</v>
      </c>
      <c r="Q853" s="741">
        <v>54.054674859999999</v>
      </c>
      <c r="R853" s="741">
        <v>95.478013335501984</v>
      </c>
      <c r="S853" s="784">
        <v>32</v>
      </c>
      <c r="T853" s="742">
        <v>-0.10535653112856846</v>
      </c>
      <c r="U853" s="743">
        <v>-3.2414049527036526</v>
      </c>
      <c r="V853" s="742">
        <v>-0.14299290029255851</v>
      </c>
      <c r="W853" s="743">
        <v>-1.0809186193023703</v>
      </c>
      <c r="X853" s="742">
        <v>-0.2783225850447576</v>
      </c>
      <c r="Y853" s="743">
        <v>-1.3557451849623054</v>
      </c>
      <c r="Z853" s="742">
        <v>0.207586598382419</v>
      </c>
      <c r="AA853" s="743">
        <v>0.89447239789938449</v>
      </c>
      <c r="AB853" s="742">
        <v>0.21544188891640709</v>
      </c>
      <c r="AC853" s="744">
        <v>-1.2777515754142561</v>
      </c>
      <c r="AD853" s="785">
        <v>26491334000107</v>
      </c>
      <c r="AE853" s="1178" t="s">
        <v>1809</v>
      </c>
      <c r="AF853" s="786" t="s">
        <v>1810</v>
      </c>
      <c r="AG853" s="787" t="s">
        <v>1431</v>
      </c>
      <c r="AH853" s="787" t="s">
        <v>1726</v>
      </c>
      <c r="AI853" s="787">
        <v>1000</v>
      </c>
      <c r="AJ853" s="787">
        <v>100</v>
      </c>
      <c r="AK853" s="787">
        <v>1000</v>
      </c>
      <c r="AL853" s="742">
        <v>0</v>
      </c>
      <c r="AM853" s="742">
        <v>0</v>
      </c>
      <c r="AN853" s="743" t="s">
        <v>64</v>
      </c>
      <c r="AO853" s="1172" t="s">
        <v>34</v>
      </c>
      <c r="AP853" s="1178" t="s">
        <v>1742</v>
      </c>
      <c r="AQ853" s="745" t="s">
        <v>668</v>
      </c>
      <c r="AR853" s="742">
        <v>0</v>
      </c>
      <c r="AS853" s="742">
        <v>0</v>
      </c>
      <c r="AT853" s="742" t="s">
        <v>1414</v>
      </c>
      <c r="AU853" s="742" t="s">
        <v>2724</v>
      </c>
      <c r="AX853"/>
      <c r="AY853" s="190"/>
      <c r="AZ853" s="176"/>
      <c r="BA853" s="176"/>
      <c r="BB853" s="176"/>
      <c r="BC853" s="751"/>
      <c r="BD853" s="176"/>
      <c r="BE853" s="176"/>
      <c r="BF853" s="176"/>
      <c r="BG853" s="176"/>
      <c r="BH853" s="751"/>
      <c r="BI853" s="178"/>
      <c r="BJ853" s="191"/>
      <c r="BK853" s="191"/>
      <c r="BL853" s="191"/>
      <c r="BM853" s="178"/>
      <c r="BN853" s="178"/>
      <c r="BO853" s="178"/>
      <c r="BP853" s="178"/>
      <c r="BQ853" s="178"/>
      <c r="BR853" s="178"/>
      <c r="BS853" s="178"/>
      <c r="BT853" s="178"/>
      <c r="BU853" s="179"/>
      <c r="BV853" s="180"/>
      <c r="BW853" s="181"/>
      <c r="BX853" s="177"/>
      <c r="BY853"/>
      <c r="CA853"/>
    </row>
    <row r="854" spans="2:79" ht="18.75">
      <c r="B854" s="1170" t="s">
        <v>1667</v>
      </c>
      <c r="C854" s="335">
        <v>32669660000156</v>
      </c>
      <c r="D854" s="1170" t="s">
        <v>14</v>
      </c>
      <c r="E854" s="1170" t="s">
        <v>614</v>
      </c>
      <c r="F854" s="1170" t="s">
        <v>1414</v>
      </c>
      <c r="G854" s="1172" t="s">
        <v>1414</v>
      </c>
      <c r="H854" s="1172" t="s">
        <v>1337</v>
      </c>
      <c r="I854" s="1172" t="s">
        <v>34</v>
      </c>
      <c r="J854" s="1172" t="s">
        <v>608</v>
      </c>
      <c r="K854" s="1172" t="s">
        <v>48</v>
      </c>
      <c r="L854" s="740" t="s">
        <v>1414</v>
      </c>
      <c r="M854" s="740" t="s">
        <v>34</v>
      </c>
      <c r="N854" s="1172" t="s">
        <v>3613</v>
      </c>
      <c r="O854" s="1172" t="s">
        <v>1320</v>
      </c>
      <c r="P854" s="783">
        <v>43646</v>
      </c>
      <c r="Q854" s="741">
        <v>173.08161423000001</v>
      </c>
      <c r="R854" s="741">
        <v>196.54057796212854</v>
      </c>
      <c r="S854" s="784">
        <v>32</v>
      </c>
      <c r="T854" s="742">
        <v>-0.10648641049076479</v>
      </c>
      <c r="U854" s="743">
        <v>-3.2761668846062086</v>
      </c>
      <c r="V854" s="742">
        <v>-0.14593583295853974</v>
      </c>
      <c r="W854" s="743">
        <v>-1.1031649735444613</v>
      </c>
      <c r="X854" s="742">
        <v>-0.27939372690006148</v>
      </c>
      <c r="Y854" s="743">
        <v>-1.3609628549997776</v>
      </c>
      <c r="Z854" s="742">
        <v>0.20524113835965729</v>
      </c>
      <c r="AA854" s="743">
        <v>0.88436601691388406</v>
      </c>
      <c r="AB854" s="742">
        <v>0.21363138073244686</v>
      </c>
      <c r="AC854" s="744">
        <v>-1.3023561645542749</v>
      </c>
      <c r="AD854" s="785">
        <v>31943995000158</v>
      </c>
      <c r="AE854" s="1178" t="s">
        <v>1809</v>
      </c>
      <c r="AF854" s="786" t="s">
        <v>1810</v>
      </c>
      <c r="AG854" s="787" t="s">
        <v>1431</v>
      </c>
      <c r="AH854" s="787" t="s">
        <v>1726</v>
      </c>
      <c r="AI854" s="787">
        <v>1000</v>
      </c>
      <c r="AJ854" s="787">
        <v>100</v>
      </c>
      <c r="AK854" s="787">
        <v>1000</v>
      </c>
      <c r="AL854" s="742">
        <v>0</v>
      </c>
      <c r="AM854" s="742">
        <v>0</v>
      </c>
      <c r="AN854" s="743" t="s">
        <v>64</v>
      </c>
      <c r="AO854" s="1172" t="s">
        <v>34</v>
      </c>
      <c r="AP854" s="1178" t="s">
        <v>1742</v>
      </c>
      <c r="AQ854" s="745" t="s">
        <v>668</v>
      </c>
      <c r="AR854" s="742">
        <v>0</v>
      </c>
      <c r="AS854" s="742">
        <v>0</v>
      </c>
      <c r="AT854" s="742" t="s">
        <v>1414</v>
      </c>
      <c r="AU854" s="742" t="s">
        <v>2724</v>
      </c>
      <c r="AX854"/>
      <c r="AY854" s="190"/>
      <c r="AZ854" s="176"/>
      <c r="BA854" s="176"/>
      <c r="BB854" s="176"/>
      <c r="BC854" s="751"/>
      <c r="BD854" s="176"/>
      <c r="BE854" s="176"/>
      <c r="BF854" s="176"/>
      <c r="BG854" s="176"/>
      <c r="BH854" s="751"/>
      <c r="BI854" s="178"/>
      <c r="BJ854" s="191"/>
      <c r="BK854" s="191"/>
      <c r="BL854" s="191"/>
      <c r="BM854" s="178"/>
      <c r="BN854" s="178"/>
      <c r="BO854" s="178"/>
      <c r="BP854" s="178"/>
      <c r="BQ854" s="178"/>
      <c r="BR854" s="178"/>
      <c r="BS854" s="178"/>
      <c r="BT854" s="178"/>
      <c r="BU854" s="179"/>
      <c r="BV854" s="180"/>
      <c r="BW854" s="181"/>
      <c r="BX854" s="177"/>
      <c r="BY854"/>
      <c r="CA854"/>
    </row>
    <row r="855" spans="2:79" ht="18.75">
      <c r="B855" s="1170" t="s">
        <v>1668</v>
      </c>
      <c r="C855" s="335">
        <v>27566556000104</v>
      </c>
      <c r="D855" s="1170" t="s">
        <v>13</v>
      </c>
      <c r="E855" s="1170" t="s">
        <v>616</v>
      </c>
      <c r="F855" s="1170" t="s">
        <v>617</v>
      </c>
      <c r="G855" s="1172" t="s">
        <v>34</v>
      </c>
      <c r="H855" s="1172" t="s">
        <v>1337</v>
      </c>
      <c r="I855" s="1172" t="s">
        <v>34</v>
      </c>
      <c r="J855" s="1172" t="s">
        <v>608</v>
      </c>
      <c r="K855" s="1172" t="s">
        <v>48</v>
      </c>
      <c r="L855" s="740" t="s">
        <v>1414</v>
      </c>
      <c r="M855" s="740" t="s">
        <v>34</v>
      </c>
      <c r="N855" s="1172" t="s">
        <v>3614</v>
      </c>
      <c r="O855" s="1172" t="s">
        <v>1320</v>
      </c>
      <c r="P855" s="783">
        <v>42890</v>
      </c>
      <c r="Q855" s="741">
        <v>9.4882779999999993</v>
      </c>
      <c r="R855" s="741">
        <v>10.831089602409641</v>
      </c>
      <c r="S855" s="784">
        <v>33</v>
      </c>
      <c r="T855" s="742">
        <v>-1.0784064611472299E-2</v>
      </c>
      <c r="U855" s="743">
        <v>-0.33178313738562304</v>
      </c>
      <c r="V855" s="742">
        <v>9.1632333642046593E-3</v>
      </c>
      <c r="W855" s="743">
        <v>6.9267142187596872E-2</v>
      </c>
      <c r="X855" s="742">
        <v>-4.6706994689147963E-2</v>
      </c>
      <c r="Y855" s="743">
        <v>-0.22751579123084553</v>
      </c>
      <c r="Z855" s="742">
        <v>6.7974371247816245E-2</v>
      </c>
      <c r="AA855" s="743">
        <v>0.29289558824856476</v>
      </c>
      <c r="AB855" s="742">
        <v>7.2333434049158388E-2</v>
      </c>
      <c r="AC855" s="744">
        <v>-1.7021876665322202</v>
      </c>
      <c r="AD855" s="785">
        <v>26269634000138</v>
      </c>
      <c r="AE855" s="1178" t="s">
        <v>1809</v>
      </c>
      <c r="AF855" s="786" t="s">
        <v>1810</v>
      </c>
      <c r="AG855" s="787" t="s">
        <v>1431</v>
      </c>
      <c r="AH855" s="787" t="s">
        <v>1730</v>
      </c>
      <c r="AI855" s="787">
        <v>1000</v>
      </c>
      <c r="AJ855" s="787">
        <v>100</v>
      </c>
      <c r="AK855" s="787">
        <v>1000</v>
      </c>
      <c r="AL855" s="742">
        <v>2.5000000000000001E-2</v>
      </c>
      <c r="AM855" s="742">
        <v>0</v>
      </c>
      <c r="AN855" s="743" t="s">
        <v>64</v>
      </c>
      <c r="AO855" s="1172" t="s">
        <v>34</v>
      </c>
      <c r="AP855" s="1178" t="s">
        <v>1742</v>
      </c>
      <c r="AQ855" s="745" t="s">
        <v>674</v>
      </c>
      <c r="AR855" s="742">
        <v>0</v>
      </c>
      <c r="AS855" s="742">
        <v>0</v>
      </c>
      <c r="AT855" s="742" t="s">
        <v>1414</v>
      </c>
      <c r="AU855" s="742" t="s">
        <v>2724</v>
      </c>
      <c r="AX855"/>
      <c r="AY855" s="190"/>
      <c r="AZ855" s="176"/>
      <c r="BA855" s="176"/>
      <c r="BB855" s="176"/>
      <c r="BC855" s="751"/>
      <c r="BD855" s="176"/>
      <c r="BE855" s="176"/>
      <c r="BF855" s="176"/>
      <c r="BG855" s="176"/>
      <c r="BH855" s="751"/>
      <c r="BI855" s="178"/>
      <c r="BJ855" s="191"/>
      <c r="BK855" s="191"/>
      <c r="BL855" s="191"/>
      <c r="BM855" s="178"/>
      <c r="BN855" s="178"/>
      <c r="BO855" s="178"/>
      <c r="BP855" s="178"/>
      <c r="BQ855" s="178"/>
      <c r="BR855" s="178"/>
      <c r="BS855" s="178"/>
      <c r="BT855" s="178"/>
      <c r="BU855" s="179"/>
      <c r="BV855" s="180"/>
      <c r="BW855" s="181"/>
      <c r="BX855" s="177"/>
      <c r="BY855"/>
      <c r="CA855"/>
    </row>
    <row r="856" spans="2:79" ht="18.75">
      <c r="B856" s="1170" t="s">
        <v>1669</v>
      </c>
      <c r="C856" s="335">
        <v>27566566000131</v>
      </c>
      <c r="D856" s="1170" t="s">
        <v>13</v>
      </c>
      <c r="E856" s="1170" t="s">
        <v>615</v>
      </c>
      <c r="F856" s="1170" t="s">
        <v>619</v>
      </c>
      <c r="G856" s="1172" t="s">
        <v>34</v>
      </c>
      <c r="H856" s="1172" t="s">
        <v>1336</v>
      </c>
      <c r="I856" s="1172" t="s">
        <v>34</v>
      </c>
      <c r="J856" s="1172" t="s">
        <v>1414</v>
      </c>
      <c r="K856" s="1172" t="s">
        <v>48</v>
      </c>
      <c r="L856" s="740" t="s">
        <v>1414</v>
      </c>
      <c r="M856" s="740" t="s">
        <v>34</v>
      </c>
      <c r="N856" s="1172" t="s">
        <v>3615</v>
      </c>
      <c r="O856" s="1172" t="s">
        <v>1320</v>
      </c>
      <c r="P856" s="783">
        <v>42897</v>
      </c>
      <c r="Q856" s="741">
        <v>32.251268000000003</v>
      </c>
      <c r="R856" s="741">
        <v>36.650700301204807</v>
      </c>
      <c r="S856" s="784">
        <v>32</v>
      </c>
      <c r="T856" s="742">
        <v>1.3359370489730349E-2</v>
      </c>
      <c r="U856" s="743">
        <v>0.41101514264522804</v>
      </c>
      <c r="V856" s="742">
        <v>0.15193584624688761</v>
      </c>
      <c r="W856" s="743">
        <v>1.1485205545989592</v>
      </c>
      <c r="X856" s="742">
        <v>0.20418915624299006</v>
      </c>
      <c r="Y856" s="743">
        <v>0.99463169815497476</v>
      </c>
      <c r="Z856" s="742">
        <v>0.30691913301564266</v>
      </c>
      <c r="AA856" s="743">
        <v>1.3224875546347057</v>
      </c>
      <c r="AB856" s="742">
        <v>5.4207802449834516E-2</v>
      </c>
      <c r="AC856" s="744">
        <v>0.36244844244453911</v>
      </c>
      <c r="AD856" s="785">
        <v>26277587000174</v>
      </c>
      <c r="AE856" s="1178" t="s">
        <v>1809</v>
      </c>
      <c r="AF856" s="786" t="s">
        <v>1810</v>
      </c>
      <c r="AG856" s="787" t="s">
        <v>1431</v>
      </c>
      <c r="AH856" s="787" t="s">
        <v>1730</v>
      </c>
      <c r="AI856" s="787">
        <v>1000</v>
      </c>
      <c r="AJ856" s="787">
        <v>100</v>
      </c>
      <c r="AK856" s="787">
        <v>1000</v>
      </c>
      <c r="AL856" s="742">
        <v>2.5000000000000001E-2</v>
      </c>
      <c r="AM856" s="742">
        <v>0</v>
      </c>
      <c r="AN856" s="743" t="s">
        <v>64</v>
      </c>
      <c r="AO856" s="1172" t="s">
        <v>34</v>
      </c>
      <c r="AP856" s="1178" t="s">
        <v>1742</v>
      </c>
      <c r="AQ856" s="745" t="s">
        <v>664</v>
      </c>
      <c r="AR856" s="742">
        <v>0</v>
      </c>
      <c r="AS856" s="742">
        <v>0</v>
      </c>
      <c r="AT856" s="742" t="s">
        <v>1414</v>
      </c>
      <c r="AU856" s="742" t="s">
        <v>2724</v>
      </c>
      <c r="AX856"/>
      <c r="AY856" s="190"/>
      <c r="AZ856" s="176"/>
      <c r="BA856" s="176"/>
      <c r="BB856" s="176"/>
      <c r="BC856" s="751"/>
      <c r="BD856" s="176"/>
      <c r="BE856" s="176"/>
      <c r="BF856" s="176"/>
      <c r="BG856" s="176"/>
      <c r="BH856" s="751"/>
      <c r="BI856" s="178"/>
      <c r="BJ856" s="191"/>
      <c r="BK856" s="191"/>
      <c r="BL856" s="191"/>
      <c r="BM856" s="178"/>
      <c r="BN856" s="178"/>
      <c r="BO856" s="178"/>
      <c r="BP856" s="178"/>
      <c r="BQ856" s="178"/>
      <c r="BR856" s="178"/>
      <c r="BS856" s="178"/>
      <c r="BT856" s="178"/>
      <c r="BU856" s="179"/>
      <c r="BV856" s="180"/>
      <c r="BW856" s="181"/>
      <c r="BX856" s="177"/>
      <c r="BY856"/>
      <c r="CA856"/>
    </row>
    <row r="857" spans="2:79" ht="18.75">
      <c r="B857" s="1170" t="s">
        <v>1670</v>
      </c>
      <c r="C857" s="335">
        <v>36988916000149</v>
      </c>
      <c r="D857" s="1170" t="s">
        <v>14</v>
      </c>
      <c r="E857" s="1170" t="s">
        <v>607</v>
      </c>
      <c r="F857" s="1170" t="s">
        <v>1414</v>
      </c>
      <c r="G857" s="1172" t="s">
        <v>1414</v>
      </c>
      <c r="H857" s="1172" t="s">
        <v>34</v>
      </c>
      <c r="I857" s="1172" t="s">
        <v>34</v>
      </c>
      <c r="J857" s="1172" t="s">
        <v>608</v>
      </c>
      <c r="K857" s="1172" t="s">
        <v>48</v>
      </c>
      <c r="L857" s="740" t="s">
        <v>1414</v>
      </c>
      <c r="M857" s="740" t="s">
        <v>34</v>
      </c>
      <c r="N857" s="1172" t="s">
        <v>3616</v>
      </c>
      <c r="O857" s="1172" t="s">
        <v>1320</v>
      </c>
      <c r="P857" s="783">
        <v>44044</v>
      </c>
      <c r="Q857" s="741">
        <v>9.6021825199999995</v>
      </c>
      <c r="R857" s="741">
        <v>16.808942369233868</v>
      </c>
      <c r="S857" s="784">
        <v>32</v>
      </c>
      <c r="T857" s="742">
        <v>-6.8474659072643607E-2</v>
      </c>
      <c r="U857" s="743">
        <v>-2.1066952060324242</v>
      </c>
      <c r="V857" s="742">
        <v>-0.19823990444665462</v>
      </c>
      <c r="W857" s="743">
        <v>-1.4985443568645702</v>
      </c>
      <c r="X857" s="742">
        <v>-0.26627394906796509</v>
      </c>
      <c r="Y857" s="743">
        <v>-1.2970547261615106</v>
      </c>
      <c r="Z857" s="742"/>
      <c r="AA857" s="743"/>
      <c r="AB857" s="742">
        <v>0.21932189862117502</v>
      </c>
      <c r="AC857" s="744">
        <v>-1.5070461235526926</v>
      </c>
      <c r="AD857" s="785">
        <v>35727340000101</v>
      </c>
      <c r="AE857" s="1178" t="s">
        <v>1809</v>
      </c>
      <c r="AF857" s="786" t="s">
        <v>1810</v>
      </c>
      <c r="AG857" s="787" t="s">
        <v>1431</v>
      </c>
      <c r="AH857" s="787" t="s">
        <v>1726</v>
      </c>
      <c r="AI857" s="787">
        <v>1000</v>
      </c>
      <c r="AJ857" s="787">
        <v>0</v>
      </c>
      <c r="AK857" s="787">
        <v>1000</v>
      </c>
      <c r="AL857" s="742">
        <v>0</v>
      </c>
      <c r="AM857" s="742">
        <v>0</v>
      </c>
      <c r="AN857" s="743" t="s">
        <v>666</v>
      </c>
      <c r="AO857" s="1172" t="s">
        <v>34</v>
      </c>
      <c r="AP857" s="1178" t="s">
        <v>1727</v>
      </c>
      <c r="AQ857" s="745" t="s">
        <v>659</v>
      </c>
      <c r="AR857" s="742">
        <v>0</v>
      </c>
      <c r="AS857" s="742">
        <v>0</v>
      </c>
      <c r="AT857" s="742" t="s">
        <v>1414</v>
      </c>
      <c r="AU857" s="742" t="s">
        <v>2724</v>
      </c>
      <c r="AX857"/>
      <c r="AY857" s="190"/>
      <c r="AZ857" s="176"/>
      <c r="BA857" s="176"/>
      <c r="BB857" s="176"/>
      <c r="BC857" s="751"/>
      <c r="BD857" s="176"/>
      <c r="BE857" s="176"/>
      <c r="BF857" s="176"/>
      <c r="BG857" s="176"/>
      <c r="BH857" s="751"/>
      <c r="BI857" s="178"/>
      <c r="BJ857" s="191"/>
      <c r="BK857" s="191"/>
      <c r="BL857" s="191"/>
      <c r="BM857" s="178"/>
      <c r="BN857" s="178"/>
      <c r="BO857" s="178"/>
      <c r="BP857" s="178"/>
      <c r="BQ857" s="178"/>
      <c r="BR857" s="178"/>
      <c r="BS857" s="178"/>
      <c r="BT857" s="178"/>
      <c r="BU857" s="179"/>
      <c r="BV857" s="180"/>
      <c r="BW857" s="181"/>
      <c r="BX857" s="177"/>
      <c r="BY857"/>
      <c r="CA857"/>
    </row>
    <row r="858" spans="2:79" ht="18.75">
      <c r="B858" s="1170" t="s">
        <v>1671</v>
      </c>
      <c r="C858" s="335">
        <v>34674530000137</v>
      </c>
      <c r="D858" s="1170" t="s">
        <v>14</v>
      </c>
      <c r="E858" s="1170" t="s">
        <v>607</v>
      </c>
      <c r="F858" s="1170" t="s">
        <v>1414</v>
      </c>
      <c r="G858" s="1172" t="s">
        <v>1414</v>
      </c>
      <c r="H858" s="1172" t="s">
        <v>34</v>
      </c>
      <c r="I858" s="1172" t="s">
        <v>34</v>
      </c>
      <c r="J858" s="1172" t="s">
        <v>608</v>
      </c>
      <c r="K858" s="1172" t="s">
        <v>48</v>
      </c>
      <c r="L858" s="740" t="s">
        <v>1414</v>
      </c>
      <c r="M858" s="740" t="s">
        <v>34</v>
      </c>
      <c r="N858" s="1172" t="s">
        <v>3617</v>
      </c>
      <c r="O858" s="1172" t="s">
        <v>1320</v>
      </c>
      <c r="P858" s="783">
        <v>43777</v>
      </c>
      <c r="Q858" s="741">
        <v>32.922476899999999</v>
      </c>
      <c r="R858" s="741">
        <v>140.06245427874495</v>
      </c>
      <c r="S858" s="784">
        <v>90</v>
      </c>
      <c r="T858" s="742">
        <v>-7.4242359555772741E-2</v>
      </c>
      <c r="U858" s="743">
        <v>-2.2841446029655073</v>
      </c>
      <c r="V858" s="742">
        <v>-0.2794741241792893</v>
      </c>
      <c r="W858" s="743">
        <v>-2.1126138697834187</v>
      </c>
      <c r="X858" s="742">
        <v>-0.41729919143683036</v>
      </c>
      <c r="Y858" s="743">
        <v>-2.032718147498402</v>
      </c>
      <c r="Z858" s="742">
        <v>-4.2079944535935776E-2</v>
      </c>
      <c r="AA858" s="743">
        <v>-0.18131878062374637</v>
      </c>
      <c r="AB858" s="742">
        <v>0.22241607463516574</v>
      </c>
      <c r="AC858" s="744">
        <v>-1.8513159965407924</v>
      </c>
      <c r="AD858" s="785">
        <v>34461958000100</v>
      </c>
      <c r="AE858" s="1178" t="s">
        <v>1809</v>
      </c>
      <c r="AF858" s="786" t="s">
        <v>1810</v>
      </c>
      <c r="AG858" s="787" t="s">
        <v>1431</v>
      </c>
      <c r="AH858" s="787" t="s">
        <v>1726</v>
      </c>
      <c r="AI858" s="787">
        <v>0</v>
      </c>
      <c r="AJ858" s="787">
        <v>0</v>
      </c>
      <c r="AK858" s="787">
        <v>0</v>
      </c>
      <c r="AL858" s="742">
        <v>0</v>
      </c>
      <c r="AM858" s="742">
        <v>0</v>
      </c>
      <c r="AN858" s="743" t="s">
        <v>666</v>
      </c>
      <c r="AO858" s="1172" t="s">
        <v>34</v>
      </c>
      <c r="AP858" s="1178" t="s">
        <v>1727</v>
      </c>
      <c r="AQ858" s="745" t="s">
        <v>659</v>
      </c>
      <c r="AR858" s="742">
        <v>0</v>
      </c>
      <c r="AS858" s="742">
        <v>0</v>
      </c>
      <c r="AT858" s="742" t="s">
        <v>1414</v>
      </c>
      <c r="AU858" s="742" t="s">
        <v>2724</v>
      </c>
      <c r="AX858"/>
      <c r="AY858" s="190"/>
      <c r="AZ858" s="176"/>
      <c r="BA858" s="176"/>
      <c r="BB858" s="176"/>
      <c r="BC858" s="751"/>
      <c r="BD858" s="176"/>
      <c r="BE858" s="176"/>
      <c r="BF858" s="176"/>
      <c r="BG858" s="176"/>
      <c r="BH858" s="751"/>
      <c r="BI858" s="178"/>
      <c r="BJ858" s="191"/>
      <c r="BK858" s="191"/>
      <c r="BL858" s="191"/>
      <c r="BM858" s="178"/>
      <c r="BN858" s="178"/>
      <c r="BO858" s="178"/>
      <c r="BP858" s="178"/>
      <c r="BQ858" s="178"/>
      <c r="BR858" s="178"/>
      <c r="BS858" s="178"/>
      <c r="BT858" s="178"/>
      <c r="BU858" s="179"/>
      <c r="BV858" s="180"/>
      <c r="BW858" s="181"/>
      <c r="BX858" s="177"/>
      <c r="BY858"/>
      <c r="CA858"/>
    </row>
    <row r="859" spans="2:79" ht="18.75">
      <c r="B859" s="1170" t="s">
        <v>1672</v>
      </c>
      <c r="C859" s="335">
        <v>30658954000157</v>
      </c>
      <c r="D859" s="1170" t="s">
        <v>13</v>
      </c>
      <c r="E859" s="1170" t="s">
        <v>615</v>
      </c>
      <c r="F859" s="1170" t="s">
        <v>619</v>
      </c>
      <c r="G859" s="1172" t="s">
        <v>34</v>
      </c>
      <c r="H859" s="1172" t="s">
        <v>1337</v>
      </c>
      <c r="I859" s="1172" t="s">
        <v>34</v>
      </c>
      <c r="J859" s="1172" t="s">
        <v>611</v>
      </c>
      <c r="K859" s="1172" t="s">
        <v>48</v>
      </c>
      <c r="L859" s="740" t="s">
        <v>1414</v>
      </c>
      <c r="M859" s="740" t="s">
        <v>34</v>
      </c>
      <c r="N859" s="1172" t="s">
        <v>3618</v>
      </c>
      <c r="O859" s="1172" t="s">
        <v>1320</v>
      </c>
      <c r="P859" s="783">
        <v>43377</v>
      </c>
      <c r="Q859" s="741">
        <v>222.33725749999999</v>
      </c>
      <c r="R859" s="741">
        <v>255.5519509565863</v>
      </c>
      <c r="S859" s="784">
        <v>60</v>
      </c>
      <c r="T859" s="742">
        <v>2.6598180755313949E-2</v>
      </c>
      <c r="U859" s="743">
        <v>0.81832112266463408</v>
      </c>
      <c r="V859" s="742">
        <v>9.7137538992577488E-2</v>
      </c>
      <c r="W859" s="743">
        <v>0.73428662762602348</v>
      </c>
      <c r="X859" s="742">
        <v>0.13848181774770141</v>
      </c>
      <c r="Y859" s="743">
        <v>0.67456278327567953</v>
      </c>
      <c r="Z859" s="742">
        <v>0.43107589181077088</v>
      </c>
      <c r="AA859" s="743">
        <v>1.8574681103173374</v>
      </c>
      <c r="AB859" s="742">
        <v>6.3403331893128828E-2</v>
      </c>
      <c r="AC859" s="744">
        <v>-0.55439947142329438</v>
      </c>
      <c r="AD859" s="785">
        <v>30658606000180</v>
      </c>
      <c r="AE859" s="1178" t="s">
        <v>1809</v>
      </c>
      <c r="AF859" s="786" t="s">
        <v>1810</v>
      </c>
      <c r="AG859" s="787" t="s">
        <v>1431</v>
      </c>
      <c r="AH859" s="787" t="s">
        <v>1730</v>
      </c>
      <c r="AI859" s="787">
        <v>50000</v>
      </c>
      <c r="AJ859" s="787">
        <v>10000</v>
      </c>
      <c r="AK859" s="787">
        <v>50000</v>
      </c>
      <c r="AL859" s="742">
        <v>2.7000000000000003E-2</v>
      </c>
      <c r="AM859" s="742">
        <v>0</v>
      </c>
      <c r="AN859" s="743" t="s">
        <v>64</v>
      </c>
      <c r="AO859" s="1172" t="s">
        <v>34</v>
      </c>
      <c r="AP859" s="1178" t="s">
        <v>1742</v>
      </c>
      <c r="AQ859" s="745" t="s">
        <v>664</v>
      </c>
      <c r="AR859" s="742">
        <v>0</v>
      </c>
      <c r="AS859" s="742">
        <v>0</v>
      </c>
      <c r="AT859" s="742" t="s">
        <v>1414</v>
      </c>
      <c r="AU859" s="742" t="s">
        <v>2724</v>
      </c>
      <c r="AX859"/>
      <c r="AY859" s="190"/>
      <c r="AZ859" s="176"/>
      <c r="BA859" s="176"/>
      <c r="BB859" s="176"/>
      <c r="BC859" s="751"/>
      <c r="BD859" s="176"/>
      <c r="BE859" s="176"/>
      <c r="BF859" s="176"/>
      <c r="BG859" s="176"/>
      <c r="BH859" s="751"/>
      <c r="BI859" s="178"/>
      <c r="BJ859" s="191"/>
      <c r="BK859" s="191"/>
      <c r="BL859" s="191"/>
      <c r="BM859" s="178"/>
      <c r="BN859" s="178"/>
      <c r="BO859" s="178"/>
      <c r="BP859" s="178"/>
      <c r="BQ859" s="178"/>
      <c r="BR859" s="178"/>
      <c r="BS859" s="178"/>
      <c r="BT859" s="178"/>
      <c r="BU859" s="179"/>
      <c r="BV859" s="180"/>
      <c r="BW859" s="181"/>
      <c r="BX859" s="177"/>
      <c r="BY859"/>
      <c r="CA859"/>
    </row>
    <row r="860" spans="2:79" ht="18.75">
      <c r="B860" s="1170" t="s">
        <v>1673</v>
      </c>
      <c r="C860" s="335">
        <v>30658606000180</v>
      </c>
      <c r="D860" s="1170" t="s">
        <v>13</v>
      </c>
      <c r="E860" s="1170" t="s">
        <v>615</v>
      </c>
      <c r="F860" s="1170" t="s">
        <v>619</v>
      </c>
      <c r="G860" s="1172" t="s">
        <v>34</v>
      </c>
      <c r="H860" s="1172" t="s">
        <v>1337</v>
      </c>
      <c r="I860" s="1172" t="s">
        <v>34</v>
      </c>
      <c r="J860" s="1172" t="s">
        <v>611</v>
      </c>
      <c r="K860" s="1172" t="s">
        <v>48</v>
      </c>
      <c r="L860" s="740" t="s">
        <v>1414</v>
      </c>
      <c r="M860" s="740" t="s">
        <v>34</v>
      </c>
      <c r="N860" s="1172" t="s">
        <v>3619</v>
      </c>
      <c r="O860" s="1172" t="s">
        <v>1320</v>
      </c>
      <c r="P860" s="783">
        <v>43370</v>
      </c>
      <c r="Q860" s="741">
        <v>692.26086430999999</v>
      </c>
      <c r="R860" s="741">
        <v>835.0109838974297</v>
      </c>
      <c r="S860" s="784">
        <v>60</v>
      </c>
      <c r="T860" s="742">
        <v>2.7103647512000562E-2</v>
      </c>
      <c r="U860" s="743">
        <v>0.83387234128393006</v>
      </c>
      <c r="V860" s="742">
        <v>9.9223884278662133E-2</v>
      </c>
      <c r="W860" s="743">
        <v>0.75005782648560759</v>
      </c>
      <c r="X860" s="742">
        <v>0.14336395408858627</v>
      </c>
      <c r="Y860" s="743">
        <v>0.69834429865438929</v>
      </c>
      <c r="Z860" s="742">
        <v>0.44092554522178595</v>
      </c>
      <c r="AA860" s="743">
        <v>1.8999094007170103</v>
      </c>
      <c r="AB860" s="742">
        <v>6.3749315963870221E-2</v>
      </c>
      <c r="AC860" s="744">
        <v>-0.51866326566830723</v>
      </c>
      <c r="AD860" s="785">
        <v>30592665000100</v>
      </c>
      <c r="AE860" s="1178" t="s">
        <v>1809</v>
      </c>
      <c r="AF860" s="786" t="s">
        <v>1810</v>
      </c>
      <c r="AG860" s="787" t="s">
        <v>1431</v>
      </c>
      <c r="AH860" s="787" t="s">
        <v>1730</v>
      </c>
      <c r="AI860" s="787">
        <v>50000</v>
      </c>
      <c r="AJ860" s="787">
        <v>10000</v>
      </c>
      <c r="AK860" s="787">
        <v>50000</v>
      </c>
      <c r="AL860" s="742">
        <v>2.5000000000000001E-2</v>
      </c>
      <c r="AM860" s="742">
        <v>0</v>
      </c>
      <c r="AN860" s="743" t="s">
        <v>64</v>
      </c>
      <c r="AO860" s="1172" t="s">
        <v>34</v>
      </c>
      <c r="AP860" s="1178" t="s">
        <v>1742</v>
      </c>
      <c r="AQ860" s="745" t="s">
        <v>664</v>
      </c>
      <c r="AR860" s="742">
        <v>0</v>
      </c>
      <c r="AS860" s="742">
        <v>0</v>
      </c>
      <c r="AT860" s="742" t="s">
        <v>1414</v>
      </c>
      <c r="AU860" s="742" t="s">
        <v>2724</v>
      </c>
      <c r="AX860"/>
      <c r="AY860" s="190"/>
      <c r="AZ860" s="176"/>
      <c r="BA860" s="176"/>
      <c r="BB860" s="176"/>
      <c r="BC860" s="751"/>
      <c r="BD860" s="176"/>
      <c r="BE860" s="176"/>
      <c r="BF860" s="176"/>
      <c r="BG860" s="176"/>
      <c r="BH860" s="751"/>
      <c r="BI860" s="178"/>
      <c r="BJ860" s="191"/>
      <c r="BK860" s="191"/>
      <c r="BL860" s="191"/>
      <c r="BM860" s="178"/>
      <c r="BN860" s="178"/>
      <c r="BO860" s="178"/>
      <c r="BP860" s="178"/>
      <c r="BQ860" s="178"/>
      <c r="BR860" s="178"/>
      <c r="BS860" s="178"/>
      <c r="BT860" s="178"/>
      <c r="BU860" s="179"/>
      <c r="BV860" s="180"/>
      <c r="BW860" s="181"/>
      <c r="BX860" s="177"/>
      <c r="BY860"/>
      <c r="CA860"/>
    </row>
    <row r="861" spans="2:79" ht="18.75">
      <c r="B861" s="1170" t="s">
        <v>1674</v>
      </c>
      <c r="C861" s="335">
        <v>23508793000150</v>
      </c>
      <c r="D861" s="1170" t="s">
        <v>13</v>
      </c>
      <c r="E861" s="1170" t="s">
        <v>615</v>
      </c>
      <c r="F861" s="1170" t="s">
        <v>619</v>
      </c>
      <c r="G861" s="1172" t="s">
        <v>34</v>
      </c>
      <c r="H861" s="1172" t="s">
        <v>1337</v>
      </c>
      <c r="I861" s="1172" t="s">
        <v>34</v>
      </c>
      <c r="J861" s="1172" t="s">
        <v>611</v>
      </c>
      <c r="K861" s="1172" t="s">
        <v>48</v>
      </c>
      <c r="L861" s="740" t="s">
        <v>1414</v>
      </c>
      <c r="M861" s="740" t="s">
        <v>34</v>
      </c>
      <c r="N861" s="1172" t="s">
        <v>3620</v>
      </c>
      <c r="O861" s="1172" t="s">
        <v>1323</v>
      </c>
      <c r="P861" s="783">
        <v>42537</v>
      </c>
      <c r="Q861" s="741">
        <v>28.383807000000001</v>
      </c>
      <c r="R861" s="741">
        <v>31.151507559183678</v>
      </c>
      <c r="S861" s="784">
        <v>32</v>
      </c>
      <c r="T861" s="742">
        <v>4.3527641346956303E-2</v>
      </c>
      <c r="U861" s="743">
        <v>1.3391738578537378</v>
      </c>
      <c r="V861" s="742">
        <v>0.12151662681831477</v>
      </c>
      <c r="W861" s="743">
        <v>0.9185741684656894</v>
      </c>
      <c r="X861" s="742">
        <v>0.17841693403271197</v>
      </c>
      <c r="Y861" s="743">
        <v>0.86909188196742304</v>
      </c>
      <c r="Z861" s="742">
        <v>0.38229417076611494</v>
      </c>
      <c r="AA861" s="743">
        <v>1.6472719640512414</v>
      </c>
      <c r="AB861" s="742">
        <v>5.8903332243691965E-2</v>
      </c>
      <c r="AC861" s="744">
        <v>-0.18287056864160012</v>
      </c>
      <c r="AD861" s="785">
        <v>21956674000134</v>
      </c>
      <c r="AE861" s="1178" t="s">
        <v>1809</v>
      </c>
      <c r="AF861" s="786" t="s">
        <v>1810</v>
      </c>
      <c r="AG861" s="787" t="s">
        <v>1431</v>
      </c>
      <c r="AH861" s="787" t="s">
        <v>1797</v>
      </c>
      <c r="AI861" s="787">
        <v>500000</v>
      </c>
      <c r="AJ861" s="787">
        <v>100000</v>
      </c>
      <c r="AK861" s="787">
        <v>500000</v>
      </c>
      <c r="AL861" s="742">
        <v>0</v>
      </c>
      <c r="AM861" s="742">
        <v>0</v>
      </c>
      <c r="AN861" s="743" t="s">
        <v>64</v>
      </c>
      <c r="AO861" s="1172" t="s">
        <v>34</v>
      </c>
      <c r="AP861" s="1178" t="s">
        <v>1742</v>
      </c>
      <c r="AQ861" s="745" t="s">
        <v>679</v>
      </c>
      <c r="AR861" s="742">
        <v>0</v>
      </c>
      <c r="AS861" s="742">
        <v>0</v>
      </c>
      <c r="AT861" s="742" t="s">
        <v>1414</v>
      </c>
      <c r="AU861" s="742" t="s">
        <v>2724</v>
      </c>
      <c r="AX861"/>
      <c r="AY861" s="190"/>
      <c r="AZ861" s="176"/>
      <c r="BA861" s="176"/>
      <c r="BB861" s="176"/>
      <c r="BC861" s="751"/>
      <c r="BD861" s="176"/>
      <c r="BE861" s="176"/>
      <c r="BF861" s="176"/>
      <c r="BG861" s="176"/>
      <c r="BH861" s="751"/>
      <c r="BI861" s="178"/>
      <c r="BJ861" s="191"/>
      <c r="BK861" s="191"/>
      <c r="BL861" s="191"/>
      <c r="BM861" s="178"/>
      <c r="BN861" s="178"/>
      <c r="BO861" s="178"/>
      <c r="BP861" s="178"/>
      <c r="BQ861" s="178"/>
      <c r="BR861" s="178"/>
      <c r="BS861" s="178"/>
      <c r="BT861" s="178"/>
      <c r="BU861" s="179"/>
      <c r="BV861" s="180"/>
      <c r="BW861" s="181"/>
      <c r="BX861" s="177"/>
      <c r="BY861"/>
      <c r="CA861"/>
    </row>
    <row r="862" spans="2:79" ht="18.75">
      <c r="B862" s="1170" t="s">
        <v>1675</v>
      </c>
      <c r="C862" s="335">
        <v>28651543000198</v>
      </c>
      <c r="D862" s="1170" t="s">
        <v>13</v>
      </c>
      <c r="E862" s="1170" t="s">
        <v>615</v>
      </c>
      <c r="F862" s="1170" t="s">
        <v>619</v>
      </c>
      <c r="G862" s="1172" t="s">
        <v>34</v>
      </c>
      <c r="H862" s="1172" t="s">
        <v>1337</v>
      </c>
      <c r="I862" s="1172" t="s">
        <v>34</v>
      </c>
      <c r="J862" s="1172" t="s">
        <v>1414</v>
      </c>
      <c r="K862" s="1172" t="s">
        <v>48</v>
      </c>
      <c r="L862" s="740" t="s">
        <v>1414</v>
      </c>
      <c r="M862" s="740" t="s">
        <v>34</v>
      </c>
      <c r="N862" s="1172" t="s">
        <v>3621</v>
      </c>
      <c r="O862" s="1172" t="s">
        <v>1320</v>
      </c>
      <c r="P862" s="783">
        <v>43156</v>
      </c>
      <c r="Q862" s="741">
        <v>3.9619450399999998</v>
      </c>
      <c r="R862" s="741">
        <v>8.324351731044171</v>
      </c>
      <c r="S862" s="784">
        <v>5</v>
      </c>
      <c r="T862" s="742">
        <v>4.7290319411870563E-2</v>
      </c>
      <c r="U862" s="743">
        <v>1.4549366224815807</v>
      </c>
      <c r="V862" s="742">
        <v>6.6103930950696999E-2</v>
      </c>
      <c r="W862" s="743">
        <v>0.49969592635366039</v>
      </c>
      <c r="X862" s="742">
        <v>-1.9939182686699142E-2</v>
      </c>
      <c r="Y862" s="743">
        <v>-9.7126328843305992E-2</v>
      </c>
      <c r="Z862" s="742">
        <v>9.243923187231684E-2</v>
      </c>
      <c r="AA862" s="743">
        <v>0.39831252131453199</v>
      </c>
      <c r="AB862" s="742">
        <v>0.12644360041851033</v>
      </c>
      <c r="AC862" s="744">
        <v>-0.52343006297547623</v>
      </c>
      <c r="AD862" s="785">
        <v>22282992000120</v>
      </c>
      <c r="AE862" s="1178" t="s">
        <v>1809</v>
      </c>
      <c r="AF862" s="786" t="s">
        <v>1810</v>
      </c>
      <c r="AG862" s="787" t="s">
        <v>1431</v>
      </c>
      <c r="AH862" s="787" t="s">
        <v>1726</v>
      </c>
      <c r="AI862" s="787">
        <v>1000</v>
      </c>
      <c r="AJ862" s="787">
        <v>1000</v>
      </c>
      <c r="AK862" s="787">
        <v>1000</v>
      </c>
      <c r="AL862" s="742">
        <v>9.4999999999999998E-3</v>
      </c>
      <c r="AM862" s="742">
        <v>0</v>
      </c>
      <c r="AN862" s="743" t="s">
        <v>64</v>
      </c>
      <c r="AO862" s="1172" t="s">
        <v>34</v>
      </c>
      <c r="AP862" s="1178" t="s">
        <v>1742</v>
      </c>
      <c r="AQ862" s="745" t="s">
        <v>679</v>
      </c>
      <c r="AR862" s="742">
        <v>0</v>
      </c>
      <c r="AS862" s="742">
        <v>0</v>
      </c>
      <c r="AT862" s="742" t="s">
        <v>1414</v>
      </c>
      <c r="AU862" s="742" t="s">
        <v>2724</v>
      </c>
      <c r="AX862"/>
      <c r="AY862" s="190"/>
      <c r="AZ862" s="176"/>
      <c r="BA862" s="176"/>
      <c r="BB862" s="176"/>
      <c r="BC862" s="751"/>
      <c r="BD862" s="176"/>
      <c r="BE862" s="176"/>
      <c r="BF862" s="176"/>
      <c r="BG862" s="176"/>
      <c r="BH862" s="751"/>
      <c r="BI862" s="178"/>
      <c r="BJ862" s="191"/>
      <c r="BK862" s="191"/>
      <c r="BL862" s="191"/>
      <c r="BM862" s="178"/>
      <c r="BN862" s="178"/>
      <c r="BO862" s="178"/>
      <c r="BP862" s="178"/>
      <c r="BQ862" s="178"/>
      <c r="BR862" s="178"/>
      <c r="BS862" s="178"/>
      <c r="BT862" s="178"/>
      <c r="BU862" s="179"/>
      <c r="BV862" s="180"/>
      <c r="BW862" s="181"/>
      <c r="BX862" s="177"/>
      <c r="BY862"/>
      <c r="CA862"/>
    </row>
    <row r="863" spans="2:79" ht="18.75">
      <c r="B863" s="1170" t="s">
        <v>550</v>
      </c>
      <c r="C863" s="335">
        <v>20077065000142</v>
      </c>
      <c r="D863" s="1170" t="s">
        <v>13</v>
      </c>
      <c r="E863" s="1170" t="s">
        <v>616</v>
      </c>
      <c r="F863" s="1170" t="s">
        <v>17</v>
      </c>
      <c r="G863" s="1172" t="s">
        <v>1414</v>
      </c>
      <c r="H863" s="1172" t="s">
        <v>34</v>
      </c>
      <c r="I863" s="1172" t="s">
        <v>34</v>
      </c>
      <c r="J863" s="1172" t="s">
        <v>611</v>
      </c>
      <c r="K863" s="1172" t="s">
        <v>49</v>
      </c>
      <c r="L863" s="740" t="s">
        <v>1414</v>
      </c>
      <c r="M863" s="740" t="s">
        <v>1411</v>
      </c>
      <c r="N863" s="1172" t="s">
        <v>3622</v>
      </c>
      <c r="O863" s="1172" t="s">
        <v>1320</v>
      </c>
      <c r="P863" s="783">
        <v>41774</v>
      </c>
      <c r="Q863" s="741">
        <v>0</v>
      </c>
      <c r="R863" s="741">
        <v>0</v>
      </c>
      <c r="S863" s="784">
        <v>3</v>
      </c>
      <c r="T863" s="742"/>
      <c r="U863" s="743"/>
      <c r="V863" s="742"/>
      <c r="W863" s="743"/>
      <c r="X863" s="742"/>
      <c r="Y863" s="743"/>
      <c r="Z863" s="742"/>
      <c r="AA863" s="743"/>
      <c r="AB863" s="742"/>
      <c r="AC863" s="744"/>
      <c r="AD863" s="785">
        <v>0</v>
      </c>
      <c r="AE863" s="1178" t="s">
        <v>1772</v>
      </c>
      <c r="AF863" s="786" t="s">
        <v>1725</v>
      </c>
      <c r="AG863" s="787" t="s">
        <v>1428</v>
      </c>
      <c r="AH863" s="787" t="s">
        <v>1730</v>
      </c>
      <c r="AI863" s="787">
        <v>500</v>
      </c>
      <c r="AJ863" s="787">
        <v>0</v>
      </c>
      <c r="AK863" s="787">
        <v>0</v>
      </c>
      <c r="AL863" s="742">
        <v>1.7000000000000001E-3</v>
      </c>
      <c r="AM863" s="742">
        <v>0</v>
      </c>
      <c r="AN863" s="743" t="s">
        <v>34</v>
      </c>
      <c r="AO863" s="1172" t="s">
        <v>34</v>
      </c>
      <c r="AP863" s="1178" t="s">
        <v>1736</v>
      </c>
      <c r="AQ863" s="745" t="s">
        <v>17</v>
      </c>
      <c r="AR863" s="742">
        <v>5.6666666666666703E-4</v>
      </c>
      <c r="AS863" s="742">
        <v>5.6666666666666703E-4</v>
      </c>
      <c r="AT863" s="742" t="s">
        <v>1414</v>
      </c>
      <c r="AU863" s="742" t="s">
        <v>2724</v>
      </c>
      <c r="AX863"/>
      <c r="AY863" s="190"/>
      <c r="AZ863" s="176"/>
      <c r="BA863" s="176"/>
      <c r="BB863" s="176"/>
      <c r="BC863" s="751"/>
      <c r="BD863" s="176"/>
      <c r="BE863" s="176"/>
      <c r="BF863" s="176"/>
      <c r="BG863" s="176"/>
      <c r="BH863" s="751"/>
      <c r="BI863" s="178"/>
      <c r="BJ863" s="191"/>
      <c r="BK863" s="191"/>
      <c r="BL863" s="191"/>
      <c r="BM863" s="178"/>
      <c r="BN863" s="178"/>
      <c r="BO863" s="178"/>
      <c r="BP863" s="178"/>
      <c r="BQ863" s="178"/>
      <c r="BR863" s="178"/>
      <c r="BS863" s="178"/>
      <c r="BT863" s="178"/>
      <c r="BU863" s="179"/>
      <c r="BV863" s="180"/>
      <c r="BW863" s="181"/>
      <c r="BX863" s="177"/>
      <c r="BY863"/>
      <c r="CA863"/>
    </row>
    <row r="864" spans="2:79" ht="18.75">
      <c r="B864" s="1170" t="s">
        <v>283</v>
      </c>
      <c r="C864" s="335">
        <v>9296009000166</v>
      </c>
      <c r="D864" s="1170" t="s">
        <v>14</v>
      </c>
      <c r="E864" s="1170" t="s">
        <v>607</v>
      </c>
      <c r="F864" s="1170" t="s">
        <v>1414</v>
      </c>
      <c r="G864" s="1172" t="s">
        <v>1414</v>
      </c>
      <c r="H864" s="1172" t="s">
        <v>34</v>
      </c>
      <c r="I864" s="1172" t="s">
        <v>34</v>
      </c>
      <c r="J864" s="1172" t="s">
        <v>608</v>
      </c>
      <c r="K864" s="1172" t="s">
        <v>48</v>
      </c>
      <c r="L864" s="740" t="s">
        <v>1414</v>
      </c>
      <c r="M864" s="740" t="s">
        <v>34</v>
      </c>
      <c r="N864" s="1172" t="s">
        <v>3623</v>
      </c>
      <c r="O864" s="1172" t="s">
        <v>1320</v>
      </c>
      <c r="P864" s="783">
        <v>39607</v>
      </c>
      <c r="Q864" s="741">
        <v>8.3052879999999991</v>
      </c>
      <c r="R864" s="741">
        <v>10.787752277108432</v>
      </c>
      <c r="S864" s="784">
        <v>3</v>
      </c>
      <c r="T864" s="742">
        <v>-3.9381451788413457E-2</v>
      </c>
      <c r="U864" s="743">
        <v>-1.2116119570778996</v>
      </c>
      <c r="V864" s="742">
        <v>-0.17631131930826871</v>
      </c>
      <c r="W864" s="743">
        <v>-1.3327807705428507</v>
      </c>
      <c r="X864" s="742">
        <v>-5.392008972122031E-2</v>
      </c>
      <c r="Y864" s="743">
        <v>-0.26265170683336486</v>
      </c>
      <c r="Z864" s="742">
        <v>0.82538890565447209</v>
      </c>
      <c r="AA864" s="743">
        <v>3.5565282122896034</v>
      </c>
      <c r="AB864" s="742">
        <v>0.25468072743668024</v>
      </c>
      <c r="AC864" s="744">
        <v>-1.2117117580701029</v>
      </c>
      <c r="AD864" s="785">
        <v>0</v>
      </c>
      <c r="AE864" s="1178" t="s">
        <v>1772</v>
      </c>
      <c r="AF864" s="786" t="s">
        <v>1725</v>
      </c>
      <c r="AG864" s="787" t="s">
        <v>1428</v>
      </c>
      <c r="AH864" s="787" t="s">
        <v>1730</v>
      </c>
      <c r="AI864" s="787">
        <v>1000</v>
      </c>
      <c r="AJ864" s="787">
        <v>0</v>
      </c>
      <c r="AK864" s="787">
        <v>0</v>
      </c>
      <c r="AL864" s="742">
        <v>2.5000000000000001E-2</v>
      </c>
      <c r="AM864" s="742">
        <v>0.2</v>
      </c>
      <c r="AN864" s="743" t="s">
        <v>2157</v>
      </c>
      <c r="AO864" s="1172" t="s">
        <v>34</v>
      </c>
      <c r="AP864" s="1178" t="s">
        <v>1727</v>
      </c>
      <c r="AQ864" s="745" t="s">
        <v>670</v>
      </c>
      <c r="AR864" s="742">
        <v>8.3333333333333297E-3</v>
      </c>
      <c r="AS864" s="742">
        <v>8.3333333333333297E-3</v>
      </c>
      <c r="AT864" s="742" t="s">
        <v>1414</v>
      </c>
      <c r="AU864" s="742" t="s">
        <v>2724</v>
      </c>
      <c r="AX864"/>
      <c r="AY864" s="190"/>
      <c r="AZ864" s="176"/>
      <c r="BA864" s="176"/>
      <c r="BB864" s="176"/>
      <c r="BC864" s="751"/>
      <c r="BD864" s="176"/>
      <c r="BE864" s="176"/>
      <c r="BF864" s="176"/>
      <c r="BG864" s="176"/>
      <c r="BH864" s="751"/>
      <c r="BI864" s="178"/>
      <c r="BJ864" s="191"/>
      <c r="BK864" s="191"/>
      <c r="BL864" s="191"/>
      <c r="BM864" s="178"/>
      <c r="BN864" s="178"/>
      <c r="BO864" s="178"/>
      <c r="BP864" s="178"/>
      <c r="BQ864" s="178"/>
      <c r="BR864" s="178"/>
      <c r="BS864" s="178"/>
      <c r="BT864" s="178"/>
      <c r="BU864" s="179"/>
      <c r="BV864" s="180"/>
      <c r="BW864" s="181"/>
      <c r="BX864" s="177"/>
      <c r="BY864"/>
      <c r="CA864"/>
    </row>
    <row r="865" spans="2:79" ht="18.75">
      <c r="B865" s="1170" t="s">
        <v>1066</v>
      </c>
      <c r="C865" s="335">
        <v>9296022000115</v>
      </c>
      <c r="D865" s="1170" t="s">
        <v>14</v>
      </c>
      <c r="E865" s="1170" t="s">
        <v>607</v>
      </c>
      <c r="F865" s="1170" t="s">
        <v>1414</v>
      </c>
      <c r="G865" s="1172" t="s">
        <v>1414</v>
      </c>
      <c r="H865" s="1172" t="s">
        <v>34</v>
      </c>
      <c r="I865" s="1172" t="s">
        <v>34</v>
      </c>
      <c r="J865" s="1172" t="s">
        <v>608</v>
      </c>
      <c r="K865" s="1172" t="s">
        <v>48</v>
      </c>
      <c r="L865" s="740" t="s">
        <v>1414</v>
      </c>
      <c r="M865" s="740" t="s">
        <v>34</v>
      </c>
      <c r="N865" s="1172" t="s">
        <v>3624</v>
      </c>
      <c r="O865" s="1172" t="s">
        <v>1320</v>
      </c>
      <c r="P865" s="783">
        <v>39607</v>
      </c>
      <c r="Q865" s="741">
        <v>28.946795000000002</v>
      </c>
      <c r="R865" s="741">
        <v>37.593233550200814</v>
      </c>
      <c r="S865" s="784">
        <v>3</v>
      </c>
      <c r="T865" s="742">
        <v>-3.566905061213177E-2</v>
      </c>
      <c r="U865" s="743">
        <v>-1.097396014028885</v>
      </c>
      <c r="V865" s="742">
        <v>-0.19561147694516634</v>
      </c>
      <c r="W865" s="743">
        <v>-1.4786754247705134</v>
      </c>
      <c r="X865" s="742">
        <v>-0.10644548668795206</v>
      </c>
      <c r="Y865" s="743">
        <v>-0.51850968549660803</v>
      </c>
      <c r="Z865" s="742">
        <v>0.75489577355743842</v>
      </c>
      <c r="AA865" s="743">
        <v>3.2527795050338848</v>
      </c>
      <c r="AB865" s="742">
        <v>0.26329861588900727</v>
      </c>
      <c r="AC865" s="744">
        <v>-1.2453532599046981</v>
      </c>
      <c r="AD865" s="785">
        <v>0</v>
      </c>
      <c r="AE865" s="1178" t="s">
        <v>1772</v>
      </c>
      <c r="AF865" s="786" t="s">
        <v>1725</v>
      </c>
      <c r="AG865" s="787" t="s">
        <v>1428</v>
      </c>
      <c r="AH865" s="787" t="s">
        <v>1730</v>
      </c>
      <c r="AI865" s="787">
        <v>500</v>
      </c>
      <c r="AJ865" s="787">
        <v>0</v>
      </c>
      <c r="AK865" s="787">
        <v>0</v>
      </c>
      <c r="AL865" s="742">
        <v>3.5000000000000003E-2</v>
      </c>
      <c r="AM865" s="742">
        <v>0.2</v>
      </c>
      <c r="AN865" s="743" t="s">
        <v>2157</v>
      </c>
      <c r="AO865" s="1172" t="s">
        <v>34</v>
      </c>
      <c r="AP865" s="1178" t="s">
        <v>1727</v>
      </c>
      <c r="AQ865" s="745" t="s">
        <v>681</v>
      </c>
      <c r="AR865" s="742">
        <v>8.3333333333333297E-3</v>
      </c>
      <c r="AS865" s="742">
        <v>8.3333333333333297E-3</v>
      </c>
      <c r="AT865" s="742" t="s">
        <v>1414</v>
      </c>
      <c r="AU865" s="742" t="s">
        <v>2724</v>
      </c>
      <c r="AX865"/>
      <c r="AY865" s="190"/>
      <c r="AZ865" s="176"/>
      <c r="BA865" s="176"/>
      <c r="BB865" s="176"/>
      <c r="BC865" s="751"/>
      <c r="BD865" s="176"/>
      <c r="BE865" s="176"/>
      <c r="BF865" s="176"/>
      <c r="BG865" s="176"/>
      <c r="BH865" s="751"/>
      <c r="BI865" s="178"/>
      <c r="BJ865" s="191"/>
      <c r="BK865" s="191"/>
      <c r="BL865" s="191"/>
      <c r="BM865" s="178"/>
      <c r="BN865" s="178"/>
      <c r="BO865" s="178"/>
      <c r="BP865" s="178"/>
      <c r="BQ865" s="178"/>
      <c r="BR865" s="178"/>
      <c r="BS865" s="178"/>
      <c r="BT865" s="178"/>
      <c r="BU865" s="179"/>
      <c r="BV865" s="180"/>
      <c r="BW865" s="181"/>
      <c r="BX865" s="177"/>
      <c r="BY865"/>
      <c r="CA865"/>
    </row>
    <row r="866" spans="2:79" ht="18.75">
      <c r="B866" s="1170" t="s">
        <v>284</v>
      </c>
      <c r="C866" s="335">
        <v>7187591000105</v>
      </c>
      <c r="D866" s="1170" t="s">
        <v>13</v>
      </c>
      <c r="E866" s="1170" t="s">
        <v>615</v>
      </c>
      <c r="F866" s="1170" t="s">
        <v>619</v>
      </c>
      <c r="G866" s="1172" t="s">
        <v>34</v>
      </c>
      <c r="H866" s="1172" t="s">
        <v>865</v>
      </c>
      <c r="I866" s="1172" t="s">
        <v>34</v>
      </c>
      <c r="J866" s="1172" t="s">
        <v>1414</v>
      </c>
      <c r="K866" s="1172" t="s">
        <v>48</v>
      </c>
      <c r="L866" s="740" t="s">
        <v>1414</v>
      </c>
      <c r="M866" s="740" t="s">
        <v>34</v>
      </c>
      <c r="N866" s="1172" t="s">
        <v>3625</v>
      </c>
      <c r="O866" s="1172" t="s">
        <v>1320</v>
      </c>
      <c r="P866" s="783">
        <v>38570</v>
      </c>
      <c r="Q866" s="741">
        <v>45.732202000000001</v>
      </c>
      <c r="R866" s="741">
        <v>65.528874000000016</v>
      </c>
      <c r="S866" s="784">
        <v>30</v>
      </c>
      <c r="T866" s="742">
        <v>2.8251916403554622E-2</v>
      </c>
      <c r="U866" s="743">
        <v>0.86920004647931892</v>
      </c>
      <c r="V866" s="742">
        <v>8.3655153774219837E-2</v>
      </c>
      <c r="W866" s="743">
        <v>0.63236995074686897</v>
      </c>
      <c r="X866" s="742">
        <v>0.12708603004561159</v>
      </c>
      <c r="Y866" s="743">
        <v>0.61905243256707132</v>
      </c>
      <c r="Z866" s="742">
        <v>0.30454319414572528</v>
      </c>
      <c r="AA866" s="743">
        <v>1.312249842977028</v>
      </c>
      <c r="AB866" s="742">
        <v>8.5148950599296475E-2</v>
      </c>
      <c r="AC866" s="744">
        <v>-0.57115394334391012</v>
      </c>
      <c r="AD866" s="785">
        <v>0</v>
      </c>
      <c r="AE866" s="1178" t="s">
        <v>1772</v>
      </c>
      <c r="AF866" s="786" t="s">
        <v>1725</v>
      </c>
      <c r="AG866" s="787" t="s">
        <v>1428</v>
      </c>
      <c r="AH866" s="787" t="s">
        <v>1730</v>
      </c>
      <c r="AI866" s="787">
        <v>500</v>
      </c>
      <c r="AJ866" s="787">
        <v>0</v>
      </c>
      <c r="AK866" s="787">
        <v>0</v>
      </c>
      <c r="AL866" s="742">
        <v>1.2E-2</v>
      </c>
      <c r="AM866" s="742">
        <v>0.2</v>
      </c>
      <c r="AN866" s="743" t="s">
        <v>64</v>
      </c>
      <c r="AO866" s="1172" t="s">
        <v>34</v>
      </c>
      <c r="AP866" s="1178" t="s">
        <v>1742</v>
      </c>
      <c r="AQ866" s="745" t="s">
        <v>664</v>
      </c>
      <c r="AR866" s="742">
        <v>6.6666666666666697E-3</v>
      </c>
      <c r="AS866" s="742">
        <v>6.6666666666666697E-3</v>
      </c>
      <c r="AT866" s="742" t="s">
        <v>1414</v>
      </c>
      <c r="AU866" s="742" t="s">
        <v>2724</v>
      </c>
      <c r="AX866"/>
      <c r="AY866" s="190"/>
      <c r="AZ866" s="176"/>
      <c r="BA866" s="176"/>
      <c r="BB866" s="176"/>
      <c r="BC866" s="751"/>
      <c r="BD866" s="176"/>
      <c r="BE866" s="176"/>
      <c r="BF866" s="176"/>
      <c r="BG866" s="176"/>
      <c r="BH866" s="751"/>
      <c r="BI866" s="178"/>
      <c r="BJ866" s="191"/>
      <c r="BK866" s="191"/>
      <c r="BL866" s="191"/>
      <c r="BM866" s="178"/>
      <c r="BN866" s="178"/>
      <c r="BO866" s="178"/>
      <c r="BP866" s="178"/>
      <c r="BQ866" s="178"/>
      <c r="BR866" s="178"/>
      <c r="BS866" s="178"/>
      <c r="BT866" s="178"/>
      <c r="BU866" s="179"/>
      <c r="BV866" s="180"/>
      <c r="BW866" s="181"/>
      <c r="BX866" s="177"/>
      <c r="BY866"/>
      <c r="CA866"/>
    </row>
    <row r="867" spans="2:79" ht="18.75">
      <c r="B867" s="1170" t="s">
        <v>1067</v>
      </c>
      <c r="C867" s="335">
        <v>8610270000126</v>
      </c>
      <c r="D867" s="1170" t="s">
        <v>11</v>
      </c>
      <c r="E867" s="1170" t="s">
        <v>620</v>
      </c>
      <c r="F867" s="1170" t="s">
        <v>663</v>
      </c>
      <c r="G867" s="1172" t="s">
        <v>738</v>
      </c>
      <c r="H867" s="1172" t="s">
        <v>34</v>
      </c>
      <c r="I867" s="1172" t="s">
        <v>1303</v>
      </c>
      <c r="J867" s="1172" t="s">
        <v>608</v>
      </c>
      <c r="K867" s="1172" t="s">
        <v>48</v>
      </c>
      <c r="L867" s="740" t="s">
        <v>1414</v>
      </c>
      <c r="M867" s="740" t="s">
        <v>34</v>
      </c>
      <c r="N867" s="1172" t="s">
        <v>3626</v>
      </c>
      <c r="O867" s="1172" t="s">
        <v>1320</v>
      </c>
      <c r="P867" s="783">
        <v>39143</v>
      </c>
      <c r="Q867" s="741">
        <v>106.083426</v>
      </c>
      <c r="R867" s="741">
        <v>106.56451115662645</v>
      </c>
      <c r="S867" s="784">
        <v>0</v>
      </c>
      <c r="T867" s="742">
        <v>3.2764217745727242E-2</v>
      </c>
      <c r="U867" s="743">
        <v>1.0080257629482965</v>
      </c>
      <c r="V867" s="742">
        <v>0.12838216322754747</v>
      </c>
      <c r="W867" s="743">
        <v>0.97047245237387425</v>
      </c>
      <c r="X867" s="742">
        <v>0.19692484442615599</v>
      </c>
      <c r="Y867" s="743">
        <v>0.95924629899251079</v>
      </c>
      <c r="Z867" s="742">
        <v>0.2250391754814296</v>
      </c>
      <c r="AA867" s="743">
        <v>0.96967401789277818</v>
      </c>
      <c r="AB867" s="742">
        <v>7.7340346498270904E-3</v>
      </c>
      <c r="AC867" s="744">
        <v>-0.50505973012981908</v>
      </c>
      <c r="AD867" s="785">
        <v>0</v>
      </c>
      <c r="AE867" s="1178" t="s">
        <v>1772</v>
      </c>
      <c r="AF867" s="786" t="s">
        <v>1725</v>
      </c>
      <c r="AG867" s="787" t="s">
        <v>1428</v>
      </c>
      <c r="AH867" s="787" t="s">
        <v>1730</v>
      </c>
      <c r="AI867" s="787">
        <v>100</v>
      </c>
      <c r="AJ867" s="787">
        <v>0</v>
      </c>
      <c r="AK867" s="787">
        <v>0</v>
      </c>
      <c r="AL867" s="742">
        <v>4.5000000000000005E-3</v>
      </c>
      <c r="AM867" s="742">
        <v>0</v>
      </c>
      <c r="AN867" s="743" t="s">
        <v>34</v>
      </c>
      <c r="AO867" s="1172" t="s">
        <v>34</v>
      </c>
      <c r="AP867" s="1178" t="s">
        <v>1731</v>
      </c>
      <c r="AQ867" s="745" t="s">
        <v>675</v>
      </c>
      <c r="AR867" s="742">
        <v>1.5E-3</v>
      </c>
      <c r="AS867" s="742">
        <v>1.5E-3</v>
      </c>
      <c r="AT867" s="742" t="s">
        <v>1414</v>
      </c>
      <c r="AU867" s="742" t="s">
        <v>2724</v>
      </c>
      <c r="AX867"/>
      <c r="AY867" s="190"/>
      <c r="AZ867" s="176"/>
      <c r="BA867" s="176"/>
      <c r="BB867" s="176"/>
      <c r="BC867" s="751"/>
      <c r="BD867" s="176"/>
      <c r="BE867" s="176"/>
      <c r="BF867" s="176"/>
      <c r="BG867" s="176"/>
      <c r="BH867" s="751"/>
      <c r="BI867" s="178"/>
      <c r="BJ867" s="191"/>
      <c r="BK867" s="191"/>
      <c r="BL867" s="191"/>
      <c r="BM867" s="178"/>
      <c r="BN867" s="178"/>
      <c r="BO867" s="178"/>
      <c r="BP867" s="178"/>
      <c r="BQ867" s="178"/>
      <c r="BR867" s="178"/>
      <c r="BS867" s="178"/>
      <c r="BT867" s="178"/>
      <c r="BU867" s="179"/>
      <c r="BV867" s="180"/>
      <c r="BW867" s="181"/>
      <c r="BX867" s="177"/>
      <c r="BY867"/>
      <c r="CA867"/>
    </row>
    <row r="868" spans="2:79" ht="18.75">
      <c r="B868" s="1170" t="s">
        <v>286</v>
      </c>
      <c r="C868" s="335">
        <v>13143673000142</v>
      </c>
      <c r="D868" s="1170" t="s">
        <v>13</v>
      </c>
      <c r="E868" s="1170" t="s">
        <v>615</v>
      </c>
      <c r="F868" s="1170" t="s">
        <v>619</v>
      </c>
      <c r="G868" s="1172" t="s">
        <v>34</v>
      </c>
      <c r="H868" s="1172" t="s">
        <v>1336</v>
      </c>
      <c r="I868" s="1172" t="s">
        <v>34</v>
      </c>
      <c r="J868" s="1172" t="s">
        <v>1414</v>
      </c>
      <c r="K868" s="1172" t="s">
        <v>48</v>
      </c>
      <c r="L868" s="740" t="s">
        <v>1414</v>
      </c>
      <c r="M868" s="740" t="s">
        <v>1411</v>
      </c>
      <c r="N868" s="1172" t="s">
        <v>3628</v>
      </c>
      <c r="O868" s="1172" t="s">
        <v>1320</v>
      </c>
      <c r="P868" s="783">
        <v>40661</v>
      </c>
      <c r="Q868" s="741">
        <v>18.944343</v>
      </c>
      <c r="R868" s="741">
        <v>18.854695252032517</v>
      </c>
      <c r="S868" s="784">
        <v>32</v>
      </c>
      <c r="T868" s="742">
        <v>-2.1095475726864432E-3</v>
      </c>
      <c r="U868" s="743">
        <v>-6.4902459077030503E-2</v>
      </c>
      <c r="V868" s="742">
        <v>7.3245208771638204E-2</v>
      </c>
      <c r="W868" s="743">
        <v>0.55367860763695009</v>
      </c>
      <c r="X868" s="742">
        <v>0.15844291060825832</v>
      </c>
      <c r="Y868" s="743">
        <v>0.77179583939986574</v>
      </c>
      <c r="Z868" s="742">
        <v>0.32217455159095376</v>
      </c>
      <c r="AA868" s="743">
        <v>1.3882218117608776</v>
      </c>
      <c r="AB868" s="742">
        <v>4.5932349859666724E-2</v>
      </c>
      <c r="AC868" s="744">
        <v>-1.2854361705716142</v>
      </c>
      <c r="AD868" s="785">
        <v>0</v>
      </c>
      <c r="AE868" s="1178" t="s">
        <v>1816</v>
      </c>
      <c r="AF868" s="786" t="s">
        <v>1741</v>
      </c>
      <c r="AG868" s="787" t="s">
        <v>1427</v>
      </c>
      <c r="AH868" s="787" t="s">
        <v>1726</v>
      </c>
      <c r="AI868" s="787">
        <v>0</v>
      </c>
      <c r="AJ868" s="787">
        <v>0</v>
      </c>
      <c r="AK868" s="787">
        <v>0</v>
      </c>
      <c r="AL868" s="742">
        <v>6.5000000000000006E-3</v>
      </c>
      <c r="AM868" s="742">
        <v>0.1</v>
      </c>
      <c r="AN868" s="743" t="s">
        <v>64</v>
      </c>
      <c r="AO868" s="1172" t="s">
        <v>34</v>
      </c>
      <c r="AP868" s="1178" t="s">
        <v>1742</v>
      </c>
      <c r="AQ868" s="745" t="s">
        <v>668</v>
      </c>
      <c r="AR868" s="742">
        <v>0</v>
      </c>
      <c r="AS868" s="742">
        <v>0</v>
      </c>
      <c r="AT868" s="742" t="s">
        <v>1414</v>
      </c>
      <c r="AU868" s="742" t="s">
        <v>2724</v>
      </c>
      <c r="AX868"/>
      <c r="AY868" s="190"/>
      <c r="AZ868" s="176"/>
      <c r="BA868" s="176"/>
      <c r="BB868" s="176"/>
      <c r="BC868" s="751"/>
      <c r="BD868" s="176"/>
      <c r="BE868" s="176"/>
      <c r="BF868" s="176"/>
      <c r="BG868" s="176"/>
      <c r="BH868" s="751"/>
      <c r="BI868" s="178"/>
      <c r="BJ868" s="191"/>
      <c r="BK868" s="191"/>
      <c r="BL868" s="191"/>
      <c r="BM868" s="178"/>
      <c r="BN868" s="178"/>
      <c r="BO868" s="178"/>
      <c r="BP868" s="178"/>
      <c r="BQ868" s="178"/>
      <c r="BR868" s="178"/>
      <c r="BS868" s="178"/>
      <c r="BT868" s="178"/>
      <c r="BU868" s="179"/>
      <c r="BV868" s="180"/>
      <c r="BW868" s="181"/>
      <c r="BX868" s="177"/>
      <c r="BY868"/>
      <c r="CA868"/>
    </row>
    <row r="869" spans="2:79" ht="18.75">
      <c r="B869" s="1170" t="s">
        <v>1068</v>
      </c>
      <c r="C869" s="335">
        <v>38049108000141</v>
      </c>
      <c r="D869" s="1170" t="s">
        <v>13</v>
      </c>
      <c r="E869" s="1170" t="s">
        <v>616</v>
      </c>
      <c r="F869" s="1170" t="s">
        <v>617</v>
      </c>
      <c r="G869" s="1172" t="s">
        <v>34</v>
      </c>
      <c r="H869" s="1172" t="s">
        <v>1336</v>
      </c>
      <c r="I869" s="1172" t="s">
        <v>34</v>
      </c>
      <c r="J869" s="1172" t="s">
        <v>608</v>
      </c>
      <c r="K869" s="1172" t="s">
        <v>48</v>
      </c>
      <c r="L869" s="740" t="s">
        <v>1414</v>
      </c>
      <c r="M869" s="740" t="s">
        <v>34</v>
      </c>
      <c r="N869" s="1172" t="s">
        <v>3629</v>
      </c>
      <c r="O869" s="1172" t="s">
        <v>1320</v>
      </c>
      <c r="P869" s="783">
        <v>44064</v>
      </c>
      <c r="Q869" s="741">
        <v>553.61380444999998</v>
      </c>
      <c r="R869" s="741">
        <v>489.39304251710865</v>
      </c>
      <c r="S869" s="784">
        <v>17</v>
      </c>
      <c r="T869" s="742">
        <v>2.1931567191873613E-2</v>
      </c>
      <c r="U869" s="743">
        <v>0.67474782773116149</v>
      </c>
      <c r="V869" s="742">
        <v>9.9346415777440411E-2</v>
      </c>
      <c r="W869" s="743">
        <v>0.75098407232165598</v>
      </c>
      <c r="X869" s="742">
        <v>0.14190727480941123</v>
      </c>
      <c r="Y869" s="743">
        <v>0.6912486261330294</v>
      </c>
      <c r="Z869" s="742"/>
      <c r="AA869" s="743"/>
      <c r="AB869" s="742">
        <v>1.6303509168294109E-2</v>
      </c>
      <c r="AC869" s="744">
        <v>-2.0205402752940107</v>
      </c>
      <c r="AD869" s="785">
        <v>22222949000179</v>
      </c>
      <c r="AE869" s="1178" t="s">
        <v>2022</v>
      </c>
      <c r="AF869" s="786" t="s">
        <v>1741</v>
      </c>
      <c r="AG869" s="787" t="s">
        <v>1427</v>
      </c>
      <c r="AH869" s="787" t="s">
        <v>1797</v>
      </c>
      <c r="AI869" s="787">
        <v>1000</v>
      </c>
      <c r="AJ869" s="787">
        <v>1000</v>
      </c>
      <c r="AK869" s="787">
        <v>1000</v>
      </c>
      <c r="AL869" s="742">
        <v>1.8500000000000003E-2</v>
      </c>
      <c r="AM869" s="742">
        <v>0.2</v>
      </c>
      <c r="AN869" s="743" t="s">
        <v>34</v>
      </c>
      <c r="AO869" s="1172" t="s">
        <v>34</v>
      </c>
      <c r="AP869" s="1178" t="s">
        <v>1742</v>
      </c>
      <c r="AQ869" s="745" t="s">
        <v>668</v>
      </c>
      <c r="AR869" s="742">
        <v>4.9333333333333304E-3</v>
      </c>
      <c r="AS869" s="742">
        <v>4.9333333333333304E-3</v>
      </c>
      <c r="AT869" s="742" t="s">
        <v>1414</v>
      </c>
      <c r="AU869" s="742" t="s">
        <v>2724</v>
      </c>
      <c r="AX869"/>
      <c r="AY869" s="190"/>
      <c r="AZ869" s="176"/>
      <c r="BA869" s="176"/>
      <c r="BB869" s="176"/>
      <c r="BC869" s="751"/>
      <c r="BD869" s="176"/>
      <c r="BE869" s="176"/>
      <c r="BF869" s="176"/>
      <c r="BG869" s="176"/>
      <c r="BH869" s="751"/>
      <c r="BI869" s="178"/>
      <c r="BJ869" s="191"/>
      <c r="BK869" s="191"/>
      <c r="BL869" s="191"/>
      <c r="BM869" s="178"/>
      <c r="BN869" s="178"/>
      <c r="BO869" s="178"/>
      <c r="BP869" s="178"/>
      <c r="BQ869" s="178"/>
      <c r="BR869" s="178"/>
      <c r="BS869" s="178"/>
      <c r="BT869" s="178"/>
      <c r="BU869" s="179"/>
      <c r="BV869" s="180"/>
      <c r="BW869" s="181"/>
      <c r="BX869" s="177"/>
      <c r="BY869"/>
      <c r="CA869"/>
    </row>
    <row r="870" spans="2:79" ht="18.75">
      <c r="B870" s="1170" t="s">
        <v>1069</v>
      </c>
      <c r="C870" s="335">
        <v>38049303000171</v>
      </c>
      <c r="D870" s="1170" t="s">
        <v>14</v>
      </c>
      <c r="E870" s="1170" t="s">
        <v>614</v>
      </c>
      <c r="F870" s="1170" t="s">
        <v>1414</v>
      </c>
      <c r="G870" s="1172" t="s">
        <v>1414</v>
      </c>
      <c r="H870" s="1172" t="s">
        <v>865</v>
      </c>
      <c r="I870" s="1172" t="s">
        <v>34</v>
      </c>
      <c r="J870" s="1172" t="s">
        <v>608</v>
      </c>
      <c r="K870" s="1172" t="s">
        <v>48</v>
      </c>
      <c r="L870" s="740" t="s">
        <v>1414</v>
      </c>
      <c r="M870" s="740" t="s">
        <v>34</v>
      </c>
      <c r="N870" s="1172" t="s">
        <v>3630</v>
      </c>
      <c r="O870" s="1172" t="s">
        <v>1320</v>
      </c>
      <c r="P870" s="783">
        <v>44062</v>
      </c>
      <c r="Q870" s="741">
        <v>417.74288658</v>
      </c>
      <c r="R870" s="741">
        <v>554.91491125000039</v>
      </c>
      <c r="S870" s="784">
        <v>32</v>
      </c>
      <c r="T870" s="742">
        <v>-4.2901774203165433E-2</v>
      </c>
      <c r="U870" s="743">
        <v>-1.3199183941640442</v>
      </c>
      <c r="V870" s="742">
        <v>-0.10090197315720595</v>
      </c>
      <c r="W870" s="743">
        <v>-0.7627429144162049</v>
      </c>
      <c r="X870" s="742">
        <v>-9.1157757955212859E-2</v>
      </c>
      <c r="Y870" s="743">
        <v>-0.44404118839247236</v>
      </c>
      <c r="Z870" s="742"/>
      <c r="AA870" s="743"/>
      <c r="AB870" s="742">
        <v>0.1531531383454236</v>
      </c>
      <c r="AC870" s="744">
        <v>-1.5225955429778353</v>
      </c>
      <c r="AD870" s="785">
        <v>22222944000146</v>
      </c>
      <c r="AE870" s="1178" t="s">
        <v>2022</v>
      </c>
      <c r="AF870" s="786" t="s">
        <v>1741</v>
      </c>
      <c r="AG870" s="787" t="s">
        <v>1427</v>
      </c>
      <c r="AH870" s="787" t="s">
        <v>1797</v>
      </c>
      <c r="AI870" s="787">
        <v>1000</v>
      </c>
      <c r="AJ870" s="787">
        <v>1000</v>
      </c>
      <c r="AK870" s="787">
        <v>1000</v>
      </c>
      <c r="AL870" s="742">
        <v>1.8500000000000003E-2</v>
      </c>
      <c r="AM870" s="742">
        <v>0.2</v>
      </c>
      <c r="AN870" s="743" t="s">
        <v>34</v>
      </c>
      <c r="AO870" s="1172" t="s">
        <v>34</v>
      </c>
      <c r="AP870" s="1178" t="s">
        <v>1742</v>
      </c>
      <c r="AQ870" s="745" t="s">
        <v>668</v>
      </c>
      <c r="AR870" s="742">
        <v>4.9333333333333304E-3</v>
      </c>
      <c r="AS870" s="742">
        <v>4.9333333333333304E-3</v>
      </c>
      <c r="AT870" s="742" t="s">
        <v>1414</v>
      </c>
      <c r="AU870" s="742" t="s">
        <v>2724</v>
      </c>
      <c r="AX870"/>
      <c r="AY870" s="190"/>
      <c r="AZ870" s="176"/>
      <c r="BA870" s="176"/>
      <c r="BB870" s="176"/>
      <c r="BC870" s="751"/>
      <c r="BD870" s="176"/>
      <c r="BE870" s="176"/>
      <c r="BF870" s="176"/>
      <c r="BG870" s="176"/>
      <c r="BH870" s="751"/>
      <c r="BI870" s="178"/>
      <c r="BJ870" s="191"/>
      <c r="BK870" s="191"/>
      <c r="BL870" s="191"/>
      <c r="BM870" s="178"/>
      <c r="BN870" s="178"/>
      <c r="BO870" s="178"/>
      <c r="BP870" s="178"/>
      <c r="BQ870" s="178"/>
      <c r="BR870" s="178"/>
      <c r="BS870" s="178"/>
      <c r="BT870" s="178"/>
      <c r="BU870" s="179"/>
      <c r="BV870" s="180"/>
      <c r="BW870" s="181"/>
      <c r="BX870" s="177"/>
      <c r="BY870"/>
      <c r="CA870"/>
    </row>
    <row r="871" spans="2:79" ht="18.75">
      <c r="B871" s="1170" t="s">
        <v>1070</v>
      </c>
      <c r="C871" s="335">
        <v>7899238000140</v>
      </c>
      <c r="D871" s="1170" t="s">
        <v>14</v>
      </c>
      <c r="E871" s="1170" t="s">
        <v>607</v>
      </c>
      <c r="F871" s="1170" t="s">
        <v>1414</v>
      </c>
      <c r="G871" s="1172" t="s">
        <v>1414</v>
      </c>
      <c r="H871" s="1172" t="s">
        <v>34</v>
      </c>
      <c r="I871" s="1172" t="s">
        <v>34</v>
      </c>
      <c r="J871" s="1172" t="s">
        <v>608</v>
      </c>
      <c r="K871" s="1172" t="s">
        <v>48</v>
      </c>
      <c r="L871" s="740" t="s">
        <v>1414</v>
      </c>
      <c r="M871" s="740" t="s">
        <v>34</v>
      </c>
      <c r="N871" s="1172" t="s">
        <v>3631</v>
      </c>
      <c r="O871" s="1172" t="s">
        <v>1320</v>
      </c>
      <c r="P871" s="783">
        <v>38799</v>
      </c>
      <c r="Q871" s="741">
        <v>203.26172800000001</v>
      </c>
      <c r="R871" s="741">
        <v>250.29280462248991</v>
      </c>
      <c r="S871" s="784">
        <v>3</v>
      </c>
      <c r="T871" s="742">
        <v>-9.0343197365664873E-2</v>
      </c>
      <c r="U871" s="743">
        <v>-2.7795038831222825</v>
      </c>
      <c r="V871" s="742">
        <v>-0.23782035265975432</v>
      </c>
      <c r="W871" s="743">
        <v>-1.7977427320729873</v>
      </c>
      <c r="X871" s="742">
        <v>-0.27528459545389594</v>
      </c>
      <c r="Y871" s="743">
        <v>-1.3409467460964335</v>
      </c>
      <c r="Z871" s="742">
        <v>0.2521716243617218</v>
      </c>
      <c r="AA871" s="743">
        <v>1.0865853541734003</v>
      </c>
      <c r="AB871" s="742">
        <v>0.25275729966933647</v>
      </c>
      <c r="AC871" s="744">
        <v>-1.4642847736723874</v>
      </c>
      <c r="AD871" s="785">
        <v>0</v>
      </c>
      <c r="AE871" s="1178" t="s">
        <v>1773</v>
      </c>
      <c r="AF871" s="786" t="s">
        <v>1738</v>
      </c>
      <c r="AG871" s="787" t="s">
        <v>741</v>
      </c>
      <c r="AH871" s="787" t="s">
        <v>1730</v>
      </c>
      <c r="AI871" s="787">
        <v>5000</v>
      </c>
      <c r="AJ871" s="787">
        <v>0</v>
      </c>
      <c r="AK871" s="787">
        <v>5000</v>
      </c>
      <c r="AL871" s="742">
        <v>2.5000000000000001E-2</v>
      </c>
      <c r="AM871" s="742">
        <v>0.2</v>
      </c>
      <c r="AN871" s="743" t="s">
        <v>2157</v>
      </c>
      <c r="AO871" s="1172" t="s">
        <v>34</v>
      </c>
      <c r="AP871" s="1178" t="s">
        <v>1727</v>
      </c>
      <c r="AQ871" s="745" t="s">
        <v>670</v>
      </c>
      <c r="AR871" s="742">
        <v>8.3333333333333297E-3</v>
      </c>
      <c r="AS871" s="742">
        <v>8.3333333333333297E-3</v>
      </c>
      <c r="AT871" s="742" t="s">
        <v>1414</v>
      </c>
      <c r="AU871" s="742" t="s">
        <v>2724</v>
      </c>
      <c r="AX871"/>
      <c r="AY871" s="190"/>
      <c r="AZ871" s="176"/>
      <c r="BA871" s="176"/>
      <c r="BB871" s="176"/>
      <c r="BC871" s="751"/>
      <c r="BD871" s="176"/>
      <c r="BE871" s="176"/>
      <c r="BF871" s="176"/>
      <c r="BG871" s="176"/>
      <c r="BH871" s="751"/>
      <c r="BI871" s="178"/>
      <c r="BJ871" s="191"/>
      <c r="BK871" s="191"/>
      <c r="BL871" s="191"/>
      <c r="BM871" s="178"/>
      <c r="BN871" s="178"/>
      <c r="BO871" s="178"/>
      <c r="BP871" s="178"/>
      <c r="BQ871" s="178"/>
      <c r="BR871" s="178"/>
      <c r="BS871" s="178"/>
      <c r="BT871" s="178"/>
      <c r="BU871" s="179"/>
      <c r="BV871" s="180"/>
      <c r="BW871" s="181"/>
      <c r="BX871" s="177"/>
      <c r="BY871"/>
      <c r="CA871"/>
    </row>
    <row r="872" spans="2:79" ht="18.75">
      <c r="B872" s="1170" t="s">
        <v>1071</v>
      </c>
      <c r="C872" s="335">
        <v>44479850000190</v>
      </c>
      <c r="D872" s="1170" t="s">
        <v>14</v>
      </c>
      <c r="E872" s="1170" t="s">
        <v>607</v>
      </c>
      <c r="F872" s="1170" t="s">
        <v>1414</v>
      </c>
      <c r="G872" s="1172" t="s">
        <v>1414</v>
      </c>
      <c r="H872" s="1172" t="s">
        <v>34</v>
      </c>
      <c r="I872" s="1172" t="s">
        <v>34</v>
      </c>
      <c r="J872" s="1172" t="s">
        <v>611</v>
      </c>
      <c r="K872" s="1172" t="s">
        <v>1414</v>
      </c>
      <c r="L872" s="740" t="s">
        <v>1414</v>
      </c>
      <c r="M872" s="740" t="s">
        <v>34</v>
      </c>
      <c r="N872" s="1172" t="s">
        <v>3632</v>
      </c>
      <c r="O872" s="1172" t="s">
        <v>1320</v>
      </c>
      <c r="P872" s="783">
        <v>44597</v>
      </c>
      <c r="Q872" s="741">
        <v>1.11557364</v>
      </c>
      <c r="R872" s="741">
        <v>1.030664289946237</v>
      </c>
      <c r="S872" s="784">
        <v>12</v>
      </c>
      <c r="T872" s="742">
        <v>6.7723907281920681E-2</v>
      </c>
      <c r="U872" s="743">
        <v>2.0835975342826702</v>
      </c>
      <c r="V872" s="742">
        <v>8.1880477199703261E-2</v>
      </c>
      <c r="W872" s="743">
        <v>0.61895473258771572</v>
      </c>
      <c r="X872" s="742"/>
      <c r="Y872" s="743"/>
      <c r="Z872" s="742"/>
      <c r="AA872" s="743"/>
      <c r="AB872" s="742">
        <v>0.18939986916376764</v>
      </c>
      <c r="AC872" s="744">
        <v>-0.26614503855498767</v>
      </c>
      <c r="AD872" s="785">
        <v>44839365000180</v>
      </c>
      <c r="AE872" s="1178" t="s">
        <v>1743</v>
      </c>
      <c r="AF872" s="786" t="s">
        <v>1741</v>
      </c>
      <c r="AG872" s="787" t="s">
        <v>1427</v>
      </c>
      <c r="AH872" s="787" t="s">
        <v>1726</v>
      </c>
      <c r="AI872" s="787">
        <v>5000</v>
      </c>
      <c r="AJ872" s="787">
        <v>5000</v>
      </c>
      <c r="AK872" s="787">
        <v>5000</v>
      </c>
      <c r="AL872" s="742">
        <v>0</v>
      </c>
      <c r="AM872" s="742">
        <v>0</v>
      </c>
      <c r="AN872" s="743" t="s">
        <v>2124</v>
      </c>
      <c r="AO872" s="1172" t="s">
        <v>34</v>
      </c>
      <c r="AP872" s="1178" t="s">
        <v>1727</v>
      </c>
      <c r="AQ872" s="745" t="s">
        <v>687</v>
      </c>
      <c r="AR872" s="742">
        <v>6.6666666666666697E-3</v>
      </c>
      <c r="AS872" s="742">
        <v>6.6666666666666697E-3</v>
      </c>
      <c r="AT872" s="742" t="s">
        <v>1414</v>
      </c>
      <c r="AU872" s="742" t="s">
        <v>2724</v>
      </c>
      <c r="AX872"/>
      <c r="AY872" s="190"/>
      <c r="AZ872" s="176"/>
      <c r="BA872" s="176"/>
      <c r="BB872" s="176"/>
      <c r="BC872" s="751"/>
      <c r="BD872" s="176"/>
      <c r="BE872" s="176"/>
      <c r="BF872" s="176"/>
      <c r="BG872" s="176"/>
      <c r="BH872" s="751"/>
      <c r="BI872" s="178"/>
      <c r="BJ872" s="191"/>
      <c r="BK872" s="191"/>
      <c r="BL872" s="191"/>
      <c r="BM872" s="178"/>
      <c r="BN872" s="178"/>
      <c r="BO872" s="178"/>
      <c r="BP872" s="178"/>
      <c r="BQ872" s="178"/>
      <c r="BR872" s="178"/>
      <c r="BS872" s="178"/>
      <c r="BT872" s="178"/>
      <c r="BU872" s="179"/>
      <c r="BV872" s="180"/>
      <c r="BW872" s="181"/>
      <c r="BX872" s="177"/>
      <c r="BY872"/>
      <c r="CA872"/>
    </row>
    <row r="873" spans="2:79" ht="18.75">
      <c r="B873" s="1170" t="s">
        <v>287</v>
      </c>
      <c r="C873" s="335">
        <v>37970369000137</v>
      </c>
      <c r="D873" s="1170" t="s">
        <v>11</v>
      </c>
      <c r="E873" s="1170" t="s">
        <v>620</v>
      </c>
      <c r="F873" s="1170" t="s">
        <v>663</v>
      </c>
      <c r="G873" s="1172" t="s">
        <v>738</v>
      </c>
      <c r="H873" s="1172" t="s">
        <v>34</v>
      </c>
      <c r="I873" s="1172" t="s">
        <v>1303</v>
      </c>
      <c r="J873" s="1172" t="s">
        <v>608</v>
      </c>
      <c r="K873" s="1172" t="s">
        <v>48</v>
      </c>
      <c r="L873" s="740" t="s">
        <v>1414</v>
      </c>
      <c r="M873" s="740" t="s">
        <v>34</v>
      </c>
      <c r="N873" s="1172" t="s">
        <v>3633</v>
      </c>
      <c r="O873" s="1172" t="s">
        <v>1320</v>
      </c>
      <c r="P873" s="783">
        <v>44064</v>
      </c>
      <c r="Q873" s="741">
        <v>104.20173861000001</v>
      </c>
      <c r="R873" s="741">
        <v>94.961770382868949</v>
      </c>
      <c r="S873" s="784">
        <v>91</v>
      </c>
      <c r="T873" s="742">
        <v>4.0787585915973423E-2</v>
      </c>
      <c r="U873" s="743">
        <v>1.2548731586039492</v>
      </c>
      <c r="V873" s="742">
        <v>0.17049707646025181</v>
      </c>
      <c r="W873" s="743">
        <v>1.2888294740889092</v>
      </c>
      <c r="X873" s="742">
        <v>0.29831168717227152</v>
      </c>
      <c r="Y873" s="743">
        <v>1.4531146778359749</v>
      </c>
      <c r="Z873" s="742"/>
      <c r="AA873" s="743"/>
      <c r="AB873" s="742">
        <v>2.8205347986677851E-3</v>
      </c>
      <c r="AC873" s="744">
        <v>13.546637963018583</v>
      </c>
      <c r="AD873" s="785">
        <v>0</v>
      </c>
      <c r="AE873" s="1178" t="s">
        <v>1858</v>
      </c>
      <c r="AF873" s="786" t="s">
        <v>1741</v>
      </c>
      <c r="AG873" s="787" t="s">
        <v>1427</v>
      </c>
      <c r="AH873" s="787" t="s">
        <v>1726</v>
      </c>
      <c r="AI873" s="787">
        <v>5</v>
      </c>
      <c r="AJ873" s="787">
        <v>0</v>
      </c>
      <c r="AK873" s="787">
        <v>0</v>
      </c>
      <c r="AL873" s="742">
        <v>5.0000000000000001E-3</v>
      </c>
      <c r="AM873" s="742">
        <v>0.2</v>
      </c>
      <c r="AN873" s="743" t="s">
        <v>34</v>
      </c>
      <c r="AO873" s="1172" t="s">
        <v>34</v>
      </c>
      <c r="AP873" s="1178" t="s">
        <v>1742</v>
      </c>
      <c r="AQ873" s="745" t="s">
        <v>668</v>
      </c>
      <c r="AR873" s="742">
        <v>3.3335000000000001E-3</v>
      </c>
      <c r="AS873" s="742">
        <v>3.3335000000000001E-3</v>
      </c>
      <c r="AT873" s="742" t="s">
        <v>1414</v>
      </c>
      <c r="AU873" s="742" t="s">
        <v>2724</v>
      </c>
      <c r="AX873"/>
      <c r="AY873" s="190"/>
      <c r="AZ873" s="176"/>
      <c r="BA873" s="176"/>
      <c r="BB873" s="176"/>
      <c r="BC873" s="751"/>
      <c r="BD873" s="176"/>
      <c r="BE873" s="176"/>
      <c r="BF873" s="176"/>
      <c r="BG873" s="176"/>
      <c r="BH873" s="751"/>
      <c r="BI873" s="178"/>
      <c r="BJ873" s="191"/>
      <c r="BK873" s="191"/>
      <c r="BL873" s="191"/>
      <c r="BM873" s="178"/>
      <c r="BN873" s="178"/>
      <c r="BO873" s="178"/>
      <c r="BP873" s="178"/>
      <c r="BQ873" s="178"/>
      <c r="BR873" s="178"/>
      <c r="BS873" s="178"/>
      <c r="BT873" s="178"/>
      <c r="BU873" s="179"/>
      <c r="BV873" s="180"/>
      <c r="BW873" s="181"/>
      <c r="BX873" s="177"/>
      <c r="BY873"/>
      <c r="CA873"/>
    </row>
    <row r="874" spans="2:79" ht="18.75">
      <c r="B874" s="1170" t="s">
        <v>1072</v>
      </c>
      <c r="C874" s="335">
        <v>31340883000102</v>
      </c>
      <c r="D874" s="1170" t="s">
        <v>14</v>
      </c>
      <c r="E874" s="1170" t="s">
        <v>614</v>
      </c>
      <c r="F874" s="1170" t="s">
        <v>1414</v>
      </c>
      <c r="G874" s="1172" t="s">
        <v>1414</v>
      </c>
      <c r="H874" s="1172" t="s">
        <v>865</v>
      </c>
      <c r="I874" s="1172" t="s">
        <v>34</v>
      </c>
      <c r="J874" s="1172" t="s">
        <v>608</v>
      </c>
      <c r="K874" s="1172" t="s">
        <v>48</v>
      </c>
      <c r="L874" s="740" t="s">
        <v>1414</v>
      </c>
      <c r="M874" s="740" t="s">
        <v>34</v>
      </c>
      <c r="N874" s="1172" t="s">
        <v>3634</v>
      </c>
      <c r="O874" s="1172" t="s">
        <v>1320</v>
      </c>
      <c r="P874" s="783">
        <v>43455</v>
      </c>
      <c r="Q874" s="741">
        <v>14.769022189999999</v>
      </c>
      <c r="R874" s="741">
        <v>29.650282517590359</v>
      </c>
      <c r="S874" s="784">
        <v>32</v>
      </c>
      <c r="T874" s="742">
        <v>-8.2498728638568775E-2</v>
      </c>
      <c r="U874" s="743">
        <v>-2.5381605177801849</v>
      </c>
      <c r="V874" s="742">
        <v>-0.12947647920115268</v>
      </c>
      <c r="W874" s="743">
        <v>-0.97874465685989953</v>
      </c>
      <c r="X874" s="742">
        <v>-0.18538189298142005</v>
      </c>
      <c r="Y874" s="743">
        <v>-0.90301909472542685</v>
      </c>
      <c r="Z874" s="742">
        <v>0.15956745287449348</v>
      </c>
      <c r="AA874" s="743">
        <v>0.68756212256249993</v>
      </c>
      <c r="AB874" s="742">
        <v>0.16640097451163358</v>
      </c>
      <c r="AC874" s="744">
        <v>-1.5730965076977705</v>
      </c>
      <c r="AD874" s="785">
        <v>32075594000196</v>
      </c>
      <c r="AE874" s="1178" t="s">
        <v>1793</v>
      </c>
      <c r="AF874" s="786" t="s">
        <v>1741</v>
      </c>
      <c r="AG874" s="787" t="s">
        <v>1427</v>
      </c>
      <c r="AH874" s="787" t="s">
        <v>1726</v>
      </c>
      <c r="AI874" s="787">
        <v>1000</v>
      </c>
      <c r="AJ874" s="787">
        <v>1000</v>
      </c>
      <c r="AK874" s="787">
        <v>1000</v>
      </c>
      <c r="AL874" s="742">
        <v>0</v>
      </c>
      <c r="AM874" s="742">
        <v>0</v>
      </c>
      <c r="AN874" s="743" t="s">
        <v>34</v>
      </c>
      <c r="AO874" s="1172" t="s">
        <v>34</v>
      </c>
      <c r="AP874" s="1178" t="s">
        <v>1742</v>
      </c>
      <c r="AQ874" s="745" t="s">
        <v>668</v>
      </c>
      <c r="AR874" s="742">
        <v>3.8E-3</v>
      </c>
      <c r="AS874" s="742">
        <v>3.8E-3</v>
      </c>
      <c r="AT874" s="742" t="s">
        <v>1414</v>
      </c>
      <c r="AU874" s="742" t="s">
        <v>2724</v>
      </c>
      <c r="AX874" s="190"/>
      <c r="AY874" s="190"/>
      <c r="AZ874" s="176"/>
      <c r="BA874" s="176"/>
      <c r="BB874" s="176"/>
      <c r="BC874" s="751"/>
      <c r="BD874" s="176"/>
      <c r="BE874" s="176"/>
      <c r="BF874" s="176"/>
      <c r="BG874" s="176"/>
      <c r="BH874" s="751"/>
      <c r="BI874" s="178"/>
      <c r="BJ874" s="191"/>
      <c r="BK874" s="191"/>
      <c r="BL874" s="191"/>
      <c r="BM874" s="210"/>
      <c r="BN874" s="178"/>
      <c r="BO874" s="178"/>
      <c r="BP874" s="178"/>
      <c r="BQ874" s="178"/>
      <c r="BR874" s="178"/>
      <c r="BS874" s="178"/>
      <c r="BT874" s="178"/>
      <c r="BU874" s="179"/>
      <c r="BV874" s="180"/>
      <c r="BW874" s="181"/>
      <c r="BX874" s="177"/>
      <c r="BY874"/>
      <c r="CA874"/>
    </row>
    <row r="875" spans="2:79" ht="18.75">
      <c r="B875" s="1170" t="s">
        <v>288</v>
      </c>
      <c r="C875" s="335">
        <v>28386218000145</v>
      </c>
      <c r="D875" s="1170" t="s">
        <v>14</v>
      </c>
      <c r="E875" s="1170" t="s">
        <v>614</v>
      </c>
      <c r="F875" s="1170" t="s">
        <v>1414</v>
      </c>
      <c r="G875" s="1172" t="s">
        <v>1414</v>
      </c>
      <c r="H875" s="1172" t="s">
        <v>865</v>
      </c>
      <c r="I875" s="1172" t="s">
        <v>34</v>
      </c>
      <c r="J875" s="1172" t="s">
        <v>608</v>
      </c>
      <c r="K875" s="1172" t="s">
        <v>48</v>
      </c>
      <c r="L875" s="740" t="s">
        <v>1414</v>
      </c>
      <c r="M875" s="740" t="s">
        <v>34</v>
      </c>
      <c r="N875" s="1172" t="s">
        <v>3635</v>
      </c>
      <c r="O875" s="1172" t="s">
        <v>1320</v>
      </c>
      <c r="P875" s="783">
        <v>42993</v>
      </c>
      <c r="Q875" s="741">
        <v>22.36418166</v>
      </c>
      <c r="R875" s="741">
        <v>27.982799216072848</v>
      </c>
      <c r="S875" s="784">
        <v>32</v>
      </c>
      <c r="T875" s="742">
        <v>-8.2643522304329808E-2</v>
      </c>
      <c r="U875" s="743">
        <v>-2.5426152478314732</v>
      </c>
      <c r="V875" s="742">
        <v>-0.12869618934527571</v>
      </c>
      <c r="W875" s="743">
        <v>-0.97284625328920094</v>
      </c>
      <c r="X875" s="742">
        <v>-0.18612130699027485</v>
      </c>
      <c r="Y875" s="743">
        <v>-0.90662087566619154</v>
      </c>
      <c r="Z875" s="742">
        <v>0.17536616023542662</v>
      </c>
      <c r="AA875" s="743">
        <v>0.75563736329076336</v>
      </c>
      <c r="AB875" s="742">
        <v>0.16242499728797183</v>
      </c>
      <c r="AC875" s="744">
        <v>-1.6068001008685033</v>
      </c>
      <c r="AD875" s="785">
        <v>28069937000132</v>
      </c>
      <c r="AE875" s="1178" t="s">
        <v>1952</v>
      </c>
      <c r="AF875" s="786" t="s">
        <v>1725</v>
      </c>
      <c r="AG875" s="787" t="s">
        <v>1428</v>
      </c>
      <c r="AH875" s="787" t="s">
        <v>1726</v>
      </c>
      <c r="AI875" s="787">
        <v>5000</v>
      </c>
      <c r="AJ875" s="787">
        <v>1000</v>
      </c>
      <c r="AK875" s="787">
        <v>1000</v>
      </c>
      <c r="AL875" s="742">
        <v>1.9E-2</v>
      </c>
      <c r="AM875" s="742">
        <v>0.2</v>
      </c>
      <c r="AN875" s="743" t="s">
        <v>2138</v>
      </c>
      <c r="AO875" s="1172" t="s">
        <v>34</v>
      </c>
      <c r="AP875" s="1178" t="s">
        <v>1742</v>
      </c>
      <c r="AQ875" s="745" t="s">
        <v>668</v>
      </c>
      <c r="AR875" s="742">
        <v>3.8E-3</v>
      </c>
      <c r="AS875" s="742">
        <v>3.8E-3</v>
      </c>
      <c r="AT875" s="742" t="s">
        <v>1414</v>
      </c>
      <c r="AU875" s="742" t="s">
        <v>2724</v>
      </c>
      <c r="AX875"/>
      <c r="AY875" s="190"/>
      <c r="AZ875" s="176"/>
      <c r="BA875" s="176"/>
      <c r="BB875" s="176"/>
      <c r="BC875" s="751"/>
      <c r="BD875" s="176"/>
      <c r="BE875" s="176"/>
      <c r="BF875" s="176"/>
      <c r="BG875" s="176"/>
      <c r="BH875" s="751"/>
      <c r="BI875" s="178"/>
      <c r="BJ875" s="191"/>
      <c r="BK875" s="191"/>
      <c r="BL875" s="191"/>
      <c r="BM875" s="178"/>
      <c r="BN875" s="178"/>
      <c r="BO875" s="178"/>
      <c r="BP875" s="178"/>
      <c r="BQ875" s="178"/>
      <c r="BR875" s="178"/>
      <c r="BS875" s="178"/>
      <c r="BT875" s="178"/>
      <c r="BU875" s="179"/>
      <c r="BV875" s="180"/>
      <c r="BW875" s="181"/>
      <c r="BX875" s="177"/>
      <c r="BY875"/>
      <c r="CA875"/>
    </row>
    <row r="876" spans="2:79" ht="18.75">
      <c r="B876" s="1170" t="s">
        <v>289</v>
      </c>
      <c r="C876" s="335">
        <v>33953430000187</v>
      </c>
      <c r="D876" s="1170" t="s">
        <v>14</v>
      </c>
      <c r="E876" s="1170" t="s">
        <v>614</v>
      </c>
      <c r="F876" s="1170" t="s">
        <v>1414</v>
      </c>
      <c r="G876" s="1172" t="s">
        <v>1414</v>
      </c>
      <c r="H876" s="1172" t="s">
        <v>1337</v>
      </c>
      <c r="I876" s="1172" t="s">
        <v>34</v>
      </c>
      <c r="J876" s="1172" t="s">
        <v>608</v>
      </c>
      <c r="K876" s="1172" t="s">
        <v>48</v>
      </c>
      <c r="L876" s="740" t="s">
        <v>1414</v>
      </c>
      <c r="M876" s="740" t="s">
        <v>34</v>
      </c>
      <c r="N876" s="1172" t="s">
        <v>3636</v>
      </c>
      <c r="O876" s="1172" t="s">
        <v>1320</v>
      </c>
      <c r="P876" s="783">
        <v>43622</v>
      </c>
      <c r="Q876" s="741">
        <v>135.4972841</v>
      </c>
      <c r="R876" s="741">
        <v>166.67211764228921</v>
      </c>
      <c r="S876" s="784">
        <v>32</v>
      </c>
      <c r="T876" s="742">
        <v>-8.0397412088100251E-2</v>
      </c>
      <c r="U876" s="743">
        <v>-2.4735112947949007</v>
      </c>
      <c r="V876" s="742">
        <v>-0.17829604230022766</v>
      </c>
      <c r="W876" s="743">
        <v>-1.3477837814040661</v>
      </c>
      <c r="X876" s="742">
        <v>-0.16522169297392209</v>
      </c>
      <c r="Y876" s="743">
        <v>-0.8048161620254195</v>
      </c>
      <c r="Z876" s="742">
        <v>0.19070092867623867</v>
      </c>
      <c r="AA876" s="743">
        <v>0.82171353200959452</v>
      </c>
      <c r="AB876" s="742">
        <v>0.19402265780207892</v>
      </c>
      <c r="AC876" s="744">
        <v>-1.6007633257846425</v>
      </c>
      <c r="AD876" s="785">
        <v>28069983000131</v>
      </c>
      <c r="AE876" s="1178" t="s">
        <v>1952</v>
      </c>
      <c r="AF876" s="786" t="s">
        <v>1779</v>
      </c>
      <c r="AG876" s="787" t="s">
        <v>736</v>
      </c>
      <c r="AH876" s="787" t="s">
        <v>1730</v>
      </c>
      <c r="AI876" s="787">
        <v>5000</v>
      </c>
      <c r="AJ876" s="787">
        <v>1000</v>
      </c>
      <c r="AK876" s="787">
        <v>5000</v>
      </c>
      <c r="AL876" s="742">
        <v>0.02</v>
      </c>
      <c r="AM876" s="742">
        <v>0.2</v>
      </c>
      <c r="AN876" s="743" t="s">
        <v>666</v>
      </c>
      <c r="AO876" s="1172" t="s">
        <v>34</v>
      </c>
      <c r="AP876" s="1178" t="s">
        <v>1727</v>
      </c>
      <c r="AQ876" s="745" t="s">
        <v>659</v>
      </c>
      <c r="AR876" s="742">
        <v>3.8E-3</v>
      </c>
      <c r="AS876" s="742">
        <v>3.8E-3</v>
      </c>
      <c r="AT876" s="742" t="s">
        <v>1414</v>
      </c>
      <c r="AU876" s="742" t="s">
        <v>2724</v>
      </c>
      <c r="AX876"/>
      <c r="AY876" s="190"/>
      <c r="AZ876" s="176"/>
      <c r="BA876" s="176"/>
      <c r="BB876" s="176"/>
      <c r="BC876" s="751"/>
      <c r="BD876" s="176"/>
      <c r="BE876" s="176"/>
      <c r="BF876" s="176"/>
      <c r="BG876" s="176"/>
      <c r="BH876" s="751"/>
      <c r="BI876" s="178"/>
      <c r="BJ876" s="191"/>
      <c r="BK876" s="191"/>
      <c r="BL876" s="191"/>
      <c r="BM876" s="178"/>
      <c r="BN876" s="178"/>
      <c r="BO876" s="178"/>
      <c r="BP876" s="178"/>
      <c r="BQ876" s="178"/>
      <c r="BR876" s="178"/>
      <c r="BS876" s="178"/>
      <c r="BT876" s="178"/>
      <c r="BU876" s="179"/>
      <c r="BV876" s="180"/>
      <c r="BW876" s="181"/>
      <c r="BX876" s="177"/>
      <c r="BY876"/>
      <c r="CA876"/>
    </row>
    <row r="877" spans="2:79" ht="18.75">
      <c r="B877" s="1170" t="s">
        <v>290</v>
      </c>
      <c r="C877" s="335">
        <v>28407875000121</v>
      </c>
      <c r="D877" s="1170" t="s">
        <v>14</v>
      </c>
      <c r="E877" s="1170" t="s">
        <v>607</v>
      </c>
      <c r="F877" s="1170" t="s">
        <v>1414</v>
      </c>
      <c r="G877" s="1172" t="s">
        <v>1414</v>
      </c>
      <c r="H877" s="1172" t="s">
        <v>34</v>
      </c>
      <c r="I877" s="1172" t="s">
        <v>34</v>
      </c>
      <c r="J877" s="1172" t="s">
        <v>608</v>
      </c>
      <c r="K877" s="1172" t="s">
        <v>48</v>
      </c>
      <c r="L877" s="740" t="s">
        <v>1414</v>
      </c>
      <c r="M877" s="740" t="s">
        <v>34</v>
      </c>
      <c r="N877" s="1172" t="s">
        <v>3637</v>
      </c>
      <c r="O877" s="1172" t="s">
        <v>1320</v>
      </c>
      <c r="P877" s="783">
        <v>43013</v>
      </c>
      <c r="Q877" s="741">
        <v>14.702321639999999</v>
      </c>
      <c r="R877" s="741">
        <v>25.766388442329333</v>
      </c>
      <c r="S877" s="784">
        <v>32</v>
      </c>
      <c r="T877" s="742">
        <v>-8.2919324814666351E-2</v>
      </c>
      <c r="U877" s="743">
        <v>-2.5511006033514079</v>
      </c>
      <c r="V877" s="742">
        <v>-0.18766322224537146</v>
      </c>
      <c r="W877" s="743">
        <v>-1.4185926061243561</v>
      </c>
      <c r="X877" s="742">
        <v>-0.18018650098059019</v>
      </c>
      <c r="Y877" s="743">
        <v>-0.87771167065136524</v>
      </c>
      <c r="Z877" s="742">
        <v>0.15619902131138108</v>
      </c>
      <c r="AA877" s="743">
        <v>0.67304784716661625</v>
      </c>
      <c r="AB877" s="742">
        <v>0.19493107145265035</v>
      </c>
      <c r="AC877" s="744">
        <v>-1.6413572887157344</v>
      </c>
      <c r="AD877" s="785">
        <v>28069983000131</v>
      </c>
      <c r="AE877" s="1178" t="s">
        <v>1952</v>
      </c>
      <c r="AF877" s="786" t="s">
        <v>1725</v>
      </c>
      <c r="AG877" s="787" t="s">
        <v>1428</v>
      </c>
      <c r="AH877" s="787" t="s">
        <v>1730</v>
      </c>
      <c r="AI877" s="787">
        <v>5000</v>
      </c>
      <c r="AJ877" s="787">
        <v>1000</v>
      </c>
      <c r="AK877" s="787">
        <v>5000</v>
      </c>
      <c r="AL877" s="742">
        <v>2.8999999999999998E-2</v>
      </c>
      <c r="AM877" s="742">
        <v>0</v>
      </c>
      <c r="AN877" s="743" t="s">
        <v>34</v>
      </c>
      <c r="AO877" s="1172" t="s">
        <v>34</v>
      </c>
      <c r="AP877" s="1178" t="s">
        <v>1727</v>
      </c>
      <c r="AQ877" s="745" t="s">
        <v>659</v>
      </c>
      <c r="AR877" s="742">
        <v>5.7999999999999996E-3</v>
      </c>
      <c r="AS877" s="742">
        <v>5.7999999999999996E-3</v>
      </c>
      <c r="AT877" s="742" t="s">
        <v>1414</v>
      </c>
      <c r="AU877" s="742" t="s">
        <v>2724</v>
      </c>
      <c r="AX877"/>
      <c r="AY877" s="190"/>
      <c r="AZ877" s="176"/>
      <c r="BA877" s="176"/>
      <c r="BB877" s="176"/>
      <c r="BC877" s="751"/>
      <c r="BD877" s="176"/>
      <c r="BE877" s="176"/>
      <c r="BF877" s="176"/>
      <c r="BG877" s="176"/>
      <c r="BH877" s="751"/>
      <c r="BI877" s="178"/>
      <c r="BJ877" s="191"/>
      <c r="BK877" s="191"/>
      <c r="BL877" s="191"/>
      <c r="BM877" s="178"/>
      <c r="BN877" s="178"/>
      <c r="BO877" s="178"/>
      <c r="BP877" s="178"/>
      <c r="BQ877" s="178"/>
      <c r="BR877" s="178"/>
      <c r="BS877" s="178"/>
      <c r="BT877" s="178"/>
      <c r="BU877" s="179"/>
      <c r="BV877" s="180"/>
      <c r="BW877" s="181"/>
      <c r="BX877" s="177"/>
      <c r="BY877"/>
      <c r="CA877"/>
    </row>
    <row r="878" spans="2:79" ht="18.75">
      <c r="B878" s="1170" t="s">
        <v>2643</v>
      </c>
      <c r="C878" s="335">
        <v>29275420000162</v>
      </c>
      <c r="D878" s="1170" t="s">
        <v>14</v>
      </c>
      <c r="E878" s="1170" t="s">
        <v>607</v>
      </c>
      <c r="F878" s="1170" t="s">
        <v>1414</v>
      </c>
      <c r="G878" s="1172" t="s">
        <v>1414</v>
      </c>
      <c r="H878" s="1172" t="s">
        <v>1414</v>
      </c>
      <c r="I878" s="1172" t="s">
        <v>1414</v>
      </c>
      <c r="J878" s="1172" t="s">
        <v>608</v>
      </c>
      <c r="K878" s="1172" t="s">
        <v>48</v>
      </c>
      <c r="L878" s="740" t="s">
        <v>1414</v>
      </c>
      <c r="M878" s="740" t="s">
        <v>34</v>
      </c>
      <c r="N878" s="1172" t="s">
        <v>3638</v>
      </c>
      <c r="O878" s="1172" t="s">
        <v>1320</v>
      </c>
      <c r="P878" s="783">
        <v>43627</v>
      </c>
      <c r="Q878" s="741"/>
      <c r="R878" s="741"/>
      <c r="S878" s="784">
        <v>7</v>
      </c>
      <c r="T878" s="742"/>
      <c r="U878" s="743"/>
      <c r="V878" s="742"/>
      <c r="W878" s="743"/>
      <c r="X878" s="742"/>
      <c r="Y878" s="743"/>
      <c r="Z878" s="742"/>
      <c r="AA878" s="743"/>
      <c r="AB878" s="742"/>
      <c r="AC878" s="744"/>
      <c r="AD878" s="785">
        <v>29259946000159</v>
      </c>
      <c r="AE878" s="1178" t="s">
        <v>1952</v>
      </c>
      <c r="AF878" s="786" t="s">
        <v>1779</v>
      </c>
      <c r="AG878" s="787" t="s">
        <v>736</v>
      </c>
      <c r="AH878" s="787" t="s">
        <v>2116</v>
      </c>
      <c r="AI878" s="787">
        <v>200000</v>
      </c>
      <c r="AJ878" s="787">
        <v>1</v>
      </c>
      <c r="AK878" s="787">
        <v>200000</v>
      </c>
      <c r="AL878" s="742">
        <v>2.9000000000000001E-2</v>
      </c>
      <c r="AM878" s="742">
        <v>0</v>
      </c>
      <c r="AN878" s="743" t="s">
        <v>666</v>
      </c>
      <c r="AO878" s="1172" t="s">
        <v>4623</v>
      </c>
      <c r="AP878" s="1178" t="s">
        <v>1727</v>
      </c>
      <c r="AQ878" s="745" t="s">
        <v>2117</v>
      </c>
      <c r="AR878" s="742">
        <v>0</v>
      </c>
      <c r="AS878" s="742">
        <v>0</v>
      </c>
      <c r="AT878" s="742" t="s">
        <v>1414</v>
      </c>
      <c r="AU878" s="742" t="s">
        <v>2724</v>
      </c>
      <c r="AX878"/>
      <c r="AY878" s="190"/>
      <c r="AZ878" s="176"/>
      <c r="BA878" s="176"/>
      <c r="BB878" s="176"/>
      <c r="BC878" s="751"/>
      <c r="BD878" s="176"/>
      <c r="BE878" s="176"/>
      <c r="BF878" s="176"/>
      <c r="BG878" s="176"/>
      <c r="BH878" s="751"/>
      <c r="BI878" s="178"/>
      <c r="BJ878" s="191"/>
      <c r="BK878" s="191"/>
      <c r="BL878" s="191"/>
      <c r="BM878" s="178"/>
      <c r="BN878" s="178"/>
      <c r="BO878" s="178"/>
      <c r="BP878" s="178"/>
      <c r="BQ878" s="178"/>
      <c r="BR878" s="178"/>
      <c r="BS878" s="178"/>
      <c r="BT878" s="178"/>
      <c r="BU878" s="179"/>
      <c r="BV878" s="180"/>
      <c r="BW878" s="181"/>
      <c r="BX878" s="177"/>
      <c r="BY878"/>
      <c r="CA878"/>
    </row>
    <row r="879" spans="2:79" ht="18.75">
      <c r="B879" s="1170" t="s">
        <v>2646</v>
      </c>
      <c r="C879" s="335">
        <v>33206211000134</v>
      </c>
      <c r="D879" s="1170" t="s">
        <v>14</v>
      </c>
      <c r="E879" s="1170" t="s">
        <v>607</v>
      </c>
      <c r="F879" s="1170" t="s">
        <v>1414</v>
      </c>
      <c r="G879" s="1172" t="s">
        <v>1414</v>
      </c>
      <c r="H879" s="1172" t="s">
        <v>1414</v>
      </c>
      <c r="I879" s="1172" t="s">
        <v>1414</v>
      </c>
      <c r="J879" s="1172" t="s">
        <v>608</v>
      </c>
      <c r="K879" s="1172" t="s">
        <v>48</v>
      </c>
      <c r="L879" s="740" t="s">
        <v>1414</v>
      </c>
      <c r="M879" s="740" t="s">
        <v>34</v>
      </c>
      <c r="N879" s="1172" t="s">
        <v>3639</v>
      </c>
      <c r="O879" s="1172" t="s">
        <v>1320</v>
      </c>
      <c r="P879" s="783">
        <v>43755</v>
      </c>
      <c r="Q879" s="741"/>
      <c r="R879" s="741"/>
      <c r="S879" s="784">
        <v>7</v>
      </c>
      <c r="T879" s="742"/>
      <c r="U879" s="743"/>
      <c r="V879" s="742"/>
      <c r="W879" s="743"/>
      <c r="X879" s="742"/>
      <c r="Y879" s="743"/>
      <c r="Z879" s="742"/>
      <c r="AA879" s="743"/>
      <c r="AB879" s="742"/>
      <c r="AC879" s="744"/>
      <c r="AD879" s="785">
        <v>29259946000159</v>
      </c>
      <c r="AE879" s="1178" t="s">
        <v>1952</v>
      </c>
      <c r="AF879" s="786" t="s">
        <v>1741</v>
      </c>
      <c r="AG879" s="787" t="s">
        <v>1427</v>
      </c>
      <c r="AH879" s="787" t="s">
        <v>2116</v>
      </c>
      <c r="AI879" s="787">
        <v>0</v>
      </c>
      <c r="AJ879" s="787">
        <v>0</v>
      </c>
      <c r="AK879" s="787">
        <v>0</v>
      </c>
      <c r="AL879" s="742">
        <v>2.9000000000000001E-2</v>
      </c>
      <c r="AM879" s="742">
        <v>0</v>
      </c>
      <c r="AN879" s="743" t="s">
        <v>34</v>
      </c>
      <c r="AO879" s="1172" t="s">
        <v>4626</v>
      </c>
      <c r="AP879" s="1178" t="s">
        <v>1727</v>
      </c>
      <c r="AQ879" s="745" t="s">
        <v>2117</v>
      </c>
      <c r="AR879" s="742">
        <v>0</v>
      </c>
      <c r="AS879" s="742">
        <v>0</v>
      </c>
      <c r="AT879" s="742" t="s">
        <v>1414</v>
      </c>
      <c r="AU879" s="742" t="s">
        <v>2724</v>
      </c>
      <c r="AX879" s="190"/>
      <c r="AY879" s="190"/>
      <c r="AZ879" s="176"/>
      <c r="BA879" s="176"/>
      <c r="BB879" s="176"/>
      <c r="BC879" s="751"/>
      <c r="BD879" s="176"/>
      <c r="BE879" s="176"/>
      <c r="BF879" s="176"/>
      <c r="BG879" s="176"/>
      <c r="BH879" s="751"/>
      <c r="BI879" s="178"/>
      <c r="BJ879" s="191"/>
      <c r="BK879" s="191"/>
      <c r="BL879" s="191"/>
      <c r="BM879" s="210"/>
      <c r="BN879" s="178"/>
      <c r="BO879" s="178"/>
      <c r="BP879" s="178"/>
      <c r="BQ879" s="178"/>
      <c r="BR879" s="178"/>
      <c r="BS879" s="178"/>
      <c r="BT879" s="178"/>
      <c r="BU879" s="179"/>
      <c r="BV879" s="180"/>
      <c r="BW879" s="181"/>
      <c r="BX879" s="177"/>
      <c r="BY879"/>
      <c r="CA879"/>
    </row>
    <row r="880" spans="2:79" ht="18.75">
      <c r="B880" s="1170" t="s">
        <v>291</v>
      </c>
      <c r="C880" s="335">
        <v>32862291000113</v>
      </c>
      <c r="D880" s="1170" t="s">
        <v>14</v>
      </c>
      <c r="E880" s="1170" t="s">
        <v>607</v>
      </c>
      <c r="F880" s="1170" t="s">
        <v>1414</v>
      </c>
      <c r="G880" s="1172" t="s">
        <v>1414</v>
      </c>
      <c r="H880" s="1172" t="s">
        <v>34</v>
      </c>
      <c r="I880" s="1172" t="s">
        <v>34</v>
      </c>
      <c r="J880" s="1172" t="s">
        <v>608</v>
      </c>
      <c r="K880" s="1172" t="s">
        <v>48</v>
      </c>
      <c r="L880" s="740" t="s">
        <v>1414</v>
      </c>
      <c r="M880" s="740" t="s">
        <v>1411</v>
      </c>
      <c r="N880" s="1172" t="s">
        <v>3640</v>
      </c>
      <c r="O880" s="1172" t="s">
        <v>1320</v>
      </c>
      <c r="P880" s="783">
        <v>43602</v>
      </c>
      <c r="Q880" s="741">
        <v>0</v>
      </c>
      <c r="R880" s="741">
        <v>1.7612371173049648</v>
      </c>
      <c r="S880" s="784">
        <v>366</v>
      </c>
      <c r="T880" s="742"/>
      <c r="U880" s="743"/>
      <c r="V880" s="742">
        <v>-5.670056667390766E-2</v>
      </c>
      <c r="W880" s="743">
        <v>-0.42861357534134703</v>
      </c>
      <c r="X880" s="742">
        <v>-0.22710340751340419</v>
      </c>
      <c r="Y880" s="743">
        <v>-1.1062499695284049</v>
      </c>
      <c r="Z880" s="742">
        <v>5.9570889623599133E-2</v>
      </c>
      <c r="AA880" s="743">
        <v>0.25668572490628117</v>
      </c>
      <c r="AB880" s="742">
        <v>0.18791860120398715</v>
      </c>
      <c r="AC880" s="744">
        <v>-1.0056954348514042</v>
      </c>
      <c r="AD880" s="785">
        <v>0</v>
      </c>
      <c r="AE880" s="1178" t="s">
        <v>1991</v>
      </c>
      <c r="AF880" s="786" t="s">
        <v>1765</v>
      </c>
      <c r="AG880" s="787" t="s">
        <v>719</v>
      </c>
      <c r="AH880" s="787" t="s">
        <v>1730</v>
      </c>
      <c r="AI880" s="787">
        <v>100000</v>
      </c>
      <c r="AJ880" s="787">
        <v>10000</v>
      </c>
      <c r="AK880" s="787">
        <v>10000</v>
      </c>
      <c r="AL880" s="742">
        <v>5.9999999999999995E-4</v>
      </c>
      <c r="AM880" s="742">
        <v>0.3</v>
      </c>
      <c r="AN880" s="743" t="s">
        <v>2119</v>
      </c>
      <c r="AO880" s="1172" t="s">
        <v>34</v>
      </c>
      <c r="AP880" s="1178" t="s">
        <v>1727</v>
      </c>
      <c r="AQ880" s="745" t="s">
        <v>659</v>
      </c>
      <c r="AR880" s="742">
        <v>0</v>
      </c>
      <c r="AS880" s="742">
        <v>0</v>
      </c>
      <c r="AT880" s="742" t="s">
        <v>1414</v>
      </c>
      <c r="AU880" s="742" t="s">
        <v>2724</v>
      </c>
      <c r="AX880"/>
      <c r="AY880" s="190"/>
      <c r="AZ880" s="176"/>
      <c r="BA880" s="176"/>
      <c r="BB880" s="176"/>
      <c r="BC880" s="751"/>
      <c r="BD880" s="176"/>
      <c r="BE880" s="176"/>
      <c r="BF880" s="176"/>
      <c r="BG880" s="176"/>
      <c r="BH880" s="751"/>
      <c r="BI880" s="178"/>
      <c r="BJ880" s="191"/>
      <c r="BK880" s="191"/>
      <c r="BL880" s="191"/>
      <c r="BM880" s="178"/>
      <c r="BN880" s="178"/>
      <c r="BO880" s="178"/>
      <c r="BP880" s="178"/>
      <c r="BQ880" s="178"/>
      <c r="BR880" s="178"/>
      <c r="BS880" s="178"/>
      <c r="BT880" s="178"/>
      <c r="BU880" s="179"/>
      <c r="BV880" s="180"/>
      <c r="BW880" s="181"/>
      <c r="BX880" s="177"/>
      <c r="BY880"/>
      <c r="CA880"/>
    </row>
    <row r="881" spans="2:79" ht="18.75">
      <c r="B881" s="1170" t="s">
        <v>1073</v>
      </c>
      <c r="C881" s="335">
        <v>9577098000119</v>
      </c>
      <c r="D881" s="1170" t="s">
        <v>14</v>
      </c>
      <c r="E881" s="1170" t="s">
        <v>607</v>
      </c>
      <c r="F881" s="1170" t="s">
        <v>1414</v>
      </c>
      <c r="G881" s="1172" t="s">
        <v>1414</v>
      </c>
      <c r="H881" s="1172" t="s">
        <v>34</v>
      </c>
      <c r="I881" s="1172" t="s">
        <v>34</v>
      </c>
      <c r="J881" s="1172" t="s">
        <v>608</v>
      </c>
      <c r="K881" s="1172" t="s">
        <v>48</v>
      </c>
      <c r="L881" s="740" t="s">
        <v>1414</v>
      </c>
      <c r="M881" s="740" t="s">
        <v>34</v>
      </c>
      <c r="N881" s="1172" t="s">
        <v>3641</v>
      </c>
      <c r="O881" s="1172" t="s">
        <v>1320</v>
      </c>
      <c r="P881" s="783">
        <v>39794</v>
      </c>
      <c r="Q881" s="741">
        <v>14.161460999999999</v>
      </c>
      <c r="R881" s="741">
        <v>21.873736467479667</v>
      </c>
      <c r="S881" s="784">
        <v>3</v>
      </c>
      <c r="T881" s="742">
        <v>-4.9929600216228831E-2</v>
      </c>
      <c r="U881" s="743">
        <v>-1.5361368839099185</v>
      </c>
      <c r="V881" s="742">
        <v>-0.1800065650820144</v>
      </c>
      <c r="W881" s="743">
        <v>-1.3607140452129076</v>
      </c>
      <c r="X881" s="742">
        <v>-0.17607000148811147</v>
      </c>
      <c r="Y881" s="743">
        <v>-0.8576596710447566</v>
      </c>
      <c r="Z881" s="742">
        <v>0.45851397560818286</v>
      </c>
      <c r="AA881" s="743">
        <v>1.975696400579229</v>
      </c>
      <c r="AB881" s="742">
        <v>0.21722552519971278</v>
      </c>
      <c r="AC881" s="744">
        <v>-1.4376527688240164</v>
      </c>
      <c r="AD881" s="785">
        <v>0</v>
      </c>
      <c r="AE881" s="1178" t="s">
        <v>1808</v>
      </c>
      <c r="AF881" s="786" t="s">
        <v>1779</v>
      </c>
      <c r="AG881" s="787" t="s">
        <v>736</v>
      </c>
      <c r="AH881" s="787" t="s">
        <v>1730</v>
      </c>
      <c r="AI881" s="787">
        <v>500</v>
      </c>
      <c r="AJ881" s="787">
        <v>500</v>
      </c>
      <c r="AK881" s="787">
        <v>500</v>
      </c>
      <c r="AL881" s="742">
        <v>0.02</v>
      </c>
      <c r="AM881" s="742">
        <v>0.2</v>
      </c>
      <c r="AN881" s="743" t="s">
        <v>666</v>
      </c>
      <c r="AO881" s="1172" t="s">
        <v>34</v>
      </c>
      <c r="AP881" s="1178" t="s">
        <v>1727</v>
      </c>
      <c r="AQ881" s="745" t="s">
        <v>659</v>
      </c>
      <c r="AR881" s="742">
        <v>6.0000000000000001E-3</v>
      </c>
      <c r="AS881" s="742">
        <v>6.0000000000000001E-3</v>
      </c>
      <c r="AT881" s="742" t="s">
        <v>1414</v>
      </c>
      <c r="AU881" s="742" t="s">
        <v>2724</v>
      </c>
      <c r="AX881"/>
      <c r="AY881" s="190"/>
      <c r="AZ881" s="176"/>
      <c r="BA881" s="176"/>
      <c r="BB881" s="176"/>
      <c r="BC881" s="751"/>
      <c r="BD881" s="176"/>
      <c r="BE881" s="176"/>
      <c r="BF881" s="176"/>
      <c r="BG881" s="176"/>
      <c r="BH881" s="751"/>
      <c r="BI881" s="178"/>
      <c r="BJ881" s="191"/>
      <c r="BK881" s="191"/>
      <c r="BL881" s="191"/>
      <c r="BM881" s="178"/>
      <c r="BN881" s="178"/>
      <c r="BO881" s="178"/>
      <c r="BP881" s="178"/>
      <c r="BQ881" s="178"/>
      <c r="BR881" s="178"/>
      <c r="BS881" s="178"/>
      <c r="BT881" s="178"/>
      <c r="BU881" s="179"/>
      <c r="BV881" s="180"/>
      <c r="BW881" s="181"/>
      <c r="BX881" s="177"/>
      <c r="BY881"/>
      <c r="CA881"/>
    </row>
    <row r="882" spans="2:79" ht="18.75">
      <c r="B882" s="1170" t="s">
        <v>1074</v>
      </c>
      <c r="C882" s="335">
        <v>13554383000191</v>
      </c>
      <c r="D882" s="1170" t="s">
        <v>11</v>
      </c>
      <c r="E882" s="1170" t="s">
        <v>621</v>
      </c>
      <c r="F882" s="1170" t="s">
        <v>672</v>
      </c>
      <c r="G882" s="1172" t="s">
        <v>865</v>
      </c>
      <c r="H882" s="1172" t="s">
        <v>34</v>
      </c>
      <c r="I882" s="1172" t="s">
        <v>1414</v>
      </c>
      <c r="J882" s="1172" t="s">
        <v>608</v>
      </c>
      <c r="K882" s="1172" t="s">
        <v>48</v>
      </c>
      <c r="L882" s="740" t="s">
        <v>1414</v>
      </c>
      <c r="M882" s="740" t="s">
        <v>1411</v>
      </c>
      <c r="N882" s="1172" t="s">
        <v>3642</v>
      </c>
      <c r="O882" s="1172" t="s">
        <v>1320</v>
      </c>
      <c r="P882" s="783">
        <v>40724</v>
      </c>
      <c r="Q882" s="741">
        <v>0</v>
      </c>
      <c r="R882" s="741">
        <v>0</v>
      </c>
      <c r="S882" s="784">
        <v>1</v>
      </c>
      <c r="T882" s="742"/>
      <c r="U882" s="743"/>
      <c r="V882" s="742"/>
      <c r="W882" s="743"/>
      <c r="X882" s="742"/>
      <c r="Y882" s="743"/>
      <c r="Z882" s="742"/>
      <c r="AA882" s="743"/>
      <c r="AB882" s="742"/>
      <c r="AC882" s="744"/>
      <c r="AD882" s="785">
        <v>0</v>
      </c>
      <c r="AE882" s="1178" t="s">
        <v>1748</v>
      </c>
      <c r="AF882" s="786" t="s">
        <v>1779</v>
      </c>
      <c r="AG882" s="787" t="s">
        <v>736</v>
      </c>
      <c r="AH882" s="787" t="s">
        <v>1730</v>
      </c>
      <c r="AI882" s="787">
        <v>5000</v>
      </c>
      <c r="AJ882" s="787">
        <v>100</v>
      </c>
      <c r="AK882" s="787">
        <v>1000</v>
      </c>
      <c r="AL882" s="742">
        <v>3.0000000000000001E-3</v>
      </c>
      <c r="AM882" s="742">
        <v>0</v>
      </c>
      <c r="AN882" s="743" t="s">
        <v>150</v>
      </c>
      <c r="AO882" s="1172" t="s">
        <v>34</v>
      </c>
      <c r="AP882" s="1178" t="s">
        <v>1731</v>
      </c>
      <c r="AQ882" s="745" t="s">
        <v>669</v>
      </c>
      <c r="AR882" s="742">
        <v>8.9999999999999998E-4</v>
      </c>
      <c r="AS882" s="742">
        <v>8.9999999999999998E-4</v>
      </c>
      <c r="AT882" s="742" t="s">
        <v>1414</v>
      </c>
      <c r="AU882" s="742" t="s">
        <v>2724</v>
      </c>
      <c r="AX882"/>
      <c r="AY882" s="190"/>
      <c r="AZ882" s="176"/>
      <c r="BA882" s="176"/>
      <c r="BB882" s="176"/>
      <c r="BC882" s="751"/>
      <c r="BD882" s="176"/>
      <c r="BE882" s="176"/>
      <c r="BF882" s="176"/>
      <c r="BG882" s="176"/>
      <c r="BH882" s="751"/>
      <c r="BI882" s="178"/>
      <c r="BJ882" s="191"/>
      <c r="BK882" s="191"/>
      <c r="BL882" s="191"/>
      <c r="BM882" s="178"/>
      <c r="BN882" s="178"/>
      <c r="BO882" s="178"/>
      <c r="BP882" s="178"/>
      <c r="BQ882" s="178"/>
      <c r="BR882" s="178"/>
      <c r="BS882" s="178"/>
      <c r="BT882" s="178"/>
      <c r="BU882" s="179"/>
      <c r="BV882" s="180"/>
      <c r="BW882" s="181"/>
      <c r="BX882" s="177"/>
      <c r="BY882"/>
      <c r="CA882"/>
    </row>
    <row r="883" spans="2:79" ht="18.75">
      <c r="B883" s="1170" t="s">
        <v>1075</v>
      </c>
      <c r="C883" s="335">
        <v>18908578000106</v>
      </c>
      <c r="D883" s="1170" t="s">
        <v>13</v>
      </c>
      <c r="E883" s="1170" t="s">
        <v>615</v>
      </c>
      <c r="F883" s="1170" t="s">
        <v>619</v>
      </c>
      <c r="G883" s="1172" t="s">
        <v>34</v>
      </c>
      <c r="H883" s="1172" t="s">
        <v>1336</v>
      </c>
      <c r="I883" s="1172" t="s">
        <v>34</v>
      </c>
      <c r="J883" s="1172" t="s">
        <v>1414</v>
      </c>
      <c r="K883" s="1172" t="s">
        <v>48</v>
      </c>
      <c r="L883" s="740" t="s">
        <v>1414</v>
      </c>
      <c r="M883" s="740" t="s">
        <v>34</v>
      </c>
      <c r="N883" s="1172" t="s">
        <v>3643</v>
      </c>
      <c r="O883" s="1172" t="s">
        <v>1320</v>
      </c>
      <c r="P883" s="783">
        <v>41607</v>
      </c>
      <c r="Q883" s="741">
        <v>0</v>
      </c>
      <c r="R883" s="741">
        <v>0</v>
      </c>
      <c r="S883" s="784">
        <v>2</v>
      </c>
      <c r="T883" s="742"/>
      <c r="U883" s="743"/>
      <c r="V883" s="742"/>
      <c r="W883" s="743"/>
      <c r="X883" s="742"/>
      <c r="Y883" s="743"/>
      <c r="Z883" s="742"/>
      <c r="AA883" s="743"/>
      <c r="AB883" s="742"/>
      <c r="AC883" s="744"/>
      <c r="AD883" s="785">
        <v>0</v>
      </c>
      <c r="AE883" s="1178" t="s">
        <v>1748</v>
      </c>
      <c r="AF883" s="786" t="s">
        <v>1779</v>
      </c>
      <c r="AG883" s="787" t="s">
        <v>736</v>
      </c>
      <c r="AH883" s="787" t="s">
        <v>1730</v>
      </c>
      <c r="AI883" s="787">
        <v>500</v>
      </c>
      <c r="AJ883" s="787">
        <v>100</v>
      </c>
      <c r="AK883" s="787">
        <v>100</v>
      </c>
      <c r="AL883" s="742">
        <v>1.4999999999999999E-2</v>
      </c>
      <c r="AM883" s="742">
        <v>0.2</v>
      </c>
      <c r="AN883" s="743" t="s">
        <v>64</v>
      </c>
      <c r="AO883" s="1172" t="s">
        <v>34</v>
      </c>
      <c r="AP883" s="1178" t="s">
        <v>1742</v>
      </c>
      <c r="AQ883" s="745" t="s">
        <v>664</v>
      </c>
      <c r="AR883" s="742">
        <v>5.2500000000000003E-3</v>
      </c>
      <c r="AS883" s="742">
        <v>5.2500000000000003E-3</v>
      </c>
      <c r="AT883" s="742" t="s">
        <v>1414</v>
      </c>
      <c r="AU883" s="742" t="s">
        <v>2724</v>
      </c>
      <c r="AX883"/>
      <c r="AY883" s="190"/>
      <c r="AZ883" s="176"/>
      <c r="BA883" s="176"/>
      <c r="BB883" s="176"/>
      <c r="BC883" s="751"/>
      <c r="BD883" s="176"/>
      <c r="BE883" s="176"/>
      <c r="BF883" s="176"/>
      <c r="BG883" s="176"/>
      <c r="BH883" s="751"/>
      <c r="BI883" s="178"/>
      <c r="BJ883" s="191"/>
      <c r="BK883" s="191"/>
      <c r="BL883" s="191"/>
      <c r="BM883" s="178"/>
      <c r="BN883" s="178"/>
      <c r="BO883" s="178"/>
      <c r="BP883" s="178"/>
      <c r="BQ883" s="178"/>
      <c r="BR883" s="178"/>
      <c r="BS883" s="178"/>
      <c r="BT883" s="178"/>
      <c r="BU883" s="179"/>
      <c r="BV883" s="180"/>
      <c r="BW883" s="181"/>
      <c r="BX883" s="177"/>
      <c r="BY883"/>
      <c r="CA883"/>
    </row>
    <row r="884" spans="2:79" ht="18.75">
      <c r="B884" s="1170" t="s">
        <v>292</v>
      </c>
      <c r="C884" s="335">
        <v>24140256000162</v>
      </c>
      <c r="D884" s="1170" t="s">
        <v>13</v>
      </c>
      <c r="E884" s="1170" t="s">
        <v>616</v>
      </c>
      <c r="F884" s="1170" t="s">
        <v>617</v>
      </c>
      <c r="G884" s="1172" t="s">
        <v>34</v>
      </c>
      <c r="H884" s="1172" t="s">
        <v>865</v>
      </c>
      <c r="I884" s="1172" t="s">
        <v>34</v>
      </c>
      <c r="J884" s="1172" t="s">
        <v>608</v>
      </c>
      <c r="K884" s="1172" t="s">
        <v>48</v>
      </c>
      <c r="L884" s="740" t="s">
        <v>1414</v>
      </c>
      <c r="M884" s="740" t="s">
        <v>34</v>
      </c>
      <c r="N884" s="1172" t="s">
        <v>3644</v>
      </c>
      <c r="O884" s="1172" t="s">
        <v>1320</v>
      </c>
      <c r="P884" s="783">
        <v>42502</v>
      </c>
      <c r="Q884" s="741">
        <v>816.73311999999999</v>
      </c>
      <c r="R884" s="741">
        <v>697.5739219032256</v>
      </c>
      <c r="S884" s="784">
        <v>31</v>
      </c>
      <c r="T884" s="742">
        <v>3.410107275481189E-2</v>
      </c>
      <c r="U884" s="743">
        <v>1.0491555192251587</v>
      </c>
      <c r="V884" s="742">
        <v>0.14566837206061423</v>
      </c>
      <c r="W884" s="743">
        <v>1.1011431706164032</v>
      </c>
      <c r="X884" s="742">
        <v>0.2584288699714361</v>
      </c>
      <c r="Y884" s="743">
        <v>1.2588403347241173</v>
      </c>
      <c r="Z884" s="742">
        <v>0.47372389322889985</v>
      </c>
      <c r="AA884" s="743">
        <v>2.0412345980932698</v>
      </c>
      <c r="AB884" s="742">
        <v>5.5681946809489756E-2</v>
      </c>
      <c r="AC884" s="744">
        <v>0.24029438887596646</v>
      </c>
      <c r="AD884" s="785">
        <v>24119428000116</v>
      </c>
      <c r="AE884" s="1178" t="s">
        <v>1910</v>
      </c>
      <c r="AF884" s="786" t="s">
        <v>1763</v>
      </c>
      <c r="AG884" s="787" t="s">
        <v>59</v>
      </c>
      <c r="AH884" s="787" t="s">
        <v>1730</v>
      </c>
      <c r="AI884" s="787">
        <v>1000</v>
      </c>
      <c r="AJ884" s="787">
        <v>500</v>
      </c>
      <c r="AK884" s="787">
        <v>1000</v>
      </c>
      <c r="AL884" s="742">
        <v>0.02</v>
      </c>
      <c r="AM884" s="742">
        <v>0.2</v>
      </c>
      <c r="AN884" s="743" t="s">
        <v>64</v>
      </c>
      <c r="AO884" s="1172" t="s">
        <v>34</v>
      </c>
      <c r="AP884" s="1178" t="s">
        <v>1742</v>
      </c>
      <c r="AQ884" s="745" t="s">
        <v>674</v>
      </c>
      <c r="AR884" s="742">
        <v>4.9333333333333304E-3</v>
      </c>
      <c r="AS884" s="742">
        <v>4.9333333333333304E-3</v>
      </c>
      <c r="AT884" s="742" t="s">
        <v>1414</v>
      </c>
      <c r="AU884" s="742" t="s">
        <v>2724</v>
      </c>
      <c r="AX884"/>
      <c r="AY884" s="190"/>
      <c r="AZ884" s="176"/>
      <c r="BA884" s="176"/>
      <c r="BB884" s="176"/>
      <c r="BC884" s="751"/>
      <c r="BD884" s="176"/>
      <c r="BE884" s="176"/>
      <c r="BF884" s="176"/>
      <c r="BG884" s="176"/>
      <c r="BH884" s="751"/>
      <c r="BI884" s="178"/>
      <c r="BJ884" s="191"/>
      <c r="BK884" s="191"/>
      <c r="BL884" s="191"/>
      <c r="BM884" s="178"/>
      <c r="BN884" s="178"/>
      <c r="BO884" s="178"/>
      <c r="BP884" s="178"/>
      <c r="BQ884" s="178"/>
      <c r="BR884" s="178"/>
      <c r="BS884" s="178"/>
      <c r="BT884" s="178"/>
      <c r="BU884" s="179"/>
      <c r="BV884" s="180"/>
      <c r="BW884" s="181"/>
      <c r="BX884" s="177"/>
      <c r="BY884"/>
      <c r="CA884"/>
    </row>
    <row r="885" spans="2:79" ht="18.75">
      <c r="B885" s="1170" t="s">
        <v>293</v>
      </c>
      <c r="C885" s="335">
        <v>20658576000158</v>
      </c>
      <c r="D885" s="1170" t="s">
        <v>14</v>
      </c>
      <c r="E885" s="1170" t="s">
        <v>607</v>
      </c>
      <c r="F885" s="1170" t="s">
        <v>1414</v>
      </c>
      <c r="G885" s="1172" t="s">
        <v>1414</v>
      </c>
      <c r="H885" s="1172" t="s">
        <v>34</v>
      </c>
      <c r="I885" s="1172" t="s">
        <v>34</v>
      </c>
      <c r="J885" s="1172" t="s">
        <v>608</v>
      </c>
      <c r="K885" s="1172" t="s">
        <v>48</v>
      </c>
      <c r="L885" s="740" t="s">
        <v>1414</v>
      </c>
      <c r="M885" s="740" t="s">
        <v>34</v>
      </c>
      <c r="N885" s="1172" t="s">
        <v>3645</v>
      </c>
      <c r="O885" s="1172" t="s">
        <v>1320</v>
      </c>
      <c r="P885" s="783">
        <v>41857</v>
      </c>
      <c r="Q885" s="741">
        <v>452.33608199999998</v>
      </c>
      <c r="R885" s="741">
        <v>811.94840126829206</v>
      </c>
      <c r="S885" s="784">
        <v>17</v>
      </c>
      <c r="T885" s="742">
        <v>-0.13235256732826872</v>
      </c>
      <c r="U885" s="743">
        <v>-4.0719665183107381</v>
      </c>
      <c r="V885" s="742">
        <v>-0.32887534162223542</v>
      </c>
      <c r="W885" s="743">
        <v>-2.4860498630462562</v>
      </c>
      <c r="X885" s="742">
        <v>-0.3590613686650076</v>
      </c>
      <c r="Y885" s="743">
        <v>-1.7490342064596616</v>
      </c>
      <c r="Z885" s="742">
        <v>0.15598981302379356</v>
      </c>
      <c r="AA885" s="743">
        <v>0.67214638705253849</v>
      </c>
      <c r="AB885" s="742">
        <v>0.30696629070843423</v>
      </c>
      <c r="AC885" s="744">
        <v>-1.5023266992559332</v>
      </c>
      <c r="AD885" s="785">
        <v>26491395000166</v>
      </c>
      <c r="AE885" s="1178" t="s">
        <v>1910</v>
      </c>
      <c r="AF885" s="786" t="s">
        <v>1763</v>
      </c>
      <c r="AG885" s="787" t="s">
        <v>59</v>
      </c>
      <c r="AH885" s="787" t="s">
        <v>1730</v>
      </c>
      <c r="AI885" s="787">
        <v>1000</v>
      </c>
      <c r="AJ885" s="787">
        <v>500</v>
      </c>
      <c r="AK885" s="787">
        <v>1000</v>
      </c>
      <c r="AL885" s="742">
        <v>0.02</v>
      </c>
      <c r="AM885" s="742">
        <v>0.2</v>
      </c>
      <c r="AN885" s="743" t="s">
        <v>666</v>
      </c>
      <c r="AO885" s="1172" t="s">
        <v>34</v>
      </c>
      <c r="AP885" s="1178" t="s">
        <v>1727</v>
      </c>
      <c r="AQ885" s="745" t="s">
        <v>659</v>
      </c>
      <c r="AR885" s="742">
        <v>4.9333333333333304E-3</v>
      </c>
      <c r="AS885" s="742">
        <v>4.9333333333333304E-3</v>
      </c>
      <c r="AT885" s="742" t="s">
        <v>1414</v>
      </c>
      <c r="AU885" s="742" t="s">
        <v>2724</v>
      </c>
      <c r="AX885"/>
      <c r="AY885" s="190"/>
      <c r="AZ885" s="176"/>
      <c r="BA885" s="176"/>
      <c r="BB885" s="176"/>
      <c r="BC885" s="751"/>
      <c r="BD885" s="176"/>
      <c r="BE885" s="176"/>
      <c r="BF885" s="176"/>
      <c r="BG885" s="176"/>
      <c r="BH885" s="751"/>
      <c r="BI885" s="178"/>
      <c r="BJ885" s="191"/>
      <c r="BK885" s="191"/>
      <c r="BL885" s="191"/>
      <c r="BM885" s="178"/>
      <c r="BN885" s="178"/>
      <c r="BO885" s="178"/>
      <c r="BP885" s="178"/>
      <c r="BQ885" s="178"/>
      <c r="BR885" s="178"/>
      <c r="BS885" s="178"/>
      <c r="BT885" s="178"/>
      <c r="BU885" s="179"/>
      <c r="BV885" s="180"/>
      <c r="BW885" s="181"/>
      <c r="BX885" s="177"/>
      <c r="BY885"/>
      <c r="CA885"/>
    </row>
    <row r="886" spans="2:79" ht="18.75">
      <c r="B886" s="1170" t="s">
        <v>294</v>
      </c>
      <c r="C886" s="335">
        <v>30995144000196</v>
      </c>
      <c r="D886" s="1170" t="s">
        <v>14</v>
      </c>
      <c r="E886" s="1170" t="s">
        <v>614</v>
      </c>
      <c r="F886" s="1170" t="s">
        <v>1414</v>
      </c>
      <c r="G886" s="1172" t="s">
        <v>1414</v>
      </c>
      <c r="H886" s="1172" t="s">
        <v>865</v>
      </c>
      <c r="I886" s="1172" t="s">
        <v>34</v>
      </c>
      <c r="J886" s="1172" t="s">
        <v>608</v>
      </c>
      <c r="K886" s="1172" t="s">
        <v>48</v>
      </c>
      <c r="L886" s="740" t="s">
        <v>1414</v>
      </c>
      <c r="M886" s="740" t="s">
        <v>34</v>
      </c>
      <c r="N886" s="1172" t="s">
        <v>3646</v>
      </c>
      <c r="O886" s="1172" t="s">
        <v>1320</v>
      </c>
      <c r="P886" s="783">
        <v>43512</v>
      </c>
      <c r="Q886" s="741">
        <v>79.407184630000003</v>
      </c>
      <c r="R886" s="741">
        <v>102.92693212326614</v>
      </c>
      <c r="S886" s="784">
        <v>32</v>
      </c>
      <c r="T886" s="742">
        <v>-4.7857322920932921E-2</v>
      </c>
      <c r="U886" s="743">
        <v>-1.4723810842798937</v>
      </c>
      <c r="V886" s="742">
        <v>-6.4328508272031737E-2</v>
      </c>
      <c r="W886" s="743">
        <v>-0.48627506820913302</v>
      </c>
      <c r="X886" s="742">
        <v>1.8990272054886237E-2</v>
      </c>
      <c r="Y886" s="743">
        <v>9.250406284993358E-2</v>
      </c>
      <c r="Z886" s="742">
        <v>0.79575035535746164</v>
      </c>
      <c r="AA886" s="743">
        <v>3.4288183053832348</v>
      </c>
      <c r="AB886" s="742">
        <v>0.16651127839630625</v>
      </c>
      <c r="AC886" s="744">
        <v>-1.1808018222325842</v>
      </c>
      <c r="AD886" s="785">
        <v>30995158000100</v>
      </c>
      <c r="AE886" s="1178" t="s">
        <v>1910</v>
      </c>
      <c r="AF886" s="786" t="s">
        <v>1763</v>
      </c>
      <c r="AG886" s="787" t="s">
        <v>59</v>
      </c>
      <c r="AH886" s="787" t="s">
        <v>1730</v>
      </c>
      <c r="AI886" s="787">
        <v>1000</v>
      </c>
      <c r="AJ886" s="787">
        <v>500</v>
      </c>
      <c r="AK886" s="787">
        <v>1000</v>
      </c>
      <c r="AL886" s="742">
        <v>0.02</v>
      </c>
      <c r="AM886" s="742">
        <v>0.2</v>
      </c>
      <c r="AN886" s="743" t="s">
        <v>64</v>
      </c>
      <c r="AO886" s="1172" t="s">
        <v>34</v>
      </c>
      <c r="AP886" s="1178" t="s">
        <v>1742</v>
      </c>
      <c r="AQ886" s="745" t="s">
        <v>668</v>
      </c>
      <c r="AR886" s="742">
        <v>5.3333333333333297E-3</v>
      </c>
      <c r="AS886" s="742">
        <v>5.3333333333333297E-3</v>
      </c>
      <c r="AT886" s="742" t="s">
        <v>1414</v>
      </c>
      <c r="AU886" s="742" t="s">
        <v>2724</v>
      </c>
      <c r="AX886"/>
      <c r="AY886" s="190"/>
      <c r="AZ886" s="176"/>
      <c r="BA886" s="176"/>
      <c r="BB886" s="176"/>
      <c r="BC886" s="751"/>
      <c r="BD886" s="176"/>
      <c r="BE886" s="176"/>
      <c r="BF886" s="176"/>
      <c r="BG886" s="176"/>
      <c r="BH886" s="751"/>
      <c r="BI886" s="178"/>
      <c r="BJ886" s="191"/>
      <c r="BK886" s="191"/>
      <c r="BL886" s="191"/>
      <c r="BM886" s="178"/>
      <c r="BN886" s="178"/>
      <c r="BO886" s="178"/>
      <c r="BP886" s="178"/>
      <c r="BQ886" s="178"/>
      <c r="BR886" s="178"/>
      <c r="BS886" s="178"/>
      <c r="BT886" s="178"/>
      <c r="BU886" s="179"/>
      <c r="BV886" s="180"/>
      <c r="BW886" s="181"/>
      <c r="BX886" s="177"/>
      <c r="BY886"/>
      <c r="CA886"/>
    </row>
    <row r="887" spans="2:79" ht="18.75">
      <c r="B887" s="1170" t="s">
        <v>1076</v>
      </c>
      <c r="C887" s="335">
        <v>17321731000131</v>
      </c>
      <c r="D887" s="1170" t="s">
        <v>14</v>
      </c>
      <c r="E887" s="1170" t="s">
        <v>607</v>
      </c>
      <c r="F887" s="1170" t="s">
        <v>1414</v>
      </c>
      <c r="G887" s="1172" t="s">
        <v>1414</v>
      </c>
      <c r="H887" s="1172" t="s">
        <v>34</v>
      </c>
      <c r="I887" s="1172" t="s">
        <v>34</v>
      </c>
      <c r="J887" s="1172" t="s">
        <v>608</v>
      </c>
      <c r="K887" s="1172" t="s">
        <v>48</v>
      </c>
      <c r="L887" s="740" t="s">
        <v>1414</v>
      </c>
      <c r="M887" s="740" t="s">
        <v>1411</v>
      </c>
      <c r="N887" s="1172" t="s">
        <v>3647</v>
      </c>
      <c r="O887" s="1172" t="s">
        <v>1320</v>
      </c>
      <c r="P887" s="783">
        <v>41466</v>
      </c>
      <c r="Q887" s="741">
        <v>24.052679999999999</v>
      </c>
      <c r="R887" s="741">
        <v>32.60636744176707</v>
      </c>
      <c r="S887" s="784">
        <v>32</v>
      </c>
      <c r="T887" s="742">
        <v>-8.1873877209550527E-2</v>
      </c>
      <c r="U887" s="743">
        <v>-2.5189363036282204</v>
      </c>
      <c r="V887" s="742">
        <v>-0.23408207907438339</v>
      </c>
      <c r="W887" s="743">
        <v>-1.7694841995569925</v>
      </c>
      <c r="X887" s="742">
        <v>-0.22835785313409607</v>
      </c>
      <c r="Y887" s="743">
        <v>-1.1123605358332436</v>
      </c>
      <c r="Z887" s="742">
        <v>0.15428297976097527</v>
      </c>
      <c r="AA887" s="743">
        <v>0.66479179261675048</v>
      </c>
      <c r="AB887" s="742">
        <v>0.22773597392430134</v>
      </c>
      <c r="AC887" s="744">
        <v>-1.608750631012593</v>
      </c>
      <c r="AD887" s="785">
        <v>0</v>
      </c>
      <c r="AE887" s="1178" t="s">
        <v>1813</v>
      </c>
      <c r="AF887" s="786" t="s">
        <v>1725</v>
      </c>
      <c r="AG887" s="787" t="s">
        <v>1428</v>
      </c>
      <c r="AH887" s="787" t="s">
        <v>1726</v>
      </c>
      <c r="AI887" s="787">
        <v>10</v>
      </c>
      <c r="AJ887" s="787">
        <v>0</v>
      </c>
      <c r="AK887" s="787">
        <v>5000</v>
      </c>
      <c r="AL887" s="742">
        <v>0.02</v>
      </c>
      <c r="AM887" s="742">
        <v>0.2</v>
      </c>
      <c r="AN887" s="743" t="s">
        <v>34</v>
      </c>
      <c r="AO887" s="1172" t="s">
        <v>34</v>
      </c>
      <c r="AP887" s="1178" t="s">
        <v>1727</v>
      </c>
      <c r="AQ887" s="745" t="s">
        <v>665</v>
      </c>
      <c r="AR887" s="742">
        <v>3.06705E-3</v>
      </c>
      <c r="AS887" s="742">
        <v>3.06705E-3</v>
      </c>
      <c r="AT887" s="742" t="s">
        <v>1414</v>
      </c>
      <c r="AU887" s="742" t="s">
        <v>2724</v>
      </c>
      <c r="AX887"/>
      <c r="AY887" s="190"/>
      <c r="AZ887" s="176"/>
      <c r="BA887" s="176"/>
      <c r="BB887" s="176"/>
      <c r="BC887" s="751"/>
      <c r="BD887" s="176"/>
      <c r="BE887" s="176"/>
      <c r="BF887" s="176"/>
      <c r="BG887" s="176"/>
      <c r="BH887" s="751"/>
      <c r="BI887" s="178"/>
      <c r="BJ887" s="191"/>
      <c r="BK887" s="191"/>
      <c r="BL887" s="191"/>
      <c r="BM887" s="178"/>
      <c r="BN887" s="178"/>
      <c r="BO887" s="178"/>
      <c r="BP887" s="178"/>
      <c r="BQ887" s="178"/>
      <c r="BR887" s="178"/>
      <c r="BS887" s="178"/>
      <c r="BT887" s="178"/>
      <c r="BU887" s="179"/>
      <c r="BV887" s="180"/>
      <c r="BW887" s="181"/>
      <c r="BX887" s="177"/>
      <c r="BY887"/>
      <c r="CA887"/>
    </row>
    <row r="888" spans="2:79" ht="18.75">
      <c r="B888" s="1170" t="s">
        <v>1077</v>
      </c>
      <c r="C888" s="335">
        <v>19186860000190</v>
      </c>
      <c r="D888" s="1170" t="s">
        <v>14</v>
      </c>
      <c r="E888" s="1170" t="s">
        <v>607</v>
      </c>
      <c r="F888" s="1170" t="s">
        <v>1414</v>
      </c>
      <c r="G888" s="1172" t="s">
        <v>1414</v>
      </c>
      <c r="H888" s="1172" t="s">
        <v>34</v>
      </c>
      <c r="I888" s="1172" t="s">
        <v>34</v>
      </c>
      <c r="J888" s="1172" t="s">
        <v>611</v>
      </c>
      <c r="K888" s="1172" t="s">
        <v>1414</v>
      </c>
      <c r="L888" s="740" t="s">
        <v>1414</v>
      </c>
      <c r="M888" s="740" t="s">
        <v>34</v>
      </c>
      <c r="N888" s="1172" t="s">
        <v>3648</v>
      </c>
      <c r="O888" s="1172" t="s">
        <v>1320</v>
      </c>
      <c r="P888" s="783">
        <v>41607</v>
      </c>
      <c r="Q888" s="741">
        <v>76.360455000000002</v>
      </c>
      <c r="R888" s="741">
        <v>84.499084693548369</v>
      </c>
      <c r="S888" s="784">
        <v>32</v>
      </c>
      <c r="T888" s="742">
        <v>-7.2866249457053667E-2</v>
      </c>
      <c r="U888" s="743">
        <v>-2.241807122396692</v>
      </c>
      <c r="V888" s="742">
        <v>-0.21507122351433972</v>
      </c>
      <c r="W888" s="743">
        <v>-1.6257764511185997</v>
      </c>
      <c r="X888" s="742">
        <v>-0.26464778117111432</v>
      </c>
      <c r="Y888" s="743">
        <v>-1.2891334527379357</v>
      </c>
      <c r="Z888" s="742">
        <v>0.16638072513957103</v>
      </c>
      <c r="AA888" s="743">
        <v>0.71691991361439777</v>
      </c>
      <c r="AB888" s="742">
        <v>0.2118199704491347</v>
      </c>
      <c r="AC888" s="744">
        <v>-1.6398809586197944</v>
      </c>
      <c r="AD888" s="785">
        <v>18981190000130</v>
      </c>
      <c r="AE888" s="1178" t="s">
        <v>1813</v>
      </c>
      <c r="AF888" s="786" t="s">
        <v>1725</v>
      </c>
      <c r="AG888" s="787" t="s">
        <v>1428</v>
      </c>
      <c r="AH888" s="787" t="s">
        <v>1726</v>
      </c>
      <c r="AI888" s="787">
        <v>5000</v>
      </c>
      <c r="AJ888" s="787">
        <v>1000</v>
      </c>
      <c r="AK888" s="787">
        <v>5000</v>
      </c>
      <c r="AL888" s="742">
        <v>0.02</v>
      </c>
      <c r="AM888" s="742">
        <v>0.1</v>
      </c>
      <c r="AN888" s="743" t="s">
        <v>635</v>
      </c>
      <c r="AO888" s="1172" t="s">
        <v>34</v>
      </c>
      <c r="AP888" s="1178" t="s">
        <v>1727</v>
      </c>
      <c r="AQ888" s="745" t="s">
        <v>665</v>
      </c>
      <c r="AR888" s="742">
        <v>6.0000000000000001E-3</v>
      </c>
      <c r="AS888" s="742">
        <v>6.0000000000000001E-3</v>
      </c>
      <c r="AT888" s="742" t="s">
        <v>1414</v>
      </c>
      <c r="AU888" s="742" t="s">
        <v>2724</v>
      </c>
      <c r="AX888"/>
      <c r="AY888" s="190"/>
      <c r="AZ888" s="176"/>
      <c r="BA888" s="176"/>
      <c r="BB888" s="176"/>
      <c r="BC888" s="751"/>
      <c r="BD888" s="176"/>
      <c r="BE888" s="176"/>
      <c r="BF888" s="176"/>
      <c r="BG888" s="176"/>
      <c r="BH888" s="751"/>
      <c r="BI888" s="178"/>
      <c r="BJ888" s="191"/>
      <c r="BK888" s="191"/>
      <c r="BL888" s="191"/>
      <c r="BM888" s="178"/>
      <c r="BN888" s="178"/>
      <c r="BO888" s="178"/>
      <c r="BP888" s="178"/>
      <c r="BQ888" s="178"/>
      <c r="BR888" s="178"/>
      <c r="BS888" s="178"/>
      <c r="BT888" s="178"/>
      <c r="BU888" s="179"/>
      <c r="BV888" s="180"/>
      <c r="BW888" s="181"/>
      <c r="BX888" s="177"/>
      <c r="BY888"/>
      <c r="CA888"/>
    </row>
    <row r="889" spans="2:79" ht="18.75">
      <c r="B889" s="1170" t="s">
        <v>1078</v>
      </c>
      <c r="C889" s="335">
        <v>6118222000190</v>
      </c>
      <c r="D889" s="1170" t="s">
        <v>14</v>
      </c>
      <c r="E889" s="1170" t="s">
        <v>607</v>
      </c>
      <c r="F889" s="1170" t="s">
        <v>1414</v>
      </c>
      <c r="G889" s="1172" t="s">
        <v>1414</v>
      </c>
      <c r="H889" s="1172" t="s">
        <v>34</v>
      </c>
      <c r="I889" s="1172" t="s">
        <v>34</v>
      </c>
      <c r="J889" s="1172" t="s">
        <v>608</v>
      </c>
      <c r="K889" s="1172" t="s">
        <v>48</v>
      </c>
      <c r="L889" s="740" t="s">
        <v>1414</v>
      </c>
      <c r="M889" s="740" t="s">
        <v>34</v>
      </c>
      <c r="N889" s="1172" t="s">
        <v>3649</v>
      </c>
      <c r="O889" s="1172" t="s">
        <v>1320</v>
      </c>
      <c r="P889" s="783">
        <v>39829</v>
      </c>
      <c r="Q889" s="741">
        <v>41.297629000000001</v>
      </c>
      <c r="R889" s="741">
        <v>48.826446662650582</v>
      </c>
      <c r="S889" s="784">
        <v>29</v>
      </c>
      <c r="T889" s="742">
        <v>-7.1196729397620895E-2</v>
      </c>
      <c r="U889" s="743">
        <v>-2.1904425745009415</v>
      </c>
      <c r="V889" s="742">
        <v>-0.21363311928202222</v>
      </c>
      <c r="W889" s="743">
        <v>-1.6149054663492222</v>
      </c>
      <c r="X889" s="742">
        <v>-0.26406200443654682</v>
      </c>
      <c r="Y889" s="743">
        <v>-1.2862800587626493</v>
      </c>
      <c r="Z889" s="742">
        <v>0.15620090879414761</v>
      </c>
      <c r="AA889" s="743">
        <v>0.6730559801638778</v>
      </c>
      <c r="AB889" s="742">
        <v>0.20742654047724446</v>
      </c>
      <c r="AC889" s="744">
        <v>-1.6676816340220215</v>
      </c>
      <c r="AD889" s="785">
        <v>29599351000142</v>
      </c>
      <c r="AE889" s="1178" t="s">
        <v>1813</v>
      </c>
      <c r="AF889" s="786" t="s">
        <v>1725</v>
      </c>
      <c r="AG889" s="787" t="s">
        <v>1428</v>
      </c>
      <c r="AH889" s="787" t="s">
        <v>1730</v>
      </c>
      <c r="AI889" s="787">
        <v>5000</v>
      </c>
      <c r="AJ889" s="787">
        <v>1000</v>
      </c>
      <c r="AK889" s="787">
        <v>5000</v>
      </c>
      <c r="AL889" s="742">
        <v>0.02</v>
      </c>
      <c r="AM889" s="742">
        <v>0.2</v>
      </c>
      <c r="AN889" s="743" t="s">
        <v>666</v>
      </c>
      <c r="AO889" s="1172" t="s">
        <v>34</v>
      </c>
      <c r="AP889" s="1178" t="s">
        <v>1727</v>
      </c>
      <c r="AQ889" s="745" t="s">
        <v>665</v>
      </c>
      <c r="AR889" s="742">
        <v>5.3333333333333297E-3</v>
      </c>
      <c r="AS889" s="742">
        <v>5.3333333333333297E-3</v>
      </c>
      <c r="AT889" s="742" t="s">
        <v>1414</v>
      </c>
      <c r="AU889" s="742" t="s">
        <v>2724</v>
      </c>
      <c r="AX889"/>
      <c r="AY889" s="190"/>
      <c r="AZ889" s="176"/>
      <c r="BA889" s="176"/>
      <c r="BB889" s="176"/>
      <c r="BC889" s="751"/>
      <c r="BD889" s="176"/>
      <c r="BE889" s="176"/>
      <c r="BF889" s="176"/>
      <c r="BG889" s="176"/>
      <c r="BH889" s="751"/>
      <c r="BI889" s="178"/>
      <c r="BJ889" s="191"/>
      <c r="BK889" s="191"/>
      <c r="BL889" s="191"/>
      <c r="BM889" s="178"/>
      <c r="BN889" s="178"/>
      <c r="BO889" s="178"/>
      <c r="BP889" s="178"/>
      <c r="BQ889" s="178"/>
      <c r="BR889" s="178"/>
      <c r="BS889" s="178"/>
      <c r="BT889" s="178"/>
      <c r="BU889" s="179"/>
      <c r="BV889" s="180"/>
      <c r="BW889" s="181"/>
      <c r="BX889" s="177"/>
      <c r="BY889"/>
      <c r="CA889"/>
    </row>
    <row r="890" spans="2:79" ht="18.75">
      <c r="B890" s="1170" t="s">
        <v>295</v>
      </c>
      <c r="C890" s="335">
        <v>35471548000102</v>
      </c>
      <c r="D890" s="1170" t="s">
        <v>14</v>
      </c>
      <c r="E890" s="1170" t="s">
        <v>607</v>
      </c>
      <c r="F890" s="1170" t="s">
        <v>1414</v>
      </c>
      <c r="G890" s="1172" t="s">
        <v>1414</v>
      </c>
      <c r="H890" s="1172" t="s">
        <v>34</v>
      </c>
      <c r="I890" s="1172" t="s">
        <v>34</v>
      </c>
      <c r="J890" s="1172" t="s">
        <v>608</v>
      </c>
      <c r="K890" s="1172" t="s">
        <v>48</v>
      </c>
      <c r="L890" s="740" t="s">
        <v>1414</v>
      </c>
      <c r="M890" s="740" t="s">
        <v>34</v>
      </c>
      <c r="N890" s="1172" t="s">
        <v>3650</v>
      </c>
      <c r="O890" s="1172" t="s">
        <v>1323</v>
      </c>
      <c r="P890" s="783">
        <v>43842</v>
      </c>
      <c r="Q890" s="741">
        <v>12.555602049999999</v>
      </c>
      <c r="R890" s="741">
        <v>10.482800153574294</v>
      </c>
      <c r="S890" s="784">
        <v>17</v>
      </c>
      <c r="T890" s="742">
        <v>1.8613144178887042E-2</v>
      </c>
      <c r="U890" s="743">
        <v>0.57265303897682907</v>
      </c>
      <c r="V890" s="742">
        <v>-0.14619792352020611</v>
      </c>
      <c r="W890" s="743">
        <v>-1.1051461807755125</v>
      </c>
      <c r="X890" s="742">
        <v>-0.1691718593694429</v>
      </c>
      <c r="Y890" s="743">
        <v>-0.82405793167794716</v>
      </c>
      <c r="Z890" s="742">
        <v>0.19232371443675889</v>
      </c>
      <c r="AA890" s="743">
        <v>0.82870597314886041</v>
      </c>
      <c r="AB890" s="742">
        <v>0.25379944547998279</v>
      </c>
      <c r="AC890" s="744">
        <v>-1.0972688914829571</v>
      </c>
      <c r="AD890" s="785">
        <v>9352724000179</v>
      </c>
      <c r="AE890" s="1178" t="s">
        <v>1996</v>
      </c>
      <c r="AF890" s="786" t="s">
        <v>1741</v>
      </c>
      <c r="AG890" s="787" t="s">
        <v>1427</v>
      </c>
      <c r="AH890" s="787" t="s">
        <v>1730</v>
      </c>
      <c r="AI890" s="787">
        <v>1000</v>
      </c>
      <c r="AJ890" s="787">
        <v>100</v>
      </c>
      <c r="AK890" s="787">
        <v>1000</v>
      </c>
      <c r="AL890" s="742">
        <v>1.2500000000000001E-2</v>
      </c>
      <c r="AM890" s="742">
        <v>0.15</v>
      </c>
      <c r="AN890" s="743" t="s">
        <v>34</v>
      </c>
      <c r="AO890" s="1172" t="s">
        <v>34</v>
      </c>
      <c r="AP890" s="1178" t="s">
        <v>1727</v>
      </c>
      <c r="AQ890" s="745" t="s">
        <v>659</v>
      </c>
      <c r="AR890" s="742">
        <v>8.0000000000000002E-3</v>
      </c>
      <c r="AS890" s="742">
        <v>8.0000000000000002E-3</v>
      </c>
      <c r="AT890" s="742" t="s">
        <v>1414</v>
      </c>
      <c r="AU890" s="742" t="s">
        <v>2724</v>
      </c>
      <c r="AX890"/>
      <c r="AY890" s="190"/>
      <c r="AZ890" s="176"/>
      <c r="BA890" s="176"/>
      <c r="BB890" s="176"/>
      <c r="BC890" s="751"/>
      <c r="BD890" s="176"/>
      <c r="BE890" s="176"/>
      <c r="BF890" s="176"/>
      <c r="BG890" s="176"/>
      <c r="BH890" s="751"/>
      <c r="BI890" s="178"/>
      <c r="BJ890" s="191"/>
      <c r="BK890" s="191"/>
      <c r="BL890" s="191"/>
      <c r="BM890" s="178"/>
      <c r="BN890" s="178"/>
      <c r="BO890" s="178"/>
      <c r="BP890" s="178"/>
      <c r="BQ890" s="178"/>
      <c r="BR890" s="178"/>
      <c r="BS890" s="178"/>
      <c r="BT890" s="178"/>
      <c r="BU890" s="179"/>
      <c r="BV890" s="180"/>
      <c r="BW890" s="181"/>
      <c r="BX890" s="177"/>
      <c r="BY890"/>
      <c r="CA890"/>
    </row>
    <row r="891" spans="2:79" ht="18.75">
      <c r="B891" s="1170" t="s">
        <v>296</v>
      </c>
      <c r="C891" s="335">
        <v>31964159000150</v>
      </c>
      <c r="D891" s="1170" t="s">
        <v>11</v>
      </c>
      <c r="E891" s="1170" t="s">
        <v>620</v>
      </c>
      <c r="F891" s="1170" t="s">
        <v>663</v>
      </c>
      <c r="G891" s="1172" t="s">
        <v>738</v>
      </c>
      <c r="H891" s="1172" t="s">
        <v>34</v>
      </c>
      <c r="I891" s="1172" t="s">
        <v>1414</v>
      </c>
      <c r="J891" s="1172" t="s">
        <v>608</v>
      </c>
      <c r="K891" s="1172" t="s">
        <v>48</v>
      </c>
      <c r="L891" s="740" t="s">
        <v>1414</v>
      </c>
      <c r="M891" s="740" t="s">
        <v>34</v>
      </c>
      <c r="N891" s="1172" t="s">
        <v>3651</v>
      </c>
      <c r="O891" s="1172" t="s">
        <v>1320</v>
      </c>
      <c r="P891" s="783">
        <v>43444</v>
      </c>
      <c r="Q891" s="741">
        <v>0</v>
      </c>
      <c r="R891" s="741">
        <v>0</v>
      </c>
      <c r="S891" s="784">
        <v>31</v>
      </c>
      <c r="T891" s="742"/>
      <c r="U891" s="743"/>
      <c r="V891" s="742"/>
      <c r="W891" s="743"/>
      <c r="X891" s="742"/>
      <c r="Y891" s="743"/>
      <c r="Z891" s="742"/>
      <c r="AA891" s="743"/>
      <c r="AB891" s="742"/>
      <c r="AC891" s="744"/>
      <c r="AD891" s="785">
        <v>0</v>
      </c>
      <c r="AE891" s="1178" t="s">
        <v>1996</v>
      </c>
      <c r="AF891" s="786" t="s">
        <v>1741</v>
      </c>
      <c r="AG891" s="787" t="s">
        <v>1427</v>
      </c>
      <c r="AH891" s="787" t="s">
        <v>1726</v>
      </c>
      <c r="AI891" s="787">
        <v>0</v>
      </c>
      <c r="AJ891" s="787">
        <v>0</v>
      </c>
      <c r="AK891" s="787">
        <v>0</v>
      </c>
      <c r="AL891" s="742">
        <v>0.01</v>
      </c>
      <c r="AM891" s="742">
        <v>0.1</v>
      </c>
      <c r="AN891" s="743" t="s">
        <v>64</v>
      </c>
      <c r="AO891" s="1172" t="s">
        <v>34</v>
      </c>
      <c r="AP891" s="1178" t="s">
        <v>1742</v>
      </c>
      <c r="AQ891" s="745" t="s">
        <v>664</v>
      </c>
      <c r="AR891" s="742">
        <v>2.6670000000000001E-3</v>
      </c>
      <c r="AS891" s="742">
        <v>2.6670000000000001E-3</v>
      </c>
      <c r="AT891" s="742" t="s">
        <v>1414</v>
      </c>
      <c r="AU891" s="742" t="s">
        <v>2724</v>
      </c>
      <c r="AX891"/>
      <c r="AY891" s="190"/>
      <c r="AZ891" s="176"/>
      <c r="BA891" s="176"/>
      <c r="BB891" s="176"/>
      <c r="BC891" s="751"/>
      <c r="BD891" s="176"/>
      <c r="BE891" s="176"/>
      <c r="BF891" s="176"/>
      <c r="BG891" s="176"/>
      <c r="BH891" s="751"/>
      <c r="BI891" s="178"/>
      <c r="BJ891" s="191"/>
      <c r="BK891" s="191"/>
      <c r="BL891" s="191"/>
      <c r="BM891" s="178"/>
      <c r="BN891" s="178"/>
      <c r="BO891" s="178"/>
      <c r="BP891" s="178"/>
      <c r="BQ891" s="178"/>
      <c r="BR891" s="178"/>
      <c r="BS891" s="178"/>
      <c r="BT891" s="178"/>
      <c r="BU891" s="179"/>
      <c r="BV891" s="180"/>
      <c r="BW891" s="181"/>
      <c r="BX891" s="177"/>
      <c r="BY891"/>
      <c r="CA891"/>
    </row>
    <row r="892" spans="2:79" ht="18.75">
      <c r="B892" s="1170" t="s">
        <v>297</v>
      </c>
      <c r="C892" s="335">
        <v>33254944000144</v>
      </c>
      <c r="D892" s="1170" t="s">
        <v>14</v>
      </c>
      <c r="E892" s="1170" t="s">
        <v>607</v>
      </c>
      <c r="F892" s="1170" t="s">
        <v>1414</v>
      </c>
      <c r="G892" s="1172" t="s">
        <v>1414</v>
      </c>
      <c r="H892" s="1172" t="s">
        <v>34</v>
      </c>
      <c r="I892" s="1172" t="s">
        <v>34</v>
      </c>
      <c r="J892" s="1172" t="s">
        <v>608</v>
      </c>
      <c r="K892" s="1172" t="s">
        <v>48</v>
      </c>
      <c r="L892" s="740" t="s">
        <v>1414</v>
      </c>
      <c r="M892" s="740" t="s">
        <v>34</v>
      </c>
      <c r="N892" s="1172" t="s">
        <v>3652</v>
      </c>
      <c r="O892" s="1172" t="s">
        <v>1320</v>
      </c>
      <c r="P892" s="783">
        <v>43617</v>
      </c>
      <c r="Q892" s="741">
        <v>38.11648812</v>
      </c>
      <c r="R892" s="741">
        <v>38.457810021016272</v>
      </c>
      <c r="S892" s="784">
        <v>3</v>
      </c>
      <c r="T892" s="742">
        <v>-5.4277907454268304E-2</v>
      </c>
      <c r="U892" s="743">
        <v>-1.6699171485625044</v>
      </c>
      <c r="V892" s="742">
        <v>-0.15940891242589672</v>
      </c>
      <c r="W892" s="743">
        <v>-1.2050113059554455</v>
      </c>
      <c r="X892" s="742">
        <v>-0.13407363373287917</v>
      </c>
      <c r="Y892" s="743">
        <v>-0.65308995076529608</v>
      </c>
      <c r="Z892" s="742">
        <v>0.23392192361181241</v>
      </c>
      <c r="AA892" s="743">
        <v>1.0079489984648993</v>
      </c>
      <c r="AB892" s="742">
        <v>0.21418921554255557</v>
      </c>
      <c r="AC892" s="744">
        <v>-1.3618670032831113</v>
      </c>
      <c r="AD892" s="785">
        <v>0</v>
      </c>
      <c r="AE892" s="1178" t="s">
        <v>1826</v>
      </c>
      <c r="AF892" s="786" t="s">
        <v>1765</v>
      </c>
      <c r="AG892" s="787" t="s">
        <v>719</v>
      </c>
      <c r="AH892" s="787" t="s">
        <v>1730</v>
      </c>
      <c r="AI892" s="787">
        <v>1000</v>
      </c>
      <c r="AJ892" s="787">
        <v>1000</v>
      </c>
      <c r="AK892" s="787">
        <v>0</v>
      </c>
      <c r="AL892" s="742">
        <v>1.4999999999999999E-2</v>
      </c>
      <c r="AM892" s="742">
        <v>0</v>
      </c>
      <c r="AN892" s="743" t="s">
        <v>666</v>
      </c>
      <c r="AO892" s="1172" t="s">
        <v>34</v>
      </c>
      <c r="AP892" s="1178" t="s">
        <v>1727</v>
      </c>
      <c r="AQ892" s="745" t="s">
        <v>659</v>
      </c>
      <c r="AR892" s="742">
        <v>4.0000000000000001E-3</v>
      </c>
      <c r="AS892" s="742">
        <v>4.0000000000000001E-3</v>
      </c>
      <c r="AT892" s="742" t="s">
        <v>1414</v>
      </c>
      <c r="AU892" s="742" t="s">
        <v>2724</v>
      </c>
      <c r="AX892"/>
      <c r="AY892" s="190"/>
      <c r="AZ892" s="176"/>
      <c r="BA892" s="176"/>
      <c r="BB892" s="176"/>
      <c r="BC892" s="751"/>
      <c r="BD892" s="176"/>
      <c r="BE892" s="176"/>
      <c r="BF892" s="176"/>
      <c r="BG892" s="176"/>
      <c r="BH892" s="751"/>
      <c r="BI892" s="178"/>
      <c r="BJ892" s="191"/>
      <c r="BK892" s="191"/>
      <c r="BL892" s="191"/>
      <c r="BM892" s="178"/>
      <c r="BN892" s="178"/>
      <c r="BO892" s="178"/>
      <c r="BP892" s="178"/>
      <c r="BQ892" s="178"/>
      <c r="BR892" s="178"/>
      <c r="BS892" s="178"/>
      <c r="BT892" s="178"/>
      <c r="BU892" s="179"/>
      <c r="BV892" s="180"/>
      <c r="BW892" s="181"/>
      <c r="BX892" s="177"/>
      <c r="BY892"/>
      <c r="CA892"/>
    </row>
    <row r="893" spans="2:79" ht="18.75">
      <c r="B893" s="1170" t="s">
        <v>561</v>
      </c>
      <c r="C893" s="335">
        <v>16961689000150</v>
      </c>
      <c r="D893" s="1170" t="s">
        <v>14</v>
      </c>
      <c r="E893" s="1170" t="s">
        <v>607</v>
      </c>
      <c r="F893" s="1170" t="s">
        <v>1414</v>
      </c>
      <c r="G893" s="1172" t="s">
        <v>1414</v>
      </c>
      <c r="H893" s="1172" t="s">
        <v>34</v>
      </c>
      <c r="I893" s="1172" t="s">
        <v>34</v>
      </c>
      <c r="J893" s="1172" t="s">
        <v>608</v>
      </c>
      <c r="K893" s="1172" t="s">
        <v>48</v>
      </c>
      <c r="L893" s="740" t="s">
        <v>1414</v>
      </c>
      <c r="M893" s="740" t="s">
        <v>1411</v>
      </c>
      <c r="N893" s="1172" t="s">
        <v>3653</v>
      </c>
      <c r="O893" s="1172" t="s">
        <v>1320</v>
      </c>
      <c r="P893" s="783">
        <v>41321</v>
      </c>
      <c r="Q893" s="741">
        <v>9.1740700000000004</v>
      </c>
      <c r="R893" s="741">
        <v>9.6763284593495928</v>
      </c>
      <c r="S893" s="784">
        <v>3</v>
      </c>
      <c r="T893" s="742">
        <v>-5.599194303757693E-2</v>
      </c>
      <c r="U893" s="743">
        <v>-1.7226512635654645</v>
      </c>
      <c r="V893" s="742">
        <v>-0.16903499189148763</v>
      </c>
      <c r="W893" s="743">
        <v>-1.2777772160387653</v>
      </c>
      <c r="X893" s="742">
        <v>-0.18880432391412727</v>
      </c>
      <c r="Y893" s="743">
        <v>-0.91969019691836496</v>
      </c>
      <c r="Z893" s="742">
        <v>0.30553501987233633</v>
      </c>
      <c r="AA893" s="743">
        <v>1.3165235328148746</v>
      </c>
      <c r="AB893" s="742">
        <v>0.21358994929620315</v>
      </c>
      <c r="AC893" s="744">
        <v>-1.4107560096576506</v>
      </c>
      <c r="AD893" s="785">
        <v>0</v>
      </c>
      <c r="AE893" s="1178" t="s">
        <v>1826</v>
      </c>
      <c r="AF893" s="786" t="s">
        <v>1725</v>
      </c>
      <c r="AG893" s="787" t="s">
        <v>1428</v>
      </c>
      <c r="AH893" s="787" t="s">
        <v>1730</v>
      </c>
      <c r="AI893" s="787">
        <v>1000</v>
      </c>
      <c r="AJ893" s="787">
        <v>1000</v>
      </c>
      <c r="AK893" s="787">
        <v>1000</v>
      </c>
      <c r="AL893" s="742">
        <v>0.03</v>
      </c>
      <c r="AM893" s="742">
        <v>0.15</v>
      </c>
      <c r="AN893" s="743" t="s">
        <v>2124</v>
      </c>
      <c r="AO893" s="1172" t="s">
        <v>34</v>
      </c>
      <c r="AP893" s="1178" t="s">
        <v>1727</v>
      </c>
      <c r="AQ893" s="745" t="s">
        <v>659</v>
      </c>
      <c r="AR893" s="742">
        <v>1.73333333333333E-3</v>
      </c>
      <c r="AS893" s="742">
        <v>1.73333333333333E-3</v>
      </c>
      <c r="AT893" s="742" t="s">
        <v>1414</v>
      </c>
      <c r="AU893" s="742" t="s">
        <v>2724</v>
      </c>
      <c r="AX893"/>
      <c r="AY893" s="190"/>
      <c r="AZ893" s="176"/>
      <c r="BA893" s="176"/>
      <c r="BB893" s="176"/>
      <c r="BC893" s="751"/>
      <c r="BD893" s="176"/>
      <c r="BE893" s="176"/>
      <c r="BF893" s="176"/>
      <c r="BG893" s="176"/>
      <c r="BH893" s="751"/>
      <c r="BI893" s="178"/>
      <c r="BJ893" s="191"/>
      <c r="BK893" s="191"/>
      <c r="BL893" s="191"/>
      <c r="BM893" s="178"/>
      <c r="BN893" s="178"/>
      <c r="BO893" s="178"/>
      <c r="BP893" s="178"/>
      <c r="BQ893" s="178"/>
      <c r="BR893" s="178"/>
      <c r="BS893" s="178"/>
      <c r="BT893" s="178"/>
      <c r="BU893" s="179"/>
      <c r="BV893" s="180"/>
      <c r="BW893" s="181"/>
      <c r="BX893" s="177"/>
      <c r="BY893"/>
      <c r="CA893"/>
    </row>
    <row r="894" spans="2:79" ht="18.75">
      <c r="B894" s="1170" t="s">
        <v>470</v>
      </c>
      <c r="C894" s="335">
        <v>14115118000170</v>
      </c>
      <c r="D894" s="1170" t="s">
        <v>11</v>
      </c>
      <c r="E894" s="1170" t="s">
        <v>621</v>
      </c>
      <c r="F894" s="1170" t="s">
        <v>672</v>
      </c>
      <c r="G894" s="1172" t="s">
        <v>865</v>
      </c>
      <c r="H894" s="1172" t="s">
        <v>34</v>
      </c>
      <c r="I894" s="1172" t="s">
        <v>1414</v>
      </c>
      <c r="J894" s="1172" t="s">
        <v>608</v>
      </c>
      <c r="K894" s="1172" t="s">
        <v>48</v>
      </c>
      <c r="L894" s="740" t="s">
        <v>1414</v>
      </c>
      <c r="M894" s="740" t="s">
        <v>1411</v>
      </c>
      <c r="N894" s="1172" t="s">
        <v>3654</v>
      </c>
      <c r="O894" s="1172" t="s">
        <v>1320</v>
      </c>
      <c r="P894" s="783">
        <v>40896</v>
      </c>
      <c r="Q894" s="741">
        <v>100.435537</v>
      </c>
      <c r="R894" s="741">
        <v>148.61171408196734</v>
      </c>
      <c r="S894" s="784">
        <v>3</v>
      </c>
      <c r="T894" s="742">
        <v>3.7962268176171987E-2</v>
      </c>
      <c r="U894" s="743">
        <v>1.1679492743733817</v>
      </c>
      <c r="V894" s="742">
        <v>6.1020226922827048E-2</v>
      </c>
      <c r="W894" s="743">
        <v>0.46126695311439908</v>
      </c>
      <c r="X894" s="742">
        <v>0.11307672800326785</v>
      </c>
      <c r="Y894" s="743">
        <v>0.55081131664923877</v>
      </c>
      <c r="Z894" s="742">
        <v>0.22967738141032923</v>
      </c>
      <c r="AA894" s="743">
        <v>0.9896596393707654</v>
      </c>
      <c r="AB894" s="742">
        <v>5.5553452760853349E-2</v>
      </c>
      <c r="AC894" s="744">
        <v>-1.282874100815512</v>
      </c>
      <c r="AD894" s="785">
        <v>0</v>
      </c>
      <c r="AE894" s="1178" t="s">
        <v>1826</v>
      </c>
      <c r="AF894" s="786" t="s">
        <v>1765</v>
      </c>
      <c r="AG894" s="787" t="s">
        <v>719</v>
      </c>
      <c r="AH894" s="787" t="s">
        <v>1730</v>
      </c>
      <c r="AI894" s="787">
        <v>1000</v>
      </c>
      <c r="AJ894" s="787">
        <v>500</v>
      </c>
      <c r="AK894" s="787">
        <v>500</v>
      </c>
      <c r="AL894" s="742">
        <v>5.0000000000000001E-3</v>
      </c>
      <c r="AM894" s="742">
        <v>0.2</v>
      </c>
      <c r="AN894" s="743" t="s">
        <v>150</v>
      </c>
      <c r="AO894" s="1172" t="s">
        <v>34</v>
      </c>
      <c r="AP894" s="1178" t="s">
        <v>1731</v>
      </c>
      <c r="AQ894" s="745" t="s">
        <v>673</v>
      </c>
      <c r="AR894" s="742">
        <v>1.73333333333333E-3</v>
      </c>
      <c r="AS894" s="742">
        <v>1.73333333333333E-3</v>
      </c>
      <c r="AT894" s="742" t="s">
        <v>1414</v>
      </c>
      <c r="AU894" s="742" t="s">
        <v>2724</v>
      </c>
      <c r="AX894"/>
      <c r="AY894" s="190"/>
      <c r="AZ894" s="176"/>
      <c r="BA894" s="176"/>
      <c r="BB894" s="176"/>
      <c r="BC894" s="751"/>
      <c r="BD894" s="176"/>
      <c r="BE894" s="176"/>
      <c r="BF894" s="176"/>
      <c r="BG894" s="176"/>
      <c r="BH894" s="751"/>
      <c r="BI894" s="178"/>
      <c r="BJ894" s="191"/>
      <c r="BK894" s="191"/>
      <c r="BL894" s="191"/>
      <c r="BM894" s="178"/>
      <c r="BN894" s="178"/>
      <c r="BO894" s="178"/>
      <c r="BP894" s="178"/>
      <c r="BQ894" s="178"/>
      <c r="BR894" s="178"/>
      <c r="BS894" s="178"/>
      <c r="BT894" s="178"/>
      <c r="BU894" s="179"/>
      <c r="BV894" s="180"/>
      <c r="BW894" s="181"/>
      <c r="BX894" s="177"/>
      <c r="BY894"/>
      <c r="CA894"/>
    </row>
    <row r="895" spans="2:79" ht="18.75">
      <c r="B895" s="1170" t="s">
        <v>1079</v>
      </c>
      <c r="C895" s="335">
        <v>15559416000111</v>
      </c>
      <c r="D895" s="1170" t="s">
        <v>14</v>
      </c>
      <c r="E895" s="1170" t="s">
        <v>607</v>
      </c>
      <c r="F895" s="1170" t="s">
        <v>1414</v>
      </c>
      <c r="G895" s="1172" t="s">
        <v>1414</v>
      </c>
      <c r="H895" s="1172" t="s">
        <v>34</v>
      </c>
      <c r="I895" s="1172" t="s">
        <v>34</v>
      </c>
      <c r="J895" s="1172" t="s">
        <v>608</v>
      </c>
      <c r="K895" s="1172" t="s">
        <v>48</v>
      </c>
      <c r="L895" s="740" t="s">
        <v>1414</v>
      </c>
      <c r="M895" s="740" t="s">
        <v>1411</v>
      </c>
      <c r="N895" s="1172" t="s">
        <v>3655</v>
      </c>
      <c r="O895" s="1172" t="s">
        <v>1320</v>
      </c>
      <c r="P895" s="783">
        <v>41067</v>
      </c>
      <c r="Q895" s="741">
        <v>14.329025</v>
      </c>
      <c r="R895" s="741">
        <v>18.406634715447151</v>
      </c>
      <c r="S895" s="784">
        <v>34</v>
      </c>
      <c r="T895" s="742">
        <v>-5.4447978745099768E-2</v>
      </c>
      <c r="U895" s="743">
        <v>-1.675149571446104</v>
      </c>
      <c r="V895" s="742">
        <v>-0.17539501099842991</v>
      </c>
      <c r="W895" s="743">
        <v>-1.3258541699137298</v>
      </c>
      <c r="X895" s="742">
        <v>-0.2723849224188416</v>
      </c>
      <c r="Y895" s="743">
        <v>-1.3268220650016249</v>
      </c>
      <c r="Z895" s="742">
        <v>0.21147273712068393</v>
      </c>
      <c r="AA895" s="743">
        <v>0.91121742798741512</v>
      </c>
      <c r="AB895" s="742">
        <v>0.2069844665485005</v>
      </c>
      <c r="AC895" s="744">
        <v>-1.4865044165376415</v>
      </c>
      <c r="AD895" s="785">
        <v>0</v>
      </c>
      <c r="AE895" s="1178" t="s">
        <v>1852</v>
      </c>
      <c r="AF895" s="786" t="s">
        <v>1741</v>
      </c>
      <c r="AG895" s="787" t="s">
        <v>1427</v>
      </c>
      <c r="AH895" s="787" t="s">
        <v>1726</v>
      </c>
      <c r="AI895" s="787">
        <v>5000</v>
      </c>
      <c r="AJ895" s="787">
        <v>0</v>
      </c>
      <c r="AK895" s="787">
        <v>0</v>
      </c>
      <c r="AL895" s="742">
        <v>1.15E-2</v>
      </c>
      <c r="AM895" s="742">
        <v>0.2</v>
      </c>
      <c r="AN895" s="743" t="s">
        <v>2124</v>
      </c>
      <c r="AO895" s="1172" t="s">
        <v>34</v>
      </c>
      <c r="AP895" s="1178" t="s">
        <v>1727</v>
      </c>
      <c r="AQ895" s="745" t="s">
        <v>659</v>
      </c>
      <c r="AR895" s="742">
        <v>0</v>
      </c>
      <c r="AS895" s="742">
        <v>0</v>
      </c>
      <c r="AT895" s="742" t="s">
        <v>1414</v>
      </c>
      <c r="AU895" s="742" t="s">
        <v>2724</v>
      </c>
      <c r="AX895"/>
      <c r="AY895" s="190"/>
      <c r="AZ895" s="176"/>
      <c r="BA895" s="176"/>
      <c r="BB895" s="176"/>
      <c r="BC895" s="751"/>
      <c r="BD895" s="176"/>
      <c r="BE895" s="176"/>
      <c r="BF895" s="176"/>
      <c r="BG895" s="176"/>
      <c r="BH895" s="751"/>
      <c r="BI895" s="178"/>
      <c r="BJ895" s="191"/>
      <c r="BK895" s="191"/>
      <c r="BL895" s="191"/>
      <c r="BM895" s="178"/>
      <c r="BN895" s="178"/>
      <c r="BO895" s="178"/>
      <c r="BP895" s="178"/>
      <c r="BQ895" s="178"/>
      <c r="BR895" s="178"/>
      <c r="BS895" s="178"/>
      <c r="BT895" s="178"/>
      <c r="BU895" s="179"/>
      <c r="BV895" s="180"/>
      <c r="BW895" s="181"/>
      <c r="BX895" s="177"/>
      <c r="BY895"/>
      <c r="CA895"/>
    </row>
    <row r="896" spans="2:79" ht="18.75">
      <c r="B896" s="1170" t="s">
        <v>298</v>
      </c>
      <c r="C896" s="335">
        <v>33159760000103</v>
      </c>
      <c r="D896" s="1170" t="s">
        <v>13</v>
      </c>
      <c r="E896" s="1170" t="s">
        <v>615</v>
      </c>
      <c r="F896" s="1170" t="s">
        <v>619</v>
      </c>
      <c r="G896" s="1172" t="s">
        <v>34</v>
      </c>
      <c r="H896" s="1172" t="s">
        <v>1336</v>
      </c>
      <c r="I896" s="1172" t="s">
        <v>34</v>
      </c>
      <c r="J896" s="1172" t="s">
        <v>1414</v>
      </c>
      <c r="K896" s="1172" t="s">
        <v>48</v>
      </c>
      <c r="L896" s="740" t="s">
        <v>1414</v>
      </c>
      <c r="M896" s="740" t="s">
        <v>1411</v>
      </c>
      <c r="N896" s="1172" t="s">
        <v>3656</v>
      </c>
      <c r="O896" s="1172" t="s">
        <v>1323</v>
      </c>
      <c r="P896" s="783">
        <v>43639</v>
      </c>
      <c r="Q896" s="741">
        <v>0</v>
      </c>
      <c r="R896" s="741">
        <v>53.698524497167611</v>
      </c>
      <c r="S896" s="784">
        <v>16</v>
      </c>
      <c r="T896" s="742"/>
      <c r="U896" s="743"/>
      <c r="V896" s="742">
        <v>5.1336901348995712E-2</v>
      </c>
      <c r="W896" s="743">
        <v>0.38806830557241478</v>
      </c>
      <c r="X896" s="742">
        <v>8.6797188584855745E-2</v>
      </c>
      <c r="Y896" s="743">
        <v>0.42280029295236615</v>
      </c>
      <c r="Z896" s="742">
        <v>0.2648588586730487</v>
      </c>
      <c r="AA896" s="743">
        <v>1.1412535311443326</v>
      </c>
      <c r="AB896" s="742">
        <v>3.1888303975422208E-2</v>
      </c>
      <c r="AC896" s="744">
        <v>-2.5385925634050999</v>
      </c>
      <c r="AD896" s="785">
        <v>0</v>
      </c>
      <c r="AE896" s="1178" t="s">
        <v>1852</v>
      </c>
      <c r="AF896" s="786" t="s">
        <v>1741</v>
      </c>
      <c r="AG896" s="787" t="s">
        <v>1427</v>
      </c>
      <c r="AH896" s="787" t="s">
        <v>1726</v>
      </c>
      <c r="AI896" s="787">
        <v>25000</v>
      </c>
      <c r="AJ896" s="787">
        <v>0</v>
      </c>
      <c r="AK896" s="787">
        <v>0</v>
      </c>
      <c r="AL896" s="742">
        <v>1E-3</v>
      </c>
      <c r="AM896" s="742">
        <v>0</v>
      </c>
      <c r="AN896" s="743" t="s">
        <v>34</v>
      </c>
      <c r="AO896" s="1172" t="s">
        <v>34</v>
      </c>
      <c r="AP896" s="1178" t="s">
        <v>1742</v>
      </c>
      <c r="AQ896" s="745" t="s">
        <v>668</v>
      </c>
      <c r="AR896" s="742">
        <v>2.0000000000000001E-4</v>
      </c>
      <c r="AS896" s="742">
        <v>2.0000000000000001E-4</v>
      </c>
      <c r="AT896" s="742" t="s">
        <v>1414</v>
      </c>
      <c r="AU896" s="742" t="s">
        <v>2724</v>
      </c>
      <c r="AX896"/>
      <c r="AY896" s="190"/>
      <c r="AZ896" s="176"/>
      <c r="BA896" s="176"/>
      <c r="BB896" s="176"/>
      <c r="BC896" s="751"/>
      <c r="BD896" s="176"/>
      <c r="BE896" s="176"/>
      <c r="BF896" s="176"/>
      <c r="BG896" s="176"/>
      <c r="BH896" s="751"/>
      <c r="BI896" s="178"/>
      <c r="BJ896" s="191"/>
      <c r="BK896" s="191"/>
      <c r="BL896" s="191"/>
      <c r="BM896" s="178"/>
      <c r="BN896" s="178"/>
      <c r="BO896" s="178"/>
      <c r="BP896" s="178"/>
      <c r="BQ896" s="178"/>
      <c r="BR896" s="178"/>
      <c r="BS896" s="178"/>
      <c r="BT896" s="178"/>
      <c r="BU896" s="179"/>
      <c r="BV896" s="180"/>
      <c r="BW896" s="181"/>
      <c r="BX896" s="177"/>
      <c r="BY896"/>
      <c r="CA896"/>
    </row>
    <row r="897" spans="2:79" ht="18.75">
      <c r="B897" s="1170" t="s">
        <v>1080</v>
      </c>
      <c r="C897" s="335">
        <v>19620324000150</v>
      </c>
      <c r="D897" s="1170" t="s">
        <v>11</v>
      </c>
      <c r="E897" s="1170" t="s">
        <v>621</v>
      </c>
      <c r="F897" s="1170" t="s">
        <v>672</v>
      </c>
      <c r="G897" s="1172" t="s">
        <v>738</v>
      </c>
      <c r="H897" s="1172" t="s">
        <v>34</v>
      </c>
      <c r="I897" s="1172" t="s">
        <v>1414</v>
      </c>
      <c r="J897" s="1172" t="s">
        <v>608</v>
      </c>
      <c r="K897" s="1172" t="s">
        <v>48</v>
      </c>
      <c r="L897" s="740" t="s">
        <v>1414</v>
      </c>
      <c r="M897" s="740" t="s">
        <v>34</v>
      </c>
      <c r="N897" s="1172" t="s">
        <v>3658</v>
      </c>
      <c r="O897" s="1172" t="s">
        <v>1320</v>
      </c>
      <c r="P897" s="783">
        <v>41712</v>
      </c>
      <c r="Q897" s="741">
        <v>21.79945</v>
      </c>
      <c r="R897" s="741">
        <v>437.86325325582908</v>
      </c>
      <c r="S897" s="784">
        <v>4</v>
      </c>
      <c r="T897" s="742">
        <v>4.9709519114068623E-2</v>
      </c>
      <c r="U897" s="743">
        <v>1.5293658563628172</v>
      </c>
      <c r="V897" s="742">
        <v>0.52594299875780814</v>
      </c>
      <c r="W897" s="743">
        <v>3.9757329132138985</v>
      </c>
      <c r="X897" s="742">
        <v>0.52594299875780814</v>
      </c>
      <c r="Y897" s="743">
        <v>2.5619361361416937</v>
      </c>
      <c r="Z897" s="742">
        <v>0.52594299875780814</v>
      </c>
      <c r="AA897" s="743">
        <v>2.2662421318289323</v>
      </c>
      <c r="AB897" s="742">
        <v>1.3938404845528807</v>
      </c>
      <c r="AC897" s="744">
        <v>0.28242448862681857</v>
      </c>
      <c r="AD897" s="785">
        <v>0</v>
      </c>
      <c r="AE897" s="1178" t="s">
        <v>1858</v>
      </c>
      <c r="AF897" s="786" t="s">
        <v>1741</v>
      </c>
      <c r="AG897" s="787" t="s">
        <v>1427</v>
      </c>
      <c r="AH897" s="787" t="s">
        <v>1726</v>
      </c>
      <c r="AI897" s="787">
        <v>5000</v>
      </c>
      <c r="AJ897" s="787">
        <v>0</v>
      </c>
      <c r="AK897" s="787">
        <v>0</v>
      </c>
      <c r="AL897" s="742">
        <v>6.9999999999999993E-3</v>
      </c>
      <c r="AM897" s="742">
        <v>0.2</v>
      </c>
      <c r="AN897" s="743" t="s">
        <v>636</v>
      </c>
      <c r="AO897" s="1172" t="s">
        <v>34</v>
      </c>
      <c r="AP897" s="1178" t="s">
        <v>1731</v>
      </c>
      <c r="AQ897" s="745" t="s">
        <v>676</v>
      </c>
      <c r="AR897" s="742">
        <v>2.3333333333333301E-3</v>
      </c>
      <c r="AS897" s="742">
        <v>2.3333333333333301E-3</v>
      </c>
      <c r="AT897" s="742" t="s">
        <v>1414</v>
      </c>
      <c r="AU897" s="742" t="s">
        <v>2724</v>
      </c>
      <c r="AX897"/>
      <c r="AY897" s="190"/>
      <c r="AZ897" s="176"/>
      <c r="BA897" s="176"/>
      <c r="BB897" s="176"/>
      <c r="BC897" s="751"/>
      <c r="BD897" s="176"/>
      <c r="BE897" s="176"/>
      <c r="BF897" s="176"/>
      <c r="BG897" s="176"/>
      <c r="BH897" s="751"/>
      <c r="BI897" s="178"/>
      <c r="BJ897" s="191"/>
      <c r="BK897" s="191"/>
      <c r="BL897" s="191"/>
      <c r="BM897" s="178"/>
      <c r="BN897" s="178"/>
      <c r="BO897" s="178"/>
      <c r="BP897" s="178"/>
      <c r="BQ897" s="178"/>
      <c r="BR897" s="178"/>
      <c r="BS897" s="178"/>
      <c r="BT897" s="178"/>
      <c r="BU897" s="179"/>
      <c r="BV897" s="180"/>
      <c r="BW897" s="181"/>
      <c r="BX897" s="177"/>
      <c r="BY897"/>
      <c r="CA897"/>
    </row>
    <row r="898" spans="2:79" ht="18.75">
      <c r="B898" s="1170" t="s">
        <v>1379</v>
      </c>
      <c r="C898" s="335">
        <v>23600995000127</v>
      </c>
      <c r="D898" s="1170" t="s">
        <v>11</v>
      </c>
      <c r="E898" s="1170" t="s">
        <v>620</v>
      </c>
      <c r="F898" s="1170" t="s">
        <v>663</v>
      </c>
      <c r="G898" s="1172" t="s">
        <v>738</v>
      </c>
      <c r="H898" s="1172" t="s">
        <v>34</v>
      </c>
      <c r="I898" s="1172" t="s">
        <v>1414</v>
      </c>
      <c r="J898" s="1172" t="s">
        <v>608</v>
      </c>
      <c r="K898" s="1172" t="s">
        <v>48</v>
      </c>
      <c r="L898" s="740" t="s">
        <v>1414</v>
      </c>
      <c r="M898" s="740" t="s">
        <v>34</v>
      </c>
      <c r="N898" s="1172" t="s">
        <v>3659</v>
      </c>
      <c r="O898" s="1172" t="s">
        <v>1320</v>
      </c>
      <c r="P898" s="783">
        <v>42458</v>
      </c>
      <c r="Q898" s="741">
        <v>92.682170999999997</v>
      </c>
      <c r="R898" s="741">
        <v>67.204372923387098</v>
      </c>
      <c r="S898" s="784">
        <v>5</v>
      </c>
      <c r="T898" s="742">
        <v>1.9951362350488777E-2</v>
      </c>
      <c r="U898" s="743">
        <v>0.61382473438823648</v>
      </c>
      <c r="V898" s="742">
        <v>0.12187391478211507</v>
      </c>
      <c r="W898" s="743">
        <v>0.92127499635108956</v>
      </c>
      <c r="X898" s="742">
        <v>0.21207532528993878</v>
      </c>
      <c r="Y898" s="743">
        <v>1.0330462440369776</v>
      </c>
      <c r="Z898" s="742">
        <v>0.23089984492275351</v>
      </c>
      <c r="AA898" s="743">
        <v>0.99492712714609988</v>
      </c>
      <c r="AB898" s="742">
        <v>7.4188060412928433E-3</v>
      </c>
      <c r="AC898" s="744">
        <v>-1.4037835523024236</v>
      </c>
      <c r="AD898" s="785">
        <v>0</v>
      </c>
      <c r="AE898" s="1178" t="s">
        <v>1858</v>
      </c>
      <c r="AF898" s="786" t="s">
        <v>1741</v>
      </c>
      <c r="AG898" s="787" t="s">
        <v>1427</v>
      </c>
      <c r="AH898" s="787" t="s">
        <v>1730</v>
      </c>
      <c r="AI898" s="787">
        <v>100</v>
      </c>
      <c r="AJ898" s="787">
        <v>100</v>
      </c>
      <c r="AK898" s="787">
        <v>100</v>
      </c>
      <c r="AL898" s="742">
        <v>8.0000000000000002E-3</v>
      </c>
      <c r="AM898" s="742">
        <v>0.2</v>
      </c>
      <c r="AN898" s="743" t="s">
        <v>34</v>
      </c>
      <c r="AO898" s="1172" t="s">
        <v>34</v>
      </c>
      <c r="AP898" s="1178" t="s">
        <v>1731</v>
      </c>
      <c r="AQ898" s="745" t="s">
        <v>675</v>
      </c>
      <c r="AR898" s="742">
        <v>2.6664000000000002E-3</v>
      </c>
      <c r="AS898" s="742">
        <v>2.6664000000000002E-3</v>
      </c>
      <c r="AT898" s="742" t="s">
        <v>1414</v>
      </c>
      <c r="AU898" s="742" t="s">
        <v>2724</v>
      </c>
      <c r="AX898"/>
      <c r="AY898" s="190"/>
      <c r="AZ898" s="176"/>
      <c r="BA898" s="176"/>
      <c r="BB898" s="176"/>
      <c r="BC898" s="751"/>
      <c r="BD898" s="176"/>
      <c r="BE898" s="176"/>
      <c r="BF898" s="176"/>
      <c r="BG898" s="176"/>
      <c r="BH898" s="751"/>
      <c r="BI898" s="178"/>
      <c r="BJ898" s="191"/>
      <c r="BK898" s="191"/>
      <c r="BL898" s="191"/>
      <c r="BM898" s="178"/>
      <c r="BN898" s="178"/>
      <c r="BO898" s="178"/>
      <c r="BP898" s="178"/>
      <c r="BQ898" s="178"/>
      <c r="BR898" s="178"/>
      <c r="BS898" s="178"/>
      <c r="BT898" s="178"/>
      <c r="BU898" s="179"/>
      <c r="BV898" s="180"/>
      <c r="BW898" s="181"/>
      <c r="BX898" s="177"/>
      <c r="BY898"/>
      <c r="CA898"/>
    </row>
    <row r="899" spans="2:79" ht="18.75">
      <c r="B899" s="1170" t="s">
        <v>1081</v>
      </c>
      <c r="C899" s="335">
        <v>40141547000121</v>
      </c>
      <c r="D899" s="1170" t="s">
        <v>11</v>
      </c>
      <c r="E899" s="1170" t="s">
        <v>620</v>
      </c>
      <c r="F899" s="1170" t="s">
        <v>663</v>
      </c>
      <c r="G899" s="1172" t="s">
        <v>738</v>
      </c>
      <c r="H899" s="1172" t="s">
        <v>34</v>
      </c>
      <c r="I899" s="1172" t="s">
        <v>1414</v>
      </c>
      <c r="J899" s="1172" t="s">
        <v>608</v>
      </c>
      <c r="K899" s="1172" t="s">
        <v>48</v>
      </c>
      <c r="L899" s="740" t="s">
        <v>1414</v>
      </c>
      <c r="M899" s="740" t="s">
        <v>34</v>
      </c>
      <c r="N899" s="1172" t="s">
        <v>3660</v>
      </c>
      <c r="O899" s="1172" t="s">
        <v>1320</v>
      </c>
      <c r="P899" s="783">
        <v>44200</v>
      </c>
      <c r="Q899" s="741">
        <v>18.383551359999998</v>
      </c>
      <c r="R899" s="741">
        <v>18.112789020282257</v>
      </c>
      <c r="S899" s="784">
        <v>31</v>
      </c>
      <c r="T899" s="742">
        <v>2.42597291233273E-2</v>
      </c>
      <c r="U899" s="743">
        <v>0.74637618844570452</v>
      </c>
      <c r="V899" s="742">
        <v>0.13765276162623374</v>
      </c>
      <c r="W899" s="743">
        <v>1.0405511933513116</v>
      </c>
      <c r="X899" s="742">
        <v>0.2473273796004154</v>
      </c>
      <c r="Y899" s="743">
        <v>1.204763544247353</v>
      </c>
      <c r="Z899" s="742"/>
      <c r="AA899" s="743"/>
      <c r="AB899" s="742">
        <v>5.3378665952066605E-2</v>
      </c>
      <c r="AC899" s="744">
        <v>0.10049799578069522</v>
      </c>
      <c r="AD899" s="785">
        <v>36776025000129</v>
      </c>
      <c r="AE899" s="1178" t="s">
        <v>1858</v>
      </c>
      <c r="AF899" s="786" t="s">
        <v>1741</v>
      </c>
      <c r="AG899" s="787" t="s">
        <v>1427</v>
      </c>
      <c r="AH899" s="787" t="s">
        <v>1726</v>
      </c>
      <c r="AI899" s="787">
        <v>5000</v>
      </c>
      <c r="AJ899" s="787">
        <v>0</v>
      </c>
      <c r="AK899" s="787">
        <v>0</v>
      </c>
      <c r="AL899" s="742">
        <v>1.4999999999999999E-2</v>
      </c>
      <c r="AM899" s="742">
        <v>0.25</v>
      </c>
      <c r="AN899" s="743" t="s">
        <v>34</v>
      </c>
      <c r="AO899" s="1172" t="s">
        <v>34</v>
      </c>
      <c r="AP899" s="1178" t="s">
        <v>1742</v>
      </c>
      <c r="AQ899" s="745" t="s">
        <v>668</v>
      </c>
      <c r="AR899" s="742">
        <v>5.0000000000000001E-3</v>
      </c>
      <c r="AS899" s="742">
        <v>5.0000000000000001E-3</v>
      </c>
      <c r="AT899" s="742" t="s">
        <v>1414</v>
      </c>
      <c r="AU899" s="742" t="s">
        <v>2724</v>
      </c>
      <c r="AX899"/>
      <c r="AY899" s="190"/>
      <c r="AZ899" s="176"/>
      <c r="BA899" s="176"/>
      <c r="BB899" s="176"/>
      <c r="BC899" s="751"/>
      <c r="BD899" s="176"/>
      <c r="BE899" s="176"/>
      <c r="BF899" s="176"/>
      <c r="BG899" s="176"/>
      <c r="BH899" s="751"/>
      <c r="BI899" s="178"/>
      <c r="BJ899" s="191"/>
      <c r="BK899" s="191"/>
      <c r="BL899" s="191"/>
      <c r="BM899" s="178"/>
      <c r="BN899" s="178"/>
      <c r="BO899" s="178"/>
      <c r="BP899" s="178"/>
      <c r="BQ899" s="178"/>
      <c r="BR899" s="178"/>
      <c r="BS899" s="178"/>
      <c r="BT899" s="178"/>
      <c r="BU899" s="179"/>
      <c r="BV899" s="180"/>
      <c r="BW899" s="181"/>
      <c r="BX899" s="177"/>
      <c r="BY899"/>
      <c r="CA899"/>
    </row>
    <row r="900" spans="2:79" ht="18.75">
      <c r="B900" s="1170" t="s">
        <v>1082</v>
      </c>
      <c r="C900" s="335">
        <v>39345935000145</v>
      </c>
      <c r="D900" s="1170" t="s">
        <v>14</v>
      </c>
      <c r="E900" s="1170" t="s">
        <v>607</v>
      </c>
      <c r="F900" s="1170" t="s">
        <v>1414</v>
      </c>
      <c r="G900" s="1172" t="s">
        <v>1414</v>
      </c>
      <c r="H900" s="1172" t="s">
        <v>34</v>
      </c>
      <c r="I900" s="1172" t="s">
        <v>34</v>
      </c>
      <c r="J900" s="1172" t="s">
        <v>611</v>
      </c>
      <c r="K900" s="1172" t="s">
        <v>49</v>
      </c>
      <c r="L900" s="740" t="s">
        <v>1414</v>
      </c>
      <c r="M900" s="740" t="s">
        <v>34</v>
      </c>
      <c r="N900" s="1172" t="s">
        <v>3661</v>
      </c>
      <c r="O900" s="1172" t="s">
        <v>1320</v>
      </c>
      <c r="P900" s="783">
        <v>44196</v>
      </c>
      <c r="Q900" s="741">
        <v>7.8699632599999996</v>
      </c>
      <c r="R900" s="741">
        <v>9.1992587033734967</v>
      </c>
      <c r="S900" s="784">
        <v>9</v>
      </c>
      <c r="T900" s="742">
        <v>0.13969799055551646</v>
      </c>
      <c r="U900" s="743">
        <v>4.2979562217819938</v>
      </c>
      <c r="V900" s="742">
        <v>-0.22669757118134981</v>
      </c>
      <c r="W900" s="743">
        <v>-1.7136628821374962</v>
      </c>
      <c r="X900" s="742">
        <v>-0.59588850888416744</v>
      </c>
      <c r="Y900" s="743">
        <v>-2.9026497312970929</v>
      </c>
      <c r="Z900" s="742"/>
      <c r="AA900" s="743"/>
      <c r="AB900" s="742">
        <v>0.5317753867767937</v>
      </c>
      <c r="AC900" s="744">
        <v>-0.67507051433471776</v>
      </c>
      <c r="AD900" s="785">
        <v>39330087000109</v>
      </c>
      <c r="AE900" s="1178" t="s">
        <v>1743</v>
      </c>
      <c r="AF900" s="786" t="s">
        <v>1741</v>
      </c>
      <c r="AG900" s="787" t="s">
        <v>1427</v>
      </c>
      <c r="AH900" s="787" t="s">
        <v>1726</v>
      </c>
      <c r="AI900" s="787">
        <v>5000</v>
      </c>
      <c r="AJ900" s="787">
        <v>5000</v>
      </c>
      <c r="AK900" s="787">
        <v>5000</v>
      </c>
      <c r="AL900" s="742">
        <v>0.01</v>
      </c>
      <c r="AM900" s="742">
        <v>0</v>
      </c>
      <c r="AN900" s="743" t="s">
        <v>34</v>
      </c>
      <c r="AO900" s="1172" t="s">
        <v>34</v>
      </c>
      <c r="AP900" s="1178" t="s">
        <v>1727</v>
      </c>
      <c r="AQ900" s="745" t="s">
        <v>687</v>
      </c>
      <c r="AR900" s="742">
        <v>6.0000000000000001E-3</v>
      </c>
      <c r="AS900" s="742">
        <v>6.0000000000000001E-3</v>
      </c>
      <c r="AT900" s="742" t="s">
        <v>1414</v>
      </c>
      <c r="AU900" s="742" t="s">
        <v>2724</v>
      </c>
      <c r="AX900"/>
      <c r="AY900" s="190"/>
      <c r="AZ900" s="176"/>
      <c r="BA900" s="176"/>
      <c r="BB900" s="176"/>
      <c r="BC900" s="751"/>
      <c r="BD900" s="176"/>
      <c r="BE900" s="176"/>
      <c r="BF900" s="176"/>
      <c r="BG900" s="176"/>
      <c r="BH900" s="751"/>
      <c r="BI900" s="178"/>
      <c r="BJ900" s="191"/>
      <c r="BK900" s="191"/>
      <c r="BL900" s="191"/>
      <c r="BM900" s="178"/>
      <c r="BN900" s="178"/>
      <c r="BO900" s="178"/>
      <c r="BP900" s="178"/>
      <c r="BQ900" s="178"/>
      <c r="BR900" s="178"/>
      <c r="BS900" s="178"/>
      <c r="BT900" s="178"/>
      <c r="BU900" s="179"/>
      <c r="BV900" s="180"/>
      <c r="BW900" s="181"/>
      <c r="BX900" s="177"/>
      <c r="BY900"/>
      <c r="CA900"/>
    </row>
    <row r="901" spans="2:79" ht="18.75">
      <c r="B901" s="1170" t="s">
        <v>300</v>
      </c>
      <c r="C901" s="335">
        <v>8869576000100</v>
      </c>
      <c r="D901" s="1170" t="s">
        <v>14</v>
      </c>
      <c r="E901" s="1170" t="s">
        <v>607</v>
      </c>
      <c r="F901" s="1170" t="s">
        <v>1414</v>
      </c>
      <c r="G901" s="1172" t="s">
        <v>1414</v>
      </c>
      <c r="H901" s="1172" t="s">
        <v>34</v>
      </c>
      <c r="I901" s="1172" t="s">
        <v>34</v>
      </c>
      <c r="J901" s="1172" t="s">
        <v>608</v>
      </c>
      <c r="K901" s="1172" t="s">
        <v>48</v>
      </c>
      <c r="L901" s="740" t="s">
        <v>1414</v>
      </c>
      <c r="M901" s="740" t="s">
        <v>34</v>
      </c>
      <c r="N901" s="1172" t="s">
        <v>3662</v>
      </c>
      <c r="O901" s="1172" t="s">
        <v>1320</v>
      </c>
      <c r="P901" s="783">
        <v>39262</v>
      </c>
      <c r="Q901" s="741">
        <v>8.1910520000000009</v>
      </c>
      <c r="R901" s="741">
        <v>161.94581125403212</v>
      </c>
      <c r="S901" s="784">
        <v>32</v>
      </c>
      <c r="T901" s="742">
        <v>-0.10105822891439387</v>
      </c>
      <c r="U901" s="743">
        <v>-3.1091631454231861</v>
      </c>
      <c r="V901" s="742">
        <v>-0.25715045349350152</v>
      </c>
      <c r="W901" s="743">
        <v>-1.9438637343146419</v>
      </c>
      <c r="X901" s="742">
        <v>-0.28710494315054946</v>
      </c>
      <c r="Y901" s="743">
        <v>-1.3985251832604215</v>
      </c>
      <c r="Z901" s="742">
        <v>-5.936848677384543E-2</v>
      </c>
      <c r="AA901" s="743">
        <v>-0.25581358882537997</v>
      </c>
      <c r="AB901" s="742">
        <v>0.26689415147080153</v>
      </c>
      <c r="AC901" s="744">
        <v>-1.4591506184305065</v>
      </c>
      <c r="AD901" s="785">
        <v>0</v>
      </c>
      <c r="AE901" s="1178" t="s">
        <v>1784</v>
      </c>
      <c r="AF901" s="786" t="s">
        <v>1725</v>
      </c>
      <c r="AG901" s="787" t="s">
        <v>1428</v>
      </c>
      <c r="AH901" s="787" t="s">
        <v>1726</v>
      </c>
      <c r="AI901" s="787">
        <v>5000</v>
      </c>
      <c r="AJ901" s="787">
        <v>5000</v>
      </c>
      <c r="AK901" s="787">
        <v>5000</v>
      </c>
      <c r="AL901" s="742">
        <v>2.0499999999999997E-2</v>
      </c>
      <c r="AM901" s="742">
        <v>0.2</v>
      </c>
      <c r="AN901" s="743" t="s">
        <v>2138</v>
      </c>
      <c r="AO901" s="1172" t="s">
        <v>34</v>
      </c>
      <c r="AP901" s="1178" t="s">
        <v>1727</v>
      </c>
      <c r="AQ901" s="745" t="s">
        <v>665</v>
      </c>
      <c r="AR901" s="742">
        <v>5.3333333333333297E-3</v>
      </c>
      <c r="AS901" s="742">
        <v>5.3333333333333297E-3</v>
      </c>
      <c r="AT901" s="742" t="s">
        <v>1414</v>
      </c>
      <c r="AU901" s="742" t="s">
        <v>2724</v>
      </c>
      <c r="AX901"/>
      <c r="AY901" s="190"/>
      <c r="AZ901" s="176"/>
      <c r="BA901" s="176"/>
      <c r="BB901" s="176"/>
      <c r="BC901" s="751"/>
      <c r="BD901" s="176"/>
      <c r="BE901" s="176"/>
      <c r="BF901" s="176"/>
      <c r="BG901" s="176"/>
      <c r="BH901" s="751"/>
      <c r="BI901" s="178"/>
      <c r="BJ901" s="191"/>
      <c r="BK901" s="191"/>
      <c r="BL901" s="191"/>
      <c r="BM901" s="178"/>
      <c r="BN901" s="178"/>
      <c r="BO901" s="178"/>
      <c r="BP901" s="178"/>
      <c r="BQ901" s="178"/>
      <c r="BR901" s="178"/>
      <c r="BS901" s="178"/>
      <c r="BT901" s="178"/>
      <c r="BU901" s="179"/>
      <c r="BV901" s="180"/>
      <c r="BW901" s="181"/>
      <c r="BX901" s="177"/>
      <c r="BY901"/>
      <c r="CA901"/>
    </row>
    <row r="902" spans="2:79" ht="18.75">
      <c r="B902" s="1170" t="s">
        <v>1083</v>
      </c>
      <c r="C902" s="335">
        <v>11175798000129</v>
      </c>
      <c r="D902" s="1170" t="s">
        <v>14</v>
      </c>
      <c r="E902" s="1170" t="s">
        <v>607</v>
      </c>
      <c r="F902" s="1170" t="s">
        <v>1414</v>
      </c>
      <c r="G902" s="1172" t="s">
        <v>1414</v>
      </c>
      <c r="H902" s="1172" t="s">
        <v>34</v>
      </c>
      <c r="I902" s="1172" t="s">
        <v>34</v>
      </c>
      <c r="J902" s="1172" t="s">
        <v>611</v>
      </c>
      <c r="K902" s="1172" t="s">
        <v>1414</v>
      </c>
      <c r="L902" s="740" t="s">
        <v>1414</v>
      </c>
      <c r="M902" s="740" t="s">
        <v>34</v>
      </c>
      <c r="N902" s="1172" t="s">
        <v>3663</v>
      </c>
      <c r="O902" s="1172" t="s">
        <v>1320</v>
      </c>
      <c r="P902" s="783">
        <v>40310</v>
      </c>
      <c r="Q902" s="741">
        <v>31.626436000000002</v>
      </c>
      <c r="R902" s="741">
        <v>44.869863897959171</v>
      </c>
      <c r="S902" s="784">
        <v>5</v>
      </c>
      <c r="T902" s="742">
        <v>-7.8588246884581103E-3</v>
      </c>
      <c r="U902" s="743">
        <v>-0.24178504165548054</v>
      </c>
      <c r="V902" s="742">
        <v>-9.0033377712439466E-2</v>
      </c>
      <c r="W902" s="743">
        <v>-0.68058451943381848</v>
      </c>
      <c r="X902" s="742">
        <v>-0.25004562750685633</v>
      </c>
      <c r="Y902" s="743">
        <v>-1.2180044801566632</v>
      </c>
      <c r="Z902" s="742">
        <v>0.18371779096247254</v>
      </c>
      <c r="AA902" s="743">
        <v>0.79162380567674562</v>
      </c>
      <c r="AB902" s="742">
        <v>0.25490435766111763</v>
      </c>
      <c r="AC902" s="744">
        <v>-0.87217689188589176</v>
      </c>
      <c r="AD902" s="785">
        <v>0</v>
      </c>
      <c r="AE902" s="1178" t="s">
        <v>1784</v>
      </c>
      <c r="AF902" s="786" t="s">
        <v>1725</v>
      </c>
      <c r="AG902" s="787" t="s">
        <v>1428</v>
      </c>
      <c r="AH902" s="787" t="s">
        <v>1726</v>
      </c>
      <c r="AI902" s="787">
        <v>5000</v>
      </c>
      <c r="AJ902" s="787">
        <v>5000</v>
      </c>
      <c r="AK902" s="787">
        <v>5000</v>
      </c>
      <c r="AL902" s="742">
        <v>0</v>
      </c>
      <c r="AM902" s="742">
        <v>0.2</v>
      </c>
      <c r="AN902" s="743" t="s">
        <v>2124</v>
      </c>
      <c r="AO902" s="1172" t="s">
        <v>34</v>
      </c>
      <c r="AP902" s="1178" t="s">
        <v>1727</v>
      </c>
      <c r="AQ902" s="745" t="s">
        <v>687</v>
      </c>
      <c r="AR902" s="742">
        <v>5.3333333333333297E-3</v>
      </c>
      <c r="AS902" s="742">
        <v>5.3333333333333297E-3</v>
      </c>
      <c r="AT902" s="742" t="s">
        <v>1414</v>
      </c>
      <c r="AU902" s="742" t="s">
        <v>2724</v>
      </c>
      <c r="AX902"/>
      <c r="AY902" s="190"/>
      <c r="AZ902" s="176"/>
      <c r="BA902" s="176"/>
      <c r="BB902" s="176"/>
      <c r="BC902" s="751"/>
      <c r="BD902" s="176"/>
      <c r="BE902" s="176"/>
      <c r="BF902" s="176"/>
      <c r="BG902" s="176"/>
      <c r="BH902" s="751"/>
      <c r="BI902" s="178"/>
      <c r="BJ902" s="191"/>
      <c r="BK902" s="191"/>
      <c r="BL902" s="191"/>
      <c r="BM902" s="178"/>
      <c r="BN902" s="178"/>
      <c r="BO902" s="178"/>
      <c r="BP902" s="178"/>
      <c r="BQ902" s="178"/>
      <c r="BR902" s="178"/>
      <c r="BS902" s="178"/>
      <c r="BT902" s="178"/>
      <c r="BU902" s="179"/>
      <c r="BV902" s="180"/>
      <c r="BW902" s="181"/>
      <c r="BX902" s="177"/>
      <c r="BY902"/>
      <c r="CA902"/>
    </row>
    <row r="903" spans="2:79" ht="18.75">
      <c r="B903" s="1170" t="s">
        <v>562</v>
      </c>
      <c r="C903" s="335">
        <v>39959357000137</v>
      </c>
      <c r="D903" s="1170" t="s">
        <v>14</v>
      </c>
      <c r="E903" s="1170" t="s">
        <v>607</v>
      </c>
      <c r="F903" s="1170" t="s">
        <v>1414</v>
      </c>
      <c r="G903" s="1172" t="s">
        <v>1414</v>
      </c>
      <c r="H903" s="1172" t="s">
        <v>34</v>
      </c>
      <c r="I903" s="1172" t="s">
        <v>34</v>
      </c>
      <c r="J903" s="1172" t="s">
        <v>608</v>
      </c>
      <c r="K903" s="1172" t="s">
        <v>48</v>
      </c>
      <c r="L903" s="740" t="s">
        <v>1414</v>
      </c>
      <c r="M903" s="740" t="s">
        <v>34</v>
      </c>
      <c r="N903" s="1172" t="s">
        <v>3664</v>
      </c>
      <c r="O903" s="1172" t="s">
        <v>1320</v>
      </c>
      <c r="P903" s="783">
        <v>44365</v>
      </c>
      <c r="Q903" s="741">
        <v>4.1615252500000004</v>
      </c>
      <c r="R903" s="741">
        <v>5.8285732053070181</v>
      </c>
      <c r="S903" s="784">
        <v>32</v>
      </c>
      <c r="T903" s="742">
        <v>-0.10256580694139006</v>
      </c>
      <c r="U903" s="743">
        <v>-3.1555453756555898</v>
      </c>
      <c r="V903" s="742">
        <v>-0.26045398292722965</v>
      </c>
      <c r="W903" s="743">
        <v>-1.9688359285076704</v>
      </c>
      <c r="X903" s="742"/>
      <c r="Y903" s="743"/>
      <c r="Z903" s="742"/>
      <c r="AA903" s="743"/>
      <c r="AB903" s="742">
        <v>0.28027656207029578</v>
      </c>
      <c r="AC903" s="744">
        <v>-1.4012669939533877</v>
      </c>
      <c r="AD903" s="785">
        <v>0</v>
      </c>
      <c r="AE903" s="1178" t="s">
        <v>1784</v>
      </c>
      <c r="AF903" s="786" t="s">
        <v>1725</v>
      </c>
      <c r="AG903" s="787" t="s">
        <v>741</v>
      </c>
      <c r="AH903" s="787" t="s">
        <v>1730</v>
      </c>
      <c r="AI903" s="787">
        <v>100</v>
      </c>
      <c r="AJ903" s="787">
        <v>100</v>
      </c>
      <c r="AK903" s="787">
        <v>500</v>
      </c>
      <c r="AL903" s="742">
        <v>2.0499999999999997E-2</v>
      </c>
      <c r="AM903" s="742">
        <v>0.2</v>
      </c>
      <c r="AN903" s="743" t="s">
        <v>2138</v>
      </c>
      <c r="AO903" s="1172" t="s">
        <v>34</v>
      </c>
      <c r="AP903" s="1178" t="s">
        <v>1727</v>
      </c>
      <c r="AQ903" s="745" t="s">
        <v>665</v>
      </c>
      <c r="AR903" s="742">
        <v>5.3340000000000002E-3</v>
      </c>
      <c r="AS903" s="742">
        <v>5.3340000000000002E-3</v>
      </c>
      <c r="AT903" s="742" t="s">
        <v>1414</v>
      </c>
      <c r="AU903" s="742" t="s">
        <v>2724</v>
      </c>
      <c r="AX903"/>
      <c r="AY903" s="190"/>
      <c r="AZ903" s="176"/>
      <c r="BA903" s="176"/>
      <c r="BB903" s="176"/>
      <c r="BC903" s="751"/>
      <c r="BD903" s="176"/>
      <c r="BE903" s="176"/>
      <c r="BF903" s="176"/>
      <c r="BG903" s="176"/>
      <c r="BH903" s="751"/>
      <c r="BI903" s="178"/>
      <c r="BJ903" s="191"/>
      <c r="BK903" s="191"/>
      <c r="BL903" s="191"/>
      <c r="BM903" s="178"/>
      <c r="BN903" s="178"/>
      <c r="BO903" s="178"/>
      <c r="BP903" s="178"/>
      <c r="BQ903" s="178"/>
      <c r="BR903" s="178"/>
      <c r="BS903" s="178"/>
      <c r="BT903" s="178"/>
      <c r="BU903" s="179"/>
      <c r="BV903" s="180"/>
      <c r="BW903" s="181"/>
      <c r="BX903" s="177"/>
      <c r="BY903"/>
      <c r="CA903"/>
    </row>
    <row r="904" spans="2:79" ht="18.75">
      <c r="B904" s="1170" t="s">
        <v>301</v>
      </c>
      <c r="C904" s="335">
        <v>9586692000176</v>
      </c>
      <c r="D904" s="1170" t="s">
        <v>13</v>
      </c>
      <c r="E904" s="1170" t="s">
        <v>616</v>
      </c>
      <c r="F904" s="1170" t="s">
        <v>610</v>
      </c>
      <c r="G904" s="1172" t="s">
        <v>34</v>
      </c>
      <c r="H904" s="1172" t="s">
        <v>1337</v>
      </c>
      <c r="I904" s="1172" t="s">
        <v>34</v>
      </c>
      <c r="J904" s="1172" t="s">
        <v>1414</v>
      </c>
      <c r="K904" s="1172" t="s">
        <v>48</v>
      </c>
      <c r="L904" s="740" t="s">
        <v>1414</v>
      </c>
      <c r="M904" s="740" t="s">
        <v>34</v>
      </c>
      <c r="N904" s="1172" t="s">
        <v>3665</v>
      </c>
      <c r="O904" s="1172" t="s">
        <v>1320</v>
      </c>
      <c r="P904" s="783">
        <v>39612</v>
      </c>
      <c r="Q904" s="741">
        <v>7.2675109999999998</v>
      </c>
      <c r="R904" s="741">
        <v>8.4002675</v>
      </c>
      <c r="S904" s="784">
        <v>6</v>
      </c>
      <c r="T904" s="742">
        <v>4.3969904429621343E-2</v>
      </c>
      <c r="U904" s="743">
        <v>1.3527805486890601</v>
      </c>
      <c r="V904" s="742">
        <v>0.10372295138159449</v>
      </c>
      <c r="W904" s="743">
        <v>0.78406738493991235</v>
      </c>
      <c r="X904" s="742">
        <v>6.7678046884263265E-2</v>
      </c>
      <c r="Y904" s="743">
        <v>0.32966848944809102</v>
      </c>
      <c r="Z904" s="742">
        <v>3.5211924911647152E-2</v>
      </c>
      <c r="AA904" s="743">
        <v>0.15172508801532333</v>
      </c>
      <c r="AB904" s="742">
        <v>8.2487350647301352E-2</v>
      </c>
      <c r="AC904" s="744">
        <v>-0.34629990022529439</v>
      </c>
      <c r="AD904" s="785">
        <v>9573796000146</v>
      </c>
      <c r="AE904" s="1178" t="s">
        <v>1795</v>
      </c>
      <c r="AF904" s="786" t="s">
        <v>1741</v>
      </c>
      <c r="AG904" s="787" t="s">
        <v>1427</v>
      </c>
      <c r="AH904" s="787" t="s">
        <v>1730</v>
      </c>
      <c r="AI904" s="787">
        <v>1000</v>
      </c>
      <c r="AJ904" s="787">
        <v>500</v>
      </c>
      <c r="AK904" s="787">
        <v>1000</v>
      </c>
      <c r="AL904" s="742">
        <v>0.02</v>
      </c>
      <c r="AM904" s="742">
        <v>0.25</v>
      </c>
      <c r="AN904" s="743" t="s">
        <v>64</v>
      </c>
      <c r="AO904" s="1172" t="s">
        <v>34</v>
      </c>
      <c r="AP904" s="1178" t="s">
        <v>1742</v>
      </c>
      <c r="AQ904" s="745" t="s">
        <v>668</v>
      </c>
      <c r="AR904" s="742">
        <v>5.3333333333333297E-3</v>
      </c>
      <c r="AS904" s="742">
        <v>5.3333333333333297E-3</v>
      </c>
      <c r="AT904" s="742" t="s">
        <v>1414</v>
      </c>
      <c r="AU904" s="742" t="s">
        <v>2724</v>
      </c>
      <c r="AX904"/>
      <c r="AY904" s="190"/>
      <c r="AZ904" s="176"/>
      <c r="BA904" s="176"/>
      <c r="BB904" s="176"/>
      <c r="BC904" s="751"/>
      <c r="BD904" s="176"/>
      <c r="BE904" s="176"/>
      <c r="BF904" s="176"/>
      <c r="BG904" s="176"/>
      <c r="BH904" s="751"/>
      <c r="BI904" s="178"/>
      <c r="BJ904" s="191"/>
      <c r="BK904" s="191"/>
      <c r="BL904" s="191"/>
      <c r="BM904" s="178"/>
      <c r="BN904" s="178"/>
      <c r="BO904" s="178"/>
      <c r="BP904" s="178"/>
      <c r="BQ904" s="178"/>
      <c r="BR904" s="178"/>
      <c r="BS904" s="178"/>
      <c r="BT904" s="178"/>
      <c r="BU904" s="179"/>
      <c r="BV904" s="180"/>
      <c r="BW904" s="181"/>
      <c r="BX904" s="177"/>
      <c r="BY904"/>
      <c r="CA904"/>
    </row>
    <row r="905" spans="2:79" ht="18.75">
      <c r="B905" s="1170" t="s">
        <v>302</v>
      </c>
      <c r="C905" s="335">
        <v>34791444000104</v>
      </c>
      <c r="D905" s="1170" t="s">
        <v>14</v>
      </c>
      <c r="E905" s="1170" t="s">
        <v>607</v>
      </c>
      <c r="F905" s="1170" t="s">
        <v>1414</v>
      </c>
      <c r="G905" s="1172" t="s">
        <v>1414</v>
      </c>
      <c r="H905" s="1172" t="s">
        <v>34</v>
      </c>
      <c r="I905" s="1172" t="s">
        <v>34</v>
      </c>
      <c r="J905" s="1172" t="s">
        <v>608</v>
      </c>
      <c r="K905" s="1172" t="s">
        <v>48</v>
      </c>
      <c r="L905" s="740" t="s">
        <v>1414</v>
      </c>
      <c r="M905" s="740" t="s">
        <v>1411</v>
      </c>
      <c r="N905" s="1172" t="s">
        <v>3666</v>
      </c>
      <c r="O905" s="1172" t="s">
        <v>1320</v>
      </c>
      <c r="P905" s="783">
        <v>43776</v>
      </c>
      <c r="Q905" s="741">
        <v>30.981615529999999</v>
      </c>
      <c r="R905" s="741">
        <v>41.862259509024405</v>
      </c>
      <c r="S905" s="784">
        <v>32</v>
      </c>
      <c r="T905" s="742">
        <v>-8.3786163502924782E-2</v>
      </c>
      <c r="U905" s="743">
        <v>-2.5777698111092753</v>
      </c>
      <c r="V905" s="742">
        <v>-0.10964212361829229</v>
      </c>
      <c r="W905" s="743">
        <v>-0.82881186853604849</v>
      </c>
      <c r="X905" s="742">
        <v>-5.3119485149076495E-2</v>
      </c>
      <c r="Y905" s="743">
        <v>-0.25875185877192119</v>
      </c>
      <c r="Z905" s="742">
        <v>0.49519308750568136</v>
      </c>
      <c r="AA905" s="743">
        <v>2.1337434682966503</v>
      </c>
      <c r="AB905" s="742">
        <v>0.18727675213643036</v>
      </c>
      <c r="AC905" s="744">
        <v>-1.291833788972647</v>
      </c>
      <c r="AD905" s="785">
        <v>34791421000108</v>
      </c>
      <c r="AE905" s="1178" t="s">
        <v>1827</v>
      </c>
      <c r="AF905" s="786" t="s">
        <v>1765</v>
      </c>
      <c r="AG905" s="787" t="s">
        <v>719</v>
      </c>
      <c r="AH905" s="787" t="s">
        <v>1730</v>
      </c>
      <c r="AI905" s="787">
        <v>10000</v>
      </c>
      <c r="AJ905" s="787">
        <v>5000</v>
      </c>
      <c r="AK905" s="787">
        <v>5000</v>
      </c>
      <c r="AL905" s="742">
        <v>2.3E-2</v>
      </c>
      <c r="AM905" s="742">
        <v>0.2</v>
      </c>
      <c r="AN905" s="743" t="s">
        <v>666</v>
      </c>
      <c r="AO905" s="1172" t="s">
        <v>34</v>
      </c>
      <c r="AP905" s="1178" t="s">
        <v>1727</v>
      </c>
      <c r="AQ905" s="745" t="s">
        <v>659</v>
      </c>
      <c r="AR905" s="742">
        <v>3.3333333333333301E-3</v>
      </c>
      <c r="AS905" s="742">
        <v>3.3333333333333301E-3</v>
      </c>
      <c r="AT905" s="742" t="s">
        <v>1414</v>
      </c>
      <c r="AU905" s="742" t="s">
        <v>2724</v>
      </c>
      <c r="AX905"/>
      <c r="AY905" s="190"/>
      <c r="AZ905" s="176"/>
      <c r="BA905" s="176"/>
      <c r="BB905" s="176"/>
      <c r="BC905" s="751"/>
      <c r="BD905" s="176"/>
      <c r="BE905" s="176"/>
      <c r="BF905" s="176"/>
      <c r="BG905" s="176"/>
      <c r="BH905" s="751"/>
      <c r="BI905" s="178"/>
      <c r="BJ905" s="191"/>
      <c r="BK905" s="191"/>
      <c r="BL905" s="191"/>
      <c r="BM905" s="178"/>
      <c r="BN905" s="178"/>
      <c r="BO905" s="178"/>
      <c r="BP905" s="178"/>
      <c r="BQ905" s="178"/>
      <c r="BR905" s="178"/>
      <c r="BS905" s="178"/>
      <c r="BT905" s="178"/>
      <c r="BU905" s="179"/>
      <c r="BV905" s="180"/>
      <c r="BW905" s="181"/>
      <c r="BX905" s="177"/>
      <c r="BY905"/>
      <c r="CA905"/>
    </row>
    <row r="906" spans="2:79" ht="18.75">
      <c r="B906" s="1170" t="s">
        <v>563</v>
      </c>
      <c r="C906" s="335">
        <v>34633411000136</v>
      </c>
      <c r="D906" s="1170" t="s">
        <v>14</v>
      </c>
      <c r="E906" s="1170" t="s">
        <v>607</v>
      </c>
      <c r="F906" s="1170" t="s">
        <v>1414</v>
      </c>
      <c r="G906" s="1172" t="s">
        <v>1414</v>
      </c>
      <c r="H906" s="1172" t="s">
        <v>34</v>
      </c>
      <c r="I906" s="1172" t="s">
        <v>34</v>
      </c>
      <c r="J906" s="1172" t="s">
        <v>608</v>
      </c>
      <c r="K906" s="1172" t="s">
        <v>48</v>
      </c>
      <c r="L906" s="740" t="s">
        <v>1414</v>
      </c>
      <c r="M906" s="740" t="s">
        <v>1411</v>
      </c>
      <c r="N906" s="1172" t="s">
        <v>3667</v>
      </c>
      <c r="O906" s="1172" t="s">
        <v>1323</v>
      </c>
      <c r="P906" s="783">
        <v>43727</v>
      </c>
      <c r="Q906" s="741">
        <v>224.1718387</v>
      </c>
      <c r="R906" s="741">
        <v>169.96865318607277</v>
      </c>
      <c r="S906" s="784">
        <v>62</v>
      </c>
      <c r="T906" s="742">
        <v>-6.2504702746372542E-2</v>
      </c>
      <c r="U906" s="743">
        <v>-1.9230231944721246</v>
      </c>
      <c r="V906" s="742">
        <v>6.1812427371398027E-2</v>
      </c>
      <c r="W906" s="743">
        <v>0.46725539179441811</v>
      </c>
      <c r="X906" s="742">
        <v>0.11826637807132645</v>
      </c>
      <c r="Y906" s="743">
        <v>0.57609077102868955</v>
      </c>
      <c r="Z906" s="742">
        <v>0.49101843830590597</v>
      </c>
      <c r="AA906" s="743">
        <v>2.1157552720006989</v>
      </c>
      <c r="AB906" s="742">
        <v>0.11145010302403638</v>
      </c>
      <c r="AC906" s="744">
        <v>-0.63235370266105806</v>
      </c>
      <c r="AD906" s="785">
        <v>34546288000116</v>
      </c>
      <c r="AE906" s="1178" t="s">
        <v>1827</v>
      </c>
      <c r="AF906" s="786" t="s">
        <v>1765</v>
      </c>
      <c r="AG906" s="787" t="s">
        <v>1427</v>
      </c>
      <c r="AH906" s="787" t="s">
        <v>1726</v>
      </c>
      <c r="AI906" s="787">
        <v>50000</v>
      </c>
      <c r="AJ906" s="787">
        <v>10000</v>
      </c>
      <c r="AK906" s="787">
        <v>10000</v>
      </c>
      <c r="AL906" s="742">
        <v>0.02</v>
      </c>
      <c r="AM906" s="742">
        <v>0</v>
      </c>
      <c r="AN906" s="743" t="s">
        <v>2119</v>
      </c>
      <c r="AO906" s="1172" t="s">
        <v>34</v>
      </c>
      <c r="AP906" s="1178" t="s">
        <v>1727</v>
      </c>
      <c r="AQ906" s="745" t="s">
        <v>659</v>
      </c>
      <c r="AR906" s="742">
        <v>3.3333333333333301E-3</v>
      </c>
      <c r="AS906" s="742">
        <v>3.3333333333333301E-3</v>
      </c>
      <c r="AT906" s="742" t="s">
        <v>1414</v>
      </c>
      <c r="AU906" s="742" t="s">
        <v>2724</v>
      </c>
      <c r="AX906"/>
      <c r="AY906" s="190"/>
      <c r="AZ906" s="176"/>
      <c r="BA906" s="176"/>
      <c r="BB906" s="176"/>
      <c r="BC906" s="751"/>
      <c r="BD906" s="176"/>
      <c r="BE906" s="176"/>
      <c r="BF906" s="176"/>
      <c r="BG906" s="176"/>
      <c r="BH906" s="751"/>
      <c r="BI906" s="178"/>
      <c r="BJ906" s="191"/>
      <c r="BK906" s="191"/>
      <c r="BL906" s="191"/>
      <c r="BM906" s="178"/>
      <c r="BN906" s="178"/>
      <c r="BO906" s="178"/>
      <c r="BP906" s="178"/>
      <c r="BQ906" s="178"/>
      <c r="BR906" s="178"/>
      <c r="BS906" s="178"/>
      <c r="BT906" s="178"/>
      <c r="BU906" s="179"/>
      <c r="BV906" s="180"/>
      <c r="BW906" s="181"/>
      <c r="BX906" s="177"/>
      <c r="BY906"/>
      <c r="CA906"/>
    </row>
    <row r="907" spans="2:79" ht="18.75">
      <c r="B907" s="1170" t="s">
        <v>1084</v>
      </c>
      <c r="C907" s="335">
        <v>27954376000191</v>
      </c>
      <c r="D907" s="1170" t="s">
        <v>11</v>
      </c>
      <c r="E907" s="1170" t="s">
        <v>621</v>
      </c>
      <c r="F907" s="1170" t="s">
        <v>692</v>
      </c>
      <c r="G907" s="1172" t="s">
        <v>738</v>
      </c>
      <c r="H907" s="1172" t="s">
        <v>34</v>
      </c>
      <c r="I907" s="1172" t="s">
        <v>1414</v>
      </c>
      <c r="J907" s="1172" t="s">
        <v>608</v>
      </c>
      <c r="K907" s="1172" t="s">
        <v>48</v>
      </c>
      <c r="L907" s="740" t="s">
        <v>1414</v>
      </c>
      <c r="M907" s="740" t="s">
        <v>1411</v>
      </c>
      <c r="N907" s="1172" t="s">
        <v>3668</v>
      </c>
      <c r="O907" s="1172" t="s">
        <v>1320</v>
      </c>
      <c r="P907" s="783">
        <v>43060</v>
      </c>
      <c r="Q907" s="741">
        <v>0</v>
      </c>
      <c r="R907" s="741">
        <v>0</v>
      </c>
      <c r="S907" s="784">
        <v>31</v>
      </c>
      <c r="T907" s="742"/>
      <c r="U907" s="743"/>
      <c r="V907" s="742"/>
      <c r="W907" s="743"/>
      <c r="X907" s="742"/>
      <c r="Y907" s="743"/>
      <c r="Z907" s="742"/>
      <c r="AA907" s="743"/>
      <c r="AB907" s="742"/>
      <c r="AC907" s="744"/>
      <c r="AD907" s="785">
        <v>36729801000130</v>
      </c>
      <c r="AE907" s="1178" t="s">
        <v>2580</v>
      </c>
      <c r="AF907" s="786" t="s">
        <v>1741</v>
      </c>
      <c r="AG907" s="787" t="s">
        <v>1427</v>
      </c>
      <c r="AH907" s="787" t="s">
        <v>1726</v>
      </c>
      <c r="AI907" s="787">
        <v>1000</v>
      </c>
      <c r="AJ907" s="787">
        <v>1000</v>
      </c>
      <c r="AK907" s="787">
        <v>1000</v>
      </c>
      <c r="AL907" s="742">
        <v>2.5000000000000001E-3</v>
      </c>
      <c r="AM907" s="742">
        <v>0</v>
      </c>
      <c r="AN907" s="743" t="s">
        <v>34</v>
      </c>
      <c r="AO907" s="1172" t="s">
        <v>34</v>
      </c>
      <c r="AP907" s="1178" t="s">
        <v>1731</v>
      </c>
      <c r="AQ907" s="745" t="s">
        <v>675</v>
      </c>
      <c r="AR907" s="742">
        <v>0</v>
      </c>
      <c r="AS907" s="742">
        <v>0</v>
      </c>
      <c r="AT907" s="742" t="s">
        <v>1414</v>
      </c>
      <c r="AU907" s="742" t="s">
        <v>2724</v>
      </c>
      <c r="AX907"/>
      <c r="AY907" s="190"/>
      <c r="AZ907" s="176"/>
      <c r="BA907" s="176"/>
      <c r="BB907" s="176"/>
      <c r="BC907" s="751"/>
      <c r="BD907" s="176"/>
      <c r="BE907" s="176"/>
      <c r="BF907" s="176"/>
      <c r="BG907" s="176"/>
      <c r="BH907" s="751"/>
      <c r="BI907" s="178"/>
      <c r="BJ907" s="191"/>
      <c r="BK907" s="191"/>
      <c r="BL907" s="191"/>
      <c r="BM907" s="178"/>
      <c r="BN907" s="178"/>
      <c r="BO907" s="178"/>
      <c r="BP907" s="178"/>
      <c r="BQ907" s="178"/>
      <c r="BR907" s="178"/>
      <c r="BS907" s="178"/>
      <c r="BT907" s="178"/>
      <c r="BU907" s="179"/>
      <c r="BV907" s="180"/>
      <c r="BW907" s="181"/>
      <c r="BX907" s="177"/>
      <c r="BY907"/>
      <c r="CA907"/>
    </row>
    <row r="908" spans="2:79" ht="18.75">
      <c r="B908" s="1170" t="s">
        <v>303</v>
      </c>
      <c r="C908" s="335">
        <v>14113340000133</v>
      </c>
      <c r="D908" s="1170" t="s">
        <v>14</v>
      </c>
      <c r="E908" s="1170" t="s">
        <v>607</v>
      </c>
      <c r="F908" s="1170" t="s">
        <v>1414</v>
      </c>
      <c r="G908" s="1172" t="s">
        <v>1414</v>
      </c>
      <c r="H908" s="1172" t="s">
        <v>34</v>
      </c>
      <c r="I908" s="1172" t="s">
        <v>34</v>
      </c>
      <c r="J908" s="1172" t="s">
        <v>608</v>
      </c>
      <c r="K908" s="1172" t="s">
        <v>48</v>
      </c>
      <c r="L908" s="740" t="s">
        <v>1414</v>
      </c>
      <c r="M908" s="740" t="s">
        <v>1411</v>
      </c>
      <c r="N908" s="1172" t="s">
        <v>3669</v>
      </c>
      <c r="O908" s="1172" t="s">
        <v>1323</v>
      </c>
      <c r="P908" s="783">
        <v>40814</v>
      </c>
      <c r="Q908" s="741">
        <v>631.60155799999995</v>
      </c>
      <c r="R908" s="741">
        <v>745.65316895918284</v>
      </c>
      <c r="S908" s="784">
        <v>32</v>
      </c>
      <c r="T908" s="742">
        <v>-8.6168674059883932E-2</v>
      </c>
      <c r="U908" s="743">
        <v>-2.6510702646879145</v>
      </c>
      <c r="V908" s="742">
        <v>-0.1146796296467546</v>
      </c>
      <c r="W908" s="743">
        <v>-0.86689161969762574</v>
      </c>
      <c r="X908" s="742">
        <v>-4.3531423943990788E-2</v>
      </c>
      <c r="Y908" s="743">
        <v>-0.21204717682946067</v>
      </c>
      <c r="Z908" s="742">
        <v>0.48842018071833682</v>
      </c>
      <c r="AA908" s="743">
        <v>2.1045596085386875</v>
      </c>
      <c r="AB908" s="742">
        <v>0.19374681706457114</v>
      </c>
      <c r="AC908" s="744">
        <v>-1.2746941914666394</v>
      </c>
      <c r="AD908" s="785">
        <v>32812291000109</v>
      </c>
      <c r="AE908" s="1178" t="s">
        <v>1827</v>
      </c>
      <c r="AF908" s="786" t="s">
        <v>1765</v>
      </c>
      <c r="AG908" s="787" t="s">
        <v>719</v>
      </c>
      <c r="AH908" s="787" t="s">
        <v>1730</v>
      </c>
      <c r="AI908" s="787">
        <v>5000</v>
      </c>
      <c r="AJ908" s="787">
        <v>5000</v>
      </c>
      <c r="AK908" s="787">
        <v>5000</v>
      </c>
      <c r="AL908" s="742">
        <v>1.8000000000000002E-2</v>
      </c>
      <c r="AM908" s="742">
        <v>0.2</v>
      </c>
      <c r="AN908" s="743" t="s">
        <v>666</v>
      </c>
      <c r="AO908" s="1172" t="s">
        <v>34</v>
      </c>
      <c r="AP908" s="1178" t="s">
        <v>1727</v>
      </c>
      <c r="AQ908" s="745" t="s">
        <v>659</v>
      </c>
      <c r="AR908" s="742">
        <v>3.15E-3</v>
      </c>
      <c r="AS908" s="742">
        <v>3.15E-3</v>
      </c>
      <c r="AT908" s="742" t="s">
        <v>1414</v>
      </c>
      <c r="AU908" s="742" t="s">
        <v>2724</v>
      </c>
      <c r="AX908"/>
      <c r="AY908" s="190"/>
      <c r="AZ908" s="176"/>
      <c r="BA908" s="176"/>
      <c r="BB908" s="176"/>
      <c r="BC908" s="751"/>
      <c r="BD908" s="176"/>
      <c r="BE908" s="176"/>
      <c r="BF908" s="176"/>
      <c r="BG908" s="176"/>
      <c r="BH908" s="751"/>
      <c r="BI908" s="178"/>
      <c r="BJ908" s="191"/>
      <c r="BK908" s="191"/>
      <c r="BL908" s="191"/>
      <c r="BM908" s="178"/>
      <c r="BN908" s="178"/>
      <c r="BO908" s="178"/>
      <c r="BP908" s="178"/>
      <c r="BQ908" s="178"/>
      <c r="BR908" s="178"/>
      <c r="BS908" s="178"/>
      <c r="BT908" s="178"/>
      <c r="BU908" s="179"/>
      <c r="BV908" s="180"/>
      <c r="BW908" s="181"/>
      <c r="BX908" s="177"/>
      <c r="BY908"/>
      <c r="CA908"/>
    </row>
    <row r="909" spans="2:79" ht="18.75">
      <c r="B909" s="1170" t="s">
        <v>304</v>
      </c>
      <c r="C909" s="335">
        <v>26680221000141</v>
      </c>
      <c r="D909" s="1170" t="s">
        <v>14</v>
      </c>
      <c r="E909" s="1170" t="s">
        <v>614</v>
      </c>
      <c r="F909" s="1170" t="s">
        <v>1414</v>
      </c>
      <c r="G909" s="1172" t="s">
        <v>1414</v>
      </c>
      <c r="H909" s="1172" t="s">
        <v>865</v>
      </c>
      <c r="I909" s="1172" t="s">
        <v>34</v>
      </c>
      <c r="J909" s="1172" t="s">
        <v>608</v>
      </c>
      <c r="K909" s="1172" t="s">
        <v>48</v>
      </c>
      <c r="L909" s="740" t="s">
        <v>1414</v>
      </c>
      <c r="M909" s="740" t="s">
        <v>1411</v>
      </c>
      <c r="N909" s="1172" t="s">
        <v>3670</v>
      </c>
      <c r="O909" s="1172" t="s">
        <v>1323</v>
      </c>
      <c r="P909" s="783">
        <v>42722</v>
      </c>
      <c r="Q909" s="741">
        <v>389.710735</v>
      </c>
      <c r="R909" s="741">
        <v>436.29252832377063</v>
      </c>
      <c r="S909" s="784">
        <v>62</v>
      </c>
      <c r="T909" s="742">
        <v>-6.0641890612814331E-2</v>
      </c>
      <c r="U909" s="743">
        <v>-1.8657118117700535</v>
      </c>
      <c r="V909" s="742">
        <v>6.8085535041720213E-2</v>
      </c>
      <c r="W909" s="743">
        <v>0.5146753606730593</v>
      </c>
      <c r="X909" s="742">
        <v>0.12134344871472758</v>
      </c>
      <c r="Y909" s="743">
        <v>0.59107957873866779</v>
      </c>
      <c r="Z909" s="742">
        <v>0.50543386916604938</v>
      </c>
      <c r="AA909" s="743">
        <v>2.1778700959281632</v>
      </c>
      <c r="AB909" s="742">
        <v>0.11351151023251509</v>
      </c>
      <c r="AC909" s="744">
        <v>-0.56560588003253331</v>
      </c>
      <c r="AD909" s="785">
        <v>32812459000186</v>
      </c>
      <c r="AE909" s="1178" t="s">
        <v>1827</v>
      </c>
      <c r="AF909" s="786" t="s">
        <v>1765</v>
      </c>
      <c r="AG909" s="787" t="s">
        <v>719</v>
      </c>
      <c r="AH909" s="787" t="s">
        <v>1726</v>
      </c>
      <c r="AI909" s="787">
        <v>50000</v>
      </c>
      <c r="AJ909" s="787">
        <v>10000</v>
      </c>
      <c r="AK909" s="787">
        <v>10000</v>
      </c>
      <c r="AL909" s="742">
        <v>0.02</v>
      </c>
      <c r="AM909" s="742">
        <v>0.2</v>
      </c>
      <c r="AN909" s="743" t="s">
        <v>64</v>
      </c>
      <c r="AO909" s="1172" t="s">
        <v>34</v>
      </c>
      <c r="AP909" s="1178" t="s">
        <v>1742</v>
      </c>
      <c r="AQ909" s="745" t="s">
        <v>668</v>
      </c>
      <c r="AR909" s="742">
        <v>3.3333333333333301E-3</v>
      </c>
      <c r="AS909" s="742">
        <v>3.3333333333333301E-3</v>
      </c>
      <c r="AT909" s="742" t="s">
        <v>1414</v>
      </c>
      <c r="AU909" s="742" t="s">
        <v>2724</v>
      </c>
      <c r="AX909"/>
      <c r="AY909" s="190"/>
      <c r="AZ909" s="176"/>
      <c r="BA909" s="176"/>
      <c r="BB909" s="176"/>
      <c r="BC909" s="751"/>
      <c r="BD909" s="176"/>
      <c r="BE909" s="176"/>
      <c r="BF909" s="176"/>
      <c r="BG909" s="176"/>
      <c r="BH909" s="751"/>
      <c r="BI909" s="178"/>
      <c r="BJ909" s="191"/>
      <c r="BK909" s="191"/>
      <c r="BL909" s="191"/>
      <c r="BM909" s="178"/>
      <c r="BN909" s="178"/>
      <c r="BO909" s="178"/>
      <c r="BP909" s="178"/>
      <c r="BQ909" s="178"/>
      <c r="BR909" s="178"/>
      <c r="BS909" s="178"/>
      <c r="BT909" s="178"/>
      <c r="BU909" s="179"/>
      <c r="BV909" s="180"/>
      <c r="BW909" s="181"/>
      <c r="BX909" s="177"/>
      <c r="BY909"/>
      <c r="CA909"/>
    </row>
    <row r="910" spans="2:79" ht="18.75">
      <c r="B910" s="1170" t="s">
        <v>305</v>
      </c>
      <c r="C910" s="335">
        <v>12430199000177</v>
      </c>
      <c r="D910" s="1170" t="s">
        <v>13</v>
      </c>
      <c r="E910" s="1170" t="s">
        <v>616</v>
      </c>
      <c r="F910" s="1170" t="s">
        <v>617</v>
      </c>
      <c r="G910" s="1172" t="s">
        <v>34</v>
      </c>
      <c r="H910" s="1172" t="s">
        <v>1336</v>
      </c>
      <c r="I910" s="1172" t="s">
        <v>34</v>
      </c>
      <c r="J910" s="1172" t="s">
        <v>1414</v>
      </c>
      <c r="K910" s="1172" t="s">
        <v>48</v>
      </c>
      <c r="L910" s="740" t="s">
        <v>1414</v>
      </c>
      <c r="M910" s="740" t="s">
        <v>34</v>
      </c>
      <c r="N910" s="1172" t="s">
        <v>3671</v>
      </c>
      <c r="O910" s="1172" t="s">
        <v>1320</v>
      </c>
      <c r="P910" s="783">
        <v>40446</v>
      </c>
      <c r="Q910" s="741">
        <v>286.140176</v>
      </c>
      <c r="R910" s="741">
        <v>315.12914974590154</v>
      </c>
      <c r="S910" s="784">
        <v>32</v>
      </c>
      <c r="T910" s="742">
        <v>-4.7063202343355925E-4</v>
      </c>
      <c r="U910" s="743">
        <v>-1.4479491259985339E-2</v>
      </c>
      <c r="V910" s="742">
        <v>0.16280139847460795</v>
      </c>
      <c r="W910" s="743">
        <v>1.2306559451527268</v>
      </c>
      <c r="X910" s="742">
        <v>0.2536369221747341</v>
      </c>
      <c r="Y910" s="743">
        <v>1.2354981393685922</v>
      </c>
      <c r="Z910" s="742">
        <v>0.29297242988097372</v>
      </c>
      <c r="AA910" s="743">
        <v>1.2623924372578281</v>
      </c>
      <c r="AB910" s="742">
        <v>4.5254523493725024E-2</v>
      </c>
      <c r="AC910" s="744">
        <v>0.6742549349400413</v>
      </c>
      <c r="AD910" s="785">
        <v>32812338000134</v>
      </c>
      <c r="AE910" s="1178" t="s">
        <v>1827</v>
      </c>
      <c r="AF910" s="786" t="s">
        <v>1765</v>
      </c>
      <c r="AG910" s="787" t="s">
        <v>719</v>
      </c>
      <c r="AH910" s="787" t="s">
        <v>1730</v>
      </c>
      <c r="AI910" s="787">
        <v>50000</v>
      </c>
      <c r="AJ910" s="787">
        <v>10000</v>
      </c>
      <c r="AK910" s="787">
        <v>10000</v>
      </c>
      <c r="AL910" s="742">
        <v>0.02</v>
      </c>
      <c r="AM910" s="742">
        <v>0.2</v>
      </c>
      <c r="AN910" s="743" t="s">
        <v>64</v>
      </c>
      <c r="AO910" s="1172" t="s">
        <v>34</v>
      </c>
      <c r="AP910" s="1178" t="s">
        <v>1742</v>
      </c>
      <c r="AQ910" s="745" t="s">
        <v>674</v>
      </c>
      <c r="AR910" s="742">
        <v>4.7999999999999996E-3</v>
      </c>
      <c r="AS910" s="742">
        <v>4.7999999999999996E-3</v>
      </c>
      <c r="AT910" s="742" t="s">
        <v>1414</v>
      </c>
      <c r="AU910" s="742" t="s">
        <v>2724</v>
      </c>
      <c r="AX910"/>
      <c r="AY910" s="190"/>
      <c r="AZ910" s="176"/>
      <c r="BA910" s="176"/>
      <c r="BB910" s="176"/>
      <c r="BC910" s="751"/>
      <c r="BD910" s="176"/>
      <c r="BE910" s="176"/>
      <c r="BF910" s="176"/>
      <c r="BG910" s="176"/>
      <c r="BH910" s="751"/>
      <c r="BI910" s="178"/>
      <c r="BJ910" s="191"/>
      <c r="BK910" s="191"/>
      <c r="BL910" s="191"/>
      <c r="BM910" s="178"/>
      <c r="BN910" s="178"/>
      <c r="BO910" s="178"/>
      <c r="BP910" s="178"/>
      <c r="BQ910" s="178"/>
      <c r="BR910" s="178"/>
      <c r="BS910" s="178"/>
      <c r="BT910" s="178"/>
      <c r="BU910" s="179"/>
      <c r="BV910" s="180"/>
      <c r="BW910" s="181"/>
      <c r="BX910" s="177"/>
      <c r="BY910"/>
      <c r="CA910"/>
    </row>
    <row r="911" spans="2:79" ht="18.75">
      <c r="B911" s="1170" t="s">
        <v>4751</v>
      </c>
      <c r="C911" s="335">
        <v>27328750000143</v>
      </c>
      <c r="D911" s="1170" t="s">
        <v>13</v>
      </c>
      <c r="E911" s="1170" t="s">
        <v>615</v>
      </c>
      <c r="F911" s="1170" t="s">
        <v>619</v>
      </c>
      <c r="G911" s="1172" t="s">
        <v>34</v>
      </c>
      <c r="H911" s="1172" t="s">
        <v>1336</v>
      </c>
      <c r="I911" s="1172" t="s">
        <v>34</v>
      </c>
      <c r="J911" s="1172" t="s">
        <v>608</v>
      </c>
      <c r="K911" s="1172" t="s">
        <v>48</v>
      </c>
      <c r="L911" s="740" t="s">
        <v>1414</v>
      </c>
      <c r="M911" s="740" t="s">
        <v>34</v>
      </c>
      <c r="N911" s="1172" t="s">
        <v>4752</v>
      </c>
      <c r="O911" s="1172" t="s">
        <v>1320</v>
      </c>
      <c r="P911" s="783">
        <v>42873</v>
      </c>
      <c r="Q911" s="741">
        <v>45.836557999999997</v>
      </c>
      <c r="R911" s="741">
        <v>46.828839666666653</v>
      </c>
      <c r="S911" s="784">
        <v>3</v>
      </c>
      <c r="T911" s="742">
        <v>2.881230986471417E-3</v>
      </c>
      <c r="U911" s="743">
        <v>8.8644114317268513E-2</v>
      </c>
      <c r="V911" s="742">
        <v>2.881230986471417E-3</v>
      </c>
      <c r="W911" s="743">
        <v>2.1779936020711408E-2</v>
      </c>
      <c r="X911" s="742">
        <v>2.881230986471417E-3</v>
      </c>
      <c r="Y911" s="743">
        <v>1.4034847499151572E-2</v>
      </c>
      <c r="Z911" s="742">
        <v>2.881230986471417E-3</v>
      </c>
      <c r="AA911" s="743">
        <v>1.2414970954066008E-2</v>
      </c>
      <c r="AB911" s="742">
        <v>4.4908179490496566E-2</v>
      </c>
      <c r="AC911" s="744">
        <v>-2.8815926889558598</v>
      </c>
      <c r="AD911" s="785">
        <v>27328766000156</v>
      </c>
      <c r="AE911" s="1178" t="s">
        <v>1827</v>
      </c>
      <c r="AF911" s="786" t="s">
        <v>1765</v>
      </c>
      <c r="AG911" s="787" t="s">
        <v>719</v>
      </c>
      <c r="AH911" s="787" t="s">
        <v>2116</v>
      </c>
      <c r="AI911" s="787">
        <v>0</v>
      </c>
      <c r="AJ911" s="787">
        <v>0</v>
      </c>
      <c r="AK911" s="787">
        <v>0</v>
      </c>
      <c r="AL911" s="742">
        <v>0.02</v>
      </c>
      <c r="AM911" s="742">
        <v>0</v>
      </c>
      <c r="AN911" s="743" t="s">
        <v>64</v>
      </c>
      <c r="AO911" s="1172" t="s">
        <v>4623</v>
      </c>
      <c r="AP911" s="1178" t="s">
        <v>1742</v>
      </c>
      <c r="AQ911" s="745" t="s">
        <v>2174</v>
      </c>
      <c r="AR911" s="742">
        <v>0</v>
      </c>
      <c r="AS911" s="742">
        <v>0</v>
      </c>
      <c r="AT911" s="742" t="s">
        <v>1414</v>
      </c>
      <c r="AU911" s="742" t="s">
        <v>2724</v>
      </c>
      <c r="AX911"/>
      <c r="AY911" s="190"/>
      <c r="AZ911" s="176"/>
      <c r="BA911" s="176"/>
      <c r="BB911" s="176"/>
      <c r="BC911" s="751"/>
      <c r="BD911" s="176"/>
      <c r="BE911" s="176"/>
      <c r="BF911" s="176"/>
      <c r="BG911" s="176"/>
      <c r="BH911" s="751"/>
      <c r="BI911" s="178"/>
      <c r="BJ911" s="191"/>
      <c r="BK911" s="191"/>
      <c r="BL911" s="191"/>
      <c r="BM911" s="178"/>
      <c r="BN911" s="178"/>
      <c r="BO911" s="178"/>
      <c r="BP911" s="178"/>
      <c r="BQ911" s="178"/>
      <c r="BR911" s="178"/>
      <c r="BS911" s="178"/>
      <c r="BT911" s="178"/>
      <c r="BU911" s="179"/>
      <c r="BV911" s="180"/>
      <c r="BW911" s="181"/>
      <c r="BX911" s="177"/>
      <c r="BY911"/>
      <c r="CA911"/>
    </row>
    <row r="912" spans="2:79" ht="18.75">
      <c r="B912" s="1170" t="s">
        <v>4753</v>
      </c>
      <c r="C912" s="335">
        <v>37821575000185</v>
      </c>
      <c r="D912" s="1170" t="s">
        <v>11</v>
      </c>
      <c r="E912" s="1170" t="s">
        <v>1414</v>
      </c>
      <c r="F912" s="1170" t="s">
        <v>1414</v>
      </c>
      <c r="G912" s="1172" t="s">
        <v>1414</v>
      </c>
      <c r="H912" s="1172" t="s">
        <v>1414</v>
      </c>
      <c r="I912" s="1172" t="s">
        <v>1414</v>
      </c>
      <c r="J912" s="1172" t="s">
        <v>1414</v>
      </c>
      <c r="K912" s="1172" t="s">
        <v>1414</v>
      </c>
      <c r="L912" s="740" t="s">
        <v>1414</v>
      </c>
      <c r="M912" s="740" t="s">
        <v>34</v>
      </c>
      <c r="N912" s="1172" t="s">
        <v>4754</v>
      </c>
      <c r="O912" s="1172" t="s">
        <v>1320</v>
      </c>
      <c r="P912" s="783">
        <v>44155</v>
      </c>
      <c r="Q912" s="741">
        <v>20.290692709999998</v>
      </c>
      <c r="R912" s="741">
        <v>20.373450392962965</v>
      </c>
      <c r="S912" s="784">
        <v>24</v>
      </c>
      <c r="T912" s="742">
        <v>2.8166483236178319E-3</v>
      </c>
      <c r="U912" s="743">
        <v>8.6657160485455839E-2</v>
      </c>
      <c r="V912" s="742">
        <v>2.8166483236178319E-3</v>
      </c>
      <c r="W912" s="743">
        <v>2.1291739735303242E-2</v>
      </c>
      <c r="X912" s="742">
        <v>2.8166483236178319E-3</v>
      </c>
      <c r="Y912" s="743">
        <v>1.3720257024283313E-2</v>
      </c>
      <c r="Z912" s="742"/>
      <c r="AA912" s="743"/>
      <c r="AB912" s="742">
        <v>4.5290658094995079E-2</v>
      </c>
      <c r="AC912" s="744">
        <v>-2.8586836624326613</v>
      </c>
      <c r="AD912" s="785">
        <v>27328766000156</v>
      </c>
      <c r="AE912" s="1178" t="s">
        <v>1827</v>
      </c>
      <c r="AF912" s="786" t="s">
        <v>1765</v>
      </c>
      <c r="AG912" s="787" t="s">
        <v>719</v>
      </c>
      <c r="AH912" s="787" t="s">
        <v>2116</v>
      </c>
      <c r="AI912" s="787">
        <v>0</v>
      </c>
      <c r="AJ912" s="787">
        <v>0</v>
      </c>
      <c r="AK912" s="787">
        <v>0</v>
      </c>
      <c r="AL912" s="742">
        <v>0.02</v>
      </c>
      <c r="AM912" s="742">
        <v>0</v>
      </c>
      <c r="AN912" s="743" t="s">
        <v>2119</v>
      </c>
      <c r="AO912" s="1172" t="s">
        <v>4623</v>
      </c>
      <c r="AP912" s="1178" t="s">
        <v>1742</v>
      </c>
      <c r="AQ912" s="745" t="s">
        <v>2174</v>
      </c>
      <c r="AR912" s="742">
        <v>0</v>
      </c>
      <c r="AS912" s="742">
        <v>0</v>
      </c>
      <c r="AT912" s="742" t="s">
        <v>1414</v>
      </c>
      <c r="AU912" s="742" t="s">
        <v>2724</v>
      </c>
      <c r="AX912"/>
      <c r="AY912" s="190"/>
      <c r="AZ912" s="176"/>
      <c r="BA912" s="176"/>
      <c r="BB912" s="176"/>
      <c r="BC912" s="751"/>
      <c r="BD912" s="176"/>
      <c r="BE912" s="176"/>
      <c r="BF912" s="176"/>
      <c r="BG912" s="176"/>
      <c r="BH912" s="751"/>
      <c r="BI912" s="178"/>
      <c r="BJ912" s="191"/>
      <c r="BK912" s="191"/>
      <c r="BL912" s="191"/>
      <c r="BM912" s="178"/>
      <c r="BN912" s="178"/>
      <c r="BO912" s="178"/>
      <c r="BP912" s="178"/>
      <c r="BQ912" s="178"/>
      <c r="BR912" s="178"/>
      <c r="BS912" s="178"/>
      <c r="BT912" s="178"/>
      <c r="BU912" s="179"/>
      <c r="BV912" s="180"/>
      <c r="BW912" s="181"/>
      <c r="BX912" s="177"/>
      <c r="BY912"/>
      <c r="CA912"/>
    </row>
    <row r="913" spans="2:79" ht="18.75">
      <c r="B913" s="1170" t="s">
        <v>306</v>
      </c>
      <c r="C913" s="335">
        <v>17759778000181</v>
      </c>
      <c r="D913" s="1170" t="s">
        <v>14</v>
      </c>
      <c r="E913" s="1170" t="s">
        <v>607</v>
      </c>
      <c r="F913" s="1170" t="s">
        <v>1414</v>
      </c>
      <c r="G913" s="1172" t="s">
        <v>1414</v>
      </c>
      <c r="H913" s="1172" t="s">
        <v>34</v>
      </c>
      <c r="I913" s="1172" t="s">
        <v>34</v>
      </c>
      <c r="J913" s="1172" t="s">
        <v>608</v>
      </c>
      <c r="K913" s="1172" t="s">
        <v>48</v>
      </c>
      <c r="L913" s="740" t="s">
        <v>1414</v>
      </c>
      <c r="M913" s="740" t="s">
        <v>34</v>
      </c>
      <c r="N913" s="1172" t="s">
        <v>3673</v>
      </c>
      <c r="O913" s="1172" t="s">
        <v>1320</v>
      </c>
      <c r="P913" s="783">
        <v>41388</v>
      </c>
      <c r="Q913" s="741">
        <v>38.740195999999997</v>
      </c>
      <c r="R913" s="741">
        <v>53.492664443548378</v>
      </c>
      <c r="S913" s="784">
        <v>32</v>
      </c>
      <c r="T913" s="742">
        <v>-3.5610428927866034E-2</v>
      </c>
      <c r="U913" s="743">
        <v>-1.095592455999028</v>
      </c>
      <c r="V913" s="742">
        <v>-8.3717123226690782E-2</v>
      </c>
      <c r="W913" s="743">
        <v>-0.63283839313013956</v>
      </c>
      <c r="X913" s="742">
        <v>-8.1369177112417201E-2</v>
      </c>
      <c r="Y913" s="743">
        <v>-0.39635974944959834</v>
      </c>
      <c r="Z913" s="742">
        <v>-3.7871939913845853E-2</v>
      </c>
      <c r="AA913" s="743">
        <v>-0.16318685874621519</v>
      </c>
      <c r="AB913" s="742">
        <v>0.17745320057782532</v>
      </c>
      <c r="AC913" s="744">
        <v>-1.2172529726369263</v>
      </c>
      <c r="AD913" s="785">
        <v>0</v>
      </c>
      <c r="AE913" s="1178" t="s">
        <v>1911</v>
      </c>
      <c r="AF913" s="786" t="s">
        <v>1741</v>
      </c>
      <c r="AG913" s="787" t="s">
        <v>1427</v>
      </c>
      <c r="AH913" s="787" t="s">
        <v>1730</v>
      </c>
      <c r="AI913" s="787">
        <v>1000</v>
      </c>
      <c r="AJ913" s="787">
        <v>1000</v>
      </c>
      <c r="AK913" s="787">
        <v>100</v>
      </c>
      <c r="AL913" s="742">
        <v>0.02</v>
      </c>
      <c r="AM913" s="742">
        <v>0.2</v>
      </c>
      <c r="AN913" s="743" t="s">
        <v>34</v>
      </c>
      <c r="AO913" s="1172" t="s">
        <v>34</v>
      </c>
      <c r="AP913" s="1178" t="s">
        <v>1727</v>
      </c>
      <c r="AQ913" s="745" t="s">
        <v>659</v>
      </c>
      <c r="AR913" s="742">
        <v>6.0000000000000001E-3</v>
      </c>
      <c r="AS913" s="742">
        <v>6.0000000000000001E-3</v>
      </c>
      <c r="AT913" s="742" t="s">
        <v>1414</v>
      </c>
      <c r="AU913" s="742" t="s">
        <v>2724</v>
      </c>
      <c r="AX913"/>
      <c r="AY913" s="190"/>
      <c r="AZ913" s="176"/>
      <c r="BA913" s="176"/>
      <c r="BB913" s="176"/>
      <c r="BC913" s="751"/>
      <c r="BD913" s="176"/>
      <c r="BE913" s="176"/>
      <c r="BF913" s="176"/>
      <c r="BG913" s="176"/>
      <c r="BH913" s="751"/>
      <c r="BI913" s="178"/>
      <c r="BJ913" s="191"/>
      <c r="BK913" s="191"/>
      <c r="BL913" s="191"/>
      <c r="BM913" s="178"/>
      <c r="BN913" s="178"/>
      <c r="BO913" s="178"/>
      <c r="BP913" s="178"/>
      <c r="BQ913" s="178"/>
      <c r="BR913" s="178"/>
      <c r="BS913" s="178"/>
      <c r="BT913" s="178"/>
      <c r="BU913" s="179"/>
      <c r="BV913" s="180"/>
      <c r="BW913" s="181"/>
      <c r="BX913" s="177"/>
      <c r="BY913"/>
      <c r="CA913"/>
    </row>
    <row r="914" spans="2:79" ht="18.75">
      <c r="B914" s="1170" t="s">
        <v>1085</v>
      </c>
      <c r="C914" s="335">
        <v>30910057000199</v>
      </c>
      <c r="D914" s="1170" t="s">
        <v>13</v>
      </c>
      <c r="E914" s="1170" t="s">
        <v>616</v>
      </c>
      <c r="F914" s="1170" t="s">
        <v>617</v>
      </c>
      <c r="G914" s="1172" t="s">
        <v>34</v>
      </c>
      <c r="H914" s="1172" t="s">
        <v>1337</v>
      </c>
      <c r="I914" s="1172" t="s">
        <v>34</v>
      </c>
      <c r="J914" s="1172" t="s">
        <v>608</v>
      </c>
      <c r="K914" s="1172" t="s">
        <v>48</v>
      </c>
      <c r="L914" s="740" t="s">
        <v>1414</v>
      </c>
      <c r="M914" s="740" t="s">
        <v>34</v>
      </c>
      <c r="N914" s="1172" t="s">
        <v>3674</v>
      </c>
      <c r="O914" s="1172" t="s">
        <v>1320</v>
      </c>
      <c r="P914" s="783">
        <v>43334</v>
      </c>
      <c r="Q914" s="741">
        <v>5.06140905</v>
      </c>
      <c r="R914" s="741">
        <v>11.554706427530359</v>
      </c>
      <c r="S914" s="784">
        <v>32</v>
      </c>
      <c r="T914" s="742">
        <v>-3.9662882797150467E-2</v>
      </c>
      <c r="U914" s="743">
        <v>-1.2202704792956758</v>
      </c>
      <c r="V914" s="742">
        <v>-3.2918554182235438E-2</v>
      </c>
      <c r="W914" s="743">
        <v>-0.24883947429062625</v>
      </c>
      <c r="X914" s="742">
        <v>-2.6515636346995275E-2</v>
      </c>
      <c r="Y914" s="743">
        <v>-0.12916108226671363</v>
      </c>
      <c r="Z914" s="742">
        <v>-0.19327186885274827</v>
      </c>
      <c r="AA914" s="743">
        <v>-0.83279148714955975</v>
      </c>
      <c r="AB914" s="742">
        <v>0.16733736950337386</v>
      </c>
      <c r="AC914" s="744">
        <v>-0.98726821960415934</v>
      </c>
      <c r="AD914" s="785">
        <v>0</v>
      </c>
      <c r="AE914" s="1178" t="s">
        <v>1911</v>
      </c>
      <c r="AF914" s="786" t="s">
        <v>1741</v>
      </c>
      <c r="AG914" s="787" t="s">
        <v>1427</v>
      </c>
      <c r="AH914" s="787" t="s">
        <v>1730</v>
      </c>
      <c r="AI914" s="787">
        <v>1000</v>
      </c>
      <c r="AJ914" s="787">
        <v>1000</v>
      </c>
      <c r="AK914" s="787">
        <v>100</v>
      </c>
      <c r="AL914" s="742">
        <v>0.02</v>
      </c>
      <c r="AM914" s="742">
        <v>0.2</v>
      </c>
      <c r="AN914" s="743" t="s">
        <v>64</v>
      </c>
      <c r="AO914" s="1172" t="s">
        <v>34</v>
      </c>
      <c r="AP914" s="1178" t="s">
        <v>1742</v>
      </c>
      <c r="AQ914" s="745" t="s">
        <v>674</v>
      </c>
      <c r="AR914" s="742">
        <v>5.3333333333333297E-3</v>
      </c>
      <c r="AS914" s="742">
        <v>5.3333333333333297E-3</v>
      </c>
      <c r="AT914" s="742" t="s">
        <v>1414</v>
      </c>
      <c r="AU914" s="742" t="s">
        <v>2724</v>
      </c>
      <c r="AX914"/>
      <c r="AY914" s="190"/>
      <c r="AZ914" s="176"/>
      <c r="BA914" s="176"/>
      <c r="BB914" s="176"/>
      <c r="BC914" s="751"/>
      <c r="BD914" s="176"/>
      <c r="BE914" s="176"/>
      <c r="BF914" s="176"/>
      <c r="BG914" s="176"/>
      <c r="BH914" s="751"/>
      <c r="BI914" s="178"/>
      <c r="BJ914" s="191"/>
      <c r="BK914" s="191"/>
      <c r="BL914" s="191"/>
      <c r="BM914" s="178"/>
      <c r="BN914" s="178"/>
      <c r="BO914" s="178"/>
      <c r="BP914" s="178"/>
      <c r="BQ914" s="178"/>
      <c r="BR914" s="178"/>
      <c r="BS914" s="178"/>
      <c r="BT914" s="178"/>
      <c r="BU914" s="179"/>
      <c r="BV914" s="180"/>
      <c r="BW914" s="181"/>
      <c r="BX914" s="177"/>
      <c r="BY914"/>
      <c r="CA914"/>
    </row>
    <row r="915" spans="2:79" ht="18.75">
      <c r="B915" s="1170" t="s">
        <v>525</v>
      </c>
      <c r="C915" s="335">
        <v>41287460000120</v>
      </c>
      <c r="D915" s="1170" t="s">
        <v>13</v>
      </c>
      <c r="E915" s="1170" t="s">
        <v>616</v>
      </c>
      <c r="F915" s="1170" t="s">
        <v>617</v>
      </c>
      <c r="G915" s="1172" t="s">
        <v>34</v>
      </c>
      <c r="H915" s="1172" t="s">
        <v>1337</v>
      </c>
      <c r="I915" s="1172" t="s">
        <v>34</v>
      </c>
      <c r="J915" s="1172" t="s">
        <v>608</v>
      </c>
      <c r="K915" s="1172" t="s">
        <v>48</v>
      </c>
      <c r="L915" s="740" t="s">
        <v>1414</v>
      </c>
      <c r="M915" s="740" t="s">
        <v>34</v>
      </c>
      <c r="N915" s="1172" t="s">
        <v>3675</v>
      </c>
      <c r="O915" s="1172" t="s">
        <v>1320</v>
      </c>
      <c r="P915" s="783">
        <v>44301</v>
      </c>
      <c r="Q915" s="741">
        <v>0</v>
      </c>
      <c r="R915" s="741">
        <v>0</v>
      </c>
      <c r="S915" s="784">
        <v>17</v>
      </c>
      <c r="T915" s="742"/>
      <c r="U915" s="743"/>
      <c r="V915" s="742"/>
      <c r="W915" s="743"/>
      <c r="X915" s="742"/>
      <c r="Y915" s="743"/>
      <c r="Z915" s="742"/>
      <c r="AA915" s="743"/>
      <c r="AB915" s="742"/>
      <c r="AC915" s="744"/>
      <c r="AD915" s="785">
        <v>0</v>
      </c>
      <c r="AE915" s="1178" t="s">
        <v>1911</v>
      </c>
      <c r="AF915" s="786" t="s">
        <v>1741</v>
      </c>
      <c r="AG915" s="787" t="s">
        <v>1427</v>
      </c>
      <c r="AH915" s="787" t="s">
        <v>1730</v>
      </c>
      <c r="AI915" s="787">
        <v>100</v>
      </c>
      <c r="AJ915" s="787">
        <v>100</v>
      </c>
      <c r="AK915" s="787">
        <v>0</v>
      </c>
      <c r="AL915" s="742">
        <v>0.02</v>
      </c>
      <c r="AM915" s="742">
        <v>0.2</v>
      </c>
      <c r="AN915" s="743" t="s">
        <v>34</v>
      </c>
      <c r="AO915" s="1172" t="s">
        <v>34</v>
      </c>
      <c r="AP915" s="1178" t="s">
        <v>1727</v>
      </c>
      <c r="AQ915" s="745" t="s">
        <v>659</v>
      </c>
      <c r="AR915" s="742">
        <v>5.3333333333333297E-3</v>
      </c>
      <c r="AS915" s="742">
        <v>5.3333333333333297E-3</v>
      </c>
      <c r="AT915" s="742" t="s">
        <v>1414</v>
      </c>
      <c r="AU915" s="742" t="s">
        <v>2724</v>
      </c>
      <c r="AX915"/>
      <c r="AY915" s="190"/>
      <c r="AZ915" s="176"/>
      <c r="BA915" s="176"/>
      <c r="BB915" s="176"/>
      <c r="BC915" s="751"/>
      <c r="BD915" s="176"/>
      <c r="BE915" s="176"/>
      <c r="BF915" s="176"/>
      <c r="BG915" s="176"/>
      <c r="BH915" s="751"/>
      <c r="BI915" s="178"/>
      <c r="BJ915" s="191"/>
      <c r="BK915" s="191"/>
      <c r="BL915" s="191"/>
      <c r="BM915" s="178"/>
      <c r="BN915" s="178"/>
      <c r="BO915" s="178"/>
      <c r="BP915" s="178"/>
      <c r="BQ915" s="178"/>
      <c r="BR915" s="178"/>
      <c r="BS915" s="178"/>
      <c r="BT915" s="178"/>
      <c r="BU915" s="179"/>
      <c r="BV915" s="180"/>
      <c r="BW915" s="181"/>
      <c r="BX915" s="177"/>
      <c r="BY915"/>
      <c r="CA915"/>
    </row>
    <row r="916" spans="2:79" ht="18.75">
      <c r="B916" s="1170" t="s">
        <v>1086</v>
      </c>
      <c r="C916" s="335">
        <v>39731692000183</v>
      </c>
      <c r="D916" s="1170" t="s">
        <v>14</v>
      </c>
      <c r="E916" s="1170" t="s">
        <v>607</v>
      </c>
      <c r="F916" s="1170" t="s">
        <v>1414</v>
      </c>
      <c r="G916" s="1172" t="s">
        <v>1414</v>
      </c>
      <c r="H916" s="1172" t="s">
        <v>34</v>
      </c>
      <c r="I916" s="1172" t="s">
        <v>34</v>
      </c>
      <c r="J916" s="1172" t="s">
        <v>608</v>
      </c>
      <c r="K916" s="1172" t="s">
        <v>48</v>
      </c>
      <c r="L916" s="740" t="s">
        <v>1414</v>
      </c>
      <c r="M916" s="740" t="s">
        <v>1411</v>
      </c>
      <c r="N916" s="1172" t="s">
        <v>3676</v>
      </c>
      <c r="O916" s="1172" t="s">
        <v>1320</v>
      </c>
      <c r="P916" s="783">
        <v>44154</v>
      </c>
      <c r="Q916" s="741">
        <v>7.43410583</v>
      </c>
      <c r="R916" s="741">
        <v>7.883235764819279</v>
      </c>
      <c r="S916" s="784">
        <v>3</v>
      </c>
      <c r="T916" s="742">
        <v>-4.7708119381826619E-2</v>
      </c>
      <c r="U916" s="743">
        <v>-1.4677906798176406</v>
      </c>
      <c r="V916" s="742">
        <v>-0.22648187291068322</v>
      </c>
      <c r="W916" s="743">
        <v>-1.7120323656822189</v>
      </c>
      <c r="X916" s="742">
        <v>-0.31044202570896096</v>
      </c>
      <c r="Y916" s="743">
        <v>-1.5122031203367325</v>
      </c>
      <c r="Z916" s="742"/>
      <c r="AA916" s="743"/>
      <c r="AB916" s="742">
        <v>0.23353477052701868</v>
      </c>
      <c r="AC916" s="744">
        <v>-1.5362602527308853</v>
      </c>
      <c r="AD916" s="785">
        <v>0</v>
      </c>
      <c r="AE916" s="1178" t="s">
        <v>2031</v>
      </c>
      <c r="AF916" s="786" t="s">
        <v>1741</v>
      </c>
      <c r="AG916" s="787" t="s">
        <v>1427</v>
      </c>
      <c r="AH916" s="787" t="s">
        <v>1730</v>
      </c>
      <c r="AI916" s="787">
        <v>1000</v>
      </c>
      <c r="AJ916" s="787">
        <v>1000</v>
      </c>
      <c r="AK916" s="787">
        <v>1000</v>
      </c>
      <c r="AL916" s="742">
        <v>1.46E-2</v>
      </c>
      <c r="AM916" s="742">
        <v>0.2</v>
      </c>
      <c r="AN916" s="743" t="s">
        <v>34</v>
      </c>
      <c r="AO916" s="1172" t="s">
        <v>34</v>
      </c>
      <c r="AP916" s="1178" t="s">
        <v>1742</v>
      </c>
      <c r="AQ916" s="745" t="s">
        <v>668</v>
      </c>
      <c r="AR916" s="742">
        <v>0</v>
      </c>
      <c r="AS916" s="742">
        <v>0</v>
      </c>
      <c r="AT916" s="742" t="s">
        <v>1414</v>
      </c>
      <c r="AU916" s="742" t="s">
        <v>2724</v>
      </c>
      <c r="AX916"/>
      <c r="AY916" s="190"/>
      <c r="AZ916" s="176"/>
      <c r="BA916" s="176"/>
      <c r="BB916" s="176"/>
      <c r="BC916" s="751"/>
      <c r="BD916" s="176"/>
      <c r="BE916" s="176"/>
      <c r="BF916" s="176"/>
      <c r="BG916" s="176"/>
      <c r="BH916" s="751"/>
      <c r="BI916" s="178"/>
      <c r="BJ916" s="191"/>
      <c r="BK916" s="191"/>
      <c r="BL916" s="191"/>
      <c r="BM916" s="178"/>
      <c r="BN916" s="178"/>
      <c r="BO916" s="178"/>
      <c r="BP916" s="178"/>
      <c r="BQ916" s="178"/>
      <c r="BR916" s="178"/>
      <c r="BS916" s="178"/>
      <c r="BT916" s="178"/>
      <c r="BU916" s="179"/>
      <c r="BV916" s="180"/>
      <c r="BW916" s="181"/>
      <c r="BX916" s="177"/>
      <c r="BY916"/>
      <c r="CA916"/>
    </row>
    <row r="917" spans="2:79" ht="18.75">
      <c r="B917" s="1170" t="s">
        <v>1087</v>
      </c>
      <c r="C917" s="335">
        <v>31922843000179</v>
      </c>
      <c r="D917" s="1170" t="s">
        <v>13</v>
      </c>
      <c r="E917" s="1170" t="s">
        <v>616</v>
      </c>
      <c r="F917" s="1170" t="s">
        <v>617</v>
      </c>
      <c r="G917" s="1172" t="s">
        <v>34</v>
      </c>
      <c r="H917" s="1172" t="s">
        <v>865</v>
      </c>
      <c r="I917" s="1172" t="s">
        <v>34</v>
      </c>
      <c r="J917" s="1172" t="s">
        <v>608</v>
      </c>
      <c r="K917" s="1172" t="s">
        <v>48</v>
      </c>
      <c r="L917" s="740" t="s">
        <v>1414</v>
      </c>
      <c r="M917" s="740" t="s">
        <v>1411</v>
      </c>
      <c r="N917" s="1172" t="s">
        <v>3678</v>
      </c>
      <c r="O917" s="1172" t="s">
        <v>1320</v>
      </c>
      <c r="P917" s="783">
        <v>43434</v>
      </c>
      <c r="Q917" s="741">
        <v>26.343217209999999</v>
      </c>
      <c r="R917" s="741">
        <v>25.975118753614453</v>
      </c>
      <c r="S917" s="784">
        <v>32</v>
      </c>
      <c r="T917" s="742">
        <v>1.7755646166069061E-2</v>
      </c>
      <c r="U917" s="743">
        <v>0.54627120696406206</v>
      </c>
      <c r="V917" s="742">
        <v>0.12752463090529331</v>
      </c>
      <c r="W917" s="743">
        <v>0.9639901539389053</v>
      </c>
      <c r="X917" s="742">
        <v>0.19220599559942464</v>
      </c>
      <c r="Y917" s="743">
        <v>0.93626017814149454</v>
      </c>
      <c r="Z917" s="742">
        <v>0.30218383550329775</v>
      </c>
      <c r="AA917" s="743">
        <v>1.3020835740615895</v>
      </c>
      <c r="AB917" s="742">
        <v>4.7071710147745582E-2</v>
      </c>
      <c r="AC917" s="744">
        <v>-0.10120052490887992</v>
      </c>
      <c r="AD917" s="785">
        <v>30658578000109</v>
      </c>
      <c r="AE917" s="1178" t="s">
        <v>1789</v>
      </c>
      <c r="AF917" s="786" t="s">
        <v>1763</v>
      </c>
      <c r="AG917" s="787" t="s">
        <v>59</v>
      </c>
      <c r="AH917" s="787" t="s">
        <v>1730</v>
      </c>
      <c r="AI917" s="787">
        <v>1000</v>
      </c>
      <c r="AJ917" s="787">
        <v>1000</v>
      </c>
      <c r="AK917" s="787">
        <v>1000</v>
      </c>
      <c r="AL917" s="742">
        <v>0.02</v>
      </c>
      <c r="AM917" s="742">
        <v>0.2</v>
      </c>
      <c r="AN917" s="743" t="s">
        <v>64</v>
      </c>
      <c r="AO917" s="1172" t="s">
        <v>34</v>
      </c>
      <c r="AP917" s="1178" t="s">
        <v>1742</v>
      </c>
      <c r="AQ917" s="745" t="s">
        <v>674</v>
      </c>
      <c r="AR917" s="742">
        <v>0</v>
      </c>
      <c r="AS917" s="742">
        <v>0</v>
      </c>
      <c r="AT917" s="742" t="s">
        <v>1414</v>
      </c>
      <c r="AU917" s="742" t="s">
        <v>2724</v>
      </c>
      <c r="AX917"/>
      <c r="AY917" s="190"/>
      <c r="AZ917" s="176"/>
      <c r="BA917" s="176"/>
      <c r="BB917" s="176"/>
      <c r="BC917" s="751"/>
      <c r="BD917" s="176"/>
      <c r="BE917" s="176"/>
      <c r="BF917" s="176"/>
      <c r="BG917" s="176"/>
      <c r="BH917" s="751"/>
      <c r="BI917" s="178"/>
      <c r="BJ917" s="191"/>
      <c r="BK917" s="191"/>
      <c r="BL917" s="191"/>
      <c r="BM917" s="178"/>
      <c r="BN917" s="178"/>
      <c r="BO917" s="178"/>
      <c r="BP917" s="178"/>
      <c r="BQ917" s="178"/>
      <c r="BR917" s="178"/>
      <c r="BS917" s="178"/>
      <c r="BT917" s="178"/>
      <c r="BU917" s="179"/>
      <c r="BV917" s="180"/>
      <c r="BW917" s="181"/>
      <c r="BX917" s="177"/>
      <c r="BY917"/>
      <c r="CA917"/>
    </row>
    <row r="918" spans="2:79" ht="18.75">
      <c r="B918" s="1170" t="s">
        <v>1088</v>
      </c>
      <c r="C918" s="335">
        <v>16816153000141</v>
      </c>
      <c r="D918" s="1170" t="s">
        <v>14</v>
      </c>
      <c r="E918" s="1170" t="s">
        <v>607</v>
      </c>
      <c r="F918" s="1170" t="s">
        <v>1414</v>
      </c>
      <c r="G918" s="1172" t="s">
        <v>1414</v>
      </c>
      <c r="H918" s="1172" t="s">
        <v>34</v>
      </c>
      <c r="I918" s="1172" t="s">
        <v>34</v>
      </c>
      <c r="J918" s="1172" t="s">
        <v>608</v>
      </c>
      <c r="K918" s="1172" t="s">
        <v>48</v>
      </c>
      <c r="L918" s="740" t="s">
        <v>1414</v>
      </c>
      <c r="M918" s="740" t="s">
        <v>1411</v>
      </c>
      <c r="N918" s="1172" t="s">
        <v>3679</v>
      </c>
      <c r="O918" s="1172" t="s">
        <v>1320</v>
      </c>
      <c r="P918" s="783">
        <v>41215</v>
      </c>
      <c r="Q918" s="741">
        <v>331.13199400000002</v>
      </c>
      <c r="R918" s="741">
        <v>386.70913051405614</v>
      </c>
      <c r="S918" s="784">
        <v>184</v>
      </c>
      <c r="T918" s="742">
        <v>-3.774645267665877E-2</v>
      </c>
      <c r="U918" s="743">
        <v>-1.1613094825968406</v>
      </c>
      <c r="V918" s="742">
        <v>-0.41785973288453382</v>
      </c>
      <c r="W918" s="743">
        <v>-3.1587048350477649</v>
      </c>
      <c r="X918" s="742">
        <v>-0.35118674731328037</v>
      </c>
      <c r="Y918" s="743">
        <v>-1.7106759108894738</v>
      </c>
      <c r="Z918" s="742">
        <v>4.0794668711165771E-2</v>
      </c>
      <c r="AA918" s="743">
        <v>0.17578064011803685</v>
      </c>
      <c r="AB918" s="742">
        <v>0.3167593784418703</v>
      </c>
      <c r="AC918" s="744">
        <v>-1.7368011273140485</v>
      </c>
      <c r="AD918" s="785">
        <v>29994412000176</v>
      </c>
      <c r="AE918" s="1178" t="s">
        <v>1861</v>
      </c>
      <c r="AF918" s="786" t="s">
        <v>1763</v>
      </c>
      <c r="AG918" s="787" t="s">
        <v>59</v>
      </c>
      <c r="AH918" s="787" t="s">
        <v>1726</v>
      </c>
      <c r="AI918" s="787">
        <v>25000</v>
      </c>
      <c r="AJ918" s="787">
        <v>1000</v>
      </c>
      <c r="AK918" s="787">
        <v>1000</v>
      </c>
      <c r="AL918" s="742">
        <v>0</v>
      </c>
      <c r="AM918" s="742">
        <v>0.3</v>
      </c>
      <c r="AN918" s="743" t="s">
        <v>1423</v>
      </c>
      <c r="AO918" s="1172" t="s">
        <v>34</v>
      </c>
      <c r="AP918" s="1178" t="s">
        <v>1727</v>
      </c>
      <c r="AQ918" s="745" t="s">
        <v>659</v>
      </c>
      <c r="AR918" s="742">
        <v>0</v>
      </c>
      <c r="AS918" s="742">
        <v>0</v>
      </c>
      <c r="AT918" s="742" t="s">
        <v>1414</v>
      </c>
      <c r="AU918" s="742" t="s">
        <v>2724</v>
      </c>
      <c r="AX918"/>
      <c r="AY918" s="190"/>
      <c r="AZ918" s="176"/>
      <c r="BA918" s="176"/>
      <c r="BB918" s="176"/>
      <c r="BC918" s="751"/>
      <c r="BD918" s="176"/>
      <c r="BE918" s="176"/>
      <c r="BF918" s="176"/>
      <c r="BG918" s="176"/>
      <c r="BH918" s="751"/>
      <c r="BI918" s="178"/>
      <c r="BJ918" s="191"/>
      <c r="BK918" s="191"/>
      <c r="BL918" s="191"/>
      <c r="BM918" s="178"/>
      <c r="BN918" s="178"/>
      <c r="BO918" s="178"/>
      <c r="BP918" s="178"/>
      <c r="BQ918" s="178"/>
      <c r="BR918" s="178"/>
      <c r="BS918" s="178"/>
      <c r="BT918" s="178"/>
      <c r="BU918" s="179"/>
      <c r="BV918" s="180"/>
      <c r="BW918" s="181"/>
      <c r="BX918" s="177"/>
      <c r="BY918"/>
      <c r="CA918"/>
    </row>
    <row r="919" spans="2:79" ht="18.75">
      <c r="B919" s="1170" t="s">
        <v>307</v>
      </c>
      <c r="C919" s="335">
        <v>29994491000115</v>
      </c>
      <c r="D919" s="1170" t="s">
        <v>14</v>
      </c>
      <c r="E919" s="1170" t="s">
        <v>607</v>
      </c>
      <c r="F919" s="1170" t="s">
        <v>1414</v>
      </c>
      <c r="G919" s="1172" t="s">
        <v>1414</v>
      </c>
      <c r="H919" s="1172" t="s">
        <v>34</v>
      </c>
      <c r="I919" s="1172" t="s">
        <v>34</v>
      </c>
      <c r="J919" s="1172" t="s">
        <v>608</v>
      </c>
      <c r="K919" s="1172" t="s">
        <v>48</v>
      </c>
      <c r="L919" s="740" t="s">
        <v>1414</v>
      </c>
      <c r="M919" s="740" t="s">
        <v>34</v>
      </c>
      <c r="N919" s="1172" t="s">
        <v>3680</v>
      </c>
      <c r="O919" s="1172" t="s">
        <v>1323</v>
      </c>
      <c r="P919" s="783">
        <v>43453</v>
      </c>
      <c r="Q919" s="741">
        <v>0</v>
      </c>
      <c r="R919" s="741">
        <v>0</v>
      </c>
      <c r="S919" s="784">
        <v>63</v>
      </c>
      <c r="T919" s="742"/>
      <c r="U919" s="743"/>
      <c r="V919" s="742"/>
      <c r="W919" s="743"/>
      <c r="X919" s="742"/>
      <c r="Y919" s="743"/>
      <c r="Z919" s="742"/>
      <c r="AA919" s="743"/>
      <c r="AB919" s="742"/>
      <c r="AC919" s="744"/>
      <c r="AD919" s="785">
        <v>29994412000176</v>
      </c>
      <c r="AE919" s="1178" t="s">
        <v>1861</v>
      </c>
      <c r="AF919" s="786" t="s">
        <v>1763</v>
      </c>
      <c r="AG919" s="787" t="s">
        <v>59</v>
      </c>
      <c r="AH919" s="787" t="s">
        <v>1730</v>
      </c>
      <c r="AI919" s="787">
        <v>25000</v>
      </c>
      <c r="AJ919" s="787">
        <v>1000</v>
      </c>
      <c r="AK919" s="787">
        <v>1000</v>
      </c>
      <c r="AL919" s="742">
        <v>0.02</v>
      </c>
      <c r="AM919" s="742">
        <v>0.2</v>
      </c>
      <c r="AN919" s="743" t="s">
        <v>666</v>
      </c>
      <c r="AO919" s="1172" t="s">
        <v>34</v>
      </c>
      <c r="AP919" s="1178" t="s">
        <v>1727</v>
      </c>
      <c r="AQ919" s="745" t="s">
        <v>659</v>
      </c>
      <c r="AR919" s="742">
        <v>5.3333333333333297E-3</v>
      </c>
      <c r="AS919" s="742">
        <v>5.3333333333333297E-3</v>
      </c>
      <c r="AT919" s="742" t="s">
        <v>1414</v>
      </c>
      <c r="AU919" s="742" t="s">
        <v>2724</v>
      </c>
      <c r="AX919"/>
      <c r="AY919" s="190"/>
      <c r="AZ919" s="176"/>
      <c r="BA919" s="176"/>
      <c r="BB919" s="176"/>
      <c r="BC919" s="751"/>
      <c r="BD919" s="176"/>
      <c r="BE919" s="176"/>
      <c r="BF919" s="176"/>
      <c r="BG919" s="176"/>
      <c r="BH919" s="751"/>
      <c r="BI919" s="178"/>
      <c r="BJ919" s="191"/>
      <c r="BK919" s="191"/>
      <c r="BL919" s="191"/>
      <c r="BM919" s="178"/>
      <c r="BN919" s="178"/>
      <c r="BO919" s="178"/>
      <c r="BP919" s="178"/>
      <c r="BQ919" s="178"/>
      <c r="BR919" s="178"/>
      <c r="BS919" s="178"/>
      <c r="BT919" s="178"/>
      <c r="BU919" s="179"/>
      <c r="BV919" s="180"/>
      <c r="BW919" s="181"/>
      <c r="BX919" s="177"/>
      <c r="BY919"/>
      <c r="CA919"/>
    </row>
    <row r="920" spans="2:79" ht="18.75">
      <c r="B920" s="1170" t="s">
        <v>1089</v>
      </c>
      <c r="C920" s="335">
        <v>8771538000101</v>
      </c>
      <c r="D920" s="1170" t="s">
        <v>13</v>
      </c>
      <c r="E920" s="1170" t="s">
        <v>616</v>
      </c>
      <c r="F920" s="1170" t="s">
        <v>619</v>
      </c>
      <c r="G920" s="1172" t="s">
        <v>34</v>
      </c>
      <c r="H920" s="1172" t="s">
        <v>865</v>
      </c>
      <c r="I920" s="1172" t="s">
        <v>34</v>
      </c>
      <c r="J920" s="1172" t="s">
        <v>1414</v>
      </c>
      <c r="K920" s="1172" t="s">
        <v>48</v>
      </c>
      <c r="L920" s="740" t="s">
        <v>1414</v>
      </c>
      <c r="M920" s="740" t="s">
        <v>34</v>
      </c>
      <c r="N920" s="1172" t="s">
        <v>3681</v>
      </c>
      <c r="O920" s="1172" t="s">
        <v>1320</v>
      </c>
      <c r="P920" s="783">
        <v>39324</v>
      </c>
      <c r="Q920" s="741">
        <v>487.71431999999999</v>
      </c>
      <c r="R920" s="741">
        <v>424.9894636923076</v>
      </c>
      <c r="S920" s="784">
        <v>31</v>
      </c>
      <c r="T920" s="742">
        <v>4.1690831275405626E-2</v>
      </c>
      <c r="U920" s="743">
        <v>1.2826624560514639</v>
      </c>
      <c r="V920" s="742">
        <v>0.18077354808627577</v>
      </c>
      <c r="W920" s="743">
        <v>1.3665118590085463</v>
      </c>
      <c r="X920" s="742">
        <v>0.22957696464079214</v>
      </c>
      <c r="Y920" s="743">
        <v>1.1182989851145677</v>
      </c>
      <c r="Z920" s="742">
        <v>0.32842916173067538</v>
      </c>
      <c r="AA920" s="743">
        <v>1.4151723768416551</v>
      </c>
      <c r="AB920" s="742">
        <v>6.5533463586052831E-2</v>
      </c>
      <c r="AC920" s="744">
        <v>0.73985461400198038</v>
      </c>
      <c r="AD920" s="785">
        <v>8817456000150</v>
      </c>
      <c r="AE920" s="1178" t="s">
        <v>1789</v>
      </c>
      <c r="AF920" s="786" t="s">
        <v>1763</v>
      </c>
      <c r="AG920" s="787" t="s">
        <v>59</v>
      </c>
      <c r="AH920" s="787" t="s">
        <v>1730</v>
      </c>
      <c r="AI920" s="787">
        <v>25000</v>
      </c>
      <c r="AJ920" s="787">
        <v>1000</v>
      </c>
      <c r="AK920" s="787">
        <v>1000</v>
      </c>
      <c r="AL920" s="742">
        <v>2.2000000000000002E-2</v>
      </c>
      <c r="AM920" s="742">
        <v>0.2</v>
      </c>
      <c r="AN920" s="743" t="s">
        <v>64</v>
      </c>
      <c r="AO920" s="1172" t="s">
        <v>34</v>
      </c>
      <c r="AP920" s="1178" t="s">
        <v>1742</v>
      </c>
      <c r="AQ920" s="745" t="s">
        <v>664</v>
      </c>
      <c r="AR920" s="742">
        <v>5.3333333333333297E-3</v>
      </c>
      <c r="AS920" s="742">
        <v>5.3333333333333297E-3</v>
      </c>
      <c r="AT920" s="742" t="s">
        <v>1414</v>
      </c>
      <c r="AU920" s="742" t="s">
        <v>2724</v>
      </c>
      <c r="AX920"/>
      <c r="AY920" s="190"/>
      <c r="AZ920" s="176"/>
      <c r="BA920" s="176"/>
      <c r="BB920" s="176"/>
      <c r="BC920" s="751"/>
      <c r="BD920" s="176"/>
      <c r="BE920" s="176"/>
      <c r="BF920" s="176"/>
      <c r="BG920" s="176"/>
      <c r="BH920" s="751"/>
      <c r="BI920" s="178"/>
      <c r="BJ920" s="191"/>
      <c r="BK920" s="191"/>
      <c r="BL920" s="191"/>
      <c r="BM920" s="178"/>
      <c r="BN920" s="178"/>
      <c r="BO920" s="178"/>
      <c r="BP920" s="178"/>
      <c r="BQ920" s="178"/>
      <c r="BR920" s="178"/>
      <c r="BS920" s="178"/>
      <c r="BT920" s="178"/>
      <c r="BU920" s="179"/>
      <c r="BV920" s="180"/>
      <c r="BW920" s="181"/>
      <c r="BX920" s="177"/>
      <c r="BY920"/>
      <c r="CA920"/>
    </row>
    <row r="921" spans="2:79" ht="18.75">
      <c r="B921" s="1170" t="s">
        <v>308</v>
      </c>
      <c r="C921" s="335">
        <v>26218614000138</v>
      </c>
      <c r="D921" s="1170" t="s">
        <v>14</v>
      </c>
      <c r="E921" s="1170" t="s">
        <v>607</v>
      </c>
      <c r="F921" s="1170" t="s">
        <v>1414</v>
      </c>
      <c r="G921" s="1172" t="s">
        <v>1414</v>
      </c>
      <c r="H921" s="1172" t="s">
        <v>34</v>
      </c>
      <c r="I921" s="1172" t="s">
        <v>34</v>
      </c>
      <c r="J921" s="1172" t="s">
        <v>608</v>
      </c>
      <c r="K921" s="1172" t="s">
        <v>48</v>
      </c>
      <c r="L921" s="740" t="s">
        <v>1414</v>
      </c>
      <c r="M921" s="740" t="s">
        <v>34</v>
      </c>
      <c r="N921" s="1172" t="s">
        <v>3682</v>
      </c>
      <c r="O921" s="1172" t="s">
        <v>1320</v>
      </c>
      <c r="P921" s="783">
        <v>42778</v>
      </c>
      <c r="Q921" s="741">
        <v>57.817284000000001</v>
      </c>
      <c r="R921" s="741">
        <v>83.150894874493929</v>
      </c>
      <c r="S921" s="784">
        <v>32</v>
      </c>
      <c r="T921" s="742">
        <v>-4.6432511997399173E-2</v>
      </c>
      <c r="U921" s="743">
        <v>-1.4285452714001714</v>
      </c>
      <c r="V921" s="742">
        <v>-0.23713073245560645</v>
      </c>
      <c r="W921" s="743">
        <v>-1.7925297227740262</v>
      </c>
      <c r="X921" s="742">
        <v>-0.26732052840670972</v>
      </c>
      <c r="Y921" s="743">
        <v>-1.3021527490149414</v>
      </c>
      <c r="Z921" s="742">
        <v>0.27444670141335736</v>
      </c>
      <c r="AA921" s="743">
        <v>1.182566702386761</v>
      </c>
      <c r="AB921" s="742">
        <v>0.26241690065065809</v>
      </c>
      <c r="AC921" s="744">
        <v>-1.4077563000715358</v>
      </c>
      <c r="AD921" s="785">
        <v>39150853000145</v>
      </c>
      <c r="AE921" s="1178" t="s">
        <v>1854</v>
      </c>
      <c r="AF921" s="786" t="s">
        <v>1763</v>
      </c>
      <c r="AG921" s="787" t="s">
        <v>59</v>
      </c>
      <c r="AH921" s="787" t="s">
        <v>1730</v>
      </c>
      <c r="AI921" s="787">
        <v>25000</v>
      </c>
      <c r="AJ921" s="787">
        <v>1000</v>
      </c>
      <c r="AK921" s="787">
        <v>1000</v>
      </c>
      <c r="AL921" s="742">
        <v>0</v>
      </c>
      <c r="AM921" s="742">
        <v>0</v>
      </c>
      <c r="AN921" s="743" t="s">
        <v>666</v>
      </c>
      <c r="AO921" s="1172" t="s">
        <v>34</v>
      </c>
      <c r="AP921" s="1178" t="s">
        <v>1727</v>
      </c>
      <c r="AQ921" s="745" t="s">
        <v>665</v>
      </c>
      <c r="AR921" s="742">
        <v>5.3333333333333297E-3</v>
      </c>
      <c r="AS921" s="742">
        <v>5.3333333333333297E-3</v>
      </c>
      <c r="AT921" s="742" t="s">
        <v>1414</v>
      </c>
      <c r="AU921" s="742" t="s">
        <v>2724</v>
      </c>
      <c r="AX921"/>
      <c r="AY921" s="190"/>
      <c r="AZ921" s="176"/>
      <c r="BA921" s="176"/>
      <c r="BB921" s="176"/>
      <c r="BC921" s="751"/>
      <c r="BD921" s="176"/>
      <c r="BE921" s="176"/>
      <c r="BF921" s="176"/>
      <c r="BG921" s="176"/>
      <c r="BH921" s="751"/>
      <c r="BI921" s="178"/>
      <c r="BJ921" s="191"/>
      <c r="BK921" s="191"/>
      <c r="BL921" s="191"/>
      <c r="BM921" s="178"/>
      <c r="BN921" s="178"/>
      <c r="BO921" s="178"/>
      <c r="BP921" s="178"/>
      <c r="BQ921" s="178"/>
      <c r="BR921" s="178"/>
      <c r="BS921" s="178"/>
      <c r="BT921" s="178"/>
      <c r="BU921" s="179"/>
      <c r="BV921" s="180"/>
      <c r="BW921" s="181"/>
      <c r="BX921" s="177"/>
      <c r="BY921"/>
      <c r="CA921"/>
    </row>
    <row r="922" spans="2:79" ht="18.75">
      <c r="B922" s="1170" t="s">
        <v>309</v>
      </c>
      <c r="C922" s="335">
        <v>11961199000130</v>
      </c>
      <c r="D922" s="1170" t="s">
        <v>14</v>
      </c>
      <c r="E922" s="1170" t="s">
        <v>607</v>
      </c>
      <c r="F922" s="1170" t="s">
        <v>1414</v>
      </c>
      <c r="G922" s="1172" t="s">
        <v>1414</v>
      </c>
      <c r="H922" s="1172" t="s">
        <v>34</v>
      </c>
      <c r="I922" s="1172" t="s">
        <v>34</v>
      </c>
      <c r="J922" s="1172" t="s">
        <v>608</v>
      </c>
      <c r="K922" s="1172" t="s">
        <v>48</v>
      </c>
      <c r="L922" s="740" t="s">
        <v>1414</v>
      </c>
      <c r="M922" s="740" t="s">
        <v>1411</v>
      </c>
      <c r="N922" s="1172" t="s">
        <v>3683</v>
      </c>
      <c r="O922" s="1172" t="s">
        <v>1320</v>
      </c>
      <c r="P922" s="783">
        <v>40627</v>
      </c>
      <c r="Q922" s="741">
        <v>174.81785600000001</v>
      </c>
      <c r="R922" s="741">
        <v>267.85288855465592</v>
      </c>
      <c r="S922" s="784">
        <v>32</v>
      </c>
      <c r="T922" s="742">
        <v>-4.4815519277868976E-2</v>
      </c>
      <c r="U922" s="743">
        <v>-1.3787967825933898</v>
      </c>
      <c r="V922" s="742">
        <v>-0.23267496372769858</v>
      </c>
      <c r="W922" s="743">
        <v>-1.7588474674211603</v>
      </c>
      <c r="X922" s="742">
        <v>-0.25974023364100962</v>
      </c>
      <c r="Y922" s="743">
        <v>-1.2652281561812688</v>
      </c>
      <c r="Z922" s="742">
        <v>0.29379574862666247</v>
      </c>
      <c r="AA922" s="743">
        <v>1.2659400453328691</v>
      </c>
      <c r="AB922" s="742">
        <v>0.2577598419214428</v>
      </c>
      <c r="AC922" s="744">
        <v>-1.4159043305106149</v>
      </c>
      <c r="AD922" s="785">
        <v>20889133000178</v>
      </c>
      <c r="AE922" s="1178" t="s">
        <v>1854</v>
      </c>
      <c r="AF922" s="786" t="s">
        <v>1763</v>
      </c>
      <c r="AG922" s="787" t="s">
        <v>59</v>
      </c>
      <c r="AH922" s="787" t="s">
        <v>1730</v>
      </c>
      <c r="AI922" s="787">
        <v>25000</v>
      </c>
      <c r="AJ922" s="787">
        <v>1000</v>
      </c>
      <c r="AK922" s="787">
        <v>1000</v>
      </c>
      <c r="AL922" s="742">
        <v>0.02</v>
      </c>
      <c r="AM922" s="742">
        <v>0.2</v>
      </c>
      <c r="AN922" s="743" t="s">
        <v>666</v>
      </c>
      <c r="AO922" s="1172" t="s">
        <v>34</v>
      </c>
      <c r="AP922" s="1178" t="s">
        <v>1727</v>
      </c>
      <c r="AQ922" s="745" t="s">
        <v>665</v>
      </c>
      <c r="AR922" s="742">
        <v>0</v>
      </c>
      <c r="AS922" s="742">
        <v>0</v>
      </c>
      <c r="AT922" s="742" t="s">
        <v>1414</v>
      </c>
      <c r="AU922" s="742" t="s">
        <v>2724</v>
      </c>
      <c r="AX922"/>
      <c r="AY922" s="190"/>
      <c r="AZ922" s="176"/>
      <c r="BA922" s="176"/>
      <c r="BB922" s="176"/>
      <c r="BC922" s="751"/>
      <c r="BD922" s="176"/>
      <c r="BE922" s="176"/>
      <c r="BF922" s="176"/>
      <c r="BG922" s="176"/>
      <c r="BH922" s="751"/>
      <c r="BI922" s="178"/>
      <c r="BJ922" s="191"/>
      <c r="BK922" s="191"/>
      <c r="BL922" s="191"/>
      <c r="BM922" s="178"/>
      <c r="BN922" s="178"/>
      <c r="BO922" s="178"/>
      <c r="BP922" s="178"/>
      <c r="BQ922" s="178"/>
      <c r="BR922" s="178"/>
      <c r="BS922" s="178"/>
      <c r="BT922" s="178"/>
      <c r="BU922" s="179"/>
      <c r="BV922" s="180"/>
      <c r="BW922" s="181"/>
      <c r="BX922" s="177"/>
      <c r="BY922"/>
      <c r="CA922"/>
    </row>
    <row r="923" spans="2:79" ht="18.75">
      <c r="B923" s="1170" t="s">
        <v>39</v>
      </c>
      <c r="C923" s="335">
        <v>26324209000102</v>
      </c>
      <c r="D923" s="1170" t="s">
        <v>13</v>
      </c>
      <c r="E923" s="1170" t="s">
        <v>616</v>
      </c>
      <c r="F923" s="1170" t="s">
        <v>617</v>
      </c>
      <c r="G923" s="1172" t="s">
        <v>34</v>
      </c>
      <c r="H923" s="1172" t="s">
        <v>1337</v>
      </c>
      <c r="I923" s="1172" t="s">
        <v>34</v>
      </c>
      <c r="J923" s="1172" t="s">
        <v>608</v>
      </c>
      <c r="K923" s="1172" t="s">
        <v>48</v>
      </c>
      <c r="L923" s="740" t="s">
        <v>1414</v>
      </c>
      <c r="M923" s="740" t="s">
        <v>34</v>
      </c>
      <c r="N923" s="1172" t="s">
        <v>3684</v>
      </c>
      <c r="O923" s="1172" t="s">
        <v>1320</v>
      </c>
      <c r="P923" s="783">
        <v>42875</v>
      </c>
      <c r="Q923" s="741">
        <v>458.31635299999999</v>
      </c>
      <c r="R923" s="741">
        <v>387.16460902409631</v>
      </c>
      <c r="S923" s="784">
        <v>31</v>
      </c>
      <c r="T923" s="742">
        <v>4.6780283228197383E-2</v>
      </c>
      <c r="U923" s="743">
        <v>1.4392448206150326</v>
      </c>
      <c r="V923" s="742">
        <v>0.20902835129874853</v>
      </c>
      <c r="W923" s="743">
        <v>1.5800968888568823</v>
      </c>
      <c r="X923" s="742">
        <v>0.25395296796154532</v>
      </c>
      <c r="Y923" s="743">
        <v>1.237037639131531</v>
      </c>
      <c r="Z923" s="742">
        <v>0.40394137792416962</v>
      </c>
      <c r="AA923" s="743">
        <v>1.7405478761061199</v>
      </c>
      <c r="AB923" s="742">
        <v>9.2669860727444792E-2</v>
      </c>
      <c r="AC923" s="744">
        <v>0.82810136991408734</v>
      </c>
      <c r="AD923" s="785">
        <v>36182250000137</v>
      </c>
      <c r="AE923" s="1178" t="s">
        <v>1789</v>
      </c>
      <c r="AF923" s="786" t="s">
        <v>1763</v>
      </c>
      <c r="AG923" s="787" t="s">
        <v>59</v>
      </c>
      <c r="AH923" s="787" t="s">
        <v>1726</v>
      </c>
      <c r="AI923" s="787">
        <v>25000</v>
      </c>
      <c r="AJ923" s="787">
        <v>0</v>
      </c>
      <c r="AK923" s="787">
        <v>0</v>
      </c>
      <c r="AL923" s="742">
        <v>0</v>
      </c>
      <c r="AM923" s="742">
        <v>0</v>
      </c>
      <c r="AN923" s="743" t="s">
        <v>64</v>
      </c>
      <c r="AO923" s="1172" t="s">
        <v>34</v>
      </c>
      <c r="AP923" s="1178" t="s">
        <v>1742</v>
      </c>
      <c r="AQ923" s="745" t="s">
        <v>664</v>
      </c>
      <c r="AR923" s="742">
        <v>5.3333333333333297E-3</v>
      </c>
      <c r="AS923" s="742">
        <v>5.3333333333333297E-3</v>
      </c>
      <c r="AT923" s="742" t="s">
        <v>1414</v>
      </c>
      <c r="AU923" s="742" t="s">
        <v>2724</v>
      </c>
      <c r="AX923"/>
      <c r="AY923" s="190"/>
      <c r="AZ923" s="176"/>
      <c r="BA923" s="176"/>
      <c r="BB923" s="176"/>
      <c r="BC923" s="751"/>
      <c r="BD923" s="176"/>
      <c r="BE923" s="176"/>
      <c r="BF923" s="176"/>
      <c r="BG923" s="176"/>
      <c r="BH923" s="751"/>
      <c r="BI923" s="178"/>
      <c r="BJ923" s="191"/>
      <c r="BK923" s="191"/>
      <c r="BL923" s="191"/>
      <c r="BM923" s="178"/>
      <c r="BN923" s="178"/>
      <c r="BO923" s="178"/>
      <c r="BP923" s="178"/>
      <c r="BQ923" s="178"/>
      <c r="BR923" s="178"/>
      <c r="BS923" s="178"/>
      <c r="BT923" s="178"/>
      <c r="BU923" s="179"/>
      <c r="BV923" s="180"/>
      <c r="BW923" s="181"/>
      <c r="BX923" s="177"/>
      <c r="BY923"/>
      <c r="CA923"/>
    </row>
    <row r="924" spans="2:79" ht="18.75">
      <c r="B924" s="1170" t="s">
        <v>310</v>
      </c>
      <c r="C924" s="335">
        <v>35726805000100</v>
      </c>
      <c r="D924" s="1170" t="s">
        <v>11</v>
      </c>
      <c r="E924" s="1170" t="s">
        <v>620</v>
      </c>
      <c r="F924" s="1170" t="s">
        <v>663</v>
      </c>
      <c r="G924" s="1172" t="s">
        <v>738</v>
      </c>
      <c r="H924" s="1172" t="s">
        <v>34</v>
      </c>
      <c r="I924" s="1172" t="s">
        <v>1303</v>
      </c>
      <c r="J924" s="1172" t="s">
        <v>608</v>
      </c>
      <c r="K924" s="1172" t="s">
        <v>48</v>
      </c>
      <c r="L924" s="740" t="s">
        <v>1414</v>
      </c>
      <c r="M924" s="740" t="s">
        <v>1411</v>
      </c>
      <c r="N924" s="1172" t="s">
        <v>3685</v>
      </c>
      <c r="O924" s="1172" t="s">
        <v>1320</v>
      </c>
      <c r="P924" s="783">
        <v>43837</v>
      </c>
      <c r="Q924" s="741">
        <v>2.5858467200000002</v>
      </c>
      <c r="R924" s="741">
        <v>99.403461129739625</v>
      </c>
      <c r="S924" s="784">
        <v>0</v>
      </c>
      <c r="T924" s="742">
        <v>0</v>
      </c>
      <c r="U924" s="743">
        <v>0</v>
      </c>
      <c r="V924" s="742">
        <v>9.4043428590738554E-2</v>
      </c>
      <c r="W924" s="743">
        <v>0.7108974835728421</v>
      </c>
      <c r="X924" s="742">
        <v>0.16690517169864472</v>
      </c>
      <c r="Y924" s="743">
        <v>0.81301660387839436</v>
      </c>
      <c r="Z924" s="742">
        <v>0.18237521831652326</v>
      </c>
      <c r="AA924" s="743">
        <v>0.7858387782070817</v>
      </c>
      <c r="AB924" s="742">
        <v>1.6173149222734708E-3</v>
      </c>
      <c r="AC924" s="744">
        <v>-23.647147233455414</v>
      </c>
      <c r="AD924" s="785">
        <v>0</v>
      </c>
      <c r="AE924" s="1178" t="s">
        <v>1994</v>
      </c>
      <c r="AF924" s="786" t="s">
        <v>1741</v>
      </c>
      <c r="AG924" s="787" t="s">
        <v>1427</v>
      </c>
      <c r="AH924" s="787" t="s">
        <v>1730</v>
      </c>
      <c r="AI924" s="787">
        <v>30</v>
      </c>
      <c r="AJ924" s="787">
        <v>30</v>
      </c>
      <c r="AK924" s="787">
        <v>30</v>
      </c>
      <c r="AL924" s="742">
        <v>2.2000000000000001E-3</v>
      </c>
      <c r="AM924" s="742">
        <v>0</v>
      </c>
      <c r="AN924" s="743" t="s">
        <v>64</v>
      </c>
      <c r="AO924" s="1172" t="s">
        <v>34</v>
      </c>
      <c r="AP924" s="1178" t="s">
        <v>1731</v>
      </c>
      <c r="AQ924" s="745" t="s">
        <v>669</v>
      </c>
      <c r="AR924" s="742">
        <v>0</v>
      </c>
      <c r="AS924" s="742">
        <v>0</v>
      </c>
      <c r="AT924" s="742" t="s">
        <v>1414</v>
      </c>
      <c r="AU924" s="742" t="s">
        <v>2724</v>
      </c>
      <c r="AX924"/>
      <c r="AY924" s="190"/>
      <c r="AZ924" s="176"/>
      <c r="BA924" s="176"/>
      <c r="BB924" s="176"/>
      <c r="BC924" s="751"/>
      <c r="BD924" s="176"/>
      <c r="BE924" s="176"/>
      <c r="BF924" s="176"/>
      <c r="BG924" s="176"/>
      <c r="BH924" s="751"/>
      <c r="BI924" s="178"/>
      <c r="BJ924" s="191"/>
      <c r="BK924" s="191"/>
      <c r="BL924" s="191"/>
      <c r="BM924" s="178"/>
      <c r="BN924" s="178"/>
      <c r="BO924" s="178"/>
      <c r="BP924" s="178"/>
      <c r="BQ924" s="178"/>
      <c r="BR924" s="178"/>
      <c r="BS924" s="178"/>
      <c r="BT924" s="178"/>
      <c r="BU924" s="179"/>
      <c r="BV924" s="180"/>
      <c r="BW924" s="181"/>
      <c r="BX924" s="177"/>
      <c r="BY924"/>
      <c r="CA924"/>
    </row>
    <row r="925" spans="2:79" ht="18.75">
      <c r="B925" s="1170" t="s">
        <v>311</v>
      </c>
      <c r="C925" s="335">
        <v>35726270000169</v>
      </c>
      <c r="D925" s="1170" t="s">
        <v>13</v>
      </c>
      <c r="E925" s="1170" t="s">
        <v>615</v>
      </c>
      <c r="F925" s="1170" t="s">
        <v>619</v>
      </c>
      <c r="G925" s="1172" t="s">
        <v>34</v>
      </c>
      <c r="H925" s="1172" t="s">
        <v>1336</v>
      </c>
      <c r="I925" s="1172" t="s">
        <v>34</v>
      </c>
      <c r="J925" s="1172" t="s">
        <v>1414</v>
      </c>
      <c r="K925" s="1172" t="s">
        <v>48</v>
      </c>
      <c r="L925" s="740" t="s">
        <v>1414</v>
      </c>
      <c r="M925" s="740" t="s">
        <v>34</v>
      </c>
      <c r="N925" s="1172" t="s">
        <v>3686</v>
      </c>
      <c r="O925" s="1172" t="s">
        <v>1320</v>
      </c>
      <c r="P925" s="783">
        <v>43860</v>
      </c>
      <c r="Q925" s="741">
        <v>1.6682982900000001</v>
      </c>
      <c r="R925" s="741">
        <v>16.427687764578941</v>
      </c>
      <c r="S925" s="784">
        <v>4</v>
      </c>
      <c r="T925" s="742">
        <v>0</v>
      </c>
      <c r="U925" s="743">
        <v>0</v>
      </c>
      <c r="V925" s="742">
        <v>8.8899988417191267E-2</v>
      </c>
      <c r="W925" s="743">
        <v>0.67201695006747053</v>
      </c>
      <c r="X925" s="742">
        <v>0.16031600779816668</v>
      </c>
      <c r="Y925" s="743">
        <v>0.78091993723682818</v>
      </c>
      <c r="Z925" s="742">
        <v>0.16299377081308575</v>
      </c>
      <c r="AA925" s="743">
        <v>0.70232582525997556</v>
      </c>
      <c r="AB925" s="742">
        <v>8.9781631126916346E-3</v>
      </c>
      <c r="AC925" s="744">
        <v>-4.8326504785904714</v>
      </c>
      <c r="AD925" s="785">
        <v>0</v>
      </c>
      <c r="AE925" s="1178" t="s">
        <v>1994</v>
      </c>
      <c r="AF925" s="786" t="s">
        <v>1741</v>
      </c>
      <c r="AG925" s="787" t="s">
        <v>1427</v>
      </c>
      <c r="AH925" s="787" t="s">
        <v>1730</v>
      </c>
      <c r="AI925" s="787">
        <v>30</v>
      </c>
      <c r="AJ925" s="787">
        <v>30</v>
      </c>
      <c r="AK925" s="787">
        <v>30</v>
      </c>
      <c r="AL925" s="742">
        <v>1.4999999999999999E-2</v>
      </c>
      <c r="AM925" s="742">
        <v>0.2</v>
      </c>
      <c r="AN925" s="743" t="s">
        <v>34</v>
      </c>
      <c r="AO925" s="1172" t="s">
        <v>34</v>
      </c>
      <c r="AP925" s="1178" t="s">
        <v>1742</v>
      </c>
      <c r="AQ925" s="745" t="s">
        <v>664</v>
      </c>
      <c r="AR925" s="742">
        <v>5.3333333333333297E-3</v>
      </c>
      <c r="AS925" s="742">
        <v>5.3333333333333297E-3</v>
      </c>
      <c r="AT925" s="742" t="s">
        <v>1414</v>
      </c>
      <c r="AU925" s="742" t="s">
        <v>2724</v>
      </c>
      <c r="AX925"/>
      <c r="AY925" s="190"/>
      <c r="AZ925" s="176"/>
      <c r="BA925" s="176"/>
      <c r="BB925" s="176"/>
      <c r="BC925" s="751"/>
      <c r="BD925" s="176"/>
      <c r="BE925" s="176"/>
      <c r="BF925" s="176"/>
      <c r="BG925" s="176"/>
      <c r="BH925" s="751"/>
      <c r="BI925" s="178"/>
      <c r="BJ925" s="191"/>
      <c r="BK925" s="191"/>
      <c r="BL925" s="191"/>
      <c r="BM925" s="178"/>
      <c r="BN925" s="178"/>
      <c r="BO925" s="178"/>
      <c r="BP925" s="178"/>
      <c r="BQ925" s="178"/>
      <c r="BR925" s="178"/>
      <c r="BS925" s="178"/>
      <c r="BT925" s="178"/>
      <c r="BU925" s="179"/>
      <c r="BV925" s="180"/>
      <c r="BW925" s="181"/>
      <c r="BX925" s="177"/>
      <c r="BY925"/>
      <c r="CA925"/>
    </row>
    <row r="926" spans="2:79" ht="18.75">
      <c r="B926" s="1170" t="s">
        <v>1090</v>
      </c>
      <c r="C926" s="335">
        <v>28911598000190</v>
      </c>
      <c r="D926" s="1170" t="s">
        <v>13</v>
      </c>
      <c r="E926" s="1170" t="s">
        <v>616</v>
      </c>
      <c r="F926" s="1170" t="s">
        <v>617</v>
      </c>
      <c r="G926" s="1172" t="s">
        <v>34</v>
      </c>
      <c r="H926" s="1172" t="s">
        <v>1336</v>
      </c>
      <c r="I926" s="1172" t="s">
        <v>34</v>
      </c>
      <c r="J926" s="1172" t="s">
        <v>608</v>
      </c>
      <c r="K926" s="1172" t="s">
        <v>48</v>
      </c>
      <c r="L926" s="740" t="s">
        <v>1414</v>
      </c>
      <c r="M926" s="740" t="s">
        <v>34</v>
      </c>
      <c r="N926" s="1172" t="s">
        <v>3687</v>
      </c>
      <c r="O926" s="1172" t="s">
        <v>1320</v>
      </c>
      <c r="P926" s="783">
        <v>43058</v>
      </c>
      <c r="Q926" s="741">
        <v>23.30955406</v>
      </c>
      <c r="R926" s="741">
        <v>29.171739519759051</v>
      </c>
      <c r="S926" s="784">
        <v>18</v>
      </c>
      <c r="T926" s="742">
        <v>1.1279352460817904E-3</v>
      </c>
      <c r="U926" s="743">
        <v>3.4702119117009753E-2</v>
      </c>
      <c r="V926" s="742">
        <v>6.1365743872464407E-2</v>
      </c>
      <c r="W926" s="743">
        <v>0.46387880099903855</v>
      </c>
      <c r="X926" s="742">
        <v>9.1644414629310944E-2</v>
      </c>
      <c r="Y926" s="743">
        <v>0.44641175577755238</v>
      </c>
      <c r="Z926" s="742">
        <v>0.31666579833771147</v>
      </c>
      <c r="AA926" s="743">
        <v>1.3644850784155667</v>
      </c>
      <c r="AB926" s="742">
        <v>5.9431915163090591E-2</v>
      </c>
      <c r="AC926" s="744">
        <v>-1.1933414666768964</v>
      </c>
      <c r="AD926" s="785">
        <v>0</v>
      </c>
      <c r="AE926" s="1178" t="s">
        <v>1942</v>
      </c>
      <c r="AF926" s="786" t="s">
        <v>1725</v>
      </c>
      <c r="AG926" s="787" t="s">
        <v>1428</v>
      </c>
      <c r="AH926" s="787" t="s">
        <v>1730</v>
      </c>
      <c r="AI926" s="787">
        <v>1000</v>
      </c>
      <c r="AJ926" s="787">
        <v>500</v>
      </c>
      <c r="AK926" s="787">
        <v>1000</v>
      </c>
      <c r="AL926" s="742">
        <v>0.02</v>
      </c>
      <c r="AM926" s="742">
        <v>0.2</v>
      </c>
      <c r="AN926" s="743" t="s">
        <v>64</v>
      </c>
      <c r="AO926" s="1172" t="s">
        <v>34</v>
      </c>
      <c r="AP926" s="1178" t="s">
        <v>1742</v>
      </c>
      <c r="AQ926" s="745" t="s">
        <v>674</v>
      </c>
      <c r="AR926" s="742">
        <v>5.4000000000000003E-3</v>
      </c>
      <c r="AS926" s="742">
        <v>5.4000000000000003E-3</v>
      </c>
      <c r="AT926" s="742" t="s">
        <v>1414</v>
      </c>
      <c r="AU926" s="742" t="s">
        <v>2724</v>
      </c>
      <c r="AX926"/>
      <c r="AY926" s="190"/>
      <c r="AZ926" s="176"/>
      <c r="BA926" s="176"/>
      <c r="BB926" s="176"/>
      <c r="BC926" s="751"/>
      <c r="BD926" s="176"/>
      <c r="BE926" s="176"/>
      <c r="BF926" s="176"/>
      <c r="BG926" s="176"/>
      <c r="BH926" s="751"/>
      <c r="BI926" s="178"/>
      <c r="BJ926" s="191"/>
      <c r="BK926" s="191"/>
      <c r="BL926" s="191"/>
      <c r="BM926" s="178"/>
      <c r="BN926" s="178"/>
      <c r="BO926" s="178"/>
      <c r="BP926" s="178"/>
      <c r="BQ926" s="178"/>
      <c r="BR926" s="178"/>
      <c r="BS926" s="178"/>
      <c r="BT926" s="178"/>
      <c r="BU926" s="179"/>
      <c r="BV926" s="180"/>
      <c r="BW926" s="181"/>
      <c r="BX926" s="177"/>
      <c r="BY926"/>
      <c r="CA926"/>
    </row>
    <row r="927" spans="2:79" ht="18.75">
      <c r="B927" s="1170" t="s">
        <v>312</v>
      </c>
      <c r="C927" s="335">
        <v>26587503000107</v>
      </c>
      <c r="D927" s="1170" t="s">
        <v>14</v>
      </c>
      <c r="E927" s="1170" t="s">
        <v>607</v>
      </c>
      <c r="F927" s="1170" t="s">
        <v>1414</v>
      </c>
      <c r="G927" s="1172" t="s">
        <v>1414</v>
      </c>
      <c r="H927" s="1172" t="s">
        <v>34</v>
      </c>
      <c r="I927" s="1172" t="s">
        <v>34</v>
      </c>
      <c r="J927" s="1172" t="s">
        <v>608</v>
      </c>
      <c r="K927" s="1172" t="s">
        <v>48</v>
      </c>
      <c r="L927" s="740" t="s">
        <v>1414</v>
      </c>
      <c r="M927" s="740" t="s">
        <v>34</v>
      </c>
      <c r="N927" s="1172" t="s">
        <v>3688</v>
      </c>
      <c r="O927" s="1172" t="s">
        <v>1320</v>
      </c>
      <c r="P927" s="783">
        <v>42755</v>
      </c>
      <c r="Q927" s="741">
        <v>15.889946999999999</v>
      </c>
      <c r="R927" s="741">
        <v>11.763395313253007</v>
      </c>
      <c r="S927" s="784">
        <v>3</v>
      </c>
      <c r="T927" s="742">
        <v>-5.0493833238120178E-2</v>
      </c>
      <c r="U927" s="743">
        <v>-1.5534961087443591</v>
      </c>
      <c r="V927" s="742">
        <v>-0.12870850266865652</v>
      </c>
      <c r="W927" s="743">
        <v>-0.97293933273916366</v>
      </c>
      <c r="X927" s="742">
        <v>-7.3979023598591098E-2</v>
      </c>
      <c r="Y927" s="743">
        <v>-0.36036135916125434</v>
      </c>
      <c r="Z927" s="742">
        <v>0.50781296870994819</v>
      </c>
      <c r="AA927" s="743">
        <v>2.1881214266520872</v>
      </c>
      <c r="AB927" s="742">
        <v>0.22288337787480705</v>
      </c>
      <c r="AC927" s="744">
        <v>-1.171001704289772</v>
      </c>
      <c r="AD927" s="785">
        <v>0</v>
      </c>
      <c r="AE927" s="1178" t="s">
        <v>1942</v>
      </c>
      <c r="AF927" s="786" t="s">
        <v>1725</v>
      </c>
      <c r="AG927" s="787" t="s">
        <v>1428</v>
      </c>
      <c r="AH927" s="787" t="s">
        <v>1730</v>
      </c>
      <c r="AI927" s="787">
        <v>10000</v>
      </c>
      <c r="AJ927" s="787">
        <v>5000</v>
      </c>
      <c r="AK927" s="787">
        <v>10000</v>
      </c>
      <c r="AL927" s="742">
        <v>0.02</v>
      </c>
      <c r="AM927" s="742">
        <v>0.2</v>
      </c>
      <c r="AN927" s="743" t="s">
        <v>666</v>
      </c>
      <c r="AO927" s="1172" t="s">
        <v>34</v>
      </c>
      <c r="AP927" s="1178" t="s">
        <v>1727</v>
      </c>
      <c r="AQ927" s="745" t="s">
        <v>670</v>
      </c>
      <c r="AR927" s="742">
        <v>5.0000000000000001E-3</v>
      </c>
      <c r="AS927" s="742">
        <v>5.0000000000000001E-3</v>
      </c>
      <c r="AT927" s="742" t="s">
        <v>1414</v>
      </c>
      <c r="AU927" s="742" t="s">
        <v>2724</v>
      </c>
      <c r="AX927"/>
      <c r="AY927" s="190"/>
      <c r="AZ927" s="176"/>
      <c r="BA927" s="176"/>
      <c r="BB927" s="176"/>
      <c r="BC927" s="751"/>
      <c r="BD927" s="176"/>
      <c r="BE927" s="176"/>
      <c r="BF927" s="176"/>
      <c r="BG927" s="176"/>
      <c r="BH927" s="751"/>
      <c r="BI927" s="178"/>
      <c r="BJ927" s="191"/>
      <c r="BK927" s="191"/>
      <c r="BL927" s="191"/>
      <c r="BM927" s="178"/>
      <c r="BN927" s="178"/>
      <c r="BO927" s="178"/>
      <c r="BP927" s="178"/>
      <c r="BQ927" s="178"/>
      <c r="BR927" s="178"/>
      <c r="BS927" s="178"/>
      <c r="BT927" s="178"/>
      <c r="BU927" s="179"/>
      <c r="BV927" s="180"/>
      <c r="BW927" s="181"/>
      <c r="BX927" s="177"/>
      <c r="BY927"/>
      <c r="CA927"/>
    </row>
    <row r="928" spans="2:79" ht="18.75">
      <c r="B928" s="1170" t="s">
        <v>521</v>
      </c>
      <c r="C928" s="335">
        <v>39806561000118</v>
      </c>
      <c r="D928" s="1170" t="s">
        <v>11</v>
      </c>
      <c r="E928" s="1170" t="s">
        <v>620</v>
      </c>
      <c r="F928" s="1170" t="s">
        <v>685</v>
      </c>
      <c r="G928" s="1172" t="s">
        <v>738</v>
      </c>
      <c r="H928" s="1172" t="s">
        <v>34</v>
      </c>
      <c r="I928" s="1172" t="s">
        <v>1318</v>
      </c>
      <c r="J928" s="1172" t="s">
        <v>608</v>
      </c>
      <c r="K928" s="1172" t="s">
        <v>48</v>
      </c>
      <c r="L928" s="740" t="s">
        <v>1414</v>
      </c>
      <c r="M928" s="740" t="s">
        <v>34</v>
      </c>
      <c r="N928" s="1172" t="s">
        <v>3689</v>
      </c>
      <c r="O928" s="1172" t="s">
        <v>1320</v>
      </c>
      <c r="P928" s="783">
        <v>44132</v>
      </c>
      <c r="Q928" s="741">
        <v>97.824103410000006</v>
      </c>
      <c r="R928" s="741">
        <v>69.128189749516125</v>
      </c>
      <c r="S928" s="784">
        <v>91</v>
      </c>
      <c r="T928" s="742">
        <v>3.8726139150836003E-2</v>
      </c>
      <c r="U928" s="743">
        <v>1.1914505716729384</v>
      </c>
      <c r="V928" s="742">
        <v>0.16090660312494975</v>
      </c>
      <c r="W928" s="743">
        <v>1.2163327195308764</v>
      </c>
      <c r="X928" s="742">
        <v>0.26584943989392418</v>
      </c>
      <c r="Y928" s="743">
        <v>1.2949868872594477</v>
      </c>
      <c r="Z928" s="742"/>
      <c r="AA928" s="743"/>
      <c r="AB928" s="742">
        <v>1.1951795431297048E-3</v>
      </c>
      <c r="AC928" s="744">
        <v>23.944762616506889</v>
      </c>
      <c r="AD928" s="785">
        <v>0</v>
      </c>
      <c r="AE928" s="1178" t="s">
        <v>1942</v>
      </c>
      <c r="AF928" s="786" t="s">
        <v>1738</v>
      </c>
      <c r="AG928" s="787" t="s">
        <v>741</v>
      </c>
      <c r="AH928" s="787" t="s">
        <v>1726</v>
      </c>
      <c r="AI928" s="787">
        <v>1000</v>
      </c>
      <c r="AJ928" s="787">
        <v>500</v>
      </c>
      <c r="AK928" s="787">
        <v>500</v>
      </c>
      <c r="AL928" s="742">
        <v>0</v>
      </c>
      <c r="AM928" s="742">
        <v>0</v>
      </c>
      <c r="AN928" s="743" t="s">
        <v>64</v>
      </c>
      <c r="AO928" s="1172" t="s">
        <v>34</v>
      </c>
      <c r="AP928" s="1178" t="s">
        <v>1742</v>
      </c>
      <c r="AQ928" s="745" t="s">
        <v>668</v>
      </c>
      <c r="AR928" s="742">
        <v>1.7836900000000001E-3</v>
      </c>
      <c r="AS928" s="742">
        <v>1.7836900000000001E-3</v>
      </c>
      <c r="AT928" s="742" t="s">
        <v>1414</v>
      </c>
      <c r="AU928" s="742" t="s">
        <v>2724</v>
      </c>
      <c r="AX928"/>
      <c r="AY928" s="190"/>
      <c r="AZ928" s="176"/>
      <c r="BA928" s="176"/>
      <c r="BB928" s="176"/>
      <c r="BC928" s="751"/>
      <c r="BD928" s="176"/>
      <c r="BE928" s="176"/>
      <c r="BF928" s="176"/>
      <c r="BG928" s="176"/>
      <c r="BH928" s="751"/>
      <c r="BI928" s="178"/>
      <c r="BJ928" s="191"/>
      <c r="BK928" s="191"/>
      <c r="BL928" s="191"/>
      <c r="BM928" s="178"/>
      <c r="BN928" s="178"/>
      <c r="BO928" s="178"/>
      <c r="BP928" s="178"/>
      <c r="BQ928" s="178"/>
      <c r="BR928" s="178"/>
      <c r="BS928" s="178"/>
      <c r="BT928" s="178"/>
      <c r="BU928" s="179"/>
      <c r="BV928" s="180"/>
      <c r="BW928" s="181"/>
      <c r="BX928" s="177"/>
      <c r="BY928"/>
      <c r="CA928"/>
    </row>
    <row r="929" spans="2:79" ht="18.75">
      <c r="B929" s="1170" t="s">
        <v>522</v>
      </c>
      <c r="C929" s="335">
        <v>41128407000186</v>
      </c>
      <c r="D929" s="1170" t="s">
        <v>13</v>
      </c>
      <c r="E929" s="1170" t="s">
        <v>615</v>
      </c>
      <c r="F929" s="1170" t="s">
        <v>619</v>
      </c>
      <c r="G929" s="1172" t="s">
        <v>34</v>
      </c>
      <c r="H929" s="1172" t="s">
        <v>1336</v>
      </c>
      <c r="I929" s="1172" t="s">
        <v>34</v>
      </c>
      <c r="J929" s="1172" t="s">
        <v>1414</v>
      </c>
      <c r="K929" s="1172" t="s">
        <v>48</v>
      </c>
      <c r="L929" s="740" t="s">
        <v>1414</v>
      </c>
      <c r="M929" s="740" t="s">
        <v>34</v>
      </c>
      <c r="N929" s="1172" t="s">
        <v>3690</v>
      </c>
      <c r="O929" s="1172" t="s">
        <v>1320</v>
      </c>
      <c r="P929" s="783">
        <v>44331</v>
      </c>
      <c r="Q929" s="741">
        <v>16.685063769999999</v>
      </c>
      <c r="R929" s="741">
        <v>24.956423361862345</v>
      </c>
      <c r="S929" s="784">
        <v>31</v>
      </c>
      <c r="T929" s="742">
        <v>6.4801578114803693E-3</v>
      </c>
      <c r="U929" s="743">
        <v>0.19936889910319064</v>
      </c>
      <c r="V929" s="742">
        <v>6.9956218139355375E-2</v>
      </c>
      <c r="W929" s="743">
        <v>0.52881631583174915</v>
      </c>
      <c r="X929" s="742"/>
      <c r="Y929" s="743"/>
      <c r="Z929" s="742"/>
      <c r="AA929" s="743"/>
      <c r="AB929" s="742">
        <v>5.1047147662236093E-2</v>
      </c>
      <c r="AC929" s="744">
        <v>-1.2210690978011447</v>
      </c>
      <c r="AD929" s="785">
        <v>0</v>
      </c>
      <c r="AE929" s="1178" t="s">
        <v>1942</v>
      </c>
      <c r="AF929" s="786" t="s">
        <v>1725</v>
      </c>
      <c r="AG929" s="787" t="s">
        <v>1428</v>
      </c>
      <c r="AH929" s="787" t="s">
        <v>1730</v>
      </c>
      <c r="AI929" s="787">
        <v>500</v>
      </c>
      <c r="AJ929" s="787">
        <v>0</v>
      </c>
      <c r="AK929" s="787">
        <v>500</v>
      </c>
      <c r="AL929" s="742">
        <v>2.5000000000000001E-2</v>
      </c>
      <c r="AM929" s="742">
        <v>0.2</v>
      </c>
      <c r="AN929" s="743" t="s">
        <v>64</v>
      </c>
      <c r="AO929" s="1172" t="s">
        <v>34</v>
      </c>
      <c r="AP929" s="1178" t="s">
        <v>1742</v>
      </c>
      <c r="AQ929" s="745" t="s">
        <v>668</v>
      </c>
      <c r="AR929" s="742">
        <v>5.3340000000000002E-3</v>
      </c>
      <c r="AS929" s="742">
        <v>5.3340000000000002E-3</v>
      </c>
      <c r="AT929" s="742" t="s">
        <v>1414</v>
      </c>
      <c r="AU929" s="742" t="s">
        <v>2724</v>
      </c>
      <c r="AX929"/>
      <c r="AY929" s="190"/>
      <c r="AZ929" s="176"/>
      <c r="BA929" s="176"/>
      <c r="BB929" s="176"/>
      <c r="BC929" s="751"/>
      <c r="BD929" s="176"/>
      <c r="BE929" s="176"/>
      <c r="BF929" s="176"/>
      <c r="BG929" s="176"/>
      <c r="BH929" s="751"/>
      <c r="BI929" s="178"/>
      <c r="BJ929" s="191"/>
      <c r="BK929" s="191"/>
      <c r="BL929" s="191"/>
      <c r="BM929" s="178"/>
      <c r="BN929" s="178"/>
      <c r="BO929" s="178"/>
      <c r="BP929" s="178"/>
      <c r="BQ929" s="178"/>
      <c r="BR929" s="178"/>
      <c r="BS929" s="178"/>
      <c r="BT929" s="178"/>
      <c r="BU929" s="179"/>
      <c r="BV929" s="180"/>
      <c r="BW929" s="181"/>
      <c r="BX929" s="177"/>
      <c r="BY929"/>
      <c r="CA929"/>
    </row>
    <row r="930" spans="2:79" ht="18.75">
      <c r="B930" s="1170" t="s">
        <v>1300</v>
      </c>
      <c r="C930" s="335">
        <v>42102422000118</v>
      </c>
      <c r="D930" s="1170" t="s">
        <v>11</v>
      </c>
      <c r="E930" s="1170" t="s">
        <v>620</v>
      </c>
      <c r="F930" s="1170" t="s">
        <v>663</v>
      </c>
      <c r="G930" s="1172" t="s">
        <v>738</v>
      </c>
      <c r="H930" s="1172" t="s">
        <v>34</v>
      </c>
      <c r="I930" s="1172" t="s">
        <v>1303</v>
      </c>
      <c r="J930" s="1172" t="s">
        <v>608</v>
      </c>
      <c r="K930" s="1172" t="s">
        <v>48</v>
      </c>
      <c r="L930" s="740" t="s">
        <v>1414</v>
      </c>
      <c r="M930" s="740" t="s">
        <v>1411</v>
      </c>
      <c r="N930" s="1172" t="s">
        <v>3691</v>
      </c>
      <c r="O930" s="1172" t="s">
        <v>1320</v>
      </c>
      <c r="P930" s="783">
        <v>44323</v>
      </c>
      <c r="Q930" s="741">
        <v>83.031818009999995</v>
      </c>
      <c r="R930" s="741">
        <v>78.242942515726895</v>
      </c>
      <c r="S930" s="784">
        <v>5</v>
      </c>
      <c r="T930" s="742">
        <v>3.0547466047545324E-2</v>
      </c>
      <c r="U930" s="743">
        <v>0.93982505572652364</v>
      </c>
      <c r="V930" s="742">
        <v>0.13686237953378844</v>
      </c>
      <c r="W930" s="743">
        <v>1.0345765000739575</v>
      </c>
      <c r="X930" s="742"/>
      <c r="Y930" s="743"/>
      <c r="Z930" s="742"/>
      <c r="AA930" s="743"/>
      <c r="AB930" s="742">
        <v>1.2631725843694012E-2</v>
      </c>
      <c r="AC930" s="744">
        <v>0.36210941480083497</v>
      </c>
      <c r="AD930" s="785">
        <v>0</v>
      </c>
      <c r="AE930" s="1178" t="s">
        <v>1942</v>
      </c>
      <c r="AF930" s="786" t="s">
        <v>2024</v>
      </c>
      <c r="AG930" s="787" t="s">
        <v>928</v>
      </c>
      <c r="AH930" s="787" t="s">
        <v>1797</v>
      </c>
      <c r="AI930" s="787">
        <v>0</v>
      </c>
      <c r="AJ930" s="787">
        <v>0</v>
      </c>
      <c r="AK930" s="787">
        <v>0</v>
      </c>
      <c r="AL930" s="742">
        <v>0</v>
      </c>
      <c r="AM930" s="742">
        <v>0</v>
      </c>
      <c r="AN930" s="743" t="s">
        <v>64</v>
      </c>
      <c r="AO930" s="1172" t="s">
        <v>34</v>
      </c>
      <c r="AP930" s="1178" t="s">
        <v>1731</v>
      </c>
      <c r="AQ930" s="745" t="s">
        <v>677</v>
      </c>
      <c r="AR930" s="742">
        <v>0</v>
      </c>
      <c r="AS930" s="742">
        <v>0</v>
      </c>
      <c r="AT930" s="742" t="s">
        <v>1414</v>
      </c>
      <c r="AU930" s="742" t="s">
        <v>2724</v>
      </c>
      <c r="AX930"/>
      <c r="AY930" s="190"/>
      <c r="AZ930" s="176"/>
      <c r="BA930" s="176"/>
      <c r="BB930" s="176"/>
      <c r="BC930" s="751"/>
      <c r="BD930" s="176"/>
      <c r="BE930" s="176"/>
      <c r="BF930" s="176"/>
      <c r="BG930" s="176"/>
      <c r="BH930" s="751"/>
      <c r="BI930" s="178"/>
      <c r="BJ930" s="191"/>
      <c r="BK930" s="191"/>
      <c r="BL930" s="191"/>
      <c r="BM930" s="178"/>
      <c r="BN930" s="178"/>
      <c r="BO930" s="178"/>
      <c r="BP930" s="178"/>
      <c r="BQ930" s="178"/>
      <c r="BR930" s="178"/>
      <c r="BS930" s="178"/>
      <c r="BT930" s="178"/>
      <c r="BU930" s="179"/>
      <c r="BV930" s="180"/>
      <c r="BW930" s="181"/>
      <c r="BX930" s="177"/>
      <c r="BY930"/>
      <c r="CA930"/>
    </row>
    <row r="931" spans="2:79" ht="18.75">
      <c r="B931" s="1170" t="s">
        <v>568</v>
      </c>
      <c r="C931" s="335">
        <v>42747231000103</v>
      </c>
      <c r="D931" s="1170" t="s">
        <v>14</v>
      </c>
      <c r="E931" s="1170" t="s">
        <v>614</v>
      </c>
      <c r="F931" s="1170" t="s">
        <v>610</v>
      </c>
      <c r="G931" s="1172" t="s">
        <v>1414</v>
      </c>
      <c r="H931" s="1172" t="s">
        <v>1336</v>
      </c>
      <c r="I931" s="1172" t="s">
        <v>34</v>
      </c>
      <c r="J931" s="1172" t="s">
        <v>608</v>
      </c>
      <c r="K931" s="1172" t="s">
        <v>48</v>
      </c>
      <c r="L931" s="740" t="s">
        <v>1414</v>
      </c>
      <c r="M931" s="740" t="s">
        <v>34</v>
      </c>
      <c r="N931" s="1172" t="s">
        <v>3692</v>
      </c>
      <c r="O931" s="1172" t="s">
        <v>1320</v>
      </c>
      <c r="P931" s="783">
        <v>44406</v>
      </c>
      <c r="Q931" s="741">
        <v>45.274174530000003</v>
      </c>
      <c r="R931" s="741">
        <v>21.928566591731602</v>
      </c>
      <c r="S931" s="784">
        <v>32</v>
      </c>
      <c r="T931" s="742">
        <v>-2.4563366856989566E-2</v>
      </c>
      <c r="U931" s="743">
        <v>-0.75571792400948767</v>
      </c>
      <c r="V931" s="742">
        <v>-8.5277062429883865E-2</v>
      </c>
      <c r="W931" s="743">
        <v>-0.64463035850926864</v>
      </c>
      <c r="X931" s="742"/>
      <c r="Y931" s="743"/>
      <c r="Z931" s="742"/>
      <c r="AA931" s="743"/>
      <c r="AB931" s="742">
        <v>0.11399799571759704</v>
      </c>
      <c r="AC931" s="744">
        <v>-1.90850175690329</v>
      </c>
      <c r="AD931" s="785">
        <v>0</v>
      </c>
      <c r="AE931" s="1178" t="s">
        <v>2054</v>
      </c>
      <c r="AF931" s="786" t="s">
        <v>1741</v>
      </c>
      <c r="AG931" s="787" t="s">
        <v>1427</v>
      </c>
      <c r="AH931" s="787" t="s">
        <v>1797</v>
      </c>
      <c r="AI931" s="787">
        <v>0</v>
      </c>
      <c r="AJ931" s="787">
        <v>0</v>
      </c>
      <c r="AK931" s="787">
        <v>0</v>
      </c>
      <c r="AL931" s="742">
        <v>0</v>
      </c>
      <c r="AM931" s="742">
        <v>0</v>
      </c>
      <c r="AN931" s="743" t="s">
        <v>34</v>
      </c>
      <c r="AO931" s="1172" t="s">
        <v>34</v>
      </c>
      <c r="AP931" s="1178" t="s">
        <v>1727</v>
      </c>
      <c r="AQ931" s="745" t="s">
        <v>659</v>
      </c>
      <c r="AR931" s="742">
        <v>6.6666666666666697E-3</v>
      </c>
      <c r="AS931" s="742">
        <v>6.6666666666666697E-3</v>
      </c>
      <c r="AT931" s="742" t="s">
        <v>1414</v>
      </c>
      <c r="AU931" s="742" t="s">
        <v>2724</v>
      </c>
      <c r="AX931"/>
      <c r="AY931" s="190"/>
      <c r="AZ931" s="176"/>
      <c r="BA931" s="176"/>
      <c r="BB931" s="176"/>
      <c r="BC931" s="751"/>
      <c r="BD931" s="176"/>
      <c r="BE931" s="176"/>
      <c r="BF931" s="176"/>
      <c r="BG931" s="176"/>
      <c r="BH931" s="751"/>
      <c r="BI931" s="178"/>
      <c r="BJ931" s="191"/>
      <c r="BK931" s="191"/>
      <c r="BL931" s="191"/>
      <c r="BM931" s="178"/>
      <c r="BN931" s="178"/>
      <c r="BO931" s="178"/>
      <c r="BP931" s="178"/>
      <c r="BQ931" s="178"/>
      <c r="BR931" s="178"/>
      <c r="BS931" s="178"/>
      <c r="BT931" s="178"/>
      <c r="BU931" s="179"/>
      <c r="BV931" s="180"/>
      <c r="BW931" s="181"/>
      <c r="BX931" s="177"/>
      <c r="BY931"/>
      <c r="CA931"/>
    </row>
    <row r="932" spans="2:79" ht="18.75">
      <c r="B932" s="1170" t="s">
        <v>584</v>
      </c>
      <c r="C932" s="335">
        <v>11145210000194</v>
      </c>
      <c r="D932" s="1170" t="s">
        <v>14</v>
      </c>
      <c r="E932" s="1170" t="s">
        <v>607</v>
      </c>
      <c r="F932" s="1170" t="s">
        <v>1414</v>
      </c>
      <c r="G932" s="1172" t="s">
        <v>1414</v>
      </c>
      <c r="H932" s="1172" t="s">
        <v>34</v>
      </c>
      <c r="I932" s="1172" t="s">
        <v>34</v>
      </c>
      <c r="J932" s="1172" t="s">
        <v>611</v>
      </c>
      <c r="K932" s="1172" t="s">
        <v>1414</v>
      </c>
      <c r="L932" s="740" t="s">
        <v>1414</v>
      </c>
      <c r="M932" s="740" t="s">
        <v>34</v>
      </c>
      <c r="N932" s="1172" t="s">
        <v>3694</v>
      </c>
      <c r="O932" s="1172" t="s">
        <v>1320</v>
      </c>
      <c r="P932" s="783">
        <v>40068</v>
      </c>
      <c r="Q932" s="741">
        <v>11.178997000000001</v>
      </c>
      <c r="R932" s="741">
        <v>11.078724899193547</v>
      </c>
      <c r="S932" s="784">
        <v>50</v>
      </c>
      <c r="T932" s="742">
        <v>4.6761456327617745E-2</v>
      </c>
      <c r="U932" s="743">
        <v>1.4386655911346273</v>
      </c>
      <c r="V932" s="742">
        <v>-3.1191827992032128E-2</v>
      </c>
      <c r="W932" s="743">
        <v>-0.23578672491909022</v>
      </c>
      <c r="X932" s="742">
        <v>-0.18824466951443586</v>
      </c>
      <c r="Y932" s="743">
        <v>-0.91696404820318766</v>
      </c>
      <c r="Z932" s="742">
        <v>0.20719138608473386</v>
      </c>
      <c r="AA932" s="743">
        <v>0.89276946286241976</v>
      </c>
      <c r="AB932" s="742">
        <v>0.2300606141482133</v>
      </c>
      <c r="AC932" s="744">
        <v>-0.71059595001913789</v>
      </c>
      <c r="AD932" s="785">
        <v>0</v>
      </c>
      <c r="AE932" s="1178" t="s">
        <v>1815</v>
      </c>
      <c r="AF932" s="786" t="s">
        <v>1725</v>
      </c>
      <c r="AG932" s="787" t="s">
        <v>1428</v>
      </c>
      <c r="AH932" s="787" t="s">
        <v>1726</v>
      </c>
      <c r="AI932" s="787">
        <v>100000</v>
      </c>
      <c r="AJ932" s="787">
        <v>20000</v>
      </c>
      <c r="AK932" s="787">
        <v>100000</v>
      </c>
      <c r="AL932" s="742">
        <v>1.4999999999999999E-2</v>
      </c>
      <c r="AM932" s="742">
        <v>0.15</v>
      </c>
      <c r="AN932" s="743" t="s">
        <v>2124</v>
      </c>
      <c r="AO932" s="1172" t="s">
        <v>34</v>
      </c>
      <c r="AP932" s="1178" t="s">
        <v>1727</v>
      </c>
      <c r="AQ932" s="745" t="s">
        <v>687</v>
      </c>
      <c r="AR932" s="742">
        <v>4.2671999999999996E-3</v>
      </c>
      <c r="AS932" s="742">
        <v>4.2671999999999996E-3</v>
      </c>
      <c r="AT932" s="742" t="s">
        <v>1414</v>
      </c>
      <c r="AU932" s="742" t="s">
        <v>2724</v>
      </c>
      <c r="AX932"/>
      <c r="AY932" s="190"/>
      <c r="AZ932" s="176"/>
      <c r="BA932" s="176"/>
      <c r="BB932" s="176"/>
      <c r="BC932" s="751"/>
      <c r="BD932" s="176"/>
      <c r="BE932" s="176"/>
      <c r="BF932" s="176"/>
      <c r="BG932" s="176"/>
      <c r="BH932" s="751"/>
      <c r="BI932" s="178"/>
      <c r="BJ932" s="191"/>
      <c r="BK932" s="191"/>
      <c r="BL932" s="191"/>
      <c r="BM932" s="178"/>
      <c r="BN932" s="178"/>
      <c r="BO932" s="178"/>
      <c r="BP932" s="178"/>
      <c r="BQ932" s="178"/>
      <c r="BR932" s="178"/>
      <c r="BS932" s="178"/>
      <c r="BT932" s="178"/>
      <c r="BU932" s="179"/>
      <c r="BV932" s="180"/>
      <c r="BW932" s="181"/>
      <c r="BX932" s="177"/>
      <c r="BY932"/>
      <c r="CA932"/>
    </row>
    <row r="933" spans="2:79" ht="18.75">
      <c r="B933" s="1170" t="s">
        <v>1091</v>
      </c>
      <c r="C933" s="335">
        <v>17703320000100</v>
      </c>
      <c r="D933" s="1170" t="s">
        <v>14</v>
      </c>
      <c r="E933" s="1170" t="s">
        <v>607</v>
      </c>
      <c r="F933" s="1170" t="s">
        <v>1414</v>
      </c>
      <c r="G933" s="1172" t="s">
        <v>1414</v>
      </c>
      <c r="H933" s="1172" t="s">
        <v>34</v>
      </c>
      <c r="I933" s="1172" t="s">
        <v>34</v>
      </c>
      <c r="J933" s="1172" t="s">
        <v>611</v>
      </c>
      <c r="K933" s="1172" t="s">
        <v>1414</v>
      </c>
      <c r="L933" s="740" t="s">
        <v>1414</v>
      </c>
      <c r="M933" s="740" t="s">
        <v>34</v>
      </c>
      <c r="N933" s="1172" t="s">
        <v>3695</v>
      </c>
      <c r="O933" s="1172" t="s">
        <v>1320</v>
      </c>
      <c r="P933" s="783">
        <v>41416</v>
      </c>
      <c r="Q933" s="741">
        <v>4.7839559999999999</v>
      </c>
      <c r="R933" s="741">
        <v>4.5579749518072274</v>
      </c>
      <c r="S933" s="784">
        <v>20</v>
      </c>
      <c r="T933" s="742">
        <v>4.2224976860536945E-2</v>
      </c>
      <c r="U933" s="743">
        <v>1.2990960091170694</v>
      </c>
      <c r="V933" s="742">
        <v>-4.2166694948374772E-2</v>
      </c>
      <c r="W933" s="743">
        <v>-0.31874845248182893</v>
      </c>
      <c r="X933" s="742">
        <v>-0.18238419349723578</v>
      </c>
      <c r="Y933" s="743">
        <v>-0.88841691416220292</v>
      </c>
      <c r="Z933" s="742">
        <v>0.27644637364068325</v>
      </c>
      <c r="AA933" s="743">
        <v>1.1911831141692495</v>
      </c>
      <c r="AB933" s="742">
        <v>0.22807830251141409</v>
      </c>
      <c r="AC933" s="744">
        <v>-0.76489085418481684</v>
      </c>
      <c r="AD933" s="785">
        <v>17703461000123</v>
      </c>
      <c r="AE933" s="1178" t="s">
        <v>1815</v>
      </c>
      <c r="AF933" s="786" t="s">
        <v>1725</v>
      </c>
      <c r="AG933" s="787" t="s">
        <v>1428</v>
      </c>
      <c r="AH933" s="787" t="s">
        <v>1730</v>
      </c>
      <c r="AI933" s="787">
        <v>20000</v>
      </c>
      <c r="AJ933" s="787">
        <v>5000</v>
      </c>
      <c r="AK933" s="787">
        <v>5000</v>
      </c>
      <c r="AL933" s="742">
        <v>0.02</v>
      </c>
      <c r="AM933" s="742">
        <v>0.2</v>
      </c>
      <c r="AN933" s="743" t="s">
        <v>2124</v>
      </c>
      <c r="AO933" s="1172" t="s">
        <v>34</v>
      </c>
      <c r="AP933" s="1178" t="s">
        <v>1727</v>
      </c>
      <c r="AQ933" s="745" t="s">
        <v>659</v>
      </c>
      <c r="AR933" s="742">
        <v>5.3340000000000002E-3</v>
      </c>
      <c r="AS933" s="742">
        <v>5.3340000000000002E-3</v>
      </c>
      <c r="AT933" s="742" t="s">
        <v>1414</v>
      </c>
      <c r="AU933" s="742" t="s">
        <v>2724</v>
      </c>
      <c r="AX933"/>
      <c r="AY933" s="190"/>
      <c r="AZ933" s="176"/>
      <c r="BA933" s="176"/>
      <c r="BB933" s="176"/>
      <c r="BC933" s="751"/>
      <c r="BD933" s="176"/>
      <c r="BE933" s="176"/>
      <c r="BF933" s="176"/>
      <c r="BG933" s="176"/>
      <c r="BH933" s="751"/>
      <c r="BI933" s="178"/>
      <c r="BJ933" s="191"/>
      <c r="BK933" s="191"/>
      <c r="BL933" s="191"/>
      <c r="BM933" s="178"/>
      <c r="BN933" s="178"/>
      <c r="BO933" s="178"/>
      <c r="BP933" s="178"/>
      <c r="BQ933" s="178"/>
      <c r="BR933" s="178"/>
      <c r="BS933" s="178"/>
      <c r="BT933" s="178"/>
      <c r="BU933" s="179"/>
      <c r="BV933" s="180"/>
      <c r="BW933" s="181"/>
      <c r="BX933" s="177"/>
      <c r="BY933"/>
      <c r="CA933"/>
    </row>
    <row r="934" spans="2:79" ht="18.75">
      <c r="B934" s="1170" t="s">
        <v>1092</v>
      </c>
      <c r="C934" s="335">
        <v>39471486000181</v>
      </c>
      <c r="D934" s="1170" t="s">
        <v>14</v>
      </c>
      <c r="E934" s="1170" t="s">
        <v>607</v>
      </c>
      <c r="F934" s="1170" t="s">
        <v>1414</v>
      </c>
      <c r="G934" s="1172" t="s">
        <v>1414</v>
      </c>
      <c r="H934" s="1172" t="s">
        <v>34</v>
      </c>
      <c r="I934" s="1172" t="s">
        <v>34</v>
      </c>
      <c r="J934" s="1172" t="s">
        <v>608</v>
      </c>
      <c r="K934" s="1172" t="s">
        <v>48</v>
      </c>
      <c r="L934" s="740" t="s">
        <v>1414</v>
      </c>
      <c r="M934" s="740" t="s">
        <v>1411</v>
      </c>
      <c r="N934" s="1172" t="s">
        <v>3696</v>
      </c>
      <c r="O934" s="1172" t="s">
        <v>1320</v>
      </c>
      <c r="P934" s="783">
        <v>44097</v>
      </c>
      <c r="Q934" s="741">
        <v>23.67978407</v>
      </c>
      <c r="R934" s="741">
        <v>16.963184193083702</v>
      </c>
      <c r="S934" s="784">
        <v>32</v>
      </c>
      <c r="T934" s="742">
        <v>-3.2209663636601271E-2</v>
      </c>
      <c r="U934" s="743">
        <v>-0.99096432008748792</v>
      </c>
      <c r="V934" s="742">
        <v>-7.8665918161612725E-2</v>
      </c>
      <c r="W934" s="743">
        <v>-0.59465508757030783</v>
      </c>
      <c r="X934" s="742">
        <v>-0.13261013000000021</v>
      </c>
      <c r="Y934" s="743">
        <v>-0.64596103545033545</v>
      </c>
      <c r="Z934" s="742"/>
      <c r="AA934" s="743"/>
      <c r="AB934" s="742">
        <v>0.1967997277367784</v>
      </c>
      <c r="AC934" s="744">
        <v>-1.0719233876398953</v>
      </c>
      <c r="AD934" s="785">
        <v>39471368000173</v>
      </c>
      <c r="AE934" s="1178" t="s">
        <v>2040</v>
      </c>
      <c r="AF934" s="786" t="s">
        <v>1779</v>
      </c>
      <c r="AG934" s="787" t="s">
        <v>736</v>
      </c>
      <c r="AH934" s="787" t="s">
        <v>1730</v>
      </c>
      <c r="AI934" s="787">
        <v>10000</v>
      </c>
      <c r="AJ934" s="787">
        <v>1000</v>
      </c>
      <c r="AK934" s="787">
        <v>1000</v>
      </c>
      <c r="AL934" s="742">
        <v>0</v>
      </c>
      <c r="AM934" s="742">
        <v>0</v>
      </c>
      <c r="AN934" s="743" t="s">
        <v>666</v>
      </c>
      <c r="AO934" s="1172" t="s">
        <v>34</v>
      </c>
      <c r="AP934" s="1178" t="s">
        <v>1727</v>
      </c>
      <c r="AQ934" s="745" t="s">
        <v>659</v>
      </c>
      <c r="AR934" s="742">
        <v>3.5999999999999999E-3</v>
      </c>
      <c r="AS934" s="742">
        <v>3.5999999999999999E-3</v>
      </c>
      <c r="AT934" s="742" t="s">
        <v>1414</v>
      </c>
      <c r="AU934" s="742" t="s">
        <v>2724</v>
      </c>
      <c r="AX934"/>
      <c r="AY934" s="190"/>
      <c r="AZ934" s="176"/>
      <c r="BA934" s="176"/>
      <c r="BB934" s="176"/>
      <c r="BC934" s="751"/>
      <c r="BD934" s="176"/>
      <c r="BE934" s="176"/>
      <c r="BF934" s="176"/>
      <c r="BG934" s="176"/>
      <c r="BH934" s="751"/>
      <c r="BI934" s="178"/>
      <c r="BJ934" s="191"/>
      <c r="BK934" s="191"/>
      <c r="BL934" s="191"/>
      <c r="BM934" s="178"/>
      <c r="BN934" s="178"/>
      <c r="BO934" s="178"/>
      <c r="BP934" s="178"/>
      <c r="BQ934" s="178"/>
      <c r="BR934" s="178"/>
      <c r="BS934" s="178"/>
      <c r="BT934" s="178"/>
      <c r="BU934" s="179"/>
      <c r="BV934" s="180"/>
      <c r="BW934" s="181"/>
      <c r="BX934" s="177"/>
      <c r="BY934"/>
      <c r="CA934"/>
    </row>
    <row r="935" spans="2:79" ht="18.75">
      <c r="B935" s="1170" t="s">
        <v>1094</v>
      </c>
      <c r="C935" s="335">
        <v>39435574000128</v>
      </c>
      <c r="D935" s="1170" t="s">
        <v>14</v>
      </c>
      <c r="E935" s="1170" t="s">
        <v>607</v>
      </c>
      <c r="F935" s="1170" t="s">
        <v>1414</v>
      </c>
      <c r="G935" s="1172" t="s">
        <v>1414</v>
      </c>
      <c r="H935" s="1172" t="s">
        <v>34</v>
      </c>
      <c r="I935" s="1172" t="s">
        <v>34</v>
      </c>
      <c r="J935" s="1172" t="s">
        <v>608</v>
      </c>
      <c r="K935" s="1172" t="s">
        <v>48</v>
      </c>
      <c r="L935" s="740" t="s">
        <v>1414</v>
      </c>
      <c r="M935" s="740" t="s">
        <v>1411</v>
      </c>
      <c r="N935" s="1172" t="s">
        <v>3698</v>
      </c>
      <c r="O935" s="1172" t="s">
        <v>1320</v>
      </c>
      <c r="P935" s="783">
        <v>44092</v>
      </c>
      <c r="Q935" s="741">
        <v>14.150930949999999</v>
      </c>
      <c r="R935" s="741">
        <v>15.86120168929515</v>
      </c>
      <c r="S935" s="784">
        <v>32</v>
      </c>
      <c r="T935" s="742">
        <v>-1.0923317125747567E-2</v>
      </c>
      <c r="U935" s="743">
        <v>-0.33606738805915243</v>
      </c>
      <c r="V935" s="742">
        <v>-4.4511119142839894E-2</v>
      </c>
      <c r="W935" s="743">
        <v>-0.33647053349533074</v>
      </c>
      <c r="X935" s="742">
        <v>-8.7041630000000203E-2</v>
      </c>
      <c r="Y935" s="743">
        <v>-0.42399099859177442</v>
      </c>
      <c r="Z935" s="742"/>
      <c r="AA935" s="743"/>
      <c r="AB935" s="742">
        <v>0.18650501797747582</v>
      </c>
      <c r="AC935" s="744">
        <v>-0.94796072374200546</v>
      </c>
      <c r="AD935" s="785">
        <v>39433090000140</v>
      </c>
      <c r="AE935" s="1178" t="s">
        <v>2040</v>
      </c>
      <c r="AF935" s="786" t="s">
        <v>1779</v>
      </c>
      <c r="AG935" s="787" t="s">
        <v>736</v>
      </c>
      <c r="AH935" s="787" t="s">
        <v>1726</v>
      </c>
      <c r="AI935" s="787">
        <v>10000</v>
      </c>
      <c r="AJ935" s="787">
        <v>0</v>
      </c>
      <c r="AK935" s="787">
        <v>0</v>
      </c>
      <c r="AL935" s="742">
        <v>0</v>
      </c>
      <c r="AM935" s="742">
        <v>0</v>
      </c>
      <c r="AN935" s="743" t="s">
        <v>666</v>
      </c>
      <c r="AO935" s="1172" t="s">
        <v>34</v>
      </c>
      <c r="AP935" s="1178" t="s">
        <v>1727</v>
      </c>
      <c r="AQ935" s="745" t="s">
        <v>659</v>
      </c>
      <c r="AR935" s="742">
        <v>3.5999999999999999E-3</v>
      </c>
      <c r="AS935" s="742">
        <v>3.5999999999999999E-3</v>
      </c>
      <c r="AT935" s="742" t="s">
        <v>1414</v>
      </c>
      <c r="AU935" s="742" t="s">
        <v>2724</v>
      </c>
      <c r="AX935"/>
      <c r="AY935" s="190"/>
      <c r="AZ935" s="176"/>
      <c r="BA935" s="176"/>
      <c r="BB935" s="176"/>
      <c r="BC935" s="751"/>
      <c r="BD935" s="176"/>
      <c r="BE935" s="176"/>
      <c r="BF935" s="176"/>
      <c r="BG935" s="176"/>
      <c r="BH935" s="751"/>
      <c r="BI935" s="178"/>
      <c r="BJ935" s="191"/>
      <c r="BK935" s="191"/>
      <c r="BL935" s="191"/>
      <c r="BM935" s="178"/>
      <c r="BN935" s="178"/>
      <c r="BO935" s="178"/>
      <c r="BP935" s="178"/>
      <c r="BQ935" s="178"/>
      <c r="BR935" s="178"/>
      <c r="BS935" s="178"/>
      <c r="BT935" s="178"/>
      <c r="BU935" s="179"/>
      <c r="BV935" s="180"/>
      <c r="BW935" s="181"/>
      <c r="BX935" s="177"/>
      <c r="BY935"/>
      <c r="CA935"/>
    </row>
    <row r="936" spans="2:79" ht="18.75">
      <c r="B936" s="1170" t="s">
        <v>1676</v>
      </c>
      <c r="C936" s="335">
        <v>21312739000109</v>
      </c>
      <c r="D936" s="1170" t="s">
        <v>14</v>
      </c>
      <c r="E936" s="1170" t="s">
        <v>607</v>
      </c>
      <c r="F936" s="1170" t="s">
        <v>1414</v>
      </c>
      <c r="G936" s="1172" t="s">
        <v>1414</v>
      </c>
      <c r="H936" s="1172" t="s">
        <v>34</v>
      </c>
      <c r="I936" s="1172" t="s">
        <v>34</v>
      </c>
      <c r="J936" s="1172" t="s">
        <v>608</v>
      </c>
      <c r="K936" s="1172" t="s">
        <v>48</v>
      </c>
      <c r="L936" s="740" t="s">
        <v>1414</v>
      </c>
      <c r="M936" s="740" t="s">
        <v>34</v>
      </c>
      <c r="N936" s="1172" t="s">
        <v>3699</v>
      </c>
      <c r="O936" s="1172" t="s">
        <v>1320</v>
      </c>
      <c r="P936" s="783">
        <v>41997</v>
      </c>
      <c r="Q936" s="741">
        <v>0</v>
      </c>
      <c r="R936" s="741">
        <v>13.581164598360656</v>
      </c>
      <c r="S936" s="784">
        <v>32</v>
      </c>
      <c r="T936" s="742"/>
      <c r="U936" s="743"/>
      <c r="V936" s="742">
        <v>-0.13463306913642759</v>
      </c>
      <c r="W936" s="743">
        <v>-1.0177245926591032</v>
      </c>
      <c r="X936" s="742">
        <v>-0.30412926621936398</v>
      </c>
      <c r="Y936" s="743">
        <v>-1.4814528552065425</v>
      </c>
      <c r="Z936" s="742">
        <v>0.15788636455368232</v>
      </c>
      <c r="AA936" s="743">
        <v>0.68031846081788916</v>
      </c>
      <c r="AB936" s="742">
        <v>0.28726228600913617</v>
      </c>
      <c r="AC936" s="744">
        <v>-0.92919048137263016</v>
      </c>
      <c r="AD936" s="785">
        <v>21293631000116</v>
      </c>
      <c r="AE936" s="1178" t="s">
        <v>1762</v>
      </c>
      <c r="AF936" s="786" t="s">
        <v>1763</v>
      </c>
      <c r="AG936" s="787" t="s">
        <v>59</v>
      </c>
      <c r="AH936" s="787" t="s">
        <v>1730</v>
      </c>
      <c r="AI936" s="787">
        <v>5000</v>
      </c>
      <c r="AJ936" s="787">
        <v>1000</v>
      </c>
      <c r="AK936" s="787">
        <v>5000</v>
      </c>
      <c r="AL936" s="742">
        <v>1.8600000000000002E-2</v>
      </c>
      <c r="AM936" s="742">
        <v>0.2</v>
      </c>
      <c r="AN936" s="743" t="s">
        <v>2119</v>
      </c>
      <c r="AO936" s="1172" t="s">
        <v>34</v>
      </c>
      <c r="AP936" s="1178" t="s">
        <v>1727</v>
      </c>
      <c r="AQ936" s="745" t="s">
        <v>659</v>
      </c>
      <c r="AR936" s="742">
        <v>6.6674166666666696E-3</v>
      </c>
      <c r="AS936" s="742">
        <v>6.6674166666666696E-3</v>
      </c>
      <c r="AT936" s="742" t="s">
        <v>1414</v>
      </c>
      <c r="AU936" s="742" t="s">
        <v>2724</v>
      </c>
      <c r="AX936"/>
      <c r="AY936" s="190"/>
      <c r="AZ936" s="176"/>
      <c r="BA936" s="176"/>
      <c r="BB936" s="176"/>
      <c r="BC936" s="751"/>
      <c r="BD936" s="176"/>
      <c r="BE936" s="176"/>
      <c r="BF936" s="176"/>
      <c r="BG936" s="176"/>
      <c r="BH936" s="751"/>
      <c r="BI936" s="178"/>
      <c r="BJ936" s="191"/>
      <c r="BK936" s="191"/>
      <c r="BL936" s="191"/>
      <c r="BM936" s="178"/>
      <c r="BN936" s="178"/>
      <c r="BO936" s="178"/>
      <c r="BP936" s="178"/>
      <c r="BQ936" s="178"/>
      <c r="BR936" s="178"/>
      <c r="BS936" s="178"/>
      <c r="BT936" s="178"/>
      <c r="BU936" s="179"/>
      <c r="BV936" s="180"/>
      <c r="BW936" s="181"/>
      <c r="BX936" s="177"/>
      <c r="BY936"/>
      <c r="CA936"/>
    </row>
    <row r="937" spans="2:79" ht="18.75">
      <c r="B937" s="1170" t="s">
        <v>1095</v>
      </c>
      <c r="C937" s="335">
        <v>6301947000119</v>
      </c>
      <c r="D937" s="1170" t="s">
        <v>13</v>
      </c>
      <c r="E937" s="1170" t="s">
        <v>615</v>
      </c>
      <c r="F937" s="1170" t="s">
        <v>619</v>
      </c>
      <c r="G937" s="1172" t="s">
        <v>34</v>
      </c>
      <c r="H937" s="1172" t="s">
        <v>1336</v>
      </c>
      <c r="I937" s="1172" t="s">
        <v>34</v>
      </c>
      <c r="J937" s="1172" t="s">
        <v>1414</v>
      </c>
      <c r="K937" s="1172" t="s">
        <v>48</v>
      </c>
      <c r="L937" s="740" t="s">
        <v>1414</v>
      </c>
      <c r="M937" s="740" t="s">
        <v>1411</v>
      </c>
      <c r="N937" s="1172" t="s">
        <v>3700</v>
      </c>
      <c r="O937" s="1172" t="s">
        <v>1320</v>
      </c>
      <c r="P937" s="783">
        <v>38149</v>
      </c>
      <c r="Q937" s="741">
        <v>328.74362000000002</v>
      </c>
      <c r="R937" s="741">
        <v>228.28416527822586</v>
      </c>
      <c r="S937" s="784">
        <v>1</v>
      </c>
      <c r="T937" s="742">
        <v>3.137374904446677E-2</v>
      </c>
      <c r="U937" s="743">
        <v>0.96524652480742568</v>
      </c>
      <c r="V937" s="742">
        <v>0.14015482155246728</v>
      </c>
      <c r="W937" s="743">
        <v>1.0594648817606156</v>
      </c>
      <c r="X937" s="742">
        <v>0.2064195649264331</v>
      </c>
      <c r="Y937" s="743">
        <v>1.0054963063310944</v>
      </c>
      <c r="Z937" s="742">
        <v>0.27252227535684126</v>
      </c>
      <c r="AA937" s="743">
        <v>1.1742745197373736</v>
      </c>
      <c r="AB937" s="742">
        <v>1.6222332534460742E-2</v>
      </c>
      <c r="AC937" s="744">
        <v>0.48491848229302498</v>
      </c>
      <c r="AD937" s="785">
        <v>28087314000192</v>
      </c>
      <c r="AE937" s="1178" t="s">
        <v>1762</v>
      </c>
      <c r="AF937" s="786" t="s">
        <v>1763</v>
      </c>
      <c r="AG937" s="787" t="s">
        <v>59</v>
      </c>
      <c r="AH937" s="787" t="s">
        <v>1730</v>
      </c>
      <c r="AI937" s="787">
        <v>100</v>
      </c>
      <c r="AJ937" s="787">
        <v>100</v>
      </c>
      <c r="AK937" s="787">
        <v>100</v>
      </c>
      <c r="AL937" s="742">
        <v>0.01</v>
      </c>
      <c r="AM937" s="742">
        <v>0.2</v>
      </c>
      <c r="AN937" s="743" t="s">
        <v>64</v>
      </c>
      <c r="AO937" s="1172" t="s">
        <v>34</v>
      </c>
      <c r="AP937" s="1178" t="s">
        <v>1742</v>
      </c>
      <c r="AQ937" s="745" t="s">
        <v>664</v>
      </c>
      <c r="AR937" s="742">
        <v>1.9997999999999999E-3</v>
      </c>
      <c r="AS937" s="742">
        <v>1.9997999999999999E-3</v>
      </c>
      <c r="AT937" s="742" t="s">
        <v>1414</v>
      </c>
      <c r="AU937" s="742" t="s">
        <v>2724</v>
      </c>
      <c r="AX937"/>
      <c r="AY937" s="190"/>
      <c r="AZ937" s="176"/>
      <c r="BA937" s="176"/>
      <c r="BB937" s="176"/>
      <c r="BC937" s="751"/>
      <c r="BD937" s="176"/>
      <c r="BE937" s="176"/>
      <c r="BF937" s="176"/>
      <c r="BG937" s="176"/>
      <c r="BH937" s="751"/>
      <c r="BI937" s="178"/>
      <c r="BJ937" s="191"/>
      <c r="BK937" s="191"/>
      <c r="BL937" s="191"/>
      <c r="BM937" s="178"/>
      <c r="BN937" s="178"/>
      <c r="BO937" s="178"/>
      <c r="BP937" s="178"/>
      <c r="BQ937" s="178"/>
      <c r="BR937" s="178"/>
      <c r="BS937" s="178"/>
      <c r="BT937" s="178"/>
      <c r="BU937" s="179"/>
      <c r="BV937" s="180"/>
      <c r="BW937" s="181"/>
      <c r="BX937" s="177"/>
      <c r="BY937"/>
      <c r="CA937"/>
    </row>
    <row r="938" spans="2:79" ht="18.75">
      <c r="B938" s="1170" t="s">
        <v>1096</v>
      </c>
      <c r="C938" s="335">
        <v>14146726000141</v>
      </c>
      <c r="D938" s="1170" t="s">
        <v>13</v>
      </c>
      <c r="E938" s="1170" t="s">
        <v>615</v>
      </c>
      <c r="F938" s="1170" t="s">
        <v>619</v>
      </c>
      <c r="G938" s="1172" t="s">
        <v>34</v>
      </c>
      <c r="H938" s="1172" t="s">
        <v>865</v>
      </c>
      <c r="I938" s="1172" t="s">
        <v>34</v>
      </c>
      <c r="J938" s="1172" t="s">
        <v>1414</v>
      </c>
      <c r="K938" s="1172" t="s">
        <v>48</v>
      </c>
      <c r="L938" s="740" t="s">
        <v>1414</v>
      </c>
      <c r="M938" s="740" t="s">
        <v>34</v>
      </c>
      <c r="N938" s="1172" t="s">
        <v>3701</v>
      </c>
      <c r="O938" s="1172" t="s">
        <v>1320</v>
      </c>
      <c r="P938" s="783">
        <v>40932</v>
      </c>
      <c r="Q938" s="741">
        <v>0</v>
      </c>
      <c r="R938" s="741">
        <v>0</v>
      </c>
      <c r="S938" s="784">
        <v>31</v>
      </c>
      <c r="T938" s="742"/>
      <c r="U938" s="743"/>
      <c r="V938" s="742"/>
      <c r="W938" s="743"/>
      <c r="X938" s="742"/>
      <c r="Y938" s="743"/>
      <c r="Z938" s="742"/>
      <c r="AA938" s="743"/>
      <c r="AB938" s="742"/>
      <c r="AC938" s="744"/>
      <c r="AD938" s="785">
        <v>14146709000104</v>
      </c>
      <c r="AE938" s="1178" t="s">
        <v>1762</v>
      </c>
      <c r="AF938" s="786" t="s">
        <v>1763</v>
      </c>
      <c r="AG938" s="787" t="s">
        <v>59</v>
      </c>
      <c r="AH938" s="787" t="s">
        <v>1730</v>
      </c>
      <c r="AI938" s="787">
        <v>500</v>
      </c>
      <c r="AJ938" s="787">
        <v>100</v>
      </c>
      <c r="AK938" s="787">
        <v>100</v>
      </c>
      <c r="AL938" s="742">
        <v>1.9E-2</v>
      </c>
      <c r="AM938" s="742">
        <v>0.2</v>
      </c>
      <c r="AN938" s="743" t="s">
        <v>64</v>
      </c>
      <c r="AO938" s="1172" t="s">
        <v>34</v>
      </c>
      <c r="AP938" s="1178" t="s">
        <v>1742</v>
      </c>
      <c r="AQ938" s="745" t="s">
        <v>664</v>
      </c>
      <c r="AR938" s="742">
        <v>4.00013333333333E-3</v>
      </c>
      <c r="AS938" s="742">
        <v>4.00013333333333E-3</v>
      </c>
      <c r="AT938" s="742" t="s">
        <v>1414</v>
      </c>
      <c r="AU938" s="742" t="s">
        <v>2724</v>
      </c>
      <c r="AX938"/>
      <c r="AY938" s="190"/>
      <c r="AZ938" s="176"/>
      <c r="BA938" s="176"/>
      <c r="BB938" s="176"/>
      <c r="BC938" s="751"/>
      <c r="BD938" s="176"/>
      <c r="BE938" s="176"/>
      <c r="BF938" s="176"/>
      <c r="BG938" s="176"/>
      <c r="BH938" s="751"/>
      <c r="BI938" s="178"/>
      <c r="BJ938" s="191"/>
      <c r="BK938" s="191"/>
      <c r="BL938" s="191"/>
      <c r="BM938" s="178"/>
      <c r="BN938" s="178"/>
      <c r="BO938" s="178"/>
      <c r="BP938" s="178"/>
      <c r="BQ938" s="178"/>
      <c r="BR938" s="178"/>
      <c r="BS938" s="178"/>
      <c r="BT938" s="178"/>
      <c r="BU938" s="179"/>
      <c r="BV938" s="180"/>
      <c r="BW938" s="181"/>
      <c r="BX938" s="177"/>
      <c r="BY938"/>
      <c r="CA938"/>
    </row>
    <row r="939" spans="2:79" ht="18.75">
      <c r="B939" s="1170" t="s">
        <v>1097</v>
      </c>
      <c r="C939" s="335">
        <v>14806166000104</v>
      </c>
      <c r="D939" s="1170" t="s">
        <v>13</v>
      </c>
      <c r="E939" s="1170" t="s">
        <v>615</v>
      </c>
      <c r="F939" s="1170" t="s">
        <v>619</v>
      </c>
      <c r="G939" s="1172" t="s">
        <v>34</v>
      </c>
      <c r="H939" s="1172" t="s">
        <v>865</v>
      </c>
      <c r="I939" s="1172" t="s">
        <v>34</v>
      </c>
      <c r="J939" s="1172" t="s">
        <v>1414</v>
      </c>
      <c r="K939" s="1172" t="s">
        <v>48</v>
      </c>
      <c r="L939" s="740" t="s">
        <v>1414</v>
      </c>
      <c r="M939" s="740" t="s">
        <v>34</v>
      </c>
      <c r="N939" s="1172" t="s">
        <v>3702</v>
      </c>
      <c r="O939" s="1172" t="s">
        <v>1323</v>
      </c>
      <c r="P939" s="783">
        <v>40996</v>
      </c>
      <c r="Q939" s="741">
        <v>43.986198999999999</v>
      </c>
      <c r="R939" s="741">
        <v>32.842814342857139</v>
      </c>
      <c r="S939" s="784">
        <v>5</v>
      </c>
      <c r="T939" s="742">
        <v>1.5230892288093711E-2</v>
      </c>
      <c r="U939" s="743">
        <v>0.46859448738376125</v>
      </c>
      <c r="V939" s="742">
        <v>0.16772802413191679</v>
      </c>
      <c r="W939" s="743">
        <v>1.2678975242270905</v>
      </c>
      <c r="X939" s="742">
        <v>0.21048379352788626</v>
      </c>
      <c r="Y939" s="743">
        <v>1.0252936876902827</v>
      </c>
      <c r="Z939" s="742">
        <v>0.36657596537253934</v>
      </c>
      <c r="AA939" s="743">
        <v>1.5795435992212248</v>
      </c>
      <c r="AB939" s="742">
        <v>6.6873067055378266E-2</v>
      </c>
      <c r="AC939" s="744">
        <v>0.52995492822192514</v>
      </c>
      <c r="AD939" s="785">
        <v>14146709000104</v>
      </c>
      <c r="AE939" s="1178" t="s">
        <v>1762</v>
      </c>
      <c r="AF939" s="786" t="s">
        <v>1763</v>
      </c>
      <c r="AG939" s="787" t="s">
        <v>59</v>
      </c>
      <c r="AH939" s="787" t="s">
        <v>1730</v>
      </c>
      <c r="AI939" s="787">
        <v>500</v>
      </c>
      <c r="AJ939" s="787">
        <v>100</v>
      </c>
      <c r="AK939" s="787">
        <v>100</v>
      </c>
      <c r="AL939" s="742">
        <v>1.8600000000000002E-2</v>
      </c>
      <c r="AM939" s="742">
        <v>0.2</v>
      </c>
      <c r="AN939" s="743" t="s">
        <v>64</v>
      </c>
      <c r="AO939" s="1172" t="s">
        <v>34</v>
      </c>
      <c r="AP939" s="1178" t="s">
        <v>1742</v>
      </c>
      <c r="AQ939" s="745" t="s">
        <v>664</v>
      </c>
      <c r="AR939" s="742">
        <v>6.6674166666666696E-3</v>
      </c>
      <c r="AS939" s="742">
        <v>6.6674166666666696E-3</v>
      </c>
      <c r="AT939" s="742" t="s">
        <v>1414</v>
      </c>
      <c r="AU939" s="742" t="s">
        <v>2724</v>
      </c>
      <c r="AX939"/>
      <c r="AY939" s="190"/>
      <c r="AZ939" s="176"/>
      <c r="BA939" s="176"/>
      <c r="BB939" s="176"/>
      <c r="BC939" s="751"/>
      <c r="BD939" s="176"/>
      <c r="BE939" s="176"/>
      <c r="BF939" s="176"/>
      <c r="BG939" s="176"/>
      <c r="BH939" s="751"/>
      <c r="BI939" s="178"/>
      <c r="BJ939" s="191"/>
      <c r="BK939" s="191"/>
      <c r="BL939" s="191"/>
      <c r="BM939" s="178"/>
      <c r="BN939" s="178"/>
      <c r="BO939" s="178"/>
      <c r="BP939" s="178"/>
      <c r="BQ939" s="178"/>
      <c r="BR939" s="178"/>
      <c r="BS939" s="178"/>
      <c r="BT939" s="178"/>
      <c r="BU939" s="179"/>
      <c r="BV939" s="180"/>
      <c r="BW939" s="181"/>
      <c r="BX939" s="177"/>
      <c r="BY939"/>
      <c r="CA939"/>
    </row>
    <row r="940" spans="2:79" ht="18.75">
      <c r="B940" s="1170" t="s">
        <v>313</v>
      </c>
      <c r="C940" s="335">
        <v>30995398000104</v>
      </c>
      <c r="D940" s="1170" t="s">
        <v>14</v>
      </c>
      <c r="E940" s="1170" t="s">
        <v>614</v>
      </c>
      <c r="F940" s="1170" t="s">
        <v>1414</v>
      </c>
      <c r="G940" s="1172" t="s">
        <v>1414</v>
      </c>
      <c r="H940" s="1172" t="s">
        <v>1337</v>
      </c>
      <c r="I940" s="1172" t="s">
        <v>34</v>
      </c>
      <c r="J940" s="1172" t="s">
        <v>608</v>
      </c>
      <c r="K940" s="1172" t="s">
        <v>48</v>
      </c>
      <c r="L940" s="740" t="s">
        <v>1414</v>
      </c>
      <c r="M940" s="740" t="s">
        <v>34</v>
      </c>
      <c r="N940" s="1172" t="s">
        <v>3703</v>
      </c>
      <c r="O940" s="1172" t="s">
        <v>1323</v>
      </c>
      <c r="P940" s="783">
        <v>43464</v>
      </c>
      <c r="Q940" s="741">
        <v>14.68837839</v>
      </c>
      <c r="R940" s="741">
        <v>18.108025068393573</v>
      </c>
      <c r="S940" s="784">
        <v>32</v>
      </c>
      <c r="T940" s="742">
        <v>-7.1872414204385171E-2</v>
      </c>
      <c r="U940" s="743">
        <v>-2.2112307312070469</v>
      </c>
      <c r="V940" s="742">
        <v>-0.1780935991155207</v>
      </c>
      <c r="W940" s="743">
        <v>-1.3462534634144809</v>
      </c>
      <c r="X940" s="742">
        <v>-0.2873768007605545</v>
      </c>
      <c r="Y940" s="743">
        <v>-1.3998494367186898</v>
      </c>
      <c r="Z940" s="742">
        <v>5.0370928562637474E-5</v>
      </c>
      <c r="AA940" s="743">
        <v>2.1704390171103062E-4</v>
      </c>
      <c r="AB940" s="742">
        <v>0.21592227108965231</v>
      </c>
      <c r="AC940" s="744">
        <v>-1.437470577860178</v>
      </c>
      <c r="AD940" s="785">
        <v>30994058000169</v>
      </c>
      <c r="AE940" s="1178" t="s">
        <v>1762</v>
      </c>
      <c r="AF940" s="786" t="s">
        <v>1763</v>
      </c>
      <c r="AG940" s="787" t="s">
        <v>59</v>
      </c>
      <c r="AH940" s="787" t="s">
        <v>1730</v>
      </c>
      <c r="AI940" s="787">
        <v>500</v>
      </c>
      <c r="AJ940" s="787">
        <v>1000</v>
      </c>
      <c r="AK940" s="787">
        <v>100</v>
      </c>
      <c r="AL940" s="742">
        <v>0</v>
      </c>
      <c r="AM940" s="742">
        <v>0</v>
      </c>
      <c r="AN940" s="743" t="s">
        <v>2119</v>
      </c>
      <c r="AO940" s="1172" t="s">
        <v>34</v>
      </c>
      <c r="AP940" s="1178" t="s">
        <v>1742</v>
      </c>
      <c r="AQ940" s="745" t="s">
        <v>668</v>
      </c>
      <c r="AR940" s="742">
        <v>6.6674166666666696E-3</v>
      </c>
      <c r="AS940" s="742">
        <v>6.6674166666666696E-3</v>
      </c>
      <c r="AT940" s="742" t="s">
        <v>1414</v>
      </c>
      <c r="AU940" s="742" t="s">
        <v>2724</v>
      </c>
      <c r="AX940"/>
      <c r="AY940" s="190"/>
      <c r="AZ940" s="176"/>
      <c r="BA940" s="176"/>
      <c r="BB940" s="176"/>
      <c r="BC940" s="751"/>
      <c r="BD940" s="176"/>
      <c r="BE940" s="176"/>
      <c r="BF940" s="176"/>
      <c r="BG940" s="176"/>
      <c r="BH940" s="751"/>
      <c r="BI940" s="178"/>
      <c r="BJ940" s="191"/>
      <c r="BK940" s="191"/>
      <c r="BL940" s="191"/>
      <c r="BM940" s="178"/>
      <c r="BN940" s="178"/>
      <c r="BO940" s="178"/>
      <c r="BP940" s="178"/>
      <c r="BQ940" s="178"/>
      <c r="BR940" s="178"/>
      <c r="BS940" s="178"/>
      <c r="BT940" s="178"/>
      <c r="BU940" s="179"/>
      <c r="BV940" s="180"/>
      <c r="BW940" s="181"/>
      <c r="BX940" s="177"/>
      <c r="BY940"/>
      <c r="CA940"/>
    </row>
    <row r="941" spans="2:79" ht="18.75">
      <c r="B941" s="1170" t="s">
        <v>22</v>
      </c>
      <c r="C941" s="335">
        <v>39958357000112</v>
      </c>
      <c r="D941" s="1170" t="s">
        <v>13</v>
      </c>
      <c r="E941" s="1170" t="s">
        <v>616</v>
      </c>
      <c r="F941" s="1170" t="s">
        <v>619</v>
      </c>
      <c r="G941" s="1172" t="s">
        <v>34</v>
      </c>
      <c r="H941" s="1172" t="s">
        <v>865</v>
      </c>
      <c r="I941" s="1172" t="s">
        <v>34</v>
      </c>
      <c r="J941" s="1172" t="s">
        <v>611</v>
      </c>
      <c r="K941" s="1172" t="s">
        <v>48</v>
      </c>
      <c r="L941" s="740" t="s">
        <v>1414</v>
      </c>
      <c r="M941" s="740" t="s">
        <v>34</v>
      </c>
      <c r="N941" s="1172" t="s">
        <v>3705</v>
      </c>
      <c r="O941" s="1172" t="s">
        <v>1320</v>
      </c>
      <c r="P941" s="783">
        <v>44191</v>
      </c>
      <c r="Q941" s="741">
        <v>160.76637936</v>
      </c>
      <c r="R941" s="741">
        <v>161.00225759851395</v>
      </c>
      <c r="S941" s="784">
        <v>31</v>
      </c>
      <c r="T941" s="742">
        <v>-2.8766704547460442E-3</v>
      </c>
      <c r="U941" s="743">
        <v>-8.8503804742121758E-2</v>
      </c>
      <c r="V941" s="742">
        <v>8.0146148605253487E-2</v>
      </c>
      <c r="W941" s="743">
        <v>0.60584451476645496</v>
      </c>
      <c r="X941" s="742">
        <v>0.13375372934060725</v>
      </c>
      <c r="Y941" s="743">
        <v>0.65153165523781953</v>
      </c>
      <c r="Z941" s="742"/>
      <c r="AA941" s="743"/>
      <c r="AB941" s="742">
        <v>3.7577699366925101E-2</v>
      </c>
      <c r="AC941" s="744">
        <v>-1.38758266082794</v>
      </c>
      <c r="AD941" s="785">
        <v>39913857000138</v>
      </c>
      <c r="AE941" s="1178" t="s">
        <v>2034</v>
      </c>
      <c r="AF941" s="786" t="s">
        <v>1741</v>
      </c>
      <c r="AG941" s="787" t="s">
        <v>1427</v>
      </c>
      <c r="AH941" s="787" t="s">
        <v>1730</v>
      </c>
      <c r="AI941" s="787">
        <v>1000</v>
      </c>
      <c r="AJ941" s="787">
        <v>500</v>
      </c>
      <c r="AK941" s="787">
        <v>500</v>
      </c>
      <c r="AL941" s="742">
        <v>1.95E-2</v>
      </c>
      <c r="AM941" s="742">
        <v>0.2</v>
      </c>
      <c r="AN941" s="743" t="s">
        <v>34</v>
      </c>
      <c r="AO941" s="1172" t="s">
        <v>34</v>
      </c>
      <c r="AP941" s="1178" t="s">
        <v>1742</v>
      </c>
      <c r="AQ941" s="745" t="s">
        <v>668</v>
      </c>
      <c r="AR941" s="742">
        <v>5.2006500000000002E-3</v>
      </c>
      <c r="AS941" s="742">
        <v>5.2006500000000002E-3</v>
      </c>
      <c r="AT941" s="742" t="s">
        <v>1414</v>
      </c>
      <c r="AU941" s="742" t="s">
        <v>2724</v>
      </c>
      <c r="AX941"/>
      <c r="AY941" s="190"/>
      <c r="AZ941" s="176"/>
      <c r="BA941" s="176"/>
      <c r="BB941" s="176"/>
      <c r="BC941" s="751"/>
      <c r="BD941" s="176"/>
      <c r="BE941" s="176"/>
      <c r="BF941" s="176"/>
      <c r="BG941" s="176"/>
      <c r="BH941" s="751"/>
      <c r="BI941" s="178"/>
      <c r="BJ941" s="191"/>
      <c r="BK941" s="191"/>
      <c r="BL941" s="191"/>
      <c r="BM941" s="178"/>
      <c r="BN941" s="178"/>
      <c r="BO941" s="178"/>
      <c r="BP941" s="178"/>
      <c r="BQ941" s="178"/>
      <c r="BR941" s="178"/>
      <c r="BS941" s="178"/>
      <c r="BT941" s="178"/>
      <c r="BU941" s="179"/>
      <c r="BV941" s="180"/>
      <c r="BW941" s="181"/>
      <c r="BX941" s="177"/>
      <c r="BY941"/>
      <c r="CA941"/>
    </row>
    <row r="942" spans="2:79" ht="18.75">
      <c r="B942" s="1170" t="s">
        <v>23</v>
      </c>
      <c r="C942" s="335">
        <v>39958195000112</v>
      </c>
      <c r="D942" s="1170" t="s">
        <v>13</v>
      </c>
      <c r="E942" s="1170" t="s">
        <v>616</v>
      </c>
      <c r="F942" s="1170" t="s">
        <v>619</v>
      </c>
      <c r="G942" s="1172" t="s">
        <v>34</v>
      </c>
      <c r="H942" s="1172" t="s">
        <v>1337</v>
      </c>
      <c r="I942" s="1172" t="s">
        <v>34</v>
      </c>
      <c r="J942" s="1172" t="s">
        <v>611</v>
      </c>
      <c r="K942" s="1172" t="s">
        <v>48</v>
      </c>
      <c r="L942" s="740" t="s">
        <v>1414</v>
      </c>
      <c r="M942" s="740" t="s">
        <v>34</v>
      </c>
      <c r="N942" s="1172" t="s">
        <v>3706</v>
      </c>
      <c r="O942" s="1172" t="s">
        <v>1320</v>
      </c>
      <c r="P942" s="783">
        <v>44185</v>
      </c>
      <c r="Q942" s="741">
        <v>610.07646824999995</v>
      </c>
      <c r="R942" s="741">
        <v>560.07774168534138</v>
      </c>
      <c r="S942" s="784">
        <v>31</v>
      </c>
      <c r="T942" s="742">
        <v>-1.3192472326088556E-2</v>
      </c>
      <c r="U942" s="743">
        <v>-0.4058803443709238</v>
      </c>
      <c r="V942" s="742">
        <v>6.6745028297463094E-2</v>
      </c>
      <c r="W942" s="743">
        <v>0.50454213939981174</v>
      </c>
      <c r="X942" s="742">
        <v>0.12294491849907629</v>
      </c>
      <c r="Y942" s="743">
        <v>0.59888054447288674</v>
      </c>
      <c r="Z942" s="742"/>
      <c r="AA942" s="743"/>
      <c r="AB942" s="742">
        <v>4.349129067961878E-2</v>
      </c>
      <c r="AC942" s="744">
        <v>-1.5070439014093484</v>
      </c>
      <c r="AD942" s="785">
        <v>39913737000130</v>
      </c>
      <c r="AE942" s="1178" t="s">
        <v>2034</v>
      </c>
      <c r="AF942" s="786" t="s">
        <v>1741</v>
      </c>
      <c r="AG942" s="787" t="s">
        <v>1427</v>
      </c>
      <c r="AH942" s="787" t="s">
        <v>1726</v>
      </c>
      <c r="AI942" s="787">
        <v>5000</v>
      </c>
      <c r="AJ942" s="787">
        <v>1000</v>
      </c>
      <c r="AK942" s="787">
        <v>1000</v>
      </c>
      <c r="AL942" s="742">
        <v>1.95E-2</v>
      </c>
      <c r="AM942" s="742">
        <v>0.2</v>
      </c>
      <c r="AN942" s="743" t="s">
        <v>34</v>
      </c>
      <c r="AO942" s="1172" t="s">
        <v>34</v>
      </c>
      <c r="AP942" s="1178" t="s">
        <v>1742</v>
      </c>
      <c r="AQ942" s="745" t="s">
        <v>668</v>
      </c>
      <c r="AR942" s="742">
        <v>5.2006500000000002E-3</v>
      </c>
      <c r="AS942" s="742">
        <v>5.2006500000000002E-3</v>
      </c>
      <c r="AT942" s="742" t="s">
        <v>1414</v>
      </c>
      <c r="AU942" s="742" t="s">
        <v>2724</v>
      </c>
      <c r="AX942"/>
      <c r="AY942" s="190"/>
      <c r="AZ942" s="176"/>
      <c r="BA942" s="176"/>
      <c r="BB942" s="176"/>
      <c r="BC942" s="751"/>
      <c r="BD942" s="176"/>
      <c r="BE942" s="176"/>
      <c r="BF942" s="176"/>
      <c r="BG942" s="176"/>
      <c r="BH942" s="751"/>
      <c r="BI942" s="178"/>
      <c r="BJ942" s="191"/>
      <c r="BK942" s="191"/>
      <c r="BL942" s="191"/>
      <c r="BM942" s="178"/>
      <c r="BN942" s="178"/>
      <c r="BO942" s="178"/>
      <c r="BP942" s="178"/>
      <c r="BQ942" s="178"/>
      <c r="BR942" s="178"/>
      <c r="BS942" s="178"/>
      <c r="BT942" s="178"/>
      <c r="BU942" s="179"/>
      <c r="BV942" s="180"/>
      <c r="BW942" s="181"/>
      <c r="BX942" s="177"/>
      <c r="BY942"/>
      <c r="CA942"/>
    </row>
    <row r="943" spans="2:79" ht="18.75">
      <c r="B943" s="1170" t="s">
        <v>495</v>
      </c>
      <c r="C943" s="335">
        <v>29853005000149</v>
      </c>
      <c r="D943" s="1170" t="s">
        <v>11</v>
      </c>
      <c r="E943" s="1170" t="s">
        <v>4215</v>
      </c>
      <c r="F943" s="1170" t="s">
        <v>1414</v>
      </c>
      <c r="G943" s="1172" t="s">
        <v>738</v>
      </c>
      <c r="H943" s="1172" t="s">
        <v>34</v>
      </c>
      <c r="I943" s="1172" t="s">
        <v>34</v>
      </c>
      <c r="J943" s="1172" t="s">
        <v>611</v>
      </c>
      <c r="K943" s="1172" t="s">
        <v>48</v>
      </c>
      <c r="L943" s="740" t="s">
        <v>1414</v>
      </c>
      <c r="M943" s="740" t="s">
        <v>34</v>
      </c>
      <c r="N943" s="1172" t="s">
        <v>3708</v>
      </c>
      <c r="O943" s="1172" t="s">
        <v>1320</v>
      </c>
      <c r="P943" s="783">
        <v>43238</v>
      </c>
      <c r="Q943" s="741">
        <v>230.83746231000001</v>
      </c>
      <c r="R943" s="741">
        <v>306.40559540697592</v>
      </c>
      <c r="S943" s="784">
        <v>12</v>
      </c>
      <c r="T943" s="742">
        <v>4.1889974212712788E-2</v>
      </c>
      <c r="U943" s="743">
        <v>1.2887892988429721</v>
      </c>
      <c r="V943" s="742">
        <v>5.5995042347895208E-2</v>
      </c>
      <c r="W943" s="743">
        <v>0.42328034286059218</v>
      </c>
      <c r="X943" s="742">
        <v>0.10474294616313307</v>
      </c>
      <c r="Y943" s="743">
        <v>0.51021639115847384</v>
      </c>
      <c r="Z943" s="742">
        <v>0.36949134679869755</v>
      </c>
      <c r="AA943" s="743">
        <v>1.5921057214168162</v>
      </c>
      <c r="AB943" s="742">
        <v>4.5198365454424558E-2</v>
      </c>
      <c r="AC943" s="744">
        <v>-1.6879652519655466</v>
      </c>
      <c r="AD943" s="785">
        <v>29363886000110</v>
      </c>
      <c r="AE943" s="1178" t="s">
        <v>1936</v>
      </c>
      <c r="AF943" s="786" t="s">
        <v>1725</v>
      </c>
      <c r="AG943" s="787" t="s">
        <v>1428</v>
      </c>
      <c r="AH943" s="787" t="s">
        <v>1726</v>
      </c>
      <c r="AI943" s="787">
        <v>0</v>
      </c>
      <c r="AJ943" s="787">
        <v>1000</v>
      </c>
      <c r="AK943" s="787">
        <v>1000</v>
      </c>
      <c r="AL943" s="742">
        <v>8.5000000000000006E-3</v>
      </c>
      <c r="AM943" s="742">
        <v>0</v>
      </c>
      <c r="AN943" s="743" t="s">
        <v>34</v>
      </c>
      <c r="AO943" s="1172" t="s">
        <v>34</v>
      </c>
      <c r="AP943" s="1178" t="s">
        <v>1742</v>
      </c>
      <c r="AQ943" s="745" t="s">
        <v>679</v>
      </c>
      <c r="AR943" s="742">
        <v>5.6666666666666697E-3</v>
      </c>
      <c r="AS943" s="742">
        <v>5.6666666666666697E-3</v>
      </c>
      <c r="AT943" s="742" t="s">
        <v>1414</v>
      </c>
      <c r="AU943" s="742" t="s">
        <v>2724</v>
      </c>
      <c r="AX943"/>
      <c r="AY943" s="190"/>
      <c r="AZ943" s="176"/>
      <c r="BA943" s="176"/>
      <c r="BB943" s="176"/>
      <c r="BC943" s="751"/>
      <c r="BD943" s="176"/>
      <c r="BE943" s="176"/>
      <c r="BF943" s="176"/>
      <c r="BG943" s="176"/>
      <c r="BH943" s="751"/>
      <c r="BI943" s="178"/>
      <c r="BJ943" s="191"/>
      <c r="BK943" s="191"/>
      <c r="BL943" s="191"/>
      <c r="BM943" s="178"/>
      <c r="BN943" s="178"/>
      <c r="BO943" s="178"/>
      <c r="BP943" s="178"/>
      <c r="BQ943" s="178"/>
      <c r="BR943" s="178"/>
      <c r="BS943" s="178"/>
      <c r="BT943" s="178"/>
      <c r="BU943" s="179"/>
      <c r="BV943" s="180"/>
      <c r="BW943" s="181"/>
      <c r="BX943" s="177"/>
      <c r="BY943"/>
      <c r="CA943"/>
    </row>
    <row r="944" spans="2:79" ht="18.75">
      <c r="B944" s="1170" t="s">
        <v>315</v>
      </c>
      <c r="C944" s="335">
        <v>40660810000199</v>
      </c>
      <c r="D944" s="1170" t="s">
        <v>11</v>
      </c>
      <c r="E944" s="1170" t="s">
        <v>4215</v>
      </c>
      <c r="F944" s="1170" t="s">
        <v>1414</v>
      </c>
      <c r="G944" s="1172" t="s">
        <v>738</v>
      </c>
      <c r="H944" s="1172" t="s">
        <v>34</v>
      </c>
      <c r="I944" s="1172" t="s">
        <v>34</v>
      </c>
      <c r="J944" s="1172" t="s">
        <v>611</v>
      </c>
      <c r="K944" s="1172" t="s">
        <v>49</v>
      </c>
      <c r="L944" s="740" t="s">
        <v>1414</v>
      </c>
      <c r="M944" s="740" t="s">
        <v>34</v>
      </c>
      <c r="N944" s="1172" t="s">
        <v>3709</v>
      </c>
      <c r="O944" s="1172" t="s">
        <v>1320</v>
      </c>
      <c r="P944" s="783">
        <v>44277</v>
      </c>
      <c r="Q944" s="741">
        <v>16.969234019999998</v>
      </c>
      <c r="R944" s="741">
        <v>15.921572026250002</v>
      </c>
      <c r="S944" s="784">
        <v>12</v>
      </c>
      <c r="T944" s="742">
        <v>-4.2618114910739635E-3</v>
      </c>
      <c r="U944" s="743">
        <v>-0.13111913164451758</v>
      </c>
      <c r="V944" s="742">
        <v>5.9369720527140402E-2</v>
      </c>
      <c r="W944" s="743">
        <v>0.44879036797817756</v>
      </c>
      <c r="X944" s="742">
        <v>-0.13389784347272138</v>
      </c>
      <c r="Y944" s="743">
        <v>-0.65223365375032738</v>
      </c>
      <c r="Z944" s="742"/>
      <c r="AA944" s="743"/>
      <c r="AB944" s="742">
        <v>0.16950340746138701</v>
      </c>
      <c r="AC944" s="744">
        <v>-0.43018953568868118</v>
      </c>
      <c r="AD944" s="785">
        <v>38281496000191</v>
      </c>
      <c r="AE944" s="1178" t="s">
        <v>1936</v>
      </c>
      <c r="AF944" s="786" t="s">
        <v>1725</v>
      </c>
      <c r="AG944" s="787" t="s">
        <v>1428</v>
      </c>
      <c r="AH944" s="787" t="s">
        <v>1726</v>
      </c>
      <c r="AI944" s="787">
        <v>500</v>
      </c>
      <c r="AJ944" s="787">
        <v>0</v>
      </c>
      <c r="AK944" s="787">
        <v>500</v>
      </c>
      <c r="AL944" s="742">
        <v>8.5000000000000006E-3</v>
      </c>
      <c r="AM944" s="742">
        <v>0</v>
      </c>
      <c r="AN944" s="743" t="s">
        <v>34</v>
      </c>
      <c r="AO944" s="1172" t="s">
        <v>34</v>
      </c>
      <c r="AP944" s="1178" t="s">
        <v>1742</v>
      </c>
      <c r="AQ944" s="745" t="s">
        <v>679</v>
      </c>
      <c r="AR944" s="742">
        <v>5.6666666666666697E-3</v>
      </c>
      <c r="AS944" s="742">
        <v>5.6666666666666697E-3</v>
      </c>
      <c r="AT944" s="742" t="s">
        <v>1414</v>
      </c>
      <c r="AU944" s="742" t="s">
        <v>2724</v>
      </c>
      <c r="AX944" s="190"/>
      <c r="AY944" s="190"/>
      <c r="AZ944" s="176"/>
      <c r="BA944" s="176"/>
      <c r="BB944" s="176"/>
      <c r="BC944" s="751"/>
      <c r="BD944" s="176"/>
      <c r="BE944" s="176"/>
      <c r="BF944" s="176"/>
      <c r="BG944" s="176"/>
      <c r="BH944" s="751"/>
      <c r="BI944" s="178"/>
      <c r="BJ944" s="191"/>
      <c r="BK944" s="191"/>
      <c r="BL944" s="191"/>
      <c r="BM944" s="210"/>
      <c r="BN944" s="178"/>
      <c r="BO944" s="178"/>
      <c r="BP944" s="178"/>
      <c r="BQ944" s="178"/>
      <c r="BR944" s="178"/>
      <c r="BS944" s="178"/>
      <c r="BT944" s="178"/>
      <c r="BU944" s="179"/>
      <c r="BV944" s="180"/>
      <c r="BW944" s="181"/>
      <c r="BX944" s="177"/>
      <c r="BY944"/>
      <c r="CA944"/>
    </row>
    <row r="945" spans="2:79" ht="18.75">
      <c r="B945" s="1170" t="s">
        <v>4755</v>
      </c>
      <c r="C945" s="335">
        <v>41128181000113</v>
      </c>
      <c r="D945" s="1170" t="s">
        <v>13</v>
      </c>
      <c r="E945" s="1170" t="s">
        <v>615</v>
      </c>
      <c r="F945" s="1170" t="s">
        <v>619</v>
      </c>
      <c r="G945" s="1172" t="s">
        <v>34</v>
      </c>
      <c r="H945" s="1172" t="s">
        <v>34</v>
      </c>
      <c r="I945" s="1172" t="s">
        <v>34</v>
      </c>
      <c r="J945" s="1172" t="s">
        <v>608</v>
      </c>
      <c r="K945" s="1172" t="s">
        <v>48</v>
      </c>
      <c r="L945" s="740" t="s">
        <v>1414</v>
      </c>
      <c r="M945" s="740" t="s">
        <v>34</v>
      </c>
      <c r="N945" s="1172" t="s">
        <v>4756</v>
      </c>
      <c r="O945" s="1172" t="s">
        <v>1320</v>
      </c>
      <c r="P945" s="783">
        <v>44721</v>
      </c>
      <c r="Q945" s="741">
        <v>4.8941378699999998</v>
      </c>
      <c r="R945" s="741">
        <v>5.0565418166666678</v>
      </c>
      <c r="S945" s="784">
        <v>3</v>
      </c>
      <c r="T945" s="742">
        <v>-7.390528353913961E-3</v>
      </c>
      <c r="U945" s="743">
        <v>-0.22737741033102088</v>
      </c>
      <c r="V945" s="742"/>
      <c r="W945" s="743"/>
      <c r="X945" s="742"/>
      <c r="Y945" s="743"/>
      <c r="Z945" s="742"/>
      <c r="AA945" s="743"/>
      <c r="AB945" s="742">
        <v>4.1340959625329438E-2</v>
      </c>
      <c r="AC945" s="744"/>
      <c r="AD945" s="785">
        <v>44156954000163</v>
      </c>
      <c r="AE945" s="1178" t="s">
        <v>1821</v>
      </c>
      <c r="AF945" s="786" t="s">
        <v>1725</v>
      </c>
      <c r="AG945" s="787" t="s">
        <v>1428</v>
      </c>
      <c r="AH945" s="787" t="s">
        <v>2116</v>
      </c>
      <c r="AI945" s="787">
        <v>0</v>
      </c>
      <c r="AJ945" s="787">
        <v>0</v>
      </c>
      <c r="AK945" s="787">
        <v>0</v>
      </c>
      <c r="AL945" s="742">
        <v>0.01</v>
      </c>
      <c r="AM945" s="742">
        <v>0</v>
      </c>
      <c r="AN945" s="743" t="s">
        <v>64</v>
      </c>
      <c r="AO945" s="1172" t="s">
        <v>4626</v>
      </c>
      <c r="AP945" s="1178" t="s">
        <v>1742</v>
      </c>
      <c r="AQ945" s="745" t="s">
        <v>2174</v>
      </c>
      <c r="AR945" s="742">
        <v>0</v>
      </c>
      <c r="AS945" s="742">
        <v>0</v>
      </c>
      <c r="AT945" s="742" t="s">
        <v>1414</v>
      </c>
      <c r="AU945" s="742" t="s">
        <v>2724</v>
      </c>
      <c r="AX945"/>
      <c r="AY945" s="190"/>
      <c r="AZ945" s="176"/>
      <c r="BA945" s="176"/>
      <c r="BB945" s="176"/>
      <c r="BC945" s="751"/>
      <c r="BD945" s="176"/>
      <c r="BE945" s="176"/>
      <c r="BF945" s="176"/>
      <c r="BG945" s="176"/>
      <c r="BH945" s="751"/>
      <c r="BI945" s="178"/>
      <c r="BJ945" s="191"/>
      <c r="BK945" s="191"/>
      <c r="BL945" s="191"/>
      <c r="BM945" s="178"/>
      <c r="BN945" s="178"/>
      <c r="BO945" s="178"/>
      <c r="BP945" s="178"/>
      <c r="BQ945" s="178"/>
      <c r="BR945" s="178"/>
      <c r="BS945" s="178"/>
      <c r="BT945" s="178"/>
      <c r="BU945" s="179"/>
      <c r="BV945" s="180"/>
      <c r="BW945" s="181"/>
      <c r="BX945" s="177"/>
      <c r="BY945"/>
      <c r="CA945"/>
    </row>
    <row r="946" spans="2:79" ht="18.75">
      <c r="B946" s="1170" t="s">
        <v>316</v>
      </c>
      <c r="C946" s="335">
        <v>11403956000150</v>
      </c>
      <c r="D946" s="1170" t="s">
        <v>13</v>
      </c>
      <c r="E946" s="1170" t="s">
        <v>616</v>
      </c>
      <c r="F946" s="1170" t="s">
        <v>617</v>
      </c>
      <c r="G946" s="1172" t="s">
        <v>34</v>
      </c>
      <c r="H946" s="1172" t="s">
        <v>1336</v>
      </c>
      <c r="I946" s="1172" t="s">
        <v>34</v>
      </c>
      <c r="J946" s="1172" t="s">
        <v>608</v>
      </c>
      <c r="K946" s="1172" t="s">
        <v>48</v>
      </c>
      <c r="L946" s="740" t="s">
        <v>1414</v>
      </c>
      <c r="M946" s="740" t="s">
        <v>34</v>
      </c>
      <c r="N946" s="1172" t="s">
        <v>3710</v>
      </c>
      <c r="O946" s="1172" t="s">
        <v>1320</v>
      </c>
      <c r="P946" s="783">
        <v>40261</v>
      </c>
      <c r="Q946" s="741">
        <v>480.69965500000001</v>
      </c>
      <c r="R946" s="741">
        <v>615.80868974297198</v>
      </c>
      <c r="S946" s="784">
        <v>15</v>
      </c>
      <c r="T946" s="742">
        <v>2.9931291216500622E-3</v>
      </c>
      <c r="U946" s="743">
        <v>9.208677862750235E-2</v>
      </c>
      <c r="V946" s="742">
        <v>9.1126831651849871E-2</v>
      </c>
      <c r="W946" s="743">
        <v>0.6888502075906433</v>
      </c>
      <c r="X946" s="742">
        <v>0.14178744782718722</v>
      </c>
      <c r="Y946" s="743">
        <v>0.6906649334580256</v>
      </c>
      <c r="Z946" s="742">
        <v>0.19743940490964107</v>
      </c>
      <c r="AA946" s="743">
        <v>0.85074903353833842</v>
      </c>
      <c r="AB946" s="742">
        <v>2.7946197228316774E-2</v>
      </c>
      <c r="AC946" s="744">
        <v>-1.4728830793137981</v>
      </c>
      <c r="AD946" s="785">
        <v>11490618000101</v>
      </c>
      <c r="AE946" s="1178" t="s">
        <v>1821</v>
      </c>
      <c r="AF946" s="786" t="s">
        <v>1725</v>
      </c>
      <c r="AG946" s="787" t="s">
        <v>1428</v>
      </c>
      <c r="AH946" s="787" t="s">
        <v>1730</v>
      </c>
      <c r="AI946" s="787">
        <v>5000</v>
      </c>
      <c r="AJ946" s="787">
        <v>0</v>
      </c>
      <c r="AK946" s="787">
        <v>0</v>
      </c>
      <c r="AL946" s="742">
        <v>0.02</v>
      </c>
      <c r="AM946" s="742">
        <v>0.2</v>
      </c>
      <c r="AN946" s="743" t="s">
        <v>64</v>
      </c>
      <c r="AO946" s="1172" t="s">
        <v>34</v>
      </c>
      <c r="AP946" s="1178" t="s">
        <v>1742</v>
      </c>
      <c r="AQ946" s="745" t="s">
        <v>668</v>
      </c>
      <c r="AR946" s="742">
        <v>5.0000000000000001E-3</v>
      </c>
      <c r="AS946" s="742">
        <v>5.0000000000000001E-3</v>
      </c>
      <c r="AT946" s="742" t="s">
        <v>1414</v>
      </c>
      <c r="AU946" s="742" t="s">
        <v>2724</v>
      </c>
      <c r="AX946"/>
      <c r="AY946" s="190"/>
      <c r="AZ946" s="176"/>
      <c r="BA946" s="176"/>
      <c r="BB946" s="176"/>
      <c r="BC946" s="751"/>
      <c r="BD946" s="176"/>
      <c r="BE946" s="176"/>
      <c r="BF946" s="176"/>
      <c r="BG946" s="176"/>
      <c r="BH946" s="751"/>
      <c r="BI946" s="178"/>
      <c r="BJ946" s="191"/>
      <c r="BK946" s="191"/>
      <c r="BL946" s="191"/>
      <c r="BM946" s="178"/>
      <c r="BN946" s="178"/>
      <c r="BO946" s="178"/>
      <c r="BP946" s="178"/>
      <c r="BQ946" s="178"/>
      <c r="BR946" s="178"/>
      <c r="BS946" s="178"/>
      <c r="BT946" s="178"/>
      <c r="BU946" s="179"/>
      <c r="BV946" s="180"/>
      <c r="BW946" s="181"/>
      <c r="BX946" s="177"/>
      <c r="BY946"/>
      <c r="CA946"/>
    </row>
    <row r="947" spans="2:79" ht="18.75">
      <c r="B947" s="1170" t="s">
        <v>317</v>
      </c>
      <c r="C947" s="335">
        <v>11628883000103</v>
      </c>
      <c r="D947" s="1170" t="s">
        <v>14</v>
      </c>
      <c r="E947" s="1170" t="s">
        <v>607</v>
      </c>
      <c r="F947" s="1170" t="s">
        <v>1414</v>
      </c>
      <c r="G947" s="1172" t="s">
        <v>1414</v>
      </c>
      <c r="H947" s="1172" t="s">
        <v>34</v>
      </c>
      <c r="I947" s="1172" t="s">
        <v>34</v>
      </c>
      <c r="J947" s="1172" t="s">
        <v>608</v>
      </c>
      <c r="K947" s="1172" t="s">
        <v>48</v>
      </c>
      <c r="L947" s="740" t="s">
        <v>1414</v>
      </c>
      <c r="M947" s="740" t="s">
        <v>34</v>
      </c>
      <c r="N947" s="1172" t="s">
        <v>3712</v>
      </c>
      <c r="O947" s="1172" t="s">
        <v>1320</v>
      </c>
      <c r="P947" s="783">
        <v>40271</v>
      </c>
      <c r="Q947" s="741">
        <v>830.35069899999996</v>
      </c>
      <c r="R947" s="741">
        <v>970.60146446184808</v>
      </c>
      <c r="S947" s="784">
        <v>17</v>
      </c>
      <c r="T947" s="742">
        <v>-5.3811542619896957E-2</v>
      </c>
      <c r="U947" s="743">
        <v>-1.655568941880819</v>
      </c>
      <c r="V947" s="742">
        <v>-0.12314554744173933</v>
      </c>
      <c r="W947" s="743">
        <v>-0.93088758142271633</v>
      </c>
      <c r="X947" s="742">
        <v>-0.10371536225004585</v>
      </c>
      <c r="Y947" s="743">
        <v>-0.50521089747175529</v>
      </c>
      <c r="Z947" s="742">
        <v>0.44093579691743456</v>
      </c>
      <c r="AA947" s="743">
        <v>1.8999535743720575</v>
      </c>
      <c r="AB947" s="742">
        <v>0.1935262699893236</v>
      </c>
      <c r="AC947" s="744">
        <v>-1.3198924370135117</v>
      </c>
      <c r="AD947" s="785">
        <v>11616482000125</v>
      </c>
      <c r="AE947" s="1178" t="s">
        <v>1821</v>
      </c>
      <c r="AF947" s="786" t="s">
        <v>1765</v>
      </c>
      <c r="AG947" s="787" t="s">
        <v>719</v>
      </c>
      <c r="AH947" s="787" t="s">
        <v>1730</v>
      </c>
      <c r="AI947" s="787">
        <v>5000</v>
      </c>
      <c r="AJ947" s="787">
        <v>0</v>
      </c>
      <c r="AK947" s="787">
        <v>0</v>
      </c>
      <c r="AL947" s="742">
        <v>0.02</v>
      </c>
      <c r="AM947" s="742">
        <v>0.2</v>
      </c>
      <c r="AN947" s="743" t="s">
        <v>666</v>
      </c>
      <c r="AO947" s="1172" t="s">
        <v>34</v>
      </c>
      <c r="AP947" s="1178" t="s">
        <v>1727</v>
      </c>
      <c r="AQ947" s="745" t="s">
        <v>665</v>
      </c>
      <c r="AR947" s="742">
        <v>5.3333333333333297E-3</v>
      </c>
      <c r="AS947" s="742">
        <v>5.3333333333333297E-3</v>
      </c>
      <c r="AT947" s="742" t="s">
        <v>1414</v>
      </c>
      <c r="AU947" s="742" t="s">
        <v>2724</v>
      </c>
      <c r="AX947"/>
      <c r="AY947" s="190"/>
      <c r="AZ947" s="176"/>
      <c r="BA947" s="176"/>
      <c r="BB947" s="176"/>
      <c r="BC947" s="751"/>
      <c r="BD947" s="176"/>
      <c r="BE947" s="176"/>
      <c r="BF947" s="176"/>
      <c r="BG947" s="176"/>
      <c r="BH947" s="751"/>
      <c r="BI947" s="178"/>
      <c r="BJ947" s="191"/>
      <c r="BK947" s="191"/>
      <c r="BL947" s="191"/>
      <c r="BM947" s="178"/>
      <c r="BN947" s="178"/>
      <c r="BO947" s="178"/>
      <c r="BP947" s="178"/>
      <c r="BQ947" s="178"/>
      <c r="BR947" s="178"/>
      <c r="BS947" s="178"/>
      <c r="BT947" s="178"/>
      <c r="BU947" s="179"/>
      <c r="BV947" s="180"/>
      <c r="BW947" s="181"/>
      <c r="BX947" s="177"/>
      <c r="BY947"/>
      <c r="CA947"/>
    </row>
    <row r="948" spans="2:79" ht="18.75">
      <c r="B948" s="1170" t="s">
        <v>693</v>
      </c>
      <c r="C948" s="335">
        <v>23711486000171</v>
      </c>
      <c r="D948" s="1170" t="s">
        <v>13</v>
      </c>
      <c r="E948" s="1170" t="s">
        <v>616</v>
      </c>
      <c r="F948" s="1170" t="s">
        <v>17</v>
      </c>
      <c r="G948" s="1172" t="s">
        <v>1414</v>
      </c>
      <c r="H948" s="1172" t="s">
        <v>34</v>
      </c>
      <c r="I948" s="1172" t="s">
        <v>34</v>
      </c>
      <c r="J948" s="1172" t="s">
        <v>611</v>
      </c>
      <c r="K948" s="1172" t="s">
        <v>49</v>
      </c>
      <c r="L948" s="740" t="s">
        <v>1414</v>
      </c>
      <c r="M948" s="740" t="s">
        <v>1411</v>
      </c>
      <c r="N948" s="1172" t="s">
        <v>3713</v>
      </c>
      <c r="O948" s="1172" t="s">
        <v>1320</v>
      </c>
      <c r="P948" s="783">
        <v>42417</v>
      </c>
      <c r="Q948" s="741">
        <v>64.790295999999998</v>
      </c>
      <c r="R948" s="741">
        <v>68.412022999999991</v>
      </c>
      <c r="S948" s="784">
        <v>1</v>
      </c>
      <c r="T948" s="742">
        <v>-2.3188036836204517E-2</v>
      </c>
      <c r="U948" s="743">
        <v>-0.71340444336219411</v>
      </c>
      <c r="V948" s="742">
        <v>0.12466963757974114</v>
      </c>
      <c r="W948" s="743">
        <v>0.94240855487168274</v>
      </c>
      <c r="X948" s="742">
        <v>-7.9442406282257627E-2</v>
      </c>
      <c r="Y948" s="743">
        <v>-0.38697420039293595</v>
      </c>
      <c r="Z948" s="742">
        <v>-8.6990673541142982E-4</v>
      </c>
      <c r="AA948" s="743">
        <v>-3.7483516259505644E-3</v>
      </c>
      <c r="AB948" s="742">
        <v>0.18040651449092338</v>
      </c>
      <c r="AC948" s="744">
        <v>-4.2230598614253378E-2</v>
      </c>
      <c r="AD948" s="785">
        <v>0</v>
      </c>
      <c r="AE948" s="1178" t="s">
        <v>1821</v>
      </c>
      <c r="AF948" s="786" t="s">
        <v>1725</v>
      </c>
      <c r="AG948" s="787" t="s">
        <v>1428</v>
      </c>
      <c r="AH948" s="787" t="s">
        <v>1730</v>
      </c>
      <c r="AI948" s="787">
        <v>5000</v>
      </c>
      <c r="AJ948" s="787">
        <v>0</v>
      </c>
      <c r="AK948" s="787">
        <v>0</v>
      </c>
      <c r="AL948" s="742">
        <v>7.4999999999999997E-3</v>
      </c>
      <c r="AM948" s="742">
        <v>0</v>
      </c>
      <c r="AN948" s="743" t="s">
        <v>34</v>
      </c>
      <c r="AO948" s="1172" t="s">
        <v>34</v>
      </c>
      <c r="AP948" s="1178" t="s">
        <v>1736</v>
      </c>
      <c r="AQ948" s="745" t="s">
        <v>17</v>
      </c>
      <c r="AR948" s="742">
        <v>1.75E-3</v>
      </c>
      <c r="AS948" s="742">
        <v>1.75E-3</v>
      </c>
      <c r="AT948" s="742" t="s">
        <v>1414</v>
      </c>
      <c r="AU948" s="742" t="s">
        <v>2724</v>
      </c>
      <c r="AX948"/>
      <c r="AY948" s="190"/>
      <c r="AZ948" s="176"/>
      <c r="BA948" s="176"/>
      <c r="BB948" s="176"/>
      <c r="BC948" s="751"/>
      <c r="BD948" s="176"/>
      <c r="BE948" s="176"/>
      <c r="BF948" s="176"/>
      <c r="BG948" s="176"/>
      <c r="BH948" s="751"/>
      <c r="BI948" s="178"/>
      <c r="BJ948" s="191"/>
      <c r="BK948" s="191"/>
      <c r="BL948" s="191"/>
      <c r="BM948" s="178"/>
      <c r="BN948" s="178"/>
      <c r="BO948" s="178"/>
      <c r="BP948" s="178"/>
      <c r="BQ948" s="178"/>
      <c r="BR948" s="178"/>
      <c r="BS948" s="178"/>
      <c r="BT948" s="178"/>
      <c r="BU948" s="179"/>
      <c r="BV948" s="180"/>
      <c r="BW948" s="181"/>
      <c r="BX948" s="177"/>
      <c r="BY948"/>
      <c r="CA948"/>
    </row>
    <row r="949" spans="2:79" ht="18.75">
      <c r="B949" s="1170" t="s">
        <v>2626</v>
      </c>
      <c r="C949" s="335">
        <v>17685620000104</v>
      </c>
      <c r="D949" s="1170" t="s">
        <v>13</v>
      </c>
      <c r="E949" s="1170" t="s">
        <v>615</v>
      </c>
      <c r="F949" s="1170" t="s">
        <v>619</v>
      </c>
      <c r="G949" s="1172" t="s">
        <v>34</v>
      </c>
      <c r="H949" s="1172" t="s">
        <v>1336</v>
      </c>
      <c r="I949" s="1172" t="s">
        <v>34</v>
      </c>
      <c r="J949" s="1172" t="s">
        <v>608</v>
      </c>
      <c r="K949" s="1172" t="s">
        <v>48</v>
      </c>
      <c r="L949" s="740" t="s">
        <v>1414</v>
      </c>
      <c r="M949" s="740" t="s">
        <v>34</v>
      </c>
      <c r="N949" s="1172" t="s">
        <v>3714</v>
      </c>
      <c r="O949" s="1172" t="s">
        <v>1320</v>
      </c>
      <c r="P949" s="783">
        <v>41527</v>
      </c>
      <c r="Q949" s="741"/>
      <c r="R949" s="741"/>
      <c r="S949" s="784">
        <v>4</v>
      </c>
      <c r="T949" s="742"/>
      <c r="U949" s="743"/>
      <c r="V949" s="742"/>
      <c r="W949" s="743"/>
      <c r="X949" s="742"/>
      <c r="Y949" s="743"/>
      <c r="Z949" s="742"/>
      <c r="AA949" s="743"/>
      <c r="AB949" s="742"/>
      <c r="AC949" s="744"/>
      <c r="AD949" s="785">
        <v>17906106000151</v>
      </c>
      <c r="AE949" s="1178" t="s">
        <v>1821</v>
      </c>
      <c r="AF949" s="786" t="s">
        <v>1725</v>
      </c>
      <c r="AG949" s="787" t="s">
        <v>1428</v>
      </c>
      <c r="AH949" s="787" t="s">
        <v>2116</v>
      </c>
      <c r="AI949" s="787">
        <v>0</v>
      </c>
      <c r="AJ949" s="787">
        <v>0</v>
      </c>
      <c r="AK949" s="787">
        <v>0</v>
      </c>
      <c r="AL949" s="742">
        <v>1.95E-2</v>
      </c>
      <c r="AM949" s="742">
        <v>0</v>
      </c>
      <c r="AN949" s="743" t="s">
        <v>64</v>
      </c>
      <c r="AO949" s="1172" t="s">
        <v>4623</v>
      </c>
      <c r="AP949" s="1178" t="s">
        <v>1742</v>
      </c>
      <c r="AQ949" s="745" t="s">
        <v>2174</v>
      </c>
      <c r="AR949" s="742">
        <v>0</v>
      </c>
      <c r="AS949" s="742">
        <v>0</v>
      </c>
      <c r="AT949" s="742" t="s">
        <v>1414</v>
      </c>
      <c r="AU949" s="742" t="s">
        <v>2724</v>
      </c>
      <c r="AX949"/>
      <c r="AY949" s="190"/>
      <c r="AZ949" s="176"/>
      <c r="BA949" s="176"/>
      <c r="BB949" s="176"/>
      <c r="BC949" s="751"/>
      <c r="BD949" s="176"/>
      <c r="BE949" s="176"/>
      <c r="BF949" s="176"/>
      <c r="BG949" s="176"/>
      <c r="BH949" s="751"/>
      <c r="BI949" s="178"/>
      <c r="BJ949" s="191"/>
      <c r="BK949" s="191"/>
      <c r="BL949" s="191"/>
      <c r="BM949" s="178"/>
      <c r="BN949" s="178"/>
      <c r="BO949" s="178"/>
      <c r="BP949" s="178"/>
      <c r="BQ949" s="178"/>
      <c r="BR949" s="178"/>
      <c r="BS949" s="178"/>
      <c r="BT949" s="178"/>
      <c r="BU949" s="179"/>
      <c r="BV949" s="180"/>
      <c r="BW949" s="181"/>
      <c r="BX949" s="177"/>
      <c r="BY949"/>
      <c r="CA949"/>
    </row>
    <row r="950" spans="2:79" ht="18.75">
      <c r="B950" s="1170" t="s">
        <v>1100</v>
      </c>
      <c r="C950" s="335">
        <v>15578417000103</v>
      </c>
      <c r="D950" s="1170" t="s">
        <v>13</v>
      </c>
      <c r="E950" s="1170" t="s">
        <v>615</v>
      </c>
      <c r="F950" s="1170" t="s">
        <v>619</v>
      </c>
      <c r="G950" s="1172" t="s">
        <v>34</v>
      </c>
      <c r="H950" s="1172" t="s">
        <v>1336</v>
      </c>
      <c r="I950" s="1172" t="s">
        <v>34</v>
      </c>
      <c r="J950" s="1172" t="s">
        <v>611</v>
      </c>
      <c r="K950" s="1172" t="s">
        <v>48</v>
      </c>
      <c r="L950" s="740" t="s">
        <v>1414</v>
      </c>
      <c r="M950" s="740" t="s">
        <v>1411</v>
      </c>
      <c r="N950" s="1172" t="s">
        <v>3715</v>
      </c>
      <c r="O950" s="1172" t="s">
        <v>1320</v>
      </c>
      <c r="P950" s="783">
        <v>41098</v>
      </c>
      <c r="Q950" s="741">
        <v>352.09957800000001</v>
      </c>
      <c r="R950" s="741">
        <v>569.93898618951619</v>
      </c>
      <c r="S950" s="784">
        <v>1</v>
      </c>
      <c r="T950" s="742">
        <v>1.8857058902771895E-2</v>
      </c>
      <c r="U950" s="743">
        <v>0.58015733306822137</v>
      </c>
      <c r="V950" s="742">
        <v>0.1093518395837445</v>
      </c>
      <c r="W950" s="743">
        <v>0.82661753988625586</v>
      </c>
      <c r="X950" s="742">
        <v>0.16426368356335885</v>
      </c>
      <c r="Y950" s="743">
        <v>0.80014957470800574</v>
      </c>
      <c r="Z950" s="742">
        <v>0.2019693766681383</v>
      </c>
      <c r="AA950" s="743">
        <v>0.87026828349384355</v>
      </c>
      <c r="AB950" s="742">
        <v>1.6466996604179159E-2</v>
      </c>
      <c r="AC950" s="744">
        <v>-1.3928753158932614</v>
      </c>
      <c r="AD950" s="785">
        <v>11616552000145</v>
      </c>
      <c r="AE950" s="1178" t="s">
        <v>1821</v>
      </c>
      <c r="AF950" s="786" t="s">
        <v>1725</v>
      </c>
      <c r="AG950" s="787" t="s">
        <v>1428</v>
      </c>
      <c r="AH950" s="787" t="s">
        <v>1730</v>
      </c>
      <c r="AI950" s="787">
        <v>1000</v>
      </c>
      <c r="AJ950" s="787">
        <v>0</v>
      </c>
      <c r="AK950" s="787">
        <v>0</v>
      </c>
      <c r="AL950" s="742">
        <v>0.02</v>
      </c>
      <c r="AM950" s="742">
        <v>0.2</v>
      </c>
      <c r="AN950" s="743" t="s">
        <v>64</v>
      </c>
      <c r="AO950" s="1172" t="s">
        <v>34</v>
      </c>
      <c r="AP950" s="1178" t="s">
        <v>1742</v>
      </c>
      <c r="AQ950" s="745" t="s">
        <v>668</v>
      </c>
      <c r="AR950" s="742">
        <v>2.5000000000000001E-3</v>
      </c>
      <c r="AS950" s="742">
        <v>2.5000000000000001E-3</v>
      </c>
      <c r="AT950" s="742" t="s">
        <v>1414</v>
      </c>
      <c r="AU950" s="742" t="s">
        <v>2724</v>
      </c>
      <c r="AX950"/>
      <c r="AY950" s="190"/>
      <c r="AZ950" s="176"/>
      <c r="BA950" s="176"/>
      <c r="BB950" s="176"/>
      <c r="BC950" s="751"/>
      <c r="BD950" s="176"/>
      <c r="BE950" s="176"/>
      <c r="BF950" s="176"/>
      <c r="BG950" s="176"/>
      <c r="BH950" s="751"/>
      <c r="BI950" s="178"/>
      <c r="BJ950" s="191"/>
      <c r="BK950" s="191"/>
      <c r="BL950" s="191"/>
      <c r="BM950" s="178"/>
      <c r="BN950" s="178"/>
      <c r="BO950" s="178"/>
      <c r="BP950" s="178"/>
      <c r="BQ950" s="178"/>
      <c r="BR950" s="178"/>
      <c r="BS950" s="178"/>
      <c r="BT950" s="178"/>
      <c r="BU950" s="179"/>
      <c r="BV950" s="180"/>
      <c r="BW950" s="181"/>
      <c r="BX950" s="177"/>
      <c r="BY950"/>
      <c r="CA950"/>
    </row>
    <row r="951" spans="2:79" ht="18.75">
      <c r="B951" s="1170" t="s">
        <v>1677</v>
      </c>
      <c r="C951" s="335">
        <v>11628865000113</v>
      </c>
      <c r="D951" s="1170" t="s">
        <v>13</v>
      </c>
      <c r="E951" s="1170" t="s">
        <v>615</v>
      </c>
      <c r="F951" s="1170" t="s">
        <v>619</v>
      </c>
      <c r="G951" s="1172" t="s">
        <v>34</v>
      </c>
      <c r="H951" s="1172" t="s">
        <v>1337</v>
      </c>
      <c r="I951" s="1172" t="s">
        <v>34</v>
      </c>
      <c r="J951" s="1172" t="s">
        <v>611</v>
      </c>
      <c r="K951" s="1172" t="s">
        <v>48</v>
      </c>
      <c r="L951" s="740" t="s">
        <v>1414</v>
      </c>
      <c r="M951" s="740" t="s">
        <v>34</v>
      </c>
      <c r="N951" s="1172" t="s">
        <v>3716</v>
      </c>
      <c r="O951" s="1172" t="s">
        <v>1323</v>
      </c>
      <c r="P951" s="783">
        <v>40271</v>
      </c>
      <c r="Q951" s="741">
        <v>0</v>
      </c>
      <c r="R951" s="741">
        <v>5.3696402301587289</v>
      </c>
      <c r="S951" s="784">
        <v>1</v>
      </c>
      <c r="T951" s="742"/>
      <c r="U951" s="743"/>
      <c r="V951" s="742">
        <v>5.7138326991122534E-2</v>
      </c>
      <c r="W951" s="743">
        <v>0.43192271360416395</v>
      </c>
      <c r="X951" s="742">
        <v>0.10987304171747003</v>
      </c>
      <c r="Y951" s="743">
        <v>0.53520574782555996</v>
      </c>
      <c r="Z951" s="742">
        <v>0.14750626477421713</v>
      </c>
      <c r="AA951" s="743">
        <v>0.6355915236623958</v>
      </c>
      <c r="AB951" s="742">
        <v>9.8951791027601151E-3</v>
      </c>
      <c r="AC951" s="744">
        <v>-7.5946059095099443</v>
      </c>
      <c r="AD951" s="785">
        <v>11616552000145</v>
      </c>
      <c r="AE951" s="1178" t="s">
        <v>1821</v>
      </c>
      <c r="AF951" s="786" t="s">
        <v>1725</v>
      </c>
      <c r="AG951" s="787" t="s">
        <v>1428</v>
      </c>
      <c r="AH951" s="787" t="s">
        <v>1730</v>
      </c>
      <c r="AI951" s="787">
        <v>30000</v>
      </c>
      <c r="AJ951" s="787">
        <v>0</v>
      </c>
      <c r="AK951" s="787">
        <v>0</v>
      </c>
      <c r="AL951" s="742">
        <v>7.4999999999999997E-3</v>
      </c>
      <c r="AM951" s="742">
        <v>0.2</v>
      </c>
      <c r="AN951" s="743" t="s">
        <v>64</v>
      </c>
      <c r="AO951" s="1172" t="s">
        <v>34</v>
      </c>
      <c r="AP951" s="1178" t="s">
        <v>1742</v>
      </c>
      <c r="AQ951" s="745" t="s">
        <v>668</v>
      </c>
      <c r="AR951" s="742">
        <v>1.8749999999999999E-3</v>
      </c>
      <c r="AS951" s="742">
        <v>1.8749999999999999E-3</v>
      </c>
      <c r="AT951" s="742" t="s">
        <v>1414</v>
      </c>
      <c r="AU951" s="742" t="s">
        <v>2724</v>
      </c>
      <c r="AX951" s="190"/>
      <c r="AY951" s="190"/>
      <c r="AZ951" s="176"/>
      <c r="BA951" s="176"/>
      <c r="BB951" s="176"/>
      <c r="BC951" s="751"/>
      <c r="BD951" s="176"/>
      <c r="BE951" s="176"/>
      <c r="BF951" s="176"/>
      <c r="BG951" s="176"/>
      <c r="BH951" s="751"/>
      <c r="BI951" s="178"/>
      <c r="BJ951" s="191"/>
      <c r="BK951" s="191"/>
      <c r="BL951" s="191"/>
      <c r="BM951" s="210"/>
      <c r="BN951" s="178"/>
      <c r="BO951" s="178"/>
      <c r="BP951" s="178"/>
      <c r="BQ951" s="178"/>
      <c r="BR951" s="178"/>
      <c r="BS951" s="178"/>
      <c r="BT951" s="178"/>
      <c r="BU951" s="179"/>
      <c r="BV951" s="180"/>
      <c r="BW951" s="181"/>
      <c r="BX951" s="177"/>
      <c r="BY951"/>
      <c r="CA951"/>
    </row>
    <row r="952" spans="2:79" ht="18.75">
      <c r="B952" s="1170" t="s">
        <v>28</v>
      </c>
      <c r="C952" s="335">
        <v>18525868000170</v>
      </c>
      <c r="D952" s="1170" t="s">
        <v>14</v>
      </c>
      <c r="E952" s="1170" t="s">
        <v>614</v>
      </c>
      <c r="F952" s="1170" t="s">
        <v>1414</v>
      </c>
      <c r="G952" s="1172" t="s">
        <v>1414</v>
      </c>
      <c r="H952" s="1172" t="s">
        <v>865</v>
      </c>
      <c r="I952" s="1172" t="s">
        <v>34</v>
      </c>
      <c r="J952" s="1172" t="s">
        <v>608</v>
      </c>
      <c r="K952" s="1172" t="s">
        <v>48</v>
      </c>
      <c r="L952" s="740" t="s">
        <v>1414</v>
      </c>
      <c r="M952" s="740" t="s">
        <v>34</v>
      </c>
      <c r="N952" s="1172" t="s">
        <v>3717</v>
      </c>
      <c r="O952" s="1172" t="s">
        <v>1320</v>
      </c>
      <c r="P952" s="783">
        <v>41521</v>
      </c>
      <c r="Q952" s="741">
        <v>43.259838999999999</v>
      </c>
      <c r="R952" s="741">
        <v>94.781429682730959</v>
      </c>
      <c r="S952" s="784">
        <v>32</v>
      </c>
      <c r="T952" s="742">
        <v>-6.0291511981099943E-2</v>
      </c>
      <c r="U952" s="743">
        <v>-1.8549320431121938</v>
      </c>
      <c r="V952" s="742">
        <v>-0.13382233652949549</v>
      </c>
      <c r="W952" s="743">
        <v>-1.0115960648208993</v>
      </c>
      <c r="X952" s="742">
        <v>-0.17880646503940711</v>
      </c>
      <c r="Y952" s="743">
        <v>-0.87098933770798226</v>
      </c>
      <c r="Z952" s="742">
        <v>-1.1802989232904126E-2</v>
      </c>
      <c r="AA952" s="743">
        <v>-5.085804268581582E-2</v>
      </c>
      <c r="AB952" s="742">
        <v>0.177440283510028</v>
      </c>
      <c r="AC952" s="744">
        <v>-1.4997194771448847</v>
      </c>
      <c r="AD952" s="785">
        <v>18525753000186</v>
      </c>
      <c r="AE952" s="1178" t="s">
        <v>1821</v>
      </c>
      <c r="AF952" s="786" t="s">
        <v>1725</v>
      </c>
      <c r="AG952" s="787" t="s">
        <v>1428</v>
      </c>
      <c r="AH952" s="787" t="s">
        <v>1730</v>
      </c>
      <c r="AI952" s="787">
        <v>5000</v>
      </c>
      <c r="AJ952" s="787">
        <v>0</v>
      </c>
      <c r="AK952" s="787">
        <v>0</v>
      </c>
      <c r="AL952" s="742">
        <v>0.02</v>
      </c>
      <c r="AM952" s="742">
        <v>0.2</v>
      </c>
      <c r="AN952" s="743" t="s">
        <v>2124</v>
      </c>
      <c r="AO952" s="1172" t="s">
        <v>34</v>
      </c>
      <c r="AP952" s="1178" t="s">
        <v>1742</v>
      </c>
      <c r="AQ952" s="745" t="s">
        <v>674</v>
      </c>
      <c r="AR952" s="742">
        <v>4.6666666666666697E-3</v>
      </c>
      <c r="AS952" s="742">
        <v>4.6666666666666697E-3</v>
      </c>
      <c r="AT952" s="742" t="s">
        <v>1414</v>
      </c>
      <c r="AU952" s="742" t="s">
        <v>2724</v>
      </c>
      <c r="AX952" s="190"/>
      <c r="AY952" s="190"/>
      <c r="AZ952" s="176"/>
      <c r="BA952" s="176"/>
      <c r="BB952" s="176"/>
      <c r="BC952" s="751"/>
      <c r="BD952" s="176"/>
      <c r="BE952" s="176"/>
      <c r="BF952" s="176"/>
      <c r="BG952" s="176"/>
      <c r="BH952" s="751"/>
      <c r="BI952" s="178"/>
      <c r="BJ952" s="191"/>
      <c r="BK952" s="191"/>
      <c r="BL952" s="191"/>
      <c r="BM952" s="210"/>
      <c r="BN952" s="178"/>
      <c r="BO952" s="178"/>
      <c r="BP952" s="178"/>
      <c r="BQ952" s="178"/>
      <c r="BR952" s="178"/>
      <c r="BS952" s="178"/>
      <c r="BT952" s="178"/>
      <c r="BU952" s="179"/>
      <c r="BV952" s="180"/>
      <c r="BW952" s="181"/>
      <c r="BX952" s="177"/>
      <c r="BY952"/>
      <c r="CA952"/>
    </row>
    <row r="953" spans="2:79" ht="18.75">
      <c r="B953" s="1170" t="s">
        <v>1101</v>
      </c>
      <c r="C953" s="335">
        <v>17164789000119</v>
      </c>
      <c r="D953" s="1170" t="s">
        <v>13</v>
      </c>
      <c r="E953" s="1170" t="s">
        <v>616</v>
      </c>
      <c r="F953" s="1170" t="s">
        <v>617</v>
      </c>
      <c r="G953" s="1172" t="s">
        <v>34</v>
      </c>
      <c r="H953" s="1172" t="s">
        <v>1336</v>
      </c>
      <c r="I953" s="1172" t="s">
        <v>34</v>
      </c>
      <c r="J953" s="1172" t="s">
        <v>608</v>
      </c>
      <c r="K953" s="1172" t="s">
        <v>48</v>
      </c>
      <c r="L953" s="740" t="s">
        <v>1414</v>
      </c>
      <c r="M953" s="740" t="s">
        <v>34</v>
      </c>
      <c r="N953" s="1172" t="s">
        <v>3718</v>
      </c>
      <c r="O953" s="1172" t="s">
        <v>1323</v>
      </c>
      <c r="P953" s="783">
        <v>41264</v>
      </c>
      <c r="Q953" s="741">
        <v>77.208781999999999</v>
      </c>
      <c r="R953" s="741">
        <v>126.64422290725803</v>
      </c>
      <c r="S953" s="784">
        <v>32</v>
      </c>
      <c r="T953" s="742">
        <v>1.3665185446844363E-2</v>
      </c>
      <c r="U953" s="743">
        <v>0.42042386278798366</v>
      </c>
      <c r="V953" s="742">
        <v>6.0606808876711771E-2</v>
      </c>
      <c r="W953" s="743">
        <v>0.45814182408570381</v>
      </c>
      <c r="X953" s="742">
        <v>5.1179501673274563E-2</v>
      </c>
      <c r="Y953" s="743">
        <v>0.24930194921534696</v>
      </c>
      <c r="Z953" s="742">
        <v>0.14522425075935819</v>
      </c>
      <c r="AA953" s="743">
        <v>0.62575852594570036</v>
      </c>
      <c r="AB953" s="742">
        <v>5.252344007196421E-2</v>
      </c>
      <c r="AC953" s="744">
        <v>-1.3647526457840289</v>
      </c>
      <c r="AD953" s="785">
        <v>17102710000125</v>
      </c>
      <c r="AE953" s="1178" t="s">
        <v>1821</v>
      </c>
      <c r="AF953" s="786" t="s">
        <v>1725</v>
      </c>
      <c r="AG953" s="787" t="s">
        <v>1428</v>
      </c>
      <c r="AH953" s="787" t="s">
        <v>1730</v>
      </c>
      <c r="AI953" s="787">
        <v>5000</v>
      </c>
      <c r="AJ953" s="787">
        <v>0</v>
      </c>
      <c r="AK953" s="787">
        <v>0</v>
      </c>
      <c r="AL953" s="742">
        <v>0.02</v>
      </c>
      <c r="AM953" s="742">
        <v>0</v>
      </c>
      <c r="AN953" s="743" t="s">
        <v>2124</v>
      </c>
      <c r="AO953" s="1172" t="s">
        <v>34</v>
      </c>
      <c r="AP953" s="1178" t="s">
        <v>1742</v>
      </c>
      <c r="AQ953" s="745" t="s">
        <v>674</v>
      </c>
      <c r="AR953" s="742">
        <v>4.6666666666666697E-3</v>
      </c>
      <c r="AS953" s="742">
        <v>4.6666666666666697E-3</v>
      </c>
      <c r="AT953" s="742" t="s">
        <v>1414</v>
      </c>
      <c r="AU953" s="742" t="s">
        <v>2724</v>
      </c>
      <c r="AX953" s="190"/>
      <c r="AY953" s="190"/>
      <c r="AZ953" s="176"/>
      <c r="BA953" s="176"/>
      <c r="BB953" s="176"/>
      <c r="BC953" s="751"/>
      <c r="BD953" s="176"/>
      <c r="BE953" s="176"/>
      <c r="BF953" s="176"/>
      <c r="BG953" s="176"/>
      <c r="BH953" s="751"/>
      <c r="BI953" s="178"/>
      <c r="BJ953" s="191"/>
      <c r="BK953" s="191"/>
      <c r="BL953" s="191"/>
      <c r="BM953" s="210"/>
      <c r="BN953" s="178"/>
      <c r="BO953" s="178"/>
      <c r="BP953" s="178"/>
      <c r="BQ953" s="178"/>
      <c r="BR953" s="178"/>
      <c r="BS953" s="178"/>
      <c r="BT953" s="178"/>
      <c r="BU953" s="179"/>
      <c r="BV953" s="180"/>
      <c r="BW953" s="181"/>
      <c r="BX953" s="177"/>
      <c r="BY953"/>
      <c r="CA953"/>
    </row>
    <row r="954" spans="2:79" ht="18.75">
      <c r="B954" s="1170" t="s">
        <v>1102</v>
      </c>
      <c r="C954" s="335">
        <v>35342982000184</v>
      </c>
      <c r="D954" s="1170" t="s">
        <v>13</v>
      </c>
      <c r="E954" s="1170" t="s">
        <v>615</v>
      </c>
      <c r="F954" s="1170" t="s">
        <v>619</v>
      </c>
      <c r="G954" s="1172" t="s">
        <v>34</v>
      </c>
      <c r="H954" s="1172" t="s">
        <v>1336</v>
      </c>
      <c r="I954" s="1172" t="s">
        <v>34</v>
      </c>
      <c r="J954" s="1172" t="s">
        <v>608</v>
      </c>
      <c r="K954" s="1172" t="s">
        <v>48</v>
      </c>
      <c r="L954" s="740" t="s">
        <v>1414</v>
      </c>
      <c r="M954" s="740" t="s">
        <v>34</v>
      </c>
      <c r="N954" s="1172" t="s">
        <v>3720</v>
      </c>
      <c r="O954" s="1172" t="s">
        <v>1320</v>
      </c>
      <c r="P954" s="783">
        <v>43846</v>
      </c>
      <c r="Q954" s="741">
        <v>182.95785334999999</v>
      </c>
      <c r="R954" s="741">
        <v>232.19947925999995</v>
      </c>
      <c r="S954" s="784">
        <v>32</v>
      </c>
      <c r="T954" s="742">
        <v>-1.1062881250725298E-2</v>
      </c>
      <c r="U954" s="743">
        <v>-0.3403612257650514</v>
      </c>
      <c r="V954" s="742">
        <v>7.7938184255367693E-2</v>
      </c>
      <c r="W954" s="743">
        <v>0.58915396739197379</v>
      </c>
      <c r="X954" s="742">
        <v>0.12767474818139468</v>
      </c>
      <c r="Y954" s="743">
        <v>0.62192015448679827</v>
      </c>
      <c r="Z954" s="742">
        <v>0.23418581110604064</v>
      </c>
      <c r="AA954" s="743">
        <v>1.0090860664720696</v>
      </c>
      <c r="AB954" s="742">
        <v>4.4545028867786628E-2</v>
      </c>
      <c r="AC954" s="744">
        <v>-1.2201165833016261</v>
      </c>
      <c r="AD954" s="785">
        <v>35618031000195</v>
      </c>
      <c r="AE954" s="1178" t="s">
        <v>1793</v>
      </c>
      <c r="AF954" s="786" t="s">
        <v>1741</v>
      </c>
      <c r="AG954" s="787" t="s">
        <v>1427</v>
      </c>
      <c r="AH954" s="787" t="s">
        <v>1730</v>
      </c>
      <c r="AI954" s="787">
        <v>1000</v>
      </c>
      <c r="AJ954" s="787">
        <v>1000</v>
      </c>
      <c r="AK954" s="787">
        <v>0</v>
      </c>
      <c r="AL954" s="742">
        <v>0</v>
      </c>
      <c r="AM954" s="742">
        <v>0</v>
      </c>
      <c r="AN954" s="743" t="s">
        <v>34</v>
      </c>
      <c r="AO954" s="1172" t="s">
        <v>34</v>
      </c>
      <c r="AP954" s="1178" t="s">
        <v>1742</v>
      </c>
      <c r="AQ954" s="745" t="s">
        <v>668</v>
      </c>
      <c r="AR954" s="742">
        <v>5.0000000000000001E-3</v>
      </c>
      <c r="AS954" s="742">
        <v>5.0000000000000001E-3</v>
      </c>
      <c r="AT954" s="742" t="s">
        <v>1414</v>
      </c>
      <c r="AU954" s="742" t="s">
        <v>2724</v>
      </c>
      <c r="AX954"/>
      <c r="AY954" s="190"/>
      <c r="AZ954" s="176"/>
      <c r="BA954" s="176"/>
      <c r="BB954" s="176"/>
      <c r="BC954" s="751"/>
      <c r="BD954" s="176"/>
      <c r="BE954" s="176"/>
      <c r="BF954" s="176"/>
      <c r="BG954" s="176"/>
      <c r="BH954" s="751"/>
      <c r="BI954" s="178"/>
      <c r="BJ954" s="191"/>
      <c r="BK954" s="191"/>
      <c r="BL954" s="191"/>
      <c r="BM954" s="178"/>
      <c r="BN954" s="178"/>
      <c r="BO954" s="178"/>
      <c r="BP954" s="178"/>
      <c r="BQ954" s="178"/>
      <c r="BR954" s="178"/>
      <c r="BS954" s="178"/>
      <c r="BT954" s="178"/>
      <c r="BU954" s="179"/>
      <c r="BV954" s="180"/>
      <c r="BW954" s="181"/>
      <c r="BX954" s="177"/>
      <c r="BY954"/>
      <c r="CA954"/>
    </row>
    <row r="955" spans="2:79" ht="18.75">
      <c r="B955" s="1170" t="s">
        <v>569</v>
      </c>
      <c r="C955" s="335">
        <v>12823624000198</v>
      </c>
      <c r="D955" s="1170" t="s">
        <v>14</v>
      </c>
      <c r="E955" s="1170" t="s">
        <v>614</v>
      </c>
      <c r="F955" s="1170" t="s">
        <v>1414</v>
      </c>
      <c r="G955" s="1172" t="s">
        <v>1414</v>
      </c>
      <c r="H955" s="1172" t="s">
        <v>865</v>
      </c>
      <c r="I955" s="1172" t="s">
        <v>34</v>
      </c>
      <c r="J955" s="1172" t="s">
        <v>608</v>
      </c>
      <c r="K955" s="1172" t="s">
        <v>48</v>
      </c>
      <c r="L955" s="740" t="s">
        <v>1414</v>
      </c>
      <c r="M955" s="740" t="s">
        <v>1411</v>
      </c>
      <c r="N955" s="1172" t="s">
        <v>3721</v>
      </c>
      <c r="O955" s="1172" t="s">
        <v>1320</v>
      </c>
      <c r="P955" s="783">
        <v>40534</v>
      </c>
      <c r="Q955" s="741">
        <v>297.91978899999998</v>
      </c>
      <c r="R955" s="741">
        <v>331.3598219798389</v>
      </c>
      <c r="S955" s="784">
        <v>52</v>
      </c>
      <c r="T955" s="742">
        <v>-1.4295554378888298E-2</v>
      </c>
      <c r="U955" s="743">
        <v>-0.4398178287478563</v>
      </c>
      <c r="V955" s="742">
        <v>-4.5693652930226314E-2</v>
      </c>
      <c r="W955" s="743">
        <v>-0.34540959820501166</v>
      </c>
      <c r="X955" s="742">
        <v>-7.3209219789172053E-4</v>
      </c>
      <c r="Y955" s="743">
        <v>-3.5661154558497671E-3</v>
      </c>
      <c r="Z955" s="742">
        <v>0.3933233651021244</v>
      </c>
      <c r="AA955" s="743">
        <v>1.6947957925714945</v>
      </c>
      <c r="AB955" s="742">
        <v>0.1577522897356412</v>
      </c>
      <c r="AC955" s="744">
        <v>-1.1282369714511877</v>
      </c>
      <c r="AD955" s="785">
        <v>15174615000101</v>
      </c>
      <c r="AE955" s="1178" t="s">
        <v>1832</v>
      </c>
      <c r="AF955" s="786" t="s">
        <v>1725</v>
      </c>
      <c r="AG955" s="787" t="s">
        <v>1428</v>
      </c>
      <c r="AH955" s="787" t="s">
        <v>1726</v>
      </c>
      <c r="AI955" s="787">
        <v>50000</v>
      </c>
      <c r="AJ955" s="787">
        <v>10000</v>
      </c>
      <c r="AK955" s="787">
        <v>10000</v>
      </c>
      <c r="AL955" s="742">
        <v>0.02</v>
      </c>
      <c r="AM955" s="742">
        <v>0.15</v>
      </c>
      <c r="AN955" s="743" t="s">
        <v>2124</v>
      </c>
      <c r="AO955" s="1172" t="s">
        <v>34</v>
      </c>
      <c r="AP955" s="1178" t="s">
        <v>1727</v>
      </c>
      <c r="AQ955" s="745" t="s">
        <v>659</v>
      </c>
      <c r="AR955" s="742">
        <v>3.3333333333333301E-3</v>
      </c>
      <c r="AS955" s="742">
        <v>3.3333333333333301E-3</v>
      </c>
      <c r="AT955" s="742" t="s">
        <v>1414</v>
      </c>
      <c r="AU955" s="742" t="s">
        <v>2724</v>
      </c>
      <c r="AX955"/>
      <c r="AY955" s="190"/>
      <c r="AZ955" s="176"/>
      <c r="BA955" s="176"/>
      <c r="BB955" s="176"/>
      <c r="BC955" s="751"/>
      <c r="BD955" s="176"/>
      <c r="BE955" s="176"/>
      <c r="BF955" s="176"/>
      <c r="BG955" s="176"/>
      <c r="BH955" s="751"/>
      <c r="BI955" s="178"/>
      <c r="BJ955" s="191"/>
      <c r="BK955" s="191"/>
      <c r="BL955" s="191"/>
      <c r="BM955" s="178"/>
      <c r="BN955" s="178"/>
      <c r="BO955" s="178"/>
      <c r="BP955" s="178"/>
      <c r="BQ955" s="178"/>
      <c r="BR955" s="178"/>
      <c r="BS955" s="178"/>
      <c r="BT955" s="178"/>
      <c r="BU955" s="179"/>
      <c r="BV955" s="180"/>
      <c r="BW955" s="181"/>
      <c r="BX955" s="177"/>
      <c r="BY955"/>
      <c r="CA955"/>
    </row>
    <row r="956" spans="2:79" ht="18.75">
      <c r="B956" s="1170" t="s">
        <v>318</v>
      </c>
      <c r="C956" s="335">
        <v>33146540000137</v>
      </c>
      <c r="D956" s="1170" t="s">
        <v>14</v>
      </c>
      <c r="E956" s="1170" t="s">
        <v>614</v>
      </c>
      <c r="F956" s="1170" t="s">
        <v>1414</v>
      </c>
      <c r="G956" s="1172" t="s">
        <v>1414</v>
      </c>
      <c r="H956" s="1172" t="s">
        <v>865</v>
      </c>
      <c r="I956" s="1172" t="s">
        <v>34</v>
      </c>
      <c r="J956" s="1172" t="s">
        <v>608</v>
      </c>
      <c r="K956" s="1172" t="s">
        <v>48</v>
      </c>
      <c r="L956" s="740" t="s">
        <v>1414</v>
      </c>
      <c r="M956" s="740" t="s">
        <v>1411</v>
      </c>
      <c r="N956" s="1172" t="s">
        <v>3722</v>
      </c>
      <c r="O956" s="1172" t="s">
        <v>1320</v>
      </c>
      <c r="P956" s="783">
        <v>43612</v>
      </c>
      <c r="Q956" s="741">
        <v>0</v>
      </c>
      <c r="R956" s="741">
        <v>0</v>
      </c>
      <c r="S956" s="784">
        <v>53</v>
      </c>
      <c r="T956" s="742"/>
      <c r="U956" s="743"/>
      <c r="V956" s="742"/>
      <c r="W956" s="743"/>
      <c r="X956" s="742"/>
      <c r="Y956" s="743"/>
      <c r="Z956" s="742"/>
      <c r="AA956" s="743"/>
      <c r="AB956" s="742"/>
      <c r="AC956" s="744"/>
      <c r="AD956" s="785">
        <v>32786258000151</v>
      </c>
      <c r="AE956" s="1178" t="s">
        <v>1793</v>
      </c>
      <c r="AF956" s="786" t="s">
        <v>1741</v>
      </c>
      <c r="AG956" s="787" t="s">
        <v>1427</v>
      </c>
      <c r="AH956" s="787" t="s">
        <v>1726</v>
      </c>
      <c r="AI956" s="787">
        <v>5000</v>
      </c>
      <c r="AJ956" s="787">
        <v>5000</v>
      </c>
      <c r="AK956" s="787">
        <v>0</v>
      </c>
      <c r="AL956" s="742">
        <v>0</v>
      </c>
      <c r="AM956" s="742">
        <v>0</v>
      </c>
      <c r="AN956" s="743" t="s">
        <v>34</v>
      </c>
      <c r="AO956" s="1172" t="s">
        <v>34</v>
      </c>
      <c r="AP956" s="1178" t="s">
        <v>1727</v>
      </c>
      <c r="AQ956" s="745" t="s">
        <v>659</v>
      </c>
      <c r="AR956" s="742">
        <v>3.3333333333333301E-3</v>
      </c>
      <c r="AS956" s="742">
        <v>3.3333333333333301E-3</v>
      </c>
      <c r="AT956" s="742" t="s">
        <v>1414</v>
      </c>
      <c r="AU956" s="742" t="s">
        <v>2724</v>
      </c>
      <c r="AX956"/>
      <c r="AY956" s="190"/>
      <c r="AZ956" s="176"/>
      <c r="BA956" s="176"/>
      <c r="BB956" s="176"/>
      <c r="BC956" s="751"/>
      <c r="BD956" s="176"/>
      <c r="BE956" s="176"/>
      <c r="BF956" s="176"/>
      <c r="BG956" s="176"/>
      <c r="BH956" s="751"/>
      <c r="BI956" s="178"/>
      <c r="BJ956" s="191"/>
      <c r="BK956" s="191"/>
      <c r="BL956" s="191"/>
      <c r="BM956" s="178"/>
      <c r="BN956" s="178"/>
      <c r="BO956" s="178"/>
      <c r="BP956" s="178"/>
      <c r="BQ956" s="178"/>
      <c r="BR956" s="178"/>
      <c r="BS956" s="178"/>
      <c r="BT956" s="178"/>
      <c r="BU956" s="179"/>
      <c r="BV956" s="180"/>
      <c r="BW956" s="181"/>
      <c r="BX956" s="177"/>
      <c r="BY956"/>
      <c r="CA956"/>
    </row>
    <row r="957" spans="2:79" ht="18.75">
      <c r="B957" s="1170" t="s">
        <v>570</v>
      </c>
      <c r="C957" s="335">
        <v>19496576000110</v>
      </c>
      <c r="D957" s="1170" t="s">
        <v>14</v>
      </c>
      <c r="E957" s="1170" t="s">
        <v>614</v>
      </c>
      <c r="F957" s="1170" t="s">
        <v>1414</v>
      </c>
      <c r="G957" s="1172" t="s">
        <v>1414</v>
      </c>
      <c r="H957" s="1172" t="s">
        <v>865</v>
      </c>
      <c r="I957" s="1172" t="s">
        <v>34</v>
      </c>
      <c r="J957" s="1172" t="s">
        <v>608</v>
      </c>
      <c r="K957" s="1172" t="s">
        <v>48</v>
      </c>
      <c r="L957" s="740" t="s">
        <v>1414</v>
      </c>
      <c r="M957" s="740" t="s">
        <v>1411</v>
      </c>
      <c r="N957" s="1172" t="s">
        <v>3723</v>
      </c>
      <c r="O957" s="1172" t="s">
        <v>1320</v>
      </c>
      <c r="P957" s="783">
        <v>41707</v>
      </c>
      <c r="Q957" s="741">
        <v>173.09842800000001</v>
      </c>
      <c r="R957" s="741">
        <v>188.42880026104407</v>
      </c>
      <c r="S957" s="784">
        <v>51</v>
      </c>
      <c r="T957" s="742">
        <v>-1.4084569805156599E-2</v>
      </c>
      <c r="U957" s="743">
        <v>-0.43332666550517668</v>
      </c>
      <c r="V957" s="742">
        <v>-4.6442630744534474E-2</v>
      </c>
      <c r="W957" s="743">
        <v>-0.35107130632669953</v>
      </c>
      <c r="X957" s="742">
        <v>-1.3274121192753396E-3</v>
      </c>
      <c r="Y957" s="743">
        <v>-6.4659955241460152E-3</v>
      </c>
      <c r="Z957" s="742">
        <v>0.38662786072865707</v>
      </c>
      <c r="AA957" s="743">
        <v>1.6659454530083968</v>
      </c>
      <c r="AB957" s="742">
        <v>0.15912353885574657</v>
      </c>
      <c r="AC957" s="744">
        <v>-1.1232212701551769</v>
      </c>
      <c r="AD957" s="785">
        <v>19418024000193</v>
      </c>
      <c r="AE957" s="1178" t="s">
        <v>1832</v>
      </c>
      <c r="AF957" s="786" t="s">
        <v>1725</v>
      </c>
      <c r="AG957" s="787" t="s">
        <v>1428</v>
      </c>
      <c r="AH957" s="787" t="s">
        <v>1730</v>
      </c>
      <c r="AI957" s="787">
        <v>50000</v>
      </c>
      <c r="AJ957" s="787">
        <v>10000</v>
      </c>
      <c r="AK957" s="787">
        <v>10000</v>
      </c>
      <c r="AL957" s="742">
        <v>0.02</v>
      </c>
      <c r="AM957" s="742">
        <v>0.15</v>
      </c>
      <c r="AN957" s="743" t="s">
        <v>34</v>
      </c>
      <c r="AO957" s="1172" t="s">
        <v>34</v>
      </c>
      <c r="AP957" s="1178" t="s">
        <v>1742</v>
      </c>
      <c r="AQ957" s="745" t="s">
        <v>668</v>
      </c>
      <c r="AR957" s="742">
        <v>3.3333333333333301E-3</v>
      </c>
      <c r="AS957" s="742">
        <v>3.3333333333333301E-3</v>
      </c>
      <c r="AT957" s="742" t="s">
        <v>1414</v>
      </c>
      <c r="AU957" s="742" t="s">
        <v>2724</v>
      </c>
      <c r="AX957"/>
      <c r="AY957" s="190"/>
      <c r="AZ957" s="176"/>
      <c r="BA957" s="176"/>
      <c r="BB957" s="176"/>
      <c r="BC957" s="751"/>
      <c r="BD957" s="176"/>
      <c r="BE957" s="176"/>
      <c r="BF957" s="176"/>
      <c r="BG957" s="176"/>
      <c r="BH957" s="751"/>
      <c r="BI957" s="178"/>
      <c r="BJ957" s="191"/>
      <c r="BK957" s="191"/>
      <c r="BL957" s="191"/>
      <c r="BM957" s="178"/>
      <c r="BN957" s="178"/>
      <c r="BO957" s="178"/>
      <c r="BP957" s="178"/>
      <c r="BQ957" s="178"/>
      <c r="BR957" s="178"/>
      <c r="BS957" s="178"/>
      <c r="BT957" s="178"/>
      <c r="BU957" s="179"/>
      <c r="BV957" s="180"/>
      <c r="BW957" s="181"/>
      <c r="BX957" s="177"/>
      <c r="BY957"/>
      <c r="CA957"/>
    </row>
    <row r="958" spans="2:79" ht="18.75">
      <c r="B958" s="1170" t="s">
        <v>319</v>
      </c>
      <c r="C958" s="335">
        <v>36014054000153</v>
      </c>
      <c r="D958" s="1170" t="s">
        <v>14</v>
      </c>
      <c r="E958" s="1170" t="s">
        <v>607</v>
      </c>
      <c r="F958" s="1170" t="s">
        <v>1414</v>
      </c>
      <c r="G958" s="1172" t="s">
        <v>1414</v>
      </c>
      <c r="H958" s="1172" t="s">
        <v>34</v>
      </c>
      <c r="I958" s="1172" t="s">
        <v>34</v>
      </c>
      <c r="J958" s="1172" t="s">
        <v>608</v>
      </c>
      <c r="K958" s="1172" t="s">
        <v>48</v>
      </c>
      <c r="L958" s="740" t="s">
        <v>1414</v>
      </c>
      <c r="M958" s="740" t="s">
        <v>1411</v>
      </c>
      <c r="N958" s="1172" t="s">
        <v>3724</v>
      </c>
      <c r="O958" s="1172" t="s">
        <v>1320</v>
      </c>
      <c r="P958" s="783">
        <v>43873</v>
      </c>
      <c r="Q958" s="741">
        <v>15.26116313</v>
      </c>
      <c r="R958" s="741">
        <v>13.687640176653227</v>
      </c>
      <c r="S958" s="784">
        <v>32</v>
      </c>
      <c r="T958" s="742">
        <v>-4.3177512881339197E-2</v>
      </c>
      <c r="U958" s="743">
        <v>-1.3284017858200745</v>
      </c>
      <c r="V958" s="742">
        <v>-0.14125170297754064</v>
      </c>
      <c r="W958" s="743">
        <v>-1.0677564791273586</v>
      </c>
      <c r="X958" s="742">
        <v>-0.1070989844627136</v>
      </c>
      <c r="Y958" s="743">
        <v>-0.52169295738729571</v>
      </c>
      <c r="Z958" s="742">
        <v>0.40054368353288305</v>
      </c>
      <c r="AA958" s="743">
        <v>1.7259075097569174</v>
      </c>
      <c r="AB958" s="742">
        <v>0.23047590130709772</v>
      </c>
      <c r="AC958" s="744">
        <v>-1.1868486644669454</v>
      </c>
      <c r="AD958" s="785">
        <v>35916259000161</v>
      </c>
      <c r="AE958" s="1178" t="s">
        <v>1793</v>
      </c>
      <c r="AF958" s="786" t="s">
        <v>1741</v>
      </c>
      <c r="AG958" s="787" t="s">
        <v>1427</v>
      </c>
      <c r="AH958" s="787" t="s">
        <v>1730</v>
      </c>
      <c r="AI958" s="787">
        <v>1000</v>
      </c>
      <c r="AJ958" s="787">
        <v>1000</v>
      </c>
      <c r="AK958" s="787">
        <v>0</v>
      </c>
      <c r="AL958" s="742">
        <v>0</v>
      </c>
      <c r="AM958" s="742">
        <v>0</v>
      </c>
      <c r="AN958" s="743" t="s">
        <v>34</v>
      </c>
      <c r="AO958" s="1172" t="s">
        <v>34</v>
      </c>
      <c r="AP958" s="1178" t="s">
        <v>1727</v>
      </c>
      <c r="AQ958" s="745" t="s">
        <v>659</v>
      </c>
      <c r="AR958" s="742">
        <v>3.3333333333333301E-3</v>
      </c>
      <c r="AS958" s="742">
        <v>3.3333333333333301E-3</v>
      </c>
      <c r="AT958" s="742" t="s">
        <v>1414</v>
      </c>
      <c r="AU958" s="742" t="s">
        <v>2724</v>
      </c>
      <c r="AX958"/>
      <c r="AY958" s="190"/>
      <c r="AZ958" s="176"/>
      <c r="BA958" s="176"/>
      <c r="BB958" s="176"/>
      <c r="BC958" s="751"/>
      <c r="BD958" s="176"/>
      <c r="BE958" s="176"/>
      <c r="BF958" s="176"/>
      <c r="BG958" s="176"/>
      <c r="BH958" s="751"/>
      <c r="BI958" s="178"/>
      <c r="BJ958" s="191"/>
      <c r="BK958" s="191"/>
      <c r="BL958" s="191"/>
      <c r="BM958" s="178"/>
      <c r="BN958" s="178"/>
      <c r="BO958" s="178"/>
      <c r="BP958" s="178"/>
      <c r="BQ958" s="178"/>
      <c r="BR958" s="178"/>
      <c r="BS958" s="178"/>
      <c r="BT958" s="178"/>
      <c r="BU958" s="179"/>
      <c r="BV958" s="180"/>
      <c r="BW958" s="181"/>
      <c r="BX958" s="177"/>
      <c r="BY958"/>
      <c r="CA958"/>
    </row>
    <row r="959" spans="2:79" ht="18.75">
      <c r="B959" s="1170" t="s">
        <v>1678</v>
      </c>
      <c r="C959" s="335">
        <v>17157131000180</v>
      </c>
      <c r="D959" s="1170" t="s">
        <v>14</v>
      </c>
      <c r="E959" s="1170" t="s">
        <v>607</v>
      </c>
      <c r="F959" s="1170" t="s">
        <v>1414</v>
      </c>
      <c r="G959" s="1172" t="s">
        <v>1414</v>
      </c>
      <c r="H959" s="1172" t="s">
        <v>34</v>
      </c>
      <c r="I959" s="1172" t="s">
        <v>34</v>
      </c>
      <c r="J959" s="1172" t="s">
        <v>608</v>
      </c>
      <c r="K959" s="1172" t="s">
        <v>48</v>
      </c>
      <c r="L959" s="740" t="s">
        <v>1414</v>
      </c>
      <c r="M959" s="740" t="s">
        <v>34</v>
      </c>
      <c r="N959" s="1172" t="s">
        <v>3725</v>
      </c>
      <c r="O959" s="1172" t="s">
        <v>1320</v>
      </c>
      <c r="P959" s="783">
        <v>41266</v>
      </c>
      <c r="Q959" s="741">
        <v>401.72784999999999</v>
      </c>
      <c r="R959" s="741">
        <v>431.68604925403235</v>
      </c>
      <c r="S959" s="784">
        <v>32</v>
      </c>
      <c r="T959" s="742">
        <v>-4.4788327725241106E-2</v>
      </c>
      <c r="U959" s="743">
        <v>-1.3779602057583749</v>
      </c>
      <c r="V959" s="742">
        <v>-0.14554669538692788</v>
      </c>
      <c r="W959" s="743">
        <v>-1.1002233866141677</v>
      </c>
      <c r="X959" s="742">
        <v>-0.10674975549317078</v>
      </c>
      <c r="Y959" s="743">
        <v>-0.51999181806426564</v>
      </c>
      <c r="Z959" s="742">
        <v>0.39939110902360908</v>
      </c>
      <c r="AA959" s="743">
        <v>1.7209411675503326</v>
      </c>
      <c r="AB959" s="742">
        <v>0.23271808282573497</v>
      </c>
      <c r="AC959" s="744">
        <v>-1.1938694436374391</v>
      </c>
      <c r="AD959" s="785">
        <v>27227810000131</v>
      </c>
      <c r="AE959" s="1178" t="s">
        <v>1832</v>
      </c>
      <c r="AF959" s="786" t="s">
        <v>1725</v>
      </c>
      <c r="AG959" s="787" t="s">
        <v>1428</v>
      </c>
      <c r="AH959" s="787" t="s">
        <v>1730</v>
      </c>
      <c r="AI959" s="787">
        <v>50000</v>
      </c>
      <c r="AJ959" s="787">
        <v>10000</v>
      </c>
      <c r="AK959" s="787">
        <v>10000</v>
      </c>
      <c r="AL959" s="742">
        <v>0.02</v>
      </c>
      <c r="AM959" s="742">
        <v>0.2</v>
      </c>
      <c r="AN959" s="743" t="s">
        <v>2124</v>
      </c>
      <c r="AO959" s="1172" t="s">
        <v>34</v>
      </c>
      <c r="AP959" s="1178" t="s">
        <v>1727</v>
      </c>
      <c r="AQ959" s="745" t="s">
        <v>665</v>
      </c>
      <c r="AR959" s="742">
        <v>3.3333333333333301E-3</v>
      </c>
      <c r="AS959" s="742">
        <v>3.3333333333333301E-3</v>
      </c>
      <c r="AT959" s="742" t="s">
        <v>1414</v>
      </c>
      <c r="AU959" s="742" t="s">
        <v>2724</v>
      </c>
      <c r="AX959"/>
      <c r="AY959" s="190"/>
      <c r="AZ959" s="176"/>
      <c r="BA959" s="176"/>
      <c r="BB959" s="176"/>
      <c r="BC959" s="751"/>
      <c r="BD959" s="176"/>
      <c r="BE959" s="176"/>
      <c r="BF959" s="176"/>
      <c r="BG959" s="176"/>
      <c r="BH959" s="751"/>
      <c r="BI959" s="178"/>
      <c r="BJ959" s="191"/>
      <c r="BK959" s="191"/>
      <c r="BL959" s="191"/>
      <c r="BM959" s="178"/>
      <c r="BN959" s="178"/>
      <c r="BO959" s="178"/>
      <c r="BP959" s="178"/>
      <c r="BQ959" s="178"/>
      <c r="BR959" s="178"/>
      <c r="BS959" s="178"/>
      <c r="BT959" s="178"/>
      <c r="BU959" s="179"/>
      <c r="BV959" s="180"/>
      <c r="BW959" s="181"/>
      <c r="BX959" s="177"/>
      <c r="BY959"/>
      <c r="CA959"/>
    </row>
    <row r="960" spans="2:79" ht="18.75">
      <c r="B960" s="1170" t="s">
        <v>1103</v>
      </c>
      <c r="C960" s="335">
        <v>39846732000132</v>
      </c>
      <c r="D960" s="1170" t="s">
        <v>14</v>
      </c>
      <c r="E960" s="1170" t="s">
        <v>607</v>
      </c>
      <c r="F960" s="1170" t="s">
        <v>1414</v>
      </c>
      <c r="G960" s="1172" t="s">
        <v>1414</v>
      </c>
      <c r="H960" s="1172" t="s">
        <v>34</v>
      </c>
      <c r="I960" s="1172" t="s">
        <v>34</v>
      </c>
      <c r="J960" s="1172" t="s">
        <v>608</v>
      </c>
      <c r="K960" s="1172" t="s">
        <v>48</v>
      </c>
      <c r="L960" s="740" t="s">
        <v>1414</v>
      </c>
      <c r="M960" s="740" t="s">
        <v>1411</v>
      </c>
      <c r="N960" s="1172" t="s">
        <v>3726</v>
      </c>
      <c r="O960" s="1172" t="s">
        <v>1320</v>
      </c>
      <c r="P960" s="783">
        <v>44164</v>
      </c>
      <c r="Q960" s="741">
        <v>15.241608149999999</v>
      </c>
      <c r="R960" s="741">
        <v>15.967553399878041</v>
      </c>
      <c r="S960" s="784">
        <v>32</v>
      </c>
      <c r="T960" s="742">
        <v>-6.1351947197039292E-2</v>
      </c>
      <c r="U960" s="743">
        <v>-1.8875574525115655</v>
      </c>
      <c r="V960" s="742">
        <v>-0.20947979821322538</v>
      </c>
      <c r="W960" s="743">
        <v>-1.5835094874858089</v>
      </c>
      <c r="X960" s="742">
        <v>-0.26215373996538738</v>
      </c>
      <c r="Y960" s="743">
        <v>-1.2769846565659753</v>
      </c>
      <c r="Z960" s="742"/>
      <c r="AA960" s="743"/>
      <c r="AB960" s="742">
        <v>0.20861240914133503</v>
      </c>
      <c r="AC960" s="744">
        <v>-1.6382923350560661</v>
      </c>
      <c r="AD960" s="785">
        <v>0</v>
      </c>
      <c r="AE960" s="1178" t="s">
        <v>2035</v>
      </c>
      <c r="AF960" s="786" t="s">
        <v>1741</v>
      </c>
      <c r="AG960" s="787" t="s">
        <v>1427</v>
      </c>
      <c r="AH960" s="787" t="s">
        <v>1726</v>
      </c>
      <c r="AI960" s="787">
        <v>5000</v>
      </c>
      <c r="AJ960" s="787">
        <v>5000</v>
      </c>
      <c r="AK960" s="787">
        <v>5000</v>
      </c>
      <c r="AL960" s="742">
        <v>0.01</v>
      </c>
      <c r="AM960" s="742">
        <v>0.1</v>
      </c>
      <c r="AN960" s="743" t="s">
        <v>34</v>
      </c>
      <c r="AO960" s="1172" t="s">
        <v>34</v>
      </c>
      <c r="AP960" s="1178" t="s">
        <v>1727</v>
      </c>
      <c r="AQ960" s="745" t="s">
        <v>659</v>
      </c>
      <c r="AR960" s="742">
        <v>3.3333333333333301E-3</v>
      </c>
      <c r="AS960" s="742">
        <v>3.3333333333333301E-3</v>
      </c>
      <c r="AT960" s="742" t="s">
        <v>1414</v>
      </c>
      <c r="AU960" s="742" t="s">
        <v>2724</v>
      </c>
      <c r="AX960" s="190"/>
      <c r="AY960" s="190"/>
      <c r="AZ960" s="176"/>
      <c r="BA960" s="176"/>
      <c r="BB960" s="176"/>
      <c r="BC960" s="751"/>
      <c r="BD960" s="176"/>
      <c r="BE960" s="176"/>
      <c r="BF960" s="176"/>
      <c r="BG960" s="176"/>
      <c r="BH960" s="751"/>
      <c r="BI960" s="178"/>
      <c r="BJ960" s="191"/>
      <c r="BK960" s="191"/>
      <c r="BL960" s="191"/>
      <c r="BM960" s="210"/>
      <c r="BN960" s="178"/>
      <c r="BO960" s="178"/>
      <c r="BP960" s="178"/>
      <c r="BQ960" s="178"/>
      <c r="BR960" s="178"/>
      <c r="BS960" s="178"/>
      <c r="BT960" s="178"/>
      <c r="BU960" s="179"/>
      <c r="BV960" s="180"/>
      <c r="BW960" s="181"/>
      <c r="BX960" s="177"/>
      <c r="BY960"/>
      <c r="CA960"/>
    </row>
    <row r="961" spans="2:79" ht="18.75">
      <c r="B961" s="1170" t="s">
        <v>1104</v>
      </c>
      <c r="C961" s="335">
        <v>27181717000133</v>
      </c>
      <c r="D961" s="1170" t="s">
        <v>14</v>
      </c>
      <c r="E961" s="1170" t="s">
        <v>607</v>
      </c>
      <c r="F961" s="1170" t="s">
        <v>860</v>
      </c>
      <c r="G961" s="1172" t="s">
        <v>1414</v>
      </c>
      <c r="H961" s="1172" t="s">
        <v>34</v>
      </c>
      <c r="I961" s="1172" t="s">
        <v>34</v>
      </c>
      <c r="J961" s="1172" t="s">
        <v>611</v>
      </c>
      <c r="K961" s="1172" t="s">
        <v>1414</v>
      </c>
      <c r="L961" s="740" t="s">
        <v>1414</v>
      </c>
      <c r="M961" s="740" t="s">
        <v>34</v>
      </c>
      <c r="N961" s="1172" t="s">
        <v>3727</v>
      </c>
      <c r="O961" s="1172" t="s">
        <v>1320</v>
      </c>
      <c r="P961" s="783">
        <v>42783</v>
      </c>
      <c r="Q961" s="741">
        <v>13.68779898</v>
      </c>
      <c r="R961" s="741">
        <v>18.662841942570296</v>
      </c>
      <c r="S961" s="784">
        <v>6</v>
      </c>
      <c r="T961" s="742">
        <v>-5.5166967462328742E-2</v>
      </c>
      <c r="U961" s="743">
        <v>-1.6972700186931766</v>
      </c>
      <c r="V961" s="742">
        <v>4.3100738281121487E-2</v>
      </c>
      <c r="W961" s="743">
        <v>0.32580911652553673</v>
      </c>
      <c r="X961" s="742">
        <v>-5.6939270708677214E-2</v>
      </c>
      <c r="Y961" s="743">
        <v>-0.27735852656779708</v>
      </c>
      <c r="Z961" s="742">
        <v>0.26200907255163663</v>
      </c>
      <c r="AA961" s="743">
        <v>1.1289740533486421</v>
      </c>
      <c r="AB961" s="742">
        <v>0.20549144896928626</v>
      </c>
      <c r="AC961" s="744">
        <v>-0.43402085511019356</v>
      </c>
      <c r="AD961" s="785">
        <v>0</v>
      </c>
      <c r="AE961" s="1178" t="s">
        <v>1965</v>
      </c>
      <c r="AF961" s="786" t="s">
        <v>1741</v>
      </c>
      <c r="AG961" s="787" t="s">
        <v>1427</v>
      </c>
      <c r="AH961" s="787" t="s">
        <v>1726</v>
      </c>
      <c r="AI961" s="787">
        <v>5000</v>
      </c>
      <c r="AJ961" s="787">
        <v>200</v>
      </c>
      <c r="AK961" s="787">
        <v>200</v>
      </c>
      <c r="AL961" s="742">
        <v>0</v>
      </c>
      <c r="AM961" s="742">
        <v>0</v>
      </c>
      <c r="AN961" s="743" t="s">
        <v>2124</v>
      </c>
      <c r="AO961" s="1172" t="s">
        <v>34</v>
      </c>
      <c r="AP961" s="1178" t="s">
        <v>1727</v>
      </c>
      <c r="AQ961" s="745" t="s">
        <v>687</v>
      </c>
      <c r="AR961" s="742">
        <v>5.8333333333333301E-3</v>
      </c>
      <c r="AS961" s="742">
        <v>5.8333333333333301E-3</v>
      </c>
      <c r="AT961" s="742" t="s">
        <v>1414</v>
      </c>
      <c r="AU961" s="742" t="s">
        <v>2724</v>
      </c>
      <c r="AX961" s="190"/>
      <c r="AY961" s="190"/>
      <c r="AZ961" s="176"/>
      <c r="BA961" s="176"/>
      <c r="BB961" s="176"/>
      <c r="BC961" s="751"/>
      <c r="BD961" s="176"/>
      <c r="BE961" s="176"/>
      <c r="BF961" s="176"/>
      <c r="BG961" s="176"/>
      <c r="BH961" s="751"/>
      <c r="BI961" s="178"/>
      <c r="BJ961" s="191"/>
      <c r="BK961" s="191"/>
      <c r="BL961" s="191"/>
      <c r="BM961" s="210"/>
      <c r="BN961" s="178"/>
      <c r="BO961" s="178"/>
      <c r="BP961" s="178"/>
      <c r="BQ961" s="178"/>
      <c r="BR961" s="178"/>
      <c r="BS961" s="178"/>
      <c r="BT961" s="178"/>
      <c r="BU961" s="179"/>
      <c r="BV961" s="180"/>
      <c r="BW961" s="181"/>
      <c r="BX961" s="177"/>
      <c r="BY961"/>
      <c r="CA961"/>
    </row>
    <row r="962" spans="2:79" ht="18.75">
      <c r="B962" s="1170" t="s">
        <v>1105</v>
      </c>
      <c r="C962" s="335">
        <v>24597757000172</v>
      </c>
      <c r="D962" s="1170" t="s">
        <v>14</v>
      </c>
      <c r="E962" s="1170" t="s">
        <v>607</v>
      </c>
      <c r="F962" s="1170" t="s">
        <v>1414</v>
      </c>
      <c r="G962" s="1172" t="s">
        <v>1414</v>
      </c>
      <c r="H962" s="1172" t="s">
        <v>34</v>
      </c>
      <c r="I962" s="1172" t="s">
        <v>34</v>
      </c>
      <c r="J962" s="1172" t="s">
        <v>611</v>
      </c>
      <c r="K962" s="1172" t="s">
        <v>1414</v>
      </c>
      <c r="L962" s="740" t="s">
        <v>1414</v>
      </c>
      <c r="M962" s="740" t="s">
        <v>34</v>
      </c>
      <c r="N962" s="1172" t="s">
        <v>3728</v>
      </c>
      <c r="O962" s="1172" t="s">
        <v>1320</v>
      </c>
      <c r="P962" s="783">
        <v>42462</v>
      </c>
      <c r="Q962" s="741">
        <v>11.084177</v>
      </c>
      <c r="R962" s="741">
        <v>12.792139564417178</v>
      </c>
      <c r="S962" s="784">
        <v>6</v>
      </c>
      <c r="T962" s="742">
        <v>-1.3952165790367177E-2</v>
      </c>
      <c r="U962" s="743">
        <v>-0.42925311615138717</v>
      </c>
      <c r="V962" s="742">
        <v>1.8054317470138415E-2</v>
      </c>
      <c r="W962" s="743">
        <v>0.13647704097435018</v>
      </c>
      <c r="X962" s="742">
        <v>-0.11789932895772648</v>
      </c>
      <c r="Y962" s="743">
        <v>-0.57430282748710515</v>
      </c>
      <c r="Z962" s="742">
        <v>0.30615329270591829</v>
      </c>
      <c r="AA962" s="743">
        <v>1.3191876160857574</v>
      </c>
      <c r="AB962" s="742">
        <v>0.17257594901102735</v>
      </c>
      <c r="AC962" s="744">
        <v>-0.66193461988823254</v>
      </c>
      <c r="AD962" s="785">
        <v>0</v>
      </c>
      <c r="AE962" s="1178" t="s">
        <v>1965</v>
      </c>
      <c r="AF962" s="786" t="s">
        <v>1741</v>
      </c>
      <c r="AG962" s="787" t="s">
        <v>1427</v>
      </c>
      <c r="AH962" s="787" t="s">
        <v>1726</v>
      </c>
      <c r="AI962" s="787">
        <v>5000</v>
      </c>
      <c r="AJ962" s="787">
        <v>200</v>
      </c>
      <c r="AK962" s="787">
        <v>200</v>
      </c>
      <c r="AL962" s="742">
        <v>0</v>
      </c>
      <c r="AM962" s="742">
        <v>0</v>
      </c>
      <c r="AN962" s="743" t="s">
        <v>2124</v>
      </c>
      <c r="AO962" s="1172" t="s">
        <v>34</v>
      </c>
      <c r="AP962" s="1178" t="s">
        <v>1742</v>
      </c>
      <c r="AQ962" s="745" t="s">
        <v>679</v>
      </c>
      <c r="AR962" s="742">
        <v>5.8333333333333301E-3</v>
      </c>
      <c r="AS962" s="742">
        <v>5.8333333333333301E-3</v>
      </c>
      <c r="AT962" s="742" t="s">
        <v>1414</v>
      </c>
      <c r="AU962" s="742" t="s">
        <v>2724</v>
      </c>
      <c r="AX962" s="190"/>
      <c r="AY962" s="190"/>
      <c r="AZ962" s="176"/>
      <c r="BA962" s="176"/>
      <c r="BB962" s="176"/>
      <c r="BC962" s="751"/>
      <c r="BD962" s="176"/>
      <c r="BE962" s="176"/>
      <c r="BF962" s="176"/>
      <c r="BG962" s="176"/>
      <c r="BH962" s="751"/>
      <c r="BI962" s="178"/>
      <c r="BJ962" s="191"/>
      <c r="BK962" s="191"/>
      <c r="BL962" s="191"/>
      <c r="BM962" s="210"/>
      <c r="BN962" s="178"/>
      <c r="BO962" s="178"/>
      <c r="BP962" s="178"/>
      <c r="BQ962" s="178"/>
      <c r="BR962" s="178"/>
      <c r="BS962" s="178"/>
      <c r="BT962" s="178"/>
      <c r="BU962" s="179"/>
      <c r="BV962" s="180"/>
      <c r="BW962" s="181"/>
      <c r="BX962" s="177"/>
      <c r="BY962"/>
      <c r="CA962"/>
    </row>
    <row r="963" spans="2:79" ht="18.75">
      <c r="B963" s="1170" t="s">
        <v>1106</v>
      </c>
      <c r="C963" s="335">
        <v>27181765000121</v>
      </c>
      <c r="D963" s="1170" t="s">
        <v>14</v>
      </c>
      <c r="E963" s="1170" t="s">
        <v>607</v>
      </c>
      <c r="F963" s="1170" t="s">
        <v>1414</v>
      </c>
      <c r="G963" s="1172" t="s">
        <v>1414</v>
      </c>
      <c r="H963" s="1172" t="s">
        <v>34</v>
      </c>
      <c r="I963" s="1172" t="s">
        <v>34</v>
      </c>
      <c r="J963" s="1172" t="s">
        <v>611</v>
      </c>
      <c r="K963" s="1172" t="s">
        <v>1414</v>
      </c>
      <c r="L963" s="740" t="s">
        <v>1414</v>
      </c>
      <c r="M963" s="740" t="s">
        <v>34</v>
      </c>
      <c r="N963" s="1172" t="s">
        <v>3729</v>
      </c>
      <c r="O963" s="1172" t="s">
        <v>1320</v>
      </c>
      <c r="P963" s="783">
        <v>42783</v>
      </c>
      <c r="Q963" s="741">
        <v>13.849377629999999</v>
      </c>
      <c r="R963" s="741">
        <v>17.60810124895162</v>
      </c>
      <c r="S963" s="784">
        <v>6</v>
      </c>
      <c r="T963" s="742">
        <v>0.12736133817760531</v>
      </c>
      <c r="U963" s="743">
        <v>3.9184060819928779</v>
      </c>
      <c r="V963" s="742">
        <v>-0.10543631657514541</v>
      </c>
      <c r="W963" s="743">
        <v>-0.79701913524069412</v>
      </c>
      <c r="X963" s="742">
        <v>-0.32738814609970324</v>
      </c>
      <c r="Y963" s="743">
        <v>-1.5947498569583609</v>
      </c>
      <c r="Z963" s="742">
        <v>0.20500076768256337</v>
      </c>
      <c r="AA963" s="743">
        <v>0.88333028080374831</v>
      </c>
      <c r="AB963" s="742">
        <v>0.32434864332346713</v>
      </c>
      <c r="AC963" s="744">
        <v>-0.73292931587406296</v>
      </c>
      <c r="AD963" s="785">
        <v>0</v>
      </c>
      <c r="AE963" s="1178" t="s">
        <v>1965</v>
      </c>
      <c r="AF963" s="786" t="s">
        <v>1741</v>
      </c>
      <c r="AG963" s="787" t="s">
        <v>1427</v>
      </c>
      <c r="AH963" s="787" t="s">
        <v>1726</v>
      </c>
      <c r="AI963" s="787">
        <v>5000</v>
      </c>
      <c r="AJ963" s="787">
        <v>200</v>
      </c>
      <c r="AK963" s="787">
        <v>200</v>
      </c>
      <c r="AL963" s="742">
        <v>0</v>
      </c>
      <c r="AM963" s="742">
        <v>0</v>
      </c>
      <c r="AN963" s="743" t="s">
        <v>2124</v>
      </c>
      <c r="AO963" s="1172" t="s">
        <v>34</v>
      </c>
      <c r="AP963" s="1178" t="s">
        <v>1727</v>
      </c>
      <c r="AQ963" s="745" t="s">
        <v>687</v>
      </c>
      <c r="AR963" s="742">
        <v>5.8333333333333301E-3</v>
      </c>
      <c r="AS963" s="742">
        <v>5.8333333333333301E-3</v>
      </c>
      <c r="AT963" s="742" t="s">
        <v>1414</v>
      </c>
      <c r="AU963" s="742" t="s">
        <v>2724</v>
      </c>
      <c r="AX963"/>
      <c r="AY963" s="190"/>
      <c r="AZ963" s="176"/>
      <c r="BA963" s="176"/>
      <c r="BB963" s="176"/>
      <c r="BC963" s="751"/>
      <c r="BD963" s="176"/>
      <c r="BE963" s="176"/>
      <c r="BF963" s="176"/>
      <c r="BG963" s="176"/>
      <c r="BH963" s="751"/>
      <c r="BI963" s="178"/>
      <c r="BJ963" s="191"/>
      <c r="BK963" s="191"/>
      <c r="BL963" s="191"/>
      <c r="BM963" s="178"/>
      <c r="BN963" s="178"/>
      <c r="BO963" s="178"/>
      <c r="BP963" s="178"/>
      <c r="BQ963" s="178"/>
      <c r="BR963" s="178"/>
      <c r="BS963" s="178"/>
      <c r="BT963" s="178"/>
      <c r="BU963" s="179"/>
      <c r="BV963" s="180"/>
      <c r="BW963" s="181"/>
      <c r="BX963" s="177"/>
      <c r="BY963"/>
      <c r="CA963"/>
    </row>
    <row r="964" spans="2:79" ht="18.75">
      <c r="B964" s="1170" t="s">
        <v>1107</v>
      </c>
      <c r="C964" s="335">
        <v>31392506000117</v>
      </c>
      <c r="D964" s="1170" t="s">
        <v>14</v>
      </c>
      <c r="E964" s="1170" t="s">
        <v>607</v>
      </c>
      <c r="F964" s="1170" t="s">
        <v>1414</v>
      </c>
      <c r="G964" s="1172" t="s">
        <v>1414</v>
      </c>
      <c r="H964" s="1172" t="s">
        <v>34</v>
      </c>
      <c r="I964" s="1172" t="s">
        <v>34</v>
      </c>
      <c r="J964" s="1172" t="s">
        <v>611</v>
      </c>
      <c r="K964" s="1172" t="s">
        <v>48</v>
      </c>
      <c r="L964" s="740" t="s">
        <v>1414</v>
      </c>
      <c r="M964" s="740" t="s">
        <v>34</v>
      </c>
      <c r="N964" s="1172" t="s">
        <v>3730</v>
      </c>
      <c r="O964" s="1172" t="s">
        <v>1320</v>
      </c>
      <c r="P964" s="783">
        <v>43376</v>
      </c>
      <c r="Q964" s="741">
        <v>0</v>
      </c>
      <c r="R964" s="741">
        <v>157.87453341480224</v>
      </c>
      <c r="S964" s="784">
        <v>5</v>
      </c>
      <c r="T964" s="742"/>
      <c r="U964" s="743"/>
      <c r="V964" s="742">
        <v>-0.2082425731794102</v>
      </c>
      <c r="W964" s="743">
        <v>-1.5741569981483545</v>
      </c>
      <c r="X964" s="742">
        <v>-0.19048463527228632</v>
      </c>
      <c r="Y964" s="743">
        <v>-0.9278752101205644</v>
      </c>
      <c r="Z964" s="742">
        <v>0.27929092107262754</v>
      </c>
      <c r="AA964" s="743">
        <v>1.2034400189126977</v>
      </c>
      <c r="AB964" s="742">
        <v>0.29840573011714677</v>
      </c>
      <c r="AC964" s="744">
        <v>-1.1411673821622994</v>
      </c>
      <c r="AD964" s="785">
        <v>0</v>
      </c>
      <c r="AE964" s="1178" t="s">
        <v>1922</v>
      </c>
      <c r="AF964" s="786" t="s">
        <v>1725</v>
      </c>
      <c r="AG964" s="787" t="s">
        <v>1428</v>
      </c>
      <c r="AH964" s="787" t="s">
        <v>1726</v>
      </c>
      <c r="AI964" s="787">
        <v>50000</v>
      </c>
      <c r="AJ964" s="787">
        <v>5000</v>
      </c>
      <c r="AK964" s="787">
        <v>25000</v>
      </c>
      <c r="AL964" s="742">
        <v>1.4999999999999999E-2</v>
      </c>
      <c r="AM964" s="742">
        <v>0.2</v>
      </c>
      <c r="AN964" s="743" t="s">
        <v>2124</v>
      </c>
      <c r="AO964" s="1172" t="s">
        <v>34</v>
      </c>
      <c r="AP964" s="1178" t="s">
        <v>1727</v>
      </c>
      <c r="AQ964" s="745" t="s">
        <v>687</v>
      </c>
      <c r="AR964" s="742">
        <v>4.0000000000000001E-3</v>
      </c>
      <c r="AS964" s="742">
        <v>4.0000000000000001E-3</v>
      </c>
      <c r="AT964" s="742" t="s">
        <v>1414</v>
      </c>
      <c r="AU964" s="742" t="s">
        <v>2724</v>
      </c>
      <c r="AX964"/>
      <c r="AY964" s="190"/>
      <c r="AZ964" s="176"/>
      <c r="BA964" s="176"/>
      <c r="BB964" s="176"/>
      <c r="BC964" s="751"/>
      <c r="BD964" s="176"/>
      <c r="BE964" s="176"/>
      <c r="BF964" s="176"/>
      <c r="BG964" s="176"/>
      <c r="BH964" s="751"/>
      <c r="BI964" s="178"/>
      <c r="BJ964" s="191"/>
      <c r="BK964" s="191"/>
      <c r="BL964" s="191"/>
      <c r="BM964" s="178"/>
      <c r="BN964" s="178"/>
      <c r="BO964" s="178"/>
      <c r="BP964" s="178"/>
      <c r="BQ964" s="178"/>
      <c r="BR964" s="178"/>
      <c r="BS964" s="178"/>
      <c r="BT964" s="178"/>
      <c r="BU964" s="179"/>
      <c r="BV964" s="180"/>
      <c r="BW964" s="181"/>
      <c r="BX964" s="177"/>
      <c r="BY964"/>
      <c r="CA964"/>
    </row>
    <row r="965" spans="2:79" ht="18.75">
      <c r="B965" s="1170" t="s">
        <v>1108</v>
      </c>
      <c r="C965" s="335">
        <v>23915589000153</v>
      </c>
      <c r="D965" s="1170" t="s">
        <v>14</v>
      </c>
      <c r="E965" s="1170" t="s">
        <v>614</v>
      </c>
      <c r="F965" s="1170" t="s">
        <v>1414</v>
      </c>
      <c r="G965" s="1172" t="s">
        <v>1414</v>
      </c>
      <c r="H965" s="1172" t="s">
        <v>1337</v>
      </c>
      <c r="I965" s="1172" t="s">
        <v>34</v>
      </c>
      <c r="J965" s="1172" t="s">
        <v>611</v>
      </c>
      <c r="K965" s="1172" t="s">
        <v>49</v>
      </c>
      <c r="L965" s="740" t="s">
        <v>1414</v>
      </c>
      <c r="M965" s="740" t="s">
        <v>34</v>
      </c>
      <c r="N965" s="1172" t="s">
        <v>3731</v>
      </c>
      <c r="O965" s="1172" t="s">
        <v>1320</v>
      </c>
      <c r="P965" s="783">
        <v>42445</v>
      </c>
      <c r="Q965" s="741">
        <v>60.619383999999997</v>
      </c>
      <c r="R965" s="741">
        <v>72.451536384615423</v>
      </c>
      <c r="S965" s="784">
        <v>5</v>
      </c>
      <c r="T965" s="742">
        <v>5.4634307458195641E-2</v>
      </c>
      <c r="U965" s="743">
        <v>1.6808821710959809</v>
      </c>
      <c r="V965" s="742">
        <v>-0.1310720179285636</v>
      </c>
      <c r="W965" s="743">
        <v>-0.99080572782739451</v>
      </c>
      <c r="X965" s="742">
        <v>-0.3180882721336169</v>
      </c>
      <c r="Y965" s="743">
        <v>-1.5494489722017384</v>
      </c>
      <c r="Z965" s="742">
        <v>0.17606988146201652</v>
      </c>
      <c r="AA965" s="743">
        <v>0.75866963617304728</v>
      </c>
      <c r="AB965" s="742">
        <v>0.27861893596903636</v>
      </c>
      <c r="AC965" s="744">
        <v>-0.94523485883398584</v>
      </c>
      <c r="AD965" s="785">
        <v>23729562000176</v>
      </c>
      <c r="AE965" s="1178" t="s">
        <v>1922</v>
      </c>
      <c r="AF965" s="786" t="s">
        <v>1725</v>
      </c>
      <c r="AG965" s="787" t="s">
        <v>1428</v>
      </c>
      <c r="AH965" s="787" t="s">
        <v>1797</v>
      </c>
      <c r="AI965" s="787">
        <v>50000</v>
      </c>
      <c r="AJ965" s="787">
        <v>5000</v>
      </c>
      <c r="AK965" s="787">
        <v>25000</v>
      </c>
      <c r="AL965" s="742">
        <v>1.4999999999999999E-2</v>
      </c>
      <c r="AM965" s="742">
        <v>0.2</v>
      </c>
      <c r="AN965" s="743" t="s">
        <v>2119</v>
      </c>
      <c r="AO965" s="1172" t="s">
        <v>34</v>
      </c>
      <c r="AP965" s="1178" t="s">
        <v>1727</v>
      </c>
      <c r="AQ965" s="745" t="s">
        <v>687</v>
      </c>
      <c r="AR965" s="742">
        <v>4.0000000000000001E-3</v>
      </c>
      <c r="AS965" s="742">
        <v>4.0000000000000001E-3</v>
      </c>
      <c r="AT965" s="742" t="s">
        <v>1414</v>
      </c>
      <c r="AU965" s="742" t="s">
        <v>2724</v>
      </c>
      <c r="AX965"/>
      <c r="AY965" s="190"/>
      <c r="AZ965" s="176"/>
      <c r="BA965" s="176"/>
      <c r="BB965" s="176"/>
      <c r="BC965" s="751"/>
      <c r="BD965" s="176"/>
      <c r="BE965" s="176"/>
      <c r="BF965" s="176"/>
      <c r="BG965" s="176"/>
      <c r="BH965" s="751"/>
      <c r="BI965" s="178"/>
      <c r="BJ965" s="191"/>
      <c r="BK965" s="191"/>
      <c r="BL965" s="191"/>
      <c r="BM965" s="178"/>
      <c r="BN965" s="178"/>
      <c r="BO965" s="178"/>
      <c r="BP965" s="178"/>
      <c r="BQ965" s="178"/>
      <c r="BR965" s="178"/>
      <c r="BS965" s="178"/>
      <c r="BT965" s="178"/>
      <c r="BU965" s="179"/>
      <c r="BV965" s="180"/>
      <c r="BW965" s="181"/>
      <c r="BX965" s="177"/>
      <c r="BY965"/>
      <c r="CA965"/>
    </row>
    <row r="966" spans="2:79" ht="18.75">
      <c r="B966" s="1170" t="s">
        <v>4757</v>
      </c>
      <c r="C966" s="335">
        <v>30869348000180</v>
      </c>
      <c r="D966" s="1170" t="s">
        <v>13</v>
      </c>
      <c r="E966" s="1170" t="s">
        <v>615</v>
      </c>
      <c r="F966" s="1170" t="s">
        <v>619</v>
      </c>
      <c r="G966" s="1172" t="s">
        <v>34</v>
      </c>
      <c r="H966" s="1172" t="s">
        <v>1336</v>
      </c>
      <c r="I966" s="1172" t="s">
        <v>34</v>
      </c>
      <c r="J966" s="1172" t="s">
        <v>608</v>
      </c>
      <c r="K966" s="1172" t="s">
        <v>48</v>
      </c>
      <c r="L966" s="740" t="s">
        <v>1414</v>
      </c>
      <c r="M966" s="740" t="s">
        <v>34</v>
      </c>
      <c r="N966" s="1172" t="s">
        <v>4758</v>
      </c>
      <c r="O966" s="1172" t="s">
        <v>1320</v>
      </c>
      <c r="P966" s="783">
        <v>43369</v>
      </c>
      <c r="Q966" s="741">
        <v>313.84434289000001</v>
      </c>
      <c r="R966" s="741">
        <v>308.11132034370371</v>
      </c>
      <c r="S966" s="784">
        <v>3</v>
      </c>
      <c r="T966" s="742">
        <v>7.1166335161110261E-3</v>
      </c>
      <c r="U966" s="743">
        <v>0.21895074637137518</v>
      </c>
      <c r="V966" s="742">
        <v>7.1166335161110261E-3</v>
      </c>
      <c r="W966" s="743">
        <v>5.3796388901666527E-2</v>
      </c>
      <c r="X966" s="742">
        <v>7.1166335161110261E-3</v>
      </c>
      <c r="Y966" s="743">
        <v>3.4666039125273704E-2</v>
      </c>
      <c r="Z966" s="742">
        <v>7.1166335161110261E-3</v>
      </c>
      <c r="AA966" s="743">
        <v>3.0664948005940627E-2</v>
      </c>
      <c r="AB966" s="742">
        <v>2.5925188523537725E-2</v>
      </c>
      <c r="AC966" s="744">
        <v>-4.8281878085803784</v>
      </c>
      <c r="AD966" s="785">
        <v>35717624000109</v>
      </c>
      <c r="AE966" s="1178" t="s">
        <v>1746</v>
      </c>
      <c r="AF966" s="786" t="s">
        <v>1725</v>
      </c>
      <c r="AG966" s="787" t="s">
        <v>1428</v>
      </c>
      <c r="AH966" s="787" t="s">
        <v>2116</v>
      </c>
      <c r="AI966" s="787">
        <v>5000</v>
      </c>
      <c r="AJ966" s="787">
        <v>0</v>
      </c>
      <c r="AK966" s="787">
        <v>5000</v>
      </c>
      <c r="AL966" s="742">
        <v>0</v>
      </c>
      <c r="AM966" s="742">
        <v>0</v>
      </c>
      <c r="AN966" s="743" t="s">
        <v>64</v>
      </c>
      <c r="AO966" s="1172" t="s">
        <v>4623</v>
      </c>
      <c r="AP966" s="1178" t="s">
        <v>1742</v>
      </c>
      <c r="AQ966" s="745" t="s">
        <v>2174</v>
      </c>
      <c r="AR966" s="742">
        <v>0</v>
      </c>
      <c r="AS966" s="742">
        <v>0</v>
      </c>
      <c r="AT966" s="742" t="s">
        <v>1414</v>
      </c>
      <c r="AU966" s="742" t="s">
        <v>2724</v>
      </c>
      <c r="AX966"/>
      <c r="AY966" s="190"/>
      <c r="AZ966" s="176"/>
      <c r="BA966" s="176"/>
      <c r="BB966" s="176"/>
      <c r="BC966" s="751"/>
      <c r="BD966" s="176"/>
      <c r="BE966" s="176"/>
      <c r="BF966" s="176"/>
      <c r="BG966" s="176"/>
      <c r="BH966" s="751"/>
      <c r="BI966" s="178"/>
      <c r="BJ966" s="191"/>
      <c r="BK966" s="191"/>
      <c r="BL966" s="191"/>
      <c r="BM966" s="178"/>
      <c r="BN966" s="178"/>
      <c r="BO966" s="178"/>
      <c r="BP966" s="178"/>
      <c r="BQ966" s="178"/>
      <c r="BR966" s="178"/>
      <c r="BS966" s="178"/>
      <c r="BT966" s="178"/>
      <c r="BU966" s="179"/>
      <c r="BV966" s="180"/>
      <c r="BW966" s="181"/>
      <c r="BX966" s="177"/>
      <c r="BY966"/>
      <c r="CA966"/>
    </row>
    <row r="967" spans="2:79" ht="18.75">
      <c r="B967" s="1170" t="s">
        <v>27</v>
      </c>
      <c r="C967" s="335">
        <v>18471807000178</v>
      </c>
      <c r="D967" s="1170" t="s">
        <v>14</v>
      </c>
      <c r="E967" s="1170" t="s">
        <v>614</v>
      </c>
      <c r="F967" s="1170" t="s">
        <v>1414</v>
      </c>
      <c r="G967" s="1172" t="s">
        <v>1414</v>
      </c>
      <c r="H967" s="1172" t="s">
        <v>1337</v>
      </c>
      <c r="I967" s="1172" t="s">
        <v>34</v>
      </c>
      <c r="J967" s="1172" t="s">
        <v>608</v>
      </c>
      <c r="K967" s="1172" t="s">
        <v>48</v>
      </c>
      <c r="L967" s="740" t="s">
        <v>1414</v>
      </c>
      <c r="M967" s="740" t="s">
        <v>34</v>
      </c>
      <c r="N967" s="1172" t="s">
        <v>3732</v>
      </c>
      <c r="O967" s="1172" t="s">
        <v>1320</v>
      </c>
      <c r="P967" s="783">
        <v>41580</v>
      </c>
      <c r="Q967" s="741">
        <v>95.385265000000004</v>
      </c>
      <c r="R967" s="741">
        <v>142.82464074193541</v>
      </c>
      <c r="S967" s="784">
        <v>17</v>
      </c>
      <c r="T967" s="742">
        <v>-3.7628335134617386E-3</v>
      </c>
      <c r="U967" s="743">
        <v>-0.11576754716658343</v>
      </c>
      <c r="V967" s="742">
        <v>-0.25100238366471628</v>
      </c>
      <c r="W967" s="743">
        <v>-1.8973889573354457</v>
      </c>
      <c r="X967" s="742">
        <v>-0.29999277098257981</v>
      </c>
      <c r="Y967" s="743">
        <v>-1.4613034537521552</v>
      </c>
      <c r="Z967" s="742">
        <v>-7.0858832550613204E-4</v>
      </c>
      <c r="AA967" s="743">
        <v>-3.053244783516134E-3</v>
      </c>
      <c r="AB967" s="742">
        <v>0.20634420352322766</v>
      </c>
      <c r="AC967" s="744">
        <v>-1.8575307171261246</v>
      </c>
      <c r="AD967" s="785">
        <v>6964937000163</v>
      </c>
      <c r="AE967" s="1178" t="s">
        <v>1746</v>
      </c>
      <c r="AF967" s="786" t="s">
        <v>1725</v>
      </c>
      <c r="AG967" s="787" t="s">
        <v>1428</v>
      </c>
      <c r="AH967" s="787" t="s">
        <v>1730</v>
      </c>
      <c r="AI967" s="787">
        <v>50000</v>
      </c>
      <c r="AJ967" s="787">
        <v>5000</v>
      </c>
      <c r="AK967" s="787">
        <v>25000</v>
      </c>
      <c r="AL967" s="742">
        <v>0.02</v>
      </c>
      <c r="AM967" s="742">
        <v>0.2</v>
      </c>
      <c r="AN967" s="743" t="s">
        <v>34</v>
      </c>
      <c r="AO967" s="1172" t="s">
        <v>34</v>
      </c>
      <c r="AP967" s="1178" t="s">
        <v>1742</v>
      </c>
      <c r="AQ967" s="745" t="s">
        <v>668</v>
      </c>
      <c r="AR967" s="742">
        <v>5.3333333333333297E-3</v>
      </c>
      <c r="AS967" s="742">
        <v>5.3333333333333297E-3</v>
      </c>
      <c r="AT967" s="742" t="s">
        <v>1414</v>
      </c>
      <c r="AU967" s="742" t="s">
        <v>2724</v>
      </c>
      <c r="AX967"/>
      <c r="AY967" s="190"/>
      <c r="AZ967" s="176"/>
      <c r="BA967" s="176"/>
      <c r="BB967" s="176"/>
      <c r="BC967" s="751"/>
      <c r="BD967" s="176"/>
      <c r="BE967" s="176"/>
      <c r="BF967" s="176"/>
      <c r="BG967" s="176"/>
      <c r="BH967" s="751"/>
      <c r="BI967" s="178"/>
      <c r="BJ967" s="191"/>
      <c r="BK967" s="191"/>
      <c r="BL967" s="191"/>
      <c r="BM967" s="178"/>
      <c r="BN967" s="178"/>
      <c r="BO967" s="178"/>
      <c r="BP967" s="178"/>
      <c r="BQ967" s="178"/>
      <c r="BR967" s="178"/>
      <c r="BS967" s="178"/>
      <c r="BT967" s="178"/>
      <c r="BU967" s="179"/>
      <c r="BV967" s="180"/>
      <c r="BW967" s="181"/>
      <c r="BX967" s="177"/>
      <c r="BY967"/>
      <c r="CA967"/>
    </row>
    <row r="968" spans="2:79" ht="18.75">
      <c r="B968" s="1170" t="s">
        <v>320</v>
      </c>
      <c r="C968" s="335">
        <v>947958000194</v>
      </c>
      <c r="D968" s="1170" t="s">
        <v>13</v>
      </c>
      <c r="E968" s="1170" t="s">
        <v>615</v>
      </c>
      <c r="F968" s="1170" t="s">
        <v>619</v>
      </c>
      <c r="G968" s="1172" t="s">
        <v>34</v>
      </c>
      <c r="H968" s="1172" t="s">
        <v>1336</v>
      </c>
      <c r="I968" s="1172" t="s">
        <v>34</v>
      </c>
      <c r="J968" s="1172" t="s">
        <v>611</v>
      </c>
      <c r="K968" s="1172" t="s">
        <v>48</v>
      </c>
      <c r="L968" s="740" t="s">
        <v>1414</v>
      </c>
      <c r="M968" s="740" t="s">
        <v>34</v>
      </c>
      <c r="N968" s="1172" t="s">
        <v>3733</v>
      </c>
      <c r="O968" s="1172" t="s">
        <v>1320</v>
      </c>
      <c r="P968" s="783">
        <v>35221</v>
      </c>
      <c r="Q968" s="741">
        <v>71.735885999999994</v>
      </c>
      <c r="R968" s="741">
        <v>93.531995036144693</v>
      </c>
      <c r="S968" s="784">
        <v>1</v>
      </c>
      <c r="T968" s="742">
        <v>2.2895875379058905E-2</v>
      </c>
      <c r="U968" s="743">
        <v>0.70441578756614054</v>
      </c>
      <c r="V968" s="742">
        <v>0.10912330446142682</v>
      </c>
      <c r="W968" s="743">
        <v>0.82488998650163092</v>
      </c>
      <c r="X968" s="742">
        <v>0.19608081228057372</v>
      </c>
      <c r="Y968" s="743">
        <v>0.95513490962343561</v>
      </c>
      <c r="Z968" s="742">
        <v>0.26821264990403093</v>
      </c>
      <c r="AA968" s="743">
        <v>1.1557047226364932</v>
      </c>
      <c r="AB968" s="742">
        <v>1.0103240514207764E-2</v>
      </c>
      <c r="AC968" s="744">
        <v>-2.2928295319309697</v>
      </c>
      <c r="AD968" s="785">
        <v>0</v>
      </c>
      <c r="AE968" s="1178" t="s">
        <v>1746</v>
      </c>
      <c r="AF968" s="786" t="s">
        <v>1725</v>
      </c>
      <c r="AG968" s="787" t="s">
        <v>1428</v>
      </c>
      <c r="AH968" s="787" t="s">
        <v>1730</v>
      </c>
      <c r="AI968" s="787">
        <v>50000</v>
      </c>
      <c r="AJ968" s="787">
        <v>5000</v>
      </c>
      <c r="AK968" s="787">
        <v>25000</v>
      </c>
      <c r="AL968" s="742">
        <v>1.4999999999999999E-2</v>
      </c>
      <c r="AM968" s="742">
        <v>0.2</v>
      </c>
      <c r="AN968" s="743" t="s">
        <v>2124</v>
      </c>
      <c r="AO968" s="1172" t="s">
        <v>34</v>
      </c>
      <c r="AP968" s="1178" t="s">
        <v>1742</v>
      </c>
      <c r="AQ968" s="745" t="s">
        <v>664</v>
      </c>
      <c r="AR968" s="742">
        <v>4.0000000000000001E-3</v>
      </c>
      <c r="AS968" s="742">
        <v>4.0000000000000001E-3</v>
      </c>
      <c r="AT968" s="742" t="s">
        <v>1414</v>
      </c>
      <c r="AU968" s="742" t="s">
        <v>2724</v>
      </c>
      <c r="AX968" s="190"/>
      <c r="AY968" s="190"/>
      <c r="AZ968" s="176"/>
      <c r="BA968" s="176"/>
      <c r="BB968" s="176"/>
      <c r="BC968" s="751"/>
      <c r="BD968" s="176"/>
      <c r="BE968" s="176"/>
      <c r="BF968" s="176"/>
      <c r="BG968" s="176"/>
      <c r="BH968" s="751"/>
      <c r="BI968" s="178"/>
      <c r="BJ968" s="191"/>
      <c r="BK968" s="191"/>
      <c r="BL968" s="191"/>
      <c r="BM968" s="210"/>
      <c r="BN968" s="178"/>
      <c r="BO968" s="178"/>
      <c r="BP968" s="178"/>
      <c r="BQ968" s="178"/>
      <c r="BR968" s="178"/>
      <c r="BS968" s="178"/>
      <c r="BT968" s="178"/>
      <c r="BU968" s="179"/>
      <c r="BV968" s="180"/>
      <c r="BW968" s="181"/>
      <c r="BX968" s="177"/>
      <c r="BY968"/>
      <c r="CA968"/>
    </row>
    <row r="969" spans="2:79" ht="18.75">
      <c r="B969" s="1170" t="s">
        <v>321</v>
      </c>
      <c r="C969" s="335">
        <v>3840166000104</v>
      </c>
      <c r="D969" s="1170" t="s">
        <v>14</v>
      </c>
      <c r="E969" s="1170" t="s">
        <v>607</v>
      </c>
      <c r="F969" s="1170" t="s">
        <v>1414</v>
      </c>
      <c r="G969" s="1172" t="s">
        <v>1414</v>
      </c>
      <c r="H969" s="1172" t="s">
        <v>34</v>
      </c>
      <c r="I969" s="1172" t="s">
        <v>34</v>
      </c>
      <c r="J969" s="1172" t="s">
        <v>608</v>
      </c>
      <c r="K969" s="1172" t="s">
        <v>48</v>
      </c>
      <c r="L969" s="740" t="s">
        <v>1414</v>
      </c>
      <c r="M969" s="740" t="s">
        <v>34</v>
      </c>
      <c r="N969" s="1172" t="s">
        <v>3734</v>
      </c>
      <c r="O969" s="1172" t="s">
        <v>1320</v>
      </c>
      <c r="P969" s="783">
        <v>36671</v>
      </c>
      <c r="Q969" s="741">
        <v>26.277086000000001</v>
      </c>
      <c r="R969" s="741">
        <v>28.095195044354842</v>
      </c>
      <c r="S969" s="784">
        <v>3</v>
      </c>
      <c r="T969" s="742">
        <v>3.0743443647289759E-3</v>
      </c>
      <c r="U969" s="743">
        <v>9.4585451356483635E-2</v>
      </c>
      <c r="V969" s="742">
        <v>-0.2156169695754685</v>
      </c>
      <c r="W969" s="743">
        <v>-1.6299018802670266</v>
      </c>
      <c r="X969" s="742">
        <v>-0.22168335328579325</v>
      </c>
      <c r="Y969" s="743">
        <v>-1.0798481867908076</v>
      </c>
      <c r="Z969" s="742">
        <v>0.35460999886178546</v>
      </c>
      <c r="AA969" s="743">
        <v>1.5279833017768778</v>
      </c>
      <c r="AB969" s="742">
        <v>0.21478969759946637</v>
      </c>
      <c r="AC969" s="744">
        <v>-1.619748461608415</v>
      </c>
      <c r="AD969" s="785">
        <v>9720835000190</v>
      </c>
      <c r="AE969" s="1178" t="s">
        <v>1759</v>
      </c>
      <c r="AF969" s="786" t="s">
        <v>1725</v>
      </c>
      <c r="AG969" s="787" t="s">
        <v>1428</v>
      </c>
      <c r="AH969" s="787" t="s">
        <v>1726</v>
      </c>
      <c r="AI969" s="787">
        <v>100000</v>
      </c>
      <c r="AJ969" s="787">
        <v>5000</v>
      </c>
      <c r="AK969" s="787">
        <v>25000</v>
      </c>
      <c r="AL969" s="742">
        <v>1.9900000000000001E-2</v>
      </c>
      <c r="AM969" s="742">
        <v>0.2</v>
      </c>
      <c r="AN969" s="743" t="s">
        <v>2124</v>
      </c>
      <c r="AO969" s="1172" t="s">
        <v>34</v>
      </c>
      <c r="AP969" s="1178" t="s">
        <v>1742</v>
      </c>
      <c r="AQ969" s="745" t="s">
        <v>668</v>
      </c>
      <c r="AR969" s="742">
        <v>4.0000000000000001E-3</v>
      </c>
      <c r="AS969" s="742">
        <v>4.0000000000000001E-3</v>
      </c>
      <c r="AT969" s="742" t="s">
        <v>1414</v>
      </c>
      <c r="AU969" s="742" t="s">
        <v>2724</v>
      </c>
      <c r="AX969"/>
      <c r="AY969" s="190"/>
      <c r="AZ969" s="176"/>
      <c r="BA969" s="176"/>
      <c r="BB969" s="176"/>
      <c r="BC969" s="751"/>
      <c r="BD969" s="176"/>
      <c r="BE969" s="176"/>
      <c r="BF969" s="176"/>
      <c r="BG969" s="176"/>
      <c r="BH969" s="751"/>
      <c r="BI969" s="178"/>
      <c r="BJ969" s="191"/>
      <c r="BK969" s="191"/>
      <c r="BL969" s="191"/>
      <c r="BM969" s="178"/>
      <c r="BN969" s="178"/>
      <c r="BO969" s="178"/>
      <c r="BP969" s="178"/>
      <c r="BQ969" s="178"/>
      <c r="BR969" s="178"/>
      <c r="BS969" s="178"/>
      <c r="BT969" s="178"/>
      <c r="BU969" s="179"/>
      <c r="BV969" s="180"/>
      <c r="BW969" s="181"/>
      <c r="BX969" s="177"/>
      <c r="BY969"/>
      <c r="CA969"/>
    </row>
    <row r="970" spans="2:79" ht="18.75">
      <c r="B970" s="1170" t="s">
        <v>322</v>
      </c>
      <c r="C970" s="335">
        <v>13106983000197</v>
      </c>
      <c r="D970" s="1170" t="s">
        <v>14</v>
      </c>
      <c r="E970" s="1170" t="s">
        <v>607</v>
      </c>
      <c r="F970" s="1170" t="s">
        <v>1414</v>
      </c>
      <c r="G970" s="1172" t="s">
        <v>1414</v>
      </c>
      <c r="H970" s="1172" t="s">
        <v>34</v>
      </c>
      <c r="I970" s="1172" t="s">
        <v>34</v>
      </c>
      <c r="J970" s="1172" t="s">
        <v>608</v>
      </c>
      <c r="K970" s="1172" t="s">
        <v>48</v>
      </c>
      <c r="L970" s="740" t="s">
        <v>1414</v>
      </c>
      <c r="M970" s="740" t="s">
        <v>34</v>
      </c>
      <c r="N970" s="1172" t="s">
        <v>3735</v>
      </c>
      <c r="O970" s="1172" t="s">
        <v>1320</v>
      </c>
      <c r="P970" s="783">
        <v>40634</v>
      </c>
      <c r="Q970" s="741">
        <v>115.255826</v>
      </c>
      <c r="R970" s="741">
        <v>146.02050217741939</v>
      </c>
      <c r="S970" s="784">
        <v>3</v>
      </c>
      <c r="T970" s="742">
        <v>-3.8867149528656331E-3</v>
      </c>
      <c r="U970" s="743">
        <v>-0.11957889048750031</v>
      </c>
      <c r="V970" s="742">
        <v>-0.23692206414109274</v>
      </c>
      <c r="W970" s="743">
        <v>-1.7909523474920728</v>
      </c>
      <c r="X970" s="742">
        <v>-0.26371373569234624</v>
      </c>
      <c r="Y970" s="743">
        <v>-1.2845835968210255</v>
      </c>
      <c r="Z970" s="742">
        <v>0.18410581128624037</v>
      </c>
      <c r="AA970" s="743">
        <v>0.79329575113054085</v>
      </c>
      <c r="AB970" s="742">
        <v>0.22510863884497925</v>
      </c>
      <c r="AC970" s="744">
        <v>-1.6401430825404828</v>
      </c>
      <c r="AD970" s="785">
        <v>6964937000163</v>
      </c>
      <c r="AE970" s="1178" t="s">
        <v>1759</v>
      </c>
      <c r="AF970" s="786" t="s">
        <v>1725</v>
      </c>
      <c r="AG970" s="787" t="s">
        <v>1428</v>
      </c>
      <c r="AH970" s="787" t="s">
        <v>1730</v>
      </c>
      <c r="AI970" s="787">
        <v>50000</v>
      </c>
      <c r="AJ970" s="787">
        <v>5000</v>
      </c>
      <c r="AK970" s="787">
        <v>25000</v>
      </c>
      <c r="AL970" s="742">
        <v>0.02</v>
      </c>
      <c r="AM970" s="742">
        <v>0.2</v>
      </c>
      <c r="AN970" s="743" t="s">
        <v>666</v>
      </c>
      <c r="AO970" s="1172" t="s">
        <v>34</v>
      </c>
      <c r="AP970" s="1178" t="s">
        <v>1727</v>
      </c>
      <c r="AQ970" s="745" t="s">
        <v>659</v>
      </c>
      <c r="AR970" s="742">
        <v>5.3333333333333297E-3</v>
      </c>
      <c r="AS970" s="742">
        <v>5.3333333333333297E-3</v>
      </c>
      <c r="AT970" s="742" t="s">
        <v>1414</v>
      </c>
      <c r="AU970" s="742" t="s">
        <v>2724</v>
      </c>
      <c r="AX970"/>
      <c r="AY970" s="190"/>
      <c r="AZ970" s="176"/>
      <c r="BA970" s="176"/>
      <c r="BB970" s="176"/>
      <c r="BC970" s="751"/>
      <c r="BD970" s="176"/>
      <c r="BE970" s="176"/>
      <c r="BF970" s="176"/>
      <c r="BG970" s="176"/>
      <c r="BH970" s="751"/>
      <c r="BI970" s="178"/>
      <c r="BJ970" s="191"/>
      <c r="BK970" s="191"/>
      <c r="BL970" s="191"/>
      <c r="BM970" s="178"/>
      <c r="BN970" s="178"/>
      <c r="BO970" s="178"/>
      <c r="BP970" s="178"/>
      <c r="BQ970" s="178"/>
      <c r="BR970" s="178"/>
      <c r="BS970" s="178"/>
      <c r="BT970" s="178"/>
      <c r="BU970" s="179"/>
      <c r="BV970" s="180"/>
      <c r="BW970" s="181"/>
      <c r="BX970" s="177"/>
      <c r="BY970"/>
      <c r="CA970"/>
    </row>
    <row r="971" spans="2:79" ht="18.75">
      <c r="B971" s="1170" t="s">
        <v>323</v>
      </c>
      <c r="C971" s="335">
        <v>5448587000110</v>
      </c>
      <c r="D971" s="1170" t="s">
        <v>13</v>
      </c>
      <c r="E971" s="1170" t="s">
        <v>615</v>
      </c>
      <c r="F971" s="1170" t="s">
        <v>619</v>
      </c>
      <c r="G971" s="1172" t="s">
        <v>1414</v>
      </c>
      <c r="H971" s="1172" t="s">
        <v>1336</v>
      </c>
      <c r="I971" s="1172" t="s">
        <v>34</v>
      </c>
      <c r="J971" s="1172" t="s">
        <v>608</v>
      </c>
      <c r="K971" s="1172" t="s">
        <v>48</v>
      </c>
      <c r="L971" s="740" t="s">
        <v>1414</v>
      </c>
      <c r="M971" s="740" t="s">
        <v>34</v>
      </c>
      <c r="N971" s="1172" t="s">
        <v>3736</v>
      </c>
      <c r="O971" s="1172" t="s">
        <v>1320</v>
      </c>
      <c r="P971" s="783">
        <v>37751</v>
      </c>
      <c r="Q971" s="741">
        <v>1153.7854199999999</v>
      </c>
      <c r="R971" s="741">
        <v>1181.5399675783133</v>
      </c>
      <c r="S971" s="784">
        <v>3</v>
      </c>
      <c r="T971" s="742">
        <v>1.4577156893637255E-2</v>
      </c>
      <c r="U971" s="743">
        <v>0.44848162752922643</v>
      </c>
      <c r="V971" s="742">
        <v>9.8108726647676781E-2</v>
      </c>
      <c r="W971" s="743">
        <v>0.74162807476840342</v>
      </c>
      <c r="X971" s="742">
        <v>0.21820553256734465</v>
      </c>
      <c r="Y971" s="743">
        <v>1.0629072738122918</v>
      </c>
      <c r="Z971" s="742">
        <v>0.40274328173740437</v>
      </c>
      <c r="AA971" s="743">
        <v>1.7353853849942622</v>
      </c>
      <c r="AB971" s="742">
        <v>2.3347299832345035E-2</v>
      </c>
      <c r="AC971" s="744">
        <v>-1.4639631254306802</v>
      </c>
      <c r="AD971" s="785">
        <v>0</v>
      </c>
      <c r="AE971" s="1178" t="s">
        <v>1746</v>
      </c>
      <c r="AF971" s="786" t="s">
        <v>1725</v>
      </c>
      <c r="AG971" s="787" t="s">
        <v>1428</v>
      </c>
      <c r="AH971" s="787" t="s">
        <v>1730</v>
      </c>
      <c r="AI971" s="787">
        <v>50000</v>
      </c>
      <c r="AJ971" s="787">
        <v>5000</v>
      </c>
      <c r="AK971" s="787">
        <v>25000</v>
      </c>
      <c r="AL971" s="742">
        <v>0.02</v>
      </c>
      <c r="AM971" s="742">
        <v>0.2</v>
      </c>
      <c r="AN971" s="743" t="s">
        <v>64</v>
      </c>
      <c r="AO971" s="1172" t="s">
        <v>34</v>
      </c>
      <c r="AP971" s="1178" t="s">
        <v>1742</v>
      </c>
      <c r="AQ971" s="745" t="s">
        <v>664</v>
      </c>
      <c r="AR971" s="742">
        <v>5.3333333333333297E-3</v>
      </c>
      <c r="AS971" s="742">
        <v>5.3333333333333297E-3</v>
      </c>
      <c r="AT971" s="742" t="s">
        <v>1414</v>
      </c>
      <c r="AU971" s="742" t="s">
        <v>2724</v>
      </c>
      <c r="AX971"/>
      <c r="AY971" s="190"/>
      <c r="AZ971" s="176"/>
      <c r="BA971" s="176"/>
      <c r="BB971" s="176"/>
      <c r="BC971" s="751"/>
      <c r="BD971" s="176"/>
      <c r="BE971" s="176"/>
      <c r="BF971" s="176"/>
      <c r="BG971" s="176"/>
      <c r="BH971" s="751"/>
      <c r="BI971" s="178"/>
      <c r="BJ971" s="191"/>
      <c r="BK971" s="191"/>
      <c r="BL971" s="191"/>
      <c r="BM971" s="178"/>
      <c r="BN971" s="178"/>
      <c r="BO971" s="178"/>
      <c r="BP971" s="178"/>
      <c r="BQ971" s="178"/>
      <c r="BR971" s="178"/>
      <c r="BS971" s="178"/>
      <c r="BT971" s="178"/>
      <c r="BU971" s="179"/>
      <c r="BV971" s="180"/>
      <c r="BW971" s="181"/>
      <c r="BX971" s="177"/>
      <c r="BY971"/>
      <c r="CA971"/>
    </row>
    <row r="972" spans="2:79" ht="18.75">
      <c r="B972" s="1170" t="s">
        <v>1109</v>
      </c>
      <c r="C972" s="335">
        <v>30606457000105</v>
      </c>
      <c r="D972" s="1170" t="s">
        <v>11</v>
      </c>
      <c r="E972" s="1170" t="s">
        <v>620</v>
      </c>
      <c r="F972" s="1170" t="s">
        <v>663</v>
      </c>
      <c r="G972" s="1172" t="s">
        <v>738</v>
      </c>
      <c r="H972" s="1172" t="s">
        <v>34</v>
      </c>
      <c r="I972" s="1172" t="s">
        <v>1414</v>
      </c>
      <c r="J972" s="1172" t="s">
        <v>608</v>
      </c>
      <c r="K972" s="1172" t="s">
        <v>48</v>
      </c>
      <c r="L972" s="740" t="s">
        <v>1414</v>
      </c>
      <c r="M972" s="740" t="s">
        <v>1411</v>
      </c>
      <c r="N972" s="1172" t="s">
        <v>3737</v>
      </c>
      <c r="O972" s="1172" t="s">
        <v>1320</v>
      </c>
      <c r="P972" s="783">
        <v>43524</v>
      </c>
      <c r="Q972" s="741">
        <v>0</v>
      </c>
      <c r="R972" s="741">
        <v>0</v>
      </c>
      <c r="S972" s="784">
        <v>6</v>
      </c>
      <c r="T972" s="742"/>
      <c r="U972" s="743"/>
      <c r="V972" s="742"/>
      <c r="W972" s="743"/>
      <c r="X972" s="742"/>
      <c r="Y972" s="743"/>
      <c r="Z972" s="742"/>
      <c r="AA972" s="743"/>
      <c r="AB972" s="742"/>
      <c r="AC972" s="744"/>
      <c r="AD972" s="785">
        <v>0</v>
      </c>
      <c r="AE972" s="1178" t="s">
        <v>1847</v>
      </c>
      <c r="AF972" s="786" t="s">
        <v>1741</v>
      </c>
      <c r="AG972" s="787" t="s">
        <v>1427</v>
      </c>
      <c r="AH972" s="787" t="s">
        <v>1730</v>
      </c>
      <c r="AI972" s="787">
        <v>0</v>
      </c>
      <c r="AJ972" s="787">
        <v>0</v>
      </c>
      <c r="AK972" s="787">
        <v>0</v>
      </c>
      <c r="AL972" s="742">
        <v>5.0000000000000001E-3</v>
      </c>
      <c r="AM972" s="742">
        <v>0.2</v>
      </c>
      <c r="AN972" s="743" t="s">
        <v>64</v>
      </c>
      <c r="AO972" s="1172" t="s">
        <v>34</v>
      </c>
      <c r="AP972" s="1178" t="s">
        <v>1742</v>
      </c>
      <c r="AQ972" s="745" t="s">
        <v>668</v>
      </c>
      <c r="AR972" s="742">
        <v>1E-3</v>
      </c>
      <c r="AS972" s="742">
        <v>1E-3</v>
      </c>
      <c r="AT972" s="742" t="s">
        <v>1414</v>
      </c>
      <c r="AU972" s="742" t="s">
        <v>2724</v>
      </c>
      <c r="AX972"/>
      <c r="AY972" s="190"/>
      <c r="AZ972" s="176"/>
      <c r="BA972" s="176"/>
      <c r="BB972" s="176"/>
      <c r="BC972" s="751"/>
      <c r="BD972" s="176"/>
      <c r="BE972" s="176"/>
      <c r="BF972" s="176"/>
      <c r="BG972" s="176"/>
      <c r="BH972" s="751"/>
      <c r="BI972" s="178"/>
      <c r="BJ972" s="191"/>
      <c r="BK972" s="191"/>
      <c r="BL972" s="191"/>
      <c r="BM972" s="178"/>
      <c r="BN972" s="178"/>
      <c r="BO972" s="178"/>
      <c r="BP972" s="178"/>
      <c r="BQ972" s="178"/>
      <c r="BR972" s="178"/>
      <c r="BS972" s="178"/>
      <c r="BT972" s="178"/>
      <c r="BU972" s="179"/>
      <c r="BV972" s="180"/>
      <c r="BW972" s="181"/>
      <c r="BX972" s="177"/>
      <c r="BY972"/>
      <c r="CA972"/>
    </row>
    <row r="973" spans="2:79" ht="18.75">
      <c r="B973" s="1170" t="s">
        <v>1110</v>
      </c>
      <c r="C973" s="335">
        <v>24552346000160</v>
      </c>
      <c r="D973" s="1170" t="s">
        <v>11</v>
      </c>
      <c r="E973" s="1170" t="s">
        <v>621</v>
      </c>
      <c r="F973" s="1170" t="s">
        <v>692</v>
      </c>
      <c r="G973" s="1172" t="s">
        <v>738</v>
      </c>
      <c r="H973" s="1172" t="s">
        <v>34</v>
      </c>
      <c r="I973" s="1172" t="s">
        <v>1414</v>
      </c>
      <c r="J973" s="1172" t="s">
        <v>608</v>
      </c>
      <c r="K973" s="1172" t="s">
        <v>48</v>
      </c>
      <c r="L973" s="740" t="s">
        <v>1414</v>
      </c>
      <c r="M973" s="740" t="s">
        <v>34</v>
      </c>
      <c r="N973" s="1172" t="s">
        <v>3738</v>
      </c>
      <c r="O973" s="1172" t="s">
        <v>1320</v>
      </c>
      <c r="P973" s="783">
        <v>42641</v>
      </c>
      <c r="Q973" s="741">
        <v>28.461561</v>
      </c>
      <c r="R973" s="741">
        <v>39.581507212851385</v>
      </c>
      <c r="S973" s="784">
        <v>31</v>
      </c>
      <c r="T973" s="742">
        <v>2.1157611891274852E-2</v>
      </c>
      <c r="U973" s="743">
        <v>0.65093627549363908</v>
      </c>
      <c r="V973" s="742">
        <v>4.1540398096755471E-2</v>
      </c>
      <c r="W973" s="743">
        <v>0.31401412003077234</v>
      </c>
      <c r="X973" s="742">
        <v>0.13309199644312986</v>
      </c>
      <c r="Y973" s="743">
        <v>0.64830826900295158</v>
      </c>
      <c r="Z973" s="742">
        <v>0.26726788825133574</v>
      </c>
      <c r="AA973" s="743">
        <v>1.1516338277544793</v>
      </c>
      <c r="AB973" s="742">
        <v>4.2434154686674906E-2</v>
      </c>
      <c r="AC973" s="744">
        <v>-2.1385583206243255</v>
      </c>
      <c r="AD973" s="785">
        <v>0</v>
      </c>
      <c r="AE973" s="1178" t="s">
        <v>1847</v>
      </c>
      <c r="AF973" s="786" t="s">
        <v>1741</v>
      </c>
      <c r="AG973" s="787" t="s">
        <v>1427</v>
      </c>
      <c r="AH973" s="787" t="s">
        <v>1730</v>
      </c>
      <c r="AI973" s="787">
        <v>0</v>
      </c>
      <c r="AJ973" s="787">
        <v>0</v>
      </c>
      <c r="AK973" s="787">
        <v>0</v>
      </c>
      <c r="AL973" s="742">
        <v>9.0000000000000011E-3</v>
      </c>
      <c r="AM973" s="742">
        <v>0.2</v>
      </c>
      <c r="AN973" s="743" t="s">
        <v>2124</v>
      </c>
      <c r="AO973" s="1172" t="s">
        <v>34</v>
      </c>
      <c r="AP973" s="1178" t="s">
        <v>1731</v>
      </c>
      <c r="AQ973" s="745" t="s">
        <v>675</v>
      </c>
      <c r="AR973" s="742">
        <v>1.8E-3</v>
      </c>
      <c r="AS973" s="742">
        <v>1.8E-3</v>
      </c>
      <c r="AT973" s="742" t="s">
        <v>1414</v>
      </c>
      <c r="AU973" s="742" t="s">
        <v>2724</v>
      </c>
      <c r="AX973"/>
      <c r="AY973" s="190"/>
      <c r="AZ973" s="176"/>
      <c r="BA973" s="176"/>
      <c r="BB973" s="176"/>
      <c r="BC973" s="751"/>
      <c r="BD973" s="176"/>
      <c r="BE973" s="176"/>
      <c r="BF973" s="176"/>
      <c r="BG973" s="176"/>
      <c r="BH973" s="751"/>
      <c r="BI973" s="178"/>
      <c r="BJ973" s="191"/>
      <c r="BK973" s="191"/>
      <c r="BL973" s="191"/>
      <c r="BM973" s="178"/>
      <c r="BN973" s="178"/>
      <c r="BO973" s="178"/>
      <c r="BP973" s="178"/>
      <c r="BQ973" s="178"/>
      <c r="BR973" s="178"/>
      <c r="BS973" s="178"/>
      <c r="BT973" s="178"/>
      <c r="BU973" s="179"/>
      <c r="BV973" s="180"/>
      <c r="BW973" s="181"/>
      <c r="BX973" s="177"/>
      <c r="BY973"/>
      <c r="CA973"/>
    </row>
    <row r="974" spans="2:79" ht="18.75">
      <c r="B974" s="1170" t="s">
        <v>1383</v>
      </c>
      <c r="C974" s="335">
        <v>13966590000153</v>
      </c>
      <c r="D974" s="1170" t="s">
        <v>11</v>
      </c>
      <c r="E974" s="1170" t="s">
        <v>621</v>
      </c>
      <c r="F974" s="1170" t="s">
        <v>672</v>
      </c>
      <c r="G974" s="1172" t="s">
        <v>738</v>
      </c>
      <c r="H974" s="1172" t="s">
        <v>34</v>
      </c>
      <c r="I974" s="1172" t="s">
        <v>1414</v>
      </c>
      <c r="J974" s="1172" t="s">
        <v>608</v>
      </c>
      <c r="K974" s="1172" t="s">
        <v>48</v>
      </c>
      <c r="L974" s="740" t="s">
        <v>1414</v>
      </c>
      <c r="M974" s="740" t="s">
        <v>1411</v>
      </c>
      <c r="N974" s="1172" t="s">
        <v>3739</v>
      </c>
      <c r="O974" s="1172" t="s">
        <v>1320</v>
      </c>
      <c r="P974" s="783">
        <v>40876</v>
      </c>
      <c r="Q974" s="741">
        <v>37.322420999999999</v>
      </c>
      <c r="R974" s="741">
        <v>36.795502693548393</v>
      </c>
      <c r="S974" s="784">
        <v>1</v>
      </c>
      <c r="T974" s="742">
        <v>4.3191439847706015E-2</v>
      </c>
      <c r="U974" s="743">
        <v>1.3288302636493461</v>
      </c>
      <c r="V974" s="742">
        <v>9.4010214730694042E-2</v>
      </c>
      <c r="W974" s="743">
        <v>0.71064641180866672</v>
      </c>
      <c r="X974" s="742">
        <v>0.18810838756204218</v>
      </c>
      <c r="Y974" s="743">
        <v>0.9163002012475937</v>
      </c>
      <c r="Z974" s="742">
        <v>0.26960002963962992</v>
      </c>
      <c r="AA974" s="743">
        <v>1.1616828199152593</v>
      </c>
      <c r="AB974" s="742">
        <v>2.5954793434702889E-2</v>
      </c>
      <c r="AC974" s="744">
        <v>-1.47479878991177</v>
      </c>
      <c r="AD974" s="785">
        <v>0</v>
      </c>
      <c r="AE974" s="1178" t="s">
        <v>1847</v>
      </c>
      <c r="AF974" s="786" t="s">
        <v>1741</v>
      </c>
      <c r="AG974" s="787" t="s">
        <v>1429</v>
      </c>
      <c r="AH974" s="787" t="s">
        <v>1730</v>
      </c>
      <c r="AI974" s="787">
        <v>0</v>
      </c>
      <c r="AJ974" s="787">
        <v>0</v>
      </c>
      <c r="AK974" s="787">
        <v>0</v>
      </c>
      <c r="AL974" s="742">
        <v>2E-3</v>
      </c>
      <c r="AM974" s="742">
        <v>0</v>
      </c>
      <c r="AN974" s="743" t="s">
        <v>2138</v>
      </c>
      <c r="AO974" s="1172" t="s">
        <v>34</v>
      </c>
      <c r="AP974" s="1178" t="s">
        <v>1731</v>
      </c>
      <c r="AQ974" s="745" t="s">
        <v>676</v>
      </c>
      <c r="AR974" s="742">
        <v>4.0000000000000002E-4</v>
      </c>
      <c r="AS974" s="742">
        <v>4.0000000000000002E-4</v>
      </c>
      <c r="AT974" s="742" t="s">
        <v>1414</v>
      </c>
      <c r="AU974" s="742" t="s">
        <v>2724</v>
      </c>
      <c r="AX974"/>
      <c r="AY974" s="190"/>
      <c r="AZ974" s="176"/>
      <c r="BA974" s="176"/>
      <c r="BB974" s="176"/>
      <c r="BC974" s="751"/>
      <c r="BD974" s="176"/>
      <c r="BE974" s="176"/>
      <c r="BF974" s="176"/>
      <c r="BG974" s="176"/>
      <c r="BH974" s="751"/>
      <c r="BI974" s="178"/>
      <c r="BJ974" s="191"/>
      <c r="BK974" s="191"/>
      <c r="BL974" s="191"/>
      <c r="BM974" s="178"/>
      <c r="BN974" s="178"/>
      <c r="BO974" s="178"/>
      <c r="BP974" s="178"/>
      <c r="BQ974" s="178"/>
      <c r="BR974" s="178"/>
      <c r="BS974" s="178"/>
      <c r="BT974" s="178"/>
      <c r="BU974" s="179"/>
      <c r="BV974" s="180"/>
      <c r="BW974" s="181"/>
      <c r="BX974" s="177"/>
      <c r="BY974"/>
      <c r="CA974"/>
    </row>
    <row r="975" spans="2:79" ht="18.75">
      <c r="B975" s="1170" t="s">
        <v>1111</v>
      </c>
      <c r="C975" s="335">
        <v>36014016000109</v>
      </c>
      <c r="D975" s="1170" t="s">
        <v>11</v>
      </c>
      <c r="E975" s="1170" t="s">
        <v>620</v>
      </c>
      <c r="F975" s="1170" t="s">
        <v>685</v>
      </c>
      <c r="G975" s="1172" t="s">
        <v>738</v>
      </c>
      <c r="H975" s="1172" t="s">
        <v>34</v>
      </c>
      <c r="I975" s="1172" t="s">
        <v>1318</v>
      </c>
      <c r="J975" s="1172" t="s">
        <v>608</v>
      </c>
      <c r="K975" s="1172" t="s">
        <v>48</v>
      </c>
      <c r="L975" s="740" t="s">
        <v>1414</v>
      </c>
      <c r="M975" s="740" t="s">
        <v>34</v>
      </c>
      <c r="N975" s="1172" t="s">
        <v>3740</v>
      </c>
      <c r="O975" s="1172" t="s">
        <v>1320</v>
      </c>
      <c r="P975" s="783">
        <v>43951</v>
      </c>
      <c r="Q975" s="741">
        <v>0</v>
      </c>
      <c r="R975" s="741">
        <v>0</v>
      </c>
      <c r="S975" s="784">
        <v>34</v>
      </c>
      <c r="T975" s="742"/>
      <c r="U975" s="743"/>
      <c r="V975" s="742"/>
      <c r="W975" s="743"/>
      <c r="X975" s="742"/>
      <c r="Y975" s="743"/>
      <c r="Z975" s="742"/>
      <c r="AA975" s="743"/>
      <c r="AB975" s="742"/>
      <c r="AC975" s="744"/>
      <c r="AD975" s="785">
        <v>0</v>
      </c>
      <c r="AE975" s="1178" t="s">
        <v>1847</v>
      </c>
      <c r="AF975" s="786" t="s">
        <v>1741</v>
      </c>
      <c r="AG975" s="787" t="s">
        <v>1427</v>
      </c>
      <c r="AH975" s="787" t="s">
        <v>1726</v>
      </c>
      <c r="AI975" s="787">
        <v>0</v>
      </c>
      <c r="AJ975" s="787">
        <v>0</v>
      </c>
      <c r="AK975" s="787">
        <v>0</v>
      </c>
      <c r="AL975" s="742">
        <v>6.9999999999999993E-3</v>
      </c>
      <c r="AM975" s="742">
        <v>0.2</v>
      </c>
      <c r="AN975" s="743" t="s">
        <v>64</v>
      </c>
      <c r="AO975" s="1172" t="s">
        <v>34</v>
      </c>
      <c r="AP975" s="1178" t="s">
        <v>1742</v>
      </c>
      <c r="AQ975" s="745" t="s">
        <v>671</v>
      </c>
      <c r="AR975" s="742">
        <v>1.4E-3</v>
      </c>
      <c r="AS975" s="742">
        <v>1.4E-3</v>
      </c>
      <c r="AT975" s="742" t="s">
        <v>1414</v>
      </c>
      <c r="AU975" s="742" t="s">
        <v>2724</v>
      </c>
      <c r="AX975"/>
      <c r="AY975" s="190"/>
      <c r="AZ975" s="176"/>
      <c r="BA975" s="176"/>
      <c r="BB975" s="176"/>
      <c r="BC975" s="751"/>
      <c r="BD975" s="176"/>
      <c r="BE975" s="176"/>
      <c r="BF975" s="176"/>
      <c r="BG975" s="176"/>
      <c r="BH975" s="751"/>
      <c r="BI975" s="178"/>
      <c r="BJ975" s="191"/>
      <c r="BK975" s="191"/>
      <c r="BL975" s="191"/>
      <c r="BM975" s="178"/>
      <c r="BN975" s="178"/>
      <c r="BO975" s="178"/>
      <c r="BP975" s="178"/>
      <c r="BQ975" s="178"/>
      <c r="BR975" s="178"/>
      <c r="BS975" s="178"/>
      <c r="BT975" s="178"/>
      <c r="BU975" s="179"/>
      <c r="BV975" s="180"/>
      <c r="BW975" s="181"/>
      <c r="BX975" s="177"/>
      <c r="BY975"/>
      <c r="CA975"/>
    </row>
    <row r="976" spans="2:79" ht="18.75">
      <c r="B976" s="1170" t="s">
        <v>1112</v>
      </c>
      <c r="C976" s="335">
        <v>9601190000177</v>
      </c>
      <c r="D976" s="1170" t="s">
        <v>13</v>
      </c>
      <c r="E976" s="1170" t="s">
        <v>616</v>
      </c>
      <c r="F976" s="1170" t="s">
        <v>699</v>
      </c>
      <c r="G976" s="1172" t="s">
        <v>1414</v>
      </c>
      <c r="H976" s="1172" t="s">
        <v>34</v>
      </c>
      <c r="I976" s="1172" t="s">
        <v>34</v>
      </c>
      <c r="J976" s="1172" t="s">
        <v>611</v>
      </c>
      <c r="K976" s="1172" t="s">
        <v>1414</v>
      </c>
      <c r="L976" s="740" t="s">
        <v>1414</v>
      </c>
      <c r="M976" s="740" t="s">
        <v>1411</v>
      </c>
      <c r="N976" s="1172" t="s">
        <v>3741</v>
      </c>
      <c r="O976" s="1172" t="s">
        <v>1320</v>
      </c>
      <c r="P976" s="783">
        <v>39659</v>
      </c>
      <c r="Q976" s="741">
        <v>106.303511</v>
      </c>
      <c r="R976" s="741">
        <v>124.92913235080655</v>
      </c>
      <c r="S976" s="784">
        <v>4</v>
      </c>
      <c r="T976" s="742">
        <v>5.8811400483975262E-2</v>
      </c>
      <c r="U976" s="743">
        <v>1.8093948496801235</v>
      </c>
      <c r="V976" s="742">
        <v>8.7649572733906389E-2</v>
      </c>
      <c r="W976" s="743">
        <v>0.66256474935565202</v>
      </c>
      <c r="X976" s="742">
        <v>-1.8141709185754862E-2</v>
      </c>
      <c r="Y976" s="743">
        <v>-8.837060374248222E-2</v>
      </c>
      <c r="Z976" s="742">
        <v>9.4555672870377583E-2</v>
      </c>
      <c r="AA976" s="743">
        <v>0.40743207946182847</v>
      </c>
      <c r="AB976" s="742">
        <v>0.19141080113212261</v>
      </c>
      <c r="AC976" s="744">
        <v>-0.23320909626142378</v>
      </c>
      <c r="AD976" s="785">
        <v>0</v>
      </c>
      <c r="AE976" s="1178" t="s">
        <v>1847</v>
      </c>
      <c r="AF976" s="786" t="s">
        <v>1741</v>
      </c>
      <c r="AG976" s="787" t="s">
        <v>1429</v>
      </c>
      <c r="AH976" s="787" t="s">
        <v>1730</v>
      </c>
      <c r="AI976" s="787">
        <v>0</v>
      </c>
      <c r="AJ976" s="787">
        <v>0</v>
      </c>
      <c r="AK976" s="787">
        <v>0</v>
      </c>
      <c r="AL976" s="742">
        <v>6.0000000000000001E-3</v>
      </c>
      <c r="AM976" s="742">
        <v>0</v>
      </c>
      <c r="AN976" s="743" t="s">
        <v>2347</v>
      </c>
      <c r="AO976" s="1172" t="s">
        <v>34</v>
      </c>
      <c r="AP976" s="1178" t="s">
        <v>1742</v>
      </c>
      <c r="AQ976" s="745" t="s">
        <v>671</v>
      </c>
      <c r="AR976" s="742">
        <v>1.1999999999999999E-3</v>
      </c>
      <c r="AS976" s="742">
        <v>1.1999999999999999E-3</v>
      </c>
      <c r="AT976" s="742" t="s">
        <v>1414</v>
      </c>
      <c r="AU976" s="742" t="s">
        <v>2724</v>
      </c>
      <c r="AX976"/>
      <c r="AY976" s="190"/>
      <c r="AZ976" s="176"/>
      <c r="BA976" s="176"/>
      <c r="BB976" s="176"/>
      <c r="BC976" s="751"/>
      <c r="BD976" s="176"/>
      <c r="BE976" s="176"/>
      <c r="BF976" s="176"/>
      <c r="BG976" s="176"/>
      <c r="BH976" s="751"/>
      <c r="BI976" s="178"/>
      <c r="BJ976" s="191"/>
      <c r="BK976" s="191"/>
      <c r="BL976" s="191"/>
      <c r="BM976" s="178"/>
      <c r="BN976" s="178"/>
      <c r="BO976" s="178"/>
      <c r="BP976" s="178"/>
      <c r="BQ976" s="178"/>
      <c r="BR976" s="178"/>
      <c r="BS976" s="178"/>
      <c r="BT976" s="178"/>
      <c r="BU976" s="179"/>
      <c r="BV976" s="180"/>
      <c r="BW976" s="181"/>
      <c r="BX976" s="177"/>
      <c r="BY976"/>
      <c r="CA976"/>
    </row>
    <row r="977" spans="2:79" ht="18.75">
      <c r="B977" s="1170" t="s">
        <v>324</v>
      </c>
      <c r="C977" s="335">
        <v>17400251000166</v>
      </c>
      <c r="D977" s="1170" t="s">
        <v>14</v>
      </c>
      <c r="E977" s="1170" t="s">
        <v>607</v>
      </c>
      <c r="F977" s="1170" t="s">
        <v>1414</v>
      </c>
      <c r="G977" s="1172" t="s">
        <v>1414</v>
      </c>
      <c r="H977" s="1172" t="s">
        <v>34</v>
      </c>
      <c r="I977" s="1172" t="s">
        <v>34</v>
      </c>
      <c r="J977" s="1172" t="s">
        <v>608</v>
      </c>
      <c r="K977" s="1172" t="s">
        <v>48</v>
      </c>
      <c r="L977" s="740" t="s">
        <v>1414</v>
      </c>
      <c r="M977" s="740" t="s">
        <v>1411</v>
      </c>
      <c r="N977" s="1172" t="s">
        <v>3742</v>
      </c>
      <c r="O977" s="1172" t="s">
        <v>1320</v>
      </c>
      <c r="P977" s="783">
        <v>41313</v>
      </c>
      <c r="Q977" s="741">
        <v>166.47621100000001</v>
      </c>
      <c r="R977" s="741">
        <v>148.26995522489966</v>
      </c>
      <c r="S977" s="784">
        <v>32</v>
      </c>
      <c r="T977" s="742">
        <v>-2.8481091411223236E-3</v>
      </c>
      <c r="U977" s="743">
        <v>-8.7625085763393479E-2</v>
      </c>
      <c r="V977" s="742">
        <v>6.540047005042493E-2</v>
      </c>
      <c r="W977" s="743">
        <v>0.49437829181726334</v>
      </c>
      <c r="X977" s="742">
        <v>0.35648985243424969</v>
      </c>
      <c r="Y977" s="743">
        <v>1.7365080194549605</v>
      </c>
      <c r="Z977" s="742">
        <v>1.595334325385922</v>
      </c>
      <c r="AA977" s="743">
        <v>6.874155319267456</v>
      </c>
      <c r="AB977" s="742">
        <v>0.23459793112792099</v>
      </c>
      <c r="AC977" s="744">
        <v>-0.28511693308031111</v>
      </c>
      <c r="AD977" s="785">
        <v>38251507000190</v>
      </c>
      <c r="AE977" s="1178" t="s">
        <v>1867</v>
      </c>
      <c r="AF977" s="786" t="s">
        <v>1741</v>
      </c>
      <c r="AG977" s="787" t="s">
        <v>1427</v>
      </c>
      <c r="AH977" s="787" t="s">
        <v>1726</v>
      </c>
      <c r="AI977" s="787">
        <v>10000</v>
      </c>
      <c r="AJ977" s="787">
        <v>1000</v>
      </c>
      <c r="AK977" s="787">
        <v>5000</v>
      </c>
      <c r="AL977" s="742">
        <v>1.8000000000000002E-2</v>
      </c>
      <c r="AM977" s="742">
        <v>0.15</v>
      </c>
      <c r="AN977" s="743" t="s">
        <v>2124</v>
      </c>
      <c r="AO977" s="1172" t="s">
        <v>34</v>
      </c>
      <c r="AP977" s="1178" t="s">
        <v>1727</v>
      </c>
      <c r="AQ977" s="745" t="s">
        <v>659</v>
      </c>
      <c r="AR977" s="742">
        <v>3.5999999999999999E-3</v>
      </c>
      <c r="AS977" s="742">
        <v>3.5999999999999999E-3</v>
      </c>
      <c r="AT977" s="742" t="s">
        <v>1414</v>
      </c>
      <c r="AU977" s="742" t="s">
        <v>2724</v>
      </c>
      <c r="AX977"/>
      <c r="AY977" s="190"/>
      <c r="AZ977" s="176"/>
      <c r="BA977" s="176"/>
      <c r="BB977" s="176"/>
      <c r="BC977" s="751"/>
      <c r="BD977" s="176"/>
      <c r="BE977" s="176"/>
      <c r="BF977" s="176"/>
      <c r="BG977" s="176"/>
      <c r="BH977" s="751"/>
      <c r="BI977" s="178"/>
      <c r="BJ977" s="191"/>
      <c r="BK977" s="191"/>
      <c r="BL977" s="191"/>
      <c r="BM977" s="178"/>
      <c r="BN977" s="178"/>
      <c r="BO977" s="178"/>
      <c r="BP977" s="178"/>
      <c r="BQ977" s="178"/>
      <c r="BR977" s="178"/>
      <c r="BS977" s="178"/>
      <c r="BT977" s="178"/>
      <c r="BU977" s="179"/>
      <c r="BV977" s="180"/>
      <c r="BW977" s="181"/>
      <c r="BX977" s="177"/>
      <c r="BY977"/>
      <c r="CA977"/>
    </row>
    <row r="978" spans="2:79" ht="18.75">
      <c r="B978" s="1170" t="s">
        <v>1113</v>
      </c>
      <c r="C978" s="335">
        <v>20331359000159</v>
      </c>
      <c r="D978" s="1170" t="s">
        <v>14</v>
      </c>
      <c r="E978" s="1170" t="s">
        <v>607</v>
      </c>
      <c r="F978" s="1170" t="s">
        <v>1414</v>
      </c>
      <c r="G978" s="1172" t="s">
        <v>1414</v>
      </c>
      <c r="H978" s="1172" t="s">
        <v>34</v>
      </c>
      <c r="I978" s="1172" t="s">
        <v>34</v>
      </c>
      <c r="J978" s="1172" t="s">
        <v>608</v>
      </c>
      <c r="K978" s="1172" t="s">
        <v>48</v>
      </c>
      <c r="L978" s="740" t="s">
        <v>1414</v>
      </c>
      <c r="M978" s="740" t="s">
        <v>34</v>
      </c>
      <c r="N978" s="1172" t="s">
        <v>3743</v>
      </c>
      <c r="O978" s="1172" t="s">
        <v>1320</v>
      </c>
      <c r="P978" s="783">
        <v>41879</v>
      </c>
      <c r="Q978" s="741">
        <v>58.778404999999999</v>
      </c>
      <c r="R978" s="741">
        <v>69.333470185185234</v>
      </c>
      <c r="S978" s="784">
        <v>32</v>
      </c>
      <c r="T978" s="742">
        <v>-3.5877128888443854E-2</v>
      </c>
      <c r="U978" s="743">
        <v>-1.1037977619619577</v>
      </c>
      <c r="V978" s="742">
        <v>-0.21166393431704478</v>
      </c>
      <c r="W978" s="743">
        <v>-1.6000199112682389</v>
      </c>
      <c r="X978" s="742">
        <v>-0.33389095420283299</v>
      </c>
      <c r="Y978" s="743">
        <v>-1.6264258733805794</v>
      </c>
      <c r="Z978" s="742">
        <v>-9.8033322654188515E-3</v>
      </c>
      <c r="AA978" s="743">
        <v>-4.2241696656638586E-2</v>
      </c>
      <c r="AB978" s="742">
        <v>0.26536742253550472</v>
      </c>
      <c r="AC978" s="744">
        <v>-1.2961359149186056</v>
      </c>
      <c r="AD978" s="785">
        <v>43310020000171</v>
      </c>
      <c r="AE978" s="1178" t="s">
        <v>1903</v>
      </c>
      <c r="AF978" s="786" t="s">
        <v>1765</v>
      </c>
      <c r="AG978" s="787" t="s">
        <v>719</v>
      </c>
      <c r="AH978" s="787" t="s">
        <v>1726</v>
      </c>
      <c r="AI978" s="787">
        <v>1000</v>
      </c>
      <c r="AJ978" s="787">
        <v>100</v>
      </c>
      <c r="AK978" s="787">
        <v>1000</v>
      </c>
      <c r="AL978" s="742">
        <v>1.9699999999999999E-2</v>
      </c>
      <c r="AM978" s="742">
        <v>0.2</v>
      </c>
      <c r="AN978" s="743" t="s">
        <v>2138</v>
      </c>
      <c r="AO978" s="1172" t="s">
        <v>34</v>
      </c>
      <c r="AP978" s="1178" t="s">
        <v>1727</v>
      </c>
      <c r="AQ978" s="745" t="s">
        <v>659</v>
      </c>
      <c r="AR978" s="742">
        <v>4.0000000000000001E-3</v>
      </c>
      <c r="AS978" s="742">
        <v>4.0000000000000001E-3</v>
      </c>
      <c r="AT978" s="742" t="s">
        <v>1414</v>
      </c>
      <c r="AU978" s="742" t="s">
        <v>2724</v>
      </c>
      <c r="AX978" s="190"/>
      <c r="AY978" s="190"/>
      <c r="AZ978" s="176"/>
      <c r="BA978" s="176"/>
      <c r="BB978" s="176"/>
      <c r="BC978" s="751"/>
      <c r="BD978" s="176"/>
      <c r="BE978" s="176"/>
      <c r="BF978" s="176"/>
      <c r="BG978" s="176"/>
      <c r="BH978" s="751"/>
      <c r="BI978" s="178"/>
      <c r="BJ978" s="191"/>
      <c r="BK978" s="191"/>
      <c r="BL978" s="191"/>
      <c r="BM978" s="210"/>
      <c r="BN978" s="178"/>
      <c r="BO978" s="178"/>
      <c r="BP978" s="178"/>
      <c r="BQ978" s="178"/>
      <c r="BR978" s="178"/>
      <c r="BS978" s="178"/>
      <c r="BT978" s="178"/>
      <c r="BU978" s="179"/>
      <c r="BV978" s="180"/>
      <c r="BW978" s="181"/>
      <c r="BX978" s="177"/>
      <c r="BY978"/>
      <c r="CA978"/>
    </row>
    <row r="979" spans="2:79" ht="18.75">
      <c r="B979" s="1170" t="s">
        <v>1114</v>
      </c>
      <c r="C979" s="335">
        <v>28788359000194</v>
      </c>
      <c r="D979" s="1170" t="s">
        <v>14</v>
      </c>
      <c r="E979" s="1170" t="s">
        <v>607</v>
      </c>
      <c r="F979" s="1170" t="s">
        <v>1414</v>
      </c>
      <c r="G979" s="1172" t="s">
        <v>1414</v>
      </c>
      <c r="H979" s="1172" t="s">
        <v>34</v>
      </c>
      <c r="I979" s="1172" t="s">
        <v>34</v>
      </c>
      <c r="J979" s="1172" t="s">
        <v>608</v>
      </c>
      <c r="K979" s="1172" t="s">
        <v>48</v>
      </c>
      <c r="L979" s="740" t="s">
        <v>1414</v>
      </c>
      <c r="M979" s="740" t="s">
        <v>34</v>
      </c>
      <c r="N979" s="1172" t="s">
        <v>3744</v>
      </c>
      <c r="O979" s="1172" t="s">
        <v>1320</v>
      </c>
      <c r="P979" s="783">
        <v>43071</v>
      </c>
      <c r="Q979" s="741">
        <v>7.0429466200000004</v>
      </c>
      <c r="R979" s="741">
        <v>8.8028158921862332</v>
      </c>
      <c r="S979" s="784">
        <v>32</v>
      </c>
      <c r="T979" s="742">
        <v>-3.7517977649884515E-2</v>
      </c>
      <c r="U979" s="743">
        <v>-1.1542802070937261</v>
      </c>
      <c r="V979" s="742">
        <v>-0.21572602837819632</v>
      </c>
      <c r="W979" s="743">
        <v>-1.630726282669007</v>
      </c>
      <c r="X979" s="742">
        <v>-0.33381610884196844</v>
      </c>
      <c r="Y979" s="743">
        <v>-1.6260612919809327</v>
      </c>
      <c r="Z979" s="742">
        <v>-8.2830302285786472E-2</v>
      </c>
      <c r="AA979" s="743">
        <v>-0.35690848870604697</v>
      </c>
      <c r="AB979" s="742">
        <v>0.26233949717695998</v>
      </c>
      <c r="AC979" s="744">
        <v>-1.3265800415255373</v>
      </c>
      <c r="AD979" s="785">
        <v>28788379000165</v>
      </c>
      <c r="AE979" s="1178" t="s">
        <v>1903</v>
      </c>
      <c r="AF979" s="786" t="s">
        <v>1765</v>
      </c>
      <c r="AG979" s="787" t="s">
        <v>719</v>
      </c>
      <c r="AH979" s="787" t="s">
        <v>1730</v>
      </c>
      <c r="AI979" s="787">
        <v>1000</v>
      </c>
      <c r="AJ979" s="787">
        <v>1000</v>
      </c>
      <c r="AK979" s="787">
        <v>1000</v>
      </c>
      <c r="AL979" s="742">
        <v>2.5000000000000001E-2</v>
      </c>
      <c r="AM979" s="742">
        <v>0.2</v>
      </c>
      <c r="AN979" s="743" t="s">
        <v>666</v>
      </c>
      <c r="AO979" s="1172" t="s">
        <v>34</v>
      </c>
      <c r="AP979" s="1178" t="s">
        <v>1727</v>
      </c>
      <c r="AQ979" s="745" t="s">
        <v>659</v>
      </c>
      <c r="AR979" s="742">
        <v>3.9399999999999999E-3</v>
      </c>
      <c r="AS979" s="742">
        <v>3.9399999999999999E-3</v>
      </c>
      <c r="AT979" s="742" t="s">
        <v>1414</v>
      </c>
      <c r="AU979" s="742" t="s">
        <v>2724</v>
      </c>
      <c r="AX979"/>
      <c r="AY979" s="190"/>
      <c r="AZ979" s="176"/>
      <c r="BA979" s="176"/>
      <c r="BB979" s="176"/>
      <c r="BC979" s="751"/>
      <c r="BD979" s="176"/>
      <c r="BE979" s="176"/>
      <c r="BF979" s="176"/>
      <c r="BG979" s="176"/>
      <c r="BH979" s="751"/>
      <c r="BI979" s="178"/>
      <c r="BJ979" s="191"/>
      <c r="BK979" s="191"/>
      <c r="BL979" s="191"/>
      <c r="BM979" s="178"/>
      <c r="BN979" s="178"/>
      <c r="BO979" s="178"/>
      <c r="BP979" s="178"/>
      <c r="BQ979" s="178"/>
      <c r="BR979" s="178"/>
      <c r="BS979" s="178"/>
      <c r="BT979" s="178"/>
      <c r="BU979" s="179"/>
      <c r="BV979" s="180"/>
      <c r="BW979" s="181"/>
      <c r="BX979" s="177"/>
      <c r="BY979"/>
      <c r="CA979"/>
    </row>
    <row r="980" spans="2:79" ht="18.75">
      <c r="B980" s="1170" t="s">
        <v>1679</v>
      </c>
      <c r="C980" s="335">
        <v>27599239000186</v>
      </c>
      <c r="D980" s="1170" t="s">
        <v>11</v>
      </c>
      <c r="E980" s="1170" t="s">
        <v>621</v>
      </c>
      <c r="F980" s="1170" t="s">
        <v>692</v>
      </c>
      <c r="G980" s="1172" t="s">
        <v>738</v>
      </c>
      <c r="H980" s="1172" t="s">
        <v>34</v>
      </c>
      <c r="I980" s="1172" t="s">
        <v>1414</v>
      </c>
      <c r="J980" s="1172" t="s">
        <v>608</v>
      </c>
      <c r="K980" s="1172" t="s">
        <v>48</v>
      </c>
      <c r="L980" s="740" t="s">
        <v>1414</v>
      </c>
      <c r="M980" s="740" t="s">
        <v>34</v>
      </c>
      <c r="N980" s="1172" t="s">
        <v>3745</v>
      </c>
      <c r="O980" s="1172" t="s">
        <v>1320</v>
      </c>
      <c r="P980" s="783">
        <v>42890</v>
      </c>
      <c r="Q980" s="741">
        <v>6.7183250000000001</v>
      </c>
      <c r="R980" s="741">
        <v>10.639311947368432</v>
      </c>
      <c r="S980" s="784">
        <v>46</v>
      </c>
      <c r="T980" s="742">
        <v>1.8790772463118888E-2</v>
      </c>
      <c r="U980" s="743">
        <v>0.57811796074372679</v>
      </c>
      <c r="V980" s="742">
        <v>6.4622595938814698E-2</v>
      </c>
      <c r="W980" s="743">
        <v>0.48849814945360398</v>
      </c>
      <c r="X980" s="742">
        <v>0.16165503067575604</v>
      </c>
      <c r="Y980" s="743">
        <v>0.78744249026124125</v>
      </c>
      <c r="Z980" s="742">
        <v>0.27445440566090107</v>
      </c>
      <c r="AA980" s="743">
        <v>1.1825998993119389</v>
      </c>
      <c r="AB980" s="742">
        <v>2.7178263437708468E-2</v>
      </c>
      <c r="AC980" s="744">
        <v>-2.4896997888358956</v>
      </c>
      <c r="AD980" s="785">
        <v>24601713000179</v>
      </c>
      <c r="AE980" s="1178" t="s">
        <v>1822</v>
      </c>
      <c r="AF980" s="786" t="s">
        <v>1725</v>
      </c>
      <c r="AG980" s="787" t="s">
        <v>1428</v>
      </c>
      <c r="AH980" s="787" t="s">
        <v>1730</v>
      </c>
      <c r="AI980" s="787">
        <v>100</v>
      </c>
      <c r="AJ980" s="787">
        <v>100</v>
      </c>
      <c r="AK980" s="787">
        <v>100</v>
      </c>
      <c r="AL980" s="742">
        <v>1.1000000000000001E-2</v>
      </c>
      <c r="AM980" s="742">
        <v>0.2</v>
      </c>
      <c r="AN980" s="743" t="s">
        <v>2138</v>
      </c>
      <c r="AO980" s="1172" t="s">
        <v>34</v>
      </c>
      <c r="AP980" s="1178" t="s">
        <v>1742</v>
      </c>
      <c r="AQ980" s="745" t="s">
        <v>671</v>
      </c>
      <c r="AR980" s="742">
        <v>3.0000000000000001E-3</v>
      </c>
      <c r="AS980" s="742">
        <v>3.0000000000000001E-3</v>
      </c>
      <c r="AT980" s="742" t="s">
        <v>1414</v>
      </c>
      <c r="AU980" s="742" t="s">
        <v>2724</v>
      </c>
      <c r="AX980"/>
      <c r="AY980" s="190"/>
      <c r="AZ980" s="176"/>
      <c r="BA980" s="176"/>
      <c r="BB980" s="176"/>
      <c r="BC980" s="751"/>
      <c r="BD980" s="176"/>
      <c r="BE980" s="176"/>
      <c r="BF980" s="176"/>
      <c r="BG980" s="176"/>
      <c r="BH980" s="751"/>
      <c r="BI980" s="178"/>
      <c r="BJ980" s="191"/>
      <c r="BK980" s="191"/>
      <c r="BL980" s="191"/>
      <c r="BM980" s="178"/>
      <c r="BN980" s="178"/>
      <c r="BO980" s="178"/>
      <c r="BP980" s="178"/>
      <c r="BQ980" s="178"/>
      <c r="BR980" s="178"/>
      <c r="BS980" s="178"/>
      <c r="BT980" s="178"/>
      <c r="BU980" s="179"/>
      <c r="BV980" s="180"/>
      <c r="BW980" s="181"/>
      <c r="BX980" s="177"/>
      <c r="BY980"/>
      <c r="CA980"/>
    </row>
    <row r="981" spans="2:79" ht="18.75">
      <c r="B981" s="1170" t="s">
        <v>325</v>
      </c>
      <c r="C981" s="335">
        <v>18628896000113</v>
      </c>
      <c r="D981" s="1170" t="s">
        <v>14</v>
      </c>
      <c r="E981" s="1170" t="s">
        <v>607</v>
      </c>
      <c r="F981" s="1170" t="s">
        <v>1414</v>
      </c>
      <c r="G981" s="1172" t="s">
        <v>1414</v>
      </c>
      <c r="H981" s="1172" t="s">
        <v>34</v>
      </c>
      <c r="I981" s="1172" t="s">
        <v>34</v>
      </c>
      <c r="J981" s="1172" t="s">
        <v>611</v>
      </c>
      <c r="K981" s="1172" t="s">
        <v>48</v>
      </c>
      <c r="L981" s="740" t="s">
        <v>1414</v>
      </c>
      <c r="M981" s="740" t="s">
        <v>34</v>
      </c>
      <c r="N981" s="1172" t="s">
        <v>3746</v>
      </c>
      <c r="O981" s="1172" t="s">
        <v>1320</v>
      </c>
      <c r="P981" s="783">
        <v>42811</v>
      </c>
      <c r="Q981" s="741">
        <v>5.5401030000000002</v>
      </c>
      <c r="R981" s="741">
        <v>4.0843185140562239</v>
      </c>
      <c r="S981" s="784">
        <v>3</v>
      </c>
      <c r="T981" s="742">
        <v>4.8041231580806532E-3</v>
      </c>
      <c r="U981" s="743">
        <v>0.1478039228436443</v>
      </c>
      <c r="V981" s="742">
        <v>7.2804712029108209E-2</v>
      </c>
      <c r="W981" s="743">
        <v>0.5503487840599155</v>
      </c>
      <c r="X981" s="742">
        <v>-0.25717402963801084</v>
      </c>
      <c r="Y981" s="743">
        <v>-1.2527278457226794</v>
      </c>
      <c r="Z981" s="742">
        <v>0.20906090429666357</v>
      </c>
      <c r="AA981" s="743">
        <v>0.90082505243791211</v>
      </c>
      <c r="AB981" s="742">
        <v>6.5734398551151638E-2</v>
      </c>
      <c r="AC981" s="744">
        <v>-0.90490826663924007</v>
      </c>
      <c r="AD981" s="785">
        <v>0</v>
      </c>
      <c r="AE981" s="1178" t="s">
        <v>1856</v>
      </c>
      <c r="AF981" s="786" t="s">
        <v>1738</v>
      </c>
      <c r="AG981" s="787" t="s">
        <v>741</v>
      </c>
      <c r="AH981" s="787" t="s">
        <v>1730</v>
      </c>
      <c r="AI981" s="787">
        <v>1000</v>
      </c>
      <c r="AJ981" s="787">
        <v>1000</v>
      </c>
      <c r="AK981" s="787">
        <v>1000</v>
      </c>
      <c r="AL981" s="742">
        <v>0.02</v>
      </c>
      <c r="AM981" s="742">
        <v>0.2</v>
      </c>
      <c r="AN981" s="743" t="s">
        <v>2119</v>
      </c>
      <c r="AO981" s="1172" t="s">
        <v>34</v>
      </c>
      <c r="AP981" s="1178" t="s">
        <v>1727</v>
      </c>
      <c r="AQ981" s="745" t="s">
        <v>668</v>
      </c>
      <c r="AR981" s="742">
        <v>6.6666666666666697E-3</v>
      </c>
      <c r="AS981" s="742">
        <v>6.6666666666666697E-3</v>
      </c>
      <c r="AT981" s="742" t="s">
        <v>1414</v>
      </c>
      <c r="AU981" s="742" t="s">
        <v>2724</v>
      </c>
      <c r="AX981"/>
      <c r="AY981" s="190"/>
      <c r="AZ981" s="176"/>
      <c r="BA981" s="176"/>
      <c r="BB981" s="176"/>
      <c r="BC981" s="751"/>
      <c r="BD981" s="176"/>
      <c r="BE981" s="176"/>
      <c r="BF981" s="176"/>
      <c r="BG981" s="176"/>
      <c r="BH981" s="751"/>
      <c r="BI981" s="178"/>
      <c r="BJ981" s="191"/>
      <c r="BK981" s="191"/>
      <c r="BL981" s="191"/>
      <c r="BM981" s="178"/>
      <c r="BN981" s="178"/>
      <c r="BO981" s="178"/>
      <c r="BP981" s="178"/>
      <c r="BQ981" s="178"/>
      <c r="BR981" s="178"/>
      <c r="BS981" s="178"/>
      <c r="BT981" s="178"/>
      <c r="BU981" s="179"/>
      <c r="BV981" s="180"/>
      <c r="BW981" s="181"/>
      <c r="BX981" s="177"/>
      <c r="BY981"/>
      <c r="CA981"/>
    </row>
    <row r="982" spans="2:79" ht="18.75">
      <c r="B982" s="1170" t="s">
        <v>1115</v>
      </c>
      <c r="C982" s="335">
        <v>14171578000115</v>
      </c>
      <c r="D982" s="1170" t="s">
        <v>11</v>
      </c>
      <c r="E982" s="1170" t="s">
        <v>620</v>
      </c>
      <c r="F982" s="1170" t="s">
        <v>685</v>
      </c>
      <c r="G982" s="1172" t="s">
        <v>738</v>
      </c>
      <c r="H982" s="1172" t="s">
        <v>34</v>
      </c>
      <c r="I982" s="1172" t="s">
        <v>1318</v>
      </c>
      <c r="J982" s="1172" t="s">
        <v>608</v>
      </c>
      <c r="K982" s="1172" t="s">
        <v>48</v>
      </c>
      <c r="L982" s="740" t="s">
        <v>1414</v>
      </c>
      <c r="M982" s="740" t="s">
        <v>34</v>
      </c>
      <c r="N982" s="1172" t="s">
        <v>3747</v>
      </c>
      <c r="O982" s="1172" t="s">
        <v>1320</v>
      </c>
      <c r="P982" s="783">
        <v>41085</v>
      </c>
      <c r="Q982" s="741">
        <v>371.94631600000002</v>
      </c>
      <c r="R982" s="741">
        <v>290.86293910416686</v>
      </c>
      <c r="S982" s="784">
        <v>71</v>
      </c>
      <c r="T982" s="742">
        <v>3.656823387090169E-2</v>
      </c>
      <c r="U982" s="743">
        <v>1.1250603366593279</v>
      </c>
      <c r="V982" s="742">
        <v>0.15722684542811227</v>
      </c>
      <c r="W982" s="743">
        <v>1.1885165230561214</v>
      </c>
      <c r="X982" s="742">
        <v>0.2776875706284494</v>
      </c>
      <c r="Y982" s="743">
        <v>1.3526519478929779</v>
      </c>
      <c r="Z982" s="742">
        <v>0.34284345461710064</v>
      </c>
      <c r="AA982" s="743">
        <v>1.4772822973404383</v>
      </c>
      <c r="AB982" s="742">
        <v>3.0564763912677372E-3</v>
      </c>
      <c r="AC982" s="744">
        <v>8.1592427210486917</v>
      </c>
      <c r="AD982" s="785">
        <v>0</v>
      </c>
      <c r="AE982" s="1178" t="s">
        <v>1856</v>
      </c>
      <c r="AF982" s="786" t="s">
        <v>1857</v>
      </c>
      <c r="AG982" s="787" t="s">
        <v>1427</v>
      </c>
      <c r="AH982" s="787" t="s">
        <v>1726</v>
      </c>
      <c r="AI982" s="787">
        <v>1000</v>
      </c>
      <c r="AJ982" s="787">
        <v>1000</v>
      </c>
      <c r="AK982" s="787">
        <v>1000</v>
      </c>
      <c r="AL982" s="742">
        <v>0.02</v>
      </c>
      <c r="AM982" s="742">
        <v>0.2</v>
      </c>
      <c r="AN982" s="743" t="s">
        <v>64</v>
      </c>
      <c r="AO982" s="1172" t="s">
        <v>34</v>
      </c>
      <c r="AP982" s="1178" t="s">
        <v>1742</v>
      </c>
      <c r="AQ982" s="745" t="s">
        <v>668</v>
      </c>
      <c r="AR982" s="742">
        <v>4.6666666666666697E-3</v>
      </c>
      <c r="AS982" s="742">
        <v>4.6666666666666697E-3</v>
      </c>
      <c r="AT982" s="742" t="s">
        <v>1414</v>
      </c>
      <c r="AU982" s="742" t="s">
        <v>2724</v>
      </c>
      <c r="AX982" s="190"/>
      <c r="AY982" s="190"/>
      <c r="AZ982" s="176"/>
      <c r="BA982" s="176"/>
      <c r="BB982" s="176"/>
      <c r="BC982" s="751"/>
      <c r="BD982" s="176"/>
      <c r="BE982" s="176"/>
      <c r="BF982" s="176"/>
      <c r="BG982" s="176"/>
      <c r="BH982" s="751"/>
      <c r="BI982" s="178"/>
      <c r="BJ982" s="191"/>
      <c r="BK982" s="191"/>
      <c r="BL982" s="191"/>
      <c r="BM982" s="210"/>
      <c r="BN982" s="178"/>
      <c r="BO982" s="178"/>
      <c r="BP982" s="178"/>
      <c r="BQ982" s="178"/>
      <c r="BR982" s="178"/>
      <c r="BS982" s="178"/>
      <c r="BT982" s="178"/>
      <c r="BU982" s="179"/>
      <c r="BV982" s="180"/>
      <c r="BW982" s="181"/>
      <c r="BX982" s="177"/>
      <c r="BY982"/>
      <c r="CA982"/>
    </row>
    <row r="983" spans="2:79" ht="18.75">
      <c r="B983" s="1170" t="s">
        <v>326</v>
      </c>
      <c r="C983" s="335">
        <v>23970201000117</v>
      </c>
      <c r="D983" s="1170" t="s">
        <v>11</v>
      </c>
      <c r="E983" s="1170" t="s">
        <v>620</v>
      </c>
      <c r="F983" s="1170" t="s">
        <v>663</v>
      </c>
      <c r="G983" s="1172" t="s">
        <v>738</v>
      </c>
      <c r="H983" s="1172" t="s">
        <v>34</v>
      </c>
      <c r="I983" s="1172" t="s">
        <v>1414</v>
      </c>
      <c r="J983" s="1172" t="s">
        <v>608</v>
      </c>
      <c r="K983" s="1172" t="s">
        <v>48</v>
      </c>
      <c r="L983" s="740" t="s">
        <v>1414</v>
      </c>
      <c r="M983" s="740" t="s">
        <v>1411</v>
      </c>
      <c r="N983" s="1172" t="s">
        <v>3748</v>
      </c>
      <c r="O983" s="1172" t="s">
        <v>1320</v>
      </c>
      <c r="P983" s="783">
        <v>42475</v>
      </c>
      <c r="Q983" s="741">
        <v>108.775885</v>
      </c>
      <c r="R983" s="741">
        <v>108.14941368145149</v>
      </c>
      <c r="S983" s="784">
        <v>3</v>
      </c>
      <c r="T983" s="742">
        <v>3.3124839419118146E-2</v>
      </c>
      <c r="U983" s="743">
        <v>1.0191206696015453</v>
      </c>
      <c r="V983" s="742">
        <v>0.13690657774140291</v>
      </c>
      <c r="W983" s="743">
        <v>1.0349106052319936</v>
      </c>
      <c r="X983" s="742">
        <v>0.22254007739082482</v>
      </c>
      <c r="Y983" s="743">
        <v>1.0840214003302369</v>
      </c>
      <c r="Z983" s="742">
        <v>0.25508853885867877</v>
      </c>
      <c r="AA983" s="743">
        <v>1.0991540822362498</v>
      </c>
      <c r="AB983" s="742">
        <v>8.5495726927876405E-4</v>
      </c>
      <c r="AC983" s="744">
        <v>5.4017495689521819</v>
      </c>
      <c r="AD983" s="785">
        <v>0</v>
      </c>
      <c r="AE983" s="1178" t="s">
        <v>1856</v>
      </c>
      <c r="AF983" s="786" t="s">
        <v>1738</v>
      </c>
      <c r="AG983" s="787" t="s">
        <v>741</v>
      </c>
      <c r="AH983" s="787" t="s">
        <v>1730</v>
      </c>
      <c r="AI983" s="787">
        <v>0</v>
      </c>
      <c r="AJ983" s="787">
        <v>100</v>
      </c>
      <c r="AK983" s="787">
        <v>100</v>
      </c>
      <c r="AL983" s="742">
        <v>0.01</v>
      </c>
      <c r="AM983" s="742">
        <v>0</v>
      </c>
      <c r="AN983" s="743" t="s">
        <v>64</v>
      </c>
      <c r="AO983" s="1172" t="s">
        <v>34</v>
      </c>
      <c r="AP983" s="1178" t="s">
        <v>1731</v>
      </c>
      <c r="AQ983" s="745" t="s">
        <v>675</v>
      </c>
      <c r="AR983" s="742">
        <v>1.6000000000000001E-3</v>
      </c>
      <c r="AS983" s="742">
        <v>1.6000000000000001E-3</v>
      </c>
      <c r="AT983" s="742" t="s">
        <v>1414</v>
      </c>
      <c r="AU983" s="742" t="s">
        <v>2724</v>
      </c>
      <c r="AX983" s="190"/>
      <c r="AY983" s="190"/>
      <c r="AZ983" s="176"/>
      <c r="BA983" s="176"/>
      <c r="BB983" s="176"/>
      <c r="BC983" s="751"/>
      <c r="BD983" s="176"/>
      <c r="BE983" s="176"/>
      <c r="BF983" s="176"/>
      <c r="BG983" s="176"/>
      <c r="BH983" s="751"/>
      <c r="BI983" s="178"/>
      <c r="BJ983" s="191"/>
      <c r="BK983" s="191"/>
      <c r="BL983" s="191"/>
      <c r="BM983" s="210"/>
      <c r="BN983" s="178"/>
      <c r="BO983" s="178"/>
      <c r="BP983" s="178"/>
      <c r="BQ983" s="178"/>
      <c r="BR983" s="178"/>
      <c r="BS983" s="178"/>
      <c r="BT983" s="178"/>
      <c r="BU983" s="179"/>
      <c r="BV983" s="180"/>
      <c r="BW983" s="181"/>
      <c r="BX983" s="177"/>
      <c r="BY983"/>
      <c r="CA983"/>
    </row>
    <row r="984" spans="2:79" ht="18.75">
      <c r="B984" s="1170" t="s">
        <v>1116</v>
      </c>
      <c r="C984" s="335">
        <v>14083797000142</v>
      </c>
      <c r="D984" s="1170" t="s">
        <v>14</v>
      </c>
      <c r="E984" s="1170" t="s">
        <v>607</v>
      </c>
      <c r="F984" s="1170" t="s">
        <v>1414</v>
      </c>
      <c r="G984" s="1172" t="s">
        <v>1414</v>
      </c>
      <c r="H984" s="1172" t="s">
        <v>34</v>
      </c>
      <c r="I984" s="1172" t="s">
        <v>34</v>
      </c>
      <c r="J984" s="1172" t="s">
        <v>608</v>
      </c>
      <c r="K984" s="1172" t="s">
        <v>48</v>
      </c>
      <c r="L984" s="740" t="s">
        <v>1414</v>
      </c>
      <c r="M984" s="740" t="s">
        <v>34</v>
      </c>
      <c r="N984" s="1172" t="s">
        <v>3749</v>
      </c>
      <c r="O984" s="1172" t="s">
        <v>1320</v>
      </c>
      <c r="P984" s="783">
        <v>40818</v>
      </c>
      <c r="Q984" s="741">
        <v>103.765852</v>
      </c>
      <c r="R984" s="741">
        <v>137.05699712048192</v>
      </c>
      <c r="S984" s="784">
        <v>17</v>
      </c>
      <c r="T984" s="742">
        <v>-4.2392280948474581E-2</v>
      </c>
      <c r="U984" s="743">
        <v>-1.304243296081053</v>
      </c>
      <c r="V984" s="742">
        <v>-0.12465720162257843</v>
      </c>
      <c r="W984" s="743">
        <v>-0.94231454840270057</v>
      </c>
      <c r="X984" s="742">
        <v>-0.23887102596425436</v>
      </c>
      <c r="Y984" s="743">
        <v>-1.1635715557397723</v>
      </c>
      <c r="Z984" s="742">
        <v>0.27203062886639806</v>
      </c>
      <c r="AA984" s="743">
        <v>1.1721560582439423</v>
      </c>
      <c r="AB984" s="742">
        <v>0.22713608231828525</v>
      </c>
      <c r="AC984" s="744">
        <v>-1.1312404074273197</v>
      </c>
      <c r="AD984" s="785">
        <v>14126355000136</v>
      </c>
      <c r="AE984" s="1178" t="s">
        <v>1846</v>
      </c>
      <c r="AF984" s="786" t="s">
        <v>1725</v>
      </c>
      <c r="AG984" s="787" t="s">
        <v>1428</v>
      </c>
      <c r="AH984" s="787" t="s">
        <v>1730</v>
      </c>
      <c r="AI984" s="787">
        <v>1000</v>
      </c>
      <c r="AJ984" s="787">
        <v>5000</v>
      </c>
      <c r="AK984" s="787">
        <v>1000</v>
      </c>
      <c r="AL984" s="742">
        <v>2.9300000000000003E-2</v>
      </c>
      <c r="AM984" s="742">
        <v>0</v>
      </c>
      <c r="AN984" s="743" t="s">
        <v>2124</v>
      </c>
      <c r="AO984" s="1172" t="s">
        <v>34</v>
      </c>
      <c r="AP984" s="1178" t="s">
        <v>1727</v>
      </c>
      <c r="AQ984" s="745" t="s">
        <v>659</v>
      </c>
      <c r="AR984" s="742">
        <v>4.8833333333333298E-3</v>
      </c>
      <c r="AS984" s="742">
        <v>4.8833333333333298E-3</v>
      </c>
      <c r="AT984" s="742" t="s">
        <v>1414</v>
      </c>
      <c r="AU984" s="742" t="s">
        <v>2724</v>
      </c>
      <c r="AX984"/>
      <c r="AY984" s="190"/>
      <c r="AZ984" s="176"/>
      <c r="BA984" s="176"/>
      <c r="BB984" s="176"/>
      <c r="BC984" s="751"/>
      <c r="BD984" s="176"/>
      <c r="BE984" s="176"/>
      <c r="BF984" s="176"/>
      <c r="BG984" s="176"/>
      <c r="BH984" s="751"/>
      <c r="BI984" s="178"/>
      <c r="BJ984" s="191"/>
      <c r="BK984" s="191"/>
      <c r="BL984" s="191"/>
      <c r="BM984" s="178"/>
      <c r="BN984" s="178"/>
      <c r="BO984" s="178"/>
      <c r="BP984" s="178"/>
      <c r="BQ984" s="178"/>
      <c r="BR984" s="178"/>
      <c r="BS984" s="178"/>
      <c r="BT984" s="178"/>
      <c r="BU984" s="179"/>
      <c r="BV984" s="180"/>
      <c r="BW984" s="181"/>
      <c r="BX984" s="177"/>
      <c r="BY984"/>
      <c r="CA984"/>
    </row>
    <row r="985" spans="2:79" ht="18.75">
      <c r="B985" s="1170" t="s">
        <v>1117</v>
      </c>
      <c r="C985" s="335">
        <v>28235674000194</v>
      </c>
      <c r="D985" s="1170" t="s">
        <v>14</v>
      </c>
      <c r="E985" s="1170" t="s">
        <v>614</v>
      </c>
      <c r="F985" s="1170" t="s">
        <v>1414</v>
      </c>
      <c r="G985" s="1172" t="s">
        <v>1414</v>
      </c>
      <c r="H985" s="1172" t="s">
        <v>1337</v>
      </c>
      <c r="I985" s="1172" t="s">
        <v>34</v>
      </c>
      <c r="J985" s="1172" t="s">
        <v>608</v>
      </c>
      <c r="K985" s="1172" t="s">
        <v>48</v>
      </c>
      <c r="L985" s="740" t="s">
        <v>1414</v>
      </c>
      <c r="M985" s="740" t="s">
        <v>34</v>
      </c>
      <c r="N985" s="1172" t="s">
        <v>3750</v>
      </c>
      <c r="O985" s="1172" t="s">
        <v>1320</v>
      </c>
      <c r="P985" s="783">
        <v>43009</v>
      </c>
      <c r="Q985" s="741">
        <v>11.02576541</v>
      </c>
      <c r="R985" s="741">
        <v>12.148547905887085</v>
      </c>
      <c r="S985" s="784">
        <v>33</v>
      </c>
      <c r="T985" s="742">
        <v>-1.0708490440421436E-2</v>
      </c>
      <c r="U985" s="743">
        <v>-0.32945801819541543</v>
      </c>
      <c r="V985" s="742">
        <v>2.2680153479670784E-2</v>
      </c>
      <c r="W985" s="743">
        <v>0.1714448768760822</v>
      </c>
      <c r="X985" s="742">
        <v>-0.10827495923820152</v>
      </c>
      <c r="Y985" s="743">
        <v>-0.52742128209097905</v>
      </c>
      <c r="Z985" s="742">
        <v>0.52856597461371368</v>
      </c>
      <c r="AA985" s="743">
        <v>2.2775443041355565</v>
      </c>
      <c r="AB985" s="742">
        <v>0.18849717871406479</v>
      </c>
      <c r="AC985" s="744">
        <v>-0.58148434872439059</v>
      </c>
      <c r="AD985" s="785">
        <v>17002861000101</v>
      </c>
      <c r="AE985" s="1178" t="s">
        <v>1793</v>
      </c>
      <c r="AF985" s="786" t="s">
        <v>1741</v>
      </c>
      <c r="AG985" s="787" t="s">
        <v>1427</v>
      </c>
      <c r="AH985" s="787" t="s">
        <v>1730</v>
      </c>
      <c r="AI985" s="787">
        <v>1000</v>
      </c>
      <c r="AJ985" s="787">
        <v>1000</v>
      </c>
      <c r="AK985" s="787">
        <v>1000</v>
      </c>
      <c r="AL985" s="742">
        <v>0</v>
      </c>
      <c r="AM985" s="742">
        <v>0</v>
      </c>
      <c r="AN985" s="743" t="s">
        <v>34</v>
      </c>
      <c r="AO985" s="1172" t="s">
        <v>34</v>
      </c>
      <c r="AP985" s="1178" t="s">
        <v>1742</v>
      </c>
      <c r="AQ985" s="745" t="s">
        <v>668</v>
      </c>
      <c r="AR985" s="742">
        <v>4.8250000000000003E-3</v>
      </c>
      <c r="AS985" s="742">
        <v>4.8250000000000003E-3</v>
      </c>
      <c r="AT985" s="742" t="s">
        <v>1414</v>
      </c>
      <c r="AU985" s="742" t="s">
        <v>2724</v>
      </c>
      <c r="AX985" s="190"/>
      <c r="AY985" s="190"/>
      <c r="AZ985" s="176"/>
      <c r="BA985" s="176"/>
      <c r="BB985" s="176"/>
      <c r="BC985" s="751"/>
      <c r="BD985" s="176"/>
      <c r="BE985" s="176"/>
      <c r="BF985" s="176"/>
      <c r="BG985" s="176"/>
      <c r="BH985" s="751"/>
      <c r="BI985" s="178"/>
      <c r="BJ985" s="191"/>
      <c r="BK985" s="191"/>
      <c r="BL985" s="191"/>
      <c r="BM985" s="210"/>
      <c r="BN985" s="178"/>
      <c r="BO985" s="178"/>
      <c r="BP985" s="178"/>
      <c r="BQ985" s="178"/>
      <c r="BR985" s="178"/>
      <c r="BS985" s="178"/>
      <c r="BT985" s="178"/>
      <c r="BU985" s="179"/>
      <c r="BV985" s="180"/>
      <c r="BW985" s="181"/>
      <c r="BX985" s="177"/>
      <c r="BY985"/>
      <c r="CA985"/>
    </row>
    <row r="986" spans="2:79" ht="18.75">
      <c r="B986" s="1170" t="s">
        <v>1118</v>
      </c>
      <c r="C986" s="335">
        <v>17002861000101</v>
      </c>
      <c r="D986" s="1170" t="s">
        <v>14</v>
      </c>
      <c r="E986" s="1170" t="s">
        <v>614</v>
      </c>
      <c r="F986" s="1170" t="s">
        <v>1414</v>
      </c>
      <c r="G986" s="1172" t="s">
        <v>1414</v>
      </c>
      <c r="H986" s="1172" t="s">
        <v>1337</v>
      </c>
      <c r="I986" s="1172" t="s">
        <v>34</v>
      </c>
      <c r="J986" s="1172" t="s">
        <v>608</v>
      </c>
      <c r="K986" s="1172" t="s">
        <v>48</v>
      </c>
      <c r="L986" s="740" t="s">
        <v>1414</v>
      </c>
      <c r="M986" s="740" t="s">
        <v>34</v>
      </c>
      <c r="N986" s="1172" t="s">
        <v>3751</v>
      </c>
      <c r="O986" s="1172" t="s">
        <v>1320</v>
      </c>
      <c r="P986" s="783">
        <v>41259</v>
      </c>
      <c r="Q986" s="741">
        <v>153.72420600000001</v>
      </c>
      <c r="R986" s="741">
        <v>192.19004279919673</v>
      </c>
      <c r="S986" s="784">
        <v>32</v>
      </c>
      <c r="T986" s="742">
        <v>-1.1273261760889164E-2</v>
      </c>
      <c r="U986" s="743">
        <v>-0.34683380435408362</v>
      </c>
      <c r="V986" s="742">
        <v>2.3278926877765338E-2</v>
      </c>
      <c r="W986" s="743">
        <v>0.17597115275005323</v>
      </c>
      <c r="X986" s="742">
        <v>-0.10794428573954518</v>
      </c>
      <c r="Y986" s="743">
        <v>-0.52581052885826574</v>
      </c>
      <c r="Z986" s="742">
        <v>0.5244497785967519</v>
      </c>
      <c r="AA986" s="743">
        <v>2.2598079774641544</v>
      </c>
      <c r="AB986" s="742">
        <v>0.18947348604300981</v>
      </c>
      <c r="AC986" s="744">
        <v>-0.57532791568575314</v>
      </c>
      <c r="AD986" s="785">
        <v>17039320000158</v>
      </c>
      <c r="AE986" s="1178" t="s">
        <v>1846</v>
      </c>
      <c r="AF986" s="786" t="s">
        <v>1725</v>
      </c>
      <c r="AG986" s="787" t="s">
        <v>1428</v>
      </c>
      <c r="AH986" s="787" t="s">
        <v>1730</v>
      </c>
      <c r="AI986" s="787">
        <v>50000</v>
      </c>
      <c r="AJ986" s="787">
        <v>5000</v>
      </c>
      <c r="AK986" s="787">
        <v>5000</v>
      </c>
      <c r="AL986" s="742">
        <v>1.9299999999999998E-2</v>
      </c>
      <c r="AM986" s="742">
        <v>0.2</v>
      </c>
      <c r="AN986" s="743" t="s">
        <v>2124</v>
      </c>
      <c r="AO986" s="1172" t="s">
        <v>34</v>
      </c>
      <c r="AP986" s="1178" t="s">
        <v>1742</v>
      </c>
      <c r="AQ986" s="745" t="s">
        <v>668</v>
      </c>
      <c r="AR986" s="742">
        <v>4.8250000000000003E-3</v>
      </c>
      <c r="AS986" s="742">
        <v>4.8250000000000003E-3</v>
      </c>
      <c r="AT986" s="742" t="s">
        <v>1414</v>
      </c>
      <c r="AU986" s="742" t="s">
        <v>2724</v>
      </c>
      <c r="AX986" s="190"/>
      <c r="AY986" s="190"/>
      <c r="AZ986" s="176"/>
      <c r="BA986" s="176"/>
      <c r="BB986" s="176"/>
      <c r="BC986" s="751"/>
      <c r="BD986" s="176"/>
      <c r="BE986" s="176"/>
      <c r="BF986" s="176"/>
      <c r="BG986" s="176"/>
      <c r="BH986" s="751"/>
      <c r="BI986" s="178"/>
      <c r="BJ986" s="191"/>
      <c r="BK986" s="191"/>
      <c r="BL986" s="191"/>
      <c r="BM986" s="210"/>
      <c r="BN986" s="178"/>
      <c r="BO986" s="178"/>
      <c r="BP986" s="178"/>
      <c r="BQ986" s="178"/>
      <c r="BR986" s="178"/>
      <c r="BS986" s="178"/>
      <c r="BT986" s="178"/>
      <c r="BU986" s="179"/>
      <c r="BV986" s="180"/>
      <c r="BW986" s="181"/>
      <c r="BX986" s="177"/>
      <c r="BY986"/>
      <c r="CA986"/>
    </row>
    <row r="987" spans="2:79" ht="18.75">
      <c r="B987" s="1170" t="s">
        <v>1119</v>
      </c>
      <c r="C987" s="335">
        <v>29177015000101</v>
      </c>
      <c r="D987" s="1170" t="s">
        <v>13</v>
      </c>
      <c r="E987" s="1170" t="s">
        <v>615</v>
      </c>
      <c r="F987" s="1170" t="s">
        <v>619</v>
      </c>
      <c r="G987" s="1172" t="s">
        <v>34</v>
      </c>
      <c r="H987" s="1172" t="s">
        <v>1336</v>
      </c>
      <c r="I987" s="1172" t="s">
        <v>34</v>
      </c>
      <c r="J987" s="1172" t="s">
        <v>611</v>
      </c>
      <c r="K987" s="1172" t="s">
        <v>48</v>
      </c>
      <c r="L987" s="740" t="s">
        <v>1414</v>
      </c>
      <c r="M987" s="740" t="s">
        <v>34</v>
      </c>
      <c r="N987" s="1172" t="s">
        <v>3752</v>
      </c>
      <c r="O987" s="1172" t="s">
        <v>1320</v>
      </c>
      <c r="P987" s="783">
        <v>43217</v>
      </c>
      <c r="Q987" s="741">
        <v>5.7762608599999998</v>
      </c>
      <c r="R987" s="741">
        <v>6.9145931645381555</v>
      </c>
      <c r="S987" s="784">
        <v>31</v>
      </c>
      <c r="T987" s="742">
        <v>3.1815186417306407E-2</v>
      </c>
      <c r="U987" s="743">
        <v>0.97882781180789424</v>
      </c>
      <c r="V987" s="742">
        <v>6.5683075265463797E-2</v>
      </c>
      <c r="W987" s="743">
        <v>0.49651457437550556</v>
      </c>
      <c r="X987" s="742">
        <v>9.5013966159885221E-2</v>
      </c>
      <c r="Y987" s="743">
        <v>0.46282527558703462</v>
      </c>
      <c r="Z987" s="742">
        <v>0.13307737102273265</v>
      </c>
      <c r="AA987" s="743">
        <v>0.57341868932002793</v>
      </c>
      <c r="AB987" s="742">
        <v>5.3824604597372219E-2</v>
      </c>
      <c r="AC987" s="744">
        <v>-1.2374496368969474</v>
      </c>
      <c r="AD987" s="785">
        <v>22354046000141</v>
      </c>
      <c r="AE987" s="1178" t="s">
        <v>1793</v>
      </c>
      <c r="AF987" s="786" t="s">
        <v>1741</v>
      </c>
      <c r="AG987" s="787" t="s">
        <v>1427</v>
      </c>
      <c r="AH987" s="787" t="s">
        <v>1730</v>
      </c>
      <c r="AI987" s="787">
        <v>5000</v>
      </c>
      <c r="AJ987" s="787">
        <v>5000</v>
      </c>
      <c r="AK987" s="787">
        <v>5000</v>
      </c>
      <c r="AL987" s="742">
        <v>0</v>
      </c>
      <c r="AM987" s="742">
        <v>0</v>
      </c>
      <c r="AN987" s="743" t="s">
        <v>34</v>
      </c>
      <c r="AO987" s="1172" t="s">
        <v>34</v>
      </c>
      <c r="AP987" s="1178" t="s">
        <v>1742</v>
      </c>
      <c r="AQ987" s="745" t="s">
        <v>668</v>
      </c>
      <c r="AR987" s="742">
        <v>4.8250000000000003E-3</v>
      </c>
      <c r="AS987" s="742">
        <v>4.8250000000000003E-3</v>
      </c>
      <c r="AT987" s="742" t="s">
        <v>1414</v>
      </c>
      <c r="AU987" s="742" t="s">
        <v>2724</v>
      </c>
      <c r="AX987" s="190"/>
      <c r="AY987" s="190"/>
      <c r="AZ987" s="176"/>
      <c r="BA987" s="176"/>
      <c r="BB987" s="176"/>
      <c r="BC987" s="751"/>
      <c r="BD987" s="176"/>
      <c r="BE987" s="176"/>
      <c r="BF987" s="176"/>
      <c r="BG987" s="176"/>
      <c r="BH987" s="751"/>
      <c r="BI987" s="178"/>
      <c r="BJ987" s="191"/>
      <c r="BK987" s="191"/>
      <c r="BL987" s="191"/>
      <c r="BM987" s="210"/>
      <c r="BN987" s="178"/>
      <c r="BO987" s="178"/>
      <c r="BP987" s="178"/>
      <c r="BQ987" s="178"/>
      <c r="BR987" s="178"/>
      <c r="BS987" s="178"/>
      <c r="BT987" s="178"/>
      <c r="BU987" s="179"/>
      <c r="BV987" s="180"/>
      <c r="BW987" s="181"/>
      <c r="BX987" s="177"/>
      <c r="BY987"/>
      <c r="CA987"/>
    </row>
    <row r="988" spans="2:79" ht="18.75">
      <c r="B988" s="1170" t="s">
        <v>327</v>
      </c>
      <c r="C988" s="335">
        <v>22354046000141</v>
      </c>
      <c r="D988" s="1170" t="s">
        <v>13</v>
      </c>
      <c r="E988" s="1170" t="s">
        <v>615</v>
      </c>
      <c r="F988" s="1170" t="s">
        <v>619</v>
      </c>
      <c r="G988" s="1172" t="s">
        <v>34</v>
      </c>
      <c r="H988" s="1172" t="s">
        <v>1336</v>
      </c>
      <c r="I988" s="1172" t="s">
        <v>34</v>
      </c>
      <c r="J988" s="1172" t="s">
        <v>611</v>
      </c>
      <c r="K988" s="1172" t="s">
        <v>48</v>
      </c>
      <c r="L988" s="740" t="s">
        <v>1414</v>
      </c>
      <c r="M988" s="740" t="s">
        <v>34</v>
      </c>
      <c r="N988" s="1172" t="s">
        <v>3753</v>
      </c>
      <c r="O988" s="1172" t="s">
        <v>1320</v>
      </c>
      <c r="P988" s="783">
        <v>42249</v>
      </c>
      <c r="Q988" s="741">
        <v>74.045772999999997</v>
      </c>
      <c r="R988" s="741">
        <v>118.26290901204823</v>
      </c>
      <c r="S988" s="784">
        <v>31</v>
      </c>
      <c r="T988" s="742">
        <v>3.2312075041149413E-2</v>
      </c>
      <c r="U988" s="743">
        <v>0.9941151151104427</v>
      </c>
      <c r="V988" s="742">
        <v>6.6779743154834037E-2</v>
      </c>
      <c r="W988" s="743">
        <v>0.50480455757317499</v>
      </c>
      <c r="X988" s="742">
        <v>9.6384942093394876E-2</v>
      </c>
      <c r="Y988" s="743">
        <v>0.46950347606528908</v>
      </c>
      <c r="Z988" s="742">
        <v>0.13536792932456021</v>
      </c>
      <c r="AA988" s="743">
        <v>0.58328850361791262</v>
      </c>
      <c r="AB988" s="742">
        <v>5.4470205115100076E-2</v>
      </c>
      <c r="AC988" s="744">
        <v>-1.202649584067927</v>
      </c>
      <c r="AD988" s="785">
        <v>18237547000170</v>
      </c>
      <c r="AE988" s="1178" t="s">
        <v>1846</v>
      </c>
      <c r="AF988" s="786" t="s">
        <v>1725</v>
      </c>
      <c r="AG988" s="787" t="s">
        <v>1428</v>
      </c>
      <c r="AH988" s="787" t="s">
        <v>1730</v>
      </c>
      <c r="AI988" s="787">
        <v>50000</v>
      </c>
      <c r="AJ988" s="787">
        <v>5000</v>
      </c>
      <c r="AK988" s="787">
        <v>5000</v>
      </c>
      <c r="AL988" s="742">
        <v>1.9299999999999998E-2</v>
      </c>
      <c r="AM988" s="742">
        <v>0.2</v>
      </c>
      <c r="AN988" s="743" t="s">
        <v>64</v>
      </c>
      <c r="AO988" s="1172" t="s">
        <v>34</v>
      </c>
      <c r="AP988" s="1178" t="s">
        <v>1742</v>
      </c>
      <c r="AQ988" s="745" t="s">
        <v>664</v>
      </c>
      <c r="AR988" s="742">
        <v>4.8250000000000003E-3</v>
      </c>
      <c r="AS988" s="742">
        <v>4.8250000000000003E-3</v>
      </c>
      <c r="AT988" s="742" t="s">
        <v>1414</v>
      </c>
      <c r="AU988" s="742" t="s">
        <v>2724</v>
      </c>
      <c r="AX988"/>
      <c r="AY988" s="190"/>
      <c r="AZ988" s="176"/>
      <c r="BA988" s="176"/>
      <c r="BB988" s="176"/>
      <c r="BC988" s="751"/>
      <c r="BD988" s="176"/>
      <c r="BE988" s="176"/>
      <c r="BF988" s="176"/>
      <c r="BG988" s="176"/>
      <c r="BH988" s="751"/>
      <c r="BI988" s="178"/>
      <c r="BJ988" s="191"/>
      <c r="BK988" s="191"/>
      <c r="BL988" s="191"/>
      <c r="BM988" s="178"/>
      <c r="BN988" s="178"/>
      <c r="BO988" s="178"/>
      <c r="BP988" s="178"/>
      <c r="BQ988" s="178"/>
      <c r="BR988" s="178"/>
      <c r="BS988" s="178"/>
      <c r="BT988" s="178"/>
      <c r="BU988" s="179"/>
      <c r="BV988" s="180"/>
      <c r="BW988" s="181"/>
      <c r="BX988" s="177"/>
      <c r="BY988"/>
      <c r="CA988"/>
    </row>
    <row r="989" spans="2:79" ht="18.75">
      <c r="B989" s="1170" t="s">
        <v>328</v>
      </c>
      <c r="C989" s="335">
        <v>34799112000176</v>
      </c>
      <c r="D989" s="1170" t="s">
        <v>13</v>
      </c>
      <c r="E989" s="1170" t="s">
        <v>615</v>
      </c>
      <c r="F989" s="1170" t="s">
        <v>619</v>
      </c>
      <c r="G989" s="1172" t="s">
        <v>34</v>
      </c>
      <c r="H989" s="1172" t="s">
        <v>865</v>
      </c>
      <c r="I989" s="1172" t="s">
        <v>34</v>
      </c>
      <c r="J989" s="1172" t="s">
        <v>1414</v>
      </c>
      <c r="K989" s="1172" t="s">
        <v>48</v>
      </c>
      <c r="L989" s="740" t="s">
        <v>1414</v>
      </c>
      <c r="M989" s="740" t="s">
        <v>34</v>
      </c>
      <c r="N989" s="1172" t="s">
        <v>3754</v>
      </c>
      <c r="O989" s="1172" t="s">
        <v>1320</v>
      </c>
      <c r="P989" s="783">
        <v>43803</v>
      </c>
      <c r="Q989" s="741">
        <v>0</v>
      </c>
      <c r="R989" s="741">
        <v>0</v>
      </c>
      <c r="S989" s="784">
        <v>31</v>
      </c>
      <c r="T989" s="742"/>
      <c r="U989" s="743"/>
      <c r="V989" s="742"/>
      <c r="W989" s="743"/>
      <c r="X989" s="742"/>
      <c r="Y989" s="743"/>
      <c r="Z989" s="742"/>
      <c r="AA989" s="743"/>
      <c r="AB989" s="742"/>
      <c r="AC989" s="744"/>
      <c r="AD989" s="785">
        <v>34799086000186</v>
      </c>
      <c r="AE989" s="1178" t="s">
        <v>2588</v>
      </c>
      <c r="AF989" s="786" t="s">
        <v>1765</v>
      </c>
      <c r="AG989" s="787" t="s">
        <v>719</v>
      </c>
      <c r="AH989" s="787" t="s">
        <v>1730</v>
      </c>
      <c r="AI989" s="787">
        <v>5000</v>
      </c>
      <c r="AJ989" s="787">
        <v>1000</v>
      </c>
      <c r="AK989" s="787">
        <v>1000</v>
      </c>
      <c r="AL989" s="742">
        <v>1.9E-2</v>
      </c>
      <c r="AM989" s="742">
        <v>0.2</v>
      </c>
      <c r="AN989" s="743" t="s">
        <v>2119</v>
      </c>
      <c r="AO989" s="1172" t="s">
        <v>34</v>
      </c>
      <c r="AP989" s="1178" t="s">
        <v>1742</v>
      </c>
      <c r="AQ989" s="745" t="s">
        <v>668</v>
      </c>
      <c r="AR989" s="742">
        <v>6.3333333333333297E-3</v>
      </c>
      <c r="AS989" s="742">
        <v>6.3333333333333297E-3</v>
      </c>
      <c r="AT989" s="742" t="s">
        <v>1414</v>
      </c>
      <c r="AU989" s="742" t="s">
        <v>2724</v>
      </c>
      <c r="AX989"/>
      <c r="AY989" s="190"/>
      <c r="AZ989" s="176"/>
      <c r="BA989" s="176"/>
      <c r="BB989" s="176"/>
      <c r="BC989" s="751"/>
      <c r="BD989" s="176"/>
      <c r="BE989" s="176"/>
      <c r="BF989" s="176"/>
      <c r="BG989" s="176"/>
      <c r="BH989" s="751"/>
      <c r="BI989" s="178"/>
      <c r="BJ989" s="191"/>
      <c r="BK989" s="191"/>
      <c r="BL989" s="191"/>
      <c r="BM989" s="178"/>
      <c r="BN989" s="178"/>
      <c r="BO989" s="178"/>
      <c r="BP989" s="178"/>
      <c r="BQ989" s="178"/>
      <c r="BR989" s="178"/>
      <c r="BS989" s="178"/>
      <c r="BT989" s="178"/>
      <c r="BU989" s="179"/>
      <c r="BV989" s="180"/>
      <c r="BW989" s="181"/>
      <c r="BX989" s="177"/>
      <c r="BY989"/>
      <c r="CA989"/>
    </row>
    <row r="990" spans="2:79" ht="18.75">
      <c r="B990" s="1170" t="s">
        <v>329</v>
      </c>
      <c r="C990" s="335">
        <v>24140265000153</v>
      </c>
      <c r="D990" s="1170" t="s">
        <v>13</v>
      </c>
      <c r="E990" s="1170" t="s">
        <v>616</v>
      </c>
      <c r="F990" s="1170" t="s">
        <v>610</v>
      </c>
      <c r="G990" s="1172" t="s">
        <v>34</v>
      </c>
      <c r="H990" s="1172" t="s">
        <v>1336</v>
      </c>
      <c r="I990" s="1172" t="s">
        <v>34</v>
      </c>
      <c r="J990" s="1172" t="s">
        <v>1414</v>
      </c>
      <c r="K990" s="1172" t="s">
        <v>48</v>
      </c>
      <c r="L990" s="740" t="s">
        <v>1414</v>
      </c>
      <c r="M990" s="740" t="s">
        <v>34</v>
      </c>
      <c r="N990" s="1172" t="s">
        <v>3755</v>
      </c>
      <c r="O990" s="1172" t="s">
        <v>1320</v>
      </c>
      <c r="P990" s="783">
        <v>42447</v>
      </c>
      <c r="Q990" s="741">
        <v>114.786469</v>
      </c>
      <c r="R990" s="741">
        <v>157.13398231854836</v>
      </c>
      <c r="S990" s="784">
        <v>4</v>
      </c>
      <c r="T990" s="742">
        <v>1.4392390491358764E-2</v>
      </c>
      <c r="U990" s="743">
        <v>0.44279709402168443</v>
      </c>
      <c r="V990" s="742">
        <v>5.0291082177852831E-2</v>
      </c>
      <c r="W990" s="743">
        <v>0.38016270038363364</v>
      </c>
      <c r="X990" s="742">
        <v>0.12695241472838825</v>
      </c>
      <c r="Y990" s="743">
        <v>0.61840157513509686</v>
      </c>
      <c r="Z990" s="742">
        <v>0.18783530752635791</v>
      </c>
      <c r="AA990" s="743">
        <v>0.80936582246871636</v>
      </c>
      <c r="AB990" s="742">
        <v>5.0038302242935907E-2</v>
      </c>
      <c r="AC990" s="744">
        <v>-1.6386893005413037</v>
      </c>
      <c r="AD990" s="785">
        <v>28078762000120</v>
      </c>
      <c r="AE990" s="1178" t="s">
        <v>1924</v>
      </c>
      <c r="AF990" s="786" t="s">
        <v>1741</v>
      </c>
      <c r="AG990" s="787" t="s">
        <v>1427</v>
      </c>
      <c r="AH990" s="787" t="s">
        <v>1730</v>
      </c>
      <c r="AI990" s="787">
        <v>500</v>
      </c>
      <c r="AJ990" s="787">
        <v>100</v>
      </c>
      <c r="AK990" s="787">
        <v>500</v>
      </c>
      <c r="AL990" s="742">
        <v>1.3999999999999999E-2</v>
      </c>
      <c r="AM990" s="742">
        <v>0.2</v>
      </c>
      <c r="AN990" s="743" t="s">
        <v>34</v>
      </c>
      <c r="AO990" s="1172" t="s">
        <v>34</v>
      </c>
      <c r="AP990" s="1178" t="s">
        <v>1742</v>
      </c>
      <c r="AQ990" s="745" t="s">
        <v>664</v>
      </c>
      <c r="AR990" s="742">
        <v>4.6666666666666697E-3</v>
      </c>
      <c r="AS990" s="742">
        <v>4.6666666666666697E-3</v>
      </c>
      <c r="AT990" s="742" t="s">
        <v>1414</v>
      </c>
      <c r="AU990" s="742" t="s">
        <v>2724</v>
      </c>
      <c r="AX990"/>
      <c r="AY990" s="190"/>
      <c r="AZ990" s="176"/>
      <c r="BA990" s="176"/>
      <c r="BB990" s="176"/>
      <c r="BC990" s="751"/>
      <c r="BD990" s="176"/>
      <c r="BE990" s="176"/>
      <c r="BF990" s="176"/>
      <c r="BG990" s="176"/>
      <c r="BH990" s="751"/>
      <c r="BI990" s="178"/>
      <c r="BJ990" s="191"/>
      <c r="BK990" s="191"/>
      <c r="BL990" s="191"/>
      <c r="BM990" s="178"/>
      <c r="BN990" s="178"/>
      <c r="BO990" s="178"/>
      <c r="BP990" s="178"/>
      <c r="BQ990" s="178"/>
      <c r="BR990" s="178"/>
      <c r="BS990" s="178"/>
      <c r="BT990" s="178"/>
      <c r="BU990" s="179"/>
      <c r="BV990" s="180"/>
      <c r="BW990" s="181"/>
      <c r="BX990" s="177"/>
      <c r="BY990"/>
      <c r="CA990"/>
    </row>
    <row r="991" spans="2:79" ht="18.75">
      <c r="B991" s="1170" t="s">
        <v>330</v>
      </c>
      <c r="C991" s="335">
        <v>26344639000188</v>
      </c>
      <c r="D991" s="1170" t="s">
        <v>13</v>
      </c>
      <c r="E991" s="1170" t="s">
        <v>616</v>
      </c>
      <c r="F991" s="1170" t="s">
        <v>610</v>
      </c>
      <c r="G991" s="1172" t="s">
        <v>34</v>
      </c>
      <c r="H991" s="1172" t="s">
        <v>1336</v>
      </c>
      <c r="I991" s="1172" t="s">
        <v>34</v>
      </c>
      <c r="J991" s="1172" t="s">
        <v>1414</v>
      </c>
      <c r="K991" s="1172" t="s">
        <v>48</v>
      </c>
      <c r="L991" s="740" t="s">
        <v>1414</v>
      </c>
      <c r="M991" s="740" t="s">
        <v>1411</v>
      </c>
      <c r="N991" s="1172" t="s">
        <v>3756</v>
      </c>
      <c r="O991" s="1172" t="s">
        <v>1323</v>
      </c>
      <c r="P991" s="783">
        <v>42834</v>
      </c>
      <c r="Q991" s="741">
        <v>10.287025</v>
      </c>
      <c r="R991" s="741">
        <v>19.085378704453429</v>
      </c>
      <c r="S991" s="784">
        <v>4</v>
      </c>
      <c r="T991" s="742">
        <v>1.5179930299567213E-2</v>
      </c>
      <c r="U991" s="743">
        <v>0.46702658798312663</v>
      </c>
      <c r="V991" s="742">
        <v>5.404217057940075E-2</v>
      </c>
      <c r="W991" s="743">
        <v>0.40851810325738958</v>
      </c>
      <c r="X991" s="742">
        <v>0.13661253338143209</v>
      </c>
      <c r="Y991" s="743">
        <v>0.66545725819410062</v>
      </c>
      <c r="Z991" s="742">
        <v>0.20276182982702262</v>
      </c>
      <c r="AA991" s="743">
        <v>0.87368289446956937</v>
      </c>
      <c r="AB991" s="742">
        <v>5.0150775108400915E-2</v>
      </c>
      <c r="AC991" s="744">
        <v>-1.5602180012586846</v>
      </c>
      <c r="AD991" s="785">
        <v>28078762000120</v>
      </c>
      <c r="AE991" s="1178" t="s">
        <v>1924</v>
      </c>
      <c r="AF991" s="786" t="s">
        <v>1741</v>
      </c>
      <c r="AG991" s="787" t="s">
        <v>1427</v>
      </c>
      <c r="AH991" s="787" t="s">
        <v>1730</v>
      </c>
      <c r="AI991" s="787">
        <v>50000</v>
      </c>
      <c r="AJ991" s="787">
        <v>10000</v>
      </c>
      <c r="AK991" s="787">
        <v>50000</v>
      </c>
      <c r="AL991" s="742">
        <v>9.0000000000000011E-3</v>
      </c>
      <c r="AM991" s="742">
        <v>0.2</v>
      </c>
      <c r="AN991" s="743" t="s">
        <v>34</v>
      </c>
      <c r="AO991" s="1172" t="s">
        <v>34</v>
      </c>
      <c r="AP991" s="1178" t="s">
        <v>1742</v>
      </c>
      <c r="AQ991" s="745" t="s">
        <v>664</v>
      </c>
      <c r="AR991" s="742">
        <v>0</v>
      </c>
      <c r="AS991" s="742">
        <v>0</v>
      </c>
      <c r="AT991" s="742" t="s">
        <v>1414</v>
      </c>
      <c r="AU991" s="742" t="s">
        <v>2724</v>
      </c>
      <c r="AX991"/>
      <c r="AY991" s="190"/>
      <c r="AZ991" s="176"/>
      <c r="BA991" s="176"/>
      <c r="BB991" s="176"/>
      <c r="BC991" s="751"/>
      <c r="BD991" s="176"/>
      <c r="BE991" s="176"/>
      <c r="BF991" s="176"/>
      <c r="BG991" s="176"/>
      <c r="BH991" s="751"/>
      <c r="BI991" s="178"/>
      <c r="BJ991" s="191"/>
      <c r="BK991" s="191"/>
      <c r="BL991" s="191"/>
      <c r="BM991" s="178"/>
      <c r="BN991" s="178"/>
      <c r="BO991" s="178"/>
      <c r="BP991" s="178"/>
      <c r="BQ991" s="178"/>
      <c r="BR991" s="178"/>
      <c r="BS991" s="178"/>
      <c r="BT991" s="178"/>
      <c r="BU991" s="179"/>
      <c r="BV991" s="180"/>
      <c r="BW991" s="181"/>
      <c r="BX991" s="177"/>
      <c r="BY991"/>
      <c r="CA991"/>
    </row>
    <row r="992" spans="2:79" ht="18.75">
      <c r="B992" s="1170" t="s">
        <v>331</v>
      </c>
      <c r="C992" s="335">
        <v>34096132000180</v>
      </c>
      <c r="D992" s="1170" t="s">
        <v>14</v>
      </c>
      <c r="E992" s="1170" t="s">
        <v>614</v>
      </c>
      <c r="F992" s="1170" t="s">
        <v>1414</v>
      </c>
      <c r="G992" s="1172" t="s">
        <v>1414</v>
      </c>
      <c r="H992" s="1172" t="s">
        <v>865</v>
      </c>
      <c r="I992" s="1172" t="s">
        <v>34</v>
      </c>
      <c r="J992" s="1172" t="s">
        <v>608</v>
      </c>
      <c r="K992" s="1172" t="s">
        <v>48</v>
      </c>
      <c r="L992" s="740" t="s">
        <v>1414</v>
      </c>
      <c r="M992" s="740" t="s">
        <v>34</v>
      </c>
      <c r="N992" s="1172" t="s">
        <v>3757</v>
      </c>
      <c r="O992" s="1172" t="s">
        <v>1320</v>
      </c>
      <c r="P992" s="783">
        <v>43670</v>
      </c>
      <c r="Q992" s="741">
        <v>0</v>
      </c>
      <c r="R992" s="741">
        <v>0</v>
      </c>
      <c r="S992" s="784">
        <v>32</v>
      </c>
      <c r="T992" s="742"/>
      <c r="U992" s="743"/>
      <c r="V992" s="742"/>
      <c r="W992" s="743"/>
      <c r="X992" s="742"/>
      <c r="Y992" s="743"/>
      <c r="Z992" s="742"/>
      <c r="AA992" s="743"/>
      <c r="AB992" s="742"/>
      <c r="AC992" s="744"/>
      <c r="AD992" s="785">
        <v>33601025000108</v>
      </c>
      <c r="AE992" s="1178" t="s">
        <v>1924</v>
      </c>
      <c r="AF992" s="786" t="s">
        <v>1741</v>
      </c>
      <c r="AG992" s="787" t="s">
        <v>1427</v>
      </c>
      <c r="AH992" s="787" t="s">
        <v>1730</v>
      </c>
      <c r="AI992" s="787">
        <v>500</v>
      </c>
      <c r="AJ992" s="787">
        <v>100</v>
      </c>
      <c r="AK992" s="787">
        <v>500</v>
      </c>
      <c r="AL992" s="742">
        <v>1.3999999999999999E-2</v>
      </c>
      <c r="AM992" s="742">
        <v>0.2</v>
      </c>
      <c r="AN992" s="743" t="s">
        <v>34</v>
      </c>
      <c r="AO992" s="1172" t="s">
        <v>34</v>
      </c>
      <c r="AP992" s="1178" t="s">
        <v>1742</v>
      </c>
      <c r="AQ992" s="745" t="s">
        <v>668</v>
      </c>
      <c r="AR992" s="742">
        <v>4.6666666666666697E-3</v>
      </c>
      <c r="AS992" s="742">
        <v>4.6666666666666697E-3</v>
      </c>
      <c r="AT992" s="742" t="s">
        <v>1414</v>
      </c>
      <c r="AU992" s="742" t="s">
        <v>2724</v>
      </c>
      <c r="AX992"/>
      <c r="AY992" s="190"/>
      <c r="AZ992" s="176"/>
      <c r="BA992" s="176"/>
      <c r="BB992" s="176"/>
      <c r="BC992" s="751"/>
      <c r="BD992" s="176"/>
      <c r="BE992" s="176"/>
      <c r="BF992" s="176"/>
      <c r="BG992" s="176"/>
      <c r="BH992" s="751"/>
      <c r="BI992" s="178"/>
      <c r="BJ992" s="191"/>
      <c r="BK992" s="191"/>
      <c r="BL992" s="191"/>
      <c r="BM992" s="178"/>
      <c r="BN992" s="178"/>
      <c r="BO992" s="178"/>
      <c r="BP992" s="178"/>
      <c r="BQ992" s="178"/>
      <c r="BR992" s="178"/>
      <c r="BS992" s="178"/>
      <c r="BT992" s="178"/>
      <c r="BU992" s="179"/>
      <c r="BV992" s="180"/>
      <c r="BW992" s="181"/>
      <c r="BX992" s="177"/>
      <c r="BY992"/>
      <c r="CA992"/>
    </row>
    <row r="993" spans="2:79" ht="18.75">
      <c r="B993" s="1170" t="s">
        <v>1680</v>
      </c>
      <c r="C993" s="335">
        <v>23339998000159</v>
      </c>
      <c r="D993" s="1170" t="s">
        <v>13</v>
      </c>
      <c r="E993" s="1170" t="s">
        <v>615</v>
      </c>
      <c r="F993" s="1170" t="s">
        <v>619</v>
      </c>
      <c r="G993" s="1172" t="s">
        <v>34</v>
      </c>
      <c r="H993" s="1172" t="s">
        <v>1336</v>
      </c>
      <c r="I993" s="1172" t="s">
        <v>1414</v>
      </c>
      <c r="J993" s="1172" t="s">
        <v>608</v>
      </c>
      <c r="K993" s="1172" t="s">
        <v>48</v>
      </c>
      <c r="L993" s="740" t="s">
        <v>1414</v>
      </c>
      <c r="M993" s="740" t="s">
        <v>34</v>
      </c>
      <c r="N993" s="1172" t="s">
        <v>3758</v>
      </c>
      <c r="O993" s="1172" t="s">
        <v>1320</v>
      </c>
      <c r="P993" s="783">
        <v>42361</v>
      </c>
      <c r="Q993" s="741">
        <v>9.3566889999999994</v>
      </c>
      <c r="R993" s="741">
        <v>22.747999361445775</v>
      </c>
      <c r="S993" s="784">
        <v>3</v>
      </c>
      <c r="T993" s="742">
        <v>2.2753343603224119E-2</v>
      </c>
      <c r="U993" s="743">
        <v>0.70003064694733319</v>
      </c>
      <c r="V993" s="742">
        <v>0.13024659944737293</v>
      </c>
      <c r="W993" s="743">
        <v>0.98456618584167466</v>
      </c>
      <c r="X993" s="742">
        <v>0.16669935847915696</v>
      </c>
      <c r="Y993" s="743">
        <v>0.81201406115884744</v>
      </c>
      <c r="Z993" s="742">
        <v>0.27014634267631621</v>
      </c>
      <c r="AA993" s="743">
        <v>1.1640368347492434</v>
      </c>
      <c r="AB993" s="742">
        <v>3.7179245055622936E-2</v>
      </c>
      <c r="AC993" s="744">
        <v>-5.4915403208868917E-2</v>
      </c>
      <c r="AD993" s="785">
        <v>22918586000100</v>
      </c>
      <c r="AE993" s="1178" t="s">
        <v>1897</v>
      </c>
      <c r="AF993" s="786" t="s">
        <v>1729</v>
      </c>
      <c r="AG993" s="787" t="s">
        <v>59</v>
      </c>
      <c r="AH993" s="787" t="s">
        <v>1730</v>
      </c>
      <c r="AI993" s="787">
        <v>50000</v>
      </c>
      <c r="AJ993" s="787">
        <v>50000</v>
      </c>
      <c r="AK993" s="787">
        <v>50000</v>
      </c>
      <c r="AL993" s="742">
        <v>0.01</v>
      </c>
      <c r="AM993" s="742">
        <v>0.2</v>
      </c>
      <c r="AN993" s="743" t="s">
        <v>64</v>
      </c>
      <c r="AO993" s="1172" t="s">
        <v>34</v>
      </c>
      <c r="AP993" s="1178" t="s">
        <v>1742</v>
      </c>
      <c r="AQ993" s="745" t="s">
        <v>664</v>
      </c>
      <c r="AR993" s="742">
        <v>0</v>
      </c>
      <c r="AS993" s="742">
        <v>0</v>
      </c>
      <c r="AT993" s="742" t="s">
        <v>1414</v>
      </c>
      <c r="AU993" s="742" t="s">
        <v>2724</v>
      </c>
      <c r="AX993"/>
      <c r="AY993" s="190"/>
      <c r="AZ993" s="176"/>
      <c r="BA993" s="176"/>
      <c r="BB993" s="176"/>
      <c r="BC993" s="751"/>
      <c r="BD993" s="176"/>
      <c r="BE993" s="176"/>
      <c r="BF993" s="176"/>
      <c r="BG993" s="176"/>
      <c r="BH993" s="751"/>
      <c r="BI993" s="178"/>
      <c r="BJ993" s="191"/>
      <c r="BK993" s="191"/>
      <c r="BL993" s="191"/>
      <c r="BM993" s="178"/>
      <c r="BN993" s="178"/>
      <c r="BO993" s="178"/>
      <c r="BP993" s="178"/>
      <c r="BQ993" s="178"/>
      <c r="BR993" s="178"/>
      <c r="BS993" s="178"/>
      <c r="BT993" s="178"/>
      <c r="BU993" s="179"/>
      <c r="BV993" s="180"/>
      <c r="BW993" s="181"/>
      <c r="BX993" s="177"/>
      <c r="BY993"/>
      <c r="CA993"/>
    </row>
    <row r="994" spans="2:79" ht="18.75">
      <c r="B994" s="1170" t="s">
        <v>1120</v>
      </c>
      <c r="C994" s="335">
        <v>32525986000100</v>
      </c>
      <c r="D994" s="1170" t="s">
        <v>11</v>
      </c>
      <c r="E994" s="1170" t="s">
        <v>620</v>
      </c>
      <c r="F994" s="1170" t="s">
        <v>663</v>
      </c>
      <c r="G994" s="1172" t="s">
        <v>738</v>
      </c>
      <c r="H994" s="1172" t="s">
        <v>34</v>
      </c>
      <c r="I994" s="1172" t="s">
        <v>1303</v>
      </c>
      <c r="J994" s="1172" t="s">
        <v>608</v>
      </c>
      <c r="K994" s="1172" t="s">
        <v>48</v>
      </c>
      <c r="L994" s="740" t="s">
        <v>1414</v>
      </c>
      <c r="M994" s="740" t="s">
        <v>34</v>
      </c>
      <c r="N994" s="1172" t="s">
        <v>3759</v>
      </c>
      <c r="O994" s="1172" t="s">
        <v>1320</v>
      </c>
      <c r="P994" s="783">
        <v>43775</v>
      </c>
      <c r="Q994" s="741">
        <v>0</v>
      </c>
      <c r="R994" s="741">
        <v>0</v>
      </c>
      <c r="S994" s="784">
        <v>31</v>
      </c>
      <c r="T994" s="742"/>
      <c r="U994" s="743"/>
      <c r="V994" s="742"/>
      <c r="W994" s="743"/>
      <c r="X994" s="742"/>
      <c r="Y994" s="743"/>
      <c r="Z994" s="742"/>
      <c r="AA994" s="743"/>
      <c r="AB994" s="742"/>
      <c r="AC994" s="744"/>
      <c r="AD994" s="785">
        <v>0</v>
      </c>
      <c r="AE994" s="1178" t="s">
        <v>2587</v>
      </c>
      <c r="AF994" s="786" t="s">
        <v>2024</v>
      </c>
      <c r="AG994" s="787" t="s">
        <v>928</v>
      </c>
      <c r="AH994" s="787" t="s">
        <v>1726</v>
      </c>
      <c r="AI994" s="787">
        <v>20000</v>
      </c>
      <c r="AJ994" s="787">
        <v>10000</v>
      </c>
      <c r="AK994" s="787">
        <v>1000</v>
      </c>
      <c r="AL994" s="742">
        <v>4.7499999999999999E-3</v>
      </c>
      <c r="AM994" s="742">
        <v>0</v>
      </c>
      <c r="AN994" s="743" t="s">
        <v>34</v>
      </c>
      <c r="AO994" s="1172" t="s">
        <v>34</v>
      </c>
      <c r="AP994" s="1178" t="s">
        <v>1742</v>
      </c>
      <c r="AQ994" s="745" t="s">
        <v>668</v>
      </c>
      <c r="AR994" s="742">
        <v>3.2000000000000002E-3</v>
      </c>
      <c r="AS994" s="742">
        <v>3.2000000000000002E-3</v>
      </c>
      <c r="AT994" s="742" t="s">
        <v>1414</v>
      </c>
      <c r="AU994" s="742" t="s">
        <v>2724</v>
      </c>
      <c r="AX994"/>
      <c r="AY994" s="190"/>
      <c r="AZ994" s="176"/>
      <c r="BA994" s="176"/>
      <c r="BB994" s="176"/>
      <c r="BC994" s="751"/>
      <c r="BD994" s="176"/>
      <c r="BE994" s="176"/>
      <c r="BF994" s="176"/>
      <c r="BG994" s="176"/>
      <c r="BH994" s="751"/>
      <c r="BI994" s="178"/>
      <c r="BJ994" s="191"/>
      <c r="BK994" s="191"/>
      <c r="BL994" s="191"/>
      <c r="BM994" s="178"/>
      <c r="BN994" s="178"/>
      <c r="BO994" s="178"/>
      <c r="BP994" s="178"/>
      <c r="BQ994" s="178"/>
      <c r="BR994" s="178"/>
      <c r="BS994" s="178"/>
      <c r="BT994" s="178"/>
      <c r="BU994" s="179"/>
      <c r="BV994" s="180"/>
      <c r="BW994" s="181"/>
      <c r="BX994" s="177"/>
      <c r="BY994"/>
      <c r="CA994"/>
    </row>
    <row r="995" spans="2:79" ht="18.75">
      <c r="B995" s="1170" t="s">
        <v>1121</v>
      </c>
      <c r="C995" s="335">
        <v>31594537000150</v>
      </c>
      <c r="D995" s="1170" t="s">
        <v>13</v>
      </c>
      <c r="E995" s="1170" t="s">
        <v>616</v>
      </c>
      <c r="F995" s="1170" t="s">
        <v>617</v>
      </c>
      <c r="G995" s="1172" t="s">
        <v>34</v>
      </c>
      <c r="H995" s="1172" t="s">
        <v>1337</v>
      </c>
      <c r="I995" s="1172" t="s">
        <v>34</v>
      </c>
      <c r="J995" s="1172" t="s">
        <v>608</v>
      </c>
      <c r="K995" s="1172" t="s">
        <v>48</v>
      </c>
      <c r="L995" s="740" t="s">
        <v>1414</v>
      </c>
      <c r="M995" s="740" t="s">
        <v>34</v>
      </c>
      <c r="N995" s="1172" t="s">
        <v>3760</v>
      </c>
      <c r="O995" s="1172" t="s">
        <v>1320</v>
      </c>
      <c r="P995" s="783">
        <v>43351</v>
      </c>
      <c r="Q995" s="741">
        <v>473.91294248999998</v>
      </c>
      <c r="R995" s="741">
        <v>449.92029837326618</v>
      </c>
      <c r="S995" s="784">
        <v>31</v>
      </c>
      <c r="T995" s="742">
        <v>6.5343173023333145E-2</v>
      </c>
      <c r="U995" s="743">
        <v>2.0103517303994751</v>
      </c>
      <c r="V995" s="742">
        <v>2.9572550078398097E-2</v>
      </c>
      <c r="W995" s="743">
        <v>0.22354620358487678</v>
      </c>
      <c r="X995" s="742">
        <v>0.13135520871086048</v>
      </c>
      <c r="Y995" s="743">
        <v>0.63984815210317814</v>
      </c>
      <c r="Z995" s="742">
        <v>0.40096612150018451</v>
      </c>
      <c r="AA995" s="743">
        <v>1.7277277578101169</v>
      </c>
      <c r="AB995" s="742">
        <v>7.7205886241264954E-2</v>
      </c>
      <c r="AC995" s="744">
        <v>-1.3304136200344043</v>
      </c>
      <c r="AD995" s="785">
        <v>41054588000143</v>
      </c>
      <c r="AE995" s="1178" t="s">
        <v>1968</v>
      </c>
      <c r="AF995" s="786" t="s">
        <v>1725</v>
      </c>
      <c r="AG995" s="787" t="s">
        <v>1428</v>
      </c>
      <c r="AH995" s="787" t="s">
        <v>1730</v>
      </c>
      <c r="AI995" s="787">
        <v>500</v>
      </c>
      <c r="AJ995" s="787">
        <v>100</v>
      </c>
      <c r="AK995" s="787">
        <v>500</v>
      </c>
      <c r="AL995" s="742">
        <v>2.5000000000000001E-2</v>
      </c>
      <c r="AM995" s="742">
        <v>0.2</v>
      </c>
      <c r="AN995" s="743" t="s">
        <v>2124</v>
      </c>
      <c r="AO995" s="1172" t="s">
        <v>34</v>
      </c>
      <c r="AP995" s="1178" t="s">
        <v>1742</v>
      </c>
      <c r="AQ995" s="745" t="s">
        <v>668</v>
      </c>
      <c r="AR995" s="742">
        <v>5.0673000000000003E-3</v>
      </c>
      <c r="AS995" s="742">
        <v>5.0673000000000003E-3</v>
      </c>
      <c r="AT995" s="742" t="s">
        <v>1414</v>
      </c>
      <c r="AU995" s="742" t="s">
        <v>2724</v>
      </c>
      <c r="AX995"/>
      <c r="AY995" s="190"/>
      <c r="AZ995" s="176"/>
      <c r="BA995" s="176"/>
      <c r="BB995" s="176"/>
      <c r="BC995" s="751"/>
      <c r="BD995" s="176"/>
      <c r="BE995" s="176"/>
      <c r="BF995" s="176"/>
      <c r="BG995" s="176"/>
      <c r="BH995" s="751"/>
      <c r="BI995" s="178"/>
      <c r="BJ995" s="191"/>
      <c r="BK995" s="191"/>
      <c r="BL995" s="191"/>
      <c r="BM995" s="178"/>
      <c r="BN995" s="178"/>
      <c r="BO995" s="178"/>
      <c r="BP995" s="178"/>
      <c r="BQ995" s="178"/>
      <c r="BR995" s="178"/>
      <c r="BS995" s="178"/>
      <c r="BT995" s="178"/>
      <c r="BU995" s="179"/>
      <c r="BV995" s="180"/>
      <c r="BW995" s="181"/>
      <c r="BX995" s="177"/>
      <c r="BY995"/>
      <c r="CA995"/>
    </row>
    <row r="996" spans="2:79" ht="18.75">
      <c r="B996" s="1170" t="s">
        <v>1122</v>
      </c>
      <c r="C996" s="335">
        <v>32320734000144</v>
      </c>
      <c r="D996" s="1170" t="s">
        <v>14</v>
      </c>
      <c r="E996" s="1170" t="s">
        <v>607</v>
      </c>
      <c r="F996" s="1170" t="s">
        <v>1414</v>
      </c>
      <c r="G996" s="1172" t="s">
        <v>1414</v>
      </c>
      <c r="H996" s="1172" t="s">
        <v>34</v>
      </c>
      <c r="I996" s="1172" t="s">
        <v>34</v>
      </c>
      <c r="J996" s="1172" t="s">
        <v>608</v>
      </c>
      <c r="K996" s="1172" t="s">
        <v>48</v>
      </c>
      <c r="L996" s="740" t="s">
        <v>1414</v>
      </c>
      <c r="M996" s="740" t="s">
        <v>34</v>
      </c>
      <c r="N996" s="1172" t="s">
        <v>3761</v>
      </c>
      <c r="O996" s="1172" t="s">
        <v>1320</v>
      </c>
      <c r="P996" s="783">
        <v>43642</v>
      </c>
      <c r="Q996" s="741">
        <v>27.237255019999999</v>
      </c>
      <c r="R996" s="741">
        <v>35.071289612550608</v>
      </c>
      <c r="S996" s="784">
        <v>422</v>
      </c>
      <c r="T996" s="742">
        <v>-2.0892026701765376E-2</v>
      </c>
      <c r="U996" s="743">
        <v>-0.642765266639995</v>
      </c>
      <c r="V996" s="742">
        <v>-0.36889302637798926</v>
      </c>
      <c r="W996" s="743">
        <v>-2.7885534171763351</v>
      </c>
      <c r="X996" s="742">
        <v>-0.52255578864802121</v>
      </c>
      <c r="Y996" s="743">
        <v>-2.5454365991168388</v>
      </c>
      <c r="Z996" s="742">
        <v>-0.2054941367126647</v>
      </c>
      <c r="AA996" s="743">
        <v>-0.88545616456909171</v>
      </c>
      <c r="AB996" s="742">
        <v>0.34757987113215472</v>
      </c>
      <c r="AC996" s="744">
        <v>-1.4419170403226167</v>
      </c>
      <c r="AD996" s="785">
        <v>20030712000160</v>
      </c>
      <c r="AE996" s="1178" t="s">
        <v>1988</v>
      </c>
      <c r="AF996" s="786" t="s">
        <v>1763</v>
      </c>
      <c r="AG996" s="787" t="s">
        <v>59</v>
      </c>
      <c r="AH996" s="787" t="s">
        <v>1726</v>
      </c>
      <c r="AI996" s="787">
        <v>100000</v>
      </c>
      <c r="AJ996" s="787">
        <v>0</v>
      </c>
      <c r="AK996" s="787">
        <v>0</v>
      </c>
      <c r="AL996" s="742">
        <v>0</v>
      </c>
      <c r="AM996" s="742">
        <v>0</v>
      </c>
      <c r="AN996" s="743" t="s">
        <v>2138</v>
      </c>
      <c r="AO996" s="1172" t="s">
        <v>34</v>
      </c>
      <c r="AP996" s="1178" t="s">
        <v>1727</v>
      </c>
      <c r="AQ996" s="745" t="s">
        <v>659</v>
      </c>
      <c r="AR996" s="742">
        <v>5.3333333333333297E-3</v>
      </c>
      <c r="AS996" s="742">
        <v>5.3333333333333297E-3</v>
      </c>
      <c r="AT996" s="742" t="s">
        <v>1414</v>
      </c>
      <c r="AU996" s="742" t="s">
        <v>2724</v>
      </c>
      <c r="AX996"/>
      <c r="AY996" s="190"/>
      <c r="AZ996" s="176"/>
      <c r="BA996" s="176"/>
      <c r="BB996" s="176"/>
      <c r="BC996" s="751"/>
      <c r="BD996" s="176"/>
      <c r="BE996" s="176"/>
      <c r="BF996" s="176"/>
      <c r="BG996" s="176"/>
      <c r="BH996" s="751"/>
      <c r="BI996" s="178"/>
      <c r="BJ996" s="191"/>
      <c r="BK996" s="191"/>
      <c r="BL996" s="191"/>
      <c r="BM996" s="178"/>
      <c r="BN996" s="178"/>
      <c r="BO996" s="178"/>
      <c r="BP996" s="178"/>
      <c r="BQ996" s="178"/>
      <c r="BR996" s="178"/>
      <c r="BS996" s="178"/>
      <c r="BT996" s="178"/>
      <c r="BU996" s="179"/>
      <c r="BV996" s="180"/>
      <c r="BW996" s="181"/>
      <c r="BX996" s="177"/>
      <c r="BY996"/>
      <c r="CA996"/>
    </row>
    <row r="997" spans="2:79" ht="18.75">
      <c r="B997" s="1170" t="s">
        <v>332</v>
      </c>
      <c r="C997" s="335">
        <v>1745808000160</v>
      </c>
      <c r="D997" s="1170" t="s">
        <v>14</v>
      </c>
      <c r="E997" s="1170" t="s">
        <v>607</v>
      </c>
      <c r="F997" s="1170" t="s">
        <v>1414</v>
      </c>
      <c r="G997" s="1172" t="s">
        <v>1414</v>
      </c>
      <c r="H997" s="1172" t="s">
        <v>34</v>
      </c>
      <c r="I997" s="1172" t="s">
        <v>34</v>
      </c>
      <c r="J997" s="1172" t="s">
        <v>608</v>
      </c>
      <c r="K997" s="1172" t="s">
        <v>48</v>
      </c>
      <c r="L997" s="740" t="s">
        <v>1414</v>
      </c>
      <c r="M997" s="740" t="s">
        <v>34</v>
      </c>
      <c r="N997" s="1172" t="s">
        <v>3762</v>
      </c>
      <c r="O997" s="1172" t="s">
        <v>1320</v>
      </c>
      <c r="P997" s="783">
        <v>35495</v>
      </c>
      <c r="Q997" s="741">
        <v>114.802514</v>
      </c>
      <c r="R997" s="741">
        <v>140.70932922672066</v>
      </c>
      <c r="S997" s="784">
        <v>32</v>
      </c>
      <c r="T997" s="742">
        <v>-8.9283996578047531E-2</v>
      </c>
      <c r="U997" s="743">
        <v>-2.746916452213982</v>
      </c>
      <c r="V997" s="742">
        <v>-0.26117709746670248</v>
      </c>
      <c r="W997" s="743">
        <v>-1.9743021297526642</v>
      </c>
      <c r="X997" s="742">
        <v>-0.26833749443629795</v>
      </c>
      <c r="Y997" s="743">
        <v>-1.3071065216225892</v>
      </c>
      <c r="Z997" s="742">
        <v>-6.1067733406020563E-3</v>
      </c>
      <c r="AA997" s="743">
        <v>-2.6313549313687172E-2</v>
      </c>
      <c r="AB997" s="742">
        <v>0.26479603136072138</v>
      </c>
      <c r="AC997" s="744">
        <v>-1.485918833924303</v>
      </c>
      <c r="AD997" s="785">
        <v>0</v>
      </c>
      <c r="AE997" s="1178" t="s">
        <v>1747</v>
      </c>
      <c r="AF997" s="786" t="s">
        <v>1741</v>
      </c>
      <c r="AG997" s="787" t="s">
        <v>1427</v>
      </c>
      <c r="AH997" s="787" t="s">
        <v>1730</v>
      </c>
      <c r="AI997" s="787">
        <v>20000</v>
      </c>
      <c r="AJ997" s="787">
        <v>5000</v>
      </c>
      <c r="AK997" s="787">
        <v>5000</v>
      </c>
      <c r="AL997" s="742">
        <v>0.02</v>
      </c>
      <c r="AM997" s="742">
        <v>0.15</v>
      </c>
      <c r="AN997" s="743" t="s">
        <v>2119</v>
      </c>
      <c r="AO997" s="1172" t="s">
        <v>34</v>
      </c>
      <c r="AP997" s="1178" t="s">
        <v>1727</v>
      </c>
      <c r="AQ997" s="745" t="s">
        <v>659</v>
      </c>
      <c r="AR997" s="742">
        <v>5.3333334000000001E-3</v>
      </c>
      <c r="AS997" s="742">
        <v>5.3333334000000001E-3</v>
      </c>
      <c r="AT997" s="742" t="s">
        <v>1414</v>
      </c>
      <c r="AU997" s="742" t="s">
        <v>2724</v>
      </c>
      <c r="AX997"/>
      <c r="AY997" s="190"/>
      <c r="AZ997" s="176"/>
      <c r="BA997" s="176"/>
      <c r="BB997" s="176"/>
      <c r="BC997" s="751"/>
      <c r="BD997" s="176"/>
      <c r="BE997" s="176"/>
      <c r="BF997" s="176"/>
      <c r="BG997" s="176"/>
      <c r="BH997" s="751"/>
      <c r="BI997" s="178"/>
      <c r="BJ997" s="191"/>
      <c r="BK997" s="191"/>
      <c r="BL997" s="191"/>
      <c r="BM997" s="178"/>
      <c r="BN997" s="178"/>
      <c r="BO997" s="178"/>
      <c r="BP997" s="178"/>
      <c r="BQ997" s="178"/>
      <c r="BR997" s="178"/>
      <c r="BS997" s="178"/>
      <c r="BT997" s="178"/>
      <c r="BU997" s="179"/>
      <c r="BV997" s="180"/>
      <c r="BW997" s="181"/>
      <c r="BX997" s="177"/>
      <c r="BY997"/>
      <c r="CA997"/>
    </row>
    <row r="998" spans="2:79" ht="18.75">
      <c r="B998" s="1170" t="s">
        <v>333</v>
      </c>
      <c r="C998" s="335">
        <v>9068336000160</v>
      </c>
      <c r="D998" s="1170" t="s">
        <v>13</v>
      </c>
      <c r="E998" s="1170" t="s">
        <v>616</v>
      </c>
      <c r="F998" s="1170" t="s">
        <v>617</v>
      </c>
      <c r="G998" s="1172" t="s">
        <v>34</v>
      </c>
      <c r="H998" s="1172" t="s">
        <v>1337</v>
      </c>
      <c r="I998" s="1172" t="s">
        <v>34</v>
      </c>
      <c r="J998" s="1172" t="s">
        <v>608</v>
      </c>
      <c r="K998" s="1172" t="s">
        <v>48</v>
      </c>
      <c r="L998" s="740" t="s">
        <v>1414</v>
      </c>
      <c r="M998" s="740" t="s">
        <v>34</v>
      </c>
      <c r="N998" s="1172" t="s">
        <v>3763</v>
      </c>
      <c r="O998" s="1172" t="s">
        <v>1320</v>
      </c>
      <c r="P998" s="783">
        <v>39372</v>
      </c>
      <c r="Q998" s="741">
        <v>0</v>
      </c>
      <c r="R998" s="741">
        <v>25.786649104395618</v>
      </c>
      <c r="S998" s="784">
        <v>16</v>
      </c>
      <c r="T998" s="742"/>
      <c r="U998" s="743"/>
      <c r="V998" s="742">
        <v>7.1055158098063842E-2</v>
      </c>
      <c r="W998" s="743">
        <v>0.53712347416221895</v>
      </c>
      <c r="X998" s="742">
        <v>-9.9919702852471537E-2</v>
      </c>
      <c r="Y998" s="743">
        <v>-0.48672175132074935</v>
      </c>
      <c r="Z998" s="742">
        <v>9.011211130535135E-2</v>
      </c>
      <c r="AA998" s="743">
        <v>0.38828516343134173</v>
      </c>
      <c r="AB998" s="742">
        <v>8.0381321643215847E-2</v>
      </c>
      <c r="AC998" s="744">
        <v>-0.76178337617204417</v>
      </c>
      <c r="AD998" s="785">
        <v>11952800000129</v>
      </c>
      <c r="AE998" s="1178" t="s">
        <v>1788</v>
      </c>
      <c r="AF998" s="786" t="s">
        <v>1765</v>
      </c>
      <c r="AG998" s="787" t="s">
        <v>719</v>
      </c>
      <c r="AH998" s="787" t="s">
        <v>1730</v>
      </c>
      <c r="AI998" s="787">
        <v>5000</v>
      </c>
      <c r="AJ998" s="787">
        <v>1000</v>
      </c>
      <c r="AK998" s="787">
        <v>1000</v>
      </c>
      <c r="AL998" s="742">
        <v>1.3500000000000002E-2</v>
      </c>
      <c r="AM998" s="742">
        <v>0.2</v>
      </c>
      <c r="AN998" s="743" t="s">
        <v>666</v>
      </c>
      <c r="AO998" s="1172" t="s">
        <v>34</v>
      </c>
      <c r="AP998" s="1178" t="s">
        <v>1742</v>
      </c>
      <c r="AQ998" s="745" t="s">
        <v>668</v>
      </c>
      <c r="AR998" s="742">
        <v>4.0499999999999998E-3</v>
      </c>
      <c r="AS998" s="742">
        <v>4.0499999999999998E-3</v>
      </c>
      <c r="AT998" s="742" t="s">
        <v>1414</v>
      </c>
      <c r="AU998" s="742" t="s">
        <v>2724</v>
      </c>
      <c r="AX998"/>
      <c r="AY998" s="190"/>
      <c r="AZ998" s="176"/>
      <c r="BA998" s="176"/>
      <c r="BB998" s="176"/>
      <c r="BC998" s="751"/>
      <c r="BD998" s="176"/>
      <c r="BE998" s="176"/>
      <c r="BF998" s="176"/>
      <c r="BG998" s="176"/>
      <c r="BH998" s="751"/>
      <c r="BI998" s="178"/>
      <c r="BJ998" s="191"/>
      <c r="BK998" s="191"/>
      <c r="BL998" s="191"/>
      <c r="BM998" s="178"/>
      <c r="BN998" s="178"/>
      <c r="BO998" s="178"/>
      <c r="BP998" s="178"/>
      <c r="BQ998" s="178"/>
      <c r="BR998" s="178"/>
      <c r="BS998" s="178"/>
      <c r="BT998" s="178"/>
      <c r="BU998" s="179"/>
      <c r="BV998" s="180"/>
      <c r="BW998" s="181"/>
      <c r="BX998" s="177"/>
      <c r="BY998"/>
      <c r="CA998"/>
    </row>
    <row r="999" spans="2:79" ht="18.75">
      <c r="B999" s="1170" t="s">
        <v>334</v>
      </c>
      <c r="C999" s="335">
        <v>9401978000130</v>
      </c>
      <c r="D999" s="1170" t="s">
        <v>14</v>
      </c>
      <c r="E999" s="1170" t="s">
        <v>607</v>
      </c>
      <c r="F999" s="1170" t="s">
        <v>1414</v>
      </c>
      <c r="G999" s="1172" t="s">
        <v>1414</v>
      </c>
      <c r="H999" s="1172" t="s">
        <v>34</v>
      </c>
      <c r="I999" s="1172" t="s">
        <v>34</v>
      </c>
      <c r="J999" s="1172" t="s">
        <v>608</v>
      </c>
      <c r="K999" s="1172" t="s">
        <v>48</v>
      </c>
      <c r="L999" s="740" t="s">
        <v>1414</v>
      </c>
      <c r="M999" s="740" t="s">
        <v>34</v>
      </c>
      <c r="N999" s="1172" t="s">
        <v>3764</v>
      </c>
      <c r="O999" s="1172" t="s">
        <v>1320</v>
      </c>
      <c r="P999" s="783">
        <v>39589</v>
      </c>
      <c r="Q999" s="741">
        <v>49.621417999999998</v>
      </c>
      <c r="R999" s="741">
        <v>46.367359804878063</v>
      </c>
      <c r="S999" s="784">
        <v>33</v>
      </c>
      <c r="T999" s="742">
        <v>-6.7665112423582641E-2</v>
      </c>
      <c r="U999" s="743">
        <v>-2.0817886483695811</v>
      </c>
      <c r="V999" s="742">
        <v>-0.14113028775400349</v>
      </c>
      <c r="W999" s="743">
        <v>-1.0668386714913183</v>
      </c>
      <c r="X999" s="742">
        <v>-0.28143009240344496</v>
      </c>
      <c r="Y999" s="743">
        <v>-1.3708822538354544</v>
      </c>
      <c r="Z999" s="742">
        <v>4.7553386086088389E-2</v>
      </c>
      <c r="AA999" s="743">
        <v>0.20490335894564721</v>
      </c>
      <c r="AB999" s="742">
        <v>0.20336759127505163</v>
      </c>
      <c r="AC999" s="744">
        <v>-1.3444551254226773</v>
      </c>
      <c r="AD999" s="785">
        <v>46171852000142</v>
      </c>
      <c r="AE999" s="1178" t="s">
        <v>1788</v>
      </c>
      <c r="AF999" s="786" t="s">
        <v>1765</v>
      </c>
      <c r="AG999" s="787" t="s">
        <v>719</v>
      </c>
      <c r="AH999" s="787" t="s">
        <v>1726</v>
      </c>
      <c r="AI999" s="787">
        <v>5000</v>
      </c>
      <c r="AJ999" s="787">
        <v>5000</v>
      </c>
      <c r="AK999" s="787">
        <v>5000</v>
      </c>
      <c r="AL999" s="742">
        <v>1.8500000000000003E-2</v>
      </c>
      <c r="AM999" s="742">
        <v>0.2</v>
      </c>
      <c r="AN999" s="743" t="s">
        <v>2119</v>
      </c>
      <c r="AO999" s="1172" t="s">
        <v>34</v>
      </c>
      <c r="AP999" s="1178" t="s">
        <v>1727</v>
      </c>
      <c r="AQ999" s="745" t="s">
        <v>659</v>
      </c>
      <c r="AR999" s="742">
        <v>4.4400000000000004E-3</v>
      </c>
      <c r="AS999" s="742">
        <v>4.4400000000000004E-3</v>
      </c>
      <c r="AT999" s="742" t="s">
        <v>1414</v>
      </c>
      <c r="AU999" s="742" t="s">
        <v>2724</v>
      </c>
      <c r="AX999"/>
      <c r="AY999" s="190"/>
      <c r="AZ999" s="176"/>
      <c r="BA999" s="176"/>
      <c r="BB999" s="176"/>
      <c r="BC999" s="751"/>
      <c r="BD999" s="176"/>
      <c r="BE999" s="176"/>
      <c r="BF999" s="176"/>
      <c r="BG999" s="176"/>
      <c r="BH999" s="751"/>
      <c r="BI999" s="178"/>
      <c r="BJ999" s="191"/>
      <c r="BK999" s="191"/>
      <c r="BL999" s="191"/>
      <c r="BM999" s="178"/>
      <c r="BN999" s="178"/>
      <c r="BO999" s="178"/>
      <c r="BP999" s="178"/>
      <c r="BQ999" s="178"/>
      <c r="BR999" s="178"/>
      <c r="BS999" s="178"/>
      <c r="BT999" s="178"/>
      <c r="BU999" s="179"/>
      <c r="BV999" s="180"/>
      <c r="BW999" s="181"/>
      <c r="BX999" s="177"/>
      <c r="BY999"/>
      <c r="CA999"/>
    </row>
    <row r="1000" spans="2:79" ht="18.75">
      <c r="B1000" s="1170" t="s">
        <v>335</v>
      </c>
      <c r="C1000" s="335">
        <v>10608762000129</v>
      </c>
      <c r="D1000" s="1170" t="s">
        <v>14</v>
      </c>
      <c r="E1000" s="1170" t="s">
        <v>607</v>
      </c>
      <c r="F1000" s="1170" t="s">
        <v>1414</v>
      </c>
      <c r="G1000" s="1172" t="s">
        <v>1414</v>
      </c>
      <c r="H1000" s="1172" t="s">
        <v>34</v>
      </c>
      <c r="I1000" s="1172" t="s">
        <v>34</v>
      </c>
      <c r="J1000" s="1172" t="s">
        <v>608</v>
      </c>
      <c r="K1000" s="1172" t="s">
        <v>48</v>
      </c>
      <c r="L1000" s="740" t="s">
        <v>1414</v>
      </c>
      <c r="M1000" s="740" t="s">
        <v>34</v>
      </c>
      <c r="N1000" s="1172" t="s">
        <v>3765</v>
      </c>
      <c r="O1000" s="1172" t="s">
        <v>1320</v>
      </c>
      <c r="P1000" s="783">
        <v>39954</v>
      </c>
      <c r="Q1000" s="741">
        <v>163.23318800000001</v>
      </c>
      <c r="R1000" s="741">
        <v>167.52026239837392</v>
      </c>
      <c r="S1000" s="784">
        <v>32</v>
      </c>
      <c r="T1000" s="742">
        <v>-6.3130268389448685E-2</v>
      </c>
      <c r="U1000" s="743">
        <v>-1.9422693821738988</v>
      </c>
      <c r="V1000" s="742">
        <v>-0.14304127179192716</v>
      </c>
      <c r="W1000" s="743">
        <v>-1.0812842714026085</v>
      </c>
      <c r="X1000" s="742">
        <v>-0.28281910753253692</v>
      </c>
      <c r="Y1000" s="743">
        <v>-1.3776483255604757</v>
      </c>
      <c r="Z1000" s="742">
        <v>4.8823874710398174E-2</v>
      </c>
      <c r="AA1000" s="743">
        <v>0.21037778270491486</v>
      </c>
      <c r="AB1000" s="742">
        <v>0.20475296299292783</v>
      </c>
      <c r="AC1000" s="744">
        <v>-1.3446915758774189</v>
      </c>
      <c r="AD1000" s="785">
        <v>11952800000129</v>
      </c>
      <c r="AE1000" s="1178" t="s">
        <v>1788</v>
      </c>
      <c r="AF1000" s="786" t="s">
        <v>1765</v>
      </c>
      <c r="AG1000" s="787" t="s">
        <v>719</v>
      </c>
      <c r="AH1000" s="787" t="s">
        <v>1730</v>
      </c>
      <c r="AI1000" s="787">
        <v>5000</v>
      </c>
      <c r="AJ1000" s="787">
        <v>1000</v>
      </c>
      <c r="AK1000" s="787">
        <v>1000</v>
      </c>
      <c r="AL1000" s="742">
        <v>1.8500000000000003E-2</v>
      </c>
      <c r="AM1000" s="742">
        <v>0.2</v>
      </c>
      <c r="AN1000" s="743" t="s">
        <v>666</v>
      </c>
      <c r="AO1000" s="1172" t="s">
        <v>34</v>
      </c>
      <c r="AP1000" s="1178" t="s">
        <v>1727</v>
      </c>
      <c r="AQ1000" s="745" t="s">
        <v>659</v>
      </c>
      <c r="AR1000" s="742">
        <v>4.4400000000000004E-3</v>
      </c>
      <c r="AS1000" s="742">
        <v>4.4400000000000004E-3</v>
      </c>
      <c r="AT1000" s="742" t="s">
        <v>1414</v>
      </c>
      <c r="AU1000" s="742" t="s">
        <v>2724</v>
      </c>
      <c r="AX1000"/>
      <c r="AY1000" s="190"/>
      <c r="AZ1000" s="176"/>
      <c r="BA1000" s="176"/>
      <c r="BB1000" s="176"/>
      <c r="BC1000" s="751"/>
      <c r="BD1000" s="176"/>
      <c r="BE1000" s="176"/>
      <c r="BF1000" s="176"/>
      <c r="BG1000" s="176"/>
      <c r="BH1000" s="751"/>
      <c r="BI1000" s="178"/>
      <c r="BJ1000" s="191"/>
      <c r="BK1000" s="191"/>
      <c r="BL1000" s="191"/>
      <c r="BM1000" s="178"/>
      <c r="BN1000" s="178"/>
      <c r="BO1000" s="178"/>
      <c r="BP1000" s="178"/>
      <c r="BQ1000" s="178"/>
      <c r="BR1000" s="178"/>
      <c r="BS1000" s="178"/>
      <c r="BT1000" s="178"/>
      <c r="BU1000" s="179"/>
      <c r="BV1000" s="180"/>
      <c r="BW1000" s="181"/>
      <c r="BX1000" s="177"/>
      <c r="BY1000"/>
      <c r="CA1000"/>
    </row>
    <row r="1001" spans="2:79" ht="18.75">
      <c r="B1001" s="1170" t="s">
        <v>1123</v>
      </c>
      <c r="C1001" s="335">
        <v>13863646000144</v>
      </c>
      <c r="D1001" s="1170" t="s">
        <v>13</v>
      </c>
      <c r="E1001" s="1170" t="s">
        <v>616</v>
      </c>
      <c r="F1001" s="1170" t="s">
        <v>617</v>
      </c>
      <c r="G1001" s="1172" t="s">
        <v>34</v>
      </c>
      <c r="H1001" s="1172" t="s">
        <v>1337</v>
      </c>
      <c r="I1001" s="1172" t="s">
        <v>34</v>
      </c>
      <c r="J1001" s="1172" t="s">
        <v>608</v>
      </c>
      <c r="K1001" s="1172" t="s">
        <v>48</v>
      </c>
      <c r="L1001" s="740" t="s">
        <v>1414</v>
      </c>
      <c r="M1001" s="740" t="s">
        <v>34</v>
      </c>
      <c r="N1001" s="1172" t="s">
        <v>3766</v>
      </c>
      <c r="O1001" s="1172" t="s">
        <v>1320</v>
      </c>
      <c r="P1001" s="783">
        <v>40749</v>
      </c>
      <c r="Q1001" s="741">
        <v>0</v>
      </c>
      <c r="R1001" s="741">
        <v>0</v>
      </c>
      <c r="S1001" s="784">
        <v>16</v>
      </c>
      <c r="T1001" s="742"/>
      <c r="U1001" s="743"/>
      <c r="V1001" s="742"/>
      <c r="W1001" s="743"/>
      <c r="X1001" s="742"/>
      <c r="Y1001" s="743"/>
      <c r="Z1001" s="742"/>
      <c r="AA1001" s="743"/>
      <c r="AB1001" s="742"/>
      <c r="AC1001" s="744"/>
      <c r="AD1001" s="785">
        <v>46171852000142</v>
      </c>
      <c r="AE1001" s="1178" t="s">
        <v>1788</v>
      </c>
      <c r="AF1001" s="786" t="s">
        <v>1765</v>
      </c>
      <c r="AG1001" s="787" t="s">
        <v>719</v>
      </c>
      <c r="AH1001" s="787" t="s">
        <v>1726</v>
      </c>
      <c r="AI1001" s="787">
        <v>5000</v>
      </c>
      <c r="AJ1001" s="787">
        <v>5000</v>
      </c>
      <c r="AK1001" s="787">
        <v>5000</v>
      </c>
      <c r="AL1001" s="742">
        <v>1.3999999999999999E-2</v>
      </c>
      <c r="AM1001" s="742">
        <v>0.2</v>
      </c>
      <c r="AN1001" s="743" t="s">
        <v>2119</v>
      </c>
      <c r="AO1001" s="1172" t="s">
        <v>34</v>
      </c>
      <c r="AP1001" s="1178" t="s">
        <v>1727</v>
      </c>
      <c r="AQ1001" s="745" t="s">
        <v>659</v>
      </c>
      <c r="AR1001" s="742">
        <v>4.1999999999999997E-3</v>
      </c>
      <c r="AS1001" s="742">
        <v>4.1999999999999997E-3</v>
      </c>
      <c r="AT1001" s="742" t="s">
        <v>1414</v>
      </c>
      <c r="AU1001" s="742" t="s">
        <v>2724</v>
      </c>
      <c r="AX1001"/>
      <c r="AY1001" s="190"/>
      <c r="AZ1001" s="176"/>
      <c r="BA1001" s="176"/>
      <c r="BB1001" s="176"/>
      <c r="BC1001" s="751"/>
      <c r="BD1001" s="176"/>
      <c r="BE1001" s="176"/>
      <c r="BF1001" s="176"/>
      <c r="BG1001" s="176"/>
      <c r="BH1001" s="751"/>
      <c r="BI1001" s="178"/>
      <c r="BJ1001" s="191"/>
      <c r="BK1001" s="191"/>
      <c r="BL1001" s="191"/>
      <c r="BM1001" s="178"/>
      <c r="BN1001" s="178"/>
      <c r="BO1001" s="178"/>
      <c r="BP1001" s="178"/>
      <c r="BQ1001" s="178"/>
      <c r="BR1001" s="178"/>
      <c r="BS1001" s="178"/>
      <c r="BT1001" s="178"/>
      <c r="BU1001" s="179"/>
      <c r="BV1001" s="180"/>
      <c r="BW1001" s="181"/>
      <c r="BX1001" s="177"/>
      <c r="BY1001"/>
      <c r="CA1001"/>
    </row>
    <row r="1002" spans="2:79" ht="18.75">
      <c r="B1002" s="1170" t="s">
        <v>1301</v>
      </c>
      <c r="C1002" s="335">
        <v>40226121000170</v>
      </c>
      <c r="D1002" s="1170" t="s">
        <v>14</v>
      </c>
      <c r="E1002" s="1170" t="s">
        <v>607</v>
      </c>
      <c r="F1002" s="1170" t="s">
        <v>1414</v>
      </c>
      <c r="G1002" s="1172" t="s">
        <v>1414</v>
      </c>
      <c r="H1002" s="1172" t="s">
        <v>34</v>
      </c>
      <c r="I1002" s="1172" t="s">
        <v>34</v>
      </c>
      <c r="J1002" s="1172" t="s">
        <v>608</v>
      </c>
      <c r="K1002" s="1172" t="s">
        <v>48</v>
      </c>
      <c r="L1002" s="740" t="s">
        <v>1414</v>
      </c>
      <c r="M1002" s="740" t="s">
        <v>34</v>
      </c>
      <c r="N1002" s="1172" t="s">
        <v>3767</v>
      </c>
      <c r="O1002" s="1172" t="s">
        <v>1320</v>
      </c>
      <c r="P1002" s="783">
        <v>44712</v>
      </c>
      <c r="Q1002" s="741"/>
      <c r="R1002" s="741"/>
      <c r="S1002" s="784">
        <v>32</v>
      </c>
      <c r="T1002" s="742"/>
      <c r="U1002" s="743"/>
      <c r="V1002" s="742"/>
      <c r="W1002" s="743"/>
      <c r="X1002" s="742"/>
      <c r="Y1002" s="743"/>
      <c r="Z1002" s="742"/>
      <c r="AA1002" s="743"/>
      <c r="AB1002" s="742"/>
      <c r="AC1002" s="744"/>
      <c r="AD1002" s="785">
        <v>39344972000139</v>
      </c>
      <c r="AE1002" s="1178" t="s">
        <v>1788</v>
      </c>
      <c r="AF1002" s="786" t="s">
        <v>1765</v>
      </c>
      <c r="AG1002" s="787" t="s">
        <v>719</v>
      </c>
      <c r="AH1002" s="787" t="s">
        <v>1726</v>
      </c>
      <c r="AI1002" s="787">
        <v>5000</v>
      </c>
      <c r="AJ1002" s="787">
        <v>1000</v>
      </c>
      <c r="AK1002" s="787">
        <v>1000</v>
      </c>
      <c r="AL1002" s="742">
        <v>1.3500000000000002E-2</v>
      </c>
      <c r="AM1002" s="742">
        <v>0.2</v>
      </c>
      <c r="AN1002" s="743" t="s">
        <v>5073</v>
      </c>
      <c r="AO1002" s="1172" t="s">
        <v>34</v>
      </c>
      <c r="AP1002" s="1178" t="s">
        <v>1742</v>
      </c>
      <c r="AQ1002" s="745" t="s">
        <v>668</v>
      </c>
      <c r="AR1002" s="742">
        <v>4.31666666666667E-3</v>
      </c>
      <c r="AS1002" s="742">
        <v>4.31666666666667E-3</v>
      </c>
      <c r="AT1002" s="742" t="s">
        <v>1414</v>
      </c>
      <c r="AU1002" s="742" t="s">
        <v>2724</v>
      </c>
      <c r="AX1002" s="190"/>
      <c r="AY1002" s="190"/>
      <c r="AZ1002" s="176"/>
      <c r="BA1002" s="176"/>
      <c r="BB1002" s="176"/>
      <c r="BC1002" s="751"/>
      <c r="BD1002" s="176"/>
      <c r="BE1002" s="176"/>
      <c r="BF1002" s="176"/>
      <c r="BG1002" s="176"/>
      <c r="BH1002" s="751"/>
      <c r="BI1002" s="178"/>
      <c r="BJ1002" s="191"/>
      <c r="BK1002" s="191"/>
      <c r="BL1002" s="191"/>
      <c r="BM1002" s="178"/>
      <c r="BN1002" s="178"/>
      <c r="BO1002" s="178"/>
      <c r="BP1002" s="178"/>
      <c r="BQ1002" s="178"/>
      <c r="BR1002" s="178"/>
      <c r="BS1002" s="178"/>
      <c r="BT1002" s="178"/>
      <c r="BU1002" s="179"/>
      <c r="BV1002" s="180"/>
      <c r="BW1002" s="181"/>
      <c r="BX1002" s="177"/>
      <c r="BY1002"/>
      <c r="CA1002"/>
    </row>
    <row r="1003" spans="2:79" ht="18.75">
      <c r="B1003" s="1170" t="s">
        <v>564</v>
      </c>
      <c r="C1003" s="335">
        <v>39703177000190</v>
      </c>
      <c r="D1003" s="1170" t="s">
        <v>14</v>
      </c>
      <c r="E1003" s="1170" t="s">
        <v>607</v>
      </c>
      <c r="F1003" s="1170" t="s">
        <v>1414</v>
      </c>
      <c r="G1003" s="1172" t="s">
        <v>1414</v>
      </c>
      <c r="H1003" s="1172" t="s">
        <v>34</v>
      </c>
      <c r="I1003" s="1172" t="s">
        <v>34</v>
      </c>
      <c r="J1003" s="1172" t="s">
        <v>608</v>
      </c>
      <c r="K1003" s="1172" t="s">
        <v>48</v>
      </c>
      <c r="L1003" s="740" t="s">
        <v>1414</v>
      </c>
      <c r="M1003" s="740" t="s">
        <v>1411</v>
      </c>
      <c r="N1003" s="1172" t="s">
        <v>3768</v>
      </c>
      <c r="O1003" s="1172" t="s">
        <v>1320</v>
      </c>
      <c r="P1003" s="783">
        <v>44168</v>
      </c>
      <c r="Q1003" s="741">
        <v>56.687888839999999</v>
      </c>
      <c r="R1003" s="741">
        <v>56.553385183168722</v>
      </c>
      <c r="S1003" s="784">
        <v>32</v>
      </c>
      <c r="T1003" s="742">
        <v>-3.1193318417451765E-2</v>
      </c>
      <c r="U1003" s="743">
        <v>-0.95969538600510351</v>
      </c>
      <c r="V1003" s="742">
        <v>-6.2963729722428363E-3</v>
      </c>
      <c r="W1003" s="743">
        <v>-4.75958370369782E-2</v>
      </c>
      <c r="X1003" s="742">
        <v>7.6339904490397625E-2</v>
      </c>
      <c r="Y1003" s="743">
        <v>0.37186151428097447</v>
      </c>
      <c r="Z1003" s="742"/>
      <c r="AA1003" s="743"/>
      <c r="AB1003" s="742">
        <v>0.20971406396127409</v>
      </c>
      <c r="AC1003" s="744">
        <v>-0.66082685650704742</v>
      </c>
      <c r="AD1003" s="785">
        <v>39344972000139</v>
      </c>
      <c r="AE1003" s="1178" t="s">
        <v>1788</v>
      </c>
      <c r="AF1003" s="786" t="s">
        <v>1765</v>
      </c>
      <c r="AG1003" s="787" t="s">
        <v>719</v>
      </c>
      <c r="AH1003" s="787" t="s">
        <v>1726</v>
      </c>
      <c r="AI1003" s="787">
        <v>5000</v>
      </c>
      <c r="AJ1003" s="787">
        <v>1000</v>
      </c>
      <c r="AK1003" s="787">
        <v>1000</v>
      </c>
      <c r="AL1003" s="742">
        <v>6.9999999999999993E-3</v>
      </c>
      <c r="AM1003" s="742">
        <v>0.1</v>
      </c>
      <c r="AN1003" s="743" t="s">
        <v>2138</v>
      </c>
      <c r="AO1003" s="1172" t="s">
        <v>34</v>
      </c>
      <c r="AP1003" s="1178" t="s">
        <v>1727</v>
      </c>
      <c r="AQ1003" s="745" t="s">
        <v>659</v>
      </c>
      <c r="AR1003" s="742">
        <v>1.98333333333333E-3</v>
      </c>
      <c r="AS1003" s="742">
        <v>1.98333333333333E-3</v>
      </c>
      <c r="AT1003" s="742" t="s">
        <v>1414</v>
      </c>
      <c r="AU1003" s="742" t="s">
        <v>2724</v>
      </c>
      <c r="AX1003" s="190"/>
      <c r="AY1003" s="190"/>
      <c r="AZ1003" s="176"/>
      <c r="BA1003" s="176"/>
      <c r="BB1003" s="176"/>
      <c r="BC1003" s="751"/>
      <c r="BD1003" s="176"/>
      <c r="BE1003" s="176"/>
      <c r="BF1003" s="176"/>
      <c r="BG1003" s="176"/>
      <c r="BH1003" s="751"/>
      <c r="BI1003" s="178"/>
      <c r="BJ1003" s="191"/>
      <c r="BK1003" s="191"/>
      <c r="BL1003" s="191"/>
      <c r="BM1003" s="210"/>
      <c r="BN1003" s="178"/>
      <c r="BO1003" s="178"/>
      <c r="BP1003" s="178"/>
      <c r="BQ1003" s="178"/>
      <c r="BR1003" s="178"/>
      <c r="BS1003" s="178"/>
      <c r="BT1003" s="178"/>
      <c r="BU1003" s="179"/>
      <c r="BV1003" s="180"/>
      <c r="BW1003" s="181"/>
      <c r="BX1003" s="177"/>
      <c r="BY1003"/>
      <c r="CA1003"/>
    </row>
    <row r="1004" spans="2:79" ht="18.75">
      <c r="B1004" s="1170" t="s">
        <v>336</v>
      </c>
      <c r="C1004" s="335">
        <v>31326427000108</v>
      </c>
      <c r="D1004" s="1170" t="s">
        <v>13</v>
      </c>
      <c r="E1004" s="1170" t="s">
        <v>615</v>
      </c>
      <c r="F1004" s="1170" t="s">
        <v>619</v>
      </c>
      <c r="G1004" s="1172" t="s">
        <v>34</v>
      </c>
      <c r="H1004" s="1172" t="s">
        <v>1336</v>
      </c>
      <c r="I1004" s="1172" t="s">
        <v>34</v>
      </c>
      <c r="J1004" s="1172" t="s">
        <v>1414</v>
      </c>
      <c r="K1004" s="1172" t="s">
        <v>48</v>
      </c>
      <c r="L1004" s="740" t="s">
        <v>1414</v>
      </c>
      <c r="M1004" s="740" t="s">
        <v>34</v>
      </c>
      <c r="N1004" s="1172" t="s">
        <v>3769</v>
      </c>
      <c r="O1004" s="1172" t="s">
        <v>1320</v>
      </c>
      <c r="P1004" s="783">
        <v>43397</v>
      </c>
      <c r="Q1004" s="741">
        <v>99.523147019999996</v>
      </c>
      <c r="R1004" s="741">
        <v>105.88472851702814</v>
      </c>
      <c r="S1004" s="784">
        <v>31</v>
      </c>
      <c r="T1004" s="742">
        <v>1.2147618360116796E-2</v>
      </c>
      <c r="U1004" s="743">
        <v>0.37373430858297679</v>
      </c>
      <c r="V1004" s="742">
        <v>2.1699257705119601E-2</v>
      </c>
      <c r="W1004" s="743">
        <v>0.16403004366311763</v>
      </c>
      <c r="X1004" s="742">
        <v>3.119248134102981E-2</v>
      </c>
      <c r="Y1004" s="743">
        <v>0.15194259703475782</v>
      </c>
      <c r="Z1004" s="742">
        <v>3.5540202773916674E-2</v>
      </c>
      <c r="AA1004" s="743">
        <v>0.1531396084560917</v>
      </c>
      <c r="AB1004" s="742">
        <v>3.3199808907111758E-2</v>
      </c>
      <c r="AC1004" s="744">
        <v>-3.3310148044796377</v>
      </c>
      <c r="AD1004" s="785">
        <v>31120430000170</v>
      </c>
      <c r="AE1004" s="1178" t="s">
        <v>1963</v>
      </c>
      <c r="AF1004" s="786" t="s">
        <v>1741</v>
      </c>
      <c r="AG1004" s="787" t="s">
        <v>1427</v>
      </c>
      <c r="AH1004" s="787" t="s">
        <v>1730</v>
      </c>
      <c r="AI1004" s="787">
        <v>500</v>
      </c>
      <c r="AJ1004" s="787">
        <v>100</v>
      </c>
      <c r="AK1004" s="787">
        <v>100</v>
      </c>
      <c r="AL1004" s="742">
        <v>1.84E-2</v>
      </c>
      <c r="AM1004" s="742">
        <v>0.2</v>
      </c>
      <c r="AN1004" s="743" t="s">
        <v>34</v>
      </c>
      <c r="AO1004" s="1172" t="s">
        <v>34</v>
      </c>
      <c r="AP1004" s="1178" t="s">
        <v>1742</v>
      </c>
      <c r="AQ1004" s="745" t="s">
        <v>664</v>
      </c>
      <c r="AR1004" s="742">
        <v>4.9680000000000002E-3</v>
      </c>
      <c r="AS1004" s="742">
        <v>4.9680000000000002E-3</v>
      </c>
      <c r="AT1004" s="742" t="s">
        <v>1414</v>
      </c>
      <c r="AU1004" s="742" t="s">
        <v>2724</v>
      </c>
      <c r="AX1004"/>
      <c r="AY1004" s="190"/>
      <c r="AZ1004" s="176"/>
      <c r="BA1004" s="176"/>
      <c r="BB1004" s="176"/>
      <c r="BC1004" s="751"/>
      <c r="BD1004" s="176"/>
      <c r="BE1004" s="176"/>
      <c r="BF1004" s="176"/>
      <c r="BG1004" s="176"/>
      <c r="BH1004" s="751"/>
      <c r="BI1004" s="178"/>
      <c r="BJ1004" s="191"/>
      <c r="BK1004" s="191"/>
      <c r="BL1004" s="191"/>
      <c r="BM1004" s="178"/>
      <c r="BN1004" s="178"/>
      <c r="BO1004" s="178"/>
      <c r="BP1004" s="178"/>
      <c r="BQ1004" s="178"/>
      <c r="BR1004" s="178"/>
      <c r="BS1004" s="178"/>
      <c r="BT1004" s="178"/>
      <c r="BU1004" s="179"/>
      <c r="BV1004" s="180"/>
      <c r="BW1004" s="181"/>
      <c r="BX1004" s="177"/>
      <c r="BY1004"/>
      <c r="CA1004"/>
    </row>
    <row r="1005" spans="2:79" ht="18.75">
      <c r="B1005" s="1170" t="s">
        <v>1124</v>
      </c>
      <c r="C1005" s="335">
        <v>44417598000194</v>
      </c>
      <c r="D1005" s="1170" t="s">
        <v>14</v>
      </c>
      <c r="E1005" s="1170" t="s">
        <v>614</v>
      </c>
      <c r="F1005" s="1170" t="s">
        <v>1414</v>
      </c>
      <c r="G1005" s="1172" t="s">
        <v>1414</v>
      </c>
      <c r="H1005" s="1172" t="s">
        <v>1337</v>
      </c>
      <c r="I1005" s="1172" t="s">
        <v>34</v>
      </c>
      <c r="J1005" s="1172" t="s">
        <v>608</v>
      </c>
      <c r="K1005" s="1172" t="s">
        <v>48</v>
      </c>
      <c r="L1005" s="740" t="s">
        <v>1414</v>
      </c>
      <c r="M1005" s="740" t="s">
        <v>34</v>
      </c>
      <c r="N1005" s="1172" t="s">
        <v>3770</v>
      </c>
      <c r="O1005" s="1172" t="s">
        <v>1320</v>
      </c>
      <c r="P1005" s="783">
        <v>44617</v>
      </c>
      <c r="Q1005" s="741"/>
      <c r="R1005" s="741"/>
      <c r="S1005" s="784">
        <v>32</v>
      </c>
      <c r="T1005" s="742"/>
      <c r="U1005" s="743"/>
      <c r="V1005" s="742"/>
      <c r="W1005" s="743"/>
      <c r="X1005" s="742"/>
      <c r="Y1005" s="743"/>
      <c r="Z1005" s="742"/>
      <c r="AA1005" s="743"/>
      <c r="AB1005" s="742"/>
      <c r="AC1005" s="744"/>
      <c r="AD1005" s="785">
        <v>44967401000190</v>
      </c>
      <c r="AE1005" s="1178" t="s">
        <v>1963</v>
      </c>
      <c r="AF1005" s="786" t="s">
        <v>1741</v>
      </c>
      <c r="AG1005" s="787" t="s">
        <v>1427</v>
      </c>
      <c r="AH1005" s="787" t="s">
        <v>1730</v>
      </c>
      <c r="AI1005" s="787">
        <v>100</v>
      </c>
      <c r="AJ1005" s="787">
        <v>50</v>
      </c>
      <c r="AK1005" s="787">
        <v>100</v>
      </c>
      <c r="AL1005" s="742">
        <v>1.84E-2</v>
      </c>
      <c r="AM1005" s="742">
        <v>0.2</v>
      </c>
      <c r="AN1005" s="743" t="s">
        <v>2124</v>
      </c>
      <c r="AO1005" s="1172" t="s">
        <v>34</v>
      </c>
      <c r="AP1005" s="1178" t="s">
        <v>1742</v>
      </c>
      <c r="AQ1005" s="745" t="s">
        <v>668</v>
      </c>
      <c r="AR1005" s="742">
        <v>4.9680000000000002E-3</v>
      </c>
      <c r="AS1005" s="742">
        <v>4.9680000000000002E-3</v>
      </c>
      <c r="AT1005" s="742" t="s">
        <v>1414</v>
      </c>
      <c r="AU1005" s="742" t="s">
        <v>2724</v>
      </c>
      <c r="AX1005"/>
      <c r="AY1005" s="190"/>
      <c r="AZ1005" s="176"/>
      <c r="BA1005" s="176"/>
      <c r="BB1005" s="176"/>
      <c r="BC1005" s="751"/>
      <c r="BD1005" s="176"/>
      <c r="BE1005" s="176"/>
      <c r="BF1005" s="176"/>
      <c r="BG1005" s="176"/>
      <c r="BH1005" s="751"/>
      <c r="BI1005" s="178"/>
      <c r="BJ1005" s="191"/>
      <c r="BK1005" s="191"/>
      <c r="BL1005" s="191"/>
      <c r="BM1005" s="178"/>
      <c r="BN1005" s="178"/>
      <c r="BO1005" s="178"/>
      <c r="BP1005" s="178"/>
      <c r="BQ1005" s="178"/>
      <c r="BR1005" s="178"/>
      <c r="BS1005" s="178"/>
      <c r="BT1005" s="178"/>
      <c r="BU1005" s="179"/>
      <c r="BV1005" s="180"/>
      <c r="BW1005" s="181"/>
      <c r="BX1005" s="177"/>
      <c r="BY1005"/>
      <c r="CA1005"/>
    </row>
    <row r="1006" spans="2:79" ht="18.75">
      <c r="B1006" s="1170" t="s">
        <v>1125</v>
      </c>
      <c r="C1006" s="335">
        <v>38048878000170</v>
      </c>
      <c r="D1006" s="1170" t="s">
        <v>14</v>
      </c>
      <c r="E1006" s="1170" t="s">
        <v>607</v>
      </c>
      <c r="F1006" s="1170" t="s">
        <v>1414</v>
      </c>
      <c r="G1006" s="1172" t="s">
        <v>1414</v>
      </c>
      <c r="H1006" s="1172" t="s">
        <v>34</v>
      </c>
      <c r="I1006" s="1172" t="s">
        <v>34</v>
      </c>
      <c r="J1006" s="1172" t="s">
        <v>611</v>
      </c>
      <c r="K1006" s="1172" t="s">
        <v>1414</v>
      </c>
      <c r="L1006" s="740" t="s">
        <v>1414</v>
      </c>
      <c r="M1006" s="740" t="s">
        <v>34</v>
      </c>
      <c r="N1006" s="1172" t="s">
        <v>3771</v>
      </c>
      <c r="O1006" s="1172" t="s">
        <v>1320</v>
      </c>
      <c r="P1006" s="783">
        <v>44063</v>
      </c>
      <c r="Q1006" s="741">
        <v>27.11176438</v>
      </c>
      <c r="R1006" s="741">
        <v>36.713564244176716</v>
      </c>
      <c r="S1006" s="784">
        <v>3</v>
      </c>
      <c r="T1006" s="742">
        <v>-2.0092103195233357E-2</v>
      </c>
      <c r="U1006" s="743">
        <v>-0.61815477512055783</v>
      </c>
      <c r="V1006" s="742">
        <v>-2.4958970258881719E-2</v>
      </c>
      <c r="W1006" s="743">
        <v>-0.18867101524790419</v>
      </c>
      <c r="X1006" s="742">
        <v>-0.12561319316025599</v>
      </c>
      <c r="Y1006" s="743">
        <v>-0.61187805426343989</v>
      </c>
      <c r="Z1006" s="742"/>
      <c r="AA1006" s="743"/>
      <c r="AB1006" s="742">
        <v>0.28931481908776174</v>
      </c>
      <c r="AC1006" s="744">
        <v>-0.54351617188259416</v>
      </c>
      <c r="AD1006" s="785">
        <v>0</v>
      </c>
      <c r="AE1006" s="1178" t="s">
        <v>1793</v>
      </c>
      <c r="AF1006" s="786" t="s">
        <v>1741</v>
      </c>
      <c r="AG1006" s="787" t="s">
        <v>1427</v>
      </c>
      <c r="AH1006" s="787" t="s">
        <v>1726</v>
      </c>
      <c r="AI1006" s="787">
        <v>10000</v>
      </c>
      <c r="AJ1006" s="787">
        <v>10000</v>
      </c>
      <c r="AK1006" s="787">
        <v>10000</v>
      </c>
      <c r="AL1006" s="742">
        <v>6.5000000000000006E-3</v>
      </c>
      <c r="AM1006" s="742">
        <v>0</v>
      </c>
      <c r="AN1006" s="743" t="s">
        <v>34</v>
      </c>
      <c r="AO1006" s="1172" t="s">
        <v>34</v>
      </c>
      <c r="AP1006" s="1178" t="s">
        <v>1727</v>
      </c>
      <c r="AQ1006" s="745" t="s">
        <v>687</v>
      </c>
      <c r="AR1006" s="742">
        <v>4.3335500000000002E-3</v>
      </c>
      <c r="AS1006" s="742">
        <v>4.3335500000000002E-3</v>
      </c>
      <c r="AT1006" s="742" t="s">
        <v>1414</v>
      </c>
      <c r="AU1006" s="742" t="s">
        <v>2724</v>
      </c>
      <c r="AX1006"/>
      <c r="AY1006" s="190"/>
      <c r="AZ1006" s="176"/>
      <c r="BA1006" s="176"/>
      <c r="BB1006" s="176"/>
      <c r="BC1006" s="751"/>
      <c r="BD1006" s="176"/>
      <c r="BE1006" s="176"/>
      <c r="BF1006" s="176"/>
      <c r="BG1006" s="176"/>
      <c r="BH1006" s="751"/>
      <c r="BI1006" s="178"/>
      <c r="BJ1006" s="191"/>
      <c r="BK1006" s="191"/>
      <c r="BL1006" s="191"/>
      <c r="BM1006" s="178"/>
      <c r="BN1006" s="178"/>
      <c r="BO1006" s="178"/>
      <c r="BP1006" s="178"/>
      <c r="BQ1006" s="178"/>
      <c r="BR1006" s="178"/>
      <c r="BS1006" s="178"/>
      <c r="BT1006" s="178"/>
      <c r="BU1006" s="179"/>
      <c r="BV1006" s="180"/>
      <c r="BW1006" s="181"/>
      <c r="BX1006" s="177"/>
      <c r="BY1006"/>
      <c r="CA1006"/>
    </row>
    <row r="1007" spans="2:79" ht="18.75">
      <c r="B1007" s="1170" t="s">
        <v>337</v>
      </c>
      <c r="C1007" s="335">
        <v>20142615000160</v>
      </c>
      <c r="D1007" s="1170" t="s">
        <v>13</v>
      </c>
      <c r="E1007" s="1170" t="s">
        <v>616</v>
      </c>
      <c r="F1007" s="1170" t="s">
        <v>619</v>
      </c>
      <c r="G1007" s="1172" t="s">
        <v>1414</v>
      </c>
      <c r="H1007" s="1172" t="s">
        <v>34</v>
      </c>
      <c r="I1007" s="1172" t="s">
        <v>1414</v>
      </c>
      <c r="J1007" s="1172" t="s">
        <v>608</v>
      </c>
      <c r="K1007" s="1172" t="s">
        <v>48</v>
      </c>
      <c r="L1007" s="740" t="s">
        <v>1414</v>
      </c>
      <c r="M1007" s="740" t="s">
        <v>34</v>
      </c>
      <c r="N1007" s="1172" t="s">
        <v>3772</v>
      </c>
      <c r="O1007" s="1172" t="s">
        <v>1320</v>
      </c>
      <c r="P1007" s="783">
        <v>41796</v>
      </c>
      <c r="Q1007" s="741">
        <v>0</v>
      </c>
      <c r="R1007" s="741">
        <v>0</v>
      </c>
      <c r="S1007" s="784">
        <v>62</v>
      </c>
      <c r="T1007" s="742"/>
      <c r="U1007" s="743"/>
      <c r="V1007" s="742"/>
      <c r="W1007" s="743"/>
      <c r="X1007" s="742"/>
      <c r="Y1007" s="743"/>
      <c r="Z1007" s="742"/>
      <c r="AA1007" s="743"/>
      <c r="AB1007" s="742"/>
      <c r="AC1007" s="744"/>
      <c r="AD1007" s="785">
        <v>0</v>
      </c>
      <c r="AE1007" s="1178" t="s">
        <v>2577</v>
      </c>
      <c r="AF1007" s="786" t="s">
        <v>1741</v>
      </c>
      <c r="AG1007" s="787" t="s">
        <v>1427</v>
      </c>
      <c r="AH1007" s="787" t="s">
        <v>1730</v>
      </c>
      <c r="AI1007" s="787">
        <v>20000</v>
      </c>
      <c r="AJ1007" s="787">
        <v>10000</v>
      </c>
      <c r="AK1007" s="787">
        <v>20000</v>
      </c>
      <c r="AL1007" s="742">
        <v>0.02</v>
      </c>
      <c r="AM1007" s="742">
        <v>0.2</v>
      </c>
      <c r="AN1007" s="743" t="s">
        <v>34</v>
      </c>
      <c r="AO1007" s="1172" t="s">
        <v>34</v>
      </c>
      <c r="AP1007" s="1178" t="s">
        <v>1742</v>
      </c>
      <c r="AQ1007" s="745" t="s">
        <v>668</v>
      </c>
      <c r="AR1007" s="742">
        <v>5.3333333333333297E-3</v>
      </c>
      <c r="AS1007" s="742">
        <v>5.3333333333333297E-3</v>
      </c>
      <c r="AT1007" s="742" t="s">
        <v>1414</v>
      </c>
      <c r="AU1007" s="742" t="s">
        <v>2724</v>
      </c>
      <c r="AX1007"/>
      <c r="AY1007" s="190"/>
      <c r="AZ1007" s="176"/>
      <c r="BA1007" s="176"/>
      <c r="BB1007" s="176"/>
      <c r="BC1007" s="751"/>
      <c r="BD1007" s="176"/>
      <c r="BE1007" s="176"/>
      <c r="BF1007" s="176"/>
      <c r="BG1007" s="176"/>
      <c r="BH1007" s="751"/>
      <c r="BI1007" s="178"/>
      <c r="BJ1007" s="191"/>
      <c r="BK1007" s="191"/>
      <c r="BL1007" s="191"/>
      <c r="BM1007" s="178"/>
      <c r="BN1007" s="178"/>
      <c r="BO1007" s="178"/>
      <c r="BP1007" s="178"/>
      <c r="BQ1007" s="178"/>
      <c r="BR1007" s="178"/>
      <c r="BS1007" s="178"/>
      <c r="BT1007" s="178"/>
      <c r="BU1007" s="179"/>
      <c r="BV1007" s="180"/>
      <c r="BW1007" s="181"/>
      <c r="BX1007" s="177"/>
      <c r="BY1007"/>
      <c r="CA1007"/>
    </row>
    <row r="1008" spans="2:79" ht="18.75">
      <c r="B1008" s="1170" t="s">
        <v>1126</v>
      </c>
      <c r="C1008" s="335">
        <v>33158068000152</v>
      </c>
      <c r="D1008" s="1170" t="s">
        <v>14</v>
      </c>
      <c r="E1008" s="1170" t="s">
        <v>607</v>
      </c>
      <c r="F1008" s="1170" t="s">
        <v>860</v>
      </c>
      <c r="G1008" s="1172" t="s">
        <v>1414</v>
      </c>
      <c r="H1008" s="1172" t="s">
        <v>34</v>
      </c>
      <c r="I1008" s="1172" t="s">
        <v>34</v>
      </c>
      <c r="J1008" s="1172" t="s">
        <v>611</v>
      </c>
      <c r="K1008" s="1172" t="s">
        <v>1414</v>
      </c>
      <c r="L1008" s="740" t="s">
        <v>1414</v>
      </c>
      <c r="M1008" s="740" t="s">
        <v>34</v>
      </c>
      <c r="N1008" s="1172" t="s">
        <v>3773</v>
      </c>
      <c r="O1008" s="1172" t="s">
        <v>1320</v>
      </c>
      <c r="P1008" s="783">
        <v>43670</v>
      </c>
      <c r="Q1008" s="741">
        <v>15.224862269999999</v>
      </c>
      <c r="R1008" s="741">
        <v>20.707151360562268</v>
      </c>
      <c r="S1008" s="784">
        <v>5</v>
      </c>
      <c r="T1008" s="742">
        <v>8.3001312214016965E-2</v>
      </c>
      <c r="U1008" s="743">
        <v>2.5536230322836024</v>
      </c>
      <c r="V1008" s="742">
        <v>-1.6377723760037766E-2</v>
      </c>
      <c r="W1008" s="743">
        <v>-0.1238032553909736</v>
      </c>
      <c r="X1008" s="742">
        <v>-3.3575140311701945E-2</v>
      </c>
      <c r="Y1008" s="743">
        <v>-0.16354883598362546</v>
      </c>
      <c r="Z1008" s="742">
        <v>0.52298573840189744</v>
      </c>
      <c r="AA1008" s="743">
        <v>2.2534995570077427</v>
      </c>
      <c r="AB1008" s="742">
        <v>0.24135152272081747</v>
      </c>
      <c r="AC1008" s="744">
        <v>-0.61597306188372591</v>
      </c>
      <c r="AD1008" s="785">
        <v>33600794000183</v>
      </c>
      <c r="AE1008" s="1178" t="s">
        <v>1743</v>
      </c>
      <c r="AF1008" s="786" t="s">
        <v>1741</v>
      </c>
      <c r="AG1008" s="787" t="s">
        <v>1427</v>
      </c>
      <c r="AH1008" s="787" t="s">
        <v>1726</v>
      </c>
      <c r="AI1008" s="787">
        <v>5000</v>
      </c>
      <c r="AJ1008" s="787">
        <v>5000</v>
      </c>
      <c r="AK1008" s="787">
        <v>5000</v>
      </c>
      <c r="AL1008" s="742">
        <v>0.01</v>
      </c>
      <c r="AM1008" s="742">
        <v>0</v>
      </c>
      <c r="AN1008" s="743" t="s">
        <v>34</v>
      </c>
      <c r="AO1008" s="1172" t="s">
        <v>34</v>
      </c>
      <c r="AP1008" s="1178" t="s">
        <v>1742</v>
      </c>
      <c r="AQ1008" s="745" t="s">
        <v>679</v>
      </c>
      <c r="AR1008" s="742">
        <v>8.0000000000000002E-3</v>
      </c>
      <c r="AS1008" s="742">
        <v>8.0000000000000002E-3</v>
      </c>
      <c r="AT1008" s="742" t="s">
        <v>1414</v>
      </c>
      <c r="AU1008" s="742" t="s">
        <v>2724</v>
      </c>
      <c r="AX1008"/>
      <c r="AY1008" s="190"/>
      <c r="AZ1008" s="176"/>
      <c r="BA1008" s="176"/>
      <c r="BB1008" s="176"/>
      <c r="BC1008" s="751"/>
      <c r="BD1008" s="176"/>
      <c r="BE1008" s="176"/>
      <c r="BF1008" s="176"/>
      <c r="BG1008" s="176"/>
      <c r="BH1008" s="751"/>
      <c r="BI1008" s="178"/>
      <c r="BJ1008" s="191"/>
      <c r="BK1008" s="191"/>
      <c r="BL1008" s="191"/>
      <c r="BM1008" s="178"/>
      <c r="BN1008" s="178"/>
      <c r="BO1008" s="178"/>
      <c r="BP1008" s="178"/>
      <c r="BQ1008" s="178"/>
      <c r="BR1008" s="178"/>
      <c r="BS1008" s="178"/>
      <c r="BT1008" s="178"/>
      <c r="BU1008" s="179"/>
      <c r="BV1008" s="180"/>
      <c r="BW1008" s="181"/>
      <c r="BX1008" s="177"/>
      <c r="BY1008"/>
      <c r="CA1008"/>
    </row>
    <row r="1009" spans="2:79" ht="18.75">
      <c r="B1009" s="1170" t="s">
        <v>338</v>
      </c>
      <c r="C1009" s="335">
        <v>39991941000170</v>
      </c>
      <c r="D1009" s="1170" t="s">
        <v>14</v>
      </c>
      <c r="E1009" s="1170" t="s">
        <v>607</v>
      </c>
      <c r="F1009" s="1170" t="s">
        <v>1414</v>
      </c>
      <c r="G1009" s="1172" t="s">
        <v>1414</v>
      </c>
      <c r="H1009" s="1172" t="s">
        <v>34</v>
      </c>
      <c r="I1009" s="1172" t="s">
        <v>34</v>
      </c>
      <c r="J1009" s="1172" t="s">
        <v>611</v>
      </c>
      <c r="K1009" s="1172" t="s">
        <v>49</v>
      </c>
      <c r="L1009" s="740" t="s">
        <v>1414</v>
      </c>
      <c r="M1009" s="740" t="s">
        <v>34</v>
      </c>
      <c r="N1009" s="1172" t="s">
        <v>3774</v>
      </c>
      <c r="O1009" s="1172" t="s">
        <v>1320</v>
      </c>
      <c r="P1009" s="783">
        <v>44303</v>
      </c>
      <c r="Q1009" s="741">
        <v>5.6512849000000003</v>
      </c>
      <c r="R1009" s="741">
        <v>8.058263178145161</v>
      </c>
      <c r="S1009" s="784">
        <v>6</v>
      </c>
      <c r="T1009" s="742">
        <v>2.7028588387482566E-2</v>
      </c>
      <c r="U1009" s="743">
        <v>0.83156306804427371</v>
      </c>
      <c r="V1009" s="742">
        <v>-2.4309350498309068E-2</v>
      </c>
      <c r="W1009" s="743">
        <v>-0.18376037917273488</v>
      </c>
      <c r="X1009" s="742"/>
      <c r="Y1009" s="743"/>
      <c r="Z1009" s="742"/>
      <c r="AA1009" s="743"/>
      <c r="AB1009" s="742">
        <v>0.27398551110527092</v>
      </c>
      <c r="AC1009" s="744">
        <v>-0.57155454150546237</v>
      </c>
      <c r="AD1009" s="785">
        <v>39973671000174</v>
      </c>
      <c r="AE1009" s="1178" t="s">
        <v>1743</v>
      </c>
      <c r="AF1009" s="786" t="s">
        <v>1741</v>
      </c>
      <c r="AG1009" s="787" t="s">
        <v>1427</v>
      </c>
      <c r="AH1009" s="787" t="s">
        <v>1726</v>
      </c>
      <c r="AI1009" s="787">
        <v>5000</v>
      </c>
      <c r="AJ1009" s="787">
        <v>5000</v>
      </c>
      <c r="AK1009" s="787">
        <v>5000</v>
      </c>
      <c r="AL1009" s="742">
        <v>0.01</v>
      </c>
      <c r="AM1009" s="742">
        <v>0</v>
      </c>
      <c r="AN1009" s="743" t="s">
        <v>34</v>
      </c>
      <c r="AO1009" s="1172" t="s">
        <v>34</v>
      </c>
      <c r="AP1009" s="1178" t="s">
        <v>1742</v>
      </c>
      <c r="AQ1009" s="745" t="s">
        <v>679</v>
      </c>
      <c r="AR1009" s="742">
        <v>6.6670000000000002E-3</v>
      </c>
      <c r="AS1009" s="742">
        <v>6.6670000000000002E-3</v>
      </c>
      <c r="AT1009" s="742" t="s">
        <v>1414</v>
      </c>
      <c r="AU1009" s="742" t="s">
        <v>2724</v>
      </c>
      <c r="AX1009"/>
      <c r="AY1009" s="190"/>
      <c r="AZ1009" s="176"/>
      <c r="BA1009" s="176"/>
      <c r="BB1009" s="176"/>
      <c r="BC1009" s="751"/>
      <c r="BD1009" s="176"/>
      <c r="BE1009" s="176"/>
      <c r="BF1009" s="176"/>
      <c r="BG1009" s="176"/>
      <c r="BH1009" s="751"/>
      <c r="BI1009" s="178"/>
      <c r="BJ1009" s="191"/>
      <c r="BK1009" s="191"/>
      <c r="BL1009" s="191"/>
      <c r="BM1009" s="178"/>
      <c r="BN1009" s="178"/>
      <c r="BO1009" s="178"/>
      <c r="BP1009" s="178"/>
      <c r="BQ1009" s="178"/>
      <c r="BR1009" s="178"/>
      <c r="BS1009" s="178"/>
      <c r="BT1009" s="178"/>
      <c r="BU1009" s="179"/>
      <c r="BV1009" s="180"/>
      <c r="BW1009" s="181"/>
      <c r="BX1009" s="177"/>
      <c r="BY1009"/>
      <c r="CA1009"/>
    </row>
    <row r="1010" spans="2:79" ht="18.75">
      <c r="B1010" s="1170" t="s">
        <v>1382</v>
      </c>
      <c r="C1010" s="335">
        <v>18316558000146</v>
      </c>
      <c r="D1010" s="1170" t="s">
        <v>11</v>
      </c>
      <c r="E1010" s="1170" t="s">
        <v>620</v>
      </c>
      <c r="F1010" s="1170" t="s">
        <v>663</v>
      </c>
      <c r="G1010" s="1172" t="s">
        <v>738</v>
      </c>
      <c r="H1010" s="1172" t="s">
        <v>34</v>
      </c>
      <c r="I1010" s="1172" t="s">
        <v>1414</v>
      </c>
      <c r="J1010" s="1172" t="s">
        <v>608</v>
      </c>
      <c r="K1010" s="1172" t="s">
        <v>48</v>
      </c>
      <c r="L1010" s="740" t="s">
        <v>1414</v>
      </c>
      <c r="M1010" s="740" t="s">
        <v>34</v>
      </c>
      <c r="N1010" s="1172" t="s">
        <v>3778</v>
      </c>
      <c r="O1010" s="1172" t="s">
        <v>1320</v>
      </c>
      <c r="P1010" s="783">
        <v>41539</v>
      </c>
      <c r="Q1010" s="741">
        <v>139.17211499999999</v>
      </c>
      <c r="R1010" s="741">
        <v>129.20234712499996</v>
      </c>
      <c r="S1010" s="784">
        <v>31</v>
      </c>
      <c r="T1010" s="742">
        <v>2.5891000943683906E-2</v>
      </c>
      <c r="U1010" s="743">
        <v>0.79656398887031454</v>
      </c>
      <c r="V1010" s="742">
        <v>0.13435815962772768</v>
      </c>
      <c r="W1010" s="743">
        <v>1.0156464838441268</v>
      </c>
      <c r="X1010" s="742">
        <v>0.22493332267272637</v>
      </c>
      <c r="Y1010" s="743">
        <v>1.0956792065655807</v>
      </c>
      <c r="Z1010" s="742">
        <v>0.28399765110467978</v>
      </c>
      <c r="AA1010" s="743">
        <v>1.2237209047253697</v>
      </c>
      <c r="AB1010" s="742">
        <v>2.0850139367796388E-3</v>
      </c>
      <c r="AC1010" s="744">
        <v>0.99272571305724744</v>
      </c>
      <c r="AD1010" s="785">
        <v>15487311000102</v>
      </c>
      <c r="AE1010" s="1178" t="s">
        <v>1822</v>
      </c>
      <c r="AF1010" s="786" t="s">
        <v>1725</v>
      </c>
      <c r="AG1010" s="787" t="s">
        <v>1428</v>
      </c>
      <c r="AH1010" s="787" t="s">
        <v>1730</v>
      </c>
      <c r="AI1010" s="787">
        <v>3000</v>
      </c>
      <c r="AJ1010" s="787">
        <v>0</v>
      </c>
      <c r="AK1010" s="787">
        <v>100</v>
      </c>
      <c r="AL1010" s="742">
        <v>6.0000000000000001E-3</v>
      </c>
      <c r="AM1010" s="742">
        <v>0.2</v>
      </c>
      <c r="AN1010" s="743" t="s">
        <v>64</v>
      </c>
      <c r="AO1010" s="1172" t="s">
        <v>34</v>
      </c>
      <c r="AP1010" s="1178" t="s">
        <v>1731</v>
      </c>
      <c r="AQ1010" s="745" t="s">
        <v>675</v>
      </c>
      <c r="AR1010" s="742">
        <v>1.3500000000000001E-3</v>
      </c>
      <c r="AS1010" s="742">
        <v>1.3500000000000001E-3</v>
      </c>
      <c r="AT1010" s="742" t="s">
        <v>1414</v>
      </c>
      <c r="AU1010" s="742" t="s">
        <v>2724</v>
      </c>
      <c r="AX1010"/>
      <c r="AY1010" s="190"/>
      <c r="AZ1010" s="176"/>
      <c r="BA1010" s="176"/>
      <c r="BB1010" s="176"/>
      <c r="BC1010" s="751"/>
      <c r="BD1010" s="176"/>
      <c r="BE1010" s="176"/>
      <c r="BF1010" s="176"/>
      <c r="BG1010" s="176"/>
      <c r="BH1010" s="751"/>
      <c r="BI1010" s="178"/>
      <c r="BJ1010" s="191"/>
      <c r="BK1010" s="191"/>
      <c r="BL1010" s="191"/>
      <c r="BM1010" s="178"/>
      <c r="BN1010" s="178"/>
      <c r="BO1010" s="178"/>
      <c r="BP1010" s="178"/>
      <c r="BQ1010" s="178"/>
      <c r="BR1010" s="178"/>
      <c r="BS1010" s="178"/>
      <c r="BT1010" s="178"/>
      <c r="BU1010" s="179"/>
      <c r="BV1010" s="180"/>
      <c r="BW1010" s="181"/>
      <c r="BX1010" s="177"/>
      <c r="BY1010"/>
      <c r="CA1010"/>
    </row>
    <row r="1011" spans="2:79" ht="18.75">
      <c r="B1011" s="1170" t="s">
        <v>1130</v>
      </c>
      <c r="C1011" s="335">
        <v>38281169000130</v>
      </c>
      <c r="D1011" s="1170" t="s">
        <v>11</v>
      </c>
      <c r="E1011" s="1170" t="s">
        <v>620</v>
      </c>
      <c r="F1011" s="1170" t="s">
        <v>663</v>
      </c>
      <c r="G1011" s="1172" t="s">
        <v>738</v>
      </c>
      <c r="H1011" s="1172" t="s">
        <v>34</v>
      </c>
      <c r="I1011" s="1172" t="s">
        <v>1303</v>
      </c>
      <c r="J1011" s="1172" t="s">
        <v>608</v>
      </c>
      <c r="K1011" s="1172" t="s">
        <v>48</v>
      </c>
      <c r="L1011" s="740" t="s">
        <v>1414</v>
      </c>
      <c r="M1011" s="740" t="s">
        <v>34</v>
      </c>
      <c r="N1011" s="1172" t="s">
        <v>3779</v>
      </c>
      <c r="O1011" s="1172" t="s">
        <v>1320</v>
      </c>
      <c r="P1011" s="783">
        <v>44168</v>
      </c>
      <c r="Q1011" s="741">
        <v>9.1502513000000008</v>
      </c>
      <c r="R1011" s="741">
        <v>10.381267578259113</v>
      </c>
      <c r="S1011" s="784">
        <v>46</v>
      </c>
      <c r="T1011" s="742">
        <v>2.2662100727479872E-2</v>
      </c>
      <c r="U1011" s="743">
        <v>0.69722346350869657</v>
      </c>
      <c r="V1011" s="742">
        <v>0.12277771984670838</v>
      </c>
      <c r="W1011" s="743">
        <v>0.92810708186400592</v>
      </c>
      <c r="X1011" s="742">
        <v>0.20618562342485758</v>
      </c>
      <c r="Y1011" s="743">
        <v>1.0043567471240222</v>
      </c>
      <c r="Z1011" s="742"/>
      <c r="AA1011" s="743"/>
      <c r="AB1011" s="742">
        <v>2.9089562560392994E-3</v>
      </c>
      <c r="AC1011" s="744">
        <v>-3.2694176181406802</v>
      </c>
      <c r="AD1011" s="785">
        <v>38306228000187</v>
      </c>
      <c r="AE1011" s="1178" t="s">
        <v>1822</v>
      </c>
      <c r="AF1011" s="786" t="s">
        <v>1725</v>
      </c>
      <c r="AG1011" s="787" t="s">
        <v>1428</v>
      </c>
      <c r="AH1011" s="787" t="s">
        <v>1730</v>
      </c>
      <c r="AI1011" s="787">
        <v>10</v>
      </c>
      <c r="AJ1011" s="787">
        <v>10</v>
      </c>
      <c r="AK1011" s="787">
        <v>10</v>
      </c>
      <c r="AL1011" s="742">
        <v>8.5000000000000006E-3</v>
      </c>
      <c r="AM1011" s="742">
        <v>0.2</v>
      </c>
      <c r="AN1011" s="743" t="s">
        <v>34</v>
      </c>
      <c r="AO1011" s="1172" t="s">
        <v>34</v>
      </c>
      <c r="AP1011" s="1178" t="s">
        <v>1731</v>
      </c>
      <c r="AQ1011" s="745" t="s">
        <v>675</v>
      </c>
      <c r="AR1011" s="742">
        <v>1.5E-3</v>
      </c>
      <c r="AS1011" s="742">
        <v>1.5E-3</v>
      </c>
      <c r="AT1011" s="742" t="s">
        <v>1414</v>
      </c>
      <c r="AU1011" s="742" t="s">
        <v>2724</v>
      </c>
      <c r="AX1011"/>
      <c r="AY1011" s="190"/>
      <c r="AZ1011" s="176"/>
      <c r="BA1011" s="176"/>
      <c r="BB1011" s="176"/>
      <c r="BC1011" s="751"/>
      <c r="BD1011" s="176"/>
      <c r="BE1011" s="176"/>
      <c r="BF1011" s="176"/>
      <c r="BG1011" s="176"/>
      <c r="BH1011" s="751"/>
      <c r="BI1011" s="178"/>
      <c r="BJ1011" s="191"/>
      <c r="BK1011" s="191"/>
      <c r="BL1011" s="191"/>
      <c r="BM1011" s="178"/>
      <c r="BN1011" s="178"/>
      <c r="BO1011" s="178"/>
      <c r="BP1011" s="178"/>
      <c r="BQ1011" s="178"/>
      <c r="BR1011" s="178"/>
      <c r="BS1011" s="178"/>
      <c r="BT1011" s="178"/>
      <c r="BU1011" s="179"/>
      <c r="BV1011" s="180"/>
      <c r="BW1011" s="181"/>
      <c r="BX1011" s="177"/>
      <c r="BY1011"/>
      <c r="CA1011"/>
    </row>
    <row r="1012" spans="2:79" ht="18.75">
      <c r="B1012" s="1170" t="s">
        <v>588</v>
      </c>
      <c r="C1012" s="335">
        <v>37322097000169</v>
      </c>
      <c r="D1012" s="1170" t="s">
        <v>14</v>
      </c>
      <c r="E1012" s="1170" t="s">
        <v>607</v>
      </c>
      <c r="F1012" s="1170" t="s">
        <v>1414</v>
      </c>
      <c r="G1012" s="1172" t="s">
        <v>1414</v>
      </c>
      <c r="H1012" s="1172" t="s">
        <v>34</v>
      </c>
      <c r="I1012" s="1172" t="s">
        <v>34</v>
      </c>
      <c r="J1012" s="1172" t="s">
        <v>611</v>
      </c>
      <c r="K1012" s="1172" t="s">
        <v>1414</v>
      </c>
      <c r="L1012" s="740" t="s">
        <v>1414</v>
      </c>
      <c r="M1012" s="740" t="s">
        <v>1411</v>
      </c>
      <c r="N1012" s="1172" t="s">
        <v>3780</v>
      </c>
      <c r="O1012" s="1172" t="s">
        <v>1320</v>
      </c>
      <c r="P1012" s="783">
        <v>44044</v>
      </c>
      <c r="Q1012" s="741">
        <v>25.757312079999998</v>
      </c>
      <c r="R1012" s="741">
        <v>25.864880135761332</v>
      </c>
      <c r="S1012" s="784">
        <v>5</v>
      </c>
      <c r="T1012" s="742">
        <v>2.2338320849240034E-2</v>
      </c>
      <c r="U1012" s="743">
        <v>0.68726203359381377</v>
      </c>
      <c r="V1012" s="742">
        <v>-7.957611989601876E-2</v>
      </c>
      <c r="W1012" s="743">
        <v>-0.6015355270888284</v>
      </c>
      <c r="X1012" s="742">
        <v>-0.23150019413008061</v>
      </c>
      <c r="Y1012" s="743">
        <v>-1.127667283843401</v>
      </c>
      <c r="Z1012" s="742"/>
      <c r="AA1012" s="743"/>
      <c r="AB1012" s="742">
        <v>0.26881467304036716</v>
      </c>
      <c r="AC1012" s="744">
        <v>-0.78814311056899589</v>
      </c>
      <c r="AD1012" s="785">
        <v>0</v>
      </c>
      <c r="AE1012" s="1178" t="s">
        <v>1781</v>
      </c>
      <c r="AF1012" s="786" t="s">
        <v>1765</v>
      </c>
      <c r="AG1012" s="787" t="s">
        <v>719</v>
      </c>
      <c r="AH1012" s="787" t="s">
        <v>1730</v>
      </c>
      <c r="AI1012" s="787">
        <v>100</v>
      </c>
      <c r="AJ1012" s="787">
        <v>100</v>
      </c>
      <c r="AK1012" s="787">
        <v>100</v>
      </c>
      <c r="AL1012" s="742">
        <v>1.95E-2</v>
      </c>
      <c r="AM1012" s="742">
        <v>0</v>
      </c>
      <c r="AN1012" s="743" t="s">
        <v>2119</v>
      </c>
      <c r="AO1012" s="1172" t="s">
        <v>34</v>
      </c>
      <c r="AP1012" s="1178" t="s">
        <v>1727</v>
      </c>
      <c r="AQ1012" s="745" t="s">
        <v>659</v>
      </c>
      <c r="AR1012" s="742">
        <v>0</v>
      </c>
      <c r="AS1012" s="742">
        <v>0</v>
      </c>
      <c r="AT1012" s="742" t="s">
        <v>1414</v>
      </c>
      <c r="AU1012" s="742" t="s">
        <v>2724</v>
      </c>
      <c r="AX1012"/>
      <c r="AY1012" s="190"/>
      <c r="AZ1012" s="176"/>
      <c r="BA1012" s="176"/>
      <c r="BB1012" s="176"/>
      <c r="BC1012" s="751"/>
      <c r="BD1012" s="176"/>
      <c r="BE1012" s="176"/>
      <c r="BF1012" s="176"/>
      <c r="BG1012" s="176"/>
      <c r="BH1012" s="751"/>
      <c r="BI1012" s="178"/>
      <c r="BJ1012" s="191"/>
      <c r="BK1012" s="191"/>
      <c r="BL1012" s="191"/>
      <c r="BM1012" s="178"/>
      <c r="BN1012" s="178"/>
      <c r="BO1012" s="178"/>
      <c r="BP1012" s="178"/>
      <c r="BQ1012" s="178"/>
      <c r="BR1012" s="178"/>
      <c r="BS1012" s="178"/>
      <c r="BT1012" s="178"/>
      <c r="BU1012" s="179"/>
      <c r="BV1012" s="180"/>
      <c r="BW1012" s="181"/>
      <c r="BX1012" s="177"/>
      <c r="BY1012"/>
      <c r="CA1012"/>
    </row>
    <row r="1013" spans="2:79" ht="18.75">
      <c r="B1013" s="1170" t="s">
        <v>339</v>
      </c>
      <c r="C1013" s="335">
        <v>37414101000119</v>
      </c>
      <c r="D1013" s="1170" t="s">
        <v>14</v>
      </c>
      <c r="E1013" s="1170" t="s">
        <v>607</v>
      </c>
      <c r="F1013" s="1170" t="s">
        <v>1414</v>
      </c>
      <c r="G1013" s="1172" t="s">
        <v>1414</v>
      </c>
      <c r="H1013" s="1172" t="s">
        <v>34</v>
      </c>
      <c r="I1013" s="1172" t="s">
        <v>34</v>
      </c>
      <c r="J1013" s="1172" t="s">
        <v>608</v>
      </c>
      <c r="K1013" s="1172" t="s">
        <v>48</v>
      </c>
      <c r="L1013" s="740" t="s">
        <v>1414</v>
      </c>
      <c r="M1013" s="740" t="s">
        <v>1411</v>
      </c>
      <c r="N1013" s="1172" t="s">
        <v>3781</v>
      </c>
      <c r="O1013" s="1172" t="s">
        <v>1320</v>
      </c>
      <c r="P1013" s="783">
        <v>43989</v>
      </c>
      <c r="Q1013" s="741">
        <v>1.2450642700000001</v>
      </c>
      <c r="R1013" s="741">
        <v>2.4977659317813736</v>
      </c>
      <c r="S1013" s="784">
        <v>29</v>
      </c>
      <c r="T1013" s="742">
        <v>-0.10134103103021586</v>
      </c>
      <c r="U1013" s="743">
        <v>-3.1178638511985293</v>
      </c>
      <c r="V1013" s="742">
        <v>-0.36886239670654208</v>
      </c>
      <c r="W1013" s="743">
        <v>-2.7883218799314604</v>
      </c>
      <c r="X1013" s="742">
        <v>-0.36525205735412125</v>
      </c>
      <c r="Y1013" s="743">
        <v>-1.7791898489868994</v>
      </c>
      <c r="Z1013" s="742"/>
      <c r="AA1013" s="743"/>
      <c r="AB1013" s="742">
        <v>0.31597914994694543</v>
      </c>
      <c r="AC1013" s="744">
        <v>-1.5860246141914482</v>
      </c>
      <c r="AD1013" s="785">
        <v>0</v>
      </c>
      <c r="AE1013" s="1178" t="s">
        <v>1781</v>
      </c>
      <c r="AF1013" s="786" t="s">
        <v>1857</v>
      </c>
      <c r="AG1013" s="787" t="s">
        <v>761</v>
      </c>
      <c r="AH1013" s="787" t="s">
        <v>1730</v>
      </c>
      <c r="AI1013" s="787">
        <v>0</v>
      </c>
      <c r="AJ1013" s="787">
        <v>0</v>
      </c>
      <c r="AK1013" s="787">
        <v>0</v>
      </c>
      <c r="AL1013" s="742">
        <v>0.02</v>
      </c>
      <c r="AM1013" s="742">
        <v>0.2</v>
      </c>
      <c r="AN1013" s="743" t="s">
        <v>2119</v>
      </c>
      <c r="AO1013" s="1172" t="s">
        <v>34</v>
      </c>
      <c r="AP1013" s="1178" t="s">
        <v>1727</v>
      </c>
      <c r="AQ1013" s="745" t="s">
        <v>681</v>
      </c>
      <c r="AR1013" s="742">
        <v>3.3333333333333301E-3</v>
      </c>
      <c r="AS1013" s="742">
        <v>3.3333333333333301E-3</v>
      </c>
      <c r="AT1013" s="742" t="s">
        <v>1414</v>
      </c>
      <c r="AU1013" s="742" t="s">
        <v>2724</v>
      </c>
      <c r="AX1013"/>
      <c r="AY1013" s="190"/>
      <c r="AZ1013" s="176"/>
      <c r="BA1013" s="176"/>
      <c r="BB1013" s="176"/>
      <c r="BC1013" s="751"/>
      <c r="BD1013" s="176"/>
      <c r="BE1013" s="176"/>
      <c r="BF1013" s="176"/>
      <c r="BG1013" s="176"/>
      <c r="BH1013" s="751"/>
      <c r="BI1013" s="178"/>
      <c r="BJ1013" s="191"/>
      <c r="BK1013" s="191"/>
      <c r="BL1013" s="191"/>
      <c r="BM1013" s="178"/>
      <c r="BN1013" s="178"/>
      <c r="BO1013" s="178"/>
      <c r="BP1013" s="178"/>
      <c r="BQ1013" s="178"/>
      <c r="BR1013" s="178"/>
      <c r="BS1013" s="178"/>
      <c r="BT1013" s="178"/>
      <c r="BU1013" s="179"/>
      <c r="BV1013" s="180"/>
      <c r="BW1013" s="181"/>
      <c r="BX1013" s="177"/>
      <c r="BY1013"/>
      <c r="CA1013"/>
    </row>
    <row r="1014" spans="2:79" ht="18.75">
      <c r="B1014" s="1170" t="s">
        <v>1131</v>
      </c>
      <c r="C1014" s="335">
        <v>27739565000141</v>
      </c>
      <c r="D1014" s="1170" t="s">
        <v>11</v>
      </c>
      <c r="E1014" s="1170" t="s">
        <v>4215</v>
      </c>
      <c r="F1014" s="1170" t="s">
        <v>1414</v>
      </c>
      <c r="G1014" s="1172" t="s">
        <v>1414</v>
      </c>
      <c r="H1014" s="1172" t="s">
        <v>34</v>
      </c>
      <c r="I1014" s="1172" t="s">
        <v>34</v>
      </c>
      <c r="J1014" s="1172" t="s">
        <v>611</v>
      </c>
      <c r="K1014" s="1172" t="s">
        <v>48</v>
      </c>
      <c r="L1014" s="740" t="s">
        <v>1414</v>
      </c>
      <c r="M1014" s="740" t="s">
        <v>34</v>
      </c>
      <c r="N1014" s="1172" t="s">
        <v>3782</v>
      </c>
      <c r="O1014" s="1172" t="s">
        <v>1320</v>
      </c>
      <c r="P1014" s="783">
        <v>42921</v>
      </c>
      <c r="Q1014" s="741">
        <v>0</v>
      </c>
      <c r="R1014" s="741">
        <v>0</v>
      </c>
      <c r="S1014" s="784">
        <v>6</v>
      </c>
      <c r="T1014" s="742"/>
      <c r="U1014" s="743"/>
      <c r="V1014" s="742"/>
      <c r="W1014" s="743"/>
      <c r="X1014" s="742"/>
      <c r="Y1014" s="743"/>
      <c r="Z1014" s="742"/>
      <c r="AA1014" s="743"/>
      <c r="AB1014" s="742"/>
      <c r="AC1014" s="744"/>
      <c r="AD1014" s="785">
        <v>23729512000199</v>
      </c>
      <c r="AE1014" s="1178" t="s">
        <v>1793</v>
      </c>
      <c r="AF1014" s="786" t="s">
        <v>1741</v>
      </c>
      <c r="AG1014" s="787" t="s">
        <v>1427</v>
      </c>
      <c r="AH1014" s="787" t="s">
        <v>1726</v>
      </c>
      <c r="AI1014" s="787">
        <v>5000</v>
      </c>
      <c r="AJ1014" s="787">
        <v>1000</v>
      </c>
      <c r="AK1014" s="787">
        <v>1000</v>
      </c>
      <c r="AL1014" s="742">
        <v>0</v>
      </c>
      <c r="AM1014" s="742">
        <v>0</v>
      </c>
      <c r="AN1014" s="743" t="s">
        <v>34</v>
      </c>
      <c r="AO1014" s="1172" t="s">
        <v>34</v>
      </c>
      <c r="AP1014" s="1178" t="s">
        <v>1742</v>
      </c>
      <c r="AQ1014" s="745" t="s">
        <v>679</v>
      </c>
      <c r="AR1014" s="742">
        <v>4.3499200000000002E-3</v>
      </c>
      <c r="AS1014" s="742">
        <v>4.3499200000000002E-3</v>
      </c>
      <c r="AT1014" s="742" t="s">
        <v>1414</v>
      </c>
      <c r="AU1014" s="742" t="s">
        <v>2724</v>
      </c>
      <c r="AX1014"/>
      <c r="AY1014" s="190"/>
      <c r="AZ1014" s="176"/>
      <c r="BA1014" s="176"/>
      <c r="BB1014" s="176"/>
      <c r="BC1014" s="751"/>
      <c r="BD1014" s="176"/>
      <c r="BE1014" s="176"/>
      <c r="BF1014" s="176"/>
      <c r="BG1014" s="176"/>
      <c r="BH1014" s="751"/>
      <c r="BI1014" s="178"/>
      <c r="BJ1014" s="191"/>
      <c r="BK1014" s="191"/>
      <c r="BL1014" s="191"/>
      <c r="BM1014" s="178"/>
      <c r="BN1014" s="178"/>
      <c r="BO1014" s="178"/>
      <c r="BP1014" s="178"/>
      <c r="BQ1014" s="178"/>
      <c r="BR1014" s="178"/>
      <c r="BS1014" s="178"/>
      <c r="BT1014" s="178"/>
      <c r="BU1014" s="179"/>
      <c r="BV1014" s="180"/>
      <c r="BW1014" s="181"/>
      <c r="BX1014" s="177"/>
      <c r="BY1014"/>
      <c r="CA1014"/>
    </row>
    <row r="1015" spans="2:79" ht="18.75">
      <c r="B1015" s="1170" t="s">
        <v>1132</v>
      </c>
      <c r="C1015" s="335">
        <v>27347332000101</v>
      </c>
      <c r="D1015" s="1170" t="s">
        <v>14</v>
      </c>
      <c r="E1015" s="1170" t="s">
        <v>614</v>
      </c>
      <c r="F1015" s="1170" t="s">
        <v>1414</v>
      </c>
      <c r="G1015" s="1172" t="s">
        <v>1414</v>
      </c>
      <c r="H1015" s="1172" t="s">
        <v>1337</v>
      </c>
      <c r="I1015" s="1172" t="s">
        <v>34</v>
      </c>
      <c r="J1015" s="1172" t="s">
        <v>608</v>
      </c>
      <c r="K1015" s="1172" t="s">
        <v>48</v>
      </c>
      <c r="L1015" s="740" t="s">
        <v>1414</v>
      </c>
      <c r="M1015" s="740" t="s">
        <v>34</v>
      </c>
      <c r="N1015" s="1172" t="s">
        <v>3783</v>
      </c>
      <c r="O1015" s="1172" t="s">
        <v>1320</v>
      </c>
      <c r="P1015" s="783">
        <v>43014</v>
      </c>
      <c r="Q1015" s="741">
        <v>30.20144505</v>
      </c>
      <c r="R1015" s="741">
        <v>49.580246182338712</v>
      </c>
      <c r="S1015" s="784">
        <v>32</v>
      </c>
      <c r="T1015" s="742">
        <v>-0.10568571349620848</v>
      </c>
      <c r="U1015" s="743">
        <v>-3.2515325959107826</v>
      </c>
      <c r="V1015" s="742">
        <v>-0.24464880343930162</v>
      </c>
      <c r="W1015" s="743">
        <v>-1.8493606765548547</v>
      </c>
      <c r="X1015" s="742">
        <v>-0.29585782254735726</v>
      </c>
      <c r="Y1015" s="743">
        <v>-1.4411615869675429</v>
      </c>
      <c r="Z1015" s="742">
        <v>0.13253363656287687</v>
      </c>
      <c r="AA1015" s="743">
        <v>0.57107578534685455</v>
      </c>
      <c r="AB1015" s="742">
        <v>0.22762174050144748</v>
      </c>
      <c r="AC1015" s="744">
        <v>-1.6559802912038115</v>
      </c>
      <c r="AD1015" s="785">
        <v>32772397000126</v>
      </c>
      <c r="AE1015" s="1178" t="s">
        <v>1761</v>
      </c>
      <c r="AF1015" s="786" t="s">
        <v>1725</v>
      </c>
      <c r="AG1015" s="787" t="s">
        <v>1428</v>
      </c>
      <c r="AH1015" s="787" t="s">
        <v>1730</v>
      </c>
      <c r="AI1015" s="787">
        <v>1000</v>
      </c>
      <c r="AJ1015" s="787">
        <v>25000</v>
      </c>
      <c r="AK1015" s="787">
        <v>1000</v>
      </c>
      <c r="AL1015" s="742">
        <v>1.8000000000000002E-2</v>
      </c>
      <c r="AM1015" s="742">
        <v>0.2</v>
      </c>
      <c r="AN1015" s="743" t="s">
        <v>2124</v>
      </c>
      <c r="AO1015" s="1172" t="s">
        <v>34</v>
      </c>
      <c r="AP1015" s="1178" t="s">
        <v>1742</v>
      </c>
      <c r="AQ1015" s="745" t="s">
        <v>668</v>
      </c>
      <c r="AR1015" s="742">
        <v>4.7999999999999996E-3</v>
      </c>
      <c r="AS1015" s="742">
        <v>4.7999999999999996E-3</v>
      </c>
      <c r="AT1015" s="742" t="s">
        <v>1414</v>
      </c>
      <c r="AU1015" s="742" t="s">
        <v>2724</v>
      </c>
      <c r="AX1015"/>
      <c r="AY1015" s="190"/>
      <c r="AZ1015" s="176"/>
      <c r="BA1015" s="176"/>
      <c r="BB1015" s="176"/>
      <c r="BC1015" s="751"/>
      <c r="BD1015" s="176"/>
      <c r="BE1015" s="176"/>
      <c r="BF1015" s="176"/>
      <c r="BG1015" s="176"/>
      <c r="BH1015" s="751"/>
      <c r="BI1015" s="178"/>
      <c r="BJ1015" s="191"/>
      <c r="BK1015" s="191"/>
      <c r="BL1015" s="191"/>
      <c r="BM1015" s="178"/>
      <c r="BN1015" s="178"/>
      <c r="BO1015" s="178"/>
      <c r="BP1015" s="178"/>
      <c r="BQ1015" s="178"/>
      <c r="BR1015" s="178"/>
      <c r="BS1015" s="178"/>
      <c r="BT1015" s="178"/>
      <c r="BU1015" s="179"/>
      <c r="BV1015" s="180"/>
      <c r="BW1015" s="181"/>
      <c r="BX1015" s="177"/>
      <c r="BY1015"/>
      <c r="CA1015"/>
    </row>
    <row r="1016" spans="2:79" ht="18.75">
      <c r="B1016" s="1170" t="s">
        <v>1133</v>
      </c>
      <c r="C1016" s="335">
        <v>7013315000112</v>
      </c>
      <c r="D1016" s="1170" t="s">
        <v>13</v>
      </c>
      <c r="E1016" s="1170" t="s">
        <v>616</v>
      </c>
      <c r="F1016" s="1170" t="s">
        <v>617</v>
      </c>
      <c r="G1016" s="1172" t="s">
        <v>34</v>
      </c>
      <c r="H1016" s="1172" t="s">
        <v>1337</v>
      </c>
      <c r="I1016" s="1172" t="s">
        <v>34</v>
      </c>
      <c r="J1016" s="1172" t="s">
        <v>608</v>
      </c>
      <c r="K1016" s="1172" t="s">
        <v>48</v>
      </c>
      <c r="L1016" s="740" t="s">
        <v>1414</v>
      </c>
      <c r="M1016" s="740" t="s">
        <v>34</v>
      </c>
      <c r="N1016" s="1172" t="s">
        <v>3784</v>
      </c>
      <c r="O1016" s="1172" t="s">
        <v>1320</v>
      </c>
      <c r="P1016" s="783">
        <v>38267</v>
      </c>
      <c r="Q1016" s="741">
        <v>88.392944999999997</v>
      </c>
      <c r="R1016" s="741">
        <v>115.81796167741942</v>
      </c>
      <c r="S1016" s="784">
        <v>32</v>
      </c>
      <c r="T1016" s="742">
        <v>-1.1885640087038518E-2</v>
      </c>
      <c r="U1016" s="743">
        <v>-0.36567427032279132</v>
      </c>
      <c r="V1016" s="742">
        <v>-3.6259285274820807E-2</v>
      </c>
      <c r="W1016" s="743">
        <v>-0.27409288500311457</v>
      </c>
      <c r="X1016" s="742">
        <v>-8.3065603145449307E-2</v>
      </c>
      <c r="Y1016" s="743">
        <v>-0.4046232593101371</v>
      </c>
      <c r="Z1016" s="742">
        <v>8.8857086047394285E-2</v>
      </c>
      <c r="AA1016" s="743">
        <v>0.38287736995788679</v>
      </c>
      <c r="AB1016" s="742">
        <v>0.15378472860671341</v>
      </c>
      <c r="AC1016" s="744">
        <v>-1.095996978909821</v>
      </c>
      <c r="AD1016" s="785">
        <v>17373839000178</v>
      </c>
      <c r="AE1016" s="1178" t="s">
        <v>1761</v>
      </c>
      <c r="AF1016" s="786" t="s">
        <v>1725</v>
      </c>
      <c r="AG1016" s="787" t="s">
        <v>1428</v>
      </c>
      <c r="AH1016" s="787" t="s">
        <v>1730</v>
      </c>
      <c r="AI1016" s="787">
        <v>1000</v>
      </c>
      <c r="AJ1016" s="787">
        <v>5000</v>
      </c>
      <c r="AK1016" s="787">
        <v>1000</v>
      </c>
      <c r="AL1016" s="742">
        <v>1.3000000000000001E-2</v>
      </c>
      <c r="AM1016" s="742">
        <v>0.2</v>
      </c>
      <c r="AN1016" s="743" t="s">
        <v>64</v>
      </c>
      <c r="AO1016" s="1172" t="s">
        <v>34</v>
      </c>
      <c r="AP1016" s="1178" t="s">
        <v>1742</v>
      </c>
      <c r="AQ1016" s="745" t="s">
        <v>674</v>
      </c>
      <c r="AR1016" s="742">
        <v>4.7999999999999996E-3</v>
      </c>
      <c r="AS1016" s="742">
        <v>4.7999999999999996E-3</v>
      </c>
      <c r="AT1016" s="742" t="s">
        <v>1414</v>
      </c>
      <c r="AU1016" s="742" t="s">
        <v>2724</v>
      </c>
      <c r="AX1016"/>
      <c r="AY1016" s="190"/>
      <c r="AZ1016" s="176"/>
      <c r="BA1016" s="176"/>
      <c r="BB1016" s="176"/>
      <c r="BC1016" s="751"/>
      <c r="BD1016" s="176"/>
      <c r="BE1016" s="176"/>
      <c r="BF1016" s="176"/>
      <c r="BG1016" s="176"/>
      <c r="BH1016" s="751"/>
      <c r="BI1016" s="178"/>
      <c r="BJ1016" s="191"/>
      <c r="BK1016" s="191"/>
      <c r="BL1016" s="191"/>
      <c r="BM1016" s="178"/>
      <c r="BN1016" s="178"/>
      <c r="BO1016" s="178"/>
      <c r="BP1016" s="178"/>
      <c r="BQ1016" s="178"/>
      <c r="BR1016" s="178"/>
      <c r="BS1016" s="178"/>
      <c r="BT1016" s="178"/>
      <c r="BU1016" s="179"/>
      <c r="BV1016" s="180"/>
      <c r="BW1016" s="181"/>
      <c r="BX1016" s="177"/>
      <c r="BY1016"/>
      <c r="CA1016"/>
    </row>
    <row r="1017" spans="2:79" ht="18.75">
      <c r="B1017" s="1170" t="s">
        <v>1134</v>
      </c>
      <c r="C1017" s="335">
        <v>23601467000192</v>
      </c>
      <c r="D1017" s="1170" t="s">
        <v>11</v>
      </c>
      <c r="E1017" s="1170" t="s">
        <v>620</v>
      </c>
      <c r="F1017" s="1170" t="s">
        <v>685</v>
      </c>
      <c r="G1017" s="1172" t="s">
        <v>738</v>
      </c>
      <c r="H1017" s="1172" t="s">
        <v>34</v>
      </c>
      <c r="I1017" s="1172" t="s">
        <v>1318</v>
      </c>
      <c r="J1017" s="1172" t="s">
        <v>608</v>
      </c>
      <c r="K1017" s="1172" t="s">
        <v>48</v>
      </c>
      <c r="L1017" s="740" t="s">
        <v>1414</v>
      </c>
      <c r="M1017" s="740" t="s">
        <v>34</v>
      </c>
      <c r="N1017" s="1172" t="s">
        <v>3785</v>
      </c>
      <c r="O1017" s="1172" t="s">
        <v>1320</v>
      </c>
      <c r="P1017" s="783">
        <v>42434</v>
      </c>
      <c r="Q1017" s="741">
        <v>26.584921000000001</v>
      </c>
      <c r="R1017" s="741">
        <v>29.884278749999986</v>
      </c>
      <c r="S1017" s="784">
        <v>33</v>
      </c>
      <c r="T1017" s="742">
        <v>2.2782404825154368E-2</v>
      </c>
      <c r="U1017" s="743">
        <v>0.70092474613309108</v>
      </c>
      <c r="V1017" s="742">
        <v>0.13283959355995179</v>
      </c>
      <c r="W1017" s="743">
        <v>1.0041672682051588</v>
      </c>
      <c r="X1017" s="742">
        <v>0.22372967051487258</v>
      </c>
      <c r="Y1017" s="743">
        <v>1.0898160617650343</v>
      </c>
      <c r="Z1017" s="742">
        <v>0.33593509307125458</v>
      </c>
      <c r="AA1017" s="743">
        <v>1.4475147749395694</v>
      </c>
      <c r="AB1017" s="742">
        <v>1.9950027843024548E-2</v>
      </c>
      <c r="AC1017" s="744">
        <v>2.7633088218507119E-2</v>
      </c>
      <c r="AD1017" s="785">
        <v>23376623000169</v>
      </c>
      <c r="AE1017" s="1178" t="s">
        <v>1761</v>
      </c>
      <c r="AF1017" s="786" t="s">
        <v>1725</v>
      </c>
      <c r="AG1017" s="787" t="s">
        <v>1428</v>
      </c>
      <c r="AH1017" s="787" t="s">
        <v>1726</v>
      </c>
      <c r="AI1017" s="787">
        <v>50000</v>
      </c>
      <c r="AJ1017" s="787">
        <v>25000</v>
      </c>
      <c r="AK1017" s="787">
        <v>25000</v>
      </c>
      <c r="AL1017" s="742">
        <v>0.01</v>
      </c>
      <c r="AM1017" s="742">
        <v>0.2</v>
      </c>
      <c r="AN1017" s="743" t="s">
        <v>64</v>
      </c>
      <c r="AO1017" s="1172" t="s">
        <v>34</v>
      </c>
      <c r="AP1017" s="1178" t="s">
        <v>1742</v>
      </c>
      <c r="AQ1017" s="745" t="s">
        <v>668</v>
      </c>
      <c r="AR1017" s="742">
        <v>2.66666666666667E-3</v>
      </c>
      <c r="AS1017" s="742">
        <v>2.66666666666667E-3</v>
      </c>
      <c r="AT1017" s="742" t="s">
        <v>1414</v>
      </c>
      <c r="AU1017" s="742" t="s">
        <v>2724</v>
      </c>
      <c r="AX1017"/>
      <c r="AY1017" s="190"/>
      <c r="AZ1017" s="176"/>
      <c r="BA1017" s="176"/>
      <c r="BB1017" s="176"/>
      <c r="BC1017" s="751"/>
      <c r="BD1017" s="176"/>
      <c r="BE1017" s="176"/>
      <c r="BF1017" s="176"/>
      <c r="BG1017" s="176"/>
      <c r="BH1017" s="751"/>
      <c r="BI1017" s="178"/>
      <c r="BJ1017" s="191"/>
      <c r="BK1017" s="191"/>
      <c r="BL1017" s="191"/>
      <c r="BM1017" s="178"/>
      <c r="BN1017" s="178"/>
      <c r="BO1017" s="178"/>
      <c r="BP1017" s="178"/>
      <c r="BQ1017" s="178"/>
      <c r="BR1017" s="178"/>
      <c r="BS1017" s="178"/>
      <c r="BT1017" s="178"/>
      <c r="BU1017" s="179"/>
      <c r="BV1017" s="180"/>
      <c r="BW1017" s="181"/>
      <c r="BX1017" s="177"/>
      <c r="BY1017"/>
      <c r="CA1017"/>
    </row>
    <row r="1018" spans="2:79" ht="18.75">
      <c r="B1018" s="1170" t="s">
        <v>523</v>
      </c>
      <c r="C1018" s="335">
        <v>17092258000168</v>
      </c>
      <c r="D1018" s="1170" t="s">
        <v>13</v>
      </c>
      <c r="E1018" s="1170" t="s">
        <v>615</v>
      </c>
      <c r="F1018" s="1170" t="s">
        <v>619</v>
      </c>
      <c r="G1018" s="1172" t="s">
        <v>34</v>
      </c>
      <c r="H1018" s="1172" t="s">
        <v>1336</v>
      </c>
      <c r="I1018" s="1172" t="s">
        <v>34</v>
      </c>
      <c r="J1018" s="1172" t="s">
        <v>1414</v>
      </c>
      <c r="K1018" s="1172" t="s">
        <v>48</v>
      </c>
      <c r="L1018" s="740" t="s">
        <v>1414</v>
      </c>
      <c r="M1018" s="740" t="s">
        <v>1411</v>
      </c>
      <c r="N1018" s="1172" t="s">
        <v>3786</v>
      </c>
      <c r="O1018" s="1172" t="s">
        <v>1320</v>
      </c>
      <c r="P1018" s="783">
        <v>41363</v>
      </c>
      <c r="Q1018" s="741">
        <v>101.604276</v>
      </c>
      <c r="R1018" s="741">
        <v>97.643220254166664</v>
      </c>
      <c r="S1018" s="784">
        <v>34</v>
      </c>
      <c r="T1018" s="742">
        <v>9.3139623216003109E-3</v>
      </c>
      <c r="U1018" s="743">
        <v>0.28655388778592816</v>
      </c>
      <c r="V1018" s="742">
        <v>0.10882296471070041</v>
      </c>
      <c r="W1018" s="743">
        <v>0.82261964421182077</v>
      </c>
      <c r="X1018" s="742">
        <v>0.20431264548065098</v>
      </c>
      <c r="Y1018" s="743">
        <v>0.99523323014824272</v>
      </c>
      <c r="Z1018" s="742">
        <v>0.31095596729200503</v>
      </c>
      <c r="AA1018" s="743">
        <v>1.3398819185446935</v>
      </c>
      <c r="AB1018" s="742">
        <v>2.3205927834808283E-2</v>
      </c>
      <c r="AC1018" s="744">
        <v>-1.0111790460153891</v>
      </c>
      <c r="AD1018" s="785">
        <v>0</v>
      </c>
      <c r="AE1018" s="1178" t="s">
        <v>1767</v>
      </c>
      <c r="AF1018" s="786" t="s">
        <v>1763</v>
      </c>
      <c r="AG1018" s="787" t="s">
        <v>59</v>
      </c>
      <c r="AH1018" s="787" t="s">
        <v>1730</v>
      </c>
      <c r="AI1018" s="787">
        <v>20000</v>
      </c>
      <c r="AJ1018" s="787">
        <v>1000</v>
      </c>
      <c r="AK1018" s="787">
        <v>1000</v>
      </c>
      <c r="AL1018" s="742">
        <v>2.35E-2</v>
      </c>
      <c r="AM1018" s="742">
        <v>0</v>
      </c>
      <c r="AN1018" s="743" t="s">
        <v>64</v>
      </c>
      <c r="AO1018" s="1172" t="s">
        <v>34</v>
      </c>
      <c r="AP1018" s="1178" t="s">
        <v>1742</v>
      </c>
      <c r="AQ1018" s="745" t="s">
        <v>686</v>
      </c>
      <c r="AR1018" s="742">
        <v>1.33333333333333E-3</v>
      </c>
      <c r="AS1018" s="742">
        <v>1.33333333333333E-3</v>
      </c>
      <c r="AT1018" s="742" t="s">
        <v>1414</v>
      </c>
      <c r="AU1018" s="742" t="s">
        <v>2724</v>
      </c>
      <c r="AX1018"/>
      <c r="AY1018" s="190"/>
      <c r="AZ1018" s="176"/>
      <c r="BA1018" s="176"/>
      <c r="BB1018" s="176"/>
      <c r="BC1018" s="751"/>
      <c r="BD1018" s="176"/>
      <c r="BE1018" s="176"/>
      <c r="BF1018" s="176"/>
      <c r="BG1018" s="176"/>
      <c r="BH1018" s="751"/>
      <c r="BI1018" s="178"/>
      <c r="BJ1018" s="191"/>
      <c r="BK1018" s="191"/>
      <c r="BL1018" s="191"/>
      <c r="BM1018" s="178"/>
      <c r="BN1018" s="178"/>
      <c r="BO1018" s="178"/>
      <c r="BP1018" s="178"/>
      <c r="BQ1018" s="178"/>
      <c r="BR1018" s="178"/>
      <c r="BS1018" s="178"/>
      <c r="BT1018" s="178"/>
      <c r="BU1018" s="179"/>
      <c r="BV1018" s="180"/>
      <c r="BW1018" s="181"/>
      <c r="BX1018" s="177"/>
      <c r="BY1018"/>
      <c r="CA1018"/>
    </row>
    <row r="1019" spans="2:79" ht="18.75">
      <c r="B1019" s="1170" t="s">
        <v>1135</v>
      </c>
      <c r="C1019" s="335">
        <v>2603461000184</v>
      </c>
      <c r="D1019" s="1170" t="s">
        <v>11</v>
      </c>
      <c r="E1019" s="1170" t="s">
        <v>620</v>
      </c>
      <c r="F1019" s="1170" t="s">
        <v>663</v>
      </c>
      <c r="G1019" s="1172" t="s">
        <v>738</v>
      </c>
      <c r="H1019" s="1172" t="s">
        <v>34</v>
      </c>
      <c r="I1019" s="1172" t="s">
        <v>1414</v>
      </c>
      <c r="J1019" s="1172" t="s">
        <v>608</v>
      </c>
      <c r="K1019" s="1172" t="s">
        <v>48</v>
      </c>
      <c r="L1019" s="740" t="s">
        <v>1414</v>
      </c>
      <c r="M1019" s="740" t="s">
        <v>34</v>
      </c>
      <c r="N1019" s="1172" t="s">
        <v>3787</v>
      </c>
      <c r="O1019" s="1172" t="s">
        <v>1320</v>
      </c>
      <c r="P1019" s="783">
        <v>35973</v>
      </c>
      <c r="Q1019" s="741">
        <v>365.14884599999999</v>
      </c>
      <c r="R1019" s="741">
        <v>477.38849768951627</v>
      </c>
      <c r="S1019" s="784">
        <v>1</v>
      </c>
      <c r="T1019" s="742">
        <v>4.1840196128758889E-2</v>
      </c>
      <c r="U1019" s="743">
        <v>1.287257823516897</v>
      </c>
      <c r="V1019" s="742">
        <v>0.11391358517437555</v>
      </c>
      <c r="W1019" s="743">
        <v>0.86110090049608456</v>
      </c>
      <c r="X1019" s="742">
        <v>0.17788371522121516</v>
      </c>
      <c r="Y1019" s="743">
        <v>0.86649450440964459</v>
      </c>
      <c r="Z1019" s="742">
        <v>0.20034286686621194</v>
      </c>
      <c r="AA1019" s="743">
        <v>0.86325979578763945</v>
      </c>
      <c r="AB1019" s="742">
        <v>1.6147911964127199E-2</v>
      </c>
      <c r="AC1019" s="744">
        <v>-1.1379011445596163</v>
      </c>
      <c r="AD1019" s="785">
        <v>14284014000199</v>
      </c>
      <c r="AE1019" s="1178" t="s">
        <v>1767</v>
      </c>
      <c r="AF1019" s="786" t="s">
        <v>1763</v>
      </c>
      <c r="AG1019" s="787" t="s">
        <v>59</v>
      </c>
      <c r="AH1019" s="787" t="s">
        <v>1730</v>
      </c>
      <c r="AI1019" s="787">
        <v>20000</v>
      </c>
      <c r="AJ1019" s="787">
        <v>100</v>
      </c>
      <c r="AK1019" s="787">
        <v>1000</v>
      </c>
      <c r="AL1019" s="742">
        <v>5.0000000000000001E-3</v>
      </c>
      <c r="AM1019" s="742">
        <v>0.2</v>
      </c>
      <c r="AN1019" s="743" t="s">
        <v>64</v>
      </c>
      <c r="AO1019" s="1172" t="s">
        <v>34</v>
      </c>
      <c r="AP1019" s="1178" t="s">
        <v>1731</v>
      </c>
      <c r="AQ1019" s="745" t="s">
        <v>669</v>
      </c>
      <c r="AR1019" s="742">
        <v>1.33333333333333E-3</v>
      </c>
      <c r="AS1019" s="742">
        <v>1.33333333333333E-3</v>
      </c>
      <c r="AT1019" s="742" t="s">
        <v>1414</v>
      </c>
      <c r="AU1019" s="742" t="s">
        <v>2724</v>
      </c>
      <c r="AX1019"/>
      <c r="AY1019" s="190"/>
      <c r="AZ1019" s="176"/>
      <c r="BA1019" s="176"/>
      <c r="BB1019" s="176"/>
      <c r="BC1019" s="751"/>
      <c r="BD1019" s="176"/>
      <c r="BE1019" s="176"/>
      <c r="BF1019" s="176"/>
      <c r="BG1019" s="176"/>
      <c r="BH1019" s="751"/>
      <c r="BI1019" s="178"/>
      <c r="BJ1019" s="191"/>
      <c r="BK1019" s="191"/>
      <c r="BL1019" s="191"/>
      <c r="BM1019" s="178"/>
      <c r="BN1019" s="178"/>
      <c r="BO1019" s="178"/>
      <c r="BP1019" s="178"/>
      <c r="BQ1019" s="178"/>
      <c r="BR1019" s="178"/>
      <c r="BS1019" s="178"/>
      <c r="BT1019" s="178"/>
      <c r="BU1019" s="179"/>
      <c r="BV1019" s="180"/>
      <c r="BW1019" s="181"/>
      <c r="BX1019" s="177"/>
      <c r="BY1019"/>
      <c r="CA1019"/>
    </row>
    <row r="1020" spans="2:79" ht="18.75">
      <c r="B1020" s="1170" t="s">
        <v>340</v>
      </c>
      <c r="C1020" s="335">
        <v>398561000190</v>
      </c>
      <c r="D1020" s="1170" t="s">
        <v>14</v>
      </c>
      <c r="E1020" s="1170" t="s">
        <v>607</v>
      </c>
      <c r="F1020" s="1170" t="s">
        <v>1414</v>
      </c>
      <c r="G1020" s="1172" t="s">
        <v>1414</v>
      </c>
      <c r="H1020" s="1172" t="s">
        <v>34</v>
      </c>
      <c r="I1020" s="1172" t="s">
        <v>34</v>
      </c>
      <c r="J1020" s="1172" t="s">
        <v>608</v>
      </c>
      <c r="K1020" s="1172" t="s">
        <v>48</v>
      </c>
      <c r="L1020" s="740" t="s">
        <v>1414</v>
      </c>
      <c r="M1020" s="740" t="s">
        <v>34</v>
      </c>
      <c r="N1020" s="1172" t="s">
        <v>3789</v>
      </c>
      <c r="O1020" s="1172" t="s">
        <v>1320</v>
      </c>
      <c r="P1020" s="783">
        <v>34725</v>
      </c>
      <c r="Q1020" s="741">
        <v>56.971276000000003</v>
      </c>
      <c r="R1020" s="741">
        <v>90.89105022357721</v>
      </c>
      <c r="S1020" s="784">
        <v>3</v>
      </c>
      <c r="T1020" s="742">
        <v>-7.4427225830584254E-2</v>
      </c>
      <c r="U1020" s="743">
        <v>-2.2898322091570082</v>
      </c>
      <c r="V1020" s="742">
        <v>-0.19700537729072298</v>
      </c>
      <c r="W1020" s="743">
        <v>-1.489212261451786</v>
      </c>
      <c r="X1020" s="742">
        <v>-0.19497740424044996</v>
      </c>
      <c r="Y1020" s="743">
        <v>-0.94976006684089276</v>
      </c>
      <c r="Z1020" s="742">
        <v>0.27133243785108996</v>
      </c>
      <c r="AA1020" s="743">
        <v>1.169147614555762</v>
      </c>
      <c r="AB1020" s="742">
        <v>0.24777183035024869</v>
      </c>
      <c r="AC1020" s="744">
        <v>-1.3290198869897329</v>
      </c>
      <c r="AD1020" s="785">
        <v>14172679000100</v>
      </c>
      <c r="AE1020" s="1178" t="s">
        <v>1767</v>
      </c>
      <c r="AF1020" s="786" t="s">
        <v>1763</v>
      </c>
      <c r="AG1020" s="787" t="s">
        <v>59</v>
      </c>
      <c r="AH1020" s="787" t="s">
        <v>1730</v>
      </c>
      <c r="AI1020" s="787">
        <v>1000</v>
      </c>
      <c r="AJ1020" s="787">
        <v>100</v>
      </c>
      <c r="AK1020" s="787">
        <v>1000</v>
      </c>
      <c r="AL1020" s="742">
        <v>0.02</v>
      </c>
      <c r="AM1020" s="742">
        <v>0.2</v>
      </c>
      <c r="AN1020" s="743" t="s">
        <v>666</v>
      </c>
      <c r="AO1020" s="1172" t="s">
        <v>34</v>
      </c>
      <c r="AP1020" s="1178" t="s">
        <v>1727</v>
      </c>
      <c r="AQ1020" s="745" t="s">
        <v>659</v>
      </c>
      <c r="AR1020" s="742">
        <v>6.0000000000000001E-3</v>
      </c>
      <c r="AS1020" s="742">
        <v>6.0000000000000001E-3</v>
      </c>
      <c r="AT1020" s="742" t="s">
        <v>1414</v>
      </c>
      <c r="AU1020" s="742" t="s">
        <v>2724</v>
      </c>
      <c r="AX1020"/>
      <c r="AY1020" s="190"/>
      <c r="AZ1020" s="176"/>
      <c r="BA1020" s="176"/>
      <c r="BB1020" s="176"/>
      <c r="BC1020" s="751"/>
      <c r="BD1020" s="176"/>
      <c r="BE1020" s="176"/>
      <c r="BF1020" s="176"/>
      <c r="BG1020" s="176"/>
      <c r="BH1020" s="751"/>
      <c r="BI1020" s="178"/>
      <c r="BJ1020" s="191"/>
      <c r="BK1020" s="191"/>
      <c r="BL1020" s="191"/>
      <c r="BM1020" s="178"/>
      <c r="BN1020" s="178"/>
      <c r="BO1020" s="178"/>
      <c r="BP1020" s="178"/>
      <c r="BQ1020" s="178"/>
      <c r="BR1020" s="178"/>
      <c r="BS1020" s="178"/>
      <c r="BT1020" s="178"/>
      <c r="BU1020" s="179"/>
      <c r="BV1020" s="180"/>
      <c r="BW1020" s="181"/>
      <c r="BX1020" s="177"/>
      <c r="BY1020"/>
      <c r="CA1020"/>
    </row>
    <row r="1021" spans="2:79" ht="18.75">
      <c r="B1021" s="1170" t="s">
        <v>341</v>
      </c>
      <c r="C1021" s="335">
        <v>24011864000177</v>
      </c>
      <c r="D1021" s="1170" t="s">
        <v>11</v>
      </c>
      <c r="E1021" s="1170" t="s">
        <v>621</v>
      </c>
      <c r="F1021" s="1170" t="s">
        <v>672</v>
      </c>
      <c r="G1021" s="1172" t="s">
        <v>738</v>
      </c>
      <c r="H1021" s="1172" t="s">
        <v>34</v>
      </c>
      <c r="I1021" s="1172" t="s">
        <v>1414</v>
      </c>
      <c r="J1021" s="1172" t="s">
        <v>608</v>
      </c>
      <c r="K1021" s="1172" t="s">
        <v>48</v>
      </c>
      <c r="L1021" s="740" t="s">
        <v>1414</v>
      </c>
      <c r="M1021" s="740" t="s">
        <v>34</v>
      </c>
      <c r="N1021" s="1172" t="s">
        <v>3790</v>
      </c>
      <c r="O1021" s="1172" t="s">
        <v>1320</v>
      </c>
      <c r="P1021" s="783">
        <v>42432</v>
      </c>
      <c r="Q1021" s="741">
        <v>179.131621</v>
      </c>
      <c r="R1021" s="741">
        <v>173.83665046774189</v>
      </c>
      <c r="S1021" s="784">
        <v>1</v>
      </c>
      <c r="T1021" s="742">
        <v>4.5428005606887201E-2</v>
      </c>
      <c r="U1021" s="743">
        <v>1.3976405713844258</v>
      </c>
      <c r="V1021" s="742">
        <v>9.7797301262171121E-2</v>
      </c>
      <c r="W1021" s="743">
        <v>0.73927393342972325</v>
      </c>
      <c r="X1021" s="742">
        <v>0.19805165852014928</v>
      </c>
      <c r="Y1021" s="743">
        <v>0.96473515568027624</v>
      </c>
      <c r="Z1021" s="742">
        <v>0.30833382897053041</v>
      </c>
      <c r="AA1021" s="743">
        <v>1.3285833551002821</v>
      </c>
      <c r="AB1021" s="742">
        <v>2.8435976421423453E-2</v>
      </c>
      <c r="AC1021" s="744">
        <v>-1.2129357159139935</v>
      </c>
      <c r="AD1021" s="785">
        <v>21624772000174</v>
      </c>
      <c r="AE1021" s="1178" t="s">
        <v>1767</v>
      </c>
      <c r="AF1021" s="786" t="s">
        <v>1763</v>
      </c>
      <c r="AG1021" s="787" t="s">
        <v>59</v>
      </c>
      <c r="AH1021" s="787" t="s">
        <v>1730</v>
      </c>
      <c r="AI1021" s="787">
        <v>20000</v>
      </c>
      <c r="AJ1021" s="787">
        <v>100</v>
      </c>
      <c r="AK1021" s="787">
        <v>1000</v>
      </c>
      <c r="AL1021" s="742">
        <v>0</v>
      </c>
      <c r="AM1021" s="742">
        <v>0</v>
      </c>
      <c r="AN1021" s="743" t="s">
        <v>636</v>
      </c>
      <c r="AO1021" s="1172" t="s">
        <v>34</v>
      </c>
      <c r="AP1021" s="1178" t="s">
        <v>1731</v>
      </c>
      <c r="AQ1021" s="745" t="s">
        <v>1370</v>
      </c>
      <c r="AR1021" s="742">
        <v>1.33333333333333E-3</v>
      </c>
      <c r="AS1021" s="742">
        <v>1.33333333333333E-3</v>
      </c>
      <c r="AT1021" s="742" t="s">
        <v>1414</v>
      </c>
      <c r="AU1021" s="742" t="s">
        <v>2724</v>
      </c>
      <c r="AX1021"/>
      <c r="AY1021" s="190"/>
      <c r="AZ1021" s="176"/>
      <c r="BA1021" s="176"/>
      <c r="BB1021" s="176"/>
      <c r="BC1021" s="751"/>
      <c r="BD1021" s="176"/>
      <c r="BE1021" s="176"/>
      <c r="BF1021" s="176"/>
      <c r="BG1021" s="176"/>
      <c r="BH1021" s="751"/>
      <c r="BI1021" s="178"/>
      <c r="BJ1021" s="191"/>
      <c r="BK1021" s="191"/>
      <c r="BL1021" s="191"/>
      <c r="BM1021" s="178"/>
      <c r="BN1021" s="178"/>
      <c r="BO1021" s="178"/>
      <c r="BP1021" s="178"/>
      <c r="BQ1021" s="178"/>
      <c r="BR1021" s="178"/>
      <c r="BS1021" s="178"/>
      <c r="BT1021" s="178"/>
      <c r="BU1021" s="179"/>
      <c r="BV1021" s="180"/>
      <c r="BW1021" s="181"/>
      <c r="BX1021" s="177"/>
      <c r="BY1021"/>
      <c r="CA1021"/>
    </row>
    <row r="1022" spans="2:79" ht="18.75">
      <c r="B1022" s="1170" t="s">
        <v>1138</v>
      </c>
      <c r="C1022" s="335">
        <v>21625026000103</v>
      </c>
      <c r="D1022" s="1170" t="s">
        <v>11</v>
      </c>
      <c r="E1022" s="1170" t="s">
        <v>621</v>
      </c>
      <c r="F1022" s="1170" t="s">
        <v>663</v>
      </c>
      <c r="G1022" s="1172" t="s">
        <v>865</v>
      </c>
      <c r="H1022" s="1172" t="s">
        <v>34</v>
      </c>
      <c r="I1022" s="1172" t="s">
        <v>1414</v>
      </c>
      <c r="J1022" s="1172" t="s">
        <v>608</v>
      </c>
      <c r="K1022" s="1172" t="s">
        <v>48</v>
      </c>
      <c r="L1022" s="740" t="s">
        <v>1414</v>
      </c>
      <c r="M1022" s="740" t="s">
        <v>34</v>
      </c>
      <c r="N1022" s="1172" t="s">
        <v>3792</v>
      </c>
      <c r="O1022" s="1172" t="s">
        <v>1320</v>
      </c>
      <c r="P1022" s="783">
        <v>42113</v>
      </c>
      <c r="Q1022" s="741">
        <v>24.841203</v>
      </c>
      <c r="R1022" s="741">
        <v>28.202476987854247</v>
      </c>
      <c r="S1022" s="784">
        <v>1</v>
      </c>
      <c r="T1022" s="742">
        <v>4.0611867433580473E-2</v>
      </c>
      <c r="U1022" s="743">
        <v>1.2494669939076664</v>
      </c>
      <c r="V1022" s="742">
        <v>6.8790018673822839E-2</v>
      </c>
      <c r="W1022" s="743">
        <v>0.52000072629174043</v>
      </c>
      <c r="X1022" s="742">
        <v>0.11072501193461548</v>
      </c>
      <c r="Y1022" s="743">
        <v>0.53935580456436361</v>
      </c>
      <c r="Z1022" s="742">
        <v>0.23806897030064933</v>
      </c>
      <c r="AA1022" s="743">
        <v>1.0258182579684973</v>
      </c>
      <c r="AB1022" s="742">
        <v>5.6497105316132452E-2</v>
      </c>
      <c r="AC1022" s="744">
        <v>-1.1239211929792334</v>
      </c>
      <c r="AD1022" s="785">
        <v>0</v>
      </c>
      <c r="AE1022" s="1178" t="s">
        <v>1767</v>
      </c>
      <c r="AF1022" s="786" t="s">
        <v>1763</v>
      </c>
      <c r="AG1022" s="787" t="s">
        <v>59</v>
      </c>
      <c r="AH1022" s="787" t="s">
        <v>1730</v>
      </c>
      <c r="AI1022" s="787">
        <v>20000</v>
      </c>
      <c r="AJ1022" s="787">
        <v>100</v>
      </c>
      <c r="AK1022" s="787">
        <v>1000</v>
      </c>
      <c r="AL1022" s="742">
        <v>5.0000000000000001E-3</v>
      </c>
      <c r="AM1022" s="742">
        <v>0.2</v>
      </c>
      <c r="AN1022" s="743" t="s">
        <v>2215</v>
      </c>
      <c r="AO1022" s="1172" t="s">
        <v>34</v>
      </c>
      <c r="AP1022" s="1178" t="s">
        <v>1731</v>
      </c>
      <c r="AQ1022" s="745" t="s">
        <v>669</v>
      </c>
      <c r="AR1022" s="742">
        <v>1.33333333333333E-3</v>
      </c>
      <c r="AS1022" s="742">
        <v>1.33333333333333E-3</v>
      </c>
      <c r="AT1022" s="742" t="s">
        <v>1414</v>
      </c>
      <c r="AU1022" s="742" t="s">
        <v>2724</v>
      </c>
      <c r="AX1022"/>
      <c r="AY1022" s="190"/>
      <c r="AZ1022" s="176"/>
      <c r="BA1022" s="176"/>
      <c r="BB1022" s="176"/>
      <c r="BC1022" s="751"/>
      <c r="BD1022" s="176"/>
      <c r="BE1022" s="176"/>
      <c r="BF1022" s="176"/>
      <c r="BG1022" s="176"/>
      <c r="BH1022" s="751"/>
      <c r="BI1022" s="178"/>
      <c r="BJ1022" s="191"/>
      <c r="BK1022" s="191"/>
      <c r="BL1022" s="191"/>
      <c r="BM1022" s="178"/>
      <c r="BN1022" s="178"/>
      <c r="BO1022" s="178"/>
      <c r="BP1022" s="178"/>
      <c r="BQ1022" s="178"/>
      <c r="BR1022" s="178"/>
      <c r="BS1022" s="178"/>
      <c r="BT1022" s="178"/>
      <c r="BU1022" s="179"/>
      <c r="BV1022" s="180"/>
      <c r="BW1022" s="181"/>
      <c r="BX1022" s="177"/>
      <c r="BY1022"/>
      <c r="CA1022"/>
    </row>
    <row r="1023" spans="2:79" ht="18.75">
      <c r="B1023" s="1170" t="s">
        <v>342</v>
      </c>
      <c r="C1023" s="335">
        <v>400490000113</v>
      </c>
      <c r="D1023" s="1170" t="s">
        <v>13</v>
      </c>
      <c r="E1023" s="1170" t="s">
        <v>615</v>
      </c>
      <c r="F1023" s="1170" t="s">
        <v>619</v>
      </c>
      <c r="G1023" s="1172" t="s">
        <v>34</v>
      </c>
      <c r="H1023" s="1172" t="s">
        <v>1336</v>
      </c>
      <c r="I1023" s="1172" t="s">
        <v>34</v>
      </c>
      <c r="J1023" s="1172" t="s">
        <v>1414</v>
      </c>
      <c r="K1023" s="1172" t="s">
        <v>48</v>
      </c>
      <c r="L1023" s="740" t="s">
        <v>1414</v>
      </c>
      <c r="M1023" s="740" t="s">
        <v>34</v>
      </c>
      <c r="N1023" s="1172" t="s">
        <v>3793</v>
      </c>
      <c r="O1023" s="1172" t="s">
        <v>1320</v>
      </c>
      <c r="P1023" s="783">
        <v>34731</v>
      </c>
      <c r="Q1023" s="741">
        <v>0</v>
      </c>
      <c r="R1023" s="741">
        <v>0</v>
      </c>
      <c r="S1023" s="784">
        <v>6</v>
      </c>
      <c r="T1023" s="742"/>
      <c r="U1023" s="743"/>
      <c r="V1023" s="742"/>
      <c r="W1023" s="743"/>
      <c r="X1023" s="742"/>
      <c r="Y1023" s="743"/>
      <c r="Z1023" s="742"/>
      <c r="AA1023" s="743"/>
      <c r="AB1023" s="742"/>
      <c r="AC1023" s="744"/>
      <c r="AD1023" s="785">
        <v>0</v>
      </c>
      <c r="AE1023" s="1178" t="s">
        <v>1767</v>
      </c>
      <c r="AF1023" s="786" t="s">
        <v>1763</v>
      </c>
      <c r="AG1023" s="787" t="s">
        <v>59</v>
      </c>
      <c r="AH1023" s="787" t="s">
        <v>1730</v>
      </c>
      <c r="AI1023" s="787">
        <v>10000</v>
      </c>
      <c r="AJ1023" s="787">
        <v>100</v>
      </c>
      <c r="AK1023" s="787">
        <v>10000</v>
      </c>
      <c r="AL1023" s="742">
        <v>1.4999999999999999E-2</v>
      </c>
      <c r="AM1023" s="742">
        <v>0.2</v>
      </c>
      <c r="AN1023" s="743" t="s">
        <v>64</v>
      </c>
      <c r="AO1023" s="1172" t="s">
        <v>34</v>
      </c>
      <c r="AP1023" s="1178" t="s">
        <v>1742</v>
      </c>
      <c r="AQ1023" s="745" t="s">
        <v>664</v>
      </c>
      <c r="AR1023" s="742">
        <v>4.4999999999999997E-3</v>
      </c>
      <c r="AS1023" s="742">
        <v>4.4999999999999997E-3</v>
      </c>
      <c r="AT1023" s="742" t="s">
        <v>1414</v>
      </c>
      <c r="AU1023" s="742" t="s">
        <v>2724</v>
      </c>
      <c r="AX1023"/>
      <c r="AY1023" s="190"/>
      <c r="AZ1023" s="176"/>
      <c r="BA1023" s="176"/>
      <c r="BB1023" s="176"/>
      <c r="BC1023" s="751"/>
      <c r="BD1023" s="176"/>
      <c r="BE1023" s="176"/>
      <c r="BF1023" s="176"/>
      <c r="BG1023" s="176"/>
      <c r="BH1023" s="751"/>
      <c r="BI1023" s="178"/>
      <c r="BJ1023" s="191"/>
      <c r="BK1023" s="191"/>
      <c r="BL1023" s="191"/>
      <c r="BM1023" s="178"/>
      <c r="BN1023" s="178"/>
      <c r="BO1023" s="178"/>
      <c r="BP1023" s="178"/>
      <c r="BQ1023" s="178"/>
      <c r="BR1023" s="178"/>
      <c r="BS1023" s="178"/>
      <c r="BT1023" s="178"/>
      <c r="BU1023" s="179"/>
      <c r="BV1023" s="180"/>
      <c r="BW1023" s="181"/>
      <c r="BX1023" s="177"/>
      <c r="BY1023"/>
      <c r="CA1023"/>
    </row>
    <row r="1024" spans="2:79" ht="18.75">
      <c r="B1024" s="1170" t="s">
        <v>343</v>
      </c>
      <c r="C1024" s="335">
        <v>17787909000134</v>
      </c>
      <c r="D1024" s="1170" t="s">
        <v>14</v>
      </c>
      <c r="E1024" s="1170" t="s">
        <v>607</v>
      </c>
      <c r="F1024" s="1170" t="s">
        <v>1414</v>
      </c>
      <c r="G1024" s="1172" t="s">
        <v>1414</v>
      </c>
      <c r="H1024" s="1172" t="s">
        <v>34</v>
      </c>
      <c r="I1024" s="1172" t="s">
        <v>34</v>
      </c>
      <c r="J1024" s="1172" t="s">
        <v>608</v>
      </c>
      <c r="K1024" s="1172" t="s">
        <v>48</v>
      </c>
      <c r="L1024" s="740" t="s">
        <v>1414</v>
      </c>
      <c r="M1024" s="740" t="s">
        <v>34</v>
      </c>
      <c r="N1024" s="1172" t="s">
        <v>3794</v>
      </c>
      <c r="O1024" s="1172" t="s">
        <v>1320</v>
      </c>
      <c r="P1024" s="783">
        <v>41488</v>
      </c>
      <c r="Q1024" s="741">
        <v>58.527191000000002</v>
      </c>
      <c r="R1024" s="741">
        <v>82.859282449760755</v>
      </c>
      <c r="S1024" s="784">
        <v>17</v>
      </c>
      <c r="T1024" s="742">
        <v>3.8039195674886006E-2</v>
      </c>
      <c r="U1024" s="743">
        <v>1.1703160301184663</v>
      </c>
      <c r="V1024" s="742">
        <v>-0.18494393727554315</v>
      </c>
      <c r="W1024" s="743">
        <v>-1.3980368600064526</v>
      </c>
      <c r="X1024" s="742">
        <v>-0.23928624851400171</v>
      </c>
      <c r="Y1024" s="743">
        <v>-1.1655941582979414</v>
      </c>
      <c r="Z1024" s="742">
        <v>0.22595559412633026</v>
      </c>
      <c r="AA1024" s="743">
        <v>0.97362278524660273</v>
      </c>
      <c r="AB1024" s="742">
        <v>0.25859450682862373</v>
      </c>
      <c r="AC1024" s="744">
        <v>-1.2267555635525691</v>
      </c>
      <c r="AD1024" s="785">
        <v>26470606000184</v>
      </c>
      <c r="AE1024" s="1178" t="s">
        <v>1767</v>
      </c>
      <c r="AF1024" s="786" t="s">
        <v>1763</v>
      </c>
      <c r="AG1024" s="787" t="s">
        <v>59</v>
      </c>
      <c r="AH1024" s="787" t="s">
        <v>1730</v>
      </c>
      <c r="AI1024" s="787">
        <v>20000</v>
      </c>
      <c r="AJ1024" s="787">
        <v>0</v>
      </c>
      <c r="AK1024" s="787">
        <v>0</v>
      </c>
      <c r="AL1024" s="742">
        <v>0</v>
      </c>
      <c r="AM1024" s="742">
        <v>0.1</v>
      </c>
      <c r="AN1024" s="743" t="s">
        <v>666</v>
      </c>
      <c r="AO1024" s="1172" t="s">
        <v>34</v>
      </c>
      <c r="AP1024" s="1178" t="s">
        <v>1727</v>
      </c>
      <c r="AQ1024" s="745" t="s">
        <v>659</v>
      </c>
      <c r="AR1024" s="742">
        <v>5.3333333333333297E-3</v>
      </c>
      <c r="AS1024" s="742">
        <v>5.3333333333333297E-3</v>
      </c>
      <c r="AT1024" s="742" t="s">
        <v>1414</v>
      </c>
      <c r="AU1024" s="742" t="s">
        <v>2724</v>
      </c>
      <c r="AX1024"/>
      <c r="AY1024" s="190"/>
      <c r="AZ1024" s="176"/>
      <c r="BA1024" s="176"/>
      <c r="BB1024" s="176"/>
      <c r="BC1024" s="751"/>
      <c r="BD1024" s="176"/>
      <c r="BE1024" s="176"/>
      <c r="BF1024" s="176"/>
      <c r="BG1024" s="176"/>
      <c r="BH1024" s="751"/>
      <c r="BI1024" s="178"/>
      <c r="BJ1024" s="191"/>
      <c r="BK1024" s="191"/>
      <c r="BL1024" s="191"/>
      <c r="BM1024" s="178"/>
      <c r="BN1024" s="178"/>
      <c r="BO1024" s="178"/>
      <c r="BP1024" s="178"/>
      <c r="BQ1024" s="178"/>
      <c r="BR1024" s="178"/>
      <c r="BS1024" s="178"/>
      <c r="BT1024" s="178"/>
      <c r="BU1024" s="179"/>
      <c r="BV1024" s="180"/>
      <c r="BW1024" s="181"/>
      <c r="BX1024" s="177"/>
      <c r="BY1024"/>
      <c r="CA1024"/>
    </row>
    <row r="1025" spans="2:79" ht="18.75">
      <c r="B1025" s="1170" t="s">
        <v>1139</v>
      </c>
      <c r="C1025" s="335">
        <v>38120941000131</v>
      </c>
      <c r="D1025" s="1170" t="s">
        <v>13</v>
      </c>
      <c r="E1025" s="1170" t="s">
        <v>616</v>
      </c>
      <c r="F1025" s="1170" t="s">
        <v>699</v>
      </c>
      <c r="G1025" s="1172" t="s">
        <v>1414</v>
      </c>
      <c r="H1025" s="1172" t="s">
        <v>34</v>
      </c>
      <c r="I1025" s="1172" t="s">
        <v>34</v>
      </c>
      <c r="J1025" s="1172" t="s">
        <v>611</v>
      </c>
      <c r="K1025" s="1172" t="s">
        <v>1414</v>
      </c>
      <c r="L1025" s="740" t="s">
        <v>1414</v>
      </c>
      <c r="M1025" s="740" t="s">
        <v>1411</v>
      </c>
      <c r="N1025" s="1172" t="s">
        <v>3795</v>
      </c>
      <c r="O1025" s="1172" t="s">
        <v>1320</v>
      </c>
      <c r="P1025" s="783">
        <v>44076</v>
      </c>
      <c r="Q1025" s="741">
        <v>4.9002987600000001</v>
      </c>
      <c r="R1025" s="741">
        <v>5.1178206667068302</v>
      </c>
      <c r="S1025" s="784">
        <v>5</v>
      </c>
      <c r="T1025" s="742">
        <v>1.2950910012663908E-2</v>
      </c>
      <c r="U1025" s="743">
        <v>0.39844842467184316</v>
      </c>
      <c r="V1025" s="742">
        <v>4.2143850779293723E-2</v>
      </c>
      <c r="W1025" s="743">
        <v>0.3185757677705483</v>
      </c>
      <c r="X1025" s="742">
        <v>5.5065194513717497E-2</v>
      </c>
      <c r="Y1025" s="743">
        <v>0.26822965987104475</v>
      </c>
      <c r="Z1025" s="742"/>
      <c r="AA1025" s="743"/>
      <c r="AB1025" s="742">
        <v>0.29876121643147169</v>
      </c>
      <c r="AC1025" s="744">
        <v>-0.30172745638819209</v>
      </c>
      <c r="AD1025" s="785">
        <v>0</v>
      </c>
      <c r="AE1025" s="1178" t="s">
        <v>1743</v>
      </c>
      <c r="AF1025" s="786" t="s">
        <v>1741</v>
      </c>
      <c r="AG1025" s="787" t="s">
        <v>1427</v>
      </c>
      <c r="AH1025" s="787" t="s">
        <v>1730</v>
      </c>
      <c r="AI1025" s="787">
        <v>500</v>
      </c>
      <c r="AJ1025" s="787">
        <v>500</v>
      </c>
      <c r="AK1025" s="787">
        <v>500</v>
      </c>
      <c r="AL1025" s="742">
        <v>1E-3</v>
      </c>
      <c r="AM1025" s="742">
        <v>0</v>
      </c>
      <c r="AN1025" s="743" t="s">
        <v>64</v>
      </c>
      <c r="AO1025" s="1172" t="s">
        <v>34</v>
      </c>
      <c r="AP1025" s="1178" t="s">
        <v>1742</v>
      </c>
      <c r="AQ1025" s="745" t="s">
        <v>671</v>
      </c>
      <c r="AR1025" s="742">
        <v>3.5E-4</v>
      </c>
      <c r="AS1025" s="742">
        <v>3.5E-4</v>
      </c>
      <c r="AT1025" s="742" t="s">
        <v>1414</v>
      </c>
      <c r="AU1025" s="742" t="s">
        <v>2724</v>
      </c>
      <c r="AX1025"/>
      <c r="AY1025" s="190"/>
      <c r="AZ1025" s="176"/>
      <c r="BA1025" s="176"/>
      <c r="BB1025" s="176"/>
      <c r="BC1025" s="751"/>
      <c r="BD1025" s="176"/>
      <c r="BE1025" s="176"/>
      <c r="BF1025" s="176"/>
      <c r="BG1025" s="176"/>
      <c r="BH1025" s="751"/>
      <c r="BI1025" s="178"/>
      <c r="BJ1025" s="191"/>
      <c r="BK1025" s="191"/>
      <c r="BL1025" s="191"/>
      <c r="BM1025" s="178"/>
      <c r="BN1025" s="178"/>
      <c r="BO1025" s="178"/>
      <c r="BP1025" s="178"/>
      <c r="BQ1025" s="178"/>
      <c r="BR1025" s="178"/>
      <c r="BS1025" s="178"/>
      <c r="BT1025" s="178"/>
      <c r="BU1025" s="179"/>
      <c r="BV1025" s="180"/>
      <c r="BW1025" s="181"/>
      <c r="BX1025" s="177"/>
      <c r="BY1025"/>
      <c r="CA1025"/>
    </row>
    <row r="1026" spans="2:79" ht="18.75">
      <c r="B1026" s="1170" t="s">
        <v>1140</v>
      </c>
      <c r="C1026" s="335">
        <v>17302010000184</v>
      </c>
      <c r="D1026" s="1170" t="s">
        <v>11</v>
      </c>
      <c r="E1026" s="1170" t="s">
        <v>4215</v>
      </c>
      <c r="F1026" s="1170" t="s">
        <v>1414</v>
      </c>
      <c r="G1026" s="1172" t="s">
        <v>1414</v>
      </c>
      <c r="H1026" s="1172" t="s">
        <v>34</v>
      </c>
      <c r="I1026" s="1172" t="s">
        <v>34</v>
      </c>
      <c r="J1026" s="1172" t="s">
        <v>611</v>
      </c>
      <c r="K1026" s="1172" t="s">
        <v>48</v>
      </c>
      <c r="L1026" s="740" t="s">
        <v>1414</v>
      </c>
      <c r="M1026" s="740" t="s">
        <v>1411</v>
      </c>
      <c r="N1026" s="1172" t="s">
        <v>3796</v>
      </c>
      <c r="O1026" s="1172" t="s">
        <v>1320</v>
      </c>
      <c r="P1026" s="783">
        <v>41350</v>
      </c>
      <c r="Q1026" s="741">
        <v>12.946194999999999</v>
      </c>
      <c r="R1026" s="741">
        <v>17.789670431204847</v>
      </c>
      <c r="S1026" s="784">
        <v>5</v>
      </c>
      <c r="T1026" s="742">
        <v>4.3201343493991962E-2</v>
      </c>
      <c r="U1026" s="743">
        <v>1.3291349597870912</v>
      </c>
      <c r="V1026" s="742">
        <v>4.1699822475749215E-2</v>
      </c>
      <c r="W1026" s="743">
        <v>0.31521924825233083</v>
      </c>
      <c r="X1026" s="742">
        <v>7.8746611128860833E-2</v>
      </c>
      <c r="Y1026" s="743">
        <v>0.3835848925191746</v>
      </c>
      <c r="Z1026" s="742">
        <v>0.31021549013389405</v>
      </c>
      <c r="AA1026" s="743">
        <v>1.3366912675856895</v>
      </c>
      <c r="AB1026" s="742">
        <v>6.4033552837640409E-2</v>
      </c>
      <c r="AC1026" s="744">
        <v>-1.414703482634257</v>
      </c>
      <c r="AD1026" s="785">
        <v>0</v>
      </c>
      <c r="AE1026" s="1178" t="s">
        <v>1758</v>
      </c>
      <c r="AF1026" s="786" t="s">
        <v>1779</v>
      </c>
      <c r="AG1026" s="787" t="s">
        <v>736</v>
      </c>
      <c r="AH1026" s="787" t="s">
        <v>1726</v>
      </c>
      <c r="AI1026" s="787">
        <v>25000</v>
      </c>
      <c r="AJ1026" s="787">
        <v>5000</v>
      </c>
      <c r="AK1026" s="787">
        <v>25000</v>
      </c>
      <c r="AL1026" s="742">
        <v>8.6999999999999994E-3</v>
      </c>
      <c r="AM1026" s="742">
        <v>0</v>
      </c>
      <c r="AN1026" s="743" t="s">
        <v>64</v>
      </c>
      <c r="AO1026" s="1172" t="s">
        <v>34</v>
      </c>
      <c r="AP1026" s="1178" t="s">
        <v>1742</v>
      </c>
      <c r="AQ1026" s="745" t="s">
        <v>679</v>
      </c>
      <c r="AR1026" s="742">
        <v>4.176E-3</v>
      </c>
      <c r="AS1026" s="742">
        <v>4.176E-3</v>
      </c>
      <c r="AT1026" s="742" t="s">
        <v>1414</v>
      </c>
      <c r="AU1026" s="742" t="s">
        <v>2724</v>
      </c>
      <c r="AX1026"/>
      <c r="AY1026" s="190"/>
      <c r="AZ1026" s="176"/>
      <c r="BA1026" s="176"/>
      <c r="BB1026" s="176"/>
      <c r="BC1026" s="751"/>
      <c r="BD1026" s="176"/>
      <c r="BE1026" s="176"/>
      <c r="BF1026" s="176"/>
      <c r="BG1026" s="176"/>
      <c r="BH1026" s="751"/>
      <c r="BI1026" s="178"/>
      <c r="BJ1026" s="191"/>
      <c r="BK1026" s="191"/>
      <c r="BL1026" s="191"/>
      <c r="BM1026" s="178"/>
      <c r="BN1026" s="178"/>
      <c r="BO1026" s="178"/>
      <c r="BP1026" s="178"/>
      <c r="BQ1026" s="178"/>
      <c r="BR1026" s="178"/>
      <c r="BS1026" s="178"/>
      <c r="BT1026" s="178"/>
      <c r="BU1026" s="179"/>
      <c r="BV1026" s="180"/>
      <c r="BW1026" s="181"/>
      <c r="BX1026" s="177"/>
      <c r="BY1026"/>
      <c r="CA1026"/>
    </row>
    <row r="1027" spans="2:79" ht="18.75">
      <c r="B1027" s="1170" t="s">
        <v>589</v>
      </c>
      <c r="C1027" s="335">
        <v>10756685000154</v>
      </c>
      <c r="D1027" s="1170" t="s">
        <v>14</v>
      </c>
      <c r="E1027" s="1170" t="s">
        <v>607</v>
      </c>
      <c r="F1027" s="1170" t="s">
        <v>1414</v>
      </c>
      <c r="G1027" s="1172" t="s">
        <v>1414</v>
      </c>
      <c r="H1027" s="1172" t="s">
        <v>34</v>
      </c>
      <c r="I1027" s="1172" t="s">
        <v>34</v>
      </c>
      <c r="J1027" s="1172" t="s">
        <v>608</v>
      </c>
      <c r="K1027" s="1172" t="s">
        <v>48</v>
      </c>
      <c r="L1027" s="740" t="s">
        <v>1414</v>
      </c>
      <c r="M1027" s="740" t="s">
        <v>34</v>
      </c>
      <c r="N1027" s="1172" t="s">
        <v>3797</v>
      </c>
      <c r="O1027" s="1172" t="s">
        <v>1320</v>
      </c>
      <c r="P1027" s="783">
        <v>41418</v>
      </c>
      <c r="Q1027" s="741">
        <v>63.304036000000004</v>
      </c>
      <c r="R1027" s="741">
        <v>76.158603819277062</v>
      </c>
      <c r="S1027" s="784">
        <v>3</v>
      </c>
      <c r="T1027" s="742">
        <v>-0.10714938678161579</v>
      </c>
      <c r="U1027" s="743">
        <v>-3.2965640503981146</v>
      </c>
      <c r="V1027" s="742">
        <v>-0.24959280586279131</v>
      </c>
      <c r="W1027" s="743">
        <v>-1.8867336108927992</v>
      </c>
      <c r="X1027" s="742">
        <v>-0.27291211895358569</v>
      </c>
      <c r="Y1027" s="743">
        <v>-1.3293901072731249</v>
      </c>
      <c r="Z1027" s="742">
        <v>0.64665278140972249</v>
      </c>
      <c r="AA1027" s="743">
        <v>2.7863699704269935</v>
      </c>
      <c r="AB1027" s="742">
        <v>0.26249973735841253</v>
      </c>
      <c r="AC1027" s="744">
        <v>-1.4547866690700013</v>
      </c>
      <c r="AD1027" s="785">
        <v>0</v>
      </c>
      <c r="AE1027" s="1178" t="s">
        <v>1871</v>
      </c>
      <c r="AF1027" s="786" t="s">
        <v>1738</v>
      </c>
      <c r="AG1027" s="787" t="s">
        <v>741</v>
      </c>
      <c r="AH1027" s="787" t="s">
        <v>1730</v>
      </c>
      <c r="AI1027" s="787">
        <v>5000</v>
      </c>
      <c r="AJ1027" s="787">
        <v>1000</v>
      </c>
      <c r="AK1027" s="787">
        <v>1000</v>
      </c>
      <c r="AL1027" s="742">
        <v>0.03</v>
      </c>
      <c r="AM1027" s="742">
        <v>0.2</v>
      </c>
      <c r="AN1027" s="743" t="s">
        <v>666</v>
      </c>
      <c r="AO1027" s="1172" t="s">
        <v>34</v>
      </c>
      <c r="AP1027" s="1178" t="s">
        <v>1727</v>
      </c>
      <c r="AQ1027" s="745" t="s">
        <v>665</v>
      </c>
      <c r="AR1027" s="742">
        <v>0.01</v>
      </c>
      <c r="AS1027" s="742">
        <v>0.01</v>
      </c>
      <c r="AT1027" s="742" t="s">
        <v>1414</v>
      </c>
      <c r="AU1027" s="742" t="s">
        <v>2724</v>
      </c>
      <c r="AX1027"/>
      <c r="AY1027" s="190"/>
      <c r="AZ1027" s="176"/>
      <c r="BA1027" s="176"/>
      <c r="BB1027" s="176"/>
      <c r="BC1027" s="751"/>
      <c r="BD1027" s="176"/>
      <c r="BE1027" s="176"/>
      <c r="BF1027" s="176"/>
      <c r="BG1027" s="176"/>
      <c r="BH1027" s="751"/>
      <c r="BI1027" s="178"/>
      <c r="BJ1027" s="191"/>
      <c r="BK1027" s="191"/>
      <c r="BL1027" s="191"/>
      <c r="BM1027" s="178"/>
      <c r="BN1027" s="178"/>
      <c r="BO1027" s="178"/>
      <c r="BP1027" s="178"/>
      <c r="BQ1027" s="178"/>
      <c r="BR1027" s="178"/>
      <c r="BS1027" s="178"/>
      <c r="BT1027" s="178"/>
      <c r="BU1027" s="179"/>
      <c r="BV1027" s="180"/>
      <c r="BW1027" s="181"/>
      <c r="BX1027" s="177"/>
      <c r="BY1027"/>
      <c r="CA1027"/>
    </row>
    <row r="1028" spans="2:79" ht="18.75">
      <c r="B1028" s="1170" t="s">
        <v>1141</v>
      </c>
      <c r="C1028" s="335">
        <v>16987508000165</v>
      </c>
      <c r="D1028" s="1170" t="s">
        <v>14</v>
      </c>
      <c r="E1028" s="1170" t="s">
        <v>607</v>
      </c>
      <c r="F1028" s="1170" t="s">
        <v>1414</v>
      </c>
      <c r="G1028" s="1172" t="s">
        <v>1414</v>
      </c>
      <c r="H1028" s="1172" t="s">
        <v>34</v>
      </c>
      <c r="I1028" s="1172" t="s">
        <v>34</v>
      </c>
      <c r="J1028" s="1172" t="s">
        <v>608</v>
      </c>
      <c r="K1028" s="1172" t="s">
        <v>48</v>
      </c>
      <c r="L1028" s="740" t="s">
        <v>1414</v>
      </c>
      <c r="M1028" s="740" t="s">
        <v>34</v>
      </c>
      <c r="N1028" s="1172" t="s">
        <v>3798</v>
      </c>
      <c r="O1028" s="1172" t="s">
        <v>1320</v>
      </c>
      <c r="P1028" s="783">
        <v>41486</v>
      </c>
      <c r="Q1028" s="741">
        <v>114.086145</v>
      </c>
      <c r="R1028" s="741">
        <v>127.13493721370968</v>
      </c>
      <c r="S1028" s="784">
        <v>32</v>
      </c>
      <c r="T1028" s="742">
        <v>-5.1422308853554699E-2</v>
      </c>
      <c r="U1028" s="743">
        <v>-1.5820616416647759</v>
      </c>
      <c r="V1028" s="742">
        <v>-0.27923003620789677</v>
      </c>
      <c r="W1028" s="743">
        <v>-2.1107687485747002</v>
      </c>
      <c r="X1028" s="742">
        <v>-0.37802401477838765</v>
      </c>
      <c r="Y1028" s="743">
        <v>-1.8414036997877898</v>
      </c>
      <c r="Z1028" s="742">
        <v>-3.6599825889707005E-2</v>
      </c>
      <c r="AA1028" s="743">
        <v>-0.15770543128201681</v>
      </c>
      <c r="AB1028" s="742">
        <v>0.26310757385034056</v>
      </c>
      <c r="AC1028" s="744">
        <v>-1.5640688060260031</v>
      </c>
      <c r="AD1028" s="785">
        <v>0</v>
      </c>
      <c r="AE1028" s="1178" t="s">
        <v>1874</v>
      </c>
      <c r="AF1028" s="786" t="s">
        <v>1725</v>
      </c>
      <c r="AG1028" s="787" t="s">
        <v>1428</v>
      </c>
      <c r="AH1028" s="787" t="s">
        <v>1726</v>
      </c>
      <c r="AI1028" s="787">
        <v>1000</v>
      </c>
      <c r="AJ1028" s="787">
        <v>100</v>
      </c>
      <c r="AK1028" s="787">
        <v>1000</v>
      </c>
      <c r="AL1028" s="742">
        <v>0.02</v>
      </c>
      <c r="AM1028" s="742">
        <v>0.2</v>
      </c>
      <c r="AN1028" s="743" t="s">
        <v>2124</v>
      </c>
      <c r="AO1028" s="1172" t="s">
        <v>34</v>
      </c>
      <c r="AP1028" s="1178" t="s">
        <v>1727</v>
      </c>
      <c r="AQ1028" s="745" t="s">
        <v>665</v>
      </c>
      <c r="AR1028" s="742">
        <v>5.3333333333333297E-3</v>
      </c>
      <c r="AS1028" s="742">
        <v>5.3333333333333297E-3</v>
      </c>
      <c r="AT1028" s="742" t="s">
        <v>1414</v>
      </c>
      <c r="AU1028" s="742" t="s">
        <v>2724</v>
      </c>
      <c r="AX1028"/>
      <c r="AY1028" s="190"/>
      <c r="AZ1028" s="176"/>
      <c r="BA1028" s="176"/>
      <c r="BB1028" s="176"/>
      <c r="BC1028" s="751"/>
      <c r="BD1028" s="176"/>
      <c r="BE1028" s="176"/>
      <c r="BF1028" s="176"/>
      <c r="BG1028" s="176"/>
      <c r="BH1028" s="751"/>
      <c r="BI1028" s="178"/>
      <c r="BJ1028" s="191"/>
      <c r="BK1028" s="191"/>
      <c r="BL1028" s="191"/>
      <c r="BM1028" s="178"/>
      <c r="BN1028" s="178"/>
      <c r="BO1028" s="178"/>
      <c r="BP1028" s="178"/>
      <c r="BQ1028" s="178"/>
      <c r="BR1028" s="178"/>
      <c r="BS1028" s="178"/>
      <c r="BT1028" s="178"/>
      <c r="BU1028" s="179"/>
      <c r="BV1028" s="180"/>
      <c r="BW1028" s="181"/>
      <c r="BX1028" s="177"/>
      <c r="BY1028"/>
      <c r="CA1028"/>
    </row>
    <row r="1029" spans="2:79" ht="18.75">
      <c r="B1029" s="1170" t="s">
        <v>1142</v>
      </c>
      <c r="C1029" s="335">
        <v>42870843000199</v>
      </c>
      <c r="D1029" s="1170" t="s">
        <v>14</v>
      </c>
      <c r="E1029" s="1170" t="s">
        <v>607</v>
      </c>
      <c r="F1029" s="1170" t="s">
        <v>1414</v>
      </c>
      <c r="G1029" s="1172" t="s">
        <v>1414</v>
      </c>
      <c r="H1029" s="1172" t="s">
        <v>34</v>
      </c>
      <c r="I1029" s="1172" t="s">
        <v>34</v>
      </c>
      <c r="J1029" s="1172" t="s">
        <v>608</v>
      </c>
      <c r="K1029" s="1172" t="s">
        <v>48</v>
      </c>
      <c r="L1029" s="740" t="s">
        <v>1414</v>
      </c>
      <c r="M1029" s="740" t="s">
        <v>34</v>
      </c>
      <c r="N1029" s="1172" t="s">
        <v>3799</v>
      </c>
      <c r="O1029" s="1172" t="s">
        <v>1320</v>
      </c>
      <c r="P1029" s="783">
        <v>44476</v>
      </c>
      <c r="Q1029" s="741">
        <v>20.02</v>
      </c>
      <c r="R1029" s="741">
        <v>20.583599999999993</v>
      </c>
      <c r="S1029" s="784">
        <v>32</v>
      </c>
      <c r="T1029" s="742">
        <v>-5.1822203496945551E-2</v>
      </c>
      <c r="U1029" s="743">
        <v>-1.5943648227183069</v>
      </c>
      <c r="V1029" s="742">
        <v>-0.21776155717761536</v>
      </c>
      <c r="W1029" s="743">
        <v>-1.6461133471660319</v>
      </c>
      <c r="X1029" s="742"/>
      <c r="Y1029" s="743"/>
      <c r="Z1029" s="742"/>
      <c r="AA1029" s="743"/>
      <c r="AB1029" s="742">
        <v>0.2500704475512131</v>
      </c>
      <c r="AC1029" s="744">
        <v>-1.3998050280872585</v>
      </c>
      <c r="AD1029" s="785">
        <v>0</v>
      </c>
      <c r="AE1029" s="1178" t="s">
        <v>1874</v>
      </c>
      <c r="AF1029" s="786" t="s">
        <v>1725</v>
      </c>
      <c r="AG1029" s="787" t="s">
        <v>1428</v>
      </c>
      <c r="AH1029" s="787" t="s">
        <v>1730</v>
      </c>
      <c r="AI1029" s="787">
        <v>1000</v>
      </c>
      <c r="AJ1029" s="787">
        <v>100</v>
      </c>
      <c r="AK1029" s="787">
        <v>1000</v>
      </c>
      <c r="AL1029" s="742">
        <v>0</v>
      </c>
      <c r="AM1029" s="742">
        <v>0</v>
      </c>
      <c r="AN1029" s="743" t="s">
        <v>2124</v>
      </c>
      <c r="AO1029" s="1172" t="s">
        <v>34</v>
      </c>
      <c r="AP1029" s="1178" t="s">
        <v>1727</v>
      </c>
      <c r="AQ1029" s="745" t="s">
        <v>659</v>
      </c>
      <c r="AR1029" s="742">
        <v>6.0000000000000001E-3</v>
      </c>
      <c r="AS1029" s="742">
        <v>6.0000000000000001E-3</v>
      </c>
      <c r="AT1029" s="742" t="s">
        <v>1414</v>
      </c>
      <c r="AU1029" s="742" t="s">
        <v>2724</v>
      </c>
      <c r="AX1029"/>
      <c r="AY1029" s="190"/>
      <c r="AZ1029" s="176"/>
      <c r="BA1029" s="176"/>
      <c r="BB1029" s="176"/>
      <c r="BC1029" s="751"/>
      <c r="BD1029" s="176"/>
      <c r="BE1029" s="176"/>
      <c r="BF1029" s="176"/>
      <c r="BG1029" s="176"/>
      <c r="BH1029" s="751"/>
      <c r="BI1029" s="178"/>
      <c r="BJ1029" s="191"/>
      <c r="BK1029" s="191"/>
      <c r="BL1029" s="191"/>
      <c r="BM1029" s="178"/>
      <c r="BN1029" s="178"/>
      <c r="BO1029" s="178"/>
      <c r="BP1029" s="178"/>
      <c r="BQ1029" s="178"/>
      <c r="BR1029" s="178"/>
      <c r="BS1029" s="178"/>
      <c r="BT1029" s="178"/>
      <c r="BU1029" s="179"/>
      <c r="BV1029" s="180"/>
      <c r="BW1029" s="181"/>
      <c r="BX1029" s="177"/>
      <c r="BY1029"/>
      <c r="CA1029"/>
    </row>
    <row r="1030" spans="2:79" ht="18.75">
      <c r="B1030" s="1170" t="s">
        <v>1681</v>
      </c>
      <c r="C1030" s="335">
        <v>41544075000110</v>
      </c>
      <c r="D1030" s="1170" t="s">
        <v>14</v>
      </c>
      <c r="E1030" s="1170" t="s">
        <v>607</v>
      </c>
      <c r="F1030" s="1170" t="s">
        <v>1414</v>
      </c>
      <c r="G1030" s="1172" t="s">
        <v>1414</v>
      </c>
      <c r="H1030" s="1172" t="s">
        <v>34</v>
      </c>
      <c r="I1030" s="1172" t="s">
        <v>34</v>
      </c>
      <c r="J1030" s="1172" t="s">
        <v>611</v>
      </c>
      <c r="K1030" s="1172" t="s">
        <v>48</v>
      </c>
      <c r="L1030" s="740" t="s">
        <v>1414</v>
      </c>
      <c r="M1030" s="740" t="s">
        <v>34</v>
      </c>
      <c r="N1030" s="1172" t="s">
        <v>3800</v>
      </c>
      <c r="O1030" s="1172" t="s">
        <v>1320</v>
      </c>
      <c r="P1030" s="783">
        <v>44316</v>
      </c>
      <c r="Q1030" s="741">
        <v>52.829427940000002</v>
      </c>
      <c r="R1030" s="741">
        <v>58.288798488995972</v>
      </c>
      <c r="S1030" s="784">
        <v>5</v>
      </c>
      <c r="T1030" s="742">
        <v>4.6900820350270989E-2</v>
      </c>
      <c r="U1030" s="743">
        <v>1.4429532724811749</v>
      </c>
      <c r="V1030" s="742">
        <v>6.1990027488100008E-2</v>
      </c>
      <c r="W1030" s="743">
        <v>0.46859791490249325</v>
      </c>
      <c r="X1030" s="742"/>
      <c r="Y1030" s="743"/>
      <c r="Z1030" s="742"/>
      <c r="AA1030" s="743"/>
      <c r="AB1030" s="742">
        <v>0.29215866993678324</v>
      </c>
      <c r="AC1030" s="744">
        <v>-0.2406168032176311</v>
      </c>
      <c r="AD1030" s="785">
        <v>0</v>
      </c>
      <c r="AE1030" s="1178" t="s">
        <v>1793</v>
      </c>
      <c r="AF1030" s="786" t="s">
        <v>1741</v>
      </c>
      <c r="AG1030" s="787" t="s">
        <v>1427</v>
      </c>
      <c r="AH1030" s="787" t="s">
        <v>1726</v>
      </c>
      <c r="AI1030" s="787">
        <v>1000</v>
      </c>
      <c r="AJ1030" s="787">
        <v>1000</v>
      </c>
      <c r="AK1030" s="787">
        <v>1000</v>
      </c>
      <c r="AL1030" s="742">
        <v>1E-3</v>
      </c>
      <c r="AM1030" s="742">
        <v>0</v>
      </c>
      <c r="AN1030" s="743" t="s">
        <v>34</v>
      </c>
      <c r="AO1030" s="1172" t="s">
        <v>34</v>
      </c>
      <c r="AP1030" s="1178" t="s">
        <v>1727</v>
      </c>
      <c r="AQ1030" s="745" t="s">
        <v>687</v>
      </c>
      <c r="AR1030" s="742">
        <v>0</v>
      </c>
      <c r="AS1030" s="742">
        <v>0</v>
      </c>
      <c r="AT1030" s="742" t="s">
        <v>1414</v>
      </c>
      <c r="AU1030" s="742" t="s">
        <v>2724</v>
      </c>
      <c r="AX1030"/>
      <c r="AY1030" s="190"/>
      <c r="AZ1030" s="176"/>
      <c r="BA1030" s="176"/>
      <c r="BB1030" s="176"/>
      <c r="BC1030" s="751"/>
      <c r="BD1030" s="176"/>
      <c r="BE1030" s="176"/>
      <c r="BF1030" s="176"/>
      <c r="BG1030" s="176"/>
      <c r="BH1030" s="751"/>
      <c r="BI1030" s="178"/>
      <c r="BJ1030" s="191"/>
      <c r="BK1030" s="191"/>
      <c r="BL1030" s="191"/>
      <c r="BM1030" s="178"/>
      <c r="BN1030" s="178"/>
      <c r="BO1030" s="178"/>
      <c r="BP1030" s="178"/>
      <c r="BQ1030" s="178"/>
      <c r="BR1030" s="178"/>
      <c r="BS1030" s="178"/>
      <c r="BT1030" s="178"/>
      <c r="BU1030" s="179"/>
      <c r="BV1030" s="180"/>
      <c r="BW1030" s="181"/>
      <c r="BX1030" s="177"/>
      <c r="BY1030"/>
      <c r="CA1030"/>
    </row>
    <row r="1031" spans="2:79" ht="18.75">
      <c r="B1031" s="1170" t="s">
        <v>1682</v>
      </c>
      <c r="C1031" s="335">
        <v>31964487000156</v>
      </c>
      <c r="D1031" s="1170" t="s">
        <v>1414</v>
      </c>
      <c r="E1031" s="1170" t="s">
        <v>1414</v>
      </c>
      <c r="F1031" s="1170" t="s">
        <v>1414</v>
      </c>
      <c r="G1031" s="1172" t="s">
        <v>1414</v>
      </c>
      <c r="H1031" s="1172" t="s">
        <v>34</v>
      </c>
      <c r="I1031" s="1172" t="s">
        <v>1414</v>
      </c>
      <c r="J1031" s="1172" t="s">
        <v>1414</v>
      </c>
      <c r="K1031" s="1172" t="s">
        <v>1414</v>
      </c>
      <c r="L1031" s="740" t="s">
        <v>1414</v>
      </c>
      <c r="M1031" s="740" t="s">
        <v>34</v>
      </c>
      <c r="N1031" s="1172" t="s">
        <v>3801</v>
      </c>
      <c r="O1031" s="1172" t="s">
        <v>1320</v>
      </c>
      <c r="P1031" s="783">
        <v>43463</v>
      </c>
      <c r="Q1031" s="741">
        <v>146.58084023999999</v>
      </c>
      <c r="R1031" s="741">
        <v>140.20861151899601</v>
      </c>
      <c r="S1031" s="784">
        <v>1</v>
      </c>
      <c r="T1031" s="742">
        <v>4.3795951529882471E-2</v>
      </c>
      <c r="U1031" s="743">
        <v>1.3474287040078541</v>
      </c>
      <c r="V1031" s="742">
        <v>0.11265463936894693</v>
      </c>
      <c r="W1031" s="743">
        <v>0.85158421848602517</v>
      </c>
      <c r="X1031" s="742">
        <v>7.3831492478785066E-2</v>
      </c>
      <c r="Y1031" s="743">
        <v>0.35964271606128112</v>
      </c>
      <c r="Z1031" s="742">
        <v>1.4630938442656665</v>
      </c>
      <c r="AA1031" s="743">
        <v>6.3043427149436635</v>
      </c>
      <c r="AB1031" s="742">
        <v>7.8365935541378856E-2</v>
      </c>
      <c r="AC1031" s="744">
        <v>-0.25053836435462312</v>
      </c>
      <c r="AD1031" s="785">
        <v>0</v>
      </c>
      <c r="AE1031" s="1178" t="s">
        <v>1793</v>
      </c>
      <c r="AF1031" s="786" t="s">
        <v>1741</v>
      </c>
      <c r="AG1031" s="787" t="s">
        <v>1427</v>
      </c>
      <c r="AH1031" s="787" t="s">
        <v>1730</v>
      </c>
      <c r="AI1031" s="787">
        <v>0</v>
      </c>
      <c r="AJ1031" s="787">
        <v>0</v>
      </c>
      <c r="AK1031" s="787">
        <v>0</v>
      </c>
      <c r="AL1031" s="742">
        <v>1E-3</v>
      </c>
      <c r="AM1031" s="742">
        <v>0.1</v>
      </c>
      <c r="AN1031" s="743" t="s">
        <v>34</v>
      </c>
      <c r="AO1031" s="1172" t="s">
        <v>34</v>
      </c>
      <c r="AP1031" s="1178" t="s">
        <v>1742</v>
      </c>
      <c r="AQ1031" s="745" t="s">
        <v>668</v>
      </c>
      <c r="AR1031" s="742">
        <v>0</v>
      </c>
      <c r="AS1031" s="742">
        <v>0</v>
      </c>
      <c r="AT1031" s="742" t="s">
        <v>1414</v>
      </c>
      <c r="AU1031" s="742" t="s">
        <v>2724</v>
      </c>
      <c r="AX1031"/>
      <c r="AY1031" s="190"/>
      <c r="AZ1031" s="176"/>
      <c r="BA1031" s="176"/>
      <c r="BB1031" s="176"/>
      <c r="BC1031" s="751"/>
      <c r="BD1031" s="176"/>
      <c r="BE1031" s="176"/>
      <c r="BF1031" s="176"/>
      <c r="BG1031" s="176"/>
      <c r="BH1031" s="751"/>
      <c r="BI1031" s="178"/>
      <c r="BJ1031" s="191"/>
      <c r="BK1031" s="191"/>
      <c r="BL1031" s="191"/>
      <c r="BM1031" s="178"/>
      <c r="BN1031" s="178"/>
      <c r="BO1031" s="178"/>
      <c r="BP1031" s="178"/>
      <c r="BQ1031" s="178"/>
      <c r="BR1031" s="178"/>
      <c r="BS1031" s="178"/>
      <c r="BT1031" s="178"/>
      <c r="BU1031" s="179"/>
      <c r="BV1031" s="180"/>
      <c r="BW1031" s="181"/>
      <c r="BX1031" s="177"/>
      <c r="BY1031"/>
      <c r="CA1031"/>
    </row>
    <row r="1032" spans="2:79" ht="18.75">
      <c r="B1032" s="1170" t="s">
        <v>344</v>
      </c>
      <c r="C1032" s="335">
        <v>35726581000128</v>
      </c>
      <c r="D1032" s="1170" t="s">
        <v>14</v>
      </c>
      <c r="E1032" s="1170" t="s">
        <v>607</v>
      </c>
      <c r="F1032" s="1170" t="s">
        <v>1414</v>
      </c>
      <c r="G1032" s="1172" t="s">
        <v>1414</v>
      </c>
      <c r="H1032" s="1172" t="s">
        <v>34</v>
      </c>
      <c r="I1032" s="1172" t="s">
        <v>34</v>
      </c>
      <c r="J1032" s="1172" t="s">
        <v>608</v>
      </c>
      <c r="K1032" s="1172" t="s">
        <v>48</v>
      </c>
      <c r="L1032" s="740" t="s">
        <v>1414</v>
      </c>
      <c r="M1032" s="740" t="s">
        <v>1411</v>
      </c>
      <c r="N1032" s="1172" t="s">
        <v>3802</v>
      </c>
      <c r="O1032" s="1172" t="s">
        <v>1320</v>
      </c>
      <c r="P1032" s="783">
        <v>43831</v>
      </c>
      <c r="Q1032" s="741">
        <v>6.4902033799999996</v>
      </c>
      <c r="R1032" s="741">
        <v>7.7450370320779243</v>
      </c>
      <c r="S1032" s="784">
        <v>32</v>
      </c>
      <c r="T1032" s="742">
        <v>-7.3814607131472476E-2</v>
      </c>
      <c r="U1032" s="743">
        <v>-2.2709843478602409</v>
      </c>
      <c r="V1032" s="742">
        <v>-1.3327494135631723E-2</v>
      </c>
      <c r="W1032" s="743">
        <v>-0.10074581696275432</v>
      </c>
      <c r="X1032" s="742">
        <v>-3.7481362801206619E-2</v>
      </c>
      <c r="Y1032" s="743">
        <v>-0.18257654920598504</v>
      </c>
      <c r="Z1032" s="742">
        <v>0.64658937961826046</v>
      </c>
      <c r="AA1032" s="743">
        <v>2.7860967776829431</v>
      </c>
      <c r="AB1032" s="742">
        <v>0.23125212440505183</v>
      </c>
      <c r="AC1032" s="744">
        <v>-0.62968419075442006</v>
      </c>
      <c r="AD1032" s="785">
        <v>41867101000141</v>
      </c>
      <c r="AE1032" s="1178" t="s">
        <v>1811</v>
      </c>
      <c r="AF1032" s="786" t="s">
        <v>1763</v>
      </c>
      <c r="AG1032" s="787" t="s">
        <v>59</v>
      </c>
      <c r="AH1032" s="787" t="s">
        <v>1730</v>
      </c>
      <c r="AI1032" s="787">
        <v>100</v>
      </c>
      <c r="AJ1032" s="787">
        <v>100</v>
      </c>
      <c r="AK1032" s="787">
        <v>100</v>
      </c>
      <c r="AL1032" s="742">
        <v>0.02</v>
      </c>
      <c r="AM1032" s="742">
        <v>0.2</v>
      </c>
      <c r="AN1032" s="743" t="s">
        <v>2119</v>
      </c>
      <c r="AO1032" s="1172" t="s">
        <v>34</v>
      </c>
      <c r="AP1032" s="1178" t="s">
        <v>1727</v>
      </c>
      <c r="AQ1032" s="745" t="s">
        <v>659</v>
      </c>
      <c r="AR1032" s="742">
        <v>3.3333333333333301E-3</v>
      </c>
      <c r="AS1032" s="742">
        <v>3.3333333333333301E-3</v>
      </c>
      <c r="AT1032" s="742" t="s">
        <v>1414</v>
      </c>
      <c r="AU1032" s="742" t="s">
        <v>2724</v>
      </c>
      <c r="AX1032"/>
      <c r="AY1032" s="190"/>
      <c r="AZ1032" s="176"/>
      <c r="BA1032" s="176"/>
      <c r="BB1032" s="176"/>
      <c r="BC1032" s="751"/>
      <c r="BD1032" s="176"/>
      <c r="BE1032" s="176"/>
      <c r="BF1032" s="176"/>
      <c r="BG1032" s="176"/>
      <c r="BH1032" s="751"/>
      <c r="BI1032" s="178"/>
      <c r="BJ1032" s="191"/>
      <c r="BK1032" s="191"/>
      <c r="BL1032" s="191"/>
      <c r="BM1032" s="178"/>
      <c r="BN1032" s="178"/>
      <c r="BO1032" s="178"/>
      <c r="BP1032" s="178"/>
      <c r="BQ1032" s="178"/>
      <c r="BR1032" s="178"/>
      <c r="BS1032" s="178"/>
      <c r="BT1032" s="178"/>
      <c r="BU1032" s="179"/>
      <c r="BV1032" s="180"/>
      <c r="BW1032" s="181"/>
      <c r="BX1032" s="177"/>
      <c r="BY1032"/>
      <c r="CA1032"/>
    </row>
    <row r="1033" spans="2:79" ht="18.75">
      <c r="B1033" s="1170" t="s">
        <v>345</v>
      </c>
      <c r="C1033" s="335">
        <v>35343836000173</v>
      </c>
      <c r="D1033" s="1170" t="s">
        <v>13</v>
      </c>
      <c r="E1033" s="1170" t="s">
        <v>616</v>
      </c>
      <c r="F1033" s="1170" t="s">
        <v>617</v>
      </c>
      <c r="G1033" s="1172" t="s">
        <v>34</v>
      </c>
      <c r="H1033" s="1172" t="s">
        <v>865</v>
      </c>
      <c r="I1033" s="1172" t="s">
        <v>34</v>
      </c>
      <c r="J1033" s="1172" t="s">
        <v>608</v>
      </c>
      <c r="K1033" s="1172" t="s">
        <v>48</v>
      </c>
      <c r="L1033" s="740" t="s">
        <v>1414</v>
      </c>
      <c r="M1033" s="740" t="s">
        <v>1411</v>
      </c>
      <c r="N1033" s="1172" t="s">
        <v>3803</v>
      </c>
      <c r="O1033" s="1172" t="s">
        <v>1320</v>
      </c>
      <c r="P1033" s="783">
        <v>43831</v>
      </c>
      <c r="Q1033" s="741">
        <v>15.72198107</v>
      </c>
      <c r="R1033" s="741">
        <v>17.959233469655189</v>
      </c>
      <c r="S1033" s="784">
        <v>17</v>
      </c>
      <c r="T1033" s="742">
        <v>-4.1287130738618338E-2</v>
      </c>
      <c r="U1033" s="743">
        <v>-1.2702421826679886</v>
      </c>
      <c r="V1033" s="742">
        <v>7.7375100090616433E-2</v>
      </c>
      <c r="W1033" s="743">
        <v>0.58489747523978519</v>
      </c>
      <c r="X1033" s="742">
        <v>4.9116886667709636E-2</v>
      </c>
      <c r="Y1033" s="743">
        <v>0.23925468567122618</v>
      </c>
      <c r="Z1033" s="742">
        <v>0.164421015111889</v>
      </c>
      <c r="AA1033" s="743">
        <v>0.70847569543602096</v>
      </c>
      <c r="AB1033" s="742">
        <v>5.8712014268166336E-2</v>
      </c>
      <c r="AC1033" s="744">
        <v>-0.93529771162631248</v>
      </c>
      <c r="AD1033" s="785">
        <v>35726638000199</v>
      </c>
      <c r="AE1033" s="1178" t="s">
        <v>1811</v>
      </c>
      <c r="AF1033" s="786" t="s">
        <v>1763</v>
      </c>
      <c r="AG1033" s="787" t="s">
        <v>59</v>
      </c>
      <c r="AH1033" s="787" t="s">
        <v>1730</v>
      </c>
      <c r="AI1033" s="787">
        <v>100</v>
      </c>
      <c r="AJ1033" s="787">
        <v>100</v>
      </c>
      <c r="AK1033" s="787">
        <v>100</v>
      </c>
      <c r="AL1033" s="742">
        <v>1.4999999999999999E-2</v>
      </c>
      <c r="AM1033" s="742">
        <v>0.2</v>
      </c>
      <c r="AN1033" s="743" t="s">
        <v>64</v>
      </c>
      <c r="AO1033" s="1172" t="s">
        <v>34</v>
      </c>
      <c r="AP1033" s="1178" t="s">
        <v>1742</v>
      </c>
      <c r="AQ1033" s="745" t="s">
        <v>674</v>
      </c>
      <c r="AR1033" s="742">
        <v>2.16666666666667E-3</v>
      </c>
      <c r="AS1033" s="742">
        <v>2.16666666666667E-3</v>
      </c>
      <c r="AT1033" s="742" t="s">
        <v>1414</v>
      </c>
      <c r="AU1033" s="742" t="s">
        <v>2724</v>
      </c>
      <c r="AX1033"/>
      <c r="AY1033" s="190"/>
      <c r="AZ1033" s="176"/>
      <c r="BA1033" s="176"/>
      <c r="BB1033" s="176"/>
      <c r="BC1033" s="751"/>
      <c r="BD1033" s="176"/>
      <c r="BE1033" s="176"/>
      <c r="BF1033" s="176"/>
      <c r="BG1033" s="176"/>
      <c r="BH1033" s="751"/>
      <c r="BI1033" s="178"/>
      <c r="BJ1033" s="191"/>
      <c r="BK1033" s="191"/>
      <c r="BL1033" s="191"/>
      <c r="BM1033" s="178"/>
      <c r="BN1033" s="178"/>
      <c r="BO1033" s="178"/>
      <c r="BP1033" s="178"/>
      <c r="BQ1033" s="178"/>
      <c r="BR1033" s="178"/>
      <c r="BS1033" s="178"/>
      <c r="BT1033" s="178"/>
      <c r="BU1033" s="179"/>
      <c r="BV1033" s="180"/>
      <c r="BW1033" s="181"/>
      <c r="BX1033" s="177"/>
      <c r="BY1033"/>
      <c r="CA1033"/>
    </row>
    <row r="1034" spans="2:79" ht="18.75">
      <c r="B1034" s="1170" t="s">
        <v>1143</v>
      </c>
      <c r="C1034" s="335">
        <v>11451917000129</v>
      </c>
      <c r="D1034" s="1170" t="s">
        <v>14</v>
      </c>
      <c r="E1034" s="1170" t="s">
        <v>607</v>
      </c>
      <c r="F1034" s="1170" t="s">
        <v>1414</v>
      </c>
      <c r="G1034" s="1172" t="s">
        <v>1414</v>
      </c>
      <c r="H1034" s="1172" t="s">
        <v>34</v>
      </c>
      <c r="I1034" s="1172" t="s">
        <v>34</v>
      </c>
      <c r="J1034" s="1172" t="s">
        <v>608</v>
      </c>
      <c r="K1034" s="1172" t="s">
        <v>48</v>
      </c>
      <c r="L1034" s="740" t="s">
        <v>1414</v>
      </c>
      <c r="M1034" s="740" t="s">
        <v>34</v>
      </c>
      <c r="N1034" s="1172" t="s">
        <v>3804</v>
      </c>
      <c r="O1034" s="1172" t="s">
        <v>1320</v>
      </c>
      <c r="P1034" s="783">
        <v>40601</v>
      </c>
      <c r="Q1034" s="741">
        <v>102.319818</v>
      </c>
      <c r="R1034" s="741">
        <v>139.88563630769241</v>
      </c>
      <c r="S1034" s="784">
        <v>15</v>
      </c>
      <c r="T1034" s="742">
        <v>-8.8226033302234996E-2</v>
      </c>
      <c r="U1034" s="743">
        <v>-2.7143670946633569</v>
      </c>
      <c r="V1034" s="742">
        <v>-0.35556585796911366</v>
      </c>
      <c r="W1034" s="743">
        <v>-2.6878100624625092</v>
      </c>
      <c r="X1034" s="742">
        <v>-0.25079939771596171</v>
      </c>
      <c r="Y1034" s="743">
        <v>-1.2216761919992301</v>
      </c>
      <c r="Z1034" s="742">
        <v>0.20473770987824924</v>
      </c>
      <c r="AA1034" s="743">
        <v>0.88219678785745737</v>
      </c>
      <c r="AB1034" s="742">
        <v>0.33761663565690309</v>
      </c>
      <c r="AC1034" s="744">
        <v>-1.4449944674689863</v>
      </c>
      <c r="AD1034" s="785">
        <v>0</v>
      </c>
      <c r="AE1034" s="1178" t="s">
        <v>1834</v>
      </c>
      <c r="AF1034" s="786" t="s">
        <v>1763</v>
      </c>
      <c r="AG1034" s="787" t="s">
        <v>59</v>
      </c>
      <c r="AH1034" s="787" t="s">
        <v>1730</v>
      </c>
      <c r="AI1034" s="787">
        <v>1000</v>
      </c>
      <c r="AJ1034" s="787">
        <v>1000</v>
      </c>
      <c r="AK1034" s="787">
        <v>1000</v>
      </c>
      <c r="AL1034" s="742">
        <v>0.02</v>
      </c>
      <c r="AM1034" s="742">
        <v>0.2</v>
      </c>
      <c r="AN1034" s="743" t="s">
        <v>666</v>
      </c>
      <c r="AO1034" s="1172" t="s">
        <v>34</v>
      </c>
      <c r="AP1034" s="1178" t="s">
        <v>1727</v>
      </c>
      <c r="AQ1034" s="745" t="s">
        <v>665</v>
      </c>
      <c r="AR1034" s="742">
        <v>5.5560000000000002E-3</v>
      </c>
      <c r="AS1034" s="742">
        <v>5.5560000000000002E-3</v>
      </c>
      <c r="AT1034" s="742" t="s">
        <v>1414</v>
      </c>
      <c r="AU1034" s="742" t="s">
        <v>2724</v>
      </c>
      <c r="AX1034"/>
      <c r="AY1034" s="190"/>
      <c r="AZ1034" s="176"/>
      <c r="BA1034" s="176"/>
      <c r="BB1034" s="176"/>
      <c r="BC1034" s="751"/>
      <c r="BD1034" s="176"/>
      <c r="BE1034" s="176"/>
      <c r="BF1034" s="176"/>
      <c r="BG1034" s="176"/>
      <c r="BH1034" s="751"/>
      <c r="BI1034" s="178"/>
      <c r="BJ1034" s="191"/>
      <c r="BK1034" s="191"/>
      <c r="BL1034" s="191"/>
      <c r="BM1034" s="178"/>
      <c r="BN1034" s="178"/>
      <c r="BO1034" s="178"/>
      <c r="BP1034" s="178"/>
      <c r="BQ1034" s="178"/>
      <c r="BR1034" s="178"/>
      <c r="BS1034" s="178"/>
      <c r="BT1034" s="178"/>
      <c r="BU1034" s="179"/>
      <c r="BV1034" s="180"/>
      <c r="BW1034" s="181"/>
      <c r="BX1034" s="177"/>
      <c r="BY1034"/>
      <c r="CA1034"/>
    </row>
    <row r="1035" spans="2:79" ht="18.75">
      <c r="B1035" s="1170" t="s">
        <v>346</v>
      </c>
      <c r="C1035" s="335">
        <v>29206196000157</v>
      </c>
      <c r="D1035" s="1170" t="s">
        <v>11</v>
      </c>
      <c r="E1035" s="1170" t="s">
        <v>620</v>
      </c>
      <c r="F1035" s="1170" t="s">
        <v>663</v>
      </c>
      <c r="G1035" s="1172" t="s">
        <v>738</v>
      </c>
      <c r="H1035" s="1172" t="s">
        <v>34</v>
      </c>
      <c r="I1035" s="1172" t="s">
        <v>1414</v>
      </c>
      <c r="J1035" s="1172" t="s">
        <v>608</v>
      </c>
      <c r="K1035" s="1172" t="s">
        <v>48</v>
      </c>
      <c r="L1035" s="740" t="s">
        <v>1414</v>
      </c>
      <c r="M1035" s="740" t="s">
        <v>34</v>
      </c>
      <c r="N1035" s="1172" t="s">
        <v>3807</v>
      </c>
      <c r="O1035" s="1172" t="s">
        <v>1320</v>
      </c>
      <c r="P1035" s="783">
        <v>43109</v>
      </c>
      <c r="Q1035" s="741">
        <v>656.27076466999995</v>
      </c>
      <c r="R1035" s="741">
        <v>958.05623452721727</v>
      </c>
      <c r="S1035" s="784">
        <v>1</v>
      </c>
      <c r="T1035" s="742">
        <v>1.7647075186768557E-3</v>
      </c>
      <c r="U1035" s="743">
        <v>5.4293090611840233E-2</v>
      </c>
      <c r="V1035" s="742">
        <v>0.10726085137540475</v>
      </c>
      <c r="W1035" s="743">
        <v>0.8108112440316233</v>
      </c>
      <c r="X1035" s="742">
        <v>0.19729262210754839</v>
      </c>
      <c r="Y1035" s="743">
        <v>0.96103779148171775</v>
      </c>
      <c r="Z1035" s="742">
        <v>0.23944658325415236</v>
      </c>
      <c r="AA1035" s="743">
        <v>1.0317542710420728</v>
      </c>
      <c r="AB1035" s="742">
        <v>1.0902193285152764E-2</v>
      </c>
      <c r="AC1035" s="744">
        <v>-2.2956354423914775</v>
      </c>
      <c r="AD1035" s="785">
        <v>0</v>
      </c>
      <c r="AE1035" s="1178" t="s">
        <v>1877</v>
      </c>
      <c r="AF1035" s="786" t="s">
        <v>1725</v>
      </c>
      <c r="AG1035" s="787" t="s">
        <v>1428</v>
      </c>
      <c r="AH1035" s="787" t="s">
        <v>1730</v>
      </c>
      <c r="AI1035" s="787">
        <v>500</v>
      </c>
      <c r="AJ1035" s="787">
        <v>100</v>
      </c>
      <c r="AK1035" s="787">
        <v>100</v>
      </c>
      <c r="AL1035" s="742">
        <v>6.0000000000000001E-3</v>
      </c>
      <c r="AM1035" s="742">
        <v>0</v>
      </c>
      <c r="AN1035" s="743" t="s">
        <v>64</v>
      </c>
      <c r="AO1035" s="1172" t="s">
        <v>34</v>
      </c>
      <c r="AP1035" s="1178" t="s">
        <v>1731</v>
      </c>
      <c r="AQ1035" s="745" t="s">
        <v>662</v>
      </c>
      <c r="AR1035" s="742">
        <v>1.1199999999999999E-3</v>
      </c>
      <c r="AS1035" s="742">
        <v>1.1199999999999999E-3</v>
      </c>
      <c r="AT1035" s="742" t="s">
        <v>1414</v>
      </c>
      <c r="AU1035" s="742" t="s">
        <v>2724</v>
      </c>
      <c r="AX1035" s="190"/>
      <c r="AY1035" s="190"/>
      <c r="AZ1035" s="176"/>
      <c r="BA1035" s="176"/>
      <c r="BB1035" s="176"/>
      <c r="BC1035" s="751"/>
      <c r="BD1035" s="176"/>
      <c r="BE1035" s="176"/>
      <c r="BF1035" s="176"/>
      <c r="BG1035" s="176"/>
      <c r="BH1035" s="751"/>
      <c r="BI1035" s="178"/>
      <c r="BJ1035" s="191"/>
      <c r="BK1035" s="191"/>
      <c r="BL1035" s="191"/>
      <c r="BM1035" s="210"/>
      <c r="BN1035" s="178"/>
      <c r="BO1035" s="178"/>
      <c r="BP1035" s="178"/>
      <c r="BQ1035" s="178"/>
      <c r="BR1035" s="178"/>
      <c r="BS1035" s="178"/>
      <c r="BT1035" s="178"/>
      <c r="BU1035" s="179"/>
      <c r="BV1035" s="180"/>
      <c r="BW1035" s="181"/>
      <c r="BX1035" s="177"/>
      <c r="BY1035"/>
      <c r="CA1035"/>
    </row>
    <row r="1036" spans="2:79" ht="18.75">
      <c r="B1036" s="1170" t="s">
        <v>347</v>
      </c>
      <c r="C1036" s="335">
        <v>29196922000106</v>
      </c>
      <c r="D1036" s="1170" t="s">
        <v>11</v>
      </c>
      <c r="E1036" s="1170" t="s">
        <v>620</v>
      </c>
      <c r="F1036" s="1170" t="s">
        <v>663</v>
      </c>
      <c r="G1036" s="1172" t="s">
        <v>738</v>
      </c>
      <c r="H1036" s="1172" t="s">
        <v>34</v>
      </c>
      <c r="I1036" s="1172" t="s">
        <v>1414</v>
      </c>
      <c r="J1036" s="1172" t="s">
        <v>608</v>
      </c>
      <c r="K1036" s="1172" t="s">
        <v>48</v>
      </c>
      <c r="L1036" s="740" t="s">
        <v>1414</v>
      </c>
      <c r="M1036" s="740" t="s">
        <v>34</v>
      </c>
      <c r="N1036" s="1172" t="s">
        <v>3808</v>
      </c>
      <c r="O1036" s="1172" t="s">
        <v>1320</v>
      </c>
      <c r="P1036" s="783">
        <v>43109</v>
      </c>
      <c r="Q1036" s="741">
        <v>416.83513921000002</v>
      </c>
      <c r="R1036" s="741">
        <v>381.41346716931139</v>
      </c>
      <c r="S1036" s="784">
        <v>31</v>
      </c>
      <c r="T1036" s="742">
        <v>1.5464284434349551E-2</v>
      </c>
      <c r="U1036" s="743">
        <v>0.47577504326095332</v>
      </c>
      <c r="V1036" s="742">
        <v>0.12443067439771749</v>
      </c>
      <c r="W1036" s="743">
        <v>0.94060217321043493</v>
      </c>
      <c r="X1036" s="742">
        <v>0.21957099487962228</v>
      </c>
      <c r="Y1036" s="743">
        <v>1.0695586167308702</v>
      </c>
      <c r="Z1036" s="742">
        <v>0.26092767869072198</v>
      </c>
      <c r="AA1036" s="743">
        <v>1.124314422296429</v>
      </c>
      <c r="AB1036" s="742">
        <v>4.4629124851266301E-3</v>
      </c>
      <c r="AC1036" s="744">
        <v>-1.7606525579592167</v>
      </c>
      <c r="AD1036" s="785">
        <v>0</v>
      </c>
      <c r="AE1036" s="1178" t="s">
        <v>1877</v>
      </c>
      <c r="AF1036" s="786" t="s">
        <v>1725</v>
      </c>
      <c r="AG1036" s="787" t="s">
        <v>1428</v>
      </c>
      <c r="AH1036" s="787" t="s">
        <v>1730</v>
      </c>
      <c r="AI1036" s="787">
        <v>500</v>
      </c>
      <c r="AJ1036" s="787">
        <v>100</v>
      </c>
      <c r="AK1036" s="787">
        <v>100</v>
      </c>
      <c r="AL1036" s="742">
        <v>0.01</v>
      </c>
      <c r="AM1036" s="742">
        <v>0</v>
      </c>
      <c r="AN1036" s="743" t="s">
        <v>64</v>
      </c>
      <c r="AO1036" s="1172" t="s">
        <v>34</v>
      </c>
      <c r="AP1036" s="1178" t="s">
        <v>1731</v>
      </c>
      <c r="AQ1036" s="745" t="s">
        <v>662</v>
      </c>
      <c r="AR1036" s="742">
        <v>2E-3</v>
      </c>
      <c r="AS1036" s="742">
        <v>2E-3</v>
      </c>
      <c r="AT1036" s="742" t="s">
        <v>1414</v>
      </c>
      <c r="AU1036" s="742" t="s">
        <v>2724</v>
      </c>
      <c r="AX1036" s="190"/>
      <c r="AY1036" s="190"/>
      <c r="AZ1036" s="176"/>
      <c r="BA1036" s="176"/>
      <c r="BB1036" s="176"/>
      <c r="BC1036" s="751"/>
      <c r="BD1036" s="176"/>
      <c r="BE1036" s="176"/>
      <c r="BF1036" s="176"/>
      <c r="BG1036" s="176"/>
      <c r="BH1036" s="751"/>
      <c r="BI1036" s="178"/>
      <c r="BJ1036" s="191"/>
      <c r="BK1036" s="191"/>
      <c r="BL1036" s="191"/>
      <c r="BM1036" s="210"/>
      <c r="BN1036" s="178"/>
      <c r="BO1036" s="178"/>
      <c r="BP1036" s="178"/>
      <c r="BQ1036" s="178"/>
      <c r="BR1036" s="178"/>
      <c r="BS1036" s="178"/>
      <c r="BT1036" s="178"/>
      <c r="BU1036" s="179"/>
      <c r="BV1036" s="180"/>
      <c r="BW1036" s="181"/>
      <c r="BX1036" s="177"/>
      <c r="BY1036"/>
      <c r="CA1036"/>
    </row>
    <row r="1037" spans="2:79" ht="18.75">
      <c r="B1037" s="1170" t="s">
        <v>1146</v>
      </c>
      <c r="C1037" s="335">
        <v>43985450000193</v>
      </c>
      <c r="D1037" s="1170" t="s">
        <v>11</v>
      </c>
      <c r="E1037" s="1170" t="s">
        <v>620</v>
      </c>
      <c r="F1037" s="1170" t="s">
        <v>685</v>
      </c>
      <c r="G1037" s="1172" t="s">
        <v>738</v>
      </c>
      <c r="H1037" s="1172" t="s">
        <v>34</v>
      </c>
      <c r="I1037" s="1172" t="s">
        <v>1318</v>
      </c>
      <c r="J1037" s="1172" t="s">
        <v>608</v>
      </c>
      <c r="K1037" s="1172" t="s">
        <v>48</v>
      </c>
      <c r="L1037" s="740" t="s">
        <v>1414</v>
      </c>
      <c r="M1037" s="740" t="s">
        <v>1411</v>
      </c>
      <c r="N1037" s="1172" t="s">
        <v>3809</v>
      </c>
      <c r="O1037" s="1172" t="s">
        <v>1320</v>
      </c>
      <c r="P1037" s="783">
        <v>44505</v>
      </c>
      <c r="Q1037" s="741">
        <v>0</v>
      </c>
      <c r="R1037" s="741">
        <v>0</v>
      </c>
      <c r="S1037" s="784">
        <v>362</v>
      </c>
      <c r="T1037" s="742"/>
      <c r="U1037" s="743"/>
      <c r="V1037" s="742">
        <v>0</v>
      </c>
      <c r="W1037" s="743">
        <v>0</v>
      </c>
      <c r="X1037" s="742"/>
      <c r="Y1037" s="743"/>
      <c r="Z1037" s="742"/>
      <c r="AA1037" s="743"/>
      <c r="AB1037" s="742"/>
      <c r="AC1037" s="744"/>
      <c r="AD1037" s="785">
        <v>0</v>
      </c>
      <c r="AE1037" s="1178" t="s">
        <v>1877</v>
      </c>
      <c r="AF1037" s="786" t="s">
        <v>1741</v>
      </c>
      <c r="AG1037" s="787" t="s">
        <v>1427</v>
      </c>
      <c r="AH1037" s="787" t="s">
        <v>1726</v>
      </c>
      <c r="AI1037" s="787">
        <v>25000</v>
      </c>
      <c r="AJ1037" s="787">
        <v>1000</v>
      </c>
      <c r="AK1037" s="787">
        <v>1000</v>
      </c>
      <c r="AL1037" s="742">
        <v>0</v>
      </c>
      <c r="AM1037" s="742">
        <v>0</v>
      </c>
      <c r="AN1037" s="743" t="s">
        <v>2124</v>
      </c>
      <c r="AO1037" s="1172" t="s">
        <v>34</v>
      </c>
      <c r="AP1037" s="1178" t="s">
        <v>1742</v>
      </c>
      <c r="AQ1037" s="745" t="s">
        <v>668</v>
      </c>
      <c r="AR1037" s="742">
        <v>0</v>
      </c>
      <c r="AS1037" s="742">
        <v>0</v>
      </c>
      <c r="AT1037" s="742" t="s">
        <v>1414</v>
      </c>
      <c r="AU1037" s="742" t="s">
        <v>2724</v>
      </c>
      <c r="AX1037" s="190"/>
      <c r="AY1037" s="190"/>
      <c r="AZ1037" s="176"/>
      <c r="BA1037" s="176"/>
      <c r="BB1037" s="176"/>
      <c r="BC1037" s="751"/>
      <c r="BD1037" s="176"/>
      <c r="BE1037" s="176"/>
      <c r="BF1037" s="176"/>
      <c r="BG1037" s="176"/>
      <c r="BH1037" s="751"/>
      <c r="BI1037" s="178"/>
      <c r="BJ1037" s="191"/>
      <c r="BK1037" s="191"/>
      <c r="BL1037" s="191"/>
      <c r="BM1037" s="210"/>
      <c r="BN1037" s="178"/>
      <c r="BO1037" s="178"/>
      <c r="BP1037" s="178"/>
      <c r="BQ1037" s="178"/>
      <c r="BR1037" s="178"/>
      <c r="BS1037" s="178"/>
      <c r="BT1037" s="178"/>
      <c r="BU1037" s="179"/>
      <c r="BV1037" s="180"/>
      <c r="BW1037" s="181"/>
      <c r="BX1037" s="177"/>
      <c r="BY1037"/>
      <c r="CA1037"/>
    </row>
    <row r="1038" spans="2:79" ht="18.75">
      <c r="B1038" s="1170" t="s">
        <v>1147</v>
      </c>
      <c r="C1038" s="335">
        <v>37098161000170</v>
      </c>
      <c r="D1038" s="1170" t="s">
        <v>11</v>
      </c>
      <c r="E1038" s="1170" t="s">
        <v>4215</v>
      </c>
      <c r="F1038" s="1170" t="s">
        <v>1414</v>
      </c>
      <c r="G1038" s="1172" t="s">
        <v>1414</v>
      </c>
      <c r="H1038" s="1172" t="s">
        <v>34</v>
      </c>
      <c r="I1038" s="1172" t="s">
        <v>34</v>
      </c>
      <c r="J1038" s="1172" t="s">
        <v>696</v>
      </c>
      <c r="K1038" s="1172" t="s">
        <v>49</v>
      </c>
      <c r="L1038" s="740" t="s">
        <v>1414</v>
      </c>
      <c r="M1038" s="740" t="s">
        <v>1411</v>
      </c>
      <c r="N1038" s="1172" t="s">
        <v>3810</v>
      </c>
      <c r="O1038" s="1172" t="s">
        <v>1320</v>
      </c>
      <c r="P1038" s="783">
        <v>44215</v>
      </c>
      <c r="Q1038" s="741">
        <v>0</v>
      </c>
      <c r="R1038" s="741">
        <v>0</v>
      </c>
      <c r="S1038" s="784">
        <v>31</v>
      </c>
      <c r="T1038" s="742"/>
      <c r="U1038" s="743"/>
      <c r="V1038" s="742"/>
      <c r="W1038" s="743"/>
      <c r="X1038" s="742"/>
      <c r="Y1038" s="743"/>
      <c r="Z1038" s="742"/>
      <c r="AA1038" s="743"/>
      <c r="AB1038" s="742"/>
      <c r="AC1038" s="744"/>
      <c r="AD1038" s="785">
        <v>0</v>
      </c>
      <c r="AE1038" s="1178" t="s">
        <v>1909</v>
      </c>
      <c r="AF1038" s="786" t="s">
        <v>1741</v>
      </c>
      <c r="AG1038" s="787" t="s">
        <v>1427</v>
      </c>
      <c r="AH1038" s="787" t="s">
        <v>1726</v>
      </c>
      <c r="AI1038" s="787">
        <v>1000</v>
      </c>
      <c r="AJ1038" s="787">
        <v>1000</v>
      </c>
      <c r="AK1038" s="787">
        <v>1000</v>
      </c>
      <c r="AL1038" s="742">
        <v>9.0000000000000011E-3</v>
      </c>
      <c r="AM1038" s="742">
        <v>0</v>
      </c>
      <c r="AN1038" s="743" t="s">
        <v>34</v>
      </c>
      <c r="AO1038" s="1172" t="s">
        <v>34</v>
      </c>
      <c r="AP1038" s="1178" t="s">
        <v>1742</v>
      </c>
      <c r="AQ1038" s="745" t="s">
        <v>679</v>
      </c>
      <c r="AR1038" s="742">
        <v>2.8002000000000001E-3</v>
      </c>
      <c r="AS1038" s="742">
        <v>2.8002000000000001E-3</v>
      </c>
      <c r="AT1038" s="742" t="s">
        <v>1414</v>
      </c>
      <c r="AU1038" s="742" t="s">
        <v>2724</v>
      </c>
      <c r="AX1038" s="190"/>
      <c r="AY1038" s="190"/>
      <c r="AZ1038" s="176"/>
      <c r="BA1038" s="176"/>
      <c r="BB1038" s="176"/>
      <c r="BC1038" s="751"/>
      <c r="BD1038" s="176"/>
      <c r="BE1038" s="176"/>
      <c r="BF1038" s="176"/>
      <c r="BG1038" s="176"/>
      <c r="BH1038" s="751"/>
      <c r="BI1038" s="178"/>
      <c r="BJ1038" s="191"/>
      <c r="BK1038" s="191"/>
      <c r="BL1038" s="191"/>
      <c r="BM1038" s="210"/>
      <c r="BN1038" s="178"/>
      <c r="BO1038" s="178"/>
      <c r="BP1038" s="178"/>
      <c r="BQ1038" s="178"/>
      <c r="BR1038" s="178"/>
      <c r="BS1038" s="178"/>
      <c r="BT1038" s="178"/>
      <c r="BU1038" s="179"/>
      <c r="BV1038" s="180"/>
      <c r="BW1038" s="181"/>
      <c r="BX1038" s="177"/>
      <c r="BY1038"/>
      <c r="CA1038"/>
    </row>
    <row r="1039" spans="2:79" ht="18.75">
      <c r="B1039" s="1170" t="s">
        <v>1148</v>
      </c>
      <c r="C1039" s="335">
        <v>21732619000160</v>
      </c>
      <c r="D1039" s="1170" t="s">
        <v>11</v>
      </c>
      <c r="E1039" s="1170" t="s">
        <v>4215</v>
      </c>
      <c r="F1039" s="1170" t="s">
        <v>1414</v>
      </c>
      <c r="G1039" s="1172" t="s">
        <v>1414</v>
      </c>
      <c r="H1039" s="1172" t="s">
        <v>34</v>
      </c>
      <c r="I1039" s="1172" t="s">
        <v>34</v>
      </c>
      <c r="J1039" s="1172" t="s">
        <v>700</v>
      </c>
      <c r="K1039" s="1172" t="s">
        <v>48</v>
      </c>
      <c r="L1039" s="740" t="s">
        <v>1414</v>
      </c>
      <c r="M1039" s="740" t="s">
        <v>34</v>
      </c>
      <c r="N1039" s="1172" t="s">
        <v>3811</v>
      </c>
      <c r="O1039" s="1172" t="s">
        <v>1320</v>
      </c>
      <c r="P1039" s="783">
        <v>42118</v>
      </c>
      <c r="Q1039" s="741">
        <v>34.324047999999998</v>
      </c>
      <c r="R1039" s="741">
        <v>49.978555212771099</v>
      </c>
      <c r="S1039" s="784">
        <v>32</v>
      </c>
      <c r="T1039" s="742">
        <v>7.7089925821605121E-3</v>
      </c>
      <c r="U1039" s="743">
        <v>0.23717529865972464</v>
      </c>
      <c r="V1039" s="742">
        <v>4.0230372165650508E-2</v>
      </c>
      <c r="W1039" s="743">
        <v>0.30411131074581393</v>
      </c>
      <c r="X1039" s="742">
        <v>5.9561042189798963E-2</v>
      </c>
      <c r="Y1039" s="743">
        <v>0.2901295133744578</v>
      </c>
      <c r="Z1039" s="742">
        <v>0.52003610670625733</v>
      </c>
      <c r="AA1039" s="743">
        <v>2.2407898534128181</v>
      </c>
      <c r="AB1039" s="742">
        <v>3.9785595801814864E-2</v>
      </c>
      <c r="AC1039" s="744">
        <v>-2.3138509970674859</v>
      </c>
      <c r="AD1039" s="785">
        <v>0</v>
      </c>
      <c r="AE1039" s="1178" t="s">
        <v>1909</v>
      </c>
      <c r="AF1039" s="786" t="s">
        <v>1741</v>
      </c>
      <c r="AG1039" s="787" t="s">
        <v>1427</v>
      </c>
      <c r="AH1039" s="787" t="s">
        <v>1726</v>
      </c>
      <c r="AI1039" s="787">
        <v>500</v>
      </c>
      <c r="AJ1039" s="787">
        <v>500</v>
      </c>
      <c r="AK1039" s="787">
        <v>500</v>
      </c>
      <c r="AL1039" s="742">
        <v>0.01</v>
      </c>
      <c r="AM1039" s="742">
        <v>0.2</v>
      </c>
      <c r="AN1039" s="743" t="s">
        <v>34</v>
      </c>
      <c r="AO1039" s="1172" t="s">
        <v>34</v>
      </c>
      <c r="AP1039" s="1178" t="s">
        <v>1742</v>
      </c>
      <c r="AQ1039" s="745" t="s">
        <v>679</v>
      </c>
      <c r="AR1039" s="742">
        <v>3.1113333333333301E-3</v>
      </c>
      <c r="AS1039" s="742">
        <v>3.1113333333333301E-3</v>
      </c>
      <c r="AT1039" s="742" t="s">
        <v>1414</v>
      </c>
      <c r="AU1039" s="742" t="s">
        <v>2724</v>
      </c>
      <c r="AX1039"/>
      <c r="AY1039" s="190"/>
      <c r="AZ1039" s="176"/>
      <c r="BA1039" s="176"/>
      <c r="BB1039" s="176"/>
      <c r="BC1039" s="751"/>
      <c r="BD1039" s="176"/>
      <c r="BE1039" s="176"/>
      <c r="BF1039" s="176"/>
      <c r="BG1039" s="176"/>
      <c r="BH1039" s="751"/>
      <c r="BI1039" s="178"/>
      <c r="BJ1039" s="191"/>
      <c r="BK1039" s="191"/>
      <c r="BL1039" s="191"/>
      <c r="BM1039" s="178"/>
      <c r="BN1039" s="178"/>
      <c r="BO1039" s="178"/>
      <c r="BP1039" s="178"/>
      <c r="BQ1039" s="178"/>
      <c r="BR1039" s="178"/>
      <c r="BS1039" s="178"/>
      <c r="BT1039" s="178"/>
      <c r="BU1039" s="179"/>
      <c r="BV1039" s="180"/>
      <c r="BW1039" s="181"/>
      <c r="BX1039" s="177"/>
      <c r="BY1039"/>
      <c r="CA1039"/>
    </row>
    <row r="1040" spans="2:79" ht="18.75">
      <c r="B1040" s="1170" t="s">
        <v>348</v>
      </c>
      <c r="C1040" s="335">
        <v>10237439000196</v>
      </c>
      <c r="D1040" s="1170" t="s">
        <v>13</v>
      </c>
      <c r="E1040" s="1170" t="s">
        <v>616</v>
      </c>
      <c r="F1040" s="1170" t="s">
        <v>617</v>
      </c>
      <c r="G1040" s="1172" t="s">
        <v>34</v>
      </c>
      <c r="H1040" s="1172" t="s">
        <v>1337</v>
      </c>
      <c r="I1040" s="1172" t="s">
        <v>34</v>
      </c>
      <c r="J1040" s="1172" t="s">
        <v>608</v>
      </c>
      <c r="K1040" s="1172" t="s">
        <v>48</v>
      </c>
      <c r="L1040" s="740" t="s">
        <v>1414</v>
      </c>
      <c r="M1040" s="740" t="s">
        <v>34</v>
      </c>
      <c r="N1040" s="1172" t="s">
        <v>3813</v>
      </c>
      <c r="O1040" s="1172" t="s">
        <v>1320</v>
      </c>
      <c r="P1040" s="783">
        <v>39660</v>
      </c>
      <c r="Q1040" s="741">
        <v>30.129529000000002</v>
      </c>
      <c r="R1040" s="741">
        <v>26.177031721774192</v>
      </c>
      <c r="S1040" s="784">
        <v>16</v>
      </c>
      <c r="T1040" s="742">
        <v>3.3873185960766827E-2</v>
      </c>
      <c r="U1040" s="743">
        <v>1.0421443413232212</v>
      </c>
      <c r="V1040" s="742">
        <v>0.17800685165535968</v>
      </c>
      <c r="W1040" s="743">
        <v>1.3455977179566758</v>
      </c>
      <c r="X1040" s="742">
        <v>0.28798607388245778</v>
      </c>
      <c r="Y1040" s="743">
        <v>1.4028172846251559</v>
      </c>
      <c r="Z1040" s="742">
        <v>0.52907801089840856</v>
      </c>
      <c r="AA1040" s="743">
        <v>2.2797506234594018</v>
      </c>
      <c r="AB1040" s="742">
        <v>0.10996748081352166</v>
      </c>
      <c r="AC1040" s="744">
        <v>0.41574598814610914</v>
      </c>
      <c r="AD1040" s="785">
        <v>0</v>
      </c>
      <c r="AE1040" s="1178" t="s">
        <v>1802</v>
      </c>
      <c r="AF1040" s="786" t="s">
        <v>1725</v>
      </c>
      <c r="AG1040" s="787" t="s">
        <v>1428</v>
      </c>
      <c r="AH1040" s="787" t="s">
        <v>1730</v>
      </c>
      <c r="AI1040" s="787">
        <v>10000</v>
      </c>
      <c r="AJ1040" s="787">
        <v>1000</v>
      </c>
      <c r="AK1040" s="787">
        <v>5000</v>
      </c>
      <c r="AL1040" s="742">
        <v>0.02</v>
      </c>
      <c r="AM1040" s="742">
        <v>0.1</v>
      </c>
      <c r="AN1040" s="743" t="s">
        <v>64</v>
      </c>
      <c r="AO1040" s="1172" t="s">
        <v>34</v>
      </c>
      <c r="AP1040" s="1178" t="s">
        <v>1742</v>
      </c>
      <c r="AQ1040" s="745" t="s">
        <v>664</v>
      </c>
      <c r="AR1040" s="742">
        <v>4.0000000000000001E-3</v>
      </c>
      <c r="AS1040" s="742">
        <v>4.0000000000000001E-3</v>
      </c>
      <c r="AT1040" s="742" t="s">
        <v>1414</v>
      </c>
      <c r="AU1040" s="742" t="s">
        <v>2724</v>
      </c>
      <c r="AX1040"/>
      <c r="AY1040" s="190"/>
      <c r="AZ1040" s="176"/>
      <c r="BA1040" s="176"/>
      <c r="BB1040" s="176"/>
      <c r="BC1040" s="751"/>
      <c r="BD1040" s="176"/>
      <c r="BE1040" s="176"/>
      <c r="BF1040" s="176"/>
      <c r="BG1040" s="176"/>
      <c r="BH1040" s="751"/>
      <c r="BI1040" s="178"/>
      <c r="BJ1040" s="191"/>
      <c r="BK1040" s="191"/>
      <c r="BL1040" s="191"/>
      <c r="BM1040" s="178"/>
      <c r="BN1040" s="178"/>
      <c r="BO1040" s="178"/>
      <c r="BP1040" s="178"/>
      <c r="BQ1040" s="178"/>
      <c r="BR1040" s="178"/>
      <c r="BS1040" s="178"/>
      <c r="BT1040" s="178"/>
      <c r="BU1040" s="179"/>
      <c r="BV1040" s="180"/>
      <c r="BW1040" s="181"/>
      <c r="BX1040" s="177"/>
      <c r="BY1040"/>
      <c r="CA1040"/>
    </row>
    <row r="1041" spans="2:79" ht="18.75">
      <c r="B1041" s="1170" t="s">
        <v>537</v>
      </c>
      <c r="C1041" s="335">
        <v>25108749000188</v>
      </c>
      <c r="D1041" s="1170" t="s">
        <v>13</v>
      </c>
      <c r="E1041" s="1170" t="s">
        <v>615</v>
      </c>
      <c r="F1041" s="1170" t="s">
        <v>619</v>
      </c>
      <c r="G1041" s="1172" t="s">
        <v>34</v>
      </c>
      <c r="H1041" s="1172" t="s">
        <v>1337</v>
      </c>
      <c r="I1041" s="1172" t="s">
        <v>34</v>
      </c>
      <c r="J1041" s="1172" t="s">
        <v>1414</v>
      </c>
      <c r="K1041" s="1172" t="s">
        <v>48</v>
      </c>
      <c r="L1041" s="740" t="s">
        <v>1414</v>
      </c>
      <c r="M1041" s="740" t="s">
        <v>1411</v>
      </c>
      <c r="N1041" s="1172" t="s">
        <v>3814</v>
      </c>
      <c r="O1041" s="1172" t="s">
        <v>1320</v>
      </c>
      <c r="P1041" s="783">
        <v>42539</v>
      </c>
      <c r="Q1041" s="741">
        <v>9.5214909999999993</v>
      </c>
      <c r="R1041" s="741">
        <v>12.496761122950824</v>
      </c>
      <c r="S1041" s="784">
        <v>3</v>
      </c>
      <c r="T1041" s="742">
        <v>3.7992963542669456E-2</v>
      </c>
      <c r="U1041" s="743">
        <v>1.1688936497426554</v>
      </c>
      <c r="V1041" s="742">
        <v>9.6733645380520317E-2</v>
      </c>
      <c r="W1041" s="743">
        <v>0.73123349614469346</v>
      </c>
      <c r="X1041" s="742">
        <v>0.16486266297871355</v>
      </c>
      <c r="Y1041" s="743">
        <v>0.80306728064311006</v>
      </c>
      <c r="Z1041" s="742">
        <v>0.26426285395046945</v>
      </c>
      <c r="AA1041" s="743">
        <v>1.1386853992055705</v>
      </c>
      <c r="AB1041" s="742">
        <v>0.14383806477004407</v>
      </c>
      <c r="AC1041" s="744">
        <v>-0.24718538418133784</v>
      </c>
      <c r="AD1041" s="785">
        <v>0</v>
      </c>
      <c r="AE1041" s="1178" t="s">
        <v>1927</v>
      </c>
      <c r="AF1041" s="786" t="s">
        <v>1741</v>
      </c>
      <c r="AG1041" s="787" t="s">
        <v>741</v>
      </c>
      <c r="AH1041" s="787" t="s">
        <v>1730</v>
      </c>
      <c r="AI1041" s="787">
        <v>5000</v>
      </c>
      <c r="AJ1041" s="787">
        <v>5000</v>
      </c>
      <c r="AK1041" s="787">
        <v>5000</v>
      </c>
      <c r="AL1041" s="742">
        <v>7.4999999999999997E-3</v>
      </c>
      <c r="AM1041" s="742">
        <v>0</v>
      </c>
      <c r="AN1041" s="743" t="s">
        <v>2124</v>
      </c>
      <c r="AO1041" s="1172" t="s">
        <v>34</v>
      </c>
      <c r="AP1041" s="1178" t="s">
        <v>1742</v>
      </c>
      <c r="AQ1041" s="745" t="s">
        <v>668</v>
      </c>
      <c r="AR1041" s="742">
        <v>0</v>
      </c>
      <c r="AS1041" s="742">
        <v>0</v>
      </c>
      <c r="AT1041" s="742" t="s">
        <v>1414</v>
      </c>
      <c r="AU1041" s="742" t="s">
        <v>2724</v>
      </c>
      <c r="AX1041"/>
      <c r="AY1041" s="190"/>
      <c r="AZ1041" s="176"/>
      <c r="BA1041" s="176"/>
      <c r="BB1041" s="176"/>
      <c r="BC1041" s="751"/>
      <c r="BD1041" s="176"/>
      <c r="BE1041" s="176"/>
      <c r="BF1041" s="176"/>
      <c r="BG1041" s="176"/>
      <c r="BH1041" s="751"/>
      <c r="BI1041" s="178"/>
      <c r="BJ1041" s="191"/>
      <c r="BK1041" s="191"/>
      <c r="BL1041" s="191"/>
      <c r="BM1041" s="178"/>
      <c r="BN1041" s="178"/>
      <c r="BO1041" s="178"/>
      <c r="BP1041" s="178"/>
      <c r="BQ1041" s="178"/>
      <c r="BR1041" s="178"/>
      <c r="BS1041" s="178"/>
      <c r="BT1041" s="178"/>
      <c r="BU1041" s="179"/>
      <c r="BV1041" s="180"/>
      <c r="BW1041" s="181"/>
      <c r="BX1041" s="177"/>
      <c r="BY1041"/>
      <c r="CA1041"/>
    </row>
    <row r="1042" spans="2:79" ht="18.75">
      <c r="B1042" s="1170" t="s">
        <v>1149</v>
      </c>
      <c r="C1042" s="335">
        <v>23565840000105</v>
      </c>
      <c r="D1042" s="1170" t="s">
        <v>11</v>
      </c>
      <c r="E1042" s="1170" t="s">
        <v>620</v>
      </c>
      <c r="F1042" s="1170" t="s">
        <v>692</v>
      </c>
      <c r="G1042" s="1172" t="s">
        <v>738</v>
      </c>
      <c r="H1042" s="1172" t="s">
        <v>34</v>
      </c>
      <c r="I1042" s="1172" t="s">
        <v>1414</v>
      </c>
      <c r="J1042" s="1172" t="s">
        <v>608</v>
      </c>
      <c r="K1042" s="1172" t="s">
        <v>48</v>
      </c>
      <c r="L1042" s="740" t="s">
        <v>1414</v>
      </c>
      <c r="M1042" s="740" t="s">
        <v>34</v>
      </c>
      <c r="N1042" s="1172" t="s">
        <v>3815</v>
      </c>
      <c r="O1042" s="1172" t="s">
        <v>1323</v>
      </c>
      <c r="P1042" s="783">
        <v>42366</v>
      </c>
      <c r="Q1042" s="741">
        <v>49.151733</v>
      </c>
      <c r="R1042" s="741">
        <v>52.543464914979744</v>
      </c>
      <c r="S1042" s="784">
        <v>31</v>
      </c>
      <c r="T1042" s="742">
        <v>7.9340599098915998E-3</v>
      </c>
      <c r="U1042" s="743">
        <v>0.24409973270272725</v>
      </c>
      <c r="V1042" s="742">
        <v>9.4745057305452463E-2</v>
      </c>
      <c r="W1042" s="743">
        <v>0.71620126816648133</v>
      </c>
      <c r="X1042" s="742">
        <v>0.1870311699164795</v>
      </c>
      <c r="Y1042" s="743">
        <v>0.91105293525265774</v>
      </c>
      <c r="Z1042" s="742">
        <v>0.2393505479928244</v>
      </c>
      <c r="AA1042" s="743">
        <v>1.0313404635460579</v>
      </c>
      <c r="AB1042" s="742">
        <v>1.2982257218139049E-2</v>
      </c>
      <c r="AC1042" s="744">
        <v>-2.8918896571156534</v>
      </c>
      <c r="AD1042" s="785">
        <v>26171796000139</v>
      </c>
      <c r="AE1042" s="1178" t="s">
        <v>1920</v>
      </c>
      <c r="AF1042" s="786" t="s">
        <v>1725</v>
      </c>
      <c r="AG1042" s="787" t="s">
        <v>1428</v>
      </c>
      <c r="AH1042" s="787" t="s">
        <v>1730</v>
      </c>
      <c r="AI1042" s="787">
        <v>1000</v>
      </c>
      <c r="AJ1042" s="787">
        <v>1000</v>
      </c>
      <c r="AK1042" s="787">
        <v>1000</v>
      </c>
      <c r="AL1042" s="742">
        <v>1.4999999999999999E-2</v>
      </c>
      <c r="AM1042" s="742">
        <v>0</v>
      </c>
      <c r="AN1042" s="743" t="s">
        <v>64</v>
      </c>
      <c r="AO1042" s="1172" t="s">
        <v>34</v>
      </c>
      <c r="AP1042" s="1178" t="s">
        <v>1731</v>
      </c>
      <c r="AQ1042" s="745" t="s">
        <v>675</v>
      </c>
      <c r="AR1042" s="742">
        <v>1.6000000000000001E-3</v>
      </c>
      <c r="AS1042" s="742">
        <v>1.6000000000000001E-3</v>
      </c>
      <c r="AT1042" s="742" t="s">
        <v>1414</v>
      </c>
      <c r="AU1042" s="742" t="s">
        <v>2724</v>
      </c>
      <c r="AX1042"/>
      <c r="AY1042" s="190"/>
      <c r="AZ1042" s="176"/>
      <c r="BA1042" s="176"/>
      <c r="BB1042" s="176"/>
      <c r="BC1042" s="751"/>
      <c r="BD1042" s="176"/>
      <c r="BE1042" s="176"/>
      <c r="BF1042" s="176"/>
      <c r="BG1042" s="176"/>
      <c r="BH1042" s="751"/>
      <c r="BI1042" s="178"/>
      <c r="BJ1042" s="191"/>
      <c r="BK1042" s="191"/>
      <c r="BL1042" s="191"/>
      <c r="BM1042" s="178"/>
      <c r="BN1042" s="178"/>
      <c r="BO1042" s="178"/>
      <c r="BP1042" s="178"/>
      <c r="BQ1042" s="178"/>
      <c r="BR1042" s="178"/>
      <c r="BS1042" s="178"/>
      <c r="BT1042" s="178"/>
      <c r="BU1042" s="179"/>
      <c r="BV1042" s="180"/>
      <c r="BW1042" s="181"/>
      <c r="BX1042" s="177"/>
      <c r="BY1042"/>
      <c r="CA1042"/>
    </row>
    <row r="1043" spans="2:79" ht="18.75">
      <c r="B1043" s="1170" t="s">
        <v>1150</v>
      </c>
      <c r="C1043" s="335">
        <v>27717045000138</v>
      </c>
      <c r="D1043" s="1170" t="s">
        <v>11</v>
      </c>
      <c r="E1043" s="1170" t="s">
        <v>620</v>
      </c>
      <c r="F1043" s="1170" t="s">
        <v>692</v>
      </c>
      <c r="G1043" s="1172" t="s">
        <v>738</v>
      </c>
      <c r="H1043" s="1172" t="s">
        <v>34</v>
      </c>
      <c r="I1043" s="1172" t="s">
        <v>1414</v>
      </c>
      <c r="J1043" s="1172" t="s">
        <v>608</v>
      </c>
      <c r="K1043" s="1172" t="s">
        <v>48</v>
      </c>
      <c r="L1043" s="740" t="s">
        <v>1414</v>
      </c>
      <c r="M1043" s="740" t="s">
        <v>1411</v>
      </c>
      <c r="N1043" s="1172" t="s">
        <v>3816</v>
      </c>
      <c r="O1043" s="1172" t="s">
        <v>1320</v>
      </c>
      <c r="P1043" s="783">
        <v>42894</v>
      </c>
      <c r="Q1043" s="741">
        <v>50.489327000000003</v>
      </c>
      <c r="R1043" s="741">
        <v>54.01520863306451</v>
      </c>
      <c r="S1043" s="784">
        <v>5</v>
      </c>
      <c r="T1043" s="742">
        <v>8.7657848896369739E-3</v>
      </c>
      <c r="U1043" s="743">
        <v>0.26968863013276961</v>
      </c>
      <c r="V1043" s="742">
        <v>9.4193692725585532E-2</v>
      </c>
      <c r="W1043" s="743">
        <v>0.71203336724844524</v>
      </c>
      <c r="X1043" s="742">
        <v>0.18714283097490947</v>
      </c>
      <c r="Y1043" s="743">
        <v>0.91159685066034868</v>
      </c>
      <c r="Z1043" s="742">
        <v>0.2416649600818721</v>
      </c>
      <c r="AA1043" s="743">
        <v>1.0413130617154451</v>
      </c>
      <c r="AB1043" s="742">
        <v>1.2501318584127969E-2</v>
      </c>
      <c r="AC1043" s="744">
        <v>-3.0472481521576693</v>
      </c>
      <c r="AD1043" s="785">
        <v>26751126000191</v>
      </c>
      <c r="AE1043" s="1178" t="s">
        <v>1920</v>
      </c>
      <c r="AF1043" s="786" t="s">
        <v>1725</v>
      </c>
      <c r="AG1043" s="787" t="s">
        <v>1428</v>
      </c>
      <c r="AH1043" s="787" t="s">
        <v>1730</v>
      </c>
      <c r="AI1043" s="787">
        <v>100</v>
      </c>
      <c r="AJ1043" s="787">
        <v>100</v>
      </c>
      <c r="AK1043" s="787">
        <v>100</v>
      </c>
      <c r="AL1043" s="742">
        <v>3.0000000000000001E-3</v>
      </c>
      <c r="AM1043" s="742">
        <v>0</v>
      </c>
      <c r="AN1043" s="743" t="s">
        <v>64</v>
      </c>
      <c r="AO1043" s="1172" t="s">
        <v>34</v>
      </c>
      <c r="AP1043" s="1178" t="s">
        <v>1731</v>
      </c>
      <c r="AQ1043" s="745" t="s">
        <v>675</v>
      </c>
      <c r="AR1043" s="742">
        <v>4.0000000000000002E-4</v>
      </c>
      <c r="AS1043" s="742">
        <v>4.0000000000000002E-4</v>
      </c>
      <c r="AT1043" s="742" t="s">
        <v>1414</v>
      </c>
      <c r="AU1043" s="742" t="s">
        <v>2724</v>
      </c>
      <c r="AX1043"/>
      <c r="AY1043" s="190"/>
      <c r="AZ1043" s="176"/>
      <c r="BA1043" s="176"/>
      <c r="BB1043" s="176"/>
      <c r="BC1043" s="751"/>
      <c r="BD1043" s="176"/>
      <c r="BE1043" s="176"/>
      <c r="BF1043" s="176"/>
      <c r="BG1043" s="176"/>
      <c r="BH1043" s="751"/>
      <c r="BI1043" s="178"/>
      <c r="BJ1043" s="191"/>
      <c r="BK1043" s="191"/>
      <c r="BL1043" s="191"/>
      <c r="BM1043" s="178"/>
      <c r="BN1043" s="178"/>
      <c r="BO1043" s="178"/>
      <c r="BP1043" s="178"/>
      <c r="BQ1043" s="178"/>
      <c r="BR1043" s="178"/>
      <c r="BS1043" s="178"/>
      <c r="BT1043" s="178"/>
      <c r="BU1043" s="179"/>
      <c r="BV1043" s="180"/>
      <c r="BW1043" s="181"/>
      <c r="BX1043" s="177"/>
      <c r="BY1043"/>
      <c r="CA1043"/>
    </row>
    <row r="1044" spans="2:79" ht="18.75">
      <c r="B1044" s="1170" t="s">
        <v>1151</v>
      </c>
      <c r="C1044" s="335">
        <v>29178368000126</v>
      </c>
      <c r="D1044" s="1170" t="s">
        <v>11</v>
      </c>
      <c r="E1044" s="1170" t="s">
        <v>4215</v>
      </c>
      <c r="F1044" s="1170" t="s">
        <v>1414</v>
      </c>
      <c r="G1044" s="1172" t="s">
        <v>1414</v>
      </c>
      <c r="H1044" s="1172" t="s">
        <v>34</v>
      </c>
      <c r="I1044" s="1172" t="s">
        <v>34</v>
      </c>
      <c r="J1044" s="1172" t="s">
        <v>611</v>
      </c>
      <c r="K1044" s="1172" t="s">
        <v>48</v>
      </c>
      <c r="L1044" s="740" t="s">
        <v>1414</v>
      </c>
      <c r="M1044" s="740" t="s">
        <v>34</v>
      </c>
      <c r="N1044" s="1172" t="s">
        <v>3817</v>
      </c>
      <c r="O1044" s="1172" t="s">
        <v>1320</v>
      </c>
      <c r="P1044" s="783">
        <v>43252</v>
      </c>
      <c r="Q1044" s="741">
        <v>22.115831100000001</v>
      </c>
      <c r="R1044" s="741">
        <v>25.42384599004016</v>
      </c>
      <c r="S1044" s="784">
        <v>5</v>
      </c>
      <c r="T1044" s="742">
        <v>3.0358367300880262E-2</v>
      </c>
      <c r="U1044" s="743">
        <v>0.93400723306831379</v>
      </c>
      <c r="V1044" s="742">
        <v>1.019476502318839E-2</v>
      </c>
      <c r="W1044" s="743">
        <v>7.706474454627428E-2</v>
      </c>
      <c r="X1044" s="742">
        <v>1.1811415440709183E-2</v>
      </c>
      <c r="Y1044" s="743">
        <v>5.7534926993997905E-2</v>
      </c>
      <c r="Z1044" s="742">
        <v>0.14571748020361985</v>
      </c>
      <c r="AA1044" s="743">
        <v>0.62788380824793533</v>
      </c>
      <c r="AB1044" s="742">
        <v>9.9296508575541148E-2</v>
      </c>
      <c r="AC1044" s="744">
        <v>-1.2295855051593392</v>
      </c>
      <c r="AD1044" s="785">
        <v>29599922000149</v>
      </c>
      <c r="AE1044" s="1178" t="s">
        <v>1743</v>
      </c>
      <c r="AF1044" s="786" t="s">
        <v>1741</v>
      </c>
      <c r="AG1044" s="787" t="s">
        <v>1427</v>
      </c>
      <c r="AH1044" s="787" t="s">
        <v>1726</v>
      </c>
      <c r="AI1044" s="787">
        <v>5000</v>
      </c>
      <c r="AJ1044" s="787">
        <v>5000</v>
      </c>
      <c r="AK1044" s="787">
        <v>5000</v>
      </c>
      <c r="AL1044" s="742">
        <v>9.0000000000000011E-3</v>
      </c>
      <c r="AM1044" s="742">
        <v>0</v>
      </c>
      <c r="AN1044" s="743" t="s">
        <v>34</v>
      </c>
      <c r="AO1044" s="1172" t="s">
        <v>34</v>
      </c>
      <c r="AP1044" s="1178" t="s">
        <v>1742</v>
      </c>
      <c r="AQ1044" s="745" t="s">
        <v>679</v>
      </c>
      <c r="AR1044" s="742">
        <v>5.3328000000000004E-3</v>
      </c>
      <c r="AS1044" s="742">
        <v>5.3328000000000004E-3</v>
      </c>
      <c r="AT1044" s="742" t="s">
        <v>1414</v>
      </c>
      <c r="AU1044" s="742" t="s">
        <v>2724</v>
      </c>
      <c r="AX1044"/>
      <c r="AY1044" s="190"/>
      <c r="AZ1044" s="176"/>
      <c r="BA1044" s="176"/>
      <c r="BB1044" s="176"/>
      <c r="BC1044" s="751"/>
      <c r="BD1044" s="176"/>
      <c r="BE1044" s="176"/>
      <c r="BF1044" s="176"/>
      <c r="BG1044" s="176"/>
      <c r="BH1044" s="751"/>
      <c r="BI1044" s="178"/>
      <c r="BJ1044" s="191"/>
      <c r="BK1044" s="191"/>
      <c r="BL1044" s="191"/>
      <c r="BM1044" s="178"/>
      <c r="BN1044" s="178"/>
      <c r="BO1044" s="178"/>
      <c r="BP1044" s="178"/>
      <c r="BQ1044" s="178"/>
      <c r="BR1044" s="178"/>
      <c r="BS1044" s="178"/>
      <c r="BT1044" s="178"/>
      <c r="BU1044" s="179"/>
      <c r="BV1044" s="180"/>
      <c r="BW1044" s="181"/>
      <c r="BX1044" s="177"/>
      <c r="BY1044"/>
      <c r="CA1044"/>
    </row>
    <row r="1045" spans="2:79" ht="18.75">
      <c r="B1045" s="1170" t="s">
        <v>1152</v>
      </c>
      <c r="C1045" s="335">
        <v>45560944000151</v>
      </c>
      <c r="D1045" s="1170" t="s">
        <v>14</v>
      </c>
      <c r="E1045" s="1170" t="s">
        <v>607</v>
      </c>
      <c r="F1045" s="1170" t="s">
        <v>1414</v>
      </c>
      <c r="G1045" s="1172" t="s">
        <v>1414</v>
      </c>
      <c r="H1045" s="1172" t="s">
        <v>34</v>
      </c>
      <c r="I1045" s="1172" t="s">
        <v>34</v>
      </c>
      <c r="J1045" s="1172" t="s">
        <v>611</v>
      </c>
      <c r="K1045" s="1172" t="s">
        <v>48</v>
      </c>
      <c r="L1045" s="740" t="s">
        <v>1414</v>
      </c>
      <c r="M1045" s="740" t="s">
        <v>1411</v>
      </c>
      <c r="N1045" s="1172" t="s">
        <v>3818</v>
      </c>
      <c r="O1045" s="1172" t="s">
        <v>1320</v>
      </c>
      <c r="P1045" s="783">
        <v>44661</v>
      </c>
      <c r="Q1045" s="741">
        <v>8.1758729500000005</v>
      </c>
      <c r="R1045" s="741">
        <v>7.1156185878571456</v>
      </c>
      <c r="S1045" s="784">
        <v>32</v>
      </c>
      <c r="T1045" s="742">
        <v>7.7758453830652829E-2</v>
      </c>
      <c r="U1045" s="743">
        <v>2.392320956862934</v>
      </c>
      <c r="V1045" s="742"/>
      <c r="W1045" s="743"/>
      <c r="X1045" s="742"/>
      <c r="Y1045" s="743"/>
      <c r="Z1045" s="742"/>
      <c r="AA1045" s="743"/>
      <c r="AB1045" s="742">
        <v>0.2894670606582026</v>
      </c>
      <c r="AC1045" s="744"/>
      <c r="AD1045" s="785">
        <v>0</v>
      </c>
      <c r="AE1045" s="1178" t="s">
        <v>2036</v>
      </c>
      <c r="AF1045" s="786" t="s">
        <v>1741</v>
      </c>
      <c r="AG1045" s="787" t="s">
        <v>1427</v>
      </c>
      <c r="AH1045" s="787" t="s">
        <v>1726</v>
      </c>
      <c r="AI1045" s="787">
        <v>50000</v>
      </c>
      <c r="AJ1045" s="787">
        <v>0</v>
      </c>
      <c r="AK1045" s="787">
        <v>0</v>
      </c>
      <c r="AL1045" s="742">
        <v>1.6299999999999999E-2</v>
      </c>
      <c r="AM1045" s="742">
        <v>0.2</v>
      </c>
      <c r="AN1045" s="743" t="s">
        <v>2124</v>
      </c>
      <c r="AO1045" s="1172" t="s">
        <v>34</v>
      </c>
      <c r="AP1045" s="1178" t="s">
        <v>1727</v>
      </c>
      <c r="AQ1045" s="745" t="s">
        <v>694</v>
      </c>
      <c r="AR1045" s="742">
        <v>0</v>
      </c>
      <c r="AS1045" s="742">
        <v>0</v>
      </c>
      <c r="AT1045" s="742" t="s">
        <v>1414</v>
      </c>
      <c r="AU1045" s="742" t="s">
        <v>2724</v>
      </c>
      <c r="AX1045"/>
      <c r="AY1045" s="190"/>
      <c r="AZ1045" s="176"/>
      <c r="BA1045" s="176"/>
      <c r="BB1045" s="176"/>
      <c r="BC1045" s="751"/>
      <c r="BD1045" s="176"/>
      <c r="BE1045" s="176"/>
      <c r="BF1045" s="176"/>
      <c r="BG1045" s="176"/>
      <c r="BH1045" s="751"/>
      <c r="BI1045" s="178"/>
      <c r="BJ1045" s="191"/>
      <c r="BK1045" s="191"/>
      <c r="BL1045" s="191"/>
      <c r="BM1045" s="178"/>
      <c r="BN1045" s="178"/>
      <c r="BO1045" s="178"/>
      <c r="BP1045" s="178"/>
      <c r="BQ1045" s="178"/>
      <c r="BR1045" s="178"/>
      <c r="BS1045" s="178"/>
      <c r="BT1045" s="178"/>
      <c r="BU1045" s="179"/>
      <c r="BV1045" s="180"/>
      <c r="BW1045" s="181"/>
      <c r="BX1045" s="177"/>
      <c r="BY1045"/>
      <c r="CA1045"/>
    </row>
    <row r="1046" spans="2:79" ht="18.75">
      <c r="B1046" s="1170" t="s">
        <v>349</v>
      </c>
      <c r="C1046" s="335">
        <v>40102306000173</v>
      </c>
      <c r="D1046" s="1170" t="s">
        <v>14</v>
      </c>
      <c r="E1046" s="1170" t="s">
        <v>15</v>
      </c>
      <c r="F1046" s="1170" t="s">
        <v>16</v>
      </c>
      <c r="G1046" s="1172" t="s">
        <v>1414</v>
      </c>
      <c r="H1046" s="1172" t="s">
        <v>34</v>
      </c>
      <c r="I1046" s="1172" t="s">
        <v>34</v>
      </c>
      <c r="J1046" s="1172" t="s">
        <v>690</v>
      </c>
      <c r="K1046" s="1172" t="s">
        <v>49</v>
      </c>
      <c r="L1046" s="740" t="s">
        <v>1414</v>
      </c>
      <c r="M1046" s="740" t="s">
        <v>1411</v>
      </c>
      <c r="N1046" s="1172" t="s">
        <v>3819</v>
      </c>
      <c r="O1046" s="1172" t="s">
        <v>1320</v>
      </c>
      <c r="P1046" s="783">
        <v>44186</v>
      </c>
      <c r="Q1046" s="741">
        <v>56.027972490000003</v>
      </c>
      <c r="R1046" s="741">
        <v>78.482455006144605</v>
      </c>
      <c r="S1046" s="784">
        <v>15</v>
      </c>
      <c r="T1046" s="742">
        <v>-4.7960916445914381E-2</v>
      </c>
      <c r="U1046" s="743">
        <v>-1.4755682484864787</v>
      </c>
      <c r="V1046" s="742">
        <v>-0.15051140861453371</v>
      </c>
      <c r="W1046" s="743">
        <v>-1.1377528790311782</v>
      </c>
      <c r="X1046" s="742">
        <v>-9.8382927082287353E-2</v>
      </c>
      <c r="Y1046" s="743">
        <v>-0.47923591846798647</v>
      </c>
      <c r="Z1046" s="742"/>
      <c r="AA1046" s="743"/>
      <c r="AB1046" s="742">
        <v>0.24073028997646229</v>
      </c>
      <c r="AC1046" s="744">
        <v>-1.174757531853547</v>
      </c>
      <c r="AD1046" s="785">
        <v>40102272000117</v>
      </c>
      <c r="AE1046" s="1178" t="s">
        <v>2036</v>
      </c>
      <c r="AF1046" s="786" t="s">
        <v>1741</v>
      </c>
      <c r="AG1046" s="787" t="s">
        <v>1427</v>
      </c>
      <c r="AH1046" s="787" t="s">
        <v>1730</v>
      </c>
      <c r="AI1046" s="787">
        <v>1000</v>
      </c>
      <c r="AJ1046" s="787">
        <v>1000</v>
      </c>
      <c r="AK1046" s="787">
        <v>1000</v>
      </c>
      <c r="AL1046" s="742">
        <v>1.4999999999999999E-2</v>
      </c>
      <c r="AM1046" s="742">
        <v>0.2</v>
      </c>
      <c r="AN1046" s="743" t="s">
        <v>34</v>
      </c>
      <c r="AO1046" s="1172" t="s">
        <v>34</v>
      </c>
      <c r="AP1046" s="1178" t="s">
        <v>1727</v>
      </c>
      <c r="AQ1046" s="745" t="s">
        <v>659</v>
      </c>
      <c r="AR1046" s="742">
        <v>3.0000000000000001E-3</v>
      </c>
      <c r="AS1046" s="742">
        <v>3.0000000000000001E-3</v>
      </c>
      <c r="AT1046" s="742" t="s">
        <v>1414</v>
      </c>
      <c r="AU1046" s="742" t="s">
        <v>2724</v>
      </c>
      <c r="AX1046"/>
      <c r="AY1046" s="190"/>
      <c r="AZ1046" s="176"/>
      <c r="BA1046" s="176"/>
      <c r="BB1046" s="176"/>
      <c r="BC1046" s="751"/>
      <c r="BD1046" s="176"/>
      <c r="BE1046" s="176"/>
      <c r="BF1046" s="176"/>
      <c r="BG1046" s="176"/>
      <c r="BH1046" s="751"/>
      <c r="BI1046" s="178"/>
      <c r="BJ1046" s="191"/>
      <c r="BK1046" s="191"/>
      <c r="BL1046" s="191"/>
      <c r="BM1046" s="178"/>
      <c r="BN1046" s="178"/>
      <c r="BO1046" s="178"/>
      <c r="BP1046" s="178"/>
      <c r="BQ1046" s="178"/>
      <c r="BR1046" s="178"/>
      <c r="BS1046" s="178"/>
      <c r="BT1046" s="178"/>
      <c r="BU1046" s="179"/>
      <c r="BV1046" s="180"/>
      <c r="BW1046" s="181"/>
      <c r="BX1046" s="177"/>
      <c r="BY1046"/>
      <c r="CA1046"/>
    </row>
    <row r="1047" spans="2:79" ht="18.75">
      <c r="B1047" s="1170" t="s">
        <v>585</v>
      </c>
      <c r="C1047" s="335">
        <v>41088682000113</v>
      </c>
      <c r="D1047" s="1170" t="s">
        <v>14</v>
      </c>
      <c r="E1047" s="1170" t="s">
        <v>15</v>
      </c>
      <c r="F1047" s="1170" t="s">
        <v>16</v>
      </c>
      <c r="G1047" s="1172" t="s">
        <v>1414</v>
      </c>
      <c r="H1047" s="1172" t="s">
        <v>34</v>
      </c>
      <c r="I1047" s="1172" t="s">
        <v>34</v>
      </c>
      <c r="J1047" s="1172" t="s">
        <v>690</v>
      </c>
      <c r="K1047" s="1172" t="s">
        <v>48</v>
      </c>
      <c r="L1047" s="740" t="s">
        <v>1414</v>
      </c>
      <c r="M1047" s="740" t="s">
        <v>1411</v>
      </c>
      <c r="N1047" s="1172" t="s">
        <v>3820</v>
      </c>
      <c r="O1047" s="1172" t="s">
        <v>1320</v>
      </c>
      <c r="P1047" s="783">
        <v>44306</v>
      </c>
      <c r="Q1047" s="741">
        <v>17.409822680000001</v>
      </c>
      <c r="R1047" s="741">
        <v>17.239983884517542</v>
      </c>
      <c r="S1047" s="784">
        <v>15</v>
      </c>
      <c r="T1047" s="742">
        <v>3.2498340073638943E-3</v>
      </c>
      <c r="U1047" s="743">
        <v>9.9984575555920899E-2</v>
      </c>
      <c r="V1047" s="742">
        <v>-0.15043326821055814</v>
      </c>
      <c r="W1047" s="743">
        <v>-1.13716219643502</v>
      </c>
      <c r="X1047" s="742"/>
      <c r="Y1047" s="743"/>
      <c r="Z1047" s="742"/>
      <c r="AA1047" s="743"/>
      <c r="AB1047" s="742">
        <v>0.2287973424634922</v>
      </c>
      <c r="AC1047" s="744">
        <v>-1.2356855977742578</v>
      </c>
      <c r="AD1047" s="785">
        <v>41536017000145</v>
      </c>
      <c r="AE1047" s="1178" t="s">
        <v>2036</v>
      </c>
      <c r="AF1047" s="786" t="s">
        <v>1741</v>
      </c>
      <c r="AG1047" s="787" t="s">
        <v>1427</v>
      </c>
      <c r="AH1047" s="787" t="s">
        <v>1730</v>
      </c>
      <c r="AI1047" s="787">
        <v>1000</v>
      </c>
      <c r="AJ1047" s="787">
        <v>1000</v>
      </c>
      <c r="AK1047" s="787">
        <v>1000</v>
      </c>
      <c r="AL1047" s="742">
        <v>1.4999999999999999E-2</v>
      </c>
      <c r="AM1047" s="742">
        <v>0.2</v>
      </c>
      <c r="AN1047" s="743" t="s">
        <v>34</v>
      </c>
      <c r="AO1047" s="1172" t="s">
        <v>34</v>
      </c>
      <c r="AP1047" s="1178" t="s">
        <v>1727</v>
      </c>
      <c r="AQ1047" s="745" t="s">
        <v>659</v>
      </c>
      <c r="AR1047" s="742">
        <v>3.0000000000000001E-3</v>
      </c>
      <c r="AS1047" s="742">
        <v>3.0000000000000001E-3</v>
      </c>
      <c r="AT1047" s="742" t="s">
        <v>1414</v>
      </c>
      <c r="AU1047" s="742" t="s">
        <v>2724</v>
      </c>
      <c r="AX1047"/>
      <c r="AY1047" s="190"/>
      <c r="AZ1047" s="176"/>
      <c r="BA1047" s="176"/>
      <c r="BB1047" s="176"/>
      <c r="BC1047" s="751"/>
      <c r="BD1047" s="176"/>
      <c r="BE1047" s="176"/>
      <c r="BF1047" s="176"/>
      <c r="BG1047" s="176"/>
      <c r="BH1047" s="751"/>
      <c r="BI1047" s="178"/>
      <c r="BJ1047" s="191"/>
      <c r="BK1047" s="191"/>
      <c r="BL1047" s="191"/>
      <c r="BM1047" s="178"/>
      <c r="BN1047" s="178"/>
      <c r="BO1047" s="178"/>
      <c r="BP1047" s="178"/>
      <c r="BQ1047" s="178"/>
      <c r="BR1047" s="178"/>
      <c r="BS1047" s="178"/>
      <c r="BT1047" s="178"/>
      <c r="BU1047" s="179"/>
      <c r="BV1047" s="180"/>
      <c r="BW1047" s="181"/>
      <c r="BX1047" s="177"/>
      <c r="BY1047"/>
      <c r="CA1047"/>
    </row>
    <row r="1048" spans="2:79" ht="18.75">
      <c r="B1048" s="1170" t="s">
        <v>350</v>
      </c>
      <c r="C1048" s="335">
        <v>20468028000165</v>
      </c>
      <c r="D1048" s="1170" t="s">
        <v>14</v>
      </c>
      <c r="E1048" s="1170" t="s">
        <v>607</v>
      </c>
      <c r="F1048" s="1170" t="s">
        <v>1414</v>
      </c>
      <c r="G1048" s="1172" t="s">
        <v>1414</v>
      </c>
      <c r="H1048" s="1172" t="s">
        <v>34</v>
      </c>
      <c r="I1048" s="1172" t="s">
        <v>34</v>
      </c>
      <c r="J1048" s="1172" t="s">
        <v>608</v>
      </c>
      <c r="K1048" s="1172" t="s">
        <v>48</v>
      </c>
      <c r="L1048" s="740" t="s">
        <v>1414</v>
      </c>
      <c r="M1048" s="740" t="s">
        <v>34</v>
      </c>
      <c r="N1048" s="1172" t="s">
        <v>3821</v>
      </c>
      <c r="O1048" s="1172" t="s">
        <v>1320</v>
      </c>
      <c r="P1048" s="783">
        <v>41801</v>
      </c>
      <c r="Q1048" s="741">
        <v>57.295098000000003</v>
      </c>
      <c r="R1048" s="741">
        <v>69.131157092741944</v>
      </c>
      <c r="S1048" s="784">
        <v>32</v>
      </c>
      <c r="T1048" s="742">
        <v>-3.15687856950706E-2</v>
      </c>
      <c r="U1048" s="743">
        <v>-0.9712470333516422</v>
      </c>
      <c r="V1048" s="742">
        <v>-5.4451287685498451E-2</v>
      </c>
      <c r="W1048" s="743">
        <v>-0.41161072041916014</v>
      </c>
      <c r="X1048" s="742">
        <v>-0.13021989828808722</v>
      </c>
      <c r="Y1048" s="743">
        <v>-0.63431790870282723</v>
      </c>
      <c r="Z1048" s="742">
        <v>0.51530990450245762</v>
      </c>
      <c r="AA1048" s="743">
        <v>2.2204250637244094</v>
      </c>
      <c r="AB1048" s="742">
        <v>0.21643992662485231</v>
      </c>
      <c r="AC1048" s="744">
        <v>-0.86277796928739225</v>
      </c>
      <c r="AD1048" s="785">
        <v>0</v>
      </c>
      <c r="AE1048" s="1178" t="s">
        <v>1899</v>
      </c>
      <c r="AF1048" s="786" t="s">
        <v>1741</v>
      </c>
      <c r="AG1048" s="787" t="s">
        <v>1427</v>
      </c>
      <c r="AH1048" s="787" t="s">
        <v>1730</v>
      </c>
      <c r="AI1048" s="787">
        <v>100</v>
      </c>
      <c r="AJ1048" s="787">
        <v>100</v>
      </c>
      <c r="AK1048" s="787">
        <v>100</v>
      </c>
      <c r="AL1048" s="742">
        <v>1.66E-2</v>
      </c>
      <c r="AM1048" s="742">
        <v>0.2</v>
      </c>
      <c r="AN1048" s="743" t="s">
        <v>2124</v>
      </c>
      <c r="AO1048" s="1172" t="s">
        <v>34</v>
      </c>
      <c r="AP1048" s="1178" t="s">
        <v>1727</v>
      </c>
      <c r="AQ1048" s="745" t="s">
        <v>659</v>
      </c>
      <c r="AR1048" s="742">
        <v>3.8733333333333302E-3</v>
      </c>
      <c r="AS1048" s="742">
        <v>3.8733333333333302E-3</v>
      </c>
      <c r="AT1048" s="742" t="s">
        <v>1414</v>
      </c>
      <c r="AU1048" s="742" t="s">
        <v>2724</v>
      </c>
      <c r="AX1048"/>
      <c r="AY1048" s="190"/>
      <c r="AZ1048" s="176"/>
      <c r="BA1048" s="176"/>
      <c r="BB1048" s="176"/>
      <c r="BC1048" s="751"/>
      <c r="BD1048" s="176"/>
      <c r="BE1048" s="176"/>
      <c r="BF1048" s="176"/>
      <c r="BG1048" s="176"/>
      <c r="BH1048" s="751"/>
      <c r="BI1048" s="178"/>
      <c r="BJ1048" s="191"/>
      <c r="BK1048" s="191"/>
      <c r="BL1048" s="191"/>
      <c r="BM1048" s="178"/>
      <c r="BN1048" s="178"/>
      <c r="BO1048" s="178"/>
      <c r="BP1048" s="178"/>
      <c r="BQ1048" s="178"/>
      <c r="BR1048" s="178"/>
      <c r="BS1048" s="178"/>
      <c r="BT1048" s="178"/>
      <c r="BU1048" s="179"/>
      <c r="BV1048" s="180"/>
      <c r="BW1048" s="181"/>
      <c r="BX1048" s="177"/>
      <c r="BY1048"/>
      <c r="CA1048"/>
    </row>
    <row r="1049" spans="2:79" ht="18.75">
      <c r="B1049" s="1170" t="s">
        <v>351</v>
      </c>
      <c r="C1049" s="335">
        <v>26362460000153</v>
      </c>
      <c r="D1049" s="1170" t="s">
        <v>14</v>
      </c>
      <c r="E1049" s="1170" t="s">
        <v>614</v>
      </c>
      <c r="F1049" s="1170" t="s">
        <v>1414</v>
      </c>
      <c r="G1049" s="1172" t="s">
        <v>1414</v>
      </c>
      <c r="H1049" s="1172" t="s">
        <v>1337</v>
      </c>
      <c r="I1049" s="1172" t="s">
        <v>34</v>
      </c>
      <c r="J1049" s="1172" t="s">
        <v>608</v>
      </c>
      <c r="K1049" s="1172" t="s">
        <v>48</v>
      </c>
      <c r="L1049" s="740" t="s">
        <v>1414</v>
      </c>
      <c r="M1049" s="740" t="s">
        <v>34</v>
      </c>
      <c r="N1049" s="1172" t="s">
        <v>3822</v>
      </c>
      <c r="O1049" s="1172" t="s">
        <v>1320</v>
      </c>
      <c r="P1049" s="783">
        <v>42732</v>
      </c>
      <c r="Q1049" s="741">
        <v>98.083192999999994</v>
      </c>
      <c r="R1049" s="741">
        <v>113.60562312955469</v>
      </c>
      <c r="S1049" s="784">
        <v>32</v>
      </c>
      <c r="T1049" s="742">
        <v>-4.3059685780762247E-2</v>
      </c>
      <c r="U1049" s="743">
        <v>-1.3247767106274719</v>
      </c>
      <c r="V1049" s="742">
        <v>-1.3667806574954255E-2</v>
      </c>
      <c r="W1049" s="743">
        <v>-0.10331832266962036</v>
      </c>
      <c r="X1049" s="742">
        <v>-6.9645463629515847E-2</v>
      </c>
      <c r="Y1049" s="743">
        <v>-0.33925202999605431</v>
      </c>
      <c r="Z1049" s="742">
        <v>0.69552946953232708</v>
      </c>
      <c r="AA1049" s="743">
        <v>2.9969753214808561</v>
      </c>
      <c r="AB1049" s="742">
        <v>0.20318326584836011</v>
      </c>
      <c r="AC1049" s="744">
        <v>-0.71834714658286947</v>
      </c>
      <c r="AD1049" s="785">
        <v>34719644000156</v>
      </c>
      <c r="AE1049" s="1178" t="s">
        <v>1899</v>
      </c>
      <c r="AF1049" s="786" t="s">
        <v>1741</v>
      </c>
      <c r="AG1049" s="787" t="s">
        <v>1427</v>
      </c>
      <c r="AH1049" s="787" t="s">
        <v>1726</v>
      </c>
      <c r="AI1049" s="787">
        <v>100</v>
      </c>
      <c r="AJ1049" s="787">
        <v>100</v>
      </c>
      <c r="AK1049" s="787">
        <v>100</v>
      </c>
      <c r="AL1049" s="742">
        <v>0.02</v>
      </c>
      <c r="AM1049" s="742">
        <v>0.2</v>
      </c>
      <c r="AN1049" s="743" t="s">
        <v>34</v>
      </c>
      <c r="AO1049" s="1172" t="s">
        <v>34</v>
      </c>
      <c r="AP1049" s="1178" t="s">
        <v>1727</v>
      </c>
      <c r="AQ1049" s="745" t="s">
        <v>659</v>
      </c>
      <c r="AR1049" s="742">
        <v>4.6666666666666697E-3</v>
      </c>
      <c r="AS1049" s="742">
        <v>4.6666666666666697E-3</v>
      </c>
      <c r="AT1049" s="742" t="s">
        <v>1414</v>
      </c>
      <c r="AU1049" s="742" t="s">
        <v>2724</v>
      </c>
      <c r="AX1049"/>
      <c r="AY1049" s="190"/>
      <c r="AZ1049" s="176"/>
      <c r="BA1049" s="176"/>
      <c r="BB1049" s="176"/>
      <c r="BC1049" s="751"/>
      <c r="BD1049" s="176"/>
      <c r="BE1049" s="176"/>
      <c r="BF1049" s="176"/>
      <c r="BG1049" s="176"/>
      <c r="BH1049" s="751"/>
      <c r="BI1049" s="178"/>
      <c r="BJ1049" s="191"/>
      <c r="BK1049" s="191"/>
      <c r="BL1049" s="191"/>
      <c r="BM1049" s="178"/>
      <c r="BN1049" s="178"/>
      <c r="BO1049" s="178"/>
      <c r="BP1049" s="178"/>
      <c r="BQ1049" s="178"/>
      <c r="BR1049" s="178"/>
      <c r="BS1049" s="178"/>
      <c r="BT1049" s="178"/>
      <c r="BU1049" s="179"/>
      <c r="BV1049" s="180"/>
      <c r="BW1049" s="181"/>
      <c r="BX1049" s="177"/>
      <c r="BY1049"/>
      <c r="CA1049"/>
    </row>
    <row r="1050" spans="2:79" ht="18.75">
      <c r="B1050" s="1170" t="s">
        <v>1154</v>
      </c>
      <c r="C1050" s="335">
        <v>28911549000157</v>
      </c>
      <c r="D1050" s="1170" t="s">
        <v>13</v>
      </c>
      <c r="E1050" s="1170" t="s">
        <v>615</v>
      </c>
      <c r="F1050" s="1170" t="s">
        <v>619</v>
      </c>
      <c r="G1050" s="1172" t="s">
        <v>34</v>
      </c>
      <c r="H1050" s="1172" t="s">
        <v>865</v>
      </c>
      <c r="I1050" s="1172" t="s">
        <v>34</v>
      </c>
      <c r="J1050" s="1172" t="s">
        <v>611</v>
      </c>
      <c r="K1050" s="1172" t="s">
        <v>48</v>
      </c>
      <c r="L1050" s="740" t="s">
        <v>1414</v>
      </c>
      <c r="M1050" s="740" t="s">
        <v>34</v>
      </c>
      <c r="N1050" s="1172" t="s">
        <v>3825</v>
      </c>
      <c r="O1050" s="1172" t="s">
        <v>1320</v>
      </c>
      <c r="P1050" s="783">
        <v>43083</v>
      </c>
      <c r="Q1050" s="741">
        <v>198.26062762999999</v>
      </c>
      <c r="R1050" s="741">
        <v>211.48216079443532</v>
      </c>
      <c r="S1050" s="784">
        <v>30</v>
      </c>
      <c r="T1050" s="742">
        <v>3.0421746733244603E-2</v>
      </c>
      <c r="U1050" s="743">
        <v>0.93595716824333031</v>
      </c>
      <c r="V1050" s="742">
        <v>0.12384223752594381</v>
      </c>
      <c r="W1050" s="743">
        <v>0.93615403368964145</v>
      </c>
      <c r="X1050" s="742">
        <v>0.21818365946932849</v>
      </c>
      <c r="Y1050" s="743">
        <v>1.062800727132615</v>
      </c>
      <c r="Z1050" s="742">
        <v>0.33500718142451102</v>
      </c>
      <c r="AA1050" s="743">
        <v>1.443516485251463</v>
      </c>
      <c r="AB1050" s="742">
        <v>5.9365653365764499E-2</v>
      </c>
      <c r="AC1050" s="744">
        <v>-0.14227208285945961</v>
      </c>
      <c r="AD1050" s="785">
        <v>42870882000196</v>
      </c>
      <c r="AE1050" s="1178" t="s">
        <v>1850</v>
      </c>
      <c r="AF1050" s="786" t="s">
        <v>1725</v>
      </c>
      <c r="AG1050" s="787" t="s">
        <v>1428</v>
      </c>
      <c r="AH1050" s="787" t="s">
        <v>1730</v>
      </c>
      <c r="AI1050" s="787">
        <v>5000</v>
      </c>
      <c r="AJ1050" s="787">
        <v>1000</v>
      </c>
      <c r="AK1050" s="787">
        <v>5000</v>
      </c>
      <c r="AL1050" s="742">
        <v>1.7000000000000001E-2</v>
      </c>
      <c r="AM1050" s="742">
        <v>0.15</v>
      </c>
      <c r="AN1050" s="743" t="s">
        <v>64</v>
      </c>
      <c r="AO1050" s="1172" t="s">
        <v>34</v>
      </c>
      <c r="AP1050" s="1178" t="s">
        <v>1742</v>
      </c>
      <c r="AQ1050" s="745" t="s">
        <v>668</v>
      </c>
      <c r="AR1050" s="742">
        <v>4.5333333333333302E-3</v>
      </c>
      <c r="AS1050" s="742">
        <v>4.5333333333333302E-3</v>
      </c>
      <c r="AT1050" s="742" t="s">
        <v>1414</v>
      </c>
      <c r="AU1050" s="742" t="s">
        <v>2724</v>
      </c>
      <c r="AX1050"/>
      <c r="AY1050" s="190"/>
      <c r="AZ1050" s="176"/>
      <c r="BA1050" s="176"/>
      <c r="BB1050" s="176"/>
      <c r="BC1050" s="751"/>
      <c r="BD1050" s="176"/>
      <c r="BE1050" s="176"/>
      <c r="BF1050" s="176"/>
      <c r="BG1050" s="176"/>
      <c r="BH1050" s="751"/>
      <c r="BI1050" s="178"/>
      <c r="BJ1050" s="191"/>
      <c r="BK1050" s="191"/>
      <c r="BL1050" s="191"/>
      <c r="BM1050" s="178"/>
      <c r="BN1050" s="178"/>
      <c r="BO1050" s="178"/>
      <c r="BP1050" s="178"/>
      <c r="BQ1050" s="178"/>
      <c r="BR1050" s="178"/>
      <c r="BS1050" s="178"/>
      <c r="BT1050" s="178"/>
      <c r="BU1050" s="179"/>
      <c r="BV1050" s="180"/>
      <c r="BW1050" s="181"/>
      <c r="BX1050" s="177"/>
      <c r="BY1050"/>
      <c r="CA1050"/>
    </row>
    <row r="1051" spans="2:79" ht="18.75">
      <c r="B1051" s="1170" t="s">
        <v>1155</v>
      </c>
      <c r="C1051" s="335">
        <v>13504068000150</v>
      </c>
      <c r="D1051" s="1170" t="s">
        <v>14</v>
      </c>
      <c r="E1051" s="1170" t="s">
        <v>607</v>
      </c>
      <c r="F1051" s="1170" t="s">
        <v>1414</v>
      </c>
      <c r="G1051" s="1172" t="s">
        <v>1414</v>
      </c>
      <c r="H1051" s="1172" t="s">
        <v>34</v>
      </c>
      <c r="I1051" s="1172" t="s">
        <v>34</v>
      </c>
      <c r="J1051" s="1172" t="s">
        <v>608</v>
      </c>
      <c r="K1051" s="1172" t="s">
        <v>48</v>
      </c>
      <c r="L1051" s="740" t="s">
        <v>1414</v>
      </c>
      <c r="M1051" s="740" t="s">
        <v>34</v>
      </c>
      <c r="N1051" s="1172" t="s">
        <v>3826</v>
      </c>
      <c r="O1051" s="1172" t="s">
        <v>1320</v>
      </c>
      <c r="P1051" s="783">
        <v>42811</v>
      </c>
      <c r="Q1051" s="741">
        <v>54.753453</v>
      </c>
      <c r="R1051" s="741">
        <v>64.185458959839352</v>
      </c>
      <c r="S1051" s="784">
        <v>3</v>
      </c>
      <c r="T1051" s="742">
        <v>-1.8449370956716837E-2</v>
      </c>
      <c r="U1051" s="743">
        <v>-0.56761438282731203</v>
      </c>
      <c r="V1051" s="742">
        <v>-0.21558378879603435</v>
      </c>
      <c r="W1051" s="743">
        <v>-1.629651058567348</v>
      </c>
      <c r="X1051" s="742">
        <v>-0.27247765497066911</v>
      </c>
      <c r="Y1051" s="743">
        <v>-1.3272737772139456</v>
      </c>
      <c r="Z1051" s="742">
        <v>0.22783668915838362</v>
      </c>
      <c r="AA1051" s="743">
        <v>0.98172825832197785</v>
      </c>
      <c r="AB1051" s="742">
        <v>0.24250185583181255</v>
      </c>
      <c r="AC1051" s="744">
        <v>-1.4345131515937977</v>
      </c>
      <c r="AD1051" s="785">
        <v>36327079000107</v>
      </c>
      <c r="AE1051" s="1178" t="s">
        <v>1944</v>
      </c>
      <c r="AF1051" s="786" t="s">
        <v>1725</v>
      </c>
      <c r="AG1051" s="787" t="s">
        <v>1428</v>
      </c>
      <c r="AH1051" s="787" t="s">
        <v>1797</v>
      </c>
      <c r="AI1051" s="787">
        <v>500</v>
      </c>
      <c r="AJ1051" s="787">
        <v>100</v>
      </c>
      <c r="AK1051" s="787">
        <v>500</v>
      </c>
      <c r="AL1051" s="742">
        <v>1.9E-2</v>
      </c>
      <c r="AM1051" s="742">
        <v>0.15</v>
      </c>
      <c r="AN1051" s="743" t="s">
        <v>2124</v>
      </c>
      <c r="AO1051" s="1172" t="s">
        <v>34</v>
      </c>
      <c r="AP1051" s="1178" t="s">
        <v>1727</v>
      </c>
      <c r="AQ1051" s="745" t="s">
        <v>659</v>
      </c>
      <c r="AR1051" s="742">
        <v>4.7999999999999996E-3</v>
      </c>
      <c r="AS1051" s="742">
        <v>4.7999999999999996E-3</v>
      </c>
      <c r="AT1051" s="742" t="s">
        <v>1414</v>
      </c>
      <c r="AU1051" s="742" t="s">
        <v>2724</v>
      </c>
      <c r="AX1051" s="190"/>
      <c r="AY1051" s="190"/>
      <c r="AZ1051" s="176"/>
      <c r="BA1051" s="176"/>
      <c r="BB1051" s="176"/>
      <c r="BC1051" s="751"/>
      <c r="BD1051" s="176"/>
      <c r="BE1051" s="176"/>
      <c r="BF1051" s="176"/>
      <c r="BG1051" s="176"/>
      <c r="BH1051" s="751"/>
      <c r="BI1051" s="178"/>
      <c r="BJ1051" s="191"/>
      <c r="BK1051" s="191"/>
      <c r="BL1051" s="191"/>
      <c r="BM1051" s="210"/>
      <c r="BN1051" s="178"/>
      <c r="BO1051" s="178"/>
      <c r="BP1051" s="178"/>
      <c r="BQ1051" s="178"/>
      <c r="BR1051" s="178"/>
      <c r="BS1051" s="178"/>
      <c r="BT1051" s="178"/>
      <c r="BU1051" s="179"/>
      <c r="BV1051" s="180"/>
      <c r="BW1051" s="181"/>
      <c r="BX1051" s="177"/>
      <c r="BY1051"/>
      <c r="CA1051"/>
    </row>
    <row r="1052" spans="2:79" ht="18.75">
      <c r="B1052" s="1170" t="s">
        <v>352</v>
      </c>
      <c r="C1052" s="335">
        <v>17155131000140</v>
      </c>
      <c r="D1052" s="1170" t="s">
        <v>13</v>
      </c>
      <c r="E1052" s="1170" t="s">
        <v>615</v>
      </c>
      <c r="F1052" s="1170" t="s">
        <v>619</v>
      </c>
      <c r="G1052" s="1172" t="s">
        <v>34</v>
      </c>
      <c r="H1052" s="1172" t="s">
        <v>1337</v>
      </c>
      <c r="I1052" s="1172" t="s">
        <v>34</v>
      </c>
      <c r="J1052" s="1172" t="s">
        <v>1414</v>
      </c>
      <c r="K1052" s="1172" t="s">
        <v>48</v>
      </c>
      <c r="L1052" s="740" t="s">
        <v>1414</v>
      </c>
      <c r="M1052" s="740" t="s">
        <v>34</v>
      </c>
      <c r="N1052" s="1172" t="s">
        <v>3827</v>
      </c>
      <c r="O1052" s="1172" t="s">
        <v>1320</v>
      </c>
      <c r="P1052" s="783">
        <v>41271</v>
      </c>
      <c r="Q1052" s="741">
        <v>37.614508000000001</v>
      </c>
      <c r="R1052" s="741">
        <v>57.704808463414679</v>
      </c>
      <c r="S1052" s="784">
        <v>4</v>
      </c>
      <c r="T1052" s="742">
        <v>-3.1676289163388938E-2</v>
      </c>
      <c r="U1052" s="743">
        <v>-0.97455449109448156</v>
      </c>
      <c r="V1052" s="742">
        <v>-7.7029191295446942E-2</v>
      </c>
      <c r="W1052" s="743">
        <v>-0.5822826652980736</v>
      </c>
      <c r="X1052" s="742">
        <v>-5.3768673675015699E-2</v>
      </c>
      <c r="Y1052" s="743">
        <v>-0.26191413975617306</v>
      </c>
      <c r="Z1052" s="742">
        <v>2.8179894442652564E-2</v>
      </c>
      <c r="AA1052" s="743">
        <v>0.12142468709967429</v>
      </c>
      <c r="AB1052" s="742">
        <v>0.1001364604553254</v>
      </c>
      <c r="AC1052" s="744">
        <v>-2.0903225760554527</v>
      </c>
      <c r="AD1052" s="785">
        <v>0</v>
      </c>
      <c r="AE1052" s="1178" t="s">
        <v>1776</v>
      </c>
      <c r="AF1052" s="786" t="s">
        <v>1765</v>
      </c>
      <c r="AG1052" s="787" t="s">
        <v>719</v>
      </c>
      <c r="AH1052" s="787" t="s">
        <v>1730</v>
      </c>
      <c r="AI1052" s="787">
        <v>10000</v>
      </c>
      <c r="AJ1052" s="787">
        <v>1000</v>
      </c>
      <c r="AK1052" s="787">
        <v>10000</v>
      </c>
      <c r="AL1052" s="742">
        <v>0.02</v>
      </c>
      <c r="AM1052" s="742">
        <v>0</v>
      </c>
      <c r="AN1052" s="743" t="s">
        <v>64</v>
      </c>
      <c r="AO1052" s="1172" t="s">
        <v>34</v>
      </c>
      <c r="AP1052" s="1178" t="s">
        <v>1742</v>
      </c>
      <c r="AQ1052" s="745" t="s">
        <v>678</v>
      </c>
      <c r="AR1052" s="742">
        <v>6.0000000000000001E-3</v>
      </c>
      <c r="AS1052" s="742">
        <v>6.0000000000000001E-3</v>
      </c>
      <c r="AT1052" s="742" t="s">
        <v>1414</v>
      </c>
      <c r="AU1052" s="742" t="s">
        <v>2724</v>
      </c>
      <c r="AX1052" s="190"/>
      <c r="AY1052" s="190"/>
      <c r="AZ1052" s="176"/>
      <c r="BA1052" s="176"/>
      <c r="BB1052" s="176"/>
      <c r="BC1052" s="751"/>
      <c r="BD1052" s="176"/>
      <c r="BE1052" s="176"/>
      <c r="BF1052" s="176"/>
      <c r="BG1052" s="176"/>
      <c r="BH1052" s="751"/>
      <c r="BI1052" s="178"/>
      <c r="BJ1052" s="191"/>
      <c r="BK1052" s="191"/>
      <c r="BL1052" s="191"/>
      <c r="BM1052" s="210"/>
      <c r="BN1052" s="178"/>
      <c r="BO1052" s="178"/>
      <c r="BP1052" s="178"/>
      <c r="BQ1052" s="178"/>
      <c r="BR1052" s="178"/>
      <c r="BS1052" s="178"/>
      <c r="BT1052" s="178"/>
      <c r="BU1052" s="179"/>
      <c r="BV1052" s="180"/>
      <c r="BW1052" s="181"/>
      <c r="BX1052" s="177"/>
      <c r="BY1052"/>
      <c r="CA1052"/>
    </row>
    <row r="1053" spans="2:79" ht="18.75">
      <c r="B1053" s="1170" t="s">
        <v>1156</v>
      </c>
      <c r="C1053" s="335">
        <v>27250923000158</v>
      </c>
      <c r="D1053" s="1170" t="s">
        <v>14</v>
      </c>
      <c r="E1053" s="1170" t="s">
        <v>607</v>
      </c>
      <c r="F1053" s="1170" t="s">
        <v>1414</v>
      </c>
      <c r="G1053" s="1172" t="s">
        <v>1414</v>
      </c>
      <c r="H1053" s="1172" t="s">
        <v>34</v>
      </c>
      <c r="I1053" s="1172" t="s">
        <v>34</v>
      </c>
      <c r="J1053" s="1172" t="s">
        <v>608</v>
      </c>
      <c r="K1053" s="1172" t="s">
        <v>48</v>
      </c>
      <c r="L1053" s="740" t="s">
        <v>1414</v>
      </c>
      <c r="M1053" s="740" t="s">
        <v>34</v>
      </c>
      <c r="N1053" s="1172" t="s">
        <v>3828</v>
      </c>
      <c r="O1053" s="1172" t="s">
        <v>1320</v>
      </c>
      <c r="P1053" s="783">
        <v>42880</v>
      </c>
      <c r="Q1053" s="741">
        <v>32.122777999999997</v>
      </c>
      <c r="R1053" s="741">
        <v>47.383313595918366</v>
      </c>
      <c r="S1053" s="784">
        <v>3</v>
      </c>
      <c r="T1053" s="742">
        <v>-9.6979680327380913E-2</v>
      </c>
      <c r="U1053" s="743">
        <v>-2.9836822905756266</v>
      </c>
      <c r="V1053" s="742">
        <v>-0.2912371832224796</v>
      </c>
      <c r="W1053" s="743">
        <v>-2.2015337358307767</v>
      </c>
      <c r="X1053" s="742">
        <v>-0.35269110891844668</v>
      </c>
      <c r="Y1053" s="743">
        <v>-1.7180038501665482</v>
      </c>
      <c r="Z1053" s="742">
        <v>0.12731239549140572</v>
      </c>
      <c r="AA1053" s="743">
        <v>0.54857791670985356</v>
      </c>
      <c r="AB1053" s="742">
        <v>0.24998771367300204</v>
      </c>
      <c r="AC1053" s="744">
        <v>-1.6941852448679879</v>
      </c>
      <c r="AD1053" s="785">
        <v>0</v>
      </c>
      <c r="AE1053" s="1178" t="s">
        <v>1776</v>
      </c>
      <c r="AF1053" s="786" t="s">
        <v>1765</v>
      </c>
      <c r="AG1053" s="787" t="s">
        <v>719</v>
      </c>
      <c r="AH1053" s="787" t="s">
        <v>1730</v>
      </c>
      <c r="AI1053" s="787">
        <v>5000</v>
      </c>
      <c r="AJ1053" s="787">
        <v>1000</v>
      </c>
      <c r="AK1053" s="787">
        <v>5000</v>
      </c>
      <c r="AL1053" s="742">
        <v>0.02</v>
      </c>
      <c r="AM1053" s="742">
        <v>0.2</v>
      </c>
      <c r="AN1053" s="743" t="s">
        <v>666</v>
      </c>
      <c r="AO1053" s="1172" t="s">
        <v>34</v>
      </c>
      <c r="AP1053" s="1178" t="s">
        <v>1727</v>
      </c>
      <c r="AQ1053" s="745" t="s">
        <v>659</v>
      </c>
      <c r="AR1053" s="742">
        <v>6.0000000000000001E-3</v>
      </c>
      <c r="AS1053" s="742">
        <v>6.0000000000000001E-3</v>
      </c>
      <c r="AT1053" s="742" t="s">
        <v>1414</v>
      </c>
      <c r="AU1053" s="742" t="s">
        <v>2724</v>
      </c>
      <c r="AX1053"/>
      <c r="AY1053" s="190"/>
      <c r="AZ1053" s="176"/>
      <c r="BA1053" s="176"/>
      <c r="BB1053" s="176"/>
      <c r="BC1053" s="751"/>
      <c r="BD1053" s="176"/>
      <c r="BE1053" s="176"/>
      <c r="BF1053" s="176"/>
      <c r="BG1053" s="176"/>
      <c r="BH1053" s="751"/>
      <c r="BI1053" s="178"/>
      <c r="BJ1053" s="191"/>
      <c r="BK1053" s="191"/>
      <c r="BL1053" s="191"/>
      <c r="BM1053" s="178"/>
      <c r="BN1053" s="178"/>
      <c r="BO1053" s="178"/>
      <c r="BP1053" s="178"/>
      <c r="BQ1053" s="178"/>
      <c r="BR1053" s="178"/>
      <c r="BS1053" s="178"/>
      <c r="BT1053" s="178"/>
      <c r="BU1053" s="179"/>
      <c r="BV1053" s="180"/>
      <c r="BW1053" s="181"/>
      <c r="BX1053" s="177"/>
      <c r="BY1053"/>
      <c r="CA1053"/>
    </row>
    <row r="1054" spans="2:79" ht="18.75">
      <c r="B1054" s="1170" t="s">
        <v>353</v>
      </c>
      <c r="C1054" s="335">
        <v>7967080000106</v>
      </c>
      <c r="D1054" s="1170" t="s">
        <v>13</v>
      </c>
      <c r="E1054" s="1170" t="s">
        <v>616</v>
      </c>
      <c r="F1054" s="1170" t="s">
        <v>618</v>
      </c>
      <c r="G1054" s="1172" t="s">
        <v>34</v>
      </c>
      <c r="H1054" s="1172" t="s">
        <v>1336</v>
      </c>
      <c r="I1054" s="1172" t="s">
        <v>34</v>
      </c>
      <c r="J1054" s="1172" t="s">
        <v>1414</v>
      </c>
      <c r="K1054" s="1172" t="s">
        <v>1414</v>
      </c>
      <c r="L1054" s="740" t="s">
        <v>1414</v>
      </c>
      <c r="M1054" s="740" t="s">
        <v>34</v>
      </c>
      <c r="N1054" s="1172" t="s">
        <v>3829</v>
      </c>
      <c r="O1054" s="1172" t="s">
        <v>1320</v>
      </c>
      <c r="P1054" s="783">
        <v>38863</v>
      </c>
      <c r="Q1054" s="741">
        <v>13.814693999999999</v>
      </c>
      <c r="R1054" s="741">
        <v>17.15763533064516</v>
      </c>
      <c r="S1054" s="784">
        <v>1</v>
      </c>
      <c r="T1054" s="742">
        <v>-2.6316656490297241E-3</v>
      </c>
      <c r="U1054" s="743">
        <v>-8.0965973131892022E-2</v>
      </c>
      <c r="V1054" s="742">
        <v>1.2707929422115738E-2</v>
      </c>
      <c r="W1054" s="743">
        <v>9.6062374404893153E-2</v>
      </c>
      <c r="X1054" s="742">
        <v>5.1633035072593536E-2</v>
      </c>
      <c r="Y1054" s="743">
        <v>0.25151116885969382</v>
      </c>
      <c r="Z1054" s="742">
        <v>0.10036417400195319</v>
      </c>
      <c r="AA1054" s="743">
        <v>0.43246040005596631</v>
      </c>
      <c r="AB1054" s="742">
        <v>5.0131641603044688E-2</v>
      </c>
      <c r="AC1054" s="744">
        <v>-2.3853274984560948</v>
      </c>
      <c r="AD1054" s="785">
        <v>0</v>
      </c>
      <c r="AE1054" s="1178" t="s">
        <v>1776</v>
      </c>
      <c r="AF1054" s="786" t="s">
        <v>1765</v>
      </c>
      <c r="AG1054" s="787" t="s">
        <v>719</v>
      </c>
      <c r="AH1054" s="787" t="s">
        <v>1730</v>
      </c>
      <c r="AI1054" s="787">
        <v>1000</v>
      </c>
      <c r="AJ1054" s="787">
        <v>1000</v>
      </c>
      <c r="AK1054" s="787">
        <v>1000</v>
      </c>
      <c r="AL1054" s="742">
        <v>0.02</v>
      </c>
      <c r="AM1054" s="742">
        <v>0.2</v>
      </c>
      <c r="AN1054" s="743" t="s">
        <v>64</v>
      </c>
      <c r="AO1054" s="1172" t="s">
        <v>34</v>
      </c>
      <c r="AP1054" s="1178" t="s">
        <v>1742</v>
      </c>
      <c r="AQ1054" s="745" t="s">
        <v>678</v>
      </c>
      <c r="AR1054" s="742">
        <v>5.4000000000000003E-3</v>
      </c>
      <c r="AS1054" s="742">
        <v>5.4000000000000003E-3</v>
      </c>
      <c r="AT1054" s="742" t="s">
        <v>1414</v>
      </c>
      <c r="AU1054" s="742" t="s">
        <v>2724</v>
      </c>
      <c r="AX1054"/>
      <c r="AY1054" s="190"/>
      <c r="AZ1054" s="176"/>
      <c r="BA1054" s="176"/>
      <c r="BB1054" s="176"/>
      <c r="BC1054" s="751"/>
      <c r="BD1054" s="176"/>
      <c r="BE1054" s="176"/>
      <c r="BF1054" s="176"/>
      <c r="BG1054" s="176"/>
      <c r="BH1054" s="751"/>
      <c r="BI1054" s="178"/>
      <c r="BJ1054" s="191"/>
      <c r="BK1054" s="191"/>
      <c r="BL1054" s="191"/>
      <c r="BM1054" s="178"/>
      <c r="BN1054" s="178"/>
      <c r="BO1054" s="178"/>
      <c r="BP1054" s="178"/>
      <c r="BQ1054" s="178"/>
      <c r="BR1054" s="178"/>
      <c r="BS1054" s="178"/>
      <c r="BT1054" s="178"/>
      <c r="BU1054" s="179"/>
      <c r="BV1054" s="180"/>
      <c r="BW1054" s="181"/>
      <c r="BX1054" s="177"/>
      <c r="BY1054"/>
      <c r="CA1054"/>
    </row>
    <row r="1055" spans="2:79" ht="18.75">
      <c r="B1055" s="1170" t="s">
        <v>1157</v>
      </c>
      <c r="C1055" s="335">
        <v>9543255000175</v>
      </c>
      <c r="D1055" s="1170" t="s">
        <v>11</v>
      </c>
      <c r="E1055" s="1170" t="s">
        <v>620</v>
      </c>
      <c r="F1055" s="1170" t="s">
        <v>663</v>
      </c>
      <c r="G1055" s="1172" t="s">
        <v>738</v>
      </c>
      <c r="H1055" s="1172" t="s">
        <v>34</v>
      </c>
      <c r="I1055" s="1172" t="s">
        <v>1414</v>
      </c>
      <c r="J1055" s="1172" t="s">
        <v>608</v>
      </c>
      <c r="K1055" s="1172" t="s">
        <v>48</v>
      </c>
      <c r="L1055" s="740" t="s">
        <v>1414</v>
      </c>
      <c r="M1055" s="740" t="s">
        <v>34</v>
      </c>
      <c r="N1055" s="1172" t="s">
        <v>3830</v>
      </c>
      <c r="O1055" s="1172" t="s">
        <v>1320</v>
      </c>
      <c r="P1055" s="783">
        <v>39676</v>
      </c>
      <c r="Q1055" s="741">
        <v>365.93936100000002</v>
      </c>
      <c r="R1055" s="741">
        <v>311.79973599186991</v>
      </c>
      <c r="S1055" s="784">
        <v>1</v>
      </c>
      <c r="T1055" s="742">
        <v>1.9809367516676391E-2</v>
      </c>
      <c r="U1055" s="743">
        <v>0.60945611335784078</v>
      </c>
      <c r="V1055" s="742">
        <v>0.12706208166754474</v>
      </c>
      <c r="W1055" s="743">
        <v>0.96049363010867583</v>
      </c>
      <c r="X1055" s="742">
        <v>0.21198050472817065</v>
      </c>
      <c r="Y1055" s="743">
        <v>1.032584360859111</v>
      </c>
      <c r="Z1055" s="742">
        <v>0.27376631077223679</v>
      </c>
      <c r="AA1055" s="743">
        <v>1.1796349589456441</v>
      </c>
      <c r="AB1055" s="742">
        <v>2.6102303007286623E-2</v>
      </c>
      <c r="AC1055" s="744">
        <v>-0.20022106906046352</v>
      </c>
      <c r="AD1055" s="785">
        <v>0</v>
      </c>
      <c r="AE1055" s="1178" t="s">
        <v>1764</v>
      </c>
      <c r="AF1055" s="786" t="s">
        <v>1765</v>
      </c>
      <c r="AG1055" s="787" t="s">
        <v>719</v>
      </c>
      <c r="AH1055" s="787" t="s">
        <v>1730</v>
      </c>
      <c r="AI1055" s="787">
        <v>1000</v>
      </c>
      <c r="AJ1055" s="787">
        <v>100</v>
      </c>
      <c r="AK1055" s="787">
        <v>1000</v>
      </c>
      <c r="AL1055" s="742">
        <v>4.5000000000000005E-3</v>
      </c>
      <c r="AM1055" s="742">
        <v>0</v>
      </c>
      <c r="AN1055" s="743" t="s">
        <v>64</v>
      </c>
      <c r="AO1055" s="1172" t="s">
        <v>34</v>
      </c>
      <c r="AP1055" s="1178" t="s">
        <v>1731</v>
      </c>
      <c r="AQ1055" s="745" t="s">
        <v>669</v>
      </c>
      <c r="AR1055" s="742">
        <v>1.0399999999999999E-3</v>
      </c>
      <c r="AS1055" s="742">
        <v>1.0399999999999999E-3</v>
      </c>
      <c r="AT1055" s="742" t="s">
        <v>1414</v>
      </c>
      <c r="AU1055" s="742" t="s">
        <v>2724</v>
      </c>
      <c r="AX1055"/>
      <c r="AY1055" s="190"/>
      <c r="AZ1055" s="176"/>
      <c r="BA1055" s="176"/>
      <c r="BB1055" s="176"/>
      <c r="BC1055" s="751"/>
      <c r="BD1055" s="176"/>
      <c r="BE1055" s="176"/>
      <c r="BF1055" s="176"/>
      <c r="BG1055" s="176"/>
      <c r="BH1055" s="751"/>
      <c r="BI1055" s="178"/>
      <c r="BJ1055" s="191"/>
      <c r="BK1055" s="191"/>
      <c r="BL1055" s="191"/>
      <c r="BM1055" s="178"/>
      <c r="BN1055" s="178"/>
      <c r="BO1055" s="178"/>
      <c r="BP1055" s="178"/>
      <c r="BQ1055" s="178"/>
      <c r="BR1055" s="178"/>
      <c r="BS1055" s="178"/>
      <c r="BT1055" s="178"/>
      <c r="BU1055" s="179"/>
      <c r="BV1055" s="180"/>
      <c r="BW1055" s="181"/>
      <c r="BX1055" s="177"/>
      <c r="BY1055"/>
      <c r="CA1055"/>
    </row>
    <row r="1056" spans="2:79" ht="18.75">
      <c r="B1056" s="1170" t="s">
        <v>590</v>
      </c>
      <c r="C1056" s="335">
        <v>6940782000125</v>
      </c>
      <c r="D1056" s="1170" t="s">
        <v>14</v>
      </c>
      <c r="E1056" s="1170" t="s">
        <v>614</v>
      </c>
      <c r="F1056" s="1170" t="s">
        <v>1414</v>
      </c>
      <c r="G1056" s="1172" t="s">
        <v>1414</v>
      </c>
      <c r="H1056" s="1172" t="s">
        <v>1337</v>
      </c>
      <c r="I1056" s="1172" t="s">
        <v>34</v>
      </c>
      <c r="J1056" s="1172" t="s">
        <v>608</v>
      </c>
      <c r="K1056" s="1172" t="s">
        <v>48</v>
      </c>
      <c r="L1056" s="740" t="s">
        <v>1414</v>
      </c>
      <c r="M1056" s="740" t="s">
        <v>34</v>
      </c>
      <c r="N1056" s="1172" t="s">
        <v>3831</v>
      </c>
      <c r="O1056" s="1172" t="s">
        <v>1320</v>
      </c>
      <c r="P1056" s="783">
        <v>38240</v>
      </c>
      <c r="Q1056" s="741">
        <v>2.5028999999999999</v>
      </c>
      <c r="R1056" s="741">
        <v>5.699978777327944</v>
      </c>
      <c r="S1056" s="784">
        <v>14</v>
      </c>
      <c r="T1056" s="742">
        <v>-5.6872779798671336E-2</v>
      </c>
      <c r="U1056" s="743">
        <v>-1.7497511368182261</v>
      </c>
      <c r="V1056" s="742">
        <v>-0.27731904374583416</v>
      </c>
      <c r="W1056" s="743">
        <v>-2.0963230849832648</v>
      </c>
      <c r="X1056" s="742">
        <v>-0.275351944296923</v>
      </c>
      <c r="Y1056" s="743">
        <v>-1.3412748109914618</v>
      </c>
      <c r="Z1056" s="742">
        <v>0.13240811448461209</v>
      </c>
      <c r="AA1056" s="743">
        <v>0.57053492174963927</v>
      </c>
      <c r="AB1056" s="742">
        <v>0.22801521703594854</v>
      </c>
      <c r="AC1056" s="744">
        <v>-1.7964035986328926</v>
      </c>
      <c r="AD1056" s="785">
        <v>0</v>
      </c>
      <c r="AE1056" s="1178" t="s">
        <v>1764</v>
      </c>
      <c r="AF1056" s="786" t="s">
        <v>1765</v>
      </c>
      <c r="AG1056" s="787" t="s">
        <v>719</v>
      </c>
      <c r="AH1056" s="787" t="s">
        <v>1730</v>
      </c>
      <c r="AI1056" s="787">
        <v>1000</v>
      </c>
      <c r="AJ1056" s="787">
        <v>1000</v>
      </c>
      <c r="AK1056" s="787">
        <v>1000</v>
      </c>
      <c r="AL1056" s="742">
        <v>1.6E-2</v>
      </c>
      <c r="AM1056" s="742">
        <v>0.2</v>
      </c>
      <c r="AN1056" s="743" t="s">
        <v>666</v>
      </c>
      <c r="AO1056" s="1172" t="s">
        <v>34</v>
      </c>
      <c r="AP1056" s="1178" t="s">
        <v>1727</v>
      </c>
      <c r="AQ1056" s="745" t="s">
        <v>659</v>
      </c>
      <c r="AR1056" s="742">
        <v>8.0000000000000002E-3</v>
      </c>
      <c r="AS1056" s="742">
        <v>8.0000000000000002E-3</v>
      </c>
      <c r="AT1056" s="742" t="s">
        <v>1414</v>
      </c>
      <c r="AU1056" s="742" t="s">
        <v>2724</v>
      </c>
      <c r="AX1056"/>
      <c r="AY1056" s="190"/>
      <c r="AZ1056" s="176"/>
      <c r="BA1056" s="176"/>
      <c r="BB1056" s="176"/>
      <c r="BC1056" s="751"/>
      <c r="BD1056" s="176"/>
      <c r="BE1056" s="176"/>
      <c r="BF1056" s="176"/>
      <c r="BG1056" s="176"/>
      <c r="BH1056" s="751"/>
      <c r="BI1056" s="178"/>
      <c r="BJ1056" s="191"/>
      <c r="BK1056" s="191"/>
      <c r="BL1056" s="191"/>
      <c r="BM1056" s="178"/>
      <c r="BN1056" s="178"/>
      <c r="BO1056" s="178"/>
      <c r="BP1056" s="178"/>
      <c r="BQ1056" s="178"/>
      <c r="BR1056" s="178"/>
      <c r="BS1056" s="178"/>
      <c r="BT1056" s="178"/>
      <c r="BU1056" s="179"/>
      <c r="BV1056" s="180"/>
      <c r="BW1056" s="181"/>
      <c r="BX1056" s="177"/>
      <c r="BY1056"/>
      <c r="CA1056"/>
    </row>
    <row r="1057" spans="2:79" ht="18.75">
      <c r="B1057" s="1170" t="s">
        <v>1158</v>
      </c>
      <c r="C1057" s="335">
        <v>22407091000117</v>
      </c>
      <c r="D1057" s="1170" t="s">
        <v>13</v>
      </c>
      <c r="E1057" s="1170" t="s">
        <v>616</v>
      </c>
      <c r="F1057" s="1170" t="s">
        <v>610</v>
      </c>
      <c r="G1057" s="1172" t="s">
        <v>34</v>
      </c>
      <c r="H1057" s="1172" t="s">
        <v>1337</v>
      </c>
      <c r="I1057" s="1172" t="s">
        <v>34</v>
      </c>
      <c r="J1057" s="1172" t="s">
        <v>1414</v>
      </c>
      <c r="K1057" s="1172" t="s">
        <v>48</v>
      </c>
      <c r="L1057" s="740" t="s">
        <v>1414</v>
      </c>
      <c r="M1057" s="740" t="s">
        <v>34</v>
      </c>
      <c r="N1057" s="1172" t="s">
        <v>3832</v>
      </c>
      <c r="O1057" s="1172" t="s">
        <v>1320</v>
      </c>
      <c r="P1057" s="783">
        <v>42235</v>
      </c>
      <c r="Q1057" s="741">
        <v>6.4918100000000001</v>
      </c>
      <c r="R1057" s="741">
        <v>8.9617361393442607</v>
      </c>
      <c r="S1057" s="784">
        <v>16</v>
      </c>
      <c r="T1057" s="742">
        <v>6.9874796104287817E-3</v>
      </c>
      <c r="U1057" s="743">
        <v>0.21497719005687796</v>
      </c>
      <c r="V1057" s="742">
        <v>5.0181174101317838E-2</v>
      </c>
      <c r="W1057" s="743">
        <v>0.37933187811137176</v>
      </c>
      <c r="X1057" s="742">
        <v>0.12207398778562695</v>
      </c>
      <c r="Y1057" s="743">
        <v>0.59463812871275412</v>
      </c>
      <c r="Z1057" s="742">
        <v>0.1149128082000741</v>
      </c>
      <c r="AA1057" s="743">
        <v>0.4951491854532819</v>
      </c>
      <c r="AB1057" s="742">
        <v>4.8828347431673989E-2</v>
      </c>
      <c r="AC1057" s="744">
        <v>-1.6815465379855286</v>
      </c>
      <c r="AD1057" s="785">
        <v>22407108000136</v>
      </c>
      <c r="AE1057" s="1178" t="s">
        <v>1764</v>
      </c>
      <c r="AF1057" s="786" t="s">
        <v>1765</v>
      </c>
      <c r="AG1057" s="787" t="s">
        <v>719</v>
      </c>
      <c r="AH1057" s="787" t="s">
        <v>1730</v>
      </c>
      <c r="AI1057" s="787">
        <v>100</v>
      </c>
      <c r="AJ1057" s="787">
        <v>100</v>
      </c>
      <c r="AK1057" s="787">
        <v>100</v>
      </c>
      <c r="AL1057" s="742">
        <v>1.4999999999999999E-2</v>
      </c>
      <c r="AM1057" s="742">
        <v>0.2</v>
      </c>
      <c r="AN1057" s="743" t="s">
        <v>64</v>
      </c>
      <c r="AO1057" s="1172" t="s">
        <v>34</v>
      </c>
      <c r="AP1057" s="1178" t="s">
        <v>1742</v>
      </c>
      <c r="AQ1057" s="745" t="s">
        <v>668</v>
      </c>
      <c r="AR1057" s="742">
        <v>4.0000000000000001E-3</v>
      </c>
      <c r="AS1057" s="742">
        <v>4.0000000000000001E-3</v>
      </c>
      <c r="AT1057" s="742" t="s">
        <v>1414</v>
      </c>
      <c r="AU1057" s="742" t="s">
        <v>2724</v>
      </c>
      <c r="AX1057"/>
      <c r="AY1057" s="190"/>
      <c r="AZ1057" s="176"/>
      <c r="BA1057" s="176"/>
      <c r="BB1057" s="176"/>
      <c r="BC1057" s="751"/>
      <c r="BD1057" s="176"/>
      <c r="BE1057" s="176"/>
      <c r="BF1057" s="176"/>
      <c r="BG1057" s="176"/>
      <c r="BH1057" s="751"/>
      <c r="BI1057" s="178"/>
      <c r="BJ1057" s="191"/>
      <c r="BK1057" s="191"/>
      <c r="BL1057" s="191"/>
      <c r="BM1057" s="178"/>
      <c r="BN1057" s="178"/>
      <c r="BO1057" s="178"/>
      <c r="BP1057" s="178"/>
      <c r="BQ1057" s="178"/>
      <c r="BR1057" s="178"/>
      <c r="BS1057" s="178"/>
      <c r="BT1057" s="178"/>
      <c r="BU1057" s="179"/>
      <c r="BV1057" s="180"/>
      <c r="BW1057" s="181"/>
      <c r="BX1057" s="177"/>
      <c r="BY1057"/>
      <c r="CA1057"/>
    </row>
    <row r="1058" spans="2:79" ht="18.75">
      <c r="B1058" s="1170" t="s">
        <v>354</v>
      </c>
      <c r="C1058" s="335">
        <v>22504083000199</v>
      </c>
      <c r="D1058" s="1170" t="s">
        <v>13</v>
      </c>
      <c r="E1058" s="1170" t="s">
        <v>615</v>
      </c>
      <c r="F1058" s="1170" t="s">
        <v>619</v>
      </c>
      <c r="G1058" s="1172" t="s">
        <v>34</v>
      </c>
      <c r="H1058" s="1172" t="s">
        <v>1336</v>
      </c>
      <c r="I1058" s="1172" t="s">
        <v>34</v>
      </c>
      <c r="J1058" s="1172" t="s">
        <v>1414</v>
      </c>
      <c r="K1058" s="1172" t="s">
        <v>48</v>
      </c>
      <c r="L1058" s="740" t="s">
        <v>1414</v>
      </c>
      <c r="M1058" s="740" t="s">
        <v>34</v>
      </c>
      <c r="N1058" s="1172" t="s">
        <v>3833</v>
      </c>
      <c r="O1058" s="1172" t="s">
        <v>1320</v>
      </c>
      <c r="P1058" s="783">
        <v>42249</v>
      </c>
      <c r="Q1058" s="741">
        <v>7.3821880000000002</v>
      </c>
      <c r="R1058" s="741">
        <v>7.1836426923076946</v>
      </c>
      <c r="S1058" s="784">
        <v>30</v>
      </c>
      <c r="T1058" s="742">
        <v>3.0843713381478288E-2</v>
      </c>
      <c r="U1058" s="743">
        <v>0.94893941783724789</v>
      </c>
      <c r="V1058" s="742">
        <v>0.10619844373213372</v>
      </c>
      <c r="W1058" s="743">
        <v>0.80278024248853086</v>
      </c>
      <c r="X1058" s="742">
        <v>0.18570259215997531</v>
      </c>
      <c r="Y1058" s="743">
        <v>0.90458126175933018</v>
      </c>
      <c r="Z1058" s="742">
        <v>0.24536128888470898</v>
      </c>
      <c r="AA1058" s="743">
        <v>1.0572402174830213</v>
      </c>
      <c r="AB1058" s="742">
        <v>1.3382281037707829E-2</v>
      </c>
      <c r="AC1058" s="744">
        <v>-1.9495830998434085</v>
      </c>
      <c r="AD1058" s="785">
        <v>22504056000116</v>
      </c>
      <c r="AE1058" s="1178" t="s">
        <v>1776</v>
      </c>
      <c r="AF1058" s="786" t="s">
        <v>1765</v>
      </c>
      <c r="AG1058" s="787" t="s">
        <v>719</v>
      </c>
      <c r="AH1058" s="787" t="s">
        <v>1730</v>
      </c>
      <c r="AI1058" s="787">
        <v>50000</v>
      </c>
      <c r="AJ1058" s="787">
        <v>10000</v>
      </c>
      <c r="AK1058" s="787">
        <v>50000</v>
      </c>
      <c r="AL1058" s="742">
        <v>2.5000000000000001E-2</v>
      </c>
      <c r="AM1058" s="742">
        <v>0.2</v>
      </c>
      <c r="AN1058" s="743" t="s">
        <v>64</v>
      </c>
      <c r="AO1058" s="1172" t="s">
        <v>34</v>
      </c>
      <c r="AP1058" s="1178" t="s">
        <v>1742</v>
      </c>
      <c r="AQ1058" s="745" t="s">
        <v>668</v>
      </c>
      <c r="AR1058" s="742">
        <v>6.0000000000000001E-3</v>
      </c>
      <c r="AS1058" s="742">
        <v>6.0000000000000001E-3</v>
      </c>
      <c r="AT1058" s="742" t="s">
        <v>1414</v>
      </c>
      <c r="AU1058" s="742" t="s">
        <v>2724</v>
      </c>
      <c r="AX1058" s="190"/>
      <c r="AY1058" s="190"/>
      <c r="AZ1058" s="176"/>
      <c r="BA1058" s="176"/>
      <c r="BB1058" s="176"/>
      <c r="BC1058" s="751"/>
      <c r="BD1058" s="176"/>
      <c r="BE1058" s="176"/>
      <c r="BF1058" s="176"/>
      <c r="BG1058" s="176"/>
      <c r="BH1058" s="751"/>
      <c r="BI1058" s="178"/>
      <c r="BJ1058" s="191"/>
      <c r="BK1058" s="191"/>
      <c r="BL1058" s="191"/>
      <c r="BM1058" s="210"/>
      <c r="BN1058" s="178"/>
      <c r="BO1058" s="178"/>
      <c r="BP1058" s="178"/>
      <c r="BQ1058" s="178"/>
      <c r="BR1058" s="178"/>
      <c r="BS1058" s="178"/>
      <c r="BT1058" s="178"/>
      <c r="BU1058" s="179"/>
      <c r="BV1058" s="180"/>
      <c r="BW1058" s="181"/>
      <c r="BX1058" s="177"/>
      <c r="BY1058"/>
      <c r="CA1058"/>
    </row>
    <row r="1059" spans="2:79" ht="18.75">
      <c r="B1059" s="1170" t="s">
        <v>355</v>
      </c>
      <c r="C1059" s="335">
        <v>7420595000183</v>
      </c>
      <c r="D1059" s="1170" t="s">
        <v>14</v>
      </c>
      <c r="E1059" s="1170" t="s">
        <v>607</v>
      </c>
      <c r="F1059" s="1170" t="s">
        <v>1414</v>
      </c>
      <c r="G1059" s="1172" t="s">
        <v>1414</v>
      </c>
      <c r="H1059" s="1172" t="s">
        <v>34</v>
      </c>
      <c r="I1059" s="1172" t="s">
        <v>34</v>
      </c>
      <c r="J1059" s="1172" t="s">
        <v>608</v>
      </c>
      <c r="K1059" s="1172" t="s">
        <v>48</v>
      </c>
      <c r="L1059" s="740" t="s">
        <v>1414</v>
      </c>
      <c r="M1059" s="740" t="s">
        <v>34</v>
      </c>
      <c r="N1059" s="1172" t="s">
        <v>3834</v>
      </c>
      <c r="O1059" s="1172" t="s">
        <v>1320</v>
      </c>
      <c r="P1059" s="783">
        <v>39238</v>
      </c>
      <c r="Q1059" s="741">
        <v>13.821762</v>
      </c>
      <c r="R1059" s="741">
        <v>16.238084800813006</v>
      </c>
      <c r="S1059" s="784">
        <v>33</v>
      </c>
      <c r="T1059" s="742">
        <v>-6.6639632160742424E-2</v>
      </c>
      <c r="U1059" s="743">
        <v>-2.0502386650200553</v>
      </c>
      <c r="V1059" s="742">
        <v>-0.18416703018062652</v>
      </c>
      <c r="W1059" s="743">
        <v>-1.3921640275606084</v>
      </c>
      <c r="X1059" s="742">
        <v>-0.28015804780832432</v>
      </c>
      <c r="Y1059" s="743">
        <v>-1.3646859606578281</v>
      </c>
      <c r="Z1059" s="742">
        <v>5.5035301214128252E-2</v>
      </c>
      <c r="AA1059" s="743">
        <v>0.23714227329564164</v>
      </c>
      <c r="AB1059" s="742">
        <v>0.30018010070547257</v>
      </c>
      <c r="AC1059" s="744">
        <v>-1.0542182580307897</v>
      </c>
      <c r="AD1059" s="785">
        <v>0</v>
      </c>
      <c r="AE1059" s="1178" t="s">
        <v>1785</v>
      </c>
      <c r="AF1059" s="786" t="s">
        <v>1765</v>
      </c>
      <c r="AG1059" s="787" t="s">
        <v>719</v>
      </c>
      <c r="AH1059" s="787" t="s">
        <v>1730</v>
      </c>
      <c r="AI1059" s="787">
        <v>1000</v>
      </c>
      <c r="AJ1059" s="787">
        <v>1000</v>
      </c>
      <c r="AK1059" s="787">
        <v>25000</v>
      </c>
      <c r="AL1059" s="742">
        <v>0.02</v>
      </c>
      <c r="AM1059" s="742">
        <v>0.2</v>
      </c>
      <c r="AN1059" s="743" t="s">
        <v>666</v>
      </c>
      <c r="AO1059" s="1172" t="s">
        <v>34</v>
      </c>
      <c r="AP1059" s="1178" t="s">
        <v>1727</v>
      </c>
      <c r="AQ1059" s="745" t="s">
        <v>681</v>
      </c>
      <c r="AR1059" s="742">
        <v>6.0000000000000001E-3</v>
      </c>
      <c r="AS1059" s="742">
        <v>6.0000000000000001E-3</v>
      </c>
      <c r="AT1059" s="742" t="s">
        <v>1414</v>
      </c>
      <c r="AU1059" s="742" t="s">
        <v>2724</v>
      </c>
      <c r="AX1059"/>
      <c r="AY1059" s="190"/>
      <c r="AZ1059" s="176"/>
      <c r="BA1059" s="176"/>
      <c r="BB1059" s="176"/>
      <c r="BC1059" s="751"/>
      <c r="BD1059" s="176"/>
      <c r="BE1059" s="176"/>
      <c r="BF1059" s="176"/>
      <c r="BG1059" s="176"/>
      <c r="BH1059" s="751"/>
      <c r="BI1059" s="178"/>
      <c r="BJ1059" s="191"/>
      <c r="BK1059" s="191"/>
      <c r="BL1059" s="191"/>
      <c r="BM1059" s="178"/>
      <c r="BN1059" s="178"/>
      <c r="BO1059" s="178"/>
      <c r="BP1059" s="178"/>
      <c r="BQ1059" s="178"/>
      <c r="BR1059" s="178"/>
      <c r="BS1059" s="178"/>
      <c r="BT1059" s="178"/>
      <c r="BU1059" s="179"/>
      <c r="BV1059" s="180"/>
      <c r="BW1059" s="181"/>
      <c r="BX1059" s="177"/>
      <c r="BY1059"/>
      <c r="CA1059"/>
    </row>
    <row r="1060" spans="2:79" ht="18.75">
      <c r="B1060" s="1170" t="s">
        <v>356</v>
      </c>
      <c r="C1060" s="335">
        <v>10265295000181</v>
      </c>
      <c r="D1060" s="1170" t="s">
        <v>14</v>
      </c>
      <c r="E1060" s="1170" t="s">
        <v>607</v>
      </c>
      <c r="F1060" s="1170" t="s">
        <v>1414</v>
      </c>
      <c r="G1060" s="1172" t="s">
        <v>1414</v>
      </c>
      <c r="H1060" s="1172" t="s">
        <v>34</v>
      </c>
      <c r="I1060" s="1172" t="s">
        <v>34</v>
      </c>
      <c r="J1060" s="1172" t="s">
        <v>608</v>
      </c>
      <c r="K1060" s="1172" t="s">
        <v>48</v>
      </c>
      <c r="L1060" s="740" t="s">
        <v>1414</v>
      </c>
      <c r="M1060" s="740" t="s">
        <v>34</v>
      </c>
      <c r="N1060" s="1172" t="s">
        <v>3835</v>
      </c>
      <c r="O1060" s="1172" t="s">
        <v>1320</v>
      </c>
      <c r="P1060" s="783">
        <v>39779</v>
      </c>
      <c r="Q1060" s="741">
        <v>3.3813749999999998</v>
      </c>
      <c r="R1060" s="741">
        <v>4.370471743902435</v>
      </c>
      <c r="S1060" s="784">
        <v>10</v>
      </c>
      <c r="T1060" s="742">
        <v>-5.9207482921380228E-2</v>
      </c>
      <c r="U1060" s="743">
        <v>-1.8215807441902292</v>
      </c>
      <c r="V1060" s="742">
        <v>-0.19903795163937921</v>
      </c>
      <c r="W1060" s="743">
        <v>-1.5045769925264325</v>
      </c>
      <c r="X1060" s="742">
        <v>-0.29484923050657397</v>
      </c>
      <c r="Y1060" s="743">
        <v>-1.4362486051386938</v>
      </c>
      <c r="Z1060" s="742">
        <v>3.666769131413794E-2</v>
      </c>
      <c r="AA1060" s="743">
        <v>0.15799785742801187</v>
      </c>
      <c r="AB1060" s="742">
        <v>0.29089668741888691</v>
      </c>
      <c r="AC1060" s="744">
        <v>-1.1389825963981437</v>
      </c>
      <c r="AD1060" s="785">
        <v>0</v>
      </c>
      <c r="AE1060" s="1178" t="s">
        <v>1785</v>
      </c>
      <c r="AF1060" s="786" t="s">
        <v>1765</v>
      </c>
      <c r="AG1060" s="787" t="s">
        <v>719</v>
      </c>
      <c r="AH1060" s="787" t="s">
        <v>1726</v>
      </c>
      <c r="AI1060" s="787">
        <v>5000</v>
      </c>
      <c r="AJ1060" s="787">
        <v>5000</v>
      </c>
      <c r="AK1060" s="787">
        <v>5000</v>
      </c>
      <c r="AL1060" s="742">
        <v>0.02</v>
      </c>
      <c r="AM1060" s="742">
        <v>0.2</v>
      </c>
      <c r="AN1060" s="743" t="s">
        <v>2119</v>
      </c>
      <c r="AO1060" s="1172" t="s">
        <v>34</v>
      </c>
      <c r="AP1060" s="1178" t="s">
        <v>1727</v>
      </c>
      <c r="AQ1060" s="745" t="s">
        <v>659</v>
      </c>
      <c r="AR1060" s="742">
        <v>6.0000000000000001E-3</v>
      </c>
      <c r="AS1060" s="742">
        <v>6.0000000000000001E-3</v>
      </c>
      <c r="AT1060" s="742" t="s">
        <v>1414</v>
      </c>
      <c r="AU1060" s="742" t="s">
        <v>2724</v>
      </c>
      <c r="AX1060"/>
      <c r="AY1060" s="190"/>
      <c r="AZ1060" s="176"/>
      <c r="BA1060" s="176"/>
      <c r="BB1060" s="176"/>
      <c r="BC1060" s="751"/>
      <c r="BD1060" s="176"/>
      <c r="BE1060" s="176"/>
      <c r="BF1060" s="176"/>
      <c r="BG1060" s="176"/>
      <c r="BH1060" s="751"/>
      <c r="BI1060" s="178"/>
      <c r="BJ1060" s="191"/>
      <c r="BK1060" s="191"/>
      <c r="BL1060" s="191"/>
      <c r="BM1060" s="178"/>
      <c r="BN1060" s="178"/>
      <c r="BO1060" s="178"/>
      <c r="BP1060" s="178"/>
      <c r="BQ1060" s="178"/>
      <c r="BR1060" s="178"/>
      <c r="BS1060" s="178"/>
      <c r="BT1060" s="178"/>
      <c r="BU1060" s="179"/>
      <c r="BV1060" s="180"/>
      <c r="BW1060" s="181"/>
      <c r="BX1060" s="177"/>
      <c r="BY1060"/>
      <c r="CA1060"/>
    </row>
    <row r="1061" spans="2:79" ht="18.75">
      <c r="B1061" s="1170" t="s">
        <v>357</v>
      </c>
      <c r="C1061" s="335">
        <v>36015100000139</v>
      </c>
      <c r="D1061" s="1170" t="s">
        <v>11</v>
      </c>
      <c r="E1061" s="1170" t="s">
        <v>620</v>
      </c>
      <c r="F1061" s="1170" t="s">
        <v>663</v>
      </c>
      <c r="G1061" s="1172" t="s">
        <v>738</v>
      </c>
      <c r="H1061" s="1172" t="s">
        <v>34</v>
      </c>
      <c r="I1061" s="1172" t="s">
        <v>1303</v>
      </c>
      <c r="J1061" s="1172" t="s">
        <v>608</v>
      </c>
      <c r="K1061" s="1172" t="s">
        <v>48</v>
      </c>
      <c r="L1061" s="740" t="s">
        <v>1414</v>
      </c>
      <c r="M1061" s="740" t="s">
        <v>34</v>
      </c>
      <c r="N1061" s="1172" t="s">
        <v>3836</v>
      </c>
      <c r="O1061" s="1172" t="s">
        <v>1320</v>
      </c>
      <c r="P1061" s="783">
        <v>43874</v>
      </c>
      <c r="Q1061" s="741">
        <v>41.21783224</v>
      </c>
      <c r="R1061" s="741">
        <v>32.320901421606436</v>
      </c>
      <c r="S1061" s="784">
        <v>61</v>
      </c>
      <c r="T1061" s="742">
        <v>-2.9166602704827627E-3</v>
      </c>
      <c r="U1061" s="743">
        <v>-8.9734133658594187E-2</v>
      </c>
      <c r="V1061" s="742">
        <v>0.16808257625692802</v>
      </c>
      <c r="W1061" s="743">
        <v>1.2705776712319681</v>
      </c>
      <c r="X1061" s="742">
        <v>0.25802000928057534</v>
      </c>
      <c r="Y1061" s="743">
        <v>1.2568487216005695</v>
      </c>
      <c r="Z1061" s="742">
        <v>0.40771655766527837</v>
      </c>
      <c r="AA1061" s="743">
        <v>1.7568147936327994</v>
      </c>
      <c r="AB1061" s="742">
        <v>3.9298553637958283E-2</v>
      </c>
      <c r="AC1061" s="744">
        <v>0.91082903218480527</v>
      </c>
      <c r="AD1061" s="785">
        <v>36247749000185</v>
      </c>
      <c r="AE1061" s="1178" t="s">
        <v>1998</v>
      </c>
      <c r="AF1061" s="786" t="s">
        <v>1741</v>
      </c>
      <c r="AG1061" s="787" t="s">
        <v>1427</v>
      </c>
      <c r="AH1061" s="787" t="s">
        <v>1730</v>
      </c>
      <c r="AI1061" s="787">
        <v>500</v>
      </c>
      <c r="AJ1061" s="787">
        <v>100</v>
      </c>
      <c r="AK1061" s="787">
        <v>100</v>
      </c>
      <c r="AL1061" s="742">
        <v>8.0000000000000002E-3</v>
      </c>
      <c r="AM1061" s="742">
        <v>0.2</v>
      </c>
      <c r="AN1061" s="743" t="s">
        <v>34</v>
      </c>
      <c r="AO1061" s="1172" t="s">
        <v>34</v>
      </c>
      <c r="AP1061" s="1178" t="s">
        <v>1742</v>
      </c>
      <c r="AQ1061" s="745" t="s">
        <v>664</v>
      </c>
      <c r="AR1061" s="742">
        <v>2.13333333333333E-3</v>
      </c>
      <c r="AS1061" s="742">
        <v>2.13333333333333E-3</v>
      </c>
      <c r="AT1061" s="742" t="s">
        <v>1414</v>
      </c>
      <c r="AU1061" s="742" t="s">
        <v>2724</v>
      </c>
      <c r="AX1061"/>
      <c r="AY1061" s="190"/>
      <c r="AZ1061" s="176"/>
      <c r="BA1061" s="176"/>
      <c r="BB1061" s="176"/>
      <c r="BC1061" s="751"/>
      <c r="BD1061" s="176"/>
      <c r="BE1061" s="176"/>
      <c r="BF1061" s="176"/>
      <c r="BG1061" s="176"/>
      <c r="BH1061" s="751"/>
      <c r="BI1061" s="178"/>
      <c r="BJ1061" s="191"/>
      <c r="BK1061" s="191"/>
      <c r="BL1061" s="191"/>
      <c r="BM1061" s="178"/>
      <c r="BN1061" s="178"/>
      <c r="BO1061" s="178"/>
      <c r="BP1061" s="178"/>
      <c r="BQ1061" s="178"/>
      <c r="BR1061" s="178"/>
      <c r="BS1061" s="178"/>
      <c r="BT1061" s="178"/>
      <c r="BU1061" s="179"/>
      <c r="BV1061" s="180"/>
      <c r="BW1061" s="181"/>
      <c r="BX1061" s="177"/>
      <c r="BY1061"/>
      <c r="CA1061"/>
    </row>
    <row r="1062" spans="2:79" ht="18.75">
      <c r="B1062" s="1170" t="s">
        <v>1159</v>
      </c>
      <c r="C1062" s="335">
        <v>36498670000127</v>
      </c>
      <c r="D1062" s="1170" t="s">
        <v>11</v>
      </c>
      <c r="E1062" s="1170" t="s">
        <v>620</v>
      </c>
      <c r="F1062" s="1170" t="s">
        <v>663</v>
      </c>
      <c r="G1062" s="1172" t="s">
        <v>738</v>
      </c>
      <c r="H1062" s="1172" t="s">
        <v>34</v>
      </c>
      <c r="I1062" s="1172" t="s">
        <v>1414</v>
      </c>
      <c r="J1062" s="1172" t="s">
        <v>608</v>
      </c>
      <c r="K1062" s="1172" t="s">
        <v>48</v>
      </c>
      <c r="L1062" s="740" t="s">
        <v>1414</v>
      </c>
      <c r="M1062" s="740" t="s">
        <v>1411</v>
      </c>
      <c r="N1062" s="1172" t="s">
        <v>3837</v>
      </c>
      <c r="O1062" s="1172" t="s">
        <v>1320</v>
      </c>
      <c r="P1062" s="783">
        <v>43906</v>
      </c>
      <c r="Q1062" s="741">
        <v>4104.6996427599997</v>
      </c>
      <c r="R1062" s="741">
        <v>5541.1250020608086</v>
      </c>
      <c r="S1062" s="784">
        <v>1</v>
      </c>
      <c r="T1062" s="742">
        <v>1.9298769248930814E-2</v>
      </c>
      <c r="U1062" s="743">
        <v>0.59374701838115895</v>
      </c>
      <c r="V1062" s="742">
        <v>0.12969104508061813</v>
      </c>
      <c r="W1062" s="743">
        <v>0.98036661329065011</v>
      </c>
      <c r="X1062" s="742">
        <v>0.21927714993602065</v>
      </c>
      <c r="Y1062" s="743">
        <v>1.0681272601366889</v>
      </c>
      <c r="Z1062" s="742">
        <v>0.27853163352004051</v>
      </c>
      <c r="AA1062" s="743">
        <v>1.200168315618025</v>
      </c>
      <c r="AB1062" s="742">
        <v>4.0344956385309138E-3</v>
      </c>
      <c r="AC1062" s="744">
        <v>-0.64376512771034566</v>
      </c>
      <c r="AD1062" s="785">
        <v>0</v>
      </c>
      <c r="AE1062" s="1178" t="s">
        <v>1998</v>
      </c>
      <c r="AF1062" s="786" t="s">
        <v>1741</v>
      </c>
      <c r="AG1062" s="787" t="s">
        <v>1427</v>
      </c>
      <c r="AH1062" s="787" t="s">
        <v>1730</v>
      </c>
      <c r="AI1062" s="787">
        <v>500</v>
      </c>
      <c r="AJ1062" s="787">
        <v>500</v>
      </c>
      <c r="AK1062" s="787">
        <v>500</v>
      </c>
      <c r="AL1062" s="742">
        <v>2.5000000000000001E-3</v>
      </c>
      <c r="AM1062" s="742">
        <v>0</v>
      </c>
      <c r="AN1062" s="743" t="s">
        <v>64</v>
      </c>
      <c r="AO1062" s="1172" t="s">
        <v>34</v>
      </c>
      <c r="AP1062" s="1178" t="s">
        <v>1731</v>
      </c>
      <c r="AQ1062" s="745" t="s">
        <v>669</v>
      </c>
      <c r="AR1062" s="742">
        <v>6.9999999999999999E-4</v>
      </c>
      <c r="AS1062" s="742">
        <v>6.9999999999999999E-4</v>
      </c>
      <c r="AT1062" s="742" t="s">
        <v>1414</v>
      </c>
      <c r="AU1062" s="742" t="s">
        <v>2724</v>
      </c>
      <c r="AX1062"/>
      <c r="AY1062" s="190"/>
      <c r="AZ1062" s="176"/>
      <c r="BA1062" s="176"/>
      <c r="BB1062" s="176"/>
      <c r="BC1062" s="751"/>
      <c r="BD1062" s="176"/>
      <c r="BE1062" s="176"/>
      <c r="BF1062" s="176"/>
      <c r="BG1062" s="176"/>
      <c r="BH1062" s="751"/>
      <c r="BI1062" s="178"/>
      <c r="BJ1062" s="191"/>
      <c r="BK1062" s="191"/>
      <c r="BL1062" s="191"/>
      <c r="BM1062" s="178"/>
      <c r="BN1062" s="178"/>
      <c r="BO1062" s="178"/>
      <c r="BP1062" s="178"/>
      <c r="BQ1062" s="178"/>
      <c r="BR1062" s="178"/>
      <c r="BS1062" s="178"/>
      <c r="BT1062" s="178"/>
      <c r="BU1062" s="179"/>
      <c r="BV1062" s="180"/>
      <c r="BW1062" s="181"/>
      <c r="BX1062" s="177"/>
      <c r="BY1062"/>
      <c r="CA1062"/>
    </row>
    <row r="1063" spans="2:79" ht="18.75">
      <c r="B1063" s="1170" t="s">
        <v>1160</v>
      </c>
      <c r="C1063" s="335">
        <v>40265199000102</v>
      </c>
      <c r="D1063" s="1170" t="s">
        <v>11</v>
      </c>
      <c r="E1063" s="1170" t="s">
        <v>620</v>
      </c>
      <c r="F1063" s="1170" t="s">
        <v>685</v>
      </c>
      <c r="G1063" s="1172" t="s">
        <v>738</v>
      </c>
      <c r="H1063" s="1172" t="s">
        <v>34</v>
      </c>
      <c r="I1063" s="1172" t="s">
        <v>1318</v>
      </c>
      <c r="J1063" s="1172" t="s">
        <v>608</v>
      </c>
      <c r="K1063" s="1172" t="s">
        <v>48</v>
      </c>
      <c r="L1063" s="740" t="s">
        <v>1414</v>
      </c>
      <c r="M1063" s="740" t="s">
        <v>34</v>
      </c>
      <c r="N1063" s="1172" t="s">
        <v>3838</v>
      </c>
      <c r="O1063" s="1172" t="s">
        <v>1320</v>
      </c>
      <c r="P1063" s="783">
        <v>44225</v>
      </c>
      <c r="Q1063" s="741">
        <v>23.74843182</v>
      </c>
      <c r="R1063" s="741">
        <v>82.40098277532249</v>
      </c>
      <c r="S1063" s="784">
        <v>181</v>
      </c>
      <c r="T1063" s="742">
        <v>7.4689346942595769E-3</v>
      </c>
      <c r="U1063" s="743">
        <v>0.22978966420078342</v>
      </c>
      <c r="V1063" s="742">
        <v>0.18636893806361532</v>
      </c>
      <c r="W1063" s="743">
        <v>1.4088087926072765</v>
      </c>
      <c r="X1063" s="742">
        <v>0.27945806468966872</v>
      </c>
      <c r="Y1063" s="743">
        <v>1.3612762526655009</v>
      </c>
      <c r="Z1063" s="742"/>
      <c r="AA1063" s="743"/>
      <c r="AB1063" s="742">
        <v>5.7800465923079129E-2</v>
      </c>
      <c r="AC1063" s="744">
        <v>0.93564341600605805</v>
      </c>
      <c r="AD1063" s="785">
        <v>36498197000188</v>
      </c>
      <c r="AE1063" s="1178" t="s">
        <v>1998</v>
      </c>
      <c r="AF1063" s="786" t="s">
        <v>1741</v>
      </c>
      <c r="AG1063" s="787" t="s">
        <v>1427</v>
      </c>
      <c r="AH1063" s="787" t="s">
        <v>1726</v>
      </c>
      <c r="AI1063" s="787">
        <v>5000</v>
      </c>
      <c r="AJ1063" s="787">
        <v>1000</v>
      </c>
      <c r="AK1063" s="787">
        <v>1000</v>
      </c>
      <c r="AL1063" s="742">
        <v>1.18E-2</v>
      </c>
      <c r="AM1063" s="742">
        <v>0.1</v>
      </c>
      <c r="AN1063" s="743" t="s">
        <v>34</v>
      </c>
      <c r="AO1063" s="1172" t="s">
        <v>34</v>
      </c>
      <c r="AP1063" s="1178" t="s">
        <v>1742</v>
      </c>
      <c r="AQ1063" s="745" t="s">
        <v>686</v>
      </c>
      <c r="AR1063" s="742">
        <v>5.5066666666666701E-3</v>
      </c>
      <c r="AS1063" s="742">
        <v>5.5066666666666701E-3</v>
      </c>
      <c r="AT1063" s="742" t="s">
        <v>1414</v>
      </c>
      <c r="AU1063" s="742" t="s">
        <v>2724</v>
      </c>
      <c r="AX1063"/>
      <c r="AY1063" s="190"/>
      <c r="AZ1063" s="176"/>
      <c r="BA1063" s="176"/>
      <c r="BB1063" s="176"/>
      <c r="BC1063" s="751"/>
      <c r="BD1063" s="176"/>
      <c r="BE1063" s="176"/>
      <c r="BF1063" s="176"/>
      <c r="BG1063" s="176"/>
      <c r="BH1063" s="751"/>
      <c r="BI1063" s="178"/>
      <c r="BJ1063" s="191"/>
      <c r="BK1063" s="191"/>
      <c r="BL1063" s="191"/>
      <c r="BM1063" s="178"/>
      <c r="BN1063" s="178"/>
      <c r="BO1063" s="178"/>
      <c r="BP1063" s="178"/>
      <c r="BQ1063" s="178"/>
      <c r="BR1063" s="178"/>
      <c r="BS1063" s="178"/>
      <c r="BT1063" s="178"/>
      <c r="BU1063" s="179"/>
      <c r="BV1063" s="180"/>
      <c r="BW1063" s="181"/>
      <c r="BX1063" s="177"/>
      <c r="BY1063"/>
      <c r="CA1063"/>
    </row>
    <row r="1064" spans="2:79" ht="18.75">
      <c r="B1064" s="1170" t="s">
        <v>1161</v>
      </c>
      <c r="C1064" s="335">
        <v>36248893000136</v>
      </c>
      <c r="D1064" s="1170" t="s">
        <v>11</v>
      </c>
      <c r="E1064" s="1170" t="s">
        <v>620</v>
      </c>
      <c r="F1064" s="1170" t="s">
        <v>663</v>
      </c>
      <c r="G1064" s="1172" t="s">
        <v>738</v>
      </c>
      <c r="H1064" s="1172" t="s">
        <v>34</v>
      </c>
      <c r="I1064" s="1172" t="s">
        <v>1303</v>
      </c>
      <c r="J1064" s="1172" t="s">
        <v>608</v>
      </c>
      <c r="K1064" s="1172" t="s">
        <v>48</v>
      </c>
      <c r="L1064" s="740" t="s">
        <v>1414</v>
      </c>
      <c r="M1064" s="740" t="s">
        <v>34</v>
      </c>
      <c r="N1064" s="1172" t="s">
        <v>3839</v>
      </c>
      <c r="O1064" s="1172" t="s">
        <v>1320</v>
      </c>
      <c r="P1064" s="783">
        <v>43895</v>
      </c>
      <c r="Q1064" s="741">
        <v>31.40380661</v>
      </c>
      <c r="R1064" s="741">
        <v>7.6394237122580613</v>
      </c>
      <c r="S1064" s="784">
        <v>1</v>
      </c>
      <c r="T1064" s="742">
        <v>6.2262578120483969E-2</v>
      </c>
      <c r="U1064" s="743">
        <v>1.9155739746362037</v>
      </c>
      <c r="V1064" s="742">
        <v>0.2576205735906254</v>
      </c>
      <c r="W1064" s="743">
        <v>1.9474174881391308</v>
      </c>
      <c r="X1064" s="742">
        <v>0.4208654722103411</v>
      </c>
      <c r="Y1064" s="743">
        <v>2.0500899608068091</v>
      </c>
      <c r="Z1064" s="742">
        <v>0.49856895974780246</v>
      </c>
      <c r="AA1064" s="743">
        <v>2.148289804924072</v>
      </c>
      <c r="AB1064" s="742">
        <v>9.8909953727310387E-2</v>
      </c>
      <c r="AC1064" s="744">
        <v>1.2671349665732949</v>
      </c>
      <c r="AD1064" s="785">
        <v>0</v>
      </c>
      <c r="AE1064" s="1178" t="s">
        <v>1998</v>
      </c>
      <c r="AF1064" s="786" t="s">
        <v>1741</v>
      </c>
      <c r="AG1064" s="787" t="s">
        <v>1427</v>
      </c>
      <c r="AH1064" s="787" t="s">
        <v>1797</v>
      </c>
      <c r="AI1064" s="787">
        <v>0</v>
      </c>
      <c r="AJ1064" s="787">
        <v>0</v>
      </c>
      <c r="AK1064" s="787">
        <v>0</v>
      </c>
      <c r="AL1064" s="742">
        <v>9.300000000000001E-3</v>
      </c>
      <c r="AM1064" s="742">
        <v>0.2</v>
      </c>
      <c r="AN1064" s="743" t="s">
        <v>34</v>
      </c>
      <c r="AO1064" s="1172" t="s">
        <v>34</v>
      </c>
      <c r="AP1064" s="1178" t="s">
        <v>1742</v>
      </c>
      <c r="AQ1064" s="745" t="s">
        <v>679</v>
      </c>
      <c r="AR1064" s="742">
        <v>2.48E-3</v>
      </c>
      <c r="AS1064" s="742">
        <v>2.48E-3</v>
      </c>
      <c r="AT1064" s="742" t="s">
        <v>1414</v>
      </c>
      <c r="AU1064" s="742" t="s">
        <v>2724</v>
      </c>
      <c r="AX1064"/>
      <c r="AY1064" s="190"/>
      <c r="AZ1064" s="176"/>
      <c r="BA1064" s="176"/>
      <c r="BB1064" s="176"/>
      <c r="BC1064" s="751"/>
      <c r="BD1064" s="176"/>
      <c r="BE1064" s="176"/>
      <c r="BF1064" s="176"/>
      <c r="BG1064" s="176"/>
      <c r="BH1064" s="751"/>
      <c r="BI1064" s="178"/>
      <c r="BJ1064" s="191"/>
      <c r="BK1064" s="191"/>
      <c r="BL1064" s="191"/>
      <c r="BM1064" s="178"/>
      <c r="BN1064" s="178"/>
      <c r="BO1064" s="178"/>
      <c r="BP1064" s="178"/>
      <c r="BQ1064" s="178"/>
      <c r="BR1064" s="178"/>
      <c r="BS1064" s="178"/>
      <c r="BT1064" s="178"/>
      <c r="BU1064" s="179"/>
      <c r="BV1064" s="180"/>
      <c r="BW1064" s="181"/>
      <c r="BX1064" s="177"/>
      <c r="BY1064"/>
      <c r="CA1064"/>
    </row>
    <row r="1065" spans="2:79" ht="18.75">
      <c r="B1065" s="1170" t="s">
        <v>1302</v>
      </c>
      <c r="C1065" s="335">
        <v>42405028000159</v>
      </c>
      <c r="D1065" s="1170" t="s">
        <v>11</v>
      </c>
      <c r="E1065" s="1170" t="s">
        <v>620</v>
      </c>
      <c r="F1065" s="1170" t="s">
        <v>663</v>
      </c>
      <c r="G1065" s="1172" t="s">
        <v>738</v>
      </c>
      <c r="H1065" s="1172" t="s">
        <v>34</v>
      </c>
      <c r="I1065" s="1172" t="s">
        <v>1303</v>
      </c>
      <c r="J1065" s="1172" t="s">
        <v>608</v>
      </c>
      <c r="K1065" s="1172" t="s">
        <v>48</v>
      </c>
      <c r="L1065" s="740" t="s">
        <v>1414</v>
      </c>
      <c r="M1065" s="740" t="s">
        <v>34</v>
      </c>
      <c r="N1065" s="1172" t="s">
        <v>3840</v>
      </c>
      <c r="O1065" s="1172" t="s">
        <v>1320</v>
      </c>
      <c r="P1065" s="783">
        <v>44480</v>
      </c>
      <c r="Q1065" s="741">
        <v>100.81</v>
      </c>
      <c r="R1065" s="741">
        <v>46.664780701754374</v>
      </c>
      <c r="S1065" s="784">
        <v>60</v>
      </c>
      <c r="T1065" s="742">
        <v>2.608695652173898E-2</v>
      </c>
      <c r="U1065" s="743">
        <v>0.80259276918809574</v>
      </c>
      <c r="V1065" s="742">
        <v>0.14563106796116476</v>
      </c>
      <c r="W1065" s="743">
        <v>1.1008611797232279</v>
      </c>
      <c r="X1065" s="742"/>
      <c r="Y1065" s="743"/>
      <c r="Z1065" s="742"/>
      <c r="AA1065" s="743"/>
      <c r="AB1065" s="742">
        <v>3.5867883441799642E-2</v>
      </c>
      <c r="AC1065" s="744">
        <v>0.37199728559984097</v>
      </c>
      <c r="AD1065" s="785">
        <v>0</v>
      </c>
      <c r="AE1065" s="1178" t="s">
        <v>1989</v>
      </c>
      <c r="AF1065" s="786" t="s">
        <v>1725</v>
      </c>
      <c r="AG1065" s="787" t="s">
        <v>1428</v>
      </c>
      <c r="AH1065" s="787" t="s">
        <v>1726</v>
      </c>
      <c r="AI1065" s="787">
        <v>5000</v>
      </c>
      <c r="AJ1065" s="787">
        <v>0</v>
      </c>
      <c r="AK1065" s="787">
        <v>50000</v>
      </c>
      <c r="AL1065" s="742">
        <v>0</v>
      </c>
      <c r="AM1065" s="742">
        <v>0</v>
      </c>
      <c r="AN1065" s="743" t="s">
        <v>64</v>
      </c>
      <c r="AO1065" s="1172" t="s">
        <v>34</v>
      </c>
      <c r="AP1065" s="1178" t="s">
        <v>1742</v>
      </c>
      <c r="AQ1065" s="745" t="s">
        <v>686</v>
      </c>
      <c r="AR1065" s="742">
        <v>1.0666666666666701E-4</v>
      </c>
      <c r="AS1065" s="742">
        <v>1.0666666666666701E-4</v>
      </c>
      <c r="AT1065" s="742" t="s">
        <v>1414</v>
      </c>
      <c r="AU1065" s="742" t="s">
        <v>2724</v>
      </c>
      <c r="AX1065" s="190"/>
      <c r="AY1065" s="190"/>
      <c r="AZ1065" s="176"/>
      <c r="BA1065" s="176"/>
      <c r="BB1065" s="176"/>
      <c r="BC1065" s="751"/>
      <c r="BD1065" s="176"/>
      <c r="BE1065" s="176"/>
      <c r="BF1065" s="176"/>
      <c r="BG1065" s="176"/>
      <c r="BH1065" s="751"/>
      <c r="BI1065" s="178"/>
      <c r="BJ1065" s="191"/>
      <c r="BK1065" s="191"/>
      <c r="BL1065" s="191"/>
      <c r="BM1065" s="178"/>
      <c r="BN1065" s="178"/>
      <c r="BO1065" s="178"/>
      <c r="BP1065" s="178"/>
      <c r="BQ1065" s="178"/>
      <c r="BR1065" s="178"/>
      <c r="BS1065" s="178"/>
      <c r="BT1065" s="178"/>
      <c r="BU1065" s="179"/>
      <c r="BV1065" s="180"/>
      <c r="BW1065" s="181"/>
      <c r="BX1065" s="177"/>
      <c r="BY1065"/>
      <c r="CA1065"/>
    </row>
    <row r="1066" spans="2:79" ht="18.75">
      <c r="B1066" s="1170" t="s">
        <v>1683</v>
      </c>
      <c r="C1066" s="335">
        <v>27249854000162</v>
      </c>
      <c r="D1066" s="1170" t="s">
        <v>13</v>
      </c>
      <c r="E1066" s="1170" t="s">
        <v>1414</v>
      </c>
      <c r="F1066" s="1170" t="s">
        <v>1414</v>
      </c>
      <c r="G1066" s="1172" t="s">
        <v>1414</v>
      </c>
      <c r="H1066" s="1172" t="s">
        <v>1337</v>
      </c>
      <c r="I1066" s="1172" t="s">
        <v>1414</v>
      </c>
      <c r="J1066" s="1172" t="s">
        <v>1414</v>
      </c>
      <c r="K1066" s="1172" t="s">
        <v>1414</v>
      </c>
      <c r="L1066" s="740" t="s">
        <v>1414</v>
      </c>
      <c r="M1066" s="740" t="s">
        <v>34</v>
      </c>
      <c r="N1066" s="1172" t="s">
        <v>3841</v>
      </c>
      <c r="O1066" s="1172" t="s">
        <v>1320</v>
      </c>
      <c r="P1066" s="783">
        <v>42868</v>
      </c>
      <c r="Q1066" s="741">
        <v>215.9386911</v>
      </c>
      <c r="R1066" s="741">
        <v>127.84931059702387</v>
      </c>
      <c r="S1066" s="784">
        <v>1</v>
      </c>
      <c r="T1066" s="742"/>
      <c r="U1066" s="743"/>
      <c r="V1066" s="742">
        <v>-3.3667556407614985E-2</v>
      </c>
      <c r="W1066" s="743">
        <v>-0.25450136694162656</v>
      </c>
      <c r="X1066" s="742">
        <v>-7.6588620216930803E-2</v>
      </c>
      <c r="Y1066" s="743">
        <v>-0.37307304064207641</v>
      </c>
      <c r="Z1066" s="742">
        <v>3.5648624704360588E-2</v>
      </c>
      <c r="AA1066" s="743">
        <v>0.15360678902008162</v>
      </c>
      <c r="AB1066" s="742">
        <v>8.2031601911931429E-2</v>
      </c>
      <c r="AC1066" s="744">
        <v>-2.0230723918617106</v>
      </c>
      <c r="AD1066" s="785">
        <v>0</v>
      </c>
      <c r="AE1066" s="1178" t="s">
        <v>1890</v>
      </c>
      <c r="AF1066" s="786" t="s">
        <v>1741</v>
      </c>
      <c r="AG1066" s="787" t="s">
        <v>1427</v>
      </c>
      <c r="AH1066" s="787" t="s">
        <v>1797</v>
      </c>
      <c r="AI1066" s="787">
        <v>0</v>
      </c>
      <c r="AJ1066" s="787">
        <v>0</v>
      </c>
      <c r="AK1066" s="787">
        <v>0</v>
      </c>
      <c r="AL1066" s="742">
        <v>5.5000000000000005E-3</v>
      </c>
      <c r="AM1066" s="742">
        <v>0.15</v>
      </c>
      <c r="AN1066" s="743" t="s">
        <v>2124</v>
      </c>
      <c r="AO1066" s="1172" t="s">
        <v>34</v>
      </c>
      <c r="AP1066" s="1178" t="s">
        <v>1742</v>
      </c>
      <c r="AQ1066" s="745" t="s">
        <v>679</v>
      </c>
      <c r="AR1066" s="742">
        <v>0</v>
      </c>
      <c r="AS1066" s="742">
        <v>0</v>
      </c>
      <c r="AT1066" s="742" t="s">
        <v>1414</v>
      </c>
      <c r="AU1066" s="742" t="s">
        <v>2724</v>
      </c>
      <c r="AX1066"/>
      <c r="AY1066" s="190"/>
      <c r="AZ1066" s="176"/>
      <c r="BA1066" s="176"/>
      <c r="BB1066" s="176"/>
      <c r="BC1066" s="751"/>
      <c r="BD1066" s="176"/>
      <c r="BE1066" s="176"/>
      <c r="BF1066" s="176"/>
      <c r="BG1066" s="176"/>
      <c r="BH1066" s="751"/>
      <c r="BI1066" s="178"/>
      <c r="BJ1066" s="191"/>
      <c r="BK1066" s="191"/>
      <c r="BL1066" s="191"/>
      <c r="BM1066" s="178"/>
      <c r="BN1066" s="178"/>
      <c r="BO1066" s="178"/>
      <c r="BP1066" s="178"/>
      <c r="BQ1066" s="178"/>
      <c r="BR1066" s="178"/>
      <c r="BS1066" s="178"/>
      <c r="BT1066" s="178"/>
      <c r="BU1066" s="179"/>
      <c r="BV1066" s="180"/>
      <c r="BW1066" s="181"/>
      <c r="BX1066" s="177"/>
      <c r="BY1066"/>
      <c r="CA1066"/>
    </row>
    <row r="1067" spans="2:79" ht="18.75">
      <c r="B1067" s="1170" t="s">
        <v>358</v>
      </c>
      <c r="C1067" s="335">
        <v>37287622000152</v>
      </c>
      <c r="D1067" s="1170" t="s">
        <v>13</v>
      </c>
      <c r="E1067" s="1170" t="s">
        <v>616</v>
      </c>
      <c r="F1067" s="1170" t="s">
        <v>617</v>
      </c>
      <c r="G1067" s="1172" t="s">
        <v>34</v>
      </c>
      <c r="H1067" s="1172" t="s">
        <v>865</v>
      </c>
      <c r="I1067" s="1172" t="s">
        <v>34</v>
      </c>
      <c r="J1067" s="1172" t="s">
        <v>608</v>
      </c>
      <c r="K1067" s="1172" t="s">
        <v>48</v>
      </c>
      <c r="L1067" s="740" t="s">
        <v>1414</v>
      </c>
      <c r="M1067" s="740" t="s">
        <v>34</v>
      </c>
      <c r="N1067" s="1172" t="s">
        <v>3842</v>
      </c>
      <c r="O1067" s="1172" t="s">
        <v>1320</v>
      </c>
      <c r="P1067" s="783">
        <v>44063</v>
      </c>
      <c r="Q1067" s="741">
        <v>4.2222923000000003</v>
      </c>
      <c r="R1067" s="741">
        <v>8.4772946781854834</v>
      </c>
      <c r="S1067" s="784">
        <v>17</v>
      </c>
      <c r="T1067" s="742">
        <v>-9.3396000496553944E-3</v>
      </c>
      <c r="U1067" s="743">
        <v>-0.28734265956688598</v>
      </c>
      <c r="V1067" s="742">
        <v>3.2570410243867975E-2</v>
      </c>
      <c r="W1067" s="743">
        <v>0.24620776834992067</v>
      </c>
      <c r="X1067" s="742">
        <v>7.1060928165930459E-2</v>
      </c>
      <c r="Y1067" s="743">
        <v>0.34614694019322861</v>
      </c>
      <c r="Z1067" s="742"/>
      <c r="AA1067" s="743"/>
      <c r="AB1067" s="742">
        <v>6.0367003927938992E-2</v>
      </c>
      <c r="AC1067" s="744">
        <v>-1.6518610490553849</v>
      </c>
      <c r="AD1067" s="785">
        <v>25328809000178</v>
      </c>
      <c r="AE1067" s="1178" t="s">
        <v>1886</v>
      </c>
      <c r="AF1067" s="786" t="s">
        <v>1741</v>
      </c>
      <c r="AG1067" s="787" t="s">
        <v>1427</v>
      </c>
      <c r="AH1067" s="787" t="s">
        <v>1726</v>
      </c>
      <c r="AI1067" s="787">
        <v>500</v>
      </c>
      <c r="AJ1067" s="787">
        <v>100</v>
      </c>
      <c r="AK1067" s="787">
        <v>100</v>
      </c>
      <c r="AL1067" s="742">
        <v>1.7000000000000001E-2</v>
      </c>
      <c r="AM1067" s="742">
        <v>0.2</v>
      </c>
      <c r="AN1067" s="743" t="s">
        <v>34</v>
      </c>
      <c r="AO1067" s="1172" t="s">
        <v>34</v>
      </c>
      <c r="AP1067" s="1178" t="s">
        <v>1742</v>
      </c>
      <c r="AQ1067" s="745" t="s">
        <v>668</v>
      </c>
      <c r="AR1067" s="742">
        <v>4.5333333333333302E-3</v>
      </c>
      <c r="AS1067" s="742">
        <v>4.5333333333333302E-3</v>
      </c>
      <c r="AT1067" s="742" t="s">
        <v>1414</v>
      </c>
      <c r="AU1067" s="742" t="s">
        <v>2724</v>
      </c>
      <c r="AX1067"/>
      <c r="AY1067" s="190"/>
      <c r="AZ1067" s="176"/>
      <c r="BA1067" s="176"/>
      <c r="BB1067" s="176"/>
      <c r="BC1067" s="751"/>
      <c r="BD1067" s="176"/>
      <c r="BE1067" s="176"/>
      <c r="BF1067" s="176"/>
      <c r="BG1067" s="176"/>
      <c r="BH1067" s="751"/>
      <c r="BI1067" s="178"/>
      <c r="BJ1067" s="191"/>
      <c r="BK1067" s="191"/>
      <c r="BL1067" s="191"/>
      <c r="BM1067" s="178"/>
      <c r="BN1067" s="178"/>
      <c r="BO1067" s="178"/>
      <c r="BP1067" s="178"/>
      <c r="BQ1067" s="178"/>
      <c r="BR1067" s="178"/>
      <c r="BS1067" s="178"/>
      <c r="BT1067" s="178"/>
      <c r="BU1067" s="179"/>
      <c r="BV1067" s="180"/>
      <c r="BW1067" s="181"/>
      <c r="BX1067" s="177"/>
      <c r="BY1067"/>
      <c r="CA1067"/>
    </row>
    <row r="1068" spans="2:79" ht="18.75">
      <c r="B1068" s="1170" t="s">
        <v>1162</v>
      </c>
      <c r="C1068" s="335">
        <v>27783868000161</v>
      </c>
      <c r="D1068" s="1170" t="s">
        <v>14</v>
      </c>
      <c r="E1068" s="1170" t="s">
        <v>607</v>
      </c>
      <c r="F1068" s="1170" t="s">
        <v>1414</v>
      </c>
      <c r="G1068" s="1172" t="s">
        <v>1414</v>
      </c>
      <c r="H1068" s="1172" t="s">
        <v>34</v>
      </c>
      <c r="I1068" s="1172" t="s">
        <v>34</v>
      </c>
      <c r="J1068" s="1172" t="s">
        <v>608</v>
      </c>
      <c r="K1068" s="1172" t="s">
        <v>48</v>
      </c>
      <c r="L1068" s="740" t="s">
        <v>1414</v>
      </c>
      <c r="M1068" s="740" t="s">
        <v>34</v>
      </c>
      <c r="N1068" s="1172" t="s">
        <v>3843</v>
      </c>
      <c r="O1068" s="1172" t="s">
        <v>1320</v>
      </c>
      <c r="P1068" s="783">
        <v>43009</v>
      </c>
      <c r="Q1068" s="741">
        <v>83.478162420000004</v>
      </c>
      <c r="R1068" s="741">
        <v>84.626420508915629</v>
      </c>
      <c r="S1068" s="784">
        <v>32</v>
      </c>
      <c r="T1068" s="742">
        <v>-6.8617602664545529E-2</v>
      </c>
      <c r="U1068" s="743">
        <v>-2.1110930166074775</v>
      </c>
      <c r="V1068" s="742">
        <v>-0.12254250527802057</v>
      </c>
      <c r="W1068" s="743">
        <v>-0.92632903689599955</v>
      </c>
      <c r="X1068" s="742">
        <v>-4.6281425681498622E-2</v>
      </c>
      <c r="Y1068" s="743">
        <v>-0.22544278974267312</v>
      </c>
      <c r="Z1068" s="742">
        <v>0.59775985131561216</v>
      </c>
      <c r="AA1068" s="743">
        <v>2.5756946341461822</v>
      </c>
      <c r="AB1068" s="742">
        <v>0.22402847502752726</v>
      </c>
      <c r="AC1068" s="744">
        <v>-1.1374929813154881</v>
      </c>
      <c r="AD1068" s="785">
        <v>28589709000193</v>
      </c>
      <c r="AE1068" s="1178" t="s">
        <v>1886</v>
      </c>
      <c r="AF1068" s="786" t="s">
        <v>1741</v>
      </c>
      <c r="AG1068" s="787" t="s">
        <v>1427</v>
      </c>
      <c r="AH1068" s="787" t="s">
        <v>1730</v>
      </c>
      <c r="AI1068" s="787">
        <v>500</v>
      </c>
      <c r="AJ1068" s="787">
        <v>500</v>
      </c>
      <c r="AK1068" s="787">
        <v>500</v>
      </c>
      <c r="AL1068" s="742">
        <v>1.7000000000000001E-2</v>
      </c>
      <c r="AM1068" s="742">
        <v>0.2</v>
      </c>
      <c r="AN1068" s="743" t="s">
        <v>2157</v>
      </c>
      <c r="AO1068" s="1172" t="s">
        <v>34</v>
      </c>
      <c r="AP1068" s="1178" t="s">
        <v>1727</v>
      </c>
      <c r="AQ1068" s="745" t="s">
        <v>670</v>
      </c>
      <c r="AR1068" s="742">
        <v>4.5333333333333302E-3</v>
      </c>
      <c r="AS1068" s="742">
        <v>4.5333333333333302E-3</v>
      </c>
      <c r="AT1068" s="742" t="s">
        <v>1414</v>
      </c>
      <c r="AU1068" s="742" t="s">
        <v>2724</v>
      </c>
      <c r="AX1068" s="190"/>
      <c r="AY1068" s="190"/>
      <c r="AZ1068" s="176"/>
      <c r="BA1068" s="176"/>
      <c r="BB1068" s="176"/>
      <c r="BC1068" s="751"/>
      <c r="BD1068" s="176"/>
      <c r="BE1068" s="176"/>
      <c r="BF1068" s="176"/>
      <c r="BG1068" s="176"/>
      <c r="BH1068" s="751"/>
      <c r="BI1068" s="178"/>
      <c r="BJ1068" s="191"/>
      <c r="BK1068" s="191"/>
      <c r="BL1068" s="191"/>
      <c r="BM1068" s="210"/>
      <c r="BN1068" s="178"/>
      <c r="BO1068" s="178"/>
      <c r="BP1068" s="178"/>
      <c r="BQ1068" s="178"/>
      <c r="BR1068" s="178"/>
      <c r="BS1068" s="178"/>
      <c r="BT1068" s="178"/>
      <c r="BU1068" s="179"/>
      <c r="BV1068" s="180"/>
      <c r="BW1068" s="181"/>
      <c r="BX1068" s="177"/>
      <c r="BY1068"/>
      <c r="CA1068"/>
    </row>
    <row r="1069" spans="2:79" ht="18.75">
      <c r="B1069" s="1170" t="s">
        <v>1163</v>
      </c>
      <c r="C1069" s="335">
        <v>38971869000156</v>
      </c>
      <c r="D1069" s="1170" t="s">
        <v>13</v>
      </c>
      <c r="E1069" s="1170" t="s">
        <v>615</v>
      </c>
      <c r="F1069" s="1170" t="s">
        <v>619</v>
      </c>
      <c r="G1069" s="1172" t="s">
        <v>34</v>
      </c>
      <c r="H1069" s="1172" t="s">
        <v>1337</v>
      </c>
      <c r="I1069" s="1172" t="s">
        <v>34</v>
      </c>
      <c r="J1069" s="1172" t="s">
        <v>611</v>
      </c>
      <c r="K1069" s="1172" t="s">
        <v>48</v>
      </c>
      <c r="L1069" s="740" t="s">
        <v>1414</v>
      </c>
      <c r="M1069" s="740" t="s">
        <v>34</v>
      </c>
      <c r="N1069" s="1172" t="s">
        <v>3844</v>
      </c>
      <c r="O1069" s="1172" t="s">
        <v>1323</v>
      </c>
      <c r="P1069" s="783">
        <v>44115</v>
      </c>
      <c r="Q1069" s="741">
        <v>12.059427919999999</v>
      </c>
      <c r="R1069" s="741">
        <v>13.671524817078186</v>
      </c>
      <c r="S1069" s="784">
        <v>33</v>
      </c>
      <c r="T1069" s="742">
        <v>1.9577629606711833E-2</v>
      </c>
      <c r="U1069" s="743">
        <v>0.60232645180727529</v>
      </c>
      <c r="V1069" s="742">
        <v>0.10108680477519383</v>
      </c>
      <c r="W1069" s="743">
        <v>0.76414010222699913</v>
      </c>
      <c r="X1069" s="742">
        <v>0.23918919896621427</v>
      </c>
      <c r="Y1069" s="743">
        <v>1.1651214174418789</v>
      </c>
      <c r="Z1069" s="742"/>
      <c r="AA1069" s="743"/>
      <c r="AB1069" s="742">
        <v>3.5715843237977642E-2</v>
      </c>
      <c r="AC1069" s="744">
        <v>-0.87360412289615386</v>
      </c>
      <c r="AD1069" s="785">
        <v>38537672000103</v>
      </c>
      <c r="AE1069" s="1178" t="s">
        <v>1886</v>
      </c>
      <c r="AF1069" s="786" t="s">
        <v>1741</v>
      </c>
      <c r="AG1069" s="787" t="s">
        <v>1427</v>
      </c>
      <c r="AH1069" s="787" t="s">
        <v>1726</v>
      </c>
      <c r="AI1069" s="787">
        <v>500</v>
      </c>
      <c r="AJ1069" s="787">
        <v>100</v>
      </c>
      <c r="AK1069" s="787">
        <v>100</v>
      </c>
      <c r="AL1069" s="742">
        <v>1.7000000000000001E-2</v>
      </c>
      <c r="AM1069" s="742">
        <v>0.2</v>
      </c>
      <c r="AN1069" s="743" t="s">
        <v>34</v>
      </c>
      <c r="AO1069" s="1172" t="s">
        <v>34</v>
      </c>
      <c r="AP1069" s="1178" t="s">
        <v>1742</v>
      </c>
      <c r="AQ1069" s="745" t="s">
        <v>668</v>
      </c>
      <c r="AR1069" s="742">
        <v>4.5339000000000004E-3</v>
      </c>
      <c r="AS1069" s="742">
        <v>4.5339000000000004E-3</v>
      </c>
      <c r="AT1069" s="742" t="s">
        <v>1414</v>
      </c>
      <c r="AU1069" s="742" t="s">
        <v>2724</v>
      </c>
      <c r="AX1069"/>
      <c r="AY1069" s="190"/>
      <c r="AZ1069" s="176"/>
      <c r="BA1069" s="176"/>
      <c r="BB1069" s="176"/>
      <c r="BC1069" s="751"/>
      <c r="BD1069" s="176"/>
      <c r="BE1069" s="176"/>
      <c r="BF1069" s="176"/>
      <c r="BG1069" s="176"/>
      <c r="BH1069" s="751"/>
      <c r="BI1069" s="178"/>
      <c r="BJ1069" s="191"/>
      <c r="BK1069" s="191"/>
      <c r="BL1069" s="191"/>
      <c r="BM1069" s="178"/>
      <c r="BN1069" s="178"/>
      <c r="BO1069" s="178"/>
      <c r="BP1069" s="178"/>
      <c r="BQ1069" s="178"/>
      <c r="BR1069" s="178"/>
      <c r="BS1069" s="178"/>
      <c r="BT1069" s="178"/>
      <c r="BU1069" s="179"/>
      <c r="BV1069" s="180"/>
      <c r="BW1069" s="181"/>
      <c r="BX1069" s="177"/>
      <c r="BY1069"/>
      <c r="CA1069"/>
    </row>
    <row r="1070" spans="2:79" ht="18.75">
      <c r="B1070" s="1170" t="s">
        <v>1164</v>
      </c>
      <c r="C1070" s="335">
        <v>32041623000107</v>
      </c>
      <c r="D1070" s="1170" t="s">
        <v>14</v>
      </c>
      <c r="E1070" s="1170" t="s">
        <v>614</v>
      </c>
      <c r="F1070" s="1170" t="s">
        <v>1414</v>
      </c>
      <c r="G1070" s="1172" t="s">
        <v>1414</v>
      </c>
      <c r="H1070" s="1172" t="s">
        <v>1337</v>
      </c>
      <c r="I1070" s="1172" t="s">
        <v>34</v>
      </c>
      <c r="J1070" s="1172" t="s">
        <v>608</v>
      </c>
      <c r="K1070" s="1172" t="s">
        <v>48</v>
      </c>
      <c r="L1070" s="740" t="s">
        <v>1414</v>
      </c>
      <c r="M1070" s="740" t="s">
        <v>34</v>
      </c>
      <c r="N1070" s="1172" t="s">
        <v>3846</v>
      </c>
      <c r="O1070" s="1172" t="s">
        <v>1320</v>
      </c>
      <c r="P1070" s="783">
        <v>43464</v>
      </c>
      <c r="Q1070" s="741">
        <v>69.124586379999997</v>
      </c>
      <c r="R1070" s="741">
        <v>54.138239820201612</v>
      </c>
      <c r="S1070" s="784">
        <v>32</v>
      </c>
      <c r="T1070" s="742">
        <v>-1.1994188366614034E-2</v>
      </c>
      <c r="U1070" s="743">
        <v>-0.36901387278743747</v>
      </c>
      <c r="V1070" s="742">
        <v>5.5712122639628214E-2</v>
      </c>
      <c r="W1070" s="743">
        <v>0.42114168297043186</v>
      </c>
      <c r="X1070" s="742">
        <v>0.13626343026078169</v>
      </c>
      <c r="Y1070" s="743">
        <v>0.66375673189724627</v>
      </c>
      <c r="Z1070" s="742">
        <v>0.66835587092721593</v>
      </c>
      <c r="AA1070" s="743">
        <v>2.8798866746545699</v>
      </c>
      <c r="AB1070" s="742">
        <v>0.1935194284144634</v>
      </c>
      <c r="AC1070" s="744">
        <v>-0.39570285355003865</v>
      </c>
      <c r="AD1070" s="785">
        <v>32041557000167</v>
      </c>
      <c r="AE1070" s="1178" t="s">
        <v>1886</v>
      </c>
      <c r="AF1070" s="786" t="s">
        <v>1741</v>
      </c>
      <c r="AG1070" s="787" t="s">
        <v>1427</v>
      </c>
      <c r="AH1070" s="787" t="s">
        <v>1726</v>
      </c>
      <c r="AI1070" s="787">
        <v>500</v>
      </c>
      <c r="AJ1070" s="787">
        <v>100</v>
      </c>
      <c r="AK1070" s="787">
        <v>100</v>
      </c>
      <c r="AL1070" s="742">
        <v>1.7000000000000001E-2</v>
      </c>
      <c r="AM1070" s="742">
        <v>0.2</v>
      </c>
      <c r="AN1070" s="743" t="s">
        <v>34</v>
      </c>
      <c r="AO1070" s="1172" t="s">
        <v>34</v>
      </c>
      <c r="AP1070" s="1178" t="s">
        <v>1727</v>
      </c>
      <c r="AQ1070" s="745" t="s">
        <v>659</v>
      </c>
      <c r="AR1070" s="742">
        <v>7.9333333333333304E-3</v>
      </c>
      <c r="AS1070" s="742">
        <v>7.9333333333333304E-3</v>
      </c>
      <c r="AT1070" s="742" t="s">
        <v>1414</v>
      </c>
      <c r="AU1070" s="742" t="s">
        <v>2724</v>
      </c>
      <c r="AX1070"/>
      <c r="AY1070" s="190"/>
      <c r="AZ1070" s="176"/>
      <c r="BA1070" s="176"/>
      <c r="BB1070" s="176"/>
      <c r="BC1070" s="751"/>
      <c r="BD1070" s="176"/>
      <c r="BE1070" s="176"/>
      <c r="BF1070" s="176"/>
      <c r="BG1070" s="176"/>
      <c r="BH1070" s="751"/>
      <c r="BI1070" s="178"/>
      <c r="BJ1070" s="191"/>
      <c r="BK1070" s="191"/>
      <c r="BL1070" s="191"/>
      <c r="BM1070" s="178"/>
      <c r="BN1070" s="178"/>
      <c r="BO1070" s="178"/>
      <c r="BP1070" s="178"/>
      <c r="BQ1070" s="178"/>
      <c r="BR1070" s="178"/>
      <c r="BS1070" s="178"/>
      <c r="BT1070" s="178"/>
      <c r="BU1070" s="179"/>
      <c r="BV1070" s="180"/>
      <c r="BW1070" s="181"/>
      <c r="BX1070" s="177"/>
      <c r="BY1070"/>
      <c r="CA1070"/>
    </row>
    <row r="1071" spans="2:79" ht="18.75">
      <c r="B1071" s="1170" t="s">
        <v>4763</v>
      </c>
      <c r="C1071" s="335">
        <v>42730862000110</v>
      </c>
      <c r="D1071" s="1170" t="s">
        <v>13</v>
      </c>
      <c r="E1071" s="1170" t="s">
        <v>615</v>
      </c>
      <c r="F1071" s="1170" t="s">
        <v>619</v>
      </c>
      <c r="G1071" s="1172" t="s">
        <v>34</v>
      </c>
      <c r="H1071" s="1172" t="s">
        <v>1336</v>
      </c>
      <c r="I1071" s="1172" t="s">
        <v>34</v>
      </c>
      <c r="J1071" s="1172" t="s">
        <v>608</v>
      </c>
      <c r="K1071" s="1172" t="s">
        <v>48</v>
      </c>
      <c r="L1071" s="740" t="s">
        <v>1414</v>
      </c>
      <c r="M1071" s="740" t="s">
        <v>34</v>
      </c>
      <c r="N1071" s="1172" t="s">
        <v>4764</v>
      </c>
      <c r="O1071" s="1172" t="s">
        <v>1320</v>
      </c>
      <c r="P1071" s="783">
        <v>44512</v>
      </c>
      <c r="Q1071" s="741"/>
      <c r="R1071" s="741"/>
      <c r="S1071" s="784">
        <v>5</v>
      </c>
      <c r="T1071" s="742"/>
      <c r="U1071" s="743"/>
      <c r="V1071" s="742"/>
      <c r="W1071" s="743"/>
      <c r="X1071" s="742"/>
      <c r="Y1071" s="743"/>
      <c r="Z1071" s="742"/>
      <c r="AA1071" s="743"/>
      <c r="AB1071" s="742"/>
      <c r="AC1071" s="744"/>
      <c r="AD1071" s="785">
        <v>31908037000146</v>
      </c>
      <c r="AE1071" s="1178" t="s">
        <v>1886</v>
      </c>
      <c r="AF1071" s="786" t="s">
        <v>1741</v>
      </c>
      <c r="AG1071" s="787" t="s">
        <v>1427</v>
      </c>
      <c r="AH1071" s="787" t="s">
        <v>2116</v>
      </c>
      <c r="AI1071" s="787">
        <v>0</v>
      </c>
      <c r="AJ1071" s="787">
        <v>0</v>
      </c>
      <c r="AK1071" s="787">
        <v>0</v>
      </c>
      <c r="AL1071" s="742">
        <v>0</v>
      </c>
      <c r="AM1071" s="742">
        <v>0</v>
      </c>
      <c r="AN1071" s="743" t="s">
        <v>2124</v>
      </c>
      <c r="AO1071" s="1172" t="s">
        <v>4626</v>
      </c>
      <c r="AP1071" s="1178" t="s">
        <v>1742</v>
      </c>
      <c r="AQ1071" s="745" t="s">
        <v>2174</v>
      </c>
      <c r="AR1071" s="742">
        <v>0</v>
      </c>
      <c r="AS1071" s="742">
        <v>0</v>
      </c>
      <c r="AT1071" s="742" t="s">
        <v>1414</v>
      </c>
      <c r="AU1071" s="742" t="s">
        <v>2724</v>
      </c>
      <c r="AX1071" s="190"/>
      <c r="AY1071" s="190"/>
      <c r="AZ1071" s="176"/>
      <c r="BA1071" s="176"/>
      <c r="BB1071" s="176"/>
      <c r="BC1071" s="751"/>
      <c r="BD1071" s="176"/>
      <c r="BE1071" s="176"/>
      <c r="BF1071" s="176"/>
      <c r="BG1071" s="176"/>
      <c r="BH1071" s="751"/>
      <c r="BI1071" s="178"/>
      <c r="BJ1071" s="191"/>
      <c r="BK1071" s="191"/>
      <c r="BL1071" s="191"/>
      <c r="BM1071" s="210"/>
      <c r="BN1071" s="178"/>
      <c r="BO1071" s="178"/>
      <c r="BP1071" s="178"/>
      <c r="BQ1071" s="178"/>
      <c r="BR1071" s="178"/>
      <c r="BS1071" s="178"/>
      <c r="BT1071" s="178"/>
      <c r="BU1071" s="179"/>
      <c r="BV1071" s="180"/>
      <c r="BW1071" s="181"/>
      <c r="BX1071" s="177"/>
      <c r="BY1071"/>
      <c r="CA1071"/>
    </row>
    <row r="1072" spans="2:79" ht="18.75">
      <c r="B1072" s="1170" t="s">
        <v>4765</v>
      </c>
      <c r="C1072" s="335">
        <v>31340875000166</v>
      </c>
      <c r="D1072" s="1170" t="s">
        <v>13</v>
      </c>
      <c r="E1072" s="1170" t="s">
        <v>615</v>
      </c>
      <c r="F1072" s="1170" t="s">
        <v>619</v>
      </c>
      <c r="G1072" s="1172" t="s">
        <v>34</v>
      </c>
      <c r="H1072" s="1172" t="s">
        <v>1336</v>
      </c>
      <c r="I1072" s="1172" t="s">
        <v>34</v>
      </c>
      <c r="J1072" s="1172" t="s">
        <v>608</v>
      </c>
      <c r="K1072" s="1172" t="s">
        <v>48</v>
      </c>
      <c r="L1072" s="740" t="s">
        <v>1414</v>
      </c>
      <c r="M1072" s="740" t="s">
        <v>34</v>
      </c>
      <c r="N1072" s="1172" t="s">
        <v>4766</v>
      </c>
      <c r="O1072" s="1172" t="s">
        <v>1320</v>
      </c>
      <c r="P1072" s="783">
        <v>43620</v>
      </c>
      <c r="Q1072" s="741">
        <v>5.7974284999999997</v>
      </c>
      <c r="R1072" s="741">
        <v>5.8387974555555555</v>
      </c>
      <c r="S1072" s="784">
        <v>5</v>
      </c>
      <c r="T1072" s="742">
        <v>-5.4559930096120812E-4</v>
      </c>
      <c r="U1072" s="743">
        <v>-1.6785938729979334E-2</v>
      </c>
      <c r="V1072" s="742">
        <v>-5.4559930096120812E-4</v>
      </c>
      <c r="W1072" s="743">
        <v>-4.1243197521046333E-3</v>
      </c>
      <c r="X1072" s="742">
        <v>-5.4559930096120812E-4</v>
      </c>
      <c r="Y1072" s="743">
        <v>-2.6576845176901689E-3</v>
      </c>
      <c r="Z1072" s="742">
        <v>-5.4559930096120812E-4</v>
      </c>
      <c r="AA1072" s="743">
        <v>-2.3509394095082956E-3</v>
      </c>
      <c r="AB1072" s="742">
        <v>3.23462103902913E-2</v>
      </c>
      <c r="AC1072" s="744">
        <v>-4.1066298147072917</v>
      </c>
      <c r="AD1072" s="785">
        <v>31908037000146</v>
      </c>
      <c r="AE1072" s="1178" t="s">
        <v>1886</v>
      </c>
      <c r="AF1072" s="786" t="s">
        <v>1741</v>
      </c>
      <c r="AG1072" s="787" t="s">
        <v>1427</v>
      </c>
      <c r="AH1072" s="787" t="s">
        <v>2116</v>
      </c>
      <c r="AI1072" s="787">
        <v>0</v>
      </c>
      <c r="AJ1072" s="787">
        <v>0</v>
      </c>
      <c r="AK1072" s="787">
        <v>0</v>
      </c>
      <c r="AL1072" s="742">
        <v>0</v>
      </c>
      <c r="AM1072" s="742">
        <v>0</v>
      </c>
      <c r="AN1072" s="743" t="s">
        <v>34</v>
      </c>
      <c r="AO1072" s="1172" t="s">
        <v>4623</v>
      </c>
      <c r="AP1072" s="1178" t="s">
        <v>1742</v>
      </c>
      <c r="AQ1072" s="745" t="s">
        <v>2174</v>
      </c>
      <c r="AR1072" s="742">
        <v>0</v>
      </c>
      <c r="AS1072" s="742">
        <v>0</v>
      </c>
      <c r="AT1072" s="742" t="s">
        <v>1414</v>
      </c>
      <c r="AU1072" s="742" t="s">
        <v>2724</v>
      </c>
      <c r="AX1072"/>
      <c r="AY1072" s="190"/>
      <c r="AZ1072" s="176"/>
      <c r="BA1072" s="176"/>
      <c r="BB1072" s="176"/>
      <c r="BC1072" s="751"/>
      <c r="BD1072" s="176"/>
      <c r="BE1072" s="176"/>
      <c r="BF1072" s="176"/>
      <c r="BG1072" s="176"/>
      <c r="BH1072" s="751"/>
      <c r="BI1072" s="178"/>
      <c r="BJ1072" s="191"/>
      <c r="BK1072" s="191"/>
      <c r="BL1072" s="191"/>
      <c r="BM1072" s="178"/>
      <c r="BN1072" s="178"/>
      <c r="BO1072" s="178"/>
      <c r="BP1072" s="178"/>
      <c r="BQ1072" s="178"/>
      <c r="BR1072" s="178"/>
      <c r="BS1072" s="178"/>
      <c r="BT1072" s="178"/>
      <c r="BU1072" s="179"/>
      <c r="BV1072" s="180"/>
      <c r="BW1072" s="181"/>
      <c r="BX1072" s="177"/>
      <c r="BY1072"/>
      <c r="CA1072"/>
    </row>
    <row r="1073" spans="2:79" ht="18.75">
      <c r="B1073" s="1170" t="s">
        <v>1165</v>
      </c>
      <c r="C1073" s="335">
        <v>41081041000137</v>
      </c>
      <c r="D1073" s="1170" t="s">
        <v>14</v>
      </c>
      <c r="E1073" s="1170" t="s">
        <v>614</v>
      </c>
      <c r="F1073" s="1170" t="s">
        <v>1414</v>
      </c>
      <c r="G1073" s="1172" t="s">
        <v>1414</v>
      </c>
      <c r="H1073" s="1172" t="s">
        <v>1336</v>
      </c>
      <c r="I1073" s="1172" t="s">
        <v>34</v>
      </c>
      <c r="J1073" s="1172" t="s">
        <v>608</v>
      </c>
      <c r="K1073" s="1172" t="s">
        <v>48</v>
      </c>
      <c r="L1073" s="740" t="s">
        <v>1414</v>
      </c>
      <c r="M1073" s="740" t="s">
        <v>1411</v>
      </c>
      <c r="N1073" s="1172" t="s">
        <v>3847</v>
      </c>
      <c r="O1073" s="1172" t="s">
        <v>1323</v>
      </c>
      <c r="P1073" s="783">
        <v>44294</v>
      </c>
      <c r="Q1073" s="741">
        <v>9.6989668000000009</v>
      </c>
      <c r="R1073" s="741">
        <v>18.010138234417663</v>
      </c>
      <c r="S1073" s="784">
        <v>32</v>
      </c>
      <c r="T1073" s="742">
        <v>-3.405021130117325E-2</v>
      </c>
      <c r="U1073" s="743">
        <v>-1.0475907128865294</v>
      </c>
      <c r="V1073" s="742">
        <v>-1.4691344286791197E-2</v>
      </c>
      <c r="W1073" s="743">
        <v>-0.11105549680916937</v>
      </c>
      <c r="X1073" s="742"/>
      <c r="Y1073" s="743"/>
      <c r="Z1073" s="742"/>
      <c r="AA1073" s="743"/>
      <c r="AB1073" s="742">
        <v>0.1019730779263429</v>
      </c>
      <c r="AC1073" s="744">
        <v>-1.4413574637176414</v>
      </c>
      <c r="AD1073" s="785">
        <v>18611600000151</v>
      </c>
      <c r="AE1073" s="1178" t="s">
        <v>1886</v>
      </c>
      <c r="AF1073" s="786" t="s">
        <v>1741</v>
      </c>
      <c r="AG1073" s="787" t="s">
        <v>1427</v>
      </c>
      <c r="AH1073" s="787" t="s">
        <v>1726</v>
      </c>
      <c r="AI1073" s="787">
        <v>500</v>
      </c>
      <c r="AJ1073" s="787">
        <v>100</v>
      </c>
      <c r="AK1073" s="787">
        <v>100</v>
      </c>
      <c r="AL1073" s="742">
        <v>1.7000000000000001E-2</v>
      </c>
      <c r="AM1073" s="742">
        <v>0.2</v>
      </c>
      <c r="AN1073" s="743" t="s">
        <v>34</v>
      </c>
      <c r="AO1073" s="1172" t="s">
        <v>34</v>
      </c>
      <c r="AP1073" s="1178" t="s">
        <v>1742</v>
      </c>
      <c r="AQ1073" s="745" t="s">
        <v>668</v>
      </c>
      <c r="AR1073" s="742">
        <v>2.8338999999999999E-3</v>
      </c>
      <c r="AS1073" s="742">
        <v>2.8338999999999999E-3</v>
      </c>
      <c r="AT1073" s="742" t="s">
        <v>1414</v>
      </c>
      <c r="AU1073" s="742" t="s">
        <v>2724</v>
      </c>
      <c r="AX1073"/>
      <c r="AY1073" s="190"/>
      <c r="AZ1073" s="176"/>
      <c r="BA1073" s="176"/>
      <c r="BB1073" s="176"/>
      <c r="BC1073" s="751"/>
      <c r="BD1073" s="176"/>
      <c r="BE1073" s="176"/>
      <c r="BF1073" s="176"/>
      <c r="BG1073" s="176"/>
      <c r="BH1073" s="751"/>
      <c r="BI1073" s="178"/>
      <c r="BJ1073" s="191"/>
      <c r="BK1073" s="191"/>
      <c r="BL1073" s="191"/>
      <c r="BM1073" s="178"/>
      <c r="BN1073" s="178"/>
      <c r="BO1073" s="178"/>
      <c r="BP1073" s="178"/>
      <c r="BQ1073" s="178"/>
      <c r="BR1073" s="178"/>
      <c r="BS1073" s="178"/>
      <c r="BT1073" s="178"/>
      <c r="BU1073" s="179"/>
      <c r="BV1073" s="180"/>
      <c r="BW1073" s="181"/>
      <c r="BX1073" s="177"/>
      <c r="BY1073"/>
      <c r="CA1073"/>
    </row>
    <row r="1074" spans="2:79" ht="18.75">
      <c r="B1074" s="1170" t="s">
        <v>1166</v>
      </c>
      <c r="C1074" s="335">
        <v>19211696000123</v>
      </c>
      <c r="D1074" s="1170" t="s">
        <v>14</v>
      </c>
      <c r="E1074" s="1170" t="s">
        <v>614</v>
      </c>
      <c r="F1074" s="1170" t="s">
        <v>1414</v>
      </c>
      <c r="G1074" s="1172" t="s">
        <v>1414</v>
      </c>
      <c r="H1074" s="1172" t="s">
        <v>1336</v>
      </c>
      <c r="I1074" s="1172" t="s">
        <v>34</v>
      </c>
      <c r="J1074" s="1172" t="s">
        <v>608</v>
      </c>
      <c r="K1074" s="1172" t="s">
        <v>48</v>
      </c>
      <c r="L1074" s="740" t="s">
        <v>1414</v>
      </c>
      <c r="M1074" s="740" t="s">
        <v>1411</v>
      </c>
      <c r="N1074" s="1172" t="s">
        <v>3848</v>
      </c>
      <c r="O1074" s="1172" t="s">
        <v>1320</v>
      </c>
      <c r="P1074" s="783">
        <v>41614</v>
      </c>
      <c r="Q1074" s="741">
        <v>0</v>
      </c>
      <c r="R1074" s="741">
        <v>512.94510353714293</v>
      </c>
      <c r="S1074" s="784">
        <v>32</v>
      </c>
      <c r="T1074" s="742"/>
      <c r="U1074" s="743"/>
      <c r="V1074" s="742">
        <v>-2.6173746569608025E-2</v>
      </c>
      <c r="W1074" s="743">
        <v>-0.197853809147916</v>
      </c>
      <c r="X1074" s="742">
        <v>1.2454819909740067E-2</v>
      </c>
      <c r="Y1074" s="743">
        <v>6.066903309153783E-2</v>
      </c>
      <c r="Z1074" s="742">
        <v>0.24648360785858481</v>
      </c>
      <c r="AA1074" s="743">
        <v>1.0620761912481547</v>
      </c>
      <c r="AB1074" s="742">
        <v>0.10348497519271863</v>
      </c>
      <c r="AC1074" s="744">
        <v>-1.5312566771660345</v>
      </c>
      <c r="AD1074" s="785">
        <v>18611600000151</v>
      </c>
      <c r="AE1074" s="1178" t="s">
        <v>1886</v>
      </c>
      <c r="AF1074" s="786" t="s">
        <v>1741</v>
      </c>
      <c r="AG1074" s="787" t="s">
        <v>1427</v>
      </c>
      <c r="AH1074" s="787" t="s">
        <v>1726</v>
      </c>
      <c r="AI1074" s="787">
        <v>50000500</v>
      </c>
      <c r="AJ1074" s="787">
        <v>100</v>
      </c>
      <c r="AK1074" s="787">
        <v>100</v>
      </c>
      <c r="AL1074" s="742">
        <v>1.7000000000000001E-2</v>
      </c>
      <c r="AM1074" s="742">
        <v>0.2</v>
      </c>
      <c r="AN1074" s="743" t="s">
        <v>34</v>
      </c>
      <c r="AO1074" s="1172" t="s">
        <v>34</v>
      </c>
      <c r="AP1074" s="1178" t="s">
        <v>1742</v>
      </c>
      <c r="AQ1074" s="745" t="s">
        <v>668</v>
      </c>
      <c r="AR1074" s="742">
        <v>1.1333333333333299E-3</v>
      </c>
      <c r="AS1074" s="742">
        <v>1.1333333333333299E-3</v>
      </c>
      <c r="AT1074" s="742" t="s">
        <v>1414</v>
      </c>
      <c r="AU1074" s="742" t="s">
        <v>2724</v>
      </c>
      <c r="AX1074"/>
      <c r="AY1074" s="190"/>
      <c r="AZ1074" s="176"/>
      <c r="BA1074" s="176"/>
      <c r="BB1074" s="176"/>
      <c r="BC1074" s="751"/>
      <c r="BD1074" s="176"/>
      <c r="BE1074" s="176"/>
      <c r="BF1074" s="176"/>
      <c r="BG1074" s="176"/>
      <c r="BH1074" s="751"/>
      <c r="BI1074" s="178"/>
      <c r="BJ1074" s="191"/>
      <c r="BK1074" s="191"/>
      <c r="BL1074" s="191"/>
      <c r="BM1074" s="178"/>
      <c r="BN1074" s="178"/>
      <c r="BO1074" s="178"/>
      <c r="BP1074" s="178"/>
      <c r="BQ1074" s="178"/>
      <c r="BR1074" s="178"/>
      <c r="BS1074" s="178"/>
      <c r="BT1074" s="178"/>
      <c r="BU1074" s="179"/>
      <c r="BV1074" s="180"/>
      <c r="BW1074" s="181"/>
      <c r="BX1074" s="177"/>
      <c r="BY1074"/>
      <c r="CA1074"/>
    </row>
    <row r="1075" spans="2:79" ht="18.75">
      <c r="B1075" s="1170" t="s">
        <v>547</v>
      </c>
      <c r="C1075" s="335">
        <v>43584490000123</v>
      </c>
      <c r="D1075" s="1170" t="s">
        <v>14</v>
      </c>
      <c r="E1075" s="1170" t="s">
        <v>614</v>
      </c>
      <c r="F1075" s="1170" t="s">
        <v>1414</v>
      </c>
      <c r="G1075" s="1172" t="s">
        <v>1414</v>
      </c>
      <c r="H1075" s="1172" t="s">
        <v>1337</v>
      </c>
      <c r="I1075" s="1172" t="s">
        <v>34</v>
      </c>
      <c r="J1075" s="1172" t="s">
        <v>608</v>
      </c>
      <c r="K1075" s="1172" t="s">
        <v>48</v>
      </c>
      <c r="L1075" s="740" t="s">
        <v>1414</v>
      </c>
      <c r="M1075" s="740" t="s">
        <v>1411</v>
      </c>
      <c r="N1075" s="1172" t="s">
        <v>3849</v>
      </c>
      <c r="O1075" s="1172" t="s">
        <v>1320</v>
      </c>
      <c r="P1075" s="783">
        <v>44495</v>
      </c>
      <c r="Q1075" s="741"/>
      <c r="R1075" s="741"/>
      <c r="S1075" s="784">
        <v>32</v>
      </c>
      <c r="T1075" s="742"/>
      <c r="U1075" s="743"/>
      <c r="V1075" s="742"/>
      <c r="W1075" s="743"/>
      <c r="X1075" s="742"/>
      <c r="Y1075" s="743"/>
      <c r="Z1075" s="742"/>
      <c r="AA1075" s="743"/>
      <c r="AB1075" s="742"/>
      <c r="AC1075" s="744"/>
      <c r="AD1075" s="785">
        <v>43508900000157</v>
      </c>
      <c r="AE1075" s="1178" t="s">
        <v>1886</v>
      </c>
      <c r="AF1075" s="786" t="s">
        <v>1741</v>
      </c>
      <c r="AG1075" s="787" t="s">
        <v>1427</v>
      </c>
      <c r="AH1075" s="787" t="s">
        <v>1726</v>
      </c>
      <c r="AI1075" s="787">
        <v>500</v>
      </c>
      <c r="AJ1075" s="787">
        <v>100</v>
      </c>
      <c r="AK1075" s="787">
        <v>100</v>
      </c>
      <c r="AL1075" s="742">
        <v>1.7000000000000001E-2</v>
      </c>
      <c r="AM1075" s="742">
        <v>0.2</v>
      </c>
      <c r="AN1075" s="743" t="s">
        <v>2124</v>
      </c>
      <c r="AO1075" s="1172" t="s">
        <v>34</v>
      </c>
      <c r="AP1075" s="1178" t="s">
        <v>1742</v>
      </c>
      <c r="AQ1075" s="745" t="s">
        <v>668</v>
      </c>
      <c r="AR1075" s="742">
        <v>2.8338999999999999E-3</v>
      </c>
      <c r="AS1075" s="742">
        <v>2.8338999999999999E-3</v>
      </c>
      <c r="AT1075" s="742" t="s">
        <v>1414</v>
      </c>
      <c r="AU1075" s="742" t="s">
        <v>2724</v>
      </c>
      <c r="AX1075"/>
      <c r="AY1075" s="190"/>
      <c r="AZ1075" s="176"/>
      <c r="BA1075" s="176"/>
      <c r="BB1075" s="176"/>
      <c r="BC1075" s="751"/>
      <c r="BD1075" s="176"/>
      <c r="BE1075" s="176"/>
      <c r="BF1075" s="176"/>
      <c r="BG1075" s="176"/>
      <c r="BH1075" s="751"/>
      <c r="BI1075" s="178"/>
      <c r="BJ1075" s="191"/>
      <c r="BK1075" s="191"/>
      <c r="BL1075" s="191"/>
      <c r="BM1075" s="178"/>
      <c r="BN1075" s="178"/>
      <c r="BO1075" s="178"/>
      <c r="BP1075" s="178"/>
      <c r="BQ1075" s="178"/>
      <c r="BR1075" s="178"/>
      <c r="BS1075" s="178"/>
      <c r="BT1075" s="178"/>
      <c r="BU1075" s="179"/>
      <c r="BV1075" s="180"/>
      <c r="BW1075" s="181"/>
      <c r="BX1075" s="177"/>
      <c r="BY1075"/>
      <c r="CA1075"/>
    </row>
    <row r="1076" spans="2:79" ht="18.75">
      <c r="B1076" s="1170" t="s">
        <v>360</v>
      </c>
      <c r="C1076" s="335">
        <v>41514301000110</v>
      </c>
      <c r="D1076" s="1170" t="s">
        <v>14</v>
      </c>
      <c r="E1076" s="1170" t="s">
        <v>614</v>
      </c>
      <c r="F1076" s="1170" t="s">
        <v>1414</v>
      </c>
      <c r="G1076" s="1172" t="s">
        <v>1414</v>
      </c>
      <c r="H1076" s="1172" t="s">
        <v>1337</v>
      </c>
      <c r="I1076" s="1172" t="s">
        <v>34</v>
      </c>
      <c r="J1076" s="1172" t="s">
        <v>611</v>
      </c>
      <c r="K1076" s="1172" t="s">
        <v>48</v>
      </c>
      <c r="L1076" s="740" t="s">
        <v>1414</v>
      </c>
      <c r="M1076" s="740" t="s">
        <v>34</v>
      </c>
      <c r="N1076" s="1172" t="s">
        <v>3850</v>
      </c>
      <c r="O1076" s="1172" t="s">
        <v>1320</v>
      </c>
      <c r="P1076" s="783">
        <v>44316</v>
      </c>
      <c r="Q1076" s="741">
        <v>403.88981458000001</v>
      </c>
      <c r="R1076" s="741">
        <v>411.05722238578335</v>
      </c>
      <c r="S1076" s="784">
        <v>32</v>
      </c>
      <c r="T1076" s="742">
        <v>-4.9374611602961527E-2</v>
      </c>
      <c r="U1076" s="743">
        <v>-1.5190620730702993</v>
      </c>
      <c r="V1076" s="742">
        <v>-0.1432683752943319</v>
      </c>
      <c r="W1076" s="743">
        <v>-1.0830010028190342</v>
      </c>
      <c r="X1076" s="742"/>
      <c r="Y1076" s="743"/>
      <c r="Z1076" s="742"/>
      <c r="AA1076" s="743"/>
      <c r="AB1076" s="742">
        <v>0.16629925918245442</v>
      </c>
      <c r="AC1076" s="744">
        <v>-1.6569928773561766</v>
      </c>
      <c r="AD1076" s="785">
        <v>41673022000108</v>
      </c>
      <c r="AE1076" s="1178" t="s">
        <v>2045</v>
      </c>
      <c r="AF1076" s="786" t="s">
        <v>1741</v>
      </c>
      <c r="AG1076" s="787" t="s">
        <v>1427</v>
      </c>
      <c r="AH1076" s="787" t="s">
        <v>1730</v>
      </c>
      <c r="AI1076" s="787">
        <v>5000</v>
      </c>
      <c r="AJ1076" s="787">
        <v>1000</v>
      </c>
      <c r="AK1076" s="787">
        <v>5000</v>
      </c>
      <c r="AL1076" s="742">
        <v>1.8700000000000001E-2</v>
      </c>
      <c r="AM1076" s="742">
        <v>0.2</v>
      </c>
      <c r="AN1076" s="743" t="s">
        <v>34</v>
      </c>
      <c r="AO1076" s="1172" t="s">
        <v>34</v>
      </c>
      <c r="AP1076" s="1178" t="s">
        <v>1742</v>
      </c>
      <c r="AQ1076" s="745" t="s">
        <v>668</v>
      </c>
      <c r="AR1076" s="742">
        <v>4.3633333333333302E-3</v>
      </c>
      <c r="AS1076" s="742">
        <v>4.3633333333333302E-3</v>
      </c>
      <c r="AT1076" s="742" t="s">
        <v>1414</v>
      </c>
      <c r="AU1076" s="742" t="s">
        <v>2724</v>
      </c>
      <c r="AX1076"/>
      <c r="AY1076" s="190"/>
      <c r="AZ1076" s="176"/>
      <c r="BA1076" s="176"/>
      <c r="BB1076" s="176"/>
      <c r="BC1076" s="751"/>
      <c r="BD1076" s="176"/>
      <c r="BE1076" s="176"/>
      <c r="BF1076" s="176"/>
      <c r="BG1076" s="176"/>
      <c r="BH1076" s="751"/>
      <c r="BI1076" s="178"/>
      <c r="BJ1076" s="191"/>
      <c r="BK1076" s="191"/>
      <c r="BL1076" s="191"/>
      <c r="BM1076" s="178"/>
      <c r="BN1076" s="178"/>
      <c r="BO1076" s="178"/>
      <c r="BP1076" s="178"/>
      <c r="BQ1076" s="178"/>
      <c r="BR1076" s="178"/>
      <c r="BS1076" s="178"/>
      <c r="BT1076" s="178"/>
      <c r="BU1076" s="179"/>
      <c r="BV1076" s="180"/>
      <c r="BW1076" s="181"/>
      <c r="BX1076" s="177"/>
      <c r="BY1076"/>
      <c r="CA1076"/>
    </row>
    <row r="1077" spans="2:79" ht="18.75">
      <c r="B1077" s="1170" t="s">
        <v>571</v>
      </c>
      <c r="C1077" s="335">
        <v>43214564000130</v>
      </c>
      <c r="D1077" s="1170" t="s">
        <v>14</v>
      </c>
      <c r="E1077" s="1170" t="s">
        <v>614</v>
      </c>
      <c r="F1077" s="1170" t="s">
        <v>1414</v>
      </c>
      <c r="G1077" s="1172" t="s">
        <v>1414</v>
      </c>
      <c r="H1077" s="1172" t="s">
        <v>1337</v>
      </c>
      <c r="I1077" s="1172" t="s">
        <v>34</v>
      </c>
      <c r="J1077" s="1172" t="s">
        <v>608</v>
      </c>
      <c r="K1077" s="1172" t="s">
        <v>48</v>
      </c>
      <c r="L1077" s="740" t="s">
        <v>1414</v>
      </c>
      <c r="M1077" s="740" t="s">
        <v>34</v>
      </c>
      <c r="N1077" s="1172" t="s">
        <v>3851</v>
      </c>
      <c r="O1077" s="1172" t="s">
        <v>1320</v>
      </c>
      <c r="P1077" s="783">
        <v>44455</v>
      </c>
      <c r="Q1077" s="741">
        <v>251.25269227000001</v>
      </c>
      <c r="R1077" s="741">
        <v>258.39265059817785</v>
      </c>
      <c r="S1077" s="784">
        <v>32</v>
      </c>
      <c r="T1077" s="742">
        <v>-4.9092128295310733E-2</v>
      </c>
      <c r="U1077" s="743">
        <v>-1.5103711757650526</v>
      </c>
      <c r="V1077" s="742">
        <v>-0.14272646895463315</v>
      </c>
      <c r="W1077" s="743">
        <v>-1.0789045990724151</v>
      </c>
      <c r="X1077" s="742"/>
      <c r="Y1077" s="743"/>
      <c r="Z1077" s="742"/>
      <c r="AA1077" s="743"/>
      <c r="AB1077" s="742">
        <v>0.16302098584860958</v>
      </c>
      <c r="AC1077" s="744">
        <v>-1.6869900534807898</v>
      </c>
      <c r="AD1077" s="785">
        <v>41514301000110</v>
      </c>
      <c r="AE1077" s="1178" t="s">
        <v>1793</v>
      </c>
      <c r="AF1077" s="786" t="s">
        <v>1741</v>
      </c>
      <c r="AG1077" s="787" t="s">
        <v>1427</v>
      </c>
      <c r="AH1077" s="787" t="s">
        <v>1730</v>
      </c>
      <c r="AI1077" s="787">
        <v>5000</v>
      </c>
      <c r="AJ1077" s="787">
        <v>1000</v>
      </c>
      <c r="AK1077" s="787">
        <v>5000</v>
      </c>
      <c r="AL1077" s="742">
        <v>0</v>
      </c>
      <c r="AM1077" s="742">
        <v>0</v>
      </c>
      <c r="AN1077" s="743" t="s">
        <v>2124</v>
      </c>
      <c r="AO1077" s="1172" t="s">
        <v>34</v>
      </c>
      <c r="AP1077" s="1178" t="s">
        <v>1742</v>
      </c>
      <c r="AQ1077" s="745" t="s">
        <v>668</v>
      </c>
      <c r="AR1077" s="742">
        <v>4.3627099999999997E-3</v>
      </c>
      <c r="AS1077" s="742">
        <v>4.3627099999999997E-3</v>
      </c>
      <c r="AT1077" s="742" t="s">
        <v>1414</v>
      </c>
      <c r="AU1077" s="742" t="s">
        <v>2724</v>
      </c>
      <c r="AX1077"/>
      <c r="AY1077" s="190"/>
      <c r="AZ1077" s="176"/>
      <c r="BA1077" s="176"/>
      <c r="BB1077" s="176"/>
      <c r="BC1077" s="751"/>
      <c r="BD1077" s="176"/>
      <c r="BE1077" s="176"/>
      <c r="BF1077" s="176"/>
      <c r="BG1077" s="176"/>
      <c r="BH1077" s="751"/>
      <c r="BI1077" s="178"/>
      <c r="BJ1077" s="191"/>
      <c r="BK1077" s="191"/>
      <c r="BL1077" s="191"/>
      <c r="BM1077" s="178"/>
      <c r="BN1077" s="178"/>
      <c r="BO1077" s="178"/>
      <c r="BP1077" s="178"/>
      <c r="BQ1077" s="178"/>
      <c r="BR1077" s="178"/>
      <c r="BS1077" s="178"/>
      <c r="BT1077" s="178"/>
      <c r="BU1077" s="179"/>
      <c r="BV1077" s="180"/>
      <c r="BW1077" s="181"/>
      <c r="BX1077" s="177"/>
      <c r="BY1077"/>
      <c r="CA1077"/>
    </row>
    <row r="1078" spans="2:79" ht="18.75">
      <c r="B1078" s="1170" t="s">
        <v>361</v>
      </c>
      <c r="C1078" s="335">
        <v>41574597000165</v>
      </c>
      <c r="D1078" s="1170" t="s">
        <v>14</v>
      </c>
      <c r="E1078" s="1170" t="s">
        <v>614</v>
      </c>
      <c r="F1078" s="1170" t="s">
        <v>1414</v>
      </c>
      <c r="G1078" s="1172" t="s">
        <v>1414</v>
      </c>
      <c r="H1078" s="1172" t="s">
        <v>1337</v>
      </c>
      <c r="I1078" s="1172" t="s">
        <v>34</v>
      </c>
      <c r="J1078" s="1172" t="s">
        <v>608</v>
      </c>
      <c r="K1078" s="1172" t="s">
        <v>48</v>
      </c>
      <c r="L1078" s="740" t="s">
        <v>1414</v>
      </c>
      <c r="M1078" s="740" t="s">
        <v>34</v>
      </c>
      <c r="N1078" s="1172" t="s">
        <v>3852</v>
      </c>
      <c r="O1078" s="1172" t="s">
        <v>1320</v>
      </c>
      <c r="P1078" s="783">
        <v>44316</v>
      </c>
      <c r="Q1078" s="741">
        <v>297.65599328000002</v>
      </c>
      <c r="R1078" s="741">
        <v>386.1169390753011</v>
      </c>
      <c r="S1078" s="784">
        <v>32</v>
      </c>
      <c r="T1078" s="742">
        <v>-0.1022842614813777</v>
      </c>
      <c r="U1078" s="743">
        <v>-3.1468833322234495</v>
      </c>
      <c r="V1078" s="742">
        <v>-0.25631158194956782</v>
      </c>
      <c r="W1078" s="743">
        <v>-1.9375224973078697</v>
      </c>
      <c r="X1078" s="742"/>
      <c r="Y1078" s="743"/>
      <c r="Z1078" s="742"/>
      <c r="AA1078" s="743"/>
      <c r="AB1078" s="742">
        <v>0.23082747310127621</v>
      </c>
      <c r="AC1078" s="744">
        <v>-1.6835079871955809</v>
      </c>
      <c r="AD1078" s="785">
        <v>41673204000170</v>
      </c>
      <c r="AE1078" s="1178" t="s">
        <v>2045</v>
      </c>
      <c r="AF1078" s="786" t="s">
        <v>1741</v>
      </c>
      <c r="AG1078" s="787" t="s">
        <v>1427</v>
      </c>
      <c r="AH1078" s="787" t="s">
        <v>1730</v>
      </c>
      <c r="AI1078" s="787">
        <v>5000</v>
      </c>
      <c r="AJ1078" s="787">
        <v>1000</v>
      </c>
      <c r="AK1078" s="787">
        <v>5000</v>
      </c>
      <c r="AL1078" s="742">
        <v>1.8700000000000001E-2</v>
      </c>
      <c r="AM1078" s="742">
        <v>0.2</v>
      </c>
      <c r="AN1078" s="743" t="s">
        <v>34</v>
      </c>
      <c r="AO1078" s="1172" t="s">
        <v>34</v>
      </c>
      <c r="AP1078" s="1178" t="s">
        <v>1727</v>
      </c>
      <c r="AQ1078" s="745" t="s">
        <v>659</v>
      </c>
      <c r="AR1078" s="742">
        <v>4.3633333333333302E-3</v>
      </c>
      <c r="AS1078" s="742">
        <v>4.3633333333333302E-3</v>
      </c>
      <c r="AT1078" s="742" t="s">
        <v>1414</v>
      </c>
      <c r="AU1078" s="742" t="s">
        <v>2724</v>
      </c>
      <c r="AX1078"/>
      <c r="AY1078" s="190"/>
      <c r="AZ1078" s="176"/>
      <c r="BA1078" s="176"/>
      <c r="BB1078" s="176"/>
      <c r="BC1078" s="751"/>
      <c r="BD1078" s="176"/>
      <c r="BE1078" s="176"/>
      <c r="BF1078" s="176"/>
      <c r="BG1078" s="176"/>
      <c r="BH1078" s="751"/>
      <c r="BI1078" s="178"/>
      <c r="BJ1078" s="191"/>
      <c r="BK1078" s="191"/>
      <c r="BL1078" s="191"/>
      <c r="BM1078" s="178"/>
      <c r="BN1078" s="178"/>
      <c r="BO1078" s="178"/>
      <c r="BP1078" s="178"/>
      <c r="BQ1078" s="178"/>
      <c r="BR1078" s="178"/>
      <c r="BS1078" s="178"/>
      <c r="BT1078" s="178"/>
      <c r="BU1078" s="179"/>
      <c r="BV1078" s="180"/>
      <c r="BW1078" s="181"/>
      <c r="BX1078" s="177"/>
      <c r="BY1078"/>
      <c r="CA1078"/>
    </row>
    <row r="1079" spans="2:79" ht="18.75">
      <c r="B1079" s="1170" t="s">
        <v>591</v>
      </c>
      <c r="C1079" s="335">
        <v>43214636000149</v>
      </c>
      <c r="D1079" s="1170" t="s">
        <v>14</v>
      </c>
      <c r="E1079" s="1170" t="s">
        <v>607</v>
      </c>
      <c r="F1079" s="1170" t="s">
        <v>1414</v>
      </c>
      <c r="G1079" s="1172" t="s">
        <v>1414</v>
      </c>
      <c r="H1079" s="1172" t="s">
        <v>34</v>
      </c>
      <c r="I1079" s="1172" t="s">
        <v>34</v>
      </c>
      <c r="J1079" s="1172" t="s">
        <v>608</v>
      </c>
      <c r="K1079" s="1172" t="s">
        <v>48</v>
      </c>
      <c r="L1079" s="740" t="s">
        <v>1414</v>
      </c>
      <c r="M1079" s="740" t="s">
        <v>34</v>
      </c>
      <c r="N1079" s="1172" t="s">
        <v>3853</v>
      </c>
      <c r="O1079" s="1172" t="s">
        <v>1320</v>
      </c>
      <c r="P1079" s="783">
        <v>44455</v>
      </c>
      <c r="Q1079" s="741">
        <v>82.67</v>
      </c>
      <c r="R1079" s="741">
        <v>91.373866666666629</v>
      </c>
      <c r="S1079" s="784">
        <v>32</v>
      </c>
      <c r="T1079" s="742">
        <v>-9.7560975609756406E-2</v>
      </c>
      <c r="U1079" s="743">
        <v>-3.0015664538742062</v>
      </c>
      <c r="V1079" s="742">
        <v>-0.2525252525252526</v>
      </c>
      <c r="W1079" s="743">
        <v>-1.908900698846679</v>
      </c>
      <c r="X1079" s="742"/>
      <c r="Y1079" s="743"/>
      <c r="Z1079" s="742"/>
      <c r="AA1079" s="743"/>
      <c r="AB1079" s="742">
        <v>0.23827627471547783</v>
      </c>
      <c r="AC1079" s="744">
        <v>-1.6149890108251717</v>
      </c>
      <c r="AD1079" s="785">
        <v>41574597000165</v>
      </c>
      <c r="AE1079" s="1178" t="s">
        <v>1793</v>
      </c>
      <c r="AF1079" s="786" t="s">
        <v>1741</v>
      </c>
      <c r="AG1079" s="787" t="s">
        <v>1427</v>
      </c>
      <c r="AH1079" s="787" t="s">
        <v>1730</v>
      </c>
      <c r="AI1079" s="787">
        <v>5000</v>
      </c>
      <c r="AJ1079" s="787">
        <v>1000</v>
      </c>
      <c r="AK1079" s="787">
        <v>5000</v>
      </c>
      <c r="AL1079" s="742">
        <v>0</v>
      </c>
      <c r="AM1079" s="742">
        <v>0</v>
      </c>
      <c r="AN1079" s="743" t="s">
        <v>2124</v>
      </c>
      <c r="AO1079" s="1172" t="s">
        <v>34</v>
      </c>
      <c r="AP1079" s="1178" t="s">
        <v>1727</v>
      </c>
      <c r="AQ1079" s="745" t="s">
        <v>659</v>
      </c>
      <c r="AR1079" s="742">
        <v>4.3633333333333302E-3</v>
      </c>
      <c r="AS1079" s="742">
        <v>4.3633333333333302E-3</v>
      </c>
      <c r="AT1079" s="742" t="s">
        <v>1414</v>
      </c>
      <c r="AU1079" s="742" t="s">
        <v>2724</v>
      </c>
      <c r="AX1079"/>
      <c r="AY1079" s="190"/>
      <c r="AZ1079" s="176"/>
      <c r="BA1079" s="176"/>
      <c r="BB1079" s="176"/>
      <c r="BC1079" s="751"/>
      <c r="BD1079" s="176"/>
      <c r="BE1079" s="176"/>
      <c r="BF1079" s="176"/>
      <c r="BG1079" s="176"/>
      <c r="BH1079" s="751"/>
      <c r="BI1079" s="178"/>
      <c r="BJ1079" s="191"/>
      <c r="BK1079" s="191"/>
      <c r="BL1079" s="191"/>
      <c r="BM1079" s="178"/>
      <c r="BN1079" s="178"/>
      <c r="BO1079" s="178"/>
      <c r="BP1079" s="178"/>
      <c r="BQ1079" s="178"/>
      <c r="BR1079" s="178"/>
      <c r="BS1079" s="178"/>
      <c r="BT1079" s="178"/>
      <c r="BU1079" s="179"/>
      <c r="BV1079" s="180"/>
      <c r="BW1079" s="181"/>
      <c r="BX1079" s="177"/>
      <c r="BY1079"/>
      <c r="CA1079"/>
    </row>
    <row r="1080" spans="2:79" ht="18.75">
      <c r="B1080" s="1170" t="s">
        <v>1167</v>
      </c>
      <c r="C1080" s="335">
        <v>38075003000167</v>
      </c>
      <c r="D1080" s="1170" t="s">
        <v>13</v>
      </c>
      <c r="E1080" s="1170" t="s">
        <v>616</v>
      </c>
      <c r="F1080" s="1170" t="s">
        <v>619</v>
      </c>
      <c r="G1080" s="1172" t="s">
        <v>34</v>
      </c>
      <c r="H1080" s="1172" t="s">
        <v>1337</v>
      </c>
      <c r="I1080" s="1172" t="s">
        <v>34</v>
      </c>
      <c r="J1080" s="1172" t="s">
        <v>611</v>
      </c>
      <c r="K1080" s="1172" t="s">
        <v>48</v>
      </c>
      <c r="L1080" s="740" t="s">
        <v>1414</v>
      </c>
      <c r="M1080" s="740" t="s">
        <v>34</v>
      </c>
      <c r="N1080" s="1172" t="s">
        <v>3854</v>
      </c>
      <c r="O1080" s="1172" t="s">
        <v>1320</v>
      </c>
      <c r="P1080" s="783">
        <v>44399</v>
      </c>
      <c r="Q1080" s="741">
        <v>6.17</v>
      </c>
      <c r="R1080" s="741">
        <v>8.0450934579439277</v>
      </c>
      <c r="S1080" s="784">
        <v>8</v>
      </c>
      <c r="T1080" s="742">
        <v>4.2105263157894868E-2</v>
      </c>
      <c r="U1080" s="743">
        <v>1.2954128906193942</v>
      </c>
      <c r="V1080" s="742">
        <v>-3.2330827067667767E-2</v>
      </c>
      <c r="W1080" s="743">
        <v>-0.24439669999969793</v>
      </c>
      <c r="X1080" s="742"/>
      <c r="Y1080" s="743"/>
      <c r="Z1080" s="742"/>
      <c r="AA1080" s="743"/>
      <c r="AB1080" s="742">
        <v>0.15167121797177821</v>
      </c>
      <c r="AC1080" s="744">
        <v>-1.0853683510269077</v>
      </c>
      <c r="AD1080" s="785">
        <v>0</v>
      </c>
      <c r="AE1080" s="1178" t="s">
        <v>1737</v>
      </c>
      <c r="AF1080" s="786" t="s">
        <v>1738</v>
      </c>
      <c r="AG1080" s="787" t="s">
        <v>741</v>
      </c>
      <c r="AH1080" s="787" t="s">
        <v>1726</v>
      </c>
      <c r="AI1080" s="787">
        <v>1000</v>
      </c>
      <c r="AJ1080" s="787">
        <v>1000</v>
      </c>
      <c r="AK1080" s="787">
        <v>1000</v>
      </c>
      <c r="AL1080" s="742">
        <v>0</v>
      </c>
      <c r="AM1080" s="742">
        <v>0</v>
      </c>
      <c r="AN1080" s="743" t="s">
        <v>2119</v>
      </c>
      <c r="AO1080" s="1172" t="s">
        <v>34</v>
      </c>
      <c r="AP1080" s="1178" t="s">
        <v>1742</v>
      </c>
      <c r="AQ1080" s="745" t="s">
        <v>679</v>
      </c>
      <c r="AR1080" s="742">
        <v>4.6666800000000003E-3</v>
      </c>
      <c r="AS1080" s="742">
        <v>4.6666800000000003E-3</v>
      </c>
      <c r="AT1080" s="742" t="s">
        <v>1414</v>
      </c>
      <c r="AU1080" s="742" t="s">
        <v>2724</v>
      </c>
      <c r="AX1080"/>
      <c r="AY1080" s="190"/>
      <c r="AZ1080" s="176"/>
      <c r="BA1080" s="176"/>
      <c r="BB1080" s="176"/>
      <c r="BC1080" s="751"/>
      <c r="BD1080" s="176"/>
      <c r="BE1080" s="176"/>
      <c r="BF1080" s="176"/>
      <c r="BG1080" s="176"/>
      <c r="BH1080" s="751"/>
      <c r="BI1080" s="178"/>
      <c r="BJ1080" s="191"/>
      <c r="BK1080" s="191"/>
      <c r="BL1080" s="191"/>
      <c r="BM1080" s="178"/>
      <c r="BN1080" s="178"/>
      <c r="BO1080" s="178"/>
      <c r="BP1080" s="178"/>
      <c r="BQ1080" s="178"/>
      <c r="BR1080" s="178"/>
      <c r="BS1080" s="178"/>
      <c r="BT1080" s="178"/>
      <c r="BU1080" s="179"/>
      <c r="BV1080" s="180"/>
      <c r="BW1080" s="181"/>
      <c r="BX1080" s="177"/>
      <c r="BY1080"/>
      <c r="CA1080"/>
    </row>
    <row r="1081" spans="2:79" ht="18.75">
      <c r="B1081" s="1170" t="s">
        <v>1684</v>
      </c>
      <c r="C1081" s="335">
        <v>31533638000111</v>
      </c>
      <c r="D1081" s="1170" t="s">
        <v>14</v>
      </c>
      <c r="E1081" s="1170" t="s">
        <v>614</v>
      </c>
      <c r="F1081" s="1170" t="s">
        <v>1414</v>
      </c>
      <c r="G1081" s="1172" t="s">
        <v>1414</v>
      </c>
      <c r="H1081" s="1172" t="s">
        <v>1337</v>
      </c>
      <c r="I1081" s="1172" t="s">
        <v>34</v>
      </c>
      <c r="J1081" s="1172" t="s">
        <v>608</v>
      </c>
      <c r="K1081" s="1172" t="s">
        <v>48</v>
      </c>
      <c r="L1081" s="740" t="s">
        <v>1414</v>
      </c>
      <c r="M1081" s="740" t="s">
        <v>34</v>
      </c>
      <c r="N1081" s="1172" t="s">
        <v>3855</v>
      </c>
      <c r="O1081" s="1172" t="s">
        <v>1320</v>
      </c>
      <c r="P1081" s="783">
        <v>43407</v>
      </c>
      <c r="Q1081" s="741">
        <v>0</v>
      </c>
      <c r="R1081" s="741">
        <v>322.38261266949149</v>
      </c>
      <c r="S1081" s="784">
        <v>29</v>
      </c>
      <c r="T1081" s="742"/>
      <c r="U1081" s="743"/>
      <c r="V1081" s="742">
        <v>-0.17977122775563281</v>
      </c>
      <c r="W1081" s="743">
        <v>-1.3589350722892013</v>
      </c>
      <c r="X1081" s="742">
        <v>-0.31069751692167946</v>
      </c>
      <c r="Y1081" s="743">
        <v>-1.5134476509643409</v>
      </c>
      <c r="Z1081" s="742">
        <v>3.1558843289406724E-2</v>
      </c>
      <c r="AA1081" s="743">
        <v>0.13598428054591249</v>
      </c>
      <c r="AB1081" s="742">
        <v>0.26539867446741827</v>
      </c>
      <c r="AC1081" s="744">
        <v>-1.1758142389461961</v>
      </c>
      <c r="AD1081" s="785">
        <v>22899381000125</v>
      </c>
      <c r="AE1081" s="1178" t="s">
        <v>1921</v>
      </c>
      <c r="AF1081" s="786" t="s">
        <v>1725</v>
      </c>
      <c r="AG1081" s="787" t="s">
        <v>1428</v>
      </c>
      <c r="AH1081" s="787" t="s">
        <v>1730</v>
      </c>
      <c r="AI1081" s="787">
        <v>25000</v>
      </c>
      <c r="AJ1081" s="787">
        <v>0</v>
      </c>
      <c r="AK1081" s="787">
        <v>25000</v>
      </c>
      <c r="AL1081" s="742">
        <v>2.5000000000000001E-2</v>
      </c>
      <c r="AM1081" s="742">
        <v>0.2</v>
      </c>
      <c r="AN1081" s="743" t="s">
        <v>64</v>
      </c>
      <c r="AO1081" s="1172" t="s">
        <v>34</v>
      </c>
      <c r="AP1081" s="1178" t="s">
        <v>1742</v>
      </c>
      <c r="AQ1081" s="745" t="s">
        <v>668</v>
      </c>
      <c r="AR1081" s="742">
        <v>4.7999999999999996E-3</v>
      </c>
      <c r="AS1081" s="742">
        <v>4.7999999999999996E-3</v>
      </c>
      <c r="AT1081" s="742" t="s">
        <v>1414</v>
      </c>
      <c r="AU1081" s="742" t="s">
        <v>2724</v>
      </c>
      <c r="AX1081"/>
      <c r="AY1081" s="190"/>
      <c r="AZ1081" s="176"/>
      <c r="BA1081" s="176"/>
      <c r="BB1081" s="176"/>
      <c r="BC1081" s="751"/>
      <c r="BD1081" s="176"/>
      <c r="BE1081" s="176"/>
      <c r="BF1081" s="176"/>
      <c r="BG1081" s="176"/>
      <c r="BH1081" s="751"/>
      <c r="BI1081" s="178"/>
      <c r="BJ1081" s="191"/>
      <c r="BK1081" s="191"/>
      <c r="BL1081" s="191"/>
      <c r="BM1081" s="178"/>
      <c r="BN1081" s="178"/>
      <c r="BO1081" s="178"/>
      <c r="BP1081" s="178"/>
      <c r="BQ1081" s="178"/>
      <c r="BR1081" s="178"/>
      <c r="BS1081" s="178"/>
      <c r="BT1081" s="178"/>
      <c r="BU1081" s="179"/>
      <c r="BV1081" s="180"/>
      <c r="BW1081" s="181"/>
      <c r="BX1081" s="177"/>
      <c r="BY1081"/>
      <c r="CA1081"/>
    </row>
    <row r="1082" spans="2:79" ht="18.75">
      <c r="B1082" s="1170" t="s">
        <v>572</v>
      </c>
      <c r="C1082" s="335">
        <v>31666885000196</v>
      </c>
      <c r="D1082" s="1170" t="s">
        <v>14</v>
      </c>
      <c r="E1082" s="1170" t="s">
        <v>614</v>
      </c>
      <c r="F1082" s="1170" t="s">
        <v>1414</v>
      </c>
      <c r="G1082" s="1172" t="s">
        <v>1414</v>
      </c>
      <c r="H1082" s="1172" t="s">
        <v>1337</v>
      </c>
      <c r="I1082" s="1172" t="s">
        <v>34</v>
      </c>
      <c r="J1082" s="1172" t="s">
        <v>608</v>
      </c>
      <c r="K1082" s="1172" t="s">
        <v>48</v>
      </c>
      <c r="L1082" s="740" t="s">
        <v>1414</v>
      </c>
      <c r="M1082" s="740" t="s">
        <v>34</v>
      </c>
      <c r="N1082" s="1172" t="s">
        <v>3856</v>
      </c>
      <c r="O1082" s="1172" t="s">
        <v>1320</v>
      </c>
      <c r="P1082" s="783">
        <v>43355</v>
      </c>
      <c r="Q1082" s="741">
        <v>67.227772029999997</v>
      </c>
      <c r="R1082" s="741">
        <v>79.847710991646622</v>
      </c>
      <c r="S1082" s="784">
        <v>29</v>
      </c>
      <c r="T1082" s="742">
        <v>-9.5678239470985305E-2</v>
      </c>
      <c r="U1082" s="743">
        <v>-2.9436420881089784</v>
      </c>
      <c r="V1082" s="742">
        <v>-0.26823152971085329</v>
      </c>
      <c r="W1082" s="743">
        <v>-2.0276283238903354</v>
      </c>
      <c r="X1082" s="742">
        <v>-0.38479241089296401</v>
      </c>
      <c r="Y1082" s="743">
        <v>-1.8743734296456052</v>
      </c>
      <c r="Z1082" s="742">
        <v>-7.79014455121394E-2</v>
      </c>
      <c r="AA1082" s="743">
        <v>-0.33567047829698915</v>
      </c>
      <c r="AB1082" s="742">
        <v>0.29603100459445336</v>
      </c>
      <c r="AC1082" s="744">
        <v>-1.3529658588976106</v>
      </c>
      <c r="AD1082" s="785">
        <v>22899381000125</v>
      </c>
      <c r="AE1082" s="1178" t="s">
        <v>1921</v>
      </c>
      <c r="AF1082" s="786" t="s">
        <v>1741</v>
      </c>
      <c r="AG1082" s="787" t="s">
        <v>1427</v>
      </c>
      <c r="AH1082" s="787" t="s">
        <v>1730</v>
      </c>
      <c r="AI1082" s="787">
        <v>5000</v>
      </c>
      <c r="AJ1082" s="787">
        <v>1000</v>
      </c>
      <c r="AK1082" s="787">
        <v>1000</v>
      </c>
      <c r="AL1082" s="742">
        <v>1.8000000000000002E-2</v>
      </c>
      <c r="AM1082" s="742">
        <v>0.2</v>
      </c>
      <c r="AN1082" s="743" t="s">
        <v>64</v>
      </c>
      <c r="AO1082" s="1172" t="s">
        <v>34</v>
      </c>
      <c r="AP1082" s="1178" t="s">
        <v>1742</v>
      </c>
      <c r="AQ1082" s="745" t="s">
        <v>668</v>
      </c>
      <c r="AR1082" s="742">
        <v>4.8006000000000004E-3</v>
      </c>
      <c r="AS1082" s="742">
        <v>4.8006000000000004E-3</v>
      </c>
      <c r="AT1082" s="742" t="s">
        <v>1414</v>
      </c>
      <c r="AU1082" s="742" t="s">
        <v>2724</v>
      </c>
      <c r="AX1082"/>
      <c r="AY1082" s="190"/>
      <c r="AZ1082" s="176"/>
      <c r="BA1082" s="176"/>
      <c r="BB1082" s="176"/>
      <c r="BC1082" s="751"/>
      <c r="BD1082" s="176"/>
      <c r="BE1082" s="176"/>
      <c r="BF1082" s="176"/>
      <c r="BG1082" s="176"/>
      <c r="BH1082" s="751"/>
      <c r="BI1082" s="178"/>
      <c r="BJ1082" s="191"/>
      <c r="BK1082" s="191"/>
      <c r="BL1082" s="191"/>
      <c r="BM1082" s="178"/>
      <c r="BN1082" s="178"/>
      <c r="BO1082" s="178"/>
      <c r="BP1082" s="178"/>
      <c r="BQ1082" s="178"/>
      <c r="BR1082" s="178"/>
      <c r="BS1082" s="178"/>
      <c r="BT1082" s="178"/>
      <c r="BU1082" s="179"/>
      <c r="BV1082" s="180"/>
      <c r="BW1082" s="181"/>
      <c r="BX1082" s="177"/>
      <c r="BY1082"/>
      <c r="CA1082"/>
    </row>
    <row r="1083" spans="2:79" ht="18.75">
      <c r="B1083" s="1170" t="s">
        <v>1168</v>
      </c>
      <c r="C1083" s="335">
        <v>23960625000109</v>
      </c>
      <c r="D1083" s="1170" t="s">
        <v>14</v>
      </c>
      <c r="E1083" s="1170" t="s">
        <v>614</v>
      </c>
      <c r="F1083" s="1170" t="s">
        <v>1414</v>
      </c>
      <c r="G1083" s="1172" t="s">
        <v>1414</v>
      </c>
      <c r="H1083" s="1172" t="s">
        <v>1337</v>
      </c>
      <c r="I1083" s="1172" t="s">
        <v>34</v>
      </c>
      <c r="J1083" s="1172" t="s">
        <v>608</v>
      </c>
      <c r="K1083" s="1172" t="s">
        <v>48</v>
      </c>
      <c r="L1083" s="740" t="s">
        <v>1414</v>
      </c>
      <c r="M1083" s="740" t="s">
        <v>34</v>
      </c>
      <c r="N1083" s="1172" t="s">
        <v>3857</v>
      </c>
      <c r="O1083" s="1172" t="s">
        <v>1320</v>
      </c>
      <c r="P1083" s="783">
        <v>42481</v>
      </c>
      <c r="Q1083" s="741">
        <v>250.24297000000001</v>
      </c>
      <c r="R1083" s="741">
        <v>309.41645641129037</v>
      </c>
      <c r="S1083" s="784">
        <v>29</v>
      </c>
      <c r="T1083" s="742">
        <v>-9.5757898473554093E-2</v>
      </c>
      <c r="U1083" s="743">
        <v>-2.9460928814550389</v>
      </c>
      <c r="V1083" s="742">
        <v>-0.26954362205067106</v>
      </c>
      <c r="W1083" s="743">
        <v>-2.0375467536686762</v>
      </c>
      <c r="X1083" s="742">
        <v>-0.38434788768783434</v>
      </c>
      <c r="Y1083" s="743">
        <v>-1.8722080998184851</v>
      </c>
      <c r="Z1083" s="742">
        <v>-7.6149556460742507E-2</v>
      </c>
      <c r="AA1083" s="743">
        <v>-0.32812174243028408</v>
      </c>
      <c r="AB1083" s="742">
        <v>0.29877629812020018</v>
      </c>
      <c r="AC1083" s="744">
        <v>-1.3449257429704633</v>
      </c>
      <c r="AD1083" s="785">
        <v>22899381000125</v>
      </c>
      <c r="AE1083" s="1178" t="s">
        <v>1921</v>
      </c>
      <c r="AF1083" s="786" t="s">
        <v>1725</v>
      </c>
      <c r="AG1083" s="787" t="s">
        <v>1428</v>
      </c>
      <c r="AH1083" s="787" t="s">
        <v>1730</v>
      </c>
      <c r="AI1083" s="787">
        <v>100000</v>
      </c>
      <c r="AJ1083" s="787">
        <v>10000</v>
      </c>
      <c r="AK1083" s="787">
        <v>100000</v>
      </c>
      <c r="AL1083" s="742">
        <v>2.5000000000000001E-2</v>
      </c>
      <c r="AM1083" s="742">
        <v>0.2</v>
      </c>
      <c r="AN1083" s="743" t="s">
        <v>2124</v>
      </c>
      <c r="AO1083" s="1172" t="s">
        <v>34</v>
      </c>
      <c r="AP1083" s="1178" t="s">
        <v>1742</v>
      </c>
      <c r="AQ1083" s="745" t="s">
        <v>668</v>
      </c>
      <c r="AR1083" s="742">
        <v>4.7999999999999996E-3</v>
      </c>
      <c r="AS1083" s="742">
        <v>4.7999999999999996E-3</v>
      </c>
      <c r="AT1083" s="742" t="s">
        <v>1414</v>
      </c>
      <c r="AU1083" s="742" t="s">
        <v>2724</v>
      </c>
      <c r="AX1083"/>
      <c r="AY1083" s="190"/>
      <c r="AZ1083" s="176"/>
      <c r="BA1083" s="176"/>
      <c r="BB1083" s="176"/>
      <c r="BC1083" s="751"/>
      <c r="BD1083" s="176"/>
      <c r="BE1083" s="176"/>
      <c r="BF1083" s="176"/>
      <c r="BG1083" s="176"/>
      <c r="BH1083" s="751"/>
      <c r="BI1083" s="178"/>
      <c r="BJ1083" s="191"/>
      <c r="BK1083" s="191"/>
      <c r="BL1083" s="191"/>
      <c r="BM1083" s="178"/>
      <c r="BN1083" s="178"/>
      <c r="BO1083" s="178"/>
      <c r="BP1083" s="178"/>
      <c r="BQ1083" s="178"/>
      <c r="BR1083" s="178"/>
      <c r="BS1083" s="178"/>
      <c r="BT1083" s="178"/>
      <c r="BU1083" s="179"/>
      <c r="BV1083" s="180"/>
      <c r="BW1083" s="181"/>
      <c r="BX1083" s="177"/>
      <c r="BY1083"/>
      <c r="CA1083"/>
    </row>
    <row r="1084" spans="2:79" ht="18.75">
      <c r="B1084" s="1170" t="s">
        <v>4767</v>
      </c>
      <c r="C1084" s="335">
        <v>23502724000139</v>
      </c>
      <c r="D1084" s="1170" t="s">
        <v>14</v>
      </c>
      <c r="E1084" s="1170" t="s">
        <v>614</v>
      </c>
      <c r="F1084" s="1170" t="s">
        <v>1414</v>
      </c>
      <c r="G1084" s="1172" t="s">
        <v>34</v>
      </c>
      <c r="H1084" s="1172" t="s">
        <v>1337</v>
      </c>
      <c r="I1084" s="1172" t="s">
        <v>34</v>
      </c>
      <c r="J1084" s="1172" t="s">
        <v>608</v>
      </c>
      <c r="K1084" s="1172" t="s">
        <v>48</v>
      </c>
      <c r="L1084" s="740" t="s">
        <v>1414</v>
      </c>
      <c r="M1084" s="740" t="s">
        <v>34</v>
      </c>
      <c r="N1084" s="1172" t="s">
        <v>4768</v>
      </c>
      <c r="O1084" s="1172" t="s">
        <v>1320</v>
      </c>
      <c r="P1084" s="783">
        <v>43532</v>
      </c>
      <c r="Q1084" s="741">
        <v>6.9438810000000002</v>
      </c>
      <c r="R1084" s="741">
        <v>7.5254711481481484</v>
      </c>
      <c r="S1084" s="784">
        <v>9</v>
      </c>
      <c r="T1084" s="742">
        <v>-3.3634730143619618E-2</v>
      </c>
      <c r="U1084" s="743">
        <v>-1.0348079962630488</v>
      </c>
      <c r="V1084" s="742">
        <v>-3.3634730143619618E-2</v>
      </c>
      <c r="W1084" s="743">
        <v>-0.25425322511163273</v>
      </c>
      <c r="X1084" s="742">
        <v>-3.3634730143619618E-2</v>
      </c>
      <c r="Y1084" s="743">
        <v>-0.16383910573547514</v>
      </c>
      <c r="Z1084" s="742">
        <v>-3.3634730143619618E-2</v>
      </c>
      <c r="AA1084" s="743">
        <v>-0.14492909445357599</v>
      </c>
      <c r="AB1084" s="742">
        <v>0.14456975524048343</v>
      </c>
      <c r="AC1084" s="744">
        <v>-1.1477023153855386</v>
      </c>
      <c r="AD1084" s="785">
        <v>28516203000154</v>
      </c>
      <c r="AE1084" s="1178" t="s">
        <v>1921</v>
      </c>
      <c r="AF1084" s="786" t="s">
        <v>1756</v>
      </c>
      <c r="AG1084" s="787" t="s">
        <v>719</v>
      </c>
      <c r="AH1084" s="787" t="s">
        <v>2116</v>
      </c>
      <c r="AI1084" s="787">
        <v>0</v>
      </c>
      <c r="AJ1084" s="787">
        <v>0</v>
      </c>
      <c r="AK1084" s="787">
        <v>0</v>
      </c>
      <c r="AL1084" s="742">
        <v>0.02</v>
      </c>
      <c r="AM1084" s="742">
        <v>0.2</v>
      </c>
      <c r="AN1084" s="743" t="s">
        <v>64</v>
      </c>
      <c r="AO1084" s="1172" t="s">
        <v>4626</v>
      </c>
      <c r="AP1084" s="1178" t="s">
        <v>1742</v>
      </c>
      <c r="AQ1084" s="745" t="s">
        <v>2174</v>
      </c>
      <c r="AR1084" s="742">
        <v>0</v>
      </c>
      <c r="AS1084" s="742">
        <v>0</v>
      </c>
      <c r="AT1084" s="742" t="s">
        <v>1414</v>
      </c>
      <c r="AU1084" s="742" t="s">
        <v>2724</v>
      </c>
      <c r="AX1084"/>
      <c r="AY1084" s="190"/>
      <c r="AZ1084" s="176"/>
      <c r="BA1084" s="176"/>
      <c r="BB1084" s="176"/>
      <c r="BC1084" s="751"/>
      <c r="BD1084" s="176"/>
      <c r="BE1084" s="176"/>
      <c r="BF1084" s="176"/>
      <c r="BG1084" s="176"/>
      <c r="BH1084" s="751"/>
      <c r="BI1084" s="178"/>
      <c r="BJ1084" s="191"/>
      <c r="BK1084" s="191"/>
      <c r="BL1084" s="191"/>
      <c r="BM1084" s="178"/>
      <c r="BN1084" s="178"/>
      <c r="BO1084" s="178"/>
      <c r="BP1084" s="178"/>
      <c r="BQ1084" s="178"/>
      <c r="BR1084" s="178"/>
      <c r="BS1084" s="178"/>
      <c r="BT1084" s="178"/>
      <c r="BU1084" s="179"/>
      <c r="BV1084" s="180"/>
      <c r="BW1084" s="181"/>
      <c r="BX1084" s="177"/>
      <c r="BY1084"/>
      <c r="CA1084"/>
    </row>
    <row r="1085" spans="2:79" ht="18.75">
      <c r="B1085" s="1170" t="s">
        <v>1169</v>
      </c>
      <c r="C1085" s="335">
        <v>17253801000161</v>
      </c>
      <c r="D1085" s="1170" t="s">
        <v>14</v>
      </c>
      <c r="E1085" s="1170" t="s">
        <v>607</v>
      </c>
      <c r="F1085" s="1170" t="s">
        <v>1414</v>
      </c>
      <c r="G1085" s="1172" t="s">
        <v>1414</v>
      </c>
      <c r="H1085" s="1172" t="s">
        <v>34</v>
      </c>
      <c r="I1085" s="1172" t="s">
        <v>34</v>
      </c>
      <c r="J1085" s="1172" t="s">
        <v>608</v>
      </c>
      <c r="K1085" s="1172" t="s">
        <v>48</v>
      </c>
      <c r="L1085" s="740" t="s">
        <v>1414</v>
      </c>
      <c r="M1085" s="740" t="s">
        <v>34</v>
      </c>
      <c r="N1085" s="1172" t="s">
        <v>3858</v>
      </c>
      <c r="O1085" s="1172" t="s">
        <v>1323</v>
      </c>
      <c r="P1085" s="783">
        <v>41391</v>
      </c>
      <c r="Q1085" s="741">
        <v>272.84020900000002</v>
      </c>
      <c r="R1085" s="741">
        <v>450.77793811646575</v>
      </c>
      <c r="S1085" s="784">
        <v>33</v>
      </c>
      <c r="T1085" s="742">
        <v>-4.4094607945082021E-2</v>
      </c>
      <c r="U1085" s="743">
        <v>-1.3566171840481014</v>
      </c>
      <c r="V1085" s="742">
        <v>-0.19838525186438094</v>
      </c>
      <c r="W1085" s="743">
        <v>-1.4996430738621727</v>
      </c>
      <c r="X1085" s="742">
        <v>-0.23140321797339702</v>
      </c>
      <c r="Y1085" s="743">
        <v>-1.1271949004848647</v>
      </c>
      <c r="Z1085" s="742">
        <v>4.0082220296313809E-2</v>
      </c>
      <c r="AA1085" s="743">
        <v>0.17271076254897397</v>
      </c>
      <c r="AB1085" s="742">
        <v>0.22079864123473103</v>
      </c>
      <c r="AC1085" s="744">
        <v>-1.4976249975806948</v>
      </c>
      <c r="AD1085" s="785">
        <v>37388322000160</v>
      </c>
      <c r="AE1085" s="1178" t="s">
        <v>1809</v>
      </c>
      <c r="AF1085" s="786" t="s">
        <v>1810</v>
      </c>
      <c r="AG1085" s="787" t="s">
        <v>1431</v>
      </c>
      <c r="AH1085" s="787" t="s">
        <v>1726</v>
      </c>
      <c r="AI1085" s="787">
        <v>15000</v>
      </c>
      <c r="AJ1085" s="787">
        <v>2000</v>
      </c>
      <c r="AK1085" s="787">
        <v>10000</v>
      </c>
      <c r="AL1085" s="742">
        <v>0.02</v>
      </c>
      <c r="AM1085" s="742">
        <v>0.2</v>
      </c>
      <c r="AN1085" s="743" t="s">
        <v>2138</v>
      </c>
      <c r="AO1085" s="1172" t="s">
        <v>34</v>
      </c>
      <c r="AP1085" s="1178" t="s">
        <v>1727</v>
      </c>
      <c r="AQ1085" s="745" t="s">
        <v>659</v>
      </c>
      <c r="AR1085" s="742">
        <v>4.0000000000000001E-3</v>
      </c>
      <c r="AS1085" s="742">
        <v>4.0000000000000001E-3</v>
      </c>
      <c r="AT1085" s="742" t="s">
        <v>1414</v>
      </c>
      <c r="AU1085" s="742" t="s">
        <v>2724</v>
      </c>
      <c r="AX1085"/>
      <c r="AY1085" s="190"/>
      <c r="AZ1085" s="176"/>
      <c r="BA1085" s="176"/>
      <c r="BB1085" s="176"/>
      <c r="BC1085" s="751"/>
      <c r="BD1085" s="176"/>
      <c r="BE1085" s="176"/>
      <c r="BF1085" s="176"/>
      <c r="BG1085" s="176"/>
      <c r="BH1085" s="751"/>
      <c r="BI1085" s="178"/>
      <c r="BJ1085" s="191"/>
      <c r="BK1085" s="191"/>
      <c r="BL1085" s="191"/>
      <c r="BM1085" s="178"/>
      <c r="BN1085" s="178"/>
      <c r="BO1085" s="178"/>
      <c r="BP1085" s="178"/>
      <c r="BQ1085" s="178"/>
      <c r="BR1085" s="178"/>
      <c r="BS1085" s="178"/>
      <c r="BT1085" s="178"/>
      <c r="BU1085" s="179"/>
      <c r="BV1085" s="180"/>
      <c r="BW1085" s="181"/>
      <c r="BX1085" s="177"/>
      <c r="BY1085"/>
      <c r="CA1085"/>
    </row>
    <row r="1086" spans="2:79" ht="18.75">
      <c r="B1086" s="1170" t="s">
        <v>573</v>
      </c>
      <c r="C1086" s="335">
        <v>35535649000191</v>
      </c>
      <c r="D1086" s="1170" t="s">
        <v>14</v>
      </c>
      <c r="E1086" s="1170" t="s">
        <v>614</v>
      </c>
      <c r="F1086" s="1170" t="s">
        <v>1414</v>
      </c>
      <c r="G1086" s="1172" t="s">
        <v>1414</v>
      </c>
      <c r="H1086" s="1172" t="s">
        <v>1337</v>
      </c>
      <c r="I1086" s="1172" t="s">
        <v>34</v>
      </c>
      <c r="J1086" s="1172" t="s">
        <v>608</v>
      </c>
      <c r="K1086" s="1172" t="s">
        <v>48</v>
      </c>
      <c r="L1086" s="740" t="s">
        <v>1414</v>
      </c>
      <c r="M1086" s="740" t="s">
        <v>34</v>
      </c>
      <c r="N1086" s="1172" t="s">
        <v>3859</v>
      </c>
      <c r="O1086" s="1172" t="s">
        <v>1320</v>
      </c>
      <c r="P1086" s="783">
        <v>44168</v>
      </c>
      <c r="Q1086" s="741">
        <v>131.28402914</v>
      </c>
      <c r="R1086" s="741">
        <v>205.79509681293172</v>
      </c>
      <c r="S1086" s="784">
        <v>33</v>
      </c>
      <c r="T1086" s="742">
        <v>-4.4253792193542196E-2</v>
      </c>
      <c r="U1086" s="743">
        <v>-1.3615146555747746</v>
      </c>
      <c r="V1086" s="742">
        <v>-0.19839623993605904</v>
      </c>
      <c r="W1086" s="743">
        <v>-1.4997261354074856</v>
      </c>
      <c r="X1086" s="742">
        <v>-0.23091281708829781</v>
      </c>
      <c r="Y1086" s="743">
        <v>-1.1248060945654039</v>
      </c>
      <c r="Z1086" s="742"/>
      <c r="AA1086" s="743"/>
      <c r="AB1086" s="742">
        <v>0.220683820569332</v>
      </c>
      <c r="AC1086" s="744">
        <v>-1.4984539952387312</v>
      </c>
      <c r="AD1086" s="785">
        <v>37388322000160</v>
      </c>
      <c r="AE1086" s="1178" t="s">
        <v>1809</v>
      </c>
      <c r="AF1086" s="786" t="s">
        <v>1810</v>
      </c>
      <c r="AG1086" s="787" t="s">
        <v>1431</v>
      </c>
      <c r="AH1086" s="787" t="s">
        <v>1726</v>
      </c>
      <c r="AI1086" s="787">
        <v>5000</v>
      </c>
      <c r="AJ1086" s="787">
        <v>5000</v>
      </c>
      <c r="AK1086" s="787">
        <v>0</v>
      </c>
      <c r="AL1086" s="742">
        <v>0.02</v>
      </c>
      <c r="AM1086" s="742">
        <v>0.2</v>
      </c>
      <c r="AN1086" s="743" t="s">
        <v>666</v>
      </c>
      <c r="AO1086" s="1172" t="s">
        <v>34</v>
      </c>
      <c r="AP1086" s="1178" t="s">
        <v>1727</v>
      </c>
      <c r="AQ1086" s="745" t="s">
        <v>659</v>
      </c>
      <c r="AR1086" s="742">
        <v>4.0000000000000001E-3</v>
      </c>
      <c r="AS1086" s="742">
        <v>4.0000000000000001E-3</v>
      </c>
      <c r="AT1086" s="742" t="s">
        <v>1414</v>
      </c>
      <c r="AU1086" s="742" t="s">
        <v>2724</v>
      </c>
      <c r="AX1086"/>
      <c r="AY1086" s="190"/>
      <c r="AZ1086" s="176"/>
      <c r="BA1086" s="176"/>
      <c r="BB1086" s="176"/>
      <c r="BC1086" s="751"/>
      <c r="BD1086" s="176"/>
      <c r="BE1086" s="176"/>
      <c r="BF1086" s="176"/>
      <c r="BG1086" s="176"/>
      <c r="BH1086" s="751"/>
      <c r="BI1086" s="178"/>
      <c r="BJ1086" s="191"/>
      <c r="BK1086" s="191"/>
      <c r="BL1086" s="191"/>
      <c r="BM1086" s="178"/>
      <c r="BN1086" s="178"/>
      <c r="BO1086" s="178"/>
      <c r="BP1086" s="178"/>
      <c r="BQ1086" s="178"/>
      <c r="BR1086" s="178"/>
      <c r="BS1086" s="178"/>
      <c r="BT1086" s="178"/>
      <c r="BU1086" s="179"/>
      <c r="BV1086" s="180"/>
      <c r="BW1086" s="181"/>
      <c r="BX1086" s="177"/>
      <c r="BY1086"/>
      <c r="CA1086"/>
    </row>
    <row r="1087" spans="2:79" ht="18.75">
      <c r="B1087" s="1170" t="s">
        <v>1170</v>
      </c>
      <c r="C1087" s="335">
        <v>3593195000119</v>
      </c>
      <c r="D1087" s="1170" t="s">
        <v>11</v>
      </c>
      <c r="E1087" s="1170" t="s">
        <v>620</v>
      </c>
      <c r="F1087" s="1170" t="s">
        <v>672</v>
      </c>
      <c r="G1087" s="1172" t="s">
        <v>738</v>
      </c>
      <c r="H1087" s="1172" t="s">
        <v>34</v>
      </c>
      <c r="I1087" s="1172" t="s">
        <v>1303</v>
      </c>
      <c r="J1087" s="1172" t="s">
        <v>608</v>
      </c>
      <c r="K1087" s="1172" t="s">
        <v>48</v>
      </c>
      <c r="L1087" s="740" t="s">
        <v>1414</v>
      </c>
      <c r="M1087" s="740" t="s">
        <v>34</v>
      </c>
      <c r="N1087" s="1172" t="s">
        <v>3860</v>
      </c>
      <c r="O1087" s="1172" t="s">
        <v>1320</v>
      </c>
      <c r="P1087" s="783">
        <v>36556</v>
      </c>
      <c r="Q1087" s="741">
        <v>0</v>
      </c>
      <c r="R1087" s="741">
        <v>0</v>
      </c>
      <c r="S1087" s="784">
        <v>0</v>
      </c>
      <c r="T1087" s="742"/>
      <c r="U1087" s="743"/>
      <c r="V1087" s="742"/>
      <c r="W1087" s="743"/>
      <c r="X1087" s="742"/>
      <c r="Y1087" s="743"/>
      <c r="Z1087" s="742"/>
      <c r="AA1087" s="743"/>
      <c r="AB1087" s="742"/>
      <c r="AC1087" s="744"/>
      <c r="AD1087" s="785">
        <v>10347228000106</v>
      </c>
      <c r="AE1087" s="1178" t="s">
        <v>1809</v>
      </c>
      <c r="AF1087" s="786" t="s">
        <v>1810</v>
      </c>
      <c r="AG1087" s="787" t="s">
        <v>1431</v>
      </c>
      <c r="AH1087" s="787" t="s">
        <v>1730</v>
      </c>
      <c r="AI1087" s="787">
        <v>50000</v>
      </c>
      <c r="AJ1087" s="787">
        <v>100</v>
      </c>
      <c r="AK1087" s="787">
        <v>100</v>
      </c>
      <c r="AL1087" s="742">
        <v>4.5000000000000005E-3</v>
      </c>
      <c r="AM1087" s="742">
        <v>0</v>
      </c>
      <c r="AN1087" s="743" t="s">
        <v>64</v>
      </c>
      <c r="AO1087" s="1172" t="s">
        <v>34</v>
      </c>
      <c r="AP1087" s="1178" t="s">
        <v>1731</v>
      </c>
      <c r="AQ1087" s="745" t="s">
        <v>662</v>
      </c>
      <c r="AR1087" s="742">
        <v>1.5E-3</v>
      </c>
      <c r="AS1087" s="742">
        <v>1.5E-3</v>
      </c>
      <c r="AT1087" s="742" t="s">
        <v>1414</v>
      </c>
      <c r="AU1087" s="742" t="s">
        <v>2724</v>
      </c>
      <c r="AX1087"/>
      <c r="AY1087" s="190"/>
      <c r="AZ1087" s="176"/>
      <c r="BA1087" s="176"/>
      <c r="BB1087" s="176"/>
      <c r="BC1087" s="751"/>
      <c r="BD1087" s="176"/>
      <c r="BE1087" s="176"/>
      <c r="BF1087" s="176"/>
      <c r="BG1087" s="176"/>
      <c r="BH1087" s="751"/>
      <c r="BI1087" s="178"/>
      <c r="BJ1087" s="191"/>
      <c r="BK1087" s="191"/>
      <c r="BL1087" s="191"/>
      <c r="BM1087" s="178"/>
      <c r="BN1087" s="178"/>
      <c r="BO1087" s="178"/>
      <c r="BP1087" s="178"/>
      <c r="BQ1087" s="178"/>
      <c r="BR1087" s="178"/>
      <c r="BS1087" s="178"/>
      <c r="BT1087" s="178"/>
      <c r="BU1087" s="179"/>
      <c r="BV1087" s="180"/>
      <c r="BW1087" s="181"/>
      <c r="BX1087" s="177"/>
      <c r="BY1087"/>
      <c r="CA1087"/>
    </row>
    <row r="1088" spans="2:79" ht="18.75">
      <c r="B1088" s="1170" t="s">
        <v>1171</v>
      </c>
      <c r="C1088" s="335">
        <v>19436818000180</v>
      </c>
      <c r="D1088" s="1170" t="s">
        <v>14</v>
      </c>
      <c r="E1088" s="1170" t="s">
        <v>607</v>
      </c>
      <c r="F1088" s="1170" t="s">
        <v>860</v>
      </c>
      <c r="G1088" s="1172" t="s">
        <v>1414</v>
      </c>
      <c r="H1088" s="1172" t="s">
        <v>34</v>
      </c>
      <c r="I1088" s="1172" t="s">
        <v>34</v>
      </c>
      <c r="J1088" s="1172" t="s">
        <v>611</v>
      </c>
      <c r="K1088" s="1172" t="s">
        <v>1414</v>
      </c>
      <c r="L1088" s="740" t="s">
        <v>1414</v>
      </c>
      <c r="M1088" s="740" t="s">
        <v>1411</v>
      </c>
      <c r="N1088" s="1172" t="s">
        <v>3861</v>
      </c>
      <c r="O1088" s="1172" t="s">
        <v>1320</v>
      </c>
      <c r="P1088" s="783">
        <v>41658</v>
      </c>
      <c r="Q1088" s="741">
        <v>808.13981000000001</v>
      </c>
      <c r="R1088" s="741">
        <v>1235.494231281124</v>
      </c>
      <c r="S1088" s="784">
        <v>4</v>
      </c>
      <c r="T1088" s="742">
        <v>3.9345940047242012E-2</v>
      </c>
      <c r="U1088" s="743">
        <v>1.2105194008549562</v>
      </c>
      <c r="V1088" s="742">
        <v>-6.166850897434295E-2</v>
      </c>
      <c r="W1088" s="743">
        <v>-0.46616747711670542</v>
      </c>
      <c r="X1088" s="742">
        <v>-0.15472965904739855</v>
      </c>
      <c r="Y1088" s="743">
        <v>-0.75370811244310498</v>
      </c>
      <c r="Z1088" s="742">
        <v>0.42383202903299644</v>
      </c>
      <c r="AA1088" s="743">
        <v>1.8262549426110413</v>
      </c>
      <c r="AB1088" s="742">
        <v>0.25505184426428679</v>
      </c>
      <c r="AC1088" s="744">
        <v>-0.76046037704384184</v>
      </c>
      <c r="AD1088" s="785">
        <v>0</v>
      </c>
      <c r="AE1088" s="1178" t="s">
        <v>1884</v>
      </c>
      <c r="AF1088" s="786" t="s">
        <v>1810</v>
      </c>
      <c r="AG1088" s="787" t="s">
        <v>1431</v>
      </c>
      <c r="AH1088" s="787" t="s">
        <v>1730</v>
      </c>
      <c r="AI1088" s="787">
        <v>50000</v>
      </c>
      <c r="AJ1088" s="787">
        <v>1000</v>
      </c>
      <c r="AK1088" s="787">
        <v>1000</v>
      </c>
      <c r="AL1088" s="742">
        <v>1.4999999999999999E-2</v>
      </c>
      <c r="AM1088" s="742">
        <v>0</v>
      </c>
      <c r="AN1088" s="743" t="s">
        <v>2119</v>
      </c>
      <c r="AO1088" s="1172" t="s">
        <v>34</v>
      </c>
      <c r="AP1088" s="1178" t="s">
        <v>1727</v>
      </c>
      <c r="AQ1088" s="745" t="s">
        <v>659</v>
      </c>
      <c r="AR1088" s="742">
        <v>2E-3</v>
      </c>
      <c r="AS1088" s="742">
        <v>2E-3</v>
      </c>
      <c r="AT1088" s="742" t="s">
        <v>1414</v>
      </c>
      <c r="AU1088" s="742" t="s">
        <v>2724</v>
      </c>
      <c r="AX1088"/>
      <c r="AY1088" s="190"/>
      <c r="AZ1088" s="176"/>
      <c r="BA1088" s="176"/>
      <c r="BB1088" s="176"/>
      <c r="BC1088" s="751"/>
      <c r="BD1088" s="176"/>
      <c r="BE1088" s="176"/>
      <c r="BF1088" s="176"/>
      <c r="BG1088" s="176"/>
      <c r="BH1088" s="751"/>
      <c r="BI1088" s="178"/>
      <c r="BJ1088" s="191"/>
      <c r="BK1088" s="191"/>
      <c r="BL1088" s="191"/>
      <c r="BM1088" s="178"/>
      <c r="BN1088" s="178"/>
      <c r="BO1088" s="178"/>
      <c r="BP1088" s="178"/>
      <c r="BQ1088" s="178"/>
      <c r="BR1088" s="178"/>
      <c r="BS1088" s="178"/>
      <c r="BT1088" s="178"/>
      <c r="BU1088" s="179"/>
      <c r="BV1088" s="180"/>
      <c r="BW1088" s="181"/>
      <c r="BX1088" s="177"/>
      <c r="BY1088"/>
      <c r="CA1088"/>
    </row>
    <row r="1089" spans="2:79" ht="18.75">
      <c r="B1089" s="1170" t="s">
        <v>1172</v>
      </c>
      <c r="C1089" s="335">
        <v>19436835000117</v>
      </c>
      <c r="D1089" s="1170" t="s">
        <v>14</v>
      </c>
      <c r="E1089" s="1170" t="s">
        <v>607</v>
      </c>
      <c r="F1089" s="1170" t="s">
        <v>860</v>
      </c>
      <c r="G1089" s="1172" t="s">
        <v>1414</v>
      </c>
      <c r="H1089" s="1172" t="s">
        <v>34</v>
      </c>
      <c r="I1089" s="1172" t="s">
        <v>34</v>
      </c>
      <c r="J1089" s="1172" t="s">
        <v>611</v>
      </c>
      <c r="K1089" s="1172" t="s">
        <v>1414</v>
      </c>
      <c r="L1089" s="740" t="s">
        <v>1414</v>
      </c>
      <c r="M1089" s="740" t="s">
        <v>1411</v>
      </c>
      <c r="N1089" s="1172" t="s">
        <v>3862</v>
      </c>
      <c r="O1089" s="1172" t="s">
        <v>1320</v>
      </c>
      <c r="P1089" s="783">
        <v>41655</v>
      </c>
      <c r="Q1089" s="741">
        <v>423.37832600000002</v>
      </c>
      <c r="R1089" s="741">
        <v>710.17013272177371</v>
      </c>
      <c r="S1089" s="784">
        <v>4</v>
      </c>
      <c r="T1089" s="742">
        <v>3.650370521569668E-2</v>
      </c>
      <c r="U1089" s="743">
        <v>1.1230750444298638</v>
      </c>
      <c r="V1089" s="742">
        <v>-7.148963817015197E-2</v>
      </c>
      <c r="W1089" s="743">
        <v>-0.5404078162426651</v>
      </c>
      <c r="X1089" s="742">
        <v>-0.17198250187645081</v>
      </c>
      <c r="Y1089" s="743">
        <v>-0.83774893359542923</v>
      </c>
      <c r="Z1089" s="742">
        <v>0.38060318057130904</v>
      </c>
      <c r="AA1089" s="743">
        <v>1.6399856360023279</v>
      </c>
      <c r="AB1089" s="742">
        <v>0.25472862472449848</v>
      </c>
      <c r="AC1089" s="744">
        <v>-0.79998057176005111</v>
      </c>
      <c r="AD1089" s="785">
        <v>19436818000180</v>
      </c>
      <c r="AE1089" s="1178" t="s">
        <v>1809</v>
      </c>
      <c r="AF1089" s="786" t="s">
        <v>1810</v>
      </c>
      <c r="AG1089" s="787" t="s">
        <v>1431</v>
      </c>
      <c r="AH1089" s="787" t="s">
        <v>1730</v>
      </c>
      <c r="AI1089" s="787">
        <v>1000</v>
      </c>
      <c r="AJ1089" s="787">
        <v>100</v>
      </c>
      <c r="AK1089" s="787">
        <v>100</v>
      </c>
      <c r="AL1089" s="742">
        <v>2.5000000000000001E-2</v>
      </c>
      <c r="AM1089" s="742">
        <v>0</v>
      </c>
      <c r="AN1089" s="743" t="s">
        <v>2119</v>
      </c>
      <c r="AO1089" s="1172" t="s">
        <v>34</v>
      </c>
      <c r="AP1089" s="1178" t="s">
        <v>1727</v>
      </c>
      <c r="AQ1089" s="745" t="s">
        <v>659</v>
      </c>
      <c r="AR1089" s="742">
        <v>3.0000000000000001E-3</v>
      </c>
      <c r="AS1089" s="742">
        <v>3.0000000000000001E-3</v>
      </c>
      <c r="AT1089" s="742" t="s">
        <v>1414</v>
      </c>
      <c r="AU1089" s="742" t="s">
        <v>2724</v>
      </c>
      <c r="AX1089"/>
      <c r="AY1089" s="190"/>
      <c r="AZ1089" s="176"/>
      <c r="BA1089" s="176"/>
      <c r="BB1089" s="176"/>
      <c r="BC1089" s="751"/>
      <c r="BD1089" s="176"/>
      <c r="BE1089" s="176"/>
      <c r="BF1089" s="176"/>
      <c r="BG1089" s="176"/>
      <c r="BH1089" s="751"/>
      <c r="BI1089" s="178"/>
      <c r="BJ1089" s="191"/>
      <c r="BK1089" s="191"/>
      <c r="BL1089" s="191"/>
      <c r="BM1089" s="178"/>
      <c r="BN1089" s="178"/>
      <c r="BO1089" s="178"/>
      <c r="BP1089" s="178"/>
      <c r="BQ1089" s="178"/>
      <c r="BR1089" s="178"/>
      <c r="BS1089" s="178"/>
      <c r="BT1089" s="178"/>
      <c r="BU1089" s="179"/>
      <c r="BV1089" s="180"/>
      <c r="BW1089" s="181"/>
      <c r="BX1089" s="177"/>
      <c r="BY1089"/>
      <c r="CA1089"/>
    </row>
    <row r="1090" spans="2:79" ht="18.75">
      <c r="B1090" s="1170" t="s">
        <v>5074</v>
      </c>
      <c r="C1090" s="335">
        <v>17254088000170</v>
      </c>
      <c r="D1090" s="1170" t="s">
        <v>11</v>
      </c>
      <c r="E1090" s="1170" t="s">
        <v>620</v>
      </c>
      <c r="F1090" s="1170" t="s">
        <v>672</v>
      </c>
      <c r="G1090" s="1172" t="s">
        <v>738</v>
      </c>
      <c r="H1090" s="1172" t="s">
        <v>34</v>
      </c>
      <c r="I1090" s="1172" t="s">
        <v>34</v>
      </c>
      <c r="J1090" s="1172" t="s">
        <v>608</v>
      </c>
      <c r="K1090" s="1172" t="s">
        <v>48</v>
      </c>
      <c r="L1090" s="740" t="s">
        <v>1414</v>
      </c>
      <c r="M1090" s="740" t="s">
        <v>1414</v>
      </c>
      <c r="N1090" s="1172" t="s">
        <v>5075</v>
      </c>
      <c r="O1090" s="1172" t="s">
        <v>1320</v>
      </c>
      <c r="P1090" s="783">
        <v>41368</v>
      </c>
      <c r="Q1090" s="741">
        <v>1050.691777</v>
      </c>
      <c r="R1090" s="741">
        <v>1521.438953875999</v>
      </c>
      <c r="S1090" s="784">
        <v>1</v>
      </c>
      <c r="T1090" s="742">
        <v>2.9259366848143786E-2</v>
      </c>
      <c r="U1090" s="743">
        <v>0.90019532342811859</v>
      </c>
      <c r="V1090" s="742">
        <v>0.12851256526169585</v>
      </c>
      <c r="W1090" s="743">
        <v>0.97145819352897711</v>
      </c>
      <c r="X1090" s="742">
        <v>0.19547246087880499</v>
      </c>
      <c r="Y1090" s="743">
        <v>0.95217155153454602</v>
      </c>
      <c r="Z1090" s="742">
        <v>0.22280451576160698</v>
      </c>
      <c r="AA1090" s="743">
        <v>0.96004506566920245</v>
      </c>
      <c r="AB1090" s="742">
        <v>2.8214026049840951E-3</v>
      </c>
      <c r="AC1090" s="744">
        <v>-1.3382519078411514</v>
      </c>
      <c r="AD1090" s="785">
        <v>10347224000128</v>
      </c>
      <c r="AE1090" s="1178" t="s">
        <v>1809</v>
      </c>
      <c r="AF1090" s="786" t="s">
        <v>1810</v>
      </c>
      <c r="AG1090" s="787" t="s">
        <v>1431</v>
      </c>
      <c r="AH1090" s="787" t="s">
        <v>1730</v>
      </c>
      <c r="AI1090" s="787">
        <v>5000000</v>
      </c>
      <c r="AJ1090" s="787">
        <v>100000</v>
      </c>
      <c r="AK1090" s="787">
        <v>100</v>
      </c>
      <c r="AL1090" s="742">
        <v>2E-3</v>
      </c>
      <c r="AM1090" s="742">
        <v>0</v>
      </c>
      <c r="AN1090" s="743" t="s">
        <v>64</v>
      </c>
      <c r="AO1090" s="1172"/>
      <c r="AP1090" s="1178" t="s">
        <v>1731</v>
      </c>
      <c r="AQ1090" s="745" t="s">
        <v>669</v>
      </c>
      <c r="AR1090" s="742">
        <v>4.0000000000000002E-4</v>
      </c>
      <c r="AS1090" s="742">
        <v>4.0000000000000002E-4</v>
      </c>
      <c r="AT1090" s="742" t="s">
        <v>1414</v>
      </c>
      <c r="AU1090" s="742" t="s">
        <v>2724</v>
      </c>
      <c r="AX1090"/>
      <c r="AY1090" s="190"/>
      <c r="AZ1090" s="176"/>
      <c r="BA1090" s="176"/>
      <c r="BB1090" s="176"/>
      <c r="BC1090" s="751"/>
      <c r="BD1090" s="176"/>
      <c r="BE1090" s="176"/>
      <c r="BF1090" s="176"/>
      <c r="BG1090" s="176"/>
      <c r="BH1090" s="751"/>
      <c r="BI1090" s="178"/>
      <c r="BJ1090" s="191"/>
      <c r="BK1090" s="191"/>
      <c r="BL1090" s="191"/>
      <c r="BM1090" s="178"/>
      <c r="BN1090" s="178"/>
      <c r="BO1090" s="178"/>
      <c r="BP1090" s="178"/>
      <c r="BQ1090" s="178"/>
      <c r="BR1090" s="178"/>
      <c r="BS1090" s="178"/>
      <c r="BT1090" s="178"/>
      <c r="BU1090" s="179"/>
      <c r="BV1090" s="180"/>
      <c r="BW1090" s="181"/>
      <c r="BX1090" s="177"/>
      <c r="BY1090"/>
      <c r="CA1090"/>
    </row>
    <row r="1091" spans="2:79" ht="18.75">
      <c r="B1091" s="1170" t="s">
        <v>362</v>
      </c>
      <c r="C1091" s="335">
        <v>28289215000193</v>
      </c>
      <c r="D1091" s="1170" t="s">
        <v>13</v>
      </c>
      <c r="E1091" s="1170" t="s">
        <v>615</v>
      </c>
      <c r="F1091" s="1170" t="s">
        <v>619</v>
      </c>
      <c r="G1091" s="1172" t="s">
        <v>34</v>
      </c>
      <c r="H1091" s="1172" t="s">
        <v>1336</v>
      </c>
      <c r="I1091" s="1172" t="s">
        <v>34</v>
      </c>
      <c r="J1091" s="1172" t="s">
        <v>1414</v>
      </c>
      <c r="K1091" s="1172" t="s">
        <v>48</v>
      </c>
      <c r="L1091" s="740" t="s">
        <v>1414</v>
      </c>
      <c r="M1091" s="740" t="s">
        <v>34</v>
      </c>
      <c r="N1091" s="1172" t="s">
        <v>3863</v>
      </c>
      <c r="O1091" s="1172" t="s">
        <v>1320</v>
      </c>
      <c r="P1091" s="783">
        <v>43315</v>
      </c>
      <c r="Q1091" s="741">
        <v>221.6200326</v>
      </c>
      <c r="R1091" s="741">
        <v>284.32998546020076</v>
      </c>
      <c r="S1091" s="784">
        <v>32</v>
      </c>
      <c r="T1091" s="742">
        <v>1.0498450653828373E-2</v>
      </c>
      <c r="U1091" s="743">
        <v>0.32299592232689495</v>
      </c>
      <c r="V1091" s="742">
        <v>7.3965873344451039E-2</v>
      </c>
      <c r="W1091" s="743">
        <v>0.55912628897938887</v>
      </c>
      <c r="X1091" s="742">
        <v>0.1097429833972241</v>
      </c>
      <c r="Y1091" s="743">
        <v>0.53457221698432644</v>
      </c>
      <c r="Z1091" s="742">
        <v>0.1807217417966005</v>
      </c>
      <c r="AA1091" s="743">
        <v>0.77871409328440178</v>
      </c>
      <c r="AB1091" s="742">
        <v>3.1819302602213453E-2</v>
      </c>
      <c r="AC1091" s="744">
        <v>-1.832926386390872</v>
      </c>
      <c r="AD1091" s="785">
        <v>29300722000143</v>
      </c>
      <c r="AE1091" s="1178" t="s">
        <v>1809</v>
      </c>
      <c r="AF1091" s="786" t="s">
        <v>1810</v>
      </c>
      <c r="AG1091" s="787" t="s">
        <v>1431</v>
      </c>
      <c r="AH1091" s="787" t="s">
        <v>1730</v>
      </c>
      <c r="AI1091" s="787">
        <v>5000</v>
      </c>
      <c r="AJ1091" s="787">
        <v>500</v>
      </c>
      <c r="AK1091" s="787">
        <v>100</v>
      </c>
      <c r="AL1091" s="742">
        <v>0.02</v>
      </c>
      <c r="AM1091" s="742">
        <v>0.2</v>
      </c>
      <c r="AN1091" s="743" t="s">
        <v>64</v>
      </c>
      <c r="AO1091" s="1172" t="s">
        <v>34</v>
      </c>
      <c r="AP1091" s="1178" t="s">
        <v>1742</v>
      </c>
      <c r="AQ1091" s="745" t="s">
        <v>668</v>
      </c>
      <c r="AR1091" s="742">
        <v>4.0000000000000001E-3</v>
      </c>
      <c r="AS1091" s="742">
        <v>4.0000000000000001E-3</v>
      </c>
      <c r="AT1091" s="742" t="s">
        <v>1414</v>
      </c>
      <c r="AU1091" s="742" t="s">
        <v>2724</v>
      </c>
      <c r="AX1091"/>
      <c r="AY1091" s="190"/>
      <c r="AZ1091" s="176"/>
      <c r="BA1091" s="176"/>
      <c r="BB1091" s="176"/>
      <c r="BC1091" s="751"/>
      <c r="BD1091" s="176"/>
      <c r="BE1091" s="176"/>
      <c r="BF1091" s="176"/>
      <c r="BG1091" s="176"/>
      <c r="BH1091" s="751"/>
      <c r="BI1091" s="178"/>
      <c r="BJ1091" s="191"/>
      <c r="BK1091" s="191"/>
      <c r="BL1091" s="191"/>
      <c r="BM1091" s="178"/>
      <c r="BN1091" s="178"/>
      <c r="BO1091" s="178"/>
      <c r="BP1091" s="178"/>
      <c r="BQ1091" s="178"/>
      <c r="BR1091" s="178"/>
      <c r="BS1091" s="178"/>
      <c r="BT1091" s="178"/>
      <c r="BU1091" s="179"/>
      <c r="BV1091" s="180"/>
      <c r="BW1091" s="181"/>
      <c r="BX1091" s="177"/>
      <c r="BY1091"/>
      <c r="CA1091"/>
    </row>
    <row r="1092" spans="2:79" ht="18.75">
      <c r="B1092" s="1170" t="s">
        <v>1173</v>
      </c>
      <c r="C1092" s="335">
        <v>20391600000135</v>
      </c>
      <c r="D1092" s="1170" t="s">
        <v>13</v>
      </c>
      <c r="E1092" s="1170" t="s">
        <v>615</v>
      </c>
      <c r="F1092" s="1170" t="s">
        <v>619</v>
      </c>
      <c r="G1092" s="1172" t="s">
        <v>34</v>
      </c>
      <c r="H1092" s="1172" t="s">
        <v>865</v>
      </c>
      <c r="I1092" s="1172" t="s">
        <v>34</v>
      </c>
      <c r="J1092" s="1172" t="s">
        <v>1414</v>
      </c>
      <c r="K1092" s="1172" t="s">
        <v>48</v>
      </c>
      <c r="L1092" s="740" t="s">
        <v>1414</v>
      </c>
      <c r="M1092" s="740" t="s">
        <v>1411</v>
      </c>
      <c r="N1092" s="1172" t="s">
        <v>3864</v>
      </c>
      <c r="O1092" s="1172" t="s">
        <v>1323</v>
      </c>
      <c r="P1092" s="783">
        <v>41976</v>
      </c>
      <c r="Q1092" s="741">
        <v>10.502157</v>
      </c>
      <c r="R1092" s="741">
        <v>11.320577373493979</v>
      </c>
      <c r="S1092" s="784">
        <v>32</v>
      </c>
      <c r="T1092" s="742">
        <v>1.3395420165176919E-2</v>
      </c>
      <c r="U1092" s="743">
        <v>0.41212424898428612</v>
      </c>
      <c r="V1092" s="742">
        <v>0.12430787653262199</v>
      </c>
      <c r="W1092" s="743">
        <v>0.93967391384566412</v>
      </c>
      <c r="X1092" s="742">
        <v>0.17595774115002327</v>
      </c>
      <c r="Y1092" s="743">
        <v>0.8571128364686087</v>
      </c>
      <c r="Z1092" s="742">
        <v>0.23774436419292821</v>
      </c>
      <c r="AA1092" s="743">
        <v>1.0244195587951952</v>
      </c>
      <c r="AB1092" s="742">
        <v>5.5249953250942938E-2</v>
      </c>
      <c r="AC1092" s="744">
        <v>-0.1444424054394223</v>
      </c>
      <c r="AD1092" s="785">
        <v>10347249000121</v>
      </c>
      <c r="AE1092" s="1178" t="s">
        <v>1809</v>
      </c>
      <c r="AF1092" s="786" t="s">
        <v>1810</v>
      </c>
      <c r="AG1092" s="787" t="s">
        <v>1431</v>
      </c>
      <c r="AH1092" s="787" t="s">
        <v>1730</v>
      </c>
      <c r="AI1092" s="787">
        <v>5000</v>
      </c>
      <c r="AJ1092" s="787">
        <v>500</v>
      </c>
      <c r="AK1092" s="787">
        <v>100</v>
      </c>
      <c r="AL1092" s="742">
        <v>0.02</v>
      </c>
      <c r="AM1092" s="742">
        <v>0</v>
      </c>
      <c r="AN1092" s="743" t="s">
        <v>64</v>
      </c>
      <c r="AO1092" s="1172" t="s">
        <v>34</v>
      </c>
      <c r="AP1092" s="1178" t="s">
        <v>1742</v>
      </c>
      <c r="AQ1092" s="745" t="s">
        <v>668</v>
      </c>
      <c r="AR1092" s="742">
        <v>0</v>
      </c>
      <c r="AS1092" s="742">
        <v>0</v>
      </c>
      <c r="AT1092" s="742" t="s">
        <v>1414</v>
      </c>
      <c r="AU1092" s="742" t="s">
        <v>2724</v>
      </c>
      <c r="AX1092"/>
      <c r="AY1092" s="190"/>
      <c r="AZ1092" s="176"/>
      <c r="BA1092" s="176"/>
      <c r="BB1092" s="176"/>
      <c r="BC1092" s="751"/>
      <c r="BD1092" s="176"/>
      <c r="BE1092" s="176"/>
      <c r="BF1092" s="176"/>
      <c r="BG1092" s="176"/>
      <c r="BH1092" s="751"/>
      <c r="BI1092" s="178"/>
      <c r="BJ1092" s="191"/>
      <c r="BK1092" s="191"/>
      <c r="BL1092" s="191"/>
      <c r="BM1092" s="178"/>
      <c r="BN1092" s="178"/>
      <c r="BO1092" s="178"/>
      <c r="BP1092" s="178"/>
      <c r="BQ1092" s="178"/>
      <c r="BR1092" s="178"/>
      <c r="BS1092" s="178"/>
      <c r="BT1092" s="178"/>
      <c r="BU1092" s="179"/>
      <c r="BV1092" s="180"/>
      <c r="BW1092" s="181"/>
      <c r="BX1092" s="177"/>
      <c r="BY1092"/>
      <c r="CA1092"/>
    </row>
    <row r="1093" spans="2:79" ht="18.75">
      <c r="B1093" s="1170" t="s">
        <v>363</v>
      </c>
      <c r="C1093" s="335">
        <v>10347249000121</v>
      </c>
      <c r="D1093" s="1170" t="s">
        <v>13</v>
      </c>
      <c r="E1093" s="1170" t="s">
        <v>615</v>
      </c>
      <c r="F1093" s="1170" t="s">
        <v>619</v>
      </c>
      <c r="G1093" s="1172" t="s">
        <v>34</v>
      </c>
      <c r="H1093" s="1172" t="s">
        <v>865</v>
      </c>
      <c r="I1093" s="1172" t="s">
        <v>34</v>
      </c>
      <c r="J1093" s="1172" t="s">
        <v>1414</v>
      </c>
      <c r="K1093" s="1172" t="s">
        <v>48</v>
      </c>
      <c r="L1093" s="740" t="s">
        <v>1414</v>
      </c>
      <c r="M1093" s="740" t="s">
        <v>34</v>
      </c>
      <c r="N1093" s="1172" t="s">
        <v>3865</v>
      </c>
      <c r="O1093" s="1172" t="s">
        <v>1320</v>
      </c>
      <c r="P1093" s="783">
        <v>39814</v>
      </c>
      <c r="Q1093" s="741">
        <v>1226.9600089999999</v>
      </c>
      <c r="R1093" s="741">
        <v>1142.8654175100394</v>
      </c>
      <c r="S1093" s="784">
        <v>31</v>
      </c>
      <c r="T1093" s="742">
        <v>1.3913646759441844E-2</v>
      </c>
      <c r="U1093" s="743">
        <v>0.42806803748300964</v>
      </c>
      <c r="V1093" s="742">
        <v>0.12707686910147609</v>
      </c>
      <c r="W1093" s="743">
        <v>0.96060541197082006</v>
      </c>
      <c r="X1093" s="742">
        <v>0.1804356427308571</v>
      </c>
      <c r="Y1093" s="743">
        <v>0.87892527222898476</v>
      </c>
      <c r="Z1093" s="742">
        <v>0.24384223063612098</v>
      </c>
      <c r="AA1093" s="743">
        <v>1.0506947290711912</v>
      </c>
      <c r="AB1093" s="742">
        <v>5.520455887421033E-2</v>
      </c>
      <c r="AC1093" s="744">
        <v>-9.4402413231895868E-2</v>
      </c>
      <c r="AD1093" s="785">
        <v>27249022000146</v>
      </c>
      <c r="AE1093" s="1178" t="s">
        <v>1809</v>
      </c>
      <c r="AF1093" s="786" t="s">
        <v>1810</v>
      </c>
      <c r="AG1093" s="787" t="s">
        <v>1431</v>
      </c>
      <c r="AH1093" s="787" t="s">
        <v>1730</v>
      </c>
      <c r="AI1093" s="787">
        <v>50000</v>
      </c>
      <c r="AJ1093" s="787">
        <v>500</v>
      </c>
      <c r="AK1093" s="787">
        <v>100</v>
      </c>
      <c r="AL1093" s="742">
        <v>0.02</v>
      </c>
      <c r="AM1093" s="742">
        <v>0.2</v>
      </c>
      <c r="AN1093" s="743" t="s">
        <v>64</v>
      </c>
      <c r="AO1093" s="1172" t="s">
        <v>34</v>
      </c>
      <c r="AP1093" s="1178" t="s">
        <v>1742</v>
      </c>
      <c r="AQ1093" s="745" t="s">
        <v>668</v>
      </c>
      <c r="AR1093" s="742">
        <v>6.6666666666666697E-3</v>
      </c>
      <c r="AS1093" s="742">
        <v>6.6666666666666697E-3</v>
      </c>
      <c r="AT1093" s="742" t="s">
        <v>1414</v>
      </c>
      <c r="AU1093" s="742" t="s">
        <v>2724</v>
      </c>
      <c r="AX1093"/>
      <c r="AY1093" s="190"/>
      <c r="AZ1093" s="176"/>
      <c r="BA1093" s="176"/>
      <c r="BB1093" s="176"/>
      <c r="BC1093" s="751"/>
      <c r="BD1093" s="176"/>
      <c r="BE1093" s="176"/>
      <c r="BF1093" s="176"/>
      <c r="BG1093" s="176"/>
      <c r="BH1093" s="751"/>
      <c r="BI1093" s="178"/>
      <c r="BJ1093" s="191"/>
      <c r="BK1093" s="191"/>
      <c r="BL1093" s="191"/>
      <c r="BM1093" s="178"/>
      <c r="BN1093" s="178"/>
      <c r="BO1093" s="178"/>
      <c r="BP1093" s="178"/>
      <c r="BQ1093" s="178"/>
      <c r="BR1093" s="178"/>
      <c r="BS1093" s="178"/>
      <c r="BT1093" s="178"/>
      <c r="BU1093" s="179"/>
      <c r="BV1093" s="180"/>
      <c r="BW1093" s="181"/>
      <c r="BX1093" s="177"/>
      <c r="BY1093"/>
      <c r="CA1093"/>
    </row>
    <row r="1094" spans="2:79" ht="18.75">
      <c r="B1094" s="1170" t="s">
        <v>526</v>
      </c>
      <c r="C1094" s="335">
        <v>37093442000130</v>
      </c>
      <c r="D1094" s="1170" t="s">
        <v>13</v>
      </c>
      <c r="E1094" s="1170" t="s">
        <v>615</v>
      </c>
      <c r="F1094" s="1170" t="s">
        <v>619</v>
      </c>
      <c r="G1094" s="1172" t="s">
        <v>34</v>
      </c>
      <c r="H1094" s="1172" t="s">
        <v>1336</v>
      </c>
      <c r="I1094" s="1172" t="s">
        <v>34</v>
      </c>
      <c r="J1094" s="1172" t="s">
        <v>1414</v>
      </c>
      <c r="K1094" s="1172" t="s">
        <v>48</v>
      </c>
      <c r="L1094" s="740" t="s">
        <v>1414</v>
      </c>
      <c r="M1094" s="740" t="s">
        <v>34</v>
      </c>
      <c r="N1094" s="1172" t="s">
        <v>3866</v>
      </c>
      <c r="O1094" s="1172" t="s">
        <v>1320</v>
      </c>
      <c r="P1094" s="783">
        <v>44140</v>
      </c>
      <c r="Q1094" s="741">
        <v>194.32425343</v>
      </c>
      <c r="R1094" s="741">
        <v>236.93206822012047</v>
      </c>
      <c r="S1094" s="784">
        <v>32</v>
      </c>
      <c r="T1094" s="742">
        <v>2.3977352302280597E-2</v>
      </c>
      <c r="U1094" s="743">
        <v>0.7376885673132989</v>
      </c>
      <c r="V1094" s="742">
        <v>0.12572032373948039</v>
      </c>
      <c r="W1094" s="743">
        <v>0.95035095082827803</v>
      </c>
      <c r="X1094" s="742">
        <v>0.16240657173875439</v>
      </c>
      <c r="Y1094" s="743">
        <v>0.79110334364580448</v>
      </c>
      <c r="Z1094" s="742"/>
      <c r="AA1094" s="743"/>
      <c r="AB1094" s="742">
        <v>1.9856020063815816E-2</v>
      </c>
      <c r="AC1094" s="744">
        <v>-0.33078073652294787</v>
      </c>
      <c r="AD1094" s="785">
        <v>37092411000164</v>
      </c>
      <c r="AE1094" s="1178" t="s">
        <v>1809</v>
      </c>
      <c r="AF1094" s="786" t="s">
        <v>1810</v>
      </c>
      <c r="AG1094" s="787" t="s">
        <v>1431</v>
      </c>
      <c r="AH1094" s="787" t="s">
        <v>1730</v>
      </c>
      <c r="AI1094" s="787">
        <v>5000</v>
      </c>
      <c r="AJ1094" s="787">
        <v>0</v>
      </c>
      <c r="AK1094" s="787">
        <v>0</v>
      </c>
      <c r="AL1094" s="742">
        <v>0.02</v>
      </c>
      <c r="AM1094" s="742">
        <v>0.2</v>
      </c>
      <c r="AN1094" s="743" t="s">
        <v>64</v>
      </c>
      <c r="AO1094" s="1172" t="s">
        <v>34</v>
      </c>
      <c r="AP1094" s="1178" t="s">
        <v>1742</v>
      </c>
      <c r="AQ1094" s="745" t="s">
        <v>668</v>
      </c>
      <c r="AR1094" s="742">
        <v>4.0000000000000001E-3</v>
      </c>
      <c r="AS1094" s="742">
        <v>4.0000000000000001E-3</v>
      </c>
      <c r="AT1094" s="742" t="s">
        <v>1414</v>
      </c>
      <c r="AU1094" s="742" t="s">
        <v>2724</v>
      </c>
      <c r="AX1094"/>
      <c r="AY1094" s="190"/>
      <c r="AZ1094" s="176"/>
      <c r="BA1094" s="176"/>
      <c r="BB1094" s="176"/>
      <c r="BC1094" s="751"/>
      <c r="BD1094" s="176"/>
      <c r="BE1094" s="176"/>
      <c r="BF1094" s="176"/>
      <c r="BG1094" s="176"/>
      <c r="BH1094" s="751"/>
      <c r="BI1094" s="178"/>
      <c r="BJ1094" s="191"/>
      <c r="BK1094" s="191"/>
      <c r="BL1094" s="191"/>
      <c r="BM1094" s="178"/>
      <c r="BN1094" s="178"/>
      <c r="BO1094" s="178"/>
      <c r="BP1094" s="178"/>
      <c r="BQ1094" s="178"/>
      <c r="BR1094" s="178"/>
      <c r="BS1094" s="178"/>
      <c r="BT1094" s="178"/>
      <c r="BU1094" s="179"/>
      <c r="BV1094" s="180"/>
      <c r="BW1094" s="181"/>
      <c r="BX1094" s="177"/>
      <c r="BY1094"/>
      <c r="CA1094"/>
    </row>
    <row r="1095" spans="2:79" ht="18.75">
      <c r="B1095" s="1170" t="s">
        <v>1174</v>
      </c>
      <c r="C1095" s="335">
        <v>25079578000106</v>
      </c>
      <c r="D1095" s="1170" t="s">
        <v>13</v>
      </c>
      <c r="E1095" s="1170" t="s">
        <v>616</v>
      </c>
      <c r="F1095" s="1170" t="s">
        <v>617</v>
      </c>
      <c r="G1095" s="1172" t="s">
        <v>34</v>
      </c>
      <c r="H1095" s="1172" t="s">
        <v>1336</v>
      </c>
      <c r="I1095" s="1172" t="s">
        <v>34</v>
      </c>
      <c r="J1095" s="1172" t="s">
        <v>608</v>
      </c>
      <c r="K1095" s="1172" t="s">
        <v>48</v>
      </c>
      <c r="L1095" s="740" t="s">
        <v>1414</v>
      </c>
      <c r="M1095" s="740" t="s">
        <v>1411</v>
      </c>
      <c r="N1095" s="1172" t="s">
        <v>3867</v>
      </c>
      <c r="O1095" s="1172" t="s">
        <v>1320</v>
      </c>
      <c r="P1095" s="783">
        <v>42735</v>
      </c>
      <c r="Q1095" s="741">
        <v>259.64465799999999</v>
      </c>
      <c r="R1095" s="741">
        <v>297.25678493951619</v>
      </c>
      <c r="S1095" s="784">
        <v>31</v>
      </c>
      <c r="T1095" s="742">
        <v>2.6401057997351929E-2</v>
      </c>
      <c r="U1095" s="743">
        <v>0.81225643282429594</v>
      </c>
      <c r="V1095" s="742">
        <v>0.12452213242553811</v>
      </c>
      <c r="W1095" s="743">
        <v>0.94129352701159374</v>
      </c>
      <c r="X1095" s="742">
        <v>0.1456407967750537</v>
      </c>
      <c r="Y1095" s="743">
        <v>0.70943509284415462</v>
      </c>
      <c r="Z1095" s="742">
        <v>0.22365688610119983</v>
      </c>
      <c r="AA1095" s="743">
        <v>0.96371785450766778</v>
      </c>
      <c r="AB1095" s="742">
        <v>1.6197360829609105E-2</v>
      </c>
      <c r="AC1095" s="744">
        <v>-0.47947195452168767</v>
      </c>
      <c r="AD1095" s="785">
        <v>0</v>
      </c>
      <c r="AE1095" s="1178" t="s">
        <v>1809</v>
      </c>
      <c r="AF1095" s="786" t="s">
        <v>1810</v>
      </c>
      <c r="AG1095" s="787" t="s">
        <v>1431</v>
      </c>
      <c r="AH1095" s="787" t="s">
        <v>1730</v>
      </c>
      <c r="AI1095" s="787">
        <v>1000</v>
      </c>
      <c r="AJ1095" s="787">
        <v>100</v>
      </c>
      <c r="AK1095" s="787">
        <v>100</v>
      </c>
      <c r="AL1095" s="742">
        <v>0.01</v>
      </c>
      <c r="AM1095" s="742">
        <v>0</v>
      </c>
      <c r="AN1095" s="743" t="s">
        <v>64</v>
      </c>
      <c r="AO1095" s="1172" t="s">
        <v>34</v>
      </c>
      <c r="AP1095" s="1178" t="s">
        <v>1742</v>
      </c>
      <c r="AQ1095" s="745" t="s">
        <v>674</v>
      </c>
      <c r="AR1095" s="742">
        <v>0</v>
      </c>
      <c r="AS1095" s="742">
        <v>0</v>
      </c>
      <c r="AT1095" s="742" t="s">
        <v>1414</v>
      </c>
      <c r="AU1095" s="742" t="s">
        <v>2724</v>
      </c>
      <c r="AX1095"/>
      <c r="AY1095" s="190"/>
      <c r="AZ1095" s="176"/>
      <c r="BA1095" s="176"/>
      <c r="BB1095" s="176"/>
      <c r="BC1095" s="751"/>
      <c r="BD1095" s="176"/>
      <c r="BE1095" s="176"/>
      <c r="BF1095" s="176"/>
      <c r="BG1095" s="176"/>
      <c r="BH1095" s="751"/>
      <c r="BI1095" s="178"/>
      <c r="BJ1095" s="191"/>
      <c r="BK1095" s="191"/>
      <c r="BL1095" s="191"/>
      <c r="BM1095" s="178"/>
      <c r="BN1095" s="178"/>
      <c r="BO1095" s="178"/>
      <c r="BP1095" s="178"/>
      <c r="BQ1095" s="178"/>
      <c r="BR1095" s="178"/>
      <c r="BS1095" s="178"/>
      <c r="BT1095" s="178"/>
      <c r="BU1095" s="179"/>
      <c r="BV1095" s="180"/>
      <c r="BW1095" s="181"/>
      <c r="BX1095" s="177"/>
      <c r="BY1095"/>
      <c r="CA1095"/>
    </row>
    <row r="1096" spans="2:79" ht="18.75">
      <c r="B1096" s="1170" t="s">
        <v>1685</v>
      </c>
      <c r="C1096" s="335">
        <v>22654439000170</v>
      </c>
      <c r="D1096" s="1170" t="s">
        <v>13</v>
      </c>
      <c r="E1096" s="1170" t="s">
        <v>616</v>
      </c>
      <c r="F1096" s="1170" t="s">
        <v>617</v>
      </c>
      <c r="G1096" s="1172" t="s">
        <v>34</v>
      </c>
      <c r="H1096" s="1172" t="s">
        <v>1336</v>
      </c>
      <c r="I1096" s="1172" t="s">
        <v>34</v>
      </c>
      <c r="J1096" s="1172" t="s">
        <v>608</v>
      </c>
      <c r="K1096" s="1172" t="s">
        <v>48</v>
      </c>
      <c r="L1096" s="740" t="s">
        <v>1414</v>
      </c>
      <c r="M1096" s="740" t="s">
        <v>34</v>
      </c>
      <c r="N1096" s="1172" t="s">
        <v>3868</v>
      </c>
      <c r="O1096" s="1172" t="s">
        <v>1320</v>
      </c>
      <c r="P1096" s="783">
        <v>42384</v>
      </c>
      <c r="Q1096" s="741">
        <v>14.204254000000001</v>
      </c>
      <c r="R1096" s="741">
        <v>18.924348602459013</v>
      </c>
      <c r="S1096" s="784">
        <v>4</v>
      </c>
      <c r="T1096" s="742">
        <v>1.4388365964044469E-2</v>
      </c>
      <c r="U1096" s="743">
        <v>0.44267327518834676</v>
      </c>
      <c r="V1096" s="742">
        <v>5.9589226570541554E-2</v>
      </c>
      <c r="W1096" s="743">
        <v>0.45044966832718969</v>
      </c>
      <c r="X1096" s="742">
        <v>4.5977914137432796E-2</v>
      </c>
      <c r="Y1096" s="743">
        <v>0.22396434589169512</v>
      </c>
      <c r="Z1096" s="742">
        <v>9.8966358027416934E-2</v>
      </c>
      <c r="AA1096" s="743">
        <v>0.42643733394135053</v>
      </c>
      <c r="AB1096" s="742">
        <v>5.6870988121219358E-2</v>
      </c>
      <c r="AC1096" s="744">
        <v>-1.2783158603663722</v>
      </c>
      <c r="AD1096" s="785">
        <v>13608337000128</v>
      </c>
      <c r="AE1096" s="1178" t="s">
        <v>1809</v>
      </c>
      <c r="AF1096" s="786" t="s">
        <v>1810</v>
      </c>
      <c r="AG1096" s="787" t="s">
        <v>1431</v>
      </c>
      <c r="AH1096" s="787" t="s">
        <v>1730</v>
      </c>
      <c r="AI1096" s="787">
        <v>5000</v>
      </c>
      <c r="AJ1096" s="787">
        <v>5000</v>
      </c>
      <c r="AK1096" s="787">
        <v>0</v>
      </c>
      <c r="AL1096" s="742">
        <v>2.5000000000000001E-2</v>
      </c>
      <c r="AM1096" s="742">
        <v>0</v>
      </c>
      <c r="AN1096" s="743" t="s">
        <v>64</v>
      </c>
      <c r="AO1096" s="1172" t="s">
        <v>34</v>
      </c>
      <c r="AP1096" s="1178" t="s">
        <v>1742</v>
      </c>
      <c r="AQ1096" s="745" t="s">
        <v>674</v>
      </c>
      <c r="AR1096" s="742">
        <v>0</v>
      </c>
      <c r="AS1096" s="742">
        <v>0</v>
      </c>
      <c r="AT1096" s="742" t="s">
        <v>1414</v>
      </c>
      <c r="AU1096" s="742" t="s">
        <v>2724</v>
      </c>
      <c r="AX1096"/>
      <c r="AY1096" s="190"/>
      <c r="AZ1096" s="176"/>
      <c r="BA1096" s="176"/>
      <c r="BB1096" s="176"/>
      <c r="BC1096" s="751"/>
      <c r="BD1096" s="176"/>
      <c r="BE1096" s="176"/>
      <c r="BF1096" s="176"/>
      <c r="BG1096" s="176"/>
      <c r="BH1096" s="751"/>
      <c r="BI1096" s="178"/>
      <c r="BJ1096" s="191"/>
      <c r="BK1096" s="191"/>
      <c r="BL1096" s="191"/>
      <c r="BM1096" s="178"/>
      <c r="BN1096" s="178"/>
      <c r="BO1096" s="178"/>
      <c r="BP1096" s="178"/>
      <c r="BQ1096" s="178"/>
      <c r="BR1096" s="178"/>
      <c r="BS1096" s="178"/>
      <c r="BT1096" s="178"/>
      <c r="BU1096" s="179"/>
      <c r="BV1096" s="180"/>
      <c r="BW1096" s="181"/>
      <c r="BX1096" s="177"/>
      <c r="BY1096"/>
      <c r="CA1096"/>
    </row>
    <row r="1097" spans="2:79" ht="18.75">
      <c r="B1097" s="1170" t="s">
        <v>364</v>
      </c>
      <c r="C1097" s="335">
        <v>26305892000122</v>
      </c>
      <c r="D1097" s="1170" t="s">
        <v>13</v>
      </c>
      <c r="E1097" s="1170" t="s">
        <v>615</v>
      </c>
      <c r="F1097" s="1170" t="s">
        <v>619</v>
      </c>
      <c r="G1097" s="1172" t="s">
        <v>34</v>
      </c>
      <c r="H1097" s="1172" t="s">
        <v>1336</v>
      </c>
      <c r="I1097" s="1172" t="s">
        <v>34</v>
      </c>
      <c r="J1097" s="1172" t="s">
        <v>1414</v>
      </c>
      <c r="K1097" s="1172" t="s">
        <v>48</v>
      </c>
      <c r="L1097" s="740" t="s">
        <v>1414</v>
      </c>
      <c r="M1097" s="740" t="s">
        <v>34</v>
      </c>
      <c r="N1097" s="1172" t="s">
        <v>3869</v>
      </c>
      <c r="O1097" s="1172" t="s">
        <v>1320</v>
      </c>
      <c r="P1097" s="783">
        <v>43680</v>
      </c>
      <c r="Q1097" s="741">
        <v>286.63030099999997</v>
      </c>
      <c r="R1097" s="741">
        <v>383.26509670281104</v>
      </c>
      <c r="S1097" s="784">
        <v>32</v>
      </c>
      <c r="T1097" s="742">
        <v>1.4809194661827174E-2</v>
      </c>
      <c r="U1097" s="743">
        <v>0.45562051453479108</v>
      </c>
      <c r="V1097" s="742">
        <v>8.3550837497311958E-2</v>
      </c>
      <c r="W1097" s="743">
        <v>0.63158139826786241</v>
      </c>
      <c r="X1097" s="742">
        <v>0.11123673022689173</v>
      </c>
      <c r="Y1097" s="743">
        <v>0.5418484503218004</v>
      </c>
      <c r="Z1097" s="742">
        <v>0.18773207576708106</v>
      </c>
      <c r="AA1097" s="743">
        <v>0.80892100589587757</v>
      </c>
      <c r="AB1097" s="742">
        <v>5.0404044695498036E-2</v>
      </c>
      <c r="AC1097" s="744">
        <v>-0.96693579806393926</v>
      </c>
      <c r="AD1097" s="785">
        <v>32666303000134</v>
      </c>
      <c r="AE1097" s="1178" t="s">
        <v>1809</v>
      </c>
      <c r="AF1097" s="786" t="s">
        <v>1810</v>
      </c>
      <c r="AG1097" s="787" t="s">
        <v>1431</v>
      </c>
      <c r="AH1097" s="787" t="s">
        <v>1730</v>
      </c>
      <c r="AI1097" s="787">
        <v>5000</v>
      </c>
      <c r="AJ1097" s="787">
        <v>500</v>
      </c>
      <c r="AK1097" s="787">
        <v>100</v>
      </c>
      <c r="AL1097" s="742">
        <v>0.02</v>
      </c>
      <c r="AM1097" s="742">
        <v>0.2</v>
      </c>
      <c r="AN1097" s="743" t="s">
        <v>64</v>
      </c>
      <c r="AO1097" s="1172" t="s">
        <v>34</v>
      </c>
      <c r="AP1097" s="1178" t="s">
        <v>1742</v>
      </c>
      <c r="AQ1097" s="745" t="s">
        <v>668</v>
      </c>
      <c r="AR1097" s="742">
        <v>4.0000000000000001E-3</v>
      </c>
      <c r="AS1097" s="742">
        <v>4.0000000000000001E-3</v>
      </c>
      <c r="AT1097" s="742" t="s">
        <v>1414</v>
      </c>
      <c r="AU1097" s="742" t="s">
        <v>2724</v>
      </c>
      <c r="AX1097"/>
      <c r="AY1097" s="190"/>
      <c r="AZ1097" s="176"/>
      <c r="BA1097" s="176"/>
      <c r="BB1097" s="176"/>
      <c r="BC1097" s="751"/>
      <c r="BD1097" s="176"/>
      <c r="BE1097" s="176"/>
      <c r="BF1097" s="176"/>
      <c r="BG1097" s="176"/>
      <c r="BH1097" s="751"/>
      <c r="BI1097" s="178"/>
      <c r="BJ1097" s="191"/>
      <c r="BK1097" s="191"/>
      <c r="BL1097" s="191"/>
      <c r="BM1097" s="178"/>
      <c r="BN1097" s="178"/>
      <c r="BO1097" s="178"/>
      <c r="BP1097" s="178"/>
      <c r="BQ1097" s="178"/>
      <c r="BR1097" s="178"/>
      <c r="BS1097" s="178"/>
      <c r="BT1097" s="178"/>
      <c r="BU1097" s="179"/>
      <c r="BV1097" s="180"/>
      <c r="BW1097" s="181"/>
      <c r="BX1097" s="177"/>
      <c r="BY1097"/>
      <c r="CA1097"/>
    </row>
    <row r="1098" spans="2:79" ht="18.75">
      <c r="B1098" s="1170" t="s">
        <v>365</v>
      </c>
      <c r="C1098" s="335">
        <v>38251735000160</v>
      </c>
      <c r="D1098" s="1170" t="s">
        <v>11</v>
      </c>
      <c r="E1098" s="1170" t="s">
        <v>620</v>
      </c>
      <c r="F1098" s="1170" t="s">
        <v>1414</v>
      </c>
      <c r="G1098" s="1172" t="s">
        <v>738</v>
      </c>
      <c r="H1098" s="1172" t="s">
        <v>34</v>
      </c>
      <c r="I1098" s="1172" t="s">
        <v>34</v>
      </c>
      <c r="J1098" s="1172" t="s">
        <v>608</v>
      </c>
      <c r="K1098" s="1172" t="s">
        <v>48</v>
      </c>
      <c r="L1098" s="740" t="s">
        <v>1414</v>
      </c>
      <c r="M1098" s="740" t="s">
        <v>34</v>
      </c>
      <c r="N1098" s="1172" t="s">
        <v>3870</v>
      </c>
      <c r="O1098" s="1172" t="s">
        <v>1320</v>
      </c>
      <c r="P1098" s="783">
        <v>44224</v>
      </c>
      <c r="Q1098" s="741">
        <v>0</v>
      </c>
      <c r="R1098" s="741">
        <v>0</v>
      </c>
      <c r="S1098" s="784">
        <v>5</v>
      </c>
      <c r="T1098" s="742"/>
      <c r="U1098" s="743"/>
      <c r="V1098" s="742"/>
      <c r="W1098" s="743"/>
      <c r="X1098" s="742"/>
      <c r="Y1098" s="743"/>
      <c r="Z1098" s="742"/>
      <c r="AA1098" s="743"/>
      <c r="AB1098" s="742"/>
      <c r="AC1098" s="744"/>
      <c r="AD1098" s="785">
        <v>0</v>
      </c>
      <c r="AE1098" s="1178" t="s">
        <v>2592</v>
      </c>
      <c r="AF1098" s="786" t="s">
        <v>1741</v>
      </c>
      <c r="AG1098" s="787" t="s">
        <v>1427</v>
      </c>
      <c r="AH1098" s="787" t="s">
        <v>1730</v>
      </c>
      <c r="AI1098" s="787">
        <v>100</v>
      </c>
      <c r="AJ1098" s="787">
        <v>100</v>
      </c>
      <c r="AK1098" s="787">
        <v>100</v>
      </c>
      <c r="AL1098" s="742">
        <v>0.02</v>
      </c>
      <c r="AM1098" s="742">
        <v>0.2</v>
      </c>
      <c r="AN1098" s="743" t="s">
        <v>34</v>
      </c>
      <c r="AO1098" s="1172" t="s">
        <v>34</v>
      </c>
      <c r="AP1098" s="1178" t="s">
        <v>1742</v>
      </c>
      <c r="AQ1098" s="745" t="s">
        <v>668</v>
      </c>
      <c r="AR1098" s="742">
        <v>3.6666666666666701E-3</v>
      </c>
      <c r="AS1098" s="742">
        <v>3.6666666666666701E-3</v>
      </c>
      <c r="AT1098" s="742" t="s">
        <v>1414</v>
      </c>
      <c r="AU1098" s="742" t="s">
        <v>2724</v>
      </c>
      <c r="AX1098"/>
      <c r="AY1098" s="190"/>
      <c r="AZ1098" s="176"/>
      <c r="BA1098" s="176"/>
      <c r="BB1098" s="176"/>
      <c r="BC1098" s="751"/>
      <c r="BD1098" s="176"/>
      <c r="BE1098" s="176"/>
      <c r="BF1098" s="176"/>
      <c r="BG1098" s="176"/>
      <c r="BH1098" s="751"/>
      <c r="BI1098" s="178"/>
      <c r="BJ1098" s="191"/>
      <c r="BK1098" s="191"/>
      <c r="BL1098" s="191"/>
      <c r="BM1098" s="178"/>
      <c r="BN1098" s="178"/>
      <c r="BO1098" s="178"/>
      <c r="BP1098" s="178"/>
      <c r="BQ1098" s="178"/>
      <c r="BR1098" s="178"/>
      <c r="BS1098" s="178"/>
      <c r="BT1098" s="178"/>
      <c r="BU1098" s="179"/>
      <c r="BV1098" s="180"/>
      <c r="BW1098" s="181"/>
      <c r="BX1098" s="177"/>
      <c r="BY1098"/>
      <c r="CA1098"/>
    </row>
    <row r="1099" spans="2:79" ht="18.75">
      <c r="B1099" s="1170" t="s">
        <v>366</v>
      </c>
      <c r="C1099" s="335">
        <v>4621018000161</v>
      </c>
      <c r="D1099" s="1170" t="s">
        <v>14</v>
      </c>
      <c r="E1099" s="1170" t="s">
        <v>614</v>
      </c>
      <c r="F1099" s="1170" t="s">
        <v>1414</v>
      </c>
      <c r="G1099" s="1172" t="s">
        <v>1414</v>
      </c>
      <c r="H1099" s="1172" t="s">
        <v>865</v>
      </c>
      <c r="I1099" s="1172" t="s">
        <v>34</v>
      </c>
      <c r="J1099" s="1172" t="s">
        <v>608</v>
      </c>
      <c r="K1099" s="1172" t="s">
        <v>48</v>
      </c>
      <c r="L1099" s="740" t="s">
        <v>1414</v>
      </c>
      <c r="M1099" s="740" t="s">
        <v>1411</v>
      </c>
      <c r="N1099" s="1172" t="s">
        <v>3871</v>
      </c>
      <c r="O1099" s="1172" t="s">
        <v>1320</v>
      </c>
      <c r="P1099" s="783">
        <v>37140</v>
      </c>
      <c r="Q1099" s="741">
        <v>51.498513000000003</v>
      </c>
      <c r="R1099" s="741">
        <v>64.786753516260205</v>
      </c>
      <c r="S1099" s="784">
        <v>9</v>
      </c>
      <c r="T1099" s="742">
        <v>-4.4709739513746349E-3</v>
      </c>
      <c r="U1099" s="743">
        <v>-0.13755423564306254</v>
      </c>
      <c r="V1099" s="742">
        <v>-4.7405777717472897E-2</v>
      </c>
      <c r="W1099" s="743">
        <v>-0.35835197196844704</v>
      </c>
      <c r="X1099" s="742">
        <v>-1.5992853057174794E-2</v>
      </c>
      <c r="Y1099" s="743">
        <v>-7.7903248572470871E-2</v>
      </c>
      <c r="Z1099" s="742">
        <v>0.40381189339686285</v>
      </c>
      <c r="AA1099" s="743">
        <v>1.7399899386644284</v>
      </c>
      <c r="AB1099" s="742">
        <v>0.11047864341190532</v>
      </c>
      <c r="AC1099" s="744">
        <v>-1.6265052217206413</v>
      </c>
      <c r="AD1099" s="785">
        <v>0</v>
      </c>
      <c r="AE1099" s="1178" t="s">
        <v>1753</v>
      </c>
      <c r="AF1099" s="786" t="s">
        <v>1738</v>
      </c>
      <c r="AG1099" s="787" t="s">
        <v>719</v>
      </c>
      <c r="AH1099" s="787" t="s">
        <v>1730</v>
      </c>
      <c r="AI1099" s="787">
        <v>100</v>
      </c>
      <c r="AJ1099" s="787">
        <v>100</v>
      </c>
      <c r="AK1099" s="787">
        <v>100</v>
      </c>
      <c r="AL1099" s="742">
        <v>0.02</v>
      </c>
      <c r="AM1099" s="742">
        <v>0.2</v>
      </c>
      <c r="AN1099" s="743" t="s">
        <v>64</v>
      </c>
      <c r="AO1099" s="1172" t="s">
        <v>34</v>
      </c>
      <c r="AP1099" s="1178" t="s">
        <v>1742</v>
      </c>
      <c r="AQ1099" s="745" t="s">
        <v>668</v>
      </c>
      <c r="AR1099" s="742">
        <v>3.3833333333333302E-3</v>
      </c>
      <c r="AS1099" s="742">
        <v>3.3833333333333302E-3</v>
      </c>
      <c r="AT1099" s="742" t="s">
        <v>1414</v>
      </c>
      <c r="AU1099" s="742" t="s">
        <v>2724</v>
      </c>
      <c r="AX1099"/>
      <c r="AY1099" s="190"/>
      <c r="AZ1099" s="176"/>
      <c r="BA1099" s="176"/>
      <c r="BB1099" s="176"/>
      <c r="BC1099" s="751"/>
      <c r="BD1099" s="176"/>
      <c r="BE1099" s="176"/>
      <c r="BF1099" s="176"/>
      <c r="BG1099" s="176"/>
      <c r="BH1099" s="751"/>
      <c r="BI1099" s="178"/>
      <c r="BJ1099" s="191"/>
      <c r="BK1099" s="191"/>
      <c r="BL1099" s="191"/>
      <c r="BM1099" s="178"/>
      <c r="BN1099" s="178"/>
      <c r="BO1099" s="178"/>
      <c r="BP1099" s="178"/>
      <c r="BQ1099" s="178"/>
      <c r="BR1099" s="178"/>
      <c r="BS1099" s="178"/>
      <c r="BT1099" s="178"/>
      <c r="BU1099" s="179"/>
      <c r="BV1099" s="180"/>
      <c r="BW1099" s="181"/>
      <c r="BX1099" s="177"/>
      <c r="BY1099"/>
      <c r="CA1099"/>
    </row>
    <row r="1100" spans="2:79" ht="18.75">
      <c r="B1100" s="1170" t="s">
        <v>1175</v>
      </c>
      <c r="C1100" s="335">
        <v>34658702000189</v>
      </c>
      <c r="D1100" s="1170" t="s">
        <v>14</v>
      </c>
      <c r="E1100" s="1170" t="s">
        <v>607</v>
      </c>
      <c r="F1100" s="1170" t="s">
        <v>1414</v>
      </c>
      <c r="G1100" s="1172" t="s">
        <v>1414</v>
      </c>
      <c r="H1100" s="1172" t="s">
        <v>34</v>
      </c>
      <c r="I1100" s="1172" t="s">
        <v>34</v>
      </c>
      <c r="J1100" s="1172" t="s">
        <v>608</v>
      </c>
      <c r="K1100" s="1172" t="s">
        <v>48</v>
      </c>
      <c r="L1100" s="740" t="s">
        <v>1414</v>
      </c>
      <c r="M1100" s="740" t="s">
        <v>34</v>
      </c>
      <c r="N1100" s="1172" t="s">
        <v>3872</v>
      </c>
      <c r="O1100" s="1172" t="s">
        <v>1320</v>
      </c>
      <c r="P1100" s="783">
        <v>43850</v>
      </c>
      <c r="Q1100" s="741">
        <v>0</v>
      </c>
      <c r="R1100" s="741">
        <v>0</v>
      </c>
      <c r="S1100" s="784">
        <v>9</v>
      </c>
      <c r="T1100" s="742"/>
      <c r="U1100" s="743"/>
      <c r="V1100" s="742"/>
      <c r="W1100" s="743"/>
      <c r="X1100" s="742"/>
      <c r="Y1100" s="743"/>
      <c r="Z1100" s="742"/>
      <c r="AA1100" s="743"/>
      <c r="AB1100" s="742"/>
      <c r="AC1100" s="744"/>
      <c r="AD1100" s="785">
        <v>0</v>
      </c>
      <c r="AE1100" s="1178" t="s">
        <v>1753</v>
      </c>
      <c r="AF1100" s="786" t="s">
        <v>1765</v>
      </c>
      <c r="AG1100" s="787" t="s">
        <v>719</v>
      </c>
      <c r="AH1100" s="787" t="s">
        <v>1730</v>
      </c>
      <c r="AI1100" s="787">
        <v>100</v>
      </c>
      <c r="AJ1100" s="787">
        <v>100</v>
      </c>
      <c r="AK1100" s="787">
        <v>100</v>
      </c>
      <c r="AL1100" s="742">
        <v>1.95E-2</v>
      </c>
      <c r="AM1100" s="742">
        <v>0.2</v>
      </c>
      <c r="AN1100" s="743" t="s">
        <v>666</v>
      </c>
      <c r="AO1100" s="1172" t="s">
        <v>34</v>
      </c>
      <c r="AP1100" s="1178" t="s">
        <v>1727</v>
      </c>
      <c r="AQ1100" s="745" t="s">
        <v>659</v>
      </c>
      <c r="AR1100" s="742">
        <v>4.5500000000000002E-3</v>
      </c>
      <c r="AS1100" s="742">
        <v>4.5500000000000002E-3</v>
      </c>
      <c r="AT1100" s="742" t="s">
        <v>1414</v>
      </c>
      <c r="AU1100" s="742" t="s">
        <v>2724</v>
      </c>
      <c r="AX1100"/>
      <c r="AY1100" s="190"/>
      <c r="AZ1100" s="176"/>
      <c r="BA1100" s="176"/>
      <c r="BB1100" s="176"/>
      <c r="BC1100" s="751"/>
      <c r="BD1100" s="176"/>
      <c r="BE1100" s="176"/>
      <c r="BF1100" s="176"/>
      <c r="BG1100" s="176"/>
      <c r="BH1100" s="751"/>
      <c r="BI1100" s="178"/>
      <c r="BJ1100" s="191"/>
      <c r="BK1100" s="191"/>
      <c r="BL1100" s="191"/>
      <c r="BM1100" s="178"/>
      <c r="BN1100" s="178"/>
      <c r="BO1100" s="178"/>
      <c r="BP1100" s="178"/>
      <c r="BQ1100" s="178"/>
      <c r="BR1100" s="178"/>
      <c r="BS1100" s="178"/>
      <c r="BT1100" s="178"/>
      <c r="BU1100" s="179"/>
      <c r="BV1100" s="180"/>
      <c r="BW1100" s="181"/>
      <c r="BX1100" s="177"/>
      <c r="BY1100"/>
      <c r="CA1100"/>
    </row>
    <row r="1101" spans="2:79" ht="18.75">
      <c r="B1101" s="1170" t="s">
        <v>5076</v>
      </c>
      <c r="C1101" s="335">
        <v>3069104000140</v>
      </c>
      <c r="D1101" s="1170" t="s">
        <v>11</v>
      </c>
      <c r="E1101" s="1170" t="s">
        <v>620</v>
      </c>
      <c r="F1101" s="1170" t="s">
        <v>672</v>
      </c>
      <c r="G1101" s="1172" t="s">
        <v>738</v>
      </c>
      <c r="H1101" s="1172" t="s">
        <v>34</v>
      </c>
      <c r="I1101" s="1172" t="s">
        <v>34</v>
      </c>
      <c r="J1101" s="1172" t="s">
        <v>608</v>
      </c>
      <c r="K1101" s="1172" t="s">
        <v>48</v>
      </c>
      <c r="L1101" s="740" t="s">
        <v>1414</v>
      </c>
      <c r="M1101" s="740" t="s">
        <v>1414</v>
      </c>
      <c r="N1101" s="1172" t="s">
        <v>5077</v>
      </c>
      <c r="O1101" s="1172" t="s">
        <v>1320</v>
      </c>
      <c r="P1101" s="783">
        <v>36374</v>
      </c>
      <c r="Q1101" s="741">
        <v>8519.5993510000008</v>
      </c>
      <c r="R1101" s="741">
        <v>8270.6033823800026</v>
      </c>
      <c r="S1101" s="784">
        <v>0</v>
      </c>
      <c r="T1101" s="742">
        <v>3.055539869004642E-2</v>
      </c>
      <c r="U1101" s="743">
        <v>0.94006911185114783</v>
      </c>
      <c r="V1101" s="742">
        <v>0.13359638740832502</v>
      </c>
      <c r="W1101" s="743">
        <v>1.0098880596570872</v>
      </c>
      <c r="X1101" s="742">
        <v>0.21534045819410119</v>
      </c>
      <c r="Y1101" s="743">
        <v>1.0489511272586118</v>
      </c>
      <c r="Z1101" s="742">
        <v>0.24718097059627286</v>
      </c>
      <c r="AA1101" s="743">
        <v>1.0650810659609067</v>
      </c>
      <c r="AB1101" s="742">
        <v>6.5188211013643177E-4</v>
      </c>
      <c r="AC1101" s="744">
        <v>2.0066124033491937</v>
      </c>
      <c r="AD1101" s="785">
        <v>1630558000113</v>
      </c>
      <c r="AE1101" s="1178" t="s">
        <v>5078</v>
      </c>
      <c r="AF1101" s="786" t="s">
        <v>5079</v>
      </c>
      <c r="AG1101" s="787" t="s">
        <v>736</v>
      </c>
      <c r="AH1101" s="787" t="s">
        <v>1730</v>
      </c>
      <c r="AI1101" s="787">
        <v>100</v>
      </c>
      <c r="AJ1101" s="787">
        <v>100</v>
      </c>
      <c r="AK1101" s="787">
        <v>1</v>
      </c>
      <c r="AL1101" s="742">
        <v>2E-3</v>
      </c>
      <c r="AM1101" s="742">
        <v>0</v>
      </c>
      <c r="AN1101" s="743" t="s">
        <v>64</v>
      </c>
      <c r="AO1101" s="1172"/>
      <c r="AP1101" s="1178" t="s">
        <v>1731</v>
      </c>
      <c r="AQ1101" s="745" t="s">
        <v>662</v>
      </c>
      <c r="AR1101" s="742">
        <v>0</v>
      </c>
      <c r="AS1101" s="742">
        <v>0</v>
      </c>
      <c r="AT1101" s="742" t="s">
        <v>1414</v>
      </c>
      <c r="AU1101" s="742" t="s">
        <v>2724</v>
      </c>
      <c r="AX1101"/>
      <c r="AY1101" s="190"/>
      <c r="AZ1101" s="176"/>
      <c r="BA1101" s="176"/>
      <c r="BB1101" s="176"/>
      <c r="BC1101" s="751"/>
      <c r="BD1101" s="176"/>
      <c r="BE1101" s="176"/>
      <c r="BF1101" s="176"/>
      <c r="BG1101" s="176"/>
      <c r="BH1101" s="751"/>
      <c r="BI1101" s="178"/>
      <c r="BJ1101" s="191"/>
      <c r="BK1101" s="191"/>
      <c r="BL1101" s="191"/>
      <c r="BM1101" s="178"/>
      <c r="BN1101" s="178"/>
      <c r="BO1101" s="178"/>
      <c r="BP1101" s="178"/>
      <c r="BQ1101" s="178"/>
      <c r="BR1101" s="178"/>
      <c r="BS1101" s="178"/>
      <c r="BT1101" s="178"/>
      <c r="BU1101" s="179"/>
      <c r="BV1101" s="180"/>
      <c r="BW1101" s="181"/>
      <c r="BX1101" s="177"/>
      <c r="BY1101"/>
      <c r="CA1101"/>
    </row>
    <row r="1102" spans="2:79" ht="18.75">
      <c r="B1102" s="1170" t="s">
        <v>1176</v>
      </c>
      <c r="C1102" s="335">
        <v>42119554000152</v>
      </c>
      <c r="D1102" s="1170" t="s">
        <v>14</v>
      </c>
      <c r="E1102" s="1170" t="s">
        <v>614</v>
      </c>
      <c r="F1102" s="1170" t="s">
        <v>1414</v>
      </c>
      <c r="G1102" s="1172" t="s">
        <v>1414</v>
      </c>
      <c r="H1102" s="1172" t="s">
        <v>1337</v>
      </c>
      <c r="I1102" s="1172" t="s">
        <v>34</v>
      </c>
      <c r="J1102" s="1172" t="s">
        <v>611</v>
      </c>
      <c r="K1102" s="1172" t="s">
        <v>48</v>
      </c>
      <c r="L1102" s="740" t="s">
        <v>1414</v>
      </c>
      <c r="M1102" s="740" t="s">
        <v>34</v>
      </c>
      <c r="N1102" s="1172" t="s">
        <v>3873</v>
      </c>
      <c r="O1102" s="1172" t="s">
        <v>1320</v>
      </c>
      <c r="P1102" s="783">
        <v>44498</v>
      </c>
      <c r="Q1102" s="741"/>
      <c r="R1102" s="741"/>
      <c r="S1102" s="784">
        <v>3</v>
      </c>
      <c r="T1102" s="742"/>
      <c r="U1102" s="743"/>
      <c r="V1102" s="742"/>
      <c r="W1102" s="743"/>
      <c r="X1102" s="742"/>
      <c r="Y1102" s="743"/>
      <c r="Z1102" s="742"/>
      <c r="AA1102" s="743"/>
      <c r="AB1102" s="742"/>
      <c r="AC1102" s="744"/>
      <c r="AD1102" s="785">
        <v>0</v>
      </c>
      <c r="AE1102" s="1178" t="s">
        <v>1972</v>
      </c>
      <c r="AF1102" s="786" t="s">
        <v>1765</v>
      </c>
      <c r="AG1102" s="787" t="s">
        <v>719</v>
      </c>
      <c r="AH1102" s="787" t="s">
        <v>1730</v>
      </c>
      <c r="AI1102" s="787">
        <v>5000</v>
      </c>
      <c r="AJ1102" s="787">
        <v>500</v>
      </c>
      <c r="AK1102" s="787">
        <v>500</v>
      </c>
      <c r="AL1102" s="742">
        <v>1.4999999999999999E-2</v>
      </c>
      <c r="AM1102" s="742">
        <v>0.1</v>
      </c>
      <c r="AN1102" s="743" t="s">
        <v>666</v>
      </c>
      <c r="AO1102" s="1172" t="s">
        <v>34</v>
      </c>
      <c r="AP1102" s="1178" t="s">
        <v>1727</v>
      </c>
      <c r="AQ1102" s="745" t="s">
        <v>659</v>
      </c>
      <c r="AR1102" s="742">
        <v>4.0000000000000001E-3</v>
      </c>
      <c r="AS1102" s="742">
        <v>4.0000000000000001E-3</v>
      </c>
      <c r="AT1102" s="742" t="s">
        <v>1414</v>
      </c>
      <c r="AU1102" s="742" t="s">
        <v>2724</v>
      </c>
      <c r="AX1102"/>
      <c r="AY1102" s="190"/>
      <c r="AZ1102" s="176"/>
      <c r="BA1102" s="176"/>
      <c r="BB1102" s="176"/>
      <c r="BC1102" s="751"/>
      <c r="BD1102" s="176"/>
      <c r="BE1102" s="176"/>
      <c r="BF1102" s="176"/>
      <c r="BG1102" s="176"/>
      <c r="BH1102" s="751"/>
      <c r="BI1102" s="178"/>
      <c r="BJ1102" s="191"/>
      <c r="BK1102" s="191"/>
      <c r="BL1102" s="191"/>
      <c r="BM1102" s="178"/>
      <c r="BN1102" s="178"/>
      <c r="BO1102" s="178"/>
      <c r="BP1102" s="178"/>
      <c r="BQ1102" s="178"/>
      <c r="BR1102" s="178"/>
      <c r="BS1102" s="178"/>
      <c r="BT1102" s="178"/>
      <c r="BU1102" s="179"/>
      <c r="BV1102" s="180"/>
      <c r="BW1102" s="181"/>
      <c r="BX1102" s="177"/>
      <c r="BY1102"/>
      <c r="CA1102"/>
    </row>
    <row r="1103" spans="2:79" ht="18.75">
      <c r="B1103" s="1170" t="s">
        <v>367</v>
      </c>
      <c r="C1103" s="335">
        <v>31923988000194</v>
      </c>
      <c r="D1103" s="1170" t="s">
        <v>14</v>
      </c>
      <c r="E1103" s="1170" t="s">
        <v>614</v>
      </c>
      <c r="F1103" s="1170" t="s">
        <v>1414</v>
      </c>
      <c r="G1103" s="1172" t="s">
        <v>1414</v>
      </c>
      <c r="H1103" s="1172" t="s">
        <v>1337</v>
      </c>
      <c r="I1103" s="1172" t="s">
        <v>34</v>
      </c>
      <c r="J1103" s="1172" t="s">
        <v>608</v>
      </c>
      <c r="K1103" s="1172" t="s">
        <v>48</v>
      </c>
      <c r="L1103" s="740" t="s">
        <v>1414</v>
      </c>
      <c r="M1103" s="740" t="s">
        <v>1411</v>
      </c>
      <c r="N1103" s="1172" t="s">
        <v>3874</v>
      </c>
      <c r="O1103" s="1172" t="s">
        <v>1320</v>
      </c>
      <c r="P1103" s="783">
        <v>43608</v>
      </c>
      <c r="Q1103" s="741">
        <v>9.5856774500000004</v>
      </c>
      <c r="R1103" s="741">
        <v>10.039322097550199</v>
      </c>
      <c r="S1103" s="784">
        <v>3</v>
      </c>
      <c r="T1103" s="742">
        <v>-4.5773359353743159E-2</v>
      </c>
      <c r="U1103" s="743">
        <v>-1.4082657441525726</v>
      </c>
      <c r="V1103" s="742">
        <v>-0.12740863770713262</v>
      </c>
      <c r="W1103" s="743">
        <v>-0.96311333273066491</v>
      </c>
      <c r="X1103" s="742">
        <v>-7.9900935753544067E-2</v>
      </c>
      <c r="Y1103" s="743">
        <v>-0.38920775654778383</v>
      </c>
      <c r="Z1103" s="742">
        <v>0.49916675565315205</v>
      </c>
      <c r="AA1103" s="743">
        <v>2.1508656549118799</v>
      </c>
      <c r="AB1103" s="742">
        <v>0.20205137857950703</v>
      </c>
      <c r="AC1103" s="744">
        <v>-1.285301551583059</v>
      </c>
      <c r="AD1103" s="785">
        <v>32239786000190</v>
      </c>
      <c r="AE1103" s="1178" t="s">
        <v>1972</v>
      </c>
      <c r="AF1103" s="786" t="s">
        <v>1725</v>
      </c>
      <c r="AG1103" s="787" t="s">
        <v>1428</v>
      </c>
      <c r="AH1103" s="787" t="s">
        <v>1730</v>
      </c>
      <c r="AI1103" s="787">
        <v>1000</v>
      </c>
      <c r="AJ1103" s="787">
        <v>0</v>
      </c>
      <c r="AK1103" s="787">
        <v>0</v>
      </c>
      <c r="AL1103" s="742">
        <v>0</v>
      </c>
      <c r="AM1103" s="742">
        <v>0</v>
      </c>
      <c r="AN1103" s="743" t="s">
        <v>666</v>
      </c>
      <c r="AO1103" s="1172" t="s">
        <v>34</v>
      </c>
      <c r="AP1103" s="1178" t="s">
        <v>1727</v>
      </c>
      <c r="AQ1103" s="745" t="s">
        <v>670</v>
      </c>
      <c r="AR1103" s="742">
        <v>2.9333333333333299E-3</v>
      </c>
      <c r="AS1103" s="742">
        <v>2.9333333333333299E-3</v>
      </c>
      <c r="AT1103" s="742" t="s">
        <v>1414</v>
      </c>
      <c r="AU1103" s="742" t="s">
        <v>2724</v>
      </c>
      <c r="AX1103"/>
      <c r="AY1103" s="190"/>
      <c r="AZ1103" s="176"/>
      <c r="BA1103" s="176"/>
      <c r="BB1103" s="176"/>
      <c r="BC1103" s="751"/>
      <c r="BD1103" s="176"/>
      <c r="BE1103" s="176"/>
      <c r="BF1103" s="176"/>
      <c r="BG1103" s="176"/>
      <c r="BH1103" s="751"/>
      <c r="BI1103" s="178"/>
      <c r="BJ1103" s="191"/>
      <c r="BK1103" s="191"/>
      <c r="BL1103" s="191"/>
      <c r="BM1103" s="178"/>
      <c r="BN1103" s="178"/>
      <c r="BO1103" s="178"/>
      <c r="BP1103" s="178"/>
      <c r="BQ1103" s="178"/>
      <c r="BR1103" s="178"/>
      <c r="BS1103" s="178"/>
      <c r="BT1103" s="178"/>
      <c r="BU1103" s="179"/>
      <c r="BV1103" s="180"/>
      <c r="BW1103" s="181"/>
      <c r="BX1103" s="177"/>
      <c r="BY1103"/>
      <c r="CA1103"/>
    </row>
    <row r="1104" spans="2:79" ht="18.75">
      <c r="B1104" s="1170" t="s">
        <v>4769</v>
      </c>
      <c r="C1104" s="335">
        <v>31248460000167</v>
      </c>
      <c r="D1104" s="1170" t="s">
        <v>13</v>
      </c>
      <c r="E1104" s="1170" t="s">
        <v>615</v>
      </c>
      <c r="F1104" s="1170" t="s">
        <v>619</v>
      </c>
      <c r="G1104" s="1172" t="s">
        <v>34</v>
      </c>
      <c r="H1104" s="1172" t="s">
        <v>1336</v>
      </c>
      <c r="I1104" s="1172" t="s">
        <v>34</v>
      </c>
      <c r="J1104" s="1172" t="s">
        <v>608</v>
      </c>
      <c r="K1104" s="1172" t="s">
        <v>48</v>
      </c>
      <c r="L1104" s="740" t="s">
        <v>1414</v>
      </c>
      <c r="M1104" s="740" t="s">
        <v>34</v>
      </c>
      <c r="N1104" s="1172" t="s">
        <v>4770</v>
      </c>
      <c r="O1104" s="1172" t="s">
        <v>1320</v>
      </c>
      <c r="P1104" s="783">
        <v>43930</v>
      </c>
      <c r="Q1104" s="741">
        <v>154.74012995000001</v>
      </c>
      <c r="R1104" s="741">
        <v>134.67760313518517</v>
      </c>
      <c r="S1104" s="784">
        <v>4</v>
      </c>
      <c r="T1104" s="742">
        <v>1.2955205059724584E-2</v>
      </c>
      <c r="U1104" s="743">
        <v>0.39858056633088834</v>
      </c>
      <c r="V1104" s="742">
        <v>1.2955205059724584E-2</v>
      </c>
      <c r="W1104" s="743">
        <v>9.7931591969152715E-2</v>
      </c>
      <c r="X1104" s="742">
        <v>1.2955205059724584E-2</v>
      </c>
      <c r="Y1104" s="743">
        <v>6.3106473652134287E-2</v>
      </c>
      <c r="Z1104" s="742"/>
      <c r="AA1104" s="743"/>
      <c r="AB1104" s="742">
        <v>3.9640357169953358E-3</v>
      </c>
      <c r="AC1104" s="744">
        <v>-30.103943591944088</v>
      </c>
      <c r="AD1104" s="785">
        <v>0</v>
      </c>
      <c r="AE1104" s="1178" t="s">
        <v>1972</v>
      </c>
      <c r="AF1104" s="786" t="s">
        <v>1765</v>
      </c>
      <c r="AG1104" s="787" t="s">
        <v>719</v>
      </c>
      <c r="AH1104" s="787" t="s">
        <v>2116</v>
      </c>
      <c r="AI1104" s="787">
        <v>0</v>
      </c>
      <c r="AJ1104" s="787">
        <v>0</v>
      </c>
      <c r="AK1104" s="787">
        <v>0</v>
      </c>
      <c r="AL1104" s="742">
        <v>8.0000000000000002E-3</v>
      </c>
      <c r="AM1104" s="742">
        <v>0</v>
      </c>
      <c r="AN1104" s="743" t="s">
        <v>64</v>
      </c>
      <c r="AO1104" s="1172" t="s">
        <v>4623</v>
      </c>
      <c r="AP1104" s="1178" t="s">
        <v>1742</v>
      </c>
      <c r="AQ1104" s="745" t="s">
        <v>2174</v>
      </c>
      <c r="AR1104" s="742">
        <v>0</v>
      </c>
      <c r="AS1104" s="742">
        <v>0</v>
      </c>
      <c r="AT1104" s="742" t="s">
        <v>1414</v>
      </c>
      <c r="AU1104" s="742" t="s">
        <v>2724</v>
      </c>
      <c r="AX1104"/>
      <c r="AY1104" s="190"/>
      <c r="AZ1104" s="176"/>
      <c r="BA1104" s="176"/>
      <c r="BB1104" s="176"/>
      <c r="BC1104" s="751"/>
      <c r="BD1104" s="176"/>
      <c r="BE1104" s="176"/>
      <c r="BF1104" s="176"/>
      <c r="BG1104" s="176"/>
      <c r="BH1104" s="751"/>
      <c r="BI1104" s="178"/>
      <c r="BJ1104" s="191"/>
      <c r="BK1104" s="191"/>
      <c r="BL1104" s="191"/>
      <c r="BM1104" s="178"/>
      <c r="BN1104" s="178"/>
      <c r="BO1104" s="178"/>
      <c r="BP1104" s="178"/>
      <c r="BQ1104" s="178"/>
      <c r="BR1104" s="178"/>
      <c r="BS1104" s="178"/>
      <c r="BT1104" s="178"/>
      <c r="BU1104" s="179"/>
      <c r="BV1104" s="180"/>
      <c r="BW1104" s="181"/>
      <c r="BX1104" s="177"/>
      <c r="BY1104"/>
      <c r="CA1104"/>
    </row>
    <row r="1105" spans="2:79" ht="18.75">
      <c r="B1105" s="1170" t="s">
        <v>1177</v>
      </c>
      <c r="C1105" s="335">
        <v>37308394000150</v>
      </c>
      <c r="D1105" s="1170" t="s">
        <v>14</v>
      </c>
      <c r="E1105" s="1170" t="s">
        <v>607</v>
      </c>
      <c r="F1105" s="1170" t="s">
        <v>1414</v>
      </c>
      <c r="G1105" s="1172" t="s">
        <v>1414</v>
      </c>
      <c r="H1105" s="1172" t="s">
        <v>34</v>
      </c>
      <c r="I1105" s="1172" t="s">
        <v>34</v>
      </c>
      <c r="J1105" s="1172" t="s">
        <v>611</v>
      </c>
      <c r="K1105" s="1172" t="s">
        <v>48</v>
      </c>
      <c r="L1105" s="740" t="s">
        <v>1414</v>
      </c>
      <c r="M1105" s="740" t="s">
        <v>34</v>
      </c>
      <c r="N1105" s="1172" t="s">
        <v>3875</v>
      </c>
      <c r="O1105" s="1172" t="s">
        <v>1320</v>
      </c>
      <c r="P1105" s="783">
        <v>44055</v>
      </c>
      <c r="Q1105" s="741">
        <v>343.83749332000002</v>
      </c>
      <c r="R1105" s="741">
        <v>328.00415695971191</v>
      </c>
      <c r="S1105" s="784">
        <v>4</v>
      </c>
      <c r="T1105" s="742">
        <v>3.3088417225735522E-2</v>
      </c>
      <c r="U1105" s="743">
        <v>1.0180001023547487</v>
      </c>
      <c r="V1105" s="742">
        <v>3.8759319281285398E-2</v>
      </c>
      <c r="W1105" s="743">
        <v>0.29299125898495426</v>
      </c>
      <c r="X1105" s="742">
        <v>-9.9426174095795794E-2</v>
      </c>
      <c r="Y1105" s="743">
        <v>-0.48431770913568567</v>
      </c>
      <c r="Z1105" s="742"/>
      <c r="AA1105" s="743"/>
      <c r="AB1105" s="742">
        <v>0.26520021813740891</v>
      </c>
      <c r="AC1105" s="744">
        <v>-0.3526731390200365</v>
      </c>
      <c r="AD1105" s="785">
        <v>37308317000108</v>
      </c>
      <c r="AE1105" s="1178" t="s">
        <v>1972</v>
      </c>
      <c r="AF1105" s="786" t="s">
        <v>1765</v>
      </c>
      <c r="AG1105" s="787" t="s">
        <v>719</v>
      </c>
      <c r="AH1105" s="787" t="s">
        <v>1726</v>
      </c>
      <c r="AI1105" s="787">
        <v>5000</v>
      </c>
      <c r="AJ1105" s="787">
        <v>500</v>
      </c>
      <c r="AK1105" s="787">
        <v>500</v>
      </c>
      <c r="AL1105" s="742">
        <v>8.5000000000000006E-3</v>
      </c>
      <c r="AM1105" s="742">
        <v>0.2</v>
      </c>
      <c r="AN1105" s="743" t="s">
        <v>2124</v>
      </c>
      <c r="AO1105" s="1172" t="s">
        <v>34</v>
      </c>
      <c r="AP1105" s="1178" t="s">
        <v>1727</v>
      </c>
      <c r="AQ1105" s="745" t="s">
        <v>687</v>
      </c>
      <c r="AR1105" s="742">
        <v>4.0233333333333302E-3</v>
      </c>
      <c r="AS1105" s="742">
        <v>4.0233333333333302E-3</v>
      </c>
      <c r="AT1105" s="742" t="s">
        <v>1414</v>
      </c>
      <c r="AU1105" s="742" t="s">
        <v>2724</v>
      </c>
      <c r="AX1105"/>
      <c r="AY1105" s="190"/>
      <c r="AZ1105" s="176"/>
      <c r="BA1105" s="176"/>
      <c r="BB1105" s="176"/>
      <c r="BC1105" s="751"/>
      <c r="BD1105" s="176"/>
      <c r="BE1105" s="176"/>
      <c r="BF1105" s="176"/>
      <c r="BG1105" s="176"/>
      <c r="BH1105" s="751"/>
      <c r="BI1105" s="178"/>
      <c r="BJ1105" s="191"/>
      <c r="BK1105" s="191"/>
      <c r="BL1105" s="191"/>
      <c r="BM1105" s="178"/>
      <c r="BN1105" s="178"/>
      <c r="BO1105" s="178"/>
      <c r="BP1105" s="178"/>
      <c r="BQ1105" s="178"/>
      <c r="BR1105" s="178"/>
      <c r="BS1105" s="178"/>
      <c r="BT1105" s="178"/>
      <c r="BU1105" s="179"/>
      <c r="BV1105" s="180"/>
      <c r="BW1105" s="181"/>
      <c r="BX1105" s="177"/>
      <c r="BY1105"/>
      <c r="CA1105"/>
    </row>
    <row r="1106" spans="2:79" ht="18.75">
      <c r="B1106" s="1170" t="s">
        <v>1686</v>
      </c>
      <c r="C1106" s="335">
        <v>37308317000108</v>
      </c>
      <c r="D1106" s="1170" t="s">
        <v>14</v>
      </c>
      <c r="E1106" s="1170" t="s">
        <v>607</v>
      </c>
      <c r="F1106" s="1170" t="s">
        <v>1414</v>
      </c>
      <c r="G1106" s="1172" t="s">
        <v>1414</v>
      </c>
      <c r="H1106" s="1172" t="s">
        <v>34</v>
      </c>
      <c r="I1106" s="1172" t="s">
        <v>34</v>
      </c>
      <c r="J1106" s="1172" t="s">
        <v>611</v>
      </c>
      <c r="K1106" s="1172" t="s">
        <v>49</v>
      </c>
      <c r="L1106" s="740" t="s">
        <v>1414</v>
      </c>
      <c r="M1106" s="740" t="s">
        <v>34</v>
      </c>
      <c r="N1106" s="1172" t="s">
        <v>3876</v>
      </c>
      <c r="O1106" s="1172" t="s">
        <v>1320</v>
      </c>
      <c r="P1106" s="783">
        <v>44055</v>
      </c>
      <c r="Q1106" s="741">
        <v>343.83749332000002</v>
      </c>
      <c r="R1106" s="741">
        <v>327.86330265389336</v>
      </c>
      <c r="S1106" s="784">
        <v>4</v>
      </c>
      <c r="T1106" s="742">
        <v>3.3088417225735522E-2</v>
      </c>
      <c r="U1106" s="743">
        <v>1.0180001023547487</v>
      </c>
      <c r="V1106" s="742">
        <v>3.8759319281285176E-2</v>
      </c>
      <c r="W1106" s="743">
        <v>0.29299125898495254</v>
      </c>
      <c r="X1106" s="742">
        <v>-9.9426174095795905E-2</v>
      </c>
      <c r="Y1106" s="743">
        <v>-0.48431770913568623</v>
      </c>
      <c r="Z1106" s="742"/>
      <c r="AA1106" s="743"/>
      <c r="AB1106" s="742">
        <v>0.26488526053969447</v>
      </c>
      <c r="AC1106" s="744">
        <v>-0.35309247939563182</v>
      </c>
      <c r="AD1106" s="785">
        <v>0</v>
      </c>
      <c r="AE1106" s="1178" t="s">
        <v>1972</v>
      </c>
      <c r="AF1106" s="786" t="s">
        <v>1765</v>
      </c>
      <c r="AG1106" s="787" t="s">
        <v>719</v>
      </c>
      <c r="AH1106" s="787" t="s">
        <v>1726</v>
      </c>
      <c r="AI1106" s="787">
        <v>5000</v>
      </c>
      <c r="AJ1106" s="787">
        <v>500</v>
      </c>
      <c r="AK1106" s="787">
        <v>500</v>
      </c>
      <c r="AL1106" s="742">
        <v>1.5E-3</v>
      </c>
      <c r="AM1106" s="742">
        <v>0</v>
      </c>
      <c r="AN1106" s="743" t="s">
        <v>2119</v>
      </c>
      <c r="AO1106" s="1172" t="s">
        <v>34</v>
      </c>
      <c r="AP1106" s="1178" t="s">
        <v>1727</v>
      </c>
      <c r="AQ1106" s="745" t="s">
        <v>687</v>
      </c>
      <c r="AR1106" s="742">
        <v>0</v>
      </c>
      <c r="AS1106" s="742">
        <v>0</v>
      </c>
      <c r="AT1106" s="742" t="s">
        <v>1414</v>
      </c>
      <c r="AU1106" s="742" t="s">
        <v>2724</v>
      </c>
      <c r="AX1106"/>
      <c r="AY1106" s="190"/>
      <c r="AZ1106" s="176"/>
      <c r="BA1106" s="176"/>
      <c r="BB1106" s="176"/>
      <c r="BC1106" s="751"/>
      <c r="BD1106" s="176"/>
      <c r="BE1106" s="176"/>
      <c r="BF1106" s="176"/>
      <c r="BG1106" s="176"/>
      <c r="BH1106" s="751"/>
      <c r="BI1106" s="178"/>
      <c r="BJ1106" s="191"/>
      <c r="BK1106" s="191"/>
      <c r="BL1106" s="191"/>
      <c r="BM1106" s="178"/>
      <c r="BN1106" s="178"/>
      <c r="BO1106" s="178"/>
      <c r="BP1106" s="178"/>
      <c r="BQ1106" s="178"/>
      <c r="BR1106" s="178"/>
      <c r="BS1106" s="178"/>
      <c r="BT1106" s="178"/>
      <c r="BU1106" s="179"/>
      <c r="BV1106" s="180"/>
      <c r="BW1106" s="181"/>
      <c r="BX1106" s="177"/>
      <c r="BY1106"/>
      <c r="CA1106"/>
    </row>
    <row r="1107" spans="2:79" ht="18.75">
      <c r="B1107" s="1170" t="s">
        <v>1178</v>
      </c>
      <c r="C1107" s="335">
        <v>35744790000102</v>
      </c>
      <c r="D1107" s="1170" t="s">
        <v>13</v>
      </c>
      <c r="E1107" s="1170" t="s">
        <v>616</v>
      </c>
      <c r="F1107" s="1170" t="s">
        <v>617</v>
      </c>
      <c r="G1107" s="1172" t="s">
        <v>34</v>
      </c>
      <c r="H1107" s="1172" t="s">
        <v>1337</v>
      </c>
      <c r="I1107" s="1172" t="s">
        <v>34</v>
      </c>
      <c r="J1107" s="1172" t="s">
        <v>608</v>
      </c>
      <c r="K1107" s="1172" t="s">
        <v>1414</v>
      </c>
      <c r="L1107" s="740" t="s">
        <v>1414</v>
      </c>
      <c r="M1107" s="740" t="s">
        <v>34</v>
      </c>
      <c r="N1107" s="1172" t="s">
        <v>3877</v>
      </c>
      <c r="O1107" s="1172" t="s">
        <v>1320</v>
      </c>
      <c r="P1107" s="783">
        <v>43924</v>
      </c>
      <c r="Q1107" s="741">
        <v>40.90080356</v>
      </c>
      <c r="R1107" s="741">
        <v>54.039325733076907</v>
      </c>
      <c r="S1107" s="784">
        <v>10</v>
      </c>
      <c r="T1107" s="742">
        <v>9.0956148553684502E-2</v>
      </c>
      <c r="U1107" s="743">
        <v>2.7983619737914585</v>
      </c>
      <c r="V1107" s="742">
        <v>0.1003693060707147</v>
      </c>
      <c r="W1107" s="743">
        <v>0.75871635246452807</v>
      </c>
      <c r="X1107" s="742">
        <v>5.7363365259197385E-2</v>
      </c>
      <c r="Y1107" s="743">
        <v>0.27942434578524944</v>
      </c>
      <c r="Z1107" s="742"/>
      <c r="AA1107" s="743"/>
      <c r="AB1107" s="742">
        <v>8.7252072180738952E-2</v>
      </c>
      <c r="AC1107" s="744">
        <v>-0.36582519832618127</v>
      </c>
      <c r="AD1107" s="785">
        <v>35769107000183</v>
      </c>
      <c r="AE1107" s="1178" t="s">
        <v>1972</v>
      </c>
      <c r="AF1107" s="786" t="s">
        <v>1725</v>
      </c>
      <c r="AG1107" s="787" t="s">
        <v>1428</v>
      </c>
      <c r="AH1107" s="787" t="s">
        <v>1726</v>
      </c>
      <c r="AI1107" s="787">
        <v>5000</v>
      </c>
      <c r="AJ1107" s="787">
        <v>0</v>
      </c>
      <c r="AK1107" s="787">
        <v>0</v>
      </c>
      <c r="AL1107" s="742">
        <v>7.4999999999999997E-3</v>
      </c>
      <c r="AM1107" s="742">
        <v>0</v>
      </c>
      <c r="AN1107" s="743" t="s">
        <v>34</v>
      </c>
      <c r="AO1107" s="1172" t="s">
        <v>34</v>
      </c>
      <c r="AP1107" s="1178" t="s">
        <v>1742</v>
      </c>
      <c r="AQ1107" s="745" t="s">
        <v>679</v>
      </c>
      <c r="AR1107" s="742">
        <v>4.3499999999999997E-3</v>
      </c>
      <c r="AS1107" s="742">
        <v>4.3499999999999997E-3</v>
      </c>
      <c r="AT1107" s="742" t="s">
        <v>1414</v>
      </c>
      <c r="AU1107" s="742" t="s">
        <v>2724</v>
      </c>
      <c r="AX1107"/>
      <c r="AY1107" s="190"/>
      <c r="AZ1107" s="176"/>
      <c r="BA1107" s="176"/>
      <c r="BB1107" s="176"/>
      <c r="BC1107" s="751"/>
      <c r="BD1107" s="176"/>
      <c r="BE1107" s="176"/>
      <c r="BF1107" s="176"/>
      <c r="BG1107" s="176"/>
      <c r="BH1107" s="751"/>
      <c r="BI1107" s="178"/>
      <c r="BJ1107" s="191"/>
      <c r="BK1107" s="191"/>
      <c r="BL1107" s="191"/>
      <c r="BM1107" s="178"/>
      <c r="BN1107" s="178"/>
      <c r="BO1107" s="178"/>
      <c r="BP1107" s="178"/>
      <c r="BQ1107" s="178"/>
      <c r="BR1107" s="178"/>
      <c r="BS1107" s="178"/>
      <c r="BT1107" s="178"/>
      <c r="BU1107" s="179"/>
      <c r="BV1107" s="180"/>
      <c r="BW1107" s="181"/>
      <c r="BX1107" s="177"/>
      <c r="BY1107"/>
      <c r="CA1107"/>
    </row>
    <row r="1108" spans="2:79" ht="18.75">
      <c r="B1108" s="1170" t="s">
        <v>368</v>
      </c>
      <c r="C1108" s="335">
        <v>11301137000100</v>
      </c>
      <c r="D1108" s="1170" t="s">
        <v>13</v>
      </c>
      <c r="E1108" s="1170" t="s">
        <v>615</v>
      </c>
      <c r="F1108" s="1170" t="s">
        <v>619</v>
      </c>
      <c r="G1108" s="1172" t="s">
        <v>34</v>
      </c>
      <c r="H1108" s="1172" t="s">
        <v>1337</v>
      </c>
      <c r="I1108" s="1172" t="s">
        <v>34</v>
      </c>
      <c r="J1108" s="1172" t="s">
        <v>1414</v>
      </c>
      <c r="K1108" s="1172" t="s">
        <v>48</v>
      </c>
      <c r="L1108" s="740" t="s">
        <v>1414</v>
      </c>
      <c r="M1108" s="740" t="s">
        <v>34</v>
      </c>
      <c r="N1108" s="1172" t="s">
        <v>3878</v>
      </c>
      <c r="O1108" s="1172" t="s">
        <v>1320</v>
      </c>
      <c r="P1108" s="783">
        <v>40125</v>
      </c>
      <c r="Q1108" s="741">
        <v>124.778317</v>
      </c>
      <c r="R1108" s="741">
        <v>142.46823469747895</v>
      </c>
      <c r="S1108" s="784">
        <v>31</v>
      </c>
      <c r="T1108" s="742">
        <v>-7.0600693853929419E-2</v>
      </c>
      <c r="U1108" s="743">
        <v>-2.1721049114950164</v>
      </c>
      <c r="V1108" s="742">
        <v>-7.8635262805638262E-2</v>
      </c>
      <c r="W1108" s="743">
        <v>-0.59442335616975339</v>
      </c>
      <c r="X1108" s="742">
        <v>-6.1210973905259092E-3</v>
      </c>
      <c r="Y1108" s="743">
        <v>-2.9816654342141556E-2</v>
      </c>
      <c r="Z1108" s="742">
        <v>0.24346125504620453</v>
      </c>
      <c r="AA1108" s="743">
        <v>1.0490531387560691</v>
      </c>
      <c r="AB1108" s="742">
        <v>0.17978966206515606</v>
      </c>
      <c r="AC1108" s="744">
        <v>-1.1731685407462584</v>
      </c>
      <c r="AD1108" s="785">
        <v>11286399000135</v>
      </c>
      <c r="AE1108" s="1178" t="s">
        <v>1818</v>
      </c>
      <c r="AF1108" s="786" t="s">
        <v>1819</v>
      </c>
      <c r="AG1108" s="787" t="s">
        <v>736</v>
      </c>
      <c r="AH1108" s="787" t="s">
        <v>1730</v>
      </c>
      <c r="AI1108" s="787">
        <v>500</v>
      </c>
      <c r="AJ1108" s="787">
        <v>0</v>
      </c>
      <c r="AK1108" s="787">
        <v>500</v>
      </c>
      <c r="AL1108" s="742">
        <v>0.02</v>
      </c>
      <c r="AM1108" s="742">
        <v>0.2</v>
      </c>
      <c r="AN1108" s="743" t="s">
        <v>64</v>
      </c>
      <c r="AO1108" s="1172" t="s">
        <v>34</v>
      </c>
      <c r="AP1108" s="1178" t="s">
        <v>1742</v>
      </c>
      <c r="AQ1108" s="745" t="s">
        <v>671</v>
      </c>
      <c r="AR1108" s="742">
        <v>4.6666666666666697E-3</v>
      </c>
      <c r="AS1108" s="742">
        <v>4.6666666666666697E-3</v>
      </c>
      <c r="AT1108" s="742" t="s">
        <v>1414</v>
      </c>
      <c r="AU1108" s="742" t="s">
        <v>2724</v>
      </c>
      <c r="AX1108"/>
      <c r="AY1108" s="190"/>
      <c r="AZ1108" s="176"/>
      <c r="BA1108" s="176"/>
      <c r="BB1108" s="176"/>
      <c r="BC1108" s="751"/>
      <c r="BD1108" s="176"/>
      <c r="BE1108" s="176"/>
      <c r="BF1108" s="176"/>
      <c r="BG1108" s="176"/>
      <c r="BH1108" s="751"/>
      <c r="BI1108" s="178"/>
      <c r="BJ1108" s="191"/>
      <c r="BK1108" s="191"/>
      <c r="BL1108" s="191"/>
      <c r="BM1108" s="178"/>
      <c r="BN1108" s="178"/>
      <c r="BO1108" s="178"/>
      <c r="BP1108" s="178"/>
      <c r="BQ1108" s="178"/>
      <c r="BR1108" s="178"/>
      <c r="BS1108" s="178"/>
      <c r="BT1108" s="178"/>
      <c r="BU1108" s="179"/>
      <c r="BV1108" s="180"/>
      <c r="BW1108" s="181"/>
      <c r="BX1108" s="177"/>
      <c r="BY1108"/>
      <c r="CA1108"/>
    </row>
    <row r="1109" spans="2:79" ht="18.75">
      <c r="B1109" s="1170" t="s">
        <v>1179</v>
      </c>
      <c r="C1109" s="335">
        <v>27880333000109</v>
      </c>
      <c r="D1109" s="1170" t="s">
        <v>13</v>
      </c>
      <c r="E1109" s="1170" t="s">
        <v>615</v>
      </c>
      <c r="F1109" s="1170" t="s">
        <v>619</v>
      </c>
      <c r="G1109" s="1172" t="s">
        <v>34</v>
      </c>
      <c r="H1109" s="1172" t="s">
        <v>1336</v>
      </c>
      <c r="I1109" s="1172" t="s">
        <v>34</v>
      </c>
      <c r="J1109" s="1172" t="s">
        <v>1414</v>
      </c>
      <c r="K1109" s="1172" t="s">
        <v>48</v>
      </c>
      <c r="L1109" s="740" t="s">
        <v>1414</v>
      </c>
      <c r="M1109" s="740" t="s">
        <v>1411</v>
      </c>
      <c r="N1109" s="1172" t="s">
        <v>3879</v>
      </c>
      <c r="O1109" s="1172" t="s">
        <v>1320</v>
      </c>
      <c r="P1109" s="783">
        <v>42932</v>
      </c>
      <c r="Q1109" s="741">
        <v>13.873777390000001</v>
      </c>
      <c r="R1109" s="741">
        <v>15.891024163467748</v>
      </c>
      <c r="S1109" s="784">
        <v>35</v>
      </c>
      <c r="T1109" s="742">
        <v>4.791193760018464E-3</v>
      </c>
      <c r="U1109" s="743">
        <v>0.1474061362568487</v>
      </c>
      <c r="V1109" s="742">
        <v>6.6505570238198031E-2</v>
      </c>
      <c r="W1109" s="743">
        <v>0.50273201683937663</v>
      </c>
      <c r="X1109" s="742">
        <v>0.11211235763864669</v>
      </c>
      <c r="Y1109" s="743">
        <v>0.54611374430474069</v>
      </c>
      <c r="Z1109" s="742">
        <v>0.24899815150399407</v>
      </c>
      <c r="AA1109" s="743">
        <v>1.072911138694947</v>
      </c>
      <c r="AB1109" s="742">
        <v>2.9670238765983806E-2</v>
      </c>
      <c r="AC1109" s="744">
        <v>-2.2171288529644078</v>
      </c>
      <c r="AD1109" s="785">
        <v>0</v>
      </c>
      <c r="AE1109" s="1178" t="s">
        <v>1950</v>
      </c>
      <c r="AF1109" s="786" t="s">
        <v>1741</v>
      </c>
      <c r="AG1109" s="787" t="s">
        <v>1427</v>
      </c>
      <c r="AH1109" s="787" t="s">
        <v>1730</v>
      </c>
      <c r="AI1109" s="787">
        <v>1000</v>
      </c>
      <c r="AJ1109" s="787">
        <v>100</v>
      </c>
      <c r="AK1109" s="787">
        <v>500</v>
      </c>
      <c r="AL1109" s="742">
        <v>0.01</v>
      </c>
      <c r="AM1109" s="742">
        <v>0.2</v>
      </c>
      <c r="AN1109" s="743" t="s">
        <v>2124</v>
      </c>
      <c r="AO1109" s="1172" t="s">
        <v>34</v>
      </c>
      <c r="AP1109" s="1178" t="s">
        <v>1742</v>
      </c>
      <c r="AQ1109" s="745" t="s">
        <v>668</v>
      </c>
      <c r="AR1109" s="742">
        <v>3.3333333333333301E-3</v>
      </c>
      <c r="AS1109" s="742">
        <v>3.3333333333333301E-3</v>
      </c>
      <c r="AT1109" s="742" t="s">
        <v>1414</v>
      </c>
      <c r="AU1109" s="742" t="s">
        <v>2724</v>
      </c>
      <c r="AX1109"/>
      <c r="AY1109" s="190"/>
      <c r="AZ1109" s="176"/>
      <c r="BA1109" s="176"/>
      <c r="BB1109" s="176"/>
      <c r="BC1109" s="751"/>
      <c r="BD1109" s="176"/>
      <c r="BE1109" s="176"/>
      <c r="BF1109" s="176"/>
      <c r="BG1109" s="176"/>
      <c r="BH1109" s="751"/>
      <c r="BI1109" s="178"/>
      <c r="BJ1109" s="191"/>
      <c r="BK1109" s="191"/>
      <c r="BL1109" s="191"/>
      <c r="BM1109" s="178"/>
      <c r="BN1109" s="178"/>
      <c r="BO1109" s="178"/>
      <c r="BP1109" s="178"/>
      <c r="BQ1109" s="178"/>
      <c r="BR1109" s="178"/>
      <c r="BS1109" s="178"/>
      <c r="BT1109" s="178"/>
      <c r="BU1109" s="179"/>
      <c r="BV1109" s="180"/>
      <c r="BW1109" s="181"/>
      <c r="BX1109" s="177"/>
      <c r="BY1109"/>
      <c r="CA1109"/>
    </row>
    <row r="1110" spans="2:79" ht="18.75">
      <c r="B1110" s="1170" t="s">
        <v>489</v>
      </c>
      <c r="C1110" s="335">
        <v>25274966000148</v>
      </c>
      <c r="D1110" s="1170" t="s">
        <v>11</v>
      </c>
      <c r="E1110" s="1170" t="s">
        <v>620</v>
      </c>
      <c r="F1110" s="1170" t="s">
        <v>685</v>
      </c>
      <c r="G1110" s="1172" t="s">
        <v>1414</v>
      </c>
      <c r="H1110" s="1172" t="s">
        <v>34</v>
      </c>
      <c r="I1110" s="1172" t="s">
        <v>1318</v>
      </c>
      <c r="J1110" s="1172" t="s">
        <v>608</v>
      </c>
      <c r="K1110" s="1172" t="s">
        <v>48</v>
      </c>
      <c r="L1110" s="740" t="s">
        <v>1414</v>
      </c>
      <c r="M1110" s="740" t="s">
        <v>34</v>
      </c>
      <c r="N1110" s="1172" t="s">
        <v>3880</v>
      </c>
      <c r="O1110" s="1172" t="s">
        <v>1320</v>
      </c>
      <c r="P1110" s="783">
        <v>42683</v>
      </c>
      <c r="Q1110" s="741">
        <v>1.749844</v>
      </c>
      <c r="R1110" s="741">
        <v>3.0900196850828725</v>
      </c>
      <c r="S1110" s="784">
        <v>15</v>
      </c>
      <c r="T1110" s="742"/>
      <c r="U1110" s="743"/>
      <c r="V1110" s="742">
        <v>8.4534205683259867E-2</v>
      </c>
      <c r="W1110" s="743">
        <v>0.63901492104868551</v>
      </c>
      <c r="X1110" s="742">
        <v>8.2845252713184658E-2</v>
      </c>
      <c r="Y1110" s="743">
        <v>0.40354990395344148</v>
      </c>
      <c r="Z1110" s="742">
        <v>9.1013999939222545E-2</v>
      </c>
      <c r="AA1110" s="743">
        <v>0.39217132224536511</v>
      </c>
      <c r="AB1110" s="742">
        <v>1.3466702174730808E-2</v>
      </c>
      <c r="AC1110" s="744">
        <v>-3.5460877041560122</v>
      </c>
      <c r="AD1110" s="785">
        <v>0</v>
      </c>
      <c r="AE1110" s="1178" t="s">
        <v>1934</v>
      </c>
      <c r="AF1110" s="786" t="s">
        <v>1935</v>
      </c>
      <c r="AG1110" s="787" t="s">
        <v>1180</v>
      </c>
      <c r="AH1110" s="787" t="s">
        <v>1730</v>
      </c>
      <c r="AI1110" s="787">
        <v>1000</v>
      </c>
      <c r="AJ1110" s="787">
        <v>1000</v>
      </c>
      <c r="AK1110" s="787">
        <v>1000</v>
      </c>
      <c r="AL1110" s="742">
        <v>6.0000000000000001E-3</v>
      </c>
      <c r="AM1110" s="742">
        <v>0.2</v>
      </c>
      <c r="AN1110" s="743" t="s">
        <v>64</v>
      </c>
      <c r="AO1110" s="1172" t="s">
        <v>34</v>
      </c>
      <c r="AP1110" s="1178" t="s">
        <v>1731</v>
      </c>
      <c r="AQ1110" s="745" t="s">
        <v>1370</v>
      </c>
      <c r="AR1110" s="742">
        <v>8.8000000000000003E-4</v>
      </c>
      <c r="AS1110" s="742">
        <v>8.8000000000000003E-4</v>
      </c>
      <c r="AT1110" s="742" t="s">
        <v>1414</v>
      </c>
      <c r="AU1110" s="742" t="s">
        <v>2724</v>
      </c>
      <c r="AX1110"/>
      <c r="AY1110" s="190"/>
      <c r="AZ1110" s="176"/>
      <c r="BA1110" s="176"/>
      <c r="BB1110" s="176"/>
      <c r="BC1110" s="751"/>
      <c r="BD1110" s="176"/>
      <c r="BE1110" s="176"/>
      <c r="BF1110" s="176"/>
      <c r="BG1110" s="176"/>
      <c r="BH1110" s="751"/>
      <c r="BI1110" s="178"/>
      <c r="BJ1110" s="191"/>
      <c r="BK1110" s="191"/>
      <c r="BL1110" s="191"/>
      <c r="BM1110" s="178"/>
      <c r="BN1110" s="178"/>
      <c r="BO1110" s="178"/>
      <c r="BP1110" s="178"/>
      <c r="BQ1110" s="178"/>
      <c r="BR1110" s="178"/>
      <c r="BS1110" s="178"/>
      <c r="BT1110" s="178"/>
      <c r="BU1110" s="179"/>
      <c r="BV1110" s="180"/>
      <c r="BW1110" s="181"/>
      <c r="BX1110" s="177"/>
      <c r="BY1110"/>
      <c r="CA1110"/>
    </row>
    <row r="1111" spans="2:79" ht="18.75">
      <c r="B1111" s="1170" t="s">
        <v>369</v>
      </c>
      <c r="C1111" s="335">
        <v>2444266000159</v>
      </c>
      <c r="D1111" s="1170" t="s">
        <v>14</v>
      </c>
      <c r="E1111" s="1170" t="s">
        <v>607</v>
      </c>
      <c r="F1111" s="1170" t="s">
        <v>1414</v>
      </c>
      <c r="G1111" s="1172" t="s">
        <v>1414</v>
      </c>
      <c r="H1111" s="1172" t="s">
        <v>34</v>
      </c>
      <c r="I1111" s="1172" t="s">
        <v>34</v>
      </c>
      <c r="J1111" s="1172" t="s">
        <v>608</v>
      </c>
      <c r="K1111" s="1172" t="s">
        <v>48</v>
      </c>
      <c r="L1111" s="740" t="s">
        <v>1414</v>
      </c>
      <c r="M1111" s="740" t="s">
        <v>1411</v>
      </c>
      <c r="N1111" s="1172" t="s">
        <v>3881</v>
      </c>
      <c r="O1111" s="1172" t="s">
        <v>1320</v>
      </c>
      <c r="P1111" s="783">
        <v>39466</v>
      </c>
      <c r="Q1111" s="741">
        <v>272.24584199999998</v>
      </c>
      <c r="R1111" s="741">
        <v>290.46894768421055</v>
      </c>
      <c r="S1111" s="784">
        <v>17</v>
      </c>
      <c r="T1111" s="742">
        <v>-7.9226783199833783E-2</v>
      </c>
      <c r="U1111" s="743">
        <v>-2.4374956606850948</v>
      </c>
      <c r="V1111" s="742">
        <v>-0.12307302834350564</v>
      </c>
      <c r="W1111" s="743">
        <v>-0.93033939166381607</v>
      </c>
      <c r="X1111" s="742">
        <v>-2.3381862274468146E-2</v>
      </c>
      <c r="Y1111" s="743">
        <v>-0.11389606484491459</v>
      </c>
      <c r="Z1111" s="742">
        <v>0.44638233444261166</v>
      </c>
      <c r="AA1111" s="743">
        <v>1.9234222256161964</v>
      </c>
      <c r="AB1111" s="742">
        <v>0.22224262835924705</v>
      </c>
      <c r="AC1111" s="744">
        <v>-1.1490205227924466</v>
      </c>
      <c r="AD1111" s="785">
        <v>0</v>
      </c>
      <c r="AE1111" s="1178" t="s">
        <v>1791</v>
      </c>
      <c r="AF1111" s="786" t="s">
        <v>1763</v>
      </c>
      <c r="AG1111" s="787" t="s">
        <v>59</v>
      </c>
      <c r="AH1111" s="787" t="s">
        <v>1730</v>
      </c>
      <c r="AI1111" s="787">
        <v>5000</v>
      </c>
      <c r="AJ1111" s="787">
        <v>1000</v>
      </c>
      <c r="AK1111" s="787">
        <v>5000</v>
      </c>
      <c r="AL1111" s="742">
        <v>1.8000000000000002E-2</v>
      </c>
      <c r="AM1111" s="742">
        <v>0.2</v>
      </c>
      <c r="AN1111" s="743" t="s">
        <v>666</v>
      </c>
      <c r="AO1111" s="1172" t="s">
        <v>34</v>
      </c>
      <c r="AP1111" s="1178" t="s">
        <v>1727</v>
      </c>
      <c r="AQ1111" s="745" t="s">
        <v>659</v>
      </c>
      <c r="AR1111" s="742">
        <v>3.5999999999999999E-3</v>
      </c>
      <c r="AS1111" s="742">
        <v>3.5999999999999999E-3</v>
      </c>
      <c r="AT1111" s="742" t="s">
        <v>1414</v>
      </c>
      <c r="AU1111" s="742" t="s">
        <v>2724</v>
      </c>
      <c r="AX1111"/>
      <c r="AY1111" s="190"/>
      <c r="AZ1111" s="176"/>
      <c r="BA1111" s="176"/>
      <c r="BB1111" s="176"/>
      <c r="BC1111" s="751"/>
      <c r="BD1111" s="176"/>
      <c r="BE1111" s="176"/>
      <c r="BF1111" s="176"/>
      <c r="BG1111" s="176"/>
      <c r="BH1111" s="751"/>
      <c r="BI1111" s="178"/>
      <c r="BJ1111" s="191"/>
      <c r="BK1111" s="191"/>
      <c r="BL1111" s="191"/>
      <c r="BM1111" s="178"/>
      <c r="BN1111" s="178"/>
      <c r="BO1111" s="178"/>
      <c r="BP1111" s="178"/>
      <c r="BQ1111" s="178"/>
      <c r="BR1111" s="178"/>
      <c r="BS1111" s="178"/>
      <c r="BT1111" s="178"/>
      <c r="BU1111" s="179"/>
      <c r="BV1111" s="180"/>
      <c r="BW1111" s="181"/>
      <c r="BX1111" s="177"/>
      <c r="BY1111"/>
      <c r="CA1111"/>
    </row>
    <row r="1112" spans="2:79" ht="18.75">
      <c r="B1112" s="1170" t="s">
        <v>1181</v>
      </c>
      <c r="C1112" s="335">
        <v>34507252000123</v>
      </c>
      <c r="D1112" s="1170" t="s">
        <v>14</v>
      </c>
      <c r="E1112" s="1170" t="s">
        <v>607</v>
      </c>
      <c r="F1112" s="1170" t="s">
        <v>1414</v>
      </c>
      <c r="G1112" s="1172" t="s">
        <v>1414</v>
      </c>
      <c r="H1112" s="1172" t="s">
        <v>34</v>
      </c>
      <c r="I1112" s="1172" t="s">
        <v>34</v>
      </c>
      <c r="J1112" s="1172" t="s">
        <v>608</v>
      </c>
      <c r="K1112" s="1172" t="s">
        <v>48</v>
      </c>
      <c r="L1112" s="740" t="s">
        <v>1414</v>
      </c>
      <c r="M1112" s="740" t="s">
        <v>1411</v>
      </c>
      <c r="N1112" s="1172" t="s">
        <v>3882</v>
      </c>
      <c r="O1112" s="1172" t="s">
        <v>1320</v>
      </c>
      <c r="P1112" s="783">
        <v>43925</v>
      </c>
      <c r="Q1112" s="741">
        <v>0</v>
      </c>
      <c r="R1112" s="741">
        <v>20.945488440125537</v>
      </c>
      <c r="S1112" s="784">
        <v>60</v>
      </c>
      <c r="T1112" s="742">
        <v>-5.0339158722176869E-2</v>
      </c>
      <c r="U1112" s="743">
        <v>-1.5487373839015313</v>
      </c>
      <c r="V1112" s="742">
        <v>-0.16382715354541122</v>
      </c>
      <c r="W1112" s="743">
        <v>-1.2384098808558743</v>
      </c>
      <c r="X1112" s="742">
        <v>-0.13904317182887627</v>
      </c>
      <c r="Y1112" s="743">
        <v>-0.67729721135843601</v>
      </c>
      <c r="Z1112" s="742"/>
      <c r="AA1112" s="743"/>
      <c r="AB1112" s="742">
        <v>0.25534799291632276</v>
      </c>
      <c r="AC1112" s="744">
        <v>-1.1596545672597149</v>
      </c>
      <c r="AD1112" s="785">
        <v>31713596000109</v>
      </c>
      <c r="AE1112" s="1178" t="s">
        <v>2006</v>
      </c>
      <c r="AF1112" s="786" t="s">
        <v>1725</v>
      </c>
      <c r="AG1112" s="787" t="s">
        <v>1428</v>
      </c>
      <c r="AH1112" s="787" t="s">
        <v>1726</v>
      </c>
      <c r="AI1112" s="787">
        <v>1000</v>
      </c>
      <c r="AJ1112" s="787">
        <v>1000</v>
      </c>
      <c r="AK1112" s="787">
        <v>1000</v>
      </c>
      <c r="AL1112" s="742">
        <v>0.02</v>
      </c>
      <c r="AM1112" s="742">
        <v>0.2</v>
      </c>
      <c r="AN1112" s="743" t="s">
        <v>34</v>
      </c>
      <c r="AO1112" s="1172" t="s">
        <v>34</v>
      </c>
      <c r="AP1112" s="1178" t="s">
        <v>1727</v>
      </c>
      <c r="AQ1112" s="745" t="s">
        <v>659</v>
      </c>
      <c r="AR1112" s="742">
        <v>3.7000000000000002E-3</v>
      </c>
      <c r="AS1112" s="742">
        <v>3.7000000000000002E-3</v>
      </c>
      <c r="AT1112" s="742" t="s">
        <v>1414</v>
      </c>
      <c r="AU1112" s="742" t="s">
        <v>2724</v>
      </c>
      <c r="AX1112"/>
      <c r="AY1112" s="190"/>
      <c r="AZ1112" s="176"/>
      <c r="BA1112" s="176"/>
      <c r="BB1112" s="176"/>
      <c r="BC1112" s="751"/>
      <c r="BD1112" s="176"/>
      <c r="BE1112" s="176"/>
      <c r="BF1112" s="176"/>
      <c r="BG1112" s="176"/>
      <c r="BH1112" s="751"/>
      <c r="BI1112" s="178"/>
      <c r="BJ1112" s="191"/>
      <c r="BK1112" s="191"/>
      <c r="BL1112" s="191"/>
      <c r="BM1112" s="178"/>
      <c r="BN1112" s="178"/>
      <c r="BO1112" s="178"/>
      <c r="BP1112" s="178"/>
      <c r="BQ1112" s="178"/>
      <c r="BR1112" s="178"/>
      <c r="BS1112" s="178"/>
      <c r="BT1112" s="178"/>
      <c r="BU1112" s="179"/>
      <c r="BV1112" s="180"/>
      <c r="BW1112" s="181"/>
      <c r="BX1112" s="177"/>
      <c r="BY1112"/>
      <c r="CA1112"/>
    </row>
    <row r="1113" spans="2:79" ht="18.75">
      <c r="B1113" s="1170" t="s">
        <v>45</v>
      </c>
      <c r="C1113" s="335">
        <v>12565159000132</v>
      </c>
      <c r="D1113" s="1170" t="s">
        <v>14</v>
      </c>
      <c r="E1113" s="1170" t="s">
        <v>607</v>
      </c>
      <c r="F1113" s="1170" t="s">
        <v>1414</v>
      </c>
      <c r="G1113" s="1172" t="s">
        <v>1414</v>
      </c>
      <c r="H1113" s="1172" t="s">
        <v>34</v>
      </c>
      <c r="I1113" s="1172" t="s">
        <v>34</v>
      </c>
      <c r="J1113" s="1172" t="s">
        <v>608</v>
      </c>
      <c r="K1113" s="1172" t="s">
        <v>48</v>
      </c>
      <c r="L1113" s="740" t="s">
        <v>1414</v>
      </c>
      <c r="M1113" s="740" t="s">
        <v>34</v>
      </c>
      <c r="N1113" s="1172" t="s">
        <v>3883</v>
      </c>
      <c r="O1113" s="1172" t="s">
        <v>1320</v>
      </c>
      <c r="P1113" s="783">
        <v>40517</v>
      </c>
      <c r="Q1113" s="741">
        <v>602.28907000000004</v>
      </c>
      <c r="R1113" s="741">
        <v>662.19922266393428</v>
      </c>
      <c r="S1113" s="784">
        <v>32</v>
      </c>
      <c r="T1113" s="742">
        <v>-6.4944440989552765E-2</v>
      </c>
      <c r="U1113" s="743">
        <v>-1.9980843182585026</v>
      </c>
      <c r="V1113" s="742">
        <v>-0.10947043079989682</v>
      </c>
      <c r="W1113" s="743">
        <v>-0.8275140001536011</v>
      </c>
      <c r="X1113" s="742">
        <v>-0.21293139947016404</v>
      </c>
      <c r="Y1113" s="743">
        <v>-1.0372162917089061</v>
      </c>
      <c r="Z1113" s="742">
        <v>0.34403777747480868</v>
      </c>
      <c r="AA1113" s="743">
        <v>1.4824285295092035</v>
      </c>
      <c r="AB1113" s="742">
        <v>0.20688260288985058</v>
      </c>
      <c r="AC1113" s="744">
        <v>-1.1685793783695722</v>
      </c>
      <c r="AD1113" s="785">
        <v>13549298000135</v>
      </c>
      <c r="AE1113" s="1178" t="s">
        <v>1770</v>
      </c>
      <c r="AF1113" s="786" t="s">
        <v>1741</v>
      </c>
      <c r="AG1113" s="787" t="s">
        <v>1427</v>
      </c>
      <c r="AH1113" s="787" t="s">
        <v>1726</v>
      </c>
      <c r="AI1113" s="787">
        <v>20000</v>
      </c>
      <c r="AJ1113" s="787">
        <v>5000</v>
      </c>
      <c r="AK1113" s="787">
        <v>5000</v>
      </c>
      <c r="AL1113" s="742">
        <v>0</v>
      </c>
      <c r="AM1113" s="742">
        <v>0.2</v>
      </c>
      <c r="AN1113" s="743" t="s">
        <v>2138</v>
      </c>
      <c r="AO1113" s="1172" t="s">
        <v>34</v>
      </c>
      <c r="AP1113" s="1178" t="s">
        <v>1727</v>
      </c>
      <c r="AQ1113" s="745" t="s">
        <v>659</v>
      </c>
      <c r="AR1113" s="742">
        <v>3.8999999999999998E-3</v>
      </c>
      <c r="AS1113" s="742">
        <v>3.8999999999999998E-3</v>
      </c>
      <c r="AT1113" s="742" t="s">
        <v>1414</v>
      </c>
      <c r="AU1113" s="742" t="s">
        <v>2724</v>
      </c>
      <c r="AX1113"/>
      <c r="AY1113" s="190"/>
      <c r="AZ1113" s="176"/>
      <c r="BA1113" s="176"/>
      <c r="BB1113" s="176"/>
      <c r="BC1113" s="751"/>
      <c r="BD1113" s="176"/>
      <c r="BE1113" s="176"/>
      <c r="BF1113" s="176"/>
      <c r="BG1113" s="176"/>
      <c r="BH1113" s="751"/>
      <c r="BI1113" s="178"/>
      <c r="BJ1113" s="191"/>
      <c r="BK1113" s="191"/>
      <c r="BL1113" s="191"/>
      <c r="BM1113" s="178"/>
      <c r="BN1113" s="178"/>
      <c r="BO1113" s="178"/>
      <c r="BP1113" s="178"/>
      <c r="BQ1113" s="178"/>
      <c r="BR1113" s="178"/>
      <c r="BS1113" s="178"/>
      <c r="BT1113" s="178"/>
      <c r="BU1113" s="179"/>
      <c r="BV1113" s="180"/>
      <c r="BW1113" s="181"/>
      <c r="BX1113" s="177"/>
      <c r="BY1113"/>
      <c r="CA1113"/>
    </row>
    <row r="1114" spans="2:79" ht="18.75">
      <c r="B1114" s="1170" t="s">
        <v>370</v>
      </c>
      <c r="C1114" s="335">
        <v>17898650000107</v>
      </c>
      <c r="D1114" s="1170" t="s">
        <v>14</v>
      </c>
      <c r="E1114" s="1170" t="s">
        <v>607</v>
      </c>
      <c r="F1114" s="1170" t="s">
        <v>1414</v>
      </c>
      <c r="G1114" s="1172" t="s">
        <v>1414</v>
      </c>
      <c r="H1114" s="1172" t="s">
        <v>34</v>
      </c>
      <c r="I1114" s="1172" t="s">
        <v>34</v>
      </c>
      <c r="J1114" s="1172" t="s">
        <v>608</v>
      </c>
      <c r="K1114" s="1172" t="s">
        <v>48</v>
      </c>
      <c r="L1114" s="740" t="s">
        <v>1414</v>
      </c>
      <c r="M1114" s="740" t="s">
        <v>34</v>
      </c>
      <c r="N1114" s="1172" t="s">
        <v>3884</v>
      </c>
      <c r="O1114" s="1172" t="s">
        <v>1320</v>
      </c>
      <c r="P1114" s="783">
        <v>41481</v>
      </c>
      <c r="Q1114" s="741">
        <v>389.86007699999999</v>
      </c>
      <c r="R1114" s="741">
        <v>461.58908048790312</v>
      </c>
      <c r="S1114" s="784">
        <v>32</v>
      </c>
      <c r="T1114" s="742">
        <v>-7.9900673048036275E-2</v>
      </c>
      <c r="U1114" s="743">
        <v>-2.4582285935952974</v>
      </c>
      <c r="V1114" s="742">
        <v>-9.2977232133978127E-2</v>
      </c>
      <c r="W1114" s="743">
        <v>-0.70283784145362749</v>
      </c>
      <c r="X1114" s="742">
        <v>-0.16797664684463642</v>
      </c>
      <c r="Y1114" s="743">
        <v>-0.81823589741776503</v>
      </c>
      <c r="Z1114" s="742">
        <v>0.35510769172712253</v>
      </c>
      <c r="AA1114" s="743">
        <v>1.530127816568027</v>
      </c>
      <c r="AB1114" s="742">
        <v>0.20172355128025274</v>
      </c>
      <c r="AC1114" s="744">
        <v>-1.1167042389692146</v>
      </c>
      <c r="AD1114" s="785">
        <v>0</v>
      </c>
      <c r="AE1114" s="1178" t="s">
        <v>1770</v>
      </c>
      <c r="AF1114" s="786" t="s">
        <v>1725</v>
      </c>
      <c r="AG1114" s="787" t="s">
        <v>1428</v>
      </c>
      <c r="AH1114" s="787" t="s">
        <v>1730</v>
      </c>
      <c r="AI1114" s="787">
        <v>20000</v>
      </c>
      <c r="AJ1114" s="787">
        <v>5000</v>
      </c>
      <c r="AK1114" s="787">
        <v>5000</v>
      </c>
      <c r="AL1114" s="742">
        <v>0.03</v>
      </c>
      <c r="AM1114" s="742">
        <v>0</v>
      </c>
      <c r="AN1114" s="743" t="s">
        <v>2124</v>
      </c>
      <c r="AO1114" s="1172" t="s">
        <v>34</v>
      </c>
      <c r="AP1114" s="1178" t="s">
        <v>1727</v>
      </c>
      <c r="AQ1114" s="745" t="s">
        <v>659</v>
      </c>
      <c r="AR1114" s="742">
        <v>6.0000000000000001E-3</v>
      </c>
      <c r="AS1114" s="742">
        <v>6.0000000000000001E-3</v>
      </c>
      <c r="AT1114" s="742" t="s">
        <v>1414</v>
      </c>
      <c r="AU1114" s="742" t="s">
        <v>2724</v>
      </c>
      <c r="AX1114"/>
      <c r="AY1114" s="190"/>
      <c r="AZ1114" s="176"/>
      <c r="BA1114" s="176"/>
      <c r="BB1114" s="176"/>
      <c r="BC1114" s="751"/>
      <c r="BD1114" s="176"/>
      <c r="BE1114" s="176"/>
      <c r="BF1114" s="176"/>
      <c r="BG1114" s="176"/>
      <c r="BH1114" s="751"/>
      <c r="BI1114" s="178"/>
      <c r="BJ1114" s="191"/>
      <c r="BK1114" s="191"/>
      <c r="BL1114" s="191"/>
      <c r="BM1114" s="178"/>
      <c r="BN1114" s="178"/>
      <c r="BO1114" s="178"/>
      <c r="BP1114" s="178"/>
      <c r="BQ1114" s="178"/>
      <c r="BR1114" s="178"/>
      <c r="BS1114" s="178"/>
      <c r="BT1114" s="178"/>
      <c r="BU1114" s="179"/>
      <c r="BV1114" s="180"/>
      <c r="BW1114" s="181"/>
      <c r="BX1114" s="177"/>
      <c r="BY1114"/>
      <c r="CA1114"/>
    </row>
    <row r="1115" spans="2:79" ht="18.75">
      <c r="B1115" s="1170" t="s">
        <v>1182</v>
      </c>
      <c r="C1115" s="335">
        <v>8912569000135</v>
      </c>
      <c r="D1115" s="1170" t="s">
        <v>14</v>
      </c>
      <c r="E1115" s="1170" t="s">
        <v>607</v>
      </c>
      <c r="F1115" s="1170" t="s">
        <v>1414</v>
      </c>
      <c r="G1115" s="1172" t="s">
        <v>1414</v>
      </c>
      <c r="H1115" s="1172" t="s">
        <v>34</v>
      </c>
      <c r="I1115" s="1172" t="s">
        <v>34</v>
      </c>
      <c r="J1115" s="1172" t="s">
        <v>608</v>
      </c>
      <c r="K1115" s="1172" t="s">
        <v>48</v>
      </c>
      <c r="L1115" s="740" t="s">
        <v>1414</v>
      </c>
      <c r="M1115" s="740" t="s">
        <v>34</v>
      </c>
      <c r="N1115" s="1172" t="s">
        <v>3885</v>
      </c>
      <c r="O1115" s="1172" t="s">
        <v>1323</v>
      </c>
      <c r="P1115" s="783">
        <v>39260</v>
      </c>
      <c r="Q1115" s="741">
        <v>57.685557000000003</v>
      </c>
      <c r="R1115" s="741">
        <v>79.57798484738953</v>
      </c>
      <c r="S1115" s="784">
        <v>3</v>
      </c>
      <c r="T1115" s="742">
        <v>-6.6590724127903456E-2</v>
      </c>
      <c r="U1115" s="743">
        <v>-2.0487339577354375</v>
      </c>
      <c r="V1115" s="742">
        <v>-0.10664562685733892</v>
      </c>
      <c r="W1115" s="743">
        <v>-0.80616061008218876</v>
      </c>
      <c r="X1115" s="742">
        <v>-8.2732648561317124E-2</v>
      </c>
      <c r="Y1115" s="743">
        <v>-0.40300139461606005</v>
      </c>
      <c r="Z1115" s="742">
        <v>0.48645266725924619</v>
      </c>
      <c r="AA1115" s="743">
        <v>2.0960817660605811</v>
      </c>
      <c r="AB1115" s="742">
        <v>0.20111296163976608</v>
      </c>
      <c r="AC1115" s="744">
        <v>-1.1880583806722596</v>
      </c>
      <c r="AD1115" s="785">
        <v>32318881000180</v>
      </c>
      <c r="AE1115" s="1178" t="s">
        <v>1770</v>
      </c>
      <c r="AF1115" s="786" t="s">
        <v>1725</v>
      </c>
      <c r="AG1115" s="787" t="s">
        <v>1428</v>
      </c>
      <c r="AH1115" s="787" t="s">
        <v>1730</v>
      </c>
      <c r="AI1115" s="787">
        <v>20000</v>
      </c>
      <c r="AJ1115" s="787">
        <v>5000</v>
      </c>
      <c r="AK1115" s="787">
        <v>5000</v>
      </c>
      <c r="AL1115" s="742">
        <v>3.5000000000000003E-2</v>
      </c>
      <c r="AM1115" s="742">
        <v>0</v>
      </c>
      <c r="AN1115" s="743" t="s">
        <v>666</v>
      </c>
      <c r="AO1115" s="1172" t="s">
        <v>34</v>
      </c>
      <c r="AP1115" s="1178" t="s">
        <v>1727</v>
      </c>
      <c r="AQ1115" s="745" t="s">
        <v>670</v>
      </c>
      <c r="AR1115" s="742">
        <v>6.8900000000000003E-3</v>
      </c>
      <c r="AS1115" s="742">
        <v>6.8900000000000003E-3</v>
      </c>
      <c r="AT1115" s="742" t="s">
        <v>1414</v>
      </c>
      <c r="AU1115" s="742" t="s">
        <v>2724</v>
      </c>
      <c r="AX1115"/>
      <c r="AY1115" s="190"/>
      <c r="AZ1115" s="176"/>
      <c r="BA1115" s="176"/>
      <c r="BB1115" s="176"/>
      <c r="BC1115" s="751"/>
      <c r="BD1115" s="176"/>
      <c r="BE1115" s="176"/>
      <c r="BF1115" s="176"/>
      <c r="BG1115" s="176"/>
      <c r="BH1115" s="751"/>
      <c r="BI1115" s="178"/>
      <c r="BJ1115" s="191"/>
      <c r="BK1115" s="191"/>
      <c r="BL1115" s="191"/>
      <c r="BM1115" s="178"/>
      <c r="BN1115" s="178"/>
      <c r="BO1115" s="178"/>
      <c r="BP1115" s="178"/>
      <c r="BQ1115" s="178"/>
      <c r="BR1115" s="178"/>
      <c r="BS1115" s="178"/>
      <c r="BT1115" s="178"/>
      <c r="BU1115" s="179"/>
      <c r="BV1115" s="180"/>
      <c r="BW1115" s="181"/>
      <c r="BX1115" s="177"/>
      <c r="BY1115"/>
      <c r="CA1115"/>
    </row>
    <row r="1116" spans="2:79" ht="18.75">
      <c r="B1116" s="1170" t="s">
        <v>371</v>
      </c>
      <c r="C1116" s="335">
        <v>40265128000100</v>
      </c>
      <c r="D1116" s="1170" t="s">
        <v>14</v>
      </c>
      <c r="E1116" s="1170" t="s">
        <v>614</v>
      </c>
      <c r="F1116" s="1170" t="s">
        <v>1414</v>
      </c>
      <c r="G1116" s="1172" t="s">
        <v>1414</v>
      </c>
      <c r="H1116" s="1172" t="s">
        <v>865</v>
      </c>
      <c r="I1116" s="1172" t="s">
        <v>34</v>
      </c>
      <c r="J1116" s="1172" t="s">
        <v>608</v>
      </c>
      <c r="K1116" s="1172" t="s">
        <v>48</v>
      </c>
      <c r="L1116" s="740" t="s">
        <v>1414</v>
      </c>
      <c r="M1116" s="740" t="s">
        <v>1411</v>
      </c>
      <c r="N1116" s="1172" t="s">
        <v>3887</v>
      </c>
      <c r="O1116" s="1172" t="s">
        <v>1320</v>
      </c>
      <c r="P1116" s="783">
        <v>44220</v>
      </c>
      <c r="Q1116" s="741">
        <v>117.51090017999999</v>
      </c>
      <c r="R1116" s="741">
        <v>107.36016757842106</v>
      </c>
      <c r="S1116" s="784">
        <v>92</v>
      </c>
      <c r="T1116" s="742">
        <v>-3.5245711299387139E-2</v>
      </c>
      <c r="U1116" s="743">
        <v>-1.0843715329615453</v>
      </c>
      <c r="V1116" s="742">
        <v>2.9331814656787802E-3</v>
      </c>
      <c r="W1116" s="743">
        <v>2.2172642512726257E-2</v>
      </c>
      <c r="X1116" s="742">
        <v>-7.5601659547647193E-3</v>
      </c>
      <c r="Y1116" s="743">
        <v>-3.6826542801188598E-2</v>
      </c>
      <c r="Z1116" s="742"/>
      <c r="AA1116" s="743"/>
      <c r="AB1116" s="742">
        <v>0.137600518081199</v>
      </c>
      <c r="AC1116" s="744">
        <v>-0.94007735594855601</v>
      </c>
      <c r="AD1116" s="785">
        <v>39959914000110</v>
      </c>
      <c r="AE1116" s="1178" t="s">
        <v>1793</v>
      </c>
      <c r="AF1116" s="786" t="s">
        <v>1741</v>
      </c>
      <c r="AG1116" s="787" t="s">
        <v>1427</v>
      </c>
      <c r="AH1116" s="787" t="s">
        <v>1726</v>
      </c>
      <c r="AI1116" s="787">
        <v>5000</v>
      </c>
      <c r="AJ1116" s="787">
        <v>5000</v>
      </c>
      <c r="AK1116" s="787">
        <v>5000</v>
      </c>
      <c r="AL1116" s="742">
        <v>0</v>
      </c>
      <c r="AM1116" s="742">
        <v>0</v>
      </c>
      <c r="AN1116" s="743" t="s">
        <v>34</v>
      </c>
      <c r="AO1116" s="1172" t="s">
        <v>34</v>
      </c>
      <c r="AP1116" s="1178" t="s">
        <v>1727</v>
      </c>
      <c r="AQ1116" s="745" t="s">
        <v>659</v>
      </c>
      <c r="AR1116" s="742">
        <v>3.2506499999999999E-3</v>
      </c>
      <c r="AS1116" s="742">
        <v>3.2506499999999999E-3</v>
      </c>
      <c r="AT1116" s="742" t="s">
        <v>1414</v>
      </c>
      <c r="AU1116" s="742" t="s">
        <v>2724</v>
      </c>
      <c r="AX1116"/>
      <c r="AY1116" s="190"/>
      <c r="AZ1116" s="176"/>
      <c r="BA1116" s="176"/>
      <c r="BB1116" s="176"/>
      <c r="BC1116" s="751"/>
      <c r="BD1116" s="176"/>
      <c r="BE1116" s="176"/>
      <c r="BF1116" s="176"/>
      <c r="BG1116" s="176"/>
      <c r="BH1116" s="751"/>
      <c r="BI1116" s="178"/>
      <c r="BJ1116" s="191"/>
      <c r="BK1116" s="191"/>
      <c r="BL1116" s="191"/>
      <c r="BM1116" s="178"/>
      <c r="BN1116" s="178"/>
      <c r="BO1116" s="178"/>
      <c r="BP1116" s="178"/>
      <c r="BQ1116" s="178"/>
      <c r="BR1116" s="178"/>
      <c r="BS1116" s="178"/>
      <c r="BT1116" s="178"/>
      <c r="BU1116" s="179"/>
      <c r="BV1116" s="180"/>
      <c r="BW1116" s="181"/>
      <c r="BX1116" s="177"/>
      <c r="BY1116"/>
      <c r="CA1116"/>
    </row>
    <row r="1117" spans="2:79" ht="18.75">
      <c r="B1117" s="1170" t="s">
        <v>1184</v>
      </c>
      <c r="C1117" s="335">
        <v>20501983000157</v>
      </c>
      <c r="D1117" s="1170" t="s">
        <v>13</v>
      </c>
      <c r="E1117" s="1170" t="s">
        <v>616</v>
      </c>
      <c r="F1117" s="1170" t="s">
        <v>617</v>
      </c>
      <c r="G1117" s="1172" t="s">
        <v>34</v>
      </c>
      <c r="H1117" s="1172" t="s">
        <v>1336</v>
      </c>
      <c r="I1117" s="1172" t="s">
        <v>34</v>
      </c>
      <c r="J1117" s="1172" t="s">
        <v>608</v>
      </c>
      <c r="K1117" s="1172" t="s">
        <v>48</v>
      </c>
      <c r="L1117" s="740" t="s">
        <v>1414</v>
      </c>
      <c r="M1117" s="740" t="s">
        <v>34</v>
      </c>
      <c r="N1117" s="1172" t="s">
        <v>3889</v>
      </c>
      <c r="O1117" s="1172" t="s">
        <v>1323</v>
      </c>
      <c r="P1117" s="783">
        <v>41907</v>
      </c>
      <c r="Q1117" s="741">
        <v>27.557738000000001</v>
      </c>
      <c r="R1117" s="741">
        <v>25.289086060483886</v>
      </c>
      <c r="S1117" s="784">
        <v>16</v>
      </c>
      <c r="T1117" s="742">
        <v>2.3724789769220989E-2</v>
      </c>
      <c r="U1117" s="743">
        <v>0.72991821423924252</v>
      </c>
      <c r="V1117" s="742">
        <v>0.12989023097947472</v>
      </c>
      <c r="W1117" s="743">
        <v>0.98187230865270003</v>
      </c>
      <c r="X1117" s="742">
        <v>0.19730584927720818</v>
      </c>
      <c r="Y1117" s="743">
        <v>0.96110222272999057</v>
      </c>
      <c r="Z1117" s="742">
        <v>0.25484081719909168</v>
      </c>
      <c r="AA1117" s="743">
        <v>1.0980866713889741</v>
      </c>
      <c r="AB1117" s="742">
        <v>1.3420690049510936E-2</v>
      </c>
      <c r="AC1117" s="744">
        <v>-0.17868542468995358</v>
      </c>
      <c r="AD1117" s="785">
        <v>7279819000189</v>
      </c>
      <c r="AE1117" s="1178" t="s">
        <v>1793</v>
      </c>
      <c r="AF1117" s="786" t="s">
        <v>1741</v>
      </c>
      <c r="AG1117" s="787" t="s">
        <v>1427</v>
      </c>
      <c r="AH1117" s="787" t="s">
        <v>1726</v>
      </c>
      <c r="AI1117" s="787">
        <v>50000</v>
      </c>
      <c r="AJ1117" s="787">
        <v>5000</v>
      </c>
      <c r="AK1117" s="787">
        <v>5000</v>
      </c>
      <c r="AL1117" s="742">
        <v>0</v>
      </c>
      <c r="AM1117" s="742">
        <v>0</v>
      </c>
      <c r="AN1117" s="743" t="s">
        <v>34</v>
      </c>
      <c r="AO1117" s="1172" t="s">
        <v>34</v>
      </c>
      <c r="AP1117" s="1178" t="s">
        <v>1742</v>
      </c>
      <c r="AQ1117" s="745" t="s">
        <v>668</v>
      </c>
      <c r="AR1117" s="742">
        <v>4.0000000000000001E-3</v>
      </c>
      <c r="AS1117" s="742">
        <v>4.0000000000000001E-3</v>
      </c>
      <c r="AT1117" s="742" t="s">
        <v>1414</v>
      </c>
      <c r="AU1117" s="742" t="s">
        <v>2724</v>
      </c>
      <c r="AX1117"/>
      <c r="AY1117" s="190"/>
      <c r="AZ1117" s="176"/>
      <c r="BA1117" s="176"/>
      <c r="BB1117" s="176"/>
      <c r="BC1117" s="751"/>
      <c r="BD1117" s="176"/>
      <c r="BE1117" s="176"/>
      <c r="BF1117" s="176"/>
      <c r="BG1117" s="176"/>
      <c r="BH1117" s="751"/>
      <c r="BI1117" s="178"/>
      <c r="BJ1117" s="191"/>
      <c r="BK1117" s="191"/>
      <c r="BL1117" s="191"/>
      <c r="BM1117" s="178"/>
      <c r="BN1117" s="178"/>
      <c r="BO1117" s="178"/>
      <c r="BP1117" s="178"/>
      <c r="BQ1117" s="178"/>
      <c r="BR1117" s="178"/>
      <c r="BS1117" s="178"/>
      <c r="BT1117" s="178"/>
      <c r="BU1117" s="179"/>
      <c r="BV1117" s="180"/>
      <c r="BW1117" s="181"/>
      <c r="BX1117" s="177"/>
      <c r="BY1117"/>
      <c r="CA1117"/>
    </row>
    <row r="1118" spans="2:79" ht="18.75">
      <c r="B1118" s="1170" t="s">
        <v>1185</v>
      </c>
      <c r="C1118" s="335">
        <v>33270025000164</v>
      </c>
      <c r="D1118" s="1170" t="s">
        <v>14</v>
      </c>
      <c r="E1118" s="1170" t="s">
        <v>607</v>
      </c>
      <c r="F1118" s="1170" t="s">
        <v>1414</v>
      </c>
      <c r="G1118" s="1172" t="s">
        <v>1414</v>
      </c>
      <c r="H1118" s="1172" t="s">
        <v>34</v>
      </c>
      <c r="I1118" s="1172" t="s">
        <v>34</v>
      </c>
      <c r="J1118" s="1172" t="s">
        <v>611</v>
      </c>
      <c r="K1118" s="1172" t="s">
        <v>48</v>
      </c>
      <c r="L1118" s="740" t="s">
        <v>1414</v>
      </c>
      <c r="M1118" s="740" t="s">
        <v>34</v>
      </c>
      <c r="N1118" s="1172" t="s">
        <v>3891</v>
      </c>
      <c r="O1118" s="1172" t="s">
        <v>1320</v>
      </c>
      <c r="P1118" s="783">
        <v>43554</v>
      </c>
      <c r="Q1118" s="741">
        <v>10.39490488</v>
      </c>
      <c r="R1118" s="741">
        <v>13.328045389180337</v>
      </c>
      <c r="S1118" s="784">
        <v>12</v>
      </c>
      <c r="T1118" s="742">
        <v>-5.4768418770438476E-2</v>
      </c>
      <c r="U1118" s="743">
        <v>-1.6850082472590906</v>
      </c>
      <c r="V1118" s="742">
        <v>-0.16118377494432456</v>
      </c>
      <c r="W1118" s="743">
        <v>-1.218427929710509</v>
      </c>
      <c r="X1118" s="742">
        <v>-0.29707541824613515</v>
      </c>
      <c r="Y1118" s="743">
        <v>-1.447092652553124</v>
      </c>
      <c r="Z1118" s="742">
        <v>0.26378862843416062</v>
      </c>
      <c r="AA1118" s="743">
        <v>1.1366420031577371</v>
      </c>
      <c r="AB1118" s="742">
        <v>0.20222438116599686</v>
      </c>
      <c r="AC1118" s="744">
        <v>-1.451220104780691</v>
      </c>
      <c r="AD1118" s="785">
        <v>0</v>
      </c>
      <c r="AE1118" s="1178" t="s">
        <v>1985</v>
      </c>
      <c r="AF1118" s="786" t="s">
        <v>1857</v>
      </c>
      <c r="AG1118" s="787" t="s">
        <v>741</v>
      </c>
      <c r="AH1118" s="787" t="s">
        <v>1730</v>
      </c>
      <c r="AI1118" s="787">
        <v>1000</v>
      </c>
      <c r="AJ1118" s="787">
        <v>1000</v>
      </c>
      <c r="AK1118" s="787">
        <v>1000</v>
      </c>
      <c r="AL1118" s="742">
        <v>0.02</v>
      </c>
      <c r="AM1118" s="742">
        <v>0.2</v>
      </c>
      <c r="AN1118" s="743" t="s">
        <v>34</v>
      </c>
      <c r="AO1118" s="1172" t="s">
        <v>34</v>
      </c>
      <c r="AP1118" s="1178" t="s">
        <v>1727</v>
      </c>
      <c r="AQ1118" s="745" t="s">
        <v>659</v>
      </c>
      <c r="AR1118" s="742">
        <v>5.3333333333333297E-3</v>
      </c>
      <c r="AS1118" s="742">
        <v>5.3333333333333297E-3</v>
      </c>
      <c r="AT1118" s="742" t="s">
        <v>1414</v>
      </c>
      <c r="AU1118" s="742" t="s">
        <v>2724</v>
      </c>
      <c r="AX1118"/>
      <c r="AY1118" s="190"/>
      <c r="AZ1118" s="176"/>
      <c r="BA1118" s="176"/>
      <c r="BB1118" s="176"/>
      <c r="BC1118" s="751"/>
      <c r="BD1118" s="176"/>
      <c r="BE1118" s="176"/>
      <c r="BF1118" s="176"/>
      <c r="BG1118" s="176"/>
      <c r="BH1118" s="751"/>
      <c r="BI1118" s="178"/>
      <c r="BJ1118" s="191"/>
      <c r="BK1118" s="191"/>
      <c r="BL1118" s="191"/>
      <c r="BM1118" s="178"/>
      <c r="BN1118" s="178"/>
      <c r="BO1118" s="178"/>
      <c r="BP1118" s="178"/>
      <c r="BQ1118" s="178"/>
      <c r="BR1118" s="178"/>
      <c r="BS1118" s="178"/>
      <c r="BT1118" s="178"/>
      <c r="BU1118" s="179"/>
      <c r="BV1118" s="180"/>
      <c r="BW1118" s="181"/>
      <c r="BX1118" s="177"/>
      <c r="BY1118"/>
      <c r="CA1118"/>
    </row>
    <row r="1119" spans="2:79" ht="18.75">
      <c r="B1119" s="1170" t="s">
        <v>1304</v>
      </c>
      <c r="C1119" s="335">
        <v>40962665000109</v>
      </c>
      <c r="D1119" s="1170" t="s">
        <v>14</v>
      </c>
      <c r="E1119" s="1170" t="s">
        <v>607</v>
      </c>
      <c r="F1119" s="1170" t="s">
        <v>1414</v>
      </c>
      <c r="G1119" s="1172" t="s">
        <v>1414</v>
      </c>
      <c r="H1119" s="1172" t="s">
        <v>34</v>
      </c>
      <c r="I1119" s="1172" t="s">
        <v>34</v>
      </c>
      <c r="J1119" s="1172" t="s">
        <v>608</v>
      </c>
      <c r="K1119" s="1172" t="s">
        <v>48</v>
      </c>
      <c r="L1119" s="740" t="s">
        <v>1414</v>
      </c>
      <c r="M1119" s="740" t="s">
        <v>1411</v>
      </c>
      <c r="N1119" s="1172" t="s">
        <v>3892</v>
      </c>
      <c r="O1119" s="1172" t="s">
        <v>1320</v>
      </c>
      <c r="P1119" s="783">
        <v>44551</v>
      </c>
      <c r="Q1119" s="741"/>
      <c r="R1119" s="741"/>
      <c r="S1119" s="784">
        <v>31</v>
      </c>
      <c r="T1119" s="742"/>
      <c r="U1119" s="743"/>
      <c r="V1119" s="742"/>
      <c r="W1119" s="743"/>
      <c r="X1119" s="742"/>
      <c r="Y1119" s="743"/>
      <c r="Z1119" s="742"/>
      <c r="AA1119" s="743"/>
      <c r="AB1119" s="742"/>
      <c r="AC1119" s="744"/>
      <c r="AD1119" s="785">
        <v>12123799000192</v>
      </c>
      <c r="AE1119" s="1178" t="s">
        <v>2594</v>
      </c>
      <c r="AF1119" s="786" t="s">
        <v>2595</v>
      </c>
      <c r="AG1119" s="787" t="s">
        <v>1424</v>
      </c>
      <c r="AH1119" s="787" t="s">
        <v>1730</v>
      </c>
      <c r="AI1119" s="787">
        <v>0</v>
      </c>
      <c r="AJ1119" s="787">
        <v>0</v>
      </c>
      <c r="AK1119" s="787">
        <v>0</v>
      </c>
      <c r="AL1119" s="742">
        <v>2.5000000000000001E-3</v>
      </c>
      <c r="AM1119" s="742">
        <v>0</v>
      </c>
      <c r="AN1119" s="743" t="s">
        <v>666</v>
      </c>
      <c r="AO1119" s="1172" t="s">
        <v>34</v>
      </c>
      <c r="AP1119" s="1178" t="s">
        <v>1727</v>
      </c>
      <c r="AQ1119" s="745" t="s">
        <v>659</v>
      </c>
      <c r="AR1119" s="742">
        <v>2.66666666666667E-4</v>
      </c>
      <c r="AS1119" s="742">
        <v>2.66666666666667E-4</v>
      </c>
      <c r="AT1119" s="742" t="s">
        <v>1414</v>
      </c>
      <c r="AU1119" s="742" t="s">
        <v>2724</v>
      </c>
      <c r="AX1119"/>
      <c r="AY1119" s="190"/>
      <c r="AZ1119" s="176"/>
      <c r="BA1119" s="176"/>
      <c r="BB1119" s="176"/>
      <c r="BC1119" s="751"/>
      <c r="BD1119" s="176"/>
      <c r="BE1119" s="176"/>
      <c r="BF1119" s="176"/>
      <c r="BG1119" s="176"/>
      <c r="BH1119" s="751"/>
      <c r="BI1119" s="178"/>
      <c r="BJ1119" s="191"/>
      <c r="BK1119" s="191"/>
      <c r="BL1119" s="191"/>
      <c r="BM1119" s="178"/>
      <c r="BN1119" s="178"/>
      <c r="BO1119" s="178"/>
      <c r="BP1119" s="178"/>
      <c r="BQ1119" s="178"/>
      <c r="BR1119" s="178"/>
      <c r="BS1119" s="178"/>
      <c r="BT1119" s="178"/>
      <c r="BU1119" s="179"/>
      <c r="BV1119" s="180"/>
      <c r="BW1119" s="181"/>
      <c r="BX1119" s="177"/>
      <c r="BY1119"/>
      <c r="CA1119"/>
    </row>
    <row r="1120" spans="2:79" ht="18.75">
      <c r="B1120" s="1170" t="s">
        <v>373</v>
      </c>
      <c r="C1120" s="335">
        <v>5969595000101</v>
      </c>
      <c r="D1120" s="1170" t="s">
        <v>14</v>
      </c>
      <c r="E1120" s="1170" t="s">
        <v>607</v>
      </c>
      <c r="F1120" s="1170" t="s">
        <v>1414</v>
      </c>
      <c r="G1120" s="1172" t="s">
        <v>1414</v>
      </c>
      <c r="H1120" s="1172" t="s">
        <v>34</v>
      </c>
      <c r="I1120" s="1172" t="s">
        <v>34</v>
      </c>
      <c r="J1120" s="1172" t="s">
        <v>608</v>
      </c>
      <c r="K1120" s="1172" t="s">
        <v>48</v>
      </c>
      <c r="L1120" s="740" t="s">
        <v>1414</v>
      </c>
      <c r="M1120" s="740" t="s">
        <v>1411</v>
      </c>
      <c r="N1120" s="1172" t="s">
        <v>3893</v>
      </c>
      <c r="O1120" s="1172" t="s">
        <v>1320</v>
      </c>
      <c r="P1120" s="783">
        <v>41224</v>
      </c>
      <c r="Q1120" s="741">
        <v>29.177793999999999</v>
      </c>
      <c r="R1120" s="741">
        <v>33.577947638554228</v>
      </c>
      <c r="S1120" s="784">
        <v>3</v>
      </c>
      <c r="T1120" s="742">
        <v>-4.8446352022946781E-2</v>
      </c>
      <c r="U1120" s="743">
        <v>-1.4905031867077383</v>
      </c>
      <c r="V1120" s="742">
        <v>-9.0330065362389744E-2</v>
      </c>
      <c r="W1120" s="743">
        <v>-0.68282725459264237</v>
      </c>
      <c r="X1120" s="742">
        <v>-0.1771078622657003</v>
      </c>
      <c r="Y1120" s="743">
        <v>-0.86271522466305528</v>
      </c>
      <c r="Z1120" s="742">
        <v>0.25378870619653138</v>
      </c>
      <c r="AA1120" s="743">
        <v>1.0935532175983649</v>
      </c>
      <c r="AB1120" s="742">
        <v>0.16625603951419268</v>
      </c>
      <c r="AC1120" s="744">
        <v>-1.3390092696391305</v>
      </c>
      <c r="AD1120" s="785">
        <v>0</v>
      </c>
      <c r="AE1120" s="1178" t="s">
        <v>1864</v>
      </c>
      <c r="AF1120" s="786" t="s">
        <v>1741</v>
      </c>
      <c r="AG1120" s="787" t="s">
        <v>1427</v>
      </c>
      <c r="AH1120" s="787" t="s">
        <v>1730</v>
      </c>
      <c r="AI1120" s="787">
        <v>1000</v>
      </c>
      <c r="AJ1120" s="787">
        <v>100</v>
      </c>
      <c r="AK1120" s="787">
        <v>1000</v>
      </c>
      <c r="AL1120" s="742">
        <v>0.02</v>
      </c>
      <c r="AM1120" s="742">
        <v>0.2</v>
      </c>
      <c r="AN1120" s="743" t="s">
        <v>34</v>
      </c>
      <c r="AO1120" s="1172" t="s">
        <v>34</v>
      </c>
      <c r="AP1120" s="1178" t="s">
        <v>1727</v>
      </c>
      <c r="AQ1120" s="745" t="s">
        <v>665</v>
      </c>
      <c r="AR1120" s="742">
        <v>2.66666666666667E-3</v>
      </c>
      <c r="AS1120" s="742">
        <v>2.66666666666667E-3</v>
      </c>
      <c r="AT1120" s="742" t="s">
        <v>1414</v>
      </c>
      <c r="AU1120" s="742" t="s">
        <v>2724</v>
      </c>
      <c r="AX1120"/>
      <c r="AY1120" s="190"/>
      <c r="AZ1120" s="176"/>
      <c r="BA1120" s="176"/>
      <c r="BB1120" s="176"/>
      <c r="BC1120" s="751"/>
      <c r="BD1120" s="176"/>
      <c r="BE1120" s="176"/>
      <c r="BF1120" s="176"/>
      <c r="BG1120" s="176"/>
      <c r="BH1120" s="751"/>
      <c r="BI1120" s="178"/>
      <c r="BJ1120" s="191"/>
      <c r="BK1120" s="191"/>
      <c r="BL1120" s="191"/>
      <c r="BM1120" s="178"/>
      <c r="BN1120" s="178"/>
      <c r="BO1120" s="178"/>
      <c r="BP1120" s="178"/>
      <c r="BQ1120" s="178"/>
      <c r="BR1120" s="178"/>
      <c r="BS1120" s="178"/>
      <c r="BT1120" s="178"/>
      <c r="BU1120" s="179"/>
      <c r="BV1120" s="180"/>
      <c r="BW1120" s="181"/>
      <c r="BX1120" s="177"/>
      <c r="BY1120"/>
      <c r="CA1120"/>
    </row>
    <row r="1121" spans="2:79" ht="18.75">
      <c r="B1121" s="1170" t="s">
        <v>1186</v>
      </c>
      <c r="C1121" s="335">
        <v>35726822000139</v>
      </c>
      <c r="D1121" s="1170" t="s">
        <v>14</v>
      </c>
      <c r="E1121" s="1170" t="s">
        <v>607</v>
      </c>
      <c r="F1121" s="1170" t="s">
        <v>1414</v>
      </c>
      <c r="G1121" s="1172" t="s">
        <v>1414</v>
      </c>
      <c r="H1121" s="1172" t="s">
        <v>34</v>
      </c>
      <c r="I1121" s="1172" t="s">
        <v>34</v>
      </c>
      <c r="J1121" s="1172" t="s">
        <v>608</v>
      </c>
      <c r="K1121" s="1172" t="s">
        <v>48</v>
      </c>
      <c r="L1121" s="740" t="s">
        <v>1414</v>
      </c>
      <c r="M1121" s="740" t="s">
        <v>1411</v>
      </c>
      <c r="N1121" s="1172" t="s">
        <v>3894</v>
      </c>
      <c r="O1121" s="1172" t="s">
        <v>1320</v>
      </c>
      <c r="P1121" s="783">
        <v>43845</v>
      </c>
      <c r="Q1121" s="741">
        <v>7.7381507999999997</v>
      </c>
      <c r="R1121" s="741">
        <v>8.8872850461290298</v>
      </c>
      <c r="S1121" s="784">
        <v>2</v>
      </c>
      <c r="T1121" s="742">
        <v>-6.2188344960501296E-2</v>
      </c>
      <c r="U1121" s="743">
        <v>-1.9132901130678208</v>
      </c>
      <c r="V1121" s="742">
        <v>-0.11680492379857454</v>
      </c>
      <c r="W1121" s="743">
        <v>-0.88295724264461461</v>
      </c>
      <c r="X1121" s="742">
        <v>-6.9777182530606718E-2</v>
      </c>
      <c r="Y1121" s="743">
        <v>-0.33989364974061709</v>
      </c>
      <c r="Z1121" s="742">
        <v>0.41595456770194317</v>
      </c>
      <c r="AA1121" s="743">
        <v>1.7923116544553852</v>
      </c>
      <c r="AB1121" s="742">
        <v>0.20284241903995928</v>
      </c>
      <c r="AC1121" s="744">
        <v>-1.2280135370999881</v>
      </c>
      <c r="AD1121" s="785">
        <v>0</v>
      </c>
      <c r="AE1121" s="1178" t="s">
        <v>1864</v>
      </c>
      <c r="AF1121" s="786" t="s">
        <v>1741</v>
      </c>
      <c r="AG1121" s="787" t="s">
        <v>1427</v>
      </c>
      <c r="AH1121" s="787" t="s">
        <v>1730</v>
      </c>
      <c r="AI1121" s="787">
        <v>500</v>
      </c>
      <c r="AJ1121" s="787">
        <v>100</v>
      </c>
      <c r="AK1121" s="787">
        <v>100</v>
      </c>
      <c r="AL1121" s="742">
        <v>1.4999999999999999E-2</v>
      </c>
      <c r="AM1121" s="742">
        <v>0.2</v>
      </c>
      <c r="AN1121" s="743" t="s">
        <v>2124</v>
      </c>
      <c r="AO1121" s="1172" t="s">
        <v>34</v>
      </c>
      <c r="AP1121" s="1178" t="s">
        <v>1727</v>
      </c>
      <c r="AQ1121" s="745" t="s">
        <v>659</v>
      </c>
      <c r="AR1121" s="742">
        <v>1E-3</v>
      </c>
      <c r="AS1121" s="742">
        <v>1E-3</v>
      </c>
      <c r="AT1121" s="742" t="s">
        <v>1414</v>
      </c>
      <c r="AU1121" s="742" t="s">
        <v>2724</v>
      </c>
      <c r="AX1121"/>
      <c r="AY1121" s="190"/>
      <c r="AZ1121" s="176"/>
      <c r="BA1121" s="176"/>
      <c r="BB1121" s="176"/>
      <c r="BC1121" s="751"/>
      <c r="BD1121" s="176"/>
      <c r="BE1121" s="176"/>
      <c r="BF1121" s="176"/>
      <c r="BG1121" s="176"/>
      <c r="BH1121" s="751"/>
      <c r="BI1121" s="178"/>
      <c r="BJ1121" s="191"/>
      <c r="BK1121" s="191"/>
      <c r="BL1121" s="191"/>
      <c r="BM1121" s="178"/>
      <c r="BN1121" s="178"/>
      <c r="BO1121" s="178"/>
      <c r="BP1121" s="178"/>
      <c r="BQ1121" s="178"/>
      <c r="BR1121" s="178"/>
      <c r="BS1121" s="178"/>
      <c r="BT1121" s="178"/>
      <c r="BU1121" s="179"/>
      <c r="BV1121" s="180"/>
      <c r="BW1121" s="181"/>
      <c r="BX1121" s="177"/>
      <c r="BY1121"/>
      <c r="CA1121"/>
    </row>
    <row r="1122" spans="2:79" ht="18.75">
      <c r="B1122" s="1170" t="s">
        <v>374</v>
      </c>
      <c r="C1122" s="335">
        <v>28579477000192</v>
      </c>
      <c r="D1122" s="1170" t="s">
        <v>11</v>
      </c>
      <c r="E1122" s="1170" t="s">
        <v>620</v>
      </c>
      <c r="F1122" s="1170" t="s">
        <v>663</v>
      </c>
      <c r="G1122" s="1172" t="s">
        <v>738</v>
      </c>
      <c r="H1122" s="1172" t="s">
        <v>34</v>
      </c>
      <c r="I1122" s="1172" t="s">
        <v>1414</v>
      </c>
      <c r="J1122" s="1172" t="s">
        <v>608</v>
      </c>
      <c r="K1122" s="1172" t="s">
        <v>48</v>
      </c>
      <c r="L1122" s="740" t="s">
        <v>1414</v>
      </c>
      <c r="M1122" s="740" t="s">
        <v>1411</v>
      </c>
      <c r="N1122" s="1172" t="s">
        <v>3895</v>
      </c>
      <c r="O1122" s="1172" t="s">
        <v>1320</v>
      </c>
      <c r="P1122" s="783">
        <v>43066</v>
      </c>
      <c r="Q1122" s="741">
        <v>0</v>
      </c>
      <c r="R1122" s="741">
        <v>0</v>
      </c>
      <c r="S1122" s="784">
        <v>3</v>
      </c>
      <c r="T1122" s="742"/>
      <c r="U1122" s="743"/>
      <c r="V1122" s="742"/>
      <c r="W1122" s="743"/>
      <c r="X1122" s="742"/>
      <c r="Y1122" s="743"/>
      <c r="Z1122" s="742"/>
      <c r="AA1122" s="743"/>
      <c r="AB1122" s="742"/>
      <c r="AC1122" s="744"/>
      <c r="AD1122" s="785">
        <v>0</v>
      </c>
      <c r="AE1122" s="1178" t="s">
        <v>2050</v>
      </c>
      <c r="AF1122" s="786" t="s">
        <v>1741</v>
      </c>
      <c r="AG1122" s="787" t="s">
        <v>1427</v>
      </c>
      <c r="AH1122" s="787" t="s">
        <v>1730</v>
      </c>
      <c r="AI1122" s="787">
        <v>0</v>
      </c>
      <c r="AJ1122" s="787">
        <v>0</v>
      </c>
      <c r="AK1122" s="787">
        <v>0</v>
      </c>
      <c r="AL1122" s="742">
        <v>8.0000000000000002E-3</v>
      </c>
      <c r="AM1122" s="742">
        <v>0</v>
      </c>
      <c r="AN1122" s="743" t="s">
        <v>34</v>
      </c>
      <c r="AO1122" s="1172" t="s">
        <v>34</v>
      </c>
      <c r="AP1122" s="1178" t="s">
        <v>1742</v>
      </c>
      <c r="AQ1122" s="745" t="s">
        <v>668</v>
      </c>
      <c r="AR1122" s="742">
        <v>1.6000000000000001E-3</v>
      </c>
      <c r="AS1122" s="742">
        <v>1.6000000000000001E-3</v>
      </c>
      <c r="AT1122" s="742" t="s">
        <v>1414</v>
      </c>
      <c r="AU1122" s="742" t="s">
        <v>2724</v>
      </c>
      <c r="AX1122"/>
      <c r="AY1122" s="190"/>
      <c r="AZ1122" s="176"/>
      <c r="BA1122" s="176"/>
      <c r="BB1122" s="176"/>
      <c r="BC1122" s="751"/>
      <c r="BD1122" s="176"/>
      <c r="BE1122" s="176"/>
      <c r="BF1122" s="176"/>
      <c r="BG1122" s="176"/>
      <c r="BH1122" s="751"/>
      <c r="BI1122" s="178"/>
      <c r="BJ1122" s="191"/>
      <c r="BK1122" s="191"/>
      <c r="BL1122" s="191"/>
      <c r="BM1122" s="178"/>
      <c r="BN1122" s="178"/>
      <c r="BO1122" s="178"/>
      <c r="BP1122" s="178"/>
      <c r="BQ1122" s="178"/>
      <c r="BR1122" s="178"/>
      <c r="BS1122" s="178"/>
      <c r="BT1122" s="178"/>
      <c r="BU1122" s="179"/>
      <c r="BV1122" s="180"/>
      <c r="BW1122" s="181"/>
      <c r="BX1122" s="177"/>
      <c r="BY1122"/>
      <c r="CA1122"/>
    </row>
    <row r="1123" spans="2:79" ht="18.75">
      <c r="B1123" s="1170" t="s">
        <v>592</v>
      </c>
      <c r="C1123" s="335">
        <v>38029012000111</v>
      </c>
      <c r="D1123" s="1170" t="s">
        <v>14</v>
      </c>
      <c r="E1123" s="1170" t="s">
        <v>607</v>
      </c>
      <c r="F1123" s="1170" t="s">
        <v>1414</v>
      </c>
      <c r="G1123" s="1172" t="s">
        <v>1414</v>
      </c>
      <c r="H1123" s="1172" t="s">
        <v>34</v>
      </c>
      <c r="I1123" s="1172" t="s">
        <v>34</v>
      </c>
      <c r="J1123" s="1172" t="s">
        <v>608</v>
      </c>
      <c r="K1123" s="1172" t="s">
        <v>48</v>
      </c>
      <c r="L1123" s="740" t="s">
        <v>1414</v>
      </c>
      <c r="M1123" s="740" t="s">
        <v>1411</v>
      </c>
      <c r="N1123" s="1172" t="s">
        <v>3896</v>
      </c>
      <c r="O1123" s="1172" t="s">
        <v>1320</v>
      </c>
      <c r="P1123" s="783">
        <v>44071</v>
      </c>
      <c r="Q1123" s="741">
        <v>27.469020780000001</v>
      </c>
      <c r="R1123" s="741">
        <v>40.267799688861828</v>
      </c>
      <c r="S1123" s="784">
        <v>32</v>
      </c>
      <c r="T1123" s="742">
        <v>-2.9350074983792052E-2</v>
      </c>
      <c r="U1123" s="743">
        <v>-0.90298605502293539</v>
      </c>
      <c r="V1123" s="742">
        <v>-0.24218547070039154</v>
      </c>
      <c r="W1123" s="743">
        <v>-1.8307397365111371</v>
      </c>
      <c r="X1123" s="742">
        <v>-0.16837399546040399</v>
      </c>
      <c r="Y1123" s="743">
        <v>-0.82017143373973367</v>
      </c>
      <c r="Z1123" s="742"/>
      <c r="AA1123" s="743"/>
      <c r="AB1123" s="742">
        <v>0.29413842970961318</v>
      </c>
      <c r="AC1123" s="744">
        <v>-1.2731209034830739</v>
      </c>
      <c r="AD1123" s="785">
        <v>38028983000147</v>
      </c>
      <c r="AE1123" s="1178" t="s">
        <v>1882</v>
      </c>
      <c r="AF1123" s="786" t="s">
        <v>1765</v>
      </c>
      <c r="AG1123" s="787" t="s">
        <v>1427</v>
      </c>
      <c r="AH1123" s="787" t="s">
        <v>1730</v>
      </c>
      <c r="AI1123" s="787">
        <v>10000</v>
      </c>
      <c r="AJ1123" s="787">
        <v>5000</v>
      </c>
      <c r="AK1123" s="787">
        <v>10000</v>
      </c>
      <c r="AL1123" s="742">
        <v>2.3E-2</v>
      </c>
      <c r="AM1123" s="742">
        <v>0.2</v>
      </c>
      <c r="AN1123" s="743" t="s">
        <v>2124</v>
      </c>
      <c r="AO1123" s="1172" t="s">
        <v>34</v>
      </c>
      <c r="AP1123" s="1178" t="s">
        <v>1727</v>
      </c>
      <c r="AQ1123" s="745" t="s">
        <v>659</v>
      </c>
      <c r="AR1123" s="742">
        <v>3.7000000000000002E-3</v>
      </c>
      <c r="AS1123" s="742">
        <v>3.7000000000000002E-3</v>
      </c>
      <c r="AT1123" s="742" t="s">
        <v>1414</v>
      </c>
      <c r="AU1123" s="742" t="s">
        <v>2724</v>
      </c>
      <c r="AX1123"/>
      <c r="AY1123" s="190"/>
      <c r="AZ1123" s="176"/>
      <c r="BA1123" s="176"/>
      <c r="BB1123" s="176"/>
      <c r="BC1123" s="751"/>
      <c r="BD1123" s="176"/>
      <c r="BE1123" s="176"/>
      <c r="BF1123" s="176"/>
      <c r="BG1123" s="176"/>
      <c r="BH1123" s="751"/>
      <c r="BI1123" s="178"/>
      <c r="BJ1123" s="191"/>
      <c r="BK1123" s="191"/>
      <c r="BL1123" s="191"/>
      <c r="BM1123" s="178"/>
      <c r="BN1123" s="178"/>
      <c r="BO1123" s="178"/>
      <c r="BP1123" s="178"/>
      <c r="BQ1123" s="178"/>
      <c r="BR1123" s="178"/>
      <c r="BS1123" s="178"/>
      <c r="BT1123" s="178"/>
      <c r="BU1123" s="179"/>
      <c r="BV1123" s="180"/>
      <c r="BW1123" s="181"/>
      <c r="BX1123" s="177"/>
      <c r="BY1123"/>
      <c r="CA1123"/>
    </row>
    <row r="1124" spans="2:79" ht="18.75">
      <c r="B1124" s="1170" t="s">
        <v>1187</v>
      </c>
      <c r="C1124" s="335">
        <v>30934725000118</v>
      </c>
      <c r="D1124" s="1170" t="s">
        <v>13</v>
      </c>
      <c r="E1124" s="1170" t="s">
        <v>616</v>
      </c>
      <c r="F1124" s="1170" t="s">
        <v>617</v>
      </c>
      <c r="G1124" s="1172" t="s">
        <v>34</v>
      </c>
      <c r="H1124" s="1172" t="s">
        <v>1337</v>
      </c>
      <c r="I1124" s="1172" t="s">
        <v>34</v>
      </c>
      <c r="J1124" s="1172" t="s">
        <v>608</v>
      </c>
      <c r="K1124" s="1172" t="s">
        <v>48</v>
      </c>
      <c r="L1124" s="740" t="s">
        <v>1414</v>
      </c>
      <c r="M1124" s="740" t="s">
        <v>34</v>
      </c>
      <c r="N1124" s="1172" t="s">
        <v>3897</v>
      </c>
      <c r="O1124" s="1172" t="s">
        <v>1320</v>
      </c>
      <c r="P1124" s="783">
        <v>43365</v>
      </c>
      <c r="Q1124" s="741">
        <v>9.1116659200000001</v>
      </c>
      <c r="R1124" s="741">
        <v>11.47715501710843</v>
      </c>
      <c r="S1124" s="784">
        <v>77</v>
      </c>
      <c r="T1124" s="742">
        <v>-3.2976806912796142E-2</v>
      </c>
      <c r="U1124" s="743">
        <v>-1.0145662931996899</v>
      </c>
      <c r="V1124" s="742">
        <v>9.2433561646331208E-2</v>
      </c>
      <c r="W1124" s="743">
        <v>0.69872810207733393</v>
      </c>
      <c r="X1124" s="742">
        <v>0.15826010170694316</v>
      </c>
      <c r="Y1124" s="743">
        <v>0.77090535367918145</v>
      </c>
      <c r="Z1124" s="742">
        <v>0.35929140785389624</v>
      </c>
      <c r="AA1124" s="743">
        <v>1.5481550814550966</v>
      </c>
      <c r="AB1124" s="742">
        <v>8.8749675499777372E-2</v>
      </c>
      <c r="AC1124" s="744">
        <v>-0.44906925923771496</v>
      </c>
      <c r="AD1124" s="785">
        <v>0</v>
      </c>
      <c r="AE1124" s="1178" t="s">
        <v>1793</v>
      </c>
      <c r="AF1124" s="786" t="s">
        <v>1741</v>
      </c>
      <c r="AG1124" s="787" t="s">
        <v>1427</v>
      </c>
      <c r="AH1124" s="787" t="s">
        <v>1726</v>
      </c>
      <c r="AI1124" s="787">
        <v>5000</v>
      </c>
      <c r="AJ1124" s="787">
        <v>5000</v>
      </c>
      <c r="AK1124" s="787">
        <v>5000</v>
      </c>
      <c r="AL1124" s="742">
        <v>6.5000000000000006E-3</v>
      </c>
      <c r="AM1124" s="742">
        <v>0</v>
      </c>
      <c r="AN1124" s="743" t="s">
        <v>34</v>
      </c>
      <c r="AO1124" s="1172" t="s">
        <v>34</v>
      </c>
      <c r="AP1124" s="1178" t="s">
        <v>1742</v>
      </c>
      <c r="AQ1124" s="745" t="s">
        <v>668</v>
      </c>
      <c r="AR1124" s="742">
        <v>4.3333333333333297E-3</v>
      </c>
      <c r="AS1124" s="742">
        <v>4.3333333333333297E-3</v>
      </c>
      <c r="AT1124" s="742" t="s">
        <v>1414</v>
      </c>
      <c r="AU1124" s="742" t="s">
        <v>2724</v>
      </c>
      <c r="AX1124"/>
      <c r="AY1124" s="190"/>
      <c r="AZ1124" s="176"/>
      <c r="BA1124" s="176"/>
      <c r="BB1124" s="176"/>
      <c r="BC1124" s="751"/>
      <c r="BD1124" s="176"/>
      <c r="BE1124" s="176"/>
      <c r="BF1124" s="176"/>
      <c r="BG1124" s="176"/>
      <c r="BH1124" s="751"/>
      <c r="BI1124" s="178"/>
      <c r="BJ1124" s="191"/>
      <c r="BK1124" s="191"/>
      <c r="BL1124" s="191"/>
      <c r="BM1124" s="178"/>
      <c r="BN1124" s="178"/>
      <c r="BO1124" s="178"/>
      <c r="BP1124" s="178"/>
      <c r="BQ1124" s="178"/>
      <c r="BR1124" s="178"/>
      <c r="BS1124" s="178"/>
      <c r="BT1124" s="178"/>
      <c r="BU1124" s="179"/>
      <c r="BV1124" s="180"/>
      <c r="BW1124" s="181"/>
      <c r="BX1124" s="177"/>
      <c r="BY1124"/>
      <c r="CA1124"/>
    </row>
    <row r="1125" spans="2:79" ht="18.75">
      <c r="B1125" s="1170" t="s">
        <v>4771</v>
      </c>
      <c r="C1125" s="335">
        <v>44803556000191</v>
      </c>
      <c r="D1125" s="1170" t="s">
        <v>11</v>
      </c>
      <c r="E1125" s="1170" t="s">
        <v>620</v>
      </c>
      <c r="F1125" s="1170" t="s">
        <v>663</v>
      </c>
      <c r="G1125" s="1172" t="s">
        <v>1414</v>
      </c>
      <c r="H1125" s="1172" t="s">
        <v>34</v>
      </c>
      <c r="I1125" s="1172" t="s">
        <v>1414</v>
      </c>
      <c r="J1125" s="1172" t="s">
        <v>608</v>
      </c>
      <c r="K1125" s="1172" t="s">
        <v>48</v>
      </c>
      <c r="L1125" s="740" t="s">
        <v>1414</v>
      </c>
      <c r="M1125" s="740" t="s">
        <v>34</v>
      </c>
      <c r="N1125" s="1172" t="s">
        <v>4772</v>
      </c>
      <c r="O1125" s="1172" t="s">
        <v>1320</v>
      </c>
      <c r="P1125" s="783">
        <v>44915</v>
      </c>
      <c r="Q1125" s="741"/>
      <c r="R1125" s="741"/>
      <c r="S1125" s="784">
        <v>22</v>
      </c>
      <c r="T1125" s="742"/>
      <c r="U1125" s="743"/>
      <c r="V1125" s="742"/>
      <c r="W1125" s="743"/>
      <c r="X1125" s="742"/>
      <c r="Y1125" s="743"/>
      <c r="Z1125" s="742"/>
      <c r="AA1125" s="743"/>
      <c r="AB1125" s="742"/>
      <c r="AC1125" s="744"/>
      <c r="AD1125" s="785">
        <v>42246480000115</v>
      </c>
      <c r="AE1125" s="1178" t="s">
        <v>1851</v>
      </c>
      <c r="AF1125" s="786" t="s">
        <v>1741</v>
      </c>
      <c r="AG1125" s="787" t="s">
        <v>1427</v>
      </c>
      <c r="AH1125" s="787" t="s">
        <v>2116</v>
      </c>
      <c r="AI1125" s="787">
        <v>1</v>
      </c>
      <c r="AJ1125" s="787">
        <v>0</v>
      </c>
      <c r="AK1125" s="787">
        <v>1000</v>
      </c>
      <c r="AL1125" s="742">
        <v>4.4999999999999997E-3</v>
      </c>
      <c r="AM1125" s="742">
        <v>0</v>
      </c>
      <c r="AN1125" s="743" t="s">
        <v>2124</v>
      </c>
      <c r="AO1125" s="1172" t="s">
        <v>4626</v>
      </c>
      <c r="AP1125" s="1178" t="s">
        <v>1731</v>
      </c>
      <c r="AQ1125" s="745" t="s">
        <v>2187</v>
      </c>
      <c r="AR1125" s="742">
        <v>0</v>
      </c>
      <c r="AS1125" s="742">
        <v>0</v>
      </c>
      <c r="AT1125" s="742" t="s">
        <v>1414</v>
      </c>
      <c r="AU1125" s="742" t="s">
        <v>2724</v>
      </c>
      <c r="AX1125" s="190"/>
      <c r="AY1125" s="190"/>
      <c r="AZ1125" s="176"/>
      <c r="BA1125" s="176"/>
      <c r="BB1125" s="176"/>
      <c r="BC1125" s="751"/>
      <c r="BD1125" s="176"/>
      <c r="BE1125" s="176"/>
      <c r="BF1125" s="176"/>
      <c r="BG1125" s="176"/>
      <c r="BH1125" s="751"/>
      <c r="BI1125" s="178"/>
      <c r="BJ1125" s="191"/>
      <c r="BK1125" s="191"/>
      <c r="BL1125" s="191"/>
      <c r="BM1125" s="210"/>
      <c r="BN1125" s="178"/>
      <c r="BO1125" s="178"/>
      <c r="BP1125" s="178"/>
      <c r="BQ1125" s="178"/>
      <c r="BR1125" s="178"/>
      <c r="BS1125" s="178"/>
      <c r="BT1125" s="178"/>
      <c r="BU1125" s="179"/>
      <c r="BV1125" s="180"/>
      <c r="BW1125" s="181"/>
      <c r="BX1125" s="177"/>
      <c r="BY1125"/>
      <c r="CA1125"/>
    </row>
    <row r="1126" spans="2:79" ht="18.75">
      <c r="B1126" s="1170" t="s">
        <v>376</v>
      </c>
      <c r="C1126" s="335">
        <v>11734024000190</v>
      </c>
      <c r="D1126" s="1170" t="s">
        <v>14</v>
      </c>
      <c r="E1126" s="1170" t="s">
        <v>607</v>
      </c>
      <c r="F1126" s="1170" t="s">
        <v>1414</v>
      </c>
      <c r="G1126" s="1172" t="s">
        <v>1414</v>
      </c>
      <c r="H1126" s="1172" t="s">
        <v>34</v>
      </c>
      <c r="I1126" s="1172" t="s">
        <v>34</v>
      </c>
      <c r="J1126" s="1172" t="s">
        <v>608</v>
      </c>
      <c r="K1126" s="1172" t="s">
        <v>48</v>
      </c>
      <c r="L1126" s="740" t="s">
        <v>1414</v>
      </c>
      <c r="M1126" s="740" t="s">
        <v>34</v>
      </c>
      <c r="N1126" s="1172" t="s">
        <v>3900</v>
      </c>
      <c r="O1126" s="1172" t="s">
        <v>1320</v>
      </c>
      <c r="P1126" s="783">
        <v>40365</v>
      </c>
      <c r="Q1126" s="741">
        <v>0</v>
      </c>
      <c r="R1126" s="741">
        <v>0</v>
      </c>
      <c r="S1126" s="784">
        <v>5</v>
      </c>
      <c r="T1126" s="742"/>
      <c r="U1126" s="743"/>
      <c r="V1126" s="742"/>
      <c r="W1126" s="743"/>
      <c r="X1126" s="742"/>
      <c r="Y1126" s="743"/>
      <c r="Z1126" s="742"/>
      <c r="AA1126" s="743"/>
      <c r="AB1126" s="742"/>
      <c r="AC1126" s="744"/>
      <c r="AD1126" s="785">
        <v>13003672000100</v>
      </c>
      <c r="AE1126" s="1178" t="s">
        <v>1851</v>
      </c>
      <c r="AF1126" s="786" t="s">
        <v>1741</v>
      </c>
      <c r="AG1126" s="787" t="s">
        <v>1427</v>
      </c>
      <c r="AH1126" s="787" t="s">
        <v>1730</v>
      </c>
      <c r="AI1126" s="787">
        <v>10000</v>
      </c>
      <c r="AJ1126" s="787">
        <v>1000</v>
      </c>
      <c r="AK1126" s="787">
        <v>1000</v>
      </c>
      <c r="AL1126" s="742">
        <v>2.2000000000000002E-2</v>
      </c>
      <c r="AM1126" s="742">
        <v>0.2</v>
      </c>
      <c r="AN1126" s="743" t="s">
        <v>34</v>
      </c>
      <c r="AO1126" s="1172" t="s">
        <v>34</v>
      </c>
      <c r="AP1126" s="1178" t="s">
        <v>1727</v>
      </c>
      <c r="AQ1126" s="745" t="s">
        <v>659</v>
      </c>
      <c r="AR1126" s="742">
        <v>5.8666666666666702E-3</v>
      </c>
      <c r="AS1126" s="742">
        <v>5.8666666666666702E-3</v>
      </c>
      <c r="AT1126" s="742" t="s">
        <v>1414</v>
      </c>
      <c r="AU1126" s="742" t="s">
        <v>2724</v>
      </c>
      <c r="AX1126" s="190"/>
      <c r="AY1126" s="190"/>
      <c r="AZ1126" s="176"/>
      <c r="BA1126" s="176"/>
      <c r="BB1126" s="176"/>
      <c r="BC1126" s="751"/>
      <c r="BD1126" s="176"/>
      <c r="BE1126" s="176"/>
      <c r="BF1126" s="176"/>
      <c r="BG1126" s="176"/>
      <c r="BH1126" s="751"/>
      <c r="BI1126" s="178"/>
      <c r="BJ1126" s="191"/>
      <c r="BK1126" s="191"/>
      <c r="BL1126" s="191"/>
      <c r="BM1126" s="210"/>
      <c r="BN1126" s="178"/>
      <c r="BO1126" s="178"/>
      <c r="BP1126" s="178"/>
      <c r="BQ1126" s="178"/>
      <c r="BR1126" s="178"/>
      <c r="BS1126" s="178"/>
      <c r="BT1126" s="178"/>
      <c r="BU1126" s="179"/>
      <c r="BV1126" s="180"/>
      <c r="BW1126" s="181"/>
      <c r="BX1126" s="177"/>
      <c r="BY1126"/>
      <c r="CA1126"/>
    </row>
    <row r="1127" spans="2:79" ht="18.75">
      <c r="B1127" s="1170" t="s">
        <v>1188</v>
      </c>
      <c r="C1127" s="335">
        <v>13054728000148</v>
      </c>
      <c r="D1127" s="1170" t="s">
        <v>11</v>
      </c>
      <c r="E1127" s="1170" t="s">
        <v>620</v>
      </c>
      <c r="F1127" s="1170" t="s">
        <v>685</v>
      </c>
      <c r="G1127" s="1172" t="s">
        <v>738</v>
      </c>
      <c r="H1127" s="1172" t="s">
        <v>34</v>
      </c>
      <c r="I1127" s="1172" t="s">
        <v>1318</v>
      </c>
      <c r="J1127" s="1172" t="s">
        <v>608</v>
      </c>
      <c r="K1127" s="1172" t="s">
        <v>48</v>
      </c>
      <c r="L1127" s="740" t="s">
        <v>1414</v>
      </c>
      <c r="M1127" s="740" t="s">
        <v>34</v>
      </c>
      <c r="N1127" s="1172" t="s">
        <v>3901</v>
      </c>
      <c r="O1127" s="1172" t="s">
        <v>1320</v>
      </c>
      <c r="P1127" s="783">
        <v>40975</v>
      </c>
      <c r="Q1127" s="741">
        <v>211.207976</v>
      </c>
      <c r="R1127" s="741">
        <v>153.99185185080648</v>
      </c>
      <c r="S1127" s="784">
        <v>60</v>
      </c>
      <c r="T1127" s="742">
        <v>3.5431753342821004E-2</v>
      </c>
      <c r="U1127" s="743">
        <v>1.0900953129165036</v>
      </c>
      <c r="V1127" s="742">
        <v>0.15388886875149743</v>
      </c>
      <c r="W1127" s="743">
        <v>1.1632839336536545</v>
      </c>
      <c r="X1127" s="742">
        <v>0.25882014339217418</v>
      </c>
      <c r="Y1127" s="743">
        <v>1.2607462779880607</v>
      </c>
      <c r="Z1127" s="742">
        <v>0.30374334485976084</v>
      </c>
      <c r="AA1127" s="743">
        <v>1.3088033627401066</v>
      </c>
      <c r="AB1127" s="742">
        <v>1.2277731897193402E-3</v>
      </c>
      <c r="AC1127" s="744">
        <v>17.59327883339051</v>
      </c>
      <c r="AD1127" s="785">
        <v>13054656000139</v>
      </c>
      <c r="AE1127" s="1178" t="s">
        <v>1851</v>
      </c>
      <c r="AF1127" s="786" t="s">
        <v>1741</v>
      </c>
      <c r="AG1127" s="787" t="s">
        <v>1427</v>
      </c>
      <c r="AH1127" s="787" t="s">
        <v>1726</v>
      </c>
      <c r="AI1127" s="787">
        <v>10000</v>
      </c>
      <c r="AJ1127" s="787">
        <v>1000</v>
      </c>
      <c r="AK1127" s="787">
        <v>0</v>
      </c>
      <c r="AL1127" s="742">
        <v>4.0000000000000001E-3</v>
      </c>
      <c r="AM1127" s="742">
        <v>0.2</v>
      </c>
      <c r="AN1127" s="743" t="s">
        <v>64</v>
      </c>
      <c r="AO1127" s="1172" t="s">
        <v>34</v>
      </c>
      <c r="AP1127" s="1178" t="s">
        <v>1742</v>
      </c>
      <c r="AQ1127" s="745" t="s">
        <v>671</v>
      </c>
      <c r="AR1127" s="742">
        <v>1.92E-3</v>
      </c>
      <c r="AS1127" s="742">
        <v>1.92E-3</v>
      </c>
      <c r="AT1127" s="742" t="s">
        <v>1414</v>
      </c>
      <c r="AU1127" s="742" t="s">
        <v>2724</v>
      </c>
      <c r="AX1127"/>
      <c r="AY1127" s="190"/>
      <c r="AZ1127" s="176"/>
      <c r="BA1127" s="176"/>
      <c r="BB1127" s="176"/>
      <c r="BC1127" s="751"/>
      <c r="BD1127" s="176"/>
      <c r="BE1127" s="176"/>
      <c r="BF1127" s="176"/>
      <c r="BG1127" s="176"/>
      <c r="BH1127" s="751"/>
      <c r="BI1127" s="178"/>
      <c r="BJ1127" s="191"/>
      <c r="BK1127" s="191"/>
      <c r="BL1127" s="191"/>
      <c r="BM1127" s="178"/>
      <c r="BN1127" s="178"/>
      <c r="BO1127" s="178"/>
      <c r="BP1127" s="178"/>
      <c r="BQ1127" s="178"/>
      <c r="BR1127" s="178"/>
      <c r="BS1127" s="178"/>
      <c r="BT1127" s="178"/>
      <c r="BU1127" s="179"/>
      <c r="BV1127" s="180"/>
      <c r="BW1127" s="181"/>
      <c r="BX1127" s="177"/>
      <c r="BY1127"/>
      <c r="CA1127"/>
    </row>
    <row r="1128" spans="2:79" ht="18.75">
      <c r="B1128" s="1170" t="s">
        <v>490</v>
      </c>
      <c r="C1128" s="335">
        <v>34780531000166</v>
      </c>
      <c r="D1128" s="1170" t="s">
        <v>11</v>
      </c>
      <c r="E1128" s="1170" t="s">
        <v>620</v>
      </c>
      <c r="F1128" s="1170" t="s">
        <v>685</v>
      </c>
      <c r="G1128" s="1172" t="s">
        <v>738</v>
      </c>
      <c r="H1128" s="1172" t="s">
        <v>34</v>
      </c>
      <c r="I1128" s="1172" t="s">
        <v>1318</v>
      </c>
      <c r="J1128" s="1172" t="s">
        <v>608</v>
      </c>
      <c r="K1128" s="1172" t="s">
        <v>48</v>
      </c>
      <c r="L1128" s="740" t="s">
        <v>1414</v>
      </c>
      <c r="M1128" s="740" t="s">
        <v>34</v>
      </c>
      <c r="N1128" s="1172" t="s">
        <v>3902</v>
      </c>
      <c r="O1128" s="1172" t="s">
        <v>1320</v>
      </c>
      <c r="P1128" s="783">
        <v>43728</v>
      </c>
      <c r="Q1128" s="741">
        <v>266.93338631</v>
      </c>
      <c r="R1128" s="741">
        <v>170.84809396963848</v>
      </c>
      <c r="S1128" s="784">
        <v>45</v>
      </c>
      <c r="T1128" s="742">
        <v>3.4170056193765452E-2</v>
      </c>
      <c r="U1128" s="743">
        <v>1.0512778675815766</v>
      </c>
      <c r="V1128" s="742">
        <v>0.15231963886125355</v>
      </c>
      <c r="W1128" s="743">
        <v>1.1514217376784694</v>
      </c>
      <c r="X1128" s="742">
        <v>0.26358999886062007</v>
      </c>
      <c r="Y1128" s="743">
        <v>1.2839808587651531</v>
      </c>
      <c r="Z1128" s="742">
        <v>0.31659703521223137</v>
      </c>
      <c r="AA1128" s="743">
        <v>1.3641887841546918</v>
      </c>
      <c r="AB1128" s="742">
        <v>8.3211516992564964E-4</v>
      </c>
      <c r="AC1128" s="744">
        <v>24.0727809137761</v>
      </c>
      <c r="AD1128" s="785">
        <v>34780492000105</v>
      </c>
      <c r="AE1128" s="1178" t="s">
        <v>1851</v>
      </c>
      <c r="AF1128" s="786" t="s">
        <v>1741</v>
      </c>
      <c r="AG1128" s="787" t="s">
        <v>1427</v>
      </c>
      <c r="AH1128" s="787" t="s">
        <v>1726</v>
      </c>
      <c r="AI1128" s="787">
        <v>10000</v>
      </c>
      <c r="AJ1128" s="787">
        <v>1000</v>
      </c>
      <c r="AK1128" s="787">
        <v>1000</v>
      </c>
      <c r="AL1128" s="742">
        <v>9.1000000000000004E-3</v>
      </c>
      <c r="AM1128" s="742">
        <v>0.2</v>
      </c>
      <c r="AN1128" s="743" t="s">
        <v>64</v>
      </c>
      <c r="AO1128" s="1172" t="s">
        <v>34</v>
      </c>
      <c r="AP1128" s="1178" t="s">
        <v>1742</v>
      </c>
      <c r="AQ1128" s="745" t="s">
        <v>671</v>
      </c>
      <c r="AR1128" s="742">
        <v>2.4269700000000001E-3</v>
      </c>
      <c r="AS1128" s="742">
        <v>2.4269700000000001E-3</v>
      </c>
      <c r="AT1128" s="742" t="s">
        <v>1414</v>
      </c>
      <c r="AU1128" s="742" t="s">
        <v>2724</v>
      </c>
      <c r="AX1128" s="190"/>
      <c r="AY1128" s="190"/>
      <c r="AZ1128" s="176"/>
      <c r="BA1128" s="176"/>
      <c r="BB1128" s="176"/>
      <c r="BC1128" s="751"/>
      <c r="BD1128" s="176"/>
      <c r="BE1128" s="176"/>
      <c r="BF1128" s="176"/>
      <c r="BG1128" s="176"/>
      <c r="BH1128" s="751"/>
      <c r="BI1128" s="178"/>
      <c r="BJ1128" s="191"/>
      <c r="BK1128" s="191"/>
      <c r="BL1128" s="191"/>
      <c r="BM1128" s="210"/>
      <c r="BN1128" s="178"/>
      <c r="BO1128" s="178"/>
      <c r="BP1128" s="178"/>
      <c r="BQ1128" s="178"/>
      <c r="BR1128" s="178"/>
      <c r="BS1128" s="178"/>
      <c r="BT1128" s="178"/>
      <c r="BU1128" s="179"/>
      <c r="BV1128" s="180"/>
      <c r="BW1128" s="181"/>
      <c r="BX1128" s="177"/>
      <c r="BY1128"/>
      <c r="CA1128"/>
    </row>
    <row r="1129" spans="2:79" ht="18.75">
      <c r="B1129" s="1170" t="s">
        <v>1189</v>
      </c>
      <c r="C1129" s="335">
        <v>14550994000124</v>
      </c>
      <c r="D1129" s="1170" t="s">
        <v>14</v>
      </c>
      <c r="E1129" s="1170" t="s">
        <v>607</v>
      </c>
      <c r="F1129" s="1170" t="s">
        <v>1414</v>
      </c>
      <c r="G1129" s="1172" t="s">
        <v>1414</v>
      </c>
      <c r="H1129" s="1172" t="s">
        <v>34</v>
      </c>
      <c r="I1129" s="1172" t="s">
        <v>34</v>
      </c>
      <c r="J1129" s="1172" t="s">
        <v>608</v>
      </c>
      <c r="K1129" s="1172" t="s">
        <v>48</v>
      </c>
      <c r="L1129" s="740" t="s">
        <v>1414</v>
      </c>
      <c r="M1129" s="740" t="s">
        <v>34</v>
      </c>
      <c r="N1129" s="1172" t="s">
        <v>3903</v>
      </c>
      <c r="O1129" s="1172" t="s">
        <v>1320</v>
      </c>
      <c r="P1129" s="783">
        <v>40885</v>
      </c>
      <c r="Q1129" s="741">
        <v>291.43032099999999</v>
      </c>
      <c r="R1129" s="741">
        <v>329.63594927642265</v>
      </c>
      <c r="S1129" s="784">
        <v>3</v>
      </c>
      <c r="T1129" s="742">
        <v>-9.4884024868390759E-2</v>
      </c>
      <c r="U1129" s="743">
        <v>-2.9192072370486493</v>
      </c>
      <c r="V1129" s="742">
        <v>-0.19398469497912507</v>
      </c>
      <c r="W1129" s="743">
        <v>-1.4663781784523979</v>
      </c>
      <c r="X1129" s="742">
        <v>-0.18843002631754868</v>
      </c>
      <c r="Y1129" s="743">
        <v>-0.91786694508192934</v>
      </c>
      <c r="Z1129" s="742">
        <v>0.22875155350052556</v>
      </c>
      <c r="AA1129" s="743">
        <v>0.98567032832189572</v>
      </c>
      <c r="AB1129" s="742">
        <v>0.20945143867767244</v>
      </c>
      <c r="AC1129" s="744">
        <v>-1.5577501387413943</v>
      </c>
      <c r="AD1129" s="785">
        <v>0</v>
      </c>
      <c r="AE1129" s="1178" t="s">
        <v>1823</v>
      </c>
      <c r="AF1129" s="786" t="s">
        <v>1765</v>
      </c>
      <c r="AG1129" s="787" t="s">
        <v>719</v>
      </c>
      <c r="AH1129" s="787" t="s">
        <v>1730</v>
      </c>
      <c r="AI1129" s="787">
        <v>100</v>
      </c>
      <c r="AJ1129" s="787">
        <v>100</v>
      </c>
      <c r="AK1129" s="787">
        <v>100</v>
      </c>
      <c r="AL1129" s="742">
        <v>0.02</v>
      </c>
      <c r="AM1129" s="742">
        <v>0.2</v>
      </c>
      <c r="AN1129" s="743" t="s">
        <v>666</v>
      </c>
      <c r="AO1129" s="1172" t="s">
        <v>34</v>
      </c>
      <c r="AP1129" s="1178" t="s">
        <v>1727</v>
      </c>
      <c r="AQ1129" s="745" t="s">
        <v>670</v>
      </c>
      <c r="AR1129" s="742">
        <v>4.0000000000000001E-3</v>
      </c>
      <c r="AS1129" s="742">
        <v>4.0000000000000001E-3</v>
      </c>
      <c r="AT1129" s="742" t="s">
        <v>1414</v>
      </c>
      <c r="AU1129" s="742" t="s">
        <v>2724</v>
      </c>
      <c r="AX1129" s="190"/>
      <c r="AY1129" s="190"/>
      <c r="AZ1129" s="176"/>
      <c r="BA1129" s="176"/>
      <c r="BB1129" s="176"/>
      <c r="BC1129" s="751"/>
      <c r="BD1129" s="176"/>
      <c r="BE1129" s="176"/>
      <c r="BF1129" s="176"/>
      <c r="BG1129" s="176"/>
      <c r="BH1129" s="751"/>
      <c r="BI1129" s="178"/>
      <c r="BJ1129" s="191"/>
      <c r="BK1129" s="191"/>
      <c r="BL1129" s="191"/>
      <c r="BM1129" s="210"/>
      <c r="BN1129" s="178"/>
      <c r="BO1129" s="178"/>
      <c r="BP1129" s="178"/>
      <c r="BQ1129" s="178"/>
      <c r="BR1129" s="178"/>
      <c r="BS1129" s="178"/>
      <c r="BT1129" s="178"/>
      <c r="BU1129" s="179"/>
      <c r="BV1129" s="180"/>
      <c r="BW1129" s="181"/>
      <c r="BX1129" s="177"/>
      <c r="BY1129"/>
      <c r="CA1129"/>
    </row>
    <row r="1130" spans="2:79" ht="18.75">
      <c r="B1130" s="1170" t="s">
        <v>377</v>
      </c>
      <c r="C1130" s="335">
        <v>29722466000182</v>
      </c>
      <c r="D1130" s="1170" t="s">
        <v>14</v>
      </c>
      <c r="E1130" s="1170" t="s">
        <v>607</v>
      </c>
      <c r="F1130" s="1170" t="s">
        <v>1414</v>
      </c>
      <c r="G1130" s="1172" t="s">
        <v>1414</v>
      </c>
      <c r="H1130" s="1172" t="s">
        <v>34</v>
      </c>
      <c r="I1130" s="1172" t="s">
        <v>34</v>
      </c>
      <c r="J1130" s="1172" t="s">
        <v>608</v>
      </c>
      <c r="K1130" s="1172" t="s">
        <v>48</v>
      </c>
      <c r="L1130" s="740" t="s">
        <v>1414</v>
      </c>
      <c r="M1130" s="740" t="s">
        <v>34</v>
      </c>
      <c r="N1130" s="1172" t="s">
        <v>3904</v>
      </c>
      <c r="O1130" s="1172" t="s">
        <v>1320</v>
      </c>
      <c r="P1130" s="783">
        <v>43180</v>
      </c>
      <c r="Q1130" s="741">
        <v>22.17610487</v>
      </c>
      <c r="R1130" s="741">
        <v>14.630979311836736</v>
      </c>
      <c r="S1130" s="784">
        <v>3</v>
      </c>
      <c r="T1130" s="742">
        <v>-4.5309665100525365E-2</v>
      </c>
      <c r="U1130" s="743">
        <v>-1.3939997007206164</v>
      </c>
      <c r="V1130" s="742">
        <v>-9.5946361526597856E-2</v>
      </c>
      <c r="W1130" s="743">
        <v>-0.72528222321687807</v>
      </c>
      <c r="X1130" s="742">
        <v>-8.8554868928141239E-3</v>
      </c>
      <c r="Y1130" s="743">
        <v>-4.3136218045326372E-2</v>
      </c>
      <c r="Z1130" s="742">
        <v>0.40847559540591116</v>
      </c>
      <c r="AA1130" s="743">
        <v>1.7600854205097289</v>
      </c>
      <c r="AB1130" s="742">
        <v>0.20678220140445067</v>
      </c>
      <c r="AC1130" s="744">
        <v>-1.103744290645168</v>
      </c>
      <c r="AD1130" s="785">
        <v>0</v>
      </c>
      <c r="AE1130" s="1178" t="s">
        <v>1823</v>
      </c>
      <c r="AF1130" s="786" t="s">
        <v>1765</v>
      </c>
      <c r="AG1130" s="787" t="s">
        <v>719</v>
      </c>
      <c r="AH1130" s="787" t="s">
        <v>1730</v>
      </c>
      <c r="AI1130" s="787">
        <v>1000</v>
      </c>
      <c r="AJ1130" s="787">
        <v>1000</v>
      </c>
      <c r="AK1130" s="787">
        <v>1000</v>
      </c>
      <c r="AL1130" s="742">
        <v>2.5000000000000001E-2</v>
      </c>
      <c r="AM1130" s="742">
        <v>0.2</v>
      </c>
      <c r="AN1130" s="743" t="s">
        <v>666</v>
      </c>
      <c r="AO1130" s="1172" t="s">
        <v>34</v>
      </c>
      <c r="AP1130" s="1178" t="s">
        <v>1727</v>
      </c>
      <c r="AQ1130" s="745" t="s">
        <v>670</v>
      </c>
      <c r="AR1130" s="742">
        <v>3.8999999999999998E-3</v>
      </c>
      <c r="AS1130" s="742">
        <v>3.8999999999999998E-3</v>
      </c>
      <c r="AT1130" s="742" t="s">
        <v>1414</v>
      </c>
      <c r="AU1130" s="742" t="s">
        <v>2724</v>
      </c>
      <c r="AX1130" s="190"/>
      <c r="AY1130" s="190"/>
      <c r="AZ1130" s="176"/>
      <c r="BA1130" s="176"/>
      <c r="BB1130" s="176"/>
      <c r="BC1130" s="751"/>
      <c r="BD1130" s="176"/>
      <c r="BE1130" s="176"/>
      <c r="BF1130" s="176"/>
      <c r="BG1130" s="176"/>
      <c r="BH1130" s="751"/>
      <c r="BI1130" s="178"/>
      <c r="BJ1130" s="191"/>
      <c r="BK1130" s="191"/>
      <c r="BL1130" s="191"/>
      <c r="BM1130" s="210"/>
      <c r="BN1130" s="178"/>
      <c r="BO1130" s="178"/>
      <c r="BP1130" s="178"/>
      <c r="BQ1130" s="178"/>
      <c r="BR1130" s="178"/>
      <c r="BS1130" s="178"/>
      <c r="BT1130" s="178"/>
      <c r="BU1130" s="179"/>
      <c r="BV1130" s="180"/>
      <c r="BW1130" s="181"/>
      <c r="BX1130" s="177"/>
      <c r="BY1130"/>
      <c r="CA1130"/>
    </row>
    <row r="1131" spans="2:79" ht="18.75">
      <c r="B1131" s="1170" t="s">
        <v>1190</v>
      </c>
      <c r="C1131" s="335">
        <v>10462072000104</v>
      </c>
      <c r="D1131" s="1170" t="s">
        <v>13</v>
      </c>
      <c r="E1131" s="1170" t="s">
        <v>615</v>
      </c>
      <c r="F1131" s="1170" t="s">
        <v>619</v>
      </c>
      <c r="G1131" s="1172" t="s">
        <v>34</v>
      </c>
      <c r="H1131" s="1172" t="s">
        <v>1336</v>
      </c>
      <c r="I1131" s="1172" t="s">
        <v>34</v>
      </c>
      <c r="J1131" s="1172" t="s">
        <v>1414</v>
      </c>
      <c r="K1131" s="1172" t="s">
        <v>48</v>
      </c>
      <c r="L1131" s="740" t="s">
        <v>1414</v>
      </c>
      <c r="M1131" s="740" t="s">
        <v>1411</v>
      </c>
      <c r="N1131" s="1172" t="s">
        <v>3905</v>
      </c>
      <c r="O1131" s="1172" t="s">
        <v>1320</v>
      </c>
      <c r="P1131" s="783">
        <v>40201</v>
      </c>
      <c r="Q1131" s="741">
        <v>18.533159000000001</v>
      </c>
      <c r="R1131" s="741">
        <v>28.818845627530383</v>
      </c>
      <c r="S1131" s="784">
        <v>5</v>
      </c>
      <c r="T1131" s="742">
        <v>1.3959132337179936E-2</v>
      </c>
      <c r="U1131" s="743">
        <v>0.42946744932181552</v>
      </c>
      <c r="V1131" s="742">
        <v>8.8215443406179705E-2</v>
      </c>
      <c r="W1131" s="743">
        <v>0.66684230540581912</v>
      </c>
      <c r="X1131" s="742">
        <v>0.17612908626679613</v>
      </c>
      <c r="Y1131" s="743">
        <v>0.85794748061721149</v>
      </c>
      <c r="Z1131" s="742">
        <v>0.22737409492011751</v>
      </c>
      <c r="AA1131" s="743">
        <v>0.97973498042841134</v>
      </c>
      <c r="AB1131" s="742">
        <v>3.6361617701313804E-2</v>
      </c>
      <c r="AC1131" s="744">
        <v>-1.2120711910139159</v>
      </c>
      <c r="AD1131" s="785">
        <v>0</v>
      </c>
      <c r="AE1131" s="1178" t="s">
        <v>1823</v>
      </c>
      <c r="AF1131" s="786" t="s">
        <v>1765</v>
      </c>
      <c r="AG1131" s="787" t="s">
        <v>719</v>
      </c>
      <c r="AH1131" s="787" t="s">
        <v>1730</v>
      </c>
      <c r="AI1131" s="787">
        <v>1000</v>
      </c>
      <c r="AJ1131" s="787">
        <v>1000</v>
      </c>
      <c r="AK1131" s="787">
        <v>1000</v>
      </c>
      <c r="AL1131" s="742">
        <v>8.0000000000000002E-3</v>
      </c>
      <c r="AM1131" s="742">
        <v>0.2</v>
      </c>
      <c r="AN1131" s="743" t="s">
        <v>64</v>
      </c>
      <c r="AO1131" s="1172" t="s">
        <v>34</v>
      </c>
      <c r="AP1131" s="1178" t="s">
        <v>1742</v>
      </c>
      <c r="AQ1131" s="745" t="s">
        <v>686</v>
      </c>
      <c r="AR1131" s="742">
        <v>2E-3</v>
      </c>
      <c r="AS1131" s="742">
        <v>2E-3</v>
      </c>
      <c r="AT1131" s="742" t="s">
        <v>1414</v>
      </c>
      <c r="AU1131" s="742" t="s">
        <v>2724</v>
      </c>
      <c r="AX1131" s="597"/>
      <c r="AY1131" s="598"/>
      <c r="AZ1131" s="598"/>
      <c r="BA1131" s="598"/>
      <c r="BB1131" s="598"/>
      <c r="BC1131" s="750"/>
      <c r="BD1131" s="598"/>
      <c r="BE1131" s="598"/>
      <c r="BF1131" s="598"/>
      <c r="BG1131" s="598"/>
      <c r="BH1131" s="753"/>
      <c r="BI1131" s="599"/>
      <c r="BJ1131" s="600"/>
      <c r="BK1131" s="600"/>
      <c r="BL1131" s="600"/>
      <c r="BM1131" s="210"/>
      <c r="BN1131" s="599"/>
      <c r="BO1131" s="599"/>
      <c r="BP1131" s="599"/>
      <c r="BQ1131" s="599"/>
      <c r="BR1131" s="599"/>
      <c r="BS1131" s="599"/>
      <c r="BT1131" s="599"/>
      <c r="BU1131" s="599"/>
      <c r="BV1131" s="599"/>
      <c r="BW1131" s="601"/>
      <c r="BX1131" s="598"/>
      <c r="BY1131"/>
      <c r="CA1131"/>
    </row>
    <row r="1132" spans="2:79" ht="18.75">
      <c r="B1132" s="1170" t="s">
        <v>378</v>
      </c>
      <c r="C1132" s="335">
        <v>21082291000184</v>
      </c>
      <c r="D1132" s="1170" t="s">
        <v>14</v>
      </c>
      <c r="E1132" s="1170" t="s">
        <v>607</v>
      </c>
      <c r="F1132" s="1170" t="s">
        <v>1414</v>
      </c>
      <c r="G1132" s="1172" t="s">
        <v>1414</v>
      </c>
      <c r="H1132" s="1172" t="s">
        <v>34</v>
      </c>
      <c r="I1132" s="1172" t="s">
        <v>34</v>
      </c>
      <c r="J1132" s="1172" t="s">
        <v>608</v>
      </c>
      <c r="K1132" s="1172" t="s">
        <v>48</v>
      </c>
      <c r="L1132" s="740" t="s">
        <v>1414</v>
      </c>
      <c r="M1132" s="740" t="s">
        <v>1411</v>
      </c>
      <c r="N1132" s="1172" t="s">
        <v>3906</v>
      </c>
      <c r="O1132" s="1172" t="s">
        <v>1320</v>
      </c>
      <c r="P1132" s="783">
        <v>41962</v>
      </c>
      <c r="Q1132" s="741">
        <v>0</v>
      </c>
      <c r="R1132" s="741">
        <v>17.214227901408456</v>
      </c>
      <c r="S1132" s="784">
        <v>37</v>
      </c>
      <c r="T1132" s="742">
        <v>-3.612178777695263E-3</v>
      </c>
      <c r="U1132" s="743">
        <v>-0.11113249510639561</v>
      </c>
      <c r="V1132" s="742">
        <v>-0.14474653241775204</v>
      </c>
      <c r="W1132" s="743">
        <v>-1.0941747572760059</v>
      </c>
      <c r="X1132" s="742">
        <v>-0.2144398370172711</v>
      </c>
      <c r="Y1132" s="743">
        <v>-1.0445640854245251</v>
      </c>
      <c r="Z1132" s="742">
        <v>0.23222945571574916</v>
      </c>
      <c r="AA1132" s="743">
        <v>1.0006563031312121</v>
      </c>
      <c r="AB1132" s="742">
        <v>0.22520340639824055</v>
      </c>
      <c r="AC1132" s="744">
        <v>-1.2301538841222441</v>
      </c>
      <c r="AD1132" s="785">
        <v>0</v>
      </c>
      <c r="AE1132" s="1178" t="s">
        <v>1823</v>
      </c>
      <c r="AF1132" s="786" t="s">
        <v>1765</v>
      </c>
      <c r="AG1132" s="787" t="s">
        <v>719</v>
      </c>
      <c r="AH1132" s="787" t="s">
        <v>1730</v>
      </c>
      <c r="AI1132" s="787">
        <v>1000</v>
      </c>
      <c r="AJ1132" s="787">
        <v>1000</v>
      </c>
      <c r="AK1132" s="787">
        <v>1000</v>
      </c>
      <c r="AL1132" s="742">
        <v>4.4999999999999998E-2</v>
      </c>
      <c r="AM1132" s="742">
        <v>0.1</v>
      </c>
      <c r="AN1132" s="743" t="s">
        <v>666</v>
      </c>
      <c r="AO1132" s="1172" t="s">
        <v>34</v>
      </c>
      <c r="AP1132" s="1178" t="s">
        <v>1727</v>
      </c>
      <c r="AQ1132" s="745" t="s">
        <v>659</v>
      </c>
      <c r="AR1132" s="742">
        <v>2E-3</v>
      </c>
      <c r="AS1132" s="742">
        <v>2E-3</v>
      </c>
      <c r="AT1132" s="742" t="s">
        <v>1414</v>
      </c>
      <c r="AU1132" s="742" t="s">
        <v>2724</v>
      </c>
      <c r="AX1132"/>
      <c r="AY1132" s="190"/>
      <c r="AZ1132" s="176"/>
      <c r="BA1132" s="176"/>
      <c r="BB1132" s="176"/>
      <c r="BC1132" s="751"/>
      <c r="BD1132" s="176"/>
      <c r="BE1132" s="176"/>
      <c r="BF1132" s="176"/>
      <c r="BG1132" s="176"/>
      <c r="BH1132" s="751"/>
      <c r="BI1132" s="178"/>
      <c r="BJ1132" s="191"/>
      <c r="BK1132" s="191"/>
      <c r="BL1132" s="191"/>
      <c r="BM1132" s="178"/>
      <c r="BN1132" s="178"/>
      <c r="BO1132" s="178"/>
      <c r="BP1132" s="178"/>
      <c r="BQ1132" s="178"/>
      <c r="BR1132" s="178"/>
      <c r="BS1132" s="178"/>
      <c r="BT1132" s="178"/>
      <c r="BU1132" s="179"/>
      <c r="BV1132" s="180"/>
      <c r="BW1132" s="181"/>
      <c r="BX1132" s="177"/>
      <c r="BY1132"/>
      <c r="CA1132"/>
    </row>
    <row r="1133" spans="2:79" ht="18.75">
      <c r="B1133" s="1170" t="s">
        <v>1191</v>
      </c>
      <c r="C1133" s="335">
        <v>28206220000195</v>
      </c>
      <c r="D1133" s="1170" t="s">
        <v>11</v>
      </c>
      <c r="E1133" s="1170" t="s">
        <v>620</v>
      </c>
      <c r="F1133" s="1170" t="s">
        <v>663</v>
      </c>
      <c r="G1133" s="1172" t="s">
        <v>738</v>
      </c>
      <c r="H1133" s="1172" t="s">
        <v>34</v>
      </c>
      <c r="I1133" s="1172" t="s">
        <v>1414</v>
      </c>
      <c r="J1133" s="1172" t="s">
        <v>608</v>
      </c>
      <c r="K1133" s="1172" t="s">
        <v>48</v>
      </c>
      <c r="L1133" s="740" t="s">
        <v>1414</v>
      </c>
      <c r="M1133" s="740" t="s">
        <v>34</v>
      </c>
      <c r="N1133" s="1172" t="s">
        <v>3907</v>
      </c>
      <c r="O1133" s="1172" t="s">
        <v>1320</v>
      </c>
      <c r="P1133" s="783">
        <v>42941</v>
      </c>
      <c r="Q1133" s="741">
        <v>257.50599275000002</v>
      </c>
      <c r="R1133" s="741">
        <v>224.51208930157884</v>
      </c>
      <c r="S1133" s="784">
        <v>1</v>
      </c>
      <c r="T1133" s="742">
        <v>4.5217540024802272E-3</v>
      </c>
      <c r="U1133" s="743">
        <v>0.13911653754678932</v>
      </c>
      <c r="V1133" s="742">
        <v>0.11285820300781335</v>
      </c>
      <c r="W1133" s="743">
        <v>0.85312300626509296</v>
      </c>
      <c r="X1133" s="742">
        <v>0.20533044588097016</v>
      </c>
      <c r="Y1133" s="743">
        <v>1.0001910670832637</v>
      </c>
      <c r="Z1133" s="742">
        <v>0.2720631120990189</v>
      </c>
      <c r="AA1133" s="743">
        <v>1.1722960256368296</v>
      </c>
      <c r="AB1133" s="742">
        <v>8.0271940165477836E-3</v>
      </c>
      <c r="AC1133" s="744">
        <v>-2.4205356981201605</v>
      </c>
      <c r="AD1133" s="785">
        <v>0</v>
      </c>
      <c r="AE1133" s="1178" t="s">
        <v>1823</v>
      </c>
      <c r="AF1133" s="786" t="s">
        <v>1765</v>
      </c>
      <c r="AG1133" s="787" t="s">
        <v>719</v>
      </c>
      <c r="AH1133" s="787" t="s">
        <v>1730</v>
      </c>
      <c r="AI1133" s="787">
        <v>1000</v>
      </c>
      <c r="AJ1133" s="787">
        <v>1000</v>
      </c>
      <c r="AK1133" s="787">
        <v>1000</v>
      </c>
      <c r="AL1133" s="742">
        <v>5.0000000000000001E-3</v>
      </c>
      <c r="AM1133" s="742">
        <v>0</v>
      </c>
      <c r="AN1133" s="743" t="s">
        <v>2119</v>
      </c>
      <c r="AO1133" s="1172" t="s">
        <v>34</v>
      </c>
      <c r="AP1133" s="1178" t="s">
        <v>1731</v>
      </c>
      <c r="AQ1133" s="745" t="s">
        <v>669</v>
      </c>
      <c r="AR1133" s="742">
        <v>1.33333333333333E-3</v>
      </c>
      <c r="AS1133" s="742">
        <v>1.33333333333333E-3</v>
      </c>
      <c r="AT1133" s="742" t="s">
        <v>1414</v>
      </c>
      <c r="AU1133" s="742" t="s">
        <v>2724</v>
      </c>
      <c r="AX1133"/>
      <c r="AY1133" s="190"/>
      <c r="AZ1133" s="176"/>
      <c r="BA1133" s="176"/>
      <c r="BB1133" s="176"/>
      <c r="BC1133" s="751"/>
      <c r="BD1133" s="176"/>
      <c r="BE1133" s="176"/>
      <c r="BF1133" s="176"/>
      <c r="BG1133" s="176"/>
      <c r="BH1133" s="751"/>
      <c r="BI1133" s="178"/>
      <c r="BJ1133" s="191"/>
      <c r="BK1133" s="191"/>
      <c r="BL1133" s="191"/>
      <c r="BM1133" s="178"/>
      <c r="BN1133" s="178"/>
      <c r="BO1133" s="178"/>
      <c r="BP1133" s="178"/>
      <c r="BQ1133" s="178"/>
      <c r="BR1133" s="178"/>
      <c r="BS1133" s="178"/>
      <c r="BT1133" s="178"/>
      <c r="BU1133" s="179"/>
      <c r="BV1133" s="180"/>
      <c r="BW1133" s="181"/>
      <c r="BX1133" s="177"/>
      <c r="BY1133"/>
      <c r="CA1133"/>
    </row>
    <row r="1134" spans="2:79" ht="18.75">
      <c r="B1134" s="1170" t="s">
        <v>379</v>
      </c>
      <c r="C1134" s="335">
        <v>7552643000197</v>
      </c>
      <c r="D1134" s="1170" t="s">
        <v>13</v>
      </c>
      <c r="E1134" s="1170" t="s">
        <v>615</v>
      </c>
      <c r="F1134" s="1170" t="s">
        <v>619</v>
      </c>
      <c r="G1134" s="1172" t="s">
        <v>34</v>
      </c>
      <c r="H1134" s="1172" t="s">
        <v>1337</v>
      </c>
      <c r="I1134" s="1172" t="s">
        <v>34</v>
      </c>
      <c r="J1134" s="1172" t="s">
        <v>1414</v>
      </c>
      <c r="K1134" s="1172" t="s">
        <v>48</v>
      </c>
      <c r="L1134" s="740" t="s">
        <v>1414</v>
      </c>
      <c r="M1134" s="740" t="s">
        <v>34</v>
      </c>
      <c r="N1134" s="1172" t="s">
        <v>3908</v>
      </c>
      <c r="O1134" s="1172" t="s">
        <v>1320</v>
      </c>
      <c r="P1134" s="783">
        <v>38631</v>
      </c>
      <c r="Q1134" s="741">
        <v>45.197980999999999</v>
      </c>
      <c r="R1134" s="741">
        <v>59.687572779116451</v>
      </c>
      <c r="S1134" s="784">
        <v>4</v>
      </c>
      <c r="T1134" s="742">
        <v>8.4164230670815687E-3</v>
      </c>
      <c r="U1134" s="743">
        <v>0.25894014468259141</v>
      </c>
      <c r="V1134" s="742">
        <v>-2.3146359758080104E-2</v>
      </c>
      <c r="W1134" s="743">
        <v>-0.17496904517910475</v>
      </c>
      <c r="X1134" s="742">
        <v>0.24067719811222843</v>
      </c>
      <c r="Y1134" s="743">
        <v>1.1723696530714534</v>
      </c>
      <c r="Z1134" s="742">
        <v>0.99416323706225507</v>
      </c>
      <c r="AA1134" s="743">
        <v>4.2837619648273133</v>
      </c>
      <c r="AB1134" s="742">
        <v>0.22991559022836144</v>
      </c>
      <c r="AC1134" s="744">
        <v>-0.67605103370458663</v>
      </c>
      <c r="AD1134" s="785">
        <v>44836341000177</v>
      </c>
      <c r="AE1134" s="1178" t="s">
        <v>1777</v>
      </c>
      <c r="AF1134" s="786" t="s">
        <v>1725</v>
      </c>
      <c r="AG1134" s="787" t="s">
        <v>1428</v>
      </c>
      <c r="AH1134" s="787" t="s">
        <v>1730</v>
      </c>
      <c r="AI1134" s="787">
        <v>1000</v>
      </c>
      <c r="AJ1134" s="787">
        <v>100</v>
      </c>
      <c r="AK1134" s="787">
        <v>100</v>
      </c>
      <c r="AL1134" s="742">
        <v>2.5000000000000001E-2</v>
      </c>
      <c r="AM1134" s="742">
        <v>0.2</v>
      </c>
      <c r="AN1134" s="743" t="s">
        <v>64</v>
      </c>
      <c r="AO1134" s="1172" t="s">
        <v>34</v>
      </c>
      <c r="AP1134" s="1178" t="s">
        <v>1742</v>
      </c>
      <c r="AQ1134" s="745" t="s">
        <v>664</v>
      </c>
      <c r="AR1134" s="742">
        <v>5.0000000000000001E-3</v>
      </c>
      <c r="AS1134" s="742">
        <v>5.0000000000000001E-3</v>
      </c>
      <c r="AT1134" s="742" t="s">
        <v>1414</v>
      </c>
      <c r="AU1134" s="742" t="s">
        <v>2724</v>
      </c>
      <c r="AX1134"/>
      <c r="AY1134" s="190"/>
      <c r="AZ1134" s="176"/>
      <c r="BA1134" s="176"/>
      <c r="BB1134" s="176"/>
      <c r="BC1134" s="751"/>
      <c r="BD1134" s="176"/>
      <c r="BE1134" s="176"/>
      <c r="BF1134" s="176"/>
      <c r="BG1134" s="176"/>
      <c r="BH1134" s="751"/>
      <c r="BI1134" s="178"/>
      <c r="BJ1134" s="191"/>
      <c r="BK1134" s="191"/>
      <c r="BL1134" s="191"/>
      <c r="BM1134" s="178"/>
      <c r="BN1134" s="178"/>
      <c r="BO1134" s="178"/>
      <c r="BP1134" s="178"/>
      <c r="BQ1134" s="178"/>
      <c r="BR1134" s="178"/>
      <c r="BS1134" s="178"/>
      <c r="BT1134" s="178"/>
      <c r="BU1134" s="179"/>
      <c r="BV1134" s="180"/>
      <c r="BW1134" s="181"/>
      <c r="BX1134" s="177"/>
      <c r="BY1134"/>
      <c r="CA1134"/>
    </row>
    <row r="1135" spans="2:79" ht="18.75">
      <c r="B1135" s="1170" t="s">
        <v>1305</v>
      </c>
      <c r="C1135" s="335">
        <v>36352361000144</v>
      </c>
      <c r="D1135" s="1170" t="s">
        <v>11</v>
      </c>
      <c r="E1135" s="1170" t="s">
        <v>620</v>
      </c>
      <c r="F1135" s="1170" t="s">
        <v>692</v>
      </c>
      <c r="G1135" s="1172" t="s">
        <v>738</v>
      </c>
      <c r="H1135" s="1172" t="s">
        <v>34</v>
      </c>
      <c r="I1135" s="1172" t="s">
        <v>1414</v>
      </c>
      <c r="J1135" s="1172" t="s">
        <v>608</v>
      </c>
      <c r="K1135" s="1172" t="s">
        <v>48</v>
      </c>
      <c r="L1135" s="740" t="s">
        <v>1414</v>
      </c>
      <c r="M1135" s="740" t="s">
        <v>34</v>
      </c>
      <c r="N1135" s="1172" t="s">
        <v>3910</v>
      </c>
      <c r="O1135" s="1172" t="s">
        <v>1320</v>
      </c>
      <c r="P1135" s="783">
        <v>44641</v>
      </c>
      <c r="Q1135" s="741"/>
      <c r="R1135" s="741"/>
      <c r="S1135" s="784">
        <v>46</v>
      </c>
      <c r="T1135" s="742"/>
      <c r="U1135" s="743"/>
      <c r="V1135" s="742"/>
      <c r="W1135" s="743"/>
      <c r="X1135" s="742"/>
      <c r="Y1135" s="743"/>
      <c r="Z1135" s="742"/>
      <c r="AA1135" s="743"/>
      <c r="AB1135" s="742"/>
      <c r="AC1135" s="744"/>
      <c r="AD1135" s="785">
        <v>30676315000114</v>
      </c>
      <c r="AE1135" s="1178" t="s">
        <v>1777</v>
      </c>
      <c r="AF1135" s="786" t="s">
        <v>1725</v>
      </c>
      <c r="AG1135" s="787" t="s">
        <v>1428</v>
      </c>
      <c r="AH1135" s="787" t="s">
        <v>1730</v>
      </c>
      <c r="AI1135" s="787">
        <v>1000</v>
      </c>
      <c r="AJ1135" s="787">
        <v>100</v>
      </c>
      <c r="AK1135" s="787">
        <v>100</v>
      </c>
      <c r="AL1135" s="742">
        <v>8.0000000000000002E-3</v>
      </c>
      <c r="AM1135" s="742">
        <v>0</v>
      </c>
      <c r="AN1135" s="743" t="s">
        <v>64</v>
      </c>
      <c r="AO1135" s="1172" t="s">
        <v>34</v>
      </c>
      <c r="AP1135" s="1178" t="s">
        <v>1731</v>
      </c>
      <c r="AQ1135" s="745" t="s">
        <v>675</v>
      </c>
      <c r="AR1135" s="742">
        <v>1.6000000000000001E-3</v>
      </c>
      <c r="AS1135" s="742">
        <v>1.6000000000000001E-3</v>
      </c>
      <c r="AT1135" s="742" t="s">
        <v>1414</v>
      </c>
      <c r="AU1135" s="742" t="s">
        <v>2724</v>
      </c>
      <c r="AX1135"/>
      <c r="AY1135" s="190"/>
      <c r="AZ1135" s="176"/>
      <c r="BA1135" s="176"/>
      <c r="BB1135" s="176"/>
      <c r="BC1135" s="751"/>
      <c r="BD1135" s="176"/>
      <c r="BE1135" s="176"/>
      <c r="BF1135" s="176"/>
      <c r="BG1135" s="176"/>
      <c r="BH1135" s="751"/>
      <c r="BI1135" s="178"/>
      <c r="BJ1135" s="191"/>
      <c r="BK1135" s="191"/>
      <c r="BL1135" s="191"/>
      <c r="BM1135" s="178"/>
      <c r="BN1135" s="178"/>
      <c r="BO1135" s="178"/>
      <c r="BP1135" s="178"/>
      <c r="BQ1135" s="178"/>
      <c r="BR1135" s="178"/>
      <c r="BS1135" s="178"/>
      <c r="BT1135" s="178"/>
      <c r="BU1135" s="179"/>
      <c r="BV1135" s="180"/>
      <c r="BW1135" s="181"/>
      <c r="BX1135" s="177"/>
      <c r="BY1135"/>
      <c r="CA1135"/>
    </row>
    <row r="1136" spans="2:79" ht="18.75">
      <c r="B1136" s="1170" t="s">
        <v>1192</v>
      </c>
      <c r="C1136" s="335">
        <v>26759909000111</v>
      </c>
      <c r="D1136" s="1170" t="s">
        <v>11</v>
      </c>
      <c r="E1136" s="1170" t="s">
        <v>620</v>
      </c>
      <c r="F1136" s="1170" t="s">
        <v>692</v>
      </c>
      <c r="G1136" s="1172" t="s">
        <v>738</v>
      </c>
      <c r="H1136" s="1172" t="s">
        <v>34</v>
      </c>
      <c r="I1136" s="1172" t="s">
        <v>1414</v>
      </c>
      <c r="J1136" s="1172" t="s">
        <v>608</v>
      </c>
      <c r="K1136" s="1172" t="s">
        <v>48</v>
      </c>
      <c r="L1136" s="740" t="s">
        <v>1414</v>
      </c>
      <c r="M1136" s="740" t="s">
        <v>34</v>
      </c>
      <c r="N1136" s="1172" t="s">
        <v>3911</v>
      </c>
      <c r="O1136" s="1172" t="s">
        <v>1323</v>
      </c>
      <c r="P1136" s="783">
        <v>42906</v>
      </c>
      <c r="Q1136" s="741">
        <v>409.025059</v>
      </c>
      <c r="R1136" s="741">
        <v>565.90933817741927</v>
      </c>
      <c r="S1136" s="784">
        <v>31</v>
      </c>
      <c r="T1136" s="742">
        <v>3.9780022413362648E-3</v>
      </c>
      <c r="U1136" s="743">
        <v>0.12238744033057081</v>
      </c>
      <c r="V1136" s="742">
        <v>8.6267184087270854E-2</v>
      </c>
      <c r="W1136" s="743">
        <v>0.65211493244723651</v>
      </c>
      <c r="X1136" s="742">
        <v>0.19188979853052723</v>
      </c>
      <c r="Y1136" s="743">
        <v>0.93471994146401505</v>
      </c>
      <c r="Z1136" s="742">
        <v>0.26544831427708759</v>
      </c>
      <c r="AA1136" s="743">
        <v>1.1437934435072135</v>
      </c>
      <c r="AB1136" s="742">
        <v>1.4830025936912773E-2</v>
      </c>
      <c r="AC1136" s="744">
        <v>-3.1032399261543953</v>
      </c>
      <c r="AD1136" s="785">
        <v>30676315000114</v>
      </c>
      <c r="AE1136" s="1178" t="s">
        <v>1777</v>
      </c>
      <c r="AF1136" s="786" t="s">
        <v>1725</v>
      </c>
      <c r="AG1136" s="787" t="s">
        <v>1428</v>
      </c>
      <c r="AH1136" s="787" t="s">
        <v>1730</v>
      </c>
      <c r="AI1136" s="787">
        <v>1000</v>
      </c>
      <c r="AJ1136" s="787">
        <v>100</v>
      </c>
      <c r="AK1136" s="787">
        <v>100</v>
      </c>
      <c r="AL1136" s="742">
        <v>0.01</v>
      </c>
      <c r="AM1136" s="742">
        <v>0</v>
      </c>
      <c r="AN1136" s="743" t="s">
        <v>64</v>
      </c>
      <c r="AO1136" s="1172" t="s">
        <v>34</v>
      </c>
      <c r="AP1136" s="1178" t="s">
        <v>1731</v>
      </c>
      <c r="AQ1136" s="745" t="s">
        <v>675</v>
      </c>
      <c r="AR1136" s="742">
        <v>2.3999999999999998E-3</v>
      </c>
      <c r="AS1136" s="742">
        <v>2.3999999999999998E-3</v>
      </c>
      <c r="AT1136" s="742" t="s">
        <v>1414</v>
      </c>
      <c r="AU1136" s="742" t="s">
        <v>2724</v>
      </c>
      <c r="AX1136"/>
      <c r="AY1136" s="190"/>
      <c r="AZ1136" s="176"/>
      <c r="BA1136" s="176"/>
      <c r="BB1136" s="176"/>
      <c r="BC1136" s="751"/>
      <c r="BD1136" s="176"/>
      <c r="BE1136" s="176"/>
      <c r="BF1136" s="176"/>
      <c r="BG1136" s="176"/>
      <c r="BH1136" s="751"/>
      <c r="BI1136" s="178"/>
      <c r="BJ1136" s="191"/>
      <c r="BK1136" s="191"/>
      <c r="BL1136" s="191"/>
      <c r="BM1136" s="178"/>
      <c r="BN1136" s="178"/>
      <c r="BO1136" s="178"/>
      <c r="BP1136" s="178"/>
      <c r="BQ1136" s="178"/>
      <c r="BR1136" s="178"/>
      <c r="BS1136" s="178"/>
      <c r="BT1136" s="178"/>
      <c r="BU1136" s="179"/>
      <c r="BV1136" s="180"/>
      <c r="BW1136" s="181"/>
      <c r="BX1136" s="177"/>
      <c r="BY1136"/>
      <c r="CA1136"/>
    </row>
    <row r="1137" spans="2:79" ht="18.75">
      <c r="B1137" s="1170" t="s">
        <v>1193</v>
      </c>
      <c r="C1137" s="335">
        <v>14180011000105</v>
      </c>
      <c r="D1137" s="1170" t="s">
        <v>13</v>
      </c>
      <c r="E1137" s="1170" t="s">
        <v>616</v>
      </c>
      <c r="F1137" s="1170" t="s">
        <v>619</v>
      </c>
      <c r="G1137" s="1172" t="s">
        <v>34</v>
      </c>
      <c r="H1137" s="1172" t="s">
        <v>1336</v>
      </c>
      <c r="I1137" s="1172" t="s">
        <v>34</v>
      </c>
      <c r="J1137" s="1172" t="s">
        <v>1414</v>
      </c>
      <c r="K1137" s="1172" t="s">
        <v>48</v>
      </c>
      <c r="L1137" s="740" t="s">
        <v>1414</v>
      </c>
      <c r="M1137" s="740" t="s">
        <v>1411</v>
      </c>
      <c r="N1137" s="1172" t="s">
        <v>3912</v>
      </c>
      <c r="O1137" s="1172" t="s">
        <v>1323</v>
      </c>
      <c r="P1137" s="783">
        <v>40968</v>
      </c>
      <c r="Q1137" s="741">
        <v>115.82629900000001</v>
      </c>
      <c r="R1137" s="741">
        <v>91.402597236947798</v>
      </c>
      <c r="S1137" s="784">
        <v>4</v>
      </c>
      <c r="T1137" s="742">
        <v>3.1903286313284207E-2</v>
      </c>
      <c r="U1137" s="743">
        <v>0.98153829815455107</v>
      </c>
      <c r="V1137" s="742">
        <v>0.139852597728918</v>
      </c>
      <c r="W1137" s="743">
        <v>1.0571802972994095</v>
      </c>
      <c r="X1137" s="742">
        <v>0.22729635199975928</v>
      </c>
      <c r="Y1137" s="743">
        <v>1.1071898269902019</v>
      </c>
      <c r="Z1137" s="742">
        <v>0.27101140696934212</v>
      </c>
      <c r="AA1137" s="743">
        <v>1.1677643207167843</v>
      </c>
      <c r="AB1137" s="742">
        <v>7.3444451276948831E-3</v>
      </c>
      <c r="AC1137" s="744">
        <v>1.0299328154539982</v>
      </c>
      <c r="AD1137" s="785">
        <v>14083541000135</v>
      </c>
      <c r="AE1137" s="1178" t="s">
        <v>1777</v>
      </c>
      <c r="AF1137" s="786" t="s">
        <v>1725</v>
      </c>
      <c r="AG1137" s="787" t="s">
        <v>1428</v>
      </c>
      <c r="AH1137" s="787" t="s">
        <v>1730</v>
      </c>
      <c r="AI1137" s="787">
        <v>5000</v>
      </c>
      <c r="AJ1137" s="787">
        <v>3000</v>
      </c>
      <c r="AK1137" s="787">
        <v>5000</v>
      </c>
      <c r="AL1137" s="742">
        <v>0.02</v>
      </c>
      <c r="AM1137" s="742">
        <v>0.2</v>
      </c>
      <c r="AN1137" s="743" t="s">
        <v>64</v>
      </c>
      <c r="AO1137" s="1172" t="s">
        <v>34</v>
      </c>
      <c r="AP1137" s="1178" t="s">
        <v>1742</v>
      </c>
      <c r="AQ1137" s="745" t="s">
        <v>668</v>
      </c>
      <c r="AR1137" s="742">
        <v>0</v>
      </c>
      <c r="AS1137" s="742">
        <v>0</v>
      </c>
      <c r="AT1137" s="742" t="s">
        <v>1414</v>
      </c>
      <c r="AU1137" s="742" t="s">
        <v>2724</v>
      </c>
      <c r="AX1137"/>
      <c r="AY1137" s="190"/>
      <c r="AZ1137" s="176"/>
      <c r="BA1137" s="176"/>
      <c r="BB1137" s="176"/>
      <c r="BC1137" s="751"/>
      <c r="BD1137" s="176"/>
      <c r="BE1137" s="176"/>
      <c r="BF1137" s="176"/>
      <c r="BG1137" s="176"/>
      <c r="BH1137" s="751"/>
      <c r="BI1137" s="178"/>
      <c r="BJ1137" s="191"/>
      <c r="BK1137" s="191"/>
      <c r="BL1137" s="191"/>
      <c r="BM1137" s="178"/>
      <c r="BN1137" s="178"/>
      <c r="BO1137" s="178"/>
      <c r="BP1137" s="178"/>
      <c r="BQ1137" s="178"/>
      <c r="BR1137" s="178"/>
      <c r="BS1137" s="178"/>
      <c r="BT1137" s="178"/>
      <c r="BU1137" s="179"/>
      <c r="BV1137" s="180"/>
      <c r="BW1137" s="181"/>
      <c r="BX1137" s="177"/>
      <c r="BY1137"/>
      <c r="CA1137"/>
    </row>
    <row r="1138" spans="2:79" ht="18.75">
      <c r="B1138" s="1170" t="s">
        <v>4219</v>
      </c>
      <c r="C1138" s="335">
        <v>44643192000120</v>
      </c>
      <c r="D1138" s="1170" t="s">
        <v>11</v>
      </c>
      <c r="E1138" s="1170" t="s">
        <v>620</v>
      </c>
      <c r="F1138" s="1170" t="s">
        <v>663</v>
      </c>
      <c r="G1138" s="1172" t="s">
        <v>738</v>
      </c>
      <c r="H1138" s="1172" t="s">
        <v>1336</v>
      </c>
      <c r="I1138" s="1172" t="s">
        <v>34</v>
      </c>
      <c r="J1138" s="1172" t="s">
        <v>608</v>
      </c>
      <c r="K1138" s="1172" t="s">
        <v>48</v>
      </c>
      <c r="L1138" s="740" t="s">
        <v>1414</v>
      </c>
      <c r="M1138" s="740" t="s">
        <v>34</v>
      </c>
      <c r="N1138" s="1172" t="s">
        <v>4220</v>
      </c>
      <c r="O1138" s="1172" t="s">
        <v>1320</v>
      </c>
      <c r="P1138" s="783">
        <v>44655</v>
      </c>
      <c r="Q1138" s="741">
        <v>11.81719331</v>
      </c>
      <c r="R1138" s="741">
        <v>3.5412847171999995</v>
      </c>
      <c r="S1138" s="784">
        <v>61</v>
      </c>
      <c r="T1138" s="742">
        <v>2.8751007857330535E-4</v>
      </c>
      <c r="U1138" s="743">
        <v>8.8455512217127698E-3</v>
      </c>
      <c r="V1138" s="742"/>
      <c r="W1138" s="743"/>
      <c r="X1138" s="742"/>
      <c r="Y1138" s="743"/>
      <c r="Z1138" s="742"/>
      <c r="AA1138" s="743"/>
      <c r="AB1138" s="742">
        <v>1.2742165196617668E-2</v>
      </c>
      <c r="AC1138" s="744"/>
      <c r="AD1138" s="785">
        <v>24444154000130</v>
      </c>
      <c r="AE1138" s="1178" t="s">
        <v>1777</v>
      </c>
      <c r="AF1138" s="786" t="s">
        <v>1725</v>
      </c>
      <c r="AG1138" s="787" t="s">
        <v>1428</v>
      </c>
      <c r="AH1138" s="787" t="s">
        <v>1726</v>
      </c>
      <c r="AI1138" s="787">
        <v>1000</v>
      </c>
      <c r="AJ1138" s="787">
        <v>100</v>
      </c>
      <c r="AK1138" s="787">
        <v>100</v>
      </c>
      <c r="AL1138" s="742">
        <v>3.5000000000000001E-3</v>
      </c>
      <c r="AM1138" s="742">
        <v>0.2</v>
      </c>
      <c r="AN1138" s="743" t="s">
        <v>64</v>
      </c>
      <c r="AO1138" s="1172" t="s">
        <v>34</v>
      </c>
      <c r="AP1138" s="1178" t="s">
        <v>1731</v>
      </c>
      <c r="AQ1138" s="745" t="s">
        <v>1371</v>
      </c>
      <c r="AR1138" s="742">
        <v>0</v>
      </c>
      <c r="AS1138" s="742">
        <v>0</v>
      </c>
      <c r="AT1138" s="742" t="s">
        <v>1414</v>
      </c>
      <c r="AU1138" s="742" t="s">
        <v>2724</v>
      </c>
      <c r="AX1138"/>
      <c r="AY1138" s="190"/>
      <c r="AZ1138" s="176"/>
      <c r="BA1138" s="176"/>
      <c r="BB1138" s="176"/>
      <c r="BC1138" s="751"/>
      <c r="BD1138" s="176"/>
      <c r="BE1138" s="176"/>
      <c r="BF1138" s="176"/>
      <c r="BG1138" s="176"/>
      <c r="BH1138" s="751"/>
      <c r="BI1138" s="178"/>
      <c r="BJ1138" s="191"/>
      <c r="BK1138" s="191"/>
      <c r="BL1138" s="191"/>
      <c r="BM1138" s="178"/>
      <c r="BN1138" s="178"/>
      <c r="BO1138" s="178"/>
      <c r="BP1138" s="178"/>
      <c r="BQ1138" s="178"/>
      <c r="BR1138" s="178"/>
      <c r="BS1138" s="178"/>
      <c r="BT1138" s="178"/>
      <c r="BU1138" s="179"/>
      <c r="BV1138" s="180"/>
      <c r="BW1138" s="181"/>
      <c r="BX1138" s="177"/>
      <c r="BY1138"/>
      <c r="CA1138"/>
    </row>
    <row r="1139" spans="2:79" ht="18.75">
      <c r="B1139" s="1170" t="s">
        <v>1195</v>
      </c>
      <c r="C1139" s="335">
        <v>12923387000137</v>
      </c>
      <c r="D1139" s="1170" t="s">
        <v>11</v>
      </c>
      <c r="E1139" s="1170" t="s">
        <v>620</v>
      </c>
      <c r="F1139" s="1170" t="s">
        <v>663</v>
      </c>
      <c r="G1139" s="1172" t="s">
        <v>738</v>
      </c>
      <c r="H1139" s="1172" t="s">
        <v>34</v>
      </c>
      <c r="I1139" s="1172" t="s">
        <v>1303</v>
      </c>
      <c r="J1139" s="1172" t="s">
        <v>608</v>
      </c>
      <c r="K1139" s="1172" t="s">
        <v>48</v>
      </c>
      <c r="L1139" s="740" t="s">
        <v>1414</v>
      </c>
      <c r="M1139" s="740" t="s">
        <v>1411</v>
      </c>
      <c r="N1139" s="1172" t="s">
        <v>3914</v>
      </c>
      <c r="O1139" s="1172" t="s">
        <v>1320</v>
      </c>
      <c r="P1139" s="783">
        <v>40542</v>
      </c>
      <c r="Q1139" s="741">
        <v>0</v>
      </c>
      <c r="R1139" s="741">
        <v>0</v>
      </c>
      <c r="S1139" s="784">
        <v>0</v>
      </c>
      <c r="T1139" s="742"/>
      <c r="U1139" s="743"/>
      <c r="V1139" s="742"/>
      <c r="W1139" s="743"/>
      <c r="X1139" s="742"/>
      <c r="Y1139" s="743"/>
      <c r="Z1139" s="742"/>
      <c r="AA1139" s="743"/>
      <c r="AB1139" s="742"/>
      <c r="AC1139" s="744"/>
      <c r="AD1139" s="785">
        <v>0</v>
      </c>
      <c r="AE1139" s="1178" t="s">
        <v>1777</v>
      </c>
      <c r="AF1139" s="786" t="s">
        <v>1725</v>
      </c>
      <c r="AG1139" s="787" t="s">
        <v>1428</v>
      </c>
      <c r="AH1139" s="787" t="s">
        <v>1730</v>
      </c>
      <c r="AI1139" s="787">
        <v>500</v>
      </c>
      <c r="AJ1139" s="787">
        <v>100</v>
      </c>
      <c r="AK1139" s="787">
        <v>100</v>
      </c>
      <c r="AL1139" s="742">
        <v>3.0000000000000001E-3</v>
      </c>
      <c r="AM1139" s="742">
        <v>0</v>
      </c>
      <c r="AN1139" s="743" t="s">
        <v>64</v>
      </c>
      <c r="AO1139" s="1172" t="s">
        <v>34</v>
      </c>
      <c r="AP1139" s="1178" t="s">
        <v>1731</v>
      </c>
      <c r="AQ1139" s="745" t="s">
        <v>662</v>
      </c>
      <c r="AR1139" s="742">
        <v>7.5000000000000002E-4</v>
      </c>
      <c r="AS1139" s="742">
        <v>7.5000000000000002E-4</v>
      </c>
      <c r="AT1139" s="742" t="s">
        <v>1414</v>
      </c>
      <c r="AU1139" s="742" t="s">
        <v>2724</v>
      </c>
      <c r="AX1139"/>
      <c r="AY1139" s="190"/>
      <c r="AZ1139" s="176"/>
      <c r="BA1139" s="176"/>
      <c r="BB1139" s="176"/>
      <c r="BC1139" s="751"/>
      <c r="BD1139" s="176"/>
      <c r="BE1139" s="176"/>
      <c r="BF1139" s="176"/>
      <c r="BG1139" s="176"/>
      <c r="BH1139" s="751"/>
      <c r="BI1139" s="178"/>
      <c r="BJ1139" s="191"/>
      <c r="BK1139" s="191"/>
      <c r="BL1139" s="191"/>
      <c r="BM1139" s="178"/>
      <c r="BN1139" s="178"/>
      <c r="BO1139" s="178"/>
      <c r="BP1139" s="178"/>
      <c r="BQ1139" s="178"/>
      <c r="BR1139" s="178"/>
      <c r="BS1139" s="178"/>
      <c r="BT1139" s="178"/>
      <c r="BU1139" s="179"/>
      <c r="BV1139" s="180"/>
      <c r="BW1139" s="181"/>
      <c r="BX1139" s="177"/>
      <c r="BY1139"/>
      <c r="CA1139"/>
    </row>
    <row r="1140" spans="2:79" ht="18.75">
      <c r="B1140" s="1170" t="s">
        <v>2640</v>
      </c>
      <c r="C1140" s="335">
        <v>31392530000156</v>
      </c>
      <c r="D1140" s="1170" t="s">
        <v>11</v>
      </c>
      <c r="E1140" s="1170" t="s">
        <v>620</v>
      </c>
      <c r="F1140" s="1170" t="s">
        <v>663</v>
      </c>
      <c r="G1140" s="1172" t="s">
        <v>1414</v>
      </c>
      <c r="H1140" s="1172" t="s">
        <v>1414</v>
      </c>
      <c r="I1140" s="1172" t="s">
        <v>1414</v>
      </c>
      <c r="J1140" s="1172" t="s">
        <v>608</v>
      </c>
      <c r="K1140" s="1172" t="s">
        <v>48</v>
      </c>
      <c r="L1140" s="740" t="s">
        <v>1414</v>
      </c>
      <c r="M1140" s="740" t="s">
        <v>34</v>
      </c>
      <c r="N1140" s="1172" t="s">
        <v>3915</v>
      </c>
      <c r="O1140" s="1172" t="s">
        <v>1320</v>
      </c>
      <c r="P1140" s="783">
        <v>43525</v>
      </c>
      <c r="Q1140" s="741"/>
      <c r="R1140" s="741"/>
      <c r="S1140" s="784">
        <v>6</v>
      </c>
      <c r="T1140" s="742"/>
      <c r="U1140" s="743"/>
      <c r="V1140" s="742"/>
      <c r="W1140" s="743"/>
      <c r="X1140" s="742"/>
      <c r="Y1140" s="743"/>
      <c r="Z1140" s="742"/>
      <c r="AA1140" s="743"/>
      <c r="AB1140" s="742"/>
      <c r="AC1140" s="744"/>
      <c r="AD1140" s="785">
        <v>31962100000122</v>
      </c>
      <c r="AE1140" s="1178" t="s">
        <v>1777</v>
      </c>
      <c r="AF1140" s="786" t="s">
        <v>1725</v>
      </c>
      <c r="AG1140" s="787" t="s">
        <v>1428</v>
      </c>
      <c r="AH1140" s="787" t="s">
        <v>2116</v>
      </c>
      <c r="AI1140" s="787">
        <v>0</v>
      </c>
      <c r="AJ1140" s="787">
        <v>0</v>
      </c>
      <c r="AK1140" s="787">
        <v>0</v>
      </c>
      <c r="AL1140" s="742">
        <v>8.0000000000000002E-3</v>
      </c>
      <c r="AM1140" s="742">
        <v>0</v>
      </c>
      <c r="AN1140" s="743" t="s">
        <v>64</v>
      </c>
      <c r="AO1140" s="1172" t="s">
        <v>4626</v>
      </c>
      <c r="AP1140" s="1178" t="s">
        <v>1731</v>
      </c>
      <c r="AQ1140" s="745" t="s">
        <v>2641</v>
      </c>
      <c r="AR1140" s="742">
        <v>0</v>
      </c>
      <c r="AS1140" s="742">
        <v>0</v>
      </c>
      <c r="AT1140" s="742" t="s">
        <v>1414</v>
      </c>
      <c r="AU1140" s="742" t="s">
        <v>2724</v>
      </c>
      <c r="AX1140"/>
      <c r="AY1140" s="190"/>
      <c r="AZ1140" s="176"/>
      <c r="BA1140" s="176"/>
      <c r="BB1140" s="176"/>
      <c r="BC1140" s="751"/>
      <c r="BD1140" s="176"/>
      <c r="BE1140" s="176"/>
      <c r="BF1140" s="176"/>
      <c r="BG1140" s="176"/>
      <c r="BH1140" s="751"/>
      <c r="BI1140" s="178"/>
      <c r="BJ1140" s="191"/>
      <c r="BK1140" s="191"/>
      <c r="BL1140" s="191"/>
      <c r="BM1140" s="178"/>
      <c r="BN1140" s="178"/>
      <c r="BO1140" s="178"/>
      <c r="BP1140" s="178"/>
      <c r="BQ1140" s="178"/>
      <c r="BR1140" s="178"/>
      <c r="BS1140" s="178"/>
      <c r="BT1140" s="178"/>
      <c r="BU1140" s="179"/>
      <c r="BV1140" s="180"/>
      <c r="BW1140" s="181"/>
      <c r="BX1140" s="177"/>
      <c r="BY1140"/>
      <c r="CA1140"/>
    </row>
    <row r="1141" spans="2:79" ht="18.75">
      <c r="B1141" s="1170" t="s">
        <v>1196</v>
      </c>
      <c r="C1141" s="335">
        <v>38026926000129</v>
      </c>
      <c r="D1141" s="1170" t="s">
        <v>11</v>
      </c>
      <c r="E1141" s="1170" t="s">
        <v>621</v>
      </c>
      <c r="F1141" s="1170" t="s">
        <v>663</v>
      </c>
      <c r="G1141" s="1172" t="s">
        <v>738</v>
      </c>
      <c r="H1141" s="1172" t="s">
        <v>34</v>
      </c>
      <c r="I1141" s="1172" t="s">
        <v>1414</v>
      </c>
      <c r="J1141" s="1172" t="s">
        <v>608</v>
      </c>
      <c r="K1141" s="1172" t="s">
        <v>48</v>
      </c>
      <c r="L1141" s="740" t="s">
        <v>1414</v>
      </c>
      <c r="M1141" s="740" t="s">
        <v>34</v>
      </c>
      <c r="N1141" s="1172" t="s">
        <v>3917</v>
      </c>
      <c r="O1141" s="1172" t="s">
        <v>1320</v>
      </c>
      <c r="P1141" s="783">
        <v>44092</v>
      </c>
      <c r="Q1141" s="741">
        <v>160.98484081999999</v>
      </c>
      <c r="R1141" s="741">
        <v>153.57608603149191</v>
      </c>
      <c r="S1141" s="784">
        <v>31</v>
      </c>
      <c r="T1141" s="742">
        <v>1.4402920009794817E-2</v>
      </c>
      <c r="U1141" s="743">
        <v>0.44312104577714378</v>
      </c>
      <c r="V1141" s="742">
        <v>7.7192587487090902E-2</v>
      </c>
      <c r="W1141" s="743">
        <v>0.58351781743156905</v>
      </c>
      <c r="X1141" s="742">
        <v>0.19493819607395579</v>
      </c>
      <c r="Y1141" s="743">
        <v>0.9495690788083293</v>
      </c>
      <c r="Z1141" s="742"/>
      <c r="AA1141" s="743"/>
      <c r="AB1141" s="742">
        <v>2.826397348646896E-2</v>
      </c>
      <c r="AC1141" s="744">
        <v>-1.9493269486645015</v>
      </c>
      <c r="AD1141" s="785">
        <v>38026869000188</v>
      </c>
      <c r="AE1141" s="1178" t="s">
        <v>1777</v>
      </c>
      <c r="AF1141" s="786" t="s">
        <v>1725</v>
      </c>
      <c r="AG1141" s="787" t="s">
        <v>1428</v>
      </c>
      <c r="AH1141" s="787" t="s">
        <v>1730</v>
      </c>
      <c r="AI1141" s="787">
        <v>5000</v>
      </c>
      <c r="AJ1141" s="787">
        <v>100</v>
      </c>
      <c r="AK1141" s="787">
        <v>3000</v>
      </c>
      <c r="AL1141" s="742">
        <v>7.4999999999999997E-3</v>
      </c>
      <c r="AM1141" s="742">
        <v>0.2</v>
      </c>
      <c r="AN1141" s="743" t="s">
        <v>34</v>
      </c>
      <c r="AO1141" s="1172" t="s">
        <v>34</v>
      </c>
      <c r="AP1141" s="1178" t="s">
        <v>1731</v>
      </c>
      <c r="AQ1141" s="745" t="s">
        <v>675</v>
      </c>
      <c r="AR1141" s="742">
        <v>1.4E-3</v>
      </c>
      <c r="AS1141" s="742">
        <v>1.4E-3</v>
      </c>
      <c r="AT1141" s="742" t="s">
        <v>1414</v>
      </c>
      <c r="AU1141" s="742" t="s">
        <v>2724</v>
      </c>
      <c r="AX1141"/>
      <c r="AY1141" s="190"/>
      <c r="AZ1141" s="176"/>
      <c r="BA1141" s="176"/>
      <c r="BB1141" s="176"/>
      <c r="BC1141" s="751"/>
      <c r="BD1141" s="176"/>
      <c r="BE1141" s="176"/>
      <c r="BF1141" s="176"/>
      <c r="BG1141" s="176"/>
      <c r="BH1141" s="751"/>
      <c r="BI1141" s="178"/>
      <c r="BJ1141" s="191"/>
      <c r="BK1141" s="191"/>
      <c r="BL1141" s="191"/>
      <c r="BM1141" s="178"/>
      <c r="BN1141" s="178"/>
      <c r="BO1141" s="178"/>
      <c r="BP1141" s="178"/>
      <c r="BQ1141" s="178"/>
      <c r="BR1141" s="178"/>
      <c r="BS1141" s="178"/>
      <c r="BT1141" s="178"/>
      <c r="BU1141" s="179"/>
      <c r="BV1141" s="180"/>
      <c r="BW1141" s="181"/>
      <c r="BX1141" s="177"/>
      <c r="BY1141"/>
      <c r="CA1141"/>
    </row>
    <row r="1142" spans="2:79" ht="18.75">
      <c r="B1142" s="1170" t="s">
        <v>382</v>
      </c>
      <c r="C1142" s="335">
        <v>16617768000149</v>
      </c>
      <c r="D1142" s="1170" t="s">
        <v>14</v>
      </c>
      <c r="E1142" s="1170" t="s">
        <v>614</v>
      </c>
      <c r="F1142" s="1170" t="s">
        <v>1414</v>
      </c>
      <c r="G1142" s="1172" t="s">
        <v>1414</v>
      </c>
      <c r="H1142" s="1172" t="s">
        <v>865</v>
      </c>
      <c r="I1142" s="1172" t="s">
        <v>34</v>
      </c>
      <c r="J1142" s="1172" t="s">
        <v>608</v>
      </c>
      <c r="K1142" s="1172" t="s">
        <v>48</v>
      </c>
      <c r="L1142" s="740" t="s">
        <v>1414</v>
      </c>
      <c r="M1142" s="740" t="s">
        <v>1411</v>
      </c>
      <c r="N1142" s="1172" t="s">
        <v>3919</v>
      </c>
      <c r="O1142" s="1172" t="s">
        <v>1323</v>
      </c>
      <c r="P1142" s="783">
        <v>41171</v>
      </c>
      <c r="Q1142" s="741">
        <v>405.23345219999999</v>
      </c>
      <c r="R1142" s="741">
        <v>424.10952301975829</v>
      </c>
      <c r="S1142" s="784">
        <v>62</v>
      </c>
      <c r="T1142" s="742">
        <v>-3.2620171519258667E-3</v>
      </c>
      <c r="U1142" s="743">
        <v>-0.10035940286562503</v>
      </c>
      <c r="V1142" s="742">
        <v>9.2156072004085487E-2</v>
      </c>
      <c r="W1142" s="743">
        <v>0.69663048939619188</v>
      </c>
      <c r="X1142" s="742">
        <v>0.18105939910981683</v>
      </c>
      <c r="Y1142" s="743">
        <v>0.88196366994733078</v>
      </c>
      <c r="Z1142" s="742">
        <v>0.70000489896332208</v>
      </c>
      <c r="AA1142" s="743">
        <v>3.0162595533434393</v>
      </c>
      <c r="AB1142" s="742">
        <v>0.16618876009263994</v>
      </c>
      <c r="AC1142" s="744">
        <v>-0.24148589022595204</v>
      </c>
      <c r="AD1142" s="785">
        <v>15831948000166</v>
      </c>
      <c r="AE1142" s="1178" t="s">
        <v>1830</v>
      </c>
      <c r="AF1142" s="786" t="s">
        <v>1763</v>
      </c>
      <c r="AG1142" s="787" t="s">
        <v>59</v>
      </c>
      <c r="AH1142" s="787" t="s">
        <v>1726</v>
      </c>
      <c r="AI1142" s="787">
        <v>50000</v>
      </c>
      <c r="AJ1142" s="787">
        <v>10000</v>
      </c>
      <c r="AK1142" s="787">
        <v>50000</v>
      </c>
      <c r="AL1142" s="742">
        <v>0</v>
      </c>
      <c r="AM1142" s="742">
        <v>0</v>
      </c>
      <c r="AN1142" s="743" t="s">
        <v>2138</v>
      </c>
      <c r="AO1142" s="1172" t="s">
        <v>34</v>
      </c>
      <c r="AP1142" s="1178" t="s">
        <v>1727</v>
      </c>
      <c r="AQ1142" s="745" t="s">
        <v>659</v>
      </c>
      <c r="AR1142" s="742">
        <v>3.16666E-3</v>
      </c>
      <c r="AS1142" s="742">
        <v>3.16666E-3</v>
      </c>
      <c r="AT1142" s="742" t="s">
        <v>1414</v>
      </c>
      <c r="AU1142" s="742" t="s">
        <v>2724</v>
      </c>
      <c r="AX1142"/>
      <c r="AY1142" s="190"/>
      <c r="AZ1142" s="176"/>
      <c r="BA1142" s="176"/>
      <c r="BB1142" s="176"/>
      <c r="BC1142" s="751"/>
      <c r="BD1142" s="176"/>
      <c r="BE1142" s="176"/>
      <c r="BF1142" s="176"/>
      <c r="BG1142" s="176"/>
      <c r="BH1142" s="751"/>
      <c r="BI1142" s="178"/>
      <c r="BJ1142" s="191"/>
      <c r="BK1142" s="191"/>
      <c r="BL1142" s="191"/>
      <c r="BM1142" s="178"/>
      <c r="BN1142" s="178"/>
      <c r="BO1142" s="178"/>
      <c r="BP1142" s="178"/>
      <c r="BQ1142" s="178"/>
      <c r="BR1142" s="178"/>
      <c r="BS1142" s="178"/>
      <c r="BT1142" s="178"/>
      <c r="BU1142" s="179"/>
      <c r="BV1142" s="180"/>
      <c r="BW1142" s="181"/>
      <c r="BX1142" s="177"/>
      <c r="BY1142"/>
      <c r="CA1142"/>
    </row>
    <row r="1143" spans="2:79" ht="18.75">
      <c r="B1143" s="1170" t="s">
        <v>2663</v>
      </c>
      <c r="C1143" s="335">
        <v>43164533000111</v>
      </c>
      <c r="D1143" s="1170" t="s">
        <v>13</v>
      </c>
      <c r="E1143" s="1170" t="s">
        <v>615</v>
      </c>
      <c r="F1143" s="1170" t="s">
        <v>619</v>
      </c>
      <c r="G1143" s="1172" t="s">
        <v>34</v>
      </c>
      <c r="H1143" s="1172" t="s">
        <v>1337</v>
      </c>
      <c r="I1143" s="1172" t="s">
        <v>34</v>
      </c>
      <c r="J1143" s="1172" t="s">
        <v>608</v>
      </c>
      <c r="K1143" s="1172" t="s">
        <v>48</v>
      </c>
      <c r="L1143" s="740" t="s">
        <v>1414</v>
      </c>
      <c r="M1143" s="740" t="s">
        <v>34</v>
      </c>
      <c r="N1143" s="1172" t="s">
        <v>3921</v>
      </c>
      <c r="O1143" s="1172" t="s">
        <v>1320</v>
      </c>
      <c r="P1143" s="783">
        <v>44602</v>
      </c>
      <c r="Q1143" s="741"/>
      <c r="R1143" s="741"/>
      <c r="S1143" s="784">
        <v>5</v>
      </c>
      <c r="T1143" s="742"/>
      <c r="U1143" s="743"/>
      <c r="V1143" s="742"/>
      <c r="W1143" s="743"/>
      <c r="X1143" s="742"/>
      <c r="Y1143" s="743"/>
      <c r="Z1143" s="742"/>
      <c r="AA1143" s="743"/>
      <c r="AB1143" s="742"/>
      <c r="AC1143" s="744"/>
      <c r="AD1143" s="785">
        <v>41409879000107</v>
      </c>
      <c r="AE1143" s="1178" t="s">
        <v>1793</v>
      </c>
      <c r="AF1143" s="786" t="s">
        <v>1741</v>
      </c>
      <c r="AG1143" s="787" t="s">
        <v>1427</v>
      </c>
      <c r="AH1143" s="787" t="s">
        <v>2116</v>
      </c>
      <c r="AI1143" s="787">
        <v>10000</v>
      </c>
      <c r="AJ1143" s="787">
        <v>0</v>
      </c>
      <c r="AK1143" s="787">
        <v>0</v>
      </c>
      <c r="AL1143" s="742">
        <v>7.4999999999999997E-3</v>
      </c>
      <c r="AM1143" s="742">
        <v>0</v>
      </c>
      <c r="AN1143" s="743" t="s">
        <v>2124</v>
      </c>
      <c r="AO1143" s="1172" t="s">
        <v>4626</v>
      </c>
      <c r="AP1143" s="1178" t="s">
        <v>1742</v>
      </c>
      <c r="AQ1143" s="745" t="s">
        <v>2174</v>
      </c>
      <c r="AR1143" s="742">
        <v>0</v>
      </c>
      <c r="AS1143" s="742">
        <v>0</v>
      </c>
      <c r="AT1143" s="742" t="s">
        <v>1414</v>
      </c>
      <c r="AU1143" s="742" t="s">
        <v>2724</v>
      </c>
      <c r="AX1143" s="190"/>
      <c r="AY1143" s="190"/>
      <c r="AZ1143" s="176"/>
      <c r="BA1143" s="176"/>
      <c r="BB1143" s="176"/>
      <c r="BC1143" s="751"/>
      <c r="BD1143" s="176"/>
      <c r="BE1143" s="176"/>
      <c r="BF1143" s="176"/>
      <c r="BG1143" s="176"/>
      <c r="BH1143" s="751"/>
      <c r="BI1143" s="178"/>
      <c r="BJ1143" s="191"/>
      <c r="BK1143" s="191"/>
      <c r="BL1143" s="191"/>
      <c r="BM1143" s="210"/>
      <c r="BN1143" s="178"/>
      <c r="BO1143" s="178"/>
      <c r="BP1143" s="178"/>
      <c r="BQ1143" s="178"/>
      <c r="BR1143" s="178"/>
      <c r="BS1143" s="178"/>
      <c r="BT1143" s="178"/>
      <c r="BU1143" s="179"/>
      <c r="BV1143" s="180"/>
      <c r="BW1143" s="181"/>
      <c r="BX1143" s="177"/>
      <c r="BY1143"/>
      <c r="CA1143"/>
    </row>
    <row r="1144" spans="2:79" ht="18.75">
      <c r="B1144" s="1170" t="s">
        <v>1687</v>
      </c>
      <c r="C1144" s="335">
        <v>29127763000180</v>
      </c>
      <c r="D1144" s="1170" t="s">
        <v>13</v>
      </c>
      <c r="E1144" s="1170" t="s">
        <v>615</v>
      </c>
      <c r="F1144" s="1170" t="s">
        <v>619</v>
      </c>
      <c r="G1144" s="1172" t="s">
        <v>34</v>
      </c>
      <c r="H1144" s="1172" t="s">
        <v>1337</v>
      </c>
      <c r="I1144" s="1172" t="s">
        <v>34</v>
      </c>
      <c r="J1144" s="1172" t="s">
        <v>611</v>
      </c>
      <c r="K1144" s="1172" t="s">
        <v>48</v>
      </c>
      <c r="L1144" s="740" t="s">
        <v>1414</v>
      </c>
      <c r="M1144" s="740" t="s">
        <v>34</v>
      </c>
      <c r="N1144" s="1172" t="s">
        <v>3922</v>
      </c>
      <c r="O1144" s="1172" t="s">
        <v>1320</v>
      </c>
      <c r="P1144" s="783">
        <v>43161</v>
      </c>
      <c r="Q1144" s="741">
        <v>0</v>
      </c>
      <c r="R1144" s="741">
        <v>895.07861336321423</v>
      </c>
      <c r="S1144" s="784">
        <v>61</v>
      </c>
      <c r="T1144" s="742"/>
      <c r="U1144" s="743"/>
      <c r="V1144" s="742">
        <v>5.7027053787627402E-2</v>
      </c>
      <c r="W1144" s="743">
        <v>0.43108157200034147</v>
      </c>
      <c r="X1144" s="742">
        <v>0.25971513146481673</v>
      </c>
      <c r="Y1144" s="743">
        <v>1.2651058802455946</v>
      </c>
      <c r="Z1144" s="742">
        <v>0.41982353251076576</v>
      </c>
      <c r="AA1144" s="743">
        <v>1.8089826835916716</v>
      </c>
      <c r="AB1144" s="742">
        <v>7.2322836244887112E-2</v>
      </c>
      <c r="AC1144" s="744">
        <v>-1.0406292507409378</v>
      </c>
      <c r="AD1144" s="785">
        <v>17417026000132</v>
      </c>
      <c r="AE1144" s="1178" t="s">
        <v>1793</v>
      </c>
      <c r="AF1144" s="786" t="s">
        <v>1741</v>
      </c>
      <c r="AG1144" s="787" t="s">
        <v>1427</v>
      </c>
      <c r="AH1144" s="787" t="s">
        <v>1726</v>
      </c>
      <c r="AI1144" s="787">
        <v>5000</v>
      </c>
      <c r="AJ1144" s="787">
        <v>5000</v>
      </c>
      <c r="AK1144" s="787">
        <v>5000</v>
      </c>
      <c r="AL1144" s="742">
        <v>0</v>
      </c>
      <c r="AM1144" s="742">
        <v>0</v>
      </c>
      <c r="AN1144" s="743" t="s">
        <v>34</v>
      </c>
      <c r="AO1144" s="1172" t="s">
        <v>34</v>
      </c>
      <c r="AP1144" s="1178" t="s">
        <v>1742</v>
      </c>
      <c r="AQ1144" s="745" t="s">
        <v>664</v>
      </c>
      <c r="AR1144" s="742">
        <v>3.3333333333333301E-3</v>
      </c>
      <c r="AS1144" s="742">
        <v>3.3333333333333301E-3</v>
      </c>
      <c r="AT1144" s="742" t="s">
        <v>1414</v>
      </c>
      <c r="AU1144" s="742" t="s">
        <v>2724</v>
      </c>
      <c r="AX1144"/>
      <c r="AY1144" s="190"/>
      <c r="AZ1144" s="176"/>
      <c r="BA1144" s="176"/>
      <c r="BB1144" s="176"/>
      <c r="BC1144" s="751"/>
      <c r="BD1144" s="176"/>
      <c r="BE1144" s="176"/>
      <c r="BF1144" s="176"/>
      <c r="BG1144" s="176"/>
      <c r="BH1144" s="751"/>
      <c r="BI1144" s="178"/>
      <c r="BJ1144" s="191"/>
      <c r="BK1144" s="191"/>
      <c r="BL1144" s="191"/>
      <c r="BM1144" s="178"/>
      <c r="BN1144" s="178"/>
      <c r="BO1144" s="178"/>
      <c r="BP1144" s="178"/>
      <c r="BQ1144" s="178"/>
      <c r="BR1144" s="178"/>
      <c r="BS1144" s="178"/>
      <c r="BT1144" s="178"/>
      <c r="BU1144" s="179"/>
      <c r="BV1144" s="180"/>
      <c r="BW1144" s="181"/>
      <c r="BX1144" s="177"/>
      <c r="BY1144"/>
      <c r="CA1144"/>
    </row>
    <row r="1145" spans="2:79" ht="18.75">
      <c r="B1145" s="1170" t="s">
        <v>1688</v>
      </c>
      <c r="C1145" s="335">
        <v>40386490000120</v>
      </c>
      <c r="D1145" s="1170" t="s">
        <v>14</v>
      </c>
      <c r="E1145" s="1170" t="s">
        <v>614</v>
      </c>
      <c r="F1145" s="1170" t="s">
        <v>1414</v>
      </c>
      <c r="G1145" s="1172" t="s">
        <v>1414</v>
      </c>
      <c r="H1145" s="1172" t="s">
        <v>865</v>
      </c>
      <c r="I1145" s="1172" t="s">
        <v>34</v>
      </c>
      <c r="J1145" s="1172" t="s">
        <v>608</v>
      </c>
      <c r="K1145" s="1172" t="s">
        <v>48</v>
      </c>
      <c r="L1145" s="740" t="s">
        <v>1414</v>
      </c>
      <c r="M1145" s="740" t="s">
        <v>34</v>
      </c>
      <c r="N1145" s="1172" t="s">
        <v>3925</v>
      </c>
      <c r="O1145" s="1172" t="s">
        <v>1320</v>
      </c>
      <c r="P1145" s="783">
        <v>44301</v>
      </c>
      <c r="Q1145" s="741">
        <v>20.037182470000001</v>
      </c>
      <c r="R1145" s="741">
        <v>12.635865746907625</v>
      </c>
      <c r="S1145" s="784">
        <v>32</v>
      </c>
      <c r="T1145" s="742">
        <v>-1.1103181057301681E-2</v>
      </c>
      <c r="U1145" s="743">
        <v>-0.34160109187710364</v>
      </c>
      <c r="V1145" s="742">
        <v>7.1981479027933171E-2</v>
      </c>
      <c r="W1145" s="743">
        <v>0.54412576265693902</v>
      </c>
      <c r="X1145" s="742"/>
      <c r="Y1145" s="743"/>
      <c r="Z1145" s="742"/>
      <c r="AA1145" s="743"/>
      <c r="AB1145" s="742">
        <v>0.14101420960989086</v>
      </c>
      <c r="AC1145" s="744">
        <v>-0.42766494113966702</v>
      </c>
      <c r="AD1145" s="785">
        <v>40386431000152</v>
      </c>
      <c r="AE1145" s="1178" t="s">
        <v>1830</v>
      </c>
      <c r="AF1145" s="786" t="s">
        <v>1763</v>
      </c>
      <c r="AG1145" s="787" t="s">
        <v>59</v>
      </c>
      <c r="AH1145" s="787" t="s">
        <v>1797</v>
      </c>
      <c r="AI1145" s="787">
        <v>0</v>
      </c>
      <c r="AJ1145" s="787">
        <v>0</v>
      </c>
      <c r="AK1145" s="787">
        <v>0</v>
      </c>
      <c r="AL1145" s="742">
        <v>0.02</v>
      </c>
      <c r="AM1145" s="742">
        <v>0</v>
      </c>
      <c r="AN1145" s="743" t="s">
        <v>64</v>
      </c>
      <c r="AO1145" s="1172" t="s">
        <v>34</v>
      </c>
      <c r="AP1145" s="1178" t="s">
        <v>1742</v>
      </c>
      <c r="AQ1145" s="745" t="s">
        <v>2174</v>
      </c>
      <c r="AR1145" s="742">
        <v>0</v>
      </c>
      <c r="AS1145" s="742">
        <v>0</v>
      </c>
      <c r="AT1145" s="742" t="s">
        <v>1414</v>
      </c>
      <c r="AU1145" s="742" t="s">
        <v>2724</v>
      </c>
      <c r="AX1145"/>
      <c r="AY1145" s="190"/>
      <c r="AZ1145" s="176"/>
      <c r="BA1145" s="176"/>
      <c r="BB1145" s="176"/>
      <c r="BC1145" s="751"/>
      <c r="BD1145" s="176"/>
      <c r="BE1145" s="176"/>
      <c r="BF1145" s="176"/>
      <c r="BG1145" s="176"/>
      <c r="BH1145" s="751"/>
      <c r="BI1145" s="178"/>
      <c r="BJ1145" s="191"/>
      <c r="BK1145" s="191"/>
      <c r="BL1145" s="191"/>
      <c r="BM1145" s="178"/>
      <c r="BN1145" s="178"/>
      <c r="BO1145" s="178"/>
      <c r="BP1145" s="178"/>
      <c r="BQ1145" s="178"/>
      <c r="BR1145" s="178"/>
      <c r="BS1145" s="178"/>
      <c r="BT1145" s="178"/>
      <c r="BU1145" s="179"/>
      <c r="BV1145" s="180"/>
      <c r="BW1145" s="181"/>
      <c r="BX1145" s="177"/>
      <c r="BY1145"/>
      <c r="CA1145"/>
    </row>
    <row r="1146" spans="2:79" ht="18.75">
      <c r="B1146" s="1170" t="s">
        <v>1425</v>
      </c>
      <c r="C1146" s="335">
        <v>12809201000113</v>
      </c>
      <c r="D1146" s="1170" t="s">
        <v>13</v>
      </c>
      <c r="E1146" s="1170" t="s">
        <v>615</v>
      </c>
      <c r="F1146" s="1170" t="s">
        <v>619</v>
      </c>
      <c r="G1146" s="1172" t="s">
        <v>34</v>
      </c>
      <c r="H1146" s="1172" t="s">
        <v>1337</v>
      </c>
      <c r="I1146" s="1172" t="s">
        <v>34</v>
      </c>
      <c r="J1146" s="1172" t="s">
        <v>611</v>
      </c>
      <c r="K1146" s="1172" t="s">
        <v>48</v>
      </c>
      <c r="L1146" s="740" t="s">
        <v>1414</v>
      </c>
      <c r="M1146" s="740" t="s">
        <v>1411</v>
      </c>
      <c r="N1146" s="1172" t="s">
        <v>3926</v>
      </c>
      <c r="O1146" s="1172" t="s">
        <v>1323</v>
      </c>
      <c r="P1146" s="783">
        <v>40515</v>
      </c>
      <c r="Q1146" s="741">
        <v>2651.2434809000001</v>
      </c>
      <c r="R1146" s="741">
        <v>2843.7703123999977</v>
      </c>
      <c r="S1146" s="784">
        <v>121</v>
      </c>
      <c r="T1146" s="742">
        <v>2.6234605321045601E-2</v>
      </c>
      <c r="U1146" s="743">
        <v>0.80713534043836976</v>
      </c>
      <c r="V1146" s="742">
        <v>8.0521250841710357E-2</v>
      </c>
      <c r="W1146" s="743">
        <v>0.60868000513484832</v>
      </c>
      <c r="X1146" s="742">
        <v>0.42150539883222216</v>
      </c>
      <c r="Y1146" s="743">
        <v>2.0532071258626199</v>
      </c>
      <c r="Z1146" s="742">
        <v>0.82756772258674705</v>
      </c>
      <c r="AA1146" s="743">
        <v>3.5659165428522801</v>
      </c>
      <c r="AB1146" s="742">
        <v>0.17704188238327673</v>
      </c>
      <c r="AC1146" s="744">
        <v>-0.29240008715465027</v>
      </c>
      <c r="AD1146" s="785">
        <v>12808980000132</v>
      </c>
      <c r="AE1146" s="1178" t="s">
        <v>1830</v>
      </c>
      <c r="AF1146" s="786" t="s">
        <v>1763</v>
      </c>
      <c r="AG1146" s="787" t="s">
        <v>59</v>
      </c>
      <c r="AH1146" s="787" t="s">
        <v>1797</v>
      </c>
      <c r="AI1146" s="787">
        <v>1000000</v>
      </c>
      <c r="AJ1146" s="787">
        <v>0</v>
      </c>
      <c r="AK1146" s="787">
        <v>0</v>
      </c>
      <c r="AL1146" s="742">
        <v>0</v>
      </c>
      <c r="AM1146" s="742">
        <v>0.2</v>
      </c>
      <c r="AN1146" s="743" t="s">
        <v>64</v>
      </c>
      <c r="AO1146" s="1172" t="s">
        <v>34</v>
      </c>
      <c r="AP1146" s="1178" t="s">
        <v>1742</v>
      </c>
      <c r="AQ1146" s="745" t="s">
        <v>679</v>
      </c>
      <c r="AR1146" s="742">
        <v>0</v>
      </c>
      <c r="AS1146" s="742">
        <v>0</v>
      </c>
      <c r="AT1146" s="742" t="s">
        <v>1414</v>
      </c>
      <c r="AU1146" s="742" t="s">
        <v>2724</v>
      </c>
      <c r="AX1146"/>
      <c r="AY1146" s="190"/>
      <c r="AZ1146" s="176"/>
      <c r="BA1146" s="176"/>
      <c r="BB1146" s="176"/>
      <c r="BC1146" s="751"/>
      <c r="BD1146" s="176"/>
      <c r="BE1146" s="176"/>
      <c r="BF1146" s="176"/>
      <c r="BG1146" s="176"/>
      <c r="BH1146" s="751"/>
      <c r="BI1146" s="178"/>
      <c r="BJ1146" s="191"/>
      <c r="BK1146" s="191"/>
      <c r="BL1146" s="191"/>
      <c r="BM1146" s="178"/>
      <c r="BN1146" s="178"/>
      <c r="BO1146" s="178"/>
      <c r="BP1146" s="178"/>
      <c r="BQ1146" s="178"/>
      <c r="BR1146" s="178"/>
      <c r="BS1146" s="178"/>
      <c r="BT1146" s="178"/>
      <c r="BU1146" s="179"/>
      <c r="BV1146" s="180"/>
      <c r="BW1146" s="181"/>
      <c r="BX1146" s="177"/>
      <c r="BY1146"/>
      <c r="CA1146"/>
    </row>
    <row r="1147" spans="2:79" ht="18.75">
      <c r="B1147" s="1170" t="s">
        <v>1689</v>
      </c>
      <c r="C1147" s="335">
        <v>12808980000132</v>
      </c>
      <c r="D1147" s="1170" t="s">
        <v>13</v>
      </c>
      <c r="E1147" s="1170" t="s">
        <v>615</v>
      </c>
      <c r="F1147" s="1170" t="s">
        <v>619</v>
      </c>
      <c r="G1147" s="1172" t="s">
        <v>34</v>
      </c>
      <c r="H1147" s="1172" t="s">
        <v>1337</v>
      </c>
      <c r="I1147" s="1172" t="s">
        <v>34</v>
      </c>
      <c r="J1147" s="1172" t="s">
        <v>611</v>
      </c>
      <c r="K1147" s="1172" t="s">
        <v>48</v>
      </c>
      <c r="L1147" s="740" t="s">
        <v>1414</v>
      </c>
      <c r="M1147" s="740" t="s">
        <v>34</v>
      </c>
      <c r="N1147" s="1172" t="s">
        <v>3927</v>
      </c>
      <c r="O1147" s="1172" t="s">
        <v>1320</v>
      </c>
      <c r="P1147" s="783">
        <v>40515</v>
      </c>
      <c r="Q1147" s="741">
        <v>16177.069939000001</v>
      </c>
      <c r="R1147" s="741">
        <v>17596.362868742995</v>
      </c>
      <c r="S1147" s="784">
        <v>31</v>
      </c>
      <c r="T1147" s="742">
        <v>2.8798225459124582E-2</v>
      </c>
      <c r="U1147" s="743">
        <v>0.88600782155944535</v>
      </c>
      <c r="V1147" s="742">
        <v>7.9656428065882245E-2</v>
      </c>
      <c r="W1147" s="743">
        <v>0.60214259636226741</v>
      </c>
      <c r="X1147" s="742">
        <v>0.49858400548011472</v>
      </c>
      <c r="Y1147" s="743">
        <v>2.4286669535646341</v>
      </c>
      <c r="Z1147" s="742">
        <v>1.0164422770697432</v>
      </c>
      <c r="AA1147" s="743">
        <v>4.3797603890689523</v>
      </c>
      <c r="AB1147" s="742">
        <v>0.20789343123363843</v>
      </c>
      <c r="AC1147" s="744">
        <v>-0.25316761718926983</v>
      </c>
      <c r="AD1147" s="785">
        <v>0</v>
      </c>
      <c r="AE1147" s="1178" t="s">
        <v>1830</v>
      </c>
      <c r="AF1147" s="786" t="s">
        <v>1763</v>
      </c>
      <c r="AG1147" s="787" t="s">
        <v>59</v>
      </c>
      <c r="AH1147" s="787" t="s">
        <v>1797</v>
      </c>
      <c r="AI1147" s="787">
        <v>1000000</v>
      </c>
      <c r="AJ1147" s="787">
        <v>0</v>
      </c>
      <c r="AK1147" s="787">
        <v>0</v>
      </c>
      <c r="AL1147" s="742">
        <v>1.3000000000000001E-2</v>
      </c>
      <c r="AM1147" s="742">
        <v>0</v>
      </c>
      <c r="AN1147" s="743" t="s">
        <v>64</v>
      </c>
      <c r="AO1147" s="1172" t="s">
        <v>34</v>
      </c>
      <c r="AP1147" s="1178" t="s">
        <v>1742</v>
      </c>
      <c r="AQ1147" s="745" t="s">
        <v>679</v>
      </c>
      <c r="AR1147" s="742">
        <v>0</v>
      </c>
      <c r="AS1147" s="742">
        <v>0</v>
      </c>
      <c r="AT1147" s="742" t="s">
        <v>1414</v>
      </c>
      <c r="AU1147" s="742" t="s">
        <v>2724</v>
      </c>
      <c r="AX1147"/>
      <c r="AY1147" s="190"/>
      <c r="AZ1147" s="176"/>
      <c r="BA1147" s="176"/>
      <c r="BB1147" s="176"/>
      <c r="BC1147" s="751"/>
      <c r="BD1147" s="176"/>
      <c r="BE1147" s="176"/>
      <c r="BF1147" s="176"/>
      <c r="BG1147" s="176"/>
      <c r="BH1147" s="751"/>
      <c r="BI1147" s="178"/>
      <c r="BJ1147" s="191"/>
      <c r="BK1147" s="191"/>
      <c r="BL1147" s="191"/>
      <c r="BM1147" s="178"/>
      <c r="BN1147" s="178"/>
      <c r="BO1147" s="178"/>
      <c r="BP1147" s="178"/>
      <c r="BQ1147" s="178"/>
      <c r="BR1147" s="178"/>
      <c r="BS1147" s="178"/>
      <c r="BT1147" s="178"/>
      <c r="BU1147" s="179"/>
      <c r="BV1147" s="180"/>
      <c r="BW1147" s="181"/>
      <c r="BX1147" s="177"/>
      <c r="BY1147"/>
      <c r="CA1147"/>
    </row>
    <row r="1148" spans="2:79" ht="18.75">
      <c r="B1148" s="1170" t="s">
        <v>491</v>
      </c>
      <c r="C1148" s="335">
        <v>35505971000178</v>
      </c>
      <c r="D1148" s="1170" t="s">
        <v>11</v>
      </c>
      <c r="E1148" s="1170" t="s">
        <v>4215</v>
      </c>
      <c r="F1148" s="1170" t="s">
        <v>663</v>
      </c>
      <c r="G1148" s="1172" t="s">
        <v>738</v>
      </c>
      <c r="H1148" s="1172" t="s">
        <v>34</v>
      </c>
      <c r="I1148" s="1172" t="s">
        <v>1414</v>
      </c>
      <c r="J1148" s="1172" t="s">
        <v>611</v>
      </c>
      <c r="K1148" s="1172" t="s">
        <v>48</v>
      </c>
      <c r="L1148" s="740" t="s">
        <v>1414</v>
      </c>
      <c r="M1148" s="740" t="s">
        <v>1411</v>
      </c>
      <c r="N1148" s="1172" t="s">
        <v>3929</v>
      </c>
      <c r="O1148" s="1172" t="s">
        <v>1320</v>
      </c>
      <c r="P1148" s="783">
        <v>43812</v>
      </c>
      <c r="Q1148" s="741">
        <v>2006.6221955799999</v>
      </c>
      <c r="R1148" s="741">
        <v>1548.0240499403208</v>
      </c>
      <c r="S1148" s="784">
        <v>46</v>
      </c>
      <c r="T1148" s="742">
        <v>7.2985076777909441E-3</v>
      </c>
      <c r="U1148" s="743">
        <v>0.22454629704225576</v>
      </c>
      <c r="V1148" s="742">
        <v>0.11651422666472411</v>
      </c>
      <c r="W1148" s="743">
        <v>0.88075979127525361</v>
      </c>
      <c r="X1148" s="742">
        <v>0.21202492907155657</v>
      </c>
      <c r="Y1148" s="743">
        <v>1.0328007575616311</v>
      </c>
      <c r="Z1148" s="742">
        <v>0.31626497667903952</v>
      </c>
      <c r="AA1148" s="743">
        <v>1.3627579731353796</v>
      </c>
      <c r="AB1148" s="742">
        <v>1.0040741910053122E-2</v>
      </c>
      <c r="AC1148" s="744">
        <v>-1.5710080148645362</v>
      </c>
      <c r="AD1148" s="785">
        <v>35491217000126</v>
      </c>
      <c r="AE1148" s="1178" t="s">
        <v>1995</v>
      </c>
      <c r="AF1148" s="786" t="s">
        <v>1763</v>
      </c>
      <c r="AG1148" s="787" t="s">
        <v>59</v>
      </c>
      <c r="AH1148" s="787" t="s">
        <v>1730</v>
      </c>
      <c r="AI1148" s="787">
        <v>1000</v>
      </c>
      <c r="AJ1148" s="787">
        <v>500</v>
      </c>
      <c r="AK1148" s="787">
        <v>1000</v>
      </c>
      <c r="AL1148" s="742">
        <v>0</v>
      </c>
      <c r="AM1148" s="742">
        <v>0</v>
      </c>
      <c r="AN1148" s="743" t="s">
        <v>64</v>
      </c>
      <c r="AO1148" s="1172" t="s">
        <v>34</v>
      </c>
      <c r="AP1148" s="1178" t="s">
        <v>1731</v>
      </c>
      <c r="AQ1148" s="745" t="s">
        <v>675</v>
      </c>
      <c r="AR1148" s="742">
        <v>1.4E-3</v>
      </c>
      <c r="AS1148" s="742">
        <v>1.4E-3</v>
      </c>
      <c r="AT1148" s="742" t="s">
        <v>1414</v>
      </c>
      <c r="AU1148" s="742" t="s">
        <v>2724</v>
      </c>
      <c r="AX1148"/>
      <c r="AY1148" s="190"/>
      <c r="AZ1148" s="176"/>
      <c r="BA1148" s="176"/>
      <c r="BB1148" s="176"/>
      <c r="BC1148" s="751"/>
      <c r="BD1148" s="176"/>
      <c r="BE1148" s="176"/>
      <c r="BF1148" s="176"/>
      <c r="BG1148" s="176"/>
      <c r="BH1148" s="751"/>
      <c r="BI1148" s="178"/>
      <c r="BJ1148" s="191"/>
      <c r="BK1148" s="191"/>
      <c r="BL1148" s="191"/>
      <c r="BM1148" s="178"/>
      <c r="BN1148" s="178"/>
      <c r="BO1148" s="178"/>
      <c r="BP1148" s="178"/>
      <c r="BQ1148" s="178"/>
      <c r="BR1148" s="178"/>
      <c r="BS1148" s="178"/>
      <c r="BT1148" s="178"/>
      <c r="BU1148" s="179"/>
      <c r="BV1148" s="180"/>
      <c r="BW1148" s="181"/>
      <c r="BX1148" s="177"/>
      <c r="BY1148"/>
      <c r="CA1148"/>
    </row>
    <row r="1149" spans="2:79" ht="18.75">
      <c r="B1149" s="1170" t="s">
        <v>384</v>
      </c>
      <c r="C1149" s="335">
        <v>32300293000119</v>
      </c>
      <c r="D1149" s="1170" t="s">
        <v>14</v>
      </c>
      <c r="E1149" s="1170" t="s">
        <v>614</v>
      </c>
      <c r="F1149" s="1170" t="s">
        <v>1414</v>
      </c>
      <c r="G1149" s="1172" t="s">
        <v>1414</v>
      </c>
      <c r="H1149" s="1172" t="s">
        <v>1337</v>
      </c>
      <c r="I1149" s="1172" t="s">
        <v>34</v>
      </c>
      <c r="J1149" s="1172" t="s">
        <v>608</v>
      </c>
      <c r="K1149" s="1172" t="s">
        <v>48</v>
      </c>
      <c r="L1149" s="740" t="s">
        <v>1414</v>
      </c>
      <c r="M1149" s="740" t="s">
        <v>1411</v>
      </c>
      <c r="N1149" s="1172" t="s">
        <v>3931</v>
      </c>
      <c r="O1149" s="1172" t="s">
        <v>1323</v>
      </c>
      <c r="P1149" s="783">
        <v>43491</v>
      </c>
      <c r="Q1149" s="741">
        <v>135.64830848</v>
      </c>
      <c r="R1149" s="741">
        <v>156.74175405329316</v>
      </c>
      <c r="S1149" s="784">
        <v>62</v>
      </c>
      <c r="T1149" s="742">
        <v>-1.5121478861738979E-2</v>
      </c>
      <c r="U1149" s="743">
        <v>-0.46522826776472581</v>
      </c>
      <c r="V1149" s="742">
        <v>-3.7545712189760549E-2</v>
      </c>
      <c r="W1149" s="743">
        <v>-0.28381730350141143</v>
      </c>
      <c r="X1149" s="742">
        <v>-2.5989469634520534E-2</v>
      </c>
      <c r="Y1149" s="743">
        <v>-0.12659805639222213</v>
      </c>
      <c r="Z1149" s="742">
        <v>0.56851775231036816</v>
      </c>
      <c r="AA1149" s="743">
        <v>2.4496930009933213</v>
      </c>
      <c r="AB1149" s="742">
        <v>0.20588835200559621</v>
      </c>
      <c r="AC1149" s="744">
        <v>-0.8248840850683391</v>
      </c>
      <c r="AD1149" s="785">
        <v>9285146000103</v>
      </c>
      <c r="AE1149" s="1178" t="s">
        <v>1793</v>
      </c>
      <c r="AF1149" s="786" t="s">
        <v>1741</v>
      </c>
      <c r="AG1149" s="787" t="s">
        <v>1427</v>
      </c>
      <c r="AH1149" s="787" t="s">
        <v>1726</v>
      </c>
      <c r="AI1149" s="787">
        <v>10000</v>
      </c>
      <c r="AJ1149" s="787">
        <v>10000</v>
      </c>
      <c r="AK1149" s="787">
        <v>10000</v>
      </c>
      <c r="AL1149" s="742">
        <v>0</v>
      </c>
      <c r="AM1149" s="742">
        <v>0</v>
      </c>
      <c r="AN1149" s="743" t="s">
        <v>34</v>
      </c>
      <c r="AO1149" s="1172" t="s">
        <v>34</v>
      </c>
      <c r="AP1149" s="1178" t="s">
        <v>1727</v>
      </c>
      <c r="AQ1149" s="745" t="s">
        <v>659</v>
      </c>
      <c r="AR1149" s="742">
        <v>0</v>
      </c>
      <c r="AS1149" s="742">
        <v>0</v>
      </c>
      <c r="AT1149" s="742" t="s">
        <v>1414</v>
      </c>
      <c r="AU1149" s="742" t="s">
        <v>2724</v>
      </c>
      <c r="AX1149"/>
      <c r="AY1149" s="190"/>
      <c r="AZ1149" s="176"/>
      <c r="BA1149" s="176"/>
      <c r="BB1149" s="176"/>
      <c r="BC1149" s="751"/>
      <c r="BD1149" s="176"/>
      <c r="BE1149" s="176"/>
      <c r="BF1149" s="176"/>
      <c r="BG1149" s="176"/>
      <c r="BH1149" s="751"/>
      <c r="BI1149" s="178"/>
      <c r="BJ1149" s="191"/>
      <c r="BK1149" s="191"/>
      <c r="BL1149" s="191"/>
      <c r="BM1149" s="178"/>
      <c r="BN1149" s="178"/>
      <c r="BO1149" s="178"/>
      <c r="BP1149" s="178"/>
      <c r="BQ1149" s="178"/>
      <c r="BR1149" s="178"/>
      <c r="BS1149" s="178"/>
      <c r="BT1149" s="178"/>
      <c r="BU1149" s="179"/>
      <c r="BV1149" s="180"/>
      <c r="BW1149" s="181"/>
      <c r="BX1149" s="177"/>
      <c r="BY1149"/>
      <c r="CA1149"/>
    </row>
    <row r="1150" spans="2:79" ht="18.75">
      <c r="B1150" s="1170" t="s">
        <v>1690</v>
      </c>
      <c r="C1150" s="335">
        <v>9285146000103</v>
      </c>
      <c r="D1150" s="1170" t="s">
        <v>14</v>
      </c>
      <c r="E1150" s="1170" t="s">
        <v>614</v>
      </c>
      <c r="F1150" s="1170" t="s">
        <v>1414</v>
      </c>
      <c r="G1150" s="1172" t="s">
        <v>1414</v>
      </c>
      <c r="H1150" s="1172" t="s">
        <v>1337</v>
      </c>
      <c r="I1150" s="1172" t="s">
        <v>34</v>
      </c>
      <c r="J1150" s="1172" t="s">
        <v>608</v>
      </c>
      <c r="K1150" s="1172" t="s">
        <v>48</v>
      </c>
      <c r="L1150" s="740" t="s">
        <v>1414</v>
      </c>
      <c r="M1150" s="740" t="s">
        <v>34</v>
      </c>
      <c r="N1150" s="1172" t="s">
        <v>3932</v>
      </c>
      <c r="O1150" s="1172" t="s">
        <v>1323</v>
      </c>
      <c r="P1150" s="783">
        <v>39540</v>
      </c>
      <c r="Q1150" s="741">
        <v>915.54452419999996</v>
      </c>
      <c r="R1150" s="741">
        <v>1023.1089002224902</v>
      </c>
      <c r="S1150" s="784">
        <v>62</v>
      </c>
      <c r="T1150" s="742">
        <v>-1.5440699850665873E-2</v>
      </c>
      <c r="U1150" s="743">
        <v>-0.47504943863501475</v>
      </c>
      <c r="V1150" s="742">
        <v>-3.9261849619612876E-2</v>
      </c>
      <c r="W1150" s="743">
        <v>-0.29679000982049314</v>
      </c>
      <c r="X1150" s="742">
        <v>-2.8968055027189132E-2</v>
      </c>
      <c r="Y1150" s="743">
        <v>-0.14110712975204351</v>
      </c>
      <c r="Z1150" s="742">
        <v>0.57143990508457043</v>
      </c>
      <c r="AA1150" s="743">
        <v>2.462284300332183</v>
      </c>
      <c r="AB1150" s="742">
        <v>0.2068470778892687</v>
      </c>
      <c r="AC1150" s="744">
        <v>-0.82935743666658179</v>
      </c>
      <c r="AD1150" s="785">
        <v>9412648000140</v>
      </c>
      <c r="AE1150" s="1178" t="s">
        <v>1792</v>
      </c>
      <c r="AF1150" s="786" t="s">
        <v>1741</v>
      </c>
      <c r="AG1150" s="787" t="s">
        <v>1427</v>
      </c>
      <c r="AH1150" s="787" t="s">
        <v>1726</v>
      </c>
      <c r="AI1150" s="787">
        <v>100000</v>
      </c>
      <c r="AJ1150" s="787">
        <v>5000</v>
      </c>
      <c r="AK1150" s="787">
        <v>100000</v>
      </c>
      <c r="AL1150" s="742">
        <v>1.8000000000000002E-2</v>
      </c>
      <c r="AM1150" s="742">
        <v>0.2</v>
      </c>
      <c r="AN1150" s="743" t="s">
        <v>2124</v>
      </c>
      <c r="AO1150" s="1172" t="s">
        <v>34</v>
      </c>
      <c r="AP1150" s="1178" t="s">
        <v>1727</v>
      </c>
      <c r="AQ1150" s="745" t="s">
        <v>665</v>
      </c>
      <c r="AR1150" s="742">
        <v>0</v>
      </c>
      <c r="AS1150" s="742">
        <v>0</v>
      </c>
      <c r="AT1150" s="742" t="s">
        <v>1414</v>
      </c>
      <c r="AU1150" s="742" t="s">
        <v>2724</v>
      </c>
      <c r="AX1150"/>
      <c r="AY1150" s="190"/>
      <c r="AZ1150" s="176"/>
      <c r="BA1150" s="176"/>
      <c r="BB1150" s="176"/>
      <c r="BC1150" s="751"/>
      <c r="BD1150" s="176"/>
      <c r="BE1150" s="176"/>
      <c r="BF1150" s="176"/>
      <c r="BG1150" s="176"/>
      <c r="BH1150" s="751"/>
      <c r="BI1150" s="178"/>
      <c r="BJ1150" s="191"/>
      <c r="BK1150" s="191"/>
      <c r="BL1150" s="191"/>
      <c r="BM1150" s="178"/>
      <c r="BN1150" s="178"/>
      <c r="BO1150" s="178"/>
      <c r="BP1150" s="178"/>
      <c r="BQ1150" s="178"/>
      <c r="BR1150" s="178"/>
      <c r="BS1150" s="178"/>
      <c r="BT1150" s="178"/>
      <c r="BU1150" s="179"/>
      <c r="BV1150" s="180"/>
      <c r="BW1150" s="181"/>
      <c r="BX1150" s="177"/>
      <c r="BY1150"/>
      <c r="CA1150"/>
    </row>
    <row r="1151" spans="2:79" ht="18.75">
      <c r="B1151" s="1170" t="s">
        <v>1691</v>
      </c>
      <c r="C1151" s="335">
        <v>9412822000154</v>
      </c>
      <c r="D1151" s="1170" t="s">
        <v>14</v>
      </c>
      <c r="E1151" s="1170" t="s">
        <v>607</v>
      </c>
      <c r="F1151" s="1170" t="s">
        <v>1414</v>
      </c>
      <c r="G1151" s="1172" t="s">
        <v>1414</v>
      </c>
      <c r="H1151" s="1172" t="s">
        <v>34</v>
      </c>
      <c r="I1151" s="1172" t="s">
        <v>34</v>
      </c>
      <c r="J1151" s="1172" t="s">
        <v>608</v>
      </c>
      <c r="K1151" s="1172" t="s">
        <v>48</v>
      </c>
      <c r="L1151" s="740" t="s">
        <v>1414</v>
      </c>
      <c r="M1151" s="740" t="s">
        <v>34</v>
      </c>
      <c r="N1151" s="1172" t="s">
        <v>3933</v>
      </c>
      <c r="O1151" s="1172" t="s">
        <v>1320</v>
      </c>
      <c r="P1151" s="783">
        <v>39540</v>
      </c>
      <c r="Q1151" s="741">
        <v>291.87842319999999</v>
      </c>
      <c r="R1151" s="741">
        <v>267.30273028634537</v>
      </c>
      <c r="S1151" s="784">
        <v>62</v>
      </c>
      <c r="T1151" s="742">
        <v>-2.3092521388762277E-2</v>
      </c>
      <c r="U1151" s="743">
        <v>-0.71046580974278262</v>
      </c>
      <c r="V1151" s="742">
        <v>-0.15539716594462216</v>
      </c>
      <c r="W1151" s="743">
        <v>-1.1746855243351106</v>
      </c>
      <c r="X1151" s="742">
        <v>-0.19998464890521317</v>
      </c>
      <c r="Y1151" s="743">
        <v>-0.97415100099052065</v>
      </c>
      <c r="Z1151" s="742">
        <v>0.32347720938444047</v>
      </c>
      <c r="AA1151" s="743">
        <v>1.3938348496412702</v>
      </c>
      <c r="AB1151" s="742">
        <v>0.23359059537099158</v>
      </c>
      <c r="AC1151" s="744">
        <v>-1.2315798851761142</v>
      </c>
      <c r="AD1151" s="785">
        <v>9288254000121</v>
      </c>
      <c r="AE1151" s="1178" t="s">
        <v>1792</v>
      </c>
      <c r="AF1151" s="786" t="s">
        <v>1741</v>
      </c>
      <c r="AG1151" s="787" t="s">
        <v>1427</v>
      </c>
      <c r="AH1151" s="787" t="s">
        <v>1730</v>
      </c>
      <c r="AI1151" s="787">
        <v>100000</v>
      </c>
      <c r="AJ1151" s="787">
        <v>5000</v>
      </c>
      <c r="AK1151" s="787">
        <v>100000</v>
      </c>
      <c r="AL1151" s="742">
        <v>2.7999999999999997E-2</v>
      </c>
      <c r="AM1151" s="742">
        <v>0</v>
      </c>
      <c r="AN1151" s="743" t="s">
        <v>2124</v>
      </c>
      <c r="AO1151" s="1172" t="s">
        <v>34</v>
      </c>
      <c r="AP1151" s="1178" t="s">
        <v>1727</v>
      </c>
      <c r="AQ1151" s="745" t="s">
        <v>659</v>
      </c>
      <c r="AR1151" s="742">
        <v>0</v>
      </c>
      <c r="AS1151" s="742">
        <v>0</v>
      </c>
      <c r="AT1151" s="742" t="s">
        <v>1414</v>
      </c>
      <c r="AU1151" s="742" t="s">
        <v>2724</v>
      </c>
      <c r="AX1151"/>
      <c r="AY1151" s="190"/>
      <c r="AZ1151" s="176"/>
      <c r="BA1151" s="176"/>
      <c r="BB1151" s="176"/>
      <c r="BC1151" s="751"/>
      <c r="BD1151" s="176"/>
      <c r="BE1151" s="176"/>
      <c r="BF1151" s="176"/>
      <c r="BG1151" s="176"/>
      <c r="BH1151" s="751"/>
      <c r="BI1151" s="178"/>
      <c r="BJ1151" s="191"/>
      <c r="BK1151" s="191"/>
      <c r="BL1151" s="191"/>
      <c r="BM1151" s="178"/>
      <c r="BN1151" s="178"/>
      <c r="BO1151" s="178"/>
      <c r="BP1151" s="178"/>
      <c r="BQ1151" s="178"/>
      <c r="BR1151" s="178"/>
      <c r="BS1151" s="178"/>
      <c r="BT1151" s="178"/>
      <c r="BU1151" s="179"/>
      <c r="BV1151" s="180"/>
      <c r="BW1151" s="181"/>
      <c r="BX1151" s="177"/>
      <c r="BY1151"/>
      <c r="CA1151"/>
    </row>
    <row r="1152" spans="2:79" ht="18.75">
      <c r="B1152" s="1170" t="s">
        <v>539</v>
      </c>
      <c r="C1152" s="335">
        <v>42774128000152</v>
      </c>
      <c r="D1152" s="1170" t="s">
        <v>13</v>
      </c>
      <c r="E1152" s="1170" t="s">
        <v>615</v>
      </c>
      <c r="F1152" s="1170" t="s">
        <v>619</v>
      </c>
      <c r="G1152" s="1172" t="s">
        <v>34</v>
      </c>
      <c r="H1152" s="1172" t="s">
        <v>865</v>
      </c>
      <c r="I1152" s="1172" t="s">
        <v>34</v>
      </c>
      <c r="J1152" s="1172" t="s">
        <v>608</v>
      </c>
      <c r="K1152" s="1172" t="s">
        <v>48</v>
      </c>
      <c r="L1152" s="740" t="s">
        <v>1414</v>
      </c>
      <c r="M1152" s="740" t="s">
        <v>34</v>
      </c>
      <c r="N1152" s="1172" t="s">
        <v>3934</v>
      </c>
      <c r="O1152" s="1172" t="s">
        <v>1320</v>
      </c>
      <c r="P1152" s="783">
        <v>44407</v>
      </c>
      <c r="Q1152" s="741">
        <v>0</v>
      </c>
      <c r="R1152" s="741">
        <v>0</v>
      </c>
      <c r="S1152" s="784">
        <v>32</v>
      </c>
      <c r="T1152" s="742"/>
      <c r="U1152" s="743"/>
      <c r="V1152" s="742"/>
      <c r="W1152" s="743"/>
      <c r="X1152" s="742"/>
      <c r="Y1152" s="743"/>
      <c r="Z1152" s="742"/>
      <c r="AA1152" s="743"/>
      <c r="AB1152" s="742"/>
      <c r="AC1152" s="744"/>
      <c r="AD1152" s="785">
        <v>42747269000186</v>
      </c>
      <c r="AE1152" s="1178" t="s">
        <v>2593</v>
      </c>
      <c r="AF1152" s="786" t="s">
        <v>1741</v>
      </c>
      <c r="AG1152" s="787" t="s">
        <v>1427</v>
      </c>
      <c r="AH1152" s="787" t="s">
        <v>1726</v>
      </c>
      <c r="AI1152" s="787">
        <v>5000</v>
      </c>
      <c r="AJ1152" s="787">
        <v>1000</v>
      </c>
      <c r="AK1152" s="787">
        <v>5000</v>
      </c>
      <c r="AL1152" s="742">
        <v>1.9E-2</v>
      </c>
      <c r="AM1152" s="742">
        <v>0.2</v>
      </c>
      <c r="AN1152" s="743" t="s">
        <v>34</v>
      </c>
      <c r="AO1152" s="1172" t="s">
        <v>34</v>
      </c>
      <c r="AP1152" s="1178" t="s">
        <v>1742</v>
      </c>
      <c r="AQ1152" s="745" t="s">
        <v>668</v>
      </c>
      <c r="AR1152" s="742">
        <v>6.3333333333333297E-3</v>
      </c>
      <c r="AS1152" s="742">
        <v>6.3333333333333297E-3</v>
      </c>
      <c r="AT1152" s="742" t="s">
        <v>1414</v>
      </c>
      <c r="AU1152" s="742" t="s">
        <v>2724</v>
      </c>
      <c r="AX1152"/>
      <c r="AY1152" s="190"/>
      <c r="AZ1152" s="176"/>
      <c r="BA1152" s="176"/>
      <c r="BB1152" s="176"/>
      <c r="BC1152" s="751"/>
      <c r="BD1152" s="176"/>
      <c r="BE1152" s="176"/>
      <c r="BF1152" s="176"/>
      <c r="BG1152" s="176"/>
      <c r="BH1152" s="751"/>
      <c r="BI1152" s="178"/>
      <c r="BJ1152" s="191"/>
      <c r="BK1152" s="191"/>
      <c r="BL1152" s="191"/>
      <c r="BM1152" s="178"/>
      <c r="BN1152" s="178"/>
      <c r="BO1152" s="178"/>
      <c r="BP1152" s="178"/>
      <c r="BQ1152" s="178"/>
      <c r="BR1152" s="178"/>
      <c r="BS1152" s="178"/>
      <c r="BT1152" s="178"/>
      <c r="BU1152" s="179"/>
      <c r="BV1152" s="180"/>
      <c r="BW1152" s="181"/>
      <c r="BX1152" s="177"/>
      <c r="BY1152"/>
      <c r="CA1152"/>
    </row>
    <row r="1153" spans="2:79" ht="18.75">
      <c r="B1153" s="1170" t="s">
        <v>385</v>
      </c>
      <c r="C1153" s="335">
        <v>12282747000169</v>
      </c>
      <c r="D1153" s="1170" t="s">
        <v>14</v>
      </c>
      <c r="E1153" s="1170" t="s">
        <v>614</v>
      </c>
      <c r="F1153" s="1170" t="s">
        <v>1414</v>
      </c>
      <c r="G1153" s="1172" t="s">
        <v>1414</v>
      </c>
      <c r="H1153" s="1172" t="s">
        <v>1337</v>
      </c>
      <c r="I1153" s="1172" t="s">
        <v>34</v>
      </c>
      <c r="J1153" s="1172" t="s">
        <v>608</v>
      </c>
      <c r="K1153" s="1172" t="s">
        <v>48</v>
      </c>
      <c r="L1153" s="740" t="s">
        <v>1414</v>
      </c>
      <c r="M1153" s="740" t="s">
        <v>34</v>
      </c>
      <c r="N1153" s="1172" t="s">
        <v>3935</v>
      </c>
      <c r="O1153" s="1172" t="s">
        <v>1320</v>
      </c>
      <c r="P1153" s="783">
        <v>40438</v>
      </c>
      <c r="Q1153" s="741">
        <v>152.56700420000001</v>
      </c>
      <c r="R1153" s="741">
        <v>197.01711300602406</v>
      </c>
      <c r="S1153" s="784">
        <v>32</v>
      </c>
      <c r="T1153" s="742">
        <v>-6.1971125974411234E-2</v>
      </c>
      <c r="U1153" s="743">
        <v>-1.9066071415444477</v>
      </c>
      <c r="V1153" s="742">
        <v>-0.19308020559743022</v>
      </c>
      <c r="W1153" s="743">
        <v>-1.4595409200176437</v>
      </c>
      <c r="X1153" s="742">
        <v>-0.29672427506992216</v>
      </c>
      <c r="Y1153" s="743">
        <v>-1.4453821888826801</v>
      </c>
      <c r="Z1153" s="742">
        <v>0.15025948463121619</v>
      </c>
      <c r="AA1153" s="743">
        <v>0.64745490591647248</v>
      </c>
      <c r="AB1153" s="742">
        <v>0.18013685293081705</v>
      </c>
      <c r="AC1153" s="744">
        <v>-1.8062296136759664</v>
      </c>
      <c r="AD1153" s="785">
        <v>12297830000101</v>
      </c>
      <c r="AE1153" s="1178" t="s">
        <v>1828</v>
      </c>
      <c r="AF1153" s="786" t="s">
        <v>1725</v>
      </c>
      <c r="AG1153" s="787" t="s">
        <v>1428</v>
      </c>
      <c r="AH1153" s="787" t="s">
        <v>1726</v>
      </c>
      <c r="AI1153" s="787">
        <v>50000</v>
      </c>
      <c r="AJ1153" s="787">
        <v>10000</v>
      </c>
      <c r="AK1153" s="787">
        <v>50000</v>
      </c>
      <c r="AL1153" s="742">
        <v>0.02</v>
      </c>
      <c r="AM1153" s="742">
        <v>0.2</v>
      </c>
      <c r="AN1153" s="743" t="s">
        <v>2138</v>
      </c>
      <c r="AO1153" s="1172" t="s">
        <v>34</v>
      </c>
      <c r="AP1153" s="1178" t="s">
        <v>1727</v>
      </c>
      <c r="AQ1153" s="745" t="s">
        <v>665</v>
      </c>
      <c r="AR1153" s="742">
        <v>4.6666666666666697E-3</v>
      </c>
      <c r="AS1153" s="742">
        <v>4.6666666666666697E-3</v>
      </c>
      <c r="AT1153" s="742" t="s">
        <v>1414</v>
      </c>
      <c r="AU1153" s="742" t="s">
        <v>2724</v>
      </c>
      <c r="AX1153"/>
      <c r="AY1153" s="190"/>
      <c r="AZ1153" s="176"/>
      <c r="BA1153" s="176"/>
      <c r="BB1153" s="176"/>
      <c r="BC1153" s="751"/>
      <c r="BD1153" s="176"/>
      <c r="BE1153" s="176"/>
      <c r="BF1153" s="176"/>
      <c r="BG1153" s="176"/>
      <c r="BH1153" s="751"/>
      <c r="BI1153" s="178"/>
      <c r="BJ1153" s="191"/>
      <c r="BK1153" s="191"/>
      <c r="BL1153" s="191"/>
      <c r="BM1153" s="178"/>
      <c r="BN1153" s="178"/>
      <c r="BO1153" s="178"/>
      <c r="BP1153" s="178"/>
      <c r="BQ1153" s="178"/>
      <c r="BR1153" s="178"/>
      <c r="BS1153" s="178"/>
      <c r="BT1153" s="178"/>
      <c r="BU1153" s="179"/>
      <c r="BV1153" s="180"/>
      <c r="BW1153" s="181"/>
      <c r="BX1153" s="177"/>
      <c r="BY1153"/>
      <c r="CA1153"/>
    </row>
    <row r="1154" spans="2:79" ht="18.75">
      <c r="B1154" s="1170" t="s">
        <v>386</v>
      </c>
      <c r="C1154" s="335">
        <v>17164804000129</v>
      </c>
      <c r="D1154" s="1170" t="s">
        <v>14</v>
      </c>
      <c r="E1154" s="1170" t="s">
        <v>607</v>
      </c>
      <c r="F1154" s="1170" t="s">
        <v>1414</v>
      </c>
      <c r="G1154" s="1172" t="s">
        <v>1414</v>
      </c>
      <c r="H1154" s="1172" t="s">
        <v>34</v>
      </c>
      <c r="I1154" s="1172" t="s">
        <v>34</v>
      </c>
      <c r="J1154" s="1172" t="s">
        <v>608</v>
      </c>
      <c r="K1154" s="1172" t="s">
        <v>48</v>
      </c>
      <c r="L1154" s="740" t="s">
        <v>1414</v>
      </c>
      <c r="M1154" s="740" t="s">
        <v>34</v>
      </c>
      <c r="N1154" s="1172" t="s">
        <v>3936</v>
      </c>
      <c r="O1154" s="1172" t="s">
        <v>1320</v>
      </c>
      <c r="P1154" s="783">
        <v>41248</v>
      </c>
      <c r="Q1154" s="741">
        <v>60.698512000000001</v>
      </c>
      <c r="R1154" s="741">
        <v>65.58633320883537</v>
      </c>
      <c r="S1154" s="784">
        <v>32</v>
      </c>
      <c r="T1154" s="742">
        <v>-6.1217951908673074E-2</v>
      </c>
      <c r="U1154" s="743">
        <v>-1.8834349459455586</v>
      </c>
      <c r="V1154" s="742">
        <v>-0.20171147441548776</v>
      </c>
      <c r="W1154" s="743">
        <v>-1.5247868109293892</v>
      </c>
      <c r="X1154" s="742">
        <v>-0.31385637287640478</v>
      </c>
      <c r="Y1154" s="743">
        <v>-1.5288348454671501</v>
      </c>
      <c r="Z1154" s="742">
        <v>0.18681196948532697</v>
      </c>
      <c r="AA1154" s="743">
        <v>0.80495634883913103</v>
      </c>
      <c r="AB1154" s="742">
        <v>0.20958752318665569</v>
      </c>
      <c r="AC1154" s="744">
        <v>-1.5936052968126164</v>
      </c>
      <c r="AD1154" s="785">
        <v>0</v>
      </c>
      <c r="AE1154" s="1178" t="s">
        <v>1828</v>
      </c>
      <c r="AF1154" s="786" t="s">
        <v>1725</v>
      </c>
      <c r="AG1154" s="787" t="s">
        <v>1428</v>
      </c>
      <c r="AH1154" s="787" t="s">
        <v>1730</v>
      </c>
      <c r="AI1154" s="787">
        <v>50000</v>
      </c>
      <c r="AJ1154" s="787">
        <v>10000</v>
      </c>
      <c r="AK1154" s="787">
        <v>50000</v>
      </c>
      <c r="AL1154" s="742">
        <v>0.02</v>
      </c>
      <c r="AM1154" s="742">
        <v>0.2</v>
      </c>
      <c r="AN1154" s="743" t="s">
        <v>666</v>
      </c>
      <c r="AO1154" s="1172" t="s">
        <v>34</v>
      </c>
      <c r="AP1154" s="1178" t="s">
        <v>1727</v>
      </c>
      <c r="AQ1154" s="745" t="s">
        <v>665</v>
      </c>
      <c r="AR1154" s="742">
        <v>4.7999999999999996E-3</v>
      </c>
      <c r="AS1154" s="742">
        <v>4.7999999999999996E-3</v>
      </c>
      <c r="AT1154" s="742" t="s">
        <v>1414</v>
      </c>
      <c r="AU1154" s="742" t="s">
        <v>2724</v>
      </c>
      <c r="AX1154"/>
      <c r="AY1154" s="190"/>
      <c r="AZ1154" s="176"/>
      <c r="BA1154" s="176"/>
      <c r="BB1154" s="176"/>
      <c r="BC1154" s="751"/>
      <c r="BD1154" s="176"/>
      <c r="BE1154" s="176"/>
      <c r="BF1154" s="176"/>
      <c r="BG1154" s="176"/>
      <c r="BH1154" s="751"/>
      <c r="BI1154" s="178"/>
      <c r="BJ1154" s="191"/>
      <c r="BK1154" s="191"/>
      <c r="BL1154" s="191"/>
      <c r="BM1154" s="178"/>
      <c r="BN1154" s="178"/>
      <c r="BO1154" s="178"/>
      <c r="BP1154" s="178"/>
      <c r="BQ1154" s="178"/>
      <c r="BR1154" s="178"/>
      <c r="BS1154" s="178"/>
      <c r="BT1154" s="178"/>
      <c r="BU1154" s="179"/>
      <c r="BV1154" s="180"/>
      <c r="BW1154" s="181"/>
      <c r="BX1154" s="177"/>
      <c r="BY1154"/>
      <c r="CA1154"/>
    </row>
    <row r="1155" spans="2:79" ht="18.75">
      <c r="B1155" s="1170" t="s">
        <v>387</v>
      </c>
      <c r="C1155" s="335">
        <v>19727078000130</v>
      </c>
      <c r="D1155" s="1170" t="s">
        <v>14</v>
      </c>
      <c r="E1155" s="1170" t="s">
        <v>607</v>
      </c>
      <c r="F1155" s="1170" t="s">
        <v>1414</v>
      </c>
      <c r="G1155" s="1172" t="s">
        <v>1414</v>
      </c>
      <c r="H1155" s="1172" t="s">
        <v>34</v>
      </c>
      <c r="I1155" s="1172" t="s">
        <v>34</v>
      </c>
      <c r="J1155" s="1172" t="s">
        <v>608</v>
      </c>
      <c r="K1155" s="1172" t="s">
        <v>48</v>
      </c>
      <c r="L1155" s="740" t="s">
        <v>1414</v>
      </c>
      <c r="M1155" s="740" t="s">
        <v>1411</v>
      </c>
      <c r="N1155" s="1172" t="s">
        <v>3937</v>
      </c>
      <c r="O1155" s="1172" t="s">
        <v>1320</v>
      </c>
      <c r="P1155" s="783">
        <v>44214</v>
      </c>
      <c r="Q1155" s="741">
        <v>0</v>
      </c>
      <c r="R1155" s="741">
        <v>0</v>
      </c>
      <c r="S1155" s="784">
        <v>122</v>
      </c>
      <c r="T1155" s="742"/>
      <c r="U1155" s="743"/>
      <c r="V1155" s="742"/>
      <c r="W1155" s="743"/>
      <c r="X1155" s="742"/>
      <c r="Y1155" s="743"/>
      <c r="Z1155" s="742"/>
      <c r="AA1155" s="743"/>
      <c r="AB1155" s="742"/>
      <c r="AC1155" s="744"/>
      <c r="AD1155" s="785">
        <v>0</v>
      </c>
      <c r="AE1155" s="1178" t="s">
        <v>2591</v>
      </c>
      <c r="AF1155" s="786" t="s">
        <v>1741</v>
      </c>
      <c r="AG1155" s="787" t="s">
        <v>1427</v>
      </c>
      <c r="AH1155" s="787" t="s">
        <v>1730</v>
      </c>
      <c r="AI1155" s="787">
        <v>5000</v>
      </c>
      <c r="AJ1155" s="787">
        <v>100</v>
      </c>
      <c r="AK1155" s="787">
        <v>5000</v>
      </c>
      <c r="AL1155" s="742">
        <v>0.02</v>
      </c>
      <c r="AM1155" s="742">
        <v>0.2</v>
      </c>
      <c r="AN1155" s="743" t="s">
        <v>34</v>
      </c>
      <c r="AO1155" s="1172" t="s">
        <v>34</v>
      </c>
      <c r="AP1155" s="1178" t="s">
        <v>1727</v>
      </c>
      <c r="AQ1155" s="745" t="s">
        <v>659</v>
      </c>
      <c r="AR1155" s="742">
        <v>2E-3</v>
      </c>
      <c r="AS1155" s="742">
        <v>2E-3</v>
      </c>
      <c r="AT1155" s="742" t="s">
        <v>1414</v>
      </c>
      <c r="AU1155" s="742" t="s">
        <v>2724</v>
      </c>
      <c r="AX1155"/>
      <c r="AY1155" s="190"/>
      <c r="AZ1155" s="176"/>
      <c r="BA1155" s="176"/>
      <c r="BB1155" s="176"/>
      <c r="BC1155" s="751"/>
      <c r="BD1155" s="176"/>
      <c r="BE1155" s="176"/>
      <c r="BF1155" s="176"/>
      <c r="BG1155" s="176"/>
      <c r="BH1155" s="751"/>
      <c r="BI1155" s="178"/>
      <c r="BJ1155" s="191"/>
      <c r="BK1155" s="191"/>
      <c r="BL1155" s="191"/>
      <c r="BM1155" s="178"/>
      <c r="BN1155" s="178"/>
      <c r="BO1155" s="178"/>
      <c r="BP1155" s="178"/>
      <c r="BQ1155" s="178"/>
      <c r="BR1155" s="178"/>
      <c r="BS1155" s="178"/>
      <c r="BT1155" s="178"/>
      <c r="BU1155" s="179"/>
      <c r="BV1155" s="180"/>
      <c r="BW1155" s="181"/>
      <c r="BX1155" s="177"/>
      <c r="BY1155"/>
      <c r="CA1155"/>
    </row>
    <row r="1156" spans="2:79" ht="18.75">
      <c r="B1156" s="1170" t="s">
        <v>388</v>
      </c>
      <c r="C1156" s="335">
        <v>17033928000175</v>
      </c>
      <c r="D1156" s="1170" t="s">
        <v>14</v>
      </c>
      <c r="E1156" s="1170" t="s">
        <v>607</v>
      </c>
      <c r="F1156" s="1170" t="s">
        <v>1414</v>
      </c>
      <c r="G1156" s="1172" t="s">
        <v>1414</v>
      </c>
      <c r="H1156" s="1172" t="s">
        <v>34</v>
      </c>
      <c r="I1156" s="1172" t="s">
        <v>34</v>
      </c>
      <c r="J1156" s="1172" t="s">
        <v>608</v>
      </c>
      <c r="K1156" s="1172" t="s">
        <v>48</v>
      </c>
      <c r="L1156" s="740" t="s">
        <v>1414</v>
      </c>
      <c r="M1156" s="740" t="s">
        <v>34</v>
      </c>
      <c r="N1156" s="1172" t="s">
        <v>3938</v>
      </c>
      <c r="O1156" s="1172" t="s">
        <v>1320</v>
      </c>
      <c r="P1156" s="783">
        <v>41284</v>
      </c>
      <c r="Q1156" s="741">
        <v>20.958373000000002</v>
      </c>
      <c r="R1156" s="741">
        <v>26.915491995983921</v>
      </c>
      <c r="S1156" s="784">
        <v>17</v>
      </c>
      <c r="T1156" s="742">
        <v>-9.1401727730525795E-2</v>
      </c>
      <c r="U1156" s="743">
        <v>-2.8120706877664134</v>
      </c>
      <c r="V1156" s="742">
        <v>-0.24043757709483904</v>
      </c>
      <c r="W1156" s="743">
        <v>-1.8175269774235479</v>
      </c>
      <c r="X1156" s="742">
        <v>-0.26141107268724073</v>
      </c>
      <c r="Y1156" s="743">
        <v>-1.2733670285311736</v>
      </c>
      <c r="Z1156" s="742">
        <v>0.23904986320264898</v>
      </c>
      <c r="AA1156" s="743">
        <v>1.0300448392264927</v>
      </c>
      <c r="AB1156" s="742">
        <v>0.26818372200568247</v>
      </c>
      <c r="AC1156" s="744">
        <v>-1.3898154853990179</v>
      </c>
      <c r="AD1156" s="785">
        <v>17034032000100</v>
      </c>
      <c r="AE1156" s="1178" t="s">
        <v>1817</v>
      </c>
      <c r="AF1156" s="786" t="s">
        <v>1725</v>
      </c>
      <c r="AG1156" s="787" t="s">
        <v>1428</v>
      </c>
      <c r="AH1156" s="787" t="s">
        <v>1730</v>
      </c>
      <c r="AI1156" s="787">
        <v>500</v>
      </c>
      <c r="AJ1156" s="787">
        <v>500</v>
      </c>
      <c r="AK1156" s="787">
        <v>500</v>
      </c>
      <c r="AL1156" s="742">
        <v>0.02</v>
      </c>
      <c r="AM1156" s="742">
        <v>0.2</v>
      </c>
      <c r="AN1156" s="743" t="s">
        <v>666</v>
      </c>
      <c r="AO1156" s="1172" t="s">
        <v>34</v>
      </c>
      <c r="AP1156" s="1178" t="s">
        <v>1727</v>
      </c>
      <c r="AQ1156" s="745" t="s">
        <v>659</v>
      </c>
      <c r="AR1156" s="742">
        <v>4.9333333333333304E-3</v>
      </c>
      <c r="AS1156" s="742">
        <v>4.9333333333333304E-3</v>
      </c>
      <c r="AT1156" s="742" t="s">
        <v>1414</v>
      </c>
      <c r="AU1156" s="742" t="s">
        <v>2724</v>
      </c>
      <c r="AX1156"/>
      <c r="AY1156" s="190"/>
      <c r="AZ1156" s="176"/>
      <c r="BA1156" s="176"/>
      <c r="BB1156" s="176"/>
      <c r="BC1156" s="751"/>
      <c r="BD1156" s="176"/>
      <c r="BE1156" s="176"/>
      <c r="BF1156" s="176"/>
      <c r="BG1156" s="176"/>
      <c r="BH1156" s="751"/>
      <c r="BI1156" s="178"/>
      <c r="BJ1156" s="191"/>
      <c r="BK1156" s="191"/>
      <c r="BL1156" s="191"/>
      <c r="BM1156" s="178"/>
      <c r="BN1156" s="178"/>
      <c r="BO1156" s="178"/>
      <c r="BP1156" s="178"/>
      <c r="BQ1156" s="178"/>
      <c r="BR1156" s="178"/>
      <c r="BS1156" s="178"/>
      <c r="BT1156" s="178"/>
      <c r="BU1156" s="179"/>
      <c r="BV1156" s="180"/>
      <c r="BW1156" s="181"/>
      <c r="BX1156" s="177"/>
      <c r="BY1156"/>
      <c r="CA1156"/>
    </row>
    <row r="1157" spans="2:79" ht="18.75">
      <c r="B1157" s="1170" t="s">
        <v>389</v>
      </c>
      <c r="C1157" s="335">
        <v>17301119000105</v>
      </c>
      <c r="D1157" s="1170" t="s">
        <v>14</v>
      </c>
      <c r="E1157" s="1170" t="s">
        <v>607</v>
      </c>
      <c r="F1157" s="1170" t="s">
        <v>1414</v>
      </c>
      <c r="G1157" s="1172" t="s">
        <v>1414</v>
      </c>
      <c r="H1157" s="1172" t="s">
        <v>34</v>
      </c>
      <c r="I1157" s="1172" t="s">
        <v>34</v>
      </c>
      <c r="J1157" s="1172" t="s">
        <v>608</v>
      </c>
      <c r="K1157" s="1172" t="s">
        <v>48</v>
      </c>
      <c r="L1157" s="740" t="s">
        <v>1414</v>
      </c>
      <c r="M1157" s="740" t="s">
        <v>34</v>
      </c>
      <c r="N1157" s="1172" t="s">
        <v>3939</v>
      </c>
      <c r="O1157" s="1172" t="s">
        <v>1320</v>
      </c>
      <c r="P1157" s="783">
        <v>41338</v>
      </c>
      <c r="Q1157" s="741">
        <v>0</v>
      </c>
      <c r="R1157" s="741">
        <v>0</v>
      </c>
      <c r="S1157" s="784">
        <v>32</v>
      </c>
      <c r="T1157" s="742"/>
      <c r="U1157" s="743"/>
      <c r="V1157" s="742"/>
      <c r="W1157" s="743"/>
      <c r="X1157" s="742"/>
      <c r="Y1157" s="743"/>
      <c r="Z1157" s="742"/>
      <c r="AA1157" s="743"/>
      <c r="AB1157" s="742"/>
      <c r="AC1157" s="744"/>
      <c r="AD1157" s="785">
        <v>17301225000180</v>
      </c>
      <c r="AE1157" s="1178" t="s">
        <v>2576</v>
      </c>
      <c r="AF1157" s="786" t="s">
        <v>1725</v>
      </c>
      <c r="AG1157" s="787" t="s">
        <v>1428</v>
      </c>
      <c r="AH1157" s="787" t="s">
        <v>1726</v>
      </c>
      <c r="AI1157" s="787">
        <v>30000</v>
      </c>
      <c r="AJ1157" s="787">
        <v>5000</v>
      </c>
      <c r="AK1157" s="787">
        <v>30000</v>
      </c>
      <c r="AL1157" s="742">
        <v>1.8500000000000003E-2</v>
      </c>
      <c r="AM1157" s="742">
        <v>0.15</v>
      </c>
      <c r="AN1157" s="743" t="s">
        <v>2215</v>
      </c>
      <c r="AO1157" s="1172" t="s">
        <v>34</v>
      </c>
      <c r="AP1157" s="1178" t="s">
        <v>1727</v>
      </c>
      <c r="AQ1157" s="745" t="s">
        <v>659</v>
      </c>
      <c r="AR1157" s="742">
        <v>4.9333333333333304E-3</v>
      </c>
      <c r="AS1157" s="742">
        <v>4.9333333333333304E-3</v>
      </c>
      <c r="AT1157" s="742" t="s">
        <v>1414</v>
      </c>
      <c r="AU1157" s="742" t="s">
        <v>2724</v>
      </c>
      <c r="AX1157"/>
      <c r="AY1157" s="190"/>
      <c r="AZ1157" s="176"/>
      <c r="BA1157" s="176"/>
      <c r="BB1157" s="176"/>
      <c r="BC1157" s="751"/>
      <c r="BD1157" s="176"/>
      <c r="BE1157" s="176"/>
      <c r="BF1157" s="176"/>
      <c r="BG1157" s="176"/>
      <c r="BH1157" s="751"/>
      <c r="BI1157" s="178"/>
      <c r="BJ1157" s="191"/>
      <c r="BK1157" s="191"/>
      <c r="BL1157" s="191"/>
      <c r="BM1157" s="178"/>
      <c r="BN1157" s="178"/>
      <c r="BO1157" s="178"/>
      <c r="BP1157" s="178"/>
      <c r="BQ1157" s="178"/>
      <c r="BR1157" s="178"/>
      <c r="BS1157" s="178"/>
      <c r="BT1157" s="178"/>
      <c r="BU1157" s="179"/>
      <c r="BV1157" s="180"/>
      <c r="BW1157" s="181"/>
      <c r="BX1157" s="177"/>
      <c r="BY1157"/>
      <c r="CA1157"/>
    </row>
    <row r="1158" spans="2:79" ht="18.75">
      <c r="B1158" s="1170" t="s">
        <v>1692</v>
      </c>
      <c r="C1158" s="335">
        <v>23711497000151</v>
      </c>
      <c r="D1158" s="1170" t="s">
        <v>13</v>
      </c>
      <c r="E1158" s="1170" t="s">
        <v>615</v>
      </c>
      <c r="F1158" s="1170" t="s">
        <v>619</v>
      </c>
      <c r="G1158" s="1172" t="s">
        <v>1414</v>
      </c>
      <c r="H1158" s="1172" t="s">
        <v>1337</v>
      </c>
      <c r="I1158" s="1172" t="s">
        <v>1414</v>
      </c>
      <c r="J1158" s="1172" t="s">
        <v>608</v>
      </c>
      <c r="K1158" s="1172" t="s">
        <v>48</v>
      </c>
      <c r="L1158" s="740" t="s">
        <v>1414</v>
      </c>
      <c r="M1158" s="740" t="s">
        <v>34</v>
      </c>
      <c r="N1158" s="1172" t="s">
        <v>3940</v>
      </c>
      <c r="O1158" s="1172" t="s">
        <v>1320</v>
      </c>
      <c r="P1158" s="783">
        <v>42426</v>
      </c>
      <c r="Q1158" s="741">
        <v>0</v>
      </c>
      <c r="R1158" s="741">
        <v>11.665959831460668</v>
      </c>
      <c r="S1158" s="784">
        <v>32</v>
      </c>
      <c r="T1158" s="742"/>
      <c r="U1158" s="743"/>
      <c r="V1158" s="742">
        <v>3.5030577858469414E-2</v>
      </c>
      <c r="W1158" s="743">
        <v>0.26480478243793953</v>
      </c>
      <c r="X1158" s="742">
        <v>5.9991956604900754E-2</v>
      </c>
      <c r="Y1158" s="743">
        <v>0.29222855303130474</v>
      </c>
      <c r="Z1158" s="742">
        <v>0.34065069116292834</v>
      </c>
      <c r="AA1158" s="743">
        <v>1.4678338724413202</v>
      </c>
      <c r="AB1158" s="742">
        <v>0.33566693702081907</v>
      </c>
      <c r="AC1158" s="744">
        <v>-0.28974475617210455</v>
      </c>
      <c r="AD1158" s="785">
        <v>44643074000111</v>
      </c>
      <c r="AE1158" s="1178" t="s">
        <v>1817</v>
      </c>
      <c r="AF1158" s="786" t="s">
        <v>1725</v>
      </c>
      <c r="AG1158" s="787" t="s">
        <v>1428</v>
      </c>
      <c r="AH1158" s="787" t="s">
        <v>1730</v>
      </c>
      <c r="AI1158" s="787">
        <v>1000</v>
      </c>
      <c r="AJ1158" s="787">
        <v>500</v>
      </c>
      <c r="AK1158" s="787">
        <v>500</v>
      </c>
      <c r="AL1158" s="742">
        <v>0.02</v>
      </c>
      <c r="AM1158" s="742">
        <v>0.2</v>
      </c>
      <c r="AN1158" s="743" t="s">
        <v>64</v>
      </c>
      <c r="AO1158" s="1172" t="s">
        <v>34</v>
      </c>
      <c r="AP1158" s="1178" t="s">
        <v>1742</v>
      </c>
      <c r="AQ1158" s="745" t="s">
        <v>668</v>
      </c>
      <c r="AR1158" s="742">
        <v>4.9333333333333304E-3</v>
      </c>
      <c r="AS1158" s="742">
        <v>4.9333333333333304E-3</v>
      </c>
      <c r="AT1158" s="742" t="s">
        <v>1414</v>
      </c>
      <c r="AU1158" s="742" t="s">
        <v>2724</v>
      </c>
      <c r="AX1158"/>
      <c r="AY1158" s="190"/>
      <c r="AZ1158" s="176"/>
      <c r="BA1158" s="176"/>
      <c r="BB1158" s="176"/>
      <c r="BC1158" s="751"/>
      <c r="BD1158" s="176"/>
      <c r="BE1158" s="176"/>
      <c r="BF1158" s="176"/>
      <c r="BG1158" s="176"/>
      <c r="BH1158" s="751"/>
      <c r="BI1158" s="178"/>
      <c r="BJ1158" s="191"/>
      <c r="BK1158" s="191"/>
      <c r="BL1158" s="191"/>
      <c r="BM1158" s="178"/>
      <c r="BN1158" s="178"/>
      <c r="BO1158" s="178"/>
      <c r="BP1158" s="178"/>
      <c r="BQ1158" s="178"/>
      <c r="BR1158" s="178"/>
      <c r="BS1158" s="178"/>
      <c r="BT1158" s="178"/>
      <c r="BU1158" s="179"/>
      <c r="BV1158" s="180"/>
      <c r="BW1158" s="181"/>
      <c r="BX1158" s="177"/>
      <c r="BY1158"/>
      <c r="CA1158"/>
    </row>
    <row r="1159" spans="2:79" ht="18.75">
      <c r="B1159" s="1170" t="s">
        <v>390</v>
      </c>
      <c r="C1159" s="335">
        <v>11225767000135</v>
      </c>
      <c r="D1159" s="1170" t="s">
        <v>14</v>
      </c>
      <c r="E1159" s="1170" t="s">
        <v>607</v>
      </c>
      <c r="F1159" s="1170" t="s">
        <v>1414</v>
      </c>
      <c r="G1159" s="1172" t="s">
        <v>1414</v>
      </c>
      <c r="H1159" s="1172" t="s">
        <v>34</v>
      </c>
      <c r="I1159" s="1172" t="s">
        <v>34</v>
      </c>
      <c r="J1159" s="1172" t="s">
        <v>608</v>
      </c>
      <c r="K1159" s="1172" t="s">
        <v>48</v>
      </c>
      <c r="L1159" s="740" t="s">
        <v>1414</v>
      </c>
      <c r="M1159" s="740" t="s">
        <v>1411</v>
      </c>
      <c r="N1159" s="1172" t="s">
        <v>3941</v>
      </c>
      <c r="O1159" s="1172" t="s">
        <v>1320</v>
      </c>
      <c r="P1159" s="783">
        <v>40116</v>
      </c>
      <c r="Q1159" s="741">
        <v>60.197426999999998</v>
      </c>
      <c r="R1159" s="741">
        <v>75.816493863223101</v>
      </c>
      <c r="S1159" s="784">
        <v>16</v>
      </c>
      <c r="T1159" s="742">
        <v>-9.4912757036921036E-2</v>
      </c>
      <c r="U1159" s="743">
        <v>-2.9200912125590262</v>
      </c>
      <c r="V1159" s="742">
        <v>-0.27273314158760553</v>
      </c>
      <c r="W1159" s="743">
        <v>-2.0616571189179118</v>
      </c>
      <c r="X1159" s="742">
        <v>-0.28514349077853107</v>
      </c>
      <c r="Y1159" s="743">
        <v>-1.3889706959432346</v>
      </c>
      <c r="Z1159" s="742">
        <v>0.13474210716374846</v>
      </c>
      <c r="AA1159" s="743">
        <v>0.5805918909598613</v>
      </c>
      <c r="AB1159" s="742">
        <v>0.2714584174815009</v>
      </c>
      <c r="AC1159" s="744">
        <v>-1.4920202439322419</v>
      </c>
      <c r="AD1159" s="785">
        <v>11286540000108</v>
      </c>
      <c r="AE1159" s="1178" t="s">
        <v>1817</v>
      </c>
      <c r="AF1159" s="786" t="s">
        <v>1765</v>
      </c>
      <c r="AG1159" s="787" t="s">
        <v>719</v>
      </c>
      <c r="AH1159" s="787" t="s">
        <v>1730</v>
      </c>
      <c r="AI1159" s="787">
        <v>5000</v>
      </c>
      <c r="AJ1159" s="787">
        <v>5000</v>
      </c>
      <c r="AK1159" s="787">
        <v>5000</v>
      </c>
      <c r="AL1159" s="742">
        <v>1.8500000000000003E-2</v>
      </c>
      <c r="AM1159" s="742">
        <v>0</v>
      </c>
      <c r="AN1159" s="743" t="s">
        <v>666</v>
      </c>
      <c r="AO1159" s="1172" t="s">
        <v>34</v>
      </c>
      <c r="AP1159" s="1178" t="s">
        <v>1727</v>
      </c>
      <c r="AQ1159" s="745" t="s">
        <v>659</v>
      </c>
      <c r="AR1159" s="742">
        <v>3.7000000000000002E-3</v>
      </c>
      <c r="AS1159" s="742">
        <v>3.7000000000000002E-3</v>
      </c>
      <c r="AT1159" s="742" t="s">
        <v>1414</v>
      </c>
      <c r="AU1159" s="742" t="s">
        <v>2724</v>
      </c>
      <c r="AX1159"/>
      <c r="AY1159" s="190"/>
      <c r="AZ1159" s="176"/>
      <c r="BA1159" s="176"/>
      <c r="BB1159" s="176"/>
      <c r="BC1159" s="751"/>
      <c r="BD1159" s="176"/>
      <c r="BE1159" s="176"/>
      <c r="BF1159" s="176"/>
      <c r="BG1159" s="176"/>
      <c r="BH1159" s="751"/>
      <c r="BI1159" s="178"/>
      <c r="BJ1159" s="191"/>
      <c r="BK1159" s="191"/>
      <c r="BL1159" s="191"/>
      <c r="BM1159" s="178"/>
      <c r="BN1159" s="178"/>
      <c r="BO1159" s="178"/>
      <c r="BP1159" s="178"/>
      <c r="BQ1159" s="178"/>
      <c r="BR1159" s="178"/>
      <c r="BS1159" s="178"/>
      <c r="BT1159" s="178"/>
      <c r="BU1159" s="179"/>
      <c r="BV1159" s="180"/>
      <c r="BW1159" s="181"/>
      <c r="BX1159" s="177"/>
      <c r="BY1159"/>
      <c r="CA1159"/>
    </row>
    <row r="1160" spans="2:79" ht="18.75">
      <c r="B1160" s="1170" t="s">
        <v>695</v>
      </c>
      <c r="C1160" s="335">
        <v>17797493000135</v>
      </c>
      <c r="D1160" s="1170" t="s">
        <v>13</v>
      </c>
      <c r="E1160" s="1170" t="s">
        <v>615</v>
      </c>
      <c r="F1160" s="1170" t="s">
        <v>619</v>
      </c>
      <c r="G1160" s="1172" t="s">
        <v>34</v>
      </c>
      <c r="H1160" s="1172" t="s">
        <v>1336</v>
      </c>
      <c r="I1160" s="1172" t="s">
        <v>34</v>
      </c>
      <c r="J1160" s="1172" t="s">
        <v>1414</v>
      </c>
      <c r="K1160" s="1172" t="s">
        <v>48</v>
      </c>
      <c r="L1160" s="740" t="s">
        <v>1414</v>
      </c>
      <c r="M1160" s="740" t="s">
        <v>34</v>
      </c>
      <c r="N1160" s="1172" t="s">
        <v>3942</v>
      </c>
      <c r="O1160" s="1172" t="s">
        <v>1320</v>
      </c>
      <c r="P1160" s="783">
        <v>43320</v>
      </c>
      <c r="Q1160" s="741">
        <v>20.756599999999999</v>
      </c>
      <c r="R1160" s="741">
        <v>22.908348076923087</v>
      </c>
      <c r="S1160" s="784">
        <v>31</v>
      </c>
      <c r="T1160" s="742">
        <v>1.8925336815891702E-2</v>
      </c>
      <c r="U1160" s="743">
        <v>0.58225797517722111</v>
      </c>
      <c r="V1160" s="742">
        <v>0.11211622047758918</v>
      </c>
      <c r="W1160" s="743">
        <v>0.84751417722200428</v>
      </c>
      <c r="X1160" s="742">
        <v>0.12582151497139704</v>
      </c>
      <c r="Y1160" s="743">
        <v>0.61289281665626438</v>
      </c>
      <c r="Z1160" s="742">
        <v>0.15181762631008366</v>
      </c>
      <c r="AA1160" s="743">
        <v>0.65416880139249955</v>
      </c>
      <c r="AB1160" s="742">
        <v>1.6279547570155727E-2</v>
      </c>
      <c r="AC1160" s="744">
        <v>-1.239106438068025</v>
      </c>
      <c r="AD1160" s="785">
        <v>0</v>
      </c>
      <c r="AE1160" s="1178" t="s">
        <v>1755</v>
      </c>
      <c r="AF1160" s="786" t="s">
        <v>1756</v>
      </c>
      <c r="AG1160" s="787" t="s">
        <v>719</v>
      </c>
      <c r="AH1160" s="787" t="s">
        <v>1730</v>
      </c>
      <c r="AI1160" s="787">
        <v>1000</v>
      </c>
      <c r="AJ1160" s="787">
        <v>1000</v>
      </c>
      <c r="AK1160" s="787">
        <v>1000</v>
      </c>
      <c r="AL1160" s="742">
        <v>0.02</v>
      </c>
      <c r="AM1160" s="742">
        <v>0.2</v>
      </c>
      <c r="AN1160" s="743" t="s">
        <v>64</v>
      </c>
      <c r="AO1160" s="1172" t="s">
        <v>34</v>
      </c>
      <c r="AP1160" s="1178" t="s">
        <v>1742</v>
      </c>
      <c r="AQ1160" s="745" t="s">
        <v>664</v>
      </c>
      <c r="AR1160" s="742">
        <v>7.1999999999999998E-3</v>
      </c>
      <c r="AS1160" s="742">
        <v>7.1999999999999998E-3</v>
      </c>
      <c r="AT1160" s="742" t="s">
        <v>1414</v>
      </c>
      <c r="AU1160" s="742" t="s">
        <v>2724</v>
      </c>
      <c r="AX1160"/>
      <c r="AY1160" s="190"/>
      <c r="AZ1160" s="176"/>
      <c r="BA1160" s="176"/>
      <c r="BB1160" s="176"/>
      <c r="BC1160" s="751"/>
      <c r="BD1160" s="176"/>
      <c r="BE1160" s="176"/>
      <c r="BF1160" s="176"/>
      <c r="BG1160" s="176"/>
      <c r="BH1160" s="751"/>
      <c r="BI1160" s="178"/>
      <c r="BJ1160" s="191"/>
      <c r="BK1160" s="191"/>
      <c r="BL1160" s="191"/>
      <c r="BM1160" s="178"/>
      <c r="BN1160" s="178"/>
      <c r="BO1160" s="178"/>
      <c r="BP1160" s="178"/>
      <c r="BQ1160" s="178"/>
      <c r="BR1160" s="178"/>
      <c r="BS1160" s="178"/>
      <c r="BT1160" s="178"/>
      <c r="BU1160" s="179"/>
      <c r="BV1160" s="180"/>
      <c r="BW1160" s="181"/>
      <c r="BX1160" s="177"/>
      <c r="BY1160"/>
      <c r="CA1160"/>
    </row>
    <row r="1161" spans="2:79" ht="18.75">
      <c r="B1161" s="1170" t="s">
        <v>1198</v>
      </c>
      <c r="C1161" s="335">
        <v>13823084000105</v>
      </c>
      <c r="D1161" s="1170" t="s">
        <v>11</v>
      </c>
      <c r="E1161" s="1170" t="s">
        <v>620</v>
      </c>
      <c r="F1161" s="1170" t="s">
        <v>663</v>
      </c>
      <c r="G1161" s="1172" t="s">
        <v>738</v>
      </c>
      <c r="H1161" s="1172" t="s">
        <v>34</v>
      </c>
      <c r="I1161" s="1172" t="s">
        <v>1414</v>
      </c>
      <c r="J1161" s="1172" t="s">
        <v>608</v>
      </c>
      <c r="K1161" s="1172" t="s">
        <v>48</v>
      </c>
      <c r="L1161" s="740" t="s">
        <v>1414</v>
      </c>
      <c r="M1161" s="740" t="s">
        <v>34</v>
      </c>
      <c r="N1161" s="1172" t="s">
        <v>3943</v>
      </c>
      <c r="O1161" s="1172" t="s">
        <v>1320</v>
      </c>
      <c r="P1161" s="783">
        <v>40996</v>
      </c>
      <c r="Q1161" s="741">
        <v>1124.404086</v>
      </c>
      <c r="R1161" s="741">
        <v>1101.3010989105685</v>
      </c>
      <c r="S1161" s="784">
        <v>30</v>
      </c>
      <c r="T1161" s="742">
        <v>2.3366139218363058E-2</v>
      </c>
      <c r="U1161" s="743">
        <v>0.71888395125252613</v>
      </c>
      <c r="V1161" s="742">
        <v>0.13484127077959118</v>
      </c>
      <c r="W1161" s="743">
        <v>1.0192984402571619</v>
      </c>
      <c r="X1161" s="742">
        <v>0.23998187903697432</v>
      </c>
      <c r="Y1161" s="743">
        <v>1.1689826642356871</v>
      </c>
      <c r="Z1161" s="742">
        <v>0.29097462564819376</v>
      </c>
      <c r="AA1161" s="743">
        <v>1.2537840744995723</v>
      </c>
      <c r="AB1161" s="742">
        <v>2.7049820368455369E-3</v>
      </c>
      <c r="AC1161" s="744">
        <v>0.94379854069735181</v>
      </c>
      <c r="AD1161" s="785">
        <v>0</v>
      </c>
      <c r="AE1161" s="1178" t="s">
        <v>1755</v>
      </c>
      <c r="AF1161" s="786" t="s">
        <v>1756</v>
      </c>
      <c r="AG1161" s="787" t="s">
        <v>719</v>
      </c>
      <c r="AH1161" s="787" t="s">
        <v>1730</v>
      </c>
      <c r="AI1161" s="787">
        <v>1000</v>
      </c>
      <c r="AJ1161" s="787">
        <v>1000</v>
      </c>
      <c r="AK1161" s="787">
        <v>1000</v>
      </c>
      <c r="AL1161" s="742">
        <v>6.0000000000000001E-3</v>
      </c>
      <c r="AM1161" s="742">
        <v>0.2</v>
      </c>
      <c r="AN1161" s="743" t="s">
        <v>64</v>
      </c>
      <c r="AO1161" s="1172" t="s">
        <v>34</v>
      </c>
      <c r="AP1161" s="1178" t="s">
        <v>1731</v>
      </c>
      <c r="AQ1161" s="745" t="s">
        <v>675</v>
      </c>
      <c r="AR1161" s="742">
        <v>2.3999999999999998E-3</v>
      </c>
      <c r="AS1161" s="742">
        <v>2.3999999999999998E-3</v>
      </c>
      <c r="AT1161" s="742" t="s">
        <v>1414</v>
      </c>
      <c r="AU1161" s="742" t="s">
        <v>2724</v>
      </c>
      <c r="AX1161"/>
      <c r="AY1161" s="190"/>
      <c r="AZ1161" s="176"/>
      <c r="BA1161" s="176"/>
      <c r="BB1161" s="176"/>
      <c r="BC1161" s="751"/>
      <c r="BD1161" s="176"/>
      <c r="BE1161" s="176"/>
      <c r="BF1161" s="176"/>
      <c r="BG1161" s="176"/>
      <c r="BH1161" s="751"/>
      <c r="BI1161" s="178"/>
      <c r="BJ1161" s="191"/>
      <c r="BK1161" s="191"/>
      <c r="BL1161" s="191"/>
      <c r="BM1161" s="178"/>
      <c r="BN1161" s="178"/>
      <c r="BO1161" s="178"/>
      <c r="BP1161" s="178"/>
      <c r="BQ1161" s="178"/>
      <c r="BR1161" s="178"/>
      <c r="BS1161" s="178"/>
      <c r="BT1161" s="178"/>
      <c r="BU1161" s="179"/>
      <c r="BV1161" s="180"/>
      <c r="BW1161" s="181"/>
      <c r="BX1161" s="177"/>
      <c r="BY1161"/>
      <c r="CA1161"/>
    </row>
    <row r="1162" spans="2:79" ht="18.75">
      <c r="B1162" s="1170" t="s">
        <v>593</v>
      </c>
      <c r="C1162" s="335">
        <v>35847495000173</v>
      </c>
      <c r="D1162" s="1170" t="s">
        <v>14</v>
      </c>
      <c r="E1162" s="1170" t="s">
        <v>607</v>
      </c>
      <c r="F1162" s="1170" t="s">
        <v>1414</v>
      </c>
      <c r="G1162" s="1172" t="s">
        <v>1414</v>
      </c>
      <c r="H1162" s="1172" t="s">
        <v>34</v>
      </c>
      <c r="I1162" s="1172" t="s">
        <v>34</v>
      </c>
      <c r="J1162" s="1172" t="s">
        <v>608</v>
      </c>
      <c r="K1162" s="1172" t="s">
        <v>48</v>
      </c>
      <c r="L1162" s="740" t="s">
        <v>1414</v>
      </c>
      <c r="M1162" s="740" t="s">
        <v>34</v>
      </c>
      <c r="N1162" s="1172" t="s">
        <v>3944</v>
      </c>
      <c r="O1162" s="1172" t="s">
        <v>1320</v>
      </c>
      <c r="P1162" s="783">
        <v>44015</v>
      </c>
      <c r="Q1162" s="741">
        <v>1.6549793800000001</v>
      </c>
      <c r="R1162" s="741">
        <v>1.7399507166115706</v>
      </c>
      <c r="S1162" s="784">
        <v>32</v>
      </c>
      <c r="T1162" s="742">
        <v>-6.2090727272646196E-2</v>
      </c>
      <c r="U1162" s="743">
        <v>-1.9102868018018218</v>
      </c>
      <c r="V1162" s="742">
        <v>-0.15166971606933499</v>
      </c>
      <c r="W1162" s="743">
        <v>-1.1465088109145782</v>
      </c>
      <c r="X1162" s="742">
        <v>-0.24445181293957263</v>
      </c>
      <c r="Y1162" s="743">
        <v>-1.190756288408418</v>
      </c>
      <c r="Z1162" s="742"/>
      <c r="AA1162" s="743"/>
      <c r="AB1162" s="742">
        <v>0.21254656785090265</v>
      </c>
      <c r="AC1162" s="744">
        <v>-1.3359803059681958</v>
      </c>
      <c r="AD1162" s="785">
        <v>0</v>
      </c>
      <c r="AE1162" s="1178" t="s">
        <v>1755</v>
      </c>
      <c r="AF1162" s="786" t="s">
        <v>1765</v>
      </c>
      <c r="AG1162" s="787" t="s">
        <v>719</v>
      </c>
      <c r="AH1162" s="787" t="s">
        <v>1730</v>
      </c>
      <c r="AI1162" s="787">
        <v>1000</v>
      </c>
      <c r="AJ1162" s="787">
        <v>1000</v>
      </c>
      <c r="AK1162" s="787">
        <v>1000</v>
      </c>
      <c r="AL1162" s="742">
        <v>1.4999999999999999E-2</v>
      </c>
      <c r="AM1162" s="742">
        <v>0.2</v>
      </c>
      <c r="AN1162" s="743" t="s">
        <v>666</v>
      </c>
      <c r="AO1162" s="1172" t="s">
        <v>34</v>
      </c>
      <c r="AP1162" s="1178" t="s">
        <v>1727</v>
      </c>
      <c r="AQ1162" s="745" t="s">
        <v>665</v>
      </c>
      <c r="AR1162" s="742">
        <v>5.0000000000000001E-3</v>
      </c>
      <c r="AS1162" s="742">
        <v>5.0000000000000001E-3</v>
      </c>
      <c r="AT1162" s="742" t="s">
        <v>1414</v>
      </c>
      <c r="AU1162" s="742" t="s">
        <v>2724</v>
      </c>
      <c r="AX1162"/>
      <c r="AY1162" s="190"/>
      <c r="AZ1162" s="176"/>
      <c r="BA1162" s="176"/>
      <c r="BB1162" s="176"/>
      <c r="BC1162" s="751"/>
      <c r="BD1162" s="176"/>
      <c r="BE1162" s="176"/>
      <c r="BF1162" s="176"/>
      <c r="BG1162" s="176"/>
      <c r="BH1162" s="751"/>
      <c r="BI1162" s="178"/>
      <c r="BJ1162" s="191"/>
      <c r="BK1162" s="191"/>
      <c r="BL1162" s="191"/>
      <c r="BM1162" s="178"/>
      <c r="BN1162" s="178"/>
      <c r="BO1162" s="178"/>
      <c r="BP1162" s="178"/>
      <c r="BQ1162" s="178"/>
      <c r="BR1162" s="178"/>
      <c r="BS1162" s="178"/>
      <c r="BT1162" s="178"/>
      <c r="BU1162" s="179"/>
      <c r="BV1162" s="180"/>
      <c r="BW1162" s="181"/>
      <c r="BX1162" s="177"/>
      <c r="BY1162"/>
      <c r="CA1162"/>
    </row>
    <row r="1163" spans="2:79" ht="18.75">
      <c r="B1163" s="1170" t="s">
        <v>391</v>
      </c>
      <c r="C1163" s="335">
        <v>11458144000102</v>
      </c>
      <c r="D1163" s="1170" t="s">
        <v>14</v>
      </c>
      <c r="E1163" s="1170" t="s">
        <v>607</v>
      </c>
      <c r="F1163" s="1170" t="s">
        <v>1414</v>
      </c>
      <c r="G1163" s="1172" t="s">
        <v>1414</v>
      </c>
      <c r="H1163" s="1172" t="s">
        <v>34</v>
      </c>
      <c r="I1163" s="1172" t="s">
        <v>34</v>
      </c>
      <c r="J1163" s="1172" t="s">
        <v>608</v>
      </c>
      <c r="K1163" s="1172" t="s">
        <v>48</v>
      </c>
      <c r="L1163" s="740" t="s">
        <v>1414</v>
      </c>
      <c r="M1163" s="740" t="s">
        <v>34</v>
      </c>
      <c r="N1163" s="1172" t="s">
        <v>3945</v>
      </c>
      <c r="O1163" s="1172" t="s">
        <v>1320</v>
      </c>
      <c r="P1163" s="783">
        <v>40417</v>
      </c>
      <c r="Q1163" s="741">
        <v>106.247257</v>
      </c>
      <c r="R1163" s="741">
        <v>175.76416570370384</v>
      </c>
      <c r="S1163" s="784">
        <v>3</v>
      </c>
      <c r="T1163" s="742">
        <v>-5.8709296892167306E-2</v>
      </c>
      <c r="U1163" s="743">
        <v>-1.8062535248412177</v>
      </c>
      <c r="V1163" s="742">
        <v>-0.14407417105265263</v>
      </c>
      <c r="W1163" s="743">
        <v>-1.0890922118003314</v>
      </c>
      <c r="X1163" s="742">
        <v>-0.23231777544073584</v>
      </c>
      <c r="Y1163" s="743">
        <v>-1.1316498277862783</v>
      </c>
      <c r="Z1163" s="742">
        <v>0.14435090020141805</v>
      </c>
      <c r="AA1163" s="743">
        <v>0.62199533519131289</v>
      </c>
      <c r="AB1163" s="742">
        <v>0.21113967332773501</v>
      </c>
      <c r="AC1163" s="744">
        <v>-1.3089083608852674</v>
      </c>
      <c r="AD1163" s="785">
        <v>0</v>
      </c>
      <c r="AE1163" s="1178" t="s">
        <v>1755</v>
      </c>
      <c r="AF1163" s="786" t="s">
        <v>1765</v>
      </c>
      <c r="AG1163" s="787" t="s">
        <v>719</v>
      </c>
      <c r="AH1163" s="787" t="s">
        <v>1730</v>
      </c>
      <c r="AI1163" s="787">
        <v>2500</v>
      </c>
      <c r="AJ1163" s="787">
        <v>2500</v>
      </c>
      <c r="AK1163" s="787">
        <v>2500</v>
      </c>
      <c r="AL1163" s="742">
        <v>1.4999999999999999E-2</v>
      </c>
      <c r="AM1163" s="742">
        <v>0.2</v>
      </c>
      <c r="AN1163" s="743" t="s">
        <v>666</v>
      </c>
      <c r="AO1163" s="1172" t="s">
        <v>34</v>
      </c>
      <c r="AP1163" s="1178" t="s">
        <v>1727</v>
      </c>
      <c r="AQ1163" s="745" t="s">
        <v>665</v>
      </c>
      <c r="AR1163" s="742">
        <v>5.8500000000000002E-3</v>
      </c>
      <c r="AS1163" s="742">
        <v>5.8500000000000002E-3</v>
      </c>
      <c r="AT1163" s="742" t="s">
        <v>1414</v>
      </c>
      <c r="AU1163" s="742" t="s">
        <v>2724</v>
      </c>
      <c r="AX1163"/>
      <c r="AY1163" s="190"/>
      <c r="AZ1163" s="176"/>
      <c r="BA1163" s="176"/>
      <c r="BB1163" s="176"/>
      <c r="BC1163" s="751"/>
      <c r="BD1163" s="176"/>
      <c r="BE1163" s="176"/>
      <c r="BF1163" s="176"/>
      <c r="BG1163" s="176"/>
      <c r="BH1163" s="751"/>
      <c r="BI1163" s="178"/>
      <c r="BJ1163" s="191"/>
      <c r="BK1163" s="191"/>
      <c r="BL1163" s="191"/>
      <c r="BM1163" s="178"/>
      <c r="BN1163" s="178"/>
      <c r="BO1163" s="178"/>
      <c r="BP1163" s="178"/>
      <c r="BQ1163" s="178"/>
      <c r="BR1163" s="178"/>
      <c r="BS1163" s="178"/>
      <c r="BT1163" s="178"/>
      <c r="BU1163" s="179"/>
      <c r="BV1163" s="180"/>
      <c r="BW1163" s="181"/>
      <c r="BX1163" s="177"/>
      <c r="BY1163"/>
      <c r="CA1163"/>
    </row>
    <row r="1164" spans="2:79" ht="18.75">
      <c r="B1164" s="1170" t="s">
        <v>1199</v>
      </c>
      <c r="C1164" s="335">
        <v>12839769000187</v>
      </c>
      <c r="D1164" s="1170" t="s">
        <v>13</v>
      </c>
      <c r="E1164" s="1170" t="s">
        <v>615</v>
      </c>
      <c r="F1164" s="1170" t="s">
        <v>619</v>
      </c>
      <c r="G1164" s="1172" t="s">
        <v>34</v>
      </c>
      <c r="H1164" s="1172" t="s">
        <v>1336</v>
      </c>
      <c r="I1164" s="1172" t="s">
        <v>34</v>
      </c>
      <c r="J1164" s="1172" t="s">
        <v>1414</v>
      </c>
      <c r="K1164" s="1172" t="s">
        <v>48</v>
      </c>
      <c r="L1164" s="740" t="s">
        <v>1414</v>
      </c>
      <c r="M1164" s="740" t="s">
        <v>1411</v>
      </c>
      <c r="N1164" s="1172" t="s">
        <v>3946</v>
      </c>
      <c r="O1164" s="1172" t="s">
        <v>1320</v>
      </c>
      <c r="P1164" s="783">
        <v>40599</v>
      </c>
      <c r="Q1164" s="741">
        <v>24.244123999999999</v>
      </c>
      <c r="R1164" s="741">
        <v>22.899138770491813</v>
      </c>
      <c r="S1164" s="784">
        <v>1</v>
      </c>
      <c r="T1164" s="742">
        <v>2.4267835008900285E-2</v>
      </c>
      <c r="U1164" s="743">
        <v>0.74662557457640633</v>
      </c>
      <c r="V1164" s="742">
        <v>0.125986521337355</v>
      </c>
      <c r="W1164" s="743">
        <v>0.95236320415951004</v>
      </c>
      <c r="X1164" s="742">
        <v>0.15554867214160129</v>
      </c>
      <c r="Y1164" s="743">
        <v>0.75769763078818597</v>
      </c>
      <c r="Z1164" s="742">
        <v>0.16960582369411781</v>
      </c>
      <c r="AA1164" s="743">
        <v>0.7308165796806384</v>
      </c>
      <c r="AB1164" s="742">
        <v>6.434513176249536E-3</v>
      </c>
      <c r="AC1164" s="744">
        <v>-0.97937344607660348</v>
      </c>
      <c r="AD1164" s="785">
        <v>0</v>
      </c>
      <c r="AE1164" s="1178" t="s">
        <v>1755</v>
      </c>
      <c r="AF1164" s="786" t="s">
        <v>1765</v>
      </c>
      <c r="AG1164" s="787" t="s">
        <v>719</v>
      </c>
      <c r="AH1164" s="787" t="s">
        <v>1730</v>
      </c>
      <c r="AI1164" s="787">
        <v>1000</v>
      </c>
      <c r="AJ1164" s="787">
        <v>1000</v>
      </c>
      <c r="AK1164" s="787">
        <v>1000</v>
      </c>
      <c r="AL1164" s="742">
        <v>0.01</v>
      </c>
      <c r="AM1164" s="742">
        <v>0.2</v>
      </c>
      <c r="AN1164" s="743" t="s">
        <v>64</v>
      </c>
      <c r="AO1164" s="1172" t="s">
        <v>34</v>
      </c>
      <c r="AP1164" s="1178" t="s">
        <v>1742</v>
      </c>
      <c r="AQ1164" s="745" t="s">
        <v>664</v>
      </c>
      <c r="AR1164" s="742">
        <v>3.5999999999999999E-3</v>
      </c>
      <c r="AS1164" s="742">
        <v>3.5999999999999999E-3</v>
      </c>
      <c r="AT1164" s="742" t="s">
        <v>1414</v>
      </c>
      <c r="AU1164" s="742" t="s">
        <v>2724</v>
      </c>
      <c r="AX1164"/>
      <c r="AY1164" s="190"/>
      <c r="AZ1164" s="176"/>
      <c r="BA1164" s="176"/>
      <c r="BB1164" s="176"/>
      <c r="BC1164" s="751"/>
      <c r="BD1164" s="176"/>
      <c r="BE1164" s="176"/>
      <c r="BF1164" s="176"/>
      <c r="BG1164" s="176"/>
      <c r="BH1164" s="751"/>
      <c r="BI1164" s="178"/>
      <c r="BJ1164" s="191"/>
      <c r="BK1164" s="191"/>
      <c r="BL1164" s="191"/>
      <c r="BM1164" s="178"/>
      <c r="BN1164" s="178"/>
      <c r="BO1164" s="178"/>
      <c r="BP1164" s="178"/>
      <c r="BQ1164" s="178"/>
      <c r="BR1164" s="178"/>
      <c r="BS1164" s="178"/>
      <c r="BT1164" s="178"/>
      <c r="BU1164" s="179"/>
      <c r="BV1164" s="180"/>
      <c r="BW1164" s="181"/>
      <c r="BX1164" s="177"/>
      <c r="BY1164"/>
      <c r="CA1164"/>
    </row>
    <row r="1165" spans="2:79" ht="18.75">
      <c r="B1165" s="1170" t="s">
        <v>1201</v>
      </c>
      <c r="C1165" s="335">
        <v>4066545000151</v>
      </c>
      <c r="D1165" s="1170" t="s">
        <v>13</v>
      </c>
      <c r="E1165" s="1170" t="s">
        <v>615</v>
      </c>
      <c r="F1165" s="1170" t="s">
        <v>619</v>
      </c>
      <c r="G1165" s="1172" t="s">
        <v>34</v>
      </c>
      <c r="H1165" s="1172" t="s">
        <v>1336</v>
      </c>
      <c r="I1165" s="1172" t="s">
        <v>34</v>
      </c>
      <c r="J1165" s="1172" t="s">
        <v>1414</v>
      </c>
      <c r="K1165" s="1172" t="s">
        <v>48</v>
      </c>
      <c r="L1165" s="740" t="s">
        <v>1414</v>
      </c>
      <c r="M1165" s="740" t="s">
        <v>1411</v>
      </c>
      <c r="N1165" s="1172" t="s">
        <v>3948</v>
      </c>
      <c r="O1165" s="1172" t="s">
        <v>1320</v>
      </c>
      <c r="P1165" s="783">
        <v>37043</v>
      </c>
      <c r="Q1165" s="741">
        <v>0</v>
      </c>
      <c r="R1165" s="741">
        <v>0</v>
      </c>
      <c r="S1165" s="784">
        <v>3</v>
      </c>
      <c r="T1165" s="742"/>
      <c r="U1165" s="743"/>
      <c r="V1165" s="742"/>
      <c r="W1165" s="743"/>
      <c r="X1165" s="742"/>
      <c r="Y1165" s="743"/>
      <c r="Z1165" s="742"/>
      <c r="AA1165" s="743"/>
      <c r="AB1165" s="742"/>
      <c r="AC1165" s="744"/>
      <c r="AD1165" s="785">
        <v>0</v>
      </c>
      <c r="AE1165" s="1178" t="s">
        <v>2575</v>
      </c>
      <c r="AF1165" s="786" t="s">
        <v>1756</v>
      </c>
      <c r="AG1165" s="787" t="s">
        <v>719</v>
      </c>
      <c r="AH1165" s="787" t="s">
        <v>1730</v>
      </c>
      <c r="AI1165" s="787">
        <v>1000</v>
      </c>
      <c r="AJ1165" s="787">
        <v>1000</v>
      </c>
      <c r="AK1165" s="787">
        <v>1000</v>
      </c>
      <c r="AL1165" s="742">
        <v>5.0000000000000001E-3</v>
      </c>
      <c r="AM1165" s="742">
        <v>0</v>
      </c>
      <c r="AN1165" s="743" t="s">
        <v>64</v>
      </c>
      <c r="AO1165" s="1172" t="s">
        <v>34</v>
      </c>
      <c r="AP1165" s="1178" t="s">
        <v>1742</v>
      </c>
      <c r="AQ1165" s="745" t="s">
        <v>668</v>
      </c>
      <c r="AR1165" s="742">
        <v>1E-3</v>
      </c>
      <c r="AS1165" s="742">
        <v>1E-3</v>
      </c>
      <c r="AT1165" s="742" t="s">
        <v>1414</v>
      </c>
      <c r="AU1165" s="742" t="s">
        <v>2724</v>
      </c>
      <c r="AX1165"/>
      <c r="AY1165" s="190"/>
      <c r="AZ1165" s="176"/>
      <c r="BA1165" s="176"/>
      <c r="BB1165" s="176"/>
      <c r="BC1165" s="751"/>
      <c r="BD1165" s="176"/>
      <c r="BE1165" s="176"/>
      <c r="BF1165" s="176"/>
      <c r="BG1165" s="176"/>
      <c r="BH1165" s="751"/>
      <c r="BI1165" s="178"/>
      <c r="BJ1165" s="191"/>
      <c r="BK1165" s="191"/>
      <c r="BL1165" s="191"/>
      <c r="BM1165" s="178"/>
      <c r="BN1165" s="178"/>
      <c r="BO1165" s="178"/>
      <c r="BP1165" s="178"/>
      <c r="BQ1165" s="178"/>
      <c r="BR1165" s="178"/>
      <c r="BS1165" s="178"/>
      <c r="BT1165" s="178"/>
      <c r="BU1165" s="179"/>
      <c r="BV1165" s="180"/>
      <c r="BW1165" s="181"/>
      <c r="BX1165" s="177"/>
      <c r="BY1165"/>
      <c r="CA1165"/>
    </row>
    <row r="1166" spans="2:79" ht="18.75">
      <c r="B1166" s="1170" t="s">
        <v>551</v>
      </c>
      <c r="C1166" s="335">
        <v>13001237000139</v>
      </c>
      <c r="D1166" s="1170" t="s">
        <v>14</v>
      </c>
      <c r="E1166" s="1170" t="s">
        <v>607</v>
      </c>
      <c r="F1166" s="1170" t="s">
        <v>1414</v>
      </c>
      <c r="G1166" s="1172" t="s">
        <v>1414</v>
      </c>
      <c r="H1166" s="1172" t="s">
        <v>34</v>
      </c>
      <c r="I1166" s="1172" t="s">
        <v>34</v>
      </c>
      <c r="J1166" s="1172" t="s">
        <v>608</v>
      </c>
      <c r="K1166" s="1172" t="s">
        <v>48</v>
      </c>
      <c r="L1166" s="740" t="s">
        <v>1414</v>
      </c>
      <c r="M1166" s="740" t="s">
        <v>1411</v>
      </c>
      <c r="N1166" s="1172" t="s">
        <v>3949</v>
      </c>
      <c r="O1166" s="1172" t="s">
        <v>1320</v>
      </c>
      <c r="P1166" s="783">
        <v>40583</v>
      </c>
      <c r="Q1166" s="741">
        <v>22.668575000000001</v>
      </c>
      <c r="R1166" s="741">
        <v>24.690377565040656</v>
      </c>
      <c r="S1166" s="784">
        <v>3</v>
      </c>
      <c r="T1166" s="742">
        <v>-4.3215599300429619E-2</v>
      </c>
      <c r="U1166" s="743">
        <v>-1.3295735547284471</v>
      </c>
      <c r="V1166" s="742">
        <v>-0.17110421056609193</v>
      </c>
      <c r="W1166" s="743">
        <v>-1.2934189506158795</v>
      </c>
      <c r="X1166" s="742">
        <v>-9.4476009468883015E-2</v>
      </c>
      <c r="Y1166" s="743">
        <v>-0.46020481920751655</v>
      </c>
      <c r="Z1166" s="742">
        <v>0.40481304042507116</v>
      </c>
      <c r="AA1166" s="743">
        <v>1.7443037931711707</v>
      </c>
      <c r="AB1166" s="742">
        <v>0.19824088440254914</v>
      </c>
      <c r="AC1166" s="744">
        <v>-1.5304235761510478</v>
      </c>
      <c r="AD1166" s="785">
        <v>0</v>
      </c>
      <c r="AE1166" s="1178" t="s">
        <v>1755</v>
      </c>
      <c r="AF1166" s="786" t="s">
        <v>1756</v>
      </c>
      <c r="AG1166" s="787" t="s">
        <v>719</v>
      </c>
      <c r="AH1166" s="787" t="s">
        <v>1730</v>
      </c>
      <c r="AI1166" s="787">
        <v>1000</v>
      </c>
      <c r="AJ1166" s="787">
        <v>1000</v>
      </c>
      <c r="AK1166" s="787">
        <v>1000</v>
      </c>
      <c r="AL1166" s="742">
        <v>0.01</v>
      </c>
      <c r="AM1166" s="742">
        <v>0</v>
      </c>
      <c r="AN1166" s="743" t="s">
        <v>666</v>
      </c>
      <c r="AO1166" s="1172" t="s">
        <v>34</v>
      </c>
      <c r="AP1166" s="1178" t="s">
        <v>1727</v>
      </c>
      <c r="AQ1166" s="745" t="s">
        <v>659</v>
      </c>
      <c r="AR1166" s="742">
        <v>3.3333333333333301E-3</v>
      </c>
      <c r="AS1166" s="742">
        <v>3.3333333333333301E-3</v>
      </c>
      <c r="AT1166" s="742" t="s">
        <v>1414</v>
      </c>
      <c r="AU1166" s="742" t="s">
        <v>2724</v>
      </c>
      <c r="AX1166"/>
      <c r="AY1166" s="190"/>
      <c r="AZ1166" s="176"/>
      <c r="BA1166" s="176"/>
      <c r="BB1166" s="176"/>
      <c r="BC1166" s="751"/>
      <c r="BD1166" s="176"/>
      <c r="BE1166" s="176"/>
      <c r="BF1166" s="176"/>
      <c r="BG1166" s="176"/>
      <c r="BH1166" s="751"/>
      <c r="BI1166" s="178"/>
      <c r="BJ1166" s="191"/>
      <c r="BK1166" s="191"/>
      <c r="BL1166" s="191"/>
      <c r="BM1166" s="178"/>
      <c r="BN1166" s="178"/>
      <c r="BO1166" s="178"/>
      <c r="BP1166" s="178"/>
      <c r="BQ1166" s="178"/>
      <c r="BR1166" s="178"/>
      <c r="BS1166" s="178"/>
      <c r="BT1166" s="178"/>
      <c r="BU1166" s="179"/>
      <c r="BV1166" s="180"/>
      <c r="BW1166" s="181"/>
      <c r="BX1166" s="177"/>
      <c r="BY1166"/>
      <c r="CA1166"/>
    </row>
    <row r="1167" spans="2:79" ht="18.75">
      <c r="B1167" s="1170" t="s">
        <v>1202</v>
      </c>
      <c r="C1167" s="335">
        <v>9326708000101</v>
      </c>
      <c r="D1167" s="1170" t="s">
        <v>11</v>
      </c>
      <c r="E1167" s="1170" t="s">
        <v>621</v>
      </c>
      <c r="F1167" s="1170" t="s">
        <v>663</v>
      </c>
      <c r="G1167" s="1172" t="s">
        <v>865</v>
      </c>
      <c r="H1167" s="1172" t="s">
        <v>34</v>
      </c>
      <c r="I1167" s="1172" t="s">
        <v>1414</v>
      </c>
      <c r="J1167" s="1172" t="s">
        <v>608</v>
      </c>
      <c r="K1167" s="1172" t="s">
        <v>48</v>
      </c>
      <c r="L1167" s="740" t="s">
        <v>1414</v>
      </c>
      <c r="M1167" s="740" t="s">
        <v>34</v>
      </c>
      <c r="N1167" s="1172" t="s">
        <v>3950</v>
      </c>
      <c r="O1167" s="1172" t="s">
        <v>1320</v>
      </c>
      <c r="P1167" s="783">
        <v>39642</v>
      </c>
      <c r="Q1167" s="741">
        <v>168.239508</v>
      </c>
      <c r="R1167" s="741">
        <v>244.29331871721322</v>
      </c>
      <c r="S1167" s="784">
        <v>2</v>
      </c>
      <c r="T1167" s="742">
        <v>3.8654490617700876E-2</v>
      </c>
      <c r="U1167" s="743">
        <v>1.1892462288792798</v>
      </c>
      <c r="V1167" s="742">
        <v>7.6226662516844179E-2</v>
      </c>
      <c r="W1167" s="743">
        <v>0.57621615222264888</v>
      </c>
      <c r="X1167" s="742">
        <v>7.951763613293128E-2</v>
      </c>
      <c r="Y1167" s="743">
        <v>0.38734065469199985</v>
      </c>
      <c r="Z1167" s="742">
        <v>0.19379235302106768</v>
      </c>
      <c r="AA1167" s="743">
        <v>0.8350342076610624</v>
      </c>
      <c r="AB1167" s="742">
        <v>5.6389823610301634E-2</v>
      </c>
      <c r="AC1167" s="744">
        <v>-0.99418027180205537</v>
      </c>
      <c r="AD1167" s="785">
        <v>0</v>
      </c>
      <c r="AE1167" s="1178" t="s">
        <v>1755</v>
      </c>
      <c r="AF1167" s="786" t="s">
        <v>1765</v>
      </c>
      <c r="AG1167" s="787" t="s">
        <v>719</v>
      </c>
      <c r="AH1167" s="787" t="s">
        <v>1730</v>
      </c>
      <c r="AI1167" s="787">
        <v>5000</v>
      </c>
      <c r="AJ1167" s="787">
        <v>2500</v>
      </c>
      <c r="AK1167" s="787">
        <v>2500</v>
      </c>
      <c r="AL1167" s="742">
        <v>4.0000000000000001E-3</v>
      </c>
      <c r="AM1167" s="742">
        <v>0.2</v>
      </c>
      <c r="AN1167" s="743" t="s">
        <v>2119</v>
      </c>
      <c r="AO1167" s="1172" t="s">
        <v>34</v>
      </c>
      <c r="AP1167" s="1178" t="s">
        <v>1731</v>
      </c>
      <c r="AQ1167" s="745" t="s">
        <v>683</v>
      </c>
      <c r="AR1167" s="742">
        <v>1.4400000000000001E-3</v>
      </c>
      <c r="AS1167" s="742">
        <v>1.4400000000000001E-3</v>
      </c>
      <c r="AT1167" s="742" t="s">
        <v>1414</v>
      </c>
      <c r="AU1167" s="742" t="s">
        <v>2724</v>
      </c>
      <c r="AX1167"/>
      <c r="AY1167" s="190"/>
      <c r="AZ1167" s="176"/>
      <c r="BA1167" s="176"/>
      <c r="BB1167" s="176"/>
      <c r="BC1167" s="751"/>
      <c r="BD1167" s="176"/>
      <c r="BE1167" s="176"/>
      <c r="BF1167" s="176"/>
      <c r="BG1167" s="176"/>
      <c r="BH1167" s="751"/>
      <c r="BI1167" s="178"/>
      <c r="BJ1167" s="191"/>
      <c r="BK1167" s="191"/>
      <c r="BL1167" s="191"/>
      <c r="BM1167" s="178"/>
      <c r="BN1167" s="178"/>
      <c r="BO1167" s="178"/>
      <c r="BP1167" s="178"/>
      <c r="BQ1167" s="178"/>
      <c r="BR1167" s="178"/>
      <c r="BS1167" s="178"/>
      <c r="BT1167" s="178"/>
      <c r="BU1167" s="179"/>
      <c r="BV1167" s="180"/>
      <c r="BW1167" s="181"/>
      <c r="BX1167" s="177"/>
      <c r="BY1167"/>
      <c r="CA1167"/>
    </row>
    <row r="1168" spans="2:79" ht="18.75">
      <c r="B1168" s="1170" t="s">
        <v>1384</v>
      </c>
      <c r="C1168" s="335">
        <v>16892116000112</v>
      </c>
      <c r="D1168" s="1170" t="s">
        <v>11</v>
      </c>
      <c r="E1168" s="1170" t="s">
        <v>621</v>
      </c>
      <c r="F1168" s="1170" t="s">
        <v>672</v>
      </c>
      <c r="G1168" s="1172" t="s">
        <v>738</v>
      </c>
      <c r="H1168" s="1172" t="s">
        <v>34</v>
      </c>
      <c r="I1168" s="1172" t="s">
        <v>1414</v>
      </c>
      <c r="J1168" s="1172" t="s">
        <v>608</v>
      </c>
      <c r="K1168" s="1172" t="s">
        <v>48</v>
      </c>
      <c r="L1168" s="740" t="s">
        <v>1414</v>
      </c>
      <c r="M1168" s="740" t="s">
        <v>1411</v>
      </c>
      <c r="N1168" s="1172" t="s">
        <v>3951</v>
      </c>
      <c r="O1168" s="1172" t="s">
        <v>1320</v>
      </c>
      <c r="P1168" s="783">
        <v>41334</v>
      </c>
      <c r="Q1168" s="741">
        <v>27.876118000000002</v>
      </c>
      <c r="R1168" s="741">
        <v>28.504140097560995</v>
      </c>
      <c r="S1168" s="784">
        <v>2</v>
      </c>
      <c r="T1168" s="742">
        <v>4.6133581470536589E-2</v>
      </c>
      <c r="U1168" s="743">
        <v>1.4193483580251072</v>
      </c>
      <c r="V1168" s="742">
        <v>0.11322960668490434</v>
      </c>
      <c r="W1168" s="743">
        <v>0.85593053831055577</v>
      </c>
      <c r="X1168" s="742">
        <v>0.16462809249850907</v>
      </c>
      <c r="Y1168" s="743">
        <v>0.80192465760006681</v>
      </c>
      <c r="Z1168" s="742">
        <v>0.22877927612021809</v>
      </c>
      <c r="AA1168" s="743">
        <v>0.98578978265230843</v>
      </c>
      <c r="AB1168" s="742">
        <v>3.1835354523767158E-2</v>
      </c>
      <c r="AC1168" s="744">
        <v>-0.59866479518771865</v>
      </c>
      <c r="AD1168" s="785">
        <v>0</v>
      </c>
      <c r="AE1168" s="1178" t="s">
        <v>1755</v>
      </c>
      <c r="AF1168" s="786" t="s">
        <v>1765</v>
      </c>
      <c r="AG1168" s="787" t="s">
        <v>719</v>
      </c>
      <c r="AH1168" s="787" t="s">
        <v>1730</v>
      </c>
      <c r="AI1168" s="787">
        <v>5000</v>
      </c>
      <c r="AJ1168" s="787">
        <v>2500</v>
      </c>
      <c r="AK1168" s="787">
        <v>2500</v>
      </c>
      <c r="AL1168" s="742">
        <v>2.5000000000000001E-3</v>
      </c>
      <c r="AM1168" s="742">
        <v>0.2</v>
      </c>
      <c r="AN1168" s="743" t="s">
        <v>636</v>
      </c>
      <c r="AO1168" s="1172" t="s">
        <v>34</v>
      </c>
      <c r="AP1168" s="1178" t="s">
        <v>1731</v>
      </c>
      <c r="AQ1168" s="745" t="s">
        <v>680</v>
      </c>
      <c r="AR1168" s="742">
        <v>8.3333333333333295E-4</v>
      </c>
      <c r="AS1168" s="742">
        <v>8.3333333333333295E-4</v>
      </c>
      <c r="AT1168" s="742" t="s">
        <v>1414</v>
      </c>
      <c r="AU1168" s="742" t="s">
        <v>2724</v>
      </c>
      <c r="AX1168"/>
      <c r="AY1168" s="190"/>
      <c r="AZ1168" s="176"/>
      <c r="BA1168" s="176"/>
      <c r="BB1168" s="176"/>
      <c r="BC1168" s="751"/>
      <c r="BD1168" s="176"/>
      <c r="BE1168" s="176"/>
      <c r="BF1168" s="176"/>
      <c r="BG1168" s="176"/>
      <c r="BH1168" s="751"/>
      <c r="BI1168" s="178"/>
      <c r="BJ1168" s="191"/>
      <c r="BK1168" s="191"/>
      <c r="BL1168" s="191"/>
      <c r="BM1168" s="178"/>
      <c r="BN1168" s="178"/>
      <c r="BO1168" s="178"/>
      <c r="BP1168" s="178"/>
      <c r="BQ1168" s="178"/>
      <c r="BR1168" s="178"/>
      <c r="BS1168" s="178"/>
      <c r="BT1168" s="178"/>
      <c r="BU1168" s="179"/>
      <c r="BV1168" s="180"/>
      <c r="BW1168" s="181"/>
      <c r="BX1168" s="177"/>
      <c r="BY1168"/>
      <c r="CA1168"/>
    </row>
    <row r="1169" spans="2:79" ht="18.75">
      <c r="B1169" s="1170" t="s">
        <v>1203</v>
      </c>
      <c r="C1169" s="335">
        <v>7381653000107</v>
      </c>
      <c r="D1169" s="1170" t="s">
        <v>11</v>
      </c>
      <c r="E1169" s="1170" t="s">
        <v>620</v>
      </c>
      <c r="F1169" s="1170" t="s">
        <v>619</v>
      </c>
      <c r="G1169" s="1172" t="s">
        <v>738</v>
      </c>
      <c r="H1169" s="1172" t="s">
        <v>34</v>
      </c>
      <c r="I1169" s="1172" t="s">
        <v>34</v>
      </c>
      <c r="J1169" s="1172" t="s">
        <v>608</v>
      </c>
      <c r="K1169" s="1172" t="s">
        <v>48</v>
      </c>
      <c r="L1169" s="740" t="s">
        <v>1414</v>
      </c>
      <c r="M1169" s="740" t="s">
        <v>34</v>
      </c>
      <c r="N1169" s="1172" t="s">
        <v>3952</v>
      </c>
      <c r="O1169" s="1172" t="s">
        <v>1320</v>
      </c>
      <c r="P1169" s="783">
        <v>38499</v>
      </c>
      <c r="Q1169" s="741">
        <v>115.147177</v>
      </c>
      <c r="R1169" s="741">
        <v>74.930592481327821</v>
      </c>
      <c r="S1169" s="784">
        <v>1</v>
      </c>
      <c r="T1169" s="742">
        <v>3.6434516182635379E-2</v>
      </c>
      <c r="U1169" s="743">
        <v>1.1209463707535827</v>
      </c>
      <c r="V1169" s="742">
        <v>0.13874571897222876</v>
      </c>
      <c r="W1169" s="743">
        <v>1.0488131276359665</v>
      </c>
      <c r="X1169" s="742">
        <v>0.18498042033163031</v>
      </c>
      <c r="Y1169" s="743">
        <v>0.90106346970218643</v>
      </c>
      <c r="Z1169" s="742">
        <v>0.18815948869234012</v>
      </c>
      <c r="AA1169" s="743">
        <v>0.8107626906054336</v>
      </c>
      <c r="AB1169" s="742">
        <v>6.0979719947920142E-3</v>
      </c>
      <c r="AC1169" s="744">
        <v>1.0589432514842487</v>
      </c>
      <c r="AD1169" s="785">
        <v>0</v>
      </c>
      <c r="AE1169" s="1178" t="s">
        <v>1755</v>
      </c>
      <c r="AF1169" s="786" t="s">
        <v>1765</v>
      </c>
      <c r="AG1169" s="787" t="s">
        <v>719</v>
      </c>
      <c r="AH1169" s="787" t="s">
        <v>1730</v>
      </c>
      <c r="AI1169" s="787">
        <v>500</v>
      </c>
      <c r="AJ1169" s="787">
        <v>500</v>
      </c>
      <c r="AK1169" s="787">
        <v>500</v>
      </c>
      <c r="AL1169" s="742">
        <v>5.0000000000000001E-3</v>
      </c>
      <c r="AM1169" s="742">
        <v>0.2</v>
      </c>
      <c r="AN1169" s="743" t="s">
        <v>64</v>
      </c>
      <c r="AO1169" s="1172" t="s">
        <v>34</v>
      </c>
      <c r="AP1169" s="1178" t="s">
        <v>1731</v>
      </c>
      <c r="AQ1169" s="745" t="s">
        <v>669</v>
      </c>
      <c r="AR1169" s="742">
        <v>1.8E-3</v>
      </c>
      <c r="AS1169" s="742">
        <v>1.8E-3</v>
      </c>
      <c r="AT1169" s="742" t="s">
        <v>1414</v>
      </c>
      <c r="AU1169" s="742" t="s">
        <v>2724</v>
      </c>
      <c r="AX1169"/>
      <c r="AY1169" s="190"/>
      <c r="AZ1169" s="176"/>
      <c r="BA1169" s="176"/>
      <c r="BB1169" s="176"/>
      <c r="BC1169" s="751"/>
      <c r="BD1169" s="176"/>
      <c r="BE1169" s="176"/>
      <c r="BF1169" s="176"/>
      <c r="BG1169" s="176"/>
      <c r="BH1169" s="751"/>
      <c r="BI1169" s="178"/>
      <c r="BJ1169" s="191"/>
      <c r="BK1169" s="191"/>
      <c r="BL1169" s="191"/>
      <c r="BM1169" s="178"/>
      <c r="BN1169" s="178"/>
      <c r="BO1169" s="178"/>
      <c r="BP1169" s="178"/>
      <c r="BQ1169" s="178"/>
      <c r="BR1169" s="178"/>
      <c r="BS1169" s="178"/>
      <c r="BT1169" s="178"/>
      <c r="BU1169" s="179"/>
      <c r="BV1169" s="180"/>
      <c r="BW1169" s="181"/>
      <c r="BX1169" s="177"/>
      <c r="BY1169"/>
      <c r="CA1169"/>
    </row>
    <row r="1170" spans="2:79" ht="18.75">
      <c r="B1170" s="1170" t="s">
        <v>594</v>
      </c>
      <c r="C1170" s="335">
        <v>34525068000106</v>
      </c>
      <c r="D1170" s="1170" t="s">
        <v>14</v>
      </c>
      <c r="E1170" s="1170" t="s">
        <v>607</v>
      </c>
      <c r="F1170" s="1170" t="s">
        <v>1414</v>
      </c>
      <c r="G1170" s="1172" t="s">
        <v>1414</v>
      </c>
      <c r="H1170" s="1172" t="s">
        <v>34</v>
      </c>
      <c r="I1170" s="1172" t="s">
        <v>34</v>
      </c>
      <c r="J1170" s="1172" t="s">
        <v>608</v>
      </c>
      <c r="K1170" s="1172" t="s">
        <v>48</v>
      </c>
      <c r="L1170" s="740" t="s">
        <v>1414</v>
      </c>
      <c r="M1170" s="740" t="s">
        <v>34</v>
      </c>
      <c r="N1170" s="1172" t="s">
        <v>3953</v>
      </c>
      <c r="O1170" s="1172" t="s">
        <v>1320</v>
      </c>
      <c r="P1170" s="783">
        <v>43831</v>
      </c>
      <c r="Q1170" s="741">
        <v>278.94880420999999</v>
      </c>
      <c r="R1170" s="741">
        <v>323.27494078408176</v>
      </c>
      <c r="S1170" s="784">
        <v>32</v>
      </c>
      <c r="T1170" s="742">
        <v>-6.4033483868409569E-2</v>
      </c>
      <c r="U1170" s="743">
        <v>-1.970057760317155</v>
      </c>
      <c r="V1170" s="742">
        <v>-0.25252000485011905</v>
      </c>
      <c r="W1170" s="743">
        <v>-1.908861030375389</v>
      </c>
      <c r="X1170" s="742">
        <v>-0.28273332825996089</v>
      </c>
      <c r="Y1170" s="743">
        <v>-1.3772304836676024</v>
      </c>
      <c r="Z1170" s="742">
        <v>0.44269478783090443</v>
      </c>
      <c r="AA1170" s="743">
        <v>1.9075329115379189</v>
      </c>
      <c r="AB1170" s="742">
        <v>0.27970577924494205</v>
      </c>
      <c r="AC1170" s="744">
        <v>-1.3757610535238214</v>
      </c>
      <c r="AD1170" s="785">
        <v>35587562000168</v>
      </c>
      <c r="AE1170" s="1178" t="s">
        <v>1755</v>
      </c>
      <c r="AF1170" s="786" t="s">
        <v>1765</v>
      </c>
      <c r="AG1170" s="787" t="s">
        <v>719</v>
      </c>
      <c r="AH1170" s="787" t="s">
        <v>1730</v>
      </c>
      <c r="AI1170" s="787">
        <v>1000</v>
      </c>
      <c r="AJ1170" s="787">
        <v>1000</v>
      </c>
      <c r="AK1170" s="787">
        <v>1000</v>
      </c>
      <c r="AL1170" s="742">
        <v>0.02</v>
      </c>
      <c r="AM1170" s="742">
        <v>0.2</v>
      </c>
      <c r="AN1170" s="743" t="s">
        <v>2119</v>
      </c>
      <c r="AO1170" s="1172" t="s">
        <v>34</v>
      </c>
      <c r="AP1170" s="1178" t="s">
        <v>1727</v>
      </c>
      <c r="AQ1170" s="745" t="s">
        <v>659</v>
      </c>
      <c r="AR1170" s="742">
        <v>6.6666666666666697E-3</v>
      </c>
      <c r="AS1170" s="742">
        <v>6.6666666666666697E-3</v>
      </c>
      <c r="AT1170" s="742" t="s">
        <v>1414</v>
      </c>
      <c r="AU1170" s="742" t="s">
        <v>2724</v>
      </c>
      <c r="AX1170"/>
      <c r="AY1170" s="190"/>
      <c r="AZ1170" s="176"/>
      <c r="BA1170" s="176"/>
      <c r="BB1170" s="176"/>
      <c r="BC1170" s="751"/>
      <c r="BD1170" s="176"/>
      <c r="BE1170" s="176"/>
      <c r="BF1170" s="176"/>
      <c r="BG1170" s="176"/>
      <c r="BH1170" s="751"/>
      <c r="BI1170" s="178"/>
      <c r="BJ1170" s="191"/>
      <c r="BK1170" s="191"/>
      <c r="BL1170" s="191"/>
      <c r="BM1170" s="178"/>
      <c r="BN1170" s="178"/>
      <c r="BO1170" s="178"/>
      <c r="BP1170" s="178"/>
      <c r="BQ1170" s="178"/>
      <c r="BR1170" s="178"/>
      <c r="BS1170" s="178"/>
      <c r="BT1170" s="178"/>
      <c r="BU1170" s="179"/>
      <c r="BV1170" s="180"/>
      <c r="BW1170" s="181"/>
      <c r="BX1170" s="177"/>
      <c r="BY1170"/>
      <c r="CA1170"/>
    </row>
    <row r="1171" spans="2:79" ht="18.75">
      <c r="B1171" s="1170" t="s">
        <v>1204</v>
      </c>
      <c r="C1171" s="335">
        <v>17797426000110</v>
      </c>
      <c r="D1171" s="1170" t="s">
        <v>14</v>
      </c>
      <c r="E1171" s="1170" t="s">
        <v>607</v>
      </c>
      <c r="F1171" s="1170" t="s">
        <v>1414</v>
      </c>
      <c r="G1171" s="1172" t="s">
        <v>1414</v>
      </c>
      <c r="H1171" s="1172" t="s">
        <v>34</v>
      </c>
      <c r="I1171" s="1172" t="s">
        <v>34</v>
      </c>
      <c r="J1171" s="1172" t="s">
        <v>608</v>
      </c>
      <c r="K1171" s="1172" t="s">
        <v>48</v>
      </c>
      <c r="L1171" s="740" t="s">
        <v>1414</v>
      </c>
      <c r="M1171" s="740" t="s">
        <v>1411</v>
      </c>
      <c r="N1171" s="1172" t="s">
        <v>3954</v>
      </c>
      <c r="O1171" s="1172" t="s">
        <v>1320</v>
      </c>
      <c r="P1171" s="783">
        <v>42768</v>
      </c>
      <c r="Q1171" s="741">
        <v>12.931665000000001</v>
      </c>
      <c r="R1171" s="741">
        <v>13.657446330612252</v>
      </c>
      <c r="S1171" s="784">
        <v>3</v>
      </c>
      <c r="T1171" s="742">
        <v>-1.3170276015902593E-2</v>
      </c>
      <c r="U1171" s="743">
        <v>-0.40519745144537056</v>
      </c>
      <c r="V1171" s="742">
        <v>-0.12834872060534186</v>
      </c>
      <c r="W1171" s="743">
        <v>-0.97021965134007204</v>
      </c>
      <c r="X1171" s="742">
        <v>-9.0614874197118223E-2</v>
      </c>
      <c r="Y1171" s="743">
        <v>-0.44139673163409365</v>
      </c>
      <c r="Z1171" s="742">
        <v>0.3366787902337085</v>
      </c>
      <c r="AA1171" s="743">
        <v>1.4507193006141297</v>
      </c>
      <c r="AB1171" s="742">
        <v>0.19417988202883577</v>
      </c>
      <c r="AC1171" s="744">
        <v>-1.342245296282758</v>
      </c>
      <c r="AD1171" s="785">
        <v>0</v>
      </c>
      <c r="AE1171" s="1178" t="s">
        <v>1755</v>
      </c>
      <c r="AF1171" s="786" t="s">
        <v>1756</v>
      </c>
      <c r="AG1171" s="787" t="s">
        <v>719</v>
      </c>
      <c r="AH1171" s="787" t="s">
        <v>1730</v>
      </c>
      <c r="AI1171" s="787">
        <v>100</v>
      </c>
      <c r="AJ1171" s="787">
        <v>100</v>
      </c>
      <c r="AK1171" s="787">
        <v>100</v>
      </c>
      <c r="AL1171" s="742">
        <v>1.2E-2</v>
      </c>
      <c r="AM1171" s="742">
        <v>0</v>
      </c>
      <c r="AN1171" s="743" t="s">
        <v>2119</v>
      </c>
      <c r="AO1171" s="1172" t="s">
        <v>34</v>
      </c>
      <c r="AP1171" s="1178" t="s">
        <v>1727</v>
      </c>
      <c r="AQ1171" s="745" t="s">
        <v>659</v>
      </c>
      <c r="AR1171" s="742">
        <v>0</v>
      </c>
      <c r="AS1171" s="742">
        <v>0</v>
      </c>
      <c r="AT1171" s="742" t="s">
        <v>1414</v>
      </c>
      <c r="AU1171" s="742" t="s">
        <v>2724</v>
      </c>
      <c r="AX1171"/>
      <c r="AY1171" s="190"/>
      <c r="AZ1171" s="176"/>
      <c r="BA1171" s="176"/>
      <c r="BB1171" s="176"/>
      <c r="BC1171" s="751"/>
      <c r="BD1171" s="176"/>
      <c r="BE1171" s="176"/>
      <c r="BF1171" s="176"/>
      <c r="BG1171" s="176"/>
      <c r="BH1171" s="751"/>
      <c r="BI1171" s="178"/>
      <c r="BJ1171" s="191"/>
      <c r="BK1171" s="191"/>
      <c r="BL1171" s="191"/>
      <c r="BM1171" s="178"/>
      <c r="BN1171" s="178"/>
      <c r="BO1171" s="178"/>
      <c r="BP1171" s="178"/>
      <c r="BQ1171" s="178"/>
      <c r="BR1171" s="178"/>
      <c r="BS1171" s="178"/>
      <c r="BT1171" s="178"/>
      <c r="BU1171" s="179"/>
      <c r="BV1171" s="180"/>
      <c r="BW1171" s="181"/>
      <c r="BX1171" s="177"/>
      <c r="BY1171"/>
      <c r="CA1171"/>
    </row>
    <row r="1172" spans="2:79" ht="18.75">
      <c r="B1172" s="1170" t="s">
        <v>392</v>
      </c>
      <c r="C1172" s="335">
        <v>33701828000126</v>
      </c>
      <c r="D1172" s="1170" t="s">
        <v>11</v>
      </c>
      <c r="E1172" s="1170" t="s">
        <v>4215</v>
      </c>
      <c r="F1172" s="1170" t="s">
        <v>663</v>
      </c>
      <c r="G1172" s="1172" t="s">
        <v>738</v>
      </c>
      <c r="H1172" s="1172" t="s">
        <v>34</v>
      </c>
      <c r="I1172" s="1172" t="s">
        <v>1414</v>
      </c>
      <c r="J1172" s="1172" t="s">
        <v>611</v>
      </c>
      <c r="K1172" s="1172" t="s">
        <v>48</v>
      </c>
      <c r="L1172" s="740" t="s">
        <v>1414</v>
      </c>
      <c r="M1172" s="740" t="s">
        <v>1411</v>
      </c>
      <c r="N1172" s="1172" t="s">
        <v>3955</v>
      </c>
      <c r="O1172" s="1172" t="s">
        <v>1320</v>
      </c>
      <c r="P1172" s="783">
        <v>44174</v>
      </c>
      <c r="Q1172" s="741">
        <v>448.24075804</v>
      </c>
      <c r="R1172" s="741">
        <v>513.9136280198361</v>
      </c>
      <c r="S1172" s="784">
        <v>46</v>
      </c>
      <c r="T1172" s="742">
        <v>2.2494386199514604E-2</v>
      </c>
      <c r="U1172" s="743">
        <v>0.69206354892377564</v>
      </c>
      <c r="V1172" s="742">
        <v>0.13847288848712846</v>
      </c>
      <c r="W1172" s="743">
        <v>1.0467507346734148</v>
      </c>
      <c r="X1172" s="742">
        <v>0.24142749932009067</v>
      </c>
      <c r="Y1172" s="743">
        <v>1.1760244669618427</v>
      </c>
      <c r="Z1172" s="742"/>
      <c r="AA1172" s="743"/>
      <c r="AB1172" s="742">
        <v>3.7222131931590021E-3</v>
      </c>
      <c r="AC1172" s="744">
        <v>1.6615318590270933</v>
      </c>
      <c r="AD1172" s="785">
        <v>0</v>
      </c>
      <c r="AE1172" s="1178" t="s">
        <v>1755</v>
      </c>
      <c r="AF1172" s="786" t="s">
        <v>1756</v>
      </c>
      <c r="AG1172" s="787" t="s">
        <v>719</v>
      </c>
      <c r="AH1172" s="787" t="s">
        <v>1726</v>
      </c>
      <c r="AI1172" s="787">
        <v>0</v>
      </c>
      <c r="AJ1172" s="787">
        <v>0</v>
      </c>
      <c r="AK1172" s="787">
        <v>0</v>
      </c>
      <c r="AL1172" s="742">
        <v>6.0000000000000001E-3</v>
      </c>
      <c r="AM1172" s="742">
        <v>0.2</v>
      </c>
      <c r="AN1172" s="743" t="s">
        <v>64</v>
      </c>
      <c r="AO1172" s="1172" t="s">
        <v>34</v>
      </c>
      <c r="AP1172" s="1178" t="s">
        <v>1731</v>
      </c>
      <c r="AQ1172" s="745" t="s">
        <v>675</v>
      </c>
      <c r="AR1172" s="742">
        <v>1.9997999999999999E-3</v>
      </c>
      <c r="AS1172" s="742">
        <v>1.9997999999999999E-3</v>
      </c>
      <c r="AT1172" s="742" t="s">
        <v>1414</v>
      </c>
      <c r="AU1172" s="742" t="s">
        <v>2724</v>
      </c>
      <c r="AX1172"/>
      <c r="AY1172" s="190"/>
      <c r="AZ1172" s="176"/>
      <c r="BA1172" s="176"/>
      <c r="BB1172" s="176"/>
      <c r="BC1172" s="751"/>
      <c r="BD1172" s="176"/>
      <c r="BE1172" s="176"/>
      <c r="BF1172" s="176"/>
      <c r="BG1172" s="176"/>
      <c r="BH1172" s="751"/>
      <c r="BI1172" s="178"/>
      <c r="BJ1172" s="191"/>
      <c r="BK1172" s="191"/>
      <c r="BL1172" s="191"/>
      <c r="BM1172" s="178"/>
      <c r="BN1172" s="178"/>
      <c r="BO1172" s="178"/>
      <c r="BP1172" s="178"/>
      <c r="BQ1172" s="178"/>
      <c r="BR1172" s="178"/>
      <c r="BS1172" s="178"/>
      <c r="BT1172" s="178"/>
      <c r="BU1172" s="179"/>
      <c r="BV1172" s="180"/>
      <c r="BW1172" s="181"/>
      <c r="BX1172" s="177"/>
      <c r="BY1172"/>
      <c r="CA1172"/>
    </row>
    <row r="1173" spans="2:79" ht="18.75">
      <c r="B1173" s="1170" t="s">
        <v>1693</v>
      </c>
      <c r="C1173" s="335">
        <v>4839017000198</v>
      </c>
      <c r="D1173" s="1170" t="s">
        <v>11</v>
      </c>
      <c r="E1173" s="1170" t="s">
        <v>620</v>
      </c>
      <c r="F1173" s="1170" t="s">
        <v>672</v>
      </c>
      <c r="G1173" s="1172" t="s">
        <v>738</v>
      </c>
      <c r="H1173" s="1172" t="s">
        <v>34</v>
      </c>
      <c r="I1173" s="1172" t="s">
        <v>1303</v>
      </c>
      <c r="J1173" s="1172" t="s">
        <v>608</v>
      </c>
      <c r="K1173" s="1172" t="s">
        <v>48</v>
      </c>
      <c r="L1173" s="740" t="s">
        <v>1414</v>
      </c>
      <c r="M1173" s="740" t="s">
        <v>34</v>
      </c>
      <c r="N1173" s="1172" t="s">
        <v>3956</v>
      </c>
      <c r="O1173" s="1172" t="s">
        <v>1320</v>
      </c>
      <c r="P1173" s="783">
        <v>37295</v>
      </c>
      <c r="Q1173" s="741">
        <v>1951.834353</v>
      </c>
      <c r="R1173" s="741">
        <v>1797.0079480954362</v>
      </c>
      <c r="S1173" s="784">
        <v>0</v>
      </c>
      <c r="T1173" s="742">
        <v>3.171796506059521E-2</v>
      </c>
      <c r="U1173" s="743">
        <v>0.97583669408812346</v>
      </c>
      <c r="V1173" s="742">
        <v>0.13024001620889369</v>
      </c>
      <c r="W1173" s="743">
        <v>0.9845164215174812</v>
      </c>
      <c r="X1173" s="742">
        <v>0.20564075760569889</v>
      </c>
      <c r="Y1173" s="743">
        <v>1.0017026354907312</v>
      </c>
      <c r="Z1173" s="742">
        <v>0.2267832410731192</v>
      </c>
      <c r="AA1173" s="743">
        <v>0.97718904315957555</v>
      </c>
      <c r="AB1173" s="742">
        <v>2.0169624305705226E-3</v>
      </c>
      <c r="AC1173" s="744">
        <v>-1.0155352626626439</v>
      </c>
      <c r="AD1173" s="785">
        <v>0</v>
      </c>
      <c r="AE1173" s="1178" t="s">
        <v>1755</v>
      </c>
      <c r="AF1173" s="786" t="s">
        <v>1756</v>
      </c>
      <c r="AG1173" s="787" t="s">
        <v>719</v>
      </c>
      <c r="AH1173" s="787" t="s">
        <v>1730</v>
      </c>
      <c r="AI1173" s="787">
        <v>1000</v>
      </c>
      <c r="AJ1173" s="787">
        <v>1000</v>
      </c>
      <c r="AK1173" s="787">
        <v>1000</v>
      </c>
      <c r="AL1173" s="742">
        <v>1.5E-3</v>
      </c>
      <c r="AM1173" s="742">
        <v>0</v>
      </c>
      <c r="AN1173" s="743" t="s">
        <v>64</v>
      </c>
      <c r="AO1173" s="1172" t="s">
        <v>34</v>
      </c>
      <c r="AP1173" s="1178" t="s">
        <v>1731</v>
      </c>
      <c r="AQ1173" s="745" t="s">
        <v>1500</v>
      </c>
      <c r="AR1173" s="742">
        <v>0</v>
      </c>
      <c r="AS1173" s="742">
        <v>0</v>
      </c>
      <c r="AT1173" s="742" t="s">
        <v>1414</v>
      </c>
      <c r="AU1173" s="742" t="s">
        <v>2724</v>
      </c>
      <c r="AX1173"/>
      <c r="AY1173" s="190"/>
      <c r="AZ1173" s="176"/>
      <c r="BA1173" s="176"/>
      <c r="BB1173" s="176"/>
      <c r="BC1173" s="751"/>
      <c r="BD1173" s="176"/>
      <c r="BE1173" s="176"/>
      <c r="BF1173" s="176"/>
      <c r="BG1173" s="176"/>
      <c r="BH1173" s="751"/>
      <c r="BI1173" s="178"/>
      <c r="BJ1173" s="191"/>
      <c r="BK1173" s="191"/>
      <c r="BL1173" s="191"/>
      <c r="BM1173" s="178"/>
      <c r="BN1173" s="178"/>
      <c r="BO1173" s="178"/>
      <c r="BP1173" s="178"/>
      <c r="BQ1173" s="178"/>
      <c r="BR1173" s="178"/>
      <c r="BS1173" s="178"/>
      <c r="BT1173" s="178"/>
      <c r="BU1173" s="179"/>
      <c r="BV1173" s="180"/>
      <c r="BW1173" s="181"/>
      <c r="BX1173" s="177"/>
      <c r="BY1173"/>
      <c r="CA1173"/>
    </row>
    <row r="1174" spans="2:79" ht="18.75">
      <c r="B1174" s="1170" t="s">
        <v>1205</v>
      </c>
      <c r="C1174" s="335">
        <v>22759995000101</v>
      </c>
      <c r="D1174" s="1170" t="s">
        <v>11</v>
      </c>
      <c r="E1174" s="1170" t="s">
        <v>621</v>
      </c>
      <c r="F1174" s="1170" t="s">
        <v>692</v>
      </c>
      <c r="G1174" s="1172" t="s">
        <v>738</v>
      </c>
      <c r="H1174" s="1172" t="s">
        <v>34</v>
      </c>
      <c r="I1174" s="1172" t="s">
        <v>1414</v>
      </c>
      <c r="J1174" s="1172" t="s">
        <v>608</v>
      </c>
      <c r="K1174" s="1172" t="s">
        <v>48</v>
      </c>
      <c r="L1174" s="740" t="s">
        <v>1414</v>
      </c>
      <c r="M1174" s="740" t="s">
        <v>34</v>
      </c>
      <c r="N1174" s="1172" t="s">
        <v>3957</v>
      </c>
      <c r="O1174" s="1172" t="s">
        <v>1320</v>
      </c>
      <c r="P1174" s="783">
        <v>42867</v>
      </c>
      <c r="Q1174" s="741">
        <v>48.800787</v>
      </c>
      <c r="R1174" s="741">
        <v>59.718959310204092</v>
      </c>
      <c r="S1174" s="784">
        <v>46</v>
      </c>
      <c r="T1174" s="742">
        <v>2.7499672877977499E-2</v>
      </c>
      <c r="U1174" s="743">
        <v>0.84605647993127631</v>
      </c>
      <c r="V1174" s="742">
        <v>5.2411926092142735E-2</v>
      </c>
      <c r="W1174" s="743">
        <v>0.39619468288695925</v>
      </c>
      <c r="X1174" s="742">
        <v>0.15676571833908581</v>
      </c>
      <c r="Y1174" s="743">
        <v>0.7636260196821415</v>
      </c>
      <c r="Z1174" s="742">
        <v>0.30194019988978948</v>
      </c>
      <c r="AA1174" s="743">
        <v>1.3010337696275529</v>
      </c>
      <c r="AB1174" s="742">
        <v>3.627186990293893E-2</v>
      </c>
      <c r="AC1174" s="744">
        <v>-2.2021579478037632</v>
      </c>
      <c r="AD1174" s="785">
        <v>0</v>
      </c>
      <c r="AE1174" s="1178" t="s">
        <v>1755</v>
      </c>
      <c r="AF1174" s="786" t="s">
        <v>1756</v>
      </c>
      <c r="AG1174" s="787" t="s">
        <v>719</v>
      </c>
      <c r="AH1174" s="787" t="s">
        <v>1730</v>
      </c>
      <c r="AI1174" s="787">
        <v>1000</v>
      </c>
      <c r="AJ1174" s="787">
        <v>1000</v>
      </c>
      <c r="AK1174" s="787">
        <v>1000</v>
      </c>
      <c r="AL1174" s="742">
        <v>8.0000000000000002E-3</v>
      </c>
      <c r="AM1174" s="742">
        <v>0</v>
      </c>
      <c r="AN1174" s="743" t="s">
        <v>636</v>
      </c>
      <c r="AO1174" s="1172" t="s">
        <v>34</v>
      </c>
      <c r="AP1174" s="1178" t="s">
        <v>1731</v>
      </c>
      <c r="AQ1174" s="745" t="s">
        <v>675</v>
      </c>
      <c r="AR1174" s="742">
        <v>3.3600000000000001E-3</v>
      </c>
      <c r="AS1174" s="742">
        <v>3.3600000000000001E-3</v>
      </c>
      <c r="AT1174" s="742" t="s">
        <v>1414</v>
      </c>
      <c r="AU1174" s="742" t="s">
        <v>2724</v>
      </c>
      <c r="AX1174"/>
      <c r="AY1174" s="190"/>
      <c r="AZ1174" s="176"/>
      <c r="BA1174" s="176"/>
      <c r="BB1174" s="176"/>
      <c r="BC1174" s="751"/>
      <c r="BD1174" s="176"/>
      <c r="BE1174" s="176"/>
      <c r="BF1174" s="176"/>
      <c r="BG1174" s="176"/>
      <c r="BH1174" s="751"/>
      <c r="BI1174" s="178"/>
      <c r="BJ1174" s="191"/>
      <c r="BK1174" s="191"/>
      <c r="BL1174" s="191"/>
      <c r="BM1174" s="178"/>
      <c r="BN1174" s="178"/>
      <c r="BO1174" s="178"/>
      <c r="BP1174" s="178"/>
      <c r="BQ1174" s="178"/>
      <c r="BR1174" s="178"/>
      <c r="BS1174" s="178"/>
      <c r="BT1174" s="178"/>
      <c r="BU1174" s="179"/>
      <c r="BV1174" s="180"/>
      <c r="BW1174" s="181"/>
      <c r="BX1174" s="177"/>
      <c r="BY1174"/>
      <c r="CA1174"/>
    </row>
    <row r="1175" spans="2:79" ht="18.75">
      <c r="B1175" s="1170" t="s">
        <v>2652</v>
      </c>
      <c r="C1175" s="335">
        <v>33701820000160</v>
      </c>
      <c r="D1175" s="1170" t="s">
        <v>11</v>
      </c>
      <c r="E1175" s="1170" t="s">
        <v>620</v>
      </c>
      <c r="F1175" s="1170" t="s">
        <v>663</v>
      </c>
      <c r="G1175" s="1172" t="s">
        <v>1414</v>
      </c>
      <c r="H1175" s="1172" t="s">
        <v>1414</v>
      </c>
      <c r="I1175" s="1172" t="s">
        <v>1414</v>
      </c>
      <c r="J1175" s="1172" t="s">
        <v>608</v>
      </c>
      <c r="K1175" s="1172" t="s">
        <v>48</v>
      </c>
      <c r="L1175" s="740" t="s">
        <v>1414</v>
      </c>
      <c r="M1175" s="740" t="s">
        <v>34</v>
      </c>
      <c r="N1175" s="1172" t="s">
        <v>3958</v>
      </c>
      <c r="O1175" s="1172" t="s">
        <v>1320</v>
      </c>
      <c r="P1175" s="783">
        <v>44047</v>
      </c>
      <c r="Q1175" s="741"/>
      <c r="R1175" s="741"/>
      <c r="S1175" s="784">
        <v>2</v>
      </c>
      <c r="T1175" s="742"/>
      <c r="U1175" s="743"/>
      <c r="V1175" s="742"/>
      <c r="W1175" s="743"/>
      <c r="X1175" s="742"/>
      <c r="Y1175" s="743"/>
      <c r="Z1175" s="742"/>
      <c r="AA1175" s="743"/>
      <c r="AB1175" s="742"/>
      <c r="AC1175" s="744"/>
      <c r="AD1175" s="785">
        <v>19959517000130</v>
      </c>
      <c r="AE1175" s="1178" t="s">
        <v>1755</v>
      </c>
      <c r="AF1175" s="786" t="s">
        <v>1756</v>
      </c>
      <c r="AG1175" s="787" t="s">
        <v>719</v>
      </c>
      <c r="AH1175" s="787" t="s">
        <v>2116</v>
      </c>
      <c r="AI1175" s="787">
        <v>5000</v>
      </c>
      <c r="AJ1175" s="787">
        <v>0</v>
      </c>
      <c r="AK1175" s="787">
        <v>0</v>
      </c>
      <c r="AL1175" s="742">
        <v>0.01</v>
      </c>
      <c r="AM1175" s="742">
        <v>0</v>
      </c>
      <c r="AN1175" s="743" t="s">
        <v>64</v>
      </c>
      <c r="AO1175" s="1172" t="s">
        <v>4623</v>
      </c>
      <c r="AP1175" s="1178" t="s">
        <v>1731</v>
      </c>
      <c r="AQ1175" s="745" t="s">
        <v>2187</v>
      </c>
      <c r="AR1175" s="742">
        <v>0</v>
      </c>
      <c r="AS1175" s="742">
        <v>0</v>
      </c>
      <c r="AT1175" s="742" t="s">
        <v>1414</v>
      </c>
      <c r="AU1175" s="742" t="s">
        <v>2724</v>
      </c>
      <c r="AX1175"/>
      <c r="AY1175" s="190"/>
      <c r="AZ1175" s="176"/>
      <c r="BA1175" s="176"/>
      <c r="BB1175" s="176"/>
      <c r="BC1175" s="751"/>
      <c r="BD1175" s="176"/>
      <c r="BE1175" s="176"/>
      <c r="BF1175" s="176"/>
      <c r="BG1175" s="176"/>
      <c r="BH1175" s="751"/>
      <c r="BI1175" s="178"/>
      <c r="BJ1175" s="191"/>
      <c r="BK1175" s="191"/>
      <c r="BL1175" s="191"/>
      <c r="BM1175" s="178"/>
      <c r="BN1175" s="178"/>
      <c r="BO1175" s="178"/>
      <c r="BP1175" s="178"/>
      <c r="BQ1175" s="178"/>
      <c r="BR1175" s="178"/>
      <c r="BS1175" s="178"/>
      <c r="BT1175" s="178"/>
      <c r="BU1175" s="179"/>
      <c r="BV1175" s="180"/>
      <c r="BW1175" s="181"/>
      <c r="BX1175" s="177"/>
      <c r="BY1175"/>
      <c r="CA1175"/>
    </row>
    <row r="1176" spans="2:79" ht="18.75">
      <c r="B1176" s="1170" t="s">
        <v>393</v>
      </c>
      <c r="C1176" s="335">
        <v>39669100000140</v>
      </c>
      <c r="D1176" s="1170" t="s">
        <v>14</v>
      </c>
      <c r="E1176" s="1170" t="s">
        <v>607</v>
      </c>
      <c r="F1176" s="1170" t="s">
        <v>1414</v>
      </c>
      <c r="G1176" s="1172" t="s">
        <v>1414</v>
      </c>
      <c r="H1176" s="1172" t="s">
        <v>34</v>
      </c>
      <c r="I1176" s="1172" t="s">
        <v>34</v>
      </c>
      <c r="J1176" s="1172" t="s">
        <v>608</v>
      </c>
      <c r="K1176" s="1172" t="s">
        <v>48</v>
      </c>
      <c r="L1176" s="740" t="s">
        <v>1414</v>
      </c>
      <c r="M1176" s="740" t="s">
        <v>34</v>
      </c>
      <c r="N1176" s="1172" t="s">
        <v>3959</v>
      </c>
      <c r="O1176" s="1172" t="s">
        <v>1320</v>
      </c>
      <c r="P1176" s="783">
        <v>44230</v>
      </c>
      <c r="Q1176" s="741">
        <v>13.15185018</v>
      </c>
      <c r="R1176" s="741">
        <v>17.023648366367354</v>
      </c>
      <c r="S1176" s="784">
        <v>32</v>
      </c>
      <c r="T1176" s="742">
        <v>-0.15559781158940744</v>
      </c>
      <c r="U1176" s="743">
        <v>-4.7871310085207819</v>
      </c>
      <c r="V1176" s="742">
        <v>-0.37018417155916916</v>
      </c>
      <c r="W1176" s="743">
        <v>-2.7983135022134555</v>
      </c>
      <c r="X1176" s="742">
        <v>-0.51499779833399173</v>
      </c>
      <c r="Y1176" s="743">
        <v>-2.5086206541420917</v>
      </c>
      <c r="Z1176" s="742"/>
      <c r="AA1176" s="743"/>
      <c r="AB1176" s="742">
        <v>0.28376446357055585</v>
      </c>
      <c r="AC1176" s="744">
        <v>-1.7707378785816041</v>
      </c>
      <c r="AD1176" s="785">
        <v>0</v>
      </c>
      <c r="AE1176" s="1178" t="s">
        <v>1755</v>
      </c>
      <c r="AF1176" s="786" t="s">
        <v>1756</v>
      </c>
      <c r="AG1176" s="787" t="s">
        <v>719</v>
      </c>
      <c r="AH1176" s="787" t="s">
        <v>1730</v>
      </c>
      <c r="AI1176" s="787">
        <v>1000</v>
      </c>
      <c r="AJ1176" s="787">
        <v>1000</v>
      </c>
      <c r="AK1176" s="787">
        <v>1000</v>
      </c>
      <c r="AL1176" s="742">
        <v>0.02</v>
      </c>
      <c r="AM1176" s="742">
        <v>0.2</v>
      </c>
      <c r="AN1176" s="743" t="s">
        <v>666</v>
      </c>
      <c r="AO1176" s="1172" t="s">
        <v>34</v>
      </c>
      <c r="AP1176" s="1178" t="s">
        <v>1727</v>
      </c>
      <c r="AQ1176" s="745" t="s">
        <v>694</v>
      </c>
      <c r="AR1176" s="742">
        <v>6.6660000000000001E-3</v>
      </c>
      <c r="AS1176" s="742">
        <v>6.6660000000000001E-3</v>
      </c>
      <c r="AT1176" s="742" t="s">
        <v>1414</v>
      </c>
      <c r="AU1176" s="742" t="s">
        <v>2724</v>
      </c>
      <c r="AX1176"/>
      <c r="AY1176" s="190"/>
      <c r="AZ1176" s="176"/>
      <c r="BA1176" s="176"/>
      <c r="BB1176" s="176"/>
      <c r="BC1176" s="751"/>
      <c r="BD1176" s="176"/>
      <c r="BE1176" s="176"/>
      <c r="BF1176" s="176"/>
      <c r="BG1176" s="176"/>
      <c r="BH1176" s="751"/>
      <c r="BI1176" s="178"/>
      <c r="BJ1176" s="191"/>
      <c r="BK1176" s="191"/>
      <c r="BL1176" s="191"/>
      <c r="BM1176" s="178"/>
      <c r="BN1176" s="178"/>
      <c r="BO1176" s="178"/>
      <c r="BP1176" s="178"/>
      <c r="BQ1176" s="178"/>
      <c r="BR1176" s="178"/>
      <c r="BS1176" s="178"/>
      <c r="BT1176" s="178"/>
      <c r="BU1176" s="179"/>
      <c r="BV1176" s="180"/>
      <c r="BW1176" s="181"/>
      <c r="BX1176" s="177"/>
      <c r="BY1176"/>
      <c r="CA1176"/>
    </row>
    <row r="1177" spans="2:79" ht="18.75">
      <c r="B1177" s="1170" t="s">
        <v>1206</v>
      </c>
      <c r="C1177" s="335">
        <v>41744647000105</v>
      </c>
      <c r="D1177" s="1170" t="s">
        <v>14</v>
      </c>
      <c r="E1177" s="1170" t="s">
        <v>607</v>
      </c>
      <c r="F1177" s="1170" t="s">
        <v>1414</v>
      </c>
      <c r="G1177" s="1172" t="s">
        <v>1414</v>
      </c>
      <c r="H1177" s="1172" t="s">
        <v>34</v>
      </c>
      <c r="I1177" s="1172" t="s">
        <v>34</v>
      </c>
      <c r="J1177" s="1172" t="s">
        <v>608</v>
      </c>
      <c r="K1177" s="1172" t="s">
        <v>48</v>
      </c>
      <c r="L1177" s="740" t="s">
        <v>1414</v>
      </c>
      <c r="M1177" s="740" t="s">
        <v>1411</v>
      </c>
      <c r="N1177" s="1172" t="s">
        <v>3960</v>
      </c>
      <c r="O1177" s="1172" t="s">
        <v>1323</v>
      </c>
      <c r="P1177" s="783">
        <v>44324</v>
      </c>
      <c r="Q1177" s="741">
        <v>0</v>
      </c>
      <c r="R1177" s="741">
        <v>5.349828846874999</v>
      </c>
      <c r="S1177" s="784">
        <v>16</v>
      </c>
      <c r="T1177" s="742">
        <v>-6.3465022133762927E-3</v>
      </c>
      <c r="U1177" s="743">
        <v>-0.19525684346686334</v>
      </c>
      <c r="V1177" s="742">
        <v>-8.973172218834724E-2</v>
      </c>
      <c r="W1177" s="743">
        <v>-0.67830423088844605</v>
      </c>
      <c r="X1177" s="742"/>
      <c r="Y1177" s="743"/>
      <c r="Z1177" s="742"/>
      <c r="AA1177" s="743"/>
      <c r="AB1177" s="742">
        <v>0.19191105418476728</v>
      </c>
      <c r="AC1177" s="744">
        <v>-1.1568902886396297</v>
      </c>
      <c r="AD1177" s="785">
        <v>41673080000123</v>
      </c>
      <c r="AE1177" s="1178" t="s">
        <v>2049</v>
      </c>
      <c r="AF1177" s="786" t="s">
        <v>1741</v>
      </c>
      <c r="AG1177" s="787" t="s">
        <v>1427</v>
      </c>
      <c r="AH1177" s="787" t="s">
        <v>1730</v>
      </c>
      <c r="AI1177" s="787">
        <v>1000</v>
      </c>
      <c r="AJ1177" s="787">
        <v>500</v>
      </c>
      <c r="AK1177" s="787">
        <v>300</v>
      </c>
      <c r="AL1177" s="742">
        <v>9.0000000000000011E-3</v>
      </c>
      <c r="AM1177" s="742">
        <v>0.1</v>
      </c>
      <c r="AN1177" s="743" t="s">
        <v>34</v>
      </c>
      <c r="AO1177" s="1172" t="s">
        <v>34</v>
      </c>
      <c r="AP1177" s="1178" t="s">
        <v>1727</v>
      </c>
      <c r="AQ1177" s="745" t="s">
        <v>659</v>
      </c>
      <c r="AR1177" s="742">
        <v>1.8E-3</v>
      </c>
      <c r="AS1177" s="742">
        <v>1.8E-3</v>
      </c>
      <c r="AT1177" s="742" t="s">
        <v>1414</v>
      </c>
      <c r="AU1177" s="742" t="s">
        <v>2724</v>
      </c>
      <c r="AX1177"/>
      <c r="AY1177" s="190"/>
      <c r="AZ1177" s="176"/>
      <c r="BA1177" s="176"/>
      <c r="BB1177" s="176"/>
      <c r="BC1177" s="751"/>
      <c r="BD1177" s="176"/>
      <c r="BE1177" s="176"/>
      <c r="BF1177" s="176"/>
      <c r="BG1177" s="176"/>
      <c r="BH1177" s="751"/>
      <c r="BI1177" s="178"/>
      <c r="BJ1177" s="191"/>
      <c r="BK1177" s="191"/>
      <c r="BL1177" s="191"/>
      <c r="BM1177" s="178"/>
      <c r="BN1177" s="178"/>
      <c r="BO1177" s="178"/>
      <c r="BP1177" s="178"/>
      <c r="BQ1177" s="178"/>
      <c r="BR1177" s="178"/>
      <c r="BS1177" s="178"/>
      <c r="BT1177" s="178"/>
      <c r="BU1177" s="179"/>
      <c r="BV1177" s="180"/>
      <c r="BW1177" s="181"/>
      <c r="BX1177" s="177"/>
      <c r="BY1177"/>
      <c r="CA1177"/>
    </row>
    <row r="1178" spans="2:79" ht="18.75">
      <c r="B1178" s="1170" t="s">
        <v>1207</v>
      </c>
      <c r="C1178" s="335">
        <v>38949124000190</v>
      </c>
      <c r="D1178" s="1170" t="s">
        <v>14</v>
      </c>
      <c r="E1178" s="1170" t="s">
        <v>607</v>
      </c>
      <c r="F1178" s="1170" t="s">
        <v>1414</v>
      </c>
      <c r="G1178" s="1172" t="s">
        <v>866</v>
      </c>
      <c r="H1178" s="1172" t="s">
        <v>34</v>
      </c>
      <c r="I1178" s="1172" t="s">
        <v>34</v>
      </c>
      <c r="J1178" s="1172" t="s">
        <v>690</v>
      </c>
      <c r="K1178" s="1172" t="s">
        <v>48</v>
      </c>
      <c r="L1178" s="740" t="s">
        <v>1414</v>
      </c>
      <c r="M1178" s="740" t="s">
        <v>34</v>
      </c>
      <c r="N1178" s="1172" t="s">
        <v>3961</v>
      </c>
      <c r="O1178" s="1172" t="s">
        <v>1320</v>
      </c>
      <c r="P1178" s="783">
        <v>44114</v>
      </c>
      <c r="Q1178" s="741">
        <v>10.76829156</v>
      </c>
      <c r="R1178" s="741">
        <v>17.546008649919358</v>
      </c>
      <c r="S1178" s="784">
        <v>9</v>
      </c>
      <c r="T1178" s="742">
        <v>4.645385090364762E-2</v>
      </c>
      <c r="U1178" s="743">
        <v>1.4292017853880379</v>
      </c>
      <c r="V1178" s="742">
        <v>-3.6352297733346917E-2</v>
      </c>
      <c r="W1178" s="743">
        <v>-0.27479598912955905</v>
      </c>
      <c r="X1178" s="742">
        <v>-2.8613234942793997E-2</v>
      </c>
      <c r="Y1178" s="743">
        <v>-0.13937875538792474</v>
      </c>
      <c r="Z1178" s="742"/>
      <c r="AA1178" s="743"/>
      <c r="AB1178" s="742">
        <v>0.30685319385213705</v>
      </c>
      <c r="AC1178" s="744">
        <v>-0.5495807565073394</v>
      </c>
      <c r="AD1178" s="785">
        <v>38948616000161</v>
      </c>
      <c r="AE1178" s="1178" t="s">
        <v>1743</v>
      </c>
      <c r="AF1178" s="786" t="s">
        <v>1741</v>
      </c>
      <c r="AG1178" s="787" t="s">
        <v>1427</v>
      </c>
      <c r="AH1178" s="787" t="s">
        <v>1726</v>
      </c>
      <c r="AI1178" s="787">
        <v>5000</v>
      </c>
      <c r="AJ1178" s="787">
        <v>5000</v>
      </c>
      <c r="AK1178" s="787">
        <v>5000</v>
      </c>
      <c r="AL1178" s="742">
        <v>1.2E-2</v>
      </c>
      <c r="AM1178" s="742">
        <v>0</v>
      </c>
      <c r="AN1178" s="743" t="s">
        <v>34</v>
      </c>
      <c r="AO1178" s="1172" t="s">
        <v>34</v>
      </c>
      <c r="AP1178" s="1178" t="s">
        <v>1727</v>
      </c>
      <c r="AQ1178" s="745" t="s">
        <v>687</v>
      </c>
      <c r="AR1178" s="742">
        <v>8.0000000000000002E-3</v>
      </c>
      <c r="AS1178" s="742">
        <v>8.0000000000000002E-3</v>
      </c>
      <c r="AT1178" s="742" t="s">
        <v>1414</v>
      </c>
      <c r="AU1178" s="742" t="s">
        <v>2724</v>
      </c>
      <c r="AX1178"/>
      <c r="AY1178" s="190"/>
      <c r="AZ1178" s="176"/>
      <c r="BA1178" s="176"/>
      <c r="BB1178" s="176"/>
      <c r="BC1178" s="751"/>
      <c r="BD1178" s="176"/>
      <c r="BE1178" s="176"/>
      <c r="BF1178" s="176"/>
      <c r="BG1178" s="176"/>
      <c r="BH1178" s="751"/>
      <c r="BI1178" s="178"/>
      <c r="BJ1178" s="191"/>
      <c r="BK1178" s="191"/>
      <c r="BL1178" s="191"/>
      <c r="BM1178" s="178"/>
      <c r="BN1178" s="178"/>
      <c r="BO1178" s="178"/>
      <c r="BP1178" s="178"/>
      <c r="BQ1178" s="178"/>
      <c r="BR1178" s="178"/>
      <c r="BS1178" s="178"/>
      <c r="BT1178" s="178"/>
      <c r="BU1178" s="179"/>
      <c r="BV1178" s="180"/>
      <c r="BW1178" s="181"/>
      <c r="BX1178" s="177"/>
      <c r="BY1178"/>
      <c r="CA1178"/>
    </row>
    <row r="1179" spans="2:79" ht="18.75">
      <c r="B1179" s="1170" t="s">
        <v>1694</v>
      </c>
      <c r="C1179" s="335">
        <v>38948616000161</v>
      </c>
      <c r="D1179" s="1170" t="s">
        <v>14</v>
      </c>
      <c r="E1179" s="1170" t="s">
        <v>607</v>
      </c>
      <c r="F1179" s="1170" t="s">
        <v>1414</v>
      </c>
      <c r="G1179" s="1172" t="s">
        <v>866</v>
      </c>
      <c r="H1179" s="1172" t="s">
        <v>34</v>
      </c>
      <c r="I1179" s="1172" t="s">
        <v>34</v>
      </c>
      <c r="J1179" s="1172" t="s">
        <v>690</v>
      </c>
      <c r="K1179" s="1172" t="s">
        <v>48</v>
      </c>
      <c r="L1179" s="740" t="s">
        <v>1414</v>
      </c>
      <c r="M1179" s="740" t="s">
        <v>34</v>
      </c>
      <c r="N1179" s="1172" t="s">
        <v>3962</v>
      </c>
      <c r="O1179" s="1172" t="s">
        <v>1320</v>
      </c>
      <c r="P1179" s="783">
        <v>44114</v>
      </c>
      <c r="Q1179" s="741">
        <v>10.69358414</v>
      </c>
      <c r="R1179" s="741">
        <v>17.385633842570286</v>
      </c>
      <c r="S1179" s="784">
        <v>9</v>
      </c>
      <c r="T1179" s="742">
        <v>4.9777251981761195E-2</v>
      </c>
      <c r="U1179" s="743">
        <v>1.5314497295735972</v>
      </c>
      <c r="V1179" s="742">
        <v>-4.3263121961829465E-2</v>
      </c>
      <c r="W1179" s="743">
        <v>-0.32703661483901236</v>
      </c>
      <c r="X1179" s="742">
        <v>-2.5842950354599492E-2</v>
      </c>
      <c r="Y1179" s="743">
        <v>-0.1258843420947455</v>
      </c>
      <c r="Z1179" s="742"/>
      <c r="AA1179" s="743"/>
      <c r="AB1179" s="742">
        <v>0.31053038098797214</v>
      </c>
      <c r="AC1179" s="744">
        <v>-0.56532772762492745</v>
      </c>
      <c r="AD1179" s="785">
        <v>0</v>
      </c>
      <c r="AE1179" s="1178" t="s">
        <v>1743</v>
      </c>
      <c r="AF1179" s="786" t="s">
        <v>1741</v>
      </c>
      <c r="AG1179" s="787" t="s">
        <v>1427</v>
      </c>
      <c r="AH1179" s="787" t="s">
        <v>1726</v>
      </c>
      <c r="AI1179" s="787">
        <v>2000000</v>
      </c>
      <c r="AJ1179" s="787">
        <v>1000</v>
      </c>
      <c r="AK1179" s="787">
        <v>2000000</v>
      </c>
      <c r="AL1179" s="742">
        <v>2E-3</v>
      </c>
      <c r="AM1179" s="742">
        <v>0</v>
      </c>
      <c r="AN1179" s="743" t="s">
        <v>34</v>
      </c>
      <c r="AO1179" s="1172" t="s">
        <v>34</v>
      </c>
      <c r="AP1179" s="1178" t="s">
        <v>1727</v>
      </c>
      <c r="AQ1179" s="745" t="s">
        <v>687</v>
      </c>
      <c r="AR1179" s="742">
        <v>0</v>
      </c>
      <c r="AS1179" s="742">
        <v>0</v>
      </c>
      <c r="AT1179" s="742" t="s">
        <v>1414</v>
      </c>
      <c r="AU1179" s="742" t="s">
        <v>2724</v>
      </c>
      <c r="AX1179"/>
      <c r="AY1179" s="190"/>
      <c r="AZ1179" s="176"/>
      <c r="BA1179" s="176"/>
      <c r="BB1179" s="176"/>
      <c r="BC1179" s="751"/>
      <c r="BD1179" s="176"/>
      <c r="BE1179" s="176"/>
      <c r="BF1179" s="176"/>
      <c r="BG1179" s="176"/>
      <c r="BH1179" s="751"/>
      <c r="BI1179" s="178"/>
      <c r="BJ1179" s="191"/>
      <c r="BK1179" s="191"/>
      <c r="BL1179" s="191"/>
      <c r="BM1179" s="178"/>
      <c r="BN1179" s="178"/>
      <c r="BO1179" s="178"/>
      <c r="BP1179" s="178"/>
      <c r="BQ1179" s="178"/>
      <c r="BR1179" s="178"/>
      <c r="BS1179" s="178"/>
      <c r="BT1179" s="178"/>
      <c r="BU1179" s="179"/>
      <c r="BV1179" s="180"/>
      <c r="BW1179" s="181"/>
      <c r="BX1179" s="177"/>
      <c r="BY1179"/>
      <c r="CA1179"/>
    </row>
    <row r="1180" spans="2:79" ht="18.75">
      <c r="B1180" s="1170" t="s">
        <v>595</v>
      </c>
      <c r="C1180" s="335">
        <v>41922414000155</v>
      </c>
      <c r="D1180" s="1170" t="s">
        <v>14</v>
      </c>
      <c r="E1180" s="1170" t="s">
        <v>607</v>
      </c>
      <c r="F1180" s="1170" t="s">
        <v>1414</v>
      </c>
      <c r="G1180" s="1172" t="s">
        <v>1414</v>
      </c>
      <c r="H1180" s="1172" t="s">
        <v>34</v>
      </c>
      <c r="I1180" s="1172" t="s">
        <v>34</v>
      </c>
      <c r="J1180" s="1172" t="s">
        <v>608</v>
      </c>
      <c r="K1180" s="1172" t="s">
        <v>48</v>
      </c>
      <c r="L1180" s="740" t="s">
        <v>1414</v>
      </c>
      <c r="M1180" s="740" t="s">
        <v>34</v>
      </c>
      <c r="N1180" s="1172" t="s">
        <v>3963</v>
      </c>
      <c r="O1180" s="1172" t="s">
        <v>1320</v>
      </c>
      <c r="P1180" s="783">
        <v>44360</v>
      </c>
      <c r="Q1180" s="741">
        <v>4.1631759600000002</v>
      </c>
      <c r="R1180" s="741">
        <v>4.5123793846530633</v>
      </c>
      <c r="S1180" s="784">
        <v>32</v>
      </c>
      <c r="T1180" s="742">
        <v>-6.6484050547696683E-2</v>
      </c>
      <c r="U1180" s="743">
        <v>-2.0454520323768386</v>
      </c>
      <c r="V1180" s="742">
        <v>-0.20452280977358095</v>
      </c>
      <c r="W1180" s="743">
        <v>-1.5460383886472246</v>
      </c>
      <c r="X1180" s="742"/>
      <c r="Y1180" s="743"/>
      <c r="Z1180" s="742"/>
      <c r="AA1180" s="743"/>
      <c r="AB1180" s="742">
        <v>0.22846744572538716</v>
      </c>
      <c r="AC1180" s="744">
        <v>-1.4742193198895579</v>
      </c>
      <c r="AD1180" s="785">
        <v>41902964000102</v>
      </c>
      <c r="AE1180" s="1178" t="s">
        <v>2047</v>
      </c>
      <c r="AF1180" s="786" t="s">
        <v>1765</v>
      </c>
      <c r="AG1180" s="787" t="s">
        <v>719</v>
      </c>
      <c r="AH1180" s="787" t="s">
        <v>1730</v>
      </c>
      <c r="AI1180" s="787">
        <v>5000</v>
      </c>
      <c r="AJ1180" s="787">
        <v>500</v>
      </c>
      <c r="AK1180" s="787">
        <v>2500</v>
      </c>
      <c r="AL1180" s="742">
        <v>1.89E-2</v>
      </c>
      <c r="AM1180" s="742">
        <v>0</v>
      </c>
      <c r="AN1180" s="743" t="s">
        <v>666</v>
      </c>
      <c r="AO1180" s="1172" t="s">
        <v>34</v>
      </c>
      <c r="AP1180" s="1178" t="s">
        <v>1727</v>
      </c>
      <c r="AQ1180" s="745" t="s">
        <v>659</v>
      </c>
      <c r="AR1180" s="742">
        <v>6.2993700000000003E-3</v>
      </c>
      <c r="AS1180" s="742">
        <v>6.2993700000000003E-3</v>
      </c>
      <c r="AT1180" s="742" t="s">
        <v>1414</v>
      </c>
      <c r="AU1180" s="742" t="s">
        <v>2724</v>
      </c>
      <c r="AX1180"/>
      <c r="AY1180" s="190"/>
      <c r="AZ1180" s="176"/>
      <c r="BA1180" s="176"/>
      <c r="BB1180" s="176"/>
      <c r="BC1180" s="751"/>
      <c r="BD1180" s="176"/>
      <c r="BE1180" s="176"/>
      <c r="BF1180" s="176"/>
      <c r="BG1180" s="176"/>
      <c r="BH1180" s="751"/>
      <c r="BI1180" s="178"/>
      <c r="BJ1180" s="191"/>
      <c r="BK1180" s="191"/>
      <c r="BL1180" s="191"/>
      <c r="BM1180" s="178"/>
      <c r="BN1180" s="178"/>
      <c r="BO1180" s="178"/>
      <c r="BP1180" s="178"/>
      <c r="BQ1180" s="178"/>
      <c r="BR1180" s="178"/>
      <c r="BS1180" s="178"/>
      <c r="BT1180" s="178"/>
      <c r="BU1180" s="179"/>
      <c r="BV1180" s="180"/>
      <c r="BW1180" s="181"/>
      <c r="BX1180" s="177"/>
      <c r="BY1180"/>
      <c r="CA1180"/>
    </row>
    <row r="1181" spans="2:79" ht="18.75">
      <c r="B1181" s="1170" t="s">
        <v>540</v>
      </c>
      <c r="C1181" s="335">
        <v>41922498000127</v>
      </c>
      <c r="D1181" s="1170" t="s">
        <v>14</v>
      </c>
      <c r="E1181" s="1170" t="s">
        <v>614</v>
      </c>
      <c r="F1181" s="1170" t="s">
        <v>1414</v>
      </c>
      <c r="G1181" s="1172" t="s">
        <v>1414</v>
      </c>
      <c r="H1181" s="1172" t="s">
        <v>865</v>
      </c>
      <c r="I1181" s="1172" t="s">
        <v>34</v>
      </c>
      <c r="J1181" s="1172" t="s">
        <v>608</v>
      </c>
      <c r="K1181" s="1172" t="s">
        <v>48</v>
      </c>
      <c r="L1181" s="740" t="s">
        <v>1414</v>
      </c>
      <c r="M1181" s="740" t="s">
        <v>34</v>
      </c>
      <c r="N1181" s="1172" t="s">
        <v>3964</v>
      </c>
      <c r="O1181" s="1172" t="s">
        <v>1320</v>
      </c>
      <c r="P1181" s="783">
        <v>44377</v>
      </c>
      <c r="Q1181" s="741">
        <v>0</v>
      </c>
      <c r="R1181" s="741">
        <v>0</v>
      </c>
      <c r="S1181" s="784">
        <v>32</v>
      </c>
      <c r="T1181" s="742"/>
      <c r="U1181" s="743"/>
      <c r="V1181" s="742"/>
      <c r="W1181" s="743"/>
      <c r="X1181" s="742"/>
      <c r="Y1181" s="743"/>
      <c r="Z1181" s="742"/>
      <c r="AA1181" s="743"/>
      <c r="AB1181" s="742"/>
      <c r="AC1181" s="744"/>
      <c r="AD1181" s="785">
        <v>41902620000101</v>
      </c>
      <c r="AE1181" s="1178" t="s">
        <v>2047</v>
      </c>
      <c r="AF1181" s="786" t="s">
        <v>1765</v>
      </c>
      <c r="AG1181" s="787" t="s">
        <v>719</v>
      </c>
      <c r="AH1181" s="787" t="s">
        <v>1726</v>
      </c>
      <c r="AI1181" s="787">
        <v>5000</v>
      </c>
      <c r="AJ1181" s="787">
        <v>500</v>
      </c>
      <c r="AK1181" s="787">
        <v>2500</v>
      </c>
      <c r="AL1181" s="742">
        <v>1.89E-2</v>
      </c>
      <c r="AM1181" s="742">
        <v>0.2</v>
      </c>
      <c r="AN1181" s="743" t="s">
        <v>2138</v>
      </c>
      <c r="AO1181" s="1172" t="s">
        <v>34</v>
      </c>
      <c r="AP1181" s="1178" t="s">
        <v>1742</v>
      </c>
      <c r="AQ1181" s="745" t="s">
        <v>674</v>
      </c>
      <c r="AR1181" s="742">
        <v>6.2993700000000003E-3</v>
      </c>
      <c r="AS1181" s="742">
        <v>6.2993700000000003E-3</v>
      </c>
      <c r="AT1181" s="742" t="s">
        <v>1414</v>
      </c>
      <c r="AU1181" s="742" t="s">
        <v>2724</v>
      </c>
      <c r="AX1181"/>
      <c r="AY1181" s="190"/>
      <c r="AZ1181" s="176"/>
      <c r="BA1181" s="176"/>
      <c r="BB1181" s="176"/>
      <c r="BC1181" s="751"/>
      <c r="BD1181" s="176"/>
      <c r="BE1181" s="176"/>
      <c r="BF1181" s="176"/>
      <c r="BG1181" s="176"/>
      <c r="BH1181" s="751"/>
      <c r="BI1181" s="178"/>
      <c r="BJ1181" s="191"/>
      <c r="BK1181" s="191"/>
      <c r="BL1181" s="191"/>
      <c r="BM1181" s="178"/>
      <c r="BN1181" s="178"/>
      <c r="BO1181" s="178"/>
      <c r="BP1181" s="178"/>
      <c r="BQ1181" s="178"/>
      <c r="BR1181" s="178"/>
      <c r="BS1181" s="178"/>
      <c r="BT1181" s="178"/>
      <c r="BU1181" s="179"/>
      <c r="BV1181" s="180"/>
      <c r="BW1181" s="181"/>
      <c r="BX1181" s="177"/>
      <c r="BY1181"/>
      <c r="CA1181"/>
    </row>
    <row r="1182" spans="2:79" ht="18.75">
      <c r="B1182" s="1170" t="s">
        <v>394</v>
      </c>
      <c r="C1182" s="335">
        <v>12120451000141</v>
      </c>
      <c r="D1182" s="1170" t="s">
        <v>13</v>
      </c>
      <c r="E1182" s="1170" t="s">
        <v>615</v>
      </c>
      <c r="F1182" s="1170" t="s">
        <v>619</v>
      </c>
      <c r="G1182" s="1172" t="s">
        <v>34</v>
      </c>
      <c r="H1182" s="1172" t="s">
        <v>1336</v>
      </c>
      <c r="I1182" s="1172" t="s">
        <v>34</v>
      </c>
      <c r="J1182" s="1172" t="s">
        <v>1414</v>
      </c>
      <c r="K1182" s="1172" t="s">
        <v>48</v>
      </c>
      <c r="L1182" s="740" t="s">
        <v>1414</v>
      </c>
      <c r="M1182" s="740" t="s">
        <v>34</v>
      </c>
      <c r="N1182" s="1172" t="s">
        <v>3965</v>
      </c>
      <c r="O1182" s="1172" t="s">
        <v>1320</v>
      </c>
      <c r="P1182" s="783">
        <v>40384</v>
      </c>
      <c r="Q1182" s="741">
        <v>15.259397999999999</v>
      </c>
      <c r="R1182" s="741">
        <v>19.950292393574298</v>
      </c>
      <c r="S1182" s="784">
        <v>1</v>
      </c>
      <c r="T1182" s="742">
        <v>-1.5924564833861843E-2</v>
      </c>
      <c r="U1182" s="743">
        <v>-0.4899360558781104</v>
      </c>
      <c r="V1182" s="742">
        <v>9.4388255971112667E-2</v>
      </c>
      <c r="W1182" s="743">
        <v>0.71350411883325748</v>
      </c>
      <c r="X1182" s="742">
        <v>0.14273802186099926</v>
      </c>
      <c r="Y1182" s="743">
        <v>0.69529530209693291</v>
      </c>
      <c r="Z1182" s="742">
        <v>0.16700574363540843</v>
      </c>
      <c r="AA1182" s="743">
        <v>0.71961306335074648</v>
      </c>
      <c r="AB1182" s="742">
        <v>0.1004057037675965</v>
      </c>
      <c r="AC1182" s="744">
        <v>-0.37746916048929152</v>
      </c>
      <c r="AD1182" s="785">
        <v>0</v>
      </c>
      <c r="AE1182" s="1178" t="s">
        <v>1860</v>
      </c>
      <c r="AF1182" s="786" t="s">
        <v>1741</v>
      </c>
      <c r="AG1182" s="787" t="s">
        <v>1427</v>
      </c>
      <c r="AH1182" s="787" t="s">
        <v>1730</v>
      </c>
      <c r="AI1182" s="787">
        <v>1000</v>
      </c>
      <c r="AJ1182" s="787">
        <v>1000</v>
      </c>
      <c r="AK1182" s="787">
        <v>1000</v>
      </c>
      <c r="AL1182" s="742">
        <v>0.02</v>
      </c>
      <c r="AM1182" s="742">
        <v>0.2</v>
      </c>
      <c r="AN1182" s="743" t="s">
        <v>64</v>
      </c>
      <c r="AO1182" s="1172" t="s">
        <v>34</v>
      </c>
      <c r="AP1182" s="1178" t="s">
        <v>1742</v>
      </c>
      <c r="AQ1182" s="745" t="s">
        <v>668</v>
      </c>
      <c r="AR1182" s="742">
        <v>4.0000000000000001E-3</v>
      </c>
      <c r="AS1182" s="742">
        <v>4.0000000000000001E-3</v>
      </c>
      <c r="AT1182" s="742" t="s">
        <v>1414</v>
      </c>
      <c r="AU1182" s="742" t="s">
        <v>2724</v>
      </c>
      <c r="AX1182"/>
      <c r="AY1182" s="190"/>
      <c r="AZ1182" s="176"/>
      <c r="BA1182" s="176"/>
      <c r="BB1182" s="176"/>
      <c r="BC1182" s="751"/>
      <c r="BD1182" s="176"/>
      <c r="BE1182" s="176"/>
      <c r="BF1182" s="176"/>
      <c r="BG1182" s="176"/>
      <c r="BH1182" s="751"/>
      <c r="BI1182" s="178"/>
      <c r="BJ1182" s="191"/>
      <c r="BK1182" s="191"/>
      <c r="BL1182" s="191"/>
      <c r="BM1182" s="178"/>
      <c r="BN1182" s="178"/>
      <c r="BO1182" s="178"/>
      <c r="BP1182" s="178"/>
      <c r="BQ1182" s="178"/>
      <c r="BR1182" s="178"/>
      <c r="BS1182" s="178"/>
      <c r="BT1182" s="178"/>
      <c r="BU1182" s="179"/>
      <c r="BV1182" s="180"/>
      <c r="BW1182" s="181"/>
      <c r="BX1182" s="177"/>
      <c r="BY1182"/>
      <c r="CA1182"/>
    </row>
    <row r="1183" spans="2:79" ht="18.75">
      <c r="B1183" s="1170" t="s">
        <v>395</v>
      </c>
      <c r="C1183" s="335">
        <v>3618010000183</v>
      </c>
      <c r="D1183" s="1170" t="s">
        <v>14</v>
      </c>
      <c r="E1183" s="1170" t="s">
        <v>607</v>
      </c>
      <c r="F1183" s="1170" t="s">
        <v>1414</v>
      </c>
      <c r="G1183" s="1172" t="s">
        <v>1414</v>
      </c>
      <c r="H1183" s="1172" t="s">
        <v>34</v>
      </c>
      <c r="I1183" s="1172" t="s">
        <v>34</v>
      </c>
      <c r="J1183" s="1172" t="s">
        <v>608</v>
      </c>
      <c r="K1183" s="1172" t="s">
        <v>48</v>
      </c>
      <c r="L1183" s="740" t="s">
        <v>1414</v>
      </c>
      <c r="M1183" s="740" t="s">
        <v>34</v>
      </c>
      <c r="N1183" s="1172" t="s">
        <v>3966</v>
      </c>
      <c r="O1183" s="1172" t="s">
        <v>1320</v>
      </c>
      <c r="P1183" s="783">
        <v>40551</v>
      </c>
      <c r="Q1183" s="741">
        <v>14.99537145</v>
      </c>
      <c r="R1183" s="741">
        <v>20.901949501445774</v>
      </c>
      <c r="S1183" s="784">
        <v>17</v>
      </c>
      <c r="T1183" s="742">
        <v>-5.2846866626176991E-2</v>
      </c>
      <c r="U1183" s="743">
        <v>-1.6258896660893412</v>
      </c>
      <c r="V1183" s="742">
        <v>-0.394858929598496</v>
      </c>
      <c r="W1183" s="743">
        <v>-2.9848360871594246</v>
      </c>
      <c r="X1183" s="742">
        <v>-0.46410784280151129</v>
      </c>
      <c r="Y1183" s="743">
        <v>-2.2607291214983745</v>
      </c>
      <c r="Z1183" s="742">
        <v>0.1075531705427426</v>
      </c>
      <c r="AA1183" s="743">
        <v>0.46343715397186314</v>
      </c>
      <c r="AB1183" s="742">
        <v>0.43282467347306791</v>
      </c>
      <c r="AC1183" s="744">
        <v>-1.2179232714465411</v>
      </c>
      <c r="AD1183" s="785">
        <v>0</v>
      </c>
      <c r="AE1183" s="1178" t="s">
        <v>1860</v>
      </c>
      <c r="AF1183" s="786" t="s">
        <v>1741</v>
      </c>
      <c r="AG1183" s="787" t="s">
        <v>1427</v>
      </c>
      <c r="AH1183" s="787" t="s">
        <v>1730</v>
      </c>
      <c r="AI1183" s="787">
        <v>1000</v>
      </c>
      <c r="AJ1183" s="787">
        <v>1000</v>
      </c>
      <c r="AK1183" s="787">
        <v>1000</v>
      </c>
      <c r="AL1183" s="742">
        <v>0.02</v>
      </c>
      <c r="AM1183" s="742">
        <v>0.2</v>
      </c>
      <c r="AN1183" s="743" t="s">
        <v>666</v>
      </c>
      <c r="AO1183" s="1172" t="s">
        <v>34</v>
      </c>
      <c r="AP1183" s="1178" t="s">
        <v>1727</v>
      </c>
      <c r="AQ1183" s="745" t="s">
        <v>659</v>
      </c>
      <c r="AR1183" s="742">
        <v>4.0000000000000001E-3</v>
      </c>
      <c r="AS1183" s="742">
        <v>4.0000000000000001E-3</v>
      </c>
      <c r="AT1183" s="742" t="s">
        <v>1414</v>
      </c>
      <c r="AU1183" s="742" t="s">
        <v>2724</v>
      </c>
      <c r="AX1183"/>
      <c r="AY1183" s="190"/>
      <c r="AZ1183" s="176"/>
      <c r="BA1183" s="176"/>
      <c r="BB1183" s="176"/>
      <c r="BC1183" s="751"/>
      <c r="BD1183" s="176"/>
      <c r="BE1183" s="176"/>
      <c r="BF1183" s="176"/>
      <c r="BG1183" s="176"/>
      <c r="BH1183" s="751"/>
      <c r="BI1183" s="178"/>
      <c r="BJ1183" s="191"/>
      <c r="BK1183" s="191"/>
      <c r="BL1183" s="191"/>
      <c r="BM1183" s="178"/>
      <c r="BN1183" s="178"/>
      <c r="BO1183" s="178"/>
      <c r="BP1183" s="178"/>
      <c r="BQ1183" s="178"/>
      <c r="BR1183" s="178"/>
      <c r="BS1183" s="178"/>
      <c r="BT1183" s="178"/>
      <c r="BU1183" s="179"/>
      <c r="BV1183" s="180"/>
      <c r="BW1183" s="181"/>
      <c r="BX1183" s="177"/>
      <c r="BY1183"/>
      <c r="CA1183"/>
    </row>
    <row r="1184" spans="2:79" ht="18.75">
      <c r="B1184" s="1170" t="s">
        <v>1208</v>
      </c>
      <c r="C1184" s="335">
        <v>16599959000125</v>
      </c>
      <c r="D1184" s="1170" t="s">
        <v>11</v>
      </c>
      <c r="E1184" s="1170" t="s">
        <v>620</v>
      </c>
      <c r="F1184" s="1170" t="s">
        <v>663</v>
      </c>
      <c r="G1184" s="1172" t="s">
        <v>738</v>
      </c>
      <c r="H1184" s="1172" t="s">
        <v>34</v>
      </c>
      <c r="I1184" s="1172" t="s">
        <v>34</v>
      </c>
      <c r="J1184" s="1172" t="s">
        <v>608</v>
      </c>
      <c r="K1184" s="1172" t="s">
        <v>48</v>
      </c>
      <c r="L1184" s="740" t="s">
        <v>1414</v>
      </c>
      <c r="M1184" s="740" t="s">
        <v>34</v>
      </c>
      <c r="N1184" s="1172" t="s">
        <v>3967</v>
      </c>
      <c r="O1184" s="1172" t="s">
        <v>1320</v>
      </c>
      <c r="P1184" s="783">
        <v>41182</v>
      </c>
      <c r="Q1184" s="741">
        <v>182.937164</v>
      </c>
      <c r="R1184" s="741">
        <v>122.91082656224896</v>
      </c>
      <c r="S1184" s="784">
        <v>15</v>
      </c>
      <c r="T1184" s="742">
        <v>-3.4042963004322635E-3</v>
      </c>
      <c r="U1184" s="743">
        <v>-0.10473677113786153</v>
      </c>
      <c r="V1184" s="742">
        <v>0.11083818607183149</v>
      </c>
      <c r="W1184" s="743">
        <v>0.83785319977161254</v>
      </c>
      <c r="X1184" s="742">
        <v>0.2179100639645124</v>
      </c>
      <c r="Y1184" s="743">
        <v>1.0614680081647234</v>
      </c>
      <c r="Z1184" s="742">
        <v>0.23731773387135657</v>
      </c>
      <c r="AA1184" s="743">
        <v>1.0225812462561086</v>
      </c>
      <c r="AB1184" s="742">
        <v>1.2713926186333047E-2</v>
      </c>
      <c r="AC1184" s="744">
        <v>-1.6871363176412286</v>
      </c>
      <c r="AD1184" s="785">
        <v>0</v>
      </c>
      <c r="AE1184" s="1178" t="s">
        <v>1860</v>
      </c>
      <c r="AF1184" s="786" t="s">
        <v>1741</v>
      </c>
      <c r="AG1184" s="787" t="s">
        <v>1427</v>
      </c>
      <c r="AH1184" s="787" t="s">
        <v>1730</v>
      </c>
      <c r="AI1184" s="787">
        <v>500</v>
      </c>
      <c r="AJ1184" s="787">
        <v>0</v>
      </c>
      <c r="AK1184" s="787">
        <v>0</v>
      </c>
      <c r="AL1184" s="742">
        <v>7.4999999999999997E-3</v>
      </c>
      <c r="AM1184" s="742">
        <v>0</v>
      </c>
      <c r="AN1184" s="743" t="s">
        <v>64</v>
      </c>
      <c r="AO1184" s="1172" t="s">
        <v>34</v>
      </c>
      <c r="AP1184" s="1178" t="s">
        <v>1731</v>
      </c>
      <c r="AQ1184" s="745" t="s">
        <v>675</v>
      </c>
      <c r="AR1184" s="742">
        <v>1.5E-3</v>
      </c>
      <c r="AS1184" s="742">
        <v>1.5E-3</v>
      </c>
      <c r="AT1184" s="742" t="s">
        <v>1414</v>
      </c>
      <c r="AU1184" s="742" t="s">
        <v>2724</v>
      </c>
      <c r="AX1184"/>
      <c r="AY1184" s="190"/>
      <c r="AZ1184" s="176"/>
      <c r="BA1184" s="176"/>
      <c r="BB1184" s="176"/>
      <c r="BC1184" s="751"/>
      <c r="BD1184" s="176"/>
      <c r="BE1184" s="176"/>
      <c r="BF1184" s="176"/>
      <c r="BG1184" s="176"/>
      <c r="BH1184" s="751"/>
      <c r="BI1184" s="178"/>
      <c r="BJ1184" s="191"/>
      <c r="BK1184" s="191"/>
      <c r="BL1184" s="191"/>
      <c r="BM1184" s="178"/>
      <c r="BN1184" s="178"/>
      <c r="BO1184" s="178"/>
      <c r="BP1184" s="178"/>
      <c r="BQ1184" s="178"/>
      <c r="BR1184" s="178"/>
      <c r="BS1184" s="178"/>
      <c r="BT1184" s="178"/>
      <c r="BU1184" s="179"/>
      <c r="BV1184" s="180"/>
      <c r="BW1184" s="181"/>
      <c r="BX1184" s="177"/>
      <c r="BY1184"/>
      <c r="CA1184"/>
    </row>
    <row r="1185" spans="2:79" ht="18.75">
      <c r="B1185" s="1170" t="s">
        <v>1209</v>
      </c>
      <c r="C1185" s="335">
        <v>42922205000174</v>
      </c>
      <c r="D1185" s="1170" t="s">
        <v>14</v>
      </c>
      <c r="E1185" s="1170" t="s">
        <v>607</v>
      </c>
      <c r="F1185" s="1170" t="s">
        <v>1414</v>
      </c>
      <c r="G1185" s="1172" t="s">
        <v>1414</v>
      </c>
      <c r="H1185" s="1172" t="s">
        <v>34</v>
      </c>
      <c r="I1185" s="1172" t="s">
        <v>34</v>
      </c>
      <c r="J1185" s="1172" t="s">
        <v>608</v>
      </c>
      <c r="K1185" s="1172" t="s">
        <v>48</v>
      </c>
      <c r="L1185" s="740" t="s">
        <v>1414</v>
      </c>
      <c r="M1185" s="740" t="s">
        <v>1411</v>
      </c>
      <c r="N1185" s="1172" t="s">
        <v>3968</v>
      </c>
      <c r="O1185" s="1172" t="s">
        <v>1320</v>
      </c>
      <c r="P1185" s="783">
        <v>44400</v>
      </c>
      <c r="Q1185" s="741">
        <v>80.325533800000002</v>
      </c>
      <c r="R1185" s="741">
        <v>48.468064526593388</v>
      </c>
      <c r="S1185" s="784">
        <v>92</v>
      </c>
      <c r="T1185" s="742">
        <v>-2.5854137617710604E-2</v>
      </c>
      <c r="U1185" s="743">
        <v>-0.79542984971346264</v>
      </c>
      <c r="V1185" s="742">
        <v>-3.061965654100629E-2</v>
      </c>
      <c r="W1185" s="743">
        <v>-0.2314615397275058</v>
      </c>
      <c r="X1185" s="742"/>
      <c r="Y1185" s="743"/>
      <c r="Z1185" s="742"/>
      <c r="AA1185" s="743"/>
      <c r="AB1185" s="742">
        <v>0.24746316799038054</v>
      </c>
      <c r="AC1185" s="744">
        <v>-0.65831198454528272</v>
      </c>
      <c r="AD1185" s="785">
        <v>27389566000103</v>
      </c>
      <c r="AE1185" s="1178" t="s">
        <v>1914</v>
      </c>
      <c r="AF1185" s="786" t="s">
        <v>1738</v>
      </c>
      <c r="AG1185" s="787" t="s">
        <v>741</v>
      </c>
      <c r="AH1185" s="787" t="s">
        <v>1730</v>
      </c>
      <c r="AI1185" s="787">
        <v>1000</v>
      </c>
      <c r="AJ1185" s="787">
        <v>1000</v>
      </c>
      <c r="AK1185" s="787">
        <v>0</v>
      </c>
      <c r="AL1185" s="742">
        <v>0</v>
      </c>
      <c r="AM1185" s="742">
        <v>0</v>
      </c>
      <c r="AN1185" s="743" t="s">
        <v>2119</v>
      </c>
      <c r="AO1185" s="1172" t="s">
        <v>34</v>
      </c>
      <c r="AP1185" s="1178" t="s">
        <v>1727</v>
      </c>
      <c r="AQ1185" s="745" t="s">
        <v>659</v>
      </c>
      <c r="AR1185" s="742">
        <v>2.333E-3</v>
      </c>
      <c r="AS1185" s="742">
        <v>2.333E-3</v>
      </c>
      <c r="AT1185" s="742" t="s">
        <v>1414</v>
      </c>
      <c r="AU1185" s="742" t="s">
        <v>2724</v>
      </c>
      <c r="AX1185"/>
      <c r="AY1185" s="190"/>
      <c r="AZ1185" s="176"/>
      <c r="BA1185" s="176"/>
      <c r="BB1185" s="176"/>
      <c r="BC1185" s="751"/>
      <c r="BD1185" s="176"/>
      <c r="BE1185" s="176"/>
      <c r="BF1185" s="176"/>
      <c r="BG1185" s="176"/>
      <c r="BH1185" s="751"/>
      <c r="BI1185" s="178"/>
      <c r="BJ1185" s="191"/>
      <c r="BK1185" s="191"/>
      <c r="BL1185" s="191"/>
      <c r="BM1185" s="178"/>
      <c r="BN1185" s="178"/>
      <c r="BO1185" s="178"/>
      <c r="BP1185" s="178"/>
      <c r="BQ1185" s="178"/>
      <c r="BR1185" s="178"/>
      <c r="BS1185" s="178"/>
      <c r="BT1185" s="178"/>
      <c r="BU1185" s="179"/>
      <c r="BV1185" s="180"/>
      <c r="BW1185" s="181"/>
      <c r="BX1185" s="177"/>
      <c r="BY1185"/>
      <c r="CA1185"/>
    </row>
    <row r="1186" spans="2:79" ht="18.75">
      <c r="B1186" s="1170" t="s">
        <v>1210</v>
      </c>
      <c r="C1186" s="335">
        <v>39346123000114</v>
      </c>
      <c r="D1186" s="1170" t="s">
        <v>14</v>
      </c>
      <c r="E1186" s="1170" t="s">
        <v>607</v>
      </c>
      <c r="F1186" s="1170" t="s">
        <v>1414</v>
      </c>
      <c r="G1186" s="1172" t="s">
        <v>1414</v>
      </c>
      <c r="H1186" s="1172" t="s">
        <v>34</v>
      </c>
      <c r="I1186" s="1172" t="s">
        <v>34</v>
      </c>
      <c r="J1186" s="1172" t="s">
        <v>608</v>
      </c>
      <c r="K1186" s="1172" t="s">
        <v>48</v>
      </c>
      <c r="L1186" s="740" t="s">
        <v>1414</v>
      </c>
      <c r="M1186" s="740" t="s">
        <v>1411</v>
      </c>
      <c r="N1186" s="1172" t="s">
        <v>3970</v>
      </c>
      <c r="O1186" s="1172" t="s">
        <v>1320</v>
      </c>
      <c r="P1186" s="783">
        <v>44148</v>
      </c>
      <c r="Q1186" s="741">
        <v>173.61472577999999</v>
      </c>
      <c r="R1186" s="741">
        <v>174.40219355190277</v>
      </c>
      <c r="S1186" s="784">
        <v>92</v>
      </c>
      <c r="T1186" s="742">
        <v>-2.6873353186285587E-2</v>
      </c>
      <c r="U1186" s="743">
        <v>-0.82678709312744769</v>
      </c>
      <c r="V1186" s="742">
        <v>-3.3403993493250406E-2</v>
      </c>
      <c r="W1186" s="743">
        <v>-0.25250902983320095</v>
      </c>
      <c r="X1186" s="742">
        <v>0.23050336742848576</v>
      </c>
      <c r="Y1186" s="743">
        <v>1.122811612498182</v>
      </c>
      <c r="Z1186" s="742"/>
      <c r="AA1186" s="743"/>
      <c r="AB1186" s="742">
        <v>0.22219542070099357</v>
      </c>
      <c r="AC1186" s="744">
        <v>-0.74570531494807402</v>
      </c>
      <c r="AD1186" s="785">
        <v>39344744000169</v>
      </c>
      <c r="AE1186" s="1178" t="s">
        <v>1914</v>
      </c>
      <c r="AF1186" s="786" t="s">
        <v>1738</v>
      </c>
      <c r="AG1186" s="787" t="s">
        <v>741</v>
      </c>
      <c r="AH1186" s="787" t="s">
        <v>1726</v>
      </c>
      <c r="AI1186" s="787">
        <v>1000</v>
      </c>
      <c r="AJ1186" s="787">
        <v>1000</v>
      </c>
      <c r="AK1186" s="787">
        <v>1000</v>
      </c>
      <c r="AL1186" s="742">
        <v>0.02</v>
      </c>
      <c r="AM1186" s="742">
        <v>0.2</v>
      </c>
      <c r="AN1186" s="743" t="s">
        <v>666</v>
      </c>
      <c r="AO1186" s="1172" t="s">
        <v>34</v>
      </c>
      <c r="AP1186" s="1178" t="s">
        <v>1727</v>
      </c>
      <c r="AQ1186" s="745" t="s">
        <v>659</v>
      </c>
      <c r="AR1186" s="742">
        <v>0</v>
      </c>
      <c r="AS1186" s="742">
        <v>0</v>
      </c>
      <c r="AT1186" s="742" t="s">
        <v>1414</v>
      </c>
      <c r="AU1186" s="742" t="s">
        <v>2724</v>
      </c>
      <c r="AX1186"/>
      <c r="AY1186" s="190"/>
      <c r="AZ1186" s="176"/>
      <c r="BA1186" s="176"/>
      <c r="BB1186" s="176"/>
      <c r="BC1186" s="751"/>
      <c r="BD1186" s="176"/>
      <c r="BE1186" s="176"/>
      <c r="BF1186" s="176"/>
      <c r="BG1186" s="176"/>
      <c r="BH1186" s="751"/>
      <c r="BI1186" s="178"/>
      <c r="BJ1186" s="191"/>
      <c r="BK1186" s="191"/>
      <c r="BL1186" s="191"/>
      <c r="BM1186" s="178"/>
      <c r="BN1186" s="178"/>
      <c r="BO1186" s="178"/>
      <c r="BP1186" s="178"/>
      <c r="BQ1186" s="178"/>
      <c r="BR1186" s="178"/>
      <c r="BS1186" s="178"/>
      <c r="BT1186" s="178"/>
      <c r="BU1186" s="179"/>
      <c r="BV1186" s="180"/>
      <c r="BW1186" s="181"/>
      <c r="BX1186" s="177"/>
      <c r="BY1186"/>
      <c r="CA1186"/>
    </row>
    <row r="1187" spans="2:79" ht="18.75">
      <c r="B1187" s="1170" t="s">
        <v>1211</v>
      </c>
      <c r="C1187" s="335">
        <v>36499392000122</v>
      </c>
      <c r="D1187" s="1170" t="s">
        <v>14</v>
      </c>
      <c r="E1187" s="1170" t="s">
        <v>607</v>
      </c>
      <c r="F1187" s="1170" t="s">
        <v>1414</v>
      </c>
      <c r="G1187" s="1172" t="s">
        <v>1414</v>
      </c>
      <c r="H1187" s="1172" t="s">
        <v>34</v>
      </c>
      <c r="I1187" s="1172" t="s">
        <v>34</v>
      </c>
      <c r="J1187" s="1172" t="s">
        <v>690</v>
      </c>
      <c r="K1187" s="1172" t="s">
        <v>1414</v>
      </c>
      <c r="L1187" s="740" t="s">
        <v>1414</v>
      </c>
      <c r="M1187" s="740" t="s">
        <v>1411</v>
      </c>
      <c r="N1187" s="1172" t="s">
        <v>3971</v>
      </c>
      <c r="O1187" s="1172" t="s">
        <v>1320</v>
      </c>
      <c r="P1187" s="783">
        <v>43916</v>
      </c>
      <c r="Q1187" s="741">
        <v>10.9474994</v>
      </c>
      <c r="R1187" s="741">
        <v>10.983079336720644</v>
      </c>
      <c r="S1187" s="784">
        <v>32</v>
      </c>
      <c r="T1187" s="742">
        <v>0.12942255656304802</v>
      </c>
      <c r="U1187" s="743">
        <v>3.9818216425813771</v>
      </c>
      <c r="V1187" s="742">
        <v>-0.15646391504863122</v>
      </c>
      <c r="W1187" s="743">
        <v>-1.1827493440512531</v>
      </c>
      <c r="X1187" s="742">
        <v>-0.41813541347718419</v>
      </c>
      <c r="Y1187" s="743">
        <v>-2.0367914928382591</v>
      </c>
      <c r="Z1187" s="742">
        <v>8.8696389901161021E-2</v>
      </c>
      <c r="AA1187" s="743">
        <v>0.3821849443948952</v>
      </c>
      <c r="AB1187" s="742">
        <v>0.35876464055648449</v>
      </c>
      <c r="AC1187" s="744">
        <v>-0.80485141256214021</v>
      </c>
      <c r="AD1187" s="785">
        <v>0</v>
      </c>
      <c r="AE1187" s="1178" t="s">
        <v>1914</v>
      </c>
      <c r="AF1187" s="786" t="s">
        <v>1738</v>
      </c>
      <c r="AG1187" s="787" t="s">
        <v>741</v>
      </c>
      <c r="AH1187" s="787" t="s">
        <v>1730</v>
      </c>
      <c r="AI1187" s="787">
        <v>1000</v>
      </c>
      <c r="AJ1187" s="787">
        <v>1000</v>
      </c>
      <c r="AK1187" s="787">
        <v>1000</v>
      </c>
      <c r="AL1187" s="742">
        <v>0.01</v>
      </c>
      <c r="AM1187" s="742">
        <v>0</v>
      </c>
      <c r="AN1187" s="743" t="s">
        <v>2119</v>
      </c>
      <c r="AO1187" s="1172" t="s">
        <v>34</v>
      </c>
      <c r="AP1187" s="1178" t="s">
        <v>1727</v>
      </c>
      <c r="AQ1187" s="745" t="s">
        <v>659</v>
      </c>
      <c r="AR1187" s="742">
        <v>3.4995E-3</v>
      </c>
      <c r="AS1187" s="742">
        <v>3.4995E-3</v>
      </c>
      <c r="AT1187" s="742" t="s">
        <v>1414</v>
      </c>
      <c r="AU1187" s="742" t="s">
        <v>2724</v>
      </c>
      <c r="AX1187"/>
      <c r="AY1187" s="190"/>
      <c r="AZ1187" s="176"/>
      <c r="BA1187" s="176"/>
      <c r="BB1187" s="176"/>
      <c r="BC1187" s="751"/>
      <c r="BD1187" s="176"/>
      <c r="BE1187" s="176"/>
      <c r="BF1187" s="176"/>
      <c r="BG1187" s="176"/>
      <c r="BH1187" s="751"/>
      <c r="BI1187" s="178"/>
      <c r="BJ1187" s="191"/>
      <c r="BK1187" s="191"/>
      <c r="BL1187" s="191"/>
      <c r="BM1187" s="178"/>
      <c r="BN1187" s="178"/>
      <c r="BO1187" s="178"/>
      <c r="BP1187" s="178"/>
      <c r="BQ1187" s="178"/>
      <c r="BR1187" s="178"/>
      <c r="BS1187" s="178"/>
      <c r="BT1187" s="178"/>
      <c r="BU1187" s="179"/>
      <c r="BV1187" s="180"/>
      <c r="BW1187" s="181"/>
      <c r="BX1187" s="177"/>
      <c r="BY1187"/>
      <c r="CA1187"/>
    </row>
    <row r="1188" spans="2:79" ht="18.75">
      <c r="B1188" s="1170" t="s">
        <v>1212</v>
      </c>
      <c r="C1188" s="335">
        <v>41269079000138</v>
      </c>
      <c r="D1188" s="1170" t="s">
        <v>14</v>
      </c>
      <c r="E1188" s="1170" t="s">
        <v>607</v>
      </c>
      <c r="F1188" s="1170" t="s">
        <v>1414</v>
      </c>
      <c r="G1188" s="1172" t="s">
        <v>1414</v>
      </c>
      <c r="H1188" s="1172" t="s">
        <v>34</v>
      </c>
      <c r="I1188" s="1172" t="s">
        <v>34</v>
      </c>
      <c r="J1188" s="1172" t="s">
        <v>690</v>
      </c>
      <c r="K1188" s="1172" t="s">
        <v>1414</v>
      </c>
      <c r="L1188" s="740" t="s">
        <v>1414</v>
      </c>
      <c r="M1188" s="740" t="s">
        <v>1411</v>
      </c>
      <c r="N1188" s="1172" t="s">
        <v>3972</v>
      </c>
      <c r="O1188" s="1172" t="s">
        <v>1320</v>
      </c>
      <c r="P1188" s="783">
        <v>44232</v>
      </c>
      <c r="Q1188" s="741">
        <v>12.778405879999999</v>
      </c>
      <c r="R1188" s="741">
        <v>12.417588797927921</v>
      </c>
      <c r="S1188" s="784">
        <v>62</v>
      </c>
      <c r="T1188" s="742">
        <v>0.12847752927556355</v>
      </c>
      <c r="U1188" s="743">
        <v>3.9527468799892587</v>
      </c>
      <c r="V1188" s="742">
        <v>-0.1515995766339111</v>
      </c>
      <c r="W1188" s="743">
        <v>-1.1459786096140805</v>
      </c>
      <c r="X1188" s="742">
        <v>-0.41639279207826196</v>
      </c>
      <c r="Y1188" s="743">
        <v>-2.0283029593963136</v>
      </c>
      <c r="Z1188" s="742"/>
      <c r="AA1188" s="743"/>
      <c r="AB1188" s="742">
        <v>0.34884541387522405</v>
      </c>
      <c r="AC1188" s="744">
        <v>-0.81379280914398577</v>
      </c>
      <c r="AD1188" s="785">
        <v>0</v>
      </c>
      <c r="AE1188" s="1178" t="s">
        <v>1914</v>
      </c>
      <c r="AF1188" s="786" t="s">
        <v>1738</v>
      </c>
      <c r="AG1188" s="787" t="s">
        <v>741</v>
      </c>
      <c r="AH1188" s="787" t="s">
        <v>1726</v>
      </c>
      <c r="AI1188" s="787">
        <v>50000</v>
      </c>
      <c r="AJ1188" s="787">
        <v>10000</v>
      </c>
      <c r="AK1188" s="787">
        <v>50000</v>
      </c>
      <c r="AL1188" s="742">
        <v>0</v>
      </c>
      <c r="AM1188" s="742">
        <v>0</v>
      </c>
      <c r="AN1188" s="743" t="s">
        <v>2119</v>
      </c>
      <c r="AO1188" s="1172" t="s">
        <v>34</v>
      </c>
      <c r="AP1188" s="1178" t="s">
        <v>1727</v>
      </c>
      <c r="AQ1188" s="745" t="s">
        <v>659</v>
      </c>
      <c r="AR1188" s="742">
        <v>3.4995E-3</v>
      </c>
      <c r="AS1188" s="742">
        <v>3.4995E-3</v>
      </c>
      <c r="AT1188" s="742" t="s">
        <v>1414</v>
      </c>
      <c r="AU1188" s="742" t="s">
        <v>2724</v>
      </c>
      <c r="AX1188"/>
      <c r="AY1188" s="190"/>
      <c r="AZ1188" s="176"/>
      <c r="BA1188" s="176"/>
      <c r="BB1188" s="176"/>
      <c r="BC1188" s="751"/>
      <c r="BD1188" s="176"/>
      <c r="BE1188" s="176"/>
      <c r="BF1188" s="176"/>
      <c r="BG1188" s="176"/>
      <c r="BH1188" s="751"/>
      <c r="BI1188" s="178"/>
      <c r="BJ1188" s="191"/>
      <c r="BK1188" s="191"/>
      <c r="BL1188" s="191"/>
      <c r="BM1188" s="178"/>
      <c r="BN1188" s="178"/>
      <c r="BO1188" s="178"/>
      <c r="BP1188" s="178"/>
      <c r="BQ1188" s="178"/>
      <c r="BR1188" s="178"/>
      <c r="BS1188" s="178"/>
      <c r="BT1188" s="178"/>
      <c r="BU1188" s="179"/>
      <c r="BV1188" s="180"/>
      <c r="BW1188" s="181"/>
      <c r="BX1188" s="177"/>
      <c r="BY1188"/>
      <c r="CA1188"/>
    </row>
    <row r="1189" spans="2:79" ht="18.75">
      <c r="B1189" s="1170" t="s">
        <v>397</v>
      </c>
      <c r="C1189" s="335">
        <v>34713026000107</v>
      </c>
      <c r="D1189" s="1170" t="s">
        <v>14</v>
      </c>
      <c r="E1189" s="1170" t="s">
        <v>607</v>
      </c>
      <c r="F1189" s="1170" t="s">
        <v>1414</v>
      </c>
      <c r="G1189" s="1172" t="s">
        <v>1414</v>
      </c>
      <c r="H1189" s="1172" t="s">
        <v>34</v>
      </c>
      <c r="I1189" s="1172" t="s">
        <v>34</v>
      </c>
      <c r="J1189" s="1172" t="s">
        <v>608</v>
      </c>
      <c r="K1189" s="1172" t="s">
        <v>48</v>
      </c>
      <c r="L1189" s="740" t="s">
        <v>1414</v>
      </c>
      <c r="M1189" s="740" t="s">
        <v>34</v>
      </c>
      <c r="N1189" s="1172" t="s">
        <v>3973</v>
      </c>
      <c r="O1189" s="1172" t="s">
        <v>1320</v>
      </c>
      <c r="P1189" s="783">
        <v>43734</v>
      </c>
      <c r="Q1189" s="741">
        <v>142.64803201999999</v>
      </c>
      <c r="R1189" s="741">
        <v>145.7845920964634</v>
      </c>
      <c r="S1189" s="784">
        <v>32</v>
      </c>
      <c r="T1189" s="742">
        <v>-8.3806088542980328E-2</v>
      </c>
      <c r="U1189" s="743">
        <v>-2.5783828260104591</v>
      </c>
      <c r="V1189" s="742">
        <v>-0.18315103304038793</v>
      </c>
      <c r="W1189" s="743">
        <v>-1.3844838544625389</v>
      </c>
      <c r="X1189" s="742">
        <v>-2.186604403850323E-2</v>
      </c>
      <c r="Y1189" s="743">
        <v>-0.10651231884256623</v>
      </c>
      <c r="Z1189" s="742">
        <v>0.69389709603435268</v>
      </c>
      <c r="AA1189" s="743">
        <v>2.9899415676240162</v>
      </c>
      <c r="AB1189" s="742">
        <v>0.25310261546243901</v>
      </c>
      <c r="AC1189" s="744">
        <v>-1.2462903441146134</v>
      </c>
      <c r="AD1189" s="785">
        <v>36771013000101</v>
      </c>
      <c r="AE1189" s="1178" t="s">
        <v>1914</v>
      </c>
      <c r="AF1189" s="786" t="s">
        <v>1738</v>
      </c>
      <c r="AG1189" s="787" t="s">
        <v>741</v>
      </c>
      <c r="AH1189" s="787" t="s">
        <v>1730</v>
      </c>
      <c r="AI1189" s="787">
        <v>1000</v>
      </c>
      <c r="AJ1189" s="787">
        <v>1000</v>
      </c>
      <c r="AK1189" s="787">
        <v>1000</v>
      </c>
      <c r="AL1189" s="742">
        <v>0.02</v>
      </c>
      <c r="AM1189" s="742">
        <v>0.2</v>
      </c>
      <c r="AN1189" s="743" t="s">
        <v>34</v>
      </c>
      <c r="AO1189" s="1172" t="s">
        <v>34</v>
      </c>
      <c r="AP1189" s="1178" t="s">
        <v>1727</v>
      </c>
      <c r="AQ1189" s="745" t="s">
        <v>659</v>
      </c>
      <c r="AR1189" s="742">
        <v>4.6666666666666697E-3</v>
      </c>
      <c r="AS1189" s="742">
        <v>4.6666666666666697E-3</v>
      </c>
      <c r="AT1189" s="742" t="s">
        <v>1414</v>
      </c>
      <c r="AU1189" s="742" t="s">
        <v>2724</v>
      </c>
      <c r="AX1189"/>
      <c r="AY1189" s="190"/>
      <c r="AZ1189" s="176"/>
      <c r="BA1189" s="176"/>
      <c r="BB1189" s="176"/>
      <c r="BC1189" s="751"/>
      <c r="BD1189" s="176"/>
      <c r="BE1189" s="176"/>
      <c r="BF1189" s="176"/>
      <c r="BG1189" s="176"/>
      <c r="BH1189" s="751"/>
      <c r="BI1189" s="178"/>
      <c r="BJ1189" s="191"/>
      <c r="BK1189" s="191"/>
      <c r="BL1189" s="191"/>
      <c r="BM1189" s="178"/>
      <c r="BN1189" s="178"/>
      <c r="BO1189" s="178"/>
      <c r="BP1189" s="178"/>
      <c r="BQ1189" s="178"/>
      <c r="BR1189" s="178"/>
      <c r="BS1189" s="178"/>
      <c r="BT1189" s="178"/>
      <c r="BU1189" s="179"/>
      <c r="BV1189" s="180"/>
      <c r="BW1189" s="181"/>
      <c r="BX1189" s="177"/>
      <c r="BY1189"/>
      <c r="CA1189"/>
    </row>
    <row r="1190" spans="2:79" ht="18.75">
      <c r="B1190" s="1170" t="s">
        <v>1213</v>
      </c>
      <c r="C1190" s="335">
        <v>38028896000190</v>
      </c>
      <c r="D1190" s="1170" t="s">
        <v>14</v>
      </c>
      <c r="E1190" s="1170" t="s">
        <v>614</v>
      </c>
      <c r="F1190" s="1170" t="s">
        <v>1414</v>
      </c>
      <c r="G1190" s="1172" t="s">
        <v>1414</v>
      </c>
      <c r="H1190" s="1172" t="s">
        <v>1337</v>
      </c>
      <c r="I1190" s="1172" t="s">
        <v>34</v>
      </c>
      <c r="J1190" s="1172" t="s">
        <v>608</v>
      </c>
      <c r="K1190" s="1172" t="s">
        <v>48</v>
      </c>
      <c r="L1190" s="740" t="s">
        <v>1414</v>
      </c>
      <c r="M1190" s="740" t="s">
        <v>34</v>
      </c>
      <c r="N1190" s="1172" t="s">
        <v>3974</v>
      </c>
      <c r="O1190" s="1172" t="s">
        <v>1320</v>
      </c>
      <c r="P1190" s="783">
        <v>44078</v>
      </c>
      <c r="Q1190" s="741">
        <v>20.891430719999999</v>
      </c>
      <c r="R1190" s="741">
        <v>24.571468491836718</v>
      </c>
      <c r="S1190" s="784">
        <v>32</v>
      </c>
      <c r="T1190" s="742">
        <v>-6.4197255953541643E-2</v>
      </c>
      <c r="U1190" s="743">
        <v>-1.9750963814844931</v>
      </c>
      <c r="V1190" s="742">
        <v>-0.16626876836071902</v>
      </c>
      <c r="W1190" s="743">
        <v>-1.2568666497558061</v>
      </c>
      <c r="X1190" s="742">
        <v>-0.1504249393277175</v>
      </c>
      <c r="Y1190" s="743">
        <v>-0.7327392678499457</v>
      </c>
      <c r="Z1190" s="742"/>
      <c r="AA1190" s="743"/>
      <c r="AB1190" s="742">
        <v>0.21954662838864214</v>
      </c>
      <c r="AC1190" s="744">
        <v>-1.3598800547864307</v>
      </c>
      <c r="AD1190" s="785">
        <v>38028868000172</v>
      </c>
      <c r="AE1190" s="1178" t="s">
        <v>2029</v>
      </c>
      <c r="AF1190" s="786" t="s">
        <v>1765</v>
      </c>
      <c r="AG1190" s="787" t="s">
        <v>719</v>
      </c>
      <c r="AH1190" s="787" t="s">
        <v>1730</v>
      </c>
      <c r="AI1190" s="787">
        <v>1000</v>
      </c>
      <c r="AJ1190" s="787">
        <v>1000</v>
      </c>
      <c r="AK1190" s="787">
        <v>1000</v>
      </c>
      <c r="AL1190" s="742">
        <v>0.02</v>
      </c>
      <c r="AM1190" s="742">
        <v>0.2</v>
      </c>
      <c r="AN1190" s="743" t="s">
        <v>2119</v>
      </c>
      <c r="AO1190" s="1172" t="s">
        <v>34</v>
      </c>
      <c r="AP1190" s="1178" t="s">
        <v>1727</v>
      </c>
      <c r="AQ1190" s="745" t="s">
        <v>659</v>
      </c>
      <c r="AR1190" s="742">
        <v>5.3333333333333297E-3</v>
      </c>
      <c r="AS1190" s="742">
        <v>5.3333333333333297E-3</v>
      </c>
      <c r="AT1190" s="742" t="s">
        <v>1414</v>
      </c>
      <c r="AU1190" s="742" t="s">
        <v>2724</v>
      </c>
      <c r="AX1190"/>
      <c r="AY1190" s="190"/>
      <c r="AZ1190" s="176"/>
      <c r="BA1190" s="176"/>
      <c r="BB1190" s="176"/>
      <c r="BC1190" s="751"/>
      <c r="BD1190" s="176"/>
      <c r="BE1190" s="176"/>
      <c r="BF1190" s="176"/>
      <c r="BG1190" s="176"/>
      <c r="BH1190" s="751"/>
      <c r="BI1190" s="178"/>
      <c r="BJ1190" s="191"/>
      <c r="BK1190" s="191"/>
      <c r="BL1190" s="191"/>
      <c r="BM1190" s="178"/>
      <c r="BN1190" s="178"/>
      <c r="BO1190" s="178"/>
      <c r="BP1190" s="178"/>
      <c r="BQ1190" s="178"/>
      <c r="BR1190" s="178"/>
      <c r="BS1190" s="178"/>
      <c r="BT1190" s="178"/>
      <c r="BU1190" s="179"/>
      <c r="BV1190" s="180"/>
      <c r="BW1190" s="181"/>
      <c r="BX1190" s="177"/>
      <c r="BY1190"/>
      <c r="CA1190"/>
    </row>
    <row r="1191" spans="2:79" ht="18.75">
      <c r="B1191" s="1170" t="s">
        <v>398</v>
      </c>
      <c r="C1191" s="335">
        <v>28703554000174</v>
      </c>
      <c r="D1191" s="1170" t="s">
        <v>14</v>
      </c>
      <c r="E1191" s="1170" t="s">
        <v>614</v>
      </c>
      <c r="F1191" s="1170" t="s">
        <v>1414</v>
      </c>
      <c r="G1191" s="1172" t="s">
        <v>1414</v>
      </c>
      <c r="H1191" s="1172" t="s">
        <v>1337</v>
      </c>
      <c r="I1191" s="1172" t="s">
        <v>34</v>
      </c>
      <c r="J1191" s="1172" t="s">
        <v>608</v>
      </c>
      <c r="K1191" s="1172" t="s">
        <v>48</v>
      </c>
      <c r="L1191" s="740" t="s">
        <v>1414</v>
      </c>
      <c r="M1191" s="740" t="s">
        <v>34</v>
      </c>
      <c r="N1191" s="1172" t="s">
        <v>3975</v>
      </c>
      <c r="O1191" s="1172" t="s">
        <v>1323</v>
      </c>
      <c r="P1191" s="783">
        <v>43096</v>
      </c>
      <c r="Q1191" s="741">
        <v>0</v>
      </c>
      <c r="R1191" s="741">
        <v>0</v>
      </c>
      <c r="S1191" s="784">
        <v>32</v>
      </c>
      <c r="T1191" s="742"/>
      <c r="U1191" s="743"/>
      <c r="V1191" s="742"/>
      <c r="W1191" s="743"/>
      <c r="X1191" s="742"/>
      <c r="Y1191" s="743"/>
      <c r="Z1191" s="742"/>
      <c r="AA1191" s="743"/>
      <c r="AB1191" s="742"/>
      <c r="AC1191" s="744"/>
      <c r="AD1191" s="785">
        <v>33600915000197</v>
      </c>
      <c r="AE1191" s="1178" t="s">
        <v>1895</v>
      </c>
      <c r="AF1191" s="786" t="s">
        <v>1741</v>
      </c>
      <c r="AG1191" s="787" t="s">
        <v>1427</v>
      </c>
      <c r="AH1191" s="787" t="s">
        <v>1726</v>
      </c>
      <c r="AI1191" s="787">
        <v>30000</v>
      </c>
      <c r="AJ1191" s="787">
        <v>10000</v>
      </c>
      <c r="AK1191" s="787">
        <v>30000</v>
      </c>
      <c r="AL1191" s="742">
        <v>0.02</v>
      </c>
      <c r="AM1191" s="742">
        <v>0</v>
      </c>
      <c r="AN1191" s="743" t="s">
        <v>34</v>
      </c>
      <c r="AO1191" s="1172" t="s">
        <v>34</v>
      </c>
      <c r="AP1191" s="1178" t="s">
        <v>1727</v>
      </c>
      <c r="AQ1191" s="745" t="s">
        <v>659</v>
      </c>
      <c r="AR1191" s="742">
        <v>6.6666666666666697E-3</v>
      </c>
      <c r="AS1191" s="742">
        <v>6.6666666666666697E-3</v>
      </c>
      <c r="AT1191" s="742" t="s">
        <v>1414</v>
      </c>
      <c r="AU1191" s="742" t="s">
        <v>2724</v>
      </c>
      <c r="AX1191"/>
      <c r="AY1191" s="190"/>
      <c r="AZ1191" s="176"/>
      <c r="BA1191" s="176"/>
      <c r="BB1191" s="176"/>
      <c r="BC1191" s="751"/>
      <c r="BD1191" s="176"/>
      <c r="BE1191" s="176"/>
      <c r="BF1191" s="176"/>
      <c r="BG1191" s="176"/>
      <c r="BH1191" s="751"/>
      <c r="BI1191" s="178"/>
      <c r="BJ1191" s="191"/>
      <c r="BK1191" s="191"/>
      <c r="BL1191" s="191"/>
      <c r="BM1191" s="178"/>
      <c r="BN1191" s="178"/>
      <c r="BO1191" s="178"/>
      <c r="BP1191" s="178"/>
      <c r="BQ1191" s="178"/>
      <c r="BR1191" s="178"/>
      <c r="BS1191" s="178"/>
      <c r="BT1191" s="178"/>
      <c r="BU1191" s="179"/>
      <c r="BV1191" s="180"/>
      <c r="BW1191" s="181"/>
      <c r="BX1191" s="177"/>
      <c r="BY1191"/>
      <c r="CA1191"/>
    </row>
    <row r="1192" spans="2:79" ht="18.75">
      <c r="B1192" s="1170" t="s">
        <v>1214</v>
      </c>
      <c r="C1192" s="335">
        <v>34096113000154</v>
      </c>
      <c r="D1192" s="1170" t="s">
        <v>14</v>
      </c>
      <c r="E1192" s="1170" t="s">
        <v>614</v>
      </c>
      <c r="F1192" s="1170" t="s">
        <v>1414</v>
      </c>
      <c r="G1192" s="1172" t="s">
        <v>1414</v>
      </c>
      <c r="H1192" s="1172" t="s">
        <v>1337</v>
      </c>
      <c r="I1192" s="1172" t="s">
        <v>34</v>
      </c>
      <c r="J1192" s="1172" t="s">
        <v>608</v>
      </c>
      <c r="K1192" s="1172" t="s">
        <v>48</v>
      </c>
      <c r="L1192" s="740" t="s">
        <v>1414</v>
      </c>
      <c r="M1192" s="740" t="s">
        <v>34</v>
      </c>
      <c r="N1192" s="1172" t="s">
        <v>3976</v>
      </c>
      <c r="O1192" s="1172" t="s">
        <v>1320</v>
      </c>
      <c r="P1192" s="783">
        <v>43660</v>
      </c>
      <c r="Q1192" s="741">
        <v>51.222909659999999</v>
      </c>
      <c r="R1192" s="741">
        <v>57.832497133132527</v>
      </c>
      <c r="S1192" s="784">
        <v>32</v>
      </c>
      <c r="T1192" s="742">
        <v>-2.5137284317165998E-3</v>
      </c>
      <c r="U1192" s="743">
        <v>-7.7337510081600988E-2</v>
      </c>
      <c r="V1192" s="742">
        <v>-8.7832331826420029E-2</v>
      </c>
      <c r="W1192" s="743">
        <v>-0.66394627043495469</v>
      </c>
      <c r="X1192" s="742">
        <v>-0.19403803044795487</v>
      </c>
      <c r="Y1192" s="743">
        <v>-0.94518425602104783</v>
      </c>
      <c r="Z1192" s="742">
        <v>0.274440844765234</v>
      </c>
      <c r="AA1192" s="743">
        <v>1.1825414666050131</v>
      </c>
      <c r="AB1192" s="742">
        <v>0.22926183583977366</v>
      </c>
      <c r="AC1192" s="744">
        <v>-0.96012772339859298</v>
      </c>
      <c r="AD1192" s="785">
        <v>33600915000197</v>
      </c>
      <c r="AE1192" s="1178" t="s">
        <v>1895</v>
      </c>
      <c r="AF1192" s="786" t="s">
        <v>1741</v>
      </c>
      <c r="AG1192" s="787" t="s">
        <v>1427</v>
      </c>
      <c r="AH1192" s="787" t="s">
        <v>1726</v>
      </c>
      <c r="AI1192" s="787">
        <v>30000</v>
      </c>
      <c r="AJ1192" s="787">
        <v>10000</v>
      </c>
      <c r="AK1192" s="787">
        <v>30000</v>
      </c>
      <c r="AL1192" s="742">
        <v>1.9199999999999998E-2</v>
      </c>
      <c r="AM1192" s="742">
        <v>0.2</v>
      </c>
      <c r="AN1192" s="743" t="s">
        <v>34</v>
      </c>
      <c r="AO1192" s="1172" t="s">
        <v>34</v>
      </c>
      <c r="AP1192" s="1178" t="s">
        <v>1727</v>
      </c>
      <c r="AQ1192" s="745" t="s">
        <v>659</v>
      </c>
      <c r="AR1192" s="742">
        <v>6.4000000000000003E-3</v>
      </c>
      <c r="AS1192" s="742">
        <v>6.4000000000000003E-3</v>
      </c>
      <c r="AT1192" s="742" t="s">
        <v>1414</v>
      </c>
      <c r="AU1192" s="742" t="s">
        <v>2724</v>
      </c>
      <c r="AX1192"/>
      <c r="AY1192" s="190"/>
      <c r="AZ1192" s="176"/>
      <c r="BA1192" s="176"/>
      <c r="BB1192" s="176"/>
      <c r="BC1192" s="751"/>
      <c r="BD1192" s="176"/>
      <c r="BE1192" s="176"/>
      <c r="BF1192" s="176"/>
      <c r="BG1192" s="176"/>
      <c r="BH1192" s="751"/>
      <c r="BI1192" s="178"/>
      <c r="BJ1192" s="191"/>
      <c r="BK1192" s="191"/>
      <c r="BL1192" s="191"/>
      <c r="BM1192" s="178"/>
      <c r="BN1192" s="178"/>
      <c r="BO1192" s="178"/>
      <c r="BP1192" s="178"/>
      <c r="BQ1192" s="178"/>
      <c r="BR1192" s="178"/>
      <c r="BS1192" s="178"/>
      <c r="BT1192" s="178"/>
      <c r="BU1192" s="179"/>
      <c r="BV1192" s="180"/>
      <c r="BW1192" s="181"/>
      <c r="BX1192" s="177"/>
      <c r="BY1192"/>
      <c r="CA1192"/>
    </row>
    <row r="1193" spans="2:79" ht="18.75">
      <c r="B1193" s="1170" t="s">
        <v>1215</v>
      </c>
      <c r="C1193" s="335">
        <v>34096196000181</v>
      </c>
      <c r="D1193" s="1170" t="s">
        <v>14</v>
      </c>
      <c r="E1193" s="1170" t="s">
        <v>614</v>
      </c>
      <c r="F1193" s="1170" t="s">
        <v>1414</v>
      </c>
      <c r="G1193" s="1172" t="s">
        <v>1414</v>
      </c>
      <c r="H1193" s="1172" t="s">
        <v>1337</v>
      </c>
      <c r="I1193" s="1172" t="s">
        <v>34</v>
      </c>
      <c r="J1193" s="1172" t="s">
        <v>608</v>
      </c>
      <c r="K1193" s="1172" t="s">
        <v>48</v>
      </c>
      <c r="L1193" s="740" t="s">
        <v>1414</v>
      </c>
      <c r="M1193" s="740" t="s">
        <v>34</v>
      </c>
      <c r="N1193" s="1172" t="s">
        <v>3977</v>
      </c>
      <c r="O1193" s="1172" t="s">
        <v>1323</v>
      </c>
      <c r="P1193" s="783">
        <v>43677</v>
      </c>
      <c r="Q1193" s="741">
        <v>0</v>
      </c>
      <c r="R1193" s="741">
        <v>0</v>
      </c>
      <c r="S1193" s="784">
        <v>32</v>
      </c>
      <c r="T1193" s="742"/>
      <c r="U1193" s="743"/>
      <c r="V1193" s="742"/>
      <c r="W1193" s="743"/>
      <c r="X1193" s="742"/>
      <c r="Y1193" s="743"/>
      <c r="Z1193" s="742"/>
      <c r="AA1193" s="743"/>
      <c r="AB1193" s="742"/>
      <c r="AC1193" s="744"/>
      <c r="AD1193" s="785">
        <v>33589828000186</v>
      </c>
      <c r="AE1193" s="1178" t="s">
        <v>1895</v>
      </c>
      <c r="AF1193" s="786" t="s">
        <v>1741</v>
      </c>
      <c r="AG1193" s="787" t="s">
        <v>1427</v>
      </c>
      <c r="AH1193" s="787" t="s">
        <v>1730</v>
      </c>
      <c r="AI1193" s="787">
        <v>10000</v>
      </c>
      <c r="AJ1193" s="787">
        <v>5000</v>
      </c>
      <c r="AK1193" s="787">
        <v>10000</v>
      </c>
      <c r="AL1193" s="742">
        <v>1.9199999999999998E-2</v>
      </c>
      <c r="AM1193" s="742">
        <v>0.2</v>
      </c>
      <c r="AN1193" s="743" t="s">
        <v>34</v>
      </c>
      <c r="AO1193" s="1172" t="s">
        <v>34</v>
      </c>
      <c r="AP1193" s="1178" t="s">
        <v>1742</v>
      </c>
      <c r="AQ1193" s="745" t="s">
        <v>668</v>
      </c>
      <c r="AR1193" s="742">
        <v>6.4000000000000003E-3</v>
      </c>
      <c r="AS1193" s="742">
        <v>6.4000000000000003E-3</v>
      </c>
      <c r="AT1193" s="742" t="s">
        <v>1414</v>
      </c>
      <c r="AU1193" s="742" t="s">
        <v>2724</v>
      </c>
      <c r="AX1193"/>
      <c r="AY1193" s="190"/>
      <c r="AZ1193" s="176"/>
      <c r="BA1193" s="176"/>
      <c r="BB1193" s="176"/>
      <c r="BC1193" s="751"/>
      <c r="BD1193" s="176"/>
      <c r="BE1193" s="176"/>
      <c r="BF1193" s="176"/>
      <c r="BG1193" s="176"/>
      <c r="BH1193" s="751"/>
      <c r="BI1193" s="178"/>
      <c r="BJ1193" s="191"/>
      <c r="BK1193" s="191"/>
      <c r="BL1193" s="191"/>
      <c r="BM1193" s="178"/>
      <c r="BN1193" s="178"/>
      <c r="BO1193" s="178"/>
      <c r="BP1193" s="178"/>
      <c r="BQ1193" s="178"/>
      <c r="BR1193" s="178"/>
      <c r="BS1193" s="178"/>
      <c r="BT1193" s="178"/>
      <c r="BU1193" s="179"/>
      <c r="BV1193" s="180"/>
      <c r="BW1193" s="181"/>
      <c r="BX1193" s="177"/>
      <c r="BY1193"/>
      <c r="CA1193"/>
    </row>
    <row r="1194" spans="2:79" ht="18.75">
      <c r="B1194" s="1170" t="s">
        <v>1216</v>
      </c>
      <c r="C1194" s="335">
        <v>9141867000131</v>
      </c>
      <c r="D1194" s="1170" t="s">
        <v>14</v>
      </c>
      <c r="E1194" s="1170" t="s">
        <v>614</v>
      </c>
      <c r="F1194" s="1170" t="s">
        <v>1414</v>
      </c>
      <c r="G1194" s="1172" t="s">
        <v>1414</v>
      </c>
      <c r="H1194" s="1172" t="s">
        <v>1337</v>
      </c>
      <c r="I1194" s="1172" t="s">
        <v>34</v>
      </c>
      <c r="J1194" s="1172" t="s">
        <v>608</v>
      </c>
      <c r="K1194" s="1172" t="s">
        <v>48</v>
      </c>
      <c r="L1194" s="740" t="s">
        <v>1414</v>
      </c>
      <c r="M1194" s="740" t="s">
        <v>34</v>
      </c>
      <c r="N1194" s="1172" t="s">
        <v>3978</v>
      </c>
      <c r="O1194" s="1172" t="s">
        <v>1323</v>
      </c>
      <c r="P1194" s="783">
        <v>39375</v>
      </c>
      <c r="Q1194" s="741">
        <v>117.032539</v>
      </c>
      <c r="R1194" s="741">
        <v>165.19002302811248</v>
      </c>
      <c r="S1194" s="784">
        <v>32</v>
      </c>
      <c r="T1194" s="742">
        <v>-3.2941981047479585E-3</v>
      </c>
      <c r="U1194" s="743">
        <v>-0.10134948386718115</v>
      </c>
      <c r="V1194" s="742">
        <v>-8.8588211953493201E-2</v>
      </c>
      <c r="W1194" s="743">
        <v>-0.66966015484209929</v>
      </c>
      <c r="X1194" s="742">
        <v>-0.18727019889404517</v>
      </c>
      <c r="Y1194" s="743">
        <v>-0.91221727621100657</v>
      </c>
      <c r="Z1194" s="742">
        <v>0.31911293469815427</v>
      </c>
      <c r="AA1194" s="743">
        <v>1.3750295737990288</v>
      </c>
      <c r="AB1194" s="742">
        <v>0.2298464626763437</v>
      </c>
      <c r="AC1194" s="744">
        <v>-0.96097421758072632</v>
      </c>
      <c r="AD1194" s="785">
        <v>33589828000186</v>
      </c>
      <c r="AE1194" s="1178" t="s">
        <v>1895</v>
      </c>
      <c r="AF1194" s="786" t="s">
        <v>1741</v>
      </c>
      <c r="AG1194" s="787" t="s">
        <v>1427</v>
      </c>
      <c r="AH1194" s="787" t="s">
        <v>1730</v>
      </c>
      <c r="AI1194" s="787">
        <v>10000</v>
      </c>
      <c r="AJ1194" s="787">
        <v>5000</v>
      </c>
      <c r="AK1194" s="787">
        <v>5000</v>
      </c>
      <c r="AL1194" s="742">
        <v>0.02</v>
      </c>
      <c r="AM1194" s="742">
        <v>0.2</v>
      </c>
      <c r="AN1194" s="743" t="s">
        <v>34</v>
      </c>
      <c r="AO1194" s="1172" t="s">
        <v>34</v>
      </c>
      <c r="AP1194" s="1178" t="s">
        <v>1742</v>
      </c>
      <c r="AQ1194" s="745" t="s">
        <v>674</v>
      </c>
      <c r="AR1194" s="742">
        <v>6.6666666666666697E-3</v>
      </c>
      <c r="AS1194" s="742">
        <v>6.6666666666666697E-3</v>
      </c>
      <c r="AT1194" s="742" t="s">
        <v>1414</v>
      </c>
      <c r="AU1194" s="742" t="s">
        <v>2724</v>
      </c>
      <c r="AX1194"/>
      <c r="AY1194" s="190"/>
      <c r="AZ1194" s="176"/>
      <c r="BA1194" s="176"/>
      <c r="BB1194" s="176"/>
      <c r="BC1194" s="751"/>
      <c r="BD1194" s="176"/>
      <c r="BE1194" s="176"/>
      <c r="BF1194" s="176"/>
      <c r="BG1194" s="176"/>
      <c r="BH1194" s="751"/>
      <c r="BI1194" s="178"/>
      <c r="BJ1194" s="191"/>
      <c r="BK1194" s="191"/>
      <c r="BL1194" s="191"/>
      <c r="BM1194" s="178"/>
      <c r="BN1194" s="178"/>
      <c r="BO1194" s="178"/>
      <c r="BP1194" s="178"/>
      <c r="BQ1194" s="178"/>
      <c r="BR1194" s="178"/>
      <c r="BS1194" s="178"/>
      <c r="BT1194" s="178"/>
      <c r="BU1194" s="179"/>
      <c r="BV1194" s="180"/>
      <c r="BW1194" s="181"/>
      <c r="BX1194" s="177"/>
      <c r="BY1194"/>
      <c r="CA1194"/>
    </row>
    <row r="1195" spans="2:79" ht="18.75">
      <c r="B1195" s="1170" t="s">
        <v>1217</v>
      </c>
      <c r="C1195" s="335">
        <v>34270970000129</v>
      </c>
      <c r="D1195" s="1170" t="s">
        <v>14</v>
      </c>
      <c r="E1195" s="1170" t="s">
        <v>614</v>
      </c>
      <c r="F1195" s="1170" t="s">
        <v>1414</v>
      </c>
      <c r="G1195" s="1172" t="s">
        <v>1414</v>
      </c>
      <c r="H1195" s="1172" t="s">
        <v>1337</v>
      </c>
      <c r="I1195" s="1172" t="s">
        <v>34</v>
      </c>
      <c r="J1195" s="1172" t="s">
        <v>608</v>
      </c>
      <c r="K1195" s="1172" t="s">
        <v>48</v>
      </c>
      <c r="L1195" s="740" t="s">
        <v>1414</v>
      </c>
      <c r="M1195" s="740" t="s">
        <v>34</v>
      </c>
      <c r="N1195" s="1172" t="s">
        <v>3979</v>
      </c>
      <c r="O1195" s="1172" t="s">
        <v>1320</v>
      </c>
      <c r="P1195" s="783">
        <v>43692</v>
      </c>
      <c r="Q1195" s="741">
        <v>5.9871877500000004</v>
      </c>
      <c r="R1195" s="741">
        <v>7.6888981240562249</v>
      </c>
      <c r="S1195" s="784">
        <v>32</v>
      </c>
      <c r="T1195" s="742">
        <v>-3.3755322498091322E-3</v>
      </c>
      <c r="U1195" s="743">
        <v>-0.10385181474122526</v>
      </c>
      <c r="V1195" s="742">
        <v>-8.7472749561677721E-2</v>
      </c>
      <c r="W1195" s="743">
        <v>-0.66122809936257521</v>
      </c>
      <c r="X1195" s="742">
        <v>-0.19254699650809726</v>
      </c>
      <c r="Y1195" s="743">
        <v>-0.93792123751950485</v>
      </c>
      <c r="Z1195" s="742">
        <v>0.2725842578663078</v>
      </c>
      <c r="AA1195" s="743">
        <v>1.1745415969201127</v>
      </c>
      <c r="AB1195" s="742">
        <v>0.22697804479850245</v>
      </c>
      <c r="AC1195" s="744">
        <v>-0.96820405003211774</v>
      </c>
      <c r="AD1195" s="785">
        <v>34096196000181</v>
      </c>
      <c r="AE1195" s="1178" t="s">
        <v>1793</v>
      </c>
      <c r="AF1195" s="786" t="s">
        <v>1741</v>
      </c>
      <c r="AG1195" s="787" t="s">
        <v>1427</v>
      </c>
      <c r="AH1195" s="787" t="s">
        <v>1730</v>
      </c>
      <c r="AI1195" s="787">
        <v>100</v>
      </c>
      <c r="AJ1195" s="787">
        <v>100</v>
      </c>
      <c r="AK1195" s="787">
        <v>100</v>
      </c>
      <c r="AL1195" s="742">
        <v>0</v>
      </c>
      <c r="AM1195" s="742">
        <v>0</v>
      </c>
      <c r="AN1195" s="743" t="s">
        <v>34</v>
      </c>
      <c r="AO1195" s="1172" t="s">
        <v>34</v>
      </c>
      <c r="AP1195" s="1178" t="s">
        <v>1742</v>
      </c>
      <c r="AQ1195" s="745" t="s">
        <v>668</v>
      </c>
      <c r="AR1195" s="742">
        <v>7.6800000000000002E-3</v>
      </c>
      <c r="AS1195" s="742">
        <v>7.6800000000000002E-3</v>
      </c>
      <c r="AT1195" s="742" t="s">
        <v>1414</v>
      </c>
      <c r="AU1195" s="742" t="s">
        <v>2724</v>
      </c>
      <c r="AX1195"/>
      <c r="AY1195" s="190"/>
      <c r="AZ1195" s="176"/>
      <c r="BA1195" s="176"/>
      <c r="BB1195" s="176"/>
      <c r="BC1195" s="751"/>
      <c r="BD1195" s="176"/>
      <c r="BE1195" s="176"/>
      <c r="BF1195" s="176"/>
      <c r="BG1195" s="176"/>
      <c r="BH1195" s="751"/>
      <c r="BI1195" s="178"/>
      <c r="BJ1195" s="191"/>
      <c r="BK1195" s="191"/>
      <c r="BL1195" s="191"/>
      <c r="BM1195" s="178"/>
      <c r="BN1195" s="178"/>
      <c r="BO1195" s="178"/>
      <c r="BP1195" s="178"/>
      <c r="BQ1195" s="178"/>
      <c r="BR1195" s="178"/>
      <c r="BS1195" s="178"/>
      <c r="BT1195" s="178"/>
      <c r="BU1195" s="179"/>
      <c r="BV1195" s="180"/>
      <c r="BW1195" s="181"/>
      <c r="BX1195" s="177"/>
      <c r="BY1195"/>
      <c r="CA1195"/>
    </row>
    <row r="1196" spans="2:79" ht="18.75">
      <c r="B1196" s="1170" t="s">
        <v>399</v>
      </c>
      <c r="C1196" s="335">
        <v>40575693000165</v>
      </c>
      <c r="D1196" s="1170" t="s">
        <v>13</v>
      </c>
      <c r="E1196" s="1170" t="s">
        <v>616</v>
      </c>
      <c r="F1196" s="1170" t="s">
        <v>617</v>
      </c>
      <c r="G1196" s="1172" t="s">
        <v>34</v>
      </c>
      <c r="H1196" s="1172" t="s">
        <v>1337</v>
      </c>
      <c r="I1196" s="1172" t="s">
        <v>34</v>
      </c>
      <c r="J1196" s="1172" t="s">
        <v>608</v>
      </c>
      <c r="K1196" s="1172" t="s">
        <v>48</v>
      </c>
      <c r="L1196" s="740" t="s">
        <v>1414</v>
      </c>
      <c r="M1196" s="740" t="s">
        <v>34</v>
      </c>
      <c r="N1196" s="1172" t="s">
        <v>3980</v>
      </c>
      <c r="O1196" s="1172" t="s">
        <v>1320</v>
      </c>
      <c r="P1196" s="783">
        <v>44232</v>
      </c>
      <c r="Q1196" s="741">
        <v>0</v>
      </c>
      <c r="R1196" s="741">
        <v>0</v>
      </c>
      <c r="S1196" s="784">
        <v>6</v>
      </c>
      <c r="T1196" s="742"/>
      <c r="U1196" s="743"/>
      <c r="V1196" s="742"/>
      <c r="W1196" s="743"/>
      <c r="X1196" s="742"/>
      <c r="Y1196" s="743"/>
      <c r="Z1196" s="742"/>
      <c r="AA1196" s="743"/>
      <c r="AB1196" s="742"/>
      <c r="AC1196" s="744"/>
      <c r="AD1196" s="785">
        <v>0</v>
      </c>
      <c r="AE1196" s="1178" t="s">
        <v>1895</v>
      </c>
      <c r="AF1196" s="786" t="s">
        <v>1741</v>
      </c>
      <c r="AG1196" s="787" t="s">
        <v>1427</v>
      </c>
      <c r="AH1196" s="787" t="s">
        <v>1730</v>
      </c>
      <c r="AI1196" s="787">
        <v>5000</v>
      </c>
      <c r="AJ1196" s="787">
        <v>1000</v>
      </c>
      <c r="AK1196" s="787">
        <v>5000</v>
      </c>
      <c r="AL1196" s="742">
        <v>0.02</v>
      </c>
      <c r="AM1196" s="742">
        <v>0.2</v>
      </c>
      <c r="AN1196" s="743" t="s">
        <v>64</v>
      </c>
      <c r="AO1196" s="1172" t="s">
        <v>34</v>
      </c>
      <c r="AP1196" s="1178" t="s">
        <v>1742</v>
      </c>
      <c r="AQ1196" s="745" t="s">
        <v>674</v>
      </c>
      <c r="AR1196" s="742">
        <v>6.6666666666666697E-3</v>
      </c>
      <c r="AS1196" s="742">
        <v>6.6666666666666697E-3</v>
      </c>
      <c r="AT1196" s="742" t="s">
        <v>1414</v>
      </c>
      <c r="AU1196" s="742" t="s">
        <v>2724</v>
      </c>
      <c r="AX1196"/>
      <c r="AY1196" s="190"/>
      <c r="AZ1196" s="176"/>
      <c r="BA1196" s="176"/>
      <c r="BB1196" s="176"/>
      <c r="BC1196" s="751"/>
      <c r="BD1196" s="176"/>
      <c r="BE1196" s="176"/>
      <c r="BF1196" s="176"/>
      <c r="BG1196" s="176"/>
      <c r="BH1196" s="751"/>
      <c r="BI1196" s="178"/>
      <c r="BJ1196" s="191"/>
      <c r="BK1196" s="191"/>
      <c r="BL1196" s="191"/>
      <c r="BM1196" s="178"/>
      <c r="BN1196" s="178"/>
      <c r="BO1196" s="178"/>
      <c r="BP1196" s="178"/>
      <c r="BQ1196" s="178"/>
      <c r="BR1196" s="178"/>
      <c r="BS1196" s="178"/>
      <c r="BT1196" s="178"/>
      <c r="BU1196" s="179"/>
      <c r="BV1196" s="180"/>
      <c r="BW1196" s="181"/>
      <c r="BX1196" s="177"/>
      <c r="BY1196"/>
      <c r="CA1196"/>
    </row>
    <row r="1197" spans="2:79" ht="18.75">
      <c r="B1197" s="1170" t="s">
        <v>1218</v>
      </c>
      <c r="C1197" s="335">
        <v>27528774000146</v>
      </c>
      <c r="D1197" s="1170" t="s">
        <v>13</v>
      </c>
      <c r="E1197" s="1170" t="s">
        <v>616</v>
      </c>
      <c r="F1197" s="1170" t="s">
        <v>619</v>
      </c>
      <c r="G1197" s="1172" t="s">
        <v>34</v>
      </c>
      <c r="H1197" s="1172" t="s">
        <v>1337</v>
      </c>
      <c r="I1197" s="1172" t="s">
        <v>34</v>
      </c>
      <c r="J1197" s="1172" t="s">
        <v>611</v>
      </c>
      <c r="K1197" s="1172" t="s">
        <v>48</v>
      </c>
      <c r="L1197" s="740" t="s">
        <v>1414</v>
      </c>
      <c r="M1197" s="740" t="s">
        <v>34</v>
      </c>
      <c r="N1197" s="1172" t="s">
        <v>3981</v>
      </c>
      <c r="O1197" s="1172" t="s">
        <v>1320</v>
      </c>
      <c r="P1197" s="783">
        <v>42900</v>
      </c>
      <c r="Q1197" s="741">
        <v>0</v>
      </c>
      <c r="R1197" s="741">
        <v>1.0047588035714288</v>
      </c>
      <c r="S1197" s="784">
        <v>5</v>
      </c>
      <c r="T1197" s="742"/>
      <c r="U1197" s="743"/>
      <c r="V1197" s="742">
        <v>-0.19596113066480159</v>
      </c>
      <c r="W1197" s="743">
        <v>-1.4813185435203871</v>
      </c>
      <c r="X1197" s="742">
        <v>-0.19944734906034145</v>
      </c>
      <c r="Y1197" s="743">
        <v>-0.97153374419316563</v>
      </c>
      <c r="Z1197" s="742">
        <v>-0.22202597325679063</v>
      </c>
      <c r="AA1197" s="743">
        <v>-0.95669039447859516</v>
      </c>
      <c r="AB1197" s="742">
        <v>0.11285657220426536</v>
      </c>
      <c r="AC1197" s="744">
        <v>-2.9085540782798947</v>
      </c>
      <c r="AD1197" s="785">
        <v>18851134000181</v>
      </c>
      <c r="AE1197" s="1178" t="s">
        <v>1749</v>
      </c>
      <c r="AF1197" s="786" t="s">
        <v>1725</v>
      </c>
      <c r="AG1197" s="787" t="s">
        <v>1428</v>
      </c>
      <c r="AH1197" s="787" t="s">
        <v>1726</v>
      </c>
      <c r="AI1197" s="787">
        <v>5000</v>
      </c>
      <c r="AJ1197" s="787">
        <v>0</v>
      </c>
      <c r="AK1197" s="787">
        <v>0</v>
      </c>
      <c r="AL1197" s="742">
        <v>9.300000000000001E-3</v>
      </c>
      <c r="AM1197" s="742">
        <v>0</v>
      </c>
      <c r="AN1197" s="743" t="s">
        <v>34</v>
      </c>
      <c r="AO1197" s="1172" t="s">
        <v>34</v>
      </c>
      <c r="AP1197" s="1178" t="s">
        <v>1742</v>
      </c>
      <c r="AQ1197" s="745" t="s">
        <v>679</v>
      </c>
      <c r="AR1197" s="742">
        <v>4.6499999999999996E-3</v>
      </c>
      <c r="AS1197" s="742">
        <v>4.6499999999999996E-3</v>
      </c>
      <c r="AT1197" s="742" t="s">
        <v>1414</v>
      </c>
      <c r="AU1197" s="742" t="s">
        <v>2724</v>
      </c>
      <c r="AX1197"/>
      <c r="AY1197" s="190"/>
      <c r="AZ1197" s="176"/>
      <c r="BA1197" s="176"/>
      <c r="BB1197" s="176"/>
      <c r="BC1197" s="751"/>
      <c r="BD1197" s="176"/>
      <c r="BE1197" s="176"/>
      <c r="BF1197" s="176"/>
      <c r="BG1197" s="176"/>
      <c r="BH1197" s="751"/>
      <c r="BI1197" s="178"/>
      <c r="BJ1197" s="191"/>
      <c r="BK1197" s="191"/>
      <c r="BL1197" s="191"/>
      <c r="BM1197" s="178"/>
      <c r="BN1197" s="178"/>
      <c r="BO1197" s="178"/>
      <c r="BP1197" s="178"/>
      <c r="BQ1197" s="178"/>
      <c r="BR1197" s="178"/>
      <c r="BS1197" s="178"/>
      <c r="BT1197" s="178"/>
      <c r="BU1197" s="179"/>
      <c r="BV1197" s="180"/>
      <c r="BW1197" s="181"/>
      <c r="BX1197" s="177"/>
      <c r="BY1197"/>
      <c r="CA1197"/>
    </row>
    <row r="1198" spans="2:79" ht="18.75">
      <c r="B1198" s="1170" t="s">
        <v>1219</v>
      </c>
      <c r="C1198" s="335">
        <v>45126846000100</v>
      </c>
      <c r="D1198" s="1170" t="s">
        <v>14</v>
      </c>
      <c r="E1198" s="1170" t="s">
        <v>607</v>
      </c>
      <c r="F1198" s="1170" t="s">
        <v>1414</v>
      </c>
      <c r="G1198" s="1172" t="s">
        <v>1414</v>
      </c>
      <c r="H1198" s="1172" t="s">
        <v>34</v>
      </c>
      <c r="I1198" s="1172" t="s">
        <v>34</v>
      </c>
      <c r="J1198" s="1172" t="s">
        <v>608</v>
      </c>
      <c r="K1198" s="1172" t="s">
        <v>48</v>
      </c>
      <c r="L1198" s="740" t="s">
        <v>1414</v>
      </c>
      <c r="M1198" s="740" t="s">
        <v>34</v>
      </c>
      <c r="N1198" s="1172" t="s">
        <v>3982</v>
      </c>
      <c r="O1198" s="1172" t="s">
        <v>1320</v>
      </c>
      <c r="P1198" s="783">
        <v>44609</v>
      </c>
      <c r="Q1198" s="741">
        <v>26.84624363</v>
      </c>
      <c r="R1198" s="741">
        <v>25.285254102719307</v>
      </c>
      <c r="S1198" s="784">
        <v>30</v>
      </c>
      <c r="T1198" s="742">
        <v>-6.566172827693173E-2</v>
      </c>
      <c r="U1198" s="743">
        <v>-2.0201524192192708</v>
      </c>
      <c r="V1198" s="742">
        <v>-0.13769580160239714</v>
      </c>
      <c r="W1198" s="743">
        <v>-1.0408765431519951</v>
      </c>
      <c r="X1198" s="742"/>
      <c r="Y1198" s="743"/>
      <c r="Z1198" s="742"/>
      <c r="AA1198" s="743"/>
      <c r="AB1198" s="742">
        <v>0.20651050977720381</v>
      </c>
      <c r="AC1198" s="744">
        <v>-1.3073625868934049</v>
      </c>
      <c r="AD1198" s="785">
        <v>45127383000100</v>
      </c>
      <c r="AE1198" s="1178" t="s">
        <v>2065</v>
      </c>
      <c r="AF1198" s="786" t="s">
        <v>1741</v>
      </c>
      <c r="AG1198" s="787" t="s">
        <v>1427</v>
      </c>
      <c r="AH1198" s="787" t="s">
        <v>1730</v>
      </c>
      <c r="AI1198" s="787">
        <v>1000</v>
      </c>
      <c r="AJ1198" s="787">
        <v>1000</v>
      </c>
      <c r="AK1198" s="787">
        <v>1000</v>
      </c>
      <c r="AL1198" s="742">
        <v>0</v>
      </c>
      <c r="AM1198" s="742">
        <v>0</v>
      </c>
      <c r="AN1198" s="743" t="s">
        <v>2124</v>
      </c>
      <c r="AO1198" s="1172" t="s">
        <v>34</v>
      </c>
      <c r="AP1198" s="1178" t="s">
        <v>1727</v>
      </c>
      <c r="AQ1198" s="745" t="s">
        <v>659</v>
      </c>
      <c r="AR1198" s="742">
        <v>5.0666666666666698E-3</v>
      </c>
      <c r="AS1198" s="742">
        <v>5.0666666666666698E-3</v>
      </c>
      <c r="AT1198" s="742" t="s">
        <v>1414</v>
      </c>
      <c r="AU1198" s="742" t="s">
        <v>2724</v>
      </c>
      <c r="AX1198"/>
      <c r="AY1198" s="190"/>
      <c r="AZ1198" s="176"/>
      <c r="BA1198" s="176"/>
      <c r="BB1198" s="176"/>
      <c r="BC1198" s="751"/>
      <c r="BD1198" s="176"/>
      <c r="BE1198" s="176"/>
      <c r="BF1198" s="176"/>
      <c r="BG1198" s="176"/>
      <c r="BH1198" s="751"/>
      <c r="BI1198" s="178"/>
      <c r="BJ1198" s="191"/>
      <c r="BK1198" s="191"/>
      <c r="BL1198" s="191"/>
      <c r="BM1198" s="178"/>
      <c r="BN1198" s="178"/>
      <c r="BO1198" s="178"/>
      <c r="BP1198" s="178"/>
      <c r="BQ1198" s="178"/>
      <c r="BR1198" s="178"/>
      <c r="BS1198" s="178"/>
      <c r="BT1198" s="178"/>
      <c r="BU1198" s="179"/>
      <c r="BV1198" s="180"/>
      <c r="BW1198" s="181"/>
      <c r="BX1198" s="177"/>
      <c r="BY1198"/>
      <c r="CA1198"/>
    </row>
    <row r="1199" spans="2:79" ht="18.75">
      <c r="B1199" s="1170" t="s">
        <v>1695</v>
      </c>
      <c r="C1199" s="335">
        <v>45274764000103</v>
      </c>
      <c r="D1199" s="1170" t="s">
        <v>14</v>
      </c>
      <c r="E1199" s="1170" t="s">
        <v>614</v>
      </c>
      <c r="F1199" s="1170" t="s">
        <v>689</v>
      </c>
      <c r="G1199" s="1172" t="s">
        <v>1414</v>
      </c>
      <c r="H1199" s="1172" t="s">
        <v>1337</v>
      </c>
      <c r="I1199" s="1172" t="s">
        <v>34</v>
      </c>
      <c r="J1199" s="1172" t="s">
        <v>608</v>
      </c>
      <c r="K1199" s="1172" t="s">
        <v>48</v>
      </c>
      <c r="L1199" s="740" t="s">
        <v>1414</v>
      </c>
      <c r="M1199" s="740" t="s">
        <v>34</v>
      </c>
      <c r="N1199" s="1172" t="s">
        <v>3984</v>
      </c>
      <c r="O1199" s="1172" t="s">
        <v>1320</v>
      </c>
      <c r="P1199" s="783">
        <v>44618</v>
      </c>
      <c r="Q1199" s="741">
        <v>23.756400549999999</v>
      </c>
      <c r="R1199" s="741">
        <v>28.476112482061399</v>
      </c>
      <c r="S1199" s="784">
        <v>32</v>
      </c>
      <c r="T1199" s="742">
        <v>1.8439839998800611E-3</v>
      </c>
      <c r="U1199" s="743">
        <v>5.6732115284087711E-2</v>
      </c>
      <c r="V1199" s="742">
        <v>3.0987776361202979E-2</v>
      </c>
      <c r="W1199" s="743">
        <v>0.23424424828835558</v>
      </c>
      <c r="X1199" s="742"/>
      <c r="Y1199" s="743"/>
      <c r="Z1199" s="742"/>
      <c r="AA1199" s="743"/>
      <c r="AB1199" s="742">
        <v>7.6324101408258099E-2</v>
      </c>
      <c r="AC1199" s="744">
        <v>-1.3272417814334116</v>
      </c>
      <c r="AD1199" s="785">
        <v>0</v>
      </c>
      <c r="AE1199" s="1178" t="s">
        <v>2065</v>
      </c>
      <c r="AF1199" s="786" t="s">
        <v>1741</v>
      </c>
      <c r="AG1199" s="787" t="s">
        <v>1427</v>
      </c>
      <c r="AH1199" s="787" t="s">
        <v>1730</v>
      </c>
      <c r="AI1199" s="787">
        <v>1000</v>
      </c>
      <c r="AJ1199" s="787">
        <v>1000</v>
      </c>
      <c r="AK1199" s="787">
        <v>1000</v>
      </c>
      <c r="AL1199" s="742">
        <v>0</v>
      </c>
      <c r="AM1199" s="742">
        <v>0</v>
      </c>
      <c r="AN1199" s="743" t="s">
        <v>2124</v>
      </c>
      <c r="AO1199" s="1172" t="s">
        <v>34</v>
      </c>
      <c r="AP1199" s="1178" t="s">
        <v>1742</v>
      </c>
      <c r="AQ1199" s="745" t="s">
        <v>668</v>
      </c>
      <c r="AR1199" s="742">
        <v>0</v>
      </c>
      <c r="AS1199" s="742">
        <v>0</v>
      </c>
      <c r="AT1199" s="742" t="s">
        <v>1414</v>
      </c>
      <c r="AU1199" s="742" t="s">
        <v>2724</v>
      </c>
      <c r="AX1199"/>
      <c r="AY1199" s="190"/>
      <c r="AZ1199" s="176"/>
      <c r="BA1199" s="176"/>
      <c r="BB1199" s="176"/>
      <c r="BC1199" s="751"/>
      <c r="BD1199" s="176"/>
      <c r="BE1199" s="176"/>
      <c r="BF1199" s="176"/>
      <c r="BG1199" s="176"/>
      <c r="BH1199" s="751"/>
      <c r="BI1199" s="178"/>
      <c r="BJ1199" s="191"/>
      <c r="BK1199" s="191"/>
      <c r="BL1199" s="191"/>
      <c r="BM1199" s="178"/>
      <c r="BN1199" s="178"/>
      <c r="BO1199" s="178"/>
      <c r="BP1199" s="178"/>
      <c r="BQ1199" s="178"/>
      <c r="BR1199" s="178"/>
      <c r="BS1199" s="178"/>
      <c r="BT1199" s="178"/>
      <c r="BU1199" s="179"/>
      <c r="BV1199" s="180"/>
      <c r="BW1199" s="181"/>
      <c r="BX1199" s="177"/>
      <c r="BY1199"/>
      <c r="CA1199"/>
    </row>
    <row r="1200" spans="2:79" ht="18.75">
      <c r="B1200" s="1170" t="s">
        <v>1696</v>
      </c>
      <c r="C1200" s="335">
        <v>27036105000157</v>
      </c>
      <c r="D1200" s="1170" t="s">
        <v>11</v>
      </c>
      <c r="E1200" s="1170" t="s">
        <v>620</v>
      </c>
      <c r="F1200" s="1170" t="s">
        <v>672</v>
      </c>
      <c r="G1200" s="1172" t="s">
        <v>738</v>
      </c>
      <c r="H1200" s="1172" t="s">
        <v>34</v>
      </c>
      <c r="I1200" s="1172" t="s">
        <v>1303</v>
      </c>
      <c r="J1200" s="1172" t="s">
        <v>608</v>
      </c>
      <c r="K1200" s="1172" t="s">
        <v>48</v>
      </c>
      <c r="L1200" s="740" t="s">
        <v>1414</v>
      </c>
      <c r="M1200" s="740" t="s">
        <v>34</v>
      </c>
      <c r="N1200" s="1172" t="s">
        <v>3987</v>
      </c>
      <c r="O1200" s="1172" t="s">
        <v>1323</v>
      </c>
      <c r="P1200" s="783">
        <v>42783</v>
      </c>
      <c r="Q1200" s="741">
        <v>4.0066040000000003</v>
      </c>
      <c r="R1200" s="741">
        <v>4.9446575140562228</v>
      </c>
      <c r="S1200" s="784">
        <v>0</v>
      </c>
      <c r="T1200" s="742">
        <v>3.1391142672223316E-2</v>
      </c>
      <c r="U1200" s="743">
        <v>0.96578165813567418</v>
      </c>
      <c r="V1200" s="742">
        <v>0.12910311892834669</v>
      </c>
      <c r="W1200" s="743">
        <v>0.97592233442460308</v>
      </c>
      <c r="X1200" s="742">
        <v>0.20179401382526452</v>
      </c>
      <c r="Y1200" s="743">
        <v>0.98296465072650907</v>
      </c>
      <c r="Z1200" s="742">
        <v>0.21475789852814198</v>
      </c>
      <c r="AA1200" s="743">
        <v>0.92537289960510682</v>
      </c>
      <c r="AB1200" s="742">
        <v>7.064972895617197E-4</v>
      </c>
      <c r="AC1200" s="744">
        <v>-4.5084302506426832</v>
      </c>
      <c r="AD1200" s="785">
        <v>0</v>
      </c>
      <c r="AE1200" s="1178" t="s">
        <v>1743</v>
      </c>
      <c r="AF1200" s="786" t="s">
        <v>1741</v>
      </c>
      <c r="AG1200" s="787" t="s">
        <v>1427</v>
      </c>
      <c r="AH1200" s="787" t="s">
        <v>1730</v>
      </c>
      <c r="AI1200" s="787">
        <v>0</v>
      </c>
      <c r="AJ1200" s="787">
        <v>0</v>
      </c>
      <c r="AK1200" s="787">
        <v>0</v>
      </c>
      <c r="AL1200" s="742">
        <v>0</v>
      </c>
      <c r="AM1200" s="742">
        <v>0</v>
      </c>
      <c r="AN1200" s="743" t="s">
        <v>34</v>
      </c>
      <c r="AO1200" s="1172" t="s">
        <v>34</v>
      </c>
      <c r="AP1200" s="1178" t="s">
        <v>1731</v>
      </c>
      <c r="AQ1200" s="745" t="s">
        <v>684</v>
      </c>
      <c r="AR1200" s="742">
        <v>0</v>
      </c>
      <c r="AS1200" s="742">
        <v>0</v>
      </c>
      <c r="AT1200" s="742" t="s">
        <v>1414</v>
      </c>
      <c r="AU1200" s="742" t="s">
        <v>2724</v>
      </c>
      <c r="AX1200"/>
      <c r="AY1200" s="190"/>
      <c r="AZ1200" s="176"/>
      <c r="BA1200" s="176"/>
      <c r="BB1200" s="176"/>
      <c r="BC1200" s="751"/>
      <c r="BD1200" s="176"/>
      <c r="BE1200" s="176"/>
      <c r="BF1200" s="176"/>
      <c r="BG1200" s="176"/>
      <c r="BH1200" s="751"/>
      <c r="BI1200" s="178"/>
      <c r="BJ1200" s="191"/>
      <c r="BK1200" s="191"/>
      <c r="BL1200" s="191"/>
      <c r="BM1200" s="178"/>
      <c r="BN1200" s="178"/>
      <c r="BO1200" s="178"/>
      <c r="BP1200" s="178"/>
      <c r="BQ1200" s="178"/>
      <c r="BR1200" s="178"/>
      <c r="BS1200" s="178"/>
      <c r="BT1200" s="178"/>
      <c r="BU1200" s="179"/>
      <c r="BV1200" s="180"/>
      <c r="BW1200" s="181"/>
      <c r="BX1200" s="177"/>
      <c r="BY1200"/>
      <c r="CA1200"/>
    </row>
    <row r="1201" spans="2:79" ht="18.75">
      <c r="B1201" s="1170" t="s">
        <v>400</v>
      </c>
      <c r="C1201" s="335">
        <v>24769058000162</v>
      </c>
      <c r="D1201" s="1170" t="s">
        <v>11</v>
      </c>
      <c r="E1201" s="1170" t="s">
        <v>620</v>
      </c>
      <c r="F1201" s="1170" t="s">
        <v>663</v>
      </c>
      <c r="G1201" s="1172" t="s">
        <v>738</v>
      </c>
      <c r="H1201" s="1172" t="s">
        <v>34</v>
      </c>
      <c r="I1201" s="1172" t="s">
        <v>1414</v>
      </c>
      <c r="J1201" s="1172" t="s">
        <v>608</v>
      </c>
      <c r="K1201" s="1172" t="s">
        <v>48</v>
      </c>
      <c r="L1201" s="740" t="s">
        <v>1414</v>
      </c>
      <c r="M1201" s="740" t="s">
        <v>1411</v>
      </c>
      <c r="N1201" s="1172" t="s">
        <v>3989</v>
      </c>
      <c r="O1201" s="1172" t="s">
        <v>1320</v>
      </c>
      <c r="P1201" s="783">
        <v>42473</v>
      </c>
      <c r="Q1201" s="741">
        <v>42.581691999999997</v>
      </c>
      <c r="R1201" s="741">
        <v>44.869918918699213</v>
      </c>
      <c r="S1201" s="784">
        <v>1</v>
      </c>
      <c r="T1201" s="742">
        <v>3.1477092783432248E-2</v>
      </c>
      <c r="U1201" s="743">
        <v>0.96842600408341695</v>
      </c>
      <c r="V1201" s="742">
        <v>0.13454984374784984</v>
      </c>
      <c r="W1201" s="743">
        <v>1.0170954714095284</v>
      </c>
      <c r="X1201" s="742">
        <v>0.21782905278321474</v>
      </c>
      <c r="Y1201" s="743">
        <v>1.0610733922590299</v>
      </c>
      <c r="Z1201" s="742">
        <v>0.27929203330582375</v>
      </c>
      <c r="AA1201" s="743">
        <v>1.2034448114277339</v>
      </c>
      <c r="AB1201" s="742">
        <v>1.755539662588429E-3</v>
      </c>
      <c r="AC1201" s="744">
        <v>1.2882255613134623</v>
      </c>
      <c r="AD1201" s="785">
        <v>0</v>
      </c>
      <c r="AE1201" s="1178" t="s">
        <v>1932</v>
      </c>
      <c r="AF1201" s="786" t="s">
        <v>1933</v>
      </c>
      <c r="AG1201" s="787" t="s">
        <v>1427</v>
      </c>
      <c r="AH1201" s="787" t="s">
        <v>1730</v>
      </c>
      <c r="AI1201" s="787">
        <v>100</v>
      </c>
      <c r="AJ1201" s="787">
        <v>0</v>
      </c>
      <c r="AK1201" s="787">
        <v>100</v>
      </c>
      <c r="AL1201" s="742">
        <v>3.4999999999999996E-3</v>
      </c>
      <c r="AM1201" s="742">
        <v>0</v>
      </c>
      <c r="AN1201" s="743" t="s">
        <v>64</v>
      </c>
      <c r="AO1201" s="1172" t="s">
        <v>34</v>
      </c>
      <c r="AP1201" s="1178" t="s">
        <v>1731</v>
      </c>
      <c r="AQ1201" s="745" t="s">
        <v>676</v>
      </c>
      <c r="AR1201" s="742">
        <v>8.1666666666666704E-4</v>
      </c>
      <c r="AS1201" s="742">
        <v>8.1666666666666704E-4</v>
      </c>
      <c r="AT1201" s="742" t="s">
        <v>1414</v>
      </c>
      <c r="AU1201" s="742" t="s">
        <v>2724</v>
      </c>
      <c r="AX1201"/>
      <c r="AY1201" s="190"/>
      <c r="AZ1201" s="176"/>
      <c r="BA1201" s="176"/>
      <c r="BB1201" s="176"/>
      <c r="BC1201" s="751"/>
      <c r="BD1201" s="176"/>
      <c r="BE1201" s="176"/>
      <c r="BF1201" s="176"/>
      <c r="BG1201" s="176"/>
      <c r="BH1201" s="751"/>
      <c r="BI1201" s="178"/>
      <c r="BJ1201" s="191"/>
      <c r="BK1201" s="191"/>
      <c r="BL1201" s="191"/>
      <c r="BM1201" s="178"/>
      <c r="BN1201" s="178"/>
      <c r="BO1201" s="178"/>
      <c r="BP1201" s="178"/>
      <c r="BQ1201" s="178"/>
      <c r="BR1201" s="178"/>
      <c r="BS1201" s="178"/>
      <c r="BT1201" s="178"/>
      <c r="BU1201" s="179"/>
      <c r="BV1201" s="180"/>
      <c r="BW1201" s="181"/>
      <c r="BX1201" s="177"/>
      <c r="BY1201"/>
      <c r="CA1201"/>
    </row>
    <row r="1202" spans="2:79" ht="18.75">
      <c r="B1202" s="1170" t="s">
        <v>401</v>
      </c>
      <c r="C1202" s="335">
        <v>35088081000108</v>
      </c>
      <c r="D1202" s="1170" t="s">
        <v>14</v>
      </c>
      <c r="E1202" s="1170" t="s">
        <v>614</v>
      </c>
      <c r="F1202" s="1170" t="s">
        <v>1414</v>
      </c>
      <c r="G1202" s="1172" t="s">
        <v>1414</v>
      </c>
      <c r="H1202" s="1172" t="s">
        <v>1337</v>
      </c>
      <c r="I1202" s="1172" t="s">
        <v>34</v>
      </c>
      <c r="J1202" s="1172" t="s">
        <v>608</v>
      </c>
      <c r="K1202" s="1172" t="s">
        <v>48</v>
      </c>
      <c r="L1202" s="740" t="s">
        <v>1414</v>
      </c>
      <c r="M1202" s="740" t="s">
        <v>34</v>
      </c>
      <c r="N1202" s="1172" t="s">
        <v>3990</v>
      </c>
      <c r="O1202" s="1172" t="s">
        <v>1320</v>
      </c>
      <c r="P1202" s="783">
        <v>43796</v>
      </c>
      <c r="Q1202" s="741">
        <v>36.934871280000003</v>
      </c>
      <c r="R1202" s="741">
        <v>46.808901900963889</v>
      </c>
      <c r="S1202" s="784">
        <v>62</v>
      </c>
      <c r="T1202" s="742">
        <v>-2.9626978200451792E-2</v>
      </c>
      <c r="U1202" s="743">
        <v>-0.91150527493541667</v>
      </c>
      <c r="V1202" s="742">
        <v>-5.5597534988314878E-2</v>
      </c>
      <c r="W1202" s="743">
        <v>-0.42027548663765379</v>
      </c>
      <c r="X1202" s="742">
        <v>-0.17373110039183515</v>
      </c>
      <c r="Y1202" s="743">
        <v>-0.84626658234205654</v>
      </c>
      <c r="Z1202" s="742">
        <v>0.39117305022488602</v>
      </c>
      <c r="AA1202" s="743">
        <v>1.6855302748575867</v>
      </c>
      <c r="AB1202" s="742">
        <v>0.21187233194923891</v>
      </c>
      <c r="AC1202" s="744">
        <v>-0.88678802909448806</v>
      </c>
      <c r="AD1202" s="785">
        <v>34429833000194</v>
      </c>
      <c r="AE1202" s="1178" t="s">
        <v>1793</v>
      </c>
      <c r="AF1202" s="786" t="s">
        <v>1741</v>
      </c>
      <c r="AG1202" s="787" t="s">
        <v>1427</v>
      </c>
      <c r="AH1202" s="787" t="s">
        <v>1726</v>
      </c>
      <c r="AI1202" s="787">
        <v>100</v>
      </c>
      <c r="AJ1202" s="787">
        <v>100</v>
      </c>
      <c r="AK1202" s="787">
        <v>100</v>
      </c>
      <c r="AL1202" s="742">
        <v>0</v>
      </c>
      <c r="AM1202" s="742">
        <v>0</v>
      </c>
      <c r="AN1202" s="743" t="s">
        <v>34</v>
      </c>
      <c r="AO1202" s="1172" t="s">
        <v>34</v>
      </c>
      <c r="AP1202" s="1178" t="s">
        <v>1727</v>
      </c>
      <c r="AQ1202" s="745" t="s">
        <v>659</v>
      </c>
      <c r="AR1202" s="742">
        <v>4.0000000000000001E-3</v>
      </c>
      <c r="AS1202" s="742">
        <v>4.0000000000000001E-3</v>
      </c>
      <c r="AT1202" s="742" t="s">
        <v>1414</v>
      </c>
      <c r="AU1202" s="742" t="s">
        <v>2724</v>
      </c>
      <c r="AX1202"/>
      <c r="AY1202" s="190"/>
      <c r="AZ1202" s="176"/>
      <c r="BA1202" s="176"/>
      <c r="BB1202" s="176"/>
      <c r="BC1202" s="751"/>
      <c r="BD1202" s="176"/>
      <c r="BE1202" s="176"/>
      <c r="BF1202" s="176"/>
      <c r="BG1202" s="176"/>
      <c r="BH1202" s="751"/>
      <c r="BI1202" s="178"/>
      <c r="BJ1202" s="191"/>
      <c r="BK1202" s="191"/>
      <c r="BL1202" s="191"/>
      <c r="BM1202" s="178"/>
      <c r="BN1202" s="178"/>
      <c r="BO1202" s="178"/>
      <c r="BP1202" s="178"/>
      <c r="BQ1202" s="178"/>
      <c r="BR1202" s="178"/>
      <c r="BS1202" s="178"/>
      <c r="BT1202" s="178"/>
      <c r="BU1202" s="179"/>
      <c r="BV1202" s="180"/>
      <c r="BW1202" s="181"/>
      <c r="BX1202" s="177"/>
      <c r="BY1202"/>
      <c r="CA1202"/>
    </row>
    <row r="1203" spans="2:79" ht="18.75">
      <c r="B1203" s="1170" t="s">
        <v>402</v>
      </c>
      <c r="C1203" s="335">
        <v>34429833000194</v>
      </c>
      <c r="D1203" s="1170" t="s">
        <v>14</v>
      </c>
      <c r="E1203" s="1170" t="s">
        <v>614</v>
      </c>
      <c r="F1203" s="1170" t="s">
        <v>1414</v>
      </c>
      <c r="G1203" s="1172" t="s">
        <v>1414</v>
      </c>
      <c r="H1203" s="1172" t="s">
        <v>1337</v>
      </c>
      <c r="I1203" s="1172" t="s">
        <v>34</v>
      </c>
      <c r="J1203" s="1172" t="s">
        <v>608</v>
      </c>
      <c r="K1203" s="1172" t="s">
        <v>48</v>
      </c>
      <c r="L1203" s="740" t="s">
        <v>1414</v>
      </c>
      <c r="M1203" s="740" t="s">
        <v>34</v>
      </c>
      <c r="N1203" s="1172" t="s">
        <v>3991</v>
      </c>
      <c r="O1203" s="1172" t="s">
        <v>1320</v>
      </c>
      <c r="P1203" s="783">
        <v>43701</v>
      </c>
      <c r="Q1203" s="741">
        <v>129.80279007999999</v>
      </c>
      <c r="R1203" s="741">
        <v>199.54418331903224</v>
      </c>
      <c r="S1203" s="784">
        <v>62</v>
      </c>
      <c r="T1203" s="742">
        <v>-3.0138001357320809E-2</v>
      </c>
      <c r="U1203" s="743">
        <v>-0.92722744207472874</v>
      </c>
      <c r="V1203" s="742">
        <v>-5.4593436693877617E-2</v>
      </c>
      <c r="W1203" s="743">
        <v>-0.4126852598512441</v>
      </c>
      <c r="X1203" s="742">
        <v>-0.17648460262453924</v>
      </c>
      <c r="Y1203" s="743">
        <v>-0.85967924661855144</v>
      </c>
      <c r="Z1203" s="742">
        <v>0.39629503190159965</v>
      </c>
      <c r="AA1203" s="743">
        <v>1.7076004434911451</v>
      </c>
      <c r="AB1203" s="742">
        <v>0.21454422025228465</v>
      </c>
      <c r="AC1203" s="744">
        <v>-0.87106401260647037</v>
      </c>
      <c r="AD1203" s="785">
        <v>31493903000185</v>
      </c>
      <c r="AE1203" s="1178" t="s">
        <v>1964</v>
      </c>
      <c r="AF1203" s="786" t="s">
        <v>1741</v>
      </c>
      <c r="AG1203" s="787" t="s">
        <v>1427</v>
      </c>
      <c r="AH1203" s="787" t="s">
        <v>1726</v>
      </c>
      <c r="AI1203" s="787">
        <v>5</v>
      </c>
      <c r="AJ1203" s="787">
        <v>0</v>
      </c>
      <c r="AK1203" s="787">
        <v>5000</v>
      </c>
      <c r="AL1203" s="742">
        <v>1.9299999999999998E-2</v>
      </c>
      <c r="AM1203" s="742">
        <v>0.2</v>
      </c>
      <c r="AN1203" s="743" t="s">
        <v>34</v>
      </c>
      <c r="AO1203" s="1172" t="s">
        <v>34</v>
      </c>
      <c r="AP1203" s="1178" t="s">
        <v>1727</v>
      </c>
      <c r="AQ1203" s="745" t="s">
        <v>659</v>
      </c>
      <c r="AR1203" s="742">
        <v>4.0000000000000001E-3</v>
      </c>
      <c r="AS1203" s="742">
        <v>4.0000000000000001E-3</v>
      </c>
      <c r="AT1203" s="742" t="s">
        <v>1414</v>
      </c>
      <c r="AU1203" s="742" t="s">
        <v>2724</v>
      </c>
      <c r="AX1203"/>
      <c r="AY1203" s="190"/>
      <c r="AZ1203" s="176"/>
      <c r="BA1203" s="176"/>
      <c r="BB1203" s="176"/>
      <c r="BC1203" s="751"/>
      <c r="BD1203" s="176"/>
      <c r="BE1203" s="176"/>
      <c r="BF1203" s="176"/>
      <c r="BG1203" s="176"/>
      <c r="BH1203" s="751"/>
      <c r="BI1203" s="178"/>
      <c r="BJ1203" s="191"/>
      <c r="BK1203" s="191"/>
      <c r="BL1203" s="191"/>
      <c r="BM1203" s="178"/>
      <c r="BN1203" s="178"/>
      <c r="BO1203" s="178"/>
      <c r="BP1203" s="178"/>
      <c r="BQ1203" s="178"/>
      <c r="BR1203" s="178"/>
      <c r="BS1203" s="178"/>
      <c r="BT1203" s="178"/>
      <c r="BU1203" s="179"/>
      <c r="BV1203" s="180"/>
      <c r="BW1203" s="181"/>
      <c r="BX1203" s="177"/>
      <c r="BY1203"/>
      <c r="CA1203"/>
    </row>
    <row r="1204" spans="2:79" ht="18.75">
      <c r="B1204" s="1170" t="s">
        <v>403</v>
      </c>
      <c r="C1204" s="335">
        <v>32041875000128</v>
      </c>
      <c r="D1204" s="1170" t="s">
        <v>14</v>
      </c>
      <c r="E1204" s="1170" t="s">
        <v>614</v>
      </c>
      <c r="F1204" s="1170" t="s">
        <v>1414</v>
      </c>
      <c r="G1204" s="1172" t="s">
        <v>1414</v>
      </c>
      <c r="H1204" s="1172" t="s">
        <v>1337</v>
      </c>
      <c r="I1204" s="1172" t="s">
        <v>34</v>
      </c>
      <c r="J1204" s="1172" t="s">
        <v>608</v>
      </c>
      <c r="K1204" s="1172" t="s">
        <v>48</v>
      </c>
      <c r="L1204" s="740" t="s">
        <v>1414</v>
      </c>
      <c r="M1204" s="740" t="s">
        <v>34</v>
      </c>
      <c r="N1204" s="1172" t="s">
        <v>3992</v>
      </c>
      <c r="O1204" s="1172" t="s">
        <v>1320</v>
      </c>
      <c r="P1204" s="783">
        <v>43483</v>
      </c>
      <c r="Q1204" s="741">
        <v>35.48762515</v>
      </c>
      <c r="R1204" s="741">
        <v>44.438692672177424</v>
      </c>
      <c r="S1204" s="784">
        <v>32</v>
      </c>
      <c r="T1204" s="742">
        <v>-3.0371900341137237E-2</v>
      </c>
      <c r="U1204" s="743">
        <v>-0.93442359134476993</v>
      </c>
      <c r="V1204" s="742">
        <v>-5.4976530582888317E-2</v>
      </c>
      <c r="W1204" s="743">
        <v>-0.41558116109337151</v>
      </c>
      <c r="X1204" s="742">
        <v>-0.17261396444903199</v>
      </c>
      <c r="Y1204" s="743">
        <v>-0.84082486917616261</v>
      </c>
      <c r="Z1204" s="742">
        <v>0.41407315577348291</v>
      </c>
      <c r="AA1204" s="743">
        <v>1.7842048159012598</v>
      </c>
      <c r="AB1204" s="742">
        <v>0.21748826143395739</v>
      </c>
      <c r="AC1204" s="744">
        <v>-0.86103425549869084</v>
      </c>
      <c r="AD1204" s="785">
        <v>31493876000140</v>
      </c>
      <c r="AE1204" s="1178" t="s">
        <v>1793</v>
      </c>
      <c r="AF1204" s="786" t="s">
        <v>1741</v>
      </c>
      <c r="AG1204" s="787" t="s">
        <v>1427</v>
      </c>
      <c r="AH1204" s="787" t="s">
        <v>1726</v>
      </c>
      <c r="AI1204" s="787">
        <v>30000</v>
      </c>
      <c r="AJ1204" s="787">
        <v>30000</v>
      </c>
      <c r="AK1204" s="787">
        <v>30000</v>
      </c>
      <c r="AL1204" s="742">
        <v>0</v>
      </c>
      <c r="AM1204" s="742">
        <v>0</v>
      </c>
      <c r="AN1204" s="743" t="s">
        <v>34</v>
      </c>
      <c r="AO1204" s="1172" t="s">
        <v>34</v>
      </c>
      <c r="AP1204" s="1178" t="s">
        <v>1727</v>
      </c>
      <c r="AQ1204" s="745" t="s">
        <v>659</v>
      </c>
      <c r="AR1204" s="742">
        <v>5.0000000000000001E-3</v>
      </c>
      <c r="AS1204" s="742">
        <v>5.0000000000000001E-3</v>
      </c>
      <c r="AT1204" s="742" t="s">
        <v>1414</v>
      </c>
      <c r="AU1204" s="742" t="s">
        <v>2724</v>
      </c>
      <c r="AX1204"/>
      <c r="AY1204" s="190"/>
      <c r="AZ1204" s="176"/>
      <c r="BA1204" s="176"/>
      <c r="BB1204" s="176"/>
      <c r="BC1204" s="751"/>
      <c r="BD1204" s="176"/>
      <c r="BE1204" s="176"/>
      <c r="BF1204" s="176"/>
      <c r="BG1204" s="176"/>
      <c r="BH1204" s="751"/>
      <c r="BI1204" s="178"/>
      <c r="BJ1204" s="191"/>
      <c r="BK1204" s="191"/>
      <c r="BL1204" s="191"/>
      <c r="BM1204" s="178"/>
      <c r="BN1204" s="178"/>
      <c r="BO1204" s="178"/>
      <c r="BP1204" s="178"/>
      <c r="BQ1204" s="178"/>
      <c r="BR1204" s="178"/>
      <c r="BS1204" s="178"/>
      <c r="BT1204" s="178"/>
      <c r="BU1204" s="179"/>
      <c r="BV1204" s="180"/>
      <c r="BW1204" s="181"/>
      <c r="BX1204" s="177"/>
      <c r="BY1204"/>
      <c r="CA1204"/>
    </row>
    <row r="1205" spans="2:79" ht="18.75">
      <c r="B1205" s="1170" t="s">
        <v>404</v>
      </c>
      <c r="C1205" s="335">
        <v>31493876000140</v>
      </c>
      <c r="D1205" s="1170" t="s">
        <v>14</v>
      </c>
      <c r="E1205" s="1170" t="s">
        <v>607</v>
      </c>
      <c r="F1205" s="1170" t="s">
        <v>1414</v>
      </c>
      <c r="G1205" s="1172" t="s">
        <v>1414</v>
      </c>
      <c r="H1205" s="1172" t="s">
        <v>34</v>
      </c>
      <c r="I1205" s="1172" t="s">
        <v>34</v>
      </c>
      <c r="J1205" s="1172" t="s">
        <v>608</v>
      </c>
      <c r="K1205" s="1172" t="s">
        <v>48</v>
      </c>
      <c r="L1205" s="740" t="s">
        <v>1414</v>
      </c>
      <c r="M1205" s="740" t="s">
        <v>34</v>
      </c>
      <c r="N1205" s="1172" t="s">
        <v>3993</v>
      </c>
      <c r="O1205" s="1172" t="s">
        <v>1323</v>
      </c>
      <c r="P1205" s="783">
        <v>43386</v>
      </c>
      <c r="Q1205" s="741">
        <v>195.16454389</v>
      </c>
      <c r="R1205" s="741">
        <v>409.76557000152582</v>
      </c>
      <c r="S1205" s="784">
        <v>32</v>
      </c>
      <c r="T1205" s="742">
        <v>-3.0267582259593584E-2</v>
      </c>
      <c r="U1205" s="743">
        <v>-0.93121413539030706</v>
      </c>
      <c r="V1205" s="742">
        <v>-5.5992339750775777E-2</v>
      </c>
      <c r="W1205" s="743">
        <v>-0.42325991326205348</v>
      </c>
      <c r="X1205" s="742">
        <v>-0.17518260871151159</v>
      </c>
      <c r="Y1205" s="743">
        <v>-0.85333706645320984</v>
      </c>
      <c r="Z1205" s="742">
        <v>0.41672563688061648</v>
      </c>
      <c r="AA1205" s="743">
        <v>1.7956341237408235</v>
      </c>
      <c r="AB1205" s="742">
        <v>0.21767204139555515</v>
      </c>
      <c r="AC1205" s="744">
        <v>-0.86497398207073672</v>
      </c>
      <c r="AD1205" s="785">
        <v>31493903000185</v>
      </c>
      <c r="AE1205" s="1178" t="s">
        <v>1964</v>
      </c>
      <c r="AF1205" s="786" t="s">
        <v>1741</v>
      </c>
      <c r="AG1205" s="787" t="s">
        <v>1427</v>
      </c>
      <c r="AH1205" s="787" t="s">
        <v>1726</v>
      </c>
      <c r="AI1205" s="787">
        <v>500</v>
      </c>
      <c r="AJ1205" s="787">
        <v>0</v>
      </c>
      <c r="AK1205" s="787">
        <v>500</v>
      </c>
      <c r="AL1205" s="742">
        <v>0</v>
      </c>
      <c r="AM1205" s="742">
        <v>0.2</v>
      </c>
      <c r="AN1205" s="743" t="s">
        <v>2124</v>
      </c>
      <c r="AO1205" s="1172" t="s">
        <v>34</v>
      </c>
      <c r="AP1205" s="1178" t="s">
        <v>1727</v>
      </c>
      <c r="AQ1205" s="745" t="s">
        <v>659</v>
      </c>
      <c r="AR1205" s="742">
        <v>5.0000000000000001E-3</v>
      </c>
      <c r="AS1205" s="742">
        <v>5.0000000000000001E-3</v>
      </c>
      <c r="AT1205" s="742" t="s">
        <v>1414</v>
      </c>
      <c r="AU1205" s="742" t="s">
        <v>2724</v>
      </c>
      <c r="AX1205"/>
      <c r="AY1205" s="190"/>
      <c r="AZ1205" s="176"/>
      <c r="BA1205" s="176"/>
      <c r="BB1205" s="176"/>
      <c r="BC1205" s="751"/>
      <c r="BD1205" s="176"/>
      <c r="BE1205" s="176"/>
      <c r="BF1205" s="176"/>
      <c r="BG1205" s="176"/>
      <c r="BH1205" s="751"/>
      <c r="BI1205" s="178"/>
      <c r="BJ1205" s="191"/>
      <c r="BK1205" s="191"/>
      <c r="BL1205" s="191"/>
      <c r="BM1205" s="178"/>
      <c r="BN1205" s="178"/>
      <c r="BO1205" s="178"/>
      <c r="BP1205" s="178"/>
      <c r="BQ1205" s="178"/>
      <c r="BR1205" s="178"/>
      <c r="BS1205" s="178"/>
      <c r="BT1205" s="178"/>
      <c r="BU1205" s="179"/>
      <c r="BV1205" s="180"/>
      <c r="BW1205" s="181"/>
      <c r="BX1205" s="177"/>
      <c r="BY1205"/>
      <c r="CA1205"/>
    </row>
    <row r="1206" spans="2:79" ht="18.75">
      <c r="B1206" s="1170" t="s">
        <v>596</v>
      </c>
      <c r="C1206" s="335">
        <v>35957054000124</v>
      </c>
      <c r="D1206" s="1170" t="s">
        <v>14</v>
      </c>
      <c r="E1206" s="1170" t="s">
        <v>607</v>
      </c>
      <c r="F1206" s="1170" t="s">
        <v>1414</v>
      </c>
      <c r="G1206" s="1172" t="s">
        <v>1414</v>
      </c>
      <c r="H1206" s="1172" t="s">
        <v>34</v>
      </c>
      <c r="I1206" s="1172" t="s">
        <v>34</v>
      </c>
      <c r="J1206" s="1172" t="s">
        <v>608</v>
      </c>
      <c r="K1206" s="1172" t="s">
        <v>48</v>
      </c>
      <c r="L1206" s="740" t="s">
        <v>1414</v>
      </c>
      <c r="M1206" s="740" t="s">
        <v>34</v>
      </c>
      <c r="N1206" s="1172" t="s">
        <v>3994</v>
      </c>
      <c r="O1206" s="1172" t="s">
        <v>1320</v>
      </c>
      <c r="P1206" s="783">
        <v>43939</v>
      </c>
      <c r="Q1206" s="741">
        <v>7.3163972199999998</v>
      </c>
      <c r="R1206" s="741">
        <v>9.521602152530118</v>
      </c>
      <c r="S1206" s="784">
        <v>62</v>
      </c>
      <c r="T1206" s="742">
        <v>-4.2945635128610382E-2</v>
      </c>
      <c r="U1206" s="743">
        <v>-1.3212678218591716</v>
      </c>
      <c r="V1206" s="742">
        <v>-0.1200485296786552</v>
      </c>
      <c r="W1206" s="743">
        <v>-0.9074764599084405</v>
      </c>
      <c r="X1206" s="742">
        <v>-0.2136760024469051</v>
      </c>
      <c r="Y1206" s="743">
        <v>-1.0408433487810547</v>
      </c>
      <c r="Z1206" s="742"/>
      <c r="AA1206" s="743"/>
      <c r="AB1206" s="742">
        <v>0.23514408765999961</v>
      </c>
      <c r="AC1206" s="744">
        <v>-1.0731158281305324</v>
      </c>
      <c r="AD1206" s="785">
        <v>35957175000176</v>
      </c>
      <c r="AE1206" s="1178" t="s">
        <v>1964</v>
      </c>
      <c r="AF1206" s="786" t="s">
        <v>1741</v>
      </c>
      <c r="AG1206" s="787" t="s">
        <v>1427</v>
      </c>
      <c r="AH1206" s="787" t="s">
        <v>1726</v>
      </c>
      <c r="AI1206" s="787">
        <v>1</v>
      </c>
      <c r="AJ1206" s="787">
        <v>0</v>
      </c>
      <c r="AK1206" s="787">
        <v>1000</v>
      </c>
      <c r="AL1206" s="742">
        <v>1.9299999999999998E-2</v>
      </c>
      <c r="AM1206" s="742">
        <v>0.2</v>
      </c>
      <c r="AN1206" s="743" t="s">
        <v>34</v>
      </c>
      <c r="AO1206" s="1172" t="s">
        <v>34</v>
      </c>
      <c r="AP1206" s="1178" t="s">
        <v>1727</v>
      </c>
      <c r="AQ1206" s="745" t="s">
        <v>659</v>
      </c>
      <c r="AR1206" s="742">
        <v>4.0000000000000001E-3</v>
      </c>
      <c r="AS1206" s="742">
        <v>4.0000000000000001E-3</v>
      </c>
      <c r="AT1206" s="742" t="s">
        <v>1414</v>
      </c>
      <c r="AU1206" s="742" t="s">
        <v>2724</v>
      </c>
      <c r="AX1206"/>
      <c r="AY1206" s="190"/>
      <c r="AZ1206" s="176"/>
      <c r="BA1206" s="176"/>
      <c r="BB1206" s="176"/>
      <c r="BC1206" s="751"/>
      <c r="BD1206" s="176"/>
      <c r="BE1206" s="176"/>
      <c r="BF1206" s="176"/>
      <c r="BG1206" s="176"/>
      <c r="BH1206" s="751"/>
      <c r="BI1206" s="178"/>
      <c r="BJ1206" s="191"/>
      <c r="BK1206" s="191"/>
      <c r="BL1206" s="191"/>
      <c r="BM1206" s="178"/>
      <c r="BN1206" s="178"/>
      <c r="BO1206" s="178"/>
      <c r="BP1206" s="178"/>
      <c r="BQ1206" s="178"/>
      <c r="BR1206" s="178"/>
      <c r="BS1206" s="178"/>
      <c r="BT1206" s="178"/>
      <c r="BU1206" s="179"/>
      <c r="BV1206" s="180"/>
      <c r="BW1206" s="181"/>
      <c r="BX1206" s="177"/>
      <c r="BY1206"/>
      <c r="CA1206"/>
    </row>
    <row r="1207" spans="2:79" ht="18.75">
      <c r="B1207" s="1170" t="s">
        <v>405</v>
      </c>
      <c r="C1207" s="335">
        <v>31533145000181</v>
      </c>
      <c r="D1207" s="1170" t="s">
        <v>14</v>
      </c>
      <c r="E1207" s="1170" t="s">
        <v>607</v>
      </c>
      <c r="F1207" s="1170" t="s">
        <v>1414</v>
      </c>
      <c r="G1207" s="1172" t="s">
        <v>1414</v>
      </c>
      <c r="H1207" s="1172" t="s">
        <v>34</v>
      </c>
      <c r="I1207" s="1172" t="s">
        <v>34</v>
      </c>
      <c r="J1207" s="1172" t="s">
        <v>608</v>
      </c>
      <c r="K1207" s="1172" t="s">
        <v>48</v>
      </c>
      <c r="L1207" s="740" t="s">
        <v>1414</v>
      </c>
      <c r="M1207" s="740" t="s">
        <v>34</v>
      </c>
      <c r="N1207" s="1172" t="s">
        <v>3995</v>
      </c>
      <c r="O1207" s="1172" t="s">
        <v>1320</v>
      </c>
      <c r="P1207" s="783">
        <v>43397</v>
      </c>
      <c r="Q1207" s="741">
        <v>441.51290874</v>
      </c>
      <c r="R1207" s="741">
        <v>539.202405756345</v>
      </c>
      <c r="S1207" s="784">
        <v>32</v>
      </c>
      <c r="T1207" s="742">
        <v>-3.4828546800861004E-2</v>
      </c>
      <c r="U1207" s="743">
        <v>-1.0715370265751816</v>
      </c>
      <c r="V1207" s="742">
        <v>-0.12635149785467314</v>
      </c>
      <c r="W1207" s="743">
        <v>-0.95512215171823622</v>
      </c>
      <c r="X1207" s="742">
        <v>-0.1711338080611573</v>
      </c>
      <c r="Y1207" s="743">
        <v>-0.83361483663234437</v>
      </c>
      <c r="Z1207" s="742">
        <v>0.39978557940861381</v>
      </c>
      <c r="AA1207" s="743">
        <v>1.722640905750799</v>
      </c>
      <c r="AB1207" s="742">
        <v>0.22731926691318488</v>
      </c>
      <c r="AC1207" s="744">
        <v>-1.1377821776719597</v>
      </c>
      <c r="AD1207" s="785">
        <v>31533735000104</v>
      </c>
      <c r="AE1207" s="1178" t="s">
        <v>1964</v>
      </c>
      <c r="AF1207" s="786" t="s">
        <v>1741</v>
      </c>
      <c r="AG1207" s="787" t="s">
        <v>1427</v>
      </c>
      <c r="AH1207" s="787" t="s">
        <v>1730</v>
      </c>
      <c r="AI1207" s="787">
        <v>500</v>
      </c>
      <c r="AJ1207" s="787">
        <v>500</v>
      </c>
      <c r="AK1207" s="787">
        <v>500</v>
      </c>
      <c r="AL1207" s="742">
        <v>2.9300000000000003E-2</v>
      </c>
      <c r="AM1207" s="742">
        <v>0</v>
      </c>
      <c r="AN1207" s="743" t="s">
        <v>34</v>
      </c>
      <c r="AO1207" s="1172" t="s">
        <v>34</v>
      </c>
      <c r="AP1207" s="1178" t="s">
        <v>1727</v>
      </c>
      <c r="AQ1207" s="745" t="s">
        <v>659</v>
      </c>
      <c r="AR1207" s="742">
        <v>7.4999999999999997E-3</v>
      </c>
      <c r="AS1207" s="742">
        <v>7.4999999999999997E-3</v>
      </c>
      <c r="AT1207" s="742" t="s">
        <v>1414</v>
      </c>
      <c r="AU1207" s="742" t="s">
        <v>2724</v>
      </c>
      <c r="AX1207"/>
      <c r="AY1207" s="190"/>
      <c r="AZ1207" s="176"/>
      <c r="BA1207" s="176"/>
      <c r="BB1207" s="176"/>
      <c r="BC1207" s="751"/>
      <c r="BD1207" s="176"/>
      <c r="BE1207" s="176"/>
      <c r="BF1207" s="176"/>
      <c r="BG1207" s="176"/>
      <c r="BH1207" s="751"/>
      <c r="BI1207" s="178"/>
      <c r="BJ1207" s="191"/>
      <c r="BK1207" s="191"/>
      <c r="BL1207" s="191"/>
      <c r="BM1207" s="178"/>
      <c r="BN1207" s="178"/>
      <c r="BO1207" s="178"/>
      <c r="BP1207" s="178"/>
      <c r="BQ1207" s="178"/>
      <c r="BR1207" s="178"/>
      <c r="BS1207" s="178"/>
      <c r="BT1207" s="178"/>
      <c r="BU1207" s="179"/>
      <c r="BV1207" s="180"/>
      <c r="BW1207" s="181"/>
      <c r="BX1207" s="177"/>
      <c r="BY1207"/>
      <c r="CA1207"/>
    </row>
    <row r="1208" spans="2:79" ht="18.75">
      <c r="B1208" s="1170" t="s">
        <v>406</v>
      </c>
      <c r="C1208" s="335">
        <v>40938273000104</v>
      </c>
      <c r="D1208" s="1170" t="s">
        <v>14</v>
      </c>
      <c r="E1208" s="1170" t="s">
        <v>607</v>
      </c>
      <c r="F1208" s="1170" t="s">
        <v>672</v>
      </c>
      <c r="G1208" s="1172" t="s">
        <v>1414</v>
      </c>
      <c r="H1208" s="1172" t="s">
        <v>34</v>
      </c>
      <c r="I1208" s="1172" t="s">
        <v>34</v>
      </c>
      <c r="J1208" s="1172" t="s">
        <v>690</v>
      </c>
      <c r="K1208" s="1172" t="s">
        <v>1414</v>
      </c>
      <c r="L1208" s="740" t="s">
        <v>1414</v>
      </c>
      <c r="M1208" s="740" t="s">
        <v>1411</v>
      </c>
      <c r="N1208" s="1172" t="s">
        <v>3996</v>
      </c>
      <c r="O1208" s="1172" t="s">
        <v>1320</v>
      </c>
      <c r="P1208" s="783">
        <v>44291</v>
      </c>
      <c r="Q1208" s="741">
        <v>0</v>
      </c>
      <c r="R1208" s="741">
        <v>0</v>
      </c>
      <c r="S1208" s="784">
        <v>1</v>
      </c>
      <c r="T1208" s="742"/>
      <c r="U1208" s="743"/>
      <c r="V1208" s="742"/>
      <c r="W1208" s="743"/>
      <c r="X1208" s="742"/>
      <c r="Y1208" s="743"/>
      <c r="Z1208" s="742"/>
      <c r="AA1208" s="743"/>
      <c r="AB1208" s="742"/>
      <c r="AC1208" s="744"/>
      <c r="AD1208" s="785">
        <v>0</v>
      </c>
      <c r="AE1208" s="1178" t="s">
        <v>1958</v>
      </c>
      <c r="AF1208" s="786" t="s">
        <v>1741</v>
      </c>
      <c r="AG1208" s="787" t="s">
        <v>1427</v>
      </c>
      <c r="AH1208" s="787" t="s">
        <v>1730</v>
      </c>
      <c r="AI1208" s="787">
        <v>500</v>
      </c>
      <c r="AJ1208" s="787">
        <v>100</v>
      </c>
      <c r="AK1208" s="787">
        <v>100</v>
      </c>
      <c r="AL1208" s="742">
        <v>5.0000000000000001E-3</v>
      </c>
      <c r="AM1208" s="742">
        <v>0</v>
      </c>
      <c r="AN1208" s="743" t="s">
        <v>34</v>
      </c>
      <c r="AO1208" s="1172" t="s">
        <v>34</v>
      </c>
      <c r="AP1208" s="1178" t="s">
        <v>1742</v>
      </c>
      <c r="AQ1208" s="745" t="s">
        <v>668</v>
      </c>
      <c r="AR1208" s="742">
        <v>6.6649999999999999E-4</v>
      </c>
      <c r="AS1208" s="742">
        <v>6.6649999999999999E-4</v>
      </c>
      <c r="AT1208" s="742" t="s">
        <v>1414</v>
      </c>
      <c r="AU1208" s="742" t="s">
        <v>2724</v>
      </c>
      <c r="AX1208"/>
      <c r="AY1208" s="190"/>
      <c r="AZ1208" s="176"/>
      <c r="BA1208" s="176"/>
      <c r="BB1208" s="176"/>
      <c r="BC1208" s="751"/>
      <c r="BD1208" s="176"/>
      <c r="BE1208" s="176"/>
      <c r="BF1208" s="176"/>
      <c r="BG1208" s="176"/>
      <c r="BH1208" s="751"/>
      <c r="BI1208" s="178"/>
      <c r="BJ1208" s="191"/>
      <c r="BK1208" s="191"/>
      <c r="BL1208" s="191"/>
      <c r="BM1208" s="178"/>
      <c r="BN1208" s="178"/>
      <c r="BO1208" s="178"/>
      <c r="BP1208" s="178"/>
      <c r="BQ1208" s="178"/>
      <c r="BR1208" s="178"/>
      <c r="BS1208" s="178"/>
      <c r="BT1208" s="178"/>
      <c r="BU1208" s="179"/>
      <c r="BV1208" s="180"/>
      <c r="BW1208" s="181"/>
      <c r="BX1208" s="177"/>
      <c r="BY1208"/>
      <c r="CA1208"/>
    </row>
    <row r="1209" spans="2:79" ht="18.75">
      <c r="B1209" s="1170" t="s">
        <v>1388</v>
      </c>
      <c r="C1209" s="335">
        <v>41395002000104</v>
      </c>
      <c r="D1209" s="1170" t="s">
        <v>11</v>
      </c>
      <c r="E1209" s="1170" t="s">
        <v>621</v>
      </c>
      <c r="F1209" s="1170" t="s">
        <v>672</v>
      </c>
      <c r="G1209" s="1172" t="s">
        <v>738</v>
      </c>
      <c r="H1209" s="1172" t="s">
        <v>34</v>
      </c>
      <c r="I1209" s="1172" t="s">
        <v>1414</v>
      </c>
      <c r="J1209" s="1172" t="s">
        <v>608</v>
      </c>
      <c r="K1209" s="1172" t="s">
        <v>48</v>
      </c>
      <c r="L1209" s="740" t="s">
        <v>1414</v>
      </c>
      <c r="M1209" s="740" t="s">
        <v>1411</v>
      </c>
      <c r="N1209" s="1172" t="s">
        <v>3997</v>
      </c>
      <c r="O1209" s="1172" t="s">
        <v>1320</v>
      </c>
      <c r="P1209" s="783">
        <v>44376</v>
      </c>
      <c r="Q1209" s="741">
        <v>0</v>
      </c>
      <c r="R1209" s="741">
        <v>0</v>
      </c>
      <c r="S1209" s="784">
        <v>1</v>
      </c>
      <c r="T1209" s="742"/>
      <c r="U1209" s="743"/>
      <c r="V1209" s="742"/>
      <c r="W1209" s="743"/>
      <c r="X1209" s="742"/>
      <c r="Y1209" s="743"/>
      <c r="Z1209" s="742"/>
      <c r="AA1209" s="743"/>
      <c r="AB1209" s="742"/>
      <c r="AC1209" s="744"/>
      <c r="AD1209" s="785">
        <v>0</v>
      </c>
      <c r="AE1209" s="1178" t="s">
        <v>1958</v>
      </c>
      <c r="AF1209" s="786" t="s">
        <v>1741</v>
      </c>
      <c r="AG1209" s="787" t="s">
        <v>1427</v>
      </c>
      <c r="AH1209" s="787" t="s">
        <v>1730</v>
      </c>
      <c r="AI1209" s="787">
        <v>0</v>
      </c>
      <c r="AJ1209" s="787">
        <v>0</v>
      </c>
      <c r="AK1209" s="787">
        <v>0</v>
      </c>
      <c r="AL1209" s="742">
        <v>3.0000000000000001E-3</v>
      </c>
      <c r="AM1209" s="742">
        <v>0</v>
      </c>
      <c r="AN1209" s="743" t="s">
        <v>636</v>
      </c>
      <c r="AO1209" s="1172" t="s">
        <v>34</v>
      </c>
      <c r="AP1209" s="1178" t="s">
        <v>1731</v>
      </c>
      <c r="AQ1209" s="745" t="s">
        <v>676</v>
      </c>
      <c r="AR1209" s="742">
        <v>6.6649999999999999E-4</v>
      </c>
      <c r="AS1209" s="742">
        <v>6.6649999999999999E-4</v>
      </c>
      <c r="AT1209" s="742" t="s">
        <v>1414</v>
      </c>
      <c r="AU1209" s="742" t="s">
        <v>2724</v>
      </c>
      <c r="AX1209"/>
      <c r="AY1209" s="190"/>
      <c r="AZ1209" s="176"/>
      <c r="BA1209" s="176"/>
      <c r="BB1209" s="176"/>
      <c r="BC1209" s="751"/>
      <c r="BD1209" s="176"/>
      <c r="BE1209" s="176"/>
      <c r="BF1209" s="176"/>
      <c r="BG1209" s="176"/>
      <c r="BH1209" s="751"/>
      <c r="BI1209" s="178"/>
      <c r="BJ1209" s="191"/>
      <c r="BK1209" s="191"/>
      <c r="BL1209" s="191"/>
      <c r="BM1209" s="178"/>
      <c r="BN1209" s="178"/>
      <c r="BO1209" s="178"/>
      <c r="BP1209" s="178"/>
      <c r="BQ1209" s="178"/>
      <c r="BR1209" s="178"/>
      <c r="BS1209" s="178"/>
      <c r="BT1209" s="178"/>
      <c r="BU1209" s="179"/>
      <c r="BV1209" s="180"/>
      <c r="BW1209" s="181"/>
      <c r="BX1209" s="177"/>
      <c r="BY1209"/>
      <c r="CA1209"/>
    </row>
    <row r="1210" spans="2:79" ht="18.75">
      <c r="B1210" s="1170" t="s">
        <v>574</v>
      </c>
      <c r="C1210" s="335">
        <v>41360111000196</v>
      </c>
      <c r="D1210" s="1170" t="s">
        <v>14</v>
      </c>
      <c r="E1210" s="1170" t="s">
        <v>614</v>
      </c>
      <c r="F1210" s="1170" t="s">
        <v>1414</v>
      </c>
      <c r="G1210" s="1172" t="s">
        <v>1414</v>
      </c>
      <c r="H1210" s="1172" t="s">
        <v>1337</v>
      </c>
      <c r="I1210" s="1172" t="s">
        <v>34</v>
      </c>
      <c r="J1210" s="1172" t="s">
        <v>608</v>
      </c>
      <c r="K1210" s="1172" t="s">
        <v>48</v>
      </c>
      <c r="L1210" s="740" t="s">
        <v>1414</v>
      </c>
      <c r="M1210" s="740" t="s">
        <v>34</v>
      </c>
      <c r="N1210" s="1172" t="s">
        <v>3998</v>
      </c>
      <c r="O1210" s="1172" t="s">
        <v>1320</v>
      </c>
      <c r="P1210" s="783">
        <v>44294</v>
      </c>
      <c r="Q1210" s="741">
        <v>77.225787819999994</v>
      </c>
      <c r="R1210" s="741">
        <v>76.188912324858279</v>
      </c>
      <c r="S1210" s="784">
        <v>32</v>
      </c>
      <c r="T1210" s="742">
        <v>-3.8761245633122887E-2</v>
      </c>
      <c r="U1210" s="743">
        <v>-1.1925306596782834</v>
      </c>
      <c r="V1210" s="742">
        <v>-0.1638980476119335</v>
      </c>
      <c r="W1210" s="743">
        <v>-1.238945786599063</v>
      </c>
      <c r="X1210" s="742"/>
      <c r="Y1210" s="743"/>
      <c r="Z1210" s="742"/>
      <c r="AA1210" s="743"/>
      <c r="AB1210" s="742">
        <v>0.21830947239406329</v>
      </c>
      <c r="AC1210" s="744">
        <v>-1.3567270217111835</v>
      </c>
      <c r="AD1210" s="785">
        <v>41301308000154</v>
      </c>
      <c r="AE1210" s="1178" t="s">
        <v>2051</v>
      </c>
      <c r="AF1210" s="786" t="s">
        <v>1763</v>
      </c>
      <c r="AG1210" s="787" t="s">
        <v>59</v>
      </c>
      <c r="AH1210" s="787" t="s">
        <v>1726</v>
      </c>
      <c r="AI1210" s="787">
        <v>20000</v>
      </c>
      <c r="AJ1210" s="787">
        <v>0</v>
      </c>
      <c r="AK1210" s="787">
        <v>0</v>
      </c>
      <c r="AL1210" s="742">
        <v>0</v>
      </c>
      <c r="AM1210" s="742">
        <v>0</v>
      </c>
      <c r="AN1210" s="743" t="s">
        <v>2138</v>
      </c>
      <c r="AO1210" s="1172" t="s">
        <v>34</v>
      </c>
      <c r="AP1210" s="1178" t="s">
        <v>1727</v>
      </c>
      <c r="AQ1210" s="745" t="s">
        <v>659</v>
      </c>
      <c r="AR1210" s="742">
        <v>6.6666666666666697E-3</v>
      </c>
      <c r="AS1210" s="742">
        <v>6.6666666666666697E-3</v>
      </c>
      <c r="AT1210" s="742" t="s">
        <v>1414</v>
      </c>
      <c r="AU1210" s="742" t="s">
        <v>2724</v>
      </c>
      <c r="AX1210"/>
      <c r="AY1210" s="190"/>
      <c r="AZ1210" s="176"/>
      <c r="BA1210" s="176"/>
      <c r="BB1210" s="176"/>
      <c r="BC1210" s="751"/>
      <c r="BD1210" s="176"/>
      <c r="BE1210" s="176"/>
      <c r="BF1210" s="176"/>
      <c r="BG1210" s="176"/>
      <c r="BH1210" s="751"/>
      <c r="BI1210" s="178"/>
      <c r="BJ1210" s="191"/>
      <c r="BK1210" s="191"/>
      <c r="BL1210" s="191"/>
      <c r="BM1210" s="178"/>
      <c r="BN1210" s="178"/>
      <c r="BO1210" s="178"/>
      <c r="BP1210" s="178"/>
      <c r="BQ1210" s="178"/>
      <c r="BR1210" s="178"/>
      <c r="BS1210" s="178"/>
      <c r="BT1210" s="178"/>
      <c r="BU1210" s="179"/>
      <c r="BV1210" s="180"/>
      <c r="BW1210" s="181"/>
      <c r="BX1210" s="177"/>
      <c r="BY1210"/>
      <c r="CA1210"/>
    </row>
    <row r="1211" spans="2:79" ht="18.75">
      <c r="B1211" s="1170" t="s">
        <v>407</v>
      </c>
      <c r="C1211" s="335">
        <v>28581175000159</v>
      </c>
      <c r="D1211" s="1170" t="s">
        <v>13</v>
      </c>
      <c r="E1211" s="1170" t="s">
        <v>615</v>
      </c>
      <c r="F1211" s="1170" t="s">
        <v>619</v>
      </c>
      <c r="G1211" s="1172" t="s">
        <v>34</v>
      </c>
      <c r="H1211" s="1172" t="s">
        <v>1337</v>
      </c>
      <c r="I1211" s="1172" t="s">
        <v>34</v>
      </c>
      <c r="J1211" s="1172" t="s">
        <v>1414</v>
      </c>
      <c r="K1211" s="1172" t="s">
        <v>48</v>
      </c>
      <c r="L1211" s="740" t="s">
        <v>1414</v>
      </c>
      <c r="M1211" s="740" t="s">
        <v>34</v>
      </c>
      <c r="N1211" s="1172" t="s">
        <v>3999</v>
      </c>
      <c r="O1211" s="1172" t="s">
        <v>1320</v>
      </c>
      <c r="P1211" s="783">
        <v>43223</v>
      </c>
      <c r="Q1211" s="741">
        <v>0</v>
      </c>
      <c r="R1211" s="741">
        <v>0</v>
      </c>
      <c r="S1211" s="784">
        <v>31</v>
      </c>
      <c r="T1211" s="742"/>
      <c r="U1211" s="743"/>
      <c r="V1211" s="742"/>
      <c r="W1211" s="743"/>
      <c r="X1211" s="742"/>
      <c r="Y1211" s="743"/>
      <c r="Z1211" s="742"/>
      <c r="AA1211" s="743"/>
      <c r="AB1211" s="742"/>
      <c r="AC1211" s="744"/>
      <c r="AD1211" s="785">
        <v>28653777000174</v>
      </c>
      <c r="AE1211" s="1178" t="s">
        <v>2051</v>
      </c>
      <c r="AF1211" s="786" t="s">
        <v>1763</v>
      </c>
      <c r="AG1211" s="787" t="s">
        <v>59</v>
      </c>
      <c r="AH1211" s="787" t="s">
        <v>1730</v>
      </c>
      <c r="AI1211" s="787">
        <v>500</v>
      </c>
      <c r="AJ1211" s="787">
        <v>100</v>
      </c>
      <c r="AK1211" s="787">
        <v>100</v>
      </c>
      <c r="AL1211" s="742">
        <v>1.3999999999999999E-2</v>
      </c>
      <c r="AM1211" s="742">
        <v>0.2</v>
      </c>
      <c r="AN1211" s="743" t="s">
        <v>64</v>
      </c>
      <c r="AO1211" s="1172" t="s">
        <v>34</v>
      </c>
      <c r="AP1211" s="1178" t="s">
        <v>1742</v>
      </c>
      <c r="AQ1211" s="745" t="s">
        <v>664</v>
      </c>
      <c r="AR1211" s="742">
        <v>3.7333333333333298E-3</v>
      </c>
      <c r="AS1211" s="742">
        <v>3.7333333333333298E-3</v>
      </c>
      <c r="AT1211" s="742" t="s">
        <v>1414</v>
      </c>
      <c r="AU1211" s="742" t="s">
        <v>2724</v>
      </c>
      <c r="AX1211"/>
      <c r="AY1211" s="190"/>
      <c r="AZ1211" s="176"/>
      <c r="BA1211" s="176"/>
      <c r="BB1211" s="176"/>
      <c r="BC1211" s="751"/>
      <c r="BD1211" s="176"/>
      <c r="BE1211" s="176"/>
      <c r="BF1211" s="176"/>
      <c r="BG1211" s="176"/>
      <c r="BH1211" s="751"/>
      <c r="BI1211" s="178"/>
      <c r="BJ1211" s="191"/>
      <c r="BK1211" s="191"/>
      <c r="BL1211" s="191"/>
      <c r="BM1211" s="178"/>
      <c r="BN1211" s="178"/>
      <c r="BO1211" s="178"/>
      <c r="BP1211" s="178"/>
      <c r="BQ1211" s="178"/>
      <c r="BR1211" s="178"/>
      <c r="BS1211" s="178"/>
      <c r="BT1211" s="178"/>
      <c r="BU1211" s="179"/>
      <c r="BV1211" s="180"/>
      <c r="BW1211" s="181"/>
      <c r="BX1211" s="177"/>
      <c r="BY1211"/>
      <c r="CA1211"/>
    </row>
    <row r="1212" spans="2:79" ht="18.75">
      <c r="B1212" s="1170" t="s">
        <v>1224</v>
      </c>
      <c r="C1212" s="335">
        <v>35471498000155</v>
      </c>
      <c r="D1212" s="1170" t="s">
        <v>14</v>
      </c>
      <c r="E1212" s="1170" t="s">
        <v>607</v>
      </c>
      <c r="F1212" s="1170" t="s">
        <v>1316</v>
      </c>
      <c r="G1212" s="1172" t="s">
        <v>1414</v>
      </c>
      <c r="H1212" s="1172" t="s">
        <v>34</v>
      </c>
      <c r="I1212" s="1172" t="s">
        <v>34</v>
      </c>
      <c r="J1212" s="1172" t="s">
        <v>608</v>
      </c>
      <c r="K1212" s="1172" t="s">
        <v>48</v>
      </c>
      <c r="L1212" s="740" t="s">
        <v>1414</v>
      </c>
      <c r="M1212" s="740" t="s">
        <v>34</v>
      </c>
      <c r="N1212" s="1172" t="s">
        <v>4002</v>
      </c>
      <c r="O1212" s="1172" t="s">
        <v>1320</v>
      </c>
      <c r="P1212" s="783">
        <v>43898</v>
      </c>
      <c r="Q1212" s="741">
        <v>438.21261105000002</v>
      </c>
      <c r="R1212" s="741">
        <v>544.58980764228886</v>
      </c>
      <c r="S1212" s="784">
        <v>62</v>
      </c>
      <c r="T1212" s="742">
        <v>-6.2517171091416524E-2</v>
      </c>
      <c r="U1212" s="743">
        <v>-1.9234067962758727</v>
      </c>
      <c r="V1212" s="742">
        <v>1.1403052068028385E-2</v>
      </c>
      <c r="W1212" s="743">
        <v>8.6198484484112006E-2</v>
      </c>
      <c r="X1212" s="742">
        <v>0.20898183669514814</v>
      </c>
      <c r="Y1212" s="743">
        <v>1.0179774623696589</v>
      </c>
      <c r="Z1212" s="742">
        <v>1.4824320990792299</v>
      </c>
      <c r="AA1212" s="743">
        <v>6.3876695543883359</v>
      </c>
      <c r="AB1212" s="742">
        <v>0.21724432228579463</v>
      </c>
      <c r="AC1212" s="744">
        <v>-0.55644842332655053</v>
      </c>
      <c r="AD1212" s="785">
        <v>29088425000186</v>
      </c>
      <c r="AE1212" s="1178" t="s">
        <v>1955</v>
      </c>
      <c r="AF1212" s="786" t="s">
        <v>1741</v>
      </c>
      <c r="AG1212" s="787" t="s">
        <v>1427</v>
      </c>
      <c r="AH1212" s="787" t="s">
        <v>1730</v>
      </c>
      <c r="AI1212" s="787">
        <v>50</v>
      </c>
      <c r="AJ1212" s="787">
        <v>50</v>
      </c>
      <c r="AK1212" s="787">
        <v>30</v>
      </c>
      <c r="AL1212" s="742">
        <v>0.02</v>
      </c>
      <c r="AM1212" s="742">
        <v>0.2</v>
      </c>
      <c r="AN1212" s="743" t="s">
        <v>2157</v>
      </c>
      <c r="AO1212" s="1172" t="s">
        <v>34</v>
      </c>
      <c r="AP1212" s="1178" t="s">
        <v>1727</v>
      </c>
      <c r="AQ1212" s="745" t="s">
        <v>681</v>
      </c>
      <c r="AR1212" s="742">
        <v>5.3333333333333297E-3</v>
      </c>
      <c r="AS1212" s="742">
        <v>5.3333333333333297E-3</v>
      </c>
      <c r="AT1212" s="742" t="s">
        <v>1414</v>
      </c>
      <c r="AU1212" s="742" t="s">
        <v>2724</v>
      </c>
      <c r="AX1212"/>
      <c r="AY1212" s="190"/>
      <c r="AZ1212" s="176"/>
      <c r="BA1212" s="176"/>
      <c r="BB1212" s="176"/>
      <c r="BC1212" s="751"/>
      <c r="BD1212" s="176"/>
      <c r="BE1212" s="176"/>
      <c r="BF1212" s="176"/>
      <c r="BG1212" s="176"/>
      <c r="BH1212" s="751"/>
      <c r="BI1212" s="178"/>
      <c r="BJ1212" s="191"/>
      <c r="BK1212" s="191"/>
      <c r="BL1212" s="191"/>
      <c r="BM1212" s="178"/>
      <c r="BN1212" s="178"/>
      <c r="BO1212" s="178"/>
      <c r="BP1212" s="178"/>
      <c r="BQ1212" s="178"/>
      <c r="BR1212" s="178"/>
      <c r="BS1212" s="178"/>
      <c r="BT1212" s="178"/>
      <c r="BU1212" s="179"/>
      <c r="BV1212" s="180"/>
      <c r="BW1212" s="181"/>
      <c r="BX1212" s="177"/>
      <c r="BY1212"/>
      <c r="CA1212"/>
    </row>
    <row r="1213" spans="2:79" ht="18.75">
      <c r="B1213" s="1170" t="s">
        <v>597</v>
      </c>
      <c r="C1213" s="335">
        <v>41574875000184</v>
      </c>
      <c r="D1213" s="1170" t="s">
        <v>14</v>
      </c>
      <c r="E1213" s="1170" t="s">
        <v>607</v>
      </c>
      <c r="F1213" s="1170" t="s">
        <v>1414</v>
      </c>
      <c r="G1213" s="1172" t="s">
        <v>1414</v>
      </c>
      <c r="H1213" s="1172" t="s">
        <v>34</v>
      </c>
      <c r="I1213" s="1172" t="s">
        <v>34</v>
      </c>
      <c r="J1213" s="1172" t="s">
        <v>608</v>
      </c>
      <c r="K1213" s="1172" t="s">
        <v>48</v>
      </c>
      <c r="L1213" s="740" t="s">
        <v>1414</v>
      </c>
      <c r="M1213" s="740" t="s">
        <v>34</v>
      </c>
      <c r="N1213" s="1172" t="s">
        <v>4003</v>
      </c>
      <c r="O1213" s="1172" t="s">
        <v>1320</v>
      </c>
      <c r="P1213" s="783">
        <v>44336</v>
      </c>
      <c r="Q1213" s="741">
        <v>1.21456597</v>
      </c>
      <c r="R1213" s="741">
        <v>1.2686062579234971</v>
      </c>
      <c r="S1213" s="784">
        <v>92</v>
      </c>
      <c r="T1213" s="742">
        <v>-6.3984795397160288E-2</v>
      </c>
      <c r="U1213" s="743">
        <v>-1.9685598080767344</v>
      </c>
      <c r="V1213" s="742">
        <v>-2.6047896349132404E-2</v>
      </c>
      <c r="W1213" s="743">
        <v>-0.19690247627560498</v>
      </c>
      <c r="X1213" s="742"/>
      <c r="Y1213" s="743"/>
      <c r="Z1213" s="742"/>
      <c r="AA1213" s="743"/>
      <c r="AB1213" s="742">
        <v>0.22287273764859741</v>
      </c>
      <c r="AC1213" s="744">
        <v>-0.7104332755107281</v>
      </c>
      <c r="AD1213" s="785">
        <v>29088425000186</v>
      </c>
      <c r="AE1213" s="1178" t="s">
        <v>1955</v>
      </c>
      <c r="AF1213" s="786" t="s">
        <v>1741</v>
      </c>
      <c r="AG1213" s="787" t="s">
        <v>1427</v>
      </c>
      <c r="AH1213" s="787" t="s">
        <v>1730</v>
      </c>
      <c r="AI1213" s="787">
        <v>50</v>
      </c>
      <c r="AJ1213" s="787">
        <v>50</v>
      </c>
      <c r="AK1213" s="787">
        <v>30</v>
      </c>
      <c r="AL1213" s="742">
        <v>0.02</v>
      </c>
      <c r="AM1213" s="742">
        <v>0.2</v>
      </c>
      <c r="AN1213" s="743" t="s">
        <v>34</v>
      </c>
      <c r="AO1213" s="1172" t="s">
        <v>34</v>
      </c>
      <c r="AP1213" s="1178" t="s">
        <v>1727</v>
      </c>
      <c r="AQ1213" s="745" t="s">
        <v>681</v>
      </c>
      <c r="AR1213" s="742">
        <v>5.3333333333333297E-3</v>
      </c>
      <c r="AS1213" s="742">
        <v>5.3333333333333297E-3</v>
      </c>
      <c r="AT1213" s="742" t="s">
        <v>1414</v>
      </c>
      <c r="AU1213" s="742" t="s">
        <v>2724</v>
      </c>
      <c r="AX1213"/>
      <c r="AY1213" s="190"/>
      <c r="AZ1213" s="176"/>
      <c r="BA1213" s="176"/>
      <c r="BB1213" s="176"/>
      <c r="BC1213" s="751"/>
      <c r="BD1213" s="176"/>
      <c r="BE1213" s="176"/>
      <c r="BF1213" s="176"/>
      <c r="BG1213" s="176"/>
      <c r="BH1213" s="751"/>
      <c r="BI1213" s="178"/>
      <c r="BJ1213" s="191"/>
      <c r="BK1213" s="191"/>
      <c r="BL1213" s="191"/>
      <c r="BM1213" s="178"/>
      <c r="BN1213" s="178"/>
      <c r="BO1213" s="178"/>
      <c r="BP1213" s="178"/>
      <c r="BQ1213" s="178"/>
      <c r="BR1213" s="178"/>
      <c r="BS1213" s="178"/>
      <c r="BT1213" s="178"/>
      <c r="BU1213" s="179"/>
      <c r="BV1213" s="180"/>
      <c r="BW1213" s="181"/>
      <c r="BX1213" s="177"/>
      <c r="BY1213"/>
      <c r="CA1213"/>
    </row>
    <row r="1214" spans="2:79" ht="18.75">
      <c r="B1214" s="1170" t="s">
        <v>598</v>
      </c>
      <c r="C1214" s="335">
        <v>42887842000157</v>
      </c>
      <c r="D1214" s="1170" t="s">
        <v>14</v>
      </c>
      <c r="E1214" s="1170" t="s">
        <v>607</v>
      </c>
      <c r="F1214" s="1170" t="s">
        <v>1414</v>
      </c>
      <c r="G1214" s="1172" t="s">
        <v>1414</v>
      </c>
      <c r="H1214" s="1172" t="s">
        <v>34</v>
      </c>
      <c r="I1214" s="1172" t="s">
        <v>34</v>
      </c>
      <c r="J1214" s="1172" t="s">
        <v>608</v>
      </c>
      <c r="K1214" s="1172" t="s">
        <v>48</v>
      </c>
      <c r="L1214" s="740" t="s">
        <v>1414</v>
      </c>
      <c r="M1214" s="740" t="s">
        <v>34</v>
      </c>
      <c r="N1214" s="1172" t="s">
        <v>4005</v>
      </c>
      <c r="O1214" s="1172" t="s">
        <v>1320</v>
      </c>
      <c r="P1214" s="783">
        <v>44429</v>
      </c>
      <c r="Q1214" s="741">
        <v>27.32</v>
      </c>
      <c r="R1214" s="741">
        <v>31.143070175438595</v>
      </c>
      <c r="S1214" s="784">
        <v>32</v>
      </c>
      <c r="T1214" s="742">
        <v>-1.1764705882353343E-2</v>
      </c>
      <c r="U1214" s="743">
        <v>-0.36195360179072433</v>
      </c>
      <c r="V1214" s="742">
        <v>-3.4482758620688281E-2</v>
      </c>
      <c r="W1214" s="743">
        <v>-0.26066368163560499</v>
      </c>
      <c r="X1214" s="742"/>
      <c r="Y1214" s="743"/>
      <c r="Z1214" s="742"/>
      <c r="AA1214" s="743"/>
      <c r="AB1214" s="742">
        <v>0.20618622926077068</v>
      </c>
      <c r="AC1214" s="744">
        <v>-0.80883709789547142</v>
      </c>
      <c r="AD1214" s="785">
        <v>43104134000165</v>
      </c>
      <c r="AE1214" s="1178" t="s">
        <v>1955</v>
      </c>
      <c r="AF1214" s="786" t="s">
        <v>1741</v>
      </c>
      <c r="AG1214" s="787" t="s">
        <v>1427</v>
      </c>
      <c r="AH1214" s="787" t="s">
        <v>1797</v>
      </c>
      <c r="AI1214" s="787">
        <v>50</v>
      </c>
      <c r="AJ1214" s="787">
        <v>50</v>
      </c>
      <c r="AK1214" s="787">
        <v>30</v>
      </c>
      <c r="AL1214" s="742">
        <v>0</v>
      </c>
      <c r="AM1214" s="742">
        <v>0</v>
      </c>
      <c r="AN1214" s="743" t="s">
        <v>34</v>
      </c>
      <c r="AO1214" s="1172" t="s">
        <v>34</v>
      </c>
      <c r="AP1214" s="1178" t="s">
        <v>1727</v>
      </c>
      <c r="AQ1214" s="745" t="s">
        <v>681</v>
      </c>
      <c r="AR1214" s="742">
        <v>5.3333333333333297E-3</v>
      </c>
      <c r="AS1214" s="742">
        <v>5.3333333333333297E-3</v>
      </c>
      <c r="AT1214" s="742" t="s">
        <v>1414</v>
      </c>
      <c r="AU1214" s="742" t="s">
        <v>2724</v>
      </c>
      <c r="AX1214"/>
      <c r="AY1214" s="190"/>
      <c r="AZ1214" s="176"/>
      <c r="BA1214" s="176"/>
      <c r="BB1214" s="176"/>
      <c r="BC1214" s="751"/>
      <c r="BD1214" s="176"/>
      <c r="BE1214" s="176"/>
      <c r="BF1214" s="176"/>
      <c r="BG1214" s="176"/>
      <c r="BH1214" s="751"/>
      <c r="BI1214" s="178"/>
      <c r="BJ1214" s="191"/>
      <c r="BK1214" s="191"/>
      <c r="BL1214" s="191"/>
      <c r="BM1214" s="178"/>
      <c r="BN1214" s="178"/>
      <c r="BO1214" s="178"/>
      <c r="BP1214" s="178"/>
      <c r="BQ1214" s="178"/>
      <c r="BR1214" s="178"/>
      <c r="BS1214" s="178"/>
      <c r="BT1214" s="178"/>
      <c r="BU1214" s="179"/>
      <c r="BV1214" s="180"/>
      <c r="BW1214" s="181"/>
      <c r="BX1214" s="177"/>
      <c r="BY1214"/>
      <c r="CA1214"/>
    </row>
    <row r="1215" spans="2:79" ht="18.75">
      <c r="B1215" s="1170" t="s">
        <v>1226</v>
      </c>
      <c r="C1215" s="335">
        <v>40265153000185</v>
      </c>
      <c r="D1215" s="1170" t="s">
        <v>14</v>
      </c>
      <c r="E1215" s="1170" t="s">
        <v>607</v>
      </c>
      <c r="F1215" s="1170" t="s">
        <v>1414</v>
      </c>
      <c r="G1215" s="1172" t="s">
        <v>1414</v>
      </c>
      <c r="H1215" s="1172" t="s">
        <v>34</v>
      </c>
      <c r="I1215" s="1172" t="s">
        <v>34</v>
      </c>
      <c r="J1215" s="1172" t="s">
        <v>608</v>
      </c>
      <c r="K1215" s="1172" t="s">
        <v>48</v>
      </c>
      <c r="L1215" s="740" t="s">
        <v>1414</v>
      </c>
      <c r="M1215" s="740" t="s">
        <v>34</v>
      </c>
      <c r="N1215" s="1172" t="s">
        <v>4007</v>
      </c>
      <c r="O1215" s="1172" t="s">
        <v>1320</v>
      </c>
      <c r="P1215" s="783">
        <v>44225</v>
      </c>
      <c r="Q1215" s="741">
        <v>19.2450592</v>
      </c>
      <c r="R1215" s="741">
        <v>26.607445301491932</v>
      </c>
      <c r="S1215" s="784">
        <v>32</v>
      </c>
      <c r="T1215" s="742">
        <v>-0.18649413023268491</v>
      </c>
      <c r="U1215" s="743">
        <v>-5.7376888827964443</v>
      </c>
      <c r="V1215" s="742">
        <v>-0.18183865877114724</v>
      </c>
      <c r="W1215" s="743">
        <v>-1.3745632935101193</v>
      </c>
      <c r="X1215" s="742">
        <v>-6.8820669481415297E-2</v>
      </c>
      <c r="Y1215" s="743">
        <v>-0.33523435139231256</v>
      </c>
      <c r="Z1215" s="742"/>
      <c r="AA1215" s="743"/>
      <c r="AB1215" s="742">
        <v>0.21245903960122875</v>
      </c>
      <c r="AC1215" s="744">
        <v>-1.4785295652345325</v>
      </c>
      <c r="AD1215" s="785">
        <v>40265107000186</v>
      </c>
      <c r="AE1215" s="1178" t="s">
        <v>1955</v>
      </c>
      <c r="AF1215" s="786" t="s">
        <v>1741</v>
      </c>
      <c r="AG1215" s="787" t="s">
        <v>1427</v>
      </c>
      <c r="AH1215" s="787" t="s">
        <v>1730</v>
      </c>
      <c r="AI1215" s="787">
        <v>50</v>
      </c>
      <c r="AJ1215" s="787">
        <v>50</v>
      </c>
      <c r="AK1215" s="787">
        <v>30</v>
      </c>
      <c r="AL1215" s="742">
        <v>0.02</v>
      </c>
      <c r="AM1215" s="742">
        <v>0.2</v>
      </c>
      <c r="AN1215" s="743" t="s">
        <v>34</v>
      </c>
      <c r="AO1215" s="1172" t="s">
        <v>34</v>
      </c>
      <c r="AP1215" s="1178" t="s">
        <v>1727</v>
      </c>
      <c r="AQ1215" s="745" t="s">
        <v>659</v>
      </c>
      <c r="AR1215" s="742">
        <v>5.3333333333333297E-3</v>
      </c>
      <c r="AS1215" s="742">
        <v>5.3333333333333297E-3</v>
      </c>
      <c r="AT1215" s="742" t="s">
        <v>1414</v>
      </c>
      <c r="AU1215" s="742" t="s">
        <v>2724</v>
      </c>
      <c r="AX1215"/>
      <c r="AY1215" s="190"/>
      <c r="AZ1215" s="176"/>
      <c r="BA1215" s="176"/>
      <c r="BB1215" s="176"/>
      <c r="BC1215" s="751"/>
      <c r="BD1215" s="176"/>
      <c r="BE1215" s="176"/>
      <c r="BF1215" s="176"/>
      <c r="BG1215" s="176"/>
      <c r="BH1215" s="751"/>
      <c r="BI1215" s="178"/>
      <c r="BJ1215" s="191"/>
      <c r="BK1215" s="191"/>
      <c r="BL1215" s="191"/>
      <c r="BM1215" s="178"/>
      <c r="BN1215" s="178"/>
      <c r="BO1215" s="178"/>
      <c r="BP1215" s="178"/>
      <c r="BQ1215" s="178"/>
      <c r="BR1215" s="178"/>
      <c r="BS1215" s="178"/>
      <c r="BT1215" s="178"/>
      <c r="BU1215" s="179"/>
      <c r="BV1215" s="180"/>
      <c r="BW1215" s="181"/>
      <c r="BX1215" s="177"/>
      <c r="BY1215"/>
      <c r="CA1215"/>
    </row>
    <row r="1216" spans="2:79" ht="18.75">
      <c r="B1216" s="1170" t="s">
        <v>1307</v>
      </c>
      <c r="C1216" s="335">
        <v>46521638000179</v>
      </c>
      <c r="D1216" s="1170" t="s">
        <v>11</v>
      </c>
      <c r="E1216" s="1170" t="s">
        <v>620</v>
      </c>
      <c r="F1216" s="1170" t="s">
        <v>663</v>
      </c>
      <c r="G1216" s="1172" t="s">
        <v>738</v>
      </c>
      <c r="H1216" s="1172" t="s">
        <v>34</v>
      </c>
      <c r="I1216" s="1172" t="s">
        <v>1414</v>
      </c>
      <c r="J1216" s="1172" t="s">
        <v>608</v>
      </c>
      <c r="K1216" s="1172" t="s">
        <v>48</v>
      </c>
      <c r="L1216" s="740" t="s">
        <v>1414</v>
      </c>
      <c r="M1216" s="740" t="s">
        <v>34</v>
      </c>
      <c r="N1216" s="1172" t="s">
        <v>4008</v>
      </c>
      <c r="O1216" s="1172" t="s">
        <v>1320</v>
      </c>
      <c r="P1216" s="783">
        <v>44742</v>
      </c>
      <c r="Q1216" s="741"/>
      <c r="R1216" s="741"/>
      <c r="S1216" s="784">
        <v>31</v>
      </c>
      <c r="T1216" s="742"/>
      <c r="U1216" s="743"/>
      <c r="V1216" s="742"/>
      <c r="W1216" s="743"/>
      <c r="X1216" s="742"/>
      <c r="Y1216" s="743"/>
      <c r="Z1216" s="742"/>
      <c r="AA1216" s="743"/>
      <c r="AB1216" s="742"/>
      <c r="AC1216" s="744"/>
      <c r="AD1216" s="785">
        <v>46539828000113</v>
      </c>
      <c r="AE1216" s="1178" t="s">
        <v>2597</v>
      </c>
      <c r="AF1216" s="786" t="s">
        <v>1741</v>
      </c>
      <c r="AG1216" s="787" t="s">
        <v>1427</v>
      </c>
      <c r="AH1216" s="787" t="s">
        <v>1730</v>
      </c>
      <c r="AI1216" s="787">
        <v>50</v>
      </c>
      <c r="AJ1216" s="787">
        <v>50</v>
      </c>
      <c r="AK1216" s="787">
        <v>30</v>
      </c>
      <c r="AL1216" s="742">
        <v>0.01</v>
      </c>
      <c r="AM1216" s="742">
        <v>0.2</v>
      </c>
      <c r="AN1216" s="743" t="s">
        <v>2124</v>
      </c>
      <c r="AO1216" s="1172" t="s">
        <v>34</v>
      </c>
      <c r="AP1216" s="1178" t="s">
        <v>1742</v>
      </c>
      <c r="AQ1216" s="745" t="s">
        <v>668</v>
      </c>
      <c r="AR1216" s="742">
        <v>2.66666666666667E-3</v>
      </c>
      <c r="AS1216" s="742">
        <v>2.66666666666667E-3</v>
      </c>
      <c r="AT1216" s="742" t="s">
        <v>1414</v>
      </c>
      <c r="AU1216" s="742" t="s">
        <v>2724</v>
      </c>
      <c r="AX1216"/>
      <c r="AY1216" s="190"/>
      <c r="AZ1216" s="176"/>
      <c r="BA1216" s="176"/>
      <c r="BB1216" s="176"/>
      <c r="BC1216" s="751"/>
      <c r="BD1216" s="176"/>
      <c r="BE1216" s="176"/>
      <c r="BF1216" s="176"/>
      <c r="BG1216" s="176"/>
      <c r="BH1216" s="751"/>
      <c r="BI1216" s="178"/>
      <c r="BJ1216" s="191"/>
      <c r="BK1216" s="191"/>
      <c r="BL1216" s="191"/>
      <c r="BM1216" s="178"/>
      <c r="BN1216" s="178"/>
      <c r="BO1216" s="178"/>
      <c r="BP1216" s="178"/>
      <c r="BQ1216" s="178"/>
      <c r="BR1216" s="178"/>
      <c r="BS1216" s="178"/>
      <c r="BT1216" s="178"/>
      <c r="BU1216" s="179"/>
      <c r="BV1216" s="180"/>
      <c r="BW1216" s="181"/>
      <c r="BX1216" s="177"/>
      <c r="BY1216"/>
      <c r="CA1216"/>
    </row>
    <row r="1217" spans="2:79" ht="18.75">
      <c r="B1217" s="1170" t="s">
        <v>408</v>
      </c>
      <c r="C1217" s="335">
        <v>36492413000188</v>
      </c>
      <c r="D1217" s="1170" t="s">
        <v>14</v>
      </c>
      <c r="E1217" s="1170" t="s">
        <v>607</v>
      </c>
      <c r="F1217" s="1170" t="s">
        <v>1414</v>
      </c>
      <c r="G1217" s="1172" t="s">
        <v>1414</v>
      </c>
      <c r="H1217" s="1172" t="s">
        <v>34</v>
      </c>
      <c r="I1217" s="1172" t="s">
        <v>34</v>
      </c>
      <c r="J1217" s="1172" t="s">
        <v>608</v>
      </c>
      <c r="K1217" s="1172" t="s">
        <v>48</v>
      </c>
      <c r="L1217" s="740" t="s">
        <v>1414</v>
      </c>
      <c r="M1217" s="740" t="s">
        <v>1411</v>
      </c>
      <c r="N1217" s="1172" t="s">
        <v>4010</v>
      </c>
      <c r="O1217" s="1172" t="s">
        <v>1320</v>
      </c>
      <c r="P1217" s="783">
        <v>43939</v>
      </c>
      <c r="Q1217" s="741">
        <v>136.90581323999999</v>
      </c>
      <c r="R1217" s="741">
        <v>143.27808290076609</v>
      </c>
      <c r="S1217" s="784">
        <v>3</v>
      </c>
      <c r="T1217" s="742">
        <v>-2.7663620803346611E-2</v>
      </c>
      <c r="U1217" s="743">
        <v>-0.85110051100922079</v>
      </c>
      <c r="V1217" s="742">
        <v>-0.20461878242848086</v>
      </c>
      <c r="W1217" s="743">
        <v>-1.5467638696285388</v>
      </c>
      <c r="X1217" s="742">
        <v>-0.26677766455482987</v>
      </c>
      <c r="Y1217" s="743">
        <v>-1.2995083892223005</v>
      </c>
      <c r="Z1217" s="742"/>
      <c r="AA1217" s="743"/>
      <c r="AB1217" s="742">
        <v>0.21436610313006102</v>
      </c>
      <c r="AC1217" s="744">
        <v>-1.571643511682792</v>
      </c>
      <c r="AD1217" s="785">
        <v>36247991000159</v>
      </c>
      <c r="AE1217" s="1178" t="s">
        <v>2010</v>
      </c>
      <c r="AF1217" s="786" t="s">
        <v>1741</v>
      </c>
      <c r="AG1217" s="787" t="s">
        <v>1427</v>
      </c>
      <c r="AH1217" s="787" t="s">
        <v>1730</v>
      </c>
      <c r="AI1217" s="787">
        <v>1000</v>
      </c>
      <c r="AJ1217" s="787">
        <v>500</v>
      </c>
      <c r="AK1217" s="787">
        <v>0</v>
      </c>
      <c r="AL1217" s="742">
        <v>1.4999999999999999E-2</v>
      </c>
      <c r="AM1217" s="742">
        <v>0.2</v>
      </c>
      <c r="AN1217" s="743" t="s">
        <v>34</v>
      </c>
      <c r="AO1217" s="1172" t="s">
        <v>34</v>
      </c>
      <c r="AP1217" s="1178" t="s">
        <v>1727</v>
      </c>
      <c r="AQ1217" s="745" t="s">
        <v>659</v>
      </c>
      <c r="AR1217" s="742">
        <v>3.0000000000000001E-3</v>
      </c>
      <c r="AS1217" s="742">
        <v>3.0000000000000001E-3</v>
      </c>
      <c r="AT1217" s="742" t="s">
        <v>1414</v>
      </c>
      <c r="AU1217" s="742" t="s">
        <v>2724</v>
      </c>
      <c r="AX1217"/>
      <c r="AY1217" s="190"/>
      <c r="AZ1217" s="176"/>
      <c r="BA1217" s="176"/>
      <c r="BB1217" s="176"/>
      <c r="BC1217" s="751"/>
      <c r="BD1217" s="176"/>
      <c r="BE1217" s="176"/>
      <c r="BF1217" s="176"/>
      <c r="BG1217" s="176"/>
      <c r="BH1217" s="751"/>
      <c r="BI1217" s="178"/>
      <c r="BJ1217" s="191"/>
      <c r="BK1217" s="191"/>
      <c r="BL1217" s="191"/>
      <c r="BM1217" s="178"/>
      <c r="BN1217" s="178"/>
      <c r="BO1217" s="178"/>
      <c r="BP1217" s="178"/>
      <c r="BQ1217" s="178"/>
      <c r="BR1217" s="178"/>
      <c r="BS1217" s="178"/>
      <c r="BT1217" s="178"/>
      <c r="BU1217" s="179"/>
      <c r="BV1217" s="180"/>
      <c r="BW1217" s="181"/>
      <c r="BX1217" s="177"/>
      <c r="BY1217"/>
      <c r="CA1217"/>
    </row>
    <row r="1218" spans="2:79" ht="18.75">
      <c r="B1218" s="1170" t="s">
        <v>409</v>
      </c>
      <c r="C1218" s="335">
        <v>31951995000108</v>
      </c>
      <c r="D1218" s="1170" t="s">
        <v>13</v>
      </c>
      <c r="E1218" s="1170" t="s">
        <v>615</v>
      </c>
      <c r="F1218" s="1170" t="s">
        <v>619</v>
      </c>
      <c r="G1218" s="1172" t="s">
        <v>34</v>
      </c>
      <c r="H1218" s="1172" t="s">
        <v>1336</v>
      </c>
      <c r="I1218" s="1172" t="s">
        <v>34</v>
      </c>
      <c r="J1218" s="1172" t="s">
        <v>1414</v>
      </c>
      <c r="K1218" s="1172" t="s">
        <v>48</v>
      </c>
      <c r="L1218" s="740" t="s">
        <v>1414</v>
      </c>
      <c r="M1218" s="740" t="s">
        <v>1411</v>
      </c>
      <c r="N1218" s="1172" t="s">
        <v>4011</v>
      </c>
      <c r="O1218" s="1172" t="s">
        <v>1320</v>
      </c>
      <c r="P1218" s="783">
        <v>43439</v>
      </c>
      <c r="Q1218" s="741">
        <v>37.639268770000001</v>
      </c>
      <c r="R1218" s="741">
        <v>39.3030111122984</v>
      </c>
      <c r="S1218" s="784">
        <v>3</v>
      </c>
      <c r="T1218" s="742">
        <v>-4.3206378735015427E-2</v>
      </c>
      <c r="U1218" s="743">
        <v>-1.3292898742951589</v>
      </c>
      <c r="V1218" s="742">
        <v>-1.2732270615131713E-2</v>
      </c>
      <c r="W1218" s="743">
        <v>-9.6246375489514618E-2</v>
      </c>
      <c r="X1218" s="742">
        <v>4.7065736549397386E-2</v>
      </c>
      <c r="Y1218" s="743">
        <v>0.22926326907063121</v>
      </c>
      <c r="Z1218" s="742">
        <v>9.0147891213619769E-2</v>
      </c>
      <c r="AA1218" s="743">
        <v>0.38843933590969465</v>
      </c>
      <c r="AB1218" s="742">
        <v>7.7793179190106657E-2</v>
      </c>
      <c r="AC1218" s="744">
        <v>-1.86418121492814</v>
      </c>
      <c r="AD1218" s="785">
        <v>0</v>
      </c>
      <c r="AE1218" s="1178" t="s">
        <v>1966</v>
      </c>
      <c r="AF1218" s="786" t="s">
        <v>1741</v>
      </c>
      <c r="AG1218" s="787" t="s">
        <v>1427</v>
      </c>
      <c r="AH1218" s="787" t="s">
        <v>1730</v>
      </c>
      <c r="AI1218" s="787">
        <v>1000</v>
      </c>
      <c r="AJ1218" s="787">
        <v>1000</v>
      </c>
      <c r="AK1218" s="787">
        <v>1000</v>
      </c>
      <c r="AL1218" s="742">
        <v>0.02</v>
      </c>
      <c r="AM1218" s="742">
        <v>0.2</v>
      </c>
      <c r="AN1218" s="743" t="s">
        <v>34</v>
      </c>
      <c r="AO1218" s="1172" t="s">
        <v>34</v>
      </c>
      <c r="AP1218" s="1178" t="s">
        <v>1742</v>
      </c>
      <c r="AQ1218" s="745" t="s">
        <v>664</v>
      </c>
      <c r="AR1218" s="742">
        <v>2.66666666666667E-3</v>
      </c>
      <c r="AS1218" s="742">
        <v>2.66666666666667E-3</v>
      </c>
      <c r="AT1218" s="742" t="s">
        <v>1414</v>
      </c>
      <c r="AU1218" s="742" t="s">
        <v>2724</v>
      </c>
      <c r="AX1218"/>
      <c r="AY1218" s="190"/>
      <c r="AZ1218" s="176"/>
      <c r="BA1218" s="176"/>
      <c r="BB1218" s="176"/>
      <c r="BC1218" s="751"/>
      <c r="BD1218" s="176"/>
      <c r="BE1218" s="176"/>
      <c r="BF1218" s="176"/>
      <c r="BG1218" s="176"/>
      <c r="BH1218" s="751"/>
      <c r="BI1218" s="178"/>
      <c r="BJ1218" s="191"/>
      <c r="BK1218" s="191"/>
      <c r="BL1218" s="191"/>
      <c r="BM1218" s="178"/>
      <c r="BN1218" s="178"/>
      <c r="BO1218" s="178"/>
      <c r="BP1218" s="178"/>
      <c r="BQ1218" s="178"/>
      <c r="BR1218" s="178"/>
      <c r="BS1218" s="178"/>
      <c r="BT1218" s="178"/>
      <c r="BU1218" s="179"/>
      <c r="BV1218" s="180"/>
      <c r="BW1218" s="181"/>
      <c r="BX1218" s="177"/>
      <c r="BY1218"/>
      <c r="CA1218"/>
    </row>
    <row r="1219" spans="2:79" ht="18.75">
      <c r="B1219" s="1170" t="s">
        <v>410</v>
      </c>
      <c r="C1219" s="335">
        <v>31907986000101</v>
      </c>
      <c r="D1219" s="1170" t="s">
        <v>14</v>
      </c>
      <c r="E1219" s="1170" t="s">
        <v>607</v>
      </c>
      <c r="F1219" s="1170" t="s">
        <v>1414</v>
      </c>
      <c r="G1219" s="1172" t="s">
        <v>1414</v>
      </c>
      <c r="H1219" s="1172" t="s">
        <v>34</v>
      </c>
      <c r="I1219" s="1172" t="s">
        <v>34</v>
      </c>
      <c r="J1219" s="1172" t="s">
        <v>608</v>
      </c>
      <c r="K1219" s="1172" t="s">
        <v>48</v>
      </c>
      <c r="L1219" s="740" t="s">
        <v>1414</v>
      </c>
      <c r="M1219" s="740" t="s">
        <v>1411</v>
      </c>
      <c r="N1219" s="1172" t="s">
        <v>4012</v>
      </c>
      <c r="O1219" s="1172" t="s">
        <v>1320</v>
      </c>
      <c r="P1219" s="783">
        <v>43439</v>
      </c>
      <c r="Q1219" s="741">
        <v>3.5134425500000002</v>
      </c>
      <c r="R1219" s="741">
        <v>3.5356217589112906</v>
      </c>
      <c r="S1219" s="784">
        <v>3</v>
      </c>
      <c r="T1219" s="742">
        <v>-9.7741491900772304E-2</v>
      </c>
      <c r="U1219" s="743">
        <v>-3.00712022821999</v>
      </c>
      <c r="V1219" s="742">
        <v>-0.32057677534286544</v>
      </c>
      <c r="W1219" s="743">
        <v>-2.4233189527246015</v>
      </c>
      <c r="X1219" s="742">
        <v>-0.32779556000124555</v>
      </c>
      <c r="Y1219" s="743">
        <v>-1.5967344225846607</v>
      </c>
      <c r="Z1219" s="742">
        <v>8.0014691800207149E-2</v>
      </c>
      <c r="AA1219" s="743">
        <v>0.34477627071985889</v>
      </c>
      <c r="AB1219" s="742">
        <v>0.27706706375342771</v>
      </c>
      <c r="AC1219" s="744">
        <v>-1.6344962908564649</v>
      </c>
      <c r="AD1219" s="785">
        <v>0</v>
      </c>
      <c r="AE1219" s="1178" t="s">
        <v>1966</v>
      </c>
      <c r="AF1219" s="786" t="s">
        <v>1741</v>
      </c>
      <c r="AG1219" s="787" t="s">
        <v>1427</v>
      </c>
      <c r="AH1219" s="787" t="s">
        <v>1730</v>
      </c>
      <c r="AI1219" s="787">
        <v>1000</v>
      </c>
      <c r="AJ1219" s="787">
        <v>1000</v>
      </c>
      <c r="AK1219" s="787">
        <v>1000</v>
      </c>
      <c r="AL1219" s="742">
        <v>0.02</v>
      </c>
      <c r="AM1219" s="742">
        <v>0.2</v>
      </c>
      <c r="AN1219" s="743" t="s">
        <v>34</v>
      </c>
      <c r="AO1219" s="1172" t="s">
        <v>34</v>
      </c>
      <c r="AP1219" s="1178" t="s">
        <v>1727</v>
      </c>
      <c r="AQ1219" s="745" t="s">
        <v>659</v>
      </c>
      <c r="AR1219" s="742">
        <v>2.66666666666667E-3</v>
      </c>
      <c r="AS1219" s="742">
        <v>2.66666666666667E-3</v>
      </c>
      <c r="AT1219" s="742" t="s">
        <v>1414</v>
      </c>
      <c r="AU1219" s="742" t="s">
        <v>2724</v>
      </c>
      <c r="AX1219"/>
      <c r="AY1219" s="190"/>
      <c r="AZ1219" s="176"/>
      <c r="BA1219" s="176"/>
      <c r="BB1219" s="176"/>
      <c r="BC1219" s="751"/>
      <c r="BD1219" s="176"/>
      <c r="BE1219" s="176"/>
      <c r="BF1219" s="176"/>
      <c r="BG1219" s="176"/>
      <c r="BH1219" s="751"/>
      <c r="BI1219" s="178"/>
      <c r="BJ1219" s="191"/>
      <c r="BK1219" s="191"/>
      <c r="BL1219" s="191"/>
      <c r="BM1219" s="178"/>
      <c r="BN1219" s="178"/>
      <c r="BO1219" s="178"/>
      <c r="BP1219" s="178"/>
      <c r="BQ1219" s="178"/>
      <c r="BR1219" s="178"/>
      <c r="BS1219" s="178"/>
      <c r="BT1219" s="178"/>
      <c r="BU1219" s="179"/>
      <c r="BV1219" s="180"/>
      <c r="BW1219" s="181"/>
      <c r="BX1219" s="177"/>
      <c r="BY1219"/>
      <c r="CA1219"/>
    </row>
    <row r="1220" spans="2:79" ht="18.75">
      <c r="B1220" s="1170" t="s">
        <v>1228</v>
      </c>
      <c r="C1220" s="335">
        <v>5382556000103</v>
      </c>
      <c r="D1220" s="1170" t="s">
        <v>14</v>
      </c>
      <c r="E1220" s="1170" t="s">
        <v>607</v>
      </c>
      <c r="F1220" s="1170" t="s">
        <v>1414</v>
      </c>
      <c r="G1220" s="1172" t="s">
        <v>1414</v>
      </c>
      <c r="H1220" s="1172" t="s">
        <v>34</v>
      </c>
      <c r="I1220" s="1172" t="s">
        <v>34</v>
      </c>
      <c r="J1220" s="1172" t="s">
        <v>608</v>
      </c>
      <c r="K1220" s="1172" t="s">
        <v>48</v>
      </c>
      <c r="L1220" s="740" t="s">
        <v>1414</v>
      </c>
      <c r="M1220" s="740" t="s">
        <v>34</v>
      </c>
      <c r="N1220" s="1172" t="s">
        <v>4013</v>
      </c>
      <c r="O1220" s="1172" t="s">
        <v>1320</v>
      </c>
      <c r="P1220" s="783">
        <v>38540</v>
      </c>
      <c r="Q1220" s="741">
        <v>16.247551999999999</v>
      </c>
      <c r="R1220" s="741">
        <v>20.47199491164659</v>
      </c>
      <c r="S1220" s="784">
        <v>32</v>
      </c>
      <c r="T1220" s="742">
        <v>-3.5178115429307932E-2</v>
      </c>
      <c r="U1220" s="743">
        <v>-1.0822918746270309</v>
      </c>
      <c r="V1220" s="742">
        <v>-0.28423236917055417</v>
      </c>
      <c r="W1220" s="743">
        <v>-2.1485826178522909</v>
      </c>
      <c r="X1220" s="742">
        <v>-0.38536311163795633</v>
      </c>
      <c r="Y1220" s="743">
        <v>-1.8771533865325152</v>
      </c>
      <c r="Z1220" s="742">
        <v>0.10486255890195939</v>
      </c>
      <c r="AA1220" s="743">
        <v>0.45184354501588542</v>
      </c>
      <c r="AB1220" s="742">
        <v>0.25500076970011343</v>
      </c>
      <c r="AC1220" s="744">
        <v>-1.6334095082967615</v>
      </c>
      <c r="AD1220" s="785">
        <v>0</v>
      </c>
      <c r="AE1220" s="1178" t="s">
        <v>1769</v>
      </c>
      <c r="AF1220" s="786" t="s">
        <v>1741</v>
      </c>
      <c r="AG1220" s="787" t="s">
        <v>1427</v>
      </c>
      <c r="AH1220" s="787" t="s">
        <v>1730</v>
      </c>
      <c r="AI1220" s="787">
        <v>1000</v>
      </c>
      <c r="AJ1220" s="787">
        <v>100</v>
      </c>
      <c r="AK1220" s="787">
        <v>100</v>
      </c>
      <c r="AL1220" s="742">
        <v>0.02</v>
      </c>
      <c r="AM1220" s="742">
        <v>0.2</v>
      </c>
      <c r="AN1220" s="743" t="s">
        <v>666</v>
      </c>
      <c r="AO1220" s="1172" t="s">
        <v>34</v>
      </c>
      <c r="AP1220" s="1178" t="s">
        <v>1727</v>
      </c>
      <c r="AQ1220" s="745" t="s">
        <v>659</v>
      </c>
      <c r="AR1220" s="742">
        <v>4.0000000000000001E-3</v>
      </c>
      <c r="AS1220" s="742">
        <v>4.0000000000000001E-3</v>
      </c>
      <c r="AT1220" s="742" t="s">
        <v>1414</v>
      </c>
      <c r="AU1220" s="742" t="s">
        <v>2724</v>
      </c>
      <c r="AX1220"/>
      <c r="AY1220" s="190"/>
      <c r="AZ1220" s="176"/>
      <c r="BA1220" s="176"/>
      <c r="BB1220" s="176"/>
      <c r="BC1220" s="751"/>
      <c r="BD1220" s="176"/>
      <c r="BE1220" s="176"/>
      <c r="BF1220" s="176"/>
      <c r="BG1220" s="176"/>
      <c r="BH1220" s="751"/>
      <c r="BI1220" s="178"/>
      <c r="BJ1220" s="191"/>
      <c r="BK1220" s="191"/>
      <c r="BL1220" s="191"/>
      <c r="BM1220" s="178"/>
      <c r="BN1220" s="178"/>
      <c r="BO1220" s="178"/>
      <c r="BP1220" s="178"/>
      <c r="BQ1220" s="178"/>
      <c r="BR1220" s="178"/>
      <c r="BS1220" s="178"/>
      <c r="BT1220" s="178"/>
      <c r="BU1220" s="179"/>
      <c r="BV1220" s="180"/>
      <c r="BW1220" s="181"/>
      <c r="BX1220" s="177"/>
      <c r="BY1220"/>
      <c r="CA1220"/>
    </row>
    <row r="1221" spans="2:79" ht="18.75">
      <c r="B1221" s="1170" t="s">
        <v>1229</v>
      </c>
      <c r="C1221" s="335">
        <v>31533459000184</v>
      </c>
      <c r="D1221" s="1170" t="s">
        <v>13</v>
      </c>
      <c r="E1221" s="1170" t="s">
        <v>615</v>
      </c>
      <c r="F1221" s="1170" t="s">
        <v>619</v>
      </c>
      <c r="G1221" s="1172" t="s">
        <v>34</v>
      </c>
      <c r="H1221" s="1172" t="s">
        <v>1336</v>
      </c>
      <c r="I1221" s="1172" t="s">
        <v>34</v>
      </c>
      <c r="J1221" s="1172" t="s">
        <v>1414</v>
      </c>
      <c r="K1221" s="1172" t="s">
        <v>48</v>
      </c>
      <c r="L1221" s="740" t="s">
        <v>1414</v>
      </c>
      <c r="M1221" s="740" t="s">
        <v>34</v>
      </c>
      <c r="N1221" s="1172" t="s">
        <v>4014</v>
      </c>
      <c r="O1221" s="1172" t="s">
        <v>1320</v>
      </c>
      <c r="P1221" s="783">
        <v>43412</v>
      </c>
      <c r="Q1221" s="741">
        <v>33.537493910000002</v>
      </c>
      <c r="R1221" s="741">
        <v>77.403761526854879</v>
      </c>
      <c r="S1221" s="784">
        <v>3</v>
      </c>
      <c r="T1221" s="742">
        <v>-1.7128938272087946E-2</v>
      </c>
      <c r="U1221" s="743">
        <v>-0.52698987670680553</v>
      </c>
      <c r="V1221" s="742">
        <v>6.8049517040244867E-2</v>
      </c>
      <c r="W1221" s="743">
        <v>0.5144030917118374</v>
      </c>
      <c r="X1221" s="742">
        <v>0.13671236722444924</v>
      </c>
      <c r="Y1221" s="743">
        <v>0.66594356171109692</v>
      </c>
      <c r="Z1221" s="742">
        <v>0.16402050495792264</v>
      </c>
      <c r="AA1221" s="743">
        <v>0.70674993240221773</v>
      </c>
      <c r="AB1221" s="742">
        <v>2.8467808634567184E-2</v>
      </c>
      <c r="AC1221" s="744">
        <v>-2.2565416419989792</v>
      </c>
      <c r="AD1221" s="785">
        <v>0</v>
      </c>
      <c r="AE1221" s="1178" t="s">
        <v>1769</v>
      </c>
      <c r="AF1221" s="786" t="s">
        <v>1741</v>
      </c>
      <c r="AG1221" s="787" t="s">
        <v>1427</v>
      </c>
      <c r="AH1221" s="787" t="s">
        <v>1730</v>
      </c>
      <c r="AI1221" s="787">
        <v>1000</v>
      </c>
      <c r="AJ1221" s="787">
        <v>1000</v>
      </c>
      <c r="AK1221" s="787">
        <v>1000</v>
      </c>
      <c r="AL1221" s="742">
        <v>0.02</v>
      </c>
      <c r="AM1221" s="742">
        <v>0.2</v>
      </c>
      <c r="AN1221" s="743" t="s">
        <v>64</v>
      </c>
      <c r="AO1221" s="1172" t="s">
        <v>34</v>
      </c>
      <c r="AP1221" s="1178" t="s">
        <v>1742</v>
      </c>
      <c r="AQ1221" s="745" t="s">
        <v>668</v>
      </c>
      <c r="AR1221" s="742">
        <v>4.0000000000000001E-3</v>
      </c>
      <c r="AS1221" s="742">
        <v>4.0000000000000001E-3</v>
      </c>
      <c r="AT1221" s="742" t="s">
        <v>1414</v>
      </c>
      <c r="AU1221" s="742" t="s">
        <v>2724</v>
      </c>
      <c r="AX1221"/>
      <c r="AY1221" s="190"/>
      <c r="AZ1221" s="176"/>
      <c r="BA1221" s="176"/>
      <c r="BB1221" s="176"/>
      <c r="BC1221" s="751"/>
      <c r="BD1221" s="176"/>
      <c r="BE1221" s="176"/>
      <c r="BF1221" s="176"/>
      <c r="BG1221" s="176"/>
      <c r="BH1221" s="751"/>
      <c r="BI1221" s="178"/>
      <c r="BJ1221" s="191"/>
      <c r="BK1221" s="191"/>
      <c r="BL1221" s="191"/>
      <c r="BM1221" s="178"/>
      <c r="BN1221" s="178"/>
      <c r="BO1221" s="178"/>
      <c r="BP1221" s="178"/>
      <c r="BQ1221" s="178"/>
      <c r="BR1221" s="178"/>
      <c r="BS1221" s="178"/>
      <c r="BT1221" s="178"/>
      <c r="BU1221" s="179"/>
      <c r="BV1221" s="180"/>
      <c r="BW1221" s="181"/>
      <c r="BX1221" s="177"/>
      <c r="BY1221"/>
      <c r="CA1221"/>
    </row>
    <row r="1222" spans="2:79" ht="18.75">
      <c r="B1222" s="1170" t="s">
        <v>1230</v>
      </c>
      <c r="C1222" s="335">
        <v>37504085000155</v>
      </c>
      <c r="D1222" s="1170" t="s">
        <v>13</v>
      </c>
      <c r="E1222" s="1170" t="s">
        <v>616</v>
      </c>
      <c r="F1222" s="1170" t="s">
        <v>619</v>
      </c>
      <c r="G1222" s="1172" t="s">
        <v>34</v>
      </c>
      <c r="H1222" s="1172" t="s">
        <v>1337</v>
      </c>
      <c r="I1222" s="1172" t="s">
        <v>34</v>
      </c>
      <c r="J1222" s="1172" t="s">
        <v>611</v>
      </c>
      <c r="K1222" s="1172" t="s">
        <v>49</v>
      </c>
      <c r="L1222" s="740" t="s">
        <v>1414</v>
      </c>
      <c r="M1222" s="740" t="s">
        <v>34</v>
      </c>
      <c r="N1222" s="1172" t="s">
        <v>4015</v>
      </c>
      <c r="O1222" s="1172" t="s">
        <v>1320</v>
      </c>
      <c r="P1222" s="783">
        <v>44048</v>
      </c>
      <c r="Q1222" s="741">
        <v>1.3173491500000001</v>
      </c>
      <c r="R1222" s="741">
        <v>1.0414542576612904</v>
      </c>
      <c r="S1222" s="784">
        <v>6</v>
      </c>
      <c r="T1222" s="742">
        <v>0.15056895018926642</v>
      </c>
      <c r="U1222" s="743">
        <v>4.6324127763023588</v>
      </c>
      <c r="V1222" s="742">
        <v>-3.8493031852200432E-2</v>
      </c>
      <c r="W1222" s="743">
        <v>-0.29097832659743572</v>
      </c>
      <c r="X1222" s="742">
        <v>-0.24108380000000129</v>
      </c>
      <c r="Y1222" s="743">
        <v>-1.174350263274021</v>
      </c>
      <c r="Z1222" s="742"/>
      <c r="AA1222" s="743"/>
      <c r="AB1222" s="742">
        <v>0.32569713557882007</v>
      </c>
      <c r="AC1222" s="744">
        <v>-0.52435629877215928</v>
      </c>
      <c r="AD1222" s="785">
        <v>37843206000193</v>
      </c>
      <c r="AE1222" s="1178" t="s">
        <v>1743</v>
      </c>
      <c r="AF1222" s="786" t="s">
        <v>1741</v>
      </c>
      <c r="AG1222" s="787" t="s">
        <v>1427</v>
      </c>
      <c r="AH1222" s="787" t="s">
        <v>1726</v>
      </c>
      <c r="AI1222" s="787">
        <v>5000</v>
      </c>
      <c r="AJ1222" s="787">
        <v>5000</v>
      </c>
      <c r="AK1222" s="787">
        <v>5000</v>
      </c>
      <c r="AL1222" s="742">
        <v>0.01</v>
      </c>
      <c r="AM1222" s="742">
        <v>0</v>
      </c>
      <c r="AN1222" s="743" t="s">
        <v>34</v>
      </c>
      <c r="AO1222" s="1172" t="s">
        <v>34</v>
      </c>
      <c r="AP1222" s="1178" t="s">
        <v>1742</v>
      </c>
      <c r="AQ1222" s="745" t="s">
        <v>679</v>
      </c>
      <c r="AR1222" s="742">
        <v>6.6666666666666697E-3</v>
      </c>
      <c r="AS1222" s="742">
        <v>6.6666666666666697E-3</v>
      </c>
      <c r="AT1222" s="742" t="s">
        <v>1414</v>
      </c>
      <c r="AU1222" s="742" t="s">
        <v>2724</v>
      </c>
      <c r="AX1222"/>
      <c r="AY1222" s="190"/>
      <c r="AZ1222" s="176"/>
      <c r="BA1222" s="176"/>
      <c r="BB1222" s="176"/>
      <c r="BC1222" s="751"/>
      <c r="BD1222" s="176"/>
      <c r="BE1222" s="176"/>
      <c r="BF1222" s="176"/>
      <c r="BG1222" s="176"/>
      <c r="BH1222" s="751"/>
      <c r="BI1222" s="178"/>
      <c r="BJ1222" s="191"/>
      <c r="BK1222" s="191"/>
      <c r="BL1222" s="191"/>
      <c r="BM1222" s="178"/>
      <c r="BN1222" s="178"/>
      <c r="BO1222" s="178"/>
      <c r="BP1222" s="178"/>
      <c r="BQ1222" s="178"/>
      <c r="BR1222" s="178"/>
      <c r="BS1222" s="178"/>
      <c r="BT1222" s="178"/>
      <c r="BU1222" s="179"/>
      <c r="BV1222" s="180"/>
      <c r="BW1222" s="181"/>
      <c r="BX1222" s="177"/>
      <c r="BY1222"/>
      <c r="CA1222"/>
    </row>
    <row r="1223" spans="2:79" ht="18.75">
      <c r="B1223" s="1170" t="s">
        <v>412</v>
      </c>
      <c r="C1223" s="335">
        <v>26262377000102</v>
      </c>
      <c r="D1223" s="1170" t="s">
        <v>13</v>
      </c>
      <c r="E1223" s="1170" t="s">
        <v>616</v>
      </c>
      <c r="F1223" s="1170" t="s">
        <v>617</v>
      </c>
      <c r="G1223" s="1172" t="s">
        <v>34</v>
      </c>
      <c r="H1223" s="1172" t="s">
        <v>1337</v>
      </c>
      <c r="I1223" s="1172" t="s">
        <v>34</v>
      </c>
      <c r="J1223" s="1172" t="s">
        <v>608</v>
      </c>
      <c r="K1223" s="1172" t="s">
        <v>48</v>
      </c>
      <c r="L1223" s="740" t="s">
        <v>1414</v>
      </c>
      <c r="M1223" s="740" t="s">
        <v>34</v>
      </c>
      <c r="N1223" s="1172" t="s">
        <v>4017</v>
      </c>
      <c r="O1223" s="1172" t="s">
        <v>1323</v>
      </c>
      <c r="P1223" s="783">
        <v>42890</v>
      </c>
      <c r="Q1223" s="741">
        <v>83.529729000000003</v>
      </c>
      <c r="R1223" s="741">
        <v>99.901363422764305</v>
      </c>
      <c r="S1223" s="784">
        <v>32</v>
      </c>
      <c r="T1223" s="742">
        <v>-1.0332843145021475E-2</v>
      </c>
      <c r="U1223" s="743">
        <v>-0.31790083241171424</v>
      </c>
      <c r="V1223" s="742">
        <v>1.1367483374888687E-2</v>
      </c>
      <c r="W1223" s="743">
        <v>8.5929611955473925E-2</v>
      </c>
      <c r="X1223" s="742">
        <v>-4.5277010100001625E-2</v>
      </c>
      <c r="Y1223" s="743">
        <v>-0.22055015198531439</v>
      </c>
      <c r="Z1223" s="742">
        <v>7.1222615006253376E-2</v>
      </c>
      <c r="AA1223" s="743">
        <v>0.30689198496305053</v>
      </c>
      <c r="AB1223" s="742">
        <v>7.48292046805243E-2</v>
      </c>
      <c r="AC1223" s="744">
        <v>-1.6159576975590526</v>
      </c>
      <c r="AD1223" s="785">
        <v>26855094000174</v>
      </c>
      <c r="AE1223" s="1178" t="s">
        <v>1945</v>
      </c>
      <c r="AF1223" s="786" t="s">
        <v>1763</v>
      </c>
      <c r="AG1223" s="787" t="s">
        <v>59</v>
      </c>
      <c r="AH1223" s="787" t="s">
        <v>1730</v>
      </c>
      <c r="AI1223" s="787">
        <v>5000</v>
      </c>
      <c r="AJ1223" s="787">
        <v>1000</v>
      </c>
      <c r="AK1223" s="787">
        <v>5000</v>
      </c>
      <c r="AL1223" s="742">
        <v>2.5000000000000001E-2</v>
      </c>
      <c r="AM1223" s="742">
        <v>0.2</v>
      </c>
      <c r="AN1223" s="743" t="s">
        <v>64</v>
      </c>
      <c r="AO1223" s="1172" t="s">
        <v>34</v>
      </c>
      <c r="AP1223" s="1178" t="s">
        <v>1742</v>
      </c>
      <c r="AQ1223" s="745" t="s">
        <v>674</v>
      </c>
      <c r="AR1223" s="742">
        <v>3.8E-3</v>
      </c>
      <c r="AS1223" s="742">
        <v>3.8E-3</v>
      </c>
      <c r="AT1223" s="742" t="s">
        <v>1414</v>
      </c>
      <c r="AU1223" s="742" t="s">
        <v>2724</v>
      </c>
      <c r="AX1223"/>
      <c r="AY1223" s="190"/>
      <c r="AZ1223" s="176"/>
      <c r="BA1223" s="176"/>
      <c r="BB1223" s="176"/>
      <c r="BC1223" s="751"/>
      <c r="BD1223" s="176"/>
      <c r="BE1223" s="176"/>
      <c r="BF1223" s="176"/>
      <c r="BG1223" s="176"/>
      <c r="BH1223" s="751"/>
      <c r="BI1223" s="178"/>
      <c r="BJ1223" s="191"/>
      <c r="BK1223" s="191"/>
      <c r="BL1223" s="191"/>
      <c r="BM1223" s="178"/>
      <c r="BN1223" s="178"/>
      <c r="BO1223" s="178"/>
      <c r="BP1223" s="178"/>
      <c r="BQ1223" s="178"/>
      <c r="BR1223" s="178"/>
      <c r="BS1223" s="178"/>
      <c r="BT1223" s="178"/>
      <c r="BU1223" s="179"/>
      <c r="BV1223" s="180"/>
      <c r="BW1223" s="181"/>
      <c r="BX1223" s="177"/>
      <c r="BY1223"/>
      <c r="CA1223"/>
    </row>
    <row r="1224" spans="2:79" ht="18.75">
      <c r="B1224" s="1170" t="s">
        <v>413</v>
      </c>
      <c r="C1224" s="335">
        <v>26277600000195</v>
      </c>
      <c r="D1224" s="1170" t="s">
        <v>13</v>
      </c>
      <c r="E1224" s="1170" t="s">
        <v>615</v>
      </c>
      <c r="F1224" s="1170" t="s">
        <v>619</v>
      </c>
      <c r="G1224" s="1172" t="s">
        <v>34</v>
      </c>
      <c r="H1224" s="1172" t="s">
        <v>1336</v>
      </c>
      <c r="I1224" s="1172" t="s">
        <v>34</v>
      </c>
      <c r="J1224" s="1172" t="s">
        <v>1414</v>
      </c>
      <c r="K1224" s="1172" t="s">
        <v>48</v>
      </c>
      <c r="L1224" s="740" t="s">
        <v>1414</v>
      </c>
      <c r="M1224" s="740" t="s">
        <v>34</v>
      </c>
      <c r="N1224" s="1172" t="s">
        <v>4018</v>
      </c>
      <c r="O1224" s="1172" t="s">
        <v>1320</v>
      </c>
      <c r="P1224" s="783">
        <v>42890</v>
      </c>
      <c r="Q1224" s="741">
        <v>288.93190499999997</v>
      </c>
      <c r="R1224" s="741">
        <v>303.14364465040649</v>
      </c>
      <c r="S1224" s="784">
        <v>31</v>
      </c>
      <c r="T1224" s="742">
        <v>1.3481439706232168E-2</v>
      </c>
      <c r="U1224" s="743">
        <v>0.41477073101457929</v>
      </c>
      <c r="V1224" s="742">
        <v>0.15307961892485111</v>
      </c>
      <c r="W1224" s="743">
        <v>1.1571666145175328</v>
      </c>
      <c r="X1224" s="742">
        <v>0.20655552862577253</v>
      </c>
      <c r="Y1224" s="743">
        <v>1.0061586030350411</v>
      </c>
      <c r="Z1224" s="742">
        <v>0.31106725380566291</v>
      </c>
      <c r="AA1224" s="743">
        <v>1.3403614423458496</v>
      </c>
      <c r="AB1224" s="742">
        <v>5.5248170659288727E-2</v>
      </c>
      <c r="AC1224" s="744">
        <v>0.3763256954237581</v>
      </c>
      <c r="AD1224" s="785">
        <v>26859555000187</v>
      </c>
      <c r="AE1224" s="1178" t="s">
        <v>1945</v>
      </c>
      <c r="AF1224" s="786" t="s">
        <v>1763</v>
      </c>
      <c r="AG1224" s="787" t="s">
        <v>59</v>
      </c>
      <c r="AH1224" s="787" t="s">
        <v>1730</v>
      </c>
      <c r="AI1224" s="787">
        <v>500</v>
      </c>
      <c r="AJ1224" s="787">
        <v>100</v>
      </c>
      <c r="AK1224" s="787">
        <v>500</v>
      </c>
      <c r="AL1224" s="742">
        <v>2.5000000000000001E-2</v>
      </c>
      <c r="AM1224" s="742">
        <v>0.2</v>
      </c>
      <c r="AN1224" s="743" t="s">
        <v>64</v>
      </c>
      <c r="AO1224" s="1172" t="s">
        <v>34</v>
      </c>
      <c r="AP1224" s="1178" t="s">
        <v>1742</v>
      </c>
      <c r="AQ1224" s="745" t="s">
        <v>664</v>
      </c>
      <c r="AR1224" s="742">
        <v>3.8E-3</v>
      </c>
      <c r="AS1224" s="742">
        <v>3.8E-3</v>
      </c>
      <c r="AT1224" s="742" t="s">
        <v>1414</v>
      </c>
      <c r="AU1224" s="742" t="s">
        <v>2724</v>
      </c>
      <c r="AX1224"/>
      <c r="AY1224" s="190"/>
      <c r="AZ1224" s="176"/>
      <c r="BA1224" s="176"/>
      <c r="BB1224" s="176"/>
      <c r="BC1224" s="751"/>
      <c r="BD1224" s="176"/>
      <c r="BE1224" s="176"/>
      <c r="BF1224" s="176"/>
      <c r="BG1224" s="176"/>
      <c r="BH1224" s="751"/>
      <c r="BI1224" s="178"/>
      <c r="BJ1224" s="191"/>
      <c r="BK1224" s="191"/>
      <c r="BL1224" s="191"/>
      <c r="BM1224" s="178"/>
      <c r="BN1224" s="178"/>
      <c r="BO1224" s="178"/>
      <c r="BP1224" s="178"/>
      <c r="BQ1224" s="178"/>
      <c r="BR1224" s="178"/>
      <c r="BS1224" s="178"/>
      <c r="BT1224" s="178"/>
      <c r="BU1224" s="179"/>
      <c r="BV1224" s="180"/>
      <c r="BW1224" s="181"/>
      <c r="BX1224" s="177"/>
      <c r="BY1224"/>
      <c r="CA1224"/>
    </row>
    <row r="1225" spans="2:79" ht="18.75">
      <c r="B1225" s="1170" t="s">
        <v>1231</v>
      </c>
      <c r="C1225" s="335">
        <v>26277595000110</v>
      </c>
      <c r="D1225" s="1170" t="s">
        <v>14</v>
      </c>
      <c r="E1225" s="1170" t="s">
        <v>607</v>
      </c>
      <c r="F1225" s="1170" t="s">
        <v>1414</v>
      </c>
      <c r="G1225" s="1172" t="s">
        <v>1414</v>
      </c>
      <c r="H1225" s="1172" t="s">
        <v>34</v>
      </c>
      <c r="I1225" s="1172" t="s">
        <v>34</v>
      </c>
      <c r="J1225" s="1172" t="s">
        <v>608</v>
      </c>
      <c r="K1225" s="1172" t="s">
        <v>48</v>
      </c>
      <c r="L1225" s="740" t="s">
        <v>1414</v>
      </c>
      <c r="M1225" s="740" t="s">
        <v>34</v>
      </c>
      <c r="N1225" s="1172" t="s">
        <v>4020</v>
      </c>
      <c r="O1225" s="1172" t="s">
        <v>1320</v>
      </c>
      <c r="P1225" s="783">
        <v>42959</v>
      </c>
      <c r="Q1225" s="741">
        <v>806.74448071999996</v>
      </c>
      <c r="R1225" s="741">
        <v>964.31717885228909</v>
      </c>
      <c r="S1225" s="784">
        <v>32</v>
      </c>
      <c r="T1225" s="742">
        <v>-9.7457942586835711E-2</v>
      </c>
      <c r="U1225" s="743">
        <v>-2.9983965341054959</v>
      </c>
      <c r="V1225" s="742">
        <v>-0.18158966864078596</v>
      </c>
      <c r="W1225" s="743">
        <v>-1.3726811156720631</v>
      </c>
      <c r="X1225" s="742">
        <v>-0.18964716433375739</v>
      </c>
      <c r="Y1225" s="743">
        <v>-0.9237957812367249</v>
      </c>
      <c r="Z1225" s="742">
        <v>0.43554190634435952</v>
      </c>
      <c r="AA1225" s="743">
        <v>1.8767117742149142</v>
      </c>
      <c r="AB1225" s="742">
        <v>0.23762588967284673</v>
      </c>
      <c r="AC1225" s="744">
        <v>-1.3208913462818539</v>
      </c>
      <c r="AD1225" s="785">
        <v>26855139000100</v>
      </c>
      <c r="AE1225" s="1178" t="s">
        <v>1945</v>
      </c>
      <c r="AF1225" s="786" t="s">
        <v>1763</v>
      </c>
      <c r="AG1225" s="787" t="s">
        <v>59</v>
      </c>
      <c r="AH1225" s="787" t="s">
        <v>1730</v>
      </c>
      <c r="AI1225" s="787">
        <v>10000</v>
      </c>
      <c r="AJ1225" s="787">
        <v>5000</v>
      </c>
      <c r="AK1225" s="787">
        <v>10000</v>
      </c>
      <c r="AL1225" s="742">
        <v>3.5000000000000003E-2</v>
      </c>
      <c r="AM1225" s="742">
        <v>0</v>
      </c>
      <c r="AN1225" s="743" t="s">
        <v>666</v>
      </c>
      <c r="AO1225" s="1172" t="s">
        <v>34</v>
      </c>
      <c r="AP1225" s="1178" t="s">
        <v>1727</v>
      </c>
      <c r="AQ1225" s="745" t="s">
        <v>659</v>
      </c>
      <c r="AR1225" s="742">
        <v>5.7999999999999996E-3</v>
      </c>
      <c r="AS1225" s="742">
        <v>5.7999999999999996E-3</v>
      </c>
      <c r="AT1225" s="742" t="s">
        <v>1414</v>
      </c>
      <c r="AU1225" s="742" t="s">
        <v>2724</v>
      </c>
      <c r="AX1225"/>
      <c r="AY1225" s="190"/>
      <c r="AZ1225" s="176"/>
      <c r="BA1225" s="176"/>
      <c r="BB1225" s="176"/>
      <c r="BC1225" s="751"/>
      <c r="BD1225" s="176"/>
      <c r="BE1225" s="176"/>
      <c r="BF1225" s="176"/>
      <c r="BG1225" s="176"/>
      <c r="BH1225" s="751"/>
      <c r="BI1225" s="178"/>
      <c r="BJ1225" s="191"/>
      <c r="BK1225" s="191"/>
      <c r="BL1225" s="191"/>
      <c r="BM1225" s="178"/>
      <c r="BN1225" s="178"/>
      <c r="BO1225" s="178"/>
      <c r="BP1225" s="178"/>
      <c r="BQ1225" s="178"/>
      <c r="BR1225" s="178"/>
      <c r="BS1225" s="178"/>
      <c r="BT1225" s="178"/>
      <c r="BU1225" s="179"/>
      <c r="BV1225" s="180"/>
      <c r="BW1225" s="181"/>
      <c r="BX1225" s="177"/>
      <c r="BY1225"/>
      <c r="CA1225"/>
    </row>
    <row r="1226" spans="2:79" ht="18.75">
      <c r="B1226" s="1170" t="s">
        <v>1234</v>
      </c>
      <c r="C1226" s="335">
        <v>26882932000107</v>
      </c>
      <c r="D1226" s="1170" t="s">
        <v>13</v>
      </c>
      <c r="E1226" s="1170" t="s">
        <v>615</v>
      </c>
      <c r="F1226" s="1170" t="s">
        <v>619</v>
      </c>
      <c r="G1226" s="1172" t="s">
        <v>34</v>
      </c>
      <c r="H1226" s="1172" t="s">
        <v>1336</v>
      </c>
      <c r="I1226" s="1172" t="s">
        <v>34</v>
      </c>
      <c r="J1226" s="1172" t="s">
        <v>1414</v>
      </c>
      <c r="K1226" s="1172" t="s">
        <v>48</v>
      </c>
      <c r="L1226" s="740" t="s">
        <v>1414</v>
      </c>
      <c r="M1226" s="740" t="s">
        <v>34</v>
      </c>
      <c r="N1226" s="1172" t="s">
        <v>4023</v>
      </c>
      <c r="O1226" s="1172" t="s">
        <v>1320</v>
      </c>
      <c r="P1226" s="783">
        <v>42893</v>
      </c>
      <c r="Q1226" s="741">
        <v>0</v>
      </c>
      <c r="R1226" s="741">
        <v>0</v>
      </c>
      <c r="S1226" s="784">
        <v>31</v>
      </c>
      <c r="T1226" s="742"/>
      <c r="U1226" s="743"/>
      <c r="V1226" s="742"/>
      <c r="W1226" s="743"/>
      <c r="X1226" s="742"/>
      <c r="Y1226" s="743"/>
      <c r="Z1226" s="742"/>
      <c r="AA1226" s="743"/>
      <c r="AB1226" s="742"/>
      <c r="AC1226" s="744"/>
      <c r="AD1226" s="785">
        <v>26277600000195</v>
      </c>
      <c r="AE1226" s="1178" t="s">
        <v>1793</v>
      </c>
      <c r="AF1226" s="786" t="s">
        <v>1741</v>
      </c>
      <c r="AG1226" s="787" t="s">
        <v>1427</v>
      </c>
      <c r="AH1226" s="787" t="s">
        <v>1730</v>
      </c>
      <c r="AI1226" s="787">
        <v>5000</v>
      </c>
      <c r="AJ1226" s="787">
        <v>5000</v>
      </c>
      <c r="AK1226" s="787">
        <v>5000</v>
      </c>
      <c r="AL1226" s="742">
        <v>0</v>
      </c>
      <c r="AM1226" s="742">
        <v>0</v>
      </c>
      <c r="AN1226" s="743" t="s">
        <v>34</v>
      </c>
      <c r="AO1226" s="1172" t="s">
        <v>34</v>
      </c>
      <c r="AP1226" s="1178" t="s">
        <v>1742</v>
      </c>
      <c r="AQ1226" s="745" t="s">
        <v>664</v>
      </c>
      <c r="AR1226" s="742">
        <v>3.8E-3</v>
      </c>
      <c r="AS1226" s="742">
        <v>3.8E-3</v>
      </c>
      <c r="AT1226" s="742" t="s">
        <v>1414</v>
      </c>
      <c r="AU1226" s="742" t="s">
        <v>2724</v>
      </c>
      <c r="AX1226"/>
      <c r="AY1226" s="190"/>
      <c r="AZ1226" s="176"/>
      <c r="BA1226" s="176"/>
      <c r="BB1226" s="176"/>
      <c r="BC1226" s="751"/>
      <c r="BD1226" s="176"/>
      <c r="BE1226" s="176"/>
      <c r="BF1226" s="176"/>
      <c r="BG1226" s="176"/>
      <c r="BH1226" s="751"/>
      <c r="BI1226" s="178"/>
      <c r="BJ1226" s="191"/>
      <c r="BK1226" s="191"/>
      <c r="BL1226" s="191"/>
      <c r="BM1226" s="178"/>
      <c r="BN1226" s="178"/>
      <c r="BO1226" s="178"/>
      <c r="BP1226" s="178"/>
      <c r="BQ1226" s="178"/>
      <c r="BR1226" s="178"/>
      <c r="BS1226" s="178"/>
      <c r="BT1226" s="178"/>
      <c r="BU1226" s="179"/>
      <c r="BV1226" s="180"/>
      <c r="BW1226" s="181"/>
      <c r="BX1226" s="177"/>
      <c r="BY1226"/>
      <c r="CA1226"/>
    </row>
    <row r="1227" spans="2:79" ht="18.75">
      <c r="B1227" s="1170" t="s">
        <v>1698</v>
      </c>
      <c r="C1227" s="335">
        <v>26859438000113</v>
      </c>
      <c r="D1227" s="1170" t="s">
        <v>13</v>
      </c>
      <c r="E1227" s="1170" t="s">
        <v>615</v>
      </c>
      <c r="F1227" s="1170" t="s">
        <v>619</v>
      </c>
      <c r="G1227" s="1172" t="s">
        <v>34</v>
      </c>
      <c r="H1227" s="1172" t="s">
        <v>1336</v>
      </c>
      <c r="I1227" s="1172" t="s">
        <v>34</v>
      </c>
      <c r="J1227" s="1172" t="s">
        <v>1414</v>
      </c>
      <c r="K1227" s="1172" t="s">
        <v>48</v>
      </c>
      <c r="L1227" s="740" t="s">
        <v>1414</v>
      </c>
      <c r="M1227" s="740" t="s">
        <v>34</v>
      </c>
      <c r="N1227" s="1172" t="s">
        <v>4024</v>
      </c>
      <c r="O1227" s="1172" t="s">
        <v>1320</v>
      </c>
      <c r="P1227" s="783">
        <v>42890</v>
      </c>
      <c r="Q1227" s="741">
        <v>126.09757999999999</v>
      </c>
      <c r="R1227" s="741">
        <v>155.00033087903228</v>
      </c>
      <c r="S1227" s="784">
        <v>30</v>
      </c>
      <c r="T1227" s="742">
        <v>1.3563368192319514E-2</v>
      </c>
      <c r="U1227" s="743">
        <v>0.41729134741800822</v>
      </c>
      <c r="V1227" s="742">
        <v>0.15277392515372701</v>
      </c>
      <c r="W1227" s="743">
        <v>1.1548557998663385</v>
      </c>
      <c r="X1227" s="742">
        <v>0.20688940984364224</v>
      </c>
      <c r="Y1227" s="743">
        <v>1.0077849814814881</v>
      </c>
      <c r="Z1227" s="742">
        <v>0.311699708673566</v>
      </c>
      <c r="AA1227" s="743">
        <v>1.3430866347554977</v>
      </c>
      <c r="AB1227" s="742">
        <v>5.4683402827285565E-2</v>
      </c>
      <c r="AC1227" s="744">
        <v>0.3746221232395841</v>
      </c>
      <c r="AD1227" s="785">
        <v>26859555000187</v>
      </c>
      <c r="AE1227" s="1178" t="s">
        <v>1945</v>
      </c>
      <c r="AF1227" s="786" t="s">
        <v>1729</v>
      </c>
      <c r="AG1227" s="787" t="s">
        <v>59</v>
      </c>
      <c r="AH1227" s="787" t="s">
        <v>1730</v>
      </c>
      <c r="AI1227" s="787">
        <v>50000</v>
      </c>
      <c r="AJ1227" s="787">
        <v>50000</v>
      </c>
      <c r="AK1227" s="787">
        <v>50000</v>
      </c>
      <c r="AL1227" s="742">
        <v>2.5000000000000001E-2</v>
      </c>
      <c r="AM1227" s="742">
        <v>0.2</v>
      </c>
      <c r="AN1227" s="743" t="s">
        <v>64</v>
      </c>
      <c r="AO1227" s="1172" t="s">
        <v>34</v>
      </c>
      <c r="AP1227" s="1178" t="s">
        <v>1742</v>
      </c>
      <c r="AQ1227" s="745" t="s">
        <v>664</v>
      </c>
      <c r="AR1227" s="742">
        <v>0</v>
      </c>
      <c r="AS1227" s="742">
        <v>0</v>
      </c>
      <c r="AT1227" s="742" t="s">
        <v>1414</v>
      </c>
      <c r="AU1227" s="742" t="s">
        <v>2724</v>
      </c>
      <c r="AX1227"/>
      <c r="AY1227" s="190"/>
      <c r="AZ1227" s="176"/>
      <c r="BA1227" s="176"/>
      <c r="BB1227" s="176"/>
      <c r="BC1227" s="751"/>
      <c r="BD1227" s="176"/>
      <c r="BE1227" s="176"/>
      <c r="BF1227" s="176"/>
      <c r="BG1227" s="176"/>
      <c r="BH1227" s="751"/>
      <c r="BI1227" s="178"/>
      <c r="BJ1227" s="191"/>
      <c r="BK1227" s="191"/>
      <c r="BL1227" s="191"/>
      <c r="BM1227" s="178"/>
      <c r="BN1227" s="178"/>
      <c r="BO1227" s="178"/>
      <c r="BP1227" s="178"/>
      <c r="BQ1227" s="178"/>
      <c r="BR1227" s="178"/>
      <c r="BS1227" s="178"/>
      <c r="BT1227" s="178"/>
      <c r="BU1227" s="179"/>
      <c r="BV1227" s="180"/>
      <c r="BW1227" s="181"/>
      <c r="BX1227" s="177"/>
      <c r="BY1227"/>
      <c r="CA1227"/>
    </row>
    <row r="1228" spans="2:79" ht="18.75">
      <c r="B1228" s="1170" t="s">
        <v>5080</v>
      </c>
      <c r="C1228" s="335">
        <v>47032680000199</v>
      </c>
      <c r="D1228" s="1170" t="s">
        <v>11</v>
      </c>
      <c r="E1228" s="1170" t="s">
        <v>620</v>
      </c>
      <c r="F1228" s="1170" t="s">
        <v>663</v>
      </c>
      <c r="G1228" s="1172" t="s">
        <v>1414</v>
      </c>
      <c r="H1228" s="1172" t="s">
        <v>34</v>
      </c>
      <c r="I1228" s="1172" t="s">
        <v>34</v>
      </c>
      <c r="J1228" s="1172" t="s">
        <v>608</v>
      </c>
      <c r="K1228" s="1172" t="s">
        <v>48</v>
      </c>
      <c r="L1228" s="740" t="s">
        <v>1414</v>
      </c>
      <c r="M1228" s="740" t="s">
        <v>1414</v>
      </c>
      <c r="N1228" s="1172" t="s">
        <v>5081</v>
      </c>
      <c r="O1228" s="1172" t="s">
        <v>1320</v>
      </c>
      <c r="P1228" s="783">
        <v>44798</v>
      </c>
      <c r="Q1228" s="741">
        <v>1755.8841870000001</v>
      </c>
      <c r="R1228" s="741">
        <v>1832.7115002941175</v>
      </c>
      <c r="S1228" s="784">
        <v>5</v>
      </c>
      <c r="T1228" s="742">
        <v>8.2540604857914701E-3</v>
      </c>
      <c r="U1228" s="743">
        <v>0.25394488838960239</v>
      </c>
      <c r="V1228" s="742"/>
      <c r="W1228" s="743"/>
      <c r="X1228" s="742"/>
      <c r="Y1228" s="743"/>
      <c r="Z1228" s="742"/>
      <c r="AA1228" s="743"/>
      <c r="AB1228" s="742">
        <v>9.8707548437589748E-4</v>
      </c>
      <c r="AC1228" s="744"/>
      <c r="AD1228" s="785">
        <v>0</v>
      </c>
      <c r="AE1228" s="1178" t="s">
        <v>1732</v>
      </c>
      <c r="AF1228" s="786" t="s">
        <v>1733</v>
      </c>
      <c r="AG1228" s="787" t="s">
        <v>719</v>
      </c>
      <c r="AH1228" s="787" t="s">
        <v>2207</v>
      </c>
      <c r="AI1228" s="787">
        <v>10000000</v>
      </c>
      <c r="AJ1228" s="787">
        <v>1000</v>
      </c>
      <c r="AK1228" s="787">
        <v>500</v>
      </c>
      <c r="AL1228" s="742">
        <v>2E-3</v>
      </c>
      <c r="AM1228" s="742">
        <v>0.2</v>
      </c>
      <c r="AN1228" s="743" t="s">
        <v>64</v>
      </c>
      <c r="AO1228" s="1172" t="s">
        <v>34</v>
      </c>
      <c r="AP1228" s="1178" t="s">
        <v>1731</v>
      </c>
      <c r="AQ1228" s="745" t="s">
        <v>662</v>
      </c>
      <c r="AR1228" s="742">
        <v>0</v>
      </c>
      <c r="AS1228" s="742">
        <v>0</v>
      </c>
      <c r="AT1228" s="742" t="s">
        <v>1414</v>
      </c>
      <c r="AU1228" s="742" t="s">
        <v>2724</v>
      </c>
      <c r="AX1228"/>
      <c r="AY1228" s="190"/>
      <c r="AZ1228" s="176"/>
      <c r="BA1228" s="176"/>
      <c r="BB1228" s="176"/>
      <c r="BC1228" s="751"/>
      <c r="BD1228" s="176"/>
      <c r="BE1228" s="176"/>
      <c r="BF1228" s="176"/>
      <c r="BG1228" s="176"/>
      <c r="BH1228" s="751"/>
      <c r="BI1228" s="178"/>
      <c r="BJ1228" s="191"/>
      <c r="BK1228" s="191"/>
      <c r="BL1228" s="191"/>
      <c r="BM1228" s="178"/>
      <c r="BN1228" s="178"/>
      <c r="BO1228" s="178"/>
      <c r="BP1228" s="178"/>
      <c r="BQ1228" s="178"/>
      <c r="BR1228" s="178"/>
      <c r="BS1228" s="178"/>
      <c r="BT1228" s="178"/>
      <c r="BU1228" s="179"/>
      <c r="BV1228" s="180"/>
      <c r="BW1228" s="181"/>
      <c r="BX1228" s="177"/>
      <c r="BY1228"/>
      <c r="CA1228"/>
    </row>
    <row r="1229" spans="2:79" ht="18.75">
      <c r="B1229" s="1170" t="s">
        <v>541</v>
      </c>
      <c r="C1229" s="335">
        <v>43508144000166</v>
      </c>
      <c r="D1229" s="1170" t="s">
        <v>13</v>
      </c>
      <c r="E1229" s="1170" t="s">
        <v>615</v>
      </c>
      <c r="F1229" s="1170" t="s">
        <v>619</v>
      </c>
      <c r="G1229" s="1172" t="s">
        <v>34</v>
      </c>
      <c r="H1229" s="1172" t="s">
        <v>1337</v>
      </c>
      <c r="I1229" s="1172" t="s">
        <v>34</v>
      </c>
      <c r="J1229" s="1172" t="s">
        <v>1414</v>
      </c>
      <c r="K1229" s="1172" t="s">
        <v>48</v>
      </c>
      <c r="L1229" s="740" t="s">
        <v>1414</v>
      </c>
      <c r="M1229" s="740" t="s">
        <v>1411</v>
      </c>
      <c r="N1229" s="1172" t="s">
        <v>4025</v>
      </c>
      <c r="O1229" s="1172" t="s">
        <v>1320</v>
      </c>
      <c r="P1229" s="783">
        <v>44476</v>
      </c>
      <c r="Q1229" s="741"/>
      <c r="R1229" s="741"/>
      <c r="S1229" s="784">
        <v>61</v>
      </c>
      <c r="T1229" s="742"/>
      <c r="U1229" s="743"/>
      <c r="V1229" s="742"/>
      <c r="W1229" s="743"/>
      <c r="X1229" s="742"/>
      <c r="Y1229" s="743"/>
      <c r="Z1229" s="742"/>
      <c r="AA1229" s="743"/>
      <c r="AB1229" s="742"/>
      <c r="AC1229" s="744"/>
      <c r="AD1229" s="785">
        <v>0</v>
      </c>
      <c r="AE1229" s="1178" t="s">
        <v>1841</v>
      </c>
      <c r="AF1229" s="786" t="s">
        <v>1741</v>
      </c>
      <c r="AG1229" s="787" t="s">
        <v>1427</v>
      </c>
      <c r="AH1229" s="787" t="s">
        <v>1726</v>
      </c>
      <c r="AI1229" s="787">
        <v>0</v>
      </c>
      <c r="AJ1229" s="787">
        <v>0</v>
      </c>
      <c r="AK1229" s="787">
        <v>0</v>
      </c>
      <c r="AL1229" s="742">
        <v>1.4999999999999999E-2</v>
      </c>
      <c r="AM1229" s="742">
        <v>0</v>
      </c>
      <c r="AN1229" s="743" t="s">
        <v>64</v>
      </c>
      <c r="AO1229" s="1172" t="s">
        <v>34</v>
      </c>
      <c r="AP1229" s="1178" t="s">
        <v>1742</v>
      </c>
      <c r="AQ1229" s="745" t="s">
        <v>671</v>
      </c>
      <c r="AR1229" s="742">
        <v>0</v>
      </c>
      <c r="AS1229" s="742">
        <v>0</v>
      </c>
      <c r="AT1229" s="742" t="s">
        <v>1414</v>
      </c>
      <c r="AU1229" s="742" t="s">
        <v>2724</v>
      </c>
      <c r="AX1229"/>
      <c r="AY1229" s="190"/>
      <c r="AZ1229" s="176"/>
      <c r="BA1229" s="176"/>
      <c r="BB1229" s="176"/>
      <c r="BC1229" s="751"/>
      <c r="BD1229" s="176"/>
      <c r="BE1229" s="176"/>
      <c r="BF1229" s="176"/>
      <c r="BG1229" s="176"/>
      <c r="BH1229" s="751"/>
      <c r="BI1229" s="178"/>
      <c r="BJ1229" s="191"/>
      <c r="BK1229" s="191"/>
      <c r="BL1229" s="191"/>
      <c r="BM1229" s="178"/>
      <c r="BN1229" s="178"/>
      <c r="BO1229" s="178"/>
      <c r="BP1229" s="178"/>
      <c r="BQ1229" s="178"/>
      <c r="BR1229" s="178"/>
      <c r="BS1229" s="178"/>
      <c r="BT1229" s="178"/>
      <c r="BU1229" s="179"/>
      <c r="BV1229" s="180"/>
      <c r="BW1229" s="181"/>
      <c r="BX1229" s="177"/>
      <c r="BY1229"/>
      <c r="CA1229"/>
    </row>
    <row r="1230" spans="2:79" ht="18.75">
      <c r="B1230" s="1170" t="s">
        <v>414</v>
      </c>
      <c r="C1230" s="335">
        <v>13418910000130</v>
      </c>
      <c r="D1230" s="1170" t="s">
        <v>13</v>
      </c>
      <c r="E1230" s="1170" t="s">
        <v>616</v>
      </c>
      <c r="F1230" s="1170" t="s">
        <v>617</v>
      </c>
      <c r="G1230" s="1172" t="s">
        <v>34</v>
      </c>
      <c r="H1230" s="1172" t="s">
        <v>1337</v>
      </c>
      <c r="I1230" s="1172" t="s">
        <v>34</v>
      </c>
      <c r="J1230" s="1172" t="s">
        <v>608</v>
      </c>
      <c r="K1230" s="1172" t="s">
        <v>48</v>
      </c>
      <c r="L1230" s="740" t="s">
        <v>1414</v>
      </c>
      <c r="M1230" s="740" t="s">
        <v>1411</v>
      </c>
      <c r="N1230" s="1172" t="s">
        <v>4026</v>
      </c>
      <c r="O1230" s="1172" t="s">
        <v>1320</v>
      </c>
      <c r="P1230" s="783">
        <v>40758</v>
      </c>
      <c r="Q1230" s="741">
        <v>74.233643999999998</v>
      </c>
      <c r="R1230" s="741">
        <v>62.023778449799252</v>
      </c>
      <c r="S1230" s="784">
        <v>16</v>
      </c>
      <c r="T1230" s="742">
        <v>4.2774370134557316E-3</v>
      </c>
      <c r="U1230" s="743">
        <v>0.13159986734352269</v>
      </c>
      <c r="V1230" s="742">
        <v>0.10355602910444994</v>
      </c>
      <c r="W1230" s="743">
        <v>0.78280557825599495</v>
      </c>
      <c r="X1230" s="742">
        <v>0.18834656525117199</v>
      </c>
      <c r="Y1230" s="743">
        <v>0.91746039547024827</v>
      </c>
      <c r="Z1230" s="742">
        <v>0.32213894993725445</v>
      </c>
      <c r="AA1230" s="743">
        <v>1.3880684073657878</v>
      </c>
      <c r="AB1230" s="742">
        <v>7.6873701889101587E-2</v>
      </c>
      <c r="AC1230" s="744">
        <v>-0.37375959359422051</v>
      </c>
      <c r="AD1230" s="785">
        <v>0</v>
      </c>
      <c r="AE1230" s="1178" t="s">
        <v>1841</v>
      </c>
      <c r="AF1230" s="786" t="s">
        <v>1741</v>
      </c>
      <c r="AG1230" s="787" t="s">
        <v>1427</v>
      </c>
      <c r="AH1230" s="787" t="s">
        <v>1730</v>
      </c>
      <c r="AI1230" s="787">
        <v>1000</v>
      </c>
      <c r="AJ1230" s="787">
        <v>500</v>
      </c>
      <c r="AK1230" s="787">
        <v>500</v>
      </c>
      <c r="AL1230" s="742">
        <v>1.3000000000000001E-2</v>
      </c>
      <c r="AM1230" s="742">
        <v>0.2</v>
      </c>
      <c r="AN1230" s="743" t="s">
        <v>34</v>
      </c>
      <c r="AO1230" s="1172" t="s">
        <v>34</v>
      </c>
      <c r="AP1230" s="1178" t="s">
        <v>1742</v>
      </c>
      <c r="AQ1230" s="745" t="s">
        <v>668</v>
      </c>
      <c r="AR1230" s="742">
        <v>3.0333333333333302E-3</v>
      </c>
      <c r="AS1230" s="742">
        <v>3.0333333333333302E-3</v>
      </c>
      <c r="AT1230" s="742" t="s">
        <v>1414</v>
      </c>
      <c r="AU1230" s="742" t="s">
        <v>2724</v>
      </c>
      <c r="AX1230"/>
      <c r="AY1230" s="190"/>
      <c r="AZ1230" s="176"/>
      <c r="BA1230" s="176"/>
      <c r="BB1230" s="176"/>
      <c r="BC1230" s="751"/>
      <c r="BD1230" s="176"/>
      <c r="BE1230" s="176"/>
      <c r="BF1230" s="176"/>
      <c r="BG1230" s="176"/>
      <c r="BH1230" s="751"/>
      <c r="BI1230" s="178"/>
      <c r="BJ1230" s="191"/>
      <c r="BK1230" s="191"/>
      <c r="BL1230" s="191"/>
      <c r="BM1230" s="178"/>
      <c r="BN1230" s="178"/>
      <c r="BO1230" s="178"/>
      <c r="BP1230" s="178"/>
      <c r="BQ1230" s="178"/>
      <c r="BR1230" s="178"/>
      <c r="BS1230" s="178"/>
      <c r="BT1230" s="178"/>
      <c r="BU1230" s="179"/>
      <c r="BV1230" s="180"/>
      <c r="BW1230" s="181"/>
      <c r="BX1230" s="177"/>
      <c r="BY1230"/>
      <c r="CA1230"/>
    </row>
    <row r="1231" spans="2:79" ht="18.75">
      <c r="B1231" s="1170" t="s">
        <v>493</v>
      </c>
      <c r="C1231" s="335">
        <v>41574480000181</v>
      </c>
      <c r="D1231" s="1170" t="s">
        <v>11</v>
      </c>
      <c r="E1231" s="1170" t="s">
        <v>620</v>
      </c>
      <c r="F1231" s="1170" t="s">
        <v>685</v>
      </c>
      <c r="G1231" s="1172" t="s">
        <v>738</v>
      </c>
      <c r="H1231" s="1172" t="s">
        <v>34</v>
      </c>
      <c r="I1231" s="1172" t="s">
        <v>1318</v>
      </c>
      <c r="J1231" s="1172" t="s">
        <v>608</v>
      </c>
      <c r="K1231" s="1172" t="s">
        <v>48</v>
      </c>
      <c r="L1231" s="740" t="s">
        <v>1414</v>
      </c>
      <c r="M1231" s="740" t="s">
        <v>1411</v>
      </c>
      <c r="N1231" s="1172" t="s">
        <v>4027</v>
      </c>
      <c r="O1231" s="1172" t="s">
        <v>1320</v>
      </c>
      <c r="P1231" s="783">
        <v>44343</v>
      </c>
      <c r="Q1231" s="741">
        <v>0</v>
      </c>
      <c r="R1231" s="741">
        <v>0</v>
      </c>
      <c r="S1231" s="784">
        <v>31</v>
      </c>
      <c r="T1231" s="742"/>
      <c r="U1231" s="743"/>
      <c r="V1231" s="742"/>
      <c r="W1231" s="743"/>
      <c r="X1231" s="742"/>
      <c r="Y1231" s="743"/>
      <c r="Z1231" s="742"/>
      <c r="AA1231" s="743"/>
      <c r="AB1231" s="742"/>
      <c r="AC1231" s="744"/>
      <c r="AD1231" s="785">
        <v>0</v>
      </c>
      <c r="AE1231" s="1178" t="s">
        <v>1841</v>
      </c>
      <c r="AF1231" s="786" t="s">
        <v>1741</v>
      </c>
      <c r="AG1231" s="787" t="s">
        <v>1427</v>
      </c>
      <c r="AH1231" s="787" t="s">
        <v>1797</v>
      </c>
      <c r="AI1231" s="787">
        <v>100000</v>
      </c>
      <c r="AJ1231" s="787">
        <v>50000</v>
      </c>
      <c r="AK1231" s="787">
        <v>10000</v>
      </c>
      <c r="AL1231" s="742">
        <v>0.01</v>
      </c>
      <c r="AM1231" s="742">
        <v>0.2</v>
      </c>
      <c r="AN1231" s="743" t="s">
        <v>64</v>
      </c>
      <c r="AO1231" s="1172" t="s">
        <v>34</v>
      </c>
      <c r="AP1231" s="1178" t="s">
        <v>1742</v>
      </c>
      <c r="AQ1231" s="745" t="s">
        <v>671</v>
      </c>
      <c r="AR1231" s="742">
        <v>0</v>
      </c>
      <c r="AS1231" s="742">
        <v>0</v>
      </c>
      <c r="AT1231" s="742" t="s">
        <v>1414</v>
      </c>
      <c r="AU1231" s="742" t="s">
        <v>2724</v>
      </c>
      <c r="AX1231"/>
      <c r="AY1231" s="190"/>
      <c r="AZ1231" s="176"/>
      <c r="BA1231" s="176"/>
      <c r="BB1231" s="176"/>
      <c r="BC1231" s="751"/>
      <c r="BD1231" s="176"/>
      <c r="BE1231" s="176"/>
      <c r="BF1231" s="176"/>
      <c r="BG1231" s="176"/>
      <c r="BH1231" s="751"/>
      <c r="BI1231" s="178"/>
      <c r="BJ1231" s="191"/>
      <c r="BK1231" s="191"/>
      <c r="BL1231" s="191"/>
      <c r="BM1231" s="178"/>
      <c r="BN1231" s="178"/>
      <c r="BO1231" s="178"/>
      <c r="BP1231" s="178"/>
      <c r="BQ1231" s="178"/>
      <c r="BR1231" s="178"/>
      <c r="BS1231" s="178"/>
      <c r="BT1231" s="178"/>
      <c r="BU1231" s="179"/>
      <c r="BV1231" s="180"/>
      <c r="BW1231" s="181"/>
      <c r="BX1231" s="177"/>
      <c r="BY1231"/>
      <c r="CA1231"/>
    </row>
    <row r="1232" spans="2:79" ht="18.75">
      <c r="B1232" s="1170" t="s">
        <v>1235</v>
      </c>
      <c r="C1232" s="335">
        <v>17439235000187</v>
      </c>
      <c r="D1232" s="1170" t="s">
        <v>14</v>
      </c>
      <c r="E1232" s="1170" t="s">
        <v>614</v>
      </c>
      <c r="F1232" s="1170" t="s">
        <v>1414</v>
      </c>
      <c r="G1232" s="1172" t="s">
        <v>1414</v>
      </c>
      <c r="H1232" s="1172" t="s">
        <v>1337</v>
      </c>
      <c r="I1232" s="1172" t="s">
        <v>34</v>
      </c>
      <c r="J1232" s="1172" t="s">
        <v>608</v>
      </c>
      <c r="K1232" s="1172" t="s">
        <v>48</v>
      </c>
      <c r="L1232" s="740" t="s">
        <v>1414</v>
      </c>
      <c r="M1232" s="740" t="s">
        <v>34</v>
      </c>
      <c r="N1232" s="1172" t="s">
        <v>4028</v>
      </c>
      <c r="O1232" s="1172" t="s">
        <v>1320</v>
      </c>
      <c r="P1232" s="783">
        <v>41361</v>
      </c>
      <c r="Q1232" s="741">
        <v>51.597681000000001</v>
      </c>
      <c r="R1232" s="741">
        <v>52.661061236947781</v>
      </c>
      <c r="S1232" s="784">
        <v>19</v>
      </c>
      <c r="T1232" s="742">
        <v>-4.3139329679901306E-2</v>
      </c>
      <c r="U1232" s="743">
        <v>-1.3272270393005652</v>
      </c>
      <c r="V1232" s="742">
        <v>-0.11594411383913505</v>
      </c>
      <c r="W1232" s="743">
        <v>-0.87645016774134765</v>
      </c>
      <c r="X1232" s="742">
        <v>-8.6339835717270552E-2</v>
      </c>
      <c r="Y1232" s="743">
        <v>-0.42057246818580035</v>
      </c>
      <c r="Z1232" s="742">
        <v>0.60526259675459082</v>
      </c>
      <c r="AA1232" s="743">
        <v>2.608023304474258</v>
      </c>
      <c r="AB1232" s="742">
        <v>0.21499587720558427</v>
      </c>
      <c r="AC1232" s="744">
        <v>-1.1545915658762749</v>
      </c>
      <c r="AD1232" s="785">
        <v>0</v>
      </c>
      <c r="AE1232" s="1178" t="s">
        <v>1841</v>
      </c>
      <c r="AF1232" s="786" t="s">
        <v>1741</v>
      </c>
      <c r="AG1232" s="787" t="s">
        <v>1427</v>
      </c>
      <c r="AH1232" s="787" t="s">
        <v>1730</v>
      </c>
      <c r="AI1232" s="787">
        <v>1000</v>
      </c>
      <c r="AJ1232" s="787">
        <v>500</v>
      </c>
      <c r="AK1232" s="787">
        <v>500</v>
      </c>
      <c r="AL1232" s="742">
        <v>1.8000000000000002E-2</v>
      </c>
      <c r="AM1232" s="742">
        <v>0.2</v>
      </c>
      <c r="AN1232" s="743" t="s">
        <v>666</v>
      </c>
      <c r="AO1232" s="1172" t="s">
        <v>34</v>
      </c>
      <c r="AP1232" s="1178" t="s">
        <v>1727</v>
      </c>
      <c r="AQ1232" s="745" t="s">
        <v>670</v>
      </c>
      <c r="AR1232" s="742">
        <v>4.6666666666666697E-3</v>
      </c>
      <c r="AS1232" s="742">
        <v>4.6666666666666697E-3</v>
      </c>
      <c r="AT1232" s="742" t="s">
        <v>1414</v>
      </c>
      <c r="AU1232" s="742" t="s">
        <v>2724</v>
      </c>
      <c r="AX1232"/>
      <c r="AY1232" s="190"/>
      <c r="AZ1232" s="176"/>
      <c r="BA1232" s="176"/>
      <c r="BB1232" s="176"/>
      <c r="BC1232" s="751"/>
      <c r="BD1232" s="176"/>
      <c r="BE1232" s="176"/>
      <c r="BF1232" s="176"/>
      <c r="BG1232" s="176"/>
      <c r="BH1232" s="751"/>
      <c r="BI1232" s="178"/>
      <c r="BJ1232" s="191"/>
      <c r="BK1232" s="191"/>
      <c r="BL1232" s="191"/>
      <c r="BM1232" s="178"/>
      <c r="BN1232" s="178"/>
      <c r="BO1232" s="178"/>
      <c r="BP1232" s="178"/>
      <c r="BQ1232" s="178"/>
      <c r="BR1232" s="178"/>
      <c r="BS1232" s="178"/>
      <c r="BT1232" s="178"/>
      <c r="BU1232" s="179"/>
      <c r="BV1232" s="180"/>
      <c r="BW1232" s="181"/>
      <c r="BX1232" s="177"/>
      <c r="BY1232"/>
      <c r="CA1232"/>
    </row>
    <row r="1233" spans="2:79" ht="18.75">
      <c r="B1233" s="1170" t="s">
        <v>542</v>
      </c>
      <c r="C1233" s="335">
        <v>29562681000163</v>
      </c>
      <c r="D1233" s="1170" t="s">
        <v>13</v>
      </c>
      <c r="E1233" s="1170" t="s">
        <v>615</v>
      </c>
      <c r="F1233" s="1170" t="s">
        <v>619</v>
      </c>
      <c r="G1233" s="1172" t="s">
        <v>34</v>
      </c>
      <c r="H1233" s="1172" t="s">
        <v>1337</v>
      </c>
      <c r="I1233" s="1172" t="s">
        <v>34</v>
      </c>
      <c r="J1233" s="1172" t="s">
        <v>1414</v>
      </c>
      <c r="K1233" s="1172" t="s">
        <v>48</v>
      </c>
      <c r="L1233" s="740" t="s">
        <v>1414</v>
      </c>
      <c r="M1233" s="740" t="s">
        <v>1411</v>
      </c>
      <c r="N1233" s="1172" t="s">
        <v>4029</v>
      </c>
      <c r="O1233" s="1172" t="s">
        <v>1320</v>
      </c>
      <c r="P1233" s="783">
        <v>43237</v>
      </c>
      <c r="Q1233" s="741">
        <v>20.512139770000001</v>
      </c>
      <c r="R1233" s="741">
        <v>12.222625324136546</v>
      </c>
      <c r="S1233" s="784">
        <v>4</v>
      </c>
      <c r="T1233" s="742">
        <v>3.3278221338291614E-2</v>
      </c>
      <c r="U1233" s="743">
        <v>1.0238396263395699</v>
      </c>
      <c r="V1233" s="742">
        <v>0.22114130785352271</v>
      </c>
      <c r="W1233" s="743">
        <v>1.6716617165376135</v>
      </c>
      <c r="X1233" s="742">
        <v>0.31625662641329044</v>
      </c>
      <c r="Y1233" s="743">
        <v>1.5405267898158208</v>
      </c>
      <c r="Z1233" s="742">
        <v>0.50582302943443391</v>
      </c>
      <c r="AA1233" s="743">
        <v>2.1795469533030687</v>
      </c>
      <c r="AB1233" s="742">
        <v>6.7985174313646063E-2</v>
      </c>
      <c r="AC1233" s="744">
        <v>1.3069466404984156</v>
      </c>
      <c r="AD1233" s="785">
        <v>0</v>
      </c>
      <c r="AE1233" s="1178" t="s">
        <v>1841</v>
      </c>
      <c r="AF1233" s="786" t="s">
        <v>1741</v>
      </c>
      <c r="AG1233" s="787" t="s">
        <v>1427</v>
      </c>
      <c r="AH1233" s="787" t="s">
        <v>1730</v>
      </c>
      <c r="AI1233" s="787">
        <v>5000</v>
      </c>
      <c r="AJ1233" s="787">
        <v>1000</v>
      </c>
      <c r="AK1233" s="787">
        <v>5000</v>
      </c>
      <c r="AL1233" s="742">
        <v>0.02</v>
      </c>
      <c r="AM1233" s="742">
        <v>0.2</v>
      </c>
      <c r="AN1233" s="743" t="s">
        <v>34</v>
      </c>
      <c r="AO1233" s="1172" t="s">
        <v>34</v>
      </c>
      <c r="AP1233" s="1178" t="s">
        <v>1742</v>
      </c>
      <c r="AQ1233" s="745" t="s">
        <v>668</v>
      </c>
      <c r="AR1233" s="742">
        <v>2.666E-3</v>
      </c>
      <c r="AS1233" s="742">
        <v>2.666E-3</v>
      </c>
      <c r="AT1233" s="742" t="s">
        <v>1414</v>
      </c>
      <c r="AU1233" s="742" t="s">
        <v>2724</v>
      </c>
      <c r="AX1233"/>
      <c r="AY1233" s="190"/>
      <c r="AZ1233" s="176"/>
      <c r="BA1233" s="176"/>
      <c r="BB1233" s="176"/>
      <c r="BC1233" s="751"/>
      <c r="BD1233" s="176"/>
      <c r="BE1233" s="176"/>
      <c r="BF1233" s="176"/>
      <c r="BG1233" s="176"/>
      <c r="BH1233" s="751"/>
      <c r="BI1233" s="178"/>
      <c r="BJ1233" s="191"/>
      <c r="BK1233" s="191"/>
      <c r="BL1233" s="191"/>
      <c r="BM1233" s="178"/>
      <c r="BN1233" s="178"/>
      <c r="BO1233" s="178"/>
      <c r="BP1233" s="178"/>
      <c r="BQ1233" s="178"/>
      <c r="BR1233" s="178"/>
      <c r="BS1233" s="178"/>
      <c r="BT1233" s="178"/>
      <c r="BU1233" s="179"/>
      <c r="BV1233" s="180"/>
      <c r="BW1233" s="181"/>
      <c r="BX1233" s="177"/>
      <c r="BY1233"/>
      <c r="CA1233"/>
    </row>
    <row r="1234" spans="2:79" ht="18.75">
      <c r="B1234" s="1170" t="s">
        <v>1236</v>
      </c>
      <c r="C1234" s="335">
        <v>31188723000190</v>
      </c>
      <c r="D1234" s="1170" t="s">
        <v>14</v>
      </c>
      <c r="E1234" s="1170" t="s">
        <v>607</v>
      </c>
      <c r="F1234" s="1170" t="s">
        <v>1414</v>
      </c>
      <c r="G1234" s="1172" t="s">
        <v>1414</v>
      </c>
      <c r="H1234" s="1172" t="s">
        <v>34</v>
      </c>
      <c r="I1234" s="1172" t="s">
        <v>34</v>
      </c>
      <c r="J1234" s="1172" t="s">
        <v>608</v>
      </c>
      <c r="K1234" s="1172" t="s">
        <v>48</v>
      </c>
      <c r="L1234" s="740" t="s">
        <v>1414</v>
      </c>
      <c r="M1234" s="740" t="s">
        <v>1411</v>
      </c>
      <c r="N1234" s="1172" t="s">
        <v>4030</v>
      </c>
      <c r="O1234" s="1172" t="s">
        <v>1320</v>
      </c>
      <c r="P1234" s="783">
        <v>43303</v>
      </c>
      <c r="Q1234" s="741">
        <v>49.881086670000002</v>
      </c>
      <c r="R1234" s="741">
        <v>61.836626516666705</v>
      </c>
      <c r="S1234" s="784">
        <v>60</v>
      </c>
      <c r="T1234" s="742">
        <v>-0.25167328546088263</v>
      </c>
      <c r="U1234" s="743">
        <v>-7.7429944325008213</v>
      </c>
      <c r="V1234" s="742">
        <v>-0.16462785535272539</v>
      </c>
      <c r="W1234" s="743">
        <v>-1.2444625834044916</v>
      </c>
      <c r="X1234" s="742">
        <v>-0.35679390146336054</v>
      </c>
      <c r="Y1234" s="743">
        <v>-1.7379890814648695</v>
      </c>
      <c r="Z1234" s="742">
        <v>-0.22906892649559074</v>
      </c>
      <c r="AA1234" s="743">
        <v>-0.98703786064882126</v>
      </c>
      <c r="AB1234" s="742">
        <v>0.33540333499138064</v>
      </c>
      <c r="AC1234" s="744">
        <v>-0.88525109042508332</v>
      </c>
      <c r="AD1234" s="785">
        <v>0</v>
      </c>
      <c r="AE1234" s="1178" t="s">
        <v>1872</v>
      </c>
      <c r="AF1234" s="786" t="s">
        <v>1738</v>
      </c>
      <c r="AG1234" s="787" t="s">
        <v>741</v>
      </c>
      <c r="AH1234" s="787" t="s">
        <v>1730</v>
      </c>
      <c r="AI1234" s="787">
        <v>5000</v>
      </c>
      <c r="AJ1234" s="787">
        <v>0</v>
      </c>
      <c r="AK1234" s="787">
        <v>1000</v>
      </c>
      <c r="AL1234" s="742">
        <v>0.02</v>
      </c>
      <c r="AM1234" s="742">
        <v>0.3</v>
      </c>
      <c r="AN1234" s="743" t="s">
        <v>2138</v>
      </c>
      <c r="AO1234" s="1172" t="s">
        <v>34</v>
      </c>
      <c r="AP1234" s="1178" t="s">
        <v>1727</v>
      </c>
      <c r="AQ1234" s="745" t="s">
        <v>659</v>
      </c>
      <c r="AR1234" s="742">
        <v>1.9599999999999999E-3</v>
      </c>
      <c r="AS1234" s="742">
        <v>1.9599999999999999E-3</v>
      </c>
      <c r="AT1234" s="742" t="s">
        <v>1414</v>
      </c>
      <c r="AU1234" s="742" t="s">
        <v>2724</v>
      </c>
      <c r="AX1234"/>
      <c r="AY1234" s="190"/>
      <c r="AZ1234" s="176"/>
      <c r="BA1234" s="176"/>
      <c r="BB1234" s="176"/>
      <c r="BC1234" s="751"/>
      <c r="BD1234" s="176"/>
      <c r="BE1234" s="176"/>
      <c r="BF1234" s="176"/>
      <c r="BG1234" s="176"/>
      <c r="BH1234" s="751"/>
      <c r="BI1234" s="178"/>
      <c r="BJ1234" s="191"/>
      <c r="BK1234" s="191"/>
      <c r="BL1234" s="191"/>
      <c r="BM1234" s="178"/>
      <c r="BN1234" s="178"/>
      <c r="BO1234" s="178"/>
      <c r="BP1234" s="178"/>
      <c r="BQ1234" s="178"/>
      <c r="BR1234" s="178"/>
      <c r="BS1234" s="178"/>
      <c r="BT1234" s="178"/>
      <c r="BU1234" s="179"/>
      <c r="BV1234" s="180"/>
      <c r="BW1234" s="181"/>
      <c r="BX1234" s="177"/>
      <c r="BY1234"/>
      <c r="CA1234"/>
    </row>
    <row r="1235" spans="2:79" ht="18.75">
      <c r="B1235" s="1170" t="s">
        <v>415</v>
      </c>
      <c r="C1235" s="335">
        <v>26343648000154</v>
      </c>
      <c r="D1235" s="1170" t="s">
        <v>13</v>
      </c>
      <c r="E1235" s="1170" t="s">
        <v>615</v>
      </c>
      <c r="F1235" s="1170" t="s">
        <v>619</v>
      </c>
      <c r="G1235" s="1172" t="s">
        <v>34</v>
      </c>
      <c r="H1235" s="1172" t="s">
        <v>865</v>
      </c>
      <c r="I1235" s="1172" t="s">
        <v>34</v>
      </c>
      <c r="J1235" s="1172" t="s">
        <v>1414</v>
      </c>
      <c r="K1235" s="1172" t="s">
        <v>48</v>
      </c>
      <c r="L1235" s="740" t="s">
        <v>1414</v>
      </c>
      <c r="M1235" s="740" t="s">
        <v>1411</v>
      </c>
      <c r="N1235" s="1172" t="s">
        <v>4031</v>
      </c>
      <c r="O1235" s="1172" t="s">
        <v>1320</v>
      </c>
      <c r="P1235" s="783">
        <v>42644</v>
      </c>
      <c r="Q1235" s="741">
        <v>23.600023</v>
      </c>
      <c r="R1235" s="741">
        <v>20.016383133064522</v>
      </c>
      <c r="S1235" s="784">
        <v>30</v>
      </c>
      <c r="T1235" s="742">
        <v>-1.1154687715640765E-2</v>
      </c>
      <c r="U1235" s="743">
        <v>-0.34318574861977663</v>
      </c>
      <c r="V1235" s="742">
        <v>2.922480541143857E-3</v>
      </c>
      <c r="W1235" s="743">
        <v>2.2091751583527098E-2</v>
      </c>
      <c r="X1235" s="742">
        <v>3.1531688935043878E-2</v>
      </c>
      <c r="Y1235" s="743">
        <v>0.15359492094592467</v>
      </c>
      <c r="Z1235" s="742">
        <v>0.22716294290434225</v>
      </c>
      <c r="AA1235" s="743">
        <v>0.97882514496049811</v>
      </c>
      <c r="AB1235" s="742">
        <v>6.8013488974231429E-2</v>
      </c>
      <c r="AC1235" s="744">
        <v>-1.9020614012093007</v>
      </c>
      <c r="AD1235" s="785">
        <v>0</v>
      </c>
      <c r="AE1235" s="1178" t="s">
        <v>1900</v>
      </c>
      <c r="AF1235" s="786" t="s">
        <v>1741</v>
      </c>
      <c r="AG1235" s="787" t="s">
        <v>1427</v>
      </c>
      <c r="AH1235" s="787" t="s">
        <v>1726</v>
      </c>
      <c r="AI1235" s="787">
        <v>25000</v>
      </c>
      <c r="AJ1235" s="787">
        <v>5000</v>
      </c>
      <c r="AK1235" s="787">
        <v>25000</v>
      </c>
      <c r="AL1235" s="742">
        <v>7.8000000000000005E-3</v>
      </c>
      <c r="AM1235" s="742">
        <v>0</v>
      </c>
      <c r="AN1235" s="743" t="s">
        <v>34</v>
      </c>
      <c r="AO1235" s="1172" t="s">
        <v>34</v>
      </c>
      <c r="AP1235" s="1178" t="s">
        <v>1742</v>
      </c>
      <c r="AQ1235" s="745" t="s">
        <v>668</v>
      </c>
      <c r="AR1235" s="742">
        <v>1.25E-3</v>
      </c>
      <c r="AS1235" s="742">
        <v>1.25E-3</v>
      </c>
      <c r="AT1235" s="742" t="s">
        <v>1414</v>
      </c>
      <c r="AU1235" s="742" t="s">
        <v>2724</v>
      </c>
      <c r="AX1235"/>
      <c r="AY1235" s="190"/>
      <c r="AZ1235" s="176"/>
      <c r="BA1235" s="176"/>
      <c r="BB1235" s="176"/>
      <c r="BC1235" s="751"/>
      <c r="BD1235" s="176"/>
      <c r="BE1235" s="176"/>
      <c r="BF1235" s="176"/>
      <c r="BG1235" s="176"/>
      <c r="BH1235" s="751"/>
      <c r="BI1235" s="178"/>
      <c r="BJ1235" s="191"/>
      <c r="BK1235" s="191"/>
      <c r="BL1235" s="191"/>
      <c r="BM1235" s="178"/>
      <c r="BN1235" s="178"/>
      <c r="BO1235" s="178"/>
      <c r="BP1235" s="178"/>
      <c r="BQ1235" s="178"/>
      <c r="BR1235" s="178"/>
      <c r="BS1235" s="178"/>
      <c r="BT1235" s="178"/>
      <c r="BU1235" s="179"/>
      <c r="BV1235" s="180"/>
      <c r="BW1235" s="181"/>
      <c r="BX1235" s="177"/>
      <c r="BY1235"/>
      <c r="CA1235"/>
    </row>
    <row r="1236" spans="2:79" ht="18.75">
      <c r="B1236" s="1170" t="s">
        <v>599</v>
      </c>
      <c r="C1236" s="335">
        <v>14163402000111</v>
      </c>
      <c r="D1236" s="1170" t="s">
        <v>14</v>
      </c>
      <c r="E1236" s="1170" t="s">
        <v>607</v>
      </c>
      <c r="F1236" s="1170" t="s">
        <v>1414</v>
      </c>
      <c r="G1236" s="1172" t="s">
        <v>1414</v>
      </c>
      <c r="H1236" s="1172" t="s">
        <v>34</v>
      </c>
      <c r="I1236" s="1172" t="s">
        <v>34</v>
      </c>
      <c r="J1236" s="1172" t="s">
        <v>608</v>
      </c>
      <c r="K1236" s="1172" t="s">
        <v>48</v>
      </c>
      <c r="L1236" s="740" t="s">
        <v>1414</v>
      </c>
      <c r="M1236" s="740" t="s">
        <v>1411</v>
      </c>
      <c r="N1236" s="1172" t="s">
        <v>4032</v>
      </c>
      <c r="O1236" s="1172" t="s">
        <v>1320</v>
      </c>
      <c r="P1236" s="783">
        <v>40947</v>
      </c>
      <c r="Q1236" s="741">
        <v>0</v>
      </c>
      <c r="R1236" s="741">
        <v>0</v>
      </c>
      <c r="S1236" s="784">
        <v>92</v>
      </c>
      <c r="T1236" s="742"/>
      <c r="U1236" s="743"/>
      <c r="V1236" s="742"/>
      <c r="W1236" s="743"/>
      <c r="X1236" s="742"/>
      <c r="Y1236" s="743"/>
      <c r="Z1236" s="742"/>
      <c r="AA1236" s="743"/>
      <c r="AB1236" s="742"/>
      <c r="AC1236" s="744"/>
      <c r="AD1236" s="785">
        <v>0</v>
      </c>
      <c r="AE1236" s="1178" t="s">
        <v>1900</v>
      </c>
      <c r="AF1236" s="786" t="s">
        <v>1741</v>
      </c>
      <c r="AG1236" s="787" t="s">
        <v>1427</v>
      </c>
      <c r="AH1236" s="787" t="s">
        <v>2128</v>
      </c>
      <c r="AI1236" s="787">
        <v>25000</v>
      </c>
      <c r="AJ1236" s="787">
        <v>25000</v>
      </c>
      <c r="AK1236" s="787">
        <v>5000</v>
      </c>
      <c r="AL1236" s="742">
        <v>8.0000000000000004E-4</v>
      </c>
      <c r="AM1236" s="742">
        <v>0</v>
      </c>
      <c r="AN1236" s="743" t="s">
        <v>2124</v>
      </c>
      <c r="AO1236" s="1172" t="s">
        <v>34</v>
      </c>
      <c r="AP1236" s="1178" t="s">
        <v>1727</v>
      </c>
      <c r="AQ1236" s="745" t="s">
        <v>659</v>
      </c>
      <c r="AR1236" s="742">
        <v>1.3333333333333299E-4</v>
      </c>
      <c r="AS1236" s="742">
        <v>1.3333333333333299E-4</v>
      </c>
      <c r="AT1236" s="742" t="s">
        <v>1414</v>
      </c>
      <c r="AU1236" s="742" t="s">
        <v>2724</v>
      </c>
      <c r="AX1236"/>
      <c r="AY1236" s="190"/>
      <c r="AZ1236" s="176"/>
      <c r="BA1236" s="176"/>
      <c r="BB1236" s="176"/>
      <c r="BC1236" s="751"/>
      <c r="BD1236" s="176"/>
      <c r="BE1236" s="176"/>
      <c r="BF1236" s="176"/>
      <c r="BG1236" s="176"/>
      <c r="BH1236" s="751"/>
      <c r="BI1236" s="178"/>
      <c r="BJ1236" s="191"/>
      <c r="BK1236" s="191"/>
      <c r="BL1236" s="191"/>
      <c r="BM1236" s="178"/>
      <c r="BN1236" s="178"/>
      <c r="BO1236" s="178"/>
      <c r="BP1236" s="178"/>
      <c r="BQ1236" s="178"/>
      <c r="BR1236" s="178"/>
      <c r="BS1236" s="178"/>
      <c r="BT1236" s="178"/>
      <c r="BU1236" s="179"/>
      <c r="BV1236" s="180"/>
      <c r="BW1236" s="181"/>
      <c r="BX1236" s="177"/>
      <c r="BY1236"/>
      <c r="CA1236"/>
    </row>
    <row r="1237" spans="2:79" ht="18.75">
      <c r="B1237" s="1170" t="s">
        <v>1699</v>
      </c>
      <c r="C1237" s="335">
        <v>20852221000103</v>
      </c>
      <c r="D1237" s="1170" t="s">
        <v>14</v>
      </c>
      <c r="E1237" s="1170" t="s">
        <v>607</v>
      </c>
      <c r="F1237" s="1170" t="s">
        <v>1414</v>
      </c>
      <c r="G1237" s="1172" t="s">
        <v>1414</v>
      </c>
      <c r="H1237" s="1172" t="s">
        <v>34</v>
      </c>
      <c r="I1237" s="1172" t="s">
        <v>34</v>
      </c>
      <c r="J1237" s="1172" t="s">
        <v>611</v>
      </c>
      <c r="K1237" s="1172" t="s">
        <v>48</v>
      </c>
      <c r="L1237" s="740" t="s">
        <v>1414</v>
      </c>
      <c r="M1237" s="740" t="s">
        <v>34</v>
      </c>
      <c r="N1237" s="1172" t="s">
        <v>4033</v>
      </c>
      <c r="O1237" s="1172" t="s">
        <v>1320</v>
      </c>
      <c r="P1237" s="783">
        <v>41893</v>
      </c>
      <c r="Q1237" s="741">
        <v>0</v>
      </c>
      <c r="R1237" s="741">
        <v>11.390760462365586</v>
      </c>
      <c r="S1237" s="784">
        <v>6</v>
      </c>
      <c r="T1237" s="742"/>
      <c r="U1237" s="743"/>
      <c r="V1237" s="742">
        <v>0.16648516806426694</v>
      </c>
      <c r="W1237" s="743">
        <v>1.2585024685153241</v>
      </c>
      <c r="X1237" s="742">
        <v>0.27005599916978706</v>
      </c>
      <c r="Y1237" s="743">
        <v>1.3154775796787945</v>
      </c>
      <c r="Z1237" s="742">
        <v>0.44232987746024821</v>
      </c>
      <c r="AA1237" s="743">
        <v>1.9059605448398629</v>
      </c>
      <c r="AB1237" s="742">
        <v>0.20748164695759927</v>
      </c>
      <c r="AC1237" s="744">
        <v>0.16481870028076054</v>
      </c>
      <c r="AD1237" s="785">
        <v>0</v>
      </c>
      <c r="AE1237" s="1178" t="s">
        <v>1900</v>
      </c>
      <c r="AF1237" s="786" t="s">
        <v>1741</v>
      </c>
      <c r="AG1237" s="787" t="s">
        <v>1427</v>
      </c>
      <c r="AH1237" s="787" t="s">
        <v>1797</v>
      </c>
      <c r="AI1237" s="787">
        <v>200000</v>
      </c>
      <c r="AJ1237" s="787">
        <v>50000</v>
      </c>
      <c r="AK1237" s="787">
        <v>200000</v>
      </c>
      <c r="AL1237" s="742">
        <v>8.0000000000000004E-4</v>
      </c>
      <c r="AM1237" s="742">
        <v>0.1</v>
      </c>
      <c r="AN1237" s="743" t="s">
        <v>34</v>
      </c>
      <c r="AO1237" s="1172" t="s">
        <v>34</v>
      </c>
      <c r="AP1237" s="1178" t="s">
        <v>1742</v>
      </c>
      <c r="AQ1237" s="745" t="s">
        <v>687</v>
      </c>
      <c r="AR1237" s="742">
        <v>1.3333333333333299E-4</v>
      </c>
      <c r="AS1237" s="742">
        <v>1.3333333333333299E-4</v>
      </c>
      <c r="AT1237" s="742" t="s">
        <v>1414</v>
      </c>
      <c r="AU1237" s="742" t="s">
        <v>2724</v>
      </c>
      <c r="AX1237"/>
      <c r="AY1237" s="190"/>
      <c r="AZ1237" s="176"/>
      <c r="BA1237" s="176"/>
      <c r="BB1237" s="176"/>
      <c r="BC1237" s="751"/>
      <c r="BD1237" s="176"/>
      <c r="BE1237" s="176"/>
      <c r="BF1237" s="176"/>
      <c r="BG1237" s="176"/>
      <c r="BH1237" s="751"/>
      <c r="BI1237" s="178"/>
      <c r="BJ1237" s="191"/>
      <c r="BK1237" s="191"/>
      <c r="BL1237" s="191"/>
      <c r="BM1237" s="178"/>
      <c r="BN1237" s="178"/>
      <c r="BO1237" s="178"/>
      <c r="BP1237" s="178"/>
      <c r="BQ1237" s="178"/>
      <c r="BR1237" s="178"/>
      <c r="BS1237" s="178"/>
      <c r="BT1237" s="178"/>
      <c r="BU1237" s="179"/>
      <c r="BV1237" s="180"/>
      <c r="BW1237" s="181"/>
      <c r="BX1237" s="177"/>
      <c r="BY1237"/>
      <c r="CA1237"/>
    </row>
    <row r="1238" spans="2:79" ht="18.75">
      <c r="B1238" s="1170" t="s">
        <v>416</v>
      </c>
      <c r="C1238" s="335">
        <v>30509221000150</v>
      </c>
      <c r="D1238" s="1170" t="s">
        <v>11</v>
      </c>
      <c r="E1238" s="1170" t="s">
        <v>620</v>
      </c>
      <c r="F1238" s="1170" t="s">
        <v>663</v>
      </c>
      <c r="G1238" s="1172" t="s">
        <v>738</v>
      </c>
      <c r="H1238" s="1172" t="s">
        <v>34</v>
      </c>
      <c r="I1238" s="1172" t="s">
        <v>1303</v>
      </c>
      <c r="J1238" s="1172" t="s">
        <v>608</v>
      </c>
      <c r="K1238" s="1172" t="s">
        <v>48</v>
      </c>
      <c r="L1238" s="740" t="s">
        <v>1414</v>
      </c>
      <c r="M1238" s="740" t="s">
        <v>1411</v>
      </c>
      <c r="N1238" s="1172" t="s">
        <v>4034</v>
      </c>
      <c r="O1238" s="1172" t="s">
        <v>1320</v>
      </c>
      <c r="P1238" s="783">
        <v>43203</v>
      </c>
      <c r="Q1238" s="741">
        <v>1719.95631002</v>
      </c>
      <c r="R1238" s="741">
        <v>1188.1839919592342</v>
      </c>
      <c r="S1238" s="784">
        <v>0</v>
      </c>
      <c r="T1238" s="742">
        <v>3.1055585486120751E-2</v>
      </c>
      <c r="U1238" s="743">
        <v>0.95545788690576494</v>
      </c>
      <c r="V1238" s="742">
        <v>0.13030480911345976</v>
      </c>
      <c r="W1238" s="743">
        <v>0.98500620707187481</v>
      </c>
      <c r="X1238" s="742">
        <v>0.20995822423347676</v>
      </c>
      <c r="Y1238" s="743">
        <v>1.0227335719161887</v>
      </c>
      <c r="Z1238" s="742">
        <v>0.2386000999205915</v>
      </c>
      <c r="AA1238" s="743">
        <v>1.0281068487949141</v>
      </c>
      <c r="AB1238" s="742">
        <v>1.6909711878786103E-3</v>
      </c>
      <c r="AC1238" s="744">
        <v>-1.1729966668636351</v>
      </c>
      <c r="AD1238" s="785">
        <v>0</v>
      </c>
      <c r="AE1238" s="1178" t="s">
        <v>1974</v>
      </c>
      <c r="AF1238" s="786" t="s">
        <v>1779</v>
      </c>
      <c r="AG1238" s="787" t="s">
        <v>736</v>
      </c>
      <c r="AH1238" s="787" t="s">
        <v>1730</v>
      </c>
      <c r="AI1238" s="787">
        <v>100</v>
      </c>
      <c r="AJ1238" s="787">
        <v>100</v>
      </c>
      <c r="AK1238" s="787">
        <v>100</v>
      </c>
      <c r="AL1238" s="742">
        <v>6.0000000000000001E-3</v>
      </c>
      <c r="AM1238" s="742">
        <v>0</v>
      </c>
      <c r="AN1238" s="743" t="s">
        <v>64</v>
      </c>
      <c r="AO1238" s="1172" t="s">
        <v>34</v>
      </c>
      <c r="AP1238" s="1178" t="s">
        <v>1731</v>
      </c>
      <c r="AQ1238" s="745" t="s">
        <v>675</v>
      </c>
      <c r="AR1238" s="742">
        <v>8.0000000000000004E-4</v>
      </c>
      <c r="AS1238" s="742">
        <v>8.0000000000000004E-4</v>
      </c>
      <c r="AT1238" s="742" t="s">
        <v>1414</v>
      </c>
      <c r="AU1238" s="742" t="s">
        <v>2724</v>
      </c>
      <c r="AX1238"/>
      <c r="AY1238" s="190"/>
      <c r="AZ1238" s="176"/>
      <c r="BA1238" s="176"/>
      <c r="BB1238" s="176"/>
      <c r="BC1238" s="751"/>
      <c r="BD1238" s="176"/>
      <c r="BE1238" s="176"/>
      <c r="BF1238" s="176"/>
      <c r="BG1238" s="176"/>
      <c r="BH1238" s="751"/>
      <c r="BI1238" s="178"/>
      <c r="BJ1238" s="191"/>
      <c r="BK1238" s="191"/>
      <c r="BL1238" s="191"/>
      <c r="BM1238" s="178"/>
      <c r="BN1238" s="178"/>
      <c r="BO1238" s="178"/>
      <c r="BP1238" s="178"/>
      <c r="BQ1238" s="178"/>
      <c r="BR1238" s="178"/>
      <c r="BS1238" s="178"/>
      <c r="BT1238" s="178"/>
      <c r="BU1238" s="179"/>
      <c r="BV1238" s="180"/>
      <c r="BW1238" s="181"/>
      <c r="BX1238" s="177"/>
      <c r="BY1238"/>
      <c r="CA1238"/>
    </row>
    <row r="1239" spans="2:79" ht="18.75">
      <c r="B1239" s="1170" t="s">
        <v>1237</v>
      </c>
      <c r="C1239" s="335">
        <v>27477408000105</v>
      </c>
      <c r="D1239" s="1170" t="s">
        <v>13</v>
      </c>
      <c r="E1239" s="1170" t="s">
        <v>615</v>
      </c>
      <c r="F1239" s="1170" t="s">
        <v>619</v>
      </c>
      <c r="G1239" s="1172" t="s">
        <v>34</v>
      </c>
      <c r="H1239" s="1172" t="s">
        <v>1337</v>
      </c>
      <c r="I1239" s="1172" t="s">
        <v>34</v>
      </c>
      <c r="J1239" s="1172" t="s">
        <v>1414</v>
      </c>
      <c r="K1239" s="1172" t="s">
        <v>48</v>
      </c>
      <c r="L1239" s="740" t="s">
        <v>1414</v>
      </c>
      <c r="M1239" s="740" t="s">
        <v>1411</v>
      </c>
      <c r="N1239" s="1172" t="s">
        <v>4035</v>
      </c>
      <c r="O1239" s="1172" t="s">
        <v>1320</v>
      </c>
      <c r="P1239" s="783">
        <v>43250</v>
      </c>
      <c r="Q1239" s="741">
        <v>0</v>
      </c>
      <c r="R1239" s="741">
        <v>0</v>
      </c>
      <c r="S1239" s="784">
        <v>22</v>
      </c>
      <c r="T1239" s="742"/>
      <c r="U1239" s="743"/>
      <c r="V1239" s="742"/>
      <c r="W1239" s="743"/>
      <c r="X1239" s="742"/>
      <c r="Y1239" s="743"/>
      <c r="Z1239" s="742"/>
      <c r="AA1239" s="743"/>
      <c r="AB1239" s="742"/>
      <c r="AC1239" s="744"/>
      <c r="AD1239" s="785">
        <v>0</v>
      </c>
      <c r="AE1239" s="1178" t="s">
        <v>1974</v>
      </c>
      <c r="AF1239" s="786" t="s">
        <v>1779</v>
      </c>
      <c r="AG1239" s="787" t="s">
        <v>736</v>
      </c>
      <c r="AH1239" s="787" t="s">
        <v>1730</v>
      </c>
      <c r="AI1239" s="787">
        <v>100</v>
      </c>
      <c r="AJ1239" s="787">
        <v>100</v>
      </c>
      <c r="AK1239" s="787">
        <v>0</v>
      </c>
      <c r="AL1239" s="742">
        <v>8.5000000000000006E-3</v>
      </c>
      <c r="AM1239" s="742">
        <v>0.1</v>
      </c>
      <c r="AN1239" s="743" t="s">
        <v>64</v>
      </c>
      <c r="AO1239" s="1172" t="s">
        <v>34</v>
      </c>
      <c r="AP1239" s="1178" t="s">
        <v>1742</v>
      </c>
      <c r="AQ1239" s="745" t="s">
        <v>668</v>
      </c>
      <c r="AR1239" s="742">
        <v>2.2666666666666699E-3</v>
      </c>
      <c r="AS1239" s="742">
        <v>2.2666666666666699E-3</v>
      </c>
      <c r="AT1239" s="742" t="s">
        <v>1414</v>
      </c>
      <c r="AU1239" s="742" t="s">
        <v>2724</v>
      </c>
      <c r="AX1239"/>
      <c r="AY1239" s="190"/>
      <c r="AZ1239" s="176"/>
      <c r="BA1239" s="176"/>
      <c r="BB1239" s="176"/>
      <c r="BC1239" s="751"/>
      <c r="BD1239" s="176"/>
      <c r="BE1239" s="176"/>
      <c r="BF1239" s="176"/>
      <c r="BG1239" s="176"/>
      <c r="BH1239" s="751"/>
      <c r="BI1239" s="178"/>
      <c r="BJ1239" s="191"/>
      <c r="BK1239" s="191"/>
      <c r="BL1239" s="191"/>
      <c r="BM1239" s="178"/>
      <c r="BN1239" s="178"/>
      <c r="BO1239" s="178"/>
      <c r="BP1239" s="178"/>
      <c r="BQ1239" s="178"/>
      <c r="BR1239" s="178"/>
      <c r="BS1239" s="178"/>
      <c r="BT1239" s="178"/>
      <c r="BU1239" s="179"/>
      <c r="BV1239" s="180"/>
      <c r="BW1239" s="181"/>
      <c r="BX1239" s="177"/>
      <c r="BY1239"/>
      <c r="CA1239"/>
    </row>
    <row r="1240" spans="2:79" ht="18.75">
      <c r="B1240" s="1170" t="s">
        <v>1238</v>
      </c>
      <c r="C1240" s="335">
        <v>28849591000195</v>
      </c>
      <c r="D1240" s="1170" t="s">
        <v>11</v>
      </c>
      <c r="E1240" s="1170" t="s">
        <v>621</v>
      </c>
      <c r="F1240" s="1170" t="s">
        <v>692</v>
      </c>
      <c r="G1240" s="1172" t="s">
        <v>738</v>
      </c>
      <c r="H1240" s="1172" t="s">
        <v>34</v>
      </c>
      <c r="I1240" s="1172" t="s">
        <v>1414</v>
      </c>
      <c r="J1240" s="1172" t="s">
        <v>608</v>
      </c>
      <c r="K1240" s="1172" t="s">
        <v>48</v>
      </c>
      <c r="L1240" s="740" t="s">
        <v>1414</v>
      </c>
      <c r="M1240" s="740" t="s">
        <v>34</v>
      </c>
      <c r="N1240" s="1172" t="s">
        <v>4036</v>
      </c>
      <c r="O1240" s="1172" t="s">
        <v>1320</v>
      </c>
      <c r="P1240" s="783">
        <v>43053</v>
      </c>
      <c r="Q1240" s="741">
        <v>0</v>
      </c>
      <c r="R1240" s="741">
        <v>0</v>
      </c>
      <c r="S1240" s="784">
        <v>46</v>
      </c>
      <c r="T1240" s="742"/>
      <c r="U1240" s="743"/>
      <c r="V1240" s="742"/>
      <c r="W1240" s="743"/>
      <c r="X1240" s="742"/>
      <c r="Y1240" s="743"/>
      <c r="Z1240" s="742"/>
      <c r="AA1240" s="743"/>
      <c r="AB1240" s="742"/>
      <c r="AC1240" s="744"/>
      <c r="AD1240" s="785">
        <v>0</v>
      </c>
      <c r="AE1240" s="1178" t="s">
        <v>1974</v>
      </c>
      <c r="AF1240" s="786" t="s">
        <v>1779</v>
      </c>
      <c r="AG1240" s="787" t="s">
        <v>736</v>
      </c>
      <c r="AH1240" s="787" t="s">
        <v>1730</v>
      </c>
      <c r="AI1240" s="787">
        <v>100</v>
      </c>
      <c r="AJ1240" s="787">
        <v>100</v>
      </c>
      <c r="AK1240" s="787">
        <v>100</v>
      </c>
      <c r="AL1240" s="742">
        <v>1.1000000000000001E-2</v>
      </c>
      <c r="AM1240" s="742">
        <v>0</v>
      </c>
      <c r="AN1240" s="743" t="s">
        <v>64</v>
      </c>
      <c r="AO1240" s="1172" t="s">
        <v>34</v>
      </c>
      <c r="AP1240" s="1178" t="s">
        <v>1742</v>
      </c>
      <c r="AQ1240" s="745" t="s">
        <v>671</v>
      </c>
      <c r="AR1240" s="742">
        <v>2.9333333333333299E-3</v>
      </c>
      <c r="AS1240" s="742">
        <v>2.9333333333333299E-3</v>
      </c>
      <c r="AT1240" s="742" t="s">
        <v>1414</v>
      </c>
      <c r="AU1240" s="742" t="s">
        <v>2724</v>
      </c>
      <c r="AX1240"/>
      <c r="AY1240" s="190"/>
      <c r="AZ1240" s="176"/>
      <c r="BA1240" s="176"/>
      <c r="BB1240" s="176"/>
      <c r="BC1240" s="751"/>
      <c r="BD1240" s="176"/>
      <c r="BE1240" s="176"/>
      <c r="BF1240" s="176"/>
      <c r="BG1240" s="176"/>
      <c r="BH1240" s="751"/>
      <c r="BI1240" s="178"/>
      <c r="BJ1240" s="191"/>
      <c r="BK1240" s="191"/>
      <c r="BL1240" s="191"/>
      <c r="BM1240" s="178"/>
      <c r="BN1240" s="178"/>
      <c r="BO1240" s="178"/>
      <c r="BP1240" s="178"/>
      <c r="BQ1240" s="178"/>
      <c r="BR1240" s="178"/>
      <c r="BS1240" s="178"/>
      <c r="BT1240" s="178"/>
      <c r="BU1240" s="179"/>
      <c r="BV1240" s="180"/>
      <c r="BW1240" s="181"/>
      <c r="BX1240" s="177"/>
      <c r="BY1240"/>
      <c r="CA1240"/>
    </row>
    <row r="1241" spans="2:79" ht="18.75">
      <c r="B1241" s="1170" t="s">
        <v>417</v>
      </c>
      <c r="C1241" s="335">
        <v>36017289000107</v>
      </c>
      <c r="D1241" s="1170" t="s">
        <v>11</v>
      </c>
      <c r="E1241" s="1170" t="s">
        <v>620</v>
      </c>
      <c r="F1241" s="1170" t="s">
        <v>663</v>
      </c>
      <c r="G1241" s="1172" t="s">
        <v>738</v>
      </c>
      <c r="H1241" s="1172" t="s">
        <v>34</v>
      </c>
      <c r="I1241" s="1172" t="s">
        <v>34</v>
      </c>
      <c r="J1241" s="1172" t="s">
        <v>608</v>
      </c>
      <c r="K1241" s="1172" t="s">
        <v>48</v>
      </c>
      <c r="L1241" s="740" t="s">
        <v>1414</v>
      </c>
      <c r="M1241" s="740" t="s">
        <v>1411</v>
      </c>
      <c r="N1241" s="1172" t="s">
        <v>4037</v>
      </c>
      <c r="O1241" s="1172" t="s">
        <v>1320</v>
      </c>
      <c r="P1241" s="783">
        <v>43836</v>
      </c>
      <c r="Q1241" s="741">
        <v>628.22707774000003</v>
      </c>
      <c r="R1241" s="741">
        <v>395.70980474809721</v>
      </c>
      <c r="S1241" s="784">
        <v>7</v>
      </c>
      <c r="T1241" s="742">
        <v>3.2796042272723147E-2</v>
      </c>
      <c r="U1241" s="743">
        <v>1.0090048781328702</v>
      </c>
      <c r="V1241" s="742">
        <v>0.13816966614944093</v>
      </c>
      <c r="W1241" s="743">
        <v>1.0444586021974369</v>
      </c>
      <c r="X1241" s="742">
        <v>0.22184759385169328</v>
      </c>
      <c r="Y1241" s="743">
        <v>1.0806482237563979</v>
      </c>
      <c r="Z1241" s="742">
        <v>0.24866599999999983</v>
      </c>
      <c r="AA1241" s="743">
        <v>1.071479927072623</v>
      </c>
      <c r="AB1241" s="742">
        <v>2.0053274395850805E-3</v>
      </c>
      <c r="AC1241" s="744">
        <v>2.9328644054529152</v>
      </c>
      <c r="AD1241" s="785">
        <v>0</v>
      </c>
      <c r="AE1241" s="1178" t="s">
        <v>1974</v>
      </c>
      <c r="AF1241" s="786" t="s">
        <v>1779</v>
      </c>
      <c r="AG1241" s="787" t="s">
        <v>736</v>
      </c>
      <c r="AH1241" s="787" t="s">
        <v>1730</v>
      </c>
      <c r="AI1241" s="787">
        <v>100</v>
      </c>
      <c r="AJ1241" s="787">
        <v>100</v>
      </c>
      <c r="AK1241" s="787">
        <v>100</v>
      </c>
      <c r="AL1241" s="742">
        <v>5.0000000000000001E-3</v>
      </c>
      <c r="AM1241" s="742">
        <v>0</v>
      </c>
      <c r="AN1241" s="743" t="s">
        <v>64</v>
      </c>
      <c r="AO1241" s="1172" t="s">
        <v>34</v>
      </c>
      <c r="AP1241" s="1178" t="s">
        <v>1731</v>
      </c>
      <c r="AQ1241" s="745" t="s">
        <v>675</v>
      </c>
      <c r="AR1241" s="742">
        <v>8.0000000000000004E-4</v>
      </c>
      <c r="AS1241" s="742">
        <v>8.0000000000000004E-4</v>
      </c>
      <c r="AT1241" s="742" t="s">
        <v>1414</v>
      </c>
      <c r="AU1241" s="742" t="s">
        <v>2724</v>
      </c>
      <c r="AX1241"/>
      <c r="AY1241" s="190"/>
      <c r="AZ1241" s="176"/>
      <c r="BA1241" s="176"/>
      <c r="BB1241" s="176"/>
      <c r="BC1241" s="751"/>
      <c r="BD1241" s="176"/>
      <c r="BE1241" s="176"/>
      <c r="BF1241" s="176"/>
      <c r="BG1241" s="176"/>
      <c r="BH1241" s="751"/>
      <c r="BI1241" s="178"/>
      <c r="BJ1241" s="191"/>
      <c r="BK1241" s="191"/>
      <c r="BL1241" s="191"/>
      <c r="BM1241" s="178"/>
      <c r="BN1241" s="178"/>
      <c r="BO1241" s="178"/>
      <c r="BP1241" s="178"/>
      <c r="BQ1241" s="178"/>
      <c r="BR1241" s="178"/>
      <c r="BS1241" s="178"/>
      <c r="BT1241" s="178"/>
      <c r="BU1241" s="179"/>
      <c r="BV1241" s="180"/>
      <c r="BW1241" s="181"/>
      <c r="BX1241" s="177"/>
      <c r="BY1241"/>
      <c r="CA1241"/>
    </row>
    <row r="1242" spans="2:79" ht="18.75">
      <c r="B1242" s="1170" t="s">
        <v>1239</v>
      </c>
      <c r="C1242" s="335">
        <v>35948858000167</v>
      </c>
      <c r="D1242" s="1170" t="s">
        <v>14</v>
      </c>
      <c r="E1242" s="1170" t="s">
        <v>607</v>
      </c>
      <c r="F1242" s="1170" t="s">
        <v>1414</v>
      </c>
      <c r="G1242" s="1172" t="s">
        <v>1414</v>
      </c>
      <c r="H1242" s="1172" t="s">
        <v>34</v>
      </c>
      <c r="I1242" s="1172" t="s">
        <v>34</v>
      </c>
      <c r="J1242" s="1172" t="s">
        <v>608</v>
      </c>
      <c r="K1242" s="1172" t="s">
        <v>48</v>
      </c>
      <c r="L1242" s="740" t="s">
        <v>1414</v>
      </c>
      <c r="M1242" s="740" t="s">
        <v>34</v>
      </c>
      <c r="N1242" s="1172" t="s">
        <v>4038</v>
      </c>
      <c r="O1242" s="1172" t="s">
        <v>1320</v>
      </c>
      <c r="P1242" s="783">
        <v>43819</v>
      </c>
      <c r="Q1242" s="741">
        <v>20.98803345</v>
      </c>
      <c r="R1242" s="741">
        <v>23.364687323373495</v>
      </c>
      <c r="S1242" s="784">
        <v>17</v>
      </c>
      <c r="T1242" s="742">
        <v>-4.366385833366726E-2</v>
      </c>
      <c r="U1242" s="743">
        <v>-1.3433647173157721</v>
      </c>
      <c r="V1242" s="742">
        <v>-0.18687499334383095</v>
      </c>
      <c r="W1242" s="743">
        <v>-1.4126341893483889</v>
      </c>
      <c r="X1242" s="742">
        <v>-0.17979124915010769</v>
      </c>
      <c r="Y1242" s="743">
        <v>-0.87578634804077649</v>
      </c>
      <c r="Z1242" s="742">
        <v>0.19664591488835259</v>
      </c>
      <c r="AA1242" s="743">
        <v>0.84732995481369155</v>
      </c>
      <c r="AB1242" s="742">
        <v>0.20595419771685175</v>
      </c>
      <c r="AC1242" s="744">
        <v>-1.5496809949133652</v>
      </c>
      <c r="AD1242" s="785">
        <v>0</v>
      </c>
      <c r="AE1242" s="1178" t="s">
        <v>1974</v>
      </c>
      <c r="AF1242" s="786" t="s">
        <v>1741</v>
      </c>
      <c r="AG1242" s="787" t="s">
        <v>1427</v>
      </c>
      <c r="AH1242" s="787" t="s">
        <v>1730</v>
      </c>
      <c r="AI1242" s="787">
        <v>100</v>
      </c>
      <c r="AJ1242" s="787">
        <v>100</v>
      </c>
      <c r="AK1242" s="787">
        <v>100</v>
      </c>
      <c r="AL1242" s="742">
        <v>1.8000000000000002E-2</v>
      </c>
      <c r="AM1242" s="742">
        <v>0.2</v>
      </c>
      <c r="AN1242" s="743" t="s">
        <v>2124</v>
      </c>
      <c r="AO1242" s="1172" t="s">
        <v>34</v>
      </c>
      <c r="AP1242" s="1178" t="s">
        <v>1727</v>
      </c>
      <c r="AQ1242" s="745" t="s">
        <v>659</v>
      </c>
      <c r="AR1242" s="742">
        <v>6.0000000000000001E-3</v>
      </c>
      <c r="AS1242" s="742">
        <v>6.0000000000000001E-3</v>
      </c>
      <c r="AT1242" s="742" t="s">
        <v>1414</v>
      </c>
      <c r="AU1242" s="742" t="s">
        <v>2724</v>
      </c>
      <c r="AX1242"/>
      <c r="AY1242" s="190"/>
      <c r="AZ1242" s="176"/>
      <c r="BA1242" s="176"/>
      <c r="BB1242" s="176"/>
      <c r="BC1242" s="751"/>
      <c r="BD1242" s="176"/>
      <c r="BE1242" s="176"/>
      <c r="BF1242" s="176"/>
      <c r="BG1242" s="176"/>
      <c r="BH1242" s="751"/>
      <c r="BI1242" s="178"/>
      <c r="BJ1242" s="191"/>
      <c r="BK1242" s="191"/>
      <c r="BL1242" s="191"/>
      <c r="BM1242" s="178"/>
      <c r="BN1242" s="178"/>
      <c r="BO1242" s="178"/>
      <c r="BP1242" s="178"/>
      <c r="BQ1242" s="178"/>
      <c r="BR1242" s="178"/>
      <c r="BS1242" s="178"/>
      <c r="BT1242" s="178"/>
      <c r="BU1242" s="179"/>
      <c r="BV1242" s="180"/>
      <c r="BW1242" s="181"/>
      <c r="BX1242" s="177"/>
      <c r="BY1242"/>
      <c r="CA1242"/>
    </row>
    <row r="1243" spans="2:79" ht="18.75">
      <c r="B1243" s="1170" t="s">
        <v>1240</v>
      </c>
      <c r="C1243" s="335">
        <v>10326625000100</v>
      </c>
      <c r="D1243" s="1170" t="s">
        <v>11</v>
      </c>
      <c r="E1243" s="1170" t="s">
        <v>620</v>
      </c>
      <c r="F1243" s="1170" t="s">
        <v>685</v>
      </c>
      <c r="G1243" s="1172" t="s">
        <v>738</v>
      </c>
      <c r="H1243" s="1172" t="s">
        <v>34</v>
      </c>
      <c r="I1243" s="1172" t="s">
        <v>1318</v>
      </c>
      <c r="J1243" s="1172" t="s">
        <v>608</v>
      </c>
      <c r="K1243" s="1172" t="s">
        <v>48</v>
      </c>
      <c r="L1243" s="740" t="s">
        <v>1414</v>
      </c>
      <c r="M1243" s="740" t="s">
        <v>34</v>
      </c>
      <c r="N1243" s="1172" t="s">
        <v>4039</v>
      </c>
      <c r="O1243" s="1172" t="s">
        <v>1320</v>
      </c>
      <c r="P1243" s="783">
        <v>39831</v>
      </c>
      <c r="Q1243" s="741">
        <v>365.81313</v>
      </c>
      <c r="R1243" s="741">
        <v>344.90270672580624</v>
      </c>
      <c r="S1243" s="784">
        <v>15</v>
      </c>
      <c r="T1243" s="742">
        <v>9.2345963771358619E-3</v>
      </c>
      <c r="U1243" s="743">
        <v>0.28411211068196174</v>
      </c>
      <c r="V1243" s="742">
        <v>0.11762279406599041</v>
      </c>
      <c r="W1243" s="743">
        <v>0.88913972581975742</v>
      </c>
      <c r="X1243" s="742">
        <v>0.20934786619990953</v>
      </c>
      <c r="Y1243" s="743">
        <v>1.0197604392651725</v>
      </c>
      <c r="Z1243" s="742">
        <v>0.28770720726018473</v>
      </c>
      <c r="AA1243" s="743">
        <v>1.2397050559924194</v>
      </c>
      <c r="AB1243" s="742">
        <v>6.8231147071034261E-3</v>
      </c>
      <c r="AC1243" s="744">
        <v>-2.1493876688523774</v>
      </c>
      <c r="AD1243" s="785">
        <v>0</v>
      </c>
      <c r="AE1243" s="1178" t="s">
        <v>1812</v>
      </c>
      <c r="AF1243" s="786" t="s">
        <v>1725</v>
      </c>
      <c r="AG1243" s="787" t="s">
        <v>1428</v>
      </c>
      <c r="AH1243" s="787" t="s">
        <v>1730</v>
      </c>
      <c r="AI1243" s="787">
        <v>1000</v>
      </c>
      <c r="AJ1243" s="787">
        <v>100</v>
      </c>
      <c r="AK1243" s="787">
        <v>0</v>
      </c>
      <c r="AL1243" s="742">
        <v>4.0000000000000001E-3</v>
      </c>
      <c r="AM1243" s="742">
        <v>0.2</v>
      </c>
      <c r="AN1243" s="743" t="s">
        <v>2124</v>
      </c>
      <c r="AO1243" s="1172" t="s">
        <v>34</v>
      </c>
      <c r="AP1243" s="1178" t="s">
        <v>1731</v>
      </c>
      <c r="AQ1243" s="745" t="s">
        <v>675</v>
      </c>
      <c r="AR1243" s="742">
        <v>1.3500000000000001E-3</v>
      </c>
      <c r="AS1243" s="742">
        <v>1.3500000000000001E-3</v>
      </c>
      <c r="AT1243" s="742" t="s">
        <v>1414</v>
      </c>
      <c r="AU1243" s="742" t="s">
        <v>2724</v>
      </c>
      <c r="AX1243"/>
      <c r="AY1243" s="190"/>
      <c r="AZ1243" s="176"/>
      <c r="BA1243" s="176"/>
      <c r="BB1243" s="176"/>
      <c r="BC1243" s="751"/>
      <c r="BD1243" s="176"/>
      <c r="BE1243" s="176"/>
      <c r="BF1243" s="176"/>
      <c r="BG1243" s="176"/>
      <c r="BH1243" s="751"/>
      <c r="BI1243" s="178"/>
      <c r="BJ1243" s="191"/>
      <c r="BK1243" s="191"/>
      <c r="BL1243" s="191"/>
      <c r="BM1243" s="178"/>
      <c r="BN1243" s="178"/>
      <c r="BO1243" s="178"/>
      <c r="BP1243" s="178"/>
      <c r="BQ1243" s="178"/>
      <c r="BR1243" s="178"/>
      <c r="BS1243" s="178"/>
      <c r="BT1243" s="178"/>
      <c r="BU1243" s="179"/>
      <c r="BV1243" s="180"/>
      <c r="BW1243" s="181"/>
      <c r="BX1243" s="177"/>
      <c r="BY1243"/>
      <c r="CA1243"/>
    </row>
    <row r="1244" spans="2:79" ht="18.75">
      <c r="B1244" s="1170" t="s">
        <v>418</v>
      </c>
      <c r="C1244" s="335">
        <v>11701985000107</v>
      </c>
      <c r="D1244" s="1170" t="s">
        <v>11</v>
      </c>
      <c r="E1244" s="1170" t="s">
        <v>620</v>
      </c>
      <c r="F1244" s="1170" t="s">
        <v>685</v>
      </c>
      <c r="G1244" s="1172" t="s">
        <v>738</v>
      </c>
      <c r="H1244" s="1172" t="s">
        <v>34</v>
      </c>
      <c r="I1244" s="1172" t="s">
        <v>1318</v>
      </c>
      <c r="J1244" s="1172" t="s">
        <v>608</v>
      </c>
      <c r="K1244" s="1172" t="s">
        <v>48</v>
      </c>
      <c r="L1244" s="740" t="s">
        <v>1414</v>
      </c>
      <c r="M1244" s="740" t="s">
        <v>34</v>
      </c>
      <c r="N1244" s="1172" t="s">
        <v>4040</v>
      </c>
      <c r="O1244" s="1172" t="s">
        <v>1320</v>
      </c>
      <c r="P1244" s="783">
        <v>40321</v>
      </c>
      <c r="Q1244" s="741">
        <v>291.14544699999999</v>
      </c>
      <c r="R1244" s="741">
        <v>202.87315732113814</v>
      </c>
      <c r="S1244" s="784">
        <v>91</v>
      </c>
      <c r="T1244" s="742">
        <v>3.4659737096191634E-2</v>
      </c>
      <c r="U1244" s="743">
        <v>1.0663434177222857</v>
      </c>
      <c r="V1244" s="742">
        <v>0.15618346668714111</v>
      </c>
      <c r="W1244" s="743">
        <v>1.180629365681227</v>
      </c>
      <c r="X1244" s="742">
        <v>0.27002121148231328</v>
      </c>
      <c r="Y1244" s="743">
        <v>1.3153081243692983</v>
      </c>
      <c r="Z1244" s="742">
        <v>0.32099355726195489</v>
      </c>
      <c r="AA1244" s="743">
        <v>1.3831330110502502</v>
      </c>
      <c r="AB1244" s="742">
        <v>3.0761567631301208E-3</v>
      </c>
      <c r="AC1244" s="744">
        <v>7.7678596529726143</v>
      </c>
      <c r="AD1244" s="785">
        <v>22128298000152</v>
      </c>
      <c r="AE1244" s="1178" t="s">
        <v>1812</v>
      </c>
      <c r="AF1244" s="786" t="s">
        <v>1725</v>
      </c>
      <c r="AG1244" s="787" t="s">
        <v>1428</v>
      </c>
      <c r="AH1244" s="787" t="s">
        <v>1726</v>
      </c>
      <c r="AI1244" s="787">
        <v>1000</v>
      </c>
      <c r="AJ1244" s="787">
        <v>0</v>
      </c>
      <c r="AK1244" s="787">
        <v>0</v>
      </c>
      <c r="AL1244" s="742">
        <v>5.0000000000000001E-3</v>
      </c>
      <c r="AM1244" s="742">
        <v>0.2</v>
      </c>
      <c r="AN1244" s="743" t="s">
        <v>64</v>
      </c>
      <c r="AO1244" s="1172" t="s">
        <v>34</v>
      </c>
      <c r="AP1244" s="1178" t="s">
        <v>1742</v>
      </c>
      <c r="AQ1244" s="745" t="s">
        <v>686</v>
      </c>
      <c r="AR1244" s="742">
        <v>8.0000000000000004E-4</v>
      </c>
      <c r="AS1244" s="742">
        <v>8.0000000000000004E-4</v>
      </c>
      <c r="AT1244" s="742" t="s">
        <v>1414</v>
      </c>
      <c r="AU1244" s="742" t="s">
        <v>2724</v>
      </c>
      <c r="AX1244"/>
      <c r="AY1244" s="190"/>
      <c r="AZ1244" s="176"/>
      <c r="BA1244" s="176"/>
      <c r="BB1244" s="176"/>
      <c r="BC1244" s="751"/>
      <c r="BD1244" s="176"/>
      <c r="BE1244" s="176"/>
      <c r="BF1244" s="176"/>
      <c r="BG1244" s="176"/>
      <c r="BH1244" s="751"/>
      <c r="BI1244" s="178"/>
      <c r="BJ1244" s="191"/>
      <c r="BK1244" s="191"/>
      <c r="BL1244" s="191"/>
      <c r="BM1244" s="178"/>
      <c r="BN1244" s="178"/>
      <c r="BO1244" s="178"/>
      <c r="BP1244" s="178"/>
      <c r="BQ1244" s="178"/>
      <c r="BR1244" s="178"/>
      <c r="BS1244" s="178"/>
      <c r="BT1244" s="178"/>
      <c r="BU1244" s="179"/>
      <c r="BV1244" s="180"/>
      <c r="BW1244" s="181"/>
      <c r="BX1244" s="177"/>
      <c r="BY1244"/>
      <c r="CA1244"/>
    </row>
    <row r="1245" spans="2:79" ht="18.75">
      <c r="B1245" s="1170" t="s">
        <v>419</v>
      </c>
      <c r="C1245" s="335">
        <v>23729525000168</v>
      </c>
      <c r="D1245" s="1170" t="s">
        <v>11</v>
      </c>
      <c r="E1245" s="1170" t="s">
        <v>620</v>
      </c>
      <c r="F1245" s="1170" t="s">
        <v>685</v>
      </c>
      <c r="G1245" s="1172" t="s">
        <v>738</v>
      </c>
      <c r="H1245" s="1172" t="s">
        <v>34</v>
      </c>
      <c r="I1245" s="1172" t="s">
        <v>1318</v>
      </c>
      <c r="J1245" s="1172" t="s">
        <v>608</v>
      </c>
      <c r="K1245" s="1172" t="s">
        <v>48</v>
      </c>
      <c r="L1245" s="740" t="s">
        <v>1414</v>
      </c>
      <c r="M1245" s="740" t="s">
        <v>34</v>
      </c>
      <c r="N1245" s="1172" t="s">
        <v>4041</v>
      </c>
      <c r="O1245" s="1172" t="s">
        <v>1320</v>
      </c>
      <c r="P1245" s="783">
        <v>42554</v>
      </c>
      <c r="Q1245" s="741">
        <v>90.865720999999994</v>
      </c>
      <c r="R1245" s="741">
        <v>88.076746432653039</v>
      </c>
      <c r="S1245" s="784">
        <v>91</v>
      </c>
      <c r="T1245" s="742">
        <v>3.3963293431317876E-2</v>
      </c>
      <c r="U1245" s="743">
        <v>1.0449165928219284</v>
      </c>
      <c r="V1245" s="742">
        <v>0.15280480280954811</v>
      </c>
      <c r="W1245" s="743">
        <v>1.1550892116862901</v>
      </c>
      <c r="X1245" s="742">
        <v>0.2616156853097138</v>
      </c>
      <c r="Y1245" s="743">
        <v>1.2743637229879161</v>
      </c>
      <c r="Z1245" s="742">
        <v>0.30779906007766678</v>
      </c>
      <c r="AA1245" s="743">
        <v>1.3262790829668734</v>
      </c>
      <c r="AB1245" s="742">
        <v>3.4089623909230268E-3</v>
      </c>
      <c r="AC1245" s="744">
        <v>6.0183973233536188</v>
      </c>
      <c r="AD1245" s="785">
        <v>22128298000152</v>
      </c>
      <c r="AE1245" s="1178" t="s">
        <v>1812</v>
      </c>
      <c r="AF1245" s="786" t="s">
        <v>1725</v>
      </c>
      <c r="AG1245" s="787" t="s">
        <v>1428</v>
      </c>
      <c r="AH1245" s="787" t="s">
        <v>1726</v>
      </c>
      <c r="AI1245" s="787">
        <v>1000</v>
      </c>
      <c r="AJ1245" s="787">
        <v>1000</v>
      </c>
      <c r="AK1245" s="787">
        <v>1000</v>
      </c>
      <c r="AL1245" s="742">
        <v>8.0000000000000002E-3</v>
      </c>
      <c r="AM1245" s="742">
        <v>0.2</v>
      </c>
      <c r="AN1245" s="743" t="s">
        <v>64</v>
      </c>
      <c r="AO1245" s="1172" t="s">
        <v>34</v>
      </c>
      <c r="AP1245" s="1178" t="s">
        <v>1742</v>
      </c>
      <c r="AQ1245" s="745" t="s">
        <v>686</v>
      </c>
      <c r="AR1245" s="742">
        <v>2.3999999999999998E-3</v>
      </c>
      <c r="AS1245" s="742">
        <v>2.3999999999999998E-3</v>
      </c>
      <c r="AT1245" s="742" t="s">
        <v>1414</v>
      </c>
      <c r="AU1245" s="742" t="s">
        <v>2724</v>
      </c>
      <c r="AX1245"/>
      <c r="AY1245" s="190"/>
      <c r="AZ1245" s="176"/>
      <c r="BA1245" s="176"/>
      <c r="BB1245" s="176"/>
      <c r="BC1245" s="751"/>
      <c r="BD1245" s="176"/>
      <c r="BE1245" s="176"/>
      <c r="BF1245" s="176"/>
      <c r="BG1245" s="176"/>
      <c r="BH1245" s="751"/>
      <c r="BI1245" s="178"/>
      <c r="BJ1245" s="191"/>
      <c r="BK1245" s="191"/>
      <c r="BL1245" s="191"/>
      <c r="BM1245" s="178"/>
      <c r="BN1245" s="178"/>
      <c r="BO1245" s="178"/>
      <c r="BP1245" s="178"/>
      <c r="BQ1245" s="178"/>
      <c r="BR1245" s="178"/>
      <c r="BS1245" s="178"/>
      <c r="BT1245" s="178"/>
      <c r="BU1245" s="179"/>
      <c r="BV1245" s="180"/>
      <c r="BW1245" s="181"/>
      <c r="BX1245" s="177"/>
      <c r="BY1245"/>
      <c r="CA1245"/>
    </row>
    <row r="1246" spans="2:79" ht="18.75">
      <c r="B1246" s="1170" t="s">
        <v>1241</v>
      </c>
      <c r="C1246" s="335">
        <v>17313316000136</v>
      </c>
      <c r="D1246" s="1170" t="s">
        <v>11</v>
      </c>
      <c r="E1246" s="1170" t="s">
        <v>620</v>
      </c>
      <c r="F1246" s="1170" t="s">
        <v>685</v>
      </c>
      <c r="G1246" s="1172" t="s">
        <v>738</v>
      </c>
      <c r="H1246" s="1172" t="s">
        <v>34</v>
      </c>
      <c r="I1246" s="1172" t="s">
        <v>1318</v>
      </c>
      <c r="J1246" s="1172" t="s">
        <v>608</v>
      </c>
      <c r="K1246" s="1172" t="s">
        <v>48</v>
      </c>
      <c r="L1246" s="740" t="s">
        <v>1414</v>
      </c>
      <c r="M1246" s="740" t="s">
        <v>34</v>
      </c>
      <c r="N1246" s="1172" t="s">
        <v>4042</v>
      </c>
      <c r="O1246" s="1172" t="s">
        <v>1320</v>
      </c>
      <c r="P1246" s="783">
        <v>41361</v>
      </c>
      <c r="Q1246" s="741">
        <v>769.68314899999996</v>
      </c>
      <c r="R1246" s="741">
        <v>540.5663859387754</v>
      </c>
      <c r="S1246" s="784">
        <v>181</v>
      </c>
      <c r="T1246" s="742">
        <v>3.165508651985971E-2</v>
      </c>
      <c r="U1246" s="743">
        <v>0.97390216937308594</v>
      </c>
      <c r="V1246" s="742">
        <v>0.1552603535150443</v>
      </c>
      <c r="W1246" s="743">
        <v>1.1736513254190797</v>
      </c>
      <c r="X1246" s="742">
        <v>0.27453982265504351</v>
      </c>
      <c r="Y1246" s="743">
        <v>1.3373188617988918</v>
      </c>
      <c r="Z1246" s="742">
        <v>0.34434357366176394</v>
      </c>
      <c r="AA1246" s="743">
        <v>1.4837461783880124</v>
      </c>
      <c r="AB1246" s="742">
        <v>5.4756437540228013E-3</v>
      </c>
      <c r="AC1246" s="744">
        <v>4.1953132574710645</v>
      </c>
      <c r="AD1246" s="785">
        <v>0</v>
      </c>
      <c r="AE1246" s="1178" t="s">
        <v>1812</v>
      </c>
      <c r="AF1246" s="786" t="s">
        <v>1741</v>
      </c>
      <c r="AG1246" s="787" t="s">
        <v>1427</v>
      </c>
      <c r="AH1246" s="787" t="s">
        <v>1797</v>
      </c>
      <c r="AI1246" s="787">
        <v>0</v>
      </c>
      <c r="AJ1246" s="787">
        <v>0</v>
      </c>
      <c r="AK1246" s="787">
        <v>0</v>
      </c>
      <c r="AL1246" s="742">
        <v>0</v>
      </c>
      <c r="AM1246" s="742">
        <v>0.2</v>
      </c>
      <c r="AN1246" s="743" t="s">
        <v>64</v>
      </c>
      <c r="AO1246" s="1172" t="s">
        <v>34</v>
      </c>
      <c r="AP1246" s="1178" t="s">
        <v>1742</v>
      </c>
      <c r="AQ1246" s="745" t="s">
        <v>668</v>
      </c>
      <c r="AR1246" s="742">
        <v>3.0666666666666698E-3</v>
      </c>
      <c r="AS1246" s="742">
        <v>3.0666666666666698E-3</v>
      </c>
      <c r="AT1246" s="742" t="s">
        <v>1414</v>
      </c>
      <c r="AU1246" s="742" t="s">
        <v>2724</v>
      </c>
      <c r="AX1246"/>
      <c r="AY1246" s="190"/>
      <c r="AZ1246" s="176"/>
      <c r="BA1246" s="176"/>
      <c r="BB1246" s="176"/>
      <c r="BC1246" s="751"/>
      <c r="BD1246" s="176"/>
      <c r="BE1246" s="176"/>
      <c r="BF1246" s="176"/>
      <c r="BG1246" s="176"/>
      <c r="BH1246" s="751"/>
      <c r="BI1246" s="178"/>
      <c r="BJ1246" s="191"/>
      <c r="BK1246" s="191"/>
      <c r="BL1246" s="191"/>
      <c r="BM1246" s="178"/>
      <c r="BN1246" s="178"/>
      <c r="BO1246" s="178"/>
      <c r="BP1246" s="178"/>
      <c r="BQ1246" s="178"/>
      <c r="BR1246" s="178"/>
      <c r="BS1246" s="178"/>
      <c r="BT1246" s="178"/>
      <c r="BU1246" s="179"/>
      <c r="BV1246" s="180"/>
      <c r="BW1246" s="181"/>
      <c r="BX1246" s="177"/>
      <c r="BY1246"/>
      <c r="CA1246"/>
    </row>
    <row r="1247" spans="2:79" ht="18.75">
      <c r="B1247" s="1170" t="s">
        <v>1700</v>
      </c>
      <c r="C1247" s="335">
        <v>32397281000154</v>
      </c>
      <c r="D1247" s="1170" t="s">
        <v>11</v>
      </c>
      <c r="E1247" s="1170" t="s">
        <v>620</v>
      </c>
      <c r="F1247" s="1170" t="s">
        <v>663</v>
      </c>
      <c r="G1247" s="1172" t="s">
        <v>738</v>
      </c>
      <c r="H1247" s="1172" t="s">
        <v>34</v>
      </c>
      <c r="I1247" s="1172" t="s">
        <v>1318</v>
      </c>
      <c r="J1247" s="1172" t="s">
        <v>608</v>
      </c>
      <c r="K1247" s="1172" t="s">
        <v>48</v>
      </c>
      <c r="L1247" s="740" t="s">
        <v>1414</v>
      </c>
      <c r="M1247" s="740" t="s">
        <v>34</v>
      </c>
      <c r="N1247" s="1172" t="s">
        <v>4043</v>
      </c>
      <c r="O1247" s="1172" t="s">
        <v>1320</v>
      </c>
      <c r="P1247" s="783">
        <v>43502</v>
      </c>
      <c r="Q1247" s="741">
        <v>33.710956449999998</v>
      </c>
      <c r="R1247" s="741">
        <v>36.867798225524197</v>
      </c>
      <c r="S1247" s="784">
        <v>121</v>
      </c>
      <c r="T1247" s="742">
        <v>3.0519698528874484E-2</v>
      </c>
      <c r="U1247" s="743">
        <v>0.93897075868788904</v>
      </c>
      <c r="V1247" s="742">
        <v>0.14940000423771882</v>
      </c>
      <c r="W1247" s="743">
        <v>1.1293514990884295</v>
      </c>
      <c r="X1247" s="742">
        <v>0.26306753217787548</v>
      </c>
      <c r="Y1247" s="743">
        <v>1.2814358562123769</v>
      </c>
      <c r="Z1247" s="742">
        <v>0.32324227544279704</v>
      </c>
      <c r="AA1247" s="743">
        <v>1.3928225399461009</v>
      </c>
      <c r="AB1247" s="742">
        <v>5.5677161204858655E-3</v>
      </c>
      <c r="AC1247" s="744">
        <v>3.0733771598293624</v>
      </c>
      <c r="AD1247" s="785">
        <v>0</v>
      </c>
      <c r="AE1247" s="1178" t="s">
        <v>1812</v>
      </c>
      <c r="AF1247" s="786" t="s">
        <v>1741</v>
      </c>
      <c r="AG1247" s="787" t="s">
        <v>1427</v>
      </c>
      <c r="AH1247" s="787" t="s">
        <v>1726</v>
      </c>
      <c r="AI1247" s="787">
        <v>0</v>
      </c>
      <c r="AJ1247" s="787">
        <v>0</v>
      </c>
      <c r="AK1247" s="787">
        <v>0</v>
      </c>
      <c r="AL1247" s="742">
        <v>9.0000000000000011E-3</v>
      </c>
      <c r="AM1247" s="742">
        <v>0.2</v>
      </c>
      <c r="AN1247" s="743" t="s">
        <v>34</v>
      </c>
      <c r="AO1247" s="1172" t="s">
        <v>34</v>
      </c>
      <c r="AP1247" s="1178" t="s">
        <v>1742</v>
      </c>
      <c r="AQ1247" s="745" t="s">
        <v>668</v>
      </c>
      <c r="AR1247" s="742">
        <v>0</v>
      </c>
      <c r="AS1247" s="742">
        <v>0</v>
      </c>
      <c r="AT1247" s="742" t="s">
        <v>1414</v>
      </c>
      <c r="AU1247" s="742" t="s">
        <v>2724</v>
      </c>
      <c r="AX1247"/>
      <c r="AY1247" s="190"/>
      <c r="AZ1247" s="176"/>
      <c r="BA1247" s="176"/>
      <c r="BB1247" s="176"/>
      <c r="BC1247" s="751"/>
      <c r="BD1247" s="176"/>
      <c r="BE1247" s="176"/>
      <c r="BF1247" s="176"/>
      <c r="BG1247" s="176"/>
      <c r="BH1247" s="751"/>
      <c r="BI1247" s="178"/>
      <c r="BJ1247" s="191"/>
      <c r="BK1247" s="191"/>
      <c r="BL1247" s="191"/>
      <c r="BM1247" s="178"/>
      <c r="BN1247" s="178"/>
      <c r="BO1247" s="178"/>
      <c r="BP1247" s="178"/>
      <c r="BQ1247" s="178"/>
      <c r="BR1247" s="178"/>
      <c r="BS1247" s="178"/>
      <c r="BT1247" s="178"/>
      <c r="BU1247" s="179"/>
      <c r="BV1247" s="180"/>
      <c r="BW1247" s="181"/>
      <c r="BX1247" s="177"/>
      <c r="BY1247"/>
      <c r="CA1247"/>
    </row>
    <row r="1248" spans="2:79" ht="18.75">
      <c r="B1248" s="1170" t="s">
        <v>420</v>
      </c>
      <c r="C1248" s="335">
        <v>39817321000119</v>
      </c>
      <c r="D1248" s="1170" t="s">
        <v>11</v>
      </c>
      <c r="E1248" s="1170" t="s">
        <v>620</v>
      </c>
      <c r="F1248" s="1170" t="s">
        <v>685</v>
      </c>
      <c r="G1248" s="1172" t="s">
        <v>738</v>
      </c>
      <c r="H1248" s="1172" t="s">
        <v>34</v>
      </c>
      <c r="I1248" s="1172" t="s">
        <v>1318</v>
      </c>
      <c r="J1248" s="1172" t="s">
        <v>608</v>
      </c>
      <c r="K1248" s="1172" t="s">
        <v>48</v>
      </c>
      <c r="L1248" s="740" t="s">
        <v>1414</v>
      </c>
      <c r="M1248" s="740" t="s">
        <v>1411</v>
      </c>
      <c r="N1248" s="1172" t="s">
        <v>4044</v>
      </c>
      <c r="O1248" s="1172" t="s">
        <v>1320</v>
      </c>
      <c r="P1248" s="783">
        <v>44265</v>
      </c>
      <c r="Q1248" s="741">
        <v>0</v>
      </c>
      <c r="R1248" s="741">
        <v>0</v>
      </c>
      <c r="S1248" s="784">
        <v>31</v>
      </c>
      <c r="T1248" s="742"/>
      <c r="U1248" s="743"/>
      <c r="V1248" s="742"/>
      <c r="W1248" s="743"/>
      <c r="X1248" s="742"/>
      <c r="Y1248" s="743"/>
      <c r="Z1248" s="742"/>
      <c r="AA1248" s="743"/>
      <c r="AB1248" s="742"/>
      <c r="AC1248" s="744"/>
      <c r="AD1248" s="785">
        <v>0</v>
      </c>
      <c r="AE1248" s="1178" t="s">
        <v>1812</v>
      </c>
      <c r="AF1248" s="786" t="s">
        <v>1738</v>
      </c>
      <c r="AG1248" s="787" t="s">
        <v>741</v>
      </c>
      <c r="AH1248" s="787" t="s">
        <v>2128</v>
      </c>
      <c r="AI1248" s="787">
        <v>1000</v>
      </c>
      <c r="AJ1248" s="787">
        <v>1000</v>
      </c>
      <c r="AK1248" s="787">
        <v>1000</v>
      </c>
      <c r="AL1248" s="742">
        <v>5.4000000000000003E-3</v>
      </c>
      <c r="AM1248" s="742">
        <v>0.1</v>
      </c>
      <c r="AN1248" s="743" t="s">
        <v>2119</v>
      </c>
      <c r="AO1248" s="1172" t="s">
        <v>34</v>
      </c>
      <c r="AP1248" s="1178" t="s">
        <v>1742</v>
      </c>
      <c r="AQ1248" s="745" t="s">
        <v>679</v>
      </c>
      <c r="AR1248" s="742">
        <v>0</v>
      </c>
      <c r="AS1248" s="742">
        <v>0</v>
      </c>
      <c r="AT1248" s="742" t="s">
        <v>1414</v>
      </c>
      <c r="AU1248" s="742" t="s">
        <v>2724</v>
      </c>
      <c r="AX1248"/>
      <c r="AY1248" s="190"/>
      <c r="AZ1248" s="176"/>
      <c r="BA1248" s="176"/>
      <c r="BB1248" s="176"/>
      <c r="BC1248" s="751"/>
      <c r="BD1248" s="176"/>
      <c r="BE1248" s="176"/>
      <c r="BF1248" s="176"/>
      <c r="BG1248" s="176"/>
      <c r="BH1248" s="751"/>
      <c r="BI1248" s="178"/>
      <c r="BJ1248" s="191"/>
      <c r="BK1248" s="191"/>
      <c r="BL1248" s="191"/>
      <c r="BM1248" s="178"/>
      <c r="BN1248" s="178"/>
      <c r="BO1248" s="178"/>
      <c r="BP1248" s="178"/>
      <c r="BQ1248" s="178"/>
      <c r="BR1248" s="178"/>
      <c r="BS1248" s="178"/>
      <c r="BT1248" s="178"/>
      <c r="BU1248" s="179"/>
      <c r="BV1248" s="180"/>
      <c r="BW1248" s="181"/>
      <c r="BX1248" s="177"/>
      <c r="BY1248"/>
      <c r="CA1248"/>
    </row>
    <row r="1249" spans="2:79" ht="18.75">
      <c r="B1249" s="1170" t="s">
        <v>1242</v>
      </c>
      <c r="C1249" s="335">
        <v>37240657000136</v>
      </c>
      <c r="D1249" s="1170" t="s">
        <v>11</v>
      </c>
      <c r="E1249" s="1170" t="s">
        <v>621</v>
      </c>
      <c r="F1249" s="1170" t="s">
        <v>672</v>
      </c>
      <c r="G1249" s="1172" t="s">
        <v>738</v>
      </c>
      <c r="H1249" s="1172" t="s">
        <v>34</v>
      </c>
      <c r="I1249" s="1172" t="s">
        <v>1414</v>
      </c>
      <c r="J1249" s="1172" t="s">
        <v>608</v>
      </c>
      <c r="K1249" s="1172" t="s">
        <v>48</v>
      </c>
      <c r="L1249" s="740" t="s">
        <v>1414</v>
      </c>
      <c r="M1249" s="740" t="s">
        <v>1411</v>
      </c>
      <c r="N1249" s="1172" t="s">
        <v>4045</v>
      </c>
      <c r="O1249" s="1172" t="s">
        <v>1320</v>
      </c>
      <c r="P1249" s="783">
        <v>43998</v>
      </c>
      <c r="Q1249" s="741">
        <v>28.035377449999999</v>
      </c>
      <c r="R1249" s="741">
        <v>28.388542345702799</v>
      </c>
      <c r="S1249" s="784">
        <v>3</v>
      </c>
      <c r="T1249" s="742">
        <v>3.9975328305058788E-2</v>
      </c>
      <c r="U1249" s="743">
        <v>1.229883195336489</v>
      </c>
      <c r="V1249" s="742">
        <v>0.12359400240560059</v>
      </c>
      <c r="W1249" s="743">
        <v>0.93427756315862365</v>
      </c>
      <c r="X1249" s="742">
        <v>7.9418875151159529E-2</v>
      </c>
      <c r="Y1249" s="743">
        <v>0.38685957722041175</v>
      </c>
      <c r="Z1249" s="742"/>
      <c r="AA1249" s="743"/>
      <c r="AB1249" s="742">
        <v>2.5366070882706655E-2</v>
      </c>
      <c r="AC1249" s="744">
        <v>-0.34275352754496086</v>
      </c>
      <c r="AD1249" s="785">
        <v>0</v>
      </c>
      <c r="AE1249" s="1178" t="s">
        <v>2014</v>
      </c>
      <c r="AF1249" s="786" t="s">
        <v>1741</v>
      </c>
      <c r="AG1249" s="787" t="s">
        <v>1427</v>
      </c>
      <c r="AH1249" s="787" t="s">
        <v>1730</v>
      </c>
      <c r="AI1249" s="787">
        <v>1000</v>
      </c>
      <c r="AJ1249" s="787">
        <v>100</v>
      </c>
      <c r="AK1249" s="787">
        <v>500</v>
      </c>
      <c r="AL1249" s="742">
        <v>5.5000000000000005E-3</v>
      </c>
      <c r="AM1249" s="742">
        <v>0</v>
      </c>
      <c r="AN1249" s="743" t="s">
        <v>2215</v>
      </c>
      <c r="AO1249" s="1172" t="s">
        <v>34</v>
      </c>
      <c r="AP1249" s="1178" t="s">
        <v>1731</v>
      </c>
      <c r="AQ1249" s="745" t="s">
        <v>676</v>
      </c>
      <c r="AR1249" s="742">
        <v>7.3333333333333302E-4</v>
      </c>
      <c r="AS1249" s="742">
        <v>7.3333333333333302E-4</v>
      </c>
      <c r="AT1249" s="742" t="s">
        <v>1414</v>
      </c>
      <c r="AU1249" s="742" t="s">
        <v>2724</v>
      </c>
      <c r="AX1249"/>
      <c r="AY1249" s="190"/>
      <c r="AZ1249" s="176"/>
      <c r="BA1249" s="176"/>
      <c r="BB1249" s="176"/>
      <c r="BC1249" s="751"/>
      <c r="BD1249" s="176"/>
      <c r="BE1249" s="176"/>
      <c r="BF1249" s="176"/>
      <c r="BG1249" s="176"/>
      <c r="BH1249" s="751"/>
      <c r="BI1249" s="178"/>
      <c r="BJ1249" s="191"/>
      <c r="BK1249" s="191"/>
      <c r="BL1249" s="191"/>
      <c r="BM1249" s="178"/>
      <c r="BN1249" s="178"/>
      <c r="BO1249" s="178"/>
      <c r="BP1249" s="178"/>
      <c r="BQ1249" s="178"/>
      <c r="BR1249" s="178"/>
      <c r="BS1249" s="178"/>
      <c r="BT1249" s="178"/>
      <c r="BU1249" s="179"/>
      <c r="BV1249" s="180"/>
      <c r="BW1249" s="181"/>
      <c r="BX1249" s="177"/>
      <c r="BY1249"/>
      <c r="CA1249"/>
    </row>
    <row r="1250" spans="2:79" ht="18.75">
      <c r="B1250" s="1170" t="s">
        <v>1243</v>
      </c>
      <c r="C1250" s="335">
        <v>38120906000112</v>
      </c>
      <c r="D1250" s="1170" t="s">
        <v>13</v>
      </c>
      <c r="E1250" s="1170" t="s">
        <v>615</v>
      </c>
      <c r="F1250" s="1170" t="s">
        <v>619</v>
      </c>
      <c r="G1250" s="1172" t="s">
        <v>34</v>
      </c>
      <c r="H1250" s="1172" t="s">
        <v>1336</v>
      </c>
      <c r="I1250" s="1172" t="s">
        <v>34</v>
      </c>
      <c r="J1250" s="1172" t="s">
        <v>1414</v>
      </c>
      <c r="K1250" s="1172" t="s">
        <v>48</v>
      </c>
      <c r="L1250" s="740" t="s">
        <v>1414</v>
      </c>
      <c r="M1250" s="740" t="s">
        <v>1411</v>
      </c>
      <c r="N1250" s="1172" t="s">
        <v>4046</v>
      </c>
      <c r="O1250" s="1172" t="s">
        <v>1320</v>
      </c>
      <c r="P1250" s="783">
        <v>44146</v>
      </c>
      <c r="Q1250" s="741">
        <v>0</v>
      </c>
      <c r="R1250" s="741">
        <v>0</v>
      </c>
      <c r="S1250" s="784">
        <v>31</v>
      </c>
      <c r="T1250" s="742"/>
      <c r="U1250" s="743"/>
      <c r="V1250" s="742"/>
      <c r="W1250" s="743"/>
      <c r="X1250" s="742"/>
      <c r="Y1250" s="743"/>
      <c r="Z1250" s="742"/>
      <c r="AA1250" s="743"/>
      <c r="AB1250" s="742"/>
      <c r="AC1250" s="744"/>
      <c r="AD1250" s="785">
        <v>0</v>
      </c>
      <c r="AE1250" s="1178" t="s">
        <v>2014</v>
      </c>
      <c r="AF1250" s="786" t="s">
        <v>1741</v>
      </c>
      <c r="AG1250" s="787" t="s">
        <v>1427</v>
      </c>
      <c r="AH1250" s="787" t="s">
        <v>1730</v>
      </c>
      <c r="AI1250" s="787">
        <v>1000</v>
      </c>
      <c r="AJ1250" s="787">
        <v>100</v>
      </c>
      <c r="AK1250" s="787">
        <v>500</v>
      </c>
      <c r="AL1250" s="742">
        <v>1.7500000000000002E-2</v>
      </c>
      <c r="AM1250" s="742">
        <v>0.2</v>
      </c>
      <c r="AN1250" s="743" t="s">
        <v>34</v>
      </c>
      <c r="AO1250" s="1172" t="s">
        <v>34</v>
      </c>
      <c r="AP1250" s="1178" t="s">
        <v>1742</v>
      </c>
      <c r="AQ1250" s="745" t="s">
        <v>668</v>
      </c>
      <c r="AR1250" s="742">
        <v>3.5000000000000001E-3</v>
      </c>
      <c r="AS1250" s="742">
        <v>3.5000000000000001E-3</v>
      </c>
      <c r="AT1250" s="742" t="s">
        <v>1414</v>
      </c>
      <c r="AU1250" s="742" t="s">
        <v>2724</v>
      </c>
      <c r="AX1250"/>
      <c r="AY1250" s="190"/>
      <c r="AZ1250" s="176"/>
      <c r="BA1250" s="176"/>
      <c r="BB1250" s="176"/>
      <c r="BC1250" s="751"/>
      <c r="BD1250" s="176"/>
      <c r="BE1250" s="176"/>
      <c r="BF1250" s="176"/>
      <c r="BG1250" s="176"/>
      <c r="BH1250" s="751"/>
      <c r="BI1250" s="178"/>
      <c r="BJ1250" s="191"/>
      <c r="BK1250" s="191"/>
      <c r="BL1250" s="191"/>
      <c r="BM1250" s="178"/>
      <c r="BN1250" s="178"/>
      <c r="BO1250" s="178"/>
      <c r="BP1250" s="178"/>
      <c r="BQ1250" s="178"/>
      <c r="BR1250" s="178"/>
      <c r="BS1250" s="178"/>
      <c r="BT1250" s="178"/>
      <c r="BU1250" s="179"/>
      <c r="BV1250" s="180"/>
      <c r="BW1250" s="181"/>
      <c r="BX1250" s="177"/>
      <c r="BY1250"/>
      <c r="CA1250"/>
    </row>
    <row r="1251" spans="2:79" ht="18.75">
      <c r="B1251" s="1170" t="s">
        <v>421</v>
      </c>
      <c r="C1251" s="335">
        <v>37240631000198</v>
      </c>
      <c r="D1251" s="1170" t="s">
        <v>11</v>
      </c>
      <c r="E1251" s="1170" t="s">
        <v>620</v>
      </c>
      <c r="F1251" s="1170" t="s">
        <v>663</v>
      </c>
      <c r="G1251" s="1172" t="s">
        <v>738</v>
      </c>
      <c r="H1251" s="1172" t="s">
        <v>34</v>
      </c>
      <c r="I1251" s="1172" t="s">
        <v>1303</v>
      </c>
      <c r="J1251" s="1172" t="s">
        <v>608</v>
      </c>
      <c r="K1251" s="1172" t="s">
        <v>48</v>
      </c>
      <c r="L1251" s="740" t="s">
        <v>1414</v>
      </c>
      <c r="M1251" s="740" t="s">
        <v>1411</v>
      </c>
      <c r="N1251" s="1172" t="s">
        <v>4047</v>
      </c>
      <c r="O1251" s="1172" t="s">
        <v>1320</v>
      </c>
      <c r="P1251" s="783">
        <v>43998</v>
      </c>
      <c r="Q1251" s="741">
        <v>47.474704090000003</v>
      </c>
      <c r="R1251" s="741">
        <v>33.151339275863428</v>
      </c>
      <c r="S1251" s="784">
        <v>1</v>
      </c>
      <c r="T1251" s="742">
        <v>3.1406011416733826E-2</v>
      </c>
      <c r="U1251" s="743">
        <v>0.96623911076419744</v>
      </c>
      <c r="V1251" s="742">
        <v>0.12334182744194888</v>
      </c>
      <c r="W1251" s="743">
        <v>0.93237131037981202</v>
      </c>
      <c r="X1251" s="742">
        <v>0.19103830903044194</v>
      </c>
      <c r="Y1251" s="743">
        <v>0.9305722263599715</v>
      </c>
      <c r="Z1251" s="742"/>
      <c r="AA1251" s="743"/>
      <c r="AB1251" s="742">
        <v>4.9856110425870216E-3</v>
      </c>
      <c r="AC1251" s="744">
        <v>-1.7944611326945039</v>
      </c>
      <c r="AD1251" s="785">
        <v>0</v>
      </c>
      <c r="AE1251" s="1178" t="s">
        <v>2014</v>
      </c>
      <c r="AF1251" s="786" t="s">
        <v>1741</v>
      </c>
      <c r="AG1251" s="787" t="s">
        <v>1427</v>
      </c>
      <c r="AH1251" s="787" t="s">
        <v>1730</v>
      </c>
      <c r="AI1251" s="787">
        <v>1000</v>
      </c>
      <c r="AJ1251" s="787">
        <v>100</v>
      </c>
      <c r="AK1251" s="787">
        <v>500</v>
      </c>
      <c r="AL1251" s="742">
        <v>5.5000000000000005E-3</v>
      </c>
      <c r="AM1251" s="742">
        <v>0</v>
      </c>
      <c r="AN1251" s="743" t="s">
        <v>64</v>
      </c>
      <c r="AO1251" s="1172" t="s">
        <v>34</v>
      </c>
      <c r="AP1251" s="1178" t="s">
        <v>1731</v>
      </c>
      <c r="AQ1251" s="745" t="s">
        <v>675</v>
      </c>
      <c r="AR1251" s="742">
        <v>7.3333333333333302E-4</v>
      </c>
      <c r="AS1251" s="742">
        <v>7.3333333333333302E-4</v>
      </c>
      <c r="AT1251" s="742" t="s">
        <v>1414</v>
      </c>
      <c r="AU1251" s="742" t="s">
        <v>2724</v>
      </c>
      <c r="AX1251"/>
      <c r="AY1251" s="190"/>
      <c r="AZ1251" s="176"/>
      <c r="BA1251" s="176"/>
      <c r="BB1251" s="176"/>
      <c r="BC1251" s="751"/>
      <c r="BD1251" s="176"/>
      <c r="BE1251" s="176"/>
      <c r="BF1251" s="176"/>
      <c r="BG1251" s="176"/>
      <c r="BH1251" s="751"/>
      <c r="BI1251" s="178"/>
      <c r="BJ1251" s="191"/>
      <c r="BK1251" s="191"/>
      <c r="BL1251" s="191"/>
      <c r="BM1251" s="178"/>
      <c r="BN1251" s="178"/>
      <c r="BO1251" s="178"/>
      <c r="BP1251" s="178"/>
      <c r="BQ1251" s="178"/>
      <c r="BR1251" s="178"/>
      <c r="BS1251" s="178"/>
      <c r="BT1251" s="178"/>
      <c r="BU1251" s="179"/>
      <c r="BV1251" s="180"/>
      <c r="BW1251" s="181"/>
      <c r="BX1251" s="177"/>
      <c r="BY1251"/>
      <c r="CA1251"/>
    </row>
    <row r="1252" spans="2:79" ht="18.75">
      <c r="B1252" s="1170" t="s">
        <v>1244</v>
      </c>
      <c r="C1252" s="335">
        <v>36436851000129</v>
      </c>
      <c r="D1252" s="1170" t="s">
        <v>14</v>
      </c>
      <c r="E1252" s="1170" t="s">
        <v>607</v>
      </c>
      <c r="F1252" s="1170" t="s">
        <v>1414</v>
      </c>
      <c r="G1252" s="1172" t="s">
        <v>1414</v>
      </c>
      <c r="H1252" s="1172" t="s">
        <v>34</v>
      </c>
      <c r="I1252" s="1172" t="s">
        <v>34</v>
      </c>
      <c r="J1252" s="1172" t="s">
        <v>608</v>
      </c>
      <c r="K1252" s="1172" t="s">
        <v>48</v>
      </c>
      <c r="L1252" s="740" t="s">
        <v>1414</v>
      </c>
      <c r="M1252" s="740" t="s">
        <v>1411</v>
      </c>
      <c r="N1252" s="1172" t="s">
        <v>4049</v>
      </c>
      <c r="O1252" s="1172" t="s">
        <v>1320</v>
      </c>
      <c r="P1252" s="783">
        <v>43911</v>
      </c>
      <c r="Q1252" s="741">
        <v>112.50144116</v>
      </c>
      <c r="R1252" s="741">
        <v>196.10946654863451</v>
      </c>
      <c r="S1252" s="784">
        <v>90</v>
      </c>
      <c r="T1252" s="742">
        <v>-6.9888305238918869E-2</v>
      </c>
      <c r="U1252" s="743">
        <v>-2.1501875233634062</v>
      </c>
      <c r="V1252" s="742">
        <v>-0.2848239134463838</v>
      </c>
      <c r="W1252" s="743">
        <v>-2.1530542470071494</v>
      </c>
      <c r="X1252" s="742">
        <v>-0.41910171797583706</v>
      </c>
      <c r="Y1252" s="743">
        <v>-2.0414984865989179</v>
      </c>
      <c r="Z1252" s="742">
        <v>-0.14874550000000231</v>
      </c>
      <c r="AA1252" s="743">
        <v>-0.64093127927574911</v>
      </c>
      <c r="AB1252" s="742">
        <v>0.22574142535812017</v>
      </c>
      <c r="AC1252" s="744">
        <v>-1.8477433881055436</v>
      </c>
      <c r="AD1252" s="785">
        <v>0</v>
      </c>
      <c r="AE1252" s="1178" t="s">
        <v>1793</v>
      </c>
      <c r="AF1252" s="786" t="s">
        <v>1741</v>
      </c>
      <c r="AG1252" s="787" t="s">
        <v>1427</v>
      </c>
      <c r="AH1252" s="787" t="s">
        <v>1726</v>
      </c>
      <c r="AI1252" s="787">
        <v>0</v>
      </c>
      <c r="AJ1252" s="787">
        <v>0</v>
      </c>
      <c r="AK1252" s="787">
        <v>0</v>
      </c>
      <c r="AL1252" s="742">
        <v>0</v>
      </c>
      <c r="AM1252" s="742">
        <v>0</v>
      </c>
      <c r="AN1252" s="743" t="s">
        <v>34</v>
      </c>
      <c r="AO1252" s="1172" t="s">
        <v>34</v>
      </c>
      <c r="AP1252" s="1178" t="s">
        <v>1727</v>
      </c>
      <c r="AQ1252" s="745" t="s">
        <v>659</v>
      </c>
      <c r="AR1252" s="742">
        <v>0</v>
      </c>
      <c r="AS1252" s="742">
        <v>0</v>
      </c>
      <c r="AT1252" s="742" t="s">
        <v>1414</v>
      </c>
      <c r="AU1252" s="742" t="s">
        <v>2724</v>
      </c>
      <c r="AX1252"/>
      <c r="AY1252" s="190"/>
      <c r="AZ1252" s="176"/>
      <c r="BA1252" s="176"/>
      <c r="BB1252" s="176"/>
      <c r="BC1252" s="751"/>
      <c r="BD1252" s="176"/>
      <c r="BE1252" s="176"/>
      <c r="BF1252" s="176"/>
      <c r="BG1252" s="176"/>
      <c r="BH1252" s="751"/>
      <c r="BI1252" s="178"/>
      <c r="BJ1252" s="191"/>
      <c r="BK1252" s="191"/>
      <c r="BL1252" s="191"/>
      <c r="BM1252" s="178"/>
      <c r="BN1252" s="178"/>
      <c r="BO1252" s="178"/>
      <c r="BP1252" s="178"/>
      <c r="BQ1252" s="178"/>
      <c r="BR1252" s="178"/>
      <c r="BS1252" s="178"/>
      <c r="BT1252" s="178"/>
      <c r="BU1252" s="179"/>
      <c r="BV1252" s="180"/>
      <c r="BW1252" s="181"/>
      <c r="BX1252" s="177"/>
      <c r="BY1252"/>
      <c r="CA1252"/>
    </row>
    <row r="1253" spans="2:79" ht="18.75">
      <c r="B1253" s="1170" t="s">
        <v>1245</v>
      </c>
      <c r="C1253" s="335">
        <v>30397165000100</v>
      </c>
      <c r="D1253" s="1170" t="s">
        <v>14</v>
      </c>
      <c r="E1253" s="1170" t="s">
        <v>607</v>
      </c>
      <c r="F1253" s="1170" t="s">
        <v>1414</v>
      </c>
      <c r="G1253" s="1172" t="s">
        <v>1414</v>
      </c>
      <c r="H1253" s="1172" t="s">
        <v>34</v>
      </c>
      <c r="I1253" s="1172" t="s">
        <v>34</v>
      </c>
      <c r="J1253" s="1172" t="s">
        <v>608</v>
      </c>
      <c r="K1253" s="1172" t="s">
        <v>48</v>
      </c>
      <c r="L1253" s="740" t="s">
        <v>1414</v>
      </c>
      <c r="M1253" s="740" t="s">
        <v>34</v>
      </c>
      <c r="N1253" s="1172" t="s">
        <v>4050</v>
      </c>
      <c r="O1253" s="1172" t="s">
        <v>1320</v>
      </c>
      <c r="P1253" s="783">
        <v>43937</v>
      </c>
      <c r="Q1253" s="741">
        <v>72.998393699999994</v>
      </c>
      <c r="R1253" s="741">
        <v>106.43335206076615</v>
      </c>
      <c r="S1253" s="784">
        <v>31</v>
      </c>
      <c r="T1253" s="742">
        <v>3.6923469412908361E-3</v>
      </c>
      <c r="U1253" s="743">
        <v>0.1135989533291966</v>
      </c>
      <c r="V1253" s="742">
        <v>-0.22474495731888533</v>
      </c>
      <c r="W1253" s="743">
        <v>-1.698902592109617</v>
      </c>
      <c r="X1253" s="742">
        <v>-0.21918714557582974</v>
      </c>
      <c r="Y1253" s="743">
        <v>-1.0676888372974687</v>
      </c>
      <c r="Z1253" s="742"/>
      <c r="AA1253" s="743"/>
      <c r="AB1253" s="742">
        <v>0.24917264464089992</v>
      </c>
      <c r="AC1253" s="744">
        <v>-1.4328750674618986</v>
      </c>
      <c r="AD1253" s="785">
        <v>0</v>
      </c>
      <c r="AE1253" s="1178" t="s">
        <v>2007</v>
      </c>
      <c r="AF1253" s="786" t="s">
        <v>1741</v>
      </c>
      <c r="AG1253" s="787" t="s">
        <v>1427</v>
      </c>
      <c r="AH1253" s="787" t="s">
        <v>1730</v>
      </c>
      <c r="AI1253" s="787">
        <v>0</v>
      </c>
      <c r="AJ1253" s="787">
        <v>0</v>
      </c>
      <c r="AK1253" s="787">
        <v>0</v>
      </c>
      <c r="AL1253" s="742">
        <v>0.02</v>
      </c>
      <c r="AM1253" s="742">
        <v>0.2</v>
      </c>
      <c r="AN1253" s="743" t="s">
        <v>666</v>
      </c>
      <c r="AO1253" s="1172" t="s">
        <v>34</v>
      </c>
      <c r="AP1253" s="1178" t="s">
        <v>1727</v>
      </c>
      <c r="AQ1253" s="745" t="s">
        <v>670</v>
      </c>
      <c r="AR1253" s="742">
        <v>6.0000000000000001E-3</v>
      </c>
      <c r="AS1253" s="742">
        <v>6.0000000000000001E-3</v>
      </c>
      <c r="AT1253" s="742" t="s">
        <v>1414</v>
      </c>
      <c r="AU1253" s="742" t="s">
        <v>2724</v>
      </c>
      <c r="AX1253"/>
      <c r="AY1253" s="190"/>
      <c r="AZ1253" s="176"/>
      <c r="BA1253" s="176"/>
      <c r="BB1253" s="176"/>
      <c r="BC1253" s="751"/>
      <c r="BD1253" s="176"/>
      <c r="BE1253" s="176"/>
      <c r="BF1253" s="176"/>
      <c r="BG1253" s="176"/>
      <c r="BH1253" s="751"/>
      <c r="BI1253" s="178"/>
      <c r="BJ1253" s="191"/>
      <c r="BK1253" s="191"/>
      <c r="BL1253" s="191"/>
      <c r="BM1253" s="178"/>
      <c r="BN1253" s="178"/>
      <c r="BO1253" s="178"/>
      <c r="BP1253" s="178"/>
      <c r="BQ1253" s="178"/>
      <c r="BR1253" s="178"/>
      <c r="BS1253" s="178"/>
      <c r="BT1253" s="178"/>
      <c r="BU1253" s="179"/>
      <c r="BV1253" s="180"/>
      <c r="BW1253" s="181"/>
      <c r="BX1253" s="177"/>
      <c r="BY1253"/>
      <c r="CA1253"/>
    </row>
    <row r="1254" spans="2:79" ht="18.75">
      <c r="B1254" s="1170" t="s">
        <v>422</v>
      </c>
      <c r="C1254" s="335">
        <v>10643371000145</v>
      </c>
      <c r="D1254" s="1170" t="s">
        <v>14</v>
      </c>
      <c r="E1254" s="1170" t="s">
        <v>607</v>
      </c>
      <c r="F1254" s="1170" t="s">
        <v>1414</v>
      </c>
      <c r="G1254" s="1172" t="s">
        <v>1414</v>
      </c>
      <c r="H1254" s="1172" t="s">
        <v>34</v>
      </c>
      <c r="I1254" s="1172" t="s">
        <v>34</v>
      </c>
      <c r="J1254" s="1172" t="s">
        <v>608</v>
      </c>
      <c r="K1254" s="1172" t="s">
        <v>48</v>
      </c>
      <c r="L1254" s="740" t="s">
        <v>1414</v>
      </c>
      <c r="M1254" s="740" t="s">
        <v>34</v>
      </c>
      <c r="N1254" s="1172" t="s">
        <v>4051</v>
      </c>
      <c r="O1254" s="1172" t="s">
        <v>1320</v>
      </c>
      <c r="P1254" s="783">
        <v>40171</v>
      </c>
      <c r="Q1254" s="741">
        <v>123.447005</v>
      </c>
      <c r="R1254" s="741">
        <v>129.9919581532258</v>
      </c>
      <c r="S1254" s="784">
        <v>22</v>
      </c>
      <c r="T1254" s="742">
        <v>-3.6000118895946343E-2</v>
      </c>
      <c r="U1254" s="743">
        <v>-1.1075816794389399</v>
      </c>
      <c r="V1254" s="742">
        <v>-4.92223422337974E-2</v>
      </c>
      <c r="W1254" s="743">
        <v>-0.37208383141630624</v>
      </c>
      <c r="X1254" s="742">
        <v>9.1406649261972506E-2</v>
      </c>
      <c r="Y1254" s="743">
        <v>0.44525357002748811</v>
      </c>
      <c r="Z1254" s="742">
        <v>0.72609490812607147</v>
      </c>
      <c r="AA1254" s="743">
        <v>3.1286791085501298</v>
      </c>
      <c r="AB1254" s="742">
        <v>0.19339139563091831</v>
      </c>
      <c r="AC1254" s="744">
        <v>-0.93856634273847872</v>
      </c>
      <c r="AD1254" s="785">
        <v>0</v>
      </c>
      <c r="AE1254" s="1178" t="s">
        <v>1783</v>
      </c>
      <c r="AF1254" s="786" t="s">
        <v>1763</v>
      </c>
      <c r="AG1254" s="787" t="s">
        <v>59</v>
      </c>
      <c r="AH1254" s="787" t="s">
        <v>1726</v>
      </c>
      <c r="AI1254" s="787">
        <v>20000</v>
      </c>
      <c r="AJ1254" s="787">
        <v>10000</v>
      </c>
      <c r="AK1254" s="787">
        <v>20000</v>
      </c>
      <c r="AL1254" s="742">
        <v>0</v>
      </c>
      <c r="AM1254" s="742">
        <v>0.2</v>
      </c>
      <c r="AN1254" s="743" t="s">
        <v>666</v>
      </c>
      <c r="AO1254" s="1172" t="s">
        <v>34</v>
      </c>
      <c r="AP1254" s="1178" t="s">
        <v>1727</v>
      </c>
      <c r="AQ1254" s="745" t="s">
        <v>659</v>
      </c>
      <c r="AR1254" s="742">
        <v>4.0000000000000001E-3</v>
      </c>
      <c r="AS1254" s="742">
        <v>4.0000000000000001E-3</v>
      </c>
      <c r="AT1254" s="742" t="s">
        <v>1414</v>
      </c>
      <c r="AU1254" s="742" t="s">
        <v>2724</v>
      </c>
      <c r="AX1254"/>
      <c r="AY1254" s="190"/>
      <c r="AZ1254" s="176"/>
      <c r="BA1254" s="176"/>
      <c r="BB1254" s="176"/>
      <c r="BC1254" s="751"/>
      <c r="BD1254" s="176"/>
      <c r="BE1254" s="176"/>
      <c r="BF1254" s="176"/>
      <c r="BG1254" s="176"/>
      <c r="BH1254" s="751"/>
      <c r="BI1254" s="178"/>
      <c r="BJ1254" s="191"/>
      <c r="BK1254" s="191"/>
      <c r="BL1254" s="191"/>
      <c r="BM1254" s="178"/>
      <c r="BN1254" s="178"/>
      <c r="BO1254" s="178"/>
      <c r="BP1254" s="178"/>
      <c r="BQ1254" s="178"/>
      <c r="BR1254" s="178"/>
      <c r="BS1254" s="178"/>
      <c r="BT1254" s="178"/>
      <c r="BU1254" s="179"/>
      <c r="BV1254" s="180"/>
      <c r="BW1254" s="181"/>
      <c r="BX1254" s="177"/>
      <c r="BY1254"/>
      <c r="CA1254"/>
    </row>
    <row r="1255" spans="2:79" ht="18.75">
      <c r="B1255" s="1170" t="s">
        <v>423</v>
      </c>
      <c r="C1255" s="335">
        <v>2162620000152</v>
      </c>
      <c r="D1255" s="1170" t="s">
        <v>13</v>
      </c>
      <c r="E1255" s="1170" t="s">
        <v>616</v>
      </c>
      <c r="F1255" s="1170" t="s">
        <v>17</v>
      </c>
      <c r="G1255" s="1172" t="s">
        <v>1414</v>
      </c>
      <c r="H1255" s="1172" t="s">
        <v>34</v>
      </c>
      <c r="I1255" s="1172" t="s">
        <v>34</v>
      </c>
      <c r="J1255" s="1172" t="s">
        <v>611</v>
      </c>
      <c r="K1255" s="1172" t="s">
        <v>49</v>
      </c>
      <c r="L1255" s="740" t="s">
        <v>1414</v>
      </c>
      <c r="M1255" s="740" t="s">
        <v>34</v>
      </c>
      <c r="N1255" s="1172" t="s">
        <v>4052</v>
      </c>
      <c r="O1255" s="1172" t="s">
        <v>1320</v>
      </c>
      <c r="P1255" s="783">
        <v>35782</v>
      </c>
      <c r="Q1255" s="741">
        <v>0</v>
      </c>
      <c r="R1255" s="741">
        <v>0</v>
      </c>
      <c r="S1255" s="784">
        <v>31</v>
      </c>
      <c r="T1255" s="742"/>
      <c r="U1255" s="743"/>
      <c r="V1255" s="742"/>
      <c r="W1255" s="743"/>
      <c r="X1255" s="742"/>
      <c r="Y1255" s="743"/>
      <c r="Z1255" s="742"/>
      <c r="AA1255" s="743"/>
      <c r="AB1255" s="742"/>
      <c r="AC1255" s="744"/>
      <c r="AD1255" s="785">
        <v>11904064000133</v>
      </c>
      <c r="AE1255" s="1178" t="s">
        <v>1783</v>
      </c>
      <c r="AF1255" s="786" t="s">
        <v>1763</v>
      </c>
      <c r="AG1255" s="787" t="s">
        <v>59</v>
      </c>
      <c r="AH1255" s="787" t="s">
        <v>1726</v>
      </c>
      <c r="AI1255" s="787">
        <v>20000</v>
      </c>
      <c r="AJ1255" s="787">
        <v>10000</v>
      </c>
      <c r="AK1255" s="787">
        <v>20000</v>
      </c>
      <c r="AL1255" s="742">
        <v>1.95E-2</v>
      </c>
      <c r="AM1255" s="742">
        <v>0.2</v>
      </c>
      <c r="AN1255" s="743" t="s">
        <v>2191</v>
      </c>
      <c r="AO1255" s="1172" t="s">
        <v>34</v>
      </c>
      <c r="AP1255" s="1178" t="s">
        <v>1742</v>
      </c>
      <c r="AQ1255" s="745" t="s">
        <v>664</v>
      </c>
      <c r="AR1255" s="742">
        <v>3.8999999999999998E-3</v>
      </c>
      <c r="AS1255" s="742">
        <v>3.8999999999999998E-3</v>
      </c>
      <c r="AT1255" s="742" t="s">
        <v>1414</v>
      </c>
      <c r="AU1255" s="742" t="s">
        <v>2724</v>
      </c>
      <c r="AX1255"/>
      <c r="AY1255" s="190"/>
      <c r="AZ1255" s="176"/>
      <c r="BA1255" s="176"/>
      <c r="BB1255" s="176"/>
      <c r="BC1255" s="751"/>
      <c r="BD1255" s="176"/>
      <c r="BE1255" s="176"/>
      <c r="BF1255" s="176"/>
      <c r="BG1255" s="176"/>
      <c r="BH1255" s="751"/>
      <c r="BI1255" s="178"/>
      <c r="BJ1255" s="191"/>
      <c r="BK1255" s="191"/>
      <c r="BL1255" s="191"/>
      <c r="BM1255" s="178"/>
      <c r="BN1255" s="178"/>
      <c r="BO1255" s="178"/>
      <c r="BP1255" s="178"/>
      <c r="BQ1255" s="178"/>
      <c r="BR1255" s="178"/>
      <c r="BS1255" s="178"/>
      <c r="BT1255" s="178"/>
      <c r="BU1255" s="179"/>
      <c r="BV1255" s="180"/>
      <c r="BW1255" s="181"/>
      <c r="BX1255" s="177"/>
      <c r="BY1255"/>
      <c r="CA1255"/>
    </row>
    <row r="1256" spans="2:79" ht="18.75">
      <c r="B1256" s="1170" t="s">
        <v>424</v>
      </c>
      <c r="C1256" s="335">
        <v>7088369000147</v>
      </c>
      <c r="D1256" s="1170" t="s">
        <v>13</v>
      </c>
      <c r="E1256" s="1170" t="s">
        <v>616</v>
      </c>
      <c r="F1256" s="1170" t="s">
        <v>617</v>
      </c>
      <c r="G1256" s="1172" t="s">
        <v>34</v>
      </c>
      <c r="H1256" s="1172" t="s">
        <v>865</v>
      </c>
      <c r="I1256" s="1172" t="s">
        <v>34</v>
      </c>
      <c r="J1256" s="1172" t="s">
        <v>608</v>
      </c>
      <c r="K1256" s="1172" t="s">
        <v>48</v>
      </c>
      <c r="L1256" s="740" t="s">
        <v>1414</v>
      </c>
      <c r="M1256" s="740" t="s">
        <v>34</v>
      </c>
      <c r="N1256" s="1172" t="s">
        <v>4053</v>
      </c>
      <c r="O1256" s="1172" t="s">
        <v>1320</v>
      </c>
      <c r="P1256" s="783">
        <v>38317</v>
      </c>
      <c r="Q1256" s="741">
        <v>0</v>
      </c>
      <c r="R1256" s="741">
        <v>0</v>
      </c>
      <c r="S1256" s="784">
        <v>31</v>
      </c>
      <c r="T1256" s="742"/>
      <c r="U1256" s="743"/>
      <c r="V1256" s="742"/>
      <c r="W1256" s="743"/>
      <c r="X1256" s="742"/>
      <c r="Y1256" s="743"/>
      <c r="Z1256" s="742"/>
      <c r="AA1256" s="743"/>
      <c r="AB1256" s="742"/>
      <c r="AC1256" s="744"/>
      <c r="AD1256" s="785">
        <v>9489380000144</v>
      </c>
      <c r="AE1256" s="1178" t="s">
        <v>1783</v>
      </c>
      <c r="AF1256" s="786" t="s">
        <v>1763</v>
      </c>
      <c r="AG1256" s="787" t="s">
        <v>59</v>
      </c>
      <c r="AH1256" s="787" t="s">
        <v>1726</v>
      </c>
      <c r="AI1256" s="787">
        <v>20000</v>
      </c>
      <c r="AJ1256" s="787">
        <v>10000</v>
      </c>
      <c r="AK1256" s="787">
        <v>20000</v>
      </c>
      <c r="AL1256" s="742">
        <v>1.95E-2</v>
      </c>
      <c r="AM1256" s="742">
        <v>0.2</v>
      </c>
      <c r="AN1256" s="743" t="s">
        <v>64</v>
      </c>
      <c r="AO1256" s="1172" t="s">
        <v>34</v>
      </c>
      <c r="AP1256" s="1178" t="s">
        <v>1742</v>
      </c>
      <c r="AQ1256" s="745" t="s">
        <v>664</v>
      </c>
      <c r="AR1256" s="742">
        <v>3.8999999999999998E-3</v>
      </c>
      <c r="AS1256" s="742">
        <v>3.8999999999999998E-3</v>
      </c>
      <c r="AT1256" s="742" t="s">
        <v>1414</v>
      </c>
      <c r="AU1256" s="742" t="s">
        <v>2724</v>
      </c>
      <c r="AX1256"/>
      <c r="AY1256" s="190"/>
      <c r="AZ1256" s="176"/>
      <c r="BA1256" s="176"/>
      <c r="BB1256" s="176"/>
      <c r="BC1256" s="751"/>
      <c r="BD1256" s="176"/>
      <c r="BE1256" s="176"/>
      <c r="BF1256" s="176"/>
      <c r="BG1256" s="176"/>
      <c r="BH1256" s="751"/>
      <c r="BI1256" s="178"/>
      <c r="BJ1256" s="191"/>
      <c r="BK1256" s="191"/>
      <c r="BL1256" s="191"/>
      <c r="BM1256" s="178"/>
      <c r="BN1256" s="178"/>
      <c r="BO1256" s="178"/>
      <c r="BP1256" s="178"/>
      <c r="BQ1256" s="178"/>
      <c r="BR1256" s="178"/>
      <c r="BS1256" s="178"/>
      <c r="BT1256" s="178"/>
      <c r="BU1256" s="179"/>
      <c r="BV1256" s="180"/>
      <c r="BW1256" s="181"/>
      <c r="BX1256" s="177"/>
      <c r="BY1256"/>
      <c r="CA1256"/>
    </row>
    <row r="1257" spans="2:79" ht="18.75">
      <c r="B1257" s="1170" t="s">
        <v>425</v>
      </c>
      <c r="C1257" s="335">
        <v>19941946000180</v>
      </c>
      <c r="D1257" s="1170" t="s">
        <v>11</v>
      </c>
      <c r="E1257" s="1170" t="s">
        <v>621</v>
      </c>
      <c r="F1257" s="1170" t="s">
        <v>672</v>
      </c>
      <c r="G1257" s="1172" t="s">
        <v>866</v>
      </c>
      <c r="H1257" s="1172" t="s">
        <v>34</v>
      </c>
      <c r="I1257" s="1172" t="s">
        <v>1414</v>
      </c>
      <c r="J1257" s="1172" t="s">
        <v>608</v>
      </c>
      <c r="K1257" s="1172" t="s">
        <v>48</v>
      </c>
      <c r="L1257" s="740" t="s">
        <v>1414</v>
      </c>
      <c r="M1257" s="740" t="s">
        <v>34</v>
      </c>
      <c r="N1257" s="1172" t="s">
        <v>4054</v>
      </c>
      <c r="O1257" s="1172" t="s">
        <v>1320</v>
      </c>
      <c r="P1257" s="783">
        <v>41869</v>
      </c>
      <c r="Q1257" s="741">
        <v>160.11369500000001</v>
      </c>
      <c r="R1257" s="741">
        <v>151.01989363101603</v>
      </c>
      <c r="S1257" s="784">
        <v>31</v>
      </c>
      <c r="T1257" s="742">
        <v>5.1727445129318594E-2</v>
      </c>
      <c r="U1257" s="743">
        <v>1.5914494814590041</v>
      </c>
      <c r="V1257" s="742">
        <v>0.63978940526967776</v>
      </c>
      <c r="W1257" s="743">
        <v>4.8363259936225944</v>
      </c>
      <c r="X1257" s="742">
        <v>0.63978940526967776</v>
      </c>
      <c r="Y1257" s="743">
        <v>3.1164966560107787</v>
      </c>
      <c r="Z1257" s="742">
        <v>0.63978940526967776</v>
      </c>
      <c r="AA1257" s="743">
        <v>2.7567962861838438</v>
      </c>
      <c r="AB1257" s="742">
        <v>0.64411496179719718</v>
      </c>
      <c r="AC1257" s="744">
        <v>0.78790452433064773</v>
      </c>
      <c r="AD1257" s="785">
        <v>0</v>
      </c>
      <c r="AE1257" s="1178" t="s">
        <v>1783</v>
      </c>
      <c r="AF1257" s="786" t="s">
        <v>1763</v>
      </c>
      <c r="AG1257" s="787" t="s">
        <v>59</v>
      </c>
      <c r="AH1257" s="787" t="s">
        <v>1726</v>
      </c>
      <c r="AI1257" s="787">
        <v>20000</v>
      </c>
      <c r="AJ1257" s="787">
        <v>10000</v>
      </c>
      <c r="AK1257" s="787">
        <v>20000</v>
      </c>
      <c r="AL1257" s="742">
        <v>0</v>
      </c>
      <c r="AM1257" s="742">
        <v>0</v>
      </c>
      <c r="AN1257" s="743" t="s">
        <v>150</v>
      </c>
      <c r="AO1257" s="1172" t="s">
        <v>34</v>
      </c>
      <c r="AP1257" s="1178" t="s">
        <v>1742</v>
      </c>
      <c r="AQ1257" s="745" t="s">
        <v>664</v>
      </c>
      <c r="AR1257" s="742">
        <v>4.0000000000000001E-3</v>
      </c>
      <c r="AS1257" s="742">
        <v>4.0000000000000001E-3</v>
      </c>
      <c r="AT1257" s="742" t="s">
        <v>1414</v>
      </c>
      <c r="AU1257" s="742" t="s">
        <v>2724</v>
      </c>
      <c r="AX1257"/>
      <c r="AY1257" s="190"/>
      <c r="AZ1257" s="176"/>
      <c r="BA1257" s="176"/>
      <c r="BB1257" s="176"/>
      <c r="BC1257" s="751"/>
      <c r="BD1257" s="176"/>
      <c r="BE1257" s="176"/>
      <c r="BF1257" s="176"/>
      <c r="BG1257" s="176"/>
      <c r="BH1257" s="751"/>
      <c r="BI1257" s="178"/>
      <c r="BJ1257" s="191"/>
      <c r="BK1257" s="191"/>
      <c r="BL1257" s="191"/>
      <c r="BM1257" s="178"/>
      <c r="BN1257" s="178"/>
      <c r="BO1257" s="178"/>
      <c r="BP1257" s="178"/>
      <c r="BQ1257" s="178"/>
      <c r="BR1257" s="178"/>
      <c r="BS1257" s="178"/>
      <c r="BT1257" s="178"/>
      <c r="BU1257" s="179"/>
      <c r="BV1257" s="180"/>
      <c r="BW1257" s="181"/>
      <c r="BX1257" s="177"/>
      <c r="BY1257"/>
      <c r="CA1257"/>
    </row>
    <row r="1258" spans="2:79" ht="18.75">
      <c r="B1258" s="1170" t="s">
        <v>1701</v>
      </c>
      <c r="C1258" s="335">
        <v>8815403000109</v>
      </c>
      <c r="D1258" s="1170" t="s">
        <v>13</v>
      </c>
      <c r="E1258" s="1170" t="s">
        <v>615</v>
      </c>
      <c r="F1258" s="1170" t="s">
        <v>619</v>
      </c>
      <c r="G1258" s="1172" t="s">
        <v>34</v>
      </c>
      <c r="H1258" s="1172" t="s">
        <v>1337</v>
      </c>
      <c r="I1258" s="1172" t="s">
        <v>34</v>
      </c>
      <c r="J1258" s="1172" t="s">
        <v>611</v>
      </c>
      <c r="K1258" s="1172" t="s">
        <v>48</v>
      </c>
      <c r="L1258" s="740" t="s">
        <v>1414</v>
      </c>
      <c r="M1258" s="740" t="s">
        <v>34</v>
      </c>
      <c r="N1258" s="1172" t="s">
        <v>4055</v>
      </c>
      <c r="O1258" s="1172" t="s">
        <v>1320</v>
      </c>
      <c r="P1258" s="783">
        <v>39214</v>
      </c>
      <c r="Q1258" s="741">
        <v>0</v>
      </c>
      <c r="R1258" s="741">
        <v>9.5786031962616836</v>
      </c>
      <c r="S1258" s="784">
        <v>31</v>
      </c>
      <c r="T1258" s="742"/>
      <c r="U1258" s="743"/>
      <c r="V1258" s="742">
        <v>7.5271187276839902E-2</v>
      </c>
      <c r="W1258" s="743">
        <v>0.56899347910328446</v>
      </c>
      <c r="X1258" s="742">
        <v>0.1532665121702359</v>
      </c>
      <c r="Y1258" s="743">
        <v>0.74658093541833392</v>
      </c>
      <c r="Z1258" s="742">
        <v>0.24113667471188904</v>
      </c>
      <c r="AA1258" s="743">
        <v>1.0390367265119875</v>
      </c>
      <c r="AB1258" s="742">
        <v>6.7789158487529644E-2</v>
      </c>
      <c r="AC1258" s="744">
        <v>-0.84109504640410415</v>
      </c>
      <c r="AD1258" s="785">
        <v>9489380000144</v>
      </c>
      <c r="AE1258" s="1178" t="s">
        <v>1783</v>
      </c>
      <c r="AF1258" s="786" t="s">
        <v>1763</v>
      </c>
      <c r="AG1258" s="787" t="s">
        <v>59</v>
      </c>
      <c r="AH1258" s="787" t="s">
        <v>1730</v>
      </c>
      <c r="AI1258" s="787">
        <v>10000</v>
      </c>
      <c r="AJ1258" s="787">
        <v>5000</v>
      </c>
      <c r="AK1258" s="787">
        <v>10000</v>
      </c>
      <c r="AL1258" s="742">
        <v>2.5000000000000001E-2</v>
      </c>
      <c r="AM1258" s="742">
        <v>0.2</v>
      </c>
      <c r="AN1258" s="743" t="s">
        <v>64</v>
      </c>
      <c r="AO1258" s="1172" t="s">
        <v>34</v>
      </c>
      <c r="AP1258" s="1178" t="s">
        <v>1742</v>
      </c>
      <c r="AQ1258" s="745" t="s">
        <v>664</v>
      </c>
      <c r="AR1258" s="742">
        <v>4.7375000000000004E-3</v>
      </c>
      <c r="AS1258" s="742">
        <v>4.7375000000000004E-3</v>
      </c>
      <c r="AT1258" s="742" t="s">
        <v>1414</v>
      </c>
      <c r="AU1258" s="742" t="s">
        <v>2724</v>
      </c>
      <c r="AX1258"/>
      <c r="AY1258" s="190"/>
      <c r="AZ1258" s="176"/>
      <c r="BA1258" s="176"/>
      <c r="BB1258" s="176"/>
      <c r="BC1258" s="751"/>
      <c r="BD1258" s="176"/>
      <c r="BE1258" s="176"/>
      <c r="BF1258" s="176"/>
      <c r="BG1258" s="176"/>
      <c r="BH1258" s="751"/>
      <c r="BI1258" s="178"/>
      <c r="BJ1258" s="191"/>
      <c r="BK1258" s="191"/>
      <c r="BL1258" s="191"/>
      <c r="BM1258" s="178"/>
      <c r="BN1258" s="178"/>
      <c r="BO1258" s="178"/>
      <c r="BP1258" s="178"/>
      <c r="BQ1258" s="178"/>
      <c r="BR1258" s="178"/>
      <c r="BS1258" s="178"/>
      <c r="BT1258" s="178"/>
      <c r="BU1258" s="179"/>
      <c r="BV1258" s="180"/>
      <c r="BW1258" s="181"/>
      <c r="BX1258" s="177"/>
      <c r="BY1258"/>
      <c r="CA1258"/>
    </row>
    <row r="1259" spans="2:79" ht="18.75">
      <c r="B1259" s="1170" t="s">
        <v>426</v>
      </c>
      <c r="C1259" s="335">
        <v>11447072000106</v>
      </c>
      <c r="D1259" s="1170" t="s">
        <v>14</v>
      </c>
      <c r="E1259" s="1170" t="s">
        <v>607</v>
      </c>
      <c r="F1259" s="1170" t="s">
        <v>1414</v>
      </c>
      <c r="G1259" s="1172" t="s">
        <v>1414</v>
      </c>
      <c r="H1259" s="1172" t="s">
        <v>34</v>
      </c>
      <c r="I1259" s="1172" t="s">
        <v>34</v>
      </c>
      <c r="J1259" s="1172" t="s">
        <v>608</v>
      </c>
      <c r="K1259" s="1172" t="s">
        <v>48</v>
      </c>
      <c r="L1259" s="740" t="s">
        <v>1414</v>
      </c>
      <c r="M1259" s="740" t="s">
        <v>34</v>
      </c>
      <c r="N1259" s="1172" t="s">
        <v>4056</v>
      </c>
      <c r="O1259" s="1172" t="s">
        <v>1320</v>
      </c>
      <c r="P1259" s="783">
        <v>40230</v>
      </c>
      <c r="Q1259" s="741">
        <v>37.611153999999999</v>
      </c>
      <c r="R1259" s="741">
        <v>39.042077510040187</v>
      </c>
      <c r="S1259" s="784">
        <v>14</v>
      </c>
      <c r="T1259" s="742">
        <v>-1.9750219545114467E-2</v>
      </c>
      <c r="U1259" s="743">
        <v>-0.60763636354347728</v>
      </c>
      <c r="V1259" s="742">
        <v>-5.0969058153658153E-3</v>
      </c>
      <c r="W1259" s="743">
        <v>-3.8528768808713712E-2</v>
      </c>
      <c r="X1259" s="742">
        <v>-4.0211257628645414E-2</v>
      </c>
      <c r="Y1259" s="743">
        <v>-0.19587421876865627</v>
      </c>
      <c r="Z1259" s="742">
        <v>0.85505481188511356</v>
      </c>
      <c r="AA1259" s="743">
        <v>3.6843559935083907</v>
      </c>
      <c r="AB1259" s="742">
        <v>0.20391064381291532</v>
      </c>
      <c r="AC1259" s="744">
        <v>-0.67375207064726994</v>
      </c>
      <c r="AD1259" s="785">
        <v>0</v>
      </c>
      <c r="AE1259" s="1178" t="s">
        <v>1820</v>
      </c>
      <c r="AF1259" s="786" t="s">
        <v>1741</v>
      </c>
      <c r="AG1259" s="787" t="s">
        <v>1427</v>
      </c>
      <c r="AH1259" s="787" t="s">
        <v>1730</v>
      </c>
      <c r="AI1259" s="787">
        <v>100</v>
      </c>
      <c r="AJ1259" s="787">
        <v>100</v>
      </c>
      <c r="AK1259" s="787">
        <v>500</v>
      </c>
      <c r="AL1259" s="742">
        <v>0.02</v>
      </c>
      <c r="AM1259" s="742">
        <v>0.2</v>
      </c>
      <c r="AN1259" s="743" t="s">
        <v>2124</v>
      </c>
      <c r="AO1259" s="1172" t="s">
        <v>34</v>
      </c>
      <c r="AP1259" s="1178" t="s">
        <v>1727</v>
      </c>
      <c r="AQ1259" s="745" t="s">
        <v>659</v>
      </c>
      <c r="AR1259" s="742">
        <v>6.6666666666666697E-3</v>
      </c>
      <c r="AS1259" s="742">
        <v>6.6666666666666697E-3</v>
      </c>
      <c r="AT1259" s="742" t="s">
        <v>1414</v>
      </c>
      <c r="AU1259" s="742" t="s">
        <v>2724</v>
      </c>
      <c r="AX1259"/>
      <c r="AY1259" s="190"/>
      <c r="AZ1259" s="176"/>
      <c r="BA1259" s="176"/>
      <c r="BB1259" s="176"/>
      <c r="BC1259" s="751"/>
      <c r="BD1259" s="176"/>
      <c r="BE1259" s="176"/>
      <c r="BF1259" s="176"/>
      <c r="BG1259" s="176"/>
      <c r="BH1259" s="751"/>
      <c r="BI1259" s="178"/>
      <c r="BJ1259" s="191"/>
      <c r="BK1259" s="191"/>
      <c r="BL1259" s="191"/>
      <c r="BM1259" s="178"/>
      <c r="BN1259" s="178"/>
      <c r="BO1259" s="178"/>
      <c r="BP1259" s="178"/>
      <c r="BQ1259" s="178"/>
      <c r="BR1259" s="178"/>
      <c r="BS1259" s="178"/>
      <c r="BT1259" s="178"/>
      <c r="BU1259" s="179"/>
      <c r="BV1259" s="180"/>
      <c r="BW1259" s="181"/>
      <c r="BX1259" s="177"/>
      <c r="BY1259"/>
      <c r="CA1259"/>
    </row>
    <row r="1260" spans="2:79" ht="18.75">
      <c r="B1260" s="1170" t="s">
        <v>1702</v>
      </c>
      <c r="C1260" s="335">
        <v>18239849000188</v>
      </c>
      <c r="D1260" s="1170" t="s">
        <v>13</v>
      </c>
      <c r="E1260" s="1170" t="s">
        <v>616</v>
      </c>
      <c r="F1260" s="1170" t="s">
        <v>619</v>
      </c>
      <c r="G1260" s="1172" t="s">
        <v>34</v>
      </c>
      <c r="H1260" s="1172" t="s">
        <v>1337</v>
      </c>
      <c r="I1260" s="1172" t="s">
        <v>34</v>
      </c>
      <c r="J1260" s="1172" t="s">
        <v>611</v>
      </c>
      <c r="K1260" s="1172" t="s">
        <v>48</v>
      </c>
      <c r="L1260" s="740" t="s">
        <v>1414</v>
      </c>
      <c r="M1260" s="740" t="s">
        <v>34</v>
      </c>
      <c r="N1260" s="1172" t="s">
        <v>4057</v>
      </c>
      <c r="O1260" s="1172" t="s">
        <v>1323</v>
      </c>
      <c r="P1260" s="783">
        <v>41472</v>
      </c>
      <c r="Q1260" s="741">
        <v>0</v>
      </c>
      <c r="R1260" s="741">
        <v>5.8838294038461534</v>
      </c>
      <c r="S1260" s="784">
        <v>48</v>
      </c>
      <c r="T1260" s="742"/>
      <c r="U1260" s="743"/>
      <c r="V1260" s="742">
        <v>5.5325819950376998E-2</v>
      </c>
      <c r="W1260" s="743">
        <v>0.418221525615459</v>
      </c>
      <c r="X1260" s="742">
        <v>-4.1564135527543677E-2</v>
      </c>
      <c r="Y1260" s="743">
        <v>-0.20246426138764922</v>
      </c>
      <c r="Z1260" s="742">
        <v>0.2596872209274439</v>
      </c>
      <c r="AA1260" s="743">
        <v>1.1189693988765248</v>
      </c>
      <c r="AB1260" s="742">
        <v>0.12172472533183137</v>
      </c>
      <c r="AC1260" s="744">
        <v>-0.63226671919300603</v>
      </c>
      <c r="AD1260" s="785">
        <v>22188059000198</v>
      </c>
      <c r="AE1260" s="1178" t="s">
        <v>1745</v>
      </c>
      <c r="AF1260" s="786" t="s">
        <v>1763</v>
      </c>
      <c r="AG1260" s="787" t="s">
        <v>59</v>
      </c>
      <c r="AH1260" s="787" t="s">
        <v>1797</v>
      </c>
      <c r="AI1260" s="787">
        <v>1000000</v>
      </c>
      <c r="AJ1260" s="787">
        <v>100000</v>
      </c>
      <c r="AK1260" s="787">
        <v>1000000</v>
      </c>
      <c r="AL1260" s="742">
        <v>0</v>
      </c>
      <c r="AM1260" s="742">
        <v>0</v>
      </c>
      <c r="AN1260" s="743" t="s">
        <v>64</v>
      </c>
      <c r="AO1260" s="1172" t="s">
        <v>34</v>
      </c>
      <c r="AP1260" s="1178" t="s">
        <v>1742</v>
      </c>
      <c r="AQ1260" s="745" t="s">
        <v>679</v>
      </c>
      <c r="AR1260" s="742">
        <v>0</v>
      </c>
      <c r="AS1260" s="742">
        <v>0</v>
      </c>
      <c r="AT1260" s="742" t="s">
        <v>1414</v>
      </c>
      <c r="AU1260" s="742" t="s">
        <v>2724</v>
      </c>
      <c r="AX1260"/>
      <c r="AY1260" s="190"/>
      <c r="AZ1260" s="176"/>
      <c r="BA1260" s="176"/>
      <c r="BB1260" s="176"/>
      <c r="BC1260" s="751"/>
      <c r="BD1260" s="176"/>
      <c r="BE1260" s="176"/>
      <c r="BF1260" s="176"/>
      <c r="BG1260" s="176"/>
      <c r="BH1260" s="751"/>
      <c r="BI1260" s="178"/>
      <c r="BJ1260" s="191"/>
      <c r="BK1260" s="191"/>
      <c r="BL1260" s="191"/>
      <c r="BM1260" s="178"/>
      <c r="BN1260" s="178"/>
      <c r="BO1260" s="178"/>
      <c r="BP1260" s="178"/>
      <c r="BQ1260" s="178"/>
      <c r="BR1260" s="178"/>
      <c r="BS1260" s="178"/>
      <c r="BT1260" s="178"/>
      <c r="BU1260" s="179"/>
      <c r="BV1260" s="180"/>
      <c r="BW1260" s="181"/>
      <c r="BX1260" s="177"/>
      <c r="BY1260"/>
      <c r="CA1260"/>
    </row>
    <row r="1261" spans="2:79" ht="18.75">
      <c r="B1261" s="1170" t="s">
        <v>1246</v>
      </c>
      <c r="C1261" s="335">
        <v>18679873000138</v>
      </c>
      <c r="D1261" s="1170" t="s">
        <v>13</v>
      </c>
      <c r="E1261" s="1170" t="s">
        <v>616</v>
      </c>
      <c r="F1261" s="1170" t="s">
        <v>619</v>
      </c>
      <c r="G1261" s="1172" t="s">
        <v>34</v>
      </c>
      <c r="H1261" s="1172" t="s">
        <v>1337</v>
      </c>
      <c r="I1261" s="1172" t="s">
        <v>34</v>
      </c>
      <c r="J1261" s="1172" t="s">
        <v>611</v>
      </c>
      <c r="K1261" s="1172" t="s">
        <v>48</v>
      </c>
      <c r="L1261" s="740" t="s">
        <v>1414</v>
      </c>
      <c r="M1261" s="740" t="s">
        <v>1411</v>
      </c>
      <c r="N1261" s="1172" t="s">
        <v>4058</v>
      </c>
      <c r="O1261" s="1172" t="s">
        <v>1320</v>
      </c>
      <c r="P1261" s="783">
        <v>41609</v>
      </c>
      <c r="Q1261" s="741">
        <v>6.510732</v>
      </c>
      <c r="R1261" s="741">
        <v>10.666340751004018</v>
      </c>
      <c r="S1261" s="784">
        <v>48</v>
      </c>
      <c r="T1261" s="742">
        <v>-2.5695263399249324E-2</v>
      </c>
      <c r="U1261" s="743">
        <v>-0.79054191658714434</v>
      </c>
      <c r="V1261" s="742">
        <v>0.12209404429771142</v>
      </c>
      <c r="W1261" s="743">
        <v>0.92293900968027787</v>
      </c>
      <c r="X1261" s="742">
        <v>-4.3000348520132015E-2</v>
      </c>
      <c r="Y1261" s="743">
        <v>-0.20946023998913002</v>
      </c>
      <c r="Z1261" s="742">
        <v>0.29626864168614619</v>
      </c>
      <c r="AA1261" s="743">
        <v>1.2765955240675333</v>
      </c>
      <c r="AB1261" s="742">
        <v>0.16229105484524708</v>
      </c>
      <c r="AC1261" s="744">
        <v>-6.2814727482134819E-2</v>
      </c>
      <c r="AD1261" s="785">
        <v>22187896000100</v>
      </c>
      <c r="AE1261" s="1178" t="s">
        <v>1745</v>
      </c>
      <c r="AF1261" s="786" t="s">
        <v>1763</v>
      </c>
      <c r="AG1261" s="787" t="s">
        <v>59</v>
      </c>
      <c r="AH1261" s="787" t="s">
        <v>1797</v>
      </c>
      <c r="AI1261" s="787">
        <v>500000</v>
      </c>
      <c r="AJ1261" s="787">
        <v>100000</v>
      </c>
      <c r="AK1261" s="787">
        <v>500000</v>
      </c>
      <c r="AL1261" s="742">
        <v>0</v>
      </c>
      <c r="AM1261" s="742">
        <v>0</v>
      </c>
      <c r="AN1261" s="743" t="s">
        <v>64</v>
      </c>
      <c r="AO1261" s="1172" t="s">
        <v>34</v>
      </c>
      <c r="AP1261" s="1178" t="s">
        <v>1742</v>
      </c>
      <c r="AQ1261" s="745" t="s">
        <v>679</v>
      </c>
      <c r="AR1261" s="742">
        <v>2.66666666666667E-3</v>
      </c>
      <c r="AS1261" s="742">
        <v>2.66666666666667E-3</v>
      </c>
      <c r="AT1261" s="742" t="s">
        <v>1414</v>
      </c>
      <c r="AU1261" s="742" t="s">
        <v>2724</v>
      </c>
      <c r="AX1261"/>
      <c r="AY1261" s="190"/>
      <c r="AZ1261" s="176"/>
      <c r="BA1261" s="176"/>
      <c r="BB1261" s="176"/>
      <c r="BC1261" s="751"/>
      <c r="BD1261" s="176"/>
      <c r="BE1261" s="176"/>
      <c r="BF1261" s="176"/>
      <c r="BG1261" s="176"/>
      <c r="BH1261" s="751"/>
      <c r="BI1261" s="178"/>
      <c r="BJ1261" s="191"/>
      <c r="BK1261" s="191"/>
      <c r="BL1261" s="191"/>
      <c r="BM1261" s="178"/>
      <c r="BN1261" s="178"/>
      <c r="BO1261" s="178"/>
      <c r="BP1261" s="178"/>
      <c r="BQ1261" s="178"/>
      <c r="BR1261" s="178"/>
      <c r="BS1261" s="178"/>
      <c r="BT1261" s="178"/>
      <c r="BU1261" s="179"/>
      <c r="BV1261" s="180"/>
      <c r="BW1261" s="181"/>
      <c r="BX1261" s="177"/>
      <c r="BY1261"/>
      <c r="CA1261"/>
    </row>
    <row r="1262" spans="2:79" ht="18.75">
      <c r="B1262" s="1170" t="s">
        <v>2630</v>
      </c>
      <c r="C1262" s="335">
        <v>23339936000147</v>
      </c>
      <c r="D1262" s="1170" t="s">
        <v>13</v>
      </c>
      <c r="E1262" s="1170" t="s">
        <v>615</v>
      </c>
      <c r="F1262" s="1170" t="s">
        <v>619</v>
      </c>
      <c r="G1262" s="1172" t="s">
        <v>34</v>
      </c>
      <c r="H1262" s="1172" t="s">
        <v>1337</v>
      </c>
      <c r="I1262" s="1172" t="s">
        <v>34</v>
      </c>
      <c r="J1262" s="1172" t="s">
        <v>608</v>
      </c>
      <c r="K1262" s="1172" t="s">
        <v>48</v>
      </c>
      <c r="L1262" s="740" t="s">
        <v>1414</v>
      </c>
      <c r="M1262" s="740" t="s">
        <v>34</v>
      </c>
      <c r="N1262" s="1172" t="s">
        <v>4059</v>
      </c>
      <c r="O1262" s="1172" t="s">
        <v>1320</v>
      </c>
      <c r="P1262" s="783">
        <v>42348</v>
      </c>
      <c r="Q1262" s="741"/>
      <c r="R1262" s="741"/>
      <c r="S1262" s="784">
        <v>3</v>
      </c>
      <c r="T1262" s="742"/>
      <c r="U1262" s="743"/>
      <c r="V1262" s="742"/>
      <c r="W1262" s="743"/>
      <c r="X1262" s="742"/>
      <c r="Y1262" s="743"/>
      <c r="Z1262" s="742"/>
      <c r="AA1262" s="743"/>
      <c r="AB1262" s="742"/>
      <c r="AC1262" s="744"/>
      <c r="AD1262" s="785">
        <v>23339924000112</v>
      </c>
      <c r="AE1262" s="1178" t="s">
        <v>1745</v>
      </c>
      <c r="AF1262" s="786" t="s">
        <v>1763</v>
      </c>
      <c r="AG1262" s="787" t="s">
        <v>59</v>
      </c>
      <c r="AH1262" s="787" t="s">
        <v>2116</v>
      </c>
      <c r="AI1262" s="787">
        <v>1</v>
      </c>
      <c r="AJ1262" s="787">
        <v>1</v>
      </c>
      <c r="AK1262" s="787">
        <v>1</v>
      </c>
      <c r="AL1262" s="742">
        <v>1.6E-2</v>
      </c>
      <c r="AM1262" s="742">
        <v>0</v>
      </c>
      <c r="AN1262" s="743" t="s">
        <v>64</v>
      </c>
      <c r="AO1262" s="1172" t="s">
        <v>4623</v>
      </c>
      <c r="AP1262" s="1178" t="s">
        <v>1742</v>
      </c>
      <c r="AQ1262" s="745" t="s">
        <v>2174</v>
      </c>
      <c r="AR1262" s="742">
        <v>0</v>
      </c>
      <c r="AS1262" s="742">
        <v>0</v>
      </c>
      <c r="AT1262" s="742" t="s">
        <v>1414</v>
      </c>
      <c r="AU1262" s="742" t="s">
        <v>2724</v>
      </c>
      <c r="AX1262"/>
      <c r="AY1262" s="190"/>
      <c r="AZ1262" s="176"/>
      <c r="BA1262" s="176"/>
      <c r="BB1262" s="176"/>
      <c r="BC1262" s="751"/>
      <c r="BD1262" s="176"/>
      <c r="BE1262" s="176"/>
      <c r="BF1262" s="176"/>
      <c r="BG1262" s="176"/>
      <c r="BH1262" s="751"/>
      <c r="BI1262" s="178"/>
      <c r="BJ1262" s="191"/>
      <c r="BK1262" s="191"/>
      <c r="BL1262" s="191"/>
      <c r="BM1262" s="178"/>
      <c r="BN1262" s="178"/>
      <c r="BO1262" s="178"/>
      <c r="BP1262" s="178"/>
      <c r="BQ1262" s="178"/>
      <c r="BR1262" s="178"/>
      <c r="BS1262" s="178"/>
      <c r="BT1262" s="178"/>
      <c r="BU1262" s="179"/>
      <c r="BV1262" s="180"/>
      <c r="BW1262" s="181"/>
      <c r="BX1262" s="177"/>
      <c r="BY1262"/>
      <c r="CA1262"/>
    </row>
    <row r="1263" spans="2:79" ht="18.75">
      <c r="B1263" s="1170" t="s">
        <v>427</v>
      </c>
      <c r="C1263" s="335">
        <v>23243536000133</v>
      </c>
      <c r="D1263" s="1170" t="s">
        <v>14</v>
      </c>
      <c r="E1263" s="1170" t="s">
        <v>614</v>
      </c>
      <c r="F1263" s="1170" t="s">
        <v>1414</v>
      </c>
      <c r="G1263" s="1172" t="s">
        <v>1414</v>
      </c>
      <c r="H1263" s="1172" t="s">
        <v>1337</v>
      </c>
      <c r="I1263" s="1172" t="s">
        <v>34</v>
      </c>
      <c r="J1263" s="1172" t="s">
        <v>608</v>
      </c>
      <c r="K1263" s="1172" t="s">
        <v>48</v>
      </c>
      <c r="L1263" s="740" t="s">
        <v>1414</v>
      </c>
      <c r="M1263" s="740" t="s">
        <v>34</v>
      </c>
      <c r="N1263" s="1172" t="s">
        <v>4060</v>
      </c>
      <c r="O1263" s="1172" t="s">
        <v>1320</v>
      </c>
      <c r="P1263" s="783">
        <v>42789</v>
      </c>
      <c r="Q1263" s="741">
        <v>124.925512</v>
      </c>
      <c r="R1263" s="741">
        <v>179.73534460240978</v>
      </c>
      <c r="S1263" s="784">
        <v>31</v>
      </c>
      <c r="T1263" s="742">
        <v>-4.718187072842317E-2</v>
      </c>
      <c r="U1263" s="743">
        <v>-1.4516000841970049</v>
      </c>
      <c r="V1263" s="742">
        <v>-0.26433776403523945</v>
      </c>
      <c r="W1263" s="743">
        <v>-1.9981943882938102</v>
      </c>
      <c r="X1263" s="742">
        <v>-0.32740490565107216</v>
      </c>
      <c r="Y1263" s="743">
        <v>-1.5948314948932303</v>
      </c>
      <c r="Z1263" s="742">
        <v>0.1367580793207066</v>
      </c>
      <c r="AA1263" s="743">
        <v>0.58927853770576921</v>
      </c>
      <c r="AB1263" s="742">
        <v>0.22224520625251384</v>
      </c>
      <c r="AC1263" s="744">
        <v>-1.7846327639805144</v>
      </c>
      <c r="AD1263" s="785">
        <v>16929553000163</v>
      </c>
      <c r="AE1263" s="1178" t="s">
        <v>1745</v>
      </c>
      <c r="AF1263" s="786" t="s">
        <v>1725</v>
      </c>
      <c r="AG1263" s="787" t="s">
        <v>1428</v>
      </c>
      <c r="AH1263" s="787" t="s">
        <v>1730</v>
      </c>
      <c r="AI1263" s="787">
        <v>10000</v>
      </c>
      <c r="AJ1263" s="787">
        <v>5000</v>
      </c>
      <c r="AK1263" s="787">
        <v>10000</v>
      </c>
      <c r="AL1263" s="742">
        <v>0.02</v>
      </c>
      <c r="AM1263" s="742">
        <v>0.2</v>
      </c>
      <c r="AN1263" s="743" t="s">
        <v>666</v>
      </c>
      <c r="AO1263" s="1172" t="s">
        <v>34</v>
      </c>
      <c r="AP1263" s="1178" t="s">
        <v>1727</v>
      </c>
      <c r="AQ1263" s="745" t="s">
        <v>659</v>
      </c>
      <c r="AR1263" s="742">
        <v>5.0000000000000001E-3</v>
      </c>
      <c r="AS1263" s="742">
        <v>5.0000000000000001E-3</v>
      </c>
      <c r="AT1263" s="742" t="s">
        <v>1414</v>
      </c>
      <c r="AU1263" s="742" t="s">
        <v>2724</v>
      </c>
      <c r="AX1263"/>
      <c r="AY1263" s="190"/>
      <c r="AZ1263" s="176"/>
      <c r="BA1263" s="176"/>
      <c r="BB1263" s="176"/>
      <c r="BC1263" s="751"/>
      <c r="BD1263" s="176"/>
      <c r="BE1263" s="176"/>
      <c r="BF1263" s="176"/>
      <c r="BG1263" s="176"/>
      <c r="BH1263" s="751"/>
      <c r="BI1263" s="178"/>
      <c r="BJ1263" s="191"/>
      <c r="BK1263" s="191"/>
      <c r="BL1263" s="191"/>
      <c r="BM1263" s="178"/>
      <c r="BN1263" s="178"/>
      <c r="BO1263" s="178"/>
      <c r="BP1263" s="178"/>
      <c r="BQ1263" s="178"/>
      <c r="BR1263" s="178"/>
      <c r="BS1263" s="178"/>
      <c r="BT1263" s="178"/>
      <c r="BU1263" s="179"/>
      <c r="BV1263" s="180"/>
      <c r="BW1263" s="181"/>
      <c r="BX1263" s="177"/>
      <c r="BY1263"/>
      <c r="CA1263"/>
    </row>
    <row r="1264" spans="2:79" ht="18.75">
      <c r="B1264" s="1170" t="s">
        <v>1247</v>
      </c>
      <c r="C1264" s="335">
        <v>37013129000144</v>
      </c>
      <c r="D1264" s="1170" t="s">
        <v>14</v>
      </c>
      <c r="E1264" s="1170" t="s">
        <v>607</v>
      </c>
      <c r="F1264" s="1170" t="s">
        <v>1414</v>
      </c>
      <c r="G1264" s="1172" t="s">
        <v>1414</v>
      </c>
      <c r="H1264" s="1172" t="s">
        <v>34</v>
      </c>
      <c r="I1264" s="1172" t="s">
        <v>34</v>
      </c>
      <c r="J1264" s="1172" t="s">
        <v>611</v>
      </c>
      <c r="K1264" s="1172" t="s">
        <v>48</v>
      </c>
      <c r="L1264" s="740" t="s">
        <v>1414</v>
      </c>
      <c r="M1264" s="740" t="s">
        <v>1411</v>
      </c>
      <c r="N1264" s="1172" t="s">
        <v>4061</v>
      </c>
      <c r="O1264" s="1172" t="s">
        <v>1320</v>
      </c>
      <c r="P1264" s="783">
        <v>44013</v>
      </c>
      <c r="Q1264" s="741">
        <v>73.128650680000007</v>
      </c>
      <c r="R1264" s="741">
        <v>115.24375250697582</v>
      </c>
      <c r="S1264" s="784">
        <v>10</v>
      </c>
      <c r="T1264" s="742">
        <v>5.6844953444749713E-2</v>
      </c>
      <c r="U1264" s="743">
        <v>1.7488950296509622</v>
      </c>
      <c r="V1264" s="742">
        <v>-5.5154277923027406E-2</v>
      </c>
      <c r="W1264" s="743">
        <v>-0.41692479709973773</v>
      </c>
      <c r="X1264" s="742">
        <v>3.9888222317507216E-2</v>
      </c>
      <c r="Y1264" s="743">
        <v>0.19430067213183561</v>
      </c>
      <c r="Z1264" s="742"/>
      <c r="AA1264" s="743"/>
      <c r="AB1264" s="742">
        <v>0.20340848250374727</v>
      </c>
      <c r="AC1264" s="744">
        <v>-0.92150822962940138</v>
      </c>
      <c r="AD1264" s="785">
        <v>36428288000147</v>
      </c>
      <c r="AE1264" s="1178" t="s">
        <v>1745</v>
      </c>
      <c r="AF1264" s="786" t="s">
        <v>1763</v>
      </c>
      <c r="AG1264" s="787" t="s">
        <v>59</v>
      </c>
      <c r="AH1264" s="787" t="s">
        <v>1726</v>
      </c>
      <c r="AI1264" s="787">
        <v>10000</v>
      </c>
      <c r="AJ1264" s="787">
        <v>5000</v>
      </c>
      <c r="AK1264" s="787">
        <v>10000</v>
      </c>
      <c r="AL1264" s="742">
        <v>0</v>
      </c>
      <c r="AM1264" s="742">
        <v>0</v>
      </c>
      <c r="AN1264" s="743" t="s">
        <v>2119</v>
      </c>
      <c r="AO1264" s="1172" t="s">
        <v>34</v>
      </c>
      <c r="AP1264" s="1178" t="s">
        <v>1727</v>
      </c>
      <c r="AQ1264" s="745" t="s">
        <v>687</v>
      </c>
      <c r="AR1264" s="742">
        <v>2E-3</v>
      </c>
      <c r="AS1264" s="742">
        <v>2E-3</v>
      </c>
      <c r="AT1264" s="742" t="s">
        <v>1414</v>
      </c>
      <c r="AU1264" s="742" t="s">
        <v>2724</v>
      </c>
      <c r="AX1264"/>
      <c r="AY1264" s="190"/>
      <c r="AZ1264" s="176"/>
      <c r="BA1264" s="176"/>
      <c r="BB1264" s="176"/>
      <c r="BC1264" s="751"/>
      <c r="BD1264" s="176"/>
      <c r="BE1264" s="176"/>
      <c r="BF1264" s="176"/>
      <c r="BG1264" s="176"/>
      <c r="BH1264" s="751"/>
      <c r="BI1264" s="178"/>
      <c r="BJ1264" s="191"/>
      <c r="BK1264" s="191"/>
      <c r="BL1264" s="191"/>
      <c r="BM1264" s="178"/>
      <c r="BN1264" s="178"/>
      <c r="BO1264" s="178"/>
      <c r="BP1264" s="178"/>
      <c r="BQ1264" s="178"/>
      <c r="BR1264" s="178"/>
      <c r="BS1264" s="178"/>
      <c r="BT1264" s="178"/>
      <c r="BU1264" s="179"/>
      <c r="BV1264" s="180"/>
      <c r="BW1264" s="181"/>
      <c r="BX1264" s="177"/>
      <c r="BY1264"/>
      <c r="CA1264"/>
    </row>
    <row r="1265" spans="2:79" ht="18.75">
      <c r="B1265" s="1170" t="s">
        <v>1248</v>
      </c>
      <c r="C1265" s="335">
        <v>34831155000191</v>
      </c>
      <c r="D1265" s="1170" t="s">
        <v>14</v>
      </c>
      <c r="E1265" s="1170" t="s">
        <v>607</v>
      </c>
      <c r="F1265" s="1170" t="s">
        <v>1414</v>
      </c>
      <c r="G1265" s="1172" t="s">
        <v>1414</v>
      </c>
      <c r="H1265" s="1172" t="s">
        <v>34</v>
      </c>
      <c r="I1265" s="1172" t="s">
        <v>34</v>
      </c>
      <c r="J1265" s="1172" t="s">
        <v>611</v>
      </c>
      <c r="K1265" s="1172" t="s">
        <v>48</v>
      </c>
      <c r="L1265" s="740" t="s">
        <v>1414</v>
      </c>
      <c r="M1265" s="740" t="s">
        <v>1411</v>
      </c>
      <c r="N1265" s="1172" t="s">
        <v>4062</v>
      </c>
      <c r="O1265" s="1172" t="s">
        <v>1320</v>
      </c>
      <c r="P1265" s="783">
        <v>43848</v>
      </c>
      <c r="Q1265" s="741">
        <v>114.00370629</v>
      </c>
      <c r="R1265" s="741">
        <v>160.79606608008044</v>
      </c>
      <c r="S1265" s="784">
        <v>10</v>
      </c>
      <c r="T1265" s="742">
        <v>-2.5118057809125904E-4</v>
      </c>
      <c r="U1265" s="743">
        <v>-7.7278357699003741E-3</v>
      </c>
      <c r="V1265" s="742">
        <v>-4.702263790028538E-2</v>
      </c>
      <c r="W1265" s="743">
        <v>-0.35545572354389748</v>
      </c>
      <c r="X1265" s="742">
        <v>-0.19908182426009013</v>
      </c>
      <c r="Y1265" s="743">
        <v>-0.96975322577837242</v>
      </c>
      <c r="Z1265" s="742">
        <v>0.34700392614277953</v>
      </c>
      <c r="AA1265" s="743">
        <v>1.4952094032854493</v>
      </c>
      <c r="AB1265" s="742">
        <v>0.2296783065017122</v>
      </c>
      <c r="AC1265" s="744">
        <v>-0.78070477491766277</v>
      </c>
      <c r="AD1265" s="785">
        <v>25682017000105</v>
      </c>
      <c r="AE1265" s="1178" t="s">
        <v>1745</v>
      </c>
      <c r="AF1265" s="786" t="s">
        <v>1763</v>
      </c>
      <c r="AG1265" s="787" t="s">
        <v>59</v>
      </c>
      <c r="AH1265" s="787" t="s">
        <v>1726</v>
      </c>
      <c r="AI1265" s="787">
        <v>10000</v>
      </c>
      <c r="AJ1265" s="787">
        <v>5000</v>
      </c>
      <c r="AK1265" s="787">
        <v>10000</v>
      </c>
      <c r="AL1265" s="742">
        <v>0</v>
      </c>
      <c r="AM1265" s="742">
        <v>0</v>
      </c>
      <c r="AN1265" s="743" t="s">
        <v>2119</v>
      </c>
      <c r="AO1265" s="1172" t="s">
        <v>34</v>
      </c>
      <c r="AP1265" s="1178" t="s">
        <v>1727</v>
      </c>
      <c r="AQ1265" s="745" t="s">
        <v>687</v>
      </c>
      <c r="AR1265" s="742">
        <v>2E-3</v>
      </c>
      <c r="AS1265" s="742">
        <v>2E-3</v>
      </c>
      <c r="AT1265" s="742" t="s">
        <v>1414</v>
      </c>
      <c r="AU1265" s="742" t="s">
        <v>2724</v>
      </c>
      <c r="AX1265"/>
      <c r="AY1265" s="190"/>
      <c r="AZ1265" s="176"/>
      <c r="BA1265" s="176"/>
      <c r="BB1265" s="176"/>
      <c r="BC1265" s="751"/>
      <c r="BD1265" s="176"/>
      <c r="BE1265" s="176"/>
      <c r="BF1265" s="176"/>
      <c r="BG1265" s="176"/>
      <c r="BH1265" s="751"/>
      <c r="BI1265" s="178"/>
      <c r="BJ1265" s="191"/>
      <c r="BK1265" s="191"/>
      <c r="BL1265" s="191"/>
      <c r="BM1265" s="178"/>
      <c r="BN1265" s="178"/>
      <c r="BO1265" s="178"/>
      <c r="BP1265" s="178"/>
      <c r="BQ1265" s="178"/>
      <c r="BR1265" s="178"/>
      <c r="BS1265" s="178"/>
      <c r="BT1265" s="178"/>
      <c r="BU1265" s="179"/>
      <c r="BV1265" s="180"/>
      <c r="BW1265" s="181"/>
      <c r="BX1265" s="177"/>
      <c r="BY1265"/>
      <c r="CA1265"/>
    </row>
    <row r="1266" spans="2:79" ht="18.75">
      <c r="B1266" s="1170" t="s">
        <v>543</v>
      </c>
      <c r="C1266" s="335">
        <v>22187946000141</v>
      </c>
      <c r="D1266" s="1170" t="s">
        <v>13</v>
      </c>
      <c r="E1266" s="1170" t="s">
        <v>615</v>
      </c>
      <c r="F1266" s="1170" t="s">
        <v>619</v>
      </c>
      <c r="G1266" s="1172" t="s">
        <v>34</v>
      </c>
      <c r="H1266" s="1172" t="s">
        <v>1337</v>
      </c>
      <c r="I1266" s="1172" t="s">
        <v>34</v>
      </c>
      <c r="J1266" s="1172" t="s">
        <v>611</v>
      </c>
      <c r="K1266" s="1172" t="s">
        <v>48</v>
      </c>
      <c r="L1266" s="740" t="s">
        <v>1414</v>
      </c>
      <c r="M1266" s="740" t="s">
        <v>1411</v>
      </c>
      <c r="N1266" s="1172" t="s">
        <v>4063</v>
      </c>
      <c r="O1266" s="1172" t="s">
        <v>1323</v>
      </c>
      <c r="P1266" s="783">
        <v>42147</v>
      </c>
      <c r="Q1266" s="741">
        <v>1297.8880409999999</v>
      </c>
      <c r="R1266" s="741">
        <v>1306.1609862419364</v>
      </c>
      <c r="S1266" s="784">
        <v>1</v>
      </c>
      <c r="T1266" s="742">
        <v>2.8298401676824181E-2</v>
      </c>
      <c r="U1266" s="743">
        <v>0.87063021500698101</v>
      </c>
      <c r="V1266" s="742">
        <v>0.10473628097922272</v>
      </c>
      <c r="W1266" s="743">
        <v>0.79172739342512766</v>
      </c>
      <c r="X1266" s="742">
        <v>0.15514321911622231</v>
      </c>
      <c r="Y1266" s="743">
        <v>0.75572261684241671</v>
      </c>
      <c r="Z1266" s="742">
        <v>0.46333125678886877</v>
      </c>
      <c r="AA1266" s="743">
        <v>1.9964536415698335</v>
      </c>
      <c r="AB1266" s="742">
        <v>6.4176454741549732E-2</v>
      </c>
      <c r="AC1266" s="744">
        <v>-0.42931682362851215</v>
      </c>
      <c r="AD1266" s="785">
        <v>7455507000189</v>
      </c>
      <c r="AE1266" s="1178" t="s">
        <v>1745</v>
      </c>
      <c r="AF1266" s="786" t="s">
        <v>1763</v>
      </c>
      <c r="AG1266" s="787" t="s">
        <v>59</v>
      </c>
      <c r="AH1266" s="787" t="s">
        <v>1730</v>
      </c>
      <c r="AI1266" s="787">
        <v>5000</v>
      </c>
      <c r="AJ1266" s="787">
        <v>2000</v>
      </c>
      <c r="AK1266" s="787">
        <v>5000</v>
      </c>
      <c r="AL1266" s="742">
        <v>0</v>
      </c>
      <c r="AM1266" s="742">
        <v>0</v>
      </c>
      <c r="AN1266" s="743" t="s">
        <v>64</v>
      </c>
      <c r="AO1266" s="1172" t="s">
        <v>34</v>
      </c>
      <c r="AP1266" s="1178" t="s">
        <v>1742</v>
      </c>
      <c r="AQ1266" s="745" t="s">
        <v>664</v>
      </c>
      <c r="AR1266" s="742">
        <v>0</v>
      </c>
      <c r="AS1266" s="742">
        <v>0</v>
      </c>
      <c r="AT1266" s="742" t="s">
        <v>1414</v>
      </c>
      <c r="AU1266" s="742" t="s">
        <v>2724</v>
      </c>
      <c r="AX1266"/>
      <c r="AY1266" s="190"/>
      <c r="AZ1266" s="176"/>
      <c r="BA1266" s="176"/>
      <c r="BB1266" s="176"/>
      <c r="BC1266" s="751"/>
      <c r="BD1266" s="176"/>
      <c r="BE1266" s="176"/>
      <c r="BF1266" s="176"/>
      <c r="BG1266" s="176"/>
      <c r="BH1266" s="751"/>
      <c r="BI1266" s="178"/>
      <c r="BJ1266" s="191"/>
      <c r="BK1266" s="191"/>
      <c r="BL1266" s="191"/>
      <c r="BM1266" s="178"/>
      <c r="BN1266" s="178"/>
      <c r="BO1266" s="178"/>
      <c r="BP1266" s="178"/>
      <c r="BQ1266" s="178"/>
      <c r="BR1266" s="178"/>
      <c r="BS1266" s="178"/>
      <c r="BT1266" s="178"/>
      <c r="BU1266" s="179"/>
      <c r="BV1266" s="180"/>
      <c r="BW1266" s="181"/>
      <c r="BX1266" s="177"/>
      <c r="BY1266"/>
      <c r="CA1266"/>
    </row>
    <row r="1267" spans="2:79" ht="18.75">
      <c r="B1267" s="1170" t="s">
        <v>40</v>
      </c>
      <c r="C1267" s="335">
        <v>40716583000176</v>
      </c>
      <c r="D1267" s="1170" t="s">
        <v>13</v>
      </c>
      <c r="E1267" s="1170" t="s">
        <v>615</v>
      </c>
      <c r="F1267" s="1170" t="s">
        <v>619</v>
      </c>
      <c r="G1267" s="1172" t="s">
        <v>34</v>
      </c>
      <c r="H1267" s="1172" t="s">
        <v>1337</v>
      </c>
      <c r="I1267" s="1172" t="s">
        <v>34</v>
      </c>
      <c r="J1267" s="1172" t="s">
        <v>611</v>
      </c>
      <c r="K1267" s="1172" t="s">
        <v>48</v>
      </c>
      <c r="L1267" s="740" t="s">
        <v>1414</v>
      </c>
      <c r="M1267" s="740" t="s">
        <v>1411</v>
      </c>
      <c r="N1267" s="1172" t="s">
        <v>4064</v>
      </c>
      <c r="O1267" s="1172" t="s">
        <v>1320</v>
      </c>
      <c r="P1267" s="783">
        <v>44249</v>
      </c>
      <c r="Q1267" s="741">
        <v>0</v>
      </c>
      <c r="R1267" s="741">
        <v>0</v>
      </c>
      <c r="S1267" s="784">
        <v>60</v>
      </c>
      <c r="T1267" s="742"/>
      <c r="U1267" s="743"/>
      <c r="V1267" s="742"/>
      <c r="W1267" s="743"/>
      <c r="X1267" s="742"/>
      <c r="Y1267" s="743"/>
      <c r="Z1267" s="742"/>
      <c r="AA1267" s="743"/>
      <c r="AB1267" s="742"/>
      <c r="AC1267" s="744"/>
      <c r="AD1267" s="785">
        <v>40697810000163</v>
      </c>
      <c r="AE1267" s="1178" t="s">
        <v>1793</v>
      </c>
      <c r="AF1267" s="786" t="s">
        <v>1741</v>
      </c>
      <c r="AG1267" s="787" t="s">
        <v>1427</v>
      </c>
      <c r="AH1267" s="787" t="s">
        <v>1730</v>
      </c>
      <c r="AI1267" s="787">
        <v>50000</v>
      </c>
      <c r="AJ1267" s="787">
        <v>10000</v>
      </c>
      <c r="AK1267" s="787">
        <v>10000</v>
      </c>
      <c r="AL1267" s="742">
        <v>0</v>
      </c>
      <c r="AM1267" s="742">
        <v>0</v>
      </c>
      <c r="AN1267" s="743" t="s">
        <v>64</v>
      </c>
      <c r="AO1267" s="1172" t="s">
        <v>34</v>
      </c>
      <c r="AP1267" s="1178" t="s">
        <v>1742</v>
      </c>
      <c r="AQ1267" s="745" t="s">
        <v>664</v>
      </c>
      <c r="AR1267" s="742">
        <v>0</v>
      </c>
      <c r="AS1267" s="742">
        <v>0</v>
      </c>
      <c r="AT1267" s="742" t="s">
        <v>1414</v>
      </c>
      <c r="AU1267" s="742" t="s">
        <v>2724</v>
      </c>
      <c r="AX1267"/>
      <c r="AY1267" s="190"/>
      <c r="AZ1267" s="176"/>
      <c r="BA1267" s="176"/>
      <c r="BB1267" s="176"/>
      <c r="BC1267" s="751"/>
      <c r="BD1267" s="176"/>
      <c r="BE1267" s="176"/>
      <c r="BF1267" s="176"/>
      <c r="BG1267" s="176"/>
      <c r="BH1267" s="751"/>
      <c r="BI1267" s="178"/>
      <c r="BJ1267" s="191"/>
      <c r="BK1267" s="191"/>
      <c r="BL1267" s="191"/>
      <c r="BM1267" s="178"/>
      <c r="BN1267" s="178"/>
      <c r="BO1267" s="178"/>
      <c r="BP1267" s="178"/>
      <c r="BQ1267" s="178"/>
      <c r="BR1267" s="178"/>
      <c r="BS1267" s="178"/>
      <c r="BT1267" s="178"/>
      <c r="BU1267" s="179"/>
      <c r="BV1267" s="180"/>
      <c r="BW1267" s="181"/>
      <c r="BX1267" s="177"/>
      <c r="BY1267"/>
      <c r="CA1267"/>
    </row>
    <row r="1268" spans="2:79" ht="18.75">
      <c r="B1268" s="1170" t="s">
        <v>1249</v>
      </c>
      <c r="C1268" s="335">
        <v>37099014000114</v>
      </c>
      <c r="D1268" s="1170" t="s">
        <v>14</v>
      </c>
      <c r="E1268" s="1170" t="s">
        <v>607</v>
      </c>
      <c r="F1268" s="1170" t="s">
        <v>1414</v>
      </c>
      <c r="G1268" s="1172" t="s">
        <v>1414</v>
      </c>
      <c r="H1268" s="1172" t="s">
        <v>34</v>
      </c>
      <c r="I1268" s="1172" t="s">
        <v>34</v>
      </c>
      <c r="J1268" s="1172" t="s">
        <v>608</v>
      </c>
      <c r="K1268" s="1172" t="s">
        <v>48</v>
      </c>
      <c r="L1268" s="740" t="s">
        <v>1414</v>
      </c>
      <c r="M1268" s="740" t="s">
        <v>34</v>
      </c>
      <c r="N1268" s="1172" t="s">
        <v>4065</v>
      </c>
      <c r="O1268" s="1172" t="s">
        <v>1320</v>
      </c>
      <c r="P1268" s="783">
        <v>43974</v>
      </c>
      <c r="Q1268" s="741">
        <v>2.2350020399999999</v>
      </c>
      <c r="R1268" s="741">
        <v>2.209961807862904</v>
      </c>
      <c r="S1268" s="784">
        <v>3</v>
      </c>
      <c r="T1268" s="742">
        <v>-7.1499978275038067E-2</v>
      </c>
      <c r="U1268" s="743">
        <v>-2.199772346491653</v>
      </c>
      <c r="V1268" s="742">
        <v>-0.16108580779078108</v>
      </c>
      <c r="W1268" s="743">
        <v>-1.2176873718217707</v>
      </c>
      <c r="X1268" s="742">
        <v>-0.14324981860224872</v>
      </c>
      <c r="Y1268" s="743">
        <v>-0.69778832998942963</v>
      </c>
      <c r="Z1268" s="742"/>
      <c r="AA1268" s="743"/>
      <c r="AB1268" s="742">
        <v>0.21151075563951488</v>
      </c>
      <c r="AC1268" s="744">
        <v>-1.387041144004008</v>
      </c>
      <c r="AD1268" s="785">
        <v>0</v>
      </c>
      <c r="AE1268" s="1178" t="s">
        <v>2012</v>
      </c>
      <c r="AF1268" s="786" t="s">
        <v>1741</v>
      </c>
      <c r="AG1268" s="787" t="s">
        <v>1427</v>
      </c>
      <c r="AH1268" s="787" t="s">
        <v>1730</v>
      </c>
      <c r="AI1268" s="787">
        <v>5000</v>
      </c>
      <c r="AJ1268" s="787">
        <v>1000</v>
      </c>
      <c r="AK1268" s="787">
        <v>1000</v>
      </c>
      <c r="AL1268" s="742">
        <v>0.02</v>
      </c>
      <c r="AM1268" s="742">
        <v>0.2</v>
      </c>
      <c r="AN1268" s="743" t="s">
        <v>666</v>
      </c>
      <c r="AO1268" s="1172" t="s">
        <v>34</v>
      </c>
      <c r="AP1268" s="1178" t="s">
        <v>1727</v>
      </c>
      <c r="AQ1268" s="745" t="s">
        <v>670</v>
      </c>
      <c r="AR1268" s="742">
        <v>6.0000000000000001E-3</v>
      </c>
      <c r="AS1268" s="742">
        <v>6.0000000000000001E-3</v>
      </c>
      <c r="AT1268" s="742" t="s">
        <v>1414</v>
      </c>
      <c r="AU1268" s="742" t="s">
        <v>2724</v>
      </c>
      <c r="AX1268"/>
      <c r="AY1268" s="190"/>
      <c r="AZ1268" s="176"/>
      <c r="BA1268" s="176"/>
      <c r="BB1268" s="176"/>
      <c r="BC1268" s="751"/>
      <c r="BD1268" s="176"/>
      <c r="BE1268" s="176"/>
      <c r="BF1268" s="176"/>
      <c r="BG1268" s="176"/>
      <c r="BH1268" s="751"/>
      <c r="BI1268" s="178"/>
      <c r="BJ1268" s="191"/>
      <c r="BK1268" s="191"/>
      <c r="BL1268" s="191"/>
      <c r="BM1268" s="178"/>
      <c r="BN1268" s="178"/>
      <c r="BO1268" s="178"/>
      <c r="BP1268" s="178"/>
      <c r="BQ1268" s="178"/>
      <c r="BR1268" s="178"/>
      <c r="BS1268" s="178"/>
      <c r="BT1268" s="178"/>
      <c r="BU1268" s="179"/>
      <c r="BV1268" s="180"/>
      <c r="BW1268" s="181"/>
      <c r="BX1268" s="177"/>
      <c r="BY1268"/>
      <c r="CA1268"/>
    </row>
    <row r="1269" spans="2:79" ht="18.75">
      <c r="B1269" s="1170" t="s">
        <v>1250</v>
      </c>
      <c r="C1269" s="335">
        <v>44839845000140</v>
      </c>
      <c r="D1269" s="1170" t="s">
        <v>11</v>
      </c>
      <c r="E1269" s="1170" t="s">
        <v>620</v>
      </c>
      <c r="F1269" s="1170" t="s">
        <v>663</v>
      </c>
      <c r="G1269" s="1172" t="s">
        <v>738</v>
      </c>
      <c r="H1269" s="1172" t="s">
        <v>34</v>
      </c>
      <c r="I1269" s="1172" t="s">
        <v>1414</v>
      </c>
      <c r="J1269" s="1172" t="s">
        <v>608</v>
      </c>
      <c r="K1269" s="1172" t="s">
        <v>48</v>
      </c>
      <c r="L1269" s="740" t="s">
        <v>1414</v>
      </c>
      <c r="M1269" s="740" t="s">
        <v>1411</v>
      </c>
      <c r="N1269" s="1172" t="s">
        <v>4066</v>
      </c>
      <c r="O1269" s="1172" t="s">
        <v>1320</v>
      </c>
      <c r="P1269" s="783">
        <v>44634</v>
      </c>
      <c r="Q1269" s="741"/>
      <c r="R1269" s="741"/>
      <c r="S1269" s="784">
        <v>0</v>
      </c>
      <c r="T1269" s="742"/>
      <c r="U1269" s="743"/>
      <c r="V1269" s="742"/>
      <c r="W1269" s="743"/>
      <c r="X1269" s="742"/>
      <c r="Y1269" s="743"/>
      <c r="Z1269" s="742"/>
      <c r="AA1269" s="743"/>
      <c r="AB1269" s="742"/>
      <c r="AC1269" s="744"/>
      <c r="AD1269" s="785">
        <v>0</v>
      </c>
      <c r="AE1269" s="1178" t="s">
        <v>2012</v>
      </c>
      <c r="AF1269" s="786" t="s">
        <v>1741</v>
      </c>
      <c r="AG1269" s="787" t="s">
        <v>1427</v>
      </c>
      <c r="AH1269" s="787" t="s">
        <v>1730</v>
      </c>
      <c r="AI1269" s="787">
        <v>1000</v>
      </c>
      <c r="AJ1269" s="787">
        <v>100</v>
      </c>
      <c r="AK1269" s="787">
        <v>1000</v>
      </c>
      <c r="AL1269" s="742">
        <v>1.4000000000000002E-3</v>
      </c>
      <c r="AM1269" s="742">
        <v>0</v>
      </c>
      <c r="AN1269" s="743" t="s">
        <v>2124</v>
      </c>
      <c r="AO1269" s="1172" t="s">
        <v>34</v>
      </c>
      <c r="AP1269" s="1178" t="s">
        <v>1731</v>
      </c>
      <c r="AQ1269" s="745" t="s">
        <v>669</v>
      </c>
      <c r="AR1269" s="742">
        <v>9.3333333333333105E-4</v>
      </c>
      <c r="AS1269" s="742">
        <v>9.3333333333333105E-4</v>
      </c>
      <c r="AT1269" s="742" t="s">
        <v>1414</v>
      </c>
      <c r="AU1269" s="742" t="s">
        <v>2724</v>
      </c>
      <c r="AX1269"/>
      <c r="AY1269" s="190"/>
      <c r="AZ1269" s="176"/>
      <c r="BA1269" s="176"/>
      <c r="BB1269" s="176"/>
      <c r="BC1269" s="751"/>
      <c r="BD1269" s="176"/>
      <c r="BE1269" s="176"/>
      <c r="BF1269" s="176"/>
      <c r="BG1269" s="176"/>
      <c r="BH1269" s="751"/>
      <c r="BI1269" s="178"/>
      <c r="BJ1269" s="191"/>
      <c r="BK1269" s="191"/>
      <c r="BL1269" s="191"/>
      <c r="BM1269" s="178"/>
      <c r="BN1269" s="178"/>
      <c r="BO1269" s="178"/>
      <c r="BP1269" s="178"/>
      <c r="BQ1269" s="178"/>
      <c r="BR1269" s="178"/>
      <c r="BS1269" s="178"/>
      <c r="BT1269" s="178"/>
      <c r="BU1269" s="179"/>
      <c r="BV1269" s="180"/>
      <c r="BW1269" s="181"/>
      <c r="BX1269" s="177"/>
      <c r="BY1269"/>
      <c r="CA1269"/>
    </row>
    <row r="1270" spans="2:79" ht="18.75">
      <c r="B1270" s="1170" t="s">
        <v>1251</v>
      </c>
      <c r="C1270" s="335">
        <v>36896492000192</v>
      </c>
      <c r="D1270" s="1170" t="s">
        <v>14</v>
      </c>
      <c r="E1270" s="1170" t="s">
        <v>607</v>
      </c>
      <c r="F1270" s="1170" t="s">
        <v>1414</v>
      </c>
      <c r="G1270" s="1172" t="s">
        <v>1414</v>
      </c>
      <c r="H1270" s="1172" t="s">
        <v>34</v>
      </c>
      <c r="I1270" s="1172" t="s">
        <v>34</v>
      </c>
      <c r="J1270" s="1172" t="s">
        <v>608</v>
      </c>
      <c r="K1270" s="1172" t="s">
        <v>48</v>
      </c>
      <c r="L1270" s="740" t="s">
        <v>1414</v>
      </c>
      <c r="M1270" s="740" t="s">
        <v>1411</v>
      </c>
      <c r="N1270" s="1172" t="s">
        <v>4067</v>
      </c>
      <c r="O1270" s="1172" t="s">
        <v>1320</v>
      </c>
      <c r="P1270" s="783">
        <v>43974</v>
      </c>
      <c r="Q1270" s="741">
        <v>5.8193747699999996</v>
      </c>
      <c r="R1270" s="741">
        <v>7.875540717871492</v>
      </c>
      <c r="S1270" s="784">
        <v>32</v>
      </c>
      <c r="T1270" s="742">
        <v>-5.2523427582603088E-2</v>
      </c>
      <c r="U1270" s="743">
        <v>-1.6159387223129293</v>
      </c>
      <c r="V1270" s="742">
        <v>-0.14342607134302487</v>
      </c>
      <c r="W1270" s="743">
        <v>-1.0841930661653536</v>
      </c>
      <c r="X1270" s="742">
        <v>-0.22388610674116405</v>
      </c>
      <c r="Y1270" s="743">
        <v>-1.0905780827864842</v>
      </c>
      <c r="Z1270" s="742"/>
      <c r="AA1270" s="743"/>
      <c r="AB1270" s="742">
        <v>0.19462433535894752</v>
      </c>
      <c r="AC1270" s="744">
        <v>-1.4166490717367179</v>
      </c>
      <c r="AD1270" s="785">
        <v>0</v>
      </c>
      <c r="AE1270" s="1178" t="s">
        <v>2012</v>
      </c>
      <c r="AF1270" s="786" t="s">
        <v>1741</v>
      </c>
      <c r="AG1270" s="787" t="s">
        <v>1427</v>
      </c>
      <c r="AH1270" s="787" t="s">
        <v>1730</v>
      </c>
      <c r="AI1270" s="787">
        <v>5000</v>
      </c>
      <c r="AJ1270" s="787">
        <v>1000</v>
      </c>
      <c r="AK1270" s="787">
        <v>1000</v>
      </c>
      <c r="AL1270" s="742">
        <v>0.01</v>
      </c>
      <c r="AM1270" s="742">
        <v>0.1</v>
      </c>
      <c r="AN1270" s="743" t="s">
        <v>34</v>
      </c>
      <c r="AO1270" s="1172" t="s">
        <v>34</v>
      </c>
      <c r="AP1270" s="1178" t="s">
        <v>1727</v>
      </c>
      <c r="AQ1270" s="745" t="s">
        <v>670</v>
      </c>
      <c r="AR1270" s="742">
        <v>3.0000000000000001E-3</v>
      </c>
      <c r="AS1270" s="742">
        <v>3.0000000000000001E-3</v>
      </c>
      <c r="AT1270" s="742" t="s">
        <v>1414</v>
      </c>
      <c r="AU1270" s="742" t="s">
        <v>2724</v>
      </c>
      <c r="AX1270"/>
      <c r="AY1270" s="190"/>
      <c r="AZ1270" s="176"/>
      <c r="BA1270" s="176"/>
      <c r="BB1270" s="176"/>
      <c r="BC1270" s="751"/>
      <c r="BD1270" s="176"/>
      <c r="BE1270" s="176"/>
      <c r="BF1270" s="176"/>
      <c r="BG1270" s="176"/>
      <c r="BH1270" s="751"/>
      <c r="BI1270" s="178"/>
      <c r="BJ1270" s="191"/>
      <c r="BK1270" s="191"/>
      <c r="BL1270" s="191"/>
      <c r="BM1270" s="178"/>
      <c r="BN1270" s="178"/>
      <c r="BO1270" s="178"/>
      <c r="BP1270" s="178"/>
      <c r="BQ1270" s="178"/>
      <c r="BR1270" s="178"/>
      <c r="BS1270" s="178"/>
      <c r="BT1270" s="178"/>
      <c r="BU1270" s="179"/>
      <c r="BV1270" s="180"/>
      <c r="BW1270" s="181"/>
      <c r="BX1270" s="177"/>
      <c r="BY1270"/>
      <c r="CA1270"/>
    </row>
    <row r="1271" spans="2:79" ht="18.75">
      <c r="B1271" s="1170" t="s">
        <v>428</v>
      </c>
      <c r="C1271" s="335">
        <v>29574952000109</v>
      </c>
      <c r="D1271" s="1170" t="s">
        <v>14</v>
      </c>
      <c r="E1271" s="1170" t="s">
        <v>614</v>
      </c>
      <c r="F1271" s="1170" t="s">
        <v>1414</v>
      </c>
      <c r="G1271" s="1172" t="s">
        <v>1414</v>
      </c>
      <c r="H1271" s="1172" t="s">
        <v>1337</v>
      </c>
      <c r="I1271" s="1172" t="s">
        <v>34</v>
      </c>
      <c r="J1271" s="1172" t="s">
        <v>608</v>
      </c>
      <c r="K1271" s="1172" t="s">
        <v>48</v>
      </c>
      <c r="L1271" s="740" t="s">
        <v>1414</v>
      </c>
      <c r="M1271" s="740" t="s">
        <v>1411</v>
      </c>
      <c r="N1271" s="1172" t="s">
        <v>4068</v>
      </c>
      <c r="O1271" s="1172" t="s">
        <v>1320</v>
      </c>
      <c r="P1271" s="783">
        <v>43155</v>
      </c>
      <c r="Q1271" s="741">
        <v>46.803076330000003</v>
      </c>
      <c r="R1271" s="741">
        <v>88.439251664176652</v>
      </c>
      <c r="S1271" s="784">
        <v>10</v>
      </c>
      <c r="T1271" s="742">
        <v>-0.28306718310347589</v>
      </c>
      <c r="U1271" s="743">
        <v>-8.7088608502095948</v>
      </c>
      <c r="V1271" s="742">
        <v>-0.44920648909788041</v>
      </c>
      <c r="W1271" s="743">
        <v>-3.3956627006230105</v>
      </c>
      <c r="X1271" s="742">
        <v>-0.38002713761088869</v>
      </c>
      <c r="Y1271" s="743">
        <v>-1.8511611692889252</v>
      </c>
      <c r="Z1271" s="742">
        <v>-0.13521314279087804</v>
      </c>
      <c r="AA1271" s="743">
        <v>-0.58262154205573047</v>
      </c>
      <c r="AB1271" s="742">
        <v>0.44158146244776808</v>
      </c>
      <c r="AC1271" s="744">
        <v>-1.3168460436612319</v>
      </c>
      <c r="AD1271" s="785">
        <v>0</v>
      </c>
      <c r="AE1271" s="1178" t="s">
        <v>1879</v>
      </c>
      <c r="AF1271" s="786" t="s">
        <v>1725</v>
      </c>
      <c r="AG1271" s="787" t="s">
        <v>1428</v>
      </c>
      <c r="AH1271" s="787" t="s">
        <v>1730</v>
      </c>
      <c r="AI1271" s="787">
        <v>500</v>
      </c>
      <c r="AJ1271" s="787">
        <v>100</v>
      </c>
      <c r="AK1271" s="787">
        <v>500</v>
      </c>
      <c r="AL1271" s="742">
        <v>0.04</v>
      </c>
      <c r="AM1271" s="742">
        <v>0.2</v>
      </c>
      <c r="AN1271" s="743" t="s">
        <v>2124</v>
      </c>
      <c r="AO1271" s="1172" t="s">
        <v>34</v>
      </c>
      <c r="AP1271" s="1178" t="s">
        <v>1742</v>
      </c>
      <c r="AQ1271" s="745" t="s">
        <v>674</v>
      </c>
      <c r="AR1271" s="742">
        <v>3.3333333333333301E-3</v>
      </c>
      <c r="AS1271" s="742">
        <v>3.3333333333333301E-3</v>
      </c>
      <c r="AT1271" s="742" t="s">
        <v>1414</v>
      </c>
      <c r="AU1271" s="742" t="s">
        <v>2724</v>
      </c>
      <c r="AX1271"/>
      <c r="AY1271" s="190"/>
      <c r="AZ1271" s="176"/>
      <c r="BA1271" s="176"/>
      <c r="BB1271" s="176"/>
      <c r="BC1271" s="751"/>
      <c r="BD1271" s="176"/>
      <c r="BE1271" s="176"/>
      <c r="BF1271" s="176"/>
      <c r="BG1271" s="176"/>
      <c r="BH1271" s="751"/>
      <c r="BI1271" s="178"/>
      <c r="BJ1271" s="191"/>
      <c r="BK1271" s="191"/>
      <c r="BL1271" s="191"/>
      <c r="BM1271" s="178"/>
      <c r="BN1271" s="178"/>
      <c r="BO1271" s="178"/>
      <c r="BP1271" s="178"/>
      <c r="BQ1271" s="178"/>
      <c r="BR1271" s="178"/>
      <c r="BS1271" s="178"/>
      <c r="BT1271" s="178"/>
      <c r="BU1271" s="179"/>
      <c r="BV1271" s="180"/>
      <c r="BW1271" s="181"/>
      <c r="BX1271" s="177"/>
      <c r="BY1271"/>
      <c r="CA1271"/>
    </row>
    <row r="1272" spans="2:79" ht="18.75">
      <c r="B1272" s="1170" t="s">
        <v>601</v>
      </c>
      <c r="C1272" s="335">
        <v>37829310000123</v>
      </c>
      <c r="D1272" s="1170" t="s">
        <v>14</v>
      </c>
      <c r="E1272" s="1170" t="s">
        <v>607</v>
      </c>
      <c r="F1272" s="1170" t="s">
        <v>1414</v>
      </c>
      <c r="G1272" s="1172" t="s">
        <v>1414</v>
      </c>
      <c r="H1272" s="1172" t="s">
        <v>34</v>
      </c>
      <c r="I1272" s="1172" t="s">
        <v>34</v>
      </c>
      <c r="J1272" s="1172" t="s">
        <v>608</v>
      </c>
      <c r="K1272" s="1172" t="s">
        <v>48</v>
      </c>
      <c r="L1272" s="740" t="s">
        <v>1414</v>
      </c>
      <c r="M1272" s="740" t="s">
        <v>34</v>
      </c>
      <c r="N1272" s="1172" t="s">
        <v>4069</v>
      </c>
      <c r="O1272" s="1172" t="s">
        <v>1320</v>
      </c>
      <c r="P1272" s="783">
        <v>44089</v>
      </c>
      <c r="Q1272" s="741">
        <v>0</v>
      </c>
      <c r="R1272" s="741">
        <v>0</v>
      </c>
      <c r="S1272" s="784">
        <v>15</v>
      </c>
      <c r="T1272" s="742"/>
      <c r="U1272" s="743"/>
      <c r="V1272" s="742"/>
      <c r="W1272" s="743"/>
      <c r="X1272" s="742"/>
      <c r="Y1272" s="743"/>
      <c r="Z1272" s="742"/>
      <c r="AA1272" s="743"/>
      <c r="AB1272" s="742"/>
      <c r="AC1272" s="744"/>
      <c r="AD1272" s="785">
        <v>0</v>
      </c>
      <c r="AE1272" s="1178" t="s">
        <v>1879</v>
      </c>
      <c r="AF1272" s="786" t="s">
        <v>1725</v>
      </c>
      <c r="AG1272" s="787" t="s">
        <v>1428</v>
      </c>
      <c r="AH1272" s="787" t="s">
        <v>1726</v>
      </c>
      <c r="AI1272" s="787">
        <v>500</v>
      </c>
      <c r="AJ1272" s="787">
        <v>0</v>
      </c>
      <c r="AK1272" s="787">
        <v>500</v>
      </c>
      <c r="AL1272" s="742">
        <v>0.02</v>
      </c>
      <c r="AM1272" s="742">
        <v>0.2</v>
      </c>
      <c r="AN1272" s="743" t="s">
        <v>34</v>
      </c>
      <c r="AO1272" s="1172" t="s">
        <v>34</v>
      </c>
      <c r="AP1272" s="1178" t="s">
        <v>1727</v>
      </c>
      <c r="AQ1272" s="745" t="s">
        <v>659</v>
      </c>
      <c r="AR1272" s="742">
        <v>4.0000000000000001E-3</v>
      </c>
      <c r="AS1272" s="742">
        <v>4.0000000000000001E-3</v>
      </c>
      <c r="AT1272" s="742" t="s">
        <v>1414</v>
      </c>
      <c r="AU1272" s="742" t="s">
        <v>2724</v>
      </c>
      <c r="AX1272"/>
      <c r="AY1272" s="190"/>
      <c r="AZ1272" s="176"/>
      <c r="BA1272" s="176"/>
      <c r="BB1272" s="176"/>
      <c r="BC1272" s="751"/>
      <c r="BD1272" s="176"/>
      <c r="BE1272" s="176"/>
      <c r="BF1272" s="176"/>
      <c r="BG1272" s="176"/>
      <c r="BH1272" s="751"/>
      <c r="BI1272" s="178"/>
      <c r="BJ1272" s="191"/>
      <c r="BK1272" s="191"/>
      <c r="BL1272" s="191"/>
      <c r="BM1272" s="178"/>
      <c r="BN1272" s="178"/>
      <c r="BO1272" s="178"/>
      <c r="BP1272" s="178"/>
      <c r="BQ1272" s="178"/>
      <c r="BR1272" s="178"/>
      <c r="BS1272" s="178"/>
      <c r="BT1272" s="178"/>
      <c r="BU1272" s="179"/>
      <c r="BV1272" s="180"/>
      <c r="BW1272" s="181"/>
      <c r="BX1272" s="177"/>
      <c r="BY1272"/>
      <c r="CA1272"/>
    </row>
    <row r="1273" spans="2:79" ht="18.75">
      <c r="B1273" s="1170" t="s">
        <v>1252</v>
      </c>
      <c r="C1273" s="335">
        <v>31132367000192</v>
      </c>
      <c r="D1273" s="1170" t="s">
        <v>14</v>
      </c>
      <c r="E1273" s="1170" t="s">
        <v>607</v>
      </c>
      <c r="F1273" s="1170" t="s">
        <v>1414</v>
      </c>
      <c r="G1273" s="1172" t="s">
        <v>1414</v>
      </c>
      <c r="H1273" s="1172" t="s">
        <v>34</v>
      </c>
      <c r="I1273" s="1172" t="s">
        <v>34</v>
      </c>
      <c r="J1273" s="1172" t="s">
        <v>608</v>
      </c>
      <c r="K1273" s="1172" t="s">
        <v>48</v>
      </c>
      <c r="L1273" s="740" t="s">
        <v>1414</v>
      </c>
      <c r="M1273" s="740" t="s">
        <v>1411</v>
      </c>
      <c r="N1273" s="1172" t="s">
        <v>4070</v>
      </c>
      <c r="O1273" s="1172" t="s">
        <v>1320</v>
      </c>
      <c r="P1273" s="783">
        <v>43476</v>
      </c>
      <c r="Q1273" s="741">
        <v>14.65578243</v>
      </c>
      <c r="R1273" s="741">
        <v>24.144670270522074</v>
      </c>
      <c r="S1273" s="784">
        <v>14</v>
      </c>
      <c r="T1273" s="742">
        <v>-0.13756709463913908</v>
      </c>
      <c r="U1273" s="743">
        <v>-4.2323969583642107</v>
      </c>
      <c r="V1273" s="742">
        <v>-0.37234528260805022</v>
      </c>
      <c r="W1273" s="743">
        <v>-2.8146498739237731</v>
      </c>
      <c r="X1273" s="742">
        <v>-0.28855597940974542</v>
      </c>
      <c r="Y1273" s="743">
        <v>-1.4055933679041301</v>
      </c>
      <c r="Z1273" s="742">
        <v>0.17789143733690116</v>
      </c>
      <c r="AA1273" s="743">
        <v>0.76651856025587362</v>
      </c>
      <c r="AB1273" s="742">
        <v>0.31029042647248328</v>
      </c>
      <c r="AC1273" s="744">
        <v>-1.6263266676498807</v>
      </c>
      <c r="AD1273" s="785">
        <v>0</v>
      </c>
      <c r="AE1273" s="1178" t="s">
        <v>1879</v>
      </c>
      <c r="AF1273" s="786" t="s">
        <v>1725</v>
      </c>
      <c r="AG1273" s="787" t="s">
        <v>1428</v>
      </c>
      <c r="AH1273" s="787" t="s">
        <v>1730</v>
      </c>
      <c r="AI1273" s="787">
        <v>500</v>
      </c>
      <c r="AJ1273" s="787">
        <v>100</v>
      </c>
      <c r="AK1273" s="787">
        <v>100</v>
      </c>
      <c r="AL1273" s="742">
        <v>2.5000000000000001E-2</v>
      </c>
      <c r="AM1273" s="742">
        <v>0.2</v>
      </c>
      <c r="AN1273" s="743" t="s">
        <v>2124</v>
      </c>
      <c r="AO1273" s="1172" t="s">
        <v>34</v>
      </c>
      <c r="AP1273" s="1178" t="s">
        <v>1727</v>
      </c>
      <c r="AQ1273" s="745" t="s">
        <v>659</v>
      </c>
      <c r="AR1273" s="742">
        <v>3.3333333333333301E-3</v>
      </c>
      <c r="AS1273" s="742">
        <v>3.3333333333333301E-3</v>
      </c>
      <c r="AT1273" s="742" t="s">
        <v>1414</v>
      </c>
      <c r="AU1273" s="742" t="s">
        <v>2724</v>
      </c>
      <c r="AX1273"/>
      <c r="AY1273" s="190"/>
      <c r="AZ1273" s="176"/>
      <c r="BA1273" s="176"/>
      <c r="BB1273" s="176"/>
      <c r="BC1273" s="751"/>
      <c r="BD1273" s="176"/>
      <c r="BE1273" s="176"/>
      <c r="BF1273" s="176"/>
      <c r="BG1273" s="176"/>
      <c r="BH1273" s="751"/>
      <c r="BI1273" s="178"/>
      <c r="BJ1273" s="191"/>
      <c r="BK1273" s="191"/>
      <c r="BL1273" s="191"/>
      <c r="BM1273" s="178"/>
      <c r="BN1273" s="178"/>
      <c r="BO1273" s="178"/>
      <c r="BP1273" s="178"/>
      <c r="BQ1273" s="178"/>
      <c r="BR1273" s="178"/>
      <c r="BS1273" s="178"/>
      <c r="BT1273" s="178"/>
      <c r="BU1273" s="179"/>
      <c r="BV1273" s="180"/>
      <c r="BW1273" s="181"/>
      <c r="BX1273" s="177"/>
      <c r="BY1273"/>
      <c r="CA1273"/>
    </row>
    <row r="1274" spans="2:79" ht="18.75">
      <c r="B1274" s="1170" t="s">
        <v>54</v>
      </c>
      <c r="C1274" s="335">
        <v>18832847000106</v>
      </c>
      <c r="D1274" s="1170" t="s">
        <v>14</v>
      </c>
      <c r="E1274" s="1170" t="s">
        <v>614</v>
      </c>
      <c r="F1274" s="1170" t="s">
        <v>1414</v>
      </c>
      <c r="G1274" s="1172" t="s">
        <v>1414</v>
      </c>
      <c r="H1274" s="1172" t="s">
        <v>1337</v>
      </c>
      <c r="I1274" s="1172" t="s">
        <v>34</v>
      </c>
      <c r="J1274" s="1172" t="s">
        <v>608</v>
      </c>
      <c r="K1274" s="1172" t="s">
        <v>48</v>
      </c>
      <c r="L1274" s="740" t="s">
        <v>1414</v>
      </c>
      <c r="M1274" s="740" t="s">
        <v>1411</v>
      </c>
      <c r="N1274" s="1172" t="s">
        <v>4071</v>
      </c>
      <c r="O1274" s="1172" t="s">
        <v>1323</v>
      </c>
      <c r="P1274" s="783">
        <v>41571</v>
      </c>
      <c r="Q1274" s="741">
        <v>73.593113000000002</v>
      </c>
      <c r="R1274" s="741">
        <v>161.67394730923698</v>
      </c>
      <c r="S1274" s="784">
        <v>20</v>
      </c>
      <c r="T1274" s="742">
        <v>-0.34608475072380374</v>
      </c>
      <c r="U1274" s="743">
        <v>-10.647662874192324</v>
      </c>
      <c r="V1274" s="742">
        <v>-0.61719100228676782</v>
      </c>
      <c r="W1274" s="743">
        <v>-4.6654990889248884</v>
      </c>
      <c r="X1274" s="742">
        <v>-0.60831361071724055</v>
      </c>
      <c r="Y1274" s="743">
        <v>-2.9631740038068006</v>
      </c>
      <c r="Z1274" s="742">
        <v>-0.39631691859793505</v>
      </c>
      <c r="AA1274" s="743">
        <v>-1.7076947513410052</v>
      </c>
      <c r="AB1274" s="742">
        <v>0.68673522451073821</v>
      </c>
      <c r="AC1274" s="744">
        <v>-1.0913657669174246</v>
      </c>
      <c r="AD1274" s="785">
        <v>0</v>
      </c>
      <c r="AE1274" s="1178" t="s">
        <v>1879</v>
      </c>
      <c r="AF1274" s="786" t="s">
        <v>1725</v>
      </c>
      <c r="AG1274" s="787" t="s">
        <v>1428</v>
      </c>
      <c r="AH1274" s="787" t="s">
        <v>1730</v>
      </c>
      <c r="AI1274" s="787">
        <v>500000</v>
      </c>
      <c r="AJ1274" s="787">
        <v>1000</v>
      </c>
      <c r="AK1274" s="787">
        <v>5000</v>
      </c>
      <c r="AL1274" s="742">
        <v>0.04</v>
      </c>
      <c r="AM1274" s="742">
        <v>0.2</v>
      </c>
      <c r="AN1274" s="743" t="s">
        <v>34</v>
      </c>
      <c r="AO1274" s="1172" t="s">
        <v>34</v>
      </c>
      <c r="AP1274" s="1178" t="s">
        <v>1742</v>
      </c>
      <c r="AQ1274" s="745" t="s">
        <v>674</v>
      </c>
      <c r="AR1274" s="742">
        <v>3.3333333333333301E-3</v>
      </c>
      <c r="AS1274" s="742">
        <v>3.3333333333333301E-3</v>
      </c>
      <c r="AT1274" s="742" t="s">
        <v>1414</v>
      </c>
      <c r="AU1274" s="742" t="s">
        <v>2724</v>
      </c>
      <c r="AX1274"/>
      <c r="AY1274" s="190"/>
      <c r="AZ1274" s="176"/>
      <c r="BA1274" s="176"/>
      <c r="BB1274" s="176"/>
      <c r="BC1274" s="751"/>
      <c r="BD1274" s="176"/>
      <c r="BE1274" s="176"/>
      <c r="BF1274" s="176"/>
      <c r="BG1274" s="176"/>
      <c r="BH1274" s="751"/>
      <c r="BI1274" s="178"/>
      <c r="BJ1274" s="191"/>
      <c r="BK1274" s="191"/>
      <c r="BL1274" s="191"/>
      <c r="BM1274" s="178"/>
      <c r="BN1274" s="178"/>
      <c r="BO1274" s="178"/>
      <c r="BP1274" s="178"/>
      <c r="BQ1274" s="178"/>
      <c r="BR1274" s="178"/>
      <c r="BS1274" s="178"/>
      <c r="BT1274" s="178"/>
      <c r="BU1274" s="179"/>
      <c r="BV1274" s="180"/>
      <c r="BW1274" s="181"/>
      <c r="BX1274" s="177"/>
      <c r="BY1274"/>
      <c r="CA1274"/>
    </row>
    <row r="1275" spans="2:79" ht="18.75">
      <c r="B1275" s="1170" t="s">
        <v>429</v>
      </c>
      <c r="C1275" s="335">
        <v>30887013000195</v>
      </c>
      <c r="D1275" s="1170" t="s">
        <v>13</v>
      </c>
      <c r="E1275" s="1170" t="s">
        <v>615</v>
      </c>
      <c r="F1275" s="1170" t="s">
        <v>619</v>
      </c>
      <c r="G1275" s="1172" t="s">
        <v>34</v>
      </c>
      <c r="H1275" s="1172" t="s">
        <v>1337</v>
      </c>
      <c r="I1275" s="1172" t="s">
        <v>34</v>
      </c>
      <c r="J1275" s="1172" t="s">
        <v>1414</v>
      </c>
      <c r="K1275" s="1172" t="s">
        <v>48</v>
      </c>
      <c r="L1275" s="740" t="s">
        <v>1414</v>
      </c>
      <c r="M1275" s="740" t="s">
        <v>1411</v>
      </c>
      <c r="N1275" s="1172" t="s">
        <v>4072</v>
      </c>
      <c r="O1275" s="1172" t="s">
        <v>1320</v>
      </c>
      <c r="P1275" s="783">
        <v>43328</v>
      </c>
      <c r="Q1275" s="741">
        <v>18.226995460000001</v>
      </c>
      <c r="R1275" s="741">
        <v>23.246348895060244</v>
      </c>
      <c r="S1275" s="784">
        <v>1</v>
      </c>
      <c r="T1275" s="742">
        <v>5.0667808161600769E-2</v>
      </c>
      <c r="U1275" s="743">
        <v>1.5588486310092395</v>
      </c>
      <c r="V1275" s="742">
        <v>-0.43991209015199007</v>
      </c>
      <c r="W1275" s="743">
        <v>-3.3254040454360578</v>
      </c>
      <c r="X1275" s="742">
        <v>-0.46504722269581544</v>
      </c>
      <c r="Y1275" s="743">
        <v>-2.265304962040918</v>
      </c>
      <c r="Z1275" s="742">
        <v>-0.42606321366424316</v>
      </c>
      <c r="AA1275" s="743">
        <v>-1.8358689209835319</v>
      </c>
      <c r="AB1275" s="742">
        <v>0.6221231190022769</v>
      </c>
      <c r="AC1275" s="744">
        <v>-0.91975428231995937</v>
      </c>
      <c r="AD1275" s="785">
        <v>0</v>
      </c>
      <c r="AE1275" s="1178" t="s">
        <v>1879</v>
      </c>
      <c r="AF1275" s="786" t="s">
        <v>1725</v>
      </c>
      <c r="AG1275" s="787" t="s">
        <v>1428</v>
      </c>
      <c r="AH1275" s="787" t="s">
        <v>1730</v>
      </c>
      <c r="AI1275" s="787">
        <v>500</v>
      </c>
      <c r="AJ1275" s="787">
        <v>100</v>
      </c>
      <c r="AK1275" s="787">
        <v>500</v>
      </c>
      <c r="AL1275" s="742">
        <v>0.01</v>
      </c>
      <c r="AM1275" s="742">
        <v>0.15</v>
      </c>
      <c r="AN1275" s="743" t="s">
        <v>64</v>
      </c>
      <c r="AO1275" s="1172" t="s">
        <v>34</v>
      </c>
      <c r="AP1275" s="1178" t="s">
        <v>1742</v>
      </c>
      <c r="AQ1275" s="745" t="s">
        <v>664</v>
      </c>
      <c r="AR1275" s="742">
        <v>2E-3</v>
      </c>
      <c r="AS1275" s="742">
        <v>2E-3</v>
      </c>
      <c r="AT1275" s="742" t="s">
        <v>1414</v>
      </c>
      <c r="AU1275" s="742" t="s">
        <v>2724</v>
      </c>
      <c r="AX1275"/>
      <c r="AY1275" s="190"/>
      <c r="AZ1275" s="176"/>
      <c r="BA1275" s="176"/>
      <c r="BB1275" s="176"/>
      <c r="BC1275" s="751"/>
      <c r="BD1275" s="176"/>
      <c r="BE1275" s="176"/>
      <c r="BF1275" s="176"/>
      <c r="BG1275" s="176"/>
      <c r="BH1275" s="751"/>
      <c r="BI1275" s="178"/>
      <c r="BJ1275" s="191"/>
      <c r="BK1275" s="191"/>
      <c r="BL1275" s="191"/>
      <c r="BM1275" s="178"/>
      <c r="BN1275" s="178"/>
      <c r="BO1275" s="178"/>
      <c r="BP1275" s="178"/>
      <c r="BQ1275" s="178"/>
      <c r="BR1275" s="178"/>
      <c r="BS1275" s="178"/>
      <c r="BT1275" s="178"/>
      <c r="BU1275" s="179"/>
      <c r="BV1275" s="180"/>
      <c r="BW1275" s="181"/>
      <c r="BX1275" s="177"/>
      <c r="BY1275"/>
      <c r="CA1275"/>
    </row>
    <row r="1276" spans="2:79" ht="18.75">
      <c r="B1276" s="1170" t="s">
        <v>1477</v>
      </c>
      <c r="C1276" s="335">
        <v>22175345000119</v>
      </c>
      <c r="D1276" s="1170" t="s">
        <v>11</v>
      </c>
      <c r="E1276" s="1170" t="s">
        <v>620</v>
      </c>
      <c r="F1276" s="1170" t="s">
        <v>685</v>
      </c>
      <c r="G1276" s="1172" t="s">
        <v>738</v>
      </c>
      <c r="H1276" s="1172" t="s">
        <v>34</v>
      </c>
      <c r="I1276" s="1172" t="s">
        <v>1318</v>
      </c>
      <c r="J1276" s="1172" t="s">
        <v>608</v>
      </c>
      <c r="K1276" s="1172" t="s">
        <v>48</v>
      </c>
      <c r="L1276" s="740" t="s">
        <v>1414</v>
      </c>
      <c r="M1276" s="740" t="s">
        <v>34</v>
      </c>
      <c r="N1276" s="1172" t="s">
        <v>4073</v>
      </c>
      <c r="O1276" s="1172" t="s">
        <v>1320</v>
      </c>
      <c r="P1276" s="783">
        <v>42248</v>
      </c>
      <c r="Q1276" s="741">
        <v>30.224115000000001</v>
      </c>
      <c r="R1276" s="741">
        <v>23.682486566037745</v>
      </c>
      <c r="S1276" s="784">
        <v>29</v>
      </c>
      <c r="T1276" s="742">
        <v>4.0752940709374741E-2</v>
      </c>
      <c r="U1276" s="743">
        <v>1.2538072622323291</v>
      </c>
      <c r="V1276" s="742">
        <v>0.17242269207875549</v>
      </c>
      <c r="W1276" s="743">
        <v>1.3033856777284014</v>
      </c>
      <c r="X1276" s="742">
        <v>0.29169517389408495</v>
      </c>
      <c r="Y1276" s="743">
        <v>1.4208847888505083</v>
      </c>
      <c r="Z1276" s="742">
        <v>0.3660768095102398</v>
      </c>
      <c r="AA1276" s="743">
        <v>1.5773927805048158</v>
      </c>
      <c r="AB1276" s="742">
        <v>4.7675851847641608E-2</v>
      </c>
      <c r="AC1276" s="744">
        <v>0.84181777236848709</v>
      </c>
      <c r="AD1276" s="785">
        <v>12167116000107</v>
      </c>
      <c r="AE1276" s="1178" t="s">
        <v>1929</v>
      </c>
      <c r="AF1276" s="786" t="s">
        <v>1741</v>
      </c>
      <c r="AG1276" s="787" t="s">
        <v>1427</v>
      </c>
      <c r="AH1276" s="787" t="s">
        <v>1726</v>
      </c>
      <c r="AI1276" s="787">
        <v>5000</v>
      </c>
      <c r="AJ1276" s="787">
        <v>5000</v>
      </c>
      <c r="AK1276" s="787">
        <v>5000</v>
      </c>
      <c r="AL1276" s="742">
        <v>1.2500000000000001E-2</v>
      </c>
      <c r="AM1276" s="742">
        <v>0</v>
      </c>
      <c r="AN1276" s="743" t="s">
        <v>2426</v>
      </c>
      <c r="AO1276" s="1172" t="s">
        <v>34</v>
      </c>
      <c r="AP1276" s="1178" t="s">
        <v>1930</v>
      </c>
      <c r="AQ1276" s="745" t="s">
        <v>2428</v>
      </c>
      <c r="AR1276" s="742">
        <v>0</v>
      </c>
      <c r="AS1276" s="742">
        <v>0</v>
      </c>
      <c r="AT1276" s="742" t="s">
        <v>1414</v>
      </c>
      <c r="AU1276" s="742" t="s">
        <v>2724</v>
      </c>
      <c r="AX1276"/>
      <c r="AY1276" s="190"/>
      <c r="AZ1276" s="176"/>
      <c r="BA1276" s="176"/>
      <c r="BB1276" s="176"/>
      <c r="BC1276" s="751"/>
      <c r="BD1276" s="176"/>
      <c r="BE1276" s="176"/>
      <c r="BF1276" s="176"/>
      <c r="BG1276" s="176"/>
      <c r="BH1276" s="751"/>
      <c r="BI1276" s="178"/>
      <c r="BJ1276" s="191"/>
      <c r="BK1276" s="191"/>
      <c r="BL1276" s="191"/>
      <c r="BM1276" s="178"/>
      <c r="BN1276" s="178"/>
      <c r="BO1276" s="178"/>
      <c r="BP1276" s="178"/>
      <c r="BQ1276" s="178"/>
      <c r="BR1276" s="178"/>
      <c r="BS1276" s="178"/>
      <c r="BT1276" s="178"/>
      <c r="BU1276" s="179"/>
      <c r="BV1276" s="180"/>
      <c r="BW1276" s="181"/>
      <c r="BX1276" s="177"/>
      <c r="BY1276"/>
      <c r="CA1276"/>
    </row>
    <row r="1277" spans="2:79" ht="18.75">
      <c r="B1277" s="1170" t="s">
        <v>430</v>
      </c>
      <c r="C1277" s="335">
        <v>24572582000149</v>
      </c>
      <c r="D1277" s="1170" t="s">
        <v>13</v>
      </c>
      <c r="E1277" s="1170" t="s">
        <v>615</v>
      </c>
      <c r="F1277" s="1170" t="s">
        <v>619</v>
      </c>
      <c r="G1277" s="1172" t="s">
        <v>34</v>
      </c>
      <c r="H1277" s="1172" t="s">
        <v>1336</v>
      </c>
      <c r="I1277" s="1172" t="s">
        <v>34</v>
      </c>
      <c r="J1277" s="1172" t="s">
        <v>611</v>
      </c>
      <c r="K1277" s="1172" t="s">
        <v>48</v>
      </c>
      <c r="L1277" s="740" t="s">
        <v>1414</v>
      </c>
      <c r="M1277" s="740" t="s">
        <v>34</v>
      </c>
      <c r="N1277" s="1172" t="s">
        <v>4074</v>
      </c>
      <c r="O1277" s="1172" t="s">
        <v>1320</v>
      </c>
      <c r="P1277" s="783">
        <v>42592</v>
      </c>
      <c r="Q1277" s="741">
        <v>306.660169</v>
      </c>
      <c r="R1277" s="741">
        <v>363.51300696721324</v>
      </c>
      <c r="S1277" s="784">
        <v>31</v>
      </c>
      <c r="T1277" s="742">
        <v>1.197536072584704E-2</v>
      </c>
      <c r="U1277" s="743">
        <v>0.36843462053438653</v>
      </c>
      <c r="V1277" s="742">
        <v>4.1616114178912866E-2</v>
      </c>
      <c r="W1277" s="743">
        <v>0.31458647658006333</v>
      </c>
      <c r="X1277" s="742">
        <v>6.6650901714544908E-2</v>
      </c>
      <c r="Y1277" s="743">
        <v>0.32466513293687216</v>
      </c>
      <c r="Z1277" s="742">
        <v>8.1701433649712385E-2</v>
      </c>
      <c r="AA1277" s="743">
        <v>0.35204429302245838</v>
      </c>
      <c r="AB1277" s="742">
        <v>4.3811575377933745E-2</v>
      </c>
      <c r="AC1277" s="744">
        <v>-2.0695945699172267</v>
      </c>
      <c r="AD1277" s="785">
        <v>24572601000137</v>
      </c>
      <c r="AE1277" s="1178" t="s">
        <v>1836</v>
      </c>
      <c r="AF1277" s="786" t="s">
        <v>1765</v>
      </c>
      <c r="AG1277" s="787" t="s">
        <v>719</v>
      </c>
      <c r="AH1277" s="787" t="s">
        <v>1730</v>
      </c>
      <c r="AI1277" s="787">
        <v>1000</v>
      </c>
      <c r="AJ1277" s="787">
        <v>500</v>
      </c>
      <c r="AK1277" s="787">
        <v>1000</v>
      </c>
      <c r="AL1277" s="742">
        <v>0.02</v>
      </c>
      <c r="AM1277" s="742">
        <v>0.2</v>
      </c>
      <c r="AN1277" s="743" t="s">
        <v>64</v>
      </c>
      <c r="AO1277" s="1172" t="s">
        <v>34</v>
      </c>
      <c r="AP1277" s="1178" t="s">
        <v>1742</v>
      </c>
      <c r="AQ1277" s="745" t="s">
        <v>668</v>
      </c>
      <c r="AR1277" s="742">
        <v>5.1840000000000002E-3</v>
      </c>
      <c r="AS1277" s="742">
        <v>5.1840000000000002E-3</v>
      </c>
      <c r="AT1277" s="742" t="s">
        <v>1414</v>
      </c>
      <c r="AU1277" s="742" t="s">
        <v>2724</v>
      </c>
      <c r="AX1277"/>
      <c r="AY1277" s="190"/>
      <c r="AZ1277" s="176"/>
      <c r="BA1277" s="176"/>
      <c r="BB1277" s="176"/>
      <c r="BC1277" s="751"/>
      <c r="BD1277" s="176"/>
      <c r="BE1277" s="176"/>
      <c r="BF1277" s="176"/>
      <c r="BG1277" s="176"/>
      <c r="BH1277" s="751"/>
      <c r="BI1277" s="178"/>
      <c r="BJ1277" s="191"/>
      <c r="BK1277" s="191"/>
      <c r="BL1277" s="191"/>
      <c r="BM1277" s="178"/>
      <c r="BN1277" s="178"/>
      <c r="BO1277" s="178"/>
      <c r="BP1277" s="178"/>
      <c r="BQ1277" s="178"/>
      <c r="BR1277" s="178"/>
      <c r="BS1277" s="178"/>
      <c r="BT1277" s="178"/>
      <c r="BU1277" s="179"/>
      <c r="BV1277" s="180"/>
      <c r="BW1277" s="181"/>
      <c r="BX1277" s="177"/>
      <c r="BY1277"/>
      <c r="CA1277"/>
    </row>
    <row r="1278" spans="2:79" ht="18.75">
      <c r="B1278" s="1170" t="s">
        <v>1253</v>
      </c>
      <c r="C1278" s="335">
        <v>35002827000119</v>
      </c>
      <c r="D1278" s="1170" t="s">
        <v>13</v>
      </c>
      <c r="E1278" s="1170" t="s">
        <v>615</v>
      </c>
      <c r="F1278" s="1170" t="s">
        <v>619</v>
      </c>
      <c r="G1278" s="1172" t="s">
        <v>34</v>
      </c>
      <c r="H1278" s="1172" t="s">
        <v>1336</v>
      </c>
      <c r="I1278" s="1172" t="s">
        <v>34</v>
      </c>
      <c r="J1278" s="1172" t="s">
        <v>1414</v>
      </c>
      <c r="K1278" s="1172" t="s">
        <v>48</v>
      </c>
      <c r="L1278" s="740" t="s">
        <v>1414</v>
      </c>
      <c r="M1278" s="740" t="s">
        <v>1411</v>
      </c>
      <c r="N1278" s="1172" t="s">
        <v>4075</v>
      </c>
      <c r="O1278" s="1172" t="s">
        <v>1320</v>
      </c>
      <c r="P1278" s="783">
        <v>43784</v>
      </c>
      <c r="Q1278" s="741">
        <v>0</v>
      </c>
      <c r="R1278" s="741">
        <v>2.1960285779069779</v>
      </c>
      <c r="S1278" s="784">
        <v>10</v>
      </c>
      <c r="T1278" s="742">
        <v>9.865244129273476E-3</v>
      </c>
      <c r="U1278" s="743">
        <v>0.30351465483649293</v>
      </c>
      <c r="V1278" s="742">
        <v>0.14399724209096809</v>
      </c>
      <c r="W1278" s="743">
        <v>1.0885106867953955</v>
      </c>
      <c r="X1278" s="742">
        <v>0.21001688055816414</v>
      </c>
      <c r="Y1278" s="743">
        <v>1.0230192944339993</v>
      </c>
      <c r="Z1278" s="742">
        <v>0.21683965117381954</v>
      </c>
      <c r="AA1278" s="743">
        <v>0.93434298869237187</v>
      </c>
      <c r="AB1278" s="742">
        <v>3.8617854772972172E-2</v>
      </c>
      <c r="AC1278" s="744">
        <v>0.30319989236064743</v>
      </c>
      <c r="AD1278" s="785">
        <v>35002795000151</v>
      </c>
      <c r="AE1278" s="1178" t="s">
        <v>1836</v>
      </c>
      <c r="AF1278" s="786" t="s">
        <v>1741</v>
      </c>
      <c r="AG1278" s="787" t="s">
        <v>1427</v>
      </c>
      <c r="AH1278" s="787" t="s">
        <v>1730</v>
      </c>
      <c r="AI1278" s="787">
        <v>1000</v>
      </c>
      <c r="AJ1278" s="787">
        <v>100</v>
      </c>
      <c r="AK1278" s="787">
        <v>1000</v>
      </c>
      <c r="AL1278" s="742">
        <v>0.01</v>
      </c>
      <c r="AM1278" s="742">
        <v>0</v>
      </c>
      <c r="AN1278" s="743" t="s">
        <v>34</v>
      </c>
      <c r="AO1278" s="1172" t="s">
        <v>34</v>
      </c>
      <c r="AP1278" s="1178" t="s">
        <v>1742</v>
      </c>
      <c r="AQ1278" s="745" t="s">
        <v>664</v>
      </c>
      <c r="AR1278" s="742">
        <v>2E-3</v>
      </c>
      <c r="AS1278" s="742">
        <v>2E-3</v>
      </c>
      <c r="AT1278" s="742" t="s">
        <v>1414</v>
      </c>
      <c r="AU1278" s="742" t="s">
        <v>2724</v>
      </c>
      <c r="AX1278"/>
      <c r="AY1278" s="190"/>
      <c r="AZ1278" s="176"/>
      <c r="BA1278" s="176"/>
      <c r="BB1278" s="176"/>
      <c r="BC1278" s="751"/>
      <c r="BD1278" s="176"/>
      <c r="BE1278" s="176"/>
      <c r="BF1278" s="176"/>
      <c r="BG1278" s="176"/>
      <c r="BH1278" s="751"/>
      <c r="BI1278" s="178"/>
      <c r="BJ1278" s="191"/>
      <c r="BK1278" s="191"/>
      <c r="BL1278" s="191"/>
      <c r="BM1278" s="178"/>
      <c r="BN1278" s="178"/>
      <c r="BO1278" s="178"/>
      <c r="BP1278" s="178"/>
      <c r="BQ1278" s="178"/>
      <c r="BR1278" s="178"/>
      <c r="BS1278" s="178"/>
      <c r="BT1278" s="178"/>
      <c r="BU1278" s="179"/>
      <c r="BV1278" s="180"/>
      <c r="BW1278" s="181"/>
      <c r="BX1278" s="177"/>
      <c r="BY1278"/>
      <c r="CA1278"/>
    </row>
    <row r="1279" spans="2:79" ht="18.75">
      <c r="B1279" s="1170" t="s">
        <v>1703</v>
      </c>
      <c r="C1279" s="335">
        <v>35002795000151</v>
      </c>
      <c r="D1279" s="1170" t="s">
        <v>13</v>
      </c>
      <c r="E1279" s="1170" t="s">
        <v>615</v>
      </c>
      <c r="F1279" s="1170" t="s">
        <v>619</v>
      </c>
      <c r="G1279" s="1172" t="s">
        <v>34</v>
      </c>
      <c r="H1279" s="1172" t="s">
        <v>1336</v>
      </c>
      <c r="I1279" s="1172" t="s">
        <v>34</v>
      </c>
      <c r="J1279" s="1172" t="s">
        <v>1414</v>
      </c>
      <c r="K1279" s="1172" t="s">
        <v>48</v>
      </c>
      <c r="L1279" s="740" t="s">
        <v>1414</v>
      </c>
      <c r="M1279" s="740" t="s">
        <v>34</v>
      </c>
      <c r="N1279" s="1172" t="s">
        <v>4076</v>
      </c>
      <c r="O1279" s="1172" t="s">
        <v>1320</v>
      </c>
      <c r="P1279" s="783">
        <v>43784</v>
      </c>
      <c r="Q1279" s="741">
        <v>34.57936145</v>
      </c>
      <c r="R1279" s="741">
        <v>29.721747724444462</v>
      </c>
      <c r="S1279" s="784">
        <v>10</v>
      </c>
      <c r="T1279" s="742">
        <v>1.619669623169151E-2</v>
      </c>
      <c r="U1279" s="743">
        <v>0.49830846574451743</v>
      </c>
      <c r="V1279" s="742">
        <v>0.15081090832171129</v>
      </c>
      <c r="W1279" s="743">
        <v>1.1400168712245073</v>
      </c>
      <c r="X1279" s="742">
        <v>0.22727194159201414</v>
      </c>
      <c r="Y1279" s="743">
        <v>1.1070709207477993</v>
      </c>
      <c r="Z1279" s="742">
        <v>0.23543088804303203</v>
      </c>
      <c r="AA1279" s="743">
        <v>1.0144509935053083</v>
      </c>
      <c r="AB1279" s="742">
        <v>3.8885082506649592E-2</v>
      </c>
      <c r="AC1279" s="744">
        <v>0.47634194007277719</v>
      </c>
      <c r="AD1279" s="785">
        <v>34719487000189</v>
      </c>
      <c r="AE1279" s="1178" t="s">
        <v>1836</v>
      </c>
      <c r="AF1279" s="786" t="s">
        <v>1741</v>
      </c>
      <c r="AG1279" s="787" t="s">
        <v>1427</v>
      </c>
      <c r="AH1279" s="787" t="s">
        <v>1730</v>
      </c>
      <c r="AI1279" s="787">
        <v>1000</v>
      </c>
      <c r="AJ1279" s="787">
        <v>100</v>
      </c>
      <c r="AK1279" s="787">
        <v>1000</v>
      </c>
      <c r="AL1279" s="742">
        <v>0.02</v>
      </c>
      <c r="AM1279" s="742">
        <v>0.2</v>
      </c>
      <c r="AN1279" s="743" t="s">
        <v>34</v>
      </c>
      <c r="AO1279" s="1172" t="s">
        <v>34</v>
      </c>
      <c r="AP1279" s="1178" t="s">
        <v>1742</v>
      </c>
      <c r="AQ1279" s="745" t="s">
        <v>664</v>
      </c>
      <c r="AR1279" s="742">
        <v>4.0000000000000001E-3</v>
      </c>
      <c r="AS1279" s="742">
        <v>4.0000000000000001E-3</v>
      </c>
      <c r="AT1279" s="742" t="s">
        <v>1414</v>
      </c>
      <c r="AU1279" s="742" t="s">
        <v>2724</v>
      </c>
      <c r="AX1279"/>
      <c r="AY1279" s="190"/>
      <c r="AZ1279" s="176"/>
      <c r="BA1279" s="176"/>
      <c r="BB1279" s="176"/>
      <c r="BC1279" s="751"/>
      <c r="BD1279" s="176"/>
      <c r="BE1279" s="176"/>
      <c r="BF1279" s="176"/>
      <c r="BG1279" s="176"/>
      <c r="BH1279" s="751"/>
      <c r="BI1279" s="178"/>
      <c r="BJ1279" s="191"/>
      <c r="BK1279" s="191"/>
      <c r="BL1279" s="191"/>
      <c r="BM1279" s="178"/>
      <c r="BN1279" s="178"/>
      <c r="BO1279" s="178"/>
      <c r="BP1279" s="178"/>
      <c r="BQ1279" s="178"/>
      <c r="BR1279" s="178"/>
      <c r="BS1279" s="178"/>
      <c r="BT1279" s="178"/>
      <c r="BU1279" s="179"/>
      <c r="BV1279" s="180"/>
      <c r="BW1279" s="181"/>
      <c r="BX1279" s="177"/>
      <c r="BY1279"/>
      <c r="CA1279"/>
    </row>
    <row r="1280" spans="2:79" ht="18.75">
      <c r="B1280" s="1170" t="s">
        <v>4777</v>
      </c>
      <c r="C1280" s="335">
        <v>41727273000110</v>
      </c>
      <c r="D1280" s="1170" t="s">
        <v>13</v>
      </c>
      <c r="E1280" s="1170" t="s">
        <v>615</v>
      </c>
      <c r="F1280" s="1170" t="s">
        <v>619</v>
      </c>
      <c r="G1280" s="1172" t="s">
        <v>34</v>
      </c>
      <c r="H1280" s="1172" t="s">
        <v>1336</v>
      </c>
      <c r="I1280" s="1172" t="s">
        <v>34</v>
      </c>
      <c r="J1280" s="1172" t="s">
        <v>608</v>
      </c>
      <c r="K1280" s="1172" t="s">
        <v>48</v>
      </c>
      <c r="L1280" s="740" t="s">
        <v>1414</v>
      </c>
      <c r="M1280" s="740" t="s">
        <v>34</v>
      </c>
      <c r="N1280" s="1172" t="s">
        <v>4778</v>
      </c>
      <c r="O1280" s="1172" t="s">
        <v>1320</v>
      </c>
      <c r="P1280" s="783">
        <v>44406</v>
      </c>
      <c r="Q1280" s="741">
        <v>3.01020719</v>
      </c>
      <c r="R1280" s="741">
        <v>3.0315936529629628</v>
      </c>
      <c r="S1280" s="784">
        <v>24</v>
      </c>
      <c r="T1280" s="742">
        <v>-1.827393564028057E-3</v>
      </c>
      <c r="U1280" s="743">
        <v>-5.62216930030753E-2</v>
      </c>
      <c r="V1280" s="742">
        <v>-1.827393564028057E-3</v>
      </c>
      <c r="W1280" s="743">
        <v>-1.3813718891706678E-2</v>
      </c>
      <c r="X1280" s="742"/>
      <c r="Y1280" s="743"/>
      <c r="Z1280" s="742"/>
      <c r="AA1280" s="743"/>
      <c r="AB1280" s="742">
        <v>3.5706614497998154E-2</v>
      </c>
      <c r="AC1280" s="744">
        <v>-3.7560465513231702</v>
      </c>
      <c r="AD1280" s="785">
        <v>36620541000160</v>
      </c>
      <c r="AE1280" s="1178" t="s">
        <v>1859</v>
      </c>
      <c r="AF1280" s="786" t="s">
        <v>1741</v>
      </c>
      <c r="AG1280" s="787" t="s">
        <v>1427</v>
      </c>
      <c r="AH1280" s="787" t="s">
        <v>2116</v>
      </c>
      <c r="AI1280" s="787">
        <v>0</v>
      </c>
      <c r="AJ1280" s="787">
        <v>0</v>
      </c>
      <c r="AK1280" s="787">
        <v>0</v>
      </c>
      <c r="AL1280" s="742">
        <v>0.02</v>
      </c>
      <c r="AM1280" s="742">
        <v>0.2</v>
      </c>
      <c r="AN1280" s="743" t="s">
        <v>2119</v>
      </c>
      <c r="AO1280" s="1172" t="s">
        <v>4626</v>
      </c>
      <c r="AP1280" s="1178" t="s">
        <v>1742</v>
      </c>
      <c r="AQ1280" s="745" t="s">
        <v>2174</v>
      </c>
      <c r="AR1280" s="742">
        <v>0</v>
      </c>
      <c r="AS1280" s="742">
        <v>0</v>
      </c>
      <c r="AT1280" s="742" t="s">
        <v>1414</v>
      </c>
      <c r="AU1280" s="742" t="s">
        <v>2724</v>
      </c>
      <c r="AX1280"/>
      <c r="AY1280" s="190"/>
      <c r="AZ1280" s="176"/>
      <c r="BA1280" s="176"/>
      <c r="BB1280" s="176"/>
      <c r="BC1280" s="751"/>
      <c r="BD1280" s="176"/>
      <c r="BE1280" s="176"/>
      <c r="BF1280" s="176"/>
      <c r="BG1280" s="176"/>
      <c r="BH1280" s="751"/>
      <c r="BI1280" s="178"/>
      <c r="BJ1280" s="191"/>
      <c r="BK1280" s="191"/>
      <c r="BL1280" s="191"/>
      <c r="BM1280" s="178"/>
      <c r="BN1280" s="178"/>
      <c r="BO1280" s="178"/>
      <c r="BP1280" s="178"/>
      <c r="BQ1280" s="178"/>
      <c r="BR1280" s="178"/>
      <c r="BS1280" s="178"/>
      <c r="BT1280" s="178"/>
      <c r="BU1280" s="179"/>
      <c r="BV1280" s="180"/>
      <c r="BW1280" s="181"/>
      <c r="BX1280" s="177"/>
      <c r="BY1280"/>
      <c r="CA1280"/>
    </row>
    <row r="1281" spans="2:79" ht="18.75">
      <c r="B1281" s="1170" t="s">
        <v>1254</v>
      </c>
      <c r="C1281" s="335">
        <v>19587174000120</v>
      </c>
      <c r="D1281" s="1170" t="s">
        <v>14</v>
      </c>
      <c r="E1281" s="1170" t="s">
        <v>607</v>
      </c>
      <c r="F1281" s="1170" t="s">
        <v>1414</v>
      </c>
      <c r="G1281" s="1172" t="s">
        <v>1414</v>
      </c>
      <c r="H1281" s="1172" t="s">
        <v>34</v>
      </c>
      <c r="I1281" s="1172" t="s">
        <v>34</v>
      </c>
      <c r="J1281" s="1172" t="s">
        <v>611</v>
      </c>
      <c r="K1281" s="1172" t="s">
        <v>1414</v>
      </c>
      <c r="L1281" s="740" t="s">
        <v>1414</v>
      </c>
      <c r="M1281" s="740" t="s">
        <v>1411</v>
      </c>
      <c r="N1281" s="1172" t="s">
        <v>4078</v>
      </c>
      <c r="O1281" s="1172" t="s">
        <v>1320</v>
      </c>
      <c r="P1281" s="783">
        <v>41726</v>
      </c>
      <c r="Q1281" s="741">
        <v>110.904437</v>
      </c>
      <c r="R1281" s="741">
        <v>123.53399858469945</v>
      </c>
      <c r="S1281" s="784">
        <v>32</v>
      </c>
      <c r="T1281" s="742">
        <v>-2.2853856818242257E-2</v>
      </c>
      <c r="U1281" s="743">
        <v>-0.7031230421646204</v>
      </c>
      <c r="V1281" s="742">
        <v>0.30546108202895206</v>
      </c>
      <c r="W1281" s="743">
        <v>2.3090556969038953</v>
      </c>
      <c r="X1281" s="742">
        <v>0.30546108202895206</v>
      </c>
      <c r="Y1281" s="743">
        <v>1.4879403016737967</v>
      </c>
      <c r="Z1281" s="742">
        <v>0.30546108202895206</v>
      </c>
      <c r="AA1281" s="743">
        <v>1.3162049411495995</v>
      </c>
      <c r="AB1281" s="742">
        <v>0.38410480527475005</v>
      </c>
      <c r="AC1281" s="744">
        <v>0.45084770346592729</v>
      </c>
      <c r="AD1281" s="785">
        <v>19587181000122</v>
      </c>
      <c r="AE1281" s="1178" t="s">
        <v>1859</v>
      </c>
      <c r="AF1281" s="786" t="s">
        <v>1765</v>
      </c>
      <c r="AG1281" s="787" t="s">
        <v>1427</v>
      </c>
      <c r="AH1281" s="787" t="s">
        <v>1726</v>
      </c>
      <c r="AI1281" s="787">
        <v>25000</v>
      </c>
      <c r="AJ1281" s="787">
        <v>500</v>
      </c>
      <c r="AK1281" s="787">
        <v>1000</v>
      </c>
      <c r="AL1281" s="742">
        <v>0.01</v>
      </c>
      <c r="AM1281" s="742">
        <v>0.1</v>
      </c>
      <c r="AN1281" s="743" t="s">
        <v>2124</v>
      </c>
      <c r="AO1281" s="1172" t="s">
        <v>34</v>
      </c>
      <c r="AP1281" s="1178" t="s">
        <v>1742</v>
      </c>
      <c r="AQ1281" s="745" t="s">
        <v>679</v>
      </c>
      <c r="AR1281" s="742">
        <v>1.66666666666667E-3</v>
      </c>
      <c r="AS1281" s="742">
        <v>1.66666666666667E-3</v>
      </c>
      <c r="AT1281" s="742" t="s">
        <v>1414</v>
      </c>
      <c r="AU1281" s="742" t="s">
        <v>2724</v>
      </c>
      <c r="AX1281"/>
      <c r="AY1281" s="190"/>
      <c r="AZ1281" s="176"/>
      <c r="BA1281" s="176"/>
      <c r="BB1281" s="176"/>
      <c r="BC1281" s="751"/>
      <c r="BD1281" s="176"/>
      <c r="BE1281" s="176"/>
      <c r="BF1281" s="176"/>
      <c r="BG1281" s="176"/>
      <c r="BH1281" s="751"/>
      <c r="BI1281" s="178"/>
      <c r="BJ1281" s="191"/>
      <c r="BK1281" s="191"/>
      <c r="BL1281" s="191"/>
      <c r="BM1281" s="178"/>
      <c r="BN1281" s="178"/>
      <c r="BO1281" s="178"/>
      <c r="BP1281" s="178"/>
      <c r="BQ1281" s="178"/>
      <c r="BR1281" s="178"/>
      <c r="BS1281" s="178"/>
      <c r="BT1281" s="178"/>
      <c r="BU1281" s="179"/>
      <c r="BV1281" s="180"/>
      <c r="BW1281" s="181"/>
      <c r="BX1281" s="177"/>
      <c r="BY1281"/>
      <c r="CA1281"/>
    </row>
    <row r="1282" spans="2:79" ht="18.75">
      <c r="B1282" s="1170" t="s">
        <v>431</v>
      </c>
      <c r="C1282" s="335">
        <v>40226025000122</v>
      </c>
      <c r="D1282" s="1170" t="s">
        <v>14</v>
      </c>
      <c r="E1282" s="1170" t="s">
        <v>607</v>
      </c>
      <c r="F1282" s="1170" t="s">
        <v>1414</v>
      </c>
      <c r="G1282" s="1172" t="s">
        <v>1414</v>
      </c>
      <c r="H1282" s="1172" t="s">
        <v>34</v>
      </c>
      <c r="I1282" s="1172" t="s">
        <v>34</v>
      </c>
      <c r="J1282" s="1172" t="s">
        <v>608</v>
      </c>
      <c r="K1282" s="1172" t="s">
        <v>48</v>
      </c>
      <c r="L1282" s="740" t="s">
        <v>1414</v>
      </c>
      <c r="M1282" s="740" t="s">
        <v>34</v>
      </c>
      <c r="N1282" s="1172" t="s">
        <v>4079</v>
      </c>
      <c r="O1282" s="1172" t="s">
        <v>1320</v>
      </c>
      <c r="P1282" s="783">
        <v>44310</v>
      </c>
      <c r="Q1282" s="741">
        <v>114.98792987</v>
      </c>
      <c r="R1282" s="741">
        <v>141.79945854257147</v>
      </c>
      <c r="S1282" s="784">
        <v>32</v>
      </c>
      <c r="T1282" s="742">
        <v>-4.9661850095017335E-2</v>
      </c>
      <c r="U1282" s="743">
        <v>-1.5278992686459645</v>
      </c>
      <c r="V1282" s="742">
        <v>-0.19991837121405553</v>
      </c>
      <c r="W1282" s="743">
        <v>-1.5112323013502891</v>
      </c>
      <c r="X1282" s="742"/>
      <c r="Y1282" s="743"/>
      <c r="Z1282" s="742"/>
      <c r="AA1282" s="743"/>
      <c r="AB1282" s="742">
        <v>0.23511993443558268</v>
      </c>
      <c r="AC1282" s="744">
        <v>-1.4129243642915192</v>
      </c>
      <c r="AD1282" s="785">
        <v>0</v>
      </c>
      <c r="AE1282" s="1178" t="s">
        <v>1835</v>
      </c>
      <c r="AF1282" s="786" t="s">
        <v>1765</v>
      </c>
      <c r="AG1282" s="787" t="s">
        <v>719</v>
      </c>
      <c r="AH1282" s="787" t="s">
        <v>1730</v>
      </c>
      <c r="AI1282" s="787">
        <v>500</v>
      </c>
      <c r="AJ1282" s="787">
        <v>500</v>
      </c>
      <c r="AK1282" s="787">
        <v>500</v>
      </c>
      <c r="AL1282" s="742">
        <v>1.9699999999999999E-2</v>
      </c>
      <c r="AM1282" s="742">
        <v>0.2</v>
      </c>
      <c r="AN1282" s="743" t="s">
        <v>666</v>
      </c>
      <c r="AO1282" s="1172" t="s">
        <v>34</v>
      </c>
      <c r="AP1282" s="1178" t="s">
        <v>1727</v>
      </c>
      <c r="AQ1282" s="745" t="s">
        <v>659</v>
      </c>
      <c r="AR1282" s="742">
        <v>4.9175E-3</v>
      </c>
      <c r="AS1282" s="742">
        <v>4.9175E-3</v>
      </c>
      <c r="AT1282" s="742" t="s">
        <v>1414</v>
      </c>
      <c r="AU1282" s="742" t="s">
        <v>2724</v>
      </c>
      <c r="AX1282"/>
      <c r="AY1282" s="190"/>
      <c r="AZ1282" s="176"/>
      <c r="BA1282" s="176"/>
      <c r="BB1282" s="176"/>
      <c r="BC1282" s="751"/>
      <c r="BD1282" s="176"/>
      <c r="BE1282" s="176"/>
      <c r="BF1282" s="176"/>
      <c r="BG1282" s="176"/>
      <c r="BH1282" s="751"/>
      <c r="BI1282" s="178"/>
      <c r="BJ1282" s="191"/>
      <c r="BK1282" s="191"/>
      <c r="BL1282" s="191"/>
      <c r="BM1282" s="178"/>
      <c r="BN1282" s="178"/>
      <c r="BO1282" s="178"/>
      <c r="BP1282" s="178"/>
      <c r="BQ1282" s="178"/>
      <c r="BR1282" s="178"/>
      <c r="BS1282" s="178"/>
      <c r="BT1282" s="178"/>
      <c r="BU1282" s="179"/>
      <c r="BV1282" s="180"/>
      <c r="BW1282" s="181"/>
      <c r="BX1282" s="177"/>
      <c r="BY1282"/>
      <c r="CA1282"/>
    </row>
    <row r="1283" spans="2:79" ht="18.75">
      <c r="B1283" s="1170" t="s">
        <v>432</v>
      </c>
      <c r="C1283" s="335">
        <v>12440825000106</v>
      </c>
      <c r="D1283" s="1170" t="s">
        <v>13</v>
      </c>
      <c r="E1283" s="1170" t="s">
        <v>615</v>
      </c>
      <c r="F1283" s="1170" t="s">
        <v>619</v>
      </c>
      <c r="G1283" s="1172" t="s">
        <v>34</v>
      </c>
      <c r="H1283" s="1172" t="s">
        <v>1336</v>
      </c>
      <c r="I1283" s="1172" t="s">
        <v>34</v>
      </c>
      <c r="J1283" s="1172" t="s">
        <v>1414</v>
      </c>
      <c r="K1283" s="1172" t="s">
        <v>48</v>
      </c>
      <c r="L1283" s="740" t="s">
        <v>1414</v>
      </c>
      <c r="M1283" s="740" t="s">
        <v>1411</v>
      </c>
      <c r="N1283" s="1172" t="s">
        <v>4080</v>
      </c>
      <c r="O1283" s="1172" t="s">
        <v>1320</v>
      </c>
      <c r="P1283" s="783">
        <v>40635</v>
      </c>
      <c r="Q1283" s="741">
        <v>359.38432799999998</v>
      </c>
      <c r="R1283" s="741">
        <v>461.76868197570849</v>
      </c>
      <c r="S1283" s="784">
        <v>1</v>
      </c>
      <c r="T1283" s="742">
        <v>3.2846651606118549E-2</v>
      </c>
      <c r="U1283" s="743">
        <v>1.010561927725939</v>
      </c>
      <c r="V1283" s="742">
        <v>0.1176236500254193</v>
      </c>
      <c r="W1283" s="743">
        <v>0.88914619622830326</v>
      </c>
      <c r="X1283" s="742">
        <v>0.18682922637592347</v>
      </c>
      <c r="Y1283" s="743">
        <v>0.91006924223795305</v>
      </c>
      <c r="Z1283" s="742">
        <v>0.21064615934474618</v>
      </c>
      <c r="AA1283" s="743">
        <v>0.90765577703762046</v>
      </c>
      <c r="AB1283" s="742">
        <v>7.4434507424175943E-3</v>
      </c>
      <c r="AC1283" s="744">
        <v>-1.9701430375048745</v>
      </c>
      <c r="AD1283" s="785">
        <v>0</v>
      </c>
      <c r="AE1283" s="1178" t="s">
        <v>1836</v>
      </c>
      <c r="AF1283" s="786" t="s">
        <v>1765</v>
      </c>
      <c r="AG1283" s="787" t="s">
        <v>719</v>
      </c>
      <c r="AH1283" s="787" t="s">
        <v>1730</v>
      </c>
      <c r="AI1283" s="787">
        <v>500</v>
      </c>
      <c r="AJ1283" s="787">
        <v>0</v>
      </c>
      <c r="AK1283" s="787">
        <v>500</v>
      </c>
      <c r="AL1283" s="742">
        <v>0.02</v>
      </c>
      <c r="AM1283" s="742">
        <v>0.2</v>
      </c>
      <c r="AN1283" s="743" t="s">
        <v>64</v>
      </c>
      <c r="AO1283" s="1172" t="s">
        <v>34</v>
      </c>
      <c r="AP1283" s="1178" t="s">
        <v>1742</v>
      </c>
      <c r="AQ1283" s="745" t="s">
        <v>688</v>
      </c>
      <c r="AR1283" s="742">
        <v>1.92E-3</v>
      </c>
      <c r="AS1283" s="742">
        <v>1.92E-3</v>
      </c>
      <c r="AT1283" s="742" t="s">
        <v>1414</v>
      </c>
      <c r="AU1283" s="742" t="s">
        <v>2724</v>
      </c>
      <c r="AX1283"/>
      <c r="AY1283" s="190"/>
      <c r="AZ1283" s="176"/>
      <c r="BA1283" s="176"/>
      <c r="BB1283" s="176"/>
      <c r="BC1283" s="751"/>
      <c r="BD1283" s="176"/>
      <c r="BE1283" s="176"/>
      <c r="BF1283" s="176"/>
      <c r="BG1283" s="176"/>
      <c r="BH1283" s="751"/>
      <c r="BI1283" s="178"/>
      <c r="BJ1283" s="191"/>
      <c r="BK1283" s="191"/>
      <c r="BL1283" s="191"/>
      <c r="BM1283" s="178"/>
      <c r="BN1283" s="178"/>
      <c r="BO1283" s="178"/>
      <c r="BP1283" s="178"/>
      <c r="BQ1283" s="178"/>
      <c r="BR1283" s="178"/>
      <c r="BS1283" s="178"/>
      <c r="BT1283" s="178"/>
      <c r="BU1283" s="179"/>
      <c r="BV1283" s="180"/>
      <c r="BW1283" s="181"/>
      <c r="BX1283" s="177"/>
      <c r="BY1283"/>
      <c r="CA1283"/>
    </row>
    <row r="1284" spans="2:79" ht="18.75">
      <c r="B1284" s="1170" t="s">
        <v>1255</v>
      </c>
      <c r="C1284" s="335">
        <v>12287682000144</v>
      </c>
      <c r="D1284" s="1170" t="s">
        <v>14</v>
      </c>
      <c r="E1284" s="1170" t="s">
        <v>607</v>
      </c>
      <c r="F1284" s="1170" t="s">
        <v>1414</v>
      </c>
      <c r="G1284" s="1172" t="s">
        <v>1414</v>
      </c>
      <c r="H1284" s="1172" t="s">
        <v>34</v>
      </c>
      <c r="I1284" s="1172" t="s">
        <v>34</v>
      </c>
      <c r="J1284" s="1172" t="s">
        <v>608</v>
      </c>
      <c r="K1284" s="1172" t="s">
        <v>48</v>
      </c>
      <c r="L1284" s="740" t="s">
        <v>1414</v>
      </c>
      <c r="M1284" s="740" t="s">
        <v>34</v>
      </c>
      <c r="N1284" s="1172" t="s">
        <v>4081</v>
      </c>
      <c r="O1284" s="1172" t="s">
        <v>1320</v>
      </c>
      <c r="P1284" s="783">
        <v>40632</v>
      </c>
      <c r="Q1284" s="741">
        <v>64.867248000000004</v>
      </c>
      <c r="R1284" s="741">
        <v>82.573365004065053</v>
      </c>
      <c r="S1284" s="784">
        <v>14</v>
      </c>
      <c r="T1284" s="742">
        <v>-5.3738282192591247E-2</v>
      </c>
      <c r="U1284" s="743">
        <v>-1.6533150074605967</v>
      </c>
      <c r="V1284" s="742">
        <v>-0.14101892654652859</v>
      </c>
      <c r="W1284" s="743">
        <v>-1.0659968646436961</v>
      </c>
      <c r="X1284" s="742">
        <v>-6.2933816300418388E-2</v>
      </c>
      <c r="Y1284" s="743">
        <v>-0.30655873078670082</v>
      </c>
      <c r="Z1284" s="742">
        <v>0.4110340662501164</v>
      </c>
      <c r="AA1284" s="743">
        <v>1.7711096463933096</v>
      </c>
      <c r="AB1284" s="742">
        <v>0.20440138848203399</v>
      </c>
      <c r="AC1284" s="744">
        <v>-1.3371104827458398</v>
      </c>
      <c r="AD1284" s="785">
        <v>0</v>
      </c>
      <c r="AE1284" s="1178" t="s">
        <v>1835</v>
      </c>
      <c r="AF1284" s="786" t="s">
        <v>1765</v>
      </c>
      <c r="AG1284" s="787" t="s">
        <v>719</v>
      </c>
      <c r="AH1284" s="787" t="s">
        <v>1730</v>
      </c>
      <c r="AI1284" s="787">
        <v>500</v>
      </c>
      <c r="AJ1284" s="787">
        <v>500</v>
      </c>
      <c r="AK1284" s="787">
        <v>500</v>
      </c>
      <c r="AL1284" s="742">
        <v>2.9700000000000001E-2</v>
      </c>
      <c r="AM1284" s="742">
        <v>0</v>
      </c>
      <c r="AN1284" s="743" t="s">
        <v>2119</v>
      </c>
      <c r="AO1284" s="1172" t="s">
        <v>34</v>
      </c>
      <c r="AP1284" s="1178" t="s">
        <v>1727</v>
      </c>
      <c r="AQ1284" s="745" t="s">
        <v>667</v>
      </c>
      <c r="AR1284" s="742">
        <v>7.4174999999999996E-3</v>
      </c>
      <c r="AS1284" s="742">
        <v>7.4174999999999996E-3</v>
      </c>
      <c r="AT1284" s="742" t="s">
        <v>1414</v>
      </c>
      <c r="AU1284" s="742" t="s">
        <v>2724</v>
      </c>
      <c r="AX1284"/>
      <c r="AY1284" s="190"/>
      <c r="AZ1284" s="176"/>
      <c r="BA1284" s="176"/>
      <c r="BB1284" s="176"/>
      <c r="BC1284" s="751"/>
      <c r="BD1284" s="176"/>
      <c r="BE1284" s="176"/>
      <c r="BF1284" s="176"/>
      <c r="BG1284" s="176"/>
      <c r="BH1284" s="751"/>
      <c r="BI1284" s="178"/>
      <c r="BJ1284" s="191"/>
      <c r="BK1284" s="191"/>
      <c r="BL1284" s="191"/>
      <c r="BM1284" s="178"/>
      <c r="BN1284" s="178"/>
      <c r="BO1284" s="178"/>
      <c r="BP1284" s="178"/>
      <c r="BQ1284" s="178"/>
      <c r="BR1284" s="178"/>
      <c r="BS1284" s="178"/>
      <c r="BT1284" s="178"/>
      <c r="BU1284" s="179"/>
      <c r="BV1284" s="180"/>
      <c r="BW1284" s="181"/>
      <c r="BX1284" s="177"/>
      <c r="BY1284"/>
      <c r="CA1284"/>
    </row>
    <row r="1285" spans="2:79" ht="18.75">
      <c r="B1285" s="1170" t="s">
        <v>1256</v>
      </c>
      <c r="C1285" s="335">
        <v>35636909000115</v>
      </c>
      <c r="D1285" s="1170" t="s">
        <v>14</v>
      </c>
      <c r="E1285" s="1170" t="s">
        <v>614</v>
      </c>
      <c r="F1285" s="1170" t="s">
        <v>1414</v>
      </c>
      <c r="G1285" s="1172" t="s">
        <v>1414</v>
      </c>
      <c r="H1285" s="1172" t="s">
        <v>865</v>
      </c>
      <c r="I1285" s="1172" t="s">
        <v>34</v>
      </c>
      <c r="J1285" s="1172" t="s">
        <v>608</v>
      </c>
      <c r="K1285" s="1172" t="s">
        <v>48</v>
      </c>
      <c r="L1285" s="740" t="s">
        <v>1414</v>
      </c>
      <c r="M1285" s="740" t="s">
        <v>34</v>
      </c>
      <c r="N1285" s="1172" t="s">
        <v>4082</v>
      </c>
      <c r="O1285" s="1172" t="s">
        <v>1320</v>
      </c>
      <c r="P1285" s="783">
        <v>43828</v>
      </c>
      <c r="Q1285" s="741">
        <v>202.23436783</v>
      </c>
      <c r="R1285" s="741">
        <v>236.08242237677686</v>
      </c>
      <c r="S1285" s="784">
        <v>32</v>
      </c>
      <c r="T1285" s="742">
        <v>-1.039093527185786E-2</v>
      </c>
      <c r="U1285" s="743">
        <v>-0.31968809804796378</v>
      </c>
      <c r="V1285" s="742">
        <v>-6.2396952483910639E-2</v>
      </c>
      <c r="W1285" s="743">
        <v>-0.4716739613616624</v>
      </c>
      <c r="X1285" s="742">
        <v>0.13474818961374657</v>
      </c>
      <c r="Y1285" s="743">
        <v>0.65637579940502078</v>
      </c>
      <c r="Z1285" s="742">
        <v>0.81704611056782683</v>
      </c>
      <c r="AA1285" s="743">
        <v>3.5205798419011285</v>
      </c>
      <c r="AB1285" s="742">
        <v>0.17562170496064716</v>
      </c>
      <c r="AC1285" s="744">
        <v>-1.1085489985884092</v>
      </c>
      <c r="AD1285" s="785">
        <v>35636871000180</v>
      </c>
      <c r="AE1285" s="1178" t="s">
        <v>1836</v>
      </c>
      <c r="AF1285" s="786" t="s">
        <v>1765</v>
      </c>
      <c r="AG1285" s="787" t="s">
        <v>719</v>
      </c>
      <c r="AH1285" s="787" t="s">
        <v>1730</v>
      </c>
      <c r="AI1285" s="787">
        <v>500</v>
      </c>
      <c r="AJ1285" s="787">
        <v>1000</v>
      </c>
      <c r="AK1285" s="787">
        <v>500</v>
      </c>
      <c r="AL1285" s="742">
        <v>1.4999999999999999E-2</v>
      </c>
      <c r="AM1285" s="742">
        <v>0.2</v>
      </c>
      <c r="AN1285" s="743" t="s">
        <v>2119</v>
      </c>
      <c r="AO1285" s="1172" t="s">
        <v>34</v>
      </c>
      <c r="AP1285" s="1178" t="s">
        <v>1742</v>
      </c>
      <c r="AQ1285" s="745" t="s">
        <v>668</v>
      </c>
      <c r="AR1285" s="742">
        <v>3.8400000000000001E-3</v>
      </c>
      <c r="AS1285" s="742">
        <v>3.8400000000000001E-3</v>
      </c>
      <c r="AT1285" s="742" t="s">
        <v>1414</v>
      </c>
      <c r="AU1285" s="742" t="s">
        <v>2724</v>
      </c>
      <c r="AX1285"/>
      <c r="AY1285" s="190"/>
      <c r="AZ1285" s="176"/>
      <c r="BA1285" s="176"/>
      <c r="BB1285" s="176"/>
      <c r="BC1285" s="751"/>
      <c r="BD1285" s="176"/>
      <c r="BE1285" s="176"/>
      <c r="BF1285" s="176"/>
      <c r="BG1285" s="176"/>
      <c r="BH1285" s="751"/>
      <c r="BI1285" s="178"/>
      <c r="BJ1285" s="191"/>
      <c r="BK1285" s="191"/>
      <c r="BL1285" s="191"/>
      <c r="BM1285" s="178"/>
      <c r="BN1285" s="178"/>
      <c r="BO1285" s="178"/>
      <c r="BP1285" s="178"/>
      <c r="BQ1285" s="178"/>
      <c r="BR1285" s="178"/>
      <c r="BS1285" s="178"/>
      <c r="BT1285" s="178"/>
      <c r="BU1285" s="179"/>
      <c r="BV1285" s="180"/>
      <c r="BW1285" s="181"/>
      <c r="BX1285" s="177"/>
      <c r="BY1285"/>
      <c r="CA1285"/>
    </row>
    <row r="1286" spans="2:79" ht="18.75">
      <c r="B1286" s="1170" t="s">
        <v>1704</v>
      </c>
      <c r="C1286" s="335">
        <v>33796273000143</v>
      </c>
      <c r="D1286" s="1170" t="s">
        <v>11</v>
      </c>
      <c r="E1286" s="1170" t="s">
        <v>621</v>
      </c>
      <c r="F1286" s="1170" t="s">
        <v>672</v>
      </c>
      <c r="G1286" s="1172" t="s">
        <v>738</v>
      </c>
      <c r="H1286" s="1172" t="s">
        <v>34</v>
      </c>
      <c r="I1286" s="1172" t="s">
        <v>34</v>
      </c>
      <c r="J1286" s="1172" t="s">
        <v>608</v>
      </c>
      <c r="K1286" s="1172" t="s">
        <v>48</v>
      </c>
      <c r="L1286" s="740" t="s">
        <v>1414</v>
      </c>
      <c r="M1286" s="740" t="s">
        <v>34</v>
      </c>
      <c r="N1286" s="1172" t="s">
        <v>4083</v>
      </c>
      <c r="O1286" s="1172" t="s">
        <v>1320</v>
      </c>
      <c r="P1286" s="783">
        <v>43891</v>
      </c>
      <c r="Q1286" s="741">
        <v>165.53936863000001</v>
      </c>
      <c r="R1286" s="741">
        <v>198.17221601761321</v>
      </c>
      <c r="S1286" s="784">
        <v>2</v>
      </c>
      <c r="T1286" s="742">
        <v>4.1673581607249099E-2</v>
      </c>
      <c r="U1286" s="743">
        <v>1.2821317517923532</v>
      </c>
      <c r="V1286" s="742">
        <v>9.4641733855454602E-2</v>
      </c>
      <c r="W1286" s="743">
        <v>0.71542022071108502</v>
      </c>
      <c r="X1286" s="742">
        <v>0.1782005836214211</v>
      </c>
      <c r="Y1286" s="743">
        <v>0.86803801122845647</v>
      </c>
      <c r="Z1286" s="742">
        <v>0.26311484451177902</v>
      </c>
      <c r="AA1286" s="743">
        <v>1.1337387274866919</v>
      </c>
      <c r="AB1286" s="742">
        <v>2.2349511544286306E-2</v>
      </c>
      <c r="AC1286" s="744">
        <v>-1.684447499022574</v>
      </c>
      <c r="AD1286" s="785">
        <v>0</v>
      </c>
      <c r="AE1286" s="1178" t="s">
        <v>1859</v>
      </c>
      <c r="AF1286" s="786" t="s">
        <v>1725</v>
      </c>
      <c r="AG1286" s="787" t="s">
        <v>719</v>
      </c>
      <c r="AH1286" s="787" t="s">
        <v>1797</v>
      </c>
      <c r="AI1286" s="787">
        <v>0</v>
      </c>
      <c r="AJ1286" s="787">
        <v>0</v>
      </c>
      <c r="AK1286" s="787">
        <v>0</v>
      </c>
      <c r="AL1286" s="742">
        <v>0.01</v>
      </c>
      <c r="AM1286" s="742">
        <v>0.2</v>
      </c>
      <c r="AN1286" s="743" t="s">
        <v>635</v>
      </c>
      <c r="AO1286" s="1172" t="s">
        <v>34</v>
      </c>
      <c r="AP1286" s="1178" t="s">
        <v>1742</v>
      </c>
      <c r="AQ1286" s="745" t="s">
        <v>2174</v>
      </c>
      <c r="AR1286" s="742">
        <v>0</v>
      </c>
      <c r="AS1286" s="742">
        <v>0</v>
      </c>
      <c r="AT1286" s="742" t="s">
        <v>1414</v>
      </c>
      <c r="AU1286" s="742" t="s">
        <v>2724</v>
      </c>
      <c r="AX1286"/>
      <c r="AY1286" s="190"/>
      <c r="AZ1286" s="176"/>
      <c r="BA1286" s="176"/>
      <c r="BB1286" s="176"/>
      <c r="BC1286" s="751"/>
      <c r="BD1286" s="176"/>
      <c r="BE1286" s="176"/>
      <c r="BF1286" s="176"/>
      <c r="BG1286" s="176"/>
      <c r="BH1286" s="751"/>
      <c r="BI1286" s="178"/>
      <c r="BJ1286" s="191"/>
      <c r="BK1286" s="191"/>
      <c r="BL1286" s="191"/>
      <c r="BM1286" s="178"/>
      <c r="BN1286" s="178"/>
      <c r="BO1286" s="178"/>
      <c r="BP1286" s="178"/>
      <c r="BQ1286" s="178"/>
      <c r="BR1286" s="178"/>
      <c r="BS1286" s="178"/>
      <c r="BT1286" s="178"/>
      <c r="BU1286" s="179"/>
      <c r="BV1286" s="180"/>
      <c r="BW1286" s="181"/>
      <c r="BX1286" s="177"/>
      <c r="BY1286"/>
      <c r="CA1286"/>
    </row>
    <row r="1287" spans="2:79" ht="18.75">
      <c r="B1287" s="1170" t="s">
        <v>2658</v>
      </c>
      <c r="C1287" s="335">
        <v>37278685000142</v>
      </c>
      <c r="D1287" s="1170" t="s">
        <v>13</v>
      </c>
      <c r="E1287" s="1170" t="s">
        <v>615</v>
      </c>
      <c r="F1287" s="1170" t="s">
        <v>619</v>
      </c>
      <c r="G1287" s="1172" t="s">
        <v>34</v>
      </c>
      <c r="H1287" s="1172" t="s">
        <v>1336</v>
      </c>
      <c r="I1287" s="1172" t="s">
        <v>34</v>
      </c>
      <c r="J1287" s="1172" t="s">
        <v>608</v>
      </c>
      <c r="K1287" s="1172" t="s">
        <v>48</v>
      </c>
      <c r="L1287" s="740" t="s">
        <v>1414</v>
      </c>
      <c r="M1287" s="740" t="s">
        <v>34</v>
      </c>
      <c r="N1287" s="1172" t="s">
        <v>4088</v>
      </c>
      <c r="O1287" s="1172" t="s">
        <v>1320</v>
      </c>
      <c r="P1287" s="783">
        <v>44216</v>
      </c>
      <c r="Q1287" s="741"/>
      <c r="R1287" s="741"/>
      <c r="S1287" s="784">
        <v>3</v>
      </c>
      <c r="T1287" s="742"/>
      <c r="U1287" s="743"/>
      <c r="V1287" s="742"/>
      <c r="W1287" s="743"/>
      <c r="X1287" s="742"/>
      <c r="Y1287" s="743"/>
      <c r="Z1287" s="742"/>
      <c r="AA1287" s="743"/>
      <c r="AB1287" s="742"/>
      <c r="AC1287" s="744"/>
      <c r="AD1287" s="785">
        <v>31932658000165</v>
      </c>
      <c r="AE1287" s="1178" t="s">
        <v>1957</v>
      </c>
      <c r="AF1287" s="786" t="s">
        <v>1763</v>
      </c>
      <c r="AG1287" s="787" t="s">
        <v>59</v>
      </c>
      <c r="AH1287" s="787" t="s">
        <v>2116</v>
      </c>
      <c r="AI1287" s="787">
        <v>1000</v>
      </c>
      <c r="AJ1287" s="787">
        <v>0</v>
      </c>
      <c r="AK1287" s="787">
        <v>0</v>
      </c>
      <c r="AL1287" s="742">
        <v>1.4999999999999999E-2</v>
      </c>
      <c r="AM1287" s="742">
        <v>0.2</v>
      </c>
      <c r="AN1287" s="743" t="s">
        <v>64</v>
      </c>
      <c r="AO1287" s="1172" t="s">
        <v>34</v>
      </c>
      <c r="AP1287" s="1178" t="s">
        <v>1742</v>
      </c>
      <c r="AQ1287" s="745" t="s">
        <v>2174</v>
      </c>
      <c r="AR1287" s="742">
        <v>0</v>
      </c>
      <c r="AS1287" s="742">
        <v>0</v>
      </c>
      <c r="AT1287" s="742" t="s">
        <v>1414</v>
      </c>
      <c r="AU1287" s="742" t="s">
        <v>2724</v>
      </c>
      <c r="AX1287"/>
      <c r="AY1287" s="190"/>
      <c r="AZ1287" s="176"/>
      <c r="BA1287" s="176"/>
      <c r="BB1287" s="176"/>
      <c r="BC1287" s="751"/>
      <c r="BD1287" s="176"/>
      <c r="BE1287" s="176"/>
      <c r="BF1287" s="176"/>
      <c r="BG1287" s="176"/>
      <c r="BH1287" s="751"/>
      <c r="BI1287" s="178"/>
      <c r="BJ1287" s="191"/>
      <c r="BK1287" s="191"/>
      <c r="BL1287" s="191"/>
      <c r="BM1287" s="178"/>
      <c r="BN1287" s="178"/>
      <c r="BO1287" s="178"/>
      <c r="BP1287" s="178"/>
      <c r="BQ1287" s="178"/>
      <c r="BR1287" s="178"/>
      <c r="BS1287" s="178"/>
      <c r="BT1287" s="178"/>
      <c r="BU1287" s="179"/>
      <c r="BV1287" s="180"/>
      <c r="BW1287" s="181"/>
      <c r="BX1287" s="177"/>
      <c r="BY1287"/>
      <c r="CA1287"/>
    </row>
    <row r="1288" spans="2:79" ht="18.75">
      <c r="B1288" s="1170" t="s">
        <v>4783</v>
      </c>
      <c r="C1288" s="335">
        <v>39914112000193</v>
      </c>
      <c r="D1288" s="1170" t="s">
        <v>13</v>
      </c>
      <c r="E1288" s="1170" t="s">
        <v>615</v>
      </c>
      <c r="F1288" s="1170" t="s">
        <v>619</v>
      </c>
      <c r="G1288" s="1172" t="s">
        <v>34</v>
      </c>
      <c r="H1288" s="1172" t="s">
        <v>1337</v>
      </c>
      <c r="I1288" s="1172" t="s">
        <v>34</v>
      </c>
      <c r="J1288" s="1172" t="s">
        <v>608</v>
      </c>
      <c r="K1288" s="1172" t="s">
        <v>48</v>
      </c>
      <c r="L1288" s="740" t="s">
        <v>1414</v>
      </c>
      <c r="M1288" s="740" t="s">
        <v>34</v>
      </c>
      <c r="N1288" s="1172" t="s">
        <v>4784</v>
      </c>
      <c r="O1288" s="1172" t="s">
        <v>1320</v>
      </c>
      <c r="P1288" s="783">
        <v>44274</v>
      </c>
      <c r="Q1288" s="741">
        <v>5.3235146799999997</v>
      </c>
      <c r="R1288" s="741">
        <v>5.2883094070370369</v>
      </c>
      <c r="S1288" s="784">
        <v>3</v>
      </c>
      <c r="T1288" s="742">
        <v>-7.4517895059004191E-3</v>
      </c>
      <c r="U1288" s="743">
        <v>-0.22926217437298535</v>
      </c>
      <c r="V1288" s="742">
        <v>-7.4517895059004191E-3</v>
      </c>
      <c r="W1288" s="743">
        <v>-5.6329915734067752E-2</v>
      </c>
      <c r="X1288" s="742">
        <v>-7.4517895059004191E-3</v>
      </c>
      <c r="Y1288" s="743">
        <v>-3.6298627150047814E-2</v>
      </c>
      <c r="Z1288" s="742"/>
      <c r="AA1288" s="743"/>
      <c r="AB1288" s="742">
        <v>8.4710343384348574E-2</v>
      </c>
      <c r="AC1288" s="744">
        <v>-1.6496226623999635</v>
      </c>
      <c r="AD1288" s="785">
        <v>28036868000160</v>
      </c>
      <c r="AE1288" s="1178" t="s">
        <v>4785</v>
      </c>
      <c r="AF1288" s="786" t="s">
        <v>1763</v>
      </c>
      <c r="AG1288" s="787" t="s">
        <v>59</v>
      </c>
      <c r="AH1288" s="787" t="s">
        <v>2116</v>
      </c>
      <c r="AI1288" s="787">
        <v>500</v>
      </c>
      <c r="AJ1288" s="787">
        <v>0</v>
      </c>
      <c r="AK1288" s="787">
        <v>0</v>
      </c>
      <c r="AL1288" s="742">
        <v>0.02</v>
      </c>
      <c r="AM1288" s="742">
        <v>0</v>
      </c>
      <c r="AN1288" s="743" t="s">
        <v>64</v>
      </c>
      <c r="AO1288" s="1172" t="s">
        <v>4623</v>
      </c>
      <c r="AP1288" s="1178" t="s">
        <v>1742</v>
      </c>
      <c r="AQ1288" s="745" t="s">
        <v>2174</v>
      </c>
      <c r="AR1288" s="742">
        <v>0</v>
      </c>
      <c r="AS1288" s="742">
        <v>0</v>
      </c>
      <c r="AT1288" s="742" t="s">
        <v>1414</v>
      </c>
      <c r="AU1288" s="742" t="s">
        <v>2724</v>
      </c>
      <c r="AX1288"/>
      <c r="AY1288" s="190"/>
      <c r="AZ1288" s="176"/>
      <c r="BA1288" s="176"/>
      <c r="BB1288" s="176"/>
      <c r="BC1288" s="751"/>
      <c r="BD1288" s="176"/>
      <c r="BE1288" s="176"/>
      <c r="BF1288" s="176"/>
      <c r="BG1288" s="176"/>
      <c r="BH1288" s="751"/>
      <c r="BI1288" s="178"/>
      <c r="BJ1288" s="191"/>
      <c r="BK1288" s="191"/>
      <c r="BL1288" s="191"/>
      <c r="BM1288" s="178"/>
      <c r="BN1288" s="178"/>
      <c r="BO1288" s="178"/>
      <c r="BP1288" s="178"/>
      <c r="BQ1288" s="178"/>
      <c r="BR1288" s="178"/>
      <c r="BS1288" s="178"/>
      <c r="BT1288" s="178"/>
      <c r="BU1288" s="179"/>
      <c r="BV1288" s="180"/>
      <c r="BW1288" s="181"/>
      <c r="BX1288" s="177"/>
      <c r="BY1288"/>
      <c r="CA1288"/>
    </row>
    <row r="1289" spans="2:79" ht="18.75">
      <c r="B1289" s="1170" t="s">
        <v>56</v>
      </c>
      <c r="C1289" s="335">
        <v>21329166000126</v>
      </c>
      <c r="D1289" s="1170" t="s">
        <v>14</v>
      </c>
      <c r="E1289" s="1170" t="s">
        <v>607</v>
      </c>
      <c r="F1289" s="1170" t="s">
        <v>1414</v>
      </c>
      <c r="G1289" s="1172" t="s">
        <v>1414</v>
      </c>
      <c r="H1289" s="1172" t="s">
        <v>34</v>
      </c>
      <c r="I1289" s="1172" t="s">
        <v>34</v>
      </c>
      <c r="J1289" s="1172" t="s">
        <v>611</v>
      </c>
      <c r="K1289" s="1172" t="s">
        <v>48</v>
      </c>
      <c r="L1289" s="740" t="s">
        <v>1414</v>
      </c>
      <c r="M1289" s="740" t="s">
        <v>34</v>
      </c>
      <c r="N1289" s="1172" t="s">
        <v>4091</v>
      </c>
      <c r="O1289" s="1172" t="s">
        <v>1320</v>
      </c>
      <c r="P1289" s="783">
        <v>42005</v>
      </c>
      <c r="Q1289" s="741">
        <v>276.68687499999999</v>
      </c>
      <c r="R1289" s="741">
        <v>421.11937869758066</v>
      </c>
      <c r="S1289" s="784">
        <v>17</v>
      </c>
      <c r="T1289" s="742">
        <v>-0.10756178058505361</v>
      </c>
      <c r="U1289" s="743">
        <v>-3.3092517813115063</v>
      </c>
      <c r="V1289" s="742">
        <v>-0.28621753435906561</v>
      </c>
      <c r="W1289" s="743">
        <v>-2.1635889713863663</v>
      </c>
      <c r="X1289" s="742">
        <v>-0.31997953240640709</v>
      </c>
      <c r="Y1289" s="743">
        <v>-1.5586615447564718</v>
      </c>
      <c r="Z1289" s="742">
        <v>0.11086711920784187</v>
      </c>
      <c r="AA1289" s="743">
        <v>0.47771666735126755</v>
      </c>
      <c r="AB1289" s="742">
        <v>0.2968919320922378</v>
      </c>
      <c r="AC1289" s="744">
        <v>-1.4096235087642894</v>
      </c>
      <c r="AD1289" s="785">
        <v>34507968000120</v>
      </c>
      <c r="AE1289" s="1178" t="s">
        <v>1905</v>
      </c>
      <c r="AF1289" s="786" t="s">
        <v>1741</v>
      </c>
      <c r="AG1289" s="787" t="s">
        <v>1427</v>
      </c>
      <c r="AH1289" s="787" t="s">
        <v>1730</v>
      </c>
      <c r="AI1289" s="787">
        <v>5000</v>
      </c>
      <c r="AJ1289" s="787">
        <v>2000</v>
      </c>
      <c r="AK1289" s="787">
        <v>2000</v>
      </c>
      <c r="AL1289" s="742">
        <v>0.02</v>
      </c>
      <c r="AM1289" s="742">
        <v>0.2</v>
      </c>
      <c r="AN1289" s="743" t="s">
        <v>2157</v>
      </c>
      <c r="AO1289" s="1172" t="s">
        <v>34</v>
      </c>
      <c r="AP1289" s="1178" t="s">
        <v>1727</v>
      </c>
      <c r="AQ1289" s="745" t="s">
        <v>659</v>
      </c>
      <c r="AR1289" s="742">
        <v>5.3340000000000002E-3</v>
      </c>
      <c r="AS1289" s="742">
        <v>5.3340000000000002E-3</v>
      </c>
      <c r="AT1289" s="742" t="s">
        <v>1414</v>
      </c>
      <c r="AU1289" s="742" t="s">
        <v>2724</v>
      </c>
      <c r="AX1289"/>
      <c r="AY1289" s="190"/>
      <c r="AZ1289" s="176"/>
      <c r="BA1289" s="176"/>
      <c r="BB1289" s="176"/>
      <c r="BC1289" s="751"/>
      <c r="BD1289" s="176"/>
      <c r="BE1289" s="176"/>
      <c r="BF1289" s="176"/>
      <c r="BG1289" s="176"/>
      <c r="BH1289" s="751"/>
      <c r="BI1289" s="178"/>
      <c r="BJ1289" s="191"/>
      <c r="BK1289" s="191"/>
      <c r="BL1289" s="191"/>
      <c r="BM1289" s="178"/>
      <c r="BN1289" s="178"/>
      <c r="BO1289" s="178"/>
      <c r="BP1289" s="178"/>
      <c r="BQ1289" s="178"/>
      <c r="BR1289" s="178"/>
      <c r="BS1289" s="178"/>
      <c r="BT1289" s="178"/>
      <c r="BU1289" s="179"/>
      <c r="BV1289" s="180"/>
      <c r="BW1289" s="181"/>
      <c r="BX1289" s="177"/>
      <c r="BY1289"/>
      <c r="CA1289"/>
    </row>
    <row r="1290" spans="2:79" ht="18.75">
      <c r="B1290" s="1170" t="s">
        <v>1705</v>
      </c>
      <c r="C1290" s="335">
        <v>45560980000115</v>
      </c>
      <c r="D1290" s="1170" t="s">
        <v>13</v>
      </c>
      <c r="E1290" s="1170" t="s">
        <v>615</v>
      </c>
      <c r="F1290" s="1170" t="s">
        <v>617</v>
      </c>
      <c r="G1290" s="1172" t="s">
        <v>34</v>
      </c>
      <c r="H1290" s="1172" t="s">
        <v>1337</v>
      </c>
      <c r="I1290" s="1172" t="s">
        <v>34</v>
      </c>
      <c r="J1290" s="1172" t="s">
        <v>611</v>
      </c>
      <c r="K1290" s="1172" t="s">
        <v>48</v>
      </c>
      <c r="L1290" s="740" t="s">
        <v>1414</v>
      </c>
      <c r="M1290" s="740" t="s">
        <v>34</v>
      </c>
      <c r="N1290" s="1172" t="s">
        <v>4092</v>
      </c>
      <c r="O1290" s="1172" t="s">
        <v>1320</v>
      </c>
      <c r="P1290" s="783">
        <v>44656</v>
      </c>
      <c r="Q1290" s="741">
        <v>480.18021655000001</v>
      </c>
      <c r="R1290" s="741">
        <v>454.34156092186743</v>
      </c>
      <c r="S1290" s="784">
        <v>31</v>
      </c>
      <c r="T1290" s="742">
        <v>-1.658909272300213E-2</v>
      </c>
      <c r="U1290" s="743">
        <v>-0.51038095823011043</v>
      </c>
      <c r="V1290" s="742"/>
      <c r="W1290" s="743"/>
      <c r="X1290" s="742"/>
      <c r="Y1290" s="743"/>
      <c r="Z1290" s="742"/>
      <c r="AA1290" s="743"/>
      <c r="AB1290" s="742">
        <v>8.5643106532996893E-2</v>
      </c>
      <c r="AC1290" s="744"/>
      <c r="AD1290" s="785">
        <v>41373649000135</v>
      </c>
      <c r="AE1290" s="1178" t="s">
        <v>1905</v>
      </c>
      <c r="AF1290" s="786" t="s">
        <v>1741</v>
      </c>
      <c r="AG1290" s="787" t="s">
        <v>1427</v>
      </c>
      <c r="AH1290" s="787" t="s">
        <v>1730</v>
      </c>
      <c r="AI1290" s="787">
        <v>5000</v>
      </c>
      <c r="AJ1290" s="787">
        <v>3000</v>
      </c>
      <c r="AK1290" s="787">
        <v>1000</v>
      </c>
      <c r="AL1290" s="742">
        <v>0</v>
      </c>
      <c r="AM1290" s="742">
        <v>0</v>
      </c>
      <c r="AN1290" s="743" t="s">
        <v>2124</v>
      </c>
      <c r="AO1290" s="1172" t="s">
        <v>34</v>
      </c>
      <c r="AP1290" s="1178" t="s">
        <v>1742</v>
      </c>
      <c r="AQ1290" s="745" t="s">
        <v>668</v>
      </c>
      <c r="AR1290" s="742">
        <v>3.3333333333333301E-3</v>
      </c>
      <c r="AS1290" s="742">
        <v>3.3333333333333301E-3</v>
      </c>
      <c r="AT1290" s="742" t="s">
        <v>1414</v>
      </c>
      <c r="AU1290" s="742" t="s">
        <v>2724</v>
      </c>
      <c r="AX1290"/>
      <c r="AY1290" s="190"/>
      <c r="AZ1290" s="176"/>
      <c r="BA1290" s="176"/>
      <c r="BB1290" s="176"/>
      <c r="BC1290" s="751"/>
      <c r="BD1290" s="176"/>
      <c r="BE1290" s="176"/>
      <c r="BF1290" s="176"/>
      <c r="BG1290" s="176"/>
      <c r="BH1290" s="751"/>
      <c r="BI1290" s="178"/>
      <c r="BJ1290" s="191"/>
      <c r="BK1290" s="191"/>
      <c r="BL1290" s="191"/>
      <c r="BM1290" s="178"/>
      <c r="BN1290" s="178"/>
      <c r="BO1290" s="178"/>
      <c r="BP1290" s="178"/>
      <c r="BQ1290" s="178"/>
      <c r="BR1290" s="178"/>
      <c r="BS1290" s="178"/>
      <c r="BT1290" s="178"/>
      <c r="BU1290" s="179"/>
      <c r="BV1290" s="180"/>
      <c r="BW1290" s="181"/>
      <c r="BX1290" s="177"/>
      <c r="BY1290"/>
      <c r="CA1290"/>
    </row>
    <row r="1291" spans="2:79" ht="18.75">
      <c r="B1291" s="1170" t="s">
        <v>52</v>
      </c>
      <c r="C1291" s="335">
        <v>30057258000195</v>
      </c>
      <c r="D1291" s="1170" t="s">
        <v>13</v>
      </c>
      <c r="E1291" s="1170" t="s">
        <v>615</v>
      </c>
      <c r="F1291" s="1170" t="s">
        <v>617</v>
      </c>
      <c r="G1291" s="1172" t="s">
        <v>34</v>
      </c>
      <c r="H1291" s="1172" t="s">
        <v>1337</v>
      </c>
      <c r="I1291" s="1172" t="s">
        <v>34</v>
      </c>
      <c r="J1291" s="1172" t="s">
        <v>611</v>
      </c>
      <c r="K1291" s="1172" t="s">
        <v>48</v>
      </c>
      <c r="L1291" s="740" t="s">
        <v>1414</v>
      </c>
      <c r="M1291" s="740" t="s">
        <v>1411</v>
      </c>
      <c r="N1291" s="1172" t="s">
        <v>4093</v>
      </c>
      <c r="O1291" s="1172" t="s">
        <v>1323</v>
      </c>
      <c r="P1291" s="783">
        <v>43205</v>
      </c>
      <c r="Q1291" s="741">
        <v>750.02961426000002</v>
      </c>
      <c r="R1291" s="741">
        <v>981.83734306349425</v>
      </c>
      <c r="S1291" s="784">
        <v>16</v>
      </c>
      <c r="T1291" s="742">
        <v>-1.6599922034608916E-2</v>
      </c>
      <c r="U1291" s="743">
        <v>-0.51071413343909455</v>
      </c>
      <c r="V1291" s="742">
        <v>-4.3795723719641799E-3</v>
      </c>
      <c r="W1291" s="743">
        <v>-3.3106268295508431E-2</v>
      </c>
      <c r="X1291" s="742">
        <v>0.20380096394708658</v>
      </c>
      <c r="Y1291" s="743">
        <v>0.99274076344722917</v>
      </c>
      <c r="Z1291" s="742">
        <v>0.37283508845223023</v>
      </c>
      <c r="AA1291" s="743">
        <v>1.6065136101634758</v>
      </c>
      <c r="AB1291" s="742">
        <v>7.7578329450796249E-2</v>
      </c>
      <c r="AC1291" s="744">
        <v>-1.7616760507745797</v>
      </c>
      <c r="AD1291" s="785">
        <v>41373649000135</v>
      </c>
      <c r="AE1291" s="1178" t="s">
        <v>1905</v>
      </c>
      <c r="AF1291" s="786" t="s">
        <v>1741</v>
      </c>
      <c r="AG1291" s="787" t="s">
        <v>1427</v>
      </c>
      <c r="AH1291" s="787" t="s">
        <v>1730</v>
      </c>
      <c r="AI1291" s="787">
        <v>5000</v>
      </c>
      <c r="AJ1291" s="787">
        <v>2000</v>
      </c>
      <c r="AK1291" s="787">
        <v>3000</v>
      </c>
      <c r="AL1291" s="742">
        <v>1.3999999999999999E-2</v>
      </c>
      <c r="AM1291" s="742">
        <v>0.2</v>
      </c>
      <c r="AN1291" s="743" t="s">
        <v>64</v>
      </c>
      <c r="AO1291" s="1172" t="s">
        <v>34</v>
      </c>
      <c r="AP1291" s="1178" t="s">
        <v>1742</v>
      </c>
      <c r="AQ1291" s="745" t="s">
        <v>668</v>
      </c>
      <c r="AR1291" s="742">
        <v>3.3333333333333301E-3</v>
      </c>
      <c r="AS1291" s="742">
        <v>3.3333333333333301E-3</v>
      </c>
      <c r="AT1291" s="742" t="s">
        <v>1414</v>
      </c>
      <c r="AU1291" s="742" t="s">
        <v>2724</v>
      </c>
      <c r="AX1291"/>
      <c r="AY1291" s="190"/>
      <c r="AZ1291" s="176"/>
      <c r="BA1291" s="176"/>
      <c r="BB1291" s="176"/>
      <c r="BC1291" s="751"/>
      <c r="BD1291" s="176"/>
      <c r="BE1291" s="176"/>
      <c r="BF1291" s="176"/>
      <c r="BG1291" s="176"/>
      <c r="BH1291" s="751"/>
      <c r="BI1291" s="178"/>
      <c r="BJ1291" s="191"/>
      <c r="BK1291" s="191"/>
      <c r="BL1291" s="191"/>
      <c r="BM1291" s="178"/>
      <c r="BN1291" s="178"/>
      <c r="BO1291" s="178"/>
      <c r="BP1291" s="178"/>
      <c r="BQ1291" s="178"/>
      <c r="BR1291" s="178"/>
      <c r="BS1291" s="178"/>
      <c r="BT1291" s="178"/>
      <c r="BU1291" s="179"/>
      <c r="BV1291" s="180"/>
      <c r="BW1291" s="181"/>
      <c r="BX1291" s="177"/>
      <c r="BY1291"/>
      <c r="CA1291"/>
    </row>
    <row r="1292" spans="2:79" ht="18.75">
      <c r="B1292" s="1170" t="s">
        <v>55</v>
      </c>
      <c r="C1292" s="335">
        <v>30773631000104</v>
      </c>
      <c r="D1292" s="1170" t="s">
        <v>14</v>
      </c>
      <c r="E1292" s="1170" t="s">
        <v>614</v>
      </c>
      <c r="F1292" s="1170" t="s">
        <v>1414</v>
      </c>
      <c r="G1292" s="1172" t="s">
        <v>1414</v>
      </c>
      <c r="H1292" s="1172" t="s">
        <v>1337</v>
      </c>
      <c r="I1292" s="1172" t="s">
        <v>34</v>
      </c>
      <c r="J1292" s="1172" t="s">
        <v>611</v>
      </c>
      <c r="K1292" s="1172" t="s">
        <v>48</v>
      </c>
      <c r="L1292" s="740" t="s">
        <v>1414</v>
      </c>
      <c r="M1292" s="740" t="s">
        <v>1411</v>
      </c>
      <c r="N1292" s="1172" t="s">
        <v>4094</v>
      </c>
      <c r="O1292" s="1172" t="s">
        <v>1320</v>
      </c>
      <c r="P1292" s="783">
        <v>43398</v>
      </c>
      <c r="Q1292" s="741">
        <v>14.380379769999999</v>
      </c>
      <c r="R1292" s="741">
        <v>30.122456663453836</v>
      </c>
      <c r="S1292" s="784">
        <v>32</v>
      </c>
      <c r="T1292" s="742">
        <v>-8.0165052796180358E-2</v>
      </c>
      <c r="U1292" s="743">
        <v>-2.4663625157722056</v>
      </c>
      <c r="V1292" s="742">
        <v>-0.24651515799139212</v>
      </c>
      <c r="W1292" s="743">
        <v>-1.8634689111696283</v>
      </c>
      <c r="X1292" s="742">
        <v>-0.26554135597452144</v>
      </c>
      <c r="Y1292" s="743">
        <v>-1.2934861707788667</v>
      </c>
      <c r="Z1292" s="742">
        <v>9.4950303675986891E-2</v>
      </c>
      <c r="AA1292" s="743">
        <v>0.40913250890057312</v>
      </c>
      <c r="AB1292" s="742">
        <v>0.28412805857061985</v>
      </c>
      <c r="AC1292" s="744">
        <v>-1.3332138774947655</v>
      </c>
      <c r="AD1292" s="785">
        <v>32774675000184</v>
      </c>
      <c r="AE1292" s="1178" t="s">
        <v>1905</v>
      </c>
      <c r="AF1292" s="786" t="s">
        <v>1741</v>
      </c>
      <c r="AG1292" s="787" t="s">
        <v>1427</v>
      </c>
      <c r="AH1292" s="787" t="s">
        <v>1730</v>
      </c>
      <c r="AI1292" s="787">
        <v>2000</v>
      </c>
      <c r="AJ1292" s="787">
        <v>2000</v>
      </c>
      <c r="AK1292" s="787">
        <v>2000</v>
      </c>
      <c r="AL1292" s="742">
        <v>0.02</v>
      </c>
      <c r="AM1292" s="742">
        <v>0.2</v>
      </c>
      <c r="AN1292" s="743" t="s">
        <v>34</v>
      </c>
      <c r="AO1292" s="1172" t="s">
        <v>34</v>
      </c>
      <c r="AP1292" s="1178" t="s">
        <v>1742</v>
      </c>
      <c r="AQ1292" s="745" t="s">
        <v>668</v>
      </c>
      <c r="AR1292" s="742">
        <v>3.3333333333333301E-3</v>
      </c>
      <c r="AS1292" s="742">
        <v>3.3333333333333301E-3</v>
      </c>
      <c r="AT1292" s="742" t="s">
        <v>1414</v>
      </c>
      <c r="AU1292" s="742" t="s">
        <v>2724</v>
      </c>
      <c r="AX1292"/>
      <c r="AY1292" s="190"/>
      <c r="AZ1292" s="176"/>
      <c r="BA1292" s="176"/>
      <c r="BB1292" s="176"/>
      <c r="BC1292" s="751"/>
      <c r="BD1292" s="176"/>
      <c r="BE1292" s="176"/>
      <c r="BF1292" s="176"/>
      <c r="BG1292" s="176"/>
      <c r="BH1292" s="751"/>
      <c r="BI1292" s="178"/>
      <c r="BJ1292" s="191"/>
      <c r="BK1292" s="191"/>
      <c r="BL1292" s="191"/>
      <c r="BM1292" s="178"/>
      <c r="BN1292" s="178"/>
      <c r="BO1292" s="178"/>
      <c r="BP1292" s="178"/>
      <c r="BQ1292" s="178"/>
      <c r="BR1292" s="178"/>
      <c r="BS1292" s="178"/>
      <c r="BT1292" s="178"/>
      <c r="BU1292" s="179"/>
      <c r="BV1292" s="180"/>
      <c r="BW1292" s="181"/>
      <c r="BX1292" s="177"/>
      <c r="BY1292"/>
      <c r="CA1292"/>
    </row>
    <row r="1293" spans="2:79" ht="18.75">
      <c r="B1293" s="1170" t="s">
        <v>53</v>
      </c>
      <c r="C1293" s="335">
        <v>21646715000196</v>
      </c>
      <c r="D1293" s="1170" t="s">
        <v>13</v>
      </c>
      <c r="E1293" s="1170" t="s">
        <v>615</v>
      </c>
      <c r="F1293" s="1170" t="s">
        <v>619</v>
      </c>
      <c r="G1293" s="1172" t="s">
        <v>34</v>
      </c>
      <c r="H1293" s="1172" t="s">
        <v>1337</v>
      </c>
      <c r="I1293" s="1172" t="s">
        <v>34</v>
      </c>
      <c r="J1293" s="1172" t="s">
        <v>611</v>
      </c>
      <c r="K1293" s="1172" t="s">
        <v>48</v>
      </c>
      <c r="L1293" s="740" t="s">
        <v>1414</v>
      </c>
      <c r="M1293" s="740" t="s">
        <v>34</v>
      </c>
      <c r="N1293" s="1172" t="s">
        <v>4095</v>
      </c>
      <c r="O1293" s="1172" t="s">
        <v>1320</v>
      </c>
      <c r="P1293" s="783">
        <v>42036</v>
      </c>
      <c r="Q1293" s="741">
        <v>517.51643999999999</v>
      </c>
      <c r="R1293" s="741">
        <v>873.69168978714924</v>
      </c>
      <c r="S1293" s="784">
        <v>16</v>
      </c>
      <c r="T1293" s="742">
        <v>-0.10528120690591625</v>
      </c>
      <c r="U1293" s="743">
        <v>-3.2390875234399128</v>
      </c>
      <c r="V1293" s="742">
        <v>-0.21853622781983106</v>
      </c>
      <c r="W1293" s="743">
        <v>-1.6519692737140261</v>
      </c>
      <c r="X1293" s="742">
        <v>0.21154102715711187</v>
      </c>
      <c r="Y1293" s="743">
        <v>1.0304436089658859</v>
      </c>
      <c r="Z1293" s="742">
        <v>0.74196831558042819</v>
      </c>
      <c r="AA1293" s="743">
        <v>3.1970762254120575</v>
      </c>
      <c r="AB1293" s="742">
        <v>0.23306839236633628</v>
      </c>
      <c r="AC1293" s="744">
        <v>-1.5052428900312222</v>
      </c>
      <c r="AD1293" s="785">
        <v>31301673000105</v>
      </c>
      <c r="AE1293" s="1178" t="s">
        <v>1905</v>
      </c>
      <c r="AF1293" s="786" t="s">
        <v>1741</v>
      </c>
      <c r="AG1293" s="787" t="s">
        <v>1427</v>
      </c>
      <c r="AH1293" s="787" t="s">
        <v>1726</v>
      </c>
      <c r="AI1293" s="787">
        <v>5000</v>
      </c>
      <c r="AJ1293" s="787">
        <v>2000</v>
      </c>
      <c r="AK1293" s="787">
        <v>2000</v>
      </c>
      <c r="AL1293" s="742">
        <v>0.02</v>
      </c>
      <c r="AM1293" s="742">
        <v>0.2</v>
      </c>
      <c r="AN1293" s="743" t="s">
        <v>64</v>
      </c>
      <c r="AO1293" s="1172" t="s">
        <v>34</v>
      </c>
      <c r="AP1293" s="1178" t="s">
        <v>1742</v>
      </c>
      <c r="AQ1293" s="745" t="s">
        <v>668</v>
      </c>
      <c r="AR1293" s="742">
        <v>5.3333333333333297E-3</v>
      </c>
      <c r="AS1293" s="742">
        <v>5.3333333333333297E-3</v>
      </c>
      <c r="AT1293" s="742" t="s">
        <v>1414</v>
      </c>
      <c r="AU1293" s="742" t="s">
        <v>2724</v>
      </c>
      <c r="AX1293"/>
      <c r="AY1293" s="190"/>
      <c r="AZ1293" s="176"/>
      <c r="BA1293" s="176"/>
      <c r="BB1293" s="176"/>
      <c r="BC1293" s="751"/>
      <c r="BD1293" s="176"/>
      <c r="BE1293" s="176"/>
      <c r="BF1293" s="176"/>
      <c r="BG1293" s="176"/>
      <c r="BH1293" s="751"/>
      <c r="BI1293" s="178"/>
      <c r="BJ1293" s="191"/>
      <c r="BK1293" s="191"/>
      <c r="BL1293" s="191"/>
      <c r="BM1293" s="178"/>
      <c r="BN1293" s="178"/>
      <c r="BO1293" s="178"/>
      <c r="BP1293" s="178"/>
      <c r="BQ1293" s="178"/>
      <c r="BR1293" s="178"/>
      <c r="BS1293" s="178"/>
      <c r="BT1293" s="178"/>
      <c r="BU1293" s="179"/>
      <c r="BV1293" s="180"/>
      <c r="BW1293" s="181"/>
      <c r="BX1293" s="177"/>
      <c r="BY1293"/>
      <c r="CA1293"/>
    </row>
    <row r="1294" spans="2:79" ht="18.75">
      <c r="B1294" s="1170" t="s">
        <v>435</v>
      </c>
      <c r="C1294" s="335">
        <v>35779895000199</v>
      </c>
      <c r="D1294" s="1170" t="s">
        <v>14</v>
      </c>
      <c r="E1294" s="1170" t="s">
        <v>614</v>
      </c>
      <c r="F1294" s="1170" t="s">
        <v>1414</v>
      </c>
      <c r="G1294" s="1172" t="s">
        <v>1414</v>
      </c>
      <c r="H1294" s="1172" t="s">
        <v>1337</v>
      </c>
      <c r="I1294" s="1172" t="s">
        <v>34</v>
      </c>
      <c r="J1294" s="1172" t="s">
        <v>608</v>
      </c>
      <c r="K1294" s="1172" t="s">
        <v>48</v>
      </c>
      <c r="L1294" s="740" t="s">
        <v>1414</v>
      </c>
      <c r="M1294" s="740" t="s">
        <v>34</v>
      </c>
      <c r="N1294" s="1172" t="s">
        <v>4096</v>
      </c>
      <c r="O1294" s="1172" t="s">
        <v>1320</v>
      </c>
      <c r="P1294" s="783">
        <v>43800</v>
      </c>
      <c r="Q1294" s="741">
        <v>14.79177889</v>
      </c>
      <c r="R1294" s="741">
        <v>17.569093718588697</v>
      </c>
      <c r="S1294" s="784">
        <v>32</v>
      </c>
      <c r="T1294" s="742">
        <v>-3.193703220045907E-2</v>
      </c>
      <c r="U1294" s="743">
        <v>-0.98257652601427914</v>
      </c>
      <c r="V1294" s="742">
        <v>-0.22995161223657468</v>
      </c>
      <c r="W1294" s="743">
        <v>-1.7382609814652985</v>
      </c>
      <c r="X1294" s="742">
        <v>-0.13465582522011188</v>
      </c>
      <c r="Y1294" s="743">
        <v>-0.65592588053870937</v>
      </c>
      <c r="Z1294" s="742">
        <v>0.26147561588494339</v>
      </c>
      <c r="AA1294" s="743">
        <v>1.1266754354824082</v>
      </c>
      <c r="AB1294" s="742">
        <v>0.26095867645142001</v>
      </c>
      <c r="AC1294" s="744">
        <v>-1.3881122093467275</v>
      </c>
      <c r="AD1294" s="785">
        <v>35779924000112</v>
      </c>
      <c r="AE1294" s="1178" t="s">
        <v>2004</v>
      </c>
      <c r="AF1294" s="786" t="s">
        <v>1779</v>
      </c>
      <c r="AG1294" s="787" t="s">
        <v>736</v>
      </c>
      <c r="AH1294" s="787" t="s">
        <v>1730</v>
      </c>
      <c r="AI1294" s="787">
        <v>100</v>
      </c>
      <c r="AJ1294" s="787">
        <v>50</v>
      </c>
      <c r="AK1294" s="787">
        <v>50</v>
      </c>
      <c r="AL1294" s="742">
        <v>2.1000000000000001E-2</v>
      </c>
      <c r="AM1294" s="742">
        <v>0.2</v>
      </c>
      <c r="AN1294" s="743" t="s">
        <v>64</v>
      </c>
      <c r="AO1294" s="1172" t="s">
        <v>34</v>
      </c>
      <c r="AP1294" s="1178" t="s">
        <v>1742</v>
      </c>
      <c r="AQ1294" s="745" t="s">
        <v>668</v>
      </c>
      <c r="AR1294" s="742">
        <v>4.0000000000000001E-3</v>
      </c>
      <c r="AS1294" s="742">
        <v>4.0000000000000001E-3</v>
      </c>
      <c r="AT1294" s="742" t="s">
        <v>1414</v>
      </c>
      <c r="AU1294" s="742" t="s">
        <v>2724</v>
      </c>
      <c r="AX1294"/>
      <c r="AY1294" s="190"/>
      <c r="AZ1294" s="176"/>
      <c r="BA1294" s="176"/>
      <c r="BB1294" s="176"/>
      <c r="BC1294" s="751"/>
      <c r="BD1294" s="176"/>
      <c r="BE1294" s="176"/>
      <c r="BF1294" s="176"/>
      <c r="BG1294" s="176"/>
      <c r="BH1294" s="751"/>
      <c r="BI1294" s="178"/>
      <c r="BJ1294" s="191"/>
      <c r="BK1294" s="191"/>
      <c r="BL1294" s="191"/>
      <c r="BM1294" s="178"/>
      <c r="BN1294" s="178"/>
      <c r="BO1294" s="178"/>
      <c r="BP1294" s="178"/>
      <c r="BQ1294" s="178"/>
      <c r="BR1294" s="178"/>
      <c r="BS1294" s="178"/>
      <c r="BT1294" s="178"/>
      <c r="BU1294" s="179"/>
      <c r="BV1294" s="180"/>
      <c r="BW1294" s="181"/>
      <c r="BX1294" s="177"/>
      <c r="BY1294"/>
      <c r="CA1294"/>
    </row>
    <row r="1295" spans="2:79" ht="18.75">
      <c r="B1295" s="1170" t="s">
        <v>1706</v>
      </c>
      <c r="C1295" s="335">
        <v>44515852000197</v>
      </c>
      <c r="D1295" s="1170" t="s">
        <v>14</v>
      </c>
      <c r="E1295" s="1170" t="s">
        <v>607</v>
      </c>
      <c r="F1295" s="1170" t="s">
        <v>1414</v>
      </c>
      <c r="G1295" s="1172" t="s">
        <v>1414</v>
      </c>
      <c r="H1295" s="1172" t="s">
        <v>34</v>
      </c>
      <c r="I1295" s="1172" t="s">
        <v>1414</v>
      </c>
      <c r="J1295" s="1172" t="s">
        <v>611</v>
      </c>
      <c r="K1295" s="1172" t="s">
        <v>48</v>
      </c>
      <c r="L1295" s="740" t="s">
        <v>1414</v>
      </c>
      <c r="M1295" s="740" t="s">
        <v>34</v>
      </c>
      <c r="N1295" s="1172" t="s">
        <v>4097</v>
      </c>
      <c r="O1295" s="1172" t="s">
        <v>1320</v>
      </c>
      <c r="P1295" s="783">
        <v>44569</v>
      </c>
      <c r="Q1295" s="741">
        <v>0</v>
      </c>
      <c r="R1295" s="741">
        <v>13.495422489789476</v>
      </c>
      <c r="S1295" s="784">
        <v>62</v>
      </c>
      <c r="T1295" s="742"/>
      <c r="U1295" s="743"/>
      <c r="V1295" s="742">
        <v>-0.13987855265861571</v>
      </c>
      <c r="W1295" s="743">
        <v>-1.0573764970178259</v>
      </c>
      <c r="X1295" s="742"/>
      <c r="Y1295" s="743"/>
      <c r="Z1295" s="742"/>
      <c r="AA1295" s="743"/>
      <c r="AB1295" s="742">
        <v>0.2505970219093025</v>
      </c>
      <c r="AC1295" s="744">
        <v>-1.0860738218897259</v>
      </c>
      <c r="AD1295" s="785">
        <v>0</v>
      </c>
      <c r="AE1295" s="1178" t="s">
        <v>1993</v>
      </c>
      <c r="AF1295" s="786" t="s">
        <v>1741</v>
      </c>
      <c r="AG1295" s="787" t="s">
        <v>1427</v>
      </c>
      <c r="AH1295" s="787" t="s">
        <v>1730</v>
      </c>
      <c r="AI1295" s="787">
        <v>1000</v>
      </c>
      <c r="AJ1295" s="787">
        <v>100</v>
      </c>
      <c r="AK1295" s="787">
        <v>100</v>
      </c>
      <c r="AL1295" s="742">
        <v>0</v>
      </c>
      <c r="AM1295" s="742">
        <v>0</v>
      </c>
      <c r="AN1295" s="743" t="s">
        <v>2124</v>
      </c>
      <c r="AO1295" s="1172" t="s">
        <v>34</v>
      </c>
      <c r="AP1295" s="1178" t="s">
        <v>1727</v>
      </c>
      <c r="AQ1295" s="745" t="s">
        <v>659</v>
      </c>
      <c r="AR1295" s="742">
        <v>4.9994999999999996E-3</v>
      </c>
      <c r="AS1295" s="742">
        <v>4.9994999999999996E-3</v>
      </c>
      <c r="AT1295" s="742" t="s">
        <v>1414</v>
      </c>
      <c r="AU1295" s="742" t="s">
        <v>2724</v>
      </c>
      <c r="AX1295"/>
      <c r="AY1295" s="190"/>
      <c r="AZ1295" s="176"/>
      <c r="BA1295" s="176"/>
      <c r="BB1295" s="176"/>
      <c r="BC1295" s="751"/>
      <c r="BD1295" s="176"/>
      <c r="BE1295" s="176"/>
      <c r="BF1295" s="176"/>
      <c r="BG1295" s="176"/>
      <c r="BH1295" s="751"/>
      <c r="BI1295" s="178"/>
      <c r="BJ1295" s="191"/>
      <c r="BK1295" s="191"/>
      <c r="BL1295" s="191"/>
      <c r="BM1295" s="178"/>
      <c r="BN1295" s="178"/>
      <c r="BO1295" s="178"/>
      <c r="BP1295" s="178"/>
      <c r="BQ1295" s="178"/>
      <c r="BR1295" s="178"/>
      <c r="BS1295" s="178"/>
      <c r="BT1295" s="178"/>
      <c r="BU1295" s="179"/>
      <c r="BV1295" s="180"/>
      <c r="BW1295" s="181"/>
      <c r="BX1295" s="177"/>
      <c r="BY1295"/>
      <c r="CA1295"/>
    </row>
    <row r="1296" spans="2:79" ht="18.75">
      <c r="B1296" s="1170" t="s">
        <v>498</v>
      </c>
      <c r="C1296" s="335">
        <v>42190534000178</v>
      </c>
      <c r="D1296" s="1170" t="s">
        <v>14</v>
      </c>
      <c r="E1296" s="1170" t="s">
        <v>607</v>
      </c>
      <c r="F1296" s="1170" t="s">
        <v>860</v>
      </c>
      <c r="G1296" s="1172" t="s">
        <v>1414</v>
      </c>
      <c r="H1296" s="1172" t="s">
        <v>34</v>
      </c>
      <c r="I1296" s="1172" t="s">
        <v>34</v>
      </c>
      <c r="J1296" s="1172" t="s">
        <v>611</v>
      </c>
      <c r="K1296" s="1172" t="s">
        <v>48</v>
      </c>
      <c r="L1296" s="740" t="s">
        <v>1414</v>
      </c>
      <c r="M1296" s="740" t="s">
        <v>1411</v>
      </c>
      <c r="N1296" s="1172" t="s">
        <v>4098</v>
      </c>
      <c r="O1296" s="1172" t="s">
        <v>1320</v>
      </c>
      <c r="P1296" s="783">
        <v>44377</v>
      </c>
      <c r="Q1296" s="741">
        <v>0</v>
      </c>
      <c r="R1296" s="741">
        <v>0</v>
      </c>
      <c r="S1296" s="784">
        <v>6</v>
      </c>
      <c r="T1296" s="742"/>
      <c r="U1296" s="743"/>
      <c r="V1296" s="742"/>
      <c r="W1296" s="743"/>
      <c r="X1296" s="742"/>
      <c r="Y1296" s="743"/>
      <c r="Z1296" s="742"/>
      <c r="AA1296" s="743"/>
      <c r="AB1296" s="742"/>
      <c r="AC1296" s="744"/>
      <c r="AD1296" s="785">
        <v>0</v>
      </c>
      <c r="AE1296" s="1178" t="s">
        <v>1993</v>
      </c>
      <c r="AF1296" s="786" t="s">
        <v>1741</v>
      </c>
      <c r="AG1296" s="787" t="s">
        <v>1427</v>
      </c>
      <c r="AH1296" s="787" t="s">
        <v>1730</v>
      </c>
      <c r="AI1296" s="787">
        <v>0</v>
      </c>
      <c r="AJ1296" s="787">
        <v>0</v>
      </c>
      <c r="AK1296" s="787">
        <v>0</v>
      </c>
      <c r="AL1296" s="742">
        <v>9.0000000000000011E-3</v>
      </c>
      <c r="AM1296" s="742">
        <v>0.1</v>
      </c>
      <c r="AN1296" s="743" t="s">
        <v>34</v>
      </c>
      <c r="AO1296" s="1172" t="s">
        <v>34</v>
      </c>
      <c r="AP1296" s="1178" t="s">
        <v>1742</v>
      </c>
      <c r="AQ1296" s="745" t="s">
        <v>668</v>
      </c>
      <c r="AR1296" s="742">
        <v>2.9997000000000001E-3</v>
      </c>
      <c r="AS1296" s="742">
        <v>2.9997000000000001E-3</v>
      </c>
      <c r="AT1296" s="742" t="s">
        <v>1414</v>
      </c>
      <c r="AU1296" s="742" t="s">
        <v>2724</v>
      </c>
      <c r="AX1296"/>
      <c r="AY1296" s="190"/>
      <c r="AZ1296" s="176"/>
      <c r="BA1296" s="176"/>
      <c r="BB1296" s="176"/>
      <c r="BC1296" s="751"/>
      <c r="BD1296" s="176"/>
      <c r="BE1296" s="176"/>
      <c r="BF1296" s="176"/>
      <c r="BG1296" s="176"/>
      <c r="BH1296" s="751"/>
      <c r="BI1296" s="178"/>
      <c r="BJ1296" s="191"/>
      <c r="BK1296" s="191"/>
      <c r="BL1296" s="191"/>
      <c r="BM1296" s="178"/>
      <c r="BN1296" s="178"/>
      <c r="BO1296" s="178"/>
      <c r="BP1296" s="178"/>
      <c r="BQ1296" s="178"/>
      <c r="BR1296" s="178"/>
      <c r="BS1296" s="178"/>
      <c r="BT1296" s="178"/>
      <c r="BU1296" s="179"/>
      <c r="BV1296" s="180"/>
      <c r="BW1296" s="181"/>
      <c r="BX1296" s="177"/>
      <c r="BY1296"/>
      <c r="CA1296"/>
    </row>
    <row r="1297" spans="2:79" ht="18.75">
      <c r="B1297" s="1170" t="s">
        <v>499</v>
      </c>
      <c r="C1297" s="335">
        <v>42480017000133</v>
      </c>
      <c r="D1297" s="1170" t="s">
        <v>14</v>
      </c>
      <c r="E1297" s="1170" t="s">
        <v>607</v>
      </c>
      <c r="F1297" s="1170" t="s">
        <v>860</v>
      </c>
      <c r="G1297" s="1172" t="s">
        <v>1414</v>
      </c>
      <c r="H1297" s="1172" t="s">
        <v>34</v>
      </c>
      <c r="I1297" s="1172" t="s">
        <v>34</v>
      </c>
      <c r="J1297" s="1172" t="s">
        <v>611</v>
      </c>
      <c r="K1297" s="1172" t="s">
        <v>48</v>
      </c>
      <c r="L1297" s="740" t="s">
        <v>1414</v>
      </c>
      <c r="M1297" s="740" t="s">
        <v>1411</v>
      </c>
      <c r="N1297" s="1172" t="s">
        <v>4099</v>
      </c>
      <c r="O1297" s="1172" t="s">
        <v>1320</v>
      </c>
      <c r="P1297" s="783">
        <v>44394</v>
      </c>
      <c r="Q1297" s="741">
        <v>2.0510521599999998</v>
      </c>
      <c r="R1297" s="741">
        <v>2.7132739967597739</v>
      </c>
      <c r="S1297" s="784">
        <v>7</v>
      </c>
      <c r="T1297" s="742">
        <v>-5.9561195761869135E-3</v>
      </c>
      <c r="U1297" s="743">
        <v>-0.18324630933024688</v>
      </c>
      <c r="V1297" s="742">
        <v>4.7947035071502775E-3</v>
      </c>
      <c r="W1297" s="743">
        <v>3.6244346987224667E-2</v>
      </c>
      <c r="X1297" s="742"/>
      <c r="Y1297" s="743"/>
      <c r="Z1297" s="742"/>
      <c r="AA1297" s="743"/>
      <c r="AB1297" s="742">
        <v>0.2856598235961752</v>
      </c>
      <c r="AC1297" s="744">
        <v>-0.44631270708087278</v>
      </c>
      <c r="AD1297" s="785">
        <v>0</v>
      </c>
      <c r="AE1297" s="1178" t="s">
        <v>1993</v>
      </c>
      <c r="AF1297" s="786" t="s">
        <v>1741</v>
      </c>
      <c r="AG1297" s="787" t="s">
        <v>1427</v>
      </c>
      <c r="AH1297" s="787" t="s">
        <v>1797</v>
      </c>
      <c r="AI1297" s="787">
        <v>100</v>
      </c>
      <c r="AJ1297" s="787">
        <v>100</v>
      </c>
      <c r="AK1297" s="787">
        <v>100</v>
      </c>
      <c r="AL1297" s="742">
        <v>0</v>
      </c>
      <c r="AM1297" s="742">
        <v>0</v>
      </c>
      <c r="AN1297" s="743" t="s">
        <v>34</v>
      </c>
      <c r="AO1297" s="1172" t="s">
        <v>34</v>
      </c>
      <c r="AP1297" s="1178" t="s">
        <v>1727</v>
      </c>
      <c r="AQ1297" s="745" t="s">
        <v>659</v>
      </c>
      <c r="AR1297" s="742">
        <v>2.9997000000000001E-3</v>
      </c>
      <c r="AS1297" s="742">
        <v>2.9997000000000001E-3</v>
      </c>
      <c r="AT1297" s="742" t="s">
        <v>1414</v>
      </c>
      <c r="AU1297" s="742" t="s">
        <v>2724</v>
      </c>
      <c r="AX1297"/>
      <c r="AY1297" s="190"/>
      <c r="AZ1297" s="176"/>
      <c r="BA1297" s="176"/>
      <c r="BB1297" s="176"/>
      <c r="BC1297" s="751"/>
      <c r="BD1297" s="176"/>
      <c r="BE1297" s="176"/>
      <c r="BF1297" s="176"/>
      <c r="BG1297" s="176"/>
      <c r="BH1297" s="751"/>
      <c r="BI1297" s="178"/>
      <c r="BJ1297" s="191"/>
      <c r="BK1297" s="191"/>
      <c r="BL1297" s="191"/>
      <c r="BM1297" s="178"/>
      <c r="BN1297" s="178"/>
      <c r="BO1297" s="178"/>
      <c r="BP1297" s="178"/>
      <c r="BQ1297" s="178"/>
      <c r="BR1297" s="178"/>
      <c r="BS1297" s="178"/>
      <c r="BT1297" s="178"/>
      <c r="BU1297" s="179"/>
      <c r="BV1297" s="180"/>
      <c r="BW1297" s="181"/>
      <c r="BX1297" s="177"/>
      <c r="BY1297"/>
      <c r="CA1297"/>
    </row>
    <row r="1298" spans="2:79" ht="18.75">
      <c r="B1298" s="1170" t="s">
        <v>603</v>
      </c>
      <c r="C1298" s="335">
        <v>43140576000167</v>
      </c>
      <c r="D1298" s="1170" t="s">
        <v>14</v>
      </c>
      <c r="E1298" s="1170" t="s">
        <v>607</v>
      </c>
      <c r="F1298" s="1170" t="s">
        <v>1414</v>
      </c>
      <c r="G1298" s="1172" t="s">
        <v>866</v>
      </c>
      <c r="H1298" s="1172" t="s">
        <v>34</v>
      </c>
      <c r="I1298" s="1172" t="s">
        <v>34</v>
      </c>
      <c r="J1298" s="1172" t="s">
        <v>611</v>
      </c>
      <c r="K1298" s="1172" t="s">
        <v>1414</v>
      </c>
      <c r="L1298" s="740" t="s">
        <v>1414</v>
      </c>
      <c r="M1298" s="740" t="s">
        <v>1411</v>
      </c>
      <c r="N1298" s="1172" t="s">
        <v>4100</v>
      </c>
      <c r="O1298" s="1172" t="s">
        <v>1320</v>
      </c>
      <c r="P1298" s="783">
        <v>44439</v>
      </c>
      <c r="Q1298" s="741">
        <v>0</v>
      </c>
      <c r="R1298" s="741">
        <v>0</v>
      </c>
      <c r="S1298" s="784">
        <v>12</v>
      </c>
      <c r="T1298" s="742"/>
      <c r="U1298" s="743"/>
      <c r="V1298" s="742"/>
      <c r="W1298" s="743"/>
      <c r="X1298" s="742"/>
      <c r="Y1298" s="743"/>
      <c r="Z1298" s="742"/>
      <c r="AA1298" s="743"/>
      <c r="AB1298" s="742"/>
      <c r="AC1298" s="744"/>
      <c r="AD1298" s="785">
        <v>0</v>
      </c>
      <c r="AE1298" s="1178" t="s">
        <v>1993</v>
      </c>
      <c r="AF1298" s="786" t="s">
        <v>1741</v>
      </c>
      <c r="AG1298" s="787" t="s">
        <v>1427</v>
      </c>
      <c r="AH1298" s="787" t="s">
        <v>1730</v>
      </c>
      <c r="AI1298" s="787">
        <v>100</v>
      </c>
      <c r="AJ1298" s="787">
        <v>100</v>
      </c>
      <c r="AK1298" s="787">
        <v>100</v>
      </c>
      <c r="AL1298" s="742">
        <v>9.0000000000000011E-3</v>
      </c>
      <c r="AM1298" s="742">
        <v>0.1</v>
      </c>
      <c r="AN1298" s="743" t="s">
        <v>34</v>
      </c>
      <c r="AO1298" s="1172" t="s">
        <v>34</v>
      </c>
      <c r="AP1298" s="1178" t="s">
        <v>1727</v>
      </c>
      <c r="AQ1298" s="745" t="s">
        <v>694</v>
      </c>
      <c r="AR1298" s="742">
        <v>2.9997000000000001E-3</v>
      </c>
      <c r="AS1298" s="742">
        <v>2.9997000000000001E-3</v>
      </c>
      <c r="AT1298" s="742" t="s">
        <v>1414</v>
      </c>
      <c r="AU1298" s="742" t="s">
        <v>2724</v>
      </c>
      <c r="AX1298"/>
      <c r="AY1298" s="190"/>
      <c r="AZ1298" s="176"/>
      <c r="BA1298" s="176"/>
      <c r="BB1298" s="176"/>
      <c r="BC1298" s="751"/>
      <c r="BD1298" s="176"/>
      <c r="BE1298" s="176"/>
      <c r="BF1298" s="176"/>
      <c r="BG1298" s="176"/>
      <c r="BH1298" s="751"/>
      <c r="BI1298" s="178"/>
      <c r="BJ1298" s="191"/>
      <c r="BK1298" s="191"/>
      <c r="BL1298" s="191"/>
      <c r="BM1298" s="178"/>
      <c r="BN1298" s="178"/>
      <c r="BO1298" s="178"/>
      <c r="BP1298" s="178"/>
      <c r="BQ1298" s="178"/>
      <c r="BR1298" s="178"/>
      <c r="BS1298" s="178"/>
      <c r="BT1298" s="178"/>
      <c r="BU1298" s="179"/>
      <c r="BV1298" s="180"/>
      <c r="BW1298" s="181"/>
      <c r="BX1298" s="177"/>
      <c r="BY1298"/>
      <c r="CA1298"/>
    </row>
    <row r="1299" spans="2:79" ht="18.75">
      <c r="B1299" s="1170" t="s">
        <v>500</v>
      </c>
      <c r="C1299" s="335">
        <v>42730566000119</v>
      </c>
      <c r="D1299" s="1170" t="s">
        <v>14</v>
      </c>
      <c r="E1299" s="1170" t="s">
        <v>607</v>
      </c>
      <c r="F1299" s="1170" t="s">
        <v>860</v>
      </c>
      <c r="G1299" s="1172" t="s">
        <v>1414</v>
      </c>
      <c r="H1299" s="1172" t="s">
        <v>34</v>
      </c>
      <c r="I1299" s="1172" t="s">
        <v>34</v>
      </c>
      <c r="J1299" s="1172" t="s">
        <v>611</v>
      </c>
      <c r="K1299" s="1172" t="s">
        <v>48</v>
      </c>
      <c r="L1299" s="740" t="s">
        <v>1414</v>
      </c>
      <c r="M1299" s="740" t="s">
        <v>1411</v>
      </c>
      <c r="N1299" s="1172" t="s">
        <v>4101</v>
      </c>
      <c r="O1299" s="1172" t="s">
        <v>1320</v>
      </c>
      <c r="P1299" s="783">
        <v>44402</v>
      </c>
      <c r="Q1299" s="741">
        <v>0</v>
      </c>
      <c r="R1299" s="741">
        <v>0</v>
      </c>
      <c r="S1299" s="784">
        <v>12</v>
      </c>
      <c r="T1299" s="742"/>
      <c r="U1299" s="743"/>
      <c r="V1299" s="742"/>
      <c r="W1299" s="743"/>
      <c r="X1299" s="742"/>
      <c r="Y1299" s="743"/>
      <c r="Z1299" s="742"/>
      <c r="AA1299" s="743"/>
      <c r="AB1299" s="742"/>
      <c r="AC1299" s="744"/>
      <c r="AD1299" s="785">
        <v>0</v>
      </c>
      <c r="AE1299" s="1178" t="s">
        <v>1993</v>
      </c>
      <c r="AF1299" s="786" t="s">
        <v>1741</v>
      </c>
      <c r="AG1299" s="787" t="s">
        <v>1427</v>
      </c>
      <c r="AH1299" s="787" t="s">
        <v>1797</v>
      </c>
      <c r="AI1299" s="787">
        <v>100</v>
      </c>
      <c r="AJ1299" s="787">
        <v>100</v>
      </c>
      <c r="AK1299" s="787">
        <v>100</v>
      </c>
      <c r="AL1299" s="742">
        <v>0</v>
      </c>
      <c r="AM1299" s="742">
        <v>0</v>
      </c>
      <c r="AN1299" s="743" t="s">
        <v>2124</v>
      </c>
      <c r="AO1299" s="1172" t="s">
        <v>34</v>
      </c>
      <c r="AP1299" s="1178" t="s">
        <v>1727</v>
      </c>
      <c r="AQ1299" s="745" t="s">
        <v>694</v>
      </c>
      <c r="AR1299" s="742">
        <v>2.9997000000000001E-3</v>
      </c>
      <c r="AS1299" s="742">
        <v>2.9997000000000001E-3</v>
      </c>
      <c r="AT1299" s="742" t="s">
        <v>1414</v>
      </c>
      <c r="AU1299" s="742" t="s">
        <v>2724</v>
      </c>
      <c r="AX1299"/>
      <c r="AY1299" s="190"/>
      <c r="AZ1299" s="176"/>
      <c r="BA1299" s="176"/>
      <c r="BB1299" s="176"/>
      <c r="BC1299" s="751"/>
      <c r="BD1299" s="176"/>
      <c r="BE1299" s="176"/>
      <c r="BF1299" s="176"/>
      <c r="BG1299" s="176"/>
      <c r="BH1299" s="751"/>
      <c r="BI1299" s="178"/>
      <c r="BJ1299" s="191"/>
      <c r="BK1299" s="191"/>
      <c r="BL1299" s="191"/>
      <c r="BM1299" s="178"/>
      <c r="BN1299" s="178"/>
      <c r="BO1299" s="178"/>
      <c r="BP1299" s="178"/>
      <c r="BQ1299" s="178"/>
      <c r="BR1299" s="178"/>
      <c r="BS1299" s="178"/>
      <c r="BT1299" s="178"/>
      <c r="BU1299" s="179"/>
      <c r="BV1299" s="180"/>
      <c r="BW1299" s="181"/>
      <c r="BX1299" s="177"/>
      <c r="BY1299"/>
      <c r="CA1299"/>
    </row>
    <row r="1300" spans="2:79" ht="18.75">
      <c r="B1300" s="1170" t="s">
        <v>501</v>
      </c>
      <c r="C1300" s="335">
        <v>34218661000100</v>
      </c>
      <c r="D1300" s="1170" t="s">
        <v>14</v>
      </c>
      <c r="E1300" s="1170" t="s">
        <v>607</v>
      </c>
      <c r="F1300" s="1170" t="s">
        <v>860</v>
      </c>
      <c r="G1300" s="1172" t="s">
        <v>1414</v>
      </c>
      <c r="H1300" s="1172" t="s">
        <v>34</v>
      </c>
      <c r="I1300" s="1172" t="s">
        <v>34</v>
      </c>
      <c r="J1300" s="1172" t="s">
        <v>611</v>
      </c>
      <c r="K1300" s="1172" t="s">
        <v>48</v>
      </c>
      <c r="L1300" s="740" t="s">
        <v>1414</v>
      </c>
      <c r="M1300" s="740" t="s">
        <v>1411</v>
      </c>
      <c r="N1300" s="1172" t="s">
        <v>4102</v>
      </c>
      <c r="O1300" s="1172" t="s">
        <v>1320</v>
      </c>
      <c r="P1300" s="783">
        <v>43766</v>
      </c>
      <c r="Q1300" s="741">
        <v>0</v>
      </c>
      <c r="R1300" s="741">
        <v>0</v>
      </c>
      <c r="S1300" s="784">
        <v>32</v>
      </c>
      <c r="T1300" s="742"/>
      <c r="U1300" s="743"/>
      <c r="V1300" s="742"/>
      <c r="W1300" s="743"/>
      <c r="X1300" s="742"/>
      <c r="Y1300" s="743"/>
      <c r="Z1300" s="742"/>
      <c r="AA1300" s="743"/>
      <c r="AB1300" s="742"/>
      <c r="AC1300" s="744"/>
      <c r="AD1300" s="785">
        <v>0</v>
      </c>
      <c r="AE1300" s="1178" t="s">
        <v>1993</v>
      </c>
      <c r="AF1300" s="786" t="s">
        <v>1741</v>
      </c>
      <c r="AG1300" s="787" t="s">
        <v>1427</v>
      </c>
      <c r="AH1300" s="787" t="s">
        <v>1726</v>
      </c>
      <c r="AI1300" s="787">
        <v>0</v>
      </c>
      <c r="AJ1300" s="787">
        <v>100</v>
      </c>
      <c r="AK1300" s="787">
        <v>0</v>
      </c>
      <c r="AL1300" s="742">
        <v>9.0000000000000011E-3</v>
      </c>
      <c r="AM1300" s="742">
        <v>0.1</v>
      </c>
      <c r="AN1300" s="743" t="s">
        <v>2124</v>
      </c>
      <c r="AO1300" s="1172" t="s">
        <v>34</v>
      </c>
      <c r="AP1300" s="1178" t="s">
        <v>1727</v>
      </c>
      <c r="AQ1300" s="745" t="s">
        <v>687</v>
      </c>
      <c r="AR1300" s="742">
        <v>2.9997000000000001E-3</v>
      </c>
      <c r="AS1300" s="742">
        <v>2.9997000000000001E-3</v>
      </c>
      <c r="AT1300" s="742" t="s">
        <v>1414</v>
      </c>
      <c r="AU1300" s="742" t="s">
        <v>2724</v>
      </c>
      <c r="AX1300"/>
      <c r="AY1300" s="190"/>
      <c r="AZ1300" s="176"/>
      <c r="BA1300" s="176"/>
      <c r="BB1300" s="176"/>
      <c r="BC1300" s="751"/>
      <c r="BD1300" s="176"/>
      <c r="BE1300" s="176"/>
      <c r="BF1300" s="176"/>
      <c r="BG1300" s="176"/>
      <c r="BH1300" s="751"/>
      <c r="BI1300" s="178"/>
      <c r="BJ1300" s="191"/>
      <c r="BK1300" s="191"/>
      <c r="BL1300" s="191"/>
      <c r="BM1300" s="178"/>
      <c r="BN1300" s="178"/>
      <c r="BO1300" s="178"/>
      <c r="BP1300" s="178"/>
      <c r="BQ1300" s="178"/>
      <c r="BR1300" s="178"/>
      <c r="BS1300" s="178"/>
      <c r="BT1300" s="178"/>
      <c r="BU1300" s="179"/>
      <c r="BV1300" s="180"/>
      <c r="BW1300" s="181"/>
      <c r="BX1300" s="177"/>
      <c r="BY1300"/>
      <c r="CA1300"/>
    </row>
    <row r="1301" spans="2:79" ht="18.75">
      <c r="B1301" s="1170" t="s">
        <v>502</v>
      </c>
      <c r="C1301" s="335">
        <v>34218748000187</v>
      </c>
      <c r="D1301" s="1170" t="s">
        <v>14</v>
      </c>
      <c r="E1301" s="1170" t="s">
        <v>607</v>
      </c>
      <c r="F1301" s="1170" t="s">
        <v>860</v>
      </c>
      <c r="G1301" s="1172" t="s">
        <v>1414</v>
      </c>
      <c r="H1301" s="1172" t="s">
        <v>34</v>
      </c>
      <c r="I1301" s="1172" t="s">
        <v>34</v>
      </c>
      <c r="J1301" s="1172" t="s">
        <v>611</v>
      </c>
      <c r="K1301" s="1172" t="s">
        <v>48</v>
      </c>
      <c r="L1301" s="740" t="s">
        <v>1414</v>
      </c>
      <c r="M1301" s="740" t="s">
        <v>1411</v>
      </c>
      <c r="N1301" s="1172" t="s">
        <v>4103</v>
      </c>
      <c r="O1301" s="1172" t="s">
        <v>1320</v>
      </c>
      <c r="P1301" s="783">
        <v>43788</v>
      </c>
      <c r="Q1301" s="741">
        <v>0</v>
      </c>
      <c r="R1301" s="741">
        <v>0</v>
      </c>
      <c r="S1301" s="784">
        <v>12</v>
      </c>
      <c r="T1301" s="742"/>
      <c r="U1301" s="743"/>
      <c r="V1301" s="742"/>
      <c r="W1301" s="743"/>
      <c r="X1301" s="742"/>
      <c r="Y1301" s="743"/>
      <c r="Z1301" s="742"/>
      <c r="AA1301" s="743"/>
      <c r="AB1301" s="742"/>
      <c r="AC1301" s="744"/>
      <c r="AD1301" s="785">
        <v>0</v>
      </c>
      <c r="AE1301" s="1178" t="s">
        <v>1993</v>
      </c>
      <c r="AF1301" s="786" t="s">
        <v>1741</v>
      </c>
      <c r="AG1301" s="787" t="s">
        <v>1427</v>
      </c>
      <c r="AH1301" s="787" t="s">
        <v>1730</v>
      </c>
      <c r="AI1301" s="787">
        <v>0</v>
      </c>
      <c r="AJ1301" s="787">
        <v>0</v>
      </c>
      <c r="AK1301" s="787">
        <v>0</v>
      </c>
      <c r="AL1301" s="742">
        <v>7.1999999999999998E-3</v>
      </c>
      <c r="AM1301" s="742">
        <v>0</v>
      </c>
      <c r="AN1301" s="743" t="s">
        <v>2124</v>
      </c>
      <c r="AO1301" s="1172" t="s">
        <v>34</v>
      </c>
      <c r="AP1301" s="1178" t="s">
        <v>1742</v>
      </c>
      <c r="AQ1301" s="745" t="s">
        <v>668</v>
      </c>
      <c r="AR1301" s="742">
        <v>2.3997599999999999E-3</v>
      </c>
      <c r="AS1301" s="742">
        <v>2.3997599999999999E-3</v>
      </c>
      <c r="AT1301" s="742" t="s">
        <v>1414</v>
      </c>
      <c r="AU1301" s="742" t="s">
        <v>2724</v>
      </c>
      <c r="AX1301"/>
      <c r="AY1301" s="190"/>
      <c r="AZ1301" s="176"/>
      <c r="BA1301" s="176"/>
      <c r="BB1301" s="176"/>
      <c r="BC1301" s="751"/>
      <c r="BD1301" s="176"/>
      <c r="BE1301" s="176"/>
      <c r="BF1301" s="176"/>
      <c r="BG1301" s="176"/>
      <c r="BH1301" s="751"/>
      <c r="BI1301" s="178"/>
      <c r="BJ1301" s="191"/>
      <c r="BK1301" s="191"/>
      <c r="BL1301" s="191"/>
      <c r="BM1301" s="178"/>
      <c r="BN1301" s="178"/>
      <c r="BO1301" s="178"/>
      <c r="BP1301" s="178"/>
      <c r="BQ1301" s="178"/>
      <c r="BR1301" s="178"/>
      <c r="BS1301" s="178"/>
      <c r="BT1301" s="178"/>
      <c r="BU1301" s="179"/>
      <c r="BV1301" s="180"/>
      <c r="BW1301" s="181"/>
      <c r="BX1301" s="177"/>
      <c r="BY1301"/>
      <c r="CA1301"/>
    </row>
    <row r="1302" spans="2:79" ht="18.75">
      <c r="B1302" s="1170" t="s">
        <v>544</v>
      </c>
      <c r="C1302" s="335">
        <v>30568854000130</v>
      </c>
      <c r="D1302" s="1170" t="s">
        <v>13</v>
      </c>
      <c r="E1302" s="1170" t="s">
        <v>615</v>
      </c>
      <c r="F1302" s="1170" t="s">
        <v>619</v>
      </c>
      <c r="G1302" s="1172" t="s">
        <v>34</v>
      </c>
      <c r="H1302" s="1172" t="s">
        <v>1337</v>
      </c>
      <c r="I1302" s="1172" t="s">
        <v>34</v>
      </c>
      <c r="J1302" s="1172" t="s">
        <v>1414</v>
      </c>
      <c r="K1302" s="1172" t="s">
        <v>48</v>
      </c>
      <c r="L1302" s="740" t="s">
        <v>1414</v>
      </c>
      <c r="M1302" s="740" t="s">
        <v>1411</v>
      </c>
      <c r="N1302" s="1172" t="s">
        <v>4105</v>
      </c>
      <c r="O1302" s="1172" t="s">
        <v>1320</v>
      </c>
      <c r="P1302" s="783">
        <v>43644</v>
      </c>
      <c r="Q1302" s="741">
        <v>0</v>
      </c>
      <c r="R1302" s="741">
        <v>0</v>
      </c>
      <c r="S1302" s="784">
        <v>31</v>
      </c>
      <c r="T1302" s="742"/>
      <c r="U1302" s="743"/>
      <c r="V1302" s="742"/>
      <c r="W1302" s="743"/>
      <c r="X1302" s="742"/>
      <c r="Y1302" s="743"/>
      <c r="Z1302" s="742"/>
      <c r="AA1302" s="743"/>
      <c r="AB1302" s="742"/>
      <c r="AC1302" s="744"/>
      <c r="AD1302" s="785">
        <v>0</v>
      </c>
      <c r="AE1302" s="1178" t="s">
        <v>1993</v>
      </c>
      <c r="AF1302" s="786" t="s">
        <v>1741</v>
      </c>
      <c r="AG1302" s="787" t="s">
        <v>1427</v>
      </c>
      <c r="AH1302" s="787" t="s">
        <v>1730</v>
      </c>
      <c r="AI1302" s="787">
        <v>1000</v>
      </c>
      <c r="AJ1302" s="787">
        <v>100</v>
      </c>
      <c r="AK1302" s="787">
        <v>100</v>
      </c>
      <c r="AL1302" s="742">
        <v>1.0500000000000001E-2</v>
      </c>
      <c r="AM1302" s="742">
        <v>0.15</v>
      </c>
      <c r="AN1302" s="743" t="s">
        <v>2124</v>
      </c>
      <c r="AO1302" s="1172" t="s">
        <v>34</v>
      </c>
      <c r="AP1302" s="1178" t="s">
        <v>1742</v>
      </c>
      <c r="AQ1302" s="745" t="s">
        <v>668</v>
      </c>
      <c r="AR1302" s="742">
        <v>3.49965E-3</v>
      </c>
      <c r="AS1302" s="742">
        <v>3.49965E-3</v>
      </c>
      <c r="AT1302" s="742" t="s">
        <v>1414</v>
      </c>
      <c r="AU1302" s="742" t="s">
        <v>2724</v>
      </c>
      <c r="AX1302"/>
      <c r="AY1302" s="190"/>
      <c r="AZ1302" s="176"/>
      <c r="BA1302" s="176"/>
      <c r="BB1302" s="176"/>
      <c r="BC1302" s="751"/>
      <c r="BD1302" s="176"/>
      <c r="BE1302" s="176"/>
      <c r="BF1302" s="176"/>
      <c r="BG1302" s="176"/>
      <c r="BH1302" s="751"/>
      <c r="BI1302" s="178"/>
      <c r="BJ1302" s="191"/>
      <c r="BK1302" s="191"/>
      <c r="BL1302" s="191"/>
      <c r="BM1302" s="178"/>
      <c r="BN1302" s="178"/>
      <c r="BO1302" s="178"/>
      <c r="BP1302" s="178"/>
      <c r="BQ1302" s="178"/>
      <c r="BR1302" s="178"/>
      <c r="BS1302" s="178"/>
      <c r="BT1302" s="178"/>
      <c r="BU1302" s="179"/>
      <c r="BV1302" s="180"/>
      <c r="BW1302" s="181"/>
      <c r="BX1302" s="177"/>
      <c r="BY1302"/>
      <c r="CA1302"/>
    </row>
    <row r="1303" spans="2:79" ht="18.75">
      <c r="B1303" s="1170" t="s">
        <v>1257</v>
      </c>
      <c r="C1303" s="335">
        <v>44209582000196</v>
      </c>
      <c r="D1303" s="1170" t="s">
        <v>13</v>
      </c>
      <c r="E1303" s="1170" t="s">
        <v>616</v>
      </c>
      <c r="F1303" s="1170" t="s">
        <v>701</v>
      </c>
      <c r="G1303" s="1172" t="s">
        <v>1414</v>
      </c>
      <c r="H1303" s="1172" t="s">
        <v>34</v>
      </c>
      <c r="I1303" s="1172" t="s">
        <v>34</v>
      </c>
      <c r="J1303" s="1172" t="s">
        <v>611</v>
      </c>
      <c r="K1303" s="1172" t="s">
        <v>49</v>
      </c>
      <c r="L1303" s="740" t="s">
        <v>1414</v>
      </c>
      <c r="M1303" s="740" t="s">
        <v>1411</v>
      </c>
      <c r="N1303" s="1172" t="s">
        <v>4106</v>
      </c>
      <c r="O1303" s="1172" t="s">
        <v>1320</v>
      </c>
      <c r="P1303" s="783">
        <v>44523</v>
      </c>
      <c r="Q1303" s="741"/>
      <c r="R1303" s="741"/>
      <c r="S1303" s="784">
        <v>7</v>
      </c>
      <c r="T1303" s="742"/>
      <c r="U1303" s="743"/>
      <c r="V1303" s="742"/>
      <c r="W1303" s="743"/>
      <c r="X1303" s="742"/>
      <c r="Y1303" s="743"/>
      <c r="Z1303" s="742"/>
      <c r="AA1303" s="743"/>
      <c r="AB1303" s="742"/>
      <c r="AC1303" s="744"/>
      <c r="AD1303" s="785">
        <v>0</v>
      </c>
      <c r="AE1303" s="1178" t="s">
        <v>1993</v>
      </c>
      <c r="AF1303" s="786" t="s">
        <v>1741</v>
      </c>
      <c r="AG1303" s="787" t="s">
        <v>1427</v>
      </c>
      <c r="AH1303" s="787" t="s">
        <v>1730</v>
      </c>
      <c r="AI1303" s="787">
        <v>1000</v>
      </c>
      <c r="AJ1303" s="787">
        <v>100</v>
      </c>
      <c r="AK1303" s="787">
        <v>100</v>
      </c>
      <c r="AL1303" s="742">
        <v>3.4000000000000002E-3</v>
      </c>
      <c r="AM1303" s="742">
        <v>0</v>
      </c>
      <c r="AN1303" s="743" t="s">
        <v>2124</v>
      </c>
      <c r="AO1303" s="1172" t="s">
        <v>34</v>
      </c>
      <c r="AP1303" s="1178" t="s">
        <v>1742</v>
      </c>
      <c r="AQ1303" s="745" t="s">
        <v>671</v>
      </c>
      <c r="AR1303" s="742">
        <v>1.1332200000000001E-3</v>
      </c>
      <c r="AS1303" s="742">
        <v>1.1332200000000001E-3</v>
      </c>
      <c r="AT1303" s="742" t="s">
        <v>1414</v>
      </c>
      <c r="AU1303" s="742" t="s">
        <v>2724</v>
      </c>
      <c r="AX1303"/>
      <c r="AY1303" s="190"/>
      <c r="AZ1303" s="176"/>
      <c r="BA1303" s="176"/>
      <c r="BB1303" s="176"/>
      <c r="BC1303" s="751"/>
      <c r="BD1303" s="176"/>
      <c r="BE1303" s="176"/>
      <c r="BF1303" s="176"/>
      <c r="BG1303" s="176"/>
      <c r="BH1303" s="751"/>
      <c r="BI1303" s="178"/>
      <c r="BJ1303" s="191"/>
      <c r="BK1303" s="191"/>
      <c r="BL1303" s="191"/>
      <c r="BM1303" s="178"/>
      <c r="BN1303" s="178"/>
      <c r="BO1303" s="178"/>
      <c r="BP1303" s="178"/>
      <c r="BQ1303" s="178"/>
      <c r="BR1303" s="178"/>
      <c r="BS1303" s="178"/>
      <c r="BT1303" s="178"/>
      <c r="BU1303" s="179"/>
      <c r="BV1303" s="180"/>
      <c r="BW1303" s="181"/>
      <c r="BX1303" s="177"/>
      <c r="BY1303"/>
      <c r="CA1303"/>
    </row>
    <row r="1304" spans="2:79" ht="18.75">
      <c r="B1304" s="1170" t="s">
        <v>1258</v>
      </c>
      <c r="C1304" s="335">
        <v>41545885000191</v>
      </c>
      <c r="D1304" s="1170" t="s">
        <v>13</v>
      </c>
      <c r="E1304" s="1170" t="s">
        <v>616</v>
      </c>
      <c r="F1304" s="1170" t="s">
        <v>701</v>
      </c>
      <c r="G1304" s="1172" t="s">
        <v>1414</v>
      </c>
      <c r="H1304" s="1172" t="s">
        <v>34</v>
      </c>
      <c r="I1304" s="1172" t="s">
        <v>34</v>
      </c>
      <c r="J1304" s="1172" t="s">
        <v>611</v>
      </c>
      <c r="K1304" s="1172" t="s">
        <v>49</v>
      </c>
      <c r="L1304" s="740" t="s">
        <v>1414</v>
      </c>
      <c r="M1304" s="740" t="s">
        <v>1411</v>
      </c>
      <c r="N1304" s="1172" t="s">
        <v>4107</v>
      </c>
      <c r="O1304" s="1172" t="s">
        <v>1323</v>
      </c>
      <c r="P1304" s="783">
        <v>44306</v>
      </c>
      <c r="Q1304" s="741">
        <v>0</v>
      </c>
      <c r="R1304" s="741">
        <v>0</v>
      </c>
      <c r="S1304" s="784">
        <v>7</v>
      </c>
      <c r="T1304" s="742"/>
      <c r="U1304" s="743"/>
      <c r="V1304" s="742"/>
      <c r="W1304" s="743"/>
      <c r="X1304" s="742"/>
      <c r="Y1304" s="743"/>
      <c r="Z1304" s="742"/>
      <c r="AA1304" s="743"/>
      <c r="AB1304" s="742"/>
      <c r="AC1304" s="744"/>
      <c r="AD1304" s="785">
        <v>0</v>
      </c>
      <c r="AE1304" s="1178" t="s">
        <v>1993</v>
      </c>
      <c r="AF1304" s="786" t="s">
        <v>1741</v>
      </c>
      <c r="AG1304" s="787" t="s">
        <v>1427</v>
      </c>
      <c r="AH1304" s="787" t="s">
        <v>1730</v>
      </c>
      <c r="AI1304" s="787">
        <v>0</v>
      </c>
      <c r="AJ1304" s="787">
        <v>0</v>
      </c>
      <c r="AK1304" s="787">
        <v>0</v>
      </c>
      <c r="AL1304" s="742">
        <v>5.0000000000000001E-4</v>
      </c>
      <c r="AM1304" s="742">
        <v>0</v>
      </c>
      <c r="AN1304" s="743" t="s">
        <v>34</v>
      </c>
      <c r="AO1304" s="1172" t="s">
        <v>34</v>
      </c>
      <c r="AP1304" s="1178" t="s">
        <v>1742</v>
      </c>
      <c r="AQ1304" s="745" t="s">
        <v>671</v>
      </c>
      <c r="AR1304" s="742">
        <v>1.6665000000000001E-4</v>
      </c>
      <c r="AS1304" s="742">
        <v>1.6665000000000001E-4</v>
      </c>
      <c r="AT1304" s="742" t="s">
        <v>1414</v>
      </c>
      <c r="AU1304" s="742" t="s">
        <v>2724</v>
      </c>
      <c r="AX1304"/>
      <c r="AY1304" s="190"/>
      <c r="AZ1304" s="176"/>
      <c r="BA1304" s="176"/>
      <c r="BB1304" s="176"/>
      <c r="BC1304" s="751"/>
      <c r="BD1304" s="176"/>
      <c r="BE1304" s="176"/>
      <c r="BF1304" s="176"/>
      <c r="BG1304" s="176"/>
      <c r="BH1304" s="751"/>
      <c r="BI1304" s="178"/>
      <c r="BJ1304" s="191"/>
      <c r="BK1304" s="191"/>
      <c r="BL1304" s="191"/>
      <c r="BM1304" s="178"/>
      <c r="BN1304" s="178"/>
      <c r="BO1304" s="178"/>
      <c r="BP1304" s="178"/>
      <c r="BQ1304" s="178"/>
      <c r="BR1304" s="178"/>
      <c r="BS1304" s="178"/>
      <c r="BT1304" s="178"/>
      <c r="BU1304" s="179"/>
      <c r="BV1304" s="180"/>
      <c r="BW1304" s="181"/>
      <c r="BX1304" s="177"/>
      <c r="BY1304"/>
      <c r="CA1304"/>
    </row>
    <row r="1305" spans="2:79" ht="18.75">
      <c r="B1305" s="1170" t="s">
        <v>1259</v>
      </c>
      <c r="C1305" s="335">
        <v>43508446000134</v>
      </c>
      <c r="D1305" s="1170" t="s">
        <v>13</v>
      </c>
      <c r="E1305" s="1170" t="s">
        <v>616</v>
      </c>
      <c r="F1305" s="1170" t="s">
        <v>701</v>
      </c>
      <c r="G1305" s="1172" t="s">
        <v>1414</v>
      </c>
      <c r="H1305" s="1172" t="s">
        <v>34</v>
      </c>
      <c r="I1305" s="1172" t="s">
        <v>34</v>
      </c>
      <c r="J1305" s="1172" t="s">
        <v>611</v>
      </c>
      <c r="K1305" s="1172" t="s">
        <v>49</v>
      </c>
      <c r="L1305" s="740" t="s">
        <v>1414</v>
      </c>
      <c r="M1305" s="740" t="s">
        <v>1411</v>
      </c>
      <c r="N1305" s="1172" t="s">
        <v>4108</v>
      </c>
      <c r="O1305" s="1172" t="s">
        <v>1320</v>
      </c>
      <c r="P1305" s="783">
        <v>44469</v>
      </c>
      <c r="Q1305" s="741"/>
      <c r="R1305" s="741"/>
      <c r="S1305" s="784">
        <v>7</v>
      </c>
      <c r="T1305" s="742"/>
      <c r="U1305" s="743"/>
      <c r="V1305" s="742"/>
      <c r="W1305" s="743"/>
      <c r="X1305" s="742"/>
      <c r="Y1305" s="743"/>
      <c r="Z1305" s="742"/>
      <c r="AA1305" s="743"/>
      <c r="AB1305" s="742"/>
      <c r="AC1305" s="744"/>
      <c r="AD1305" s="785">
        <v>0</v>
      </c>
      <c r="AE1305" s="1178" t="s">
        <v>1993</v>
      </c>
      <c r="AF1305" s="786" t="s">
        <v>1741</v>
      </c>
      <c r="AG1305" s="787" t="s">
        <v>1427</v>
      </c>
      <c r="AH1305" s="787" t="s">
        <v>1730</v>
      </c>
      <c r="AI1305" s="787">
        <v>0</v>
      </c>
      <c r="AJ1305" s="787">
        <v>0</v>
      </c>
      <c r="AK1305" s="787">
        <v>0</v>
      </c>
      <c r="AL1305" s="742">
        <v>3.4000000000000002E-3</v>
      </c>
      <c r="AM1305" s="742">
        <v>0</v>
      </c>
      <c r="AN1305" s="743" t="s">
        <v>2124</v>
      </c>
      <c r="AO1305" s="1172" t="s">
        <v>34</v>
      </c>
      <c r="AP1305" s="1178" t="s">
        <v>1742</v>
      </c>
      <c r="AQ1305" s="745" t="s">
        <v>671</v>
      </c>
      <c r="AR1305" s="742">
        <v>1.1332200000000001E-3</v>
      </c>
      <c r="AS1305" s="742">
        <v>1.1332200000000001E-3</v>
      </c>
      <c r="AT1305" s="742" t="s">
        <v>1414</v>
      </c>
      <c r="AU1305" s="742" t="s">
        <v>2724</v>
      </c>
      <c r="AX1305"/>
      <c r="AY1305" s="190"/>
      <c r="AZ1305" s="176"/>
      <c r="BA1305" s="176"/>
      <c r="BB1305" s="176"/>
      <c r="BC1305" s="751"/>
      <c r="BD1305" s="176"/>
      <c r="BE1305" s="176"/>
      <c r="BF1305" s="176"/>
      <c r="BG1305" s="176"/>
      <c r="BH1305" s="751"/>
      <c r="BI1305" s="178"/>
      <c r="BJ1305" s="191"/>
      <c r="BK1305" s="191"/>
      <c r="BL1305" s="191"/>
      <c r="BM1305" s="178"/>
      <c r="BN1305" s="178"/>
      <c r="BO1305" s="178"/>
      <c r="BP1305" s="178"/>
      <c r="BQ1305" s="178"/>
      <c r="BR1305" s="178"/>
      <c r="BS1305" s="178"/>
      <c r="BT1305" s="178"/>
      <c r="BU1305" s="179"/>
      <c r="BV1305" s="180"/>
      <c r="BW1305" s="181"/>
      <c r="BX1305" s="177"/>
      <c r="BY1305"/>
      <c r="CA1305"/>
    </row>
    <row r="1306" spans="2:79" ht="18.75">
      <c r="B1306" s="1170" t="s">
        <v>1260</v>
      </c>
      <c r="C1306" s="335">
        <v>44026806000124</v>
      </c>
      <c r="D1306" s="1170" t="s">
        <v>13</v>
      </c>
      <c r="E1306" s="1170" t="s">
        <v>616</v>
      </c>
      <c r="F1306" s="1170" t="s">
        <v>701</v>
      </c>
      <c r="G1306" s="1172" t="s">
        <v>1414</v>
      </c>
      <c r="H1306" s="1172" t="s">
        <v>34</v>
      </c>
      <c r="I1306" s="1172" t="s">
        <v>34</v>
      </c>
      <c r="J1306" s="1172" t="s">
        <v>611</v>
      </c>
      <c r="K1306" s="1172" t="s">
        <v>49</v>
      </c>
      <c r="L1306" s="740" t="s">
        <v>1414</v>
      </c>
      <c r="M1306" s="740" t="s">
        <v>1411</v>
      </c>
      <c r="N1306" s="1172" t="s">
        <v>4109</v>
      </c>
      <c r="O1306" s="1172" t="s">
        <v>1320</v>
      </c>
      <c r="P1306" s="783">
        <v>44530</v>
      </c>
      <c r="Q1306" s="741"/>
      <c r="R1306" s="741"/>
      <c r="S1306" s="784">
        <v>7</v>
      </c>
      <c r="T1306" s="742"/>
      <c r="U1306" s="743"/>
      <c r="V1306" s="742"/>
      <c r="W1306" s="743"/>
      <c r="X1306" s="742"/>
      <c r="Y1306" s="743"/>
      <c r="Z1306" s="742"/>
      <c r="AA1306" s="743"/>
      <c r="AB1306" s="742"/>
      <c r="AC1306" s="744"/>
      <c r="AD1306" s="785">
        <v>0</v>
      </c>
      <c r="AE1306" s="1178" t="s">
        <v>1993</v>
      </c>
      <c r="AF1306" s="786" t="s">
        <v>1741</v>
      </c>
      <c r="AG1306" s="787" t="s">
        <v>1427</v>
      </c>
      <c r="AH1306" s="787" t="s">
        <v>1730</v>
      </c>
      <c r="AI1306" s="787">
        <v>1000</v>
      </c>
      <c r="AJ1306" s="787">
        <v>100</v>
      </c>
      <c r="AK1306" s="787">
        <v>100</v>
      </c>
      <c r="AL1306" s="742">
        <v>3.4000000000000002E-3</v>
      </c>
      <c r="AM1306" s="742">
        <v>0</v>
      </c>
      <c r="AN1306" s="743" t="s">
        <v>2124</v>
      </c>
      <c r="AO1306" s="1172" t="s">
        <v>34</v>
      </c>
      <c r="AP1306" s="1178" t="s">
        <v>1742</v>
      </c>
      <c r="AQ1306" s="745" t="s">
        <v>671</v>
      </c>
      <c r="AR1306" s="742">
        <v>1.1332200000000001E-3</v>
      </c>
      <c r="AS1306" s="742">
        <v>1.1332200000000001E-3</v>
      </c>
      <c r="AT1306" s="742" t="s">
        <v>1414</v>
      </c>
      <c r="AU1306" s="742" t="s">
        <v>2724</v>
      </c>
      <c r="AX1306"/>
      <c r="AY1306" s="190"/>
      <c r="AZ1306" s="176"/>
      <c r="BA1306" s="176"/>
      <c r="BB1306" s="176"/>
      <c r="BC1306" s="751"/>
      <c r="BD1306" s="176"/>
      <c r="BE1306" s="176"/>
      <c r="BF1306" s="176"/>
      <c r="BG1306" s="176"/>
      <c r="BH1306" s="751"/>
      <c r="BI1306" s="178"/>
      <c r="BJ1306" s="191"/>
      <c r="BK1306" s="191"/>
      <c r="BL1306" s="191"/>
      <c r="BM1306" s="178"/>
      <c r="BN1306" s="178"/>
      <c r="BO1306" s="178"/>
      <c r="BP1306" s="178"/>
      <c r="BQ1306" s="178"/>
      <c r="BR1306" s="178"/>
      <c r="BS1306" s="178"/>
      <c r="BT1306" s="178"/>
      <c r="BU1306" s="179"/>
      <c r="BV1306" s="180"/>
      <c r="BW1306" s="181"/>
      <c r="BX1306" s="177"/>
      <c r="BY1306"/>
      <c r="CA1306"/>
    </row>
    <row r="1307" spans="2:79" ht="18.75">
      <c r="B1307" s="1170" t="s">
        <v>504</v>
      </c>
      <c r="C1307" s="335">
        <v>41033759000158</v>
      </c>
      <c r="D1307" s="1170" t="s">
        <v>13</v>
      </c>
      <c r="E1307" s="1170" t="s">
        <v>616</v>
      </c>
      <c r="F1307" s="1170" t="s">
        <v>701</v>
      </c>
      <c r="G1307" s="1172" t="s">
        <v>1414</v>
      </c>
      <c r="H1307" s="1172" t="s">
        <v>34</v>
      </c>
      <c r="I1307" s="1172" t="s">
        <v>34</v>
      </c>
      <c r="J1307" s="1172" t="s">
        <v>611</v>
      </c>
      <c r="K1307" s="1172" t="s">
        <v>49</v>
      </c>
      <c r="L1307" s="740" t="s">
        <v>1414</v>
      </c>
      <c r="M1307" s="740" t="s">
        <v>1411</v>
      </c>
      <c r="N1307" s="1172" t="s">
        <v>4110</v>
      </c>
      <c r="O1307" s="1172" t="s">
        <v>1320</v>
      </c>
      <c r="P1307" s="783">
        <v>44286</v>
      </c>
      <c r="Q1307" s="741">
        <v>0</v>
      </c>
      <c r="R1307" s="741">
        <v>0</v>
      </c>
      <c r="S1307" s="784">
        <v>13</v>
      </c>
      <c r="T1307" s="742"/>
      <c r="U1307" s="743"/>
      <c r="V1307" s="742"/>
      <c r="W1307" s="743"/>
      <c r="X1307" s="742"/>
      <c r="Y1307" s="743"/>
      <c r="Z1307" s="742"/>
      <c r="AA1307" s="743"/>
      <c r="AB1307" s="742"/>
      <c r="AC1307" s="744"/>
      <c r="AD1307" s="785">
        <v>41395280000161</v>
      </c>
      <c r="AE1307" s="1178" t="s">
        <v>1993</v>
      </c>
      <c r="AF1307" s="786" t="s">
        <v>1741</v>
      </c>
      <c r="AG1307" s="787" t="s">
        <v>1427</v>
      </c>
      <c r="AH1307" s="787" t="s">
        <v>1726</v>
      </c>
      <c r="AI1307" s="787">
        <v>0</v>
      </c>
      <c r="AJ1307" s="787">
        <v>0</v>
      </c>
      <c r="AK1307" s="787">
        <v>0</v>
      </c>
      <c r="AL1307" s="742">
        <v>5.0000000000000001E-4</v>
      </c>
      <c r="AM1307" s="742">
        <v>0</v>
      </c>
      <c r="AN1307" s="743" t="s">
        <v>34</v>
      </c>
      <c r="AO1307" s="1172" t="s">
        <v>34</v>
      </c>
      <c r="AP1307" s="1178" t="s">
        <v>1742</v>
      </c>
      <c r="AQ1307" s="745" t="s">
        <v>679</v>
      </c>
      <c r="AR1307" s="742">
        <v>1.6665000000000001E-4</v>
      </c>
      <c r="AS1307" s="742">
        <v>1.6665000000000001E-4</v>
      </c>
      <c r="AT1307" s="742" t="s">
        <v>1414</v>
      </c>
      <c r="AU1307" s="742" t="s">
        <v>2724</v>
      </c>
      <c r="AX1307"/>
      <c r="AY1307" s="190"/>
      <c r="AZ1307" s="176"/>
      <c r="BA1307" s="176"/>
      <c r="BB1307" s="176"/>
      <c r="BC1307" s="751"/>
      <c r="BD1307" s="176"/>
      <c r="BE1307" s="176"/>
      <c r="BF1307" s="176"/>
      <c r="BG1307" s="176"/>
      <c r="BH1307" s="751"/>
      <c r="BI1307" s="178"/>
      <c r="BJ1307" s="191"/>
      <c r="BK1307" s="191"/>
      <c r="BL1307" s="191"/>
      <c r="BM1307" s="178"/>
      <c r="BN1307" s="178"/>
      <c r="BO1307" s="178"/>
      <c r="BP1307" s="178"/>
      <c r="BQ1307" s="178"/>
      <c r="BR1307" s="178"/>
      <c r="BS1307" s="178"/>
      <c r="BT1307" s="178"/>
      <c r="BU1307" s="179"/>
      <c r="BV1307" s="180"/>
      <c r="BW1307" s="181"/>
      <c r="BX1307" s="177"/>
      <c r="BY1307"/>
      <c r="CA1307"/>
    </row>
    <row r="1308" spans="2:79" ht="18.75">
      <c r="B1308" s="1170" t="s">
        <v>505</v>
      </c>
      <c r="C1308" s="335">
        <v>36380409000128</v>
      </c>
      <c r="D1308" s="1170" t="s">
        <v>13</v>
      </c>
      <c r="E1308" s="1170" t="s">
        <v>616</v>
      </c>
      <c r="F1308" s="1170" t="s">
        <v>701</v>
      </c>
      <c r="G1308" s="1172" t="s">
        <v>1414</v>
      </c>
      <c r="H1308" s="1172" t="s">
        <v>34</v>
      </c>
      <c r="I1308" s="1172" t="s">
        <v>34</v>
      </c>
      <c r="J1308" s="1172" t="s">
        <v>611</v>
      </c>
      <c r="K1308" s="1172" t="s">
        <v>49</v>
      </c>
      <c r="L1308" s="740" t="s">
        <v>1414</v>
      </c>
      <c r="M1308" s="740" t="s">
        <v>1411</v>
      </c>
      <c r="N1308" s="1172" t="s">
        <v>4111</v>
      </c>
      <c r="O1308" s="1172" t="s">
        <v>1320</v>
      </c>
      <c r="P1308" s="783">
        <v>43889</v>
      </c>
      <c r="Q1308" s="741">
        <v>0</v>
      </c>
      <c r="R1308" s="741">
        <v>0</v>
      </c>
      <c r="S1308" s="784">
        <v>7</v>
      </c>
      <c r="T1308" s="742"/>
      <c r="U1308" s="743"/>
      <c r="V1308" s="742"/>
      <c r="W1308" s="743"/>
      <c r="X1308" s="742"/>
      <c r="Y1308" s="743"/>
      <c r="Z1308" s="742"/>
      <c r="AA1308" s="743"/>
      <c r="AB1308" s="742"/>
      <c r="AC1308" s="744"/>
      <c r="AD1308" s="785">
        <v>0</v>
      </c>
      <c r="AE1308" s="1178" t="s">
        <v>1993</v>
      </c>
      <c r="AF1308" s="786" t="s">
        <v>1741</v>
      </c>
      <c r="AG1308" s="787" t="s">
        <v>1427</v>
      </c>
      <c r="AH1308" s="787" t="s">
        <v>1730</v>
      </c>
      <c r="AI1308" s="787">
        <v>0</v>
      </c>
      <c r="AJ1308" s="787">
        <v>0</v>
      </c>
      <c r="AK1308" s="787">
        <v>0</v>
      </c>
      <c r="AL1308" s="742">
        <v>5.0000000000000001E-4</v>
      </c>
      <c r="AM1308" s="742">
        <v>0</v>
      </c>
      <c r="AN1308" s="743" t="s">
        <v>34</v>
      </c>
      <c r="AO1308" s="1172" t="s">
        <v>34</v>
      </c>
      <c r="AP1308" s="1178" t="s">
        <v>1742</v>
      </c>
      <c r="AQ1308" s="745" t="s">
        <v>668</v>
      </c>
      <c r="AR1308" s="742">
        <v>1.6665000000000001E-4</v>
      </c>
      <c r="AS1308" s="742">
        <v>1.6665000000000001E-4</v>
      </c>
      <c r="AT1308" s="742" t="s">
        <v>1414</v>
      </c>
      <c r="AU1308" s="742" t="s">
        <v>2724</v>
      </c>
      <c r="AX1308"/>
      <c r="AY1308" s="190"/>
      <c r="AZ1308" s="176"/>
      <c r="BA1308" s="176"/>
      <c r="BB1308" s="176"/>
      <c r="BC1308" s="751"/>
      <c r="BD1308" s="176"/>
      <c r="BE1308" s="176"/>
      <c r="BF1308" s="176"/>
      <c r="BG1308" s="176"/>
      <c r="BH1308" s="751"/>
      <c r="BI1308" s="178"/>
      <c r="BJ1308" s="191"/>
      <c r="BK1308" s="191"/>
      <c r="BL1308" s="191"/>
      <c r="BM1308" s="178"/>
      <c r="BN1308" s="178"/>
      <c r="BO1308" s="178"/>
      <c r="BP1308" s="178"/>
      <c r="BQ1308" s="178"/>
      <c r="BR1308" s="178"/>
      <c r="BS1308" s="178"/>
      <c r="BT1308" s="178"/>
      <c r="BU1308" s="179"/>
      <c r="BV1308" s="180"/>
      <c r="BW1308" s="181"/>
      <c r="BX1308" s="177"/>
      <c r="BY1308"/>
      <c r="CA1308"/>
    </row>
    <row r="1309" spans="2:79" ht="18.75">
      <c r="B1309" s="1170" t="s">
        <v>604</v>
      </c>
      <c r="C1309" s="335">
        <v>43508005000132</v>
      </c>
      <c r="D1309" s="1170" t="s">
        <v>13</v>
      </c>
      <c r="E1309" s="1170" t="s">
        <v>616</v>
      </c>
      <c r="F1309" s="1170" t="s">
        <v>701</v>
      </c>
      <c r="G1309" s="1172" t="s">
        <v>1414</v>
      </c>
      <c r="H1309" s="1172" t="s">
        <v>34</v>
      </c>
      <c r="I1309" s="1172" t="s">
        <v>34</v>
      </c>
      <c r="J1309" s="1172" t="s">
        <v>611</v>
      </c>
      <c r="K1309" s="1172" t="s">
        <v>49</v>
      </c>
      <c r="L1309" s="740" t="s">
        <v>1414</v>
      </c>
      <c r="M1309" s="740" t="s">
        <v>34</v>
      </c>
      <c r="N1309" s="1172" t="s">
        <v>4112</v>
      </c>
      <c r="O1309" s="1172" t="s">
        <v>1320</v>
      </c>
      <c r="P1309" s="783">
        <v>44471</v>
      </c>
      <c r="Q1309" s="741">
        <v>8.6</v>
      </c>
      <c r="R1309" s="741">
        <v>10.158177777777777</v>
      </c>
      <c r="S1309" s="784">
        <v>13</v>
      </c>
      <c r="T1309" s="742">
        <v>0.38461538461538436</v>
      </c>
      <c r="U1309" s="743">
        <v>11.833098520080959</v>
      </c>
      <c r="V1309" s="742">
        <v>-0.68965517241379315</v>
      </c>
      <c r="W1309" s="743">
        <v>-5.2132736327123084</v>
      </c>
      <c r="X1309" s="742"/>
      <c r="Y1309" s="743"/>
      <c r="Z1309" s="742"/>
      <c r="AA1309" s="743"/>
      <c r="AB1309" s="742">
        <v>0.79769041363684412</v>
      </c>
      <c r="AC1309" s="744">
        <v>-1.0304041154850763</v>
      </c>
      <c r="AD1309" s="785">
        <v>41395280000161</v>
      </c>
      <c r="AE1309" s="1178" t="s">
        <v>1993</v>
      </c>
      <c r="AF1309" s="786" t="s">
        <v>1741</v>
      </c>
      <c r="AG1309" s="787" t="s">
        <v>1427</v>
      </c>
      <c r="AH1309" s="787" t="s">
        <v>1726</v>
      </c>
      <c r="AI1309" s="787">
        <v>0</v>
      </c>
      <c r="AJ1309" s="787">
        <v>0</v>
      </c>
      <c r="AK1309" s="787">
        <v>0</v>
      </c>
      <c r="AL1309" s="742">
        <v>0</v>
      </c>
      <c r="AM1309" s="742">
        <v>0</v>
      </c>
      <c r="AN1309" s="743" t="s">
        <v>2124</v>
      </c>
      <c r="AO1309" s="1172" t="s">
        <v>34</v>
      </c>
      <c r="AP1309" s="1178" t="s">
        <v>1742</v>
      </c>
      <c r="AQ1309" s="745" t="s">
        <v>679</v>
      </c>
      <c r="AR1309" s="742">
        <v>4.6661999999999997E-3</v>
      </c>
      <c r="AS1309" s="742">
        <v>4.6661999999999997E-3</v>
      </c>
      <c r="AT1309" s="742" t="s">
        <v>1414</v>
      </c>
      <c r="AU1309" s="742" t="s">
        <v>2724</v>
      </c>
      <c r="AX1309"/>
      <c r="AY1309" s="190"/>
      <c r="AZ1309" s="176"/>
      <c r="BA1309" s="176"/>
      <c r="BB1309" s="176"/>
      <c r="BC1309" s="751"/>
      <c r="BD1309" s="176"/>
      <c r="BE1309" s="176"/>
      <c r="BF1309" s="176"/>
      <c r="BG1309" s="176"/>
      <c r="BH1309" s="751"/>
      <c r="BI1309" s="178"/>
      <c r="BJ1309" s="191"/>
      <c r="BK1309" s="191"/>
      <c r="BL1309" s="191"/>
      <c r="BM1309" s="178"/>
      <c r="BN1309" s="178"/>
      <c r="BO1309" s="178"/>
      <c r="BP1309" s="178"/>
      <c r="BQ1309" s="178"/>
      <c r="BR1309" s="178"/>
      <c r="BS1309" s="178"/>
      <c r="BT1309" s="178"/>
      <c r="BU1309" s="179"/>
      <c r="BV1309" s="180"/>
      <c r="BW1309" s="181"/>
      <c r="BX1309" s="177"/>
      <c r="BY1309"/>
      <c r="CA1309"/>
    </row>
    <row r="1310" spans="2:79" ht="18.75">
      <c r="B1310" s="1170" t="s">
        <v>1261</v>
      </c>
      <c r="C1310" s="335">
        <v>43984912000158</v>
      </c>
      <c r="D1310" s="1170" t="s">
        <v>13</v>
      </c>
      <c r="E1310" s="1170" t="s">
        <v>616</v>
      </c>
      <c r="F1310" s="1170" t="s">
        <v>701</v>
      </c>
      <c r="G1310" s="1172" t="s">
        <v>1414</v>
      </c>
      <c r="H1310" s="1172" t="s">
        <v>34</v>
      </c>
      <c r="I1310" s="1172" t="s">
        <v>34</v>
      </c>
      <c r="J1310" s="1172" t="s">
        <v>611</v>
      </c>
      <c r="K1310" s="1172" t="s">
        <v>49</v>
      </c>
      <c r="L1310" s="740" t="s">
        <v>1414</v>
      </c>
      <c r="M1310" s="740" t="s">
        <v>34</v>
      </c>
      <c r="N1310" s="1172" t="s">
        <v>4113</v>
      </c>
      <c r="O1310" s="1172" t="s">
        <v>1320</v>
      </c>
      <c r="P1310" s="783">
        <v>44530</v>
      </c>
      <c r="Q1310" s="741"/>
      <c r="R1310" s="741"/>
      <c r="S1310" s="784">
        <v>13</v>
      </c>
      <c r="T1310" s="742"/>
      <c r="U1310" s="743"/>
      <c r="V1310" s="742"/>
      <c r="W1310" s="743"/>
      <c r="X1310" s="742"/>
      <c r="Y1310" s="743"/>
      <c r="Z1310" s="742"/>
      <c r="AA1310" s="743"/>
      <c r="AB1310" s="742"/>
      <c r="AC1310" s="744"/>
      <c r="AD1310" s="785">
        <v>41395280000161</v>
      </c>
      <c r="AE1310" s="1178" t="s">
        <v>1993</v>
      </c>
      <c r="AF1310" s="786" t="s">
        <v>1741</v>
      </c>
      <c r="AG1310" s="787" t="s">
        <v>1427</v>
      </c>
      <c r="AH1310" s="787" t="s">
        <v>1726</v>
      </c>
      <c r="AI1310" s="787">
        <v>5000</v>
      </c>
      <c r="AJ1310" s="787">
        <v>100</v>
      </c>
      <c r="AK1310" s="787">
        <v>100</v>
      </c>
      <c r="AL1310" s="742">
        <v>1.3999999999999999E-2</v>
      </c>
      <c r="AM1310" s="742">
        <v>0.2</v>
      </c>
      <c r="AN1310" s="743" t="s">
        <v>2124</v>
      </c>
      <c r="AO1310" s="1172" t="s">
        <v>34</v>
      </c>
      <c r="AP1310" s="1178" t="s">
        <v>1742</v>
      </c>
      <c r="AQ1310" s="745" t="s">
        <v>679</v>
      </c>
      <c r="AR1310" s="742">
        <v>4.6661999999999997E-3</v>
      </c>
      <c r="AS1310" s="742">
        <v>4.6661999999999997E-3</v>
      </c>
      <c r="AT1310" s="742" t="s">
        <v>1414</v>
      </c>
      <c r="AU1310" s="742" t="s">
        <v>2724</v>
      </c>
      <c r="AX1310"/>
      <c r="AY1310" s="190"/>
      <c r="AZ1310" s="176"/>
      <c r="BA1310" s="176"/>
      <c r="BB1310" s="176"/>
      <c r="BC1310" s="751"/>
      <c r="BD1310" s="176"/>
      <c r="BE1310" s="176"/>
      <c r="BF1310" s="176"/>
      <c r="BG1310" s="176"/>
      <c r="BH1310" s="751"/>
      <c r="BI1310" s="178"/>
      <c r="BJ1310" s="191"/>
      <c r="BK1310" s="191"/>
      <c r="BL1310" s="191"/>
      <c r="BM1310" s="178"/>
      <c r="BN1310" s="178"/>
      <c r="BO1310" s="178"/>
      <c r="BP1310" s="178"/>
      <c r="BQ1310" s="178"/>
      <c r="BR1310" s="178"/>
      <c r="BS1310" s="178"/>
      <c r="BT1310" s="178"/>
      <c r="BU1310" s="179"/>
      <c r="BV1310" s="180"/>
      <c r="BW1310" s="181"/>
      <c r="BX1310" s="177"/>
      <c r="BY1310"/>
      <c r="CA1310"/>
    </row>
    <row r="1311" spans="2:79" ht="18.75">
      <c r="B1311" s="1170" t="s">
        <v>506</v>
      </c>
      <c r="C1311" s="335">
        <v>43507873000106</v>
      </c>
      <c r="D1311" s="1170" t="s">
        <v>13</v>
      </c>
      <c r="E1311" s="1170" t="s">
        <v>616</v>
      </c>
      <c r="F1311" s="1170" t="s">
        <v>701</v>
      </c>
      <c r="G1311" s="1172" t="s">
        <v>1414</v>
      </c>
      <c r="H1311" s="1172" t="s">
        <v>34</v>
      </c>
      <c r="I1311" s="1172" t="s">
        <v>34</v>
      </c>
      <c r="J1311" s="1172" t="s">
        <v>611</v>
      </c>
      <c r="K1311" s="1172" t="s">
        <v>49</v>
      </c>
      <c r="L1311" s="740" t="s">
        <v>1414</v>
      </c>
      <c r="M1311" s="740" t="s">
        <v>1411</v>
      </c>
      <c r="N1311" s="1172" t="s">
        <v>4114</v>
      </c>
      <c r="O1311" s="1172" t="s">
        <v>1320</v>
      </c>
      <c r="P1311" s="783">
        <v>44494</v>
      </c>
      <c r="Q1311" s="741"/>
      <c r="R1311" s="741"/>
      <c r="S1311" s="784">
        <v>13</v>
      </c>
      <c r="T1311" s="742"/>
      <c r="U1311" s="743"/>
      <c r="V1311" s="742"/>
      <c r="W1311" s="743"/>
      <c r="X1311" s="742"/>
      <c r="Y1311" s="743"/>
      <c r="Z1311" s="742"/>
      <c r="AA1311" s="743"/>
      <c r="AB1311" s="742"/>
      <c r="AC1311" s="744"/>
      <c r="AD1311" s="785">
        <v>35435027000191</v>
      </c>
      <c r="AE1311" s="1178" t="s">
        <v>1993</v>
      </c>
      <c r="AF1311" s="786" t="s">
        <v>1741</v>
      </c>
      <c r="AG1311" s="787" t="s">
        <v>1427</v>
      </c>
      <c r="AH1311" s="787" t="s">
        <v>1726</v>
      </c>
      <c r="AI1311" s="787">
        <v>500</v>
      </c>
      <c r="AJ1311" s="787">
        <v>500</v>
      </c>
      <c r="AK1311" s="787">
        <v>500</v>
      </c>
      <c r="AL1311" s="742">
        <v>5.0000000000000001E-4</v>
      </c>
      <c r="AM1311" s="742">
        <v>0</v>
      </c>
      <c r="AN1311" s="743" t="s">
        <v>2124</v>
      </c>
      <c r="AO1311" s="1172" t="s">
        <v>34</v>
      </c>
      <c r="AP1311" s="1178" t="s">
        <v>1742</v>
      </c>
      <c r="AQ1311" s="745" t="s">
        <v>679</v>
      </c>
      <c r="AR1311" s="742">
        <v>1.6665000000000001E-4</v>
      </c>
      <c r="AS1311" s="742">
        <v>1.6665000000000001E-4</v>
      </c>
      <c r="AT1311" s="742" t="s">
        <v>1414</v>
      </c>
      <c r="AU1311" s="742" t="s">
        <v>2724</v>
      </c>
      <c r="AX1311"/>
      <c r="AY1311" s="190"/>
      <c r="AZ1311" s="176"/>
      <c r="BA1311" s="176"/>
      <c r="BB1311" s="176"/>
      <c r="BC1311" s="751"/>
      <c r="BD1311" s="176"/>
      <c r="BE1311" s="176"/>
      <c r="BF1311" s="176"/>
      <c r="BG1311" s="176"/>
      <c r="BH1311" s="751"/>
      <c r="BI1311" s="178"/>
      <c r="BJ1311" s="191"/>
      <c r="BK1311" s="191"/>
      <c r="BL1311" s="191"/>
      <c r="BM1311" s="178"/>
      <c r="BN1311" s="178"/>
      <c r="BO1311" s="178"/>
      <c r="BP1311" s="178"/>
      <c r="BQ1311" s="178"/>
      <c r="BR1311" s="178"/>
      <c r="BS1311" s="178"/>
      <c r="BT1311" s="178"/>
      <c r="BU1311" s="179"/>
      <c r="BV1311" s="180"/>
      <c r="BW1311" s="181"/>
      <c r="BX1311" s="177"/>
      <c r="BY1311"/>
      <c r="CA1311"/>
    </row>
    <row r="1312" spans="2:79" ht="18.75">
      <c r="B1312" s="1170" t="s">
        <v>507</v>
      </c>
      <c r="C1312" s="335">
        <v>43095852000112</v>
      </c>
      <c r="D1312" s="1170" t="s">
        <v>14</v>
      </c>
      <c r="E1312" s="1170" t="s">
        <v>607</v>
      </c>
      <c r="F1312" s="1170" t="s">
        <v>1414</v>
      </c>
      <c r="G1312" s="1172" t="s">
        <v>1414</v>
      </c>
      <c r="H1312" s="1172" t="s">
        <v>34</v>
      </c>
      <c r="I1312" s="1172" t="s">
        <v>34</v>
      </c>
      <c r="J1312" s="1172" t="s">
        <v>611</v>
      </c>
      <c r="K1312" s="1172" t="s">
        <v>48</v>
      </c>
      <c r="L1312" s="740" t="s">
        <v>1414</v>
      </c>
      <c r="M1312" s="740" t="s">
        <v>1411</v>
      </c>
      <c r="N1312" s="1172" t="s">
        <v>4115</v>
      </c>
      <c r="O1312" s="1172" t="s">
        <v>1320</v>
      </c>
      <c r="P1312" s="783">
        <v>44426</v>
      </c>
      <c r="Q1312" s="741">
        <v>0</v>
      </c>
      <c r="R1312" s="741">
        <v>0</v>
      </c>
      <c r="S1312" s="784">
        <v>7</v>
      </c>
      <c r="T1312" s="742"/>
      <c r="U1312" s="743"/>
      <c r="V1312" s="742"/>
      <c r="W1312" s="743"/>
      <c r="X1312" s="742"/>
      <c r="Y1312" s="743"/>
      <c r="Z1312" s="742"/>
      <c r="AA1312" s="743"/>
      <c r="AB1312" s="742"/>
      <c r="AC1312" s="744"/>
      <c r="AD1312" s="785">
        <v>0</v>
      </c>
      <c r="AE1312" s="1178" t="s">
        <v>1993</v>
      </c>
      <c r="AF1312" s="786" t="s">
        <v>1741</v>
      </c>
      <c r="AG1312" s="787" t="s">
        <v>1427</v>
      </c>
      <c r="AH1312" s="787" t="s">
        <v>1797</v>
      </c>
      <c r="AI1312" s="787">
        <v>0</v>
      </c>
      <c r="AJ1312" s="787">
        <v>0</v>
      </c>
      <c r="AK1312" s="787">
        <v>0</v>
      </c>
      <c r="AL1312" s="742">
        <v>0</v>
      </c>
      <c r="AM1312" s="742">
        <v>0</v>
      </c>
      <c r="AN1312" s="743" t="s">
        <v>34</v>
      </c>
      <c r="AO1312" s="1172" t="s">
        <v>34</v>
      </c>
      <c r="AP1312" s="1178" t="s">
        <v>1727</v>
      </c>
      <c r="AQ1312" s="745" t="s">
        <v>694</v>
      </c>
      <c r="AR1312" s="742">
        <v>2.9997000000000001E-3</v>
      </c>
      <c r="AS1312" s="742">
        <v>2.9997000000000001E-3</v>
      </c>
      <c r="AT1312" s="742" t="s">
        <v>1414</v>
      </c>
      <c r="AU1312" s="742" t="s">
        <v>2724</v>
      </c>
      <c r="AX1312"/>
      <c r="AY1312" s="190"/>
      <c r="AZ1312" s="176"/>
      <c r="BA1312" s="176"/>
      <c r="BB1312" s="176"/>
      <c r="BC1312" s="751"/>
      <c r="BD1312" s="176"/>
      <c r="BE1312" s="176"/>
      <c r="BF1312" s="176"/>
      <c r="BG1312" s="176"/>
      <c r="BH1312" s="751"/>
      <c r="BI1312" s="178"/>
      <c r="BJ1312" s="191"/>
      <c r="BK1312" s="191"/>
      <c r="BL1312" s="191"/>
      <c r="BM1312" s="178"/>
      <c r="BN1312" s="178"/>
      <c r="BO1312" s="178"/>
      <c r="BP1312" s="178"/>
      <c r="BQ1312" s="178"/>
      <c r="BR1312" s="178"/>
      <c r="BS1312" s="178"/>
      <c r="BT1312" s="178"/>
      <c r="BU1312" s="179"/>
      <c r="BV1312" s="180"/>
      <c r="BW1312" s="181"/>
      <c r="BX1312" s="177"/>
      <c r="BY1312"/>
      <c r="CA1312"/>
    </row>
    <row r="1313" spans="2:79" ht="18.75">
      <c r="B1313" s="1170" t="s">
        <v>508</v>
      </c>
      <c r="C1313" s="335">
        <v>42081209000177</v>
      </c>
      <c r="D1313" s="1170" t="s">
        <v>14</v>
      </c>
      <c r="E1313" s="1170" t="s">
        <v>607</v>
      </c>
      <c r="F1313" s="1170" t="s">
        <v>860</v>
      </c>
      <c r="G1313" s="1172" t="s">
        <v>1414</v>
      </c>
      <c r="H1313" s="1172" t="s">
        <v>34</v>
      </c>
      <c r="I1313" s="1172" t="s">
        <v>34</v>
      </c>
      <c r="J1313" s="1172" t="s">
        <v>611</v>
      </c>
      <c r="K1313" s="1172" t="s">
        <v>48</v>
      </c>
      <c r="L1313" s="740" t="s">
        <v>1414</v>
      </c>
      <c r="M1313" s="740" t="s">
        <v>1411</v>
      </c>
      <c r="N1313" s="1172" t="s">
        <v>4116</v>
      </c>
      <c r="O1313" s="1172" t="s">
        <v>1320</v>
      </c>
      <c r="P1313" s="783">
        <v>44370</v>
      </c>
      <c r="Q1313" s="741">
        <v>11.24896491</v>
      </c>
      <c r="R1313" s="741">
        <v>15.497718707862891</v>
      </c>
      <c r="S1313" s="784">
        <v>11</v>
      </c>
      <c r="T1313" s="742">
        <v>-5.1364574881727632E-2</v>
      </c>
      <c r="U1313" s="743">
        <v>-1.5802853950456541</v>
      </c>
      <c r="V1313" s="742">
        <v>-2.614877470229926E-2</v>
      </c>
      <c r="W1313" s="743">
        <v>-0.19766504064068546</v>
      </c>
      <c r="X1313" s="742"/>
      <c r="Y1313" s="743"/>
      <c r="Z1313" s="742"/>
      <c r="AA1313" s="743"/>
      <c r="AB1313" s="742">
        <v>0.18534991219863917</v>
      </c>
      <c r="AC1313" s="744">
        <v>-0.85479990523602911</v>
      </c>
      <c r="AD1313" s="785">
        <v>0</v>
      </c>
      <c r="AE1313" s="1178" t="s">
        <v>1993</v>
      </c>
      <c r="AF1313" s="786" t="s">
        <v>1741</v>
      </c>
      <c r="AG1313" s="787" t="s">
        <v>1427</v>
      </c>
      <c r="AH1313" s="787" t="s">
        <v>1730</v>
      </c>
      <c r="AI1313" s="787">
        <v>0</v>
      </c>
      <c r="AJ1313" s="787">
        <v>0</v>
      </c>
      <c r="AK1313" s="787">
        <v>0</v>
      </c>
      <c r="AL1313" s="742">
        <v>5.0000000000000001E-4</v>
      </c>
      <c r="AM1313" s="742">
        <v>0</v>
      </c>
      <c r="AN1313" s="743" t="s">
        <v>34</v>
      </c>
      <c r="AO1313" s="1172" t="s">
        <v>34</v>
      </c>
      <c r="AP1313" s="1178" t="s">
        <v>1742</v>
      </c>
      <c r="AQ1313" s="745" t="s">
        <v>668</v>
      </c>
      <c r="AR1313" s="742">
        <v>1.6665000000000001E-4</v>
      </c>
      <c r="AS1313" s="742">
        <v>1.6665000000000001E-4</v>
      </c>
      <c r="AT1313" s="742" t="s">
        <v>1414</v>
      </c>
      <c r="AU1313" s="742" t="s">
        <v>2724</v>
      </c>
      <c r="AX1313"/>
      <c r="AY1313" s="190"/>
      <c r="AZ1313" s="176"/>
      <c r="BA1313" s="176"/>
      <c r="BB1313" s="176"/>
      <c r="BC1313" s="751"/>
      <c r="BD1313" s="176"/>
      <c r="BE1313" s="176"/>
      <c r="BF1313" s="176"/>
      <c r="BG1313" s="176"/>
      <c r="BH1313" s="751"/>
      <c r="BI1313" s="178"/>
      <c r="BJ1313" s="191"/>
      <c r="BK1313" s="191"/>
      <c r="BL1313" s="191"/>
      <c r="BM1313" s="178"/>
      <c r="BN1313" s="178"/>
      <c r="BO1313" s="178"/>
      <c r="BP1313" s="178"/>
      <c r="BQ1313" s="178"/>
      <c r="BR1313" s="178"/>
      <c r="BS1313" s="178"/>
      <c r="BT1313" s="178"/>
      <c r="BU1313" s="179"/>
      <c r="BV1313" s="180"/>
      <c r="BW1313" s="181"/>
      <c r="BX1313" s="177"/>
      <c r="BY1313"/>
      <c r="CA1313"/>
    </row>
    <row r="1314" spans="2:79" ht="18.75">
      <c r="B1314" s="1170" t="s">
        <v>1262</v>
      </c>
      <c r="C1314" s="335">
        <v>35820605000103</v>
      </c>
      <c r="D1314" s="1170" t="s">
        <v>13</v>
      </c>
      <c r="E1314" s="1170" t="s">
        <v>615</v>
      </c>
      <c r="F1314" s="1170" t="s">
        <v>619</v>
      </c>
      <c r="G1314" s="1172" t="s">
        <v>34</v>
      </c>
      <c r="H1314" s="1172" t="s">
        <v>865</v>
      </c>
      <c r="I1314" s="1172" t="s">
        <v>34</v>
      </c>
      <c r="J1314" s="1172" t="s">
        <v>1414</v>
      </c>
      <c r="K1314" s="1172" t="s">
        <v>48</v>
      </c>
      <c r="L1314" s="740" t="s">
        <v>1414</v>
      </c>
      <c r="M1314" s="740" t="s">
        <v>1411</v>
      </c>
      <c r="N1314" s="1172" t="s">
        <v>4117</v>
      </c>
      <c r="O1314" s="1172" t="s">
        <v>1320</v>
      </c>
      <c r="P1314" s="783">
        <v>43943</v>
      </c>
      <c r="Q1314" s="741">
        <v>0</v>
      </c>
      <c r="R1314" s="741">
        <v>0</v>
      </c>
      <c r="S1314" s="784">
        <v>61</v>
      </c>
      <c r="T1314" s="742"/>
      <c r="U1314" s="743"/>
      <c r="V1314" s="742"/>
      <c r="W1314" s="743"/>
      <c r="X1314" s="742"/>
      <c r="Y1314" s="743"/>
      <c r="Z1314" s="742"/>
      <c r="AA1314" s="743"/>
      <c r="AB1314" s="742"/>
      <c r="AC1314" s="744"/>
      <c r="AD1314" s="785">
        <v>0</v>
      </c>
      <c r="AE1314" s="1178" t="s">
        <v>1993</v>
      </c>
      <c r="AF1314" s="786" t="s">
        <v>1779</v>
      </c>
      <c r="AG1314" s="787" t="s">
        <v>736</v>
      </c>
      <c r="AH1314" s="787" t="s">
        <v>1730</v>
      </c>
      <c r="AI1314" s="787">
        <v>1000</v>
      </c>
      <c r="AJ1314" s="787">
        <v>100</v>
      </c>
      <c r="AK1314" s="787">
        <v>100</v>
      </c>
      <c r="AL1314" s="742">
        <v>0</v>
      </c>
      <c r="AM1314" s="742">
        <v>0</v>
      </c>
      <c r="AN1314" s="743" t="s">
        <v>64</v>
      </c>
      <c r="AO1314" s="1172" t="s">
        <v>34</v>
      </c>
      <c r="AP1314" s="1178" t="s">
        <v>1742</v>
      </c>
      <c r="AQ1314" s="745" t="s">
        <v>668</v>
      </c>
      <c r="AR1314" s="742">
        <v>0</v>
      </c>
      <c r="AS1314" s="742">
        <v>0</v>
      </c>
      <c r="AT1314" s="742" t="s">
        <v>1414</v>
      </c>
      <c r="AU1314" s="742" t="s">
        <v>2724</v>
      </c>
      <c r="AX1314"/>
      <c r="AY1314" s="190"/>
      <c r="AZ1314" s="176"/>
      <c r="BA1314" s="176"/>
      <c r="BB1314" s="176"/>
      <c r="BC1314" s="751"/>
      <c r="BD1314" s="176"/>
      <c r="BE1314" s="176"/>
      <c r="BF1314" s="176"/>
      <c r="BG1314" s="176"/>
      <c r="BH1314" s="751"/>
      <c r="BI1314" s="178"/>
      <c r="BJ1314" s="191"/>
      <c r="BK1314" s="191"/>
      <c r="BL1314" s="191"/>
      <c r="BM1314" s="178"/>
      <c r="BN1314" s="178"/>
      <c r="BO1314" s="178"/>
      <c r="BP1314" s="178"/>
      <c r="BQ1314" s="178"/>
      <c r="BR1314" s="178"/>
      <c r="BS1314" s="178"/>
      <c r="BT1314" s="178"/>
      <c r="BU1314" s="179"/>
      <c r="BV1314" s="180"/>
      <c r="BW1314" s="181"/>
      <c r="BX1314" s="177"/>
      <c r="BY1314"/>
      <c r="CA1314"/>
    </row>
    <row r="1315" spans="2:79" ht="18.75">
      <c r="B1315" s="1170" t="s">
        <v>545</v>
      </c>
      <c r="C1315" s="335">
        <v>30509286000104</v>
      </c>
      <c r="D1315" s="1170" t="s">
        <v>13</v>
      </c>
      <c r="E1315" s="1170" t="s">
        <v>615</v>
      </c>
      <c r="F1315" s="1170" t="s">
        <v>619</v>
      </c>
      <c r="G1315" s="1172" t="s">
        <v>34</v>
      </c>
      <c r="H1315" s="1172" t="s">
        <v>865</v>
      </c>
      <c r="I1315" s="1172" t="s">
        <v>34</v>
      </c>
      <c r="J1315" s="1172" t="s">
        <v>1414</v>
      </c>
      <c r="K1315" s="1172" t="s">
        <v>48</v>
      </c>
      <c r="L1315" s="740" t="s">
        <v>1414</v>
      </c>
      <c r="M1315" s="740" t="s">
        <v>1411</v>
      </c>
      <c r="N1315" s="1172" t="s">
        <v>4118</v>
      </c>
      <c r="O1315" s="1172" t="s">
        <v>1320</v>
      </c>
      <c r="P1315" s="783">
        <v>43563</v>
      </c>
      <c r="Q1315" s="741">
        <v>0</v>
      </c>
      <c r="R1315" s="741">
        <v>0</v>
      </c>
      <c r="S1315" s="784">
        <v>61</v>
      </c>
      <c r="T1315" s="742"/>
      <c r="U1315" s="743"/>
      <c r="V1315" s="742"/>
      <c r="W1315" s="743"/>
      <c r="X1315" s="742"/>
      <c r="Y1315" s="743"/>
      <c r="Z1315" s="742"/>
      <c r="AA1315" s="743"/>
      <c r="AB1315" s="742"/>
      <c r="AC1315" s="744"/>
      <c r="AD1315" s="785">
        <v>0</v>
      </c>
      <c r="AE1315" s="1178" t="s">
        <v>1993</v>
      </c>
      <c r="AF1315" s="786" t="s">
        <v>1779</v>
      </c>
      <c r="AG1315" s="787" t="s">
        <v>736</v>
      </c>
      <c r="AH1315" s="787" t="s">
        <v>1730</v>
      </c>
      <c r="AI1315" s="787">
        <v>1000</v>
      </c>
      <c r="AJ1315" s="787">
        <v>100</v>
      </c>
      <c r="AK1315" s="787">
        <v>100</v>
      </c>
      <c r="AL1315" s="742">
        <v>7.4999999999999997E-3</v>
      </c>
      <c r="AM1315" s="742">
        <v>0.1</v>
      </c>
      <c r="AN1315" s="743" t="s">
        <v>64</v>
      </c>
      <c r="AO1315" s="1172" t="s">
        <v>34</v>
      </c>
      <c r="AP1315" s="1178" t="s">
        <v>1742</v>
      </c>
      <c r="AQ1315" s="745" t="s">
        <v>668</v>
      </c>
      <c r="AR1315" s="742">
        <v>2.4997499999999998E-3</v>
      </c>
      <c r="AS1315" s="742">
        <v>2.4997499999999998E-3</v>
      </c>
      <c r="AT1315" s="742" t="s">
        <v>1414</v>
      </c>
      <c r="AU1315" s="742" t="s">
        <v>2724</v>
      </c>
      <c r="AX1315"/>
      <c r="AY1315" s="190"/>
      <c r="AZ1315" s="176"/>
      <c r="BA1315" s="176"/>
      <c r="BB1315" s="176"/>
      <c r="BC1315" s="751"/>
      <c r="BD1315" s="176"/>
      <c r="BE1315" s="176"/>
      <c r="BF1315" s="176"/>
      <c r="BG1315" s="176"/>
      <c r="BH1315" s="751"/>
      <c r="BI1315" s="178"/>
      <c r="BJ1315" s="191"/>
      <c r="BK1315" s="191"/>
      <c r="BL1315" s="191"/>
      <c r="BM1315" s="178"/>
      <c r="BN1315" s="178"/>
      <c r="BO1315" s="178"/>
      <c r="BP1315" s="178"/>
      <c r="BQ1315" s="178"/>
      <c r="BR1315" s="178"/>
      <c r="BS1315" s="178"/>
      <c r="BT1315" s="178"/>
      <c r="BU1315" s="179"/>
      <c r="BV1315" s="180"/>
      <c r="BW1315" s="181"/>
      <c r="BX1315" s="177"/>
      <c r="BY1315"/>
      <c r="CA1315"/>
    </row>
    <row r="1316" spans="2:79" ht="18.75">
      <c r="B1316" s="1170" t="s">
        <v>1263</v>
      </c>
      <c r="C1316" s="335">
        <v>33925183000105</v>
      </c>
      <c r="D1316" s="1170" t="s">
        <v>13</v>
      </c>
      <c r="E1316" s="1170" t="s">
        <v>616</v>
      </c>
      <c r="F1316" s="1170" t="s">
        <v>619</v>
      </c>
      <c r="G1316" s="1172" t="s">
        <v>34</v>
      </c>
      <c r="H1316" s="1172" t="s">
        <v>1337</v>
      </c>
      <c r="I1316" s="1172" t="s">
        <v>34</v>
      </c>
      <c r="J1316" s="1172" t="s">
        <v>611</v>
      </c>
      <c r="K1316" s="1172" t="s">
        <v>48</v>
      </c>
      <c r="L1316" s="740" t="s">
        <v>1414</v>
      </c>
      <c r="M1316" s="740" t="s">
        <v>1411</v>
      </c>
      <c r="N1316" s="1172" t="s">
        <v>4119</v>
      </c>
      <c r="O1316" s="1172" t="s">
        <v>1320</v>
      </c>
      <c r="P1316" s="783">
        <v>43909</v>
      </c>
      <c r="Q1316" s="741">
        <v>0</v>
      </c>
      <c r="R1316" s="741">
        <v>0</v>
      </c>
      <c r="S1316" s="784">
        <v>62</v>
      </c>
      <c r="T1316" s="742"/>
      <c r="U1316" s="743"/>
      <c r="V1316" s="742"/>
      <c r="W1316" s="743"/>
      <c r="X1316" s="742"/>
      <c r="Y1316" s="743"/>
      <c r="Z1316" s="742"/>
      <c r="AA1316" s="743"/>
      <c r="AB1316" s="742"/>
      <c r="AC1316" s="744"/>
      <c r="AD1316" s="785">
        <v>0</v>
      </c>
      <c r="AE1316" s="1178" t="s">
        <v>1993</v>
      </c>
      <c r="AF1316" s="786" t="s">
        <v>1779</v>
      </c>
      <c r="AG1316" s="787" t="s">
        <v>736</v>
      </c>
      <c r="AH1316" s="787" t="s">
        <v>1726</v>
      </c>
      <c r="AI1316" s="787">
        <v>1000</v>
      </c>
      <c r="AJ1316" s="787">
        <v>0</v>
      </c>
      <c r="AK1316" s="787">
        <v>0</v>
      </c>
      <c r="AL1316" s="742">
        <v>7.4999999999999997E-3</v>
      </c>
      <c r="AM1316" s="742">
        <v>0.1</v>
      </c>
      <c r="AN1316" s="743" t="s">
        <v>2119</v>
      </c>
      <c r="AO1316" s="1172" t="s">
        <v>34</v>
      </c>
      <c r="AP1316" s="1178" t="s">
        <v>1742</v>
      </c>
      <c r="AQ1316" s="745" t="s">
        <v>679</v>
      </c>
      <c r="AR1316" s="742">
        <v>2.4997499999999998E-3</v>
      </c>
      <c r="AS1316" s="742">
        <v>2.4997499999999998E-3</v>
      </c>
      <c r="AT1316" s="742" t="s">
        <v>1414</v>
      </c>
      <c r="AU1316" s="742" t="s">
        <v>2724</v>
      </c>
      <c r="AX1316"/>
      <c r="AY1316" s="190"/>
      <c r="AZ1316" s="176"/>
      <c r="BA1316" s="176"/>
      <c r="BB1316" s="176"/>
      <c r="BC1316" s="751"/>
      <c r="BD1316" s="176"/>
      <c r="BE1316" s="176"/>
      <c r="BF1316" s="176"/>
      <c r="BG1316" s="176"/>
      <c r="BH1316" s="751"/>
      <c r="BI1316" s="178"/>
      <c r="BJ1316" s="191"/>
      <c r="BK1316" s="191"/>
      <c r="BL1316" s="191"/>
      <c r="BM1316" s="178"/>
      <c r="BN1316" s="178"/>
      <c r="BO1316" s="178"/>
      <c r="BP1316" s="178"/>
      <c r="BQ1316" s="178"/>
      <c r="BR1316" s="178"/>
      <c r="BS1316" s="178"/>
      <c r="BT1316" s="178"/>
      <c r="BU1316" s="179"/>
      <c r="BV1316" s="180"/>
      <c r="BW1316" s="181"/>
      <c r="BX1316" s="177"/>
      <c r="BY1316"/>
      <c r="CA1316"/>
    </row>
    <row r="1317" spans="2:79" ht="18.75">
      <c r="B1317" s="1170" t="s">
        <v>1264</v>
      </c>
      <c r="C1317" s="335">
        <v>40190965000109</v>
      </c>
      <c r="D1317" s="1170" t="s">
        <v>13</v>
      </c>
      <c r="E1317" s="1170" t="s">
        <v>615</v>
      </c>
      <c r="F1317" s="1170" t="s">
        <v>619</v>
      </c>
      <c r="G1317" s="1172" t="s">
        <v>34</v>
      </c>
      <c r="H1317" s="1172" t="s">
        <v>865</v>
      </c>
      <c r="I1317" s="1172" t="s">
        <v>34</v>
      </c>
      <c r="J1317" s="1172" t="s">
        <v>1414</v>
      </c>
      <c r="K1317" s="1172" t="s">
        <v>48</v>
      </c>
      <c r="L1317" s="740" t="s">
        <v>1414</v>
      </c>
      <c r="M1317" s="740" t="s">
        <v>1411</v>
      </c>
      <c r="N1317" s="1172" t="s">
        <v>4120</v>
      </c>
      <c r="O1317" s="1172" t="s">
        <v>1320</v>
      </c>
      <c r="P1317" s="783">
        <v>44253</v>
      </c>
      <c r="Q1317" s="741">
        <v>0</v>
      </c>
      <c r="R1317" s="741">
        <v>0</v>
      </c>
      <c r="S1317" s="784">
        <v>62</v>
      </c>
      <c r="T1317" s="742"/>
      <c r="U1317" s="743"/>
      <c r="V1317" s="742"/>
      <c r="W1317" s="743"/>
      <c r="X1317" s="742"/>
      <c r="Y1317" s="743"/>
      <c r="Z1317" s="742"/>
      <c r="AA1317" s="743"/>
      <c r="AB1317" s="742"/>
      <c r="AC1317" s="744"/>
      <c r="AD1317" s="785">
        <v>0</v>
      </c>
      <c r="AE1317" s="1178" t="s">
        <v>1993</v>
      </c>
      <c r="AF1317" s="786" t="s">
        <v>1741</v>
      </c>
      <c r="AG1317" s="787" t="s">
        <v>1427</v>
      </c>
      <c r="AH1317" s="787" t="s">
        <v>1730</v>
      </c>
      <c r="AI1317" s="787">
        <v>0</v>
      </c>
      <c r="AJ1317" s="787">
        <v>0</v>
      </c>
      <c r="AK1317" s="787">
        <v>0</v>
      </c>
      <c r="AL1317" s="742">
        <v>7.4999999999999997E-3</v>
      </c>
      <c r="AM1317" s="742">
        <v>0.1</v>
      </c>
      <c r="AN1317" s="743" t="s">
        <v>34</v>
      </c>
      <c r="AO1317" s="1172" t="s">
        <v>34</v>
      </c>
      <c r="AP1317" s="1178" t="s">
        <v>1742</v>
      </c>
      <c r="AQ1317" s="745" t="s">
        <v>668</v>
      </c>
      <c r="AR1317" s="742">
        <v>2.4997499999999998E-3</v>
      </c>
      <c r="AS1317" s="742">
        <v>2.4997499999999998E-3</v>
      </c>
      <c r="AT1317" s="742" t="s">
        <v>1414</v>
      </c>
      <c r="AU1317" s="742" t="s">
        <v>2724</v>
      </c>
      <c r="AX1317"/>
      <c r="AY1317" s="190"/>
      <c r="AZ1317" s="176"/>
      <c r="BA1317" s="176"/>
      <c r="BB1317" s="176"/>
      <c r="BC1317" s="751"/>
      <c r="BD1317" s="176"/>
      <c r="BE1317" s="176"/>
      <c r="BF1317" s="176"/>
      <c r="BG1317" s="176"/>
      <c r="BH1317" s="751"/>
      <c r="BI1317" s="178"/>
      <c r="BJ1317" s="191"/>
      <c r="BK1317" s="191"/>
      <c r="BL1317" s="191"/>
      <c r="BM1317" s="178"/>
      <c r="BN1317" s="178"/>
      <c r="BO1317" s="178"/>
      <c r="BP1317" s="178"/>
      <c r="BQ1317" s="178"/>
      <c r="BR1317" s="178"/>
      <c r="BS1317" s="178"/>
      <c r="BT1317" s="178"/>
      <c r="BU1317" s="179"/>
      <c r="BV1317" s="180"/>
      <c r="BW1317" s="181"/>
      <c r="BX1317" s="177"/>
      <c r="BY1317"/>
      <c r="CA1317"/>
    </row>
    <row r="1318" spans="2:79" ht="18.75">
      <c r="B1318" s="1170" t="s">
        <v>1265</v>
      </c>
      <c r="C1318" s="335">
        <v>38173769000184</v>
      </c>
      <c r="D1318" s="1170" t="s">
        <v>14</v>
      </c>
      <c r="E1318" s="1170" t="s">
        <v>607</v>
      </c>
      <c r="F1318" s="1170" t="s">
        <v>1414</v>
      </c>
      <c r="G1318" s="1172" t="s">
        <v>1414</v>
      </c>
      <c r="H1318" s="1172" t="s">
        <v>34</v>
      </c>
      <c r="I1318" s="1172" t="s">
        <v>34</v>
      </c>
      <c r="J1318" s="1172" t="s">
        <v>611</v>
      </c>
      <c r="K1318" s="1172" t="s">
        <v>1414</v>
      </c>
      <c r="L1318" s="740" t="s">
        <v>1414</v>
      </c>
      <c r="M1318" s="740" t="s">
        <v>1411</v>
      </c>
      <c r="N1318" s="1172" t="s">
        <v>4121</v>
      </c>
      <c r="O1318" s="1172" t="s">
        <v>1320</v>
      </c>
      <c r="P1318" s="783">
        <v>44078</v>
      </c>
      <c r="Q1318" s="741">
        <v>6.8567749500000001</v>
      </c>
      <c r="R1318" s="741">
        <v>9.9928137165725808</v>
      </c>
      <c r="S1318" s="784">
        <v>12</v>
      </c>
      <c r="T1318" s="742">
        <v>2.8042853635001252E-2</v>
      </c>
      <c r="U1318" s="743">
        <v>0.86276800960266931</v>
      </c>
      <c r="V1318" s="742">
        <v>-6.8778840563962218E-3</v>
      </c>
      <c r="W1318" s="743">
        <v>-5.1991622820091052E-2</v>
      </c>
      <c r="X1318" s="742">
        <v>-9.0203674061468564E-2</v>
      </c>
      <c r="Y1318" s="743">
        <v>-0.43939372277344652</v>
      </c>
      <c r="Z1318" s="742"/>
      <c r="AA1318" s="743"/>
      <c r="AB1318" s="742">
        <v>0.2212366705266334</v>
      </c>
      <c r="AC1318" s="744">
        <v>-0.62903765639632792</v>
      </c>
      <c r="AD1318" s="785">
        <v>0</v>
      </c>
      <c r="AE1318" s="1178" t="s">
        <v>1993</v>
      </c>
      <c r="AF1318" s="786" t="s">
        <v>1741</v>
      </c>
      <c r="AG1318" s="787" t="s">
        <v>1427</v>
      </c>
      <c r="AH1318" s="787" t="s">
        <v>1730</v>
      </c>
      <c r="AI1318" s="787">
        <v>0</v>
      </c>
      <c r="AJ1318" s="787">
        <v>0</v>
      </c>
      <c r="AK1318" s="787">
        <v>0</v>
      </c>
      <c r="AL1318" s="742">
        <v>9.0000000000000011E-3</v>
      </c>
      <c r="AM1318" s="742">
        <v>0</v>
      </c>
      <c r="AN1318" s="743" t="s">
        <v>2119</v>
      </c>
      <c r="AO1318" s="1172" t="s">
        <v>34</v>
      </c>
      <c r="AP1318" s="1178" t="s">
        <v>1727</v>
      </c>
      <c r="AQ1318" s="745" t="s">
        <v>659</v>
      </c>
      <c r="AR1318" s="742">
        <v>2.9997000000000001E-3</v>
      </c>
      <c r="AS1318" s="742">
        <v>2.9997000000000001E-3</v>
      </c>
      <c r="AT1318" s="742" t="s">
        <v>1414</v>
      </c>
      <c r="AU1318" s="742" t="s">
        <v>2724</v>
      </c>
      <c r="AX1318"/>
      <c r="AY1318" s="190"/>
      <c r="AZ1318" s="176"/>
      <c r="BA1318" s="176"/>
      <c r="BB1318" s="176"/>
      <c r="BC1318" s="751"/>
      <c r="BD1318" s="176"/>
      <c r="BE1318" s="176"/>
      <c r="BF1318" s="176"/>
      <c r="BG1318" s="176"/>
      <c r="BH1318" s="751"/>
      <c r="BI1318" s="178"/>
      <c r="BJ1318" s="191"/>
      <c r="BK1318" s="191"/>
      <c r="BL1318" s="191"/>
      <c r="BM1318" s="178"/>
      <c r="BN1318" s="178"/>
      <c r="BO1318" s="178"/>
      <c r="BP1318" s="178"/>
      <c r="BQ1318" s="178"/>
      <c r="BR1318" s="178"/>
      <c r="BS1318" s="178"/>
      <c r="BT1318" s="178"/>
      <c r="BU1318" s="179"/>
      <c r="BV1318" s="180"/>
      <c r="BW1318" s="181"/>
      <c r="BX1318" s="177"/>
      <c r="BY1318"/>
      <c r="CA1318"/>
    </row>
    <row r="1319" spans="2:79" ht="18.75">
      <c r="B1319" s="1170" t="s">
        <v>1707</v>
      </c>
      <c r="C1319" s="335">
        <v>42730540000170</v>
      </c>
      <c r="D1319" s="1170" t="s">
        <v>14</v>
      </c>
      <c r="E1319" s="1170" t="s">
        <v>607</v>
      </c>
      <c r="F1319" s="1170" t="s">
        <v>860</v>
      </c>
      <c r="G1319" s="1172" t="s">
        <v>1414</v>
      </c>
      <c r="H1319" s="1172" t="s">
        <v>34</v>
      </c>
      <c r="I1319" s="1172" t="s">
        <v>34</v>
      </c>
      <c r="J1319" s="1172" t="s">
        <v>611</v>
      </c>
      <c r="K1319" s="1172" t="s">
        <v>48</v>
      </c>
      <c r="L1319" s="740" t="s">
        <v>1414</v>
      </c>
      <c r="M1319" s="740" t="s">
        <v>34</v>
      </c>
      <c r="N1319" s="1172" t="s">
        <v>4122</v>
      </c>
      <c r="O1319" s="1172" t="s">
        <v>1320</v>
      </c>
      <c r="P1319" s="783">
        <v>44419</v>
      </c>
      <c r="Q1319" s="741">
        <v>0</v>
      </c>
      <c r="R1319" s="741">
        <v>0</v>
      </c>
      <c r="S1319" s="784">
        <v>7</v>
      </c>
      <c r="T1319" s="742"/>
      <c r="U1319" s="743"/>
      <c r="V1319" s="742"/>
      <c r="W1319" s="743"/>
      <c r="X1319" s="742"/>
      <c r="Y1319" s="743"/>
      <c r="Z1319" s="742"/>
      <c r="AA1319" s="743"/>
      <c r="AB1319" s="742"/>
      <c r="AC1319" s="744"/>
      <c r="AD1319" s="785">
        <v>17036289000100</v>
      </c>
      <c r="AE1319" s="1178" t="s">
        <v>1993</v>
      </c>
      <c r="AF1319" s="786" t="s">
        <v>1741</v>
      </c>
      <c r="AG1319" s="787" t="s">
        <v>1427</v>
      </c>
      <c r="AH1319" s="787" t="s">
        <v>1797</v>
      </c>
      <c r="AI1319" s="787">
        <v>0</v>
      </c>
      <c r="AJ1319" s="787">
        <v>0</v>
      </c>
      <c r="AK1319" s="787">
        <v>0</v>
      </c>
      <c r="AL1319" s="742">
        <v>0</v>
      </c>
      <c r="AM1319" s="742">
        <v>0</v>
      </c>
      <c r="AN1319" s="743" t="s">
        <v>34</v>
      </c>
      <c r="AO1319" s="1172" t="s">
        <v>34</v>
      </c>
      <c r="AP1319" s="1178" t="s">
        <v>1727</v>
      </c>
      <c r="AQ1319" s="745" t="s">
        <v>694</v>
      </c>
      <c r="AR1319" s="742">
        <v>2.9997000000000001E-3</v>
      </c>
      <c r="AS1319" s="742">
        <v>2.9997000000000001E-3</v>
      </c>
      <c r="AT1319" s="742" t="s">
        <v>1414</v>
      </c>
      <c r="AU1319" s="742" t="s">
        <v>2724</v>
      </c>
      <c r="AX1319"/>
      <c r="AY1319" s="190"/>
      <c r="AZ1319" s="176"/>
      <c r="BA1319" s="176"/>
      <c r="BB1319" s="176"/>
      <c r="BC1319" s="751"/>
      <c r="BD1319" s="176"/>
      <c r="BE1319" s="176"/>
      <c r="BF1319" s="176"/>
      <c r="BG1319" s="176"/>
      <c r="BH1319" s="751"/>
      <c r="BI1319" s="178"/>
      <c r="BJ1319" s="191"/>
      <c r="BK1319" s="191"/>
      <c r="BL1319" s="191"/>
      <c r="BM1319" s="178"/>
      <c r="BN1319" s="178"/>
      <c r="BO1319" s="178"/>
      <c r="BP1319" s="178"/>
      <c r="BQ1319" s="178"/>
      <c r="BR1319" s="178"/>
      <c r="BS1319" s="178"/>
      <c r="BT1319" s="178"/>
      <c r="BU1319" s="179"/>
      <c r="BV1319" s="180"/>
      <c r="BW1319" s="181"/>
      <c r="BX1319" s="177"/>
      <c r="BY1319"/>
      <c r="CA1319"/>
    </row>
    <row r="1320" spans="2:79" ht="18.75">
      <c r="B1320" s="1170" t="s">
        <v>1266</v>
      </c>
      <c r="C1320" s="335">
        <v>44209661000105</v>
      </c>
      <c r="D1320" s="1170" t="s">
        <v>14</v>
      </c>
      <c r="E1320" s="1170" t="s">
        <v>607</v>
      </c>
      <c r="F1320" s="1170" t="s">
        <v>860</v>
      </c>
      <c r="G1320" s="1172" t="s">
        <v>1414</v>
      </c>
      <c r="H1320" s="1172" t="s">
        <v>34</v>
      </c>
      <c r="I1320" s="1172" t="s">
        <v>34</v>
      </c>
      <c r="J1320" s="1172" t="s">
        <v>611</v>
      </c>
      <c r="K1320" s="1172" t="s">
        <v>48</v>
      </c>
      <c r="L1320" s="740" t="s">
        <v>1414</v>
      </c>
      <c r="M1320" s="740" t="s">
        <v>1411</v>
      </c>
      <c r="N1320" s="1172" t="s">
        <v>4123</v>
      </c>
      <c r="O1320" s="1172" t="s">
        <v>1320</v>
      </c>
      <c r="P1320" s="783">
        <v>44530</v>
      </c>
      <c r="Q1320" s="741"/>
      <c r="R1320" s="741"/>
      <c r="S1320" s="784">
        <v>12</v>
      </c>
      <c r="T1320" s="742"/>
      <c r="U1320" s="743"/>
      <c r="V1320" s="742"/>
      <c r="W1320" s="743"/>
      <c r="X1320" s="742"/>
      <c r="Y1320" s="743"/>
      <c r="Z1320" s="742"/>
      <c r="AA1320" s="743"/>
      <c r="AB1320" s="742"/>
      <c r="AC1320" s="744"/>
      <c r="AD1320" s="785">
        <v>0</v>
      </c>
      <c r="AE1320" s="1178" t="s">
        <v>1993</v>
      </c>
      <c r="AF1320" s="786" t="s">
        <v>1741</v>
      </c>
      <c r="AG1320" s="787" t="s">
        <v>1427</v>
      </c>
      <c r="AH1320" s="787" t="s">
        <v>1730</v>
      </c>
      <c r="AI1320" s="787">
        <v>1000</v>
      </c>
      <c r="AJ1320" s="787">
        <v>100</v>
      </c>
      <c r="AK1320" s="787">
        <v>100</v>
      </c>
      <c r="AL1320" s="742">
        <v>9.0000000000000011E-3</v>
      </c>
      <c r="AM1320" s="742">
        <v>0.1</v>
      </c>
      <c r="AN1320" s="743" t="s">
        <v>2124</v>
      </c>
      <c r="AO1320" s="1172" t="s">
        <v>34</v>
      </c>
      <c r="AP1320" s="1178" t="s">
        <v>1727</v>
      </c>
      <c r="AQ1320" s="745" t="s">
        <v>659</v>
      </c>
      <c r="AR1320" s="742">
        <v>2.9997000000000001E-3</v>
      </c>
      <c r="AS1320" s="742">
        <v>2.9997000000000001E-3</v>
      </c>
      <c r="AT1320" s="742" t="s">
        <v>1414</v>
      </c>
      <c r="AU1320" s="742" t="s">
        <v>2724</v>
      </c>
      <c r="AX1320"/>
      <c r="AY1320" s="190"/>
      <c r="AZ1320" s="176"/>
      <c r="BA1320" s="176"/>
      <c r="BB1320" s="176"/>
      <c r="BC1320" s="751"/>
      <c r="BD1320" s="176"/>
      <c r="BE1320" s="176"/>
      <c r="BF1320" s="176"/>
      <c r="BG1320" s="176"/>
      <c r="BH1320" s="751"/>
      <c r="BI1320" s="178"/>
      <c r="BJ1320" s="191"/>
      <c r="BK1320" s="191"/>
      <c r="BL1320" s="191"/>
      <c r="BM1320" s="178"/>
      <c r="BN1320" s="178"/>
      <c r="BO1320" s="178"/>
      <c r="BP1320" s="178"/>
      <c r="BQ1320" s="178"/>
      <c r="BR1320" s="178"/>
      <c r="BS1320" s="178"/>
      <c r="BT1320" s="178"/>
      <c r="BU1320" s="179"/>
      <c r="BV1320" s="180"/>
      <c r="BW1320" s="181"/>
      <c r="BX1320" s="177"/>
      <c r="BY1320"/>
      <c r="CA1320"/>
    </row>
    <row r="1321" spans="2:79" ht="18.75">
      <c r="B1321" s="1170" t="s">
        <v>1708</v>
      </c>
      <c r="C1321" s="335">
        <v>43279729000151</v>
      </c>
      <c r="D1321" s="1170" t="s">
        <v>14</v>
      </c>
      <c r="E1321" s="1170" t="s">
        <v>607</v>
      </c>
      <c r="F1321" s="1170" t="s">
        <v>1414</v>
      </c>
      <c r="G1321" s="1172" t="s">
        <v>1414</v>
      </c>
      <c r="H1321" s="1172" t="s">
        <v>34</v>
      </c>
      <c r="I1321" s="1172" t="s">
        <v>34</v>
      </c>
      <c r="J1321" s="1172" t="s">
        <v>611</v>
      </c>
      <c r="K1321" s="1172" t="s">
        <v>48</v>
      </c>
      <c r="L1321" s="740" t="s">
        <v>1414</v>
      </c>
      <c r="M1321" s="740" t="s">
        <v>34</v>
      </c>
      <c r="N1321" s="1172" t="s">
        <v>4124</v>
      </c>
      <c r="O1321" s="1172" t="s">
        <v>1320</v>
      </c>
      <c r="P1321" s="783">
        <v>44437</v>
      </c>
      <c r="Q1321" s="741">
        <v>0</v>
      </c>
      <c r="R1321" s="741">
        <v>2.7512173913043476</v>
      </c>
      <c r="S1321" s="784">
        <v>32</v>
      </c>
      <c r="T1321" s="742"/>
      <c r="U1321" s="743"/>
      <c r="V1321" s="742">
        <v>-3.3333333333332438E-2</v>
      </c>
      <c r="W1321" s="743">
        <v>-0.25197489224775477</v>
      </c>
      <c r="X1321" s="742"/>
      <c r="Y1321" s="743"/>
      <c r="Z1321" s="742"/>
      <c r="AA1321" s="743"/>
      <c r="AB1321" s="742">
        <v>0.20038342276889334</v>
      </c>
      <c r="AC1321" s="744">
        <v>-0.82652369006068616</v>
      </c>
      <c r="AD1321" s="785">
        <v>0</v>
      </c>
      <c r="AE1321" s="1178" t="s">
        <v>1993</v>
      </c>
      <c r="AF1321" s="786" t="s">
        <v>1741</v>
      </c>
      <c r="AG1321" s="787" t="s">
        <v>1427</v>
      </c>
      <c r="AH1321" s="787" t="s">
        <v>1797</v>
      </c>
      <c r="AI1321" s="787">
        <v>100</v>
      </c>
      <c r="AJ1321" s="787">
        <v>100</v>
      </c>
      <c r="AK1321" s="787">
        <v>100</v>
      </c>
      <c r="AL1321" s="742">
        <v>0</v>
      </c>
      <c r="AM1321" s="742">
        <v>0</v>
      </c>
      <c r="AN1321" s="743" t="s">
        <v>34</v>
      </c>
      <c r="AO1321" s="1172" t="s">
        <v>34</v>
      </c>
      <c r="AP1321" s="1178" t="s">
        <v>1727</v>
      </c>
      <c r="AQ1321" s="745" t="s">
        <v>659</v>
      </c>
      <c r="AR1321" s="742">
        <v>6.6660000000000001E-3</v>
      </c>
      <c r="AS1321" s="742">
        <v>6.6660000000000001E-3</v>
      </c>
      <c r="AT1321" s="742" t="s">
        <v>1414</v>
      </c>
      <c r="AU1321" s="742" t="s">
        <v>2724</v>
      </c>
      <c r="AX1321"/>
      <c r="AY1321" s="190"/>
      <c r="AZ1321" s="176"/>
      <c r="BA1321" s="176"/>
      <c r="BB1321" s="176"/>
      <c r="BC1321" s="751"/>
      <c r="BD1321" s="176"/>
      <c r="BE1321" s="176"/>
      <c r="BF1321" s="176"/>
      <c r="BG1321" s="176"/>
      <c r="BH1321" s="751"/>
      <c r="BI1321" s="178"/>
      <c r="BJ1321" s="191"/>
      <c r="BK1321" s="191"/>
      <c r="BL1321" s="191"/>
      <c r="BM1321" s="178"/>
      <c r="BN1321" s="178"/>
      <c r="BO1321" s="178"/>
      <c r="BP1321" s="178"/>
      <c r="BQ1321" s="178"/>
      <c r="BR1321" s="178"/>
      <c r="BS1321" s="178"/>
      <c r="BT1321" s="178"/>
      <c r="BU1321" s="179"/>
      <c r="BV1321" s="180"/>
      <c r="BW1321" s="181"/>
      <c r="BX1321" s="177"/>
      <c r="BY1321"/>
      <c r="CA1321"/>
    </row>
    <row r="1322" spans="2:79" ht="18.75">
      <c r="B1322" s="1170" t="s">
        <v>1267</v>
      </c>
      <c r="C1322" s="335">
        <v>34218763000125</v>
      </c>
      <c r="D1322" s="1170" t="s">
        <v>14</v>
      </c>
      <c r="E1322" s="1170" t="s">
        <v>607</v>
      </c>
      <c r="F1322" s="1170" t="s">
        <v>1414</v>
      </c>
      <c r="G1322" s="1172" t="s">
        <v>1414</v>
      </c>
      <c r="H1322" s="1172" t="s">
        <v>34</v>
      </c>
      <c r="I1322" s="1172" t="s">
        <v>34</v>
      </c>
      <c r="J1322" s="1172" t="s">
        <v>608</v>
      </c>
      <c r="K1322" s="1172" t="s">
        <v>48</v>
      </c>
      <c r="L1322" s="740" t="s">
        <v>1414</v>
      </c>
      <c r="M1322" s="740" t="s">
        <v>34</v>
      </c>
      <c r="N1322" s="1172" t="s">
        <v>4125</v>
      </c>
      <c r="O1322" s="1172" t="s">
        <v>1320</v>
      </c>
      <c r="P1322" s="783">
        <v>43645</v>
      </c>
      <c r="Q1322" s="741">
        <v>130.82412126</v>
      </c>
      <c r="R1322" s="741">
        <v>163.43624573614468</v>
      </c>
      <c r="S1322" s="784">
        <v>62</v>
      </c>
      <c r="T1322" s="742">
        <v>-6.5537503375909356E-2</v>
      </c>
      <c r="U1322" s="743">
        <v>-2.0163305089389136</v>
      </c>
      <c r="V1322" s="742">
        <v>-0.24821068415676228</v>
      </c>
      <c r="W1322" s="743">
        <v>-1.8762858118543004</v>
      </c>
      <c r="X1322" s="742">
        <v>-0.27779994829917776</v>
      </c>
      <c r="Y1322" s="743">
        <v>-1.353199354011539</v>
      </c>
      <c r="Z1322" s="742">
        <v>8.6224902673155635E-2</v>
      </c>
      <c r="AA1322" s="743">
        <v>0.37153552326444661</v>
      </c>
      <c r="AB1322" s="742">
        <v>0.27156265801879576</v>
      </c>
      <c r="AC1322" s="744">
        <v>-1.4011462386372375</v>
      </c>
      <c r="AD1322" s="785">
        <v>0</v>
      </c>
      <c r="AE1322" s="1178" t="s">
        <v>1993</v>
      </c>
      <c r="AF1322" s="786" t="s">
        <v>1741</v>
      </c>
      <c r="AG1322" s="787" t="s">
        <v>1427</v>
      </c>
      <c r="AH1322" s="787" t="s">
        <v>1730</v>
      </c>
      <c r="AI1322" s="787">
        <v>1000</v>
      </c>
      <c r="AJ1322" s="787">
        <v>100</v>
      </c>
      <c r="AK1322" s="787">
        <v>100</v>
      </c>
      <c r="AL1322" s="742">
        <v>1.3999999999999999E-2</v>
      </c>
      <c r="AM1322" s="742">
        <v>0.2</v>
      </c>
      <c r="AN1322" s="743" t="s">
        <v>2124</v>
      </c>
      <c r="AO1322" s="1172" t="s">
        <v>34</v>
      </c>
      <c r="AP1322" s="1178" t="s">
        <v>1727</v>
      </c>
      <c r="AQ1322" s="745" t="s">
        <v>659</v>
      </c>
      <c r="AR1322" s="742">
        <v>4.6661999999999997E-3</v>
      </c>
      <c r="AS1322" s="742">
        <v>4.6661999999999997E-3</v>
      </c>
      <c r="AT1322" s="742" t="s">
        <v>1414</v>
      </c>
      <c r="AU1322" s="742" t="s">
        <v>2724</v>
      </c>
      <c r="AX1322"/>
      <c r="AY1322" s="190"/>
      <c r="AZ1322" s="176"/>
      <c r="BA1322" s="176"/>
      <c r="BB1322" s="176"/>
      <c r="BC1322" s="751"/>
      <c r="BD1322" s="176"/>
      <c r="BE1322" s="176"/>
      <c r="BF1322" s="176"/>
      <c r="BG1322" s="176"/>
      <c r="BH1322" s="751"/>
      <c r="BI1322" s="178"/>
      <c r="BJ1322" s="191"/>
      <c r="BK1322" s="191"/>
      <c r="BL1322" s="191"/>
      <c r="BM1322" s="178"/>
      <c r="BN1322" s="178"/>
      <c r="BO1322" s="178"/>
      <c r="BP1322" s="178"/>
      <c r="BQ1322" s="178"/>
      <c r="BR1322" s="178"/>
      <c r="BS1322" s="178"/>
      <c r="BT1322" s="178"/>
      <c r="BU1322" s="179"/>
      <c r="BV1322" s="180"/>
      <c r="BW1322" s="181"/>
      <c r="BX1322" s="177"/>
      <c r="BY1322"/>
      <c r="CA1322"/>
    </row>
    <row r="1323" spans="2:79" ht="18.75">
      <c r="B1323" s="1170" t="s">
        <v>1268</v>
      </c>
      <c r="C1323" s="335">
        <v>40936530000160</v>
      </c>
      <c r="D1323" s="1170" t="s">
        <v>13</v>
      </c>
      <c r="E1323" s="1170" t="s">
        <v>616</v>
      </c>
      <c r="F1323" s="1170" t="s">
        <v>699</v>
      </c>
      <c r="G1323" s="1172" t="s">
        <v>1414</v>
      </c>
      <c r="H1323" s="1172" t="s">
        <v>34</v>
      </c>
      <c r="I1323" s="1172" t="s">
        <v>34</v>
      </c>
      <c r="J1323" s="1172" t="s">
        <v>611</v>
      </c>
      <c r="K1323" s="1172" t="s">
        <v>49</v>
      </c>
      <c r="L1323" s="740" t="s">
        <v>1414</v>
      </c>
      <c r="M1323" s="740" t="s">
        <v>1411</v>
      </c>
      <c r="N1323" s="1172" t="s">
        <v>4126</v>
      </c>
      <c r="O1323" s="1172" t="s">
        <v>1320</v>
      </c>
      <c r="P1323" s="783">
        <v>44273</v>
      </c>
      <c r="Q1323" s="741">
        <v>0</v>
      </c>
      <c r="R1323" s="741">
        <v>0</v>
      </c>
      <c r="S1323" s="784">
        <v>6</v>
      </c>
      <c r="T1323" s="742"/>
      <c r="U1323" s="743"/>
      <c r="V1323" s="742"/>
      <c r="W1323" s="743"/>
      <c r="X1323" s="742"/>
      <c r="Y1323" s="743"/>
      <c r="Z1323" s="742"/>
      <c r="AA1323" s="743"/>
      <c r="AB1323" s="742"/>
      <c r="AC1323" s="744"/>
      <c r="AD1323" s="785">
        <v>0</v>
      </c>
      <c r="AE1323" s="1178" t="s">
        <v>1993</v>
      </c>
      <c r="AF1323" s="786" t="s">
        <v>1741</v>
      </c>
      <c r="AG1323" s="787" t="s">
        <v>1427</v>
      </c>
      <c r="AH1323" s="787" t="s">
        <v>1730</v>
      </c>
      <c r="AI1323" s="787">
        <v>0</v>
      </c>
      <c r="AJ1323" s="787">
        <v>0</v>
      </c>
      <c r="AK1323" s="787">
        <v>0</v>
      </c>
      <c r="AL1323" s="742">
        <v>9.0000000000000011E-3</v>
      </c>
      <c r="AM1323" s="742">
        <v>0</v>
      </c>
      <c r="AN1323" s="743" t="s">
        <v>34</v>
      </c>
      <c r="AO1323" s="1172" t="s">
        <v>34</v>
      </c>
      <c r="AP1323" s="1178" t="s">
        <v>1742</v>
      </c>
      <c r="AQ1323" s="745" t="s">
        <v>668</v>
      </c>
      <c r="AR1323" s="742">
        <v>2.9997000000000001E-3</v>
      </c>
      <c r="AS1323" s="742">
        <v>2.9997000000000001E-3</v>
      </c>
      <c r="AT1323" s="742" t="s">
        <v>1414</v>
      </c>
      <c r="AU1323" s="742" t="s">
        <v>2724</v>
      </c>
      <c r="AX1323"/>
      <c r="AY1323" s="190"/>
      <c r="AZ1323" s="176"/>
      <c r="BA1323" s="176"/>
      <c r="BB1323" s="176"/>
      <c r="BC1323" s="751"/>
      <c r="BD1323" s="176"/>
      <c r="BE1323" s="176"/>
      <c r="BF1323" s="176"/>
      <c r="BG1323" s="176"/>
      <c r="BH1323" s="751"/>
      <c r="BI1323" s="178"/>
      <c r="BJ1323" s="191"/>
      <c r="BK1323" s="191"/>
      <c r="BL1323" s="191"/>
      <c r="BM1323" s="178"/>
      <c r="BN1323" s="178"/>
      <c r="BO1323" s="178"/>
      <c r="BP1323" s="178"/>
      <c r="BQ1323" s="178"/>
      <c r="BR1323" s="178"/>
      <c r="BS1323" s="178"/>
      <c r="BT1323" s="178"/>
      <c r="BU1323" s="179"/>
      <c r="BV1323" s="180"/>
      <c r="BW1323" s="181"/>
      <c r="BX1323" s="177"/>
      <c r="BY1323"/>
      <c r="CA1323"/>
    </row>
    <row r="1324" spans="2:79" ht="18.75">
      <c r="B1324" s="1170" t="s">
        <v>586</v>
      </c>
      <c r="C1324" s="335">
        <v>38440156000166</v>
      </c>
      <c r="D1324" s="1170" t="s">
        <v>14</v>
      </c>
      <c r="E1324" s="1170" t="s">
        <v>607</v>
      </c>
      <c r="F1324" s="1170" t="s">
        <v>1414</v>
      </c>
      <c r="G1324" s="1172" t="s">
        <v>866</v>
      </c>
      <c r="H1324" s="1172" t="s">
        <v>34</v>
      </c>
      <c r="I1324" s="1172" t="s">
        <v>34</v>
      </c>
      <c r="J1324" s="1172" t="s">
        <v>1269</v>
      </c>
      <c r="K1324" s="1172" t="s">
        <v>48</v>
      </c>
      <c r="L1324" s="740" t="s">
        <v>1414</v>
      </c>
      <c r="M1324" s="740" t="s">
        <v>1411</v>
      </c>
      <c r="N1324" s="1172" t="s">
        <v>4127</v>
      </c>
      <c r="O1324" s="1172" t="s">
        <v>1320</v>
      </c>
      <c r="P1324" s="783">
        <v>44104</v>
      </c>
      <c r="Q1324" s="741">
        <v>0</v>
      </c>
      <c r="R1324" s="741">
        <v>0</v>
      </c>
      <c r="S1324" s="784">
        <v>12</v>
      </c>
      <c r="T1324" s="742"/>
      <c r="U1324" s="743"/>
      <c r="V1324" s="742"/>
      <c r="W1324" s="743"/>
      <c r="X1324" s="742"/>
      <c r="Y1324" s="743"/>
      <c r="Z1324" s="742"/>
      <c r="AA1324" s="743"/>
      <c r="AB1324" s="742"/>
      <c r="AC1324" s="744"/>
      <c r="AD1324" s="785">
        <v>0</v>
      </c>
      <c r="AE1324" s="1178" t="s">
        <v>1993</v>
      </c>
      <c r="AF1324" s="786" t="s">
        <v>1741</v>
      </c>
      <c r="AG1324" s="787" t="s">
        <v>1427</v>
      </c>
      <c r="AH1324" s="787" t="s">
        <v>1730</v>
      </c>
      <c r="AI1324" s="787">
        <v>0</v>
      </c>
      <c r="AJ1324" s="787">
        <v>0</v>
      </c>
      <c r="AK1324" s="787">
        <v>0</v>
      </c>
      <c r="AL1324" s="742">
        <v>9.0000000000000011E-3</v>
      </c>
      <c r="AM1324" s="742">
        <v>0</v>
      </c>
      <c r="AN1324" s="743" t="s">
        <v>34</v>
      </c>
      <c r="AO1324" s="1172" t="s">
        <v>34</v>
      </c>
      <c r="AP1324" s="1178" t="s">
        <v>1727</v>
      </c>
      <c r="AQ1324" s="745" t="s">
        <v>659</v>
      </c>
      <c r="AR1324" s="742">
        <v>2.9997000000000001E-3</v>
      </c>
      <c r="AS1324" s="742">
        <v>2.9997000000000001E-3</v>
      </c>
      <c r="AT1324" s="742" t="s">
        <v>1414</v>
      </c>
      <c r="AU1324" s="742" t="s">
        <v>2724</v>
      </c>
      <c r="AX1324"/>
      <c r="AY1324" s="190"/>
      <c r="AZ1324" s="176"/>
      <c r="BA1324" s="176"/>
      <c r="BB1324" s="176"/>
      <c r="BC1324" s="751"/>
      <c r="BD1324" s="176"/>
      <c r="BE1324" s="176"/>
      <c r="BF1324" s="176"/>
      <c r="BG1324" s="176"/>
      <c r="BH1324" s="751"/>
      <c r="BI1324" s="178"/>
      <c r="BJ1324" s="191"/>
      <c r="BK1324" s="191"/>
      <c r="BL1324" s="191"/>
      <c r="BM1324" s="178"/>
      <c r="BN1324" s="178"/>
      <c r="BO1324" s="178"/>
      <c r="BP1324" s="178"/>
      <c r="BQ1324" s="178"/>
      <c r="BR1324" s="178"/>
      <c r="BS1324" s="178"/>
      <c r="BT1324" s="178"/>
      <c r="BU1324" s="179"/>
      <c r="BV1324" s="180"/>
      <c r="BW1324" s="181"/>
      <c r="BX1324" s="177"/>
      <c r="BY1324"/>
      <c r="CA1324"/>
    </row>
    <row r="1325" spans="2:79" ht="18.75">
      <c r="B1325" s="1170" t="s">
        <v>509</v>
      </c>
      <c r="C1325" s="335">
        <v>39456513000147</v>
      </c>
      <c r="D1325" s="1170" t="s">
        <v>14</v>
      </c>
      <c r="E1325" s="1170" t="s">
        <v>607</v>
      </c>
      <c r="F1325" s="1170" t="s">
        <v>860</v>
      </c>
      <c r="G1325" s="1172" t="s">
        <v>866</v>
      </c>
      <c r="H1325" s="1172" t="s">
        <v>34</v>
      </c>
      <c r="I1325" s="1172" t="s">
        <v>34</v>
      </c>
      <c r="J1325" s="1172" t="s">
        <v>611</v>
      </c>
      <c r="K1325" s="1172" t="s">
        <v>1414</v>
      </c>
      <c r="L1325" s="740" t="s">
        <v>1414</v>
      </c>
      <c r="M1325" s="740" t="s">
        <v>1411</v>
      </c>
      <c r="N1325" s="1172" t="s">
        <v>4128</v>
      </c>
      <c r="O1325" s="1172" t="s">
        <v>1320</v>
      </c>
      <c r="P1325" s="783">
        <v>44147</v>
      </c>
      <c r="Q1325" s="741">
        <v>0</v>
      </c>
      <c r="R1325" s="741">
        <v>9.3056674704575144</v>
      </c>
      <c r="S1325" s="784">
        <v>12</v>
      </c>
      <c r="T1325" s="742"/>
      <c r="U1325" s="743"/>
      <c r="V1325" s="742">
        <v>-0.25688032324378507</v>
      </c>
      <c r="W1325" s="743">
        <v>-1.9418217530976869</v>
      </c>
      <c r="X1325" s="742">
        <v>-0.53773951074468962</v>
      </c>
      <c r="Y1325" s="743">
        <v>-2.6193984664911794</v>
      </c>
      <c r="Z1325" s="742"/>
      <c r="AA1325" s="743"/>
      <c r="AB1325" s="742">
        <v>0.30920674289208505</v>
      </c>
      <c r="AC1325" s="744">
        <v>-1.2586033289067406</v>
      </c>
      <c r="AD1325" s="785">
        <v>0</v>
      </c>
      <c r="AE1325" s="1178" t="s">
        <v>1993</v>
      </c>
      <c r="AF1325" s="786" t="s">
        <v>1741</v>
      </c>
      <c r="AG1325" s="787" t="s">
        <v>1427</v>
      </c>
      <c r="AH1325" s="787" t="s">
        <v>1730</v>
      </c>
      <c r="AI1325" s="787">
        <v>0</v>
      </c>
      <c r="AJ1325" s="787">
        <v>0</v>
      </c>
      <c r="AK1325" s="787">
        <v>0</v>
      </c>
      <c r="AL1325" s="742">
        <v>9.0000000000000011E-3</v>
      </c>
      <c r="AM1325" s="742">
        <v>0</v>
      </c>
      <c r="AN1325" s="743" t="s">
        <v>34</v>
      </c>
      <c r="AO1325" s="1172" t="s">
        <v>34</v>
      </c>
      <c r="AP1325" s="1178" t="s">
        <v>1727</v>
      </c>
      <c r="AQ1325" s="745" t="s">
        <v>659</v>
      </c>
      <c r="AR1325" s="742">
        <v>2.9997000000000001E-3</v>
      </c>
      <c r="AS1325" s="742">
        <v>2.9997000000000001E-3</v>
      </c>
      <c r="AT1325" s="742" t="s">
        <v>1414</v>
      </c>
      <c r="AU1325" s="742" t="s">
        <v>2724</v>
      </c>
      <c r="AX1325"/>
      <c r="AY1325" s="190"/>
      <c r="AZ1325" s="176"/>
      <c r="BA1325" s="176"/>
      <c r="BB1325" s="176"/>
      <c r="BC1325" s="751"/>
      <c r="BD1325" s="176"/>
      <c r="BE1325" s="176"/>
      <c r="BF1325" s="176"/>
      <c r="BG1325" s="176"/>
      <c r="BH1325" s="751"/>
      <c r="BI1325" s="178"/>
      <c r="BJ1325" s="191"/>
      <c r="BK1325" s="191"/>
      <c r="BL1325" s="191"/>
      <c r="BM1325" s="178"/>
      <c r="BN1325" s="178"/>
      <c r="BO1325" s="178"/>
      <c r="BP1325" s="178"/>
      <c r="BQ1325" s="178"/>
      <c r="BR1325" s="178"/>
      <c r="BS1325" s="178"/>
      <c r="BT1325" s="178"/>
      <c r="BU1325" s="179"/>
      <c r="BV1325" s="180"/>
      <c r="BW1325" s="181"/>
      <c r="BX1325" s="177"/>
      <c r="BY1325"/>
      <c r="CA1325"/>
    </row>
    <row r="1326" spans="2:79" ht="18.75">
      <c r="B1326" s="1170" t="s">
        <v>587</v>
      </c>
      <c r="C1326" s="335">
        <v>36017669000133</v>
      </c>
      <c r="D1326" s="1170" t="s">
        <v>14</v>
      </c>
      <c r="E1326" s="1170" t="s">
        <v>607</v>
      </c>
      <c r="F1326" s="1170" t="s">
        <v>1414</v>
      </c>
      <c r="G1326" s="1172" t="s">
        <v>866</v>
      </c>
      <c r="H1326" s="1172" t="s">
        <v>34</v>
      </c>
      <c r="I1326" s="1172" t="s">
        <v>34</v>
      </c>
      <c r="J1326" s="1172" t="s">
        <v>611</v>
      </c>
      <c r="K1326" s="1172" t="s">
        <v>1414</v>
      </c>
      <c r="L1326" s="740" t="s">
        <v>1414</v>
      </c>
      <c r="M1326" s="740" t="s">
        <v>1411</v>
      </c>
      <c r="N1326" s="1172" t="s">
        <v>4129</v>
      </c>
      <c r="O1326" s="1172" t="s">
        <v>1320</v>
      </c>
      <c r="P1326" s="783">
        <v>43991</v>
      </c>
      <c r="Q1326" s="741">
        <v>0</v>
      </c>
      <c r="R1326" s="741">
        <v>0</v>
      </c>
      <c r="S1326" s="784">
        <v>12</v>
      </c>
      <c r="T1326" s="742"/>
      <c r="U1326" s="743"/>
      <c r="V1326" s="742"/>
      <c r="W1326" s="743"/>
      <c r="X1326" s="742"/>
      <c r="Y1326" s="743"/>
      <c r="Z1326" s="742"/>
      <c r="AA1326" s="743"/>
      <c r="AB1326" s="742"/>
      <c r="AC1326" s="744"/>
      <c r="AD1326" s="785">
        <v>0</v>
      </c>
      <c r="AE1326" s="1178" t="s">
        <v>1993</v>
      </c>
      <c r="AF1326" s="786" t="s">
        <v>1741</v>
      </c>
      <c r="AG1326" s="787" t="s">
        <v>1427</v>
      </c>
      <c r="AH1326" s="787" t="s">
        <v>1730</v>
      </c>
      <c r="AI1326" s="787">
        <v>0</v>
      </c>
      <c r="AJ1326" s="787">
        <v>100</v>
      </c>
      <c r="AK1326" s="787">
        <v>0</v>
      </c>
      <c r="AL1326" s="742">
        <v>0</v>
      </c>
      <c r="AM1326" s="742">
        <v>0</v>
      </c>
      <c r="AN1326" s="743" t="s">
        <v>2124</v>
      </c>
      <c r="AO1326" s="1172" t="s">
        <v>34</v>
      </c>
      <c r="AP1326" s="1178" t="s">
        <v>1727</v>
      </c>
      <c r="AQ1326" s="745" t="s">
        <v>659</v>
      </c>
      <c r="AR1326" s="742">
        <v>2.9997000000000001E-3</v>
      </c>
      <c r="AS1326" s="742">
        <v>2.9997000000000001E-3</v>
      </c>
      <c r="AT1326" s="742" t="s">
        <v>1414</v>
      </c>
      <c r="AU1326" s="742" t="s">
        <v>2724</v>
      </c>
      <c r="AX1326"/>
      <c r="AY1326" s="190"/>
      <c r="AZ1326" s="176"/>
      <c r="BA1326" s="176"/>
      <c r="BB1326" s="176"/>
      <c r="BC1326" s="751"/>
      <c r="BD1326" s="176"/>
      <c r="BE1326" s="176"/>
      <c r="BF1326" s="176"/>
      <c r="BG1326" s="176"/>
      <c r="BH1326" s="751"/>
      <c r="BI1326" s="178"/>
      <c r="BJ1326" s="191"/>
      <c r="BK1326" s="191"/>
      <c r="BL1326" s="191"/>
      <c r="BM1326" s="178"/>
      <c r="BN1326" s="178"/>
      <c r="BO1326" s="178"/>
      <c r="BP1326" s="178"/>
      <c r="BQ1326" s="178"/>
      <c r="BR1326" s="178"/>
      <c r="BS1326" s="178"/>
      <c r="BT1326" s="178"/>
      <c r="BU1326" s="179"/>
      <c r="BV1326" s="180"/>
      <c r="BW1326" s="181"/>
      <c r="BX1326" s="177"/>
      <c r="BY1326"/>
      <c r="CA1326"/>
    </row>
    <row r="1327" spans="2:79" ht="18.75">
      <c r="B1327" s="1170" t="s">
        <v>436</v>
      </c>
      <c r="C1327" s="335">
        <v>13962947000125</v>
      </c>
      <c r="D1327" s="1170" t="s">
        <v>14</v>
      </c>
      <c r="E1327" s="1170" t="s">
        <v>607</v>
      </c>
      <c r="F1327" s="1170" t="s">
        <v>1414</v>
      </c>
      <c r="G1327" s="1172" t="s">
        <v>1414</v>
      </c>
      <c r="H1327" s="1172" t="s">
        <v>34</v>
      </c>
      <c r="I1327" s="1172" t="s">
        <v>34</v>
      </c>
      <c r="J1327" s="1172" t="s">
        <v>608</v>
      </c>
      <c r="K1327" s="1172" t="s">
        <v>48</v>
      </c>
      <c r="L1327" s="740" t="s">
        <v>1414</v>
      </c>
      <c r="M1327" s="740" t="s">
        <v>34</v>
      </c>
      <c r="N1327" s="1172" t="s">
        <v>4131</v>
      </c>
      <c r="O1327" s="1172" t="s">
        <v>1320</v>
      </c>
      <c r="P1327" s="783">
        <v>41018</v>
      </c>
      <c r="Q1327" s="741">
        <v>617.54230399999994</v>
      </c>
      <c r="R1327" s="741">
        <v>649.55965679919711</v>
      </c>
      <c r="S1327" s="784">
        <v>15</v>
      </c>
      <c r="T1327" s="742">
        <v>-1.3942521371593797E-2</v>
      </c>
      <c r="U1327" s="743">
        <v>-0.42895639542184993</v>
      </c>
      <c r="V1327" s="742">
        <v>-8.0029138068545391E-2</v>
      </c>
      <c r="W1327" s="743">
        <v>-0.6049600032450887</v>
      </c>
      <c r="X1327" s="742">
        <v>-1.4489497276895413E-2</v>
      </c>
      <c r="Y1327" s="743">
        <v>-7.0580208798062122E-2</v>
      </c>
      <c r="Z1327" s="742">
        <v>0.51452300590570288</v>
      </c>
      <c r="AA1327" s="743">
        <v>2.2170343868684488</v>
      </c>
      <c r="AB1327" s="742">
        <v>0.17037626263127528</v>
      </c>
      <c r="AC1327" s="744">
        <v>-1.246168025229208</v>
      </c>
      <c r="AD1327" s="785">
        <v>22041216000138</v>
      </c>
      <c r="AE1327" s="1178" t="s">
        <v>1853</v>
      </c>
      <c r="AF1327" s="786" t="s">
        <v>1779</v>
      </c>
      <c r="AG1327" s="787" t="s">
        <v>736</v>
      </c>
      <c r="AH1327" s="787" t="s">
        <v>1730</v>
      </c>
      <c r="AI1327" s="787">
        <v>1000</v>
      </c>
      <c r="AJ1327" s="787">
        <v>1000</v>
      </c>
      <c r="AK1327" s="787">
        <v>1000</v>
      </c>
      <c r="AL1327" s="742">
        <v>1.8000000000000002E-2</v>
      </c>
      <c r="AM1327" s="742">
        <v>0.2</v>
      </c>
      <c r="AN1327" s="743" t="s">
        <v>666</v>
      </c>
      <c r="AO1327" s="1172" t="s">
        <v>34</v>
      </c>
      <c r="AP1327" s="1178" t="s">
        <v>1727</v>
      </c>
      <c r="AQ1327" s="745" t="s">
        <v>659</v>
      </c>
      <c r="AR1327" s="742">
        <v>6.0000000000000001E-3</v>
      </c>
      <c r="AS1327" s="742">
        <v>6.0000000000000001E-3</v>
      </c>
      <c r="AT1327" s="742" t="s">
        <v>1414</v>
      </c>
      <c r="AU1327" s="742" t="s">
        <v>2724</v>
      </c>
      <c r="AX1327"/>
      <c r="AY1327" s="190"/>
      <c r="AZ1327" s="176"/>
      <c r="BA1327" s="176"/>
      <c r="BB1327" s="176"/>
      <c r="BC1327" s="751"/>
      <c r="BD1327" s="176"/>
      <c r="BE1327" s="176"/>
      <c r="BF1327" s="176"/>
      <c r="BG1327" s="176"/>
      <c r="BH1327" s="751"/>
      <c r="BI1327" s="178"/>
      <c r="BJ1327" s="191"/>
      <c r="BK1327" s="191"/>
      <c r="BL1327" s="191"/>
      <c r="BM1327" s="178"/>
      <c r="BN1327" s="178"/>
      <c r="BO1327" s="178"/>
      <c r="BP1327" s="178"/>
      <c r="BQ1327" s="178"/>
      <c r="BR1327" s="178"/>
      <c r="BS1327" s="178"/>
      <c r="BT1327" s="178"/>
      <c r="BU1327" s="179"/>
      <c r="BV1327" s="180"/>
      <c r="BW1327" s="181"/>
      <c r="BX1327" s="177"/>
      <c r="BY1327"/>
      <c r="CA1327"/>
    </row>
    <row r="1328" spans="2:79" ht="18.75">
      <c r="B1328" s="1170" t="s">
        <v>437</v>
      </c>
      <c r="C1328" s="335">
        <v>13962941000158</v>
      </c>
      <c r="D1328" s="1170" t="s">
        <v>14</v>
      </c>
      <c r="E1328" s="1170" t="s">
        <v>614</v>
      </c>
      <c r="F1328" s="1170" t="s">
        <v>1414</v>
      </c>
      <c r="G1328" s="1172" t="s">
        <v>1414</v>
      </c>
      <c r="H1328" s="1172" t="s">
        <v>1337</v>
      </c>
      <c r="I1328" s="1172" t="s">
        <v>34</v>
      </c>
      <c r="J1328" s="1172" t="s">
        <v>608</v>
      </c>
      <c r="K1328" s="1172" t="s">
        <v>48</v>
      </c>
      <c r="L1328" s="740" t="s">
        <v>1414</v>
      </c>
      <c r="M1328" s="740" t="s">
        <v>34</v>
      </c>
      <c r="N1328" s="1172" t="s">
        <v>4132</v>
      </c>
      <c r="O1328" s="1172" t="s">
        <v>1320</v>
      </c>
      <c r="P1328" s="783">
        <v>41018</v>
      </c>
      <c r="Q1328" s="741">
        <v>94.019525000000002</v>
      </c>
      <c r="R1328" s="741">
        <v>97.331030883534154</v>
      </c>
      <c r="S1328" s="784">
        <v>15</v>
      </c>
      <c r="T1328" s="742">
        <v>-2.7879953228079679E-2</v>
      </c>
      <c r="U1328" s="743">
        <v>-0.85775620653610218</v>
      </c>
      <c r="V1328" s="742">
        <v>-0.10020092783235279</v>
      </c>
      <c r="W1328" s="743">
        <v>-0.75744353981048473</v>
      </c>
      <c r="X1328" s="742">
        <v>-1.2084464200091238E-2</v>
      </c>
      <c r="Y1328" s="743">
        <v>-5.8864982694409797E-2</v>
      </c>
      <c r="Z1328" s="742">
        <v>0.48855510595790563</v>
      </c>
      <c r="AA1328" s="743">
        <v>2.1051409895310766</v>
      </c>
      <c r="AB1328" s="742">
        <v>0.20026596079741596</v>
      </c>
      <c r="AC1328" s="744">
        <v>-1.1609024298849115</v>
      </c>
      <c r="AD1328" s="785">
        <v>0</v>
      </c>
      <c r="AE1328" s="1178" t="s">
        <v>1853</v>
      </c>
      <c r="AF1328" s="786" t="s">
        <v>1779</v>
      </c>
      <c r="AG1328" s="787" t="s">
        <v>736</v>
      </c>
      <c r="AH1328" s="787" t="s">
        <v>1730</v>
      </c>
      <c r="AI1328" s="787">
        <v>1000</v>
      </c>
      <c r="AJ1328" s="787">
        <v>1000</v>
      </c>
      <c r="AK1328" s="787">
        <v>1000</v>
      </c>
      <c r="AL1328" s="742">
        <v>1.8000000000000002E-2</v>
      </c>
      <c r="AM1328" s="742">
        <v>0.2</v>
      </c>
      <c r="AN1328" s="743" t="s">
        <v>666</v>
      </c>
      <c r="AO1328" s="1172" t="s">
        <v>34</v>
      </c>
      <c r="AP1328" s="1178" t="s">
        <v>1727</v>
      </c>
      <c r="AQ1328" s="745" t="s">
        <v>659</v>
      </c>
      <c r="AR1328" s="742">
        <v>6.0000000000000001E-3</v>
      </c>
      <c r="AS1328" s="742">
        <v>6.0000000000000001E-3</v>
      </c>
      <c r="AT1328" s="742" t="s">
        <v>1414</v>
      </c>
      <c r="AU1328" s="742" t="s">
        <v>2724</v>
      </c>
      <c r="AX1328"/>
      <c r="AY1328" s="190"/>
      <c r="AZ1328" s="176"/>
      <c r="BA1328" s="176"/>
      <c r="BB1328" s="176"/>
      <c r="BC1328" s="751"/>
      <c r="BD1328" s="176"/>
      <c r="BE1328" s="176"/>
      <c r="BF1328" s="176"/>
      <c r="BG1328" s="176"/>
      <c r="BH1328" s="751"/>
      <c r="BI1328" s="178"/>
      <c r="BJ1328" s="191"/>
      <c r="BK1328" s="191"/>
      <c r="BL1328" s="191"/>
      <c r="BM1328" s="178"/>
      <c r="BN1328" s="178"/>
      <c r="BO1328" s="178"/>
      <c r="BP1328" s="178"/>
      <c r="BQ1328" s="178"/>
      <c r="BR1328" s="178"/>
      <c r="BS1328" s="178"/>
      <c r="BT1328" s="178"/>
      <c r="BU1328" s="179"/>
      <c r="BV1328" s="180"/>
      <c r="BW1328" s="181"/>
      <c r="BX1328" s="177"/>
      <c r="BY1328"/>
      <c r="CA1328"/>
    </row>
    <row r="1329" spans="2:79" ht="18.75">
      <c r="B1329" s="1170" t="s">
        <v>1270</v>
      </c>
      <c r="C1329" s="335">
        <v>13060032000124</v>
      </c>
      <c r="D1329" s="1170" t="s">
        <v>11</v>
      </c>
      <c r="E1329" s="1170" t="s">
        <v>661</v>
      </c>
      <c r="F1329" s="1170" t="s">
        <v>672</v>
      </c>
      <c r="G1329" s="1172" t="s">
        <v>738</v>
      </c>
      <c r="H1329" s="1172" t="s">
        <v>34</v>
      </c>
      <c r="I1329" s="1172" t="s">
        <v>1414</v>
      </c>
      <c r="J1329" s="1172" t="s">
        <v>608</v>
      </c>
      <c r="K1329" s="1172" t="s">
        <v>48</v>
      </c>
      <c r="L1329" s="740" t="s">
        <v>1414</v>
      </c>
      <c r="M1329" s="740" t="s">
        <v>34</v>
      </c>
      <c r="N1329" s="1172" t="s">
        <v>4133</v>
      </c>
      <c r="O1329" s="1172" t="s">
        <v>1320</v>
      </c>
      <c r="P1329" s="783">
        <v>40625</v>
      </c>
      <c r="Q1329" s="741">
        <v>137.58072999999999</v>
      </c>
      <c r="R1329" s="741">
        <v>202.26870962650597</v>
      </c>
      <c r="S1329" s="784">
        <v>1</v>
      </c>
      <c r="T1329" s="742">
        <v>4.0482245020313279E-2</v>
      </c>
      <c r="U1329" s="743">
        <v>1.2454790234625028</v>
      </c>
      <c r="V1329" s="742">
        <v>9.6788828022528195E-2</v>
      </c>
      <c r="W1329" s="743">
        <v>0.73165063535290997</v>
      </c>
      <c r="X1329" s="742">
        <v>0.10223950342614496</v>
      </c>
      <c r="Y1329" s="743">
        <v>0.49802179891596976</v>
      </c>
      <c r="Z1329" s="742">
        <v>0.11498430438170071</v>
      </c>
      <c r="AA1329" s="743">
        <v>0.49545725621275544</v>
      </c>
      <c r="AB1329" s="742">
        <v>5.631051551822093E-2</v>
      </c>
      <c r="AC1329" s="744">
        <v>-0.63042371982172163</v>
      </c>
      <c r="AD1329" s="785">
        <v>10342116000162</v>
      </c>
      <c r="AE1329" s="1178" t="s">
        <v>1751</v>
      </c>
      <c r="AF1329" s="786" t="s">
        <v>1751</v>
      </c>
      <c r="AG1329" s="787" t="s">
        <v>469</v>
      </c>
      <c r="AH1329" s="787" t="s">
        <v>1730</v>
      </c>
      <c r="AI1329" s="787">
        <v>100</v>
      </c>
      <c r="AJ1329" s="787">
        <v>100</v>
      </c>
      <c r="AK1329" s="787">
        <v>100</v>
      </c>
      <c r="AL1329" s="742">
        <v>3.4999999999999996E-3</v>
      </c>
      <c r="AM1329" s="742">
        <v>0</v>
      </c>
      <c r="AN1329" s="743" t="s">
        <v>633</v>
      </c>
      <c r="AO1329" s="1172" t="s">
        <v>34</v>
      </c>
      <c r="AP1329" s="1178" t="s">
        <v>1731</v>
      </c>
      <c r="AQ1329" s="745" t="s">
        <v>676</v>
      </c>
      <c r="AR1329" s="742">
        <v>1.16666666666667E-3</v>
      </c>
      <c r="AS1329" s="742">
        <v>1.16666666666667E-3</v>
      </c>
      <c r="AT1329" s="742" t="s">
        <v>1414</v>
      </c>
      <c r="AU1329" s="742" t="s">
        <v>2724</v>
      </c>
      <c r="AX1329"/>
      <c r="AY1329" s="190"/>
      <c r="AZ1329" s="176"/>
      <c r="BA1329" s="176"/>
      <c r="BB1329" s="176"/>
      <c r="BC1329" s="751"/>
      <c r="BD1329" s="176"/>
      <c r="BE1329" s="176"/>
      <c r="BF1329" s="176"/>
      <c r="BG1329" s="176"/>
      <c r="BH1329" s="751"/>
      <c r="BI1329" s="178"/>
      <c r="BJ1329" s="191"/>
      <c r="BK1329" s="191"/>
      <c r="BL1329" s="191"/>
      <c r="BM1329" s="178"/>
      <c r="BN1329" s="178"/>
      <c r="BO1329" s="178"/>
      <c r="BP1329" s="178"/>
      <c r="BQ1329" s="178"/>
      <c r="BR1329" s="178"/>
      <c r="BS1329" s="178"/>
      <c r="BT1329" s="178"/>
      <c r="BU1329" s="179"/>
      <c r="BV1329" s="180"/>
      <c r="BW1329" s="181"/>
      <c r="BX1329" s="177"/>
      <c r="BY1329"/>
      <c r="CA1329"/>
    </row>
    <row r="1330" spans="2:79" ht="18.75">
      <c r="B1330" s="1170" t="s">
        <v>1271</v>
      </c>
      <c r="C1330" s="335">
        <v>14491665000150</v>
      </c>
      <c r="D1330" s="1170" t="s">
        <v>11</v>
      </c>
      <c r="E1330" s="1170" t="s">
        <v>620</v>
      </c>
      <c r="F1330" s="1170" t="s">
        <v>663</v>
      </c>
      <c r="G1330" s="1172" t="s">
        <v>738</v>
      </c>
      <c r="H1330" s="1172" t="s">
        <v>34</v>
      </c>
      <c r="I1330" s="1172" t="s">
        <v>1414</v>
      </c>
      <c r="J1330" s="1172" t="s">
        <v>608</v>
      </c>
      <c r="K1330" s="1172" t="s">
        <v>48</v>
      </c>
      <c r="L1330" s="740" t="s">
        <v>1414</v>
      </c>
      <c r="M1330" s="740" t="s">
        <v>34</v>
      </c>
      <c r="N1330" s="1172" t="s">
        <v>4134</v>
      </c>
      <c r="O1330" s="1172" t="s">
        <v>1320</v>
      </c>
      <c r="P1330" s="783">
        <v>42501</v>
      </c>
      <c r="Q1330" s="741">
        <v>267.99378899999999</v>
      </c>
      <c r="R1330" s="741">
        <v>355.65760460887077</v>
      </c>
      <c r="S1330" s="784">
        <v>1</v>
      </c>
      <c r="T1330" s="742">
        <v>-4.4126755996887201E-3</v>
      </c>
      <c r="U1330" s="743">
        <v>-0.13576062528151236</v>
      </c>
      <c r="V1330" s="742">
        <v>0.10006322751747065</v>
      </c>
      <c r="W1330" s="743">
        <v>0.75640262915033751</v>
      </c>
      <c r="X1330" s="742">
        <v>0.18805761357271034</v>
      </c>
      <c r="Y1330" s="743">
        <v>0.91605287460126028</v>
      </c>
      <c r="Z1330" s="742">
        <v>0.22072921997493178</v>
      </c>
      <c r="AA1330" s="743">
        <v>0.95110279861958225</v>
      </c>
      <c r="AB1330" s="742">
        <v>1.6014753079535222E-2</v>
      </c>
      <c r="AC1330" s="744">
        <v>-2.0122124270721753</v>
      </c>
      <c r="AD1330" s="785">
        <v>0</v>
      </c>
      <c r="AE1330" s="1178" t="s">
        <v>1751</v>
      </c>
      <c r="AF1330" s="786" t="s">
        <v>1751</v>
      </c>
      <c r="AG1330" s="787" t="s">
        <v>469</v>
      </c>
      <c r="AH1330" s="787" t="s">
        <v>1730</v>
      </c>
      <c r="AI1330" s="787">
        <v>500</v>
      </c>
      <c r="AJ1330" s="787">
        <v>100</v>
      </c>
      <c r="AK1330" s="787">
        <v>500</v>
      </c>
      <c r="AL1330" s="742">
        <v>4.0000000000000001E-3</v>
      </c>
      <c r="AM1330" s="742">
        <v>0.2</v>
      </c>
      <c r="AN1330" s="743" t="s">
        <v>64</v>
      </c>
      <c r="AO1330" s="1172" t="s">
        <v>34</v>
      </c>
      <c r="AP1330" s="1178" t="s">
        <v>1731</v>
      </c>
      <c r="AQ1330" s="745" t="s">
        <v>675</v>
      </c>
      <c r="AR1330" s="742">
        <v>1.06666666666667E-3</v>
      </c>
      <c r="AS1330" s="742">
        <v>1.06666666666667E-3</v>
      </c>
      <c r="AT1330" s="742" t="s">
        <v>1414</v>
      </c>
      <c r="AU1330" s="742" t="s">
        <v>2724</v>
      </c>
      <c r="AX1330"/>
      <c r="AY1330" s="190"/>
      <c r="AZ1330" s="176"/>
      <c r="BA1330" s="176"/>
      <c r="BB1330" s="176"/>
      <c r="BC1330" s="751"/>
      <c r="BD1330" s="176"/>
      <c r="BE1330" s="176"/>
      <c r="BF1330" s="176"/>
      <c r="BG1330" s="176"/>
      <c r="BH1330" s="751"/>
      <c r="BI1330" s="178"/>
      <c r="BJ1330" s="191"/>
      <c r="BK1330" s="191"/>
      <c r="BL1330" s="191"/>
      <c r="BM1330" s="178"/>
      <c r="BN1330" s="178"/>
      <c r="BO1330" s="178"/>
      <c r="BP1330" s="178"/>
      <c r="BQ1330" s="178"/>
      <c r="BR1330" s="178"/>
      <c r="BS1330" s="178"/>
      <c r="BT1330" s="178"/>
      <c r="BU1330" s="179"/>
      <c r="BV1330" s="180"/>
      <c r="BW1330" s="181"/>
      <c r="BX1330" s="177"/>
      <c r="BY1330"/>
      <c r="CA1330"/>
    </row>
    <row r="1331" spans="2:79" ht="18.75">
      <c r="B1331" s="1170" t="s">
        <v>1309</v>
      </c>
      <c r="C1331" s="335">
        <v>37405108000174</v>
      </c>
      <c r="D1331" s="1170" t="s">
        <v>13</v>
      </c>
      <c r="E1331" s="1170" t="s">
        <v>616</v>
      </c>
      <c r="F1331" s="1170" t="s">
        <v>619</v>
      </c>
      <c r="G1331" s="1172" t="s">
        <v>34</v>
      </c>
      <c r="H1331" s="1172" t="s">
        <v>1336</v>
      </c>
      <c r="I1331" s="1172" t="s">
        <v>34</v>
      </c>
      <c r="J1331" s="1172" t="s">
        <v>611</v>
      </c>
      <c r="K1331" s="1172" t="s">
        <v>48</v>
      </c>
      <c r="L1331" s="740" t="s">
        <v>1414</v>
      </c>
      <c r="M1331" s="740" t="s">
        <v>1411</v>
      </c>
      <c r="N1331" s="1172" t="s">
        <v>4137</v>
      </c>
      <c r="O1331" s="1172" t="s">
        <v>1320</v>
      </c>
      <c r="P1331" s="783">
        <v>44034</v>
      </c>
      <c r="Q1331" s="741">
        <v>46.832159570000002</v>
      </c>
      <c r="R1331" s="741">
        <v>46.406370785263164</v>
      </c>
      <c r="S1331" s="784">
        <v>10</v>
      </c>
      <c r="T1331" s="742">
        <v>-1.1333549098325735E-3</v>
      </c>
      <c r="U1331" s="743">
        <v>-3.4868860796292443E-2</v>
      </c>
      <c r="V1331" s="742">
        <v>7.5030532397603045E-2</v>
      </c>
      <c r="W1331" s="743">
        <v>0.56717430948534631</v>
      </c>
      <c r="X1331" s="742">
        <v>0.18417266439113056</v>
      </c>
      <c r="Y1331" s="743">
        <v>0.89712878640373572</v>
      </c>
      <c r="Z1331" s="742"/>
      <c r="AA1331" s="743"/>
      <c r="AB1331" s="742">
        <v>4.3466709470612541E-2</v>
      </c>
      <c r="AC1331" s="744">
        <v>-1.317278924039839</v>
      </c>
      <c r="AD1331" s="785">
        <v>37405165000153</v>
      </c>
      <c r="AE1331" s="1178" t="s">
        <v>1972</v>
      </c>
      <c r="AF1331" s="786" t="s">
        <v>1725</v>
      </c>
      <c r="AG1331" s="787" t="s">
        <v>1428</v>
      </c>
      <c r="AH1331" s="787" t="s">
        <v>1726</v>
      </c>
      <c r="AI1331" s="787">
        <v>1000</v>
      </c>
      <c r="AJ1331" s="787">
        <v>500</v>
      </c>
      <c r="AK1331" s="787">
        <v>0</v>
      </c>
      <c r="AL1331" s="742">
        <v>6.5000000000000006E-3</v>
      </c>
      <c r="AM1331" s="742">
        <v>0</v>
      </c>
      <c r="AN1331" s="743" t="s">
        <v>34</v>
      </c>
      <c r="AO1331" s="1172" t="s">
        <v>34</v>
      </c>
      <c r="AP1331" s="1178" t="s">
        <v>1742</v>
      </c>
      <c r="AQ1331" s="745" t="s">
        <v>679</v>
      </c>
      <c r="AR1331" s="742">
        <v>3.6833333333333301E-3</v>
      </c>
      <c r="AS1331" s="742">
        <v>3.6833333333333301E-3</v>
      </c>
      <c r="AT1331" s="742" t="s">
        <v>1414</v>
      </c>
      <c r="AU1331" s="742" t="s">
        <v>2724</v>
      </c>
      <c r="AX1331"/>
      <c r="AY1331" s="190"/>
      <c r="AZ1331" s="176"/>
      <c r="BA1331" s="176"/>
      <c r="BB1331" s="176"/>
      <c r="BC1331" s="751"/>
      <c r="BD1331" s="176"/>
      <c r="BE1331" s="176"/>
      <c r="BF1331" s="176"/>
      <c r="BG1331" s="176"/>
      <c r="BH1331" s="751"/>
      <c r="BI1331" s="178"/>
      <c r="BJ1331" s="191"/>
      <c r="BK1331" s="191"/>
      <c r="BL1331" s="191"/>
      <c r="BM1331" s="178"/>
      <c r="BN1331" s="178"/>
      <c r="BO1331" s="178"/>
      <c r="BP1331" s="178"/>
      <c r="BQ1331" s="178"/>
      <c r="BR1331" s="178"/>
      <c r="BS1331" s="178"/>
      <c r="BT1331" s="178"/>
      <c r="BU1331" s="179"/>
      <c r="BV1331" s="180"/>
      <c r="BW1331" s="181"/>
      <c r="BX1331" s="177"/>
      <c r="BY1331"/>
      <c r="CA1331"/>
    </row>
    <row r="1332" spans="2:79" ht="18.75">
      <c r="B1332" s="1170" t="s">
        <v>1310</v>
      </c>
      <c r="C1332" s="335">
        <v>38032741000127</v>
      </c>
      <c r="D1332" s="1170" t="s">
        <v>13</v>
      </c>
      <c r="E1332" s="1170" t="s">
        <v>616</v>
      </c>
      <c r="F1332" s="1170" t="s">
        <v>619</v>
      </c>
      <c r="G1332" s="1172" t="s">
        <v>34</v>
      </c>
      <c r="H1332" s="1172" t="s">
        <v>1337</v>
      </c>
      <c r="I1332" s="1172" t="s">
        <v>34</v>
      </c>
      <c r="J1332" s="1172" t="s">
        <v>611</v>
      </c>
      <c r="K1332" s="1172" t="s">
        <v>49</v>
      </c>
      <c r="L1332" s="740" t="s">
        <v>1414</v>
      </c>
      <c r="M1332" s="740" t="s">
        <v>34</v>
      </c>
      <c r="N1332" s="1172" t="s">
        <v>4138</v>
      </c>
      <c r="O1332" s="1172" t="s">
        <v>1320</v>
      </c>
      <c r="P1332" s="783">
        <v>44118</v>
      </c>
      <c r="Q1332" s="741">
        <v>47.749484340000002</v>
      </c>
      <c r="R1332" s="741">
        <v>27.158952588508061</v>
      </c>
      <c r="S1332" s="784">
        <v>10</v>
      </c>
      <c r="T1332" s="742">
        <v>-4.9567652875532553E-2</v>
      </c>
      <c r="U1332" s="743">
        <v>-1.5250011917019135</v>
      </c>
      <c r="V1332" s="742">
        <v>8.8833007871992331E-2</v>
      </c>
      <c r="W1332" s="743">
        <v>0.67151062759769464</v>
      </c>
      <c r="X1332" s="742">
        <v>-6.0235912820606807E-2</v>
      </c>
      <c r="Y1332" s="743">
        <v>-0.29341689520171083</v>
      </c>
      <c r="Z1332" s="742"/>
      <c r="AA1332" s="743"/>
      <c r="AB1332" s="742">
        <v>0.17013398104428049</v>
      </c>
      <c r="AC1332" s="744">
        <v>-0.25541813893898974</v>
      </c>
      <c r="AD1332" s="785">
        <v>0</v>
      </c>
      <c r="AE1332" s="1178" t="s">
        <v>1972</v>
      </c>
      <c r="AF1332" s="786" t="s">
        <v>1725</v>
      </c>
      <c r="AG1332" s="787" t="s">
        <v>1428</v>
      </c>
      <c r="AH1332" s="787" t="s">
        <v>1726</v>
      </c>
      <c r="AI1332" s="787">
        <v>1000</v>
      </c>
      <c r="AJ1332" s="787">
        <v>500</v>
      </c>
      <c r="AK1332" s="787">
        <v>0</v>
      </c>
      <c r="AL1332" s="742">
        <v>7.4999999999999997E-3</v>
      </c>
      <c r="AM1332" s="742">
        <v>0</v>
      </c>
      <c r="AN1332" s="743" t="s">
        <v>34</v>
      </c>
      <c r="AO1332" s="1172" t="s">
        <v>34</v>
      </c>
      <c r="AP1332" s="1178" t="s">
        <v>1742</v>
      </c>
      <c r="AQ1332" s="745" t="s">
        <v>679</v>
      </c>
      <c r="AR1332" s="742">
        <v>4.2500000000000003E-3</v>
      </c>
      <c r="AS1332" s="742">
        <v>4.2500000000000003E-3</v>
      </c>
      <c r="AT1332" s="742" t="s">
        <v>1414</v>
      </c>
      <c r="AU1332" s="742" t="s">
        <v>2724</v>
      </c>
      <c r="AX1332"/>
      <c r="AY1332" s="190"/>
      <c r="AZ1332" s="176"/>
      <c r="BA1332" s="176"/>
      <c r="BB1332" s="176"/>
      <c r="BC1332" s="751"/>
      <c r="BD1332" s="176"/>
      <c r="BE1332" s="176"/>
      <c r="BF1332" s="176"/>
      <c r="BG1332" s="176"/>
      <c r="BH1332" s="751"/>
      <c r="BI1332" s="178"/>
      <c r="BJ1332" s="191"/>
      <c r="BK1332" s="191"/>
      <c r="BL1332" s="191"/>
      <c r="BM1332" s="178"/>
      <c r="BN1332" s="178"/>
      <c r="BO1332" s="178"/>
      <c r="BP1332" s="178"/>
      <c r="BQ1332" s="178"/>
      <c r="BR1332" s="178"/>
      <c r="BS1332" s="178"/>
      <c r="BT1332" s="178"/>
      <c r="BU1332" s="179"/>
      <c r="BV1332" s="180"/>
      <c r="BW1332" s="181"/>
      <c r="BX1332" s="177"/>
      <c r="BY1332"/>
      <c r="CA1332"/>
    </row>
    <row r="1333" spans="2:79" ht="18.75">
      <c r="B1333" s="1170" t="s">
        <v>1273</v>
      </c>
      <c r="C1333" s="335">
        <v>817677000117</v>
      </c>
      <c r="D1333" s="1170" t="s">
        <v>11</v>
      </c>
      <c r="E1333" s="1170" t="s">
        <v>620</v>
      </c>
      <c r="F1333" s="1170" t="s">
        <v>663</v>
      </c>
      <c r="G1333" s="1172" t="s">
        <v>738</v>
      </c>
      <c r="H1333" s="1172" t="s">
        <v>34</v>
      </c>
      <c r="I1333" s="1172" t="s">
        <v>1414</v>
      </c>
      <c r="J1333" s="1172" t="s">
        <v>608</v>
      </c>
      <c r="K1333" s="1172" t="s">
        <v>48</v>
      </c>
      <c r="L1333" s="740" t="s">
        <v>1414</v>
      </c>
      <c r="M1333" s="740" t="s">
        <v>34</v>
      </c>
      <c r="N1333" s="1172" t="s">
        <v>4139</v>
      </c>
      <c r="O1333" s="1172" t="s">
        <v>1320</v>
      </c>
      <c r="P1333" s="783">
        <v>34976</v>
      </c>
      <c r="Q1333" s="741">
        <v>274.84068400000001</v>
      </c>
      <c r="R1333" s="741">
        <v>374.73029573387078</v>
      </c>
      <c r="S1333" s="784">
        <v>1</v>
      </c>
      <c r="T1333" s="742">
        <v>-5.1653287841056938E-3</v>
      </c>
      <c r="U1333" s="743">
        <v>-0.15891679541642503</v>
      </c>
      <c r="V1333" s="742">
        <v>0.10257109315525881</v>
      </c>
      <c r="W1333" s="743">
        <v>0.77536020436594344</v>
      </c>
      <c r="X1333" s="742">
        <v>0.20881650459342582</v>
      </c>
      <c r="Y1333" s="743">
        <v>1.0171721083923895</v>
      </c>
      <c r="Z1333" s="742">
        <v>0.24981510716729116</v>
      </c>
      <c r="AA1333" s="743">
        <v>1.0764313288075122</v>
      </c>
      <c r="AB1333" s="742">
        <v>1.5034984007036629E-2</v>
      </c>
      <c r="AC1333" s="744">
        <v>-1.9765381533786028</v>
      </c>
      <c r="AD1333" s="785">
        <v>0</v>
      </c>
      <c r="AE1333" s="1178" t="s">
        <v>1734</v>
      </c>
      <c r="AF1333" s="786" t="s">
        <v>1735</v>
      </c>
      <c r="AG1333" s="787" t="s">
        <v>728</v>
      </c>
      <c r="AH1333" s="787" t="s">
        <v>1730</v>
      </c>
      <c r="AI1333" s="787">
        <v>0</v>
      </c>
      <c r="AJ1333" s="787">
        <v>0</v>
      </c>
      <c r="AK1333" s="787">
        <v>0</v>
      </c>
      <c r="AL1333" s="742">
        <v>4.5000000000000005E-3</v>
      </c>
      <c r="AM1333" s="742">
        <v>0</v>
      </c>
      <c r="AN1333" s="743" t="s">
        <v>64</v>
      </c>
      <c r="AO1333" s="1172" t="s">
        <v>34</v>
      </c>
      <c r="AP1333" s="1178" t="s">
        <v>1731</v>
      </c>
      <c r="AQ1333" s="745" t="s">
        <v>662</v>
      </c>
      <c r="AR1333" s="742">
        <v>1.1999999999999999E-3</v>
      </c>
      <c r="AS1333" s="742">
        <v>1.1999999999999999E-3</v>
      </c>
      <c r="AT1333" s="742" t="s">
        <v>1414</v>
      </c>
      <c r="AU1333" s="742" t="s">
        <v>2724</v>
      </c>
      <c r="AX1333"/>
      <c r="AY1333" s="190"/>
      <c r="AZ1333" s="176"/>
      <c r="BA1333" s="176"/>
      <c r="BB1333" s="176"/>
      <c r="BC1333" s="751"/>
      <c r="BD1333" s="176"/>
      <c r="BE1333" s="176"/>
      <c r="BF1333" s="176"/>
      <c r="BG1333" s="176"/>
      <c r="BH1333" s="751"/>
      <c r="BI1333" s="178"/>
      <c r="BJ1333" s="191"/>
      <c r="BK1333" s="191"/>
      <c r="BL1333" s="191"/>
      <c r="BM1333" s="178"/>
      <c r="BN1333" s="178"/>
      <c r="BO1333" s="178"/>
      <c r="BP1333" s="178"/>
      <c r="BQ1333" s="178"/>
      <c r="BR1333" s="178"/>
      <c r="BS1333" s="178"/>
      <c r="BT1333" s="178"/>
      <c r="BU1333" s="179"/>
      <c r="BV1333" s="180"/>
      <c r="BW1333" s="181"/>
      <c r="BX1333" s="177"/>
      <c r="BY1333"/>
      <c r="CA1333"/>
    </row>
    <row r="1334" spans="2:79" ht="18.75">
      <c r="B1334" s="1170" t="s">
        <v>1274</v>
      </c>
      <c r="C1334" s="335">
        <v>4192419000143</v>
      </c>
      <c r="D1334" s="1170" t="s">
        <v>11</v>
      </c>
      <c r="E1334" s="1170" t="s">
        <v>620</v>
      </c>
      <c r="F1334" s="1170" t="s">
        <v>663</v>
      </c>
      <c r="G1334" s="1172" t="s">
        <v>738</v>
      </c>
      <c r="H1334" s="1172" t="s">
        <v>34</v>
      </c>
      <c r="I1334" s="1172" t="s">
        <v>1414</v>
      </c>
      <c r="J1334" s="1172" t="s">
        <v>608</v>
      </c>
      <c r="K1334" s="1172" t="s">
        <v>48</v>
      </c>
      <c r="L1334" s="740" t="s">
        <v>1414</v>
      </c>
      <c r="M1334" s="740" t="s">
        <v>34</v>
      </c>
      <c r="N1334" s="1172" t="s">
        <v>4140</v>
      </c>
      <c r="O1334" s="1172" t="s">
        <v>1320</v>
      </c>
      <c r="P1334" s="783">
        <v>38263</v>
      </c>
      <c r="Q1334" s="741">
        <v>69.696443000000002</v>
      </c>
      <c r="R1334" s="741">
        <v>132.82986606854837</v>
      </c>
      <c r="S1334" s="784">
        <v>1</v>
      </c>
      <c r="T1334" s="742">
        <v>2.5723344025359918E-2</v>
      </c>
      <c r="U1334" s="743">
        <v>0.7914058467068521</v>
      </c>
      <c r="V1334" s="742">
        <v>8.0267548526222532E-2</v>
      </c>
      <c r="W1334" s="743">
        <v>0.60676220672660686</v>
      </c>
      <c r="X1334" s="742">
        <v>9.1691407219119059E-2</v>
      </c>
      <c r="Y1334" s="743">
        <v>0.44664066273941827</v>
      </c>
      <c r="Z1334" s="742">
        <v>0.12323428922463053</v>
      </c>
      <c r="AA1334" s="743">
        <v>0.53100571542250952</v>
      </c>
      <c r="AB1334" s="742">
        <v>2.9667526228327832E-2</v>
      </c>
      <c r="AC1334" s="744">
        <v>-1.7534580994053228</v>
      </c>
      <c r="AD1334" s="785">
        <v>0</v>
      </c>
      <c r="AE1334" s="1178" t="s">
        <v>1734</v>
      </c>
      <c r="AF1334" s="786" t="s">
        <v>1735</v>
      </c>
      <c r="AG1334" s="787" t="s">
        <v>728</v>
      </c>
      <c r="AH1334" s="787" t="s">
        <v>1730</v>
      </c>
      <c r="AI1334" s="787">
        <v>1000</v>
      </c>
      <c r="AJ1334" s="787">
        <v>100</v>
      </c>
      <c r="AK1334" s="787">
        <v>500</v>
      </c>
      <c r="AL1334" s="742">
        <v>8.0000000000000002E-3</v>
      </c>
      <c r="AM1334" s="742">
        <v>0</v>
      </c>
      <c r="AN1334" s="743" t="s">
        <v>34</v>
      </c>
      <c r="AO1334" s="1172" t="s">
        <v>34</v>
      </c>
      <c r="AP1334" s="1178" t="s">
        <v>1731</v>
      </c>
      <c r="AQ1334" s="745" t="s">
        <v>680</v>
      </c>
      <c r="AR1334" s="742">
        <v>2.13333333333333E-3</v>
      </c>
      <c r="AS1334" s="742">
        <v>2.13333333333333E-3</v>
      </c>
      <c r="AT1334" s="742" t="s">
        <v>1414</v>
      </c>
      <c r="AU1334" s="742" t="s">
        <v>2724</v>
      </c>
      <c r="AX1334"/>
      <c r="AY1334" s="190"/>
      <c r="AZ1334" s="176"/>
      <c r="BA1334" s="176"/>
      <c r="BB1334" s="176"/>
      <c r="BC1334" s="751"/>
      <c r="BD1334" s="176"/>
      <c r="BE1334" s="176"/>
      <c r="BF1334" s="176"/>
      <c r="BG1334" s="176"/>
      <c r="BH1334" s="751"/>
      <c r="BI1334" s="178"/>
      <c r="BJ1334" s="191"/>
      <c r="BK1334" s="191"/>
      <c r="BL1334" s="191"/>
      <c r="BM1334" s="178"/>
      <c r="BN1334" s="178"/>
      <c r="BO1334" s="178"/>
      <c r="BP1334" s="178"/>
      <c r="BQ1334" s="178"/>
      <c r="BR1334" s="178"/>
      <c r="BS1334" s="178"/>
      <c r="BT1334" s="178"/>
      <c r="BU1334" s="179"/>
      <c r="BV1334" s="180"/>
      <c r="BW1334" s="181"/>
      <c r="BX1334" s="177"/>
      <c r="BY1334"/>
      <c r="CA1334"/>
    </row>
    <row r="1335" spans="2:79" ht="18.75">
      <c r="B1335" s="1170" t="s">
        <v>1275</v>
      </c>
      <c r="C1335" s="335">
        <v>9087483000188</v>
      </c>
      <c r="D1335" s="1170" t="s">
        <v>14</v>
      </c>
      <c r="E1335" s="1170" t="s">
        <v>607</v>
      </c>
      <c r="F1335" s="1170" t="s">
        <v>1414</v>
      </c>
      <c r="G1335" s="1172" t="s">
        <v>1414</v>
      </c>
      <c r="H1335" s="1172" t="s">
        <v>34</v>
      </c>
      <c r="I1335" s="1172" t="s">
        <v>34</v>
      </c>
      <c r="J1335" s="1172" t="s">
        <v>608</v>
      </c>
      <c r="K1335" s="1172" t="s">
        <v>48</v>
      </c>
      <c r="L1335" s="740" t="s">
        <v>1414</v>
      </c>
      <c r="M1335" s="740" t="s">
        <v>34</v>
      </c>
      <c r="N1335" s="1172" t="s">
        <v>4141</v>
      </c>
      <c r="O1335" s="1172" t="s">
        <v>1320</v>
      </c>
      <c r="P1335" s="783">
        <v>39345</v>
      </c>
      <c r="Q1335" s="741">
        <v>19.543685</v>
      </c>
      <c r="R1335" s="741">
        <v>22.147888983870956</v>
      </c>
      <c r="S1335" s="784">
        <v>3</v>
      </c>
      <c r="T1335" s="742">
        <v>-4.2875625133725226E-2</v>
      </c>
      <c r="U1335" s="743">
        <v>-1.3191138904253188</v>
      </c>
      <c r="V1335" s="742">
        <v>-0.12195648114279467</v>
      </c>
      <c r="W1335" s="743">
        <v>-0.92189913584615546</v>
      </c>
      <c r="X1335" s="742">
        <v>-0.10156891408081037</v>
      </c>
      <c r="Y1335" s="743">
        <v>-0.49475527178207512</v>
      </c>
      <c r="Z1335" s="742">
        <v>0.44817357828831139</v>
      </c>
      <c r="AA1335" s="743">
        <v>1.9311405378308122</v>
      </c>
      <c r="AB1335" s="742">
        <v>0.45855393822939039</v>
      </c>
      <c r="AC1335" s="744">
        <v>-0.55444904650718141</v>
      </c>
      <c r="AD1335" s="785">
        <v>0</v>
      </c>
      <c r="AE1335" s="1178" t="s">
        <v>1734</v>
      </c>
      <c r="AF1335" s="786" t="s">
        <v>1735</v>
      </c>
      <c r="AG1335" s="787" t="s">
        <v>728</v>
      </c>
      <c r="AH1335" s="787" t="s">
        <v>1730</v>
      </c>
      <c r="AI1335" s="787">
        <v>5000</v>
      </c>
      <c r="AJ1335" s="787">
        <v>100</v>
      </c>
      <c r="AK1335" s="787">
        <v>1000</v>
      </c>
      <c r="AL1335" s="742">
        <v>0.02</v>
      </c>
      <c r="AM1335" s="742">
        <v>0</v>
      </c>
      <c r="AN1335" s="743" t="s">
        <v>2124</v>
      </c>
      <c r="AO1335" s="1172" t="s">
        <v>34</v>
      </c>
      <c r="AP1335" s="1178" t="s">
        <v>1727</v>
      </c>
      <c r="AQ1335" s="745" t="s">
        <v>667</v>
      </c>
      <c r="AR1335" s="742">
        <v>5.3333333333333297E-3</v>
      </c>
      <c r="AS1335" s="742">
        <v>5.3333333333333297E-3</v>
      </c>
      <c r="AT1335" s="742" t="s">
        <v>1414</v>
      </c>
      <c r="AU1335" s="742" t="s">
        <v>2724</v>
      </c>
      <c r="AX1335"/>
      <c r="AY1335" s="190"/>
      <c r="AZ1335" s="176"/>
      <c r="BA1335" s="176"/>
      <c r="BB1335" s="176"/>
      <c r="BC1335" s="751"/>
      <c r="BD1335" s="176"/>
      <c r="BE1335" s="176"/>
      <c r="BF1335" s="176"/>
      <c r="BG1335" s="176"/>
      <c r="BH1335" s="751"/>
      <c r="BI1335" s="178"/>
      <c r="BJ1335" s="191"/>
      <c r="BK1335" s="191"/>
      <c r="BL1335" s="191"/>
      <c r="BM1335" s="178"/>
      <c r="BN1335" s="178"/>
      <c r="BO1335" s="178"/>
      <c r="BP1335" s="178"/>
      <c r="BQ1335" s="178"/>
      <c r="BR1335" s="178"/>
      <c r="BS1335" s="178"/>
      <c r="BT1335" s="178"/>
      <c r="BU1335" s="179"/>
      <c r="BV1335" s="180"/>
      <c r="BW1335" s="181"/>
      <c r="BX1335" s="177"/>
      <c r="BY1335"/>
      <c r="CA1335"/>
    </row>
    <row r="1336" spans="2:79" ht="18.75">
      <c r="B1336" s="1170" t="s">
        <v>1277</v>
      </c>
      <c r="C1336" s="335">
        <v>29982932000169</v>
      </c>
      <c r="D1336" s="1170" t="s">
        <v>14</v>
      </c>
      <c r="E1336" s="1170" t="s">
        <v>607</v>
      </c>
      <c r="F1336" s="1170" t="s">
        <v>1414</v>
      </c>
      <c r="G1336" s="1172" t="s">
        <v>1414</v>
      </c>
      <c r="H1336" s="1172" t="s">
        <v>34</v>
      </c>
      <c r="I1336" s="1172" t="s">
        <v>34</v>
      </c>
      <c r="J1336" s="1172" t="s">
        <v>611</v>
      </c>
      <c r="K1336" s="1172" t="s">
        <v>1414</v>
      </c>
      <c r="L1336" s="740" t="s">
        <v>1414</v>
      </c>
      <c r="M1336" s="740" t="s">
        <v>1411</v>
      </c>
      <c r="N1336" s="1172" t="s">
        <v>4143</v>
      </c>
      <c r="O1336" s="1172" t="s">
        <v>1320</v>
      </c>
      <c r="P1336" s="783">
        <v>43687</v>
      </c>
      <c r="Q1336" s="741">
        <v>11.50719058</v>
      </c>
      <c r="R1336" s="741">
        <v>32.236044367951806</v>
      </c>
      <c r="S1336" s="784">
        <v>5</v>
      </c>
      <c r="T1336" s="742">
        <v>4.0389458778660403E-2</v>
      </c>
      <c r="U1336" s="743">
        <v>1.2426243567416579</v>
      </c>
      <c r="V1336" s="742">
        <v>9.7240343961675357E-3</v>
      </c>
      <c r="W1336" s="743">
        <v>7.350637557563526E-2</v>
      </c>
      <c r="X1336" s="742">
        <v>-0.1233694575284664</v>
      </c>
      <c r="Y1336" s="743">
        <v>-0.6009485288042038</v>
      </c>
      <c r="Z1336" s="742">
        <v>0.49083673322624932</v>
      </c>
      <c r="AA1336" s="743">
        <v>2.1149723207910469</v>
      </c>
      <c r="AB1336" s="742">
        <v>0.23363944776405179</v>
      </c>
      <c r="AC1336" s="744">
        <v>-0.52458726237108599</v>
      </c>
      <c r="AD1336" s="785">
        <v>0</v>
      </c>
      <c r="AE1336" s="1178" t="s">
        <v>1734</v>
      </c>
      <c r="AF1336" s="786" t="s">
        <v>1734</v>
      </c>
      <c r="AG1336" s="787" t="s">
        <v>59</v>
      </c>
      <c r="AH1336" s="787" t="s">
        <v>1797</v>
      </c>
      <c r="AI1336" s="787">
        <v>0</v>
      </c>
      <c r="AJ1336" s="787">
        <v>0</v>
      </c>
      <c r="AK1336" s="787">
        <v>0</v>
      </c>
      <c r="AL1336" s="742">
        <v>6.9999999999999993E-3</v>
      </c>
      <c r="AM1336" s="742">
        <v>0</v>
      </c>
      <c r="AN1336" s="743" t="s">
        <v>2119</v>
      </c>
      <c r="AO1336" s="1172" t="s">
        <v>34</v>
      </c>
      <c r="AP1336" s="1178" t="s">
        <v>1727</v>
      </c>
      <c r="AQ1336" s="745" t="s">
        <v>687</v>
      </c>
      <c r="AR1336" s="742">
        <v>1.8666666666666699E-3</v>
      </c>
      <c r="AS1336" s="742">
        <v>1.8666666666666699E-3</v>
      </c>
      <c r="AT1336" s="742" t="s">
        <v>1414</v>
      </c>
      <c r="AU1336" s="742" t="s">
        <v>2724</v>
      </c>
      <c r="AX1336"/>
      <c r="AY1336" s="190"/>
      <c r="AZ1336" s="176"/>
      <c r="BA1336" s="176"/>
      <c r="BB1336" s="176"/>
      <c r="BC1336" s="751"/>
      <c r="BD1336" s="176"/>
      <c r="BE1336" s="176"/>
      <c r="BF1336" s="176"/>
      <c r="BG1336" s="176"/>
      <c r="BH1336" s="751"/>
      <c r="BI1336" s="178"/>
      <c r="BJ1336" s="191"/>
      <c r="BK1336" s="191"/>
      <c r="BL1336" s="191"/>
      <c r="BM1336" s="178"/>
      <c r="BN1336" s="178"/>
      <c r="BO1336" s="178"/>
      <c r="BP1336" s="178"/>
      <c r="BQ1336" s="178"/>
      <c r="BR1336" s="178"/>
      <c r="BS1336" s="178"/>
      <c r="BT1336" s="178"/>
      <c r="BU1336" s="179"/>
      <c r="BV1336" s="180"/>
      <c r="BW1336" s="181"/>
      <c r="BX1336" s="177"/>
      <c r="BY1336"/>
      <c r="CA1336"/>
    </row>
    <row r="1337" spans="2:79" ht="18.75">
      <c r="B1337" s="1170" t="s">
        <v>4786</v>
      </c>
      <c r="C1337" s="335">
        <v>36820361000121</v>
      </c>
      <c r="D1337" s="1170" t="s">
        <v>13</v>
      </c>
      <c r="E1337" s="1170" t="s">
        <v>615</v>
      </c>
      <c r="F1337" s="1170" t="s">
        <v>619</v>
      </c>
      <c r="G1337" s="1172" t="s">
        <v>34</v>
      </c>
      <c r="H1337" s="1172" t="s">
        <v>1336</v>
      </c>
      <c r="I1337" s="1172" t="s">
        <v>34</v>
      </c>
      <c r="J1337" s="1172" t="s">
        <v>608</v>
      </c>
      <c r="K1337" s="1172" t="s">
        <v>48</v>
      </c>
      <c r="L1337" s="740" t="s">
        <v>1414</v>
      </c>
      <c r="M1337" s="740" t="s">
        <v>34</v>
      </c>
      <c r="N1337" s="1172" t="s">
        <v>4787</v>
      </c>
      <c r="O1337" s="1172" t="s">
        <v>1320</v>
      </c>
      <c r="P1337" s="783">
        <v>44299</v>
      </c>
      <c r="Q1337" s="741">
        <v>1.4380991400000001</v>
      </c>
      <c r="R1337" s="741">
        <v>1.4495765533333336</v>
      </c>
      <c r="S1337" s="784">
        <v>3</v>
      </c>
      <c r="T1337" s="742">
        <v>1.3650504750462478E-2</v>
      </c>
      <c r="U1337" s="743">
        <v>0.419972195658745</v>
      </c>
      <c r="V1337" s="742">
        <v>1.3650504750462478E-2</v>
      </c>
      <c r="W1337" s="743">
        <v>0.1031875339087602</v>
      </c>
      <c r="X1337" s="742"/>
      <c r="Y1337" s="743"/>
      <c r="Z1337" s="742"/>
      <c r="AA1337" s="743"/>
      <c r="AB1337" s="742">
        <v>7.2925606167804524E-2</v>
      </c>
      <c r="AC1337" s="744">
        <v>-1.626833346536076</v>
      </c>
      <c r="AD1337" s="785">
        <v>0</v>
      </c>
      <c r="AE1337" s="1178" t="s">
        <v>1734</v>
      </c>
      <c r="AF1337" s="786" t="s">
        <v>1734</v>
      </c>
      <c r="AG1337" s="787" t="s">
        <v>59</v>
      </c>
      <c r="AH1337" s="787" t="s">
        <v>2116</v>
      </c>
      <c r="AI1337" s="787">
        <v>0</v>
      </c>
      <c r="AJ1337" s="787">
        <v>0</v>
      </c>
      <c r="AK1337" s="787">
        <v>0</v>
      </c>
      <c r="AL1337" s="742">
        <v>5.7000000000000002E-3</v>
      </c>
      <c r="AM1337" s="742">
        <v>0</v>
      </c>
      <c r="AN1337" s="743" t="s">
        <v>64</v>
      </c>
      <c r="AO1337" s="1172" t="s">
        <v>4623</v>
      </c>
      <c r="AP1337" s="1178" t="s">
        <v>1742</v>
      </c>
      <c r="AQ1337" s="745" t="s">
        <v>2174</v>
      </c>
      <c r="AR1337" s="742">
        <v>0</v>
      </c>
      <c r="AS1337" s="742">
        <v>0</v>
      </c>
      <c r="AT1337" s="742" t="s">
        <v>1414</v>
      </c>
      <c r="AU1337" s="742" t="s">
        <v>2724</v>
      </c>
      <c r="AX1337"/>
      <c r="AY1337" s="190"/>
      <c r="AZ1337" s="176"/>
      <c r="BA1337" s="176"/>
      <c r="BB1337" s="176"/>
      <c r="BC1337" s="751"/>
      <c r="BD1337" s="176"/>
      <c r="BE1337" s="176"/>
      <c r="BF1337" s="176"/>
      <c r="BG1337" s="176"/>
      <c r="BH1337" s="751"/>
      <c r="BI1337" s="178"/>
      <c r="BJ1337" s="191"/>
      <c r="BK1337" s="191"/>
      <c r="BL1337" s="191"/>
      <c r="BM1337" s="178"/>
      <c r="BN1337" s="178"/>
      <c r="BO1337" s="178"/>
      <c r="BP1337" s="178"/>
      <c r="BQ1337" s="178"/>
      <c r="BR1337" s="178"/>
      <c r="BS1337" s="178"/>
      <c r="BT1337" s="178"/>
      <c r="BU1337" s="179"/>
      <c r="BV1337" s="180"/>
      <c r="BW1337" s="181"/>
      <c r="BX1337" s="177"/>
      <c r="BY1337"/>
      <c r="CA1337"/>
    </row>
    <row r="1338" spans="2:79" ht="18.75">
      <c r="B1338" s="1170" t="s">
        <v>1278</v>
      </c>
      <c r="C1338" s="335">
        <v>819889000133</v>
      </c>
      <c r="D1338" s="1170" t="s">
        <v>13</v>
      </c>
      <c r="E1338" s="1170" t="s">
        <v>616</v>
      </c>
      <c r="F1338" s="1170" t="s">
        <v>17</v>
      </c>
      <c r="G1338" s="1172" t="s">
        <v>1414</v>
      </c>
      <c r="H1338" s="1172" t="s">
        <v>34</v>
      </c>
      <c r="I1338" s="1172" t="s">
        <v>34</v>
      </c>
      <c r="J1338" s="1172" t="s">
        <v>611</v>
      </c>
      <c r="K1338" s="1172" t="s">
        <v>49</v>
      </c>
      <c r="L1338" s="740" t="s">
        <v>1414</v>
      </c>
      <c r="M1338" s="740" t="s">
        <v>1411</v>
      </c>
      <c r="N1338" s="1172" t="s">
        <v>4144</v>
      </c>
      <c r="O1338" s="1172" t="s">
        <v>1320</v>
      </c>
      <c r="P1338" s="783">
        <v>34976</v>
      </c>
      <c r="Q1338" s="741">
        <v>72.720661000000007</v>
      </c>
      <c r="R1338" s="741">
        <v>79.935511514056202</v>
      </c>
      <c r="S1338" s="784">
        <v>1</v>
      </c>
      <c r="T1338" s="742">
        <v>-2.272347681501552E-2</v>
      </c>
      <c r="U1338" s="743">
        <v>-0.69911176366422123</v>
      </c>
      <c r="V1338" s="742">
        <v>0.12322623780132957</v>
      </c>
      <c r="W1338" s="743">
        <v>0.93149753976261185</v>
      </c>
      <c r="X1338" s="742">
        <v>-7.6016499341871935E-2</v>
      </c>
      <c r="Y1338" s="743">
        <v>-0.37028616611857068</v>
      </c>
      <c r="Z1338" s="742">
        <v>-4.8057575610037651E-3</v>
      </c>
      <c r="AA1338" s="743">
        <v>-2.0707586726746014E-2</v>
      </c>
      <c r="AB1338" s="742">
        <v>0.17693966035415373</v>
      </c>
      <c r="AC1338" s="744">
        <v>-5.12156226655801E-2</v>
      </c>
      <c r="AD1338" s="785">
        <v>0</v>
      </c>
      <c r="AE1338" s="1178" t="s">
        <v>1734</v>
      </c>
      <c r="AF1338" s="786" t="s">
        <v>1735</v>
      </c>
      <c r="AG1338" s="787" t="s">
        <v>728</v>
      </c>
      <c r="AH1338" s="787" t="s">
        <v>1730</v>
      </c>
      <c r="AI1338" s="787">
        <v>5000</v>
      </c>
      <c r="AJ1338" s="787">
        <v>100</v>
      </c>
      <c r="AK1338" s="787">
        <v>1000</v>
      </c>
      <c r="AL1338" s="742">
        <v>0.01</v>
      </c>
      <c r="AM1338" s="742">
        <v>0</v>
      </c>
      <c r="AN1338" s="743" t="s">
        <v>2191</v>
      </c>
      <c r="AO1338" s="1172" t="s">
        <v>34</v>
      </c>
      <c r="AP1338" s="1178" t="s">
        <v>1736</v>
      </c>
      <c r="AQ1338" s="745" t="s">
        <v>17</v>
      </c>
      <c r="AR1338" s="742">
        <v>2.66666666666667E-3</v>
      </c>
      <c r="AS1338" s="742">
        <v>2.66666666666667E-3</v>
      </c>
      <c r="AT1338" s="742" t="s">
        <v>1414</v>
      </c>
      <c r="AU1338" s="742" t="s">
        <v>2724</v>
      </c>
      <c r="AX1338"/>
      <c r="AY1338" s="190"/>
      <c r="AZ1338" s="176"/>
      <c r="BA1338" s="176"/>
      <c r="BB1338" s="176"/>
      <c r="BC1338" s="751"/>
      <c r="BD1338" s="176"/>
      <c r="BE1338" s="176"/>
      <c r="BF1338" s="176"/>
      <c r="BG1338" s="176"/>
      <c r="BH1338" s="751"/>
      <c r="BI1338" s="178"/>
      <c r="BJ1338" s="191"/>
      <c r="BK1338" s="191"/>
      <c r="BL1338" s="191"/>
      <c r="BM1338" s="178"/>
      <c r="BN1338" s="178"/>
      <c r="BO1338" s="178"/>
      <c r="BP1338" s="178"/>
      <c r="BQ1338" s="178"/>
      <c r="BR1338" s="178"/>
      <c r="BS1338" s="178"/>
      <c r="BT1338" s="178"/>
      <c r="BU1338" s="179"/>
      <c r="BV1338" s="180"/>
      <c r="BW1338" s="181"/>
      <c r="BX1338" s="177"/>
      <c r="BY1338"/>
      <c r="CA1338"/>
    </row>
    <row r="1339" spans="2:79" ht="18.75">
      <c r="B1339" s="1170" t="s">
        <v>4788</v>
      </c>
      <c r="C1339" s="335">
        <v>23872787000187</v>
      </c>
      <c r="D1339" s="1170" t="s">
        <v>11</v>
      </c>
      <c r="E1339" s="1170" t="s">
        <v>620</v>
      </c>
      <c r="F1339" s="1170" t="s">
        <v>672</v>
      </c>
      <c r="G1339" s="1172" t="s">
        <v>1414</v>
      </c>
      <c r="H1339" s="1172" t="s">
        <v>34</v>
      </c>
      <c r="I1339" s="1172" t="s">
        <v>1414</v>
      </c>
      <c r="J1339" s="1172" t="s">
        <v>608</v>
      </c>
      <c r="K1339" s="1172" t="s">
        <v>48</v>
      </c>
      <c r="L1339" s="740" t="s">
        <v>1414</v>
      </c>
      <c r="M1339" s="740" t="s">
        <v>34</v>
      </c>
      <c r="N1339" s="1172" t="s">
        <v>4789</v>
      </c>
      <c r="O1339" s="1172" t="s">
        <v>1320</v>
      </c>
      <c r="P1339" s="783">
        <v>42907</v>
      </c>
      <c r="Q1339" s="741">
        <v>5.6688320000000001</v>
      </c>
      <c r="R1339" s="741">
        <v>5.6384945185185185</v>
      </c>
      <c r="S1339" s="784">
        <v>1</v>
      </c>
      <c r="T1339" s="742">
        <v>8.9728425242809884E-3</v>
      </c>
      <c r="U1339" s="743">
        <v>0.27605897694697124</v>
      </c>
      <c r="V1339" s="742">
        <v>8.9728425242809884E-3</v>
      </c>
      <c r="W1339" s="743">
        <v>6.7827930846355036E-2</v>
      </c>
      <c r="X1339" s="742">
        <v>8.9728425242809884E-3</v>
      </c>
      <c r="Y1339" s="743">
        <v>4.3707872452257907E-2</v>
      </c>
      <c r="Z1339" s="742">
        <v>8.9728425242809884E-3</v>
      </c>
      <c r="AA1339" s="743">
        <v>3.8663189392802923E-2</v>
      </c>
      <c r="AB1339" s="742">
        <v>5.2582637762695599E-3</v>
      </c>
      <c r="AC1339" s="744">
        <v>-23.451746698756935</v>
      </c>
      <c r="AD1339" s="785">
        <v>26370161000160</v>
      </c>
      <c r="AE1339" s="1178" t="s">
        <v>1734</v>
      </c>
      <c r="AF1339" s="786" t="s">
        <v>1734</v>
      </c>
      <c r="AG1339" s="787" t="s">
        <v>59</v>
      </c>
      <c r="AH1339" s="787" t="s">
        <v>2116</v>
      </c>
      <c r="AI1339" s="787">
        <v>30000</v>
      </c>
      <c r="AJ1339" s="787">
        <v>0</v>
      </c>
      <c r="AK1339" s="787">
        <v>0</v>
      </c>
      <c r="AL1339" s="742">
        <v>4.0000000000000001E-3</v>
      </c>
      <c r="AM1339" s="742">
        <v>0</v>
      </c>
      <c r="AN1339" s="743" t="s">
        <v>64</v>
      </c>
      <c r="AO1339" s="1172" t="s">
        <v>4623</v>
      </c>
      <c r="AP1339" s="1178" t="s">
        <v>1731</v>
      </c>
      <c r="AQ1339" s="745" t="s">
        <v>4631</v>
      </c>
      <c r="AR1339" s="742">
        <v>0</v>
      </c>
      <c r="AS1339" s="742">
        <v>0</v>
      </c>
      <c r="AT1339" s="742" t="s">
        <v>1414</v>
      </c>
      <c r="AU1339" s="742" t="s">
        <v>2724</v>
      </c>
      <c r="AX1339"/>
      <c r="AY1339" s="190"/>
      <c r="AZ1339" s="176"/>
      <c r="BA1339" s="176"/>
      <c r="BB1339" s="176"/>
      <c r="BC1339" s="751"/>
      <c r="BD1339" s="176"/>
      <c r="BE1339" s="176"/>
      <c r="BF1339" s="176"/>
      <c r="BG1339" s="176"/>
      <c r="BH1339" s="751"/>
      <c r="BI1339" s="178"/>
      <c r="BJ1339" s="191"/>
      <c r="BK1339" s="191"/>
      <c r="BL1339" s="191"/>
      <c r="BM1339" s="178"/>
      <c r="BN1339" s="178"/>
      <c r="BO1339" s="178"/>
      <c r="BP1339" s="178"/>
      <c r="BQ1339" s="178"/>
      <c r="BR1339" s="178"/>
      <c r="BS1339" s="178"/>
      <c r="BT1339" s="178"/>
      <c r="BU1339" s="179"/>
      <c r="BV1339" s="180"/>
      <c r="BW1339" s="181"/>
      <c r="BX1339" s="177"/>
      <c r="BY1339"/>
      <c r="CA1339"/>
    </row>
    <row r="1340" spans="2:79" ht="18.75">
      <c r="B1340" s="1170" t="s">
        <v>472</v>
      </c>
      <c r="C1340" s="335">
        <v>9087301000179</v>
      </c>
      <c r="D1340" s="1170" t="s">
        <v>11</v>
      </c>
      <c r="E1340" s="1170" t="s">
        <v>621</v>
      </c>
      <c r="F1340" s="1170" t="s">
        <v>672</v>
      </c>
      <c r="G1340" s="1172" t="s">
        <v>865</v>
      </c>
      <c r="H1340" s="1172" t="s">
        <v>34</v>
      </c>
      <c r="I1340" s="1172" t="s">
        <v>1414</v>
      </c>
      <c r="J1340" s="1172" t="s">
        <v>608</v>
      </c>
      <c r="K1340" s="1172" t="s">
        <v>48</v>
      </c>
      <c r="L1340" s="740" t="s">
        <v>1414</v>
      </c>
      <c r="M1340" s="740" t="s">
        <v>34</v>
      </c>
      <c r="N1340" s="1172" t="s">
        <v>4145</v>
      </c>
      <c r="O1340" s="1172" t="s">
        <v>1320</v>
      </c>
      <c r="P1340" s="783">
        <v>40447</v>
      </c>
      <c r="Q1340" s="741">
        <v>225.08981800000001</v>
      </c>
      <c r="R1340" s="741">
        <v>251.89605265461856</v>
      </c>
      <c r="S1340" s="784">
        <v>1</v>
      </c>
      <c r="T1340" s="742">
        <v>3.6667660200530028E-2</v>
      </c>
      <c r="U1340" s="743">
        <v>1.1281192926996815</v>
      </c>
      <c r="V1340" s="742">
        <v>4.3908732682212515E-2</v>
      </c>
      <c r="W1340" s="743">
        <v>0.33191694559008794</v>
      </c>
      <c r="X1340" s="742">
        <v>6.8192788724083409E-2</v>
      </c>
      <c r="Y1340" s="743">
        <v>0.33217586329532145</v>
      </c>
      <c r="Z1340" s="742">
        <v>0.17967543664832109</v>
      </c>
      <c r="AA1340" s="743">
        <v>0.77420565640933992</v>
      </c>
      <c r="AB1340" s="742">
        <v>0.32070607539563523</v>
      </c>
      <c r="AC1340" s="744">
        <v>-0.27557812832002915</v>
      </c>
      <c r="AD1340" s="785">
        <v>0</v>
      </c>
      <c r="AE1340" s="1178" t="s">
        <v>1734</v>
      </c>
      <c r="AF1340" s="786" t="s">
        <v>1735</v>
      </c>
      <c r="AG1340" s="787" t="s">
        <v>728</v>
      </c>
      <c r="AH1340" s="787" t="s">
        <v>1730</v>
      </c>
      <c r="AI1340" s="787">
        <v>1000</v>
      </c>
      <c r="AJ1340" s="787">
        <v>100</v>
      </c>
      <c r="AK1340" s="787">
        <v>500</v>
      </c>
      <c r="AL1340" s="742">
        <v>5.0000000000000001E-3</v>
      </c>
      <c r="AM1340" s="742">
        <v>0</v>
      </c>
      <c r="AN1340" s="743" t="s">
        <v>150</v>
      </c>
      <c r="AO1340" s="1172" t="s">
        <v>34</v>
      </c>
      <c r="AP1340" s="1178" t="s">
        <v>1731</v>
      </c>
      <c r="AQ1340" s="745" t="s">
        <v>680</v>
      </c>
      <c r="AR1340" s="742">
        <v>1.33333333333333E-3</v>
      </c>
      <c r="AS1340" s="742">
        <v>1.33333333333333E-3</v>
      </c>
      <c r="AT1340" s="742" t="s">
        <v>1414</v>
      </c>
      <c r="AU1340" s="742" t="s">
        <v>2724</v>
      </c>
      <c r="AX1340"/>
      <c r="AY1340" s="190"/>
      <c r="AZ1340" s="176"/>
      <c r="BA1340" s="176"/>
      <c r="BB1340" s="176"/>
      <c r="BC1340" s="751"/>
      <c r="BD1340" s="176"/>
      <c r="BE1340" s="176"/>
      <c r="BF1340" s="176"/>
      <c r="BG1340" s="176"/>
      <c r="BH1340" s="751"/>
      <c r="BI1340" s="178"/>
      <c r="BJ1340" s="191"/>
      <c r="BK1340" s="191"/>
      <c r="BL1340" s="191"/>
      <c r="BM1340" s="178"/>
      <c r="BN1340" s="178"/>
      <c r="BO1340" s="178"/>
      <c r="BP1340" s="178"/>
      <c r="BQ1340" s="178"/>
      <c r="BR1340" s="178"/>
      <c r="BS1340" s="178"/>
      <c r="BT1340" s="178"/>
      <c r="BU1340" s="179"/>
      <c r="BV1340" s="180"/>
      <c r="BW1340" s="181"/>
      <c r="BX1340" s="177"/>
      <c r="BY1340"/>
      <c r="CA1340"/>
    </row>
    <row r="1341" spans="2:79" ht="18.75">
      <c r="B1341" s="1170" t="s">
        <v>38</v>
      </c>
      <c r="C1341" s="335">
        <v>17517577000178</v>
      </c>
      <c r="D1341" s="1170" t="s">
        <v>11</v>
      </c>
      <c r="E1341" s="1170" t="s">
        <v>621</v>
      </c>
      <c r="F1341" s="1170" t="s">
        <v>672</v>
      </c>
      <c r="G1341" s="1172" t="s">
        <v>738</v>
      </c>
      <c r="H1341" s="1172" t="s">
        <v>34</v>
      </c>
      <c r="I1341" s="1172" t="s">
        <v>1414</v>
      </c>
      <c r="J1341" s="1172" t="s">
        <v>608</v>
      </c>
      <c r="K1341" s="1172" t="s">
        <v>48</v>
      </c>
      <c r="L1341" s="740" t="s">
        <v>1414</v>
      </c>
      <c r="M1341" s="740" t="s">
        <v>34</v>
      </c>
      <c r="N1341" s="1172" t="s">
        <v>4146</v>
      </c>
      <c r="O1341" s="1172" t="s">
        <v>1320</v>
      </c>
      <c r="P1341" s="783">
        <v>41515</v>
      </c>
      <c r="Q1341" s="741">
        <v>425.39734399999998</v>
      </c>
      <c r="R1341" s="741">
        <v>496.25004304016056</v>
      </c>
      <c r="S1341" s="784">
        <v>1</v>
      </c>
      <c r="T1341" s="742">
        <v>4.1962916598494049E-2</v>
      </c>
      <c r="U1341" s="743">
        <v>1.2910334483797945</v>
      </c>
      <c r="V1341" s="742">
        <v>7.8266875199831221E-2</v>
      </c>
      <c r="W1341" s="743">
        <v>0.59163862335139417</v>
      </c>
      <c r="X1341" s="742">
        <v>0.1459050549034846</v>
      </c>
      <c r="Y1341" s="743">
        <v>0.71072232824817227</v>
      </c>
      <c r="Z1341" s="742">
        <v>0.24010691021860042</v>
      </c>
      <c r="AA1341" s="743">
        <v>1.0345995618647463</v>
      </c>
      <c r="AB1341" s="742">
        <v>0.40342081377274081</v>
      </c>
      <c r="AC1341" s="744">
        <v>-0.13390840441664598</v>
      </c>
      <c r="AD1341" s="785">
        <v>0</v>
      </c>
      <c r="AE1341" s="1178" t="s">
        <v>1734</v>
      </c>
      <c r="AF1341" s="786" t="s">
        <v>1735</v>
      </c>
      <c r="AG1341" s="787" t="s">
        <v>728</v>
      </c>
      <c r="AH1341" s="787" t="s">
        <v>1730</v>
      </c>
      <c r="AI1341" s="787">
        <v>1000</v>
      </c>
      <c r="AJ1341" s="787">
        <v>100</v>
      </c>
      <c r="AK1341" s="787">
        <v>500</v>
      </c>
      <c r="AL1341" s="742">
        <v>4.0000000000000001E-3</v>
      </c>
      <c r="AM1341" s="742">
        <v>0</v>
      </c>
      <c r="AN1341" s="743" t="s">
        <v>636</v>
      </c>
      <c r="AO1341" s="1172" t="s">
        <v>34</v>
      </c>
      <c r="AP1341" s="1178" t="s">
        <v>1731</v>
      </c>
      <c r="AQ1341" s="745" t="s">
        <v>680</v>
      </c>
      <c r="AR1341" s="742">
        <v>1.06666666666667E-3</v>
      </c>
      <c r="AS1341" s="742">
        <v>1.06666666666667E-3</v>
      </c>
      <c r="AT1341" s="742" t="s">
        <v>1414</v>
      </c>
      <c r="AU1341" s="742" t="s">
        <v>2724</v>
      </c>
      <c r="AX1341"/>
      <c r="AY1341" s="190"/>
      <c r="AZ1341" s="176"/>
      <c r="BA1341" s="176"/>
      <c r="BB1341" s="176"/>
      <c r="BC1341" s="751"/>
      <c r="BD1341" s="176"/>
      <c r="BE1341" s="176"/>
      <c r="BF1341" s="176"/>
      <c r="BG1341" s="176"/>
      <c r="BH1341" s="751"/>
      <c r="BI1341" s="178"/>
      <c r="BJ1341" s="191"/>
      <c r="BK1341" s="191"/>
      <c r="BL1341" s="191"/>
      <c r="BM1341" s="178"/>
      <c r="BN1341" s="178"/>
      <c r="BO1341" s="178"/>
      <c r="BP1341" s="178"/>
      <c r="BQ1341" s="178"/>
      <c r="BR1341" s="178"/>
      <c r="BS1341" s="178"/>
      <c r="BT1341" s="178"/>
      <c r="BU1341" s="179"/>
      <c r="BV1341" s="180"/>
      <c r="BW1341" s="181"/>
      <c r="BX1341" s="177"/>
      <c r="BY1341"/>
      <c r="CA1341"/>
    </row>
    <row r="1342" spans="2:79" ht="18.75">
      <c r="B1342" s="1170" t="s">
        <v>4790</v>
      </c>
      <c r="C1342" s="335">
        <v>7889704000106</v>
      </c>
      <c r="D1342" s="1170" t="s">
        <v>11</v>
      </c>
      <c r="E1342" s="1170" t="s">
        <v>620</v>
      </c>
      <c r="F1342" s="1170" t="s">
        <v>663</v>
      </c>
      <c r="G1342" s="1172" t="s">
        <v>1414</v>
      </c>
      <c r="H1342" s="1172" t="s">
        <v>34</v>
      </c>
      <c r="I1342" s="1172" t="s">
        <v>1414</v>
      </c>
      <c r="J1342" s="1172" t="s">
        <v>608</v>
      </c>
      <c r="K1342" s="1172" t="s">
        <v>48</v>
      </c>
      <c r="L1342" s="740" t="s">
        <v>1414</v>
      </c>
      <c r="M1342" s="740" t="s">
        <v>34</v>
      </c>
      <c r="N1342" s="1172" t="s">
        <v>4791</v>
      </c>
      <c r="O1342" s="1172" t="s">
        <v>1320</v>
      </c>
      <c r="P1342" s="783">
        <v>40219</v>
      </c>
      <c r="Q1342" s="741">
        <v>10.826508</v>
      </c>
      <c r="R1342" s="741">
        <v>10.774665962962965</v>
      </c>
      <c r="S1342" s="784">
        <v>3</v>
      </c>
      <c r="T1342" s="742">
        <v>9.1641842880354485E-3</v>
      </c>
      <c r="U1342" s="743">
        <v>0.28194580839490396</v>
      </c>
      <c r="V1342" s="742">
        <v>9.1641842880354485E-3</v>
      </c>
      <c r="W1342" s="743">
        <v>6.9274330455490848E-2</v>
      </c>
      <c r="X1342" s="742">
        <v>9.1641842880354485E-3</v>
      </c>
      <c r="Y1342" s="743">
        <v>4.4639922845691078E-2</v>
      </c>
      <c r="Z1342" s="742">
        <v>9.1641842880354485E-3</v>
      </c>
      <c r="AA1342" s="743">
        <v>3.9487664226811492E-2</v>
      </c>
      <c r="AB1342" s="742">
        <v>3.9479029389029464E-3</v>
      </c>
      <c r="AC1342" s="744">
        <v>-31.187222760542948</v>
      </c>
      <c r="AD1342" s="785">
        <v>0</v>
      </c>
      <c r="AE1342" s="1178" t="s">
        <v>1734</v>
      </c>
      <c r="AF1342" s="786" t="s">
        <v>1734</v>
      </c>
      <c r="AG1342" s="787" t="s">
        <v>59</v>
      </c>
      <c r="AH1342" s="787" t="s">
        <v>2116</v>
      </c>
      <c r="AI1342" s="787">
        <v>0</v>
      </c>
      <c r="AJ1342" s="787">
        <v>0</v>
      </c>
      <c r="AK1342" s="787">
        <v>0</v>
      </c>
      <c r="AL1342" s="742">
        <v>6.0000000000000001E-3</v>
      </c>
      <c r="AM1342" s="742">
        <v>0</v>
      </c>
      <c r="AN1342" s="743" t="s">
        <v>2119</v>
      </c>
      <c r="AO1342" s="1172" t="s">
        <v>4623</v>
      </c>
      <c r="AP1342" s="1178" t="s">
        <v>1731</v>
      </c>
      <c r="AQ1342" s="745" t="s">
        <v>2187</v>
      </c>
      <c r="AR1342" s="742">
        <v>0</v>
      </c>
      <c r="AS1342" s="742">
        <v>0</v>
      </c>
      <c r="AT1342" s="742" t="s">
        <v>1414</v>
      </c>
      <c r="AU1342" s="742" t="s">
        <v>2724</v>
      </c>
      <c r="AX1342"/>
      <c r="AY1342" s="190"/>
      <c r="AZ1342" s="176"/>
      <c r="BA1342" s="176"/>
      <c r="BB1342" s="176"/>
      <c r="BC1342" s="751"/>
      <c r="BD1342" s="176"/>
      <c r="BE1342" s="176"/>
      <c r="BF1342" s="176"/>
      <c r="BG1342" s="176"/>
      <c r="BH1342" s="751"/>
      <c r="BI1342" s="178"/>
      <c r="BJ1342" s="191"/>
      <c r="BK1342" s="191"/>
      <c r="BL1342" s="191"/>
      <c r="BM1342" s="178"/>
      <c r="BN1342" s="178"/>
      <c r="BO1342" s="178"/>
      <c r="BP1342" s="178"/>
      <c r="BQ1342" s="178"/>
      <c r="BR1342" s="178"/>
      <c r="BS1342" s="178"/>
      <c r="BT1342" s="178"/>
      <c r="BU1342" s="179"/>
      <c r="BV1342" s="180"/>
      <c r="BW1342" s="181"/>
      <c r="BX1342" s="177"/>
      <c r="BY1342"/>
      <c r="CA1342"/>
    </row>
    <row r="1343" spans="2:79" ht="18.75">
      <c r="B1343" s="1170" t="s">
        <v>1279</v>
      </c>
      <c r="C1343" s="335">
        <v>22773406000140</v>
      </c>
      <c r="D1343" s="1170" t="s">
        <v>13</v>
      </c>
      <c r="E1343" s="1170" t="s">
        <v>615</v>
      </c>
      <c r="F1343" s="1170" t="s">
        <v>619</v>
      </c>
      <c r="G1343" s="1172" t="s">
        <v>34</v>
      </c>
      <c r="H1343" s="1172" t="s">
        <v>1337</v>
      </c>
      <c r="I1343" s="1172" t="s">
        <v>34</v>
      </c>
      <c r="J1343" s="1172" t="s">
        <v>1414</v>
      </c>
      <c r="K1343" s="1172" t="s">
        <v>48</v>
      </c>
      <c r="L1343" s="740" t="s">
        <v>1414</v>
      </c>
      <c r="M1343" s="740" t="s">
        <v>34</v>
      </c>
      <c r="N1343" s="1172" t="s">
        <v>4147</v>
      </c>
      <c r="O1343" s="1172" t="s">
        <v>1320</v>
      </c>
      <c r="P1343" s="783">
        <v>42334</v>
      </c>
      <c r="Q1343" s="741">
        <v>20.199805000000001</v>
      </c>
      <c r="R1343" s="741">
        <v>35.909714337349378</v>
      </c>
      <c r="S1343" s="784">
        <v>5</v>
      </c>
      <c r="T1343" s="742">
        <v>4.7783541480925118E-2</v>
      </c>
      <c r="U1343" s="743">
        <v>1.4701111203536226</v>
      </c>
      <c r="V1343" s="742">
        <v>6.8287074805384318E-2</v>
      </c>
      <c r="W1343" s="743">
        <v>0.51619884948004635</v>
      </c>
      <c r="X1343" s="742">
        <v>-2.2401508566353701E-2</v>
      </c>
      <c r="Y1343" s="743">
        <v>-0.1091206355741554</v>
      </c>
      <c r="Z1343" s="742">
        <v>8.9159331970998013E-2</v>
      </c>
      <c r="AA1343" s="743">
        <v>0.3841797210641133</v>
      </c>
      <c r="AB1343" s="742">
        <v>0.12726179707806426</v>
      </c>
      <c r="AC1343" s="744">
        <v>-0.502910058986203</v>
      </c>
      <c r="AD1343" s="785">
        <v>22282992000120</v>
      </c>
      <c r="AE1343" s="1178" t="s">
        <v>1734</v>
      </c>
      <c r="AF1343" s="786" t="s">
        <v>1735</v>
      </c>
      <c r="AG1343" s="787" t="s">
        <v>728</v>
      </c>
      <c r="AH1343" s="787" t="s">
        <v>1726</v>
      </c>
      <c r="AI1343" s="787">
        <v>1000</v>
      </c>
      <c r="AJ1343" s="787">
        <v>100</v>
      </c>
      <c r="AK1343" s="787">
        <v>500</v>
      </c>
      <c r="AL1343" s="742">
        <v>0.01</v>
      </c>
      <c r="AM1343" s="742">
        <v>0</v>
      </c>
      <c r="AN1343" s="743" t="s">
        <v>2124</v>
      </c>
      <c r="AO1343" s="1172" t="s">
        <v>34</v>
      </c>
      <c r="AP1343" s="1178" t="s">
        <v>1742</v>
      </c>
      <c r="AQ1343" s="745" t="s">
        <v>679</v>
      </c>
      <c r="AR1343" s="742">
        <v>5.4999999999999997E-3</v>
      </c>
      <c r="AS1343" s="742">
        <v>5.4999999999999997E-3</v>
      </c>
      <c r="AT1343" s="742" t="s">
        <v>1414</v>
      </c>
      <c r="AU1343" s="742" t="s">
        <v>2724</v>
      </c>
      <c r="AX1343"/>
      <c r="AY1343" s="190"/>
      <c r="AZ1343" s="176"/>
      <c r="BA1343" s="176"/>
      <c r="BB1343" s="176"/>
      <c r="BC1343" s="751"/>
      <c r="BD1343" s="176"/>
      <c r="BE1343" s="176"/>
      <c r="BF1343" s="176"/>
      <c r="BG1343" s="176"/>
      <c r="BH1343" s="751"/>
      <c r="BI1343" s="178"/>
      <c r="BJ1343" s="191"/>
      <c r="BK1343" s="191"/>
      <c r="BL1343" s="191"/>
      <c r="BM1343" s="178"/>
      <c r="BN1343" s="178"/>
      <c r="BO1343" s="178"/>
      <c r="BP1343" s="178"/>
      <c r="BQ1343" s="178"/>
      <c r="BR1343" s="178"/>
      <c r="BS1343" s="178"/>
      <c r="BT1343" s="178"/>
      <c r="BU1343" s="179"/>
      <c r="BV1343" s="180"/>
      <c r="BW1343" s="181"/>
      <c r="BX1343" s="177"/>
      <c r="BY1343"/>
      <c r="CA1343"/>
    </row>
    <row r="1344" spans="2:79" ht="18.75">
      <c r="B1344" s="1170" t="s">
        <v>1280</v>
      </c>
      <c r="C1344" s="335">
        <v>5024659000100</v>
      </c>
      <c r="D1344" s="1170" t="s">
        <v>13</v>
      </c>
      <c r="E1344" s="1170" t="s">
        <v>615</v>
      </c>
      <c r="F1344" s="1170" t="s">
        <v>619</v>
      </c>
      <c r="G1344" s="1172" t="s">
        <v>34</v>
      </c>
      <c r="H1344" s="1172" t="s">
        <v>1336</v>
      </c>
      <c r="I1344" s="1172" t="s">
        <v>34</v>
      </c>
      <c r="J1344" s="1172" t="s">
        <v>1414</v>
      </c>
      <c r="K1344" s="1172" t="s">
        <v>48</v>
      </c>
      <c r="L1344" s="740" t="s">
        <v>1414</v>
      </c>
      <c r="M1344" s="740" t="s">
        <v>1411</v>
      </c>
      <c r="N1344" s="1172" t="s">
        <v>4148</v>
      </c>
      <c r="O1344" s="1172" t="s">
        <v>1320</v>
      </c>
      <c r="P1344" s="783">
        <v>37637</v>
      </c>
      <c r="Q1344" s="741">
        <v>10.853462</v>
      </c>
      <c r="R1344" s="741">
        <v>19.512936618473901</v>
      </c>
      <c r="S1344" s="784">
        <v>1</v>
      </c>
      <c r="T1344" s="742">
        <v>2.0838388719143452E-2</v>
      </c>
      <c r="U1344" s="743">
        <v>0.64111503745475762</v>
      </c>
      <c r="V1344" s="742">
        <v>5.1369310434087101E-2</v>
      </c>
      <c r="W1344" s="743">
        <v>0.38831329384412733</v>
      </c>
      <c r="X1344" s="742">
        <v>5.99281253145032E-2</v>
      </c>
      <c r="Y1344" s="743">
        <v>0.29191762258851478</v>
      </c>
      <c r="Z1344" s="742">
        <v>0.12225079797150196</v>
      </c>
      <c r="AA1344" s="743">
        <v>0.52676793809799083</v>
      </c>
      <c r="AB1344" s="742">
        <v>3.5979217675029949E-2</v>
      </c>
      <c r="AC1344" s="744">
        <v>-2.2490484083725804</v>
      </c>
      <c r="AD1344" s="785">
        <v>0</v>
      </c>
      <c r="AE1344" s="1178" t="s">
        <v>1734</v>
      </c>
      <c r="AF1344" s="786" t="s">
        <v>1735</v>
      </c>
      <c r="AG1344" s="787" t="s">
        <v>728</v>
      </c>
      <c r="AH1344" s="787" t="s">
        <v>1730</v>
      </c>
      <c r="AI1344" s="787">
        <v>5000</v>
      </c>
      <c r="AJ1344" s="787">
        <v>100</v>
      </c>
      <c r="AK1344" s="787">
        <v>1000</v>
      </c>
      <c r="AL1344" s="742">
        <v>1.1000000000000001E-2</v>
      </c>
      <c r="AM1344" s="742">
        <v>0</v>
      </c>
      <c r="AN1344" s="743" t="s">
        <v>2124</v>
      </c>
      <c r="AO1344" s="1172" t="s">
        <v>34</v>
      </c>
      <c r="AP1344" s="1178" t="s">
        <v>1742</v>
      </c>
      <c r="AQ1344" s="745" t="s">
        <v>664</v>
      </c>
      <c r="AR1344" s="742">
        <v>2.9333333333333299E-3</v>
      </c>
      <c r="AS1344" s="742">
        <v>2.9333333333333299E-3</v>
      </c>
      <c r="AT1344" s="742" t="s">
        <v>1414</v>
      </c>
      <c r="AU1344" s="742" t="s">
        <v>2724</v>
      </c>
      <c r="AX1344"/>
      <c r="AY1344" s="190"/>
      <c r="AZ1344" s="176"/>
      <c r="BA1344" s="176"/>
      <c r="BB1344" s="176"/>
      <c r="BC1344" s="751"/>
      <c r="BD1344" s="176"/>
      <c r="BE1344" s="176"/>
      <c r="BF1344" s="176"/>
      <c r="BG1344" s="176"/>
      <c r="BH1344" s="751"/>
      <c r="BI1344" s="178"/>
      <c r="BJ1344" s="191"/>
      <c r="BK1344" s="191"/>
      <c r="BL1344" s="191"/>
      <c r="BM1344" s="178"/>
      <c r="BN1344" s="178"/>
      <c r="BO1344" s="178"/>
      <c r="BP1344" s="178"/>
      <c r="BQ1344" s="178"/>
      <c r="BR1344" s="178"/>
      <c r="BS1344" s="178"/>
      <c r="BT1344" s="178"/>
      <c r="BU1344" s="179"/>
      <c r="BV1344" s="180"/>
      <c r="BW1344" s="181"/>
      <c r="BX1344" s="177"/>
      <c r="BY1344"/>
      <c r="CA1344"/>
    </row>
    <row r="1345" spans="2:79" ht="18.75">
      <c r="B1345" s="1170" t="s">
        <v>1281</v>
      </c>
      <c r="C1345" s="335">
        <v>3499367000190</v>
      </c>
      <c r="D1345" s="1170" t="s">
        <v>11</v>
      </c>
      <c r="E1345" s="1170" t="s">
        <v>620</v>
      </c>
      <c r="F1345" s="1170" t="s">
        <v>663</v>
      </c>
      <c r="G1345" s="1172" t="s">
        <v>738</v>
      </c>
      <c r="H1345" s="1172" t="s">
        <v>34</v>
      </c>
      <c r="I1345" s="1172" t="s">
        <v>1303</v>
      </c>
      <c r="J1345" s="1172" t="s">
        <v>608</v>
      </c>
      <c r="K1345" s="1172" t="s">
        <v>48</v>
      </c>
      <c r="L1345" s="740" t="s">
        <v>1414</v>
      </c>
      <c r="M1345" s="740" t="s">
        <v>34</v>
      </c>
      <c r="N1345" s="1172" t="s">
        <v>4149</v>
      </c>
      <c r="O1345" s="1172" t="s">
        <v>1320</v>
      </c>
      <c r="P1345" s="783">
        <v>36608</v>
      </c>
      <c r="Q1345" s="741">
        <v>557.32803999999999</v>
      </c>
      <c r="R1345" s="741">
        <v>700.00324982258087</v>
      </c>
      <c r="S1345" s="784">
        <v>1</v>
      </c>
      <c r="T1345" s="742">
        <v>1.3157612699335575E-2</v>
      </c>
      <c r="U1345" s="743">
        <v>0.40480785113679646</v>
      </c>
      <c r="V1345" s="742">
        <v>0.10547090448419438</v>
      </c>
      <c r="W1345" s="743">
        <v>0.79728059378036487</v>
      </c>
      <c r="X1345" s="742">
        <v>0.17054451523728931</v>
      </c>
      <c r="Y1345" s="743">
        <v>0.83074431533288395</v>
      </c>
      <c r="Z1345" s="742">
        <v>0.21445633667159236</v>
      </c>
      <c r="AA1345" s="743">
        <v>0.92407349608366174</v>
      </c>
      <c r="AB1345" s="742">
        <v>1.3201465473203859E-2</v>
      </c>
      <c r="AC1345" s="744">
        <v>-2.0313963060270099</v>
      </c>
      <c r="AD1345" s="785">
        <v>0</v>
      </c>
      <c r="AE1345" s="1178" t="s">
        <v>1734</v>
      </c>
      <c r="AF1345" s="786" t="s">
        <v>1735</v>
      </c>
      <c r="AG1345" s="787" t="s">
        <v>728</v>
      </c>
      <c r="AH1345" s="787" t="s">
        <v>1730</v>
      </c>
      <c r="AI1345" s="787">
        <v>1000</v>
      </c>
      <c r="AJ1345" s="787">
        <v>100</v>
      </c>
      <c r="AK1345" s="787">
        <v>500</v>
      </c>
      <c r="AL1345" s="742">
        <v>4.0000000000000001E-3</v>
      </c>
      <c r="AM1345" s="742">
        <v>0</v>
      </c>
      <c r="AN1345" s="743" t="s">
        <v>34</v>
      </c>
      <c r="AO1345" s="1172" t="s">
        <v>34</v>
      </c>
      <c r="AP1345" s="1178" t="s">
        <v>1731</v>
      </c>
      <c r="AQ1345" s="745" t="s">
        <v>669</v>
      </c>
      <c r="AR1345" s="742">
        <v>1.06666666666667E-3</v>
      </c>
      <c r="AS1345" s="742">
        <v>1.06666666666667E-3</v>
      </c>
      <c r="AT1345" s="742" t="s">
        <v>1414</v>
      </c>
      <c r="AU1345" s="742" t="s">
        <v>2724</v>
      </c>
      <c r="AX1345"/>
      <c r="AY1345" s="190"/>
      <c r="AZ1345" s="176"/>
      <c r="BA1345" s="176"/>
      <c r="BB1345" s="176"/>
      <c r="BC1345" s="751"/>
      <c r="BD1345" s="176"/>
      <c r="BE1345" s="176"/>
      <c r="BF1345" s="176"/>
      <c r="BG1345" s="176"/>
      <c r="BH1345" s="751"/>
      <c r="BI1345" s="178"/>
      <c r="BJ1345" s="191"/>
      <c r="BK1345" s="191"/>
      <c r="BL1345" s="191"/>
      <c r="BM1345" s="178"/>
      <c r="BN1345" s="178"/>
      <c r="BO1345" s="178"/>
      <c r="BP1345" s="178"/>
      <c r="BQ1345" s="178"/>
      <c r="BR1345" s="178"/>
      <c r="BS1345" s="178"/>
      <c r="BT1345" s="178"/>
      <c r="BU1345" s="179"/>
      <c r="BV1345" s="180"/>
      <c r="BW1345" s="181"/>
      <c r="BX1345" s="177"/>
      <c r="BY1345"/>
      <c r="CA1345"/>
    </row>
    <row r="1346" spans="2:79" ht="18.75">
      <c r="B1346" s="1170" t="s">
        <v>440</v>
      </c>
      <c r="C1346" s="335">
        <v>9087523000191</v>
      </c>
      <c r="D1346" s="1170" t="s">
        <v>14</v>
      </c>
      <c r="E1346" s="1170" t="s">
        <v>607</v>
      </c>
      <c r="F1346" s="1170" t="s">
        <v>1414</v>
      </c>
      <c r="G1346" s="1172" t="s">
        <v>1414</v>
      </c>
      <c r="H1346" s="1172" t="s">
        <v>34</v>
      </c>
      <c r="I1346" s="1172" t="s">
        <v>34</v>
      </c>
      <c r="J1346" s="1172" t="s">
        <v>608</v>
      </c>
      <c r="K1346" s="1172" t="s">
        <v>48</v>
      </c>
      <c r="L1346" s="740" t="s">
        <v>1414</v>
      </c>
      <c r="M1346" s="740" t="s">
        <v>34</v>
      </c>
      <c r="N1346" s="1172" t="s">
        <v>4151</v>
      </c>
      <c r="O1346" s="1172" t="s">
        <v>1320</v>
      </c>
      <c r="P1346" s="783">
        <v>40356</v>
      </c>
      <c r="Q1346" s="741">
        <v>55.213988999999998</v>
      </c>
      <c r="R1346" s="741">
        <v>73.991335602409606</v>
      </c>
      <c r="S1346" s="784">
        <v>3</v>
      </c>
      <c r="T1346" s="742">
        <v>-6.223673031346455E-2</v>
      </c>
      <c r="U1346" s="743">
        <v>-1.9147787395540328</v>
      </c>
      <c r="V1346" s="742">
        <v>-0.21378567928211623</v>
      </c>
      <c r="W1346" s="743">
        <v>-1.6160587050367723</v>
      </c>
      <c r="X1346" s="742">
        <v>-0.26876876353327894</v>
      </c>
      <c r="Y1346" s="743">
        <v>-1.309207288980585</v>
      </c>
      <c r="Z1346" s="742">
        <v>0.17789071815207236</v>
      </c>
      <c r="AA1346" s="743">
        <v>0.76651546135168924</v>
      </c>
      <c r="AB1346" s="742">
        <v>0.88479058058682869</v>
      </c>
      <c r="AC1346" s="744">
        <v>-0.39113661419540641</v>
      </c>
      <c r="AD1346" s="785">
        <v>0</v>
      </c>
      <c r="AE1346" s="1178" t="s">
        <v>1734</v>
      </c>
      <c r="AF1346" s="786" t="s">
        <v>1735</v>
      </c>
      <c r="AG1346" s="787" t="s">
        <v>728</v>
      </c>
      <c r="AH1346" s="787" t="s">
        <v>1730</v>
      </c>
      <c r="AI1346" s="787">
        <v>1000</v>
      </c>
      <c r="AJ1346" s="787">
        <v>100</v>
      </c>
      <c r="AK1346" s="787">
        <v>500</v>
      </c>
      <c r="AL1346" s="742">
        <v>2.5000000000000001E-2</v>
      </c>
      <c r="AM1346" s="742">
        <v>0</v>
      </c>
      <c r="AN1346" s="743" t="s">
        <v>34</v>
      </c>
      <c r="AO1346" s="1172" t="s">
        <v>34</v>
      </c>
      <c r="AP1346" s="1178" t="s">
        <v>1727</v>
      </c>
      <c r="AQ1346" s="745" t="s">
        <v>659</v>
      </c>
      <c r="AR1346" s="742">
        <v>6.6666666666666697E-3</v>
      </c>
      <c r="AS1346" s="742">
        <v>6.6666666666666697E-3</v>
      </c>
      <c r="AT1346" s="742" t="s">
        <v>1414</v>
      </c>
      <c r="AU1346" s="742" t="s">
        <v>2724</v>
      </c>
      <c r="AX1346"/>
      <c r="AY1346" s="190"/>
      <c r="AZ1346" s="176"/>
      <c r="BA1346" s="176"/>
      <c r="BB1346" s="176"/>
      <c r="BC1346" s="751"/>
      <c r="BD1346" s="176"/>
      <c r="BE1346" s="176"/>
      <c r="BF1346" s="176"/>
      <c r="BG1346" s="176"/>
      <c r="BH1346" s="751"/>
      <c r="BI1346" s="178"/>
      <c r="BJ1346" s="191"/>
      <c r="BK1346" s="191"/>
      <c r="BL1346" s="191"/>
      <c r="BM1346" s="178"/>
      <c r="BN1346" s="178"/>
      <c r="BO1346" s="178"/>
      <c r="BP1346" s="178"/>
      <c r="BQ1346" s="178"/>
      <c r="BR1346" s="178"/>
      <c r="BS1346" s="178"/>
      <c r="BT1346" s="178"/>
      <c r="BU1346" s="179"/>
      <c r="BV1346" s="180"/>
      <c r="BW1346" s="181"/>
      <c r="BX1346" s="177"/>
      <c r="BY1346"/>
      <c r="CA1346"/>
    </row>
    <row r="1347" spans="2:79" ht="18.75">
      <c r="B1347" s="1170" t="s">
        <v>1282</v>
      </c>
      <c r="C1347" s="335">
        <v>23872712000104</v>
      </c>
      <c r="D1347" s="1170" t="s">
        <v>13</v>
      </c>
      <c r="E1347" s="1170" t="s">
        <v>615</v>
      </c>
      <c r="F1347" s="1170" t="s">
        <v>619</v>
      </c>
      <c r="G1347" s="1172" t="s">
        <v>34</v>
      </c>
      <c r="H1347" s="1172" t="s">
        <v>1337</v>
      </c>
      <c r="I1347" s="1172" t="s">
        <v>34</v>
      </c>
      <c r="J1347" s="1172" t="s">
        <v>1414</v>
      </c>
      <c r="K1347" s="1172" t="s">
        <v>49</v>
      </c>
      <c r="L1347" s="740" t="s">
        <v>1414</v>
      </c>
      <c r="M1347" s="740" t="s">
        <v>34</v>
      </c>
      <c r="N1347" s="1172" t="s">
        <v>4152</v>
      </c>
      <c r="O1347" s="1172" t="s">
        <v>1320</v>
      </c>
      <c r="P1347" s="783">
        <v>42589</v>
      </c>
      <c r="Q1347" s="741">
        <v>65.147846999999999</v>
      </c>
      <c r="R1347" s="741">
        <v>85.534938100483885</v>
      </c>
      <c r="S1347" s="784">
        <v>5</v>
      </c>
      <c r="T1347" s="742">
        <v>3.6433740872809928E-4</v>
      </c>
      <c r="U1347" s="743">
        <v>1.1209225175279575E-2</v>
      </c>
      <c r="V1347" s="742">
        <v>8.8214297314158419E-2</v>
      </c>
      <c r="W1347" s="743">
        <v>0.66683364181341209</v>
      </c>
      <c r="X1347" s="742">
        <v>-0.21730772507403673</v>
      </c>
      <c r="Y1347" s="743">
        <v>-1.0585339377932994</v>
      </c>
      <c r="Z1347" s="742">
        <v>-5.2818821837614771E-2</v>
      </c>
      <c r="AA1347" s="743">
        <v>-0.22759165857266125</v>
      </c>
      <c r="AB1347" s="742">
        <v>0.18996542942441028</v>
      </c>
      <c r="AC1347" s="744">
        <v>-0.23201071637080695</v>
      </c>
      <c r="AD1347" s="785">
        <v>0</v>
      </c>
      <c r="AE1347" s="1178" t="s">
        <v>1734</v>
      </c>
      <c r="AF1347" s="786" t="s">
        <v>1735</v>
      </c>
      <c r="AG1347" s="787" t="s">
        <v>728</v>
      </c>
      <c r="AH1347" s="787" t="s">
        <v>1726</v>
      </c>
      <c r="AI1347" s="787">
        <v>1000</v>
      </c>
      <c r="AJ1347" s="787">
        <v>100</v>
      </c>
      <c r="AK1347" s="787">
        <v>500</v>
      </c>
      <c r="AL1347" s="742">
        <v>0.01</v>
      </c>
      <c r="AM1347" s="742">
        <v>0</v>
      </c>
      <c r="AN1347" s="743" t="s">
        <v>2124</v>
      </c>
      <c r="AO1347" s="1172" t="s">
        <v>34</v>
      </c>
      <c r="AP1347" s="1178" t="s">
        <v>1742</v>
      </c>
      <c r="AQ1347" s="745" t="s">
        <v>679</v>
      </c>
      <c r="AR1347" s="742">
        <v>5.3333333333333297E-3</v>
      </c>
      <c r="AS1347" s="742">
        <v>5.3333333333333297E-3</v>
      </c>
      <c r="AT1347" s="742" t="s">
        <v>1414</v>
      </c>
      <c r="AU1347" s="742" t="s">
        <v>2724</v>
      </c>
      <c r="AX1347"/>
      <c r="AY1347" s="190"/>
      <c r="AZ1347" s="176"/>
      <c r="BA1347" s="176"/>
      <c r="BB1347" s="176"/>
      <c r="BC1347" s="751"/>
      <c r="BD1347" s="176"/>
      <c r="BE1347" s="176"/>
      <c r="BF1347" s="176"/>
      <c r="BG1347" s="176"/>
      <c r="BH1347" s="751"/>
      <c r="BI1347" s="178"/>
      <c r="BJ1347" s="191"/>
      <c r="BK1347" s="191"/>
      <c r="BL1347" s="191"/>
      <c r="BM1347" s="178"/>
      <c r="BN1347" s="178"/>
      <c r="BO1347" s="178"/>
      <c r="BP1347" s="178"/>
      <c r="BQ1347" s="178"/>
      <c r="BR1347" s="178"/>
      <c r="BS1347" s="178"/>
      <c r="BT1347" s="178"/>
      <c r="BU1347" s="179"/>
      <c r="BV1347" s="180"/>
      <c r="BW1347" s="181"/>
      <c r="BX1347" s="177"/>
      <c r="BY1347"/>
      <c r="CA1347"/>
    </row>
    <row r="1348" spans="2:79" ht="18.75">
      <c r="B1348" s="1170" t="s">
        <v>1311</v>
      </c>
      <c r="C1348" s="335">
        <v>42014125000110</v>
      </c>
      <c r="D1348" s="1170" t="s">
        <v>13</v>
      </c>
      <c r="E1348" s="1170" t="s">
        <v>616</v>
      </c>
      <c r="F1348" s="1170" t="s">
        <v>619</v>
      </c>
      <c r="G1348" s="1172" t="s">
        <v>34</v>
      </c>
      <c r="H1348" s="1172" t="s">
        <v>1337</v>
      </c>
      <c r="I1348" s="1172" t="s">
        <v>34</v>
      </c>
      <c r="J1348" s="1172" t="s">
        <v>612</v>
      </c>
      <c r="K1348" s="1172" t="s">
        <v>48</v>
      </c>
      <c r="L1348" s="740" t="s">
        <v>1414</v>
      </c>
      <c r="M1348" s="740" t="s">
        <v>34</v>
      </c>
      <c r="N1348" s="1172" t="s">
        <v>4153</v>
      </c>
      <c r="O1348" s="1172" t="s">
        <v>1320</v>
      </c>
      <c r="P1348" s="783">
        <v>44461</v>
      </c>
      <c r="Q1348" s="741"/>
      <c r="R1348" s="741"/>
      <c r="S1348" s="784">
        <v>6</v>
      </c>
      <c r="T1348" s="742"/>
      <c r="U1348" s="743"/>
      <c r="V1348" s="742"/>
      <c r="W1348" s="743"/>
      <c r="X1348" s="742"/>
      <c r="Y1348" s="743"/>
      <c r="Z1348" s="742"/>
      <c r="AA1348" s="743"/>
      <c r="AB1348" s="742"/>
      <c r="AC1348" s="744"/>
      <c r="AD1348" s="785">
        <v>42046741000153</v>
      </c>
      <c r="AE1348" s="1178" t="s">
        <v>2055</v>
      </c>
      <c r="AF1348" s="786" t="s">
        <v>1763</v>
      </c>
      <c r="AG1348" s="787" t="s">
        <v>59</v>
      </c>
      <c r="AH1348" s="787" t="s">
        <v>1726</v>
      </c>
      <c r="AI1348" s="787">
        <v>5000</v>
      </c>
      <c r="AJ1348" s="787">
        <v>5000</v>
      </c>
      <c r="AK1348" s="787">
        <v>5000</v>
      </c>
      <c r="AL1348" s="742">
        <v>1.9299999999999998E-2</v>
      </c>
      <c r="AM1348" s="742">
        <v>0.2</v>
      </c>
      <c r="AN1348" s="743" t="s">
        <v>64</v>
      </c>
      <c r="AO1348" s="1172" t="s">
        <v>34</v>
      </c>
      <c r="AP1348" s="1178" t="s">
        <v>1742</v>
      </c>
      <c r="AQ1348" s="745" t="s">
        <v>664</v>
      </c>
      <c r="AR1348" s="742">
        <v>5.14666666666667E-3</v>
      </c>
      <c r="AS1348" s="742">
        <v>5.14666666666667E-3</v>
      </c>
      <c r="AT1348" s="742" t="s">
        <v>1414</v>
      </c>
      <c r="AU1348" s="742" t="s">
        <v>2724</v>
      </c>
      <c r="AX1348"/>
      <c r="AY1348" s="190"/>
      <c r="AZ1348" s="176"/>
      <c r="BA1348" s="176"/>
      <c r="BB1348" s="176"/>
      <c r="BC1348" s="751"/>
      <c r="BD1348" s="176"/>
      <c r="BE1348" s="176"/>
      <c r="BF1348" s="176"/>
      <c r="BG1348" s="176"/>
      <c r="BH1348" s="751"/>
      <c r="BI1348" s="178"/>
      <c r="BJ1348" s="191"/>
      <c r="BK1348" s="191"/>
      <c r="BL1348" s="191"/>
      <c r="BM1348" s="178"/>
      <c r="BN1348" s="178"/>
      <c r="BO1348" s="178"/>
      <c r="BP1348" s="178"/>
      <c r="BQ1348" s="178"/>
      <c r="BR1348" s="178"/>
      <c r="BS1348" s="178"/>
      <c r="BT1348" s="178"/>
      <c r="BU1348" s="179"/>
      <c r="BV1348" s="180"/>
      <c r="BW1348" s="181"/>
      <c r="BX1348" s="177"/>
      <c r="BY1348"/>
      <c r="CA1348"/>
    </row>
    <row r="1349" spans="2:79" ht="18.75">
      <c r="B1349" s="1170" t="s">
        <v>1312</v>
      </c>
      <c r="C1349" s="335">
        <v>41326212000140</v>
      </c>
      <c r="D1349" s="1170" t="s">
        <v>14</v>
      </c>
      <c r="E1349" s="1170" t="s">
        <v>607</v>
      </c>
      <c r="F1349" s="1170" t="s">
        <v>1414</v>
      </c>
      <c r="G1349" s="1172" t="s">
        <v>1414</v>
      </c>
      <c r="H1349" s="1172" t="s">
        <v>34</v>
      </c>
      <c r="I1349" s="1172" t="s">
        <v>34</v>
      </c>
      <c r="J1349" s="1172" t="s">
        <v>611</v>
      </c>
      <c r="K1349" s="1172" t="s">
        <v>48</v>
      </c>
      <c r="L1349" s="740" t="s">
        <v>1414</v>
      </c>
      <c r="M1349" s="740" t="s">
        <v>34</v>
      </c>
      <c r="N1349" s="1172" t="s">
        <v>4154</v>
      </c>
      <c r="O1349" s="1172" t="s">
        <v>1323</v>
      </c>
      <c r="P1349" s="783">
        <v>44329</v>
      </c>
      <c r="Q1349" s="741">
        <v>0</v>
      </c>
      <c r="R1349" s="741">
        <v>0</v>
      </c>
      <c r="S1349" s="784">
        <v>6</v>
      </c>
      <c r="T1349" s="742"/>
      <c r="U1349" s="743"/>
      <c r="V1349" s="742"/>
      <c r="W1349" s="743"/>
      <c r="X1349" s="742"/>
      <c r="Y1349" s="743"/>
      <c r="Z1349" s="742"/>
      <c r="AA1349" s="743"/>
      <c r="AB1349" s="742"/>
      <c r="AC1349" s="744"/>
      <c r="AD1349" s="785">
        <v>41326197000130</v>
      </c>
      <c r="AE1349" s="1178" t="s">
        <v>2055</v>
      </c>
      <c r="AF1349" s="786" t="s">
        <v>1763</v>
      </c>
      <c r="AG1349" s="787" t="s">
        <v>59</v>
      </c>
      <c r="AH1349" s="787" t="s">
        <v>1726</v>
      </c>
      <c r="AI1349" s="787">
        <v>5000</v>
      </c>
      <c r="AJ1349" s="787">
        <v>0</v>
      </c>
      <c r="AK1349" s="787">
        <v>0</v>
      </c>
      <c r="AL1349" s="742">
        <v>1.95E-2</v>
      </c>
      <c r="AM1349" s="742">
        <v>0.2</v>
      </c>
      <c r="AN1349" s="743" t="s">
        <v>2119</v>
      </c>
      <c r="AO1349" s="1172" t="s">
        <v>34</v>
      </c>
      <c r="AP1349" s="1178" t="s">
        <v>1727</v>
      </c>
      <c r="AQ1349" s="745" t="s">
        <v>687</v>
      </c>
      <c r="AR1349" s="742">
        <v>5.1999999999999998E-3</v>
      </c>
      <c r="AS1349" s="742">
        <v>5.1999999999999998E-3</v>
      </c>
      <c r="AT1349" s="742" t="s">
        <v>1414</v>
      </c>
      <c r="AU1349" s="742" t="s">
        <v>2724</v>
      </c>
      <c r="AX1349"/>
      <c r="AY1349" s="190"/>
      <c r="AZ1349" s="176"/>
      <c r="BA1349" s="176"/>
      <c r="BB1349" s="176"/>
      <c r="BC1349" s="751"/>
      <c r="BD1349" s="176"/>
      <c r="BE1349" s="176"/>
      <c r="BF1349" s="176"/>
      <c r="BG1349" s="176"/>
      <c r="BH1349" s="751"/>
      <c r="BI1349" s="178"/>
      <c r="BJ1349" s="191"/>
      <c r="BK1349" s="191"/>
      <c r="BL1349" s="191"/>
      <c r="BM1349" s="178"/>
      <c r="BN1349" s="178"/>
      <c r="BO1349" s="178"/>
      <c r="BP1349" s="178"/>
      <c r="BQ1349" s="178"/>
      <c r="BR1349" s="178"/>
      <c r="BS1349" s="178"/>
      <c r="BT1349" s="178"/>
      <c r="BU1349" s="179"/>
      <c r="BV1349" s="180"/>
      <c r="BW1349" s="181"/>
      <c r="BX1349" s="177"/>
      <c r="BY1349"/>
      <c r="CA1349"/>
    </row>
    <row r="1350" spans="2:79" ht="18.75">
      <c r="B1350" s="1170" t="s">
        <v>1313</v>
      </c>
      <c r="C1350" s="335">
        <v>41409952000140</v>
      </c>
      <c r="D1350" s="1170" t="s">
        <v>14</v>
      </c>
      <c r="E1350" s="1170" t="s">
        <v>607</v>
      </c>
      <c r="F1350" s="1170" t="s">
        <v>1414</v>
      </c>
      <c r="G1350" s="1172" t="s">
        <v>1414</v>
      </c>
      <c r="H1350" s="1172" t="s">
        <v>34</v>
      </c>
      <c r="I1350" s="1172" t="s">
        <v>34</v>
      </c>
      <c r="J1350" s="1172" t="s">
        <v>611</v>
      </c>
      <c r="K1350" s="1172" t="s">
        <v>49</v>
      </c>
      <c r="L1350" s="740" t="s">
        <v>1414</v>
      </c>
      <c r="M1350" s="740" t="s">
        <v>34</v>
      </c>
      <c r="N1350" s="1172" t="s">
        <v>4155</v>
      </c>
      <c r="O1350" s="1172" t="s">
        <v>1320</v>
      </c>
      <c r="P1350" s="783">
        <v>44329</v>
      </c>
      <c r="Q1350" s="741">
        <v>0</v>
      </c>
      <c r="R1350" s="741">
        <v>0</v>
      </c>
      <c r="S1350" s="784">
        <v>6</v>
      </c>
      <c r="T1350" s="742"/>
      <c r="U1350" s="743"/>
      <c r="V1350" s="742"/>
      <c r="W1350" s="743"/>
      <c r="X1350" s="742"/>
      <c r="Y1350" s="743"/>
      <c r="Z1350" s="742"/>
      <c r="AA1350" s="743"/>
      <c r="AB1350" s="742"/>
      <c r="AC1350" s="744"/>
      <c r="AD1350" s="785">
        <v>41326197000130</v>
      </c>
      <c r="AE1350" s="1178" t="s">
        <v>2055</v>
      </c>
      <c r="AF1350" s="786" t="s">
        <v>1763</v>
      </c>
      <c r="AG1350" s="787" t="s">
        <v>59</v>
      </c>
      <c r="AH1350" s="787" t="s">
        <v>1726</v>
      </c>
      <c r="AI1350" s="787">
        <v>5000</v>
      </c>
      <c r="AJ1350" s="787">
        <v>0</v>
      </c>
      <c r="AK1350" s="787">
        <v>0</v>
      </c>
      <c r="AL1350" s="742">
        <v>1.95E-2</v>
      </c>
      <c r="AM1350" s="742">
        <v>0.2</v>
      </c>
      <c r="AN1350" s="743" t="s">
        <v>2119</v>
      </c>
      <c r="AO1350" s="1172" t="s">
        <v>34</v>
      </c>
      <c r="AP1350" s="1178" t="s">
        <v>1727</v>
      </c>
      <c r="AQ1350" s="745" t="s">
        <v>687</v>
      </c>
      <c r="AR1350" s="742">
        <v>5.1999999999999998E-3</v>
      </c>
      <c r="AS1350" s="742">
        <v>5.1999999999999998E-3</v>
      </c>
      <c r="AT1350" s="742" t="s">
        <v>1414</v>
      </c>
      <c r="AU1350" s="742" t="s">
        <v>2724</v>
      </c>
      <c r="AX1350"/>
      <c r="AY1350" s="190"/>
      <c r="AZ1350" s="176"/>
      <c r="BA1350" s="176"/>
      <c r="BB1350" s="176"/>
      <c r="BC1350" s="751"/>
      <c r="BD1350" s="176"/>
      <c r="BE1350" s="176"/>
      <c r="BF1350" s="176"/>
      <c r="BG1350" s="176"/>
      <c r="BH1350" s="751"/>
      <c r="BI1350" s="178"/>
      <c r="BJ1350" s="191"/>
      <c r="BK1350" s="191"/>
      <c r="BL1350" s="191"/>
      <c r="BM1350" s="178"/>
      <c r="BN1350" s="178"/>
      <c r="BO1350" s="178"/>
      <c r="BP1350" s="178"/>
      <c r="BQ1350" s="178"/>
      <c r="BR1350" s="178"/>
      <c r="BS1350" s="178"/>
      <c r="BT1350" s="178"/>
      <c r="BU1350" s="179"/>
      <c r="BV1350" s="180"/>
      <c r="BW1350" s="181"/>
      <c r="BX1350" s="177"/>
      <c r="BY1350"/>
      <c r="CA1350"/>
    </row>
    <row r="1351" spans="2:79" ht="18.75">
      <c r="B1351" s="1170" t="s">
        <v>1314</v>
      </c>
      <c r="C1351" s="335">
        <v>41978534000174</v>
      </c>
      <c r="D1351" s="1170" t="s">
        <v>11</v>
      </c>
      <c r="E1351" s="1170" t="s">
        <v>620</v>
      </c>
      <c r="F1351" s="1170" t="s">
        <v>619</v>
      </c>
      <c r="G1351" s="1172" t="s">
        <v>738</v>
      </c>
      <c r="H1351" s="1172" t="s">
        <v>34</v>
      </c>
      <c r="I1351" s="1172" t="s">
        <v>1414</v>
      </c>
      <c r="J1351" s="1172" t="s">
        <v>608</v>
      </c>
      <c r="K1351" s="1172" t="s">
        <v>48</v>
      </c>
      <c r="L1351" s="740" t="s">
        <v>1414</v>
      </c>
      <c r="M1351" s="740" t="s">
        <v>34</v>
      </c>
      <c r="N1351" s="1172" t="s">
        <v>4156</v>
      </c>
      <c r="O1351" s="1172" t="s">
        <v>1320</v>
      </c>
      <c r="P1351" s="783">
        <v>44425</v>
      </c>
      <c r="Q1351" s="741">
        <v>585.66355999999996</v>
      </c>
      <c r="R1351" s="741">
        <v>466.16655337662326</v>
      </c>
      <c r="S1351" s="784">
        <v>6</v>
      </c>
      <c r="T1351" s="742">
        <v>3.5599958694754186E-2</v>
      </c>
      <c r="U1351" s="743">
        <v>1.0952703282191822</v>
      </c>
      <c r="V1351" s="742">
        <v>0.13031839954916746</v>
      </c>
      <c r="W1351" s="743">
        <v>0.98510894052906628</v>
      </c>
      <c r="X1351" s="742"/>
      <c r="Y1351" s="743"/>
      <c r="Z1351" s="742"/>
      <c r="AA1351" s="743"/>
      <c r="AB1351" s="742">
        <v>2.7643738683665105E-2</v>
      </c>
      <c r="AC1351" s="744">
        <v>-7.126073480792916E-2</v>
      </c>
      <c r="AD1351" s="785">
        <v>41955522000124</v>
      </c>
      <c r="AE1351" s="1178" t="s">
        <v>2055</v>
      </c>
      <c r="AF1351" s="786" t="s">
        <v>1763</v>
      </c>
      <c r="AG1351" s="787" t="s">
        <v>59</v>
      </c>
      <c r="AH1351" s="787" t="s">
        <v>1726</v>
      </c>
      <c r="AI1351" s="787">
        <v>50000</v>
      </c>
      <c r="AJ1351" s="787">
        <v>5000</v>
      </c>
      <c r="AK1351" s="787">
        <v>50000</v>
      </c>
      <c r="AL1351" s="742">
        <v>0</v>
      </c>
      <c r="AM1351" s="742">
        <v>0</v>
      </c>
      <c r="AN1351" s="743" t="s">
        <v>64</v>
      </c>
      <c r="AO1351" s="1172" t="s">
        <v>34</v>
      </c>
      <c r="AP1351" s="1178" t="s">
        <v>1742</v>
      </c>
      <c r="AQ1351" s="745" t="s">
        <v>688</v>
      </c>
      <c r="AR1351" s="742">
        <v>2.48E-3</v>
      </c>
      <c r="AS1351" s="742">
        <v>2.48E-3</v>
      </c>
      <c r="AT1351" s="742" t="s">
        <v>1414</v>
      </c>
      <c r="AU1351" s="742" t="s">
        <v>2724</v>
      </c>
      <c r="AX1351"/>
      <c r="AY1351" s="190"/>
      <c r="AZ1351" s="176"/>
      <c r="BA1351" s="176"/>
      <c r="BB1351" s="176"/>
      <c r="BC1351" s="751"/>
      <c r="BD1351" s="176"/>
      <c r="BE1351" s="176"/>
      <c r="BF1351" s="176"/>
      <c r="BG1351" s="176"/>
      <c r="BH1351" s="751"/>
      <c r="BI1351" s="178"/>
      <c r="BJ1351" s="191"/>
      <c r="BK1351" s="191"/>
      <c r="BL1351" s="191"/>
      <c r="BM1351" s="178"/>
      <c r="BN1351" s="178"/>
      <c r="BO1351" s="178"/>
      <c r="BP1351" s="178"/>
      <c r="BQ1351" s="178"/>
      <c r="BR1351" s="178"/>
      <c r="BS1351" s="178"/>
      <c r="BT1351" s="178"/>
      <c r="BU1351" s="179"/>
      <c r="BV1351" s="180"/>
      <c r="BW1351" s="181"/>
      <c r="BX1351" s="177"/>
      <c r="BY1351"/>
      <c r="CA1351"/>
    </row>
    <row r="1352" spans="2:79" ht="18.75">
      <c r="B1352" s="1170" t="s">
        <v>546</v>
      </c>
      <c r="C1352" s="335">
        <v>41762791000174</v>
      </c>
      <c r="D1352" s="1170" t="s">
        <v>13</v>
      </c>
      <c r="E1352" s="1170" t="s">
        <v>615</v>
      </c>
      <c r="F1352" s="1170" t="s">
        <v>619</v>
      </c>
      <c r="G1352" s="1172" t="s">
        <v>34</v>
      </c>
      <c r="H1352" s="1172" t="s">
        <v>1336</v>
      </c>
      <c r="I1352" s="1172" t="s">
        <v>34</v>
      </c>
      <c r="J1352" s="1172" t="s">
        <v>1414</v>
      </c>
      <c r="K1352" s="1172" t="s">
        <v>48</v>
      </c>
      <c r="L1352" s="740" t="s">
        <v>1414</v>
      </c>
      <c r="M1352" s="740" t="s">
        <v>34</v>
      </c>
      <c r="N1352" s="1172" t="s">
        <v>4157</v>
      </c>
      <c r="O1352" s="1172" t="s">
        <v>1320</v>
      </c>
      <c r="P1352" s="783">
        <v>44332</v>
      </c>
      <c r="Q1352" s="741">
        <v>5.2099250799999997</v>
      </c>
      <c r="R1352" s="741">
        <v>7.3425416343842409</v>
      </c>
      <c r="S1352" s="784">
        <v>6</v>
      </c>
      <c r="T1352" s="742">
        <v>-1.1294383134913266E-3</v>
      </c>
      <c r="U1352" s="743">
        <v>-3.4748362573332095E-2</v>
      </c>
      <c r="V1352" s="742">
        <v>4.1920199849275086E-2</v>
      </c>
      <c r="W1352" s="743">
        <v>0.31688513520077161</v>
      </c>
      <c r="X1352" s="742"/>
      <c r="Y1352" s="743"/>
      <c r="Z1352" s="742"/>
      <c r="AA1352" s="743"/>
      <c r="AB1352" s="742">
        <v>3.4392065624871793E-2</v>
      </c>
      <c r="AC1352" s="744">
        <v>-2.6275860780509781</v>
      </c>
      <c r="AD1352" s="785">
        <v>0</v>
      </c>
      <c r="AE1352" s="1178" t="s">
        <v>2050</v>
      </c>
      <c r="AF1352" s="786" t="s">
        <v>1741</v>
      </c>
      <c r="AG1352" s="787" t="s">
        <v>1427</v>
      </c>
      <c r="AH1352" s="787" t="s">
        <v>1730</v>
      </c>
      <c r="AI1352" s="787">
        <v>1000</v>
      </c>
      <c r="AJ1352" s="787">
        <v>0</v>
      </c>
      <c r="AK1352" s="787">
        <v>0</v>
      </c>
      <c r="AL1352" s="742">
        <v>1.2500000000000001E-2</v>
      </c>
      <c r="AM1352" s="742">
        <v>0</v>
      </c>
      <c r="AN1352" s="743" t="s">
        <v>34</v>
      </c>
      <c r="AO1352" s="1172" t="s">
        <v>34</v>
      </c>
      <c r="AP1352" s="1178" t="s">
        <v>1742</v>
      </c>
      <c r="AQ1352" s="745" t="s">
        <v>668</v>
      </c>
      <c r="AR1352" s="742">
        <v>3.7499999999999999E-3</v>
      </c>
      <c r="AS1352" s="742">
        <v>3.7499999999999999E-3</v>
      </c>
      <c r="AT1352" s="742" t="s">
        <v>1414</v>
      </c>
      <c r="AU1352" s="742" t="s">
        <v>2724</v>
      </c>
      <c r="AX1352"/>
      <c r="AY1352" s="190"/>
      <c r="AZ1352" s="176"/>
      <c r="BA1352" s="176"/>
      <c r="BB1352" s="176"/>
      <c r="BC1352" s="751"/>
      <c r="BD1352" s="176"/>
      <c r="BE1352" s="176"/>
      <c r="BF1352" s="176"/>
      <c r="BG1352" s="176"/>
      <c r="BH1352" s="751"/>
      <c r="BI1352" s="178"/>
      <c r="BJ1352" s="191"/>
      <c r="BK1352" s="191"/>
      <c r="BL1352" s="191"/>
      <c r="BM1352" s="178"/>
      <c r="BN1352" s="178"/>
      <c r="BO1352" s="178"/>
      <c r="BP1352" s="178"/>
      <c r="BQ1352" s="178"/>
      <c r="BR1352" s="178"/>
      <c r="BS1352" s="178"/>
      <c r="BT1352" s="178"/>
      <c r="BU1352" s="179"/>
      <c r="BV1352" s="180"/>
      <c r="BW1352" s="181"/>
      <c r="BX1352" s="177"/>
      <c r="BY1352"/>
      <c r="CA1352"/>
    </row>
    <row r="1353" spans="2:79" ht="18.75">
      <c r="B1353" s="1170" t="s">
        <v>1283</v>
      </c>
      <c r="C1353" s="335">
        <v>29250108000114</v>
      </c>
      <c r="D1353" s="1170" t="s">
        <v>13</v>
      </c>
      <c r="E1353" s="1170" t="s">
        <v>616</v>
      </c>
      <c r="F1353" s="1170" t="s">
        <v>619</v>
      </c>
      <c r="G1353" s="1172" t="s">
        <v>34</v>
      </c>
      <c r="H1353" s="1172" t="s">
        <v>1337</v>
      </c>
      <c r="I1353" s="1172" t="s">
        <v>34</v>
      </c>
      <c r="J1353" s="1172" t="s">
        <v>1414</v>
      </c>
      <c r="K1353" s="1172" t="s">
        <v>48</v>
      </c>
      <c r="L1353" s="740" t="s">
        <v>1414</v>
      </c>
      <c r="M1353" s="740" t="s">
        <v>1411</v>
      </c>
      <c r="N1353" s="1172" t="s">
        <v>4158</v>
      </c>
      <c r="O1353" s="1172" t="s">
        <v>1320</v>
      </c>
      <c r="P1353" s="783">
        <v>43283</v>
      </c>
      <c r="Q1353" s="741">
        <v>0</v>
      </c>
      <c r="R1353" s="741">
        <v>0</v>
      </c>
      <c r="S1353" s="784">
        <v>41</v>
      </c>
      <c r="T1353" s="742"/>
      <c r="U1353" s="743"/>
      <c r="V1353" s="742"/>
      <c r="W1353" s="743"/>
      <c r="X1353" s="742"/>
      <c r="Y1353" s="743"/>
      <c r="Z1353" s="742"/>
      <c r="AA1353" s="743"/>
      <c r="AB1353" s="742"/>
      <c r="AC1353" s="744"/>
      <c r="AD1353" s="785">
        <v>0</v>
      </c>
      <c r="AE1353" s="1178" t="s">
        <v>2581</v>
      </c>
      <c r="AF1353" s="786" t="s">
        <v>1741</v>
      </c>
      <c r="AG1353" s="787" t="s">
        <v>1427</v>
      </c>
      <c r="AH1353" s="787" t="s">
        <v>1730</v>
      </c>
      <c r="AI1353" s="787">
        <v>100</v>
      </c>
      <c r="AJ1353" s="787">
        <v>100</v>
      </c>
      <c r="AK1353" s="787">
        <v>100</v>
      </c>
      <c r="AL1353" s="742">
        <v>2.1499999999999998E-2</v>
      </c>
      <c r="AM1353" s="742">
        <v>0</v>
      </c>
      <c r="AN1353" s="743" t="s">
        <v>2124</v>
      </c>
      <c r="AO1353" s="1172" t="s">
        <v>34</v>
      </c>
      <c r="AP1353" s="1178" t="s">
        <v>1742</v>
      </c>
      <c r="AQ1353" s="745" t="s">
        <v>668</v>
      </c>
      <c r="AR1353" s="742">
        <v>0</v>
      </c>
      <c r="AS1353" s="742">
        <v>0</v>
      </c>
      <c r="AT1353" s="742" t="s">
        <v>1414</v>
      </c>
      <c r="AU1353" s="742" t="s">
        <v>2724</v>
      </c>
      <c r="AX1353"/>
      <c r="AY1353" s="190"/>
      <c r="AZ1353" s="176"/>
      <c r="BA1353" s="176"/>
      <c r="BB1353" s="176"/>
      <c r="BC1353" s="751"/>
      <c r="BD1353" s="176"/>
      <c r="BE1353" s="176"/>
      <c r="BF1353" s="176"/>
      <c r="BG1353" s="176"/>
      <c r="BH1353" s="751"/>
      <c r="BI1353" s="178"/>
      <c r="BJ1353" s="191"/>
      <c r="BK1353" s="191"/>
      <c r="BL1353" s="191"/>
      <c r="BM1353" s="178"/>
      <c r="BN1353" s="178"/>
      <c r="BO1353" s="178"/>
      <c r="BP1353" s="178"/>
      <c r="BQ1353" s="178"/>
      <c r="BR1353" s="178"/>
      <c r="BS1353" s="178"/>
      <c r="BT1353" s="178"/>
      <c r="BU1353" s="179"/>
      <c r="BV1353" s="180"/>
      <c r="BW1353" s="181"/>
      <c r="BX1353" s="177"/>
      <c r="BY1353"/>
      <c r="CA1353"/>
    </row>
    <row r="1354" spans="2:79" ht="18.75">
      <c r="B1354" s="1170" t="s">
        <v>1709</v>
      </c>
      <c r="C1354" s="335">
        <v>33755581000120</v>
      </c>
      <c r="D1354" s="1170" t="s">
        <v>14</v>
      </c>
      <c r="E1354" s="1170" t="s">
        <v>607</v>
      </c>
      <c r="F1354" s="1170" t="s">
        <v>1414</v>
      </c>
      <c r="G1354" s="1172" t="s">
        <v>1414</v>
      </c>
      <c r="H1354" s="1172" t="s">
        <v>34</v>
      </c>
      <c r="I1354" s="1172" t="s">
        <v>34</v>
      </c>
      <c r="J1354" s="1172" t="s">
        <v>608</v>
      </c>
      <c r="K1354" s="1172" t="s">
        <v>48</v>
      </c>
      <c r="L1354" s="740" t="s">
        <v>1414</v>
      </c>
      <c r="M1354" s="740" t="s">
        <v>34</v>
      </c>
      <c r="N1354" s="1172" t="s">
        <v>4159</v>
      </c>
      <c r="O1354" s="1172" t="s">
        <v>1323</v>
      </c>
      <c r="P1354" s="783">
        <v>43645</v>
      </c>
      <c r="Q1354" s="741">
        <v>159.31013471</v>
      </c>
      <c r="R1354" s="741">
        <v>255.54733729983946</v>
      </c>
      <c r="S1354" s="784">
        <v>32</v>
      </c>
      <c r="T1354" s="742">
        <v>-2.9782077494248993E-2</v>
      </c>
      <c r="U1354" s="743">
        <v>-0.91627706851754953</v>
      </c>
      <c r="V1354" s="742">
        <v>-0.14720567872882495</v>
      </c>
      <c r="W1354" s="743">
        <v>-1.1127640510786281</v>
      </c>
      <c r="X1354" s="742">
        <v>-0.25694652690863118</v>
      </c>
      <c r="Y1354" s="743">
        <v>-1.2516196506048716</v>
      </c>
      <c r="Z1354" s="742">
        <v>0.21044994121887606</v>
      </c>
      <c r="AA1354" s="743">
        <v>0.90681029038806782</v>
      </c>
      <c r="AB1354" s="742">
        <v>0.22486089728216796</v>
      </c>
      <c r="AC1354" s="744">
        <v>-1.2429639603310136</v>
      </c>
      <c r="AD1354" s="785">
        <v>33400461000100</v>
      </c>
      <c r="AE1354" s="1178" t="s">
        <v>1975</v>
      </c>
      <c r="AF1354" s="786" t="s">
        <v>1725</v>
      </c>
      <c r="AG1354" s="787" t="s">
        <v>1428</v>
      </c>
      <c r="AH1354" s="787" t="s">
        <v>1726</v>
      </c>
      <c r="AI1354" s="787">
        <v>10000</v>
      </c>
      <c r="AJ1354" s="787">
        <v>500</v>
      </c>
      <c r="AK1354" s="787">
        <v>1000</v>
      </c>
      <c r="AL1354" s="742">
        <v>0.02</v>
      </c>
      <c r="AM1354" s="742">
        <v>0.2</v>
      </c>
      <c r="AN1354" s="743" t="s">
        <v>34</v>
      </c>
      <c r="AO1354" s="1172" t="s">
        <v>34</v>
      </c>
      <c r="AP1354" s="1178" t="s">
        <v>1742</v>
      </c>
      <c r="AQ1354" s="745" t="s">
        <v>668</v>
      </c>
      <c r="AR1354" s="742">
        <v>0</v>
      </c>
      <c r="AS1354" s="742">
        <v>0</v>
      </c>
      <c r="AT1354" s="742" t="s">
        <v>1414</v>
      </c>
      <c r="AU1354" s="742" t="s">
        <v>2724</v>
      </c>
      <c r="AX1354"/>
      <c r="AY1354" s="190"/>
      <c r="AZ1354" s="176"/>
      <c r="BA1354" s="176"/>
      <c r="BB1354" s="176"/>
      <c r="BC1354" s="751"/>
      <c r="BD1354" s="176"/>
      <c r="BE1354" s="176"/>
      <c r="BF1354" s="176"/>
      <c r="BG1354" s="176"/>
      <c r="BH1354" s="751"/>
      <c r="BI1354" s="178"/>
      <c r="BJ1354" s="191"/>
      <c r="BK1354" s="191"/>
      <c r="BL1354" s="191"/>
      <c r="BM1354" s="178"/>
      <c r="BN1354" s="178"/>
      <c r="BO1354" s="178"/>
      <c r="BP1354" s="178"/>
      <c r="BQ1354" s="178"/>
      <c r="BR1354" s="178"/>
      <c r="BS1354" s="178"/>
      <c r="BT1354" s="178"/>
      <c r="BU1354" s="179"/>
      <c r="BV1354" s="180"/>
      <c r="BW1354" s="181"/>
      <c r="BX1354" s="177"/>
      <c r="BY1354"/>
      <c r="CA1354"/>
    </row>
    <row r="1355" spans="2:79" ht="18.75">
      <c r="B1355" s="1170" t="s">
        <v>2698</v>
      </c>
      <c r="C1355" s="335">
        <v>32064950000176</v>
      </c>
      <c r="D1355" s="1170" t="s">
        <v>11</v>
      </c>
      <c r="E1355" s="1170" t="s">
        <v>620</v>
      </c>
      <c r="F1355" s="1170" t="s">
        <v>663</v>
      </c>
      <c r="G1355" s="1172" t="s">
        <v>1414</v>
      </c>
      <c r="H1355" s="1172" t="s">
        <v>1414</v>
      </c>
      <c r="I1355" s="1172" t="s">
        <v>1303</v>
      </c>
      <c r="J1355" s="1172" t="s">
        <v>608</v>
      </c>
      <c r="K1355" s="1172" t="s">
        <v>48</v>
      </c>
      <c r="L1355" s="740" t="s">
        <v>1414</v>
      </c>
      <c r="M1355" s="740" t="s">
        <v>34</v>
      </c>
      <c r="N1355" s="1172" t="s">
        <v>4160</v>
      </c>
      <c r="O1355" s="1172" t="s">
        <v>1320</v>
      </c>
      <c r="P1355" s="783">
        <v>43461</v>
      </c>
      <c r="Q1355" s="741">
        <v>2003.8718724299999</v>
      </c>
      <c r="R1355" s="741">
        <v>2169.7211127560245</v>
      </c>
      <c r="S1355" s="784">
        <v>1</v>
      </c>
      <c r="T1355" s="742">
        <v>1.3011354801549135E-2</v>
      </c>
      <c r="U1355" s="743">
        <v>0.40030807244079458</v>
      </c>
      <c r="V1355" s="742">
        <v>0.10517422992907033</v>
      </c>
      <c r="W1355" s="743">
        <v>0.79503795760856377</v>
      </c>
      <c r="X1355" s="742">
        <v>0.18918044064076334</v>
      </c>
      <c r="Y1355" s="743">
        <v>0.92152230997177975</v>
      </c>
      <c r="Z1355" s="742">
        <v>0.25102901241918518</v>
      </c>
      <c r="AA1355" s="743">
        <v>1.0816619397908089</v>
      </c>
      <c r="AB1355" s="742">
        <v>9.7764795635338683E-3</v>
      </c>
      <c r="AC1355" s="744">
        <v>-2.7733994200395644</v>
      </c>
      <c r="AD1355" s="785">
        <v>18814964000139</v>
      </c>
      <c r="AE1355" s="1178" t="s">
        <v>2699</v>
      </c>
      <c r="AF1355" s="786" t="s">
        <v>1725</v>
      </c>
      <c r="AG1355" s="787" t="s">
        <v>1428</v>
      </c>
      <c r="AH1355" s="787" t="s">
        <v>2116</v>
      </c>
      <c r="AI1355" s="787">
        <v>5000</v>
      </c>
      <c r="AJ1355" s="787">
        <v>100</v>
      </c>
      <c r="AK1355" s="787">
        <v>5000</v>
      </c>
      <c r="AL1355" s="742">
        <v>7.0000000000000001E-3</v>
      </c>
      <c r="AM1355" s="742">
        <v>0</v>
      </c>
      <c r="AN1355" s="743" t="s">
        <v>64</v>
      </c>
      <c r="AO1355" s="1172" t="s">
        <v>34</v>
      </c>
      <c r="AP1355" s="1178" t="s">
        <v>1731</v>
      </c>
      <c r="AQ1355" s="745" t="s">
        <v>2187</v>
      </c>
      <c r="AR1355" s="742">
        <v>0</v>
      </c>
      <c r="AS1355" s="742">
        <v>0</v>
      </c>
      <c r="AT1355" s="742" t="s">
        <v>1414</v>
      </c>
      <c r="AU1355" s="742" t="s">
        <v>2724</v>
      </c>
      <c r="AX1355"/>
      <c r="AY1355" s="190"/>
      <c r="AZ1355" s="176"/>
      <c r="BA1355" s="176"/>
      <c r="BB1355" s="176"/>
      <c r="BC1355" s="751"/>
      <c r="BD1355" s="176"/>
      <c r="BE1355" s="176"/>
      <c r="BF1355" s="176"/>
      <c r="BG1355" s="176"/>
      <c r="BH1355" s="751"/>
      <c r="BI1355" s="178"/>
      <c r="BJ1355" s="191"/>
      <c r="BK1355" s="191"/>
      <c r="BL1355" s="191"/>
      <c r="BM1355" s="178"/>
      <c r="BN1355" s="178"/>
      <c r="BO1355" s="178"/>
      <c r="BP1355" s="178"/>
      <c r="BQ1355" s="178"/>
      <c r="BR1355" s="178"/>
      <c r="BS1355" s="178"/>
      <c r="BT1355" s="178"/>
      <c r="BU1355" s="179"/>
      <c r="BV1355" s="180"/>
      <c r="BW1355" s="181"/>
      <c r="BX1355" s="177"/>
      <c r="BY1355"/>
      <c r="CA1355"/>
    </row>
    <row r="1356" spans="2:79" ht="18.75">
      <c r="B1356" s="1170" t="s">
        <v>1284</v>
      </c>
      <c r="C1356" s="335">
        <v>35001522000192</v>
      </c>
      <c r="D1356" s="1170" t="s">
        <v>14</v>
      </c>
      <c r="E1356" s="1170" t="s">
        <v>607</v>
      </c>
      <c r="F1356" s="1170" t="s">
        <v>1414</v>
      </c>
      <c r="G1356" s="1172" t="s">
        <v>1414</v>
      </c>
      <c r="H1356" s="1172" t="s">
        <v>34</v>
      </c>
      <c r="I1356" s="1172" t="s">
        <v>34</v>
      </c>
      <c r="J1356" s="1172" t="s">
        <v>608</v>
      </c>
      <c r="K1356" s="1172" t="s">
        <v>48</v>
      </c>
      <c r="L1356" s="740" t="s">
        <v>1414</v>
      </c>
      <c r="M1356" s="740" t="s">
        <v>34</v>
      </c>
      <c r="N1356" s="1172" t="s">
        <v>4161</v>
      </c>
      <c r="O1356" s="1172" t="s">
        <v>1320</v>
      </c>
      <c r="P1356" s="783">
        <v>43819</v>
      </c>
      <c r="Q1356" s="741">
        <v>0</v>
      </c>
      <c r="R1356" s="741">
        <v>0</v>
      </c>
      <c r="S1356" s="784">
        <v>10</v>
      </c>
      <c r="T1356" s="742"/>
      <c r="U1356" s="743"/>
      <c r="V1356" s="742"/>
      <c r="W1356" s="743"/>
      <c r="X1356" s="742"/>
      <c r="Y1356" s="743"/>
      <c r="Z1356" s="742"/>
      <c r="AA1356" s="743"/>
      <c r="AB1356" s="742"/>
      <c r="AC1356" s="744"/>
      <c r="AD1356" s="785">
        <v>0</v>
      </c>
      <c r="AE1356" s="1178" t="s">
        <v>1902</v>
      </c>
      <c r="AF1356" s="786" t="s">
        <v>1741</v>
      </c>
      <c r="AG1356" s="787" t="s">
        <v>1427</v>
      </c>
      <c r="AH1356" s="787" t="s">
        <v>1730</v>
      </c>
      <c r="AI1356" s="787">
        <v>5000</v>
      </c>
      <c r="AJ1356" s="787">
        <v>1000</v>
      </c>
      <c r="AK1356" s="787">
        <v>1000</v>
      </c>
      <c r="AL1356" s="742">
        <v>0.02</v>
      </c>
      <c r="AM1356" s="742">
        <v>0.2</v>
      </c>
      <c r="AN1356" s="743" t="s">
        <v>34</v>
      </c>
      <c r="AO1356" s="1172" t="s">
        <v>34</v>
      </c>
      <c r="AP1356" s="1178" t="s">
        <v>1727</v>
      </c>
      <c r="AQ1356" s="745" t="s">
        <v>659</v>
      </c>
      <c r="AR1356" s="742">
        <v>8.0000000000000002E-3</v>
      </c>
      <c r="AS1356" s="742">
        <v>8.0000000000000002E-3</v>
      </c>
      <c r="AT1356" s="742" t="s">
        <v>1414</v>
      </c>
      <c r="AU1356" s="742" t="s">
        <v>2724</v>
      </c>
      <c r="AX1356"/>
      <c r="AY1356" s="190"/>
      <c r="AZ1356" s="176"/>
      <c r="BA1356" s="176"/>
      <c r="BB1356" s="176"/>
      <c r="BC1356" s="751"/>
      <c r="BD1356" s="176"/>
      <c r="BE1356" s="176"/>
      <c r="BF1356" s="176"/>
      <c r="BG1356" s="176"/>
      <c r="BH1356" s="751"/>
      <c r="BI1356" s="178"/>
      <c r="BJ1356" s="191"/>
      <c r="BK1356" s="191"/>
      <c r="BL1356" s="191"/>
      <c r="BM1356" s="178"/>
      <c r="BN1356" s="178"/>
      <c r="BO1356" s="178"/>
      <c r="BP1356" s="178"/>
      <c r="BQ1356" s="178"/>
      <c r="BR1356" s="178"/>
      <c r="BS1356" s="178"/>
      <c r="BT1356" s="178"/>
      <c r="BU1356" s="179"/>
      <c r="BV1356" s="180"/>
      <c r="BW1356" s="181"/>
      <c r="BX1356" s="177"/>
      <c r="BY1356"/>
      <c r="CA1356"/>
    </row>
    <row r="1357" spans="2:79" ht="18.75">
      <c r="B1357" s="1170" t="s">
        <v>441</v>
      </c>
      <c r="C1357" s="335">
        <v>21646712000152</v>
      </c>
      <c r="D1357" s="1170" t="s">
        <v>11</v>
      </c>
      <c r="E1357" s="1170" t="s">
        <v>620</v>
      </c>
      <c r="F1357" s="1170" t="s">
        <v>663</v>
      </c>
      <c r="G1357" s="1172" t="s">
        <v>738</v>
      </c>
      <c r="H1357" s="1172" t="s">
        <v>34</v>
      </c>
      <c r="I1357" s="1172" t="s">
        <v>34</v>
      </c>
      <c r="J1357" s="1172" t="s">
        <v>608</v>
      </c>
      <c r="K1357" s="1172" t="s">
        <v>48</v>
      </c>
      <c r="L1357" s="740" t="s">
        <v>1414</v>
      </c>
      <c r="M1357" s="740" t="s">
        <v>1411</v>
      </c>
      <c r="N1357" s="1172" t="s">
        <v>4162</v>
      </c>
      <c r="O1357" s="1172" t="s">
        <v>1320</v>
      </c>
      <c r="P1357" s="783">
        <v>42025</v>
      </c>
      <c r="Q1357" s="741">
        <v>0</v>
      </c>
      <c r="R1357" s="741">
        <v>0</v>
      </c>
      <c r="S1357" s="784">
        <v>1</v>
      </c>
      <c r="T1357" s="742"/>
      <c r="U1357" s="743"/>
      <c r="V1357" s="742"/>
      <c r="W1357" s="743"/>
      <c r="X1357" s="742"/>
      <c r="Y1357" s="743"/>
      <c r="Z1357" s="742"/>
      <c r="AA1357" s="743"/>
      <c r="AB1357" s="742"/>
      <c r="AC1357" s="744"/>
      <c r="AD1357" s="785">
        <v>0</v>
      </c>
      <c r="AE1357" s="1178" t="s">
        <v>1902</v>
      </c>
      <c r="AF1357" s="786" t="s">
        <v>1741</v>
      </c>
      <c r="AG1357" s="787" t="s">
        <v>1427</v>
      </c>
      <c r="AH1357" s="787" t="s">
        <v>1730</v>
      </c>
      <c r="AI1357" s="787">
        <v>1000</v>
      </c>
      <c r="AJ1357" s="787">
        <v>1000</v>
      </c>
      <c r="AK1357" s="787">
        <v>1000</v>
      </c>
      <c r="AL1357" s="742">
        <v>5.0000000000000001E-3</v>
      </c>
      <c r="AM1357" s="742">
        <v>0</v>
      </c>
      <c r="AN1357" s="743" t="s">
        <v>64</v>
      </c>
      <c r="AO1357" s="1172" t="s">
        <v>34</v>
      </c>
      <c r="AP1357" s="1178" t="s">
        <v>1731</v>
      </c>
      <c r="AQ1357" s="745" t="s">
        <v>675</v>
      </c>
      <c r="AR1357" s="742">
        <v>0</v>
      </c>
      <c r="AS1357" s="742">
        <v>0</v>
      </c>
      <c r="AT1357" s="742" t="s">
        <v>1414</v>
      </c>
      <c r="AU1357" s="742" t="s">
        <v>2724</v>
      </c>
      <c r="AX1357"/>
      <c r="AY1357" s="190"/>
      <c r="AZ1357" s="176"/>
      <c r="BA1357" s="176"/>
      <c r="BB1357" s="176"/>
      <c r="BC1357" s="751"/>
      <c r="BD1357" s="176"/>
      <c r="BE1357" s="176"/>
      <c r="BF1357" s="176"/>
      <c r="BG1357" s="176"/>
      <c r="BH1357" s="751"/>
      <c r="BI1357" s="178"/>
      <c r="BJ1357" s="191"/>
      <c r="BK1357" s="191"/>
      <c r="BL1357" s="191"/>
      <c r="BM1357" s="178"/>
      <c r="BN1357" s="178"/>
      <c r="BO1357" s="178"/>
      <c r="BP1357" s="178"/>
      <c r="BQ1357" s="178"/>
      <c r="BR1357" s="178"/>
      <c r="BS1357" s="178"/>
      <c r="BT1357" s="178"/>
      <c r="BU1357" s="179"/>
      <c r="BV1357" s="180"/>
      <c r="BW1357" s="181"/>
      <c r="BX1357" s="177"/>
      <c r="BY1357"/>
      <c r="CA1357"/>
    </row>
    <row r="1358" spans="2:79" ht="18.75">
      <c r="B1358" s="1170" t="s">
        <v>442</v>
      </c>
      <c r="C1358" s="335">
        <v>17094929000120</v>
      </c>
      <c r="D1358" s="1170" t="s">
        <v>14</v>
      </c>
      <c r="E1358" s="1170" t="s">
        <v>607</v>
      </c>
      <c r="F1358" s="1170" t="s">
        <v>1414</v>
      </c>
      <c r="G1358" s="1172" t="s">
        <v>1414</v>
      </c>
      <c r="H1358" s="1172" t="s">
        <v>34</v>
      </c>
      <c r="I1358" s="1172" t="s">
        <v>34</v>
      </c>
      <c r="J1358" s="1172" t="s">
        <v>608</v>
      </c>
      <c r="K1358" s="1172" t="s">
        <v>48</v>
      </c>
      <c r="L1358" s="740" t="s">
        <v>1414</v>
      </c>
      <c r="M1358" s="740" t="s">
        <v>1411</v>
      </c>
      <c r="N1358" s="1172" t="s">
        <v>4163</v>
      </c>
      <c r="O1358" s="1172" t="s">
        <v>1320</v>
      </c>
      <c r="P1358" s="783">
        <v>41244</v>
      </c>
      <c r="Q1358" s="741">
        <v>18.921323000000001</v>
      </c>
      <c r="R1358" s="741">
        <v>20.640235835341368</v>
      </c>
      <c r="S1358" s="784">
        <v>10</v>
      </c>
      <c r="T1358" s="742">
        <v>-3.8509818580291344E-2</v>
      </c>
      <c r="U1358" s="743">
        <v>-1.1847952408526834</v>
      </c>
      <c r="V1358" s="742">
        <v>-6.7960605962616771E-2</v>
      </c>
      <c r="W1358" s="743">
        <v>-0.5137309909356883</v>
      </c>
      <c r="X1358" s="742">
        <v>4.0699537835739541E-2</v>
      </c>
      <c r="Y1358" s="743">
        <v>0.19825269459221836</v>
      </c>
      <c r="Z1358" s="742">
        <v>0.46884099198938678</v>
      </c>
      <c r="AA1358" s="743">
        <v>2.0201946060396061</v>
      </c>
      <c r="AB1358" s="742">
        <v>0.19110184290719942</v>
      </c>
      <c r="AC1358" s="744">
        <v>-1.0478649268728562</v>
      </c>
      <c r="AD1358" s="785">
        <v>0</v>
      </c>
      <c r="AE1358" s="1178" t="s">
        <v>1902</v>
      </c>
      <c r="AF1358" s="786" t="s">
        <v>1741</v>
      </c>
      <c r="AG1358" s="787" t="s">
        <v>1427</v>
      </c>
      <c r="AH1358" s="787" t="s">
        <v>1730</v>
      </c>
      <c r="AI1358" s="787">
        <v>10000</v>
      </c>
      <c r="AJ1358" s="787">
        <v>5000</v>
      </c>
      <c r="AK1358" s="787">
        <v>10000</v>
      </c>
      <c r="AL1358" s="742">
        <v>0.02</v>
      </c>
      <c r="AM1358" s="742">
        <v>0</v>
      </c>
      <c r="AN1358" s="743" t="s">
        <v>34</v>
      </c>
      <c r="AO1358" s="1172" t="s">
        <v>34</v>
      </c>
      <c r="AP1358" s="1178" t="s">
        <v>1727</v>
      </c>
      <c r="AQ1358" s="745" t="s">
        <v>659</v>
      </c>
      <c r="AR1358" s="742">
        <v>0</v>
      </c>
      <c r="AS1358" s="742">
        <v>0</v>
      </c>
      <c r="AT1358" s="742" t="s">
        <v>1414</v>
      </c>
      <c r="AU1358" s="742" t="s">
        <v>2724</v>
      </c>
      <c r="AX1358"/>
      <c r="AY1358" s="190"/>
      <c r="AZ1358" s="176"/>
      <c r="BA1358" s="176"/>
      <c r="BB1358" s="176"/>
      <c r="BC1358" s="751"/>
      <c r="BD1358" s="176"/>
      <c r="BE1358" s="176"/>
      <c r="BF1358" s="176"/>
      <c r="BG1358" s="176"/>
      <c r="BH1358" s="751"/>
      <c r="BI1358" s="178"/>
      <c r="BJ1358" s="191"/>
      <c r="BK1358" s="191"/>
      <c r="BL1358" s="191"/>
      <c r="BM1358" s="178"/>
      <c r="BN1358" s="178"/>
      <c r="BO1358" s="178"/>
      <c r="BP1358" s="178"/>
      <c r="BQ1358" s="178"/>
      <c r="BR1358" s="178"/>
      <c r="BS1358" s="178"/>
      <c r="BT1358" s="178"/>
      <c r="BU1358" s="179"/>
      <c r="BV1358" s="180"/>
      <c r="BW1358" s="181"/>
      <c r="BX1358" s="177"/>
      <c r="BY1358"/>
      <c r="CA1358"/>
    </row>
    <row r="1359" spans="2:79" ht="18.75">
      <c r="B1359" s="1170" t="s">
        <v>4221</v>
      </c>
      <c r="C1359" s="335"/>
      <c r="D1359" s="1170" t="s">
        <v>14</v>
      </c>
      <c r="E1359" s="1170" t="s">
        <v>607</v>
      </c>
      <c r="F1359" s="1170" t="s">
        <v>1316</v>
      </c>
      <c r="G1359" s="1172" t="s">
        <v>1414</v>
      </c>
      <c r="H1359" s="1172" t="s">
        <v>1414</v>
      </c>
      <c r="I1359" s="1172" t="s">
        <v>1414</v>
      </c>
      <c r="J1359" s="1172" t="s">
        <v>611</v>
      </c>
      <c r="K1359" s="1172" t="s">
        <v>4222</v>
      </c>
      <c r="L1359" s="740" t="s">
        <v>1414</v>
      </c>
      <c r="M1359" s="740" t="s">
        <v>1411</v>
      </c>
      <c r="N1359" s="1172" t="s">
        <v>4223</v>
      </c>
      <c r="O1359" s="1172" t="s">
        <v>1414</v>
      </c>
      <c r="P1359" s="783">
        <v>40483</v>
      </c>
      <c r="Q1359" s="741">
        <v>22968.74</v>
      </c>
      <c r="R1359" s="741">
        <v>18046.426194331991</v>
      </c>
      <c r="S1359" s="784">
        <v>3</v>
      </c>
      <c r="T1359" s="742">
        <v>6.750376173922068E-2</v>
      </c>
      <c r="U1359" s="743"/>
      <c r="V1359" s="742">
        <v>2.9695372193120351E-2</v>
      </c>
      <c r="W1359" s="743"/>
      <c r="X1359" s="742">
        <v>0.11026766441214808</v>
      </c>
      <c r="Y1359" s="743"/>
      <c r="Z1359" s="742">
        <v>0.46782401902497139</v>
      </c>
      <c r="AA1359" s="743"/>
      <c r="AB1359" s="742">
        <v>0.19078039841658839</v>
      </c>
      <c r="AC1359" s="744">
        <v>-0.77051800000000004</v>
      </c>
      <c r="AD1359" s="785"/>
      <c r="AE1359" s="1178" t="s">
        <v>4224</v>
      </c>
      <c r="AF1359" s="786" t="s">
        <v>4224</v>
      </c>
      <c r="AG1359" s="787" t="s">
        <v>4224</v>
      </c>
      <c r="AH1359" s="787" t="s">
        <v>1414</v>
      </c>
      <c r="AI1359" s="787">
        <v>1000</v>
      </c>
      <c r="AJ1359" s="787">
        <v>250</v>
      </c>
      <c r="AK1359" s="787"/>
      <c r="AL1359" s="742"/>
      <c r="AM1359" s="742">
        <v>0</v>
      </c>
      <c r="AN1359" s="743" t="s">
        <v>4225</v>
      </c>
      <c r="AO1359" s="1172" t="s">
        <v>1414</v>
      </c>
      <c r="AP1359" s="1178" t="s">
        <v>1414</v>
      </c>
      <c r="AQ1359" s="745" t="s">
        <v>1414</v>
      </c>
      <c r="AR1359" s="742">
        <v>0</v>
      </c>
      <c r="AS1359" s="742">
        <v>0</v>
      </c>
      <c r="AT1359" s="742" t="s">
        <v>1414</v>
      </c>
      <c r="AU1359" s="742" t="s">
        <v>4169</v>
      </c>
      <c r="AX1359"/>
      <c r="AY1359" s="190"/>
      <c r="AZ1359" s="176"/>
      <c r="BA1359" s="176"/>
      <c r="BB1359" s="176"/>
      <c r="BC1359" s="751"/>
      <c r="BD1359" s="176"/>
      <c r="BE1359" s="176"/>
      <c r="BF1359" s="176"/>
      <c r="BG1359" s="176"/>
      <c r="BH1359" s="751"/>
      <c r="BI1359" s="178"/>
      <c r="BJ1359" s="191"/>
      <c r="BK1359" s="191"/>
      <c r="BL1359" s="191"/>
      <c r="BM1359" s="178"/>
      <c r="BN1359" s="178"/>
      <c r="BO1359" s="178"/>
      <c r="BP1359" s="178"/>
      <c r="BQ1359" s="178"/>
      <c r="BR1359" s="178"/>
      <c r="BS1359" s="178"/>
      <c r="BT1359" s="178"/>
      <c r="BU1359" s="179"/>
      <c r="BV1359" s="180"/>
      <c r="BW1359" s="181"/>
      <c r="BX1359" s="177"/>
      <c r="BY1359"/>
      <c r="CA1359"/>
    </row>
    <row r="1360" spans="2:79" ht="18.75">
      <c r="B1360" s="1170" t="s">
        <v>4164</v>
      </c>
      <c r="C1360" s="335"/>
      <c r="D1360" s="1170" t="s">
        <v>11</v>
      </c>
      <c r="E1360" s="1170" t="s">
        <v>4215</v>
      </c>
      <c r="F1360" s="1170" t="s">
        <v>619</v>
      </c>
      <c r="G1360" s="1172" t="s">
        <v>738</v>
      </c>
      <c r="H1360" s="1172" t="s">
        <v>34</v>
      </c>
      <c r="I1360" s="1172" t="s">
        <v>1318</v>
      </c>
      <c r="J1360" s="1172" t="s">
        <v>611</v>
      </c>
      <c r="K1360" s="1172" t="s">
        <v>49</v>
      </c>
      <c r="L1360" s="740" t="s">
        <v>1414</v>
      </c>
      <c r="M1360" s="740" t="s">
        <v>1411</v>
      </c>
      <c r="N1360" s="1172" t="s">
        <v>4165</v>
      </c>
      <c r="O1360" s="1172" t="s">
        <v>1414</v>
      </c>
      <c r="P1360" s="783">
        <v>37951</v>
      </c>
      <c r="Q1360" s="741">
        <v>10481.31</v>
      </c>
      <c r="R1360" s="741">
        <v>10843.318041666669</v>
      </c>
      <c r="S1360" s="784">
        <v>3</v>
      </c>
      <c r="T1360" s="742">
        <v>6.4719810576165937E-3</v>
      </c>
      <c r="U1360" s="743"/>
      <c r="V1360" s="742">
        <v>-7.090798156054734E-3</v>
      </c>
      <c r="W1360" s="743"/>
      <c r="X1360" s="742">
        <v>-2.4038451131110916E-2</v>
      </c>
      <c r="Y1360" s="743"/>
      <c r="Z1360" s="742">
        <v>0.10665907100112659</v>
      </c>
      <c r="AA1360" s="743"/>
      <c r="AB1360" s="742">
        <v>2.1497571523161698E-2</v>
      </c>
      <c r="AC1360" s="744">
        <v>-2.39222</v>
      </c>
      <c r="AD1360" s="785"/>
      <c r="AE1360" s="1178" t="s">
        <v>4166</v>
      </c>
      <c r="AF1360" s="786" t="s">
        <v>4167</v>
      </c>
      <c r="AG1360" s="787" t="s">
        <v>4168</v>
      </c>
      <c r="AH1360" s="787" t="s">
        <v>1414</v>
      </c>
      <c r="AI1360" s="787">
        <v>1000000</v>
      </c>
      <c r="AJ1360" s="787"/>
      <c r="AK1360" s="787"/>
      <c r="AL1360" s="742">
        <v>5.1999999999999998E-3</v>
      </c>
      <c r="AM1360" s="742">
        <v>0</v>
      </c>
      <c r="AN1360" s="743" t="s">
        <v>1414</v>
      </c>
      <c r="AO1360" s="1172" t="s">
        <v>1414</v>
      </c>
      <c r="AP1360" s="1178" t="s">
        <v>1414</v>
      </c>
      <c r="AQ1360" s="745" t="s">
        <v>1414</v>
      </c>
      <c r="AR1360" s="742">
        <v>0</v>
      </c>
      <c r="AS1360" s="742">
        <v>0</v>
      </c>
      <c r="AT1360" s="742" t="s">
        <v>1414</v>
      </c>
      <c r="AU1360" s="742" t="s">
        <v>4169</v>
      </c>
      <c r="AX1360"/>
      <c r="AY1360" s="190"/>
      <c r="AZ1360" s="176"/>
      <c r="BA1360" s="176"/>
      <c r="BB1360" s="176"/>
      <c r="BC1360" s="751"/>
      <c r="BD1360" s="176"/>
      <c r="BE1360" s="176"/>
      <c r="BF1360" s="176"/>
      <c r="BG1360" s="176"/>
      <c r="BH1360" s="751"/>
      <c r="BI1360" s="178"/>
      <c r="BJ1360" s="191"/>
      <c r="BK1360" s="191"/>
      <c r="BL1360" s="191"/>
      <c r="BM1360" s="178"/>
      <c r="BN1360" s="178"/>
      <c r="BO1360" s="178"/>
      <c r="BP1360" s="178"/>
      <c r="BQ1360" s="178"/>
      <c r="BR1360" s="178"/>
      <c r="BS1360" s="178"/>
      <c r="BT1360" s="178"/>
      <c r="BU1360" s="179"/>
      <c r="BV1360" s="180"/>
      <c r="BW1360" s="181"/>
      <c r="BX1360" s="177"/>
      <c r="BY1360"/>
      <c r="CA1360"/>
    </row>
    <row r="1361" spans="2:79" ht="18.75">
      <c r="B1361" s="1170" t="s">
        <v>4226</v>
      </c>
      <c r="C1361" s="335"/>
      <c r="D1361" s="1170" t="s">
        <v>14</v>
      </c>
      <c r="E1361" s="1170" t="s">
        <v>607</v>
      </c>
      <c r="F1361" s="1170" t="s">
        <v>1316</v>
      </c>
      <c r="G1361" s="1172" t="s">
        <v>1337</v>
      </c>
      <c r="H1361" s="1172" t="s">
        <v>1414</v>
      </c>
      <c r="I1361" s="1172" t="s">
        <v>1414</v>
      </c>
      <c r="J1361" s="1172" t="s">
        <v>690</v>
      </c>
      <c r="K1361" s="1172" t="s">
        <v>49</v>
      </c>
      <c r="L1361" s="740" t="s">
        <v>1414</v>
      </c>
      <c r="M1361" s="740" t="s">
        <v>1411</v>
      </c>
      <c r="N1361" s="1172" t="s">
        <v>4227</v>
      </c>
      <c r="O1361" s="1172" t="s">
        <v>1414</v>
      </c>
      <c r="P1361" s="783">
        <v>41640</v>
      </c>
      <c r="Q1361" s="741">
        <v>3011.15</v>
      </c>
      <c r="R1361" s="741">
        <v>3228.8300833333315</v>
      </c>
      <c r="S1361" s="784">
        <v>3</v>
      </c>
      <c r="T1361" s="742">
        <v>0.11967973029920032</v>
      </c>
      <c r="U1361" s="743"/>
      <c r="V1361" s="742">
        <v>-0.20899077106281572</v>
      </c>
      <c r="W1361" s="743"/>
      <c r="X1361" s="742">
        <v>-0.18845448992058611</v>
      </c>
      <c r="Y1361" s="743"/>
      <c r="Z1361" s="742">
        <v>0.37954309449636336</v>
      </c>
      <c r="AA1361" s="743"/>
      <c r="AB1361" s="742">
        <v>0.32836759917551844</v>
      </c>
      <c r="AC1361" s="744">
        <v>-1.05128</v>
      </c>
      <c r="AD1361" s="785"/>
      <c r="AE1361" s="1178" t="s">
        <v>4228</v>
      </c>
      <c r="AF1361" s="786" t="s">
        <v>4229</v>
      </c>
      <c r="AG1361" s="787" t="s">
        <v>4230</v>
      </c>
      <c r="AH1361" s="787" t="s">
        <v>1414</v>
      </c>
      <c r="AI1361" s="787">
        <v>1000</v>
      </c>
      <c r="AJ1361" s="787">
        <v>500</v>
      </c>
      <c r="AK1361" s="787">
        <v>1000</v>
      </c>
      <c r="AL1361" s="742"/>
      <c r="AM1361" s="742">
        <v>0</v>
      </c>
      <c r="AN1361" s="743" t="s">
        <v>1414</v>
      </c>
      <c r="AO1361" s="1172" t="s">
        <v>1414</v>
      </c>
      <c r="AP1361" s="1178" t="s">
        <v>1414</v>
      </c>
      <c r="AQ1361" s="745" t="s">
        <v>1414</v>
      </c>
      <c r="AR1361" s="742">
        <v>0</v>
      </c>
      <c r="AS1361" s="742">
        <v>0</v>
      </c>
      <c r="AT1361" s="742" t="s">
        <v>1414</v>
      </c>
      <c r="AU1361" s="742" t="s">
        <v>4169</v>
      </c>
      <c r="AX1361"/>
      <c r="AY1361" s="190"/>
      <c r="AZ1361" s="176"/>
      <c r="BA1361" s="176"/>
      <c r="BB1361" s="176"/>
      <c r="BC1361" s="751"/>
      <c r="BD1361" s="176"/>
      <c r="BE1361" s="176"/>
      <c r="BF1361" s="176"/>
      <c r="BG1361" s="176"/>
      <c r="BH1361" s="751"/>
      <c r="BI1361" s="178"/>
      <c r="BJ1361" s="191"/>
      <c r="BK1361" s="191"/>
      <c r="BL1361" s="191"/>
      <c r="BM1361" s="178"/>
      <c r="BN1361" s="178"/>
      <c r="BO1361" s="178"/>
      <c r="BP1361" s="178"/>
      <c r="BQ1361" s="178"/>
      <c r="BR1361" s="178"/>
      <c r="BS1361" s="178"/>
      <c r="BT1361" s="178"/>
      <c r="BU1361" s="179"/>
      <c r="BV1361" s="180"/>
      <c r="BW1361" s="181"/>
      <c r="BX1361" s="177"/>
      <c r="BY1361"/>
      <c r="CA1361"/>
    </row>
    <row r="1362" spans="2:79" ht="18.75">
      <c r="B1362" s="1170" t="s">
        <v>4231</v>
      </c>
      <c r="C1362" s="335"/>
      <c r="D1362" s="1170" t="s">
        <v>11</v>
      </c>
      <c r="E1362" s="1170" t="s">
        <v>4215</v>
      </c>
      <c r="F1362" s="1170" t="s">
        <v>619</v>
      </c>
      <c r="G1362" s="1172" t="s">
        <v>865</v>
      </c>
      <c r="H1362" s="1172" t="s">
        <v>34</v>
      </c>
      <c r="I1362" s="1172" t="s">
        <v>1303</v>
      </c>
      <c r="J1362" s="1172" t="s">
        <v>611</v>
      </c>
      <c r="K1362" s="1172" t="s">
        <v>49</v>
      </c>
      <c r="L1362" s="740" t="s">
        <v>1414</v>
      </c>
      <c r="M1362" s="740" t="s">
        <v>1411</v>
      </c>
      <c r="N1362" s="1172" t="s">
        <v>4232</v>
      </c>
      <c r="O1362" s="1172" t="s">
        <v>1414</v>
      </c>
      <c r="P1362" s="783">
        <v>44207</v>
      </c>
      <c r="Q1362" s="741">
        <v>763.05269999999996</v>
      </c>
      <c r="R1362" s="741">
        <v>562.26550580912885</v>
      </c>
      <c r="S1362" s="784">
        <v>3</v>
      </c>
      <c r="T1362" s="742">
        <v>-1.8776469674009588E-2</v>
      </c>
      <c r="U1362" s="743"/>
      <c r="V1362" s="742">
        <v>1.660544457304014E-2</v>
      </c>
      <c r="W1362" s="743"/>
      <c r="X1362" s="742">
        <v>6.4763612813258931E-3</v>
      </c>
      <c r="Y1362" s="743"/>
      <c r="Z1362" s="742"/>
      <c r="AA1362" s="743"/>
      <c r="AB1362" s="742">
        <v>3.5245606793237974E-2</v>
      </c>
      <c r="AC1362" s="744">
        <v>0.58964300000000003</v>
      </c>
      <c r="AD1362" s="785"/>
      <c r="AE1362" s="1178" t="s">
        <v>4233</v>
      </c>
      <c r="AF1362" s="786" t="s">
        <v>4234</v>
      </c>
      <c r="AG1362" s="787" t="s">
        <v>4235</v>
      </c>
      <c r="AH1362" s="787" t="s">
        <v>1414</v>
      </c>
      <c r="AI1362" s="787">
        <v>1000</v>
      </c>
      <c r="AJ1362" s="787">
        <v>500</v>
      </c>
      <c r="AK1362" s="787"/>
      <c r="AL1362" s="742"/>
      <c r="AM1362" s="742">
        <v>0</v>
      </c>
      <c r="AN1362" s="743" t="s">
        <v>1414</v>
      </c>
      <c r="AO1362" s="1172" t="s">
        <v>1414</v>
      </c>
      <c r="AP1362" s="1178" t="s">
        <v>1414</v>
      </c>
      <c r="AQ1362" s="745" t="s">
        <v>1414</v>
      </c>
      <c r="AR1362" s="742">
        <v>0</v>
      </c>
      <c r="AS1362" s="742">
        <v>0</v>
      </c>
      <c r="AT1362" s="742" t="s">
        <v>1414</v>
      </c>
      <c r="AU1362" s="742" t="s">
        <v>4169</v>
      </c>
      <c r="AX1362"/>
      <c r="AY1362" s="190"/>
      <c r="AZ1362" s="176"/>
      <c r="BA1362" s="176"/>
      <c r="BB1362" s="176"/>
      <c r="BC1362" s="751"/>
      <c r="BD1362" s="176"/>
      <c r="BE1362" s="176"/>
      <c r="BF1362" s="176"/>
      <c r="BG1362" s="176"/>
      <c r="BH1362" s="751"/>
      <c r="BI1362" s="178"/>
      <c r="BJ1362" s="191"/>
      <c r="BK1362" s="191"/>
      <c r="BL1362" s="191"/>
      <c r="BM1362" s="178"/>
      <c r="BN1362" s="178"/>
      <c r="BO1362" s="178"/>
      <c r="BP1362" s="178"/>
      <c r="BQ1362" s="178"/>
      <c r="BR1362" s="178"/>
      <c r="BS1362" s="178"/>
      <c r="BT1362" s="178"/>
      <c r="BU1362" s="179"/>
      <c r="BV1362" s="180"/>
      <c r="BW1362" s="181"/>
      <c r="BX1362" s="177"/>
      <c r="BY1362"/>
      <c r="CA1362"/>
    </row>
    <row r="1363" spans="2:79" ht="18.75">
      <c r="B1363" s="1170" t="s">
        <v>4170</v>
      </c>
      <c r="C1363" s="335"/>
      <c r="D1363" s="1170" t="s">
        <v>11</v>
      </c>
      <c r="E1363" s="1170" t="s">
        <v>4215</v>
      </c>
      <c r="F1363" s="1170" t="s">
        <v>663</v>
      </c>
      <c r="G1363" s="1172" t="s">
        <v>865</v>
      </c>
      <c r="H1363" s="1172" t="s">
        <v>34</v>
      </c>
      <c r="I1363" s="1172" t="s">
        <v>1318</v>
      </c>
      <c r="J1363" s="1172" t="s">
        <v>611</v>
      </c>
      <c r="K1363" s="1172" t="s">
        <v>49</v>
      </c>
      <c r="L1363" s="740" t="s">
        <v>1414</v>
      </c>
      <c r="M1363" s="740" t="s">
        <v>1411</v>
      </c>
      <c r="N1363" s="1172" t="s">
        <v>4171</v>
      </c>
      <c r="O1363" s="1172" t="s">
        <v>1414</v>
      </c>
      <c r="P1363" s="783">
        <v>37757</v>
      </c>
      <c r="Q1363" s="741">
        <v>1587.49</v>
      </c>
      <c r="R1363" s="741">
        <v>56.369918699186982</v>
      </c>
      <c r="S1363" s="784">
        <v>3</v>
      </c>
      <c r="T1363" s="742">
        <v>2.2612085769981194E-2</v>
      </c>
      <c r="U1363" s="743"/>
      <c r="V1363" s="742">
        <v>-6.1538461538460876E-2</v>
      </c>
      <c r="W1363" s="743"/>
      <c r="X1363" s="742">
        <v>-9.2701487374610592E-2</v>
      </c>
      <c r="Y1363" s="743"/>
      <c r="Z1363" s="742">
        <v>0.1399391568883086</v>
      </c>
      <c r="AA1363" s="743"/>
      <c r="AB1363" s="742">
        <v>6.9241017111294947E-2</v>
      </c>
      <c r="AC1363" s="744">
        <v>-1.6136699999999999</v>
      </c>
      <c r="AD1363" s="785"/>
      <c r="AE1363" s="1178" t="s">
        <v>4172</v>
      </c>
      <c r="AF1363" s="786" t="s">
        <v>1414</v>
      </c>
      <c r="AG1363" s="787" t="s">
        <v>4173</v>
      </c>
      <c r="AH1363" s="787" t="s">
        <v>1414</v>
      </c>
      <c r="AI1363" s="787">
        <v>5000</v>
      </c>
      <c r="AJ1363" s="787">
        <v>1000</v>
      </c>
      <c r="AK1363" s="787"/>
      <c r="AL1363" s="742">
        <v>1.4614E-2</v>
      </c>
      <c r="AM1363" s="742"/>
      <c r="AN1363" s="743" t="s">
        <v>4174</v>
      </c>
      <c r="AO1363" s="1172" t="s">
        <v>1414</v>
      </c>
      <c r="AP1363" s="1178" t="s">
        <v>1414</v>
      </c>
      <c r="AQ1363" s="745" t="s">
        <v>1414</v>
      </c>
      <c r="AR1363" s="742">
        <v>0</v>
      </c>
      <c r="AS1363" s="742">
        <v>0</v>
      </c>
      <c r="AT1363" s="742" t="s">
        <v>1414</v>
      </c>
      <c r="AU1363" s="742" t="s">
        <v>4169</v>
      </c>
      <c r="AX1363"/>
      <c r="AY1363" s="190"/>
      <c r="AZ1363" s="176"/>
      <c r="BA1363" s="176"/>
      <c r="BB1363" s="176"/>
      <c r="BC1363" s="751"/>
      <c r="BD1363" s="176"/>
      <c r="BE1363" s="176"/>
      <c r="BF1363" s="176"/>
      <c r="BG1363" s="176"/>
      <c r="BH1363" s="751"/>
      <c r="BI1363" s="178"/>
      <c r="BJ1363" s="191"/>
      <c r="BK1363" s="191"/>
      <c r="BL1363" s="191"/>
      <c r="BM1363" s="178"/>
      <c r="BN1363" s="178"/>
      <c r="BO1363" s="178"/>
      <c r="BP1363" s="178"/>
      <c r="BQ1363" s="178"/>
      <c r="BR1363" s="178"/>
      <c r="BS1363" s="178"/>
      <c r="BT1363" s="178"/>
      <c r="BU1363" s="179"/>
      <c r="BV1363" s="180"/>
      <c r="BW1363" s="181"/>
      <c r="BX1363" s="177"/>
      <c r="BY1363"/>
      <c r="CA1363"/>
    </row>
    <row r="1364" spans="2:79" ht="18.75">
      <c r="B1364" s="1170" t="s">
        <v>4175</v>
      </c>
      <c r="C1364" s="335"/>
      <c r="D1364" s="1170" t="s">
        <v>14</v>
      </c>
      <c r="E1364" s="1170" t="s">
        <v>607</v>
      </c>
      <c r="F1364" s="1170" t="s">
        <v>1316</v>
      </c>
      <c r="G1364" s="1172" t="s">
        <v>34</v>
      </c>
      <c r="H1364" s="1172" t="s">
        <v>1414</v>
      </c>
      <c r="I1364" s="1172" t="s">
        <v>1414</v>
      </c>
      <c r="J1364" s="1172" t="s">
        <v>611</v>
      </c>
      <c r="K1364" s="1172" t="s">
        <v>49</v>
      </c>
      <c r="L1364" s="740" t="s">
        <v>1414</v>
      </c>
      <c r="M1364" s="740" t="s">
        <v>1411</v>
      </c>
      <c r="N1364" s="1172" t="s">
        <v>4176</v>
      </c>
      <c r="O1364" s="1172" t="s">
        <v>1414</v>
      </c>
      <c r="P1364" s="783">
        <v>39998</v>
      </c>
      <c r="Q1364" s="741">
        <v>7670.98</v>
      </c>
      <c r="R1364" s="741">
        <v>7714.0705020920486</v>
      </c>
      <c r="S1364" s="784">
        <v>3</v>
      </c>
      <c r="T1364" s="742">
        <v>5.5017605633803424E-2</v>
      </c>
      <c r="U1364" s="743"/>
      <c r="V1364" s="742">
        <v>-7.5632597310883787E-2</v>
      </c>
      <c r="W1364" s="743"/>
      <c r="X1364" s="742">
        <v>-2.8995367336172029E-2</v>
      </c>
      <c r="Y1364" s="743"/>
      <c r="Z1364" s="742">
        <v>0.36709907622999127</v>
      </c>
      <c r="AA1364" s="743"/>
      <c r="AB1364" s="742">
        <v>0.23078454118044037</v>
      </c>
      <c r="AC1364" s="744">
        <v>-0.70334799999999997</v>
      </c>
      <c r="AD1364" s="785"/>
      <c r="AE1364" s="1178" t="s">
        <v>4177</v>
      </c>
      <c r="AF1364" s="786" t="s">
        <v>4178</v>
      </c>
      <c r="AG1364" s="787" t="s">
        <v>4179</v>
      </c>
      <c r="AH1364" s="787" t="s">
        <v>1414</v>
      </c>
      <c r="AI1364" s="787">
        <v>3000</v>
      </c>
      <c r="AJ1364" s="787">
        <v>750</v>
      </c>
      <c r="AK1364" s="787"/>
      <c r="AL1364" s="742">
        <v>1.89E-2</v>
      </c>
      <c r="AM1364" s="742"/>
      <c r="AN1364" s="743" t="s">
        <v>4180</v>
      </c>
      <c r="AO1364" s="1172" t="s">
        <v>1414</v>
      </c>
      <c r="AP1364" s="1178" t="s">
        <v>1414</v>
      </c>
      <c r="AQ1364" s="745" t="s">
        <v>1414</v>
      </c>
      <c r="AR1364" s="742">
        <v>0</v>
      </c>
      <c r="AS1364" s="742">
        <v>0</v>
      </c>
      <c r="AT1364" s="742" t="s">
        <v>1414</v>
      </c>
      <c r="AU1364" s="742" t="s">
        <v>4169</v>
      </c>
      <c r="AX1364"/>
      <c r="AY1364" s="190"/>
      <c r="AZ1364" s="176"/>
      <c r="BA1364" s="176"/>
      <c r="BB1364" s="176"/>
      <c r="BC1364" s="751"/>
      <c r="BD1364" s="176"/>
      <c r="BE1364" s="176"/>
      <c r="BF1364" s="176"/>
      <c r="BG1364" s="176"/>
      <c r="BH1364" s="751"/>
      <c r="BI1364" s="178"/>
      <c r="BJ1364" s="191"/>
      <c r="BK1364" s="191"/>
      <c r="BL1364" s="191"/>
      <c r="BM1364" s="178"/>
      <c r="BN1364" s="178"/>
      <c r="BO1364" s="178"/>
      <c r="BP1364" s="178"/>
      <c r="BQ1364" s="178"/>
      <c r="BR1364" s="178"/>
      <c r="BS1364" s="178"/>
      <c r="BT1364" s="178"/>
      <c r="BU1364" s="179"/>
      <c r="BV1364" s="180"/>
      <c r="BW1364" s="181"/>
      <c r="BX1364" s="177"/>
      <c r="BY1364"/>
      <c r="CA1364"/>
    </row>
    <row r="1365" spans="2:79" ht="18.75">
      <c r="B1365" s="1170" t="s">
        <v>4181</v>
      </c>
      <c r="C1365" s="335"/>
      <c r="D1365" s="1170" t="s">
        <v>11</v>
      </c>
      <c r="E1365" s="1170" t="s">
        <v>4215</v>
      </c>
      <c r="F1365" s="1170" t="s">
        <v>663</v>
      </c>
      <c r="G1365" s="1172" t="s">
        <v>865</v>
      </c>
      <c r="H1365" s="1172" t="s">
        <v>34</v>
      </c>
      <c r="I1365" s="1172" t="s">
        <v>1318</v>
      </c>
      <c r="J1365" s="1172" t="s">
        <v>696</v>
      </c>
      <c r="K1365" s="1172" t="s">
        <v>49</v>
      </c>
      <c r="L1365" s="740" t="s">
        <v>1414</v>
      </c>
      <c r="M1365" s="740" t="s">
        <v>1411</v>
      </c>
      <c r="N1365" s="1172" t="s">
        <v>4182</v>
      </c>
      <c r="O1365" s="1172" t="s">
        <v>1414</v>
      </c>
      <c r="P1365" s="783">
        <v>40680</v>
      </c>
      <c r="Q1365" s="741">
        <v>3032.54</v>
      </c>
      <c r="R1365" s="741">
        <v>3077.6971794871793</v>
      </c>
      <c r="S1365" s="784">
        <v>3</v>
      </c>
      <c r="T1365" s="742">
        <v>9.9658703071672239E-3</v>
      </c>
      <c r="U1365" s="743"/>
      <c r="V1365" s="742">
        <v>-3.844537428995054E-2</v>
      </c>
      <c r="W1365" s="743"/>
      <c r="X1365" s="742">
        <v>-0.12121603328359565</v>
      </c>
      <c r="Y1365" s="743"/>
      <c r="Z1365" s="742">
        <v>6.0006607374134768E-2</v>
      </c>
      <c r="AA1365" s="743"/>
      <c r="AB1365" s="742">
        <v>5.1294263143306387E-2</v>
      </c>
      <c r="AC1365" s="744">
        <v>-2.24329</v>
      </c>
      <c r="AD1365" s="785"/>
      <c r="AE1365" s="1178" t="s">
        <v>4183</v>
      </c>
      <c r="AF1365" s="786" t="s">
        <v>4184</v>
      </c>
      <c r="AG1365" s="787" t="s">
        <v>4178</v>
      </c>
      <c r="AH1365" s="787" t="s">
        <v>1414</v>
      </c>
      <c r="AI1365" s="787">
        <v>5000</v>
      </c>
      <c r="AJ1365" s="787">
        <v>0</v>
      </c>
      <c r="AK1365" s="787"/>
      <c r="AL1365" s="742">
        <v>1.4E-2</v>
      </c>
      <c r="AM1365" s="742">
        <v>1.4E-2</v>
      </c>
      <c r="AN1365" s="743" t="s">
        <v>1414</v>
      </c>
      <c r="AO1365" s="1172" t="s">
        <v>1414</v>
      </c>
      <c r="AP1365" s="1178" t="s">
        <v>1414</v>
      </c>
      <c r="AQ1365" s="745" t="s">
        <v>1414</v>
      </c>
      <c r="AR1365" s="742">
        <v>0</v>
      </c>
      <c r="AS1365" s="742">
        <v>0</v>
      </c>
      <c r="AT1365" s="742" t="s">
        <v>1414</v>
      </c>
      <c r="AU1365" s="742" t="s">
        <v>4169</v>
      </c>
      <c r="AX1365"/>
      <c r="AY1365" s="190"/>
      <c r="AZ1365" s="176"/>
      <c r="BA1365" s="176"/>
      <c r="BB1365" s="176"/>
      <c r="BC1365" s="751"/>
      <c r="BD1365" s="176"/>
      <c r="BE1365" s="176"/>
      <c r="BF1365" s="176"/>
      <c r="BG1365" s="176"/>
      <c r="BH1365" s="751"/>
      <c r="BI1365" s="178"/>
      <c r="BJ1365" s="191"/>
      <c r="BK1365" s="191"/>
      <c r="BL1365" s="191"/>
      <c r="BM1365" s="178"/>
      <c r="BN1365" s="178"/>
      <c r="BO1365" s="178"/>
      <c r="BP1365" s="178"/>
      <c r="BQ1365" s="178"/>
      <c r="BR1365" s="178"/>
      <c r="BS1365" s="178"/>
      <c r="BT1365" s="178"/>
      <c r="BU1365" s="179"/>
      <c r="BV1365" s="180"/>
      <c r="BW1365" s="181"/>
      <c r="BX1365" s="177"/>
      <c r="BY1365"/>
      <c r="CA1365"/>
    </row>
    <row r="1366" spans="2:79" ht="18.75">
      <c r="B1366" s="1170" t="s">
        <v>4236</v>
      </c>
      <c r="C1366" s="335"/>
      <c r="D1366" s="1170" t="s">
        <v>14</v>
      </c>
      <c r="E1366" s="1170" t="s">
        <v>607</v>
      </c>
      <c r="F1366" s="1170" t="s">
        <v>1316</v>
      </c>
      <c r="G1366" s="1172" t="s">
        <v>1337</v>
      </c>
      <c r="H1366" s="1172" t="s">
        <v>1414</v>
      </c>
      <c r="I1366" s="1172" t="s">
        <v>1414</v>
      </c>
      <c r="J1366" s="1172" t="s">
        <v>611</v>
      </c>
      <c r="K1366" s="1172" t="s">
        <v>49</v>
      </c>
      <c r="L1366" s="740" t="s">
        <v>1414</v>
      </c>
      <c r="M1366" s="740" t="s">
        <v>1411</v>
      </c>
      <c r="N1366" s="1172" t="s">
        <v>4237</v>
      </c>
      <c r="O1366" s="1172" t="s">
        <v>1414</v>
      </c>
      <c r="P1366" s="783">
        <v>40688</v>
      </c>
      <c r="Q1366" s="741">
        <v>6437.4247999999998</v>
      </c>
      <c r="R1366" s="741">
        <v>7205.3625204917989</v>
      </c>
      <c r="S1366" s="784">
        <v>3</v>
      </c>
      <c r="T1366" s="742">
        <v>3.7266593441080076E-2</v>
      </c>
      <c r="U1366" s="743"/>
      <c r="V1366" s="742">
        <v>-0.12562094000764146</v>
      </c>
      <c r="W1366" s="743"/>
      <c r="X1366" s="742">
        <v>-0.11780057484189299</v>
      </c>
      <c r="Y1366" s="743"/>
      <c r="Z1366" s="742">
        <v>0.39737175873732111</v>
      </c>
      <c r="AA1366" s="743"/>
      <c r="AB1366" s="742">
        <v>0.2004789189934231</v>
      </c>
      <c r="AC1366" s="744">
        <v>-0.94800200000000001</v>
      </c>
      <c r="AD1366" s="785"/>
      <c r="AE1366" s="1178" t="s">
        <v>4238</v>
      </c>
      <c r="AF1366" s="786" t="s">
        <v>4178</v>
      </c>
      <c r="AG1366" s="787" t="s">
        <v>4178</v>
      </c>
      <c r="AH1366" s="787" t="s">
        <v>1414</v>
      </c>
      <c r="AI1366" s="787">
        <v>1000000</v>
      </c>
      <c r="AJ1366" s="787">
        <v>1000</v>
      </c>
      <c r="AK1366" s="787"/>
      <c r="AL1366" s="742">
        <v>8.5000000000000006E-3</v>
      </c>
      <c r="AM1366" s="742"/>
      <c r="AN1366" s="743" t="s">
        <v>4239</v>
      </c>
      <c r="AO1366" s="1172" t="s">
        <v>1414</v>
      </c>
      <c r="AP1366" s="1178" t="s">
        <v>1414</v>
      </c>
      <c r="AQ1366" s="745" t="s">
        <v>1414</v>
      </c>
      <c r="AR1366" s="742">
        <v>0</v>
      </c>
      <c r="AS1366" s="742">
        <v>0</v>
      </c>
      <c r="AT1366" s="742" t="s">
        <v>1414</v>
      </c>
      <c r="AU1366" s="742" t="s">
        <v>4169</v>
      </c>
      <c r="AX1366"/>
      <c r="AY1366" s="190"/>
      <c r="AZ1366" s="176"/>
      <c r="BA1366" s="176"/>
      <c r="BB1366" s="176"/>
      <c r="BC1366" s="751"/>
      <c r="BD1366" s="176"/>
      <c r="BE1366" s="176"/>
      <c r="BF1366" s="176"/>
      <c r="BG1366" s="176"/>
      <c r="BH1366" s="751"/>
      <c r="BI1366" s="178"/>
      <c r="BJ1366" s="191"/>
      <c r="BK1366" s="191"/>
      <c r="BL1366" s="191"/>
      <c r="BM1366" s="178"/>
      <c r="BN1366" s="178"/>
      <c r="BO1366" s="178"/>
      <c r="BP1366" s="178"/>
      <c r="BQ1366" s="178"/>
      <c r="BR1366" s="178"/>
      <c r="BS1366" s="178"/>
      <c r="BT1366" s="178"/>
      <c r="BU1366" s="179"/>
      <c r="BV1366" s="180"/>
      <c r="BW1366" s="181"/>
      <c r="BX1366" s="177"/>
      <c r="BY1366"/>
      <c r="CA1366"/>
    </row>
    <row r="1367" spans="2:79" ht="18.75">
      <c r="B1367" s="1170" t="s">
        <v>4185</v>
      </c>
      <c r="C1367" s="335"/>
      <c r="D1367" s="1170" t="s">
        <v>11</v>
      </c>
      <c r="E1367" s="1170" t="s">
        <v>4215</v>
      </c>
      <c r="F1367" s="1170" t="s">
        <v>663</v>
      </c>
      <c r="G1367" s="1172" t="s">
        <v>865</v>
      </c>
      <c r="H1367" s="1172" t="s">
        <v>34</v>
      </c>
      <c r="I1367" s="1172" t="s">
        <v>1303</v>
      </c>
      <c r="J1367" s="1172" t="s">
        <v>690</v>
      </c>
      <c r="K1367" s="1172" t="s">
        <v>49</v>
      </c>
      <c r="L1367" s="740" t="s">
        <v>1414</v>
      </c>
      <c r="M1367" s="740" t="s">
        <v>1411</v>
      </c>
      <c r="N1367" s="1172" t="s">
        <v>4186</v>
      </c>
      <c r="O1367" s="1172" t="s">
        <v>1414</v>
      </c>
      <c r="P1367" s="783">
        <v>41016</v>
      </c>
      <c r="Q1367" s="741">
        <v>3102.09</v>
      </c>
      <c r="R1367" s="741">
        <v>2392.7145238095241</v>
      </c>
      <c r="S1367" s="784">
        <v>3</v>
      </c>
      <c r="T1367" s="742">
        <v>2.4827586206896068E-2</v>
      </c>
      <c r="U1367" s="743"/>
      <c r="V1367" s="742">
        <v>-8.5991178853250916E-2</v>
      </c>
      <c r="W1367" s="743"/>
      <c r="X1367" s="742">
        <v>-0.14559376227071308</v>
      </c>
      <c r="Y1367" s="743"/>
      <c r="Z1367" s="742">
        <v>-5.7893922993660585E-2</v>
      </c>
      <c r="AA1367" s="743"/>
      <c r="AB1367" s="742">
        <v>8.9715573964118459E-2</v>
      </c>
      <c r="AC1367" s="744">
        <v>-2.3093400000000002</v>
      </c>
      <c r="AD1367" s="785"/>
      <c r="AE1367" s="1178" t="s">
        <v>4187</v>
      </c>
      <c r="AF1367" s="786" t="s">
        <v>4188</v>
      </c>
      <c r="AG1367" s="787" t="s">
        <v>4188</v>
      </c>
      <c r="AH1367" s="787" t="s">
        <v>1414</v>
      </c>
      <c r="AI1367" s="787"/>
      <c r="AJ1367" s="787"/>
      <c r="AK1367" s="787"/>
      <c r="AL1367" s="742">
        <v>2.2499999999999999E-2</v>
      </c>
      <c r="AM1367" s="742">
        <v>0</v>
      </c>
      <c r="AN1367" s="743" t="s">
        <v>4189</v>
      </c>
      <c r="AO1367" s="1172" t="s">
        <v>1414</v>
      </c>
      <c r="AP1367" s="1178" t="s">
        <v>1414</v>
      </c>
      <c r="AQ1367" s="745" t="s">
        <v>1414</v>
      </c>
      <c r="AR1367" s="742">
        <v>0</v>
      </c>
      <c r="AS1367" s="742">
        <v>0</v>
      </c>
      <c r="AT1367" s="742" t="s">
        <v>1414</v>
      </c>
      <c r="AU1367" s="742" t="s">
        <v>4169</v>
      </c>
      <c r="AX1367"/>
      <c r="AY1367" s="190"/>
      <c r="AZ1367" s="176"/>
      <c r="BA1367" s="176"/>
      <c r="BB1367" s="176"/>
      <c r="BC1367" s="751"/>
      <c r="BD1367" s="176"/>
      <c r="BE1367" s="176"/>
      <c r="BF1367" s="176"/>
      <c r="BG1367" s="176"/>
      <c r="BH1367" s="751"/>
      <c r="BI1367" s="178"/>
      <c r="BJ1367" s="191"/>
      <c r="BK1367" s="191"/>
      <c r="BL1367" s="191"/>
      <c r="BM1367" s="178"/>
      <c r="BN1367" s="178"/>
      <c r="BO1367" s="178"/>
      <c r="BP1367" s="178"/>
      <c r="BQ1367" s="178"/>
      <c r="BR1367" s="178"/>
      <c r="BS1367" s="178"/>
      <c r="BT1367" s="178"/>
      <c r="BU1367" s="179"/>
      <c r="BV1367" s="180"/>
      <c r="BW1367" s="181"/>
      <c r="BX1367" s="177"/>
      <c r="BY1367"/>
      <c r="CA1367"/>
    </row>
    <row r="1368" spans="2:79" ht="18.75">
      <c r="B1368" s="1170" t="s">
        <v>4190</v>
      </c>
      <c r="C1368" s="335"/>
      <c r="D1368" s="1170" t="s">
        <v>11</v>
      </c>
      <c r="E1368" s="1170" t="s">
        <v>4215</v>
      </c>
      <c r="F1368" s="1170" t="s">
        <v>663</v>
      </c>
      <c r="G1368" s="1172" t="s">
        <v>865</v>
      </c>
      <c r="H1368" s="1172" t="s">
        <v>1414</v>
      </c>
      <c r="I1368" s="1172" t="s">
        <v>1303</v>
      </c>
      <c r="J1368" s="1172" t="s">
        <v>611</v>
      </c>
      <c r="K1368" s="1172" t="s">
        <v>49</v>
      </c>
      <c r="L1368" s="740" t="s">
        <v>1414</v>
      </c>
      <c r="M1368" s="740" t="s">
        <v>1411</v>
      </c>
      <c r="N1368" s="1172" t="s">
        <v>4191</v>
      </c>
      <c r="O1368" s="1172" t="s">
        <v>1414</v>
      </c>
      <c r="P1368" s="783">
        <v>41129</v>
      </c>
      <c r="Q1368" s="741">
        <v>4608.72</v>
      </c>
      <c r="R1368" s="741">
        <v>4470.2141935483869</v>
      </c>
      <c r="S1368" s="784">
        <v>3</v>
      </c>
      <c r="T1368" s="742">
        <v>2.4754013464525437E-2</v>
      </c>
      <c r="U1368" s="743"/>
      <c r="V1368" s="742">
        <v>-8.1089149143901085E-2</v>
      </c>
      <c r="W1368" s="743"/>
      <c r="X1368" s="742">
        <v>-0.14623759265955127</v>
      </c>
      <c r="Y1368" s="743"/>
      <c r="Z1368" s="742">
        <v>-7.6361799335923575E-2</v>
      </c>
      <c r="AA1368" s="743"/>
      <c r="AB1368" s="742">
        <v>7.6184374432178154E-2</v>
      </c>
      <c r="AC1368" s="744">
        <v>-2.3593299999999999</v>
      </c>
      <c r="AD1368" s="785"/>
      <c r="AE1368" s="1178" t="s">
        <v>4192</v>
      </c>
      <c r="AF1368" s="786" t="s">
        <v>4193</v>
      </c>
      <c r="AG1368" s="787" t="s">
        <v>4194</v>
      </c>
      <c r="AH1368" s="787" t="s">
        <v>1414</v>
      </c>
      <c r="AI1368" s="787">
        <v>35000</v>
      </c>
      <c r="AJ1368" s="787">
        <v>5000</v>
      </c>
      <c r="AK1368" s="787"/>
      <c r="AL1368" s="742">
        <v>0.01</v>
      </c>
      <c r="AM1368" s="742"/>
      <c r="AN1368" s="743" t="s">
        <v>4195</v>
      </c>
      <c r="AO1368" s="1172" t="s">
        <v>1414</v>
      </c>
      <c r="AP1368" s="1178" t="s">
        <v>1414</v>
      </c>
      <c r="AQ1368" s="745" t="s">
        <v>1414</v>
      </c>
      <c r="AR1368" s="742">
        <v>0</v>
      </c>
      <c r="AS1368" s="742">
        <v>0</v>
      </c>
      <c r="AT1368" s="742" t="s">
        <v>1414</v>
      </c>
      <c r="AU1368" s="742" t="s">
        <v>4169</v>
      </c>
      <c r="AX1368"/>
      <c r="AY1368" s="190"/>
      <c r="AZ1368" s="176"/>
      <c r="BA1368" s="176"/>
      <c r="BB1368" s="176"/>
      <c r="BC1368" s="751"/>
      <c r="BD1368" s="176"/>
      <c r="BE1368" s="176"/>
      <c r="BF1368" s="176"/>
      <c r="BG1368" s="176"/>
      <c r="BH1368" s="751"/>
      <c r="BI1368" s="178"/>
      <c r="BJ1368" s="191"/>
      <c r="BK1368" s="191"/>
      <c r="BL1368" s="191"/>
      <c r="BM1368" s="178"/>
      <c r="BN1368" s="178"/>
      <c r="BO1368" s="178"/>
      <c r="BP1368" s="178"/>
      <c r="BQ1368" s="178"/>
      <c r="BR1368" s="178"/>
      <c r="BS1368" s="178"/>
      <c r="BT1368" s="178"/>
      <c r="BU1368" s="179"/>
      <c r="BV1368" s="180"/>
      <c r="BW1368" s="181"/>
      <c r="BX1368" s="177"/>
      <c r="BY1368"/>
      <c r="CA1368"/>
    </row>
    <row r="1369" spans="2:79" ht="18.75">
      <c r="B1369" s="1170" t="s">
        <v>4196</v>
      </c>
      <c r="C1369" s="335"/>
      <c r="D1369" s="1170" t="s">
        <v>11</v>
      </c>
      <c r="E1369" s="1170" t="s">
        <v>4215</v>
      </c>
      <c r="F1369" s="1170" t="s">
        <v>663</v>
      </c>
      <c r="G1369" s="1172" t="s">
        <v>738</v>
      </c>
      <c r="H1369" s="1172" t="s">
        <v>34</v>
      </c>
      <c r="I1369" s="1172" t="s">
        <v>1318</v>
      </c>
      <c r="J1369" s="1172" t="s">
        <v>696</v>
      </c>
      <c r="K1369" s="1172" t="s">
        <v>49</v>
      </c>
      <c r="L1369" s="740" t="s">
        <v>1414</v>
      </c>
      <c r="M1369" s="740" t="s">
        <v>1411</v>
      </c>
      <c r="N1369" s="1172" t="s">
        <v>4197</v>
      </c>
      <c r="O1369" s="1172" t="s">
        <v>1414</v>
      </c>
      <c r="P1369" s="783">
        <v>41612</v>
      </c>
      <c r="Q1369" s="741">
        <v>1074.89985</v>
      </c>
      <c r="R1369" s="741">
        <v>1051.0999412195124</v>
      </c>
      <c r="S1369" s="784">
        <v>3</v>
      </c>
      <c r="T1369" s="742">
        <v>1.4068894952250499E-2</v>
      </c>
      <c r="U1369" s="743"/>
      <c r="V1369" s="742">
        <v>-1.3929193267557705E-2</v>
      </c>
      <c r="W1369" s="743"/>
      <c r="X1369" s="742">
        <v>-6.8676585747846963E-2</v>
      </c>
      <c r="Y1369" s="743"/>
      <c r="Z1369" s="742">
        <v>7.2697754126455072E-2</v>
      </c>
      <c r="AA1369" s="743"/>
      <c r="AB1369" s="742">
        <v>2.3939867023277463E-2</v>
      </c>
      <c r="AC1369" s="744">
        <v>-3.3536600000000001</v>
      </c>
      <c r="AD1369" s="785"/>
      <c r="AE1369" s="1178" t="s">
        <v>4198</v>
      </c>
      <c r="AF1369" s="786" t="s">
        <v>4188</v>
      </c>
      <c r="AG1369" s="787" t="s">
        <v>4188</v>
      </c>
      <c r="AH1369" s="787" t="s">
        <v>1414</v>
      </c>
      <c r="AI1369" s="787">
        <v>100000</v>
      </c>
      <c r="AJ1369" s="787">
        <v>0</v>
      </c>
      <c r="AK1369" s="787"/>
      <c r="AL1369" s="742">
        <v>7.4999999999999997E-3</v>
      </c>
      <c r="AM1369" s="742">
        <v>0</v>
      </c>
      <c r="AN1369" s="743" t="s">
        <v>1414</v>
      </c>
      <c r="AO1369" s="1172" t="s">
        <v>1414</v>
      </c>
      <c r="AP1369" s="1178" t="s">
        <v>1414</v>
      </c>
      <c r="AQ1369" s="745" t="s">
        <v>1414</v>
      </c>
      <c r="AR1369" s="742">
        <v>0</v>
      </c>
      <c r="AS1369" s="742">
        <v>0</v>
      </c>
      <c r="AT1369" s="742" t="s">
        <v>1414</v>
      </c>
      <c r="AU1369" s="742" t="s">
        <v>4169</v>
      </c>
      <c r="AX1369"/>
      <c r="AY1369" s="190"/>
      <c r="AZ1369" s="176"/>
      <c r="BA1369" s="176"/>
      <c r="BB1369" s="176"/>
      <c r="BC1369" s="751"/>
      <c r="BD1369" s="176"/>
      <c r="BE1369" s="176"/>
      <c r="BF1369" s="176"/>
      <c r="BG1369" s="176"/>
      <c r="BH1369" s="751"/>
      <c r="BI1369" s="178"/>
      <c r="BJ1369" s="191"/>
      <c r="BK1369" s="191"/>
      <c r="BL1369" s="191"/>
      <c r="BM1369" s="178"/>
      <c r="BN1369" s="178"/>
      <c r="BO1369" s="178"/>
      <c r="BP1369" s="178"/>
      <c r="BQ1369" s="178"/>
      <c r="BR1369" s="178"/>
      <c r="BS1369" s="178"/>
      <c r="BT1369" s="178"/>
      <c r="BU1369" s="179"/>
      <c r="BV1369" s="180"/>
      <c r="BW1369" s="181"/>
      <c r="BX1369" s="177"/>
      <c r="BY1369"/>
      <c r="CA1369"/>
    </row>
    <row r="1370" spans="2:79" ht="18.75">
      <c r="B1370" s="1170" t="s">
        <v>4240</v>
      </c>
      <c r="C1370" s="335"/>
      <c r="D1370" s="1170" t="s">
        <v>14</v>
      </c>
      <c r="E1370" s="1170" t="s">
        <v>607</v>
      </c>
      <c r="F1370" s="1170" t="s">
        <v>15</v>
      </c>
      <c r="G1370" s="1172" t="s">
        <v>1337</v>
      </c>
      <c r="H1370" s="1172" t="s">
        <v>1414</v>
      </c>
      <c r="I1370" s="1172" t="s">
        <v>1414</v>
      </c>
      <c r="J1370" s="1172" t="s">
        <v>611</v>
      </c>
      <c r="K1370" s="1172" t="s">
        <v>49</v>
      </c>
      <c r="L1370" s="740" t="s">
        <v>1414</v>
      </c>
      <c r="M1370" s="740" t="s">
        <v>1411</v>
      </c>
      <c r="N1370" s="1172" t="s">
        <v>4241</v>
      </c>
      <c r="O1370" s="1172" t="s">
        <v>1414</v>
      </c>
      <c r="P1370" s="783">
        <v>42221</v>
      </c>
      <c r="Q1370" s="741">
        <v>3873.85</v>
      </c>
      <c r="R1370" s="741">
        <v>4688.9190283400821</v>
      </c>
      <c r="S1370" s="784">
        <v>3</v>
      </c>
      <c r="T1370" s="742">
        <v>2.1135646687696852E-2</v>
      </c>
      <c r="U1370" s="743"/>
      <c r="V1370" s="742">
        <v>-8.3480125603140332E-3</v>
      </c>
      <c r="W1370" s="743"/>
      <c r="X1370" s="742">
        <v>-8.727606798346943E-3</v>
      </c>
      <c r="Y1370" s="743"/>
      <c r="Z1370" s="742">
        <v>0.157932391343232</v>
      </c>
      <c r="AA1370" s="743"/>
      <c r="AB1370" s="742">
        <v>7.6719889714435593E-2</v>
      </c>
      <c r="AC1370" s="744">
        <v>-0.45958700000000002</v>
      </c>
      <c r="AD1370" s="785"/>
      <c r="AE1370" s="1178" t="s">
        <v>4172</v>
      </c>
      <c r="AF1370" s="786" t="s">
        <v>4242</v>
      </c>
      <c r="AG1370" s="787" t="s">
        <v>4184</v>
      </c>
      <c r="AH1370" s="787" t="s">
        <v>1414</v>
      </c>
      <c r="AI1370" s="787">
        <v>5000</v>
      </c>
      <c r="AJ1370" s="787">
        <v>1000</v>
      </c>
      <c r="AK1370" s="787"/>
      <c r="AL1370" s="742">
        <v>1.8599999999999998E-2</v>
      </c>
      <c r="AM1370" s="742">
        <v>0</v>
      </c>
      <c r="AN1370" s="743" t="s">
        <v>1414</v>
      </c>
      <c r="AO1370" s="1172" t="s">
        <v>1414</v>
      </c>
      <c r="AP1370" s="1178" t="s">
        <v>1414</v>
      </c>
      <c r="AQ1370" s="745" t="s">
        <v>1414</v>
      </c>
      <c r="AR1370" s="742">
        <v>0</v>
      </c>
      <c r="AS1370" s="742">
        <v>0</v>
      </c>
      <c r="AT1370" s="742" t="s">
        <v>1414</v>
      </c>
      <c r="AU1370" s="742" t="s">
        <v>4169</v>
      </c>
      <c r="AX1370"/>
      <c r="AY1370" s="190"/>
      <c r="AZ1370" s="176"/>
      <c r="BA1370" s="176"/>
      <c r="BB1370" s="176"/>
      <c r="BC1370" s="751"/>
      <c r="BD1370" s="176"/>
      <c r="BE1370" s="176"/>
      <c r="BF1370" s="176"/>
      <c r="BG1370" s="176"/>
      <c r="BH1370" s="751"/>
      <c r="BI1370" s="178"/>
      <c r="BJ1370" s="191"/>
      <c r="BK1370" s="191"/>
      <c r="BL1370" s="191"/>
      <c r="BM1370" s="178"/>
      <c r="BN1370" s="178"/>
      <c r="BO1370" s="178"/>
      <c r="BP1370" s="178"/>
      <c r="BQ1370" s="178"/>
      <c r="BR1370" s="178"/>
      <c r="BS1370" s="178"/>
      <c r="BT1370" s="178"/>
      <c r="BU1370" s="179"/>
      <c r="BV1370" s="180"/>
      <c r="BW1370" s="181"/>
      <c r="BX1370" s="177"/>
      <c r="BY1370"/>
      <c r="CA1370"/>
    </row>
    <row r="1371" spans="2:79" ht="18.75">
      <c r="B1371" s="1170" t="s">
        <v>4243</v>
      </c>
      <c r="C1371" s="335"/>
      <c r="D1371" s="1170" t="s">
        <v>11</v>
      </c>
      <c r="E1371" s="1170" t="s">
        <v>4215</v>
      </c>
      <c r="F1371" s="1170" t="s">
        <v>663</v>
      </c>
      <c r="G1371" s="1172" t="s">
        <v>738</v>
      </c>
      <c r="H1371" s="1172" t="s">
        <v>34</v>
      </c>
      <c r="I1371" s="1172" t="s">
        <v>1303</v>
      </c>
      <c r="J1371" s="1172" t="s">
        <v>611</v>
      </c>
      <c r="K1371" s="1172" t="s">
        <v>49</v>
      </c>
      <c r="L1371" s="740" t="s">
        <v>1414</v>
      </c>
      <c r="M1371" s="740" t="s">
        <v>1411</v>
      </c>
      <c r="N1371" s="1172" t="s">
        <v>4244</v>
      </c>
      <c r="O1371" s="1172" t="s">
        <v>1414</v>
      </c>
      <c r="P1371" s="783">
        <v>42416</v>
      </c>
      <c r="Q1371" s="741">
        <v>2220.4947000000002</v>
      </c>
      <c r="R1371" s="741">
        <v>3123.04080982906</v>
      </c>
      <c r="S1371" s="784">
        <v>3</v>
      </c>
      <c r="T1371" s="742">
        <v>1.7438833940655263E-2</v>
      </c>
      <c r="U1371" s="743"/>
      <c r="V1371" s="742">
        <v>-3.1451887113247423E-3</v>
      </c>
      <c r="W1371" s="743"/>
      <c r="X1371" s="742">
        <v>3.5588131402328749E-2</v>
      </c>
      <c r="Y1371" s="743"/>
      <c r="Z1371" s="742">
        <v>9.5776490375629075E-2</v>
      </c>
      <c r="AA1371" s="743"/>
      <c r="AB1371" s="742">
        <v>4.066920206741443E-2</v>
      </c>
      <c r="AC1371" s="744">
        <v>-0.71474499999999996</v>
      </c>
      <c r="AD1371" s="785"/>
      <c r="AE1371" s="1178" t="s">
        <v>4245</v>
      </c>
      <c r="AF1371" s="786" t="s">
        <v>4178</v>
      </c>
      <c r="AG1371" s="787" t="s">
        <v>4178</v>
      </c>
      <c r="AH1371" s="787" t="s">
        <v>1414</v>
      </c>
      <c r="AI1371" s="787">
        <v>0</v>
      </c>
      <c r="AJ1371" s="787">
        <v>0</v>
      </c>
      <c r="AK1371" s="787"/>
      <c r="AL1371" s="742">
        <v>7.1999999999999998E-3</v>
      </c>
      <c r="AM1371" s="742">
        <v>0</v>
      </c>
      <c r="AN1371" s="743" t="s">
        <v>1414</v>
      </c>
      <c r="AO1371" s="1172" t="s">
        <v>1414</v>
      </c>
      <c r="AP1371" s="1178" t="s">
        <v>1414</v>
      </c>
      <c r="AQ1371" s="745" t="s">
        <v>1414</v>
      </c>
      <c r="AR1371" s="742">
        <v>0</v>
      </c>
      <c r="AS1371" s="742">
        <v>0</v>
      </c>
      <c r="AT1371" s="742" t="s">
        <v>1414</v>
      </c>
      <c r="AU1371" s="742" t="s">
        <v>4169</v>
      </c>
      <c r="AX1371"/>
      <c r="AY1371" s="190"/>
      <c r="AZ1371" s="176"/>
      <c r="BA1371" s="176"/>
      <c r="BB1371" s="176"/>
      <c r="BC1371" s="751"/>
      <c r="BD1371" s="176"/>
      <c r="BE1371" s="176"/>
      <c r="BF1371" s="176"/>
      <c r="BG1371" s="176"/>
      <c r="BH1371" s="751"/>
      <c r="BI1371" s="178"/>
      <c r="BJ1371" s="191"/>
      <c r="BK1371" s="191"/>
      <c r="BL1371" s="191"/>
      <c r="BM1371" s="178"/>
      <c r="BN1371" s="178"/>
      <c r="BO1371" s="178"/>
      <c r="BP1371" s="178"/>
      <c r="BQ1371" s="178"/>
      <c r="BR1371" s="178"/>
      <c r="BS1371" s="178"/>
      <c r="BT1371" s="178"/>
      <c r="BU1371" s="179"/>
      <c r="BV1371" s="180"/>
      <c r="BW1371" s="181"/>
      <c r="BX1371" s="177"/>
      <c r="BY1371"/>
      <c r="CA1371"/>
    </row>
    <row r="1372" spans="2:79" ht="18.75">
      <c r="B1372" s="1170" t="s">
        <v>4246</v>
      </c>
      <c r="C1372" s="335"/>
      <c r="D1372" s="1170" t="s">
        <v>14</v>
      </c>
      <c r="E1372" s="1170" t="s">
        <v>614</v>
      </c>
      <c r="F1372" s="1170" t="s">
        <v>1414</v>
      </c>
      <c r="G1372" s="1172" t="s">
        <v>1414</v>
      </c>
      <c r="H1372" s="1172" t="s">
        <v>1414</v>
      </c>
      <c r="I1372" s="1172" t="s">
        <v>1414</v>
      </c>
      <c r="J1372" s="1172" t="s">
        <v>611</v>
      </c>
      <c r="K1372" s="1172" t="s">
        <v>49</v>
      </c>
      <c r="L1372" s="740" t="s">
        <v>1414</v>
      </c>
      <c r="M1372" s="740" t="s">
        <v>1411</v>
      </c>
      <c r="N1372" s="1172" t="s">
        <v>4247</v>
      </c>
      <c r="O1372" s="1172" t="s">
        <v>1414</v>
      </c>
      <c r="P1372" s="783">
        <v>42689</v>
      </c>
      <c r="Q1372" s="741">
        <v>2429.9</v>
      </c>
      <c r="R1372" s="741">
        <v>3018.1093927125489</v>
      </c>
      <c r="S1372" s="784">
        <v>3</v>
      </c>
      <c r="T1372" s="742">
        <v>1.9895998191272968E-2</v>
      </c>
      <c r="U1372" s="743"/>
      <c r="V1372" s="742">
        <v>1.0151526461148253E-2</v>
      </c>
      <c r="W1372" s="743"/>
      <c r="X1372" s="742">
        <v>2.0742193392669694E-2</v>
      </c>
      <c r="Y1372" s="743"/>
      <c r="Z1372" s="742">
        <v>0.1757602085143366</v>
      </c>
      <c r="AA1372" s="743"/>
      <c r="AB1372" s="742">
        <v>1.6567320260619627E-2</v>
      </c>
      <c r="AC1372" s="744">
        <v>-2.03945</v>
      </c>
      <c r="AD1372" s="785"/>
      <c r="AE1372" s="1178" t="s">
        <v>4248</v>
      </c>
      <c r="AF1372" s="786" t="s">
        <v>4249</v>
      </c>
      <c r="AG1372" s="787" t="s">
        <v>4250</v>
      </c>
      <c r="AH1372" s="787" t="s">
        <v>1414</v>
      </c>
      <c r="AI1372" s="787">
        <v>1000000</v>
      </c>
      <c r="AJ1372" s="787"/>
      <c r="AK1372" s="787"/>
      <c r="AL1372" s="742">
        <v>1.4999999999999999E-4</v>
      </c>
      <c r="AM1372" s="742">
        <v>0.2</v>
      </c>
      <c r="AN1372" s="743" t="s">
        <v>4251</v>
      </c>
      <c r="AO1372" s="1172" t="s">
        <v>1414</v>
      </c>
      <c r="AP1372" s="1178" t="s">
        <v>1414</v>
      </c>
      <c r="AQ1372" s="745" t="s">
        <v>1414</v>
      </c>
      <c r="AR1372" s="742">
        <v>0</v>
      </c>
      <c r="AS1372" s="742">
        <v>0</v>
      </c>
      <c r="AT1372" s="742" t="s">
        <v>1414</v>
      </c>
      <c r="AU1372" s="742" t="s">
        <v>4169</v>
      </c>
      <c r="AX1372"/>
      <c r="AY1372" s="190"/>
      <c r="AZ1372" s="176"/>
      <c r="BA1372" s="176"/>
      <c r="BB1372" s="176"/>
      <c r="BC1372" s="751"/>
      <c r="BD1372" s="176"/>
      <c r="BE1372" s="176"/>
      <c r="BF1372" s="176"/>
      <c r="BG1372" s="176"/>
      <c r="BH1372" s="751"/>
      <c r="BI1372" s="178"/>
      <c r="BJ1372" s="191"/>
      <c r="BK1372" s="191"/>
      <c r="BL1372" s="191"/>
      <c r="BM1372" s="178"/>
      <c r="BN1372" s="178"/>
      <c r="BO1372" s="178"/>
      <c r="BP1372" s="178"/>
      <c r="BQ1372" s="178"/>
      <c r="BR1372" s="178"/>
      <c r="BS1372" s="178"/>
      <c r="BT1372" s="178"/>
      <c r="BU1372" s="179"/>
      <c r="BV1372" s="180"/>
      <c r="BW1372" s="181"/>
      <c r="BX1372" s="177"/>
      <c r="BY1372"/>
      <c r="CA1372"/>
    </row>
    <row r="1373" spans="2:79" ht="18.75">
      <c r="B1373" s="1170" t="s">
        <v>4252</v>
      </c>
      <c r="C1373" s="335"/>
      <c r="D1373" s="1170" t="s">
        <v>14</v>
      </c>
      <c r="E1373" s="1170" t="s">
        <v>607</v>
      </c>
      <c r="F1373" s="1170" t="s">
        <v>1414</v>
      </c>
      <c r="G1373" s="1172" t="s">
        <v>1414</v>
      </c>
      <c r="H1373" s="1172" t="s">
        <v>1414</v>
      </c>
      <c r="I1373" s="1172" t="s">
        <v>1414</v>
      </c>
      <c r="J1373" s="1172" t="s">
        <v>696</v>
      </c>
      <c r="K1373" s="1172" t="s">
        <v>49</v>
      </c>
      <c r="L1373" s="740" t="s">
        <v>1414</v>
      </c>
      <c r="M1373" s="740" t="s">
        <v>1411</v>
      </c>
      <c r="N1373" s="1172" t="s">
        <v>4253</v>
      </c>
      <c r="O1373" s="1172" t="s">
        <v>1414</v>
      </c>
      <c r="P1373" s="783">
        <v>42732</v>
      </c>
      <c r="Q1373" s="741">
        <v>11384.59</v>
      </c>
      <c r="R1373" s="741">
        <v>9862.1730120481898</v>
      </c>
      <c r="S1373" s="784">
        <v>2</v>
      </c>
      <c r="T1373" s="742">
        <v>2.8503562945368932E-2</v>
      </c>
      <c r="U1373" s="743"/>
      <c r="V1373" s="742">
        <v>-0.17049808429118618</v>
      </c>
      <c r="W1373" s="743"/>
      <c r="X1373" s="742">
        <v>-0.27993348115299177</v>
      </c>
      <c r="Y1373" s="743"/>
      <c r="Z1373" s="742">
        <v>0.24068767908309718</v>
      </c>
      <c r="AA1373" s="743"/>
      <c r="AB1373" s="742">
        <v>0.1636192008616299</v>
      </c>
      <c r="AC1373" s="744">
        <v>-1.02658998966217</v>
      </c>
      <c r="AD1373" s="785"/>
      <c r="AE1373" s="1178" t="s">
        <v>4254</v>
      </c>
      <c r="AF1373" s="786" t="s">
        <v>4255</v>
      </c>
      <c r="AG1373" s="787" t="s">
        <v>4256</v>
      </c>
      <c r="AH1373" s="787" t="s">
        <v>1414</v>
      </c>
      <c r="AI1373" s="787">
        <v>500000</v>
      </c>
      <c r="AJ1373" s="787">
        <v>0</v>
      </c>
      <c r="AK1373" s="787"/>
      <c r="AL1373" s="742">
        <v>9.7999999999999997E-3</v>
      </c>
      <c r="AM1373" s="742"/>
      <c r="AN1373" s="743" t="s">
        <v>4257</v>
      </c>
      <c r="AO1373" s="1172" t="s">
        <v>1414</v>
      </c>
      <c r="AP1373" s="1178" t="s">
        <v>1414</v>
      </c>
      <c r="AQ1373" s="745" t="s">
        <v>1414</v>
      </c>
      <c r="AR1373" s="742">
        <v>0</v>
      </c>
      <c r="AS1373" s="742">
        <v>0</v>
      </c>
      <c r="AT1373" s="742" t="s">
        <v>1414</v>
      </c>
      <c r="AU1373" s="742" t="s">
        <v>4169</v>
      </c>
      <c r="AX1373"/>
      <c r="AY1373" s="190"/>
      <c r="AZ1373" s="176"/>
      <c r="BA1373" s="176"/>
      <c r="BB1373" s="176"/>
      <c r="BC1373" s="751"/>
      <c r="BD1373" s="176"/>
      <c r="BE1373" s="176"/>
      <c r="BF1373" s="176"/>
      <c r="BG1373" s="176"/>
      <c r="BH1373" s="751"/>
      <c r="BI1373" s="178"/>
      <c r="BJ1373" s="191"/>
      <c r="BK1373" s="191"/>
      <c r="BL1373" s="191"/>
      <c r="BM1373" s="178"/>
      <c r="BN1373" s="178"/>
      <c r="BO1373" s="178"/>
      <c r="BP1373" s="178"/>
      <c r="BQ1373" s="178"/>
      <c r="BR1373" s="178"/>
      <c r="BS1373" s="178"/>
      <c r="BT1373" s="178"/>
      <c r="BU1373" s="179"/>
      <c r="BV1373" s="180"/>
      <c r="BW1373" s="181"/>
      <c r="BX1373" s="177"/>
      <c r="BY1373"/>
      <c r="CA1373"/>
    </row>
    <row r="1374" spans="2:79" ht="18.75">
      <c r="B1374" s="1170" t="s">
        <v>4199</v>
      </c>
      <c r="C1374" s="335"/>
      <c r="D1374" s="1170" t="s">
        <v>11</v>
      </c>
      <c r="E1374" s="1170" t="s">
        <v>4215</v>
      </c>
      <c r="F1374" s="1170" t="s">
        <v>619</v>
      </c>
      <c r="G1374" s="1172" t="s">
        <v>738</v>
      </c>
      <c r="H1374" s="1172" t="s">
        <v>34</v>
      </c>
      <c r="I1374" s="1172" t="s">
        <v>1303</v>
      </c>
      <c r="J1374" s="1172" t="s">
        <v>690</v>
      </c>
      <c r="K1374" s="1172" t="s">
        <v>49</v>
      </c>
      <c r="L1374" s="740" t="s">
        <v>1414</v>
      </c>
      <c r="M1374" s="740" t="s">
        <v>1411</v>
      </c>
      <c r="N1374" s="1172" t="s">
        <v>4200</v>
      </c>
      <c r="O1374" s="1172" t="s">
        <v>1414</v>
      </c>
      <c r="P1374" s="783">
        <v>34277</v>
      </c>
      <c r="Q1374" s="741">
        <v>48623.51</v>
      </c>
      <c r="R1374" s="741">
        <v>52835.519879518048</v>
      </c>
      <c r="S1374" s="784">
        <v>2</v>
      </c>
      <c r="T1374" s="742">
        <v>2.6041666666662966E-3</v>
      </c>
      <c r="U1374" s="743"/>
      <c r="V1374" s="742">
        <v>-3.9900249376559893E-2</v>
      </c>
      <c r="W1374" s="743"/>
      <c r="X1374" s="742">
        <v>-8.5510688836106019E-2</v>
      </c>
      <c r="Y1374" s="743"/>
      <c r="Z1374" s="742">
        <v>-2.5316455696203777E-2</v>
      </c>
      <c r="AA1374" s="743"/>
      <c r="AB1374" s="742">
        <v>3.1740768953855761E-2</v>
      </c>
      <c r="AC1374" s="744">
        <v>-2.9803199768066402</v>
      </c>
      <c r="AD1374" s="785"/>
      <c r="AE1374" s="1178" t="s">
        <v>4201</v>
      </c>
      <c r="AF1374" s="786" t="s">
        <v>4201</v>
      </c>
      <c r="AG1374" s="787" t="s">
        <v>4202</v>
      </c>
      <c r="AH1374" s="787" t="s">
        <v>1414</v>
      </c>
      <c r="AI1374" s="787">
        <v>1500</v>
      </c>
      <c r="AJ1374" s="787">
        <v>0</v>
      </c>
      <c r="AK1374" s="787"/>
      <c r="AL1374" s="742">
        <v>5.7999999999999996E-3</v>
      </c>
      <c r="AM1374" s="742">
        <v>0</v>
      </c>
      <c r="AN1374" s="743" t="s">
        <v>4203</v>
      </c>
      <c r="AO1374" s="1172" t="s">
        <v>1414</v>
      </c>
      <c r="AP1374" s="1178" t="s">
        <v>1414</v>
      </c>
      <c r="AQ1374" s="745" t="s">
        <v>1414</v>
      </c>
      <c r="AR1374" s="742">
        <v>0</v>
      </c>
      <c r="AS1374" s="742">
        <v>0</v>
      </c>
      <c r="AT1374" s="742" t="s">
        <v>1414</v>
      </c>
      <c r="AU1374" s="742" t="s">
        <v>4169</v>
      </c>
      <c r="AX1374"/>
      <c r="AY1374" s="190"/>
      <c r="AZ1374" s="176"/>
      <c r="BA1374" s="176"/>
      <c r="BB1374" s="176"/>
      <c r="BC1374" s="751"/>
      <c r="BD1374" s="176"/>
      <c r="BE1374" s="176"/>
      <c r="BF1374" s="176"/>
      <c r="BG1374" s="176"/>
      <c r="BH1374" s="751"/>
      <c r="BI1374" s="178"/>
      <c r="BJ1374" s="191"/>
      <c r="BK1374" s="191"/>
      <c r="BL1374" s="191"/>
      <c r="BM1374" s="178"/>
      <c r="BN1374" s="178"/>
      <c r="BO1374" s="178"/>
      <c r="BP1374" s="178"/>
      <c r="BQ1374" s="178"/>
      <c r="BR1374" s="178"/>
      <c r="BS1374" s="178"/>
      <c r="BT1374" s="178"/>
      <c r="BU1374" s="179"/>
      <c r="BV1374" s="180"/>
      <c r="BW1374" s="181"/>
      <c r="BX1374" s="177"/>
      <c r="BY1374"/>
      <c r="CA1374"/>
    </row>
    <row r="1375" spans="2:79" ht="18.75">
      <c r="B1375" s="1170" t="s">
        <v>4204</v>
      </c>
      <c r="C1375" s="335"/>
      <c r="D1375" s="1170" t="s">
        <v>11</v>
      </c>
      <c r="E1375" s="1170" t="s">
        <v>661</v>
      </c>
      <c r="F1375" s="1170" t="s">
        <v>1414</v>
      </c>
      <c r="G1375" s="1172" t="s">
        <v>865</v>
      </c>
      <c r="H1375" s="1172" t="s">
        <v>34</v>
      </c>
      <c r="I1375" s="1172" t="s">
        <v>1303</v>
      </c>
      <c r="J1375" s="1172" t="s">
        <v>611</v>
      </c>
      <c r="K1375" s="1172" t="s">
        <v>49</v>
      </c>
      <c r="L1375" s="740" t="s">
        <v>1414</v>
      </c>
      <c r="M1375" s="740" t="s">
        <v>1414</v>
      </c>
      <c r="N1375" s="1172" t="s">
        <v>4205</v>
      </c>
      <c r="O1375" s="1172" t="s">
        <v>1414</v>
      </c>
      <c r="P1375" s="783">
        <v>35443</v>
      </c>
      <c r="Q1375" s="741">
        <v>55933.17</v>
      </c>
      <c r="R1375" s="741">
        <v>1898.6419678714856</v>
      </c>
      <c r="S1375" s="784">
        <v>2</v>
      </c>
      <c r="T1375" s="742">
        <v>1.5366430260047359E-2</v>
      </c>
      <c r="U1375" s="743"/>
      <c r="V1375" s="742">
        <v>-0.10156946304639025</v>
      </c>
      <c r="W1375" s="743"/>
      <c r="X1375" s="742">
        <v>-0.16292569483834263</v>
      </c>
      <c r="Y1375" s="743"/>
      <c r="Z1375" s="742">
        <v>-0.18440954107348029</v>
      </c>
      <c r="AA1375" s="743"/>
      <c r="AB1375" s="742">
        <v>8.1692877414270643E-2</v>
      </c>
      <c r="AC1375" s="744">
        <v>-2.28307008743286</v>
      </c>
      <c r="AD1375" s="785"/>
      <c r="AE1375" s="1178" t="s">
        <v>4206</v>
      </c>
      <c r="AF1375" s="786" t="s">
        <v>4207</v>
      </c>
      <c r="AG1375" s="787" t="s">
        <v>4202</v>
      </c>
      <c r="AH1375" s="787" t="s">
        <v>1414</v>
      </c>
      <c r="AI1375" s="787">
        <v>1000</v>
      </c>
      <c r="AJ1375" s="787">
        <v>0</v>
      </c>
      <c r="AK1375" s="787"/>
      <c r="AL1375" s="742">
        <v>8.0000000000000002E-3</v>
      </c>
      <c r="AM1375" s="742"/>
      <c r="AN1375" s="743" t="s">
        <v>4189</v>
      </c>
      <c r="AO1375" s="1172" t="s">
        <v>1414</v>
      </c>
      <c r="AP1375" s="1178" t="s">
        <v>1414</v>
      </c>
      <c r="AQ1375" s="745" t="s">
        <v>1414</v>
      </c>
      <c r="AR1375" s="742">
        <v>0</v>
      </c>
      <c r="AS1375" s="742">
        <v>0</v>
      </c>
      <c r="AT1375" s="742" t="s">
        <v>1414</v>
      </c>
      <c r="AU1375" s="742" t="s">
        <v>4169</v>
      </c>
      <c r="AX1375"/>
      <c r="AY1375" s="190"/>
      <c r="AZ1375" s="176"/>
      <c r="BA1375" s="176"/>
      <c r="BB1375" s="176"/>
      <c r="BC1375" s="751"/>
      <c r="BD1375" s="176"/>
      <c r="BE1375" s="176"/>
      <c r="BF1375" s="176"/>
      <c r="BG1375" s="176"/>
      <c r="BH1375" s="751"/>
      <c r="BI1375" s="178"/>
      <c r="BJ1375" s="191"/>
      <c r="BK1375" s="191"/>
      <c r="BL1375" s="191"/>
      <c r="BM1375" s="178"/>
      <c r="BN1375" s="178"/>
      <c r="BO1375" s="178"/>
      <c r="BP1375" s="178"/>
      <c r="BQ1375" s="178"/>
      <c r="BR1375" s="178"/>
      <c r="BS1375" s="178"/>
      <c r="BT1375" s="178"/>
      <c r="BU1375" s="179"/>
      <c r="BV1375" s="180"/>
      <c r="BW1375" s="181"/>
      <c r="BX1375" s="177"/>
      <c r="BY1375"/>
      <c r="CA1375"/>
    </row>
    <row r="1376" spans="2:79" ht="18.75">
      <c r="B1376" s="1170" t="s">
        <v>2702</v>
      </c>
      <c r="C1376" s="335">
        <v>47612737000129</v>
      </c>
      <c r="D1376" s="1170" t="s">
        <v>11</v>
      </c>
      <c r="E1376" s="1170" t="s">
        <v>620</v>
      </c>
      <c r="F1376" s="1170" t="s">
        <v>692</v>
      </c>
      <c r="G1376" s="1172" t="s">
        <v>738</v>
      </c>
      <c r="H1376" s="1172" t="s">
        <v>34</v>
      </c>
      <c r="I1376" s="1172" t="s">
        <v>1303</v>
      </c>
      <c r="J1376" s="1172" t="s">
        <v>608</v>
      </c>
      <c r="K1376" s="1172" t="s">
        <v>48</v>
      </c>
      <c r="L1376" s="740" t="s">
        <v>715</v>
      </c>
      <c r="M1376" s="740" t="s">
        <v>34</v>
      </c>
      <c r="N1376" s="1172" t="s">
        <v>2735</v>
      </c>
      <c r="O1376" s="1172" t="s">
        <v>1320</v>
      </c>
      <c r="P1376" s="783">
        <v>44862</v>
      </c>
      <c r="Q1376" s="741">
        <v>29.351490129999998</v>
      </c>
      <c r="R1376" s="741">
        <v>14.23409399659794</v>
      </c>
      <c r="S1376" s="784">
        <v>31</v>
      </c>
      <c r="T1376" s="742">
        <v>2.8746268695968968E-2</v>
      </c>
      <c r="U1376" s="743">
        <v>0.88440931686671265</v>
      </c>
      <c r="V1376" s="742"/>
      <c r="W1376" s="743"/>
      <c r="X1376" s="742"/>
      <c r="Y1376" s="743"/>
      <c r="Z1376" s="742"/>
      <c r="AA1376" s="743"/>
      <c r="AB1376" s="742">
        <v>8.310941323943723E-3</v>
      </c>
      <c r="AC1376" s="744"/>
      <c r="AD1376" s="785">
        <v>47628885000131</v>
      </c>
      <c r="AE1376" s="1178" t="s">
        <v>2703</v>
      </c>
      <c r="AF1376" s="786" t="s">
        <v>1725</v>
      </c>
      <c r="AG1376" s="787" t="s">
        <v>1428</v>
      </c>
      <c r="AH1376" s="787" t="s">
        <v>1730</v>
      </c>
      <c r="AI1376" s="787">
        <v>500</v>
      </c>
      <c r="AJ1376" s="787">
        <v>0</v>
      </c>
      <c r="AK1376" s="787">
        <v>500</v>
      </c>
      <c r="AL1376" s="742">
        <v>6.7999999999999996E-3</v>
      </c>
      <c r="AM1376" s="742">
        <v>0</v>
      </c>
      <c r="AN1376" s="743" t="s">
        <v>64</v>
      </c>
      <c r="AO1376" s="1172" t="s">
        <v>34</v>
      </c>
      <c r="AP1376" s="1178" t="s">
        <v>1731</v>
      </c>
      <c r="AQ1376" s="745" t="s">
        <v>662</v>
      </c>
      <c r="AR1376" s="742">
        <v>2.5999999999999999E-3</v>
      </c>
      <c r="AS1376" s="742">
        <v>2.5999999999999999E-3</v>
      </c>
      <c r="AT1376" s="742" t="s">
        <v>1414</v>
      </c>
      <c r="AU1376" s="742" t="s">
        <v>2724</v>
      </c>
      <c r="AX1376"/>
      <c r="AY1376" s="190"/>
      <c r="AZ1376" s="176"/>
      <c r="BA1376" s="176"/>
      <c r="BB1376" s="176"/>
      <c r="BC1376" s="751"/>
      <c r="BD1376" s="176"/>
      <c r="BE1376" s="176"/>
      <c r="BF1376" s="176"/>
      <c r="BG1376" s="176"/>
      <c r="BH1376" s="751"/>
      <c r="BI1376" s="178"/>
      <c r="BJ1376" s="191"/>
      <c r="BK1376" s="191"/>
      <c r="BL1376" s="191"/>
      <c r="BM1376" s="178"/>
      <c r="BN1376" s="178"/>
      <c r="BO1376" s="178"/>
      <c r="BP1376" s="178"/>
      <c r="BQ1376" s="178"/>
      <c r="BR1376" s="178"/>
      <c r="BS1376" s="178"/>
      <c r="BT1376" s="178"/>
      <c r="BU1376" s="179"/>
      <c r="BV1376" s="180"/>
      <c r="BW1376" s="181"/>
      <c r="BX1376" s="177"/>
      <c r="BY1376"/>
      <c r="CA1376"/>
    </row>
    <row r="1377" spans="2:79" ht="18.75">
      <c r="B1377" s="1170" t="s">
        <v>646</v>
      </c>
      <c r="C1377" s="335">
        <v>32073525000143</v>
      </c>
      <c r="D1377" s="1170" t="s">
        <v>14</v>
      </c>
      <c r="E1377" s="1170" t="s">
        <v>614</v>
      </c>
      <c r="F1377" s="1170" t="s">
        <v>689</v>
      </c>
      <c r="G1377" s="1172" t="s">
        <v>1414</v>
      </c>
      <c r="H1377" s="1172" t="s">
        <v>865</v>
      </c>
      <c r="I1377" s="1172" t="s">
        <v>34</v>
      </c>
      <c r="J1377" s="1172" t="s">
        <v>608</v>
      </c>
      <c r="K1377" s="1172" t="s">
        <v>48</v>
      </c>
      <c r="L1377" s="740" t="s">
        <v>715</v>
      </c>
      <c r="M1377" s="740" t="s">
        <v>34</v>
      </c>
      <c r="N1377" s="1172" t="s">
        <v>2738</v>
      </c>
      <c r="O1377" s="1172" t="s">
        <v>1320</v>
      </c>
      <c r="P1377" s="783">
        <v>43463</v>
      </c>
      <c r="Q1377" s="741">
        <v>843.49420897000005</v>
      </c>
      <c r="R1377" s="741">
        <v>719.76387567735992</v>
      </c>
      <c r="S1377" s="784">
        <v>32</v>
      </c>
      <c r="T1377" s="742">
        <v>-2.2246138751891964E-2</v>
      </c>
      <c r="U1377" s="743">
        <v>-0.68442595401057449</v>
      </c>
      <c r="V1377" s="742">
        <v>-5.2818304488901902E-3</v>
      </c>
      <c r="W1377" s="743">
        <v>-3.9926659746901551E-2</v>
      </c>
      <c r="X1377" s="742">
        <v>0.20174261371458435</v>
      </c>
      <c r="Y1377" s="743">
        <v>0.98271427416238666</v>
      </c>
      <c r="Z1377" s="742">
        <v>0.92332495629822953</v>
      </c>
      <c r="AA1377" s="743">
        <v>3.9785260423168447</v>
      </c>
      <c r="AB1377" s="742">
        <v>0.14169968201633398</v>
      </c>
      <c r="AC1377" s="744">
        <v>-0.97085710547773874</v>
      </c>
      <c r="AD1377" s="785">
        <v>32071783000190</v>
      </c>
      <c r="AE1377" s="1178" t="s">
        <v>1875</v>
      </c>
      <c r="AF1377" s="786" t="s">
        <v>1725</v>
      </c>
      <c r="AG1377" s="787" t="s">
        <v>1428</v>
      </c>
      <c r="AH1377" s="787" t="s">
        <v>1726</v>
      </c>
      <c r="AI1377" s="787">
        <v>50000</v>
      </c>
      <c r="AJ1377" s="787">
        <v>5000</v>
      </c>
      <c r="AK1377" s="787">
        <v>25000</v>
      </c>
      <c r="AL1377" s="742">
        <v>1.9E-2</v>
      </c>
      <c r="AM1377" s="742">
        <v>0.2</v>
      </c>
      <c r="AN1377" s="743" t="s">
        <v>34</v>
      </c>
      <c r="AO1377" s="1172" t="s">
        <v>34</v>
      </c>
      <c r="AP1377" s="1178" t="s">
        <v>1727</v>
      </c>
      <c r="AQ1377" s="745" t="s">
        <v>659</v>
      </c>
      <c r="AR1377" s="742">
        <v>4.7499999999999999E-3</v>
      </c>
      <c r="AS1377" s="742">
        <v>4.7499999999999999E-3</v>
      </c>
      <c r="AT1377" s="742" t="s">
        <v>1414</v>
      </c>
      <c r="AU1377" s="742" t="s">
        <v>2724</v>
      </c>
      <c r="AX1377"/>
      <c r="AY1377" s="190"/>
      <c r="AZ1377" s="176"/>
      <c r="BA1377" s="176"/>
      <c r="BB1377" s="176"/>
      <c r="BC1377" s="751"/>
      <c r="BD1377" s="176"/>
      <c r="BE1377" s="176"/>
      <c r="BF1377" s="176"/>
      <c r="BG1377" s="176"/>
      <c r="BH1377" s="751"/>
      <c r="BI1377" s="178"/>
      <c r="BJ1377" s="191"/>
      <c r="BK1377" s="191"/>
      <c r="BL1377" s="191"/>
      <c r="BM1377" s="178"/>
      <c r="BN1377" s="178"/>
      <c r="BO1377" s="178"/>
      <c r="BP1377" s="178"/>
      <c r="BQ1377" s="178"/>
      <c r="BR1377" s="178"/>
      <c r="BS1377" s="178"/>
      <c r="BT1377" s="178"/>
      <c r="BU1377" s="179"/>
      <c r="BV1377" s="180"/>
      <c r="BW1377" s="181"/>
      <c r="BX1377" s="177"/>
      <c r="BY1377"/>
      <c r="CA1377"/>
    </row>
    <row r="1378" spans="2:79" ht="18.75">
      <c r="B1378" s="1170" t="s">
        <v>721</v>
      </c>
      <c r="C1378" s="335">
        <v>23565803000199</v>
      </c>
      <c r="D1378" s="1170" t="s">
        <v>13</v>
      </c>
      <c r="E1378" s="1170" t="s">
        <v>615</v>
      </c>
      <c r="F1378" s="1170" t="s">
        <v>619</v>
      </c>
      <c r="G1378" s="1172" t="s">
        <v>34</v>
      </c>
      <c r="H1378" s="1172" t="s">
        <v>1336</v>
      </c>
      <c r="I1378" s="1172" t="s">
        <v>34</v>
      </c>
      <c r="J1378" s="1172" t="s">
        <v>611</v>
      </c>
      <c r="K1378" s="1172" t="s">
        <v>48</v>
      </c>
      <c r="L1378" s="740" t="s">
        <v>715</v>
      </c>
      <c r="M1378" s="740" t="s">
        <v>34</v>
      </c>
      <c r="N1378" s="1172" t="s">
        <v>2743</v>
      </c>
      <c r="O1378" s="1172" t="s">
        <v>1320</v>
      </c>
      <c r="P1378" s="783">
        <v>42368</v>
      </c>
      <c r="Q1378" s="741">
        <v>4194.357446</v>
      </c>
      <c r="R1378" s="741">
        <v>3589.2112590524189</v>
      </c>
      <c r="S1378" s="784">
        <v>30</v>
      </c>
      <c r="T1378" s="742">
        <v>1.0153248979612783E-2</v>
      </c>
      <c r="U1378" s="743">
        <v>0.31237542823414099</v>
      </c>
      <c r="V1378" s="742">
        <v>0.14993394818900763</v>
      </c>
      <c r="W1378" s="743">
        <v>1.1333877131761998</v>
      </c>
      <c r="X1378" s="742">
        <v>0.33342375177250272</v>
      </c>
      <c r="Y1378" s="743">
        <v>1.6241500701243647</v>
      </c>
      <c r="Z1378" s="742">
        <v>0.42921352270182256</v>
      </c>
      <c r="AA1378" s="743">
        <v>1.8494433255979217</v>
      </c>
      <c r="AB1378" s="742">
        <v>3.6390707924921308E-2</v>
      </c>
      <c r="AC1378" s="744">
        <v>0.48489398845466319</v>
      </c>
      <c r="AD1378" s="785">
        <v>21470947000136</v>
      </c>
      <c r="AE1378" s="1178" t="s">
        <v>1875</v>
      </c>
      <c r="AF1378" s="786" t="s">
        <v>1725</v>
      </c>
      <c r="AG1378" s="787" t="s">
        <v>1428</v>
      </c>
      <c r="AH1378" s="787" t="s">
        <v>1730</v>
      </c>
      <c r="AI1378" s="787">
        <v>10000</v>
      </c>
      <c r="AJ1378" s="787">
        <v>10000</v>
      </c>
      <c r="AK1378" s="787">
        <v>10000</v>
      </c>
      <c r="AL1378" s="742">
        <v>1.9E-2</v>
      </c>
      <c r="AM1378" s="742">
        <v>0.2</v>
      </c>
      <c r="AN1378" s="743" t="s">
        <v>64</v>
      </c>
      <c r="AO1378" s="1172" t="s">
        <v>34</v>
      </c>
      <c r="AP1378" s="1178" t="s">
        <v>1742</v>
      </c>
      <c r="AQ1378" s="745" t="s">
        <v>664</v>
      </c>
      <c r="AR1378" s="742">
        <v>3.8E-3</v>
      </c>
      <c r="AS1378" s="742">
        <v>3.8E-3</v>
      </c>
      <c r="AT1378" s="742" t="s">
        <v>1414</v>
      </c>
      <c r="AU1378" s="742" t="s">
        <v>2724</v>
      </c>
      <c r="AX1378"/>
      <c r="AY1378" s="190"/>
      <c r="AZ1378" s="176"/>
      <c r="BA1378" s="176"/>
      <c r="BB1378" s="176"/>
      <c r="BC1378" s="751"/>
      <c r="BD1378" s="176"/>
      <c r="BE1378" s="176"/>
      <c r="BF1378" s="176"/>
      <c r="BG1378" s="176"/>
      <c r="BH1378" s="751"/>
      <c r="BI1378" s="178"/>
      <c r="BJ1378" s="191"/>
      <c r="BK1378" s="191"/>
      <c r="BL1378" s="191"/>
      <c r="BM1378" s="178"/>
      <c r="BN1378" s="178"/>
      <c r="BO1378" s="178"/>
      <c r="BP1378" s="178"/>
      <c r="BQ1378" s="178"/>
      <c r="BR1378" s="178"/>
      <c r="BS1378" s="178"/>
      <c r="BT1378" s="178"/>
      <c r="BU1378" s="179"/>
      <c r="BV1378" s="180"/>
      <c r="BW1378" s="181"/>
      <c r="BX1378" s="177"/>
      <c r="BY1378"/>
      <c r="CA1378"/>
    </row>
    <row r="1379" spans="2:79" ht="18.75">
      <c r="B1379" s="1170" t="s">
        <v>576</v>
      </c>
      <c r="C1379" s="335">
        <v>43096273000194</v>
      </c>
      <c r="D1379" s="1170" t="s">
        <v>14</v>
      </c>
      <c r="E1379" s="1170" t="s">
        <v>607</v>
      </c>
      <c r="F1379" s="1170" t="s">
        <v>1414</v>
      </c>
      <c r="G1379" s="1172" t="s">
        <v>1414</v>
      </c>
      <c r="H1379" s="1172" t="s">
        <v>34</v>
      </c>
      <c r="I1379" s="1172" t="s">
        <v>34</v>
      </c>
      <c r="J1379" s="1172" t="s">
        <v>612</v>
      </c>
      <c r="K1379" s="1172" t="s">
        <v>48</v>
      </c>
      <c r="L1379" s="740" t="s">
        <v>715</v>
      </c>
      <c r="M1379" s="740" t="s">
        <v>1411</v>
      </c>
      <c r="N1379" s="1172" t="s">
        <v>2755</v>
      </c>
      <c r="O1379" s="1172" t="s">
        <v>1320</v>
      </c>
      <c r="P1379" s="783">
        <v>44436</v>
      </c>
      <c r="Q1379" s="741">
        <v>0</v>
      </c>
      <c r="R1379" s="741">
        <v>30.257348484848528</v>
      </c>
      <c r="S1379" s="784">
        <v>212</v>
      </c>
      <c r="T1379" s="742"/>
      <c r="U1379" s="743"/>
      <c r="V1379" s="742">
        <v>-9.8039215686274384E-2</v>
      </c>
      <c r="W1379" s="743">
        <v>-0.74110262425812123</v>
      </c>
      <c r="X1379" s="742"/>
      <c r="Y1379" s="743"/>
      <c r="Z1379" s="742"/>
      <c r="AA1379" s="743"/>
      <c r="AB1379" s="742">
        <v>0.21752255504977114</v>
      </c>
      <c r="AC1379" s="744">
        <v>-1.0588673359145546</v>
      </c>
      <c r="AD1379" s="785">
        <v>0</v>
      </c>
      <c r="AE1379" s="1178" t="s">
        <v>1793</v>
      </c>
      <c r="AF1379" s="786" t="s">
        <v>1741</v>
      </c>
      <c r="AG1379" s="787" t="s">
        <v>1427</v>
      </c>
      <c r="AH1379" s="787" t="s">
        <v>1797</v>
      </c>
      <c r="AI1379" s="787">
        <v>10000</v>
      </c>
      <c r="AJ1379" s="787">
        <v>10000</v>
      </c>
      <c r="AK1379" s="787">
        <v>10000</v>
      </c>
      <c r="AL1379" s="742">
        <v>0</v>
      </c>
      <c r="AM1379" s="742">
        <v>0</v>
      </c>
      <c r="AN1379" s="743" t="s">
        <v>2124</v>
      </c>
      <c r="AO1379" s="1172" t="s">
        <v>34</v>
      </c>
      <c r="AP1379" s="1178" t="s">
        <v>1727</v>
      </c>
      <c r="AQ1379" s="745" t="s">
        <v>687</v>
      </c>
      <c r="AR1379" s="742">
        <v>0</v>
      </c>
      <c r="AS1379" s="742">
        <v>0</v>
      </c>
      <c r="AT1379" s="742" t="s">
        <v>1414</v>
      </c>
      <c r="AU1379" s="742" t="s">
        <v>2724</v>
      </c>
      <c r="AX1379"/>
      <c r="AY1379" s="190"/>
      <c r="AZ1379" s="176"/>
      <c r="BA1379" s="176"/>
      <c r="BB1379" s="176"/>
      <c r="BC1379" s="751"/>
      <c r="BD1379" s="176"/>
      <c r="BE1379" s="176"/>
      <c r="BF1379" s="176"/>
      <c r="BG1379" s="176"/>
      <c r="BH1379" s="751"/>
      <c r="BI1379" s="178"/>
      <c r="BJ1379" s="191"/>
      <c r="BK1379" s="191"/>
      <c r="BL1379" s="191"/>
      <c r="BM1379" s="178"/>
      <c r="BN1379" s="178"/>
      <c r="BO1379" s="178"/>
      <c r="BP1379" s="178"/>
      <c r="BQ1379" s="178"/>
      <c r="BR1379" s="178"/>
      <c r="BS1379" s="178"/>
      <c r="BT1379" s="178"/>
      <c r="BU1379" s="179"/>
      <c r="BV1379" s="180"/>
      <c r="BW1379" s="181"/>
      <c r="BX1379" s="177"/>
      <c r="BY1379"/>
      <c r="CA1379"/>
    </row>
    <row r="1380" spans="2:79" ht="18.75">
      <c r="B1380" s="1170" t="s">
        <v>772</v>
      </c>
      <c r="C1380" s="335">
        <v>37368116000198</v>
      </c>
      <c r="D1380" s="1170" t="s">
        <v>11</v>
      </c>
      <c r="E1380" s="1170" t="s">
        <v>621</v>
      </c>
      <c r="F1380" s="1170" t="s">
        <v>692</v>
      </c>
      <c r="G1380" s="1172" t="s">
        <v>866</v>
      </c>
      <c r="H1380" s="1172" t="s">
        <v>34</v>
      </c>
      <c r="I1380" s="1172" t="s">
        <v>1414</v>
      </c>
      <c r="J1380" s="1172" t="s">
        <v>608</v>
      </c>
      <c r="K1380" s="1172" t="s">
        <v>48</v>
      </c>
      <c r="L1380" s="740" t="s">
        <v>715</v>
      </c>
      <c r="M1380" s="740" t="s">
        <v>34</v>
      </c>
      <c r="N1380" s="1172" t="s">
        <v>2831</v>
      </c>
      <c r="O1380" s="1172" t="s">
        <v>1320</v>
      </c>
      <c r="P1380" s="783">
        <v>44043</v>
      </c>
      <c r="Q1380" s="741">
        <v>29.188736670000001</v>
      </c>
      <c r="R1380" s="741">
        <v>40.073669956572566</v>
      </c>
      <c r="S1380" s="784">
        <v>31</v>
      </c>
      <c r="T1380" s="742">
        <v>1.1278113566246084E-2</v>
      </c>
      <c r="U1380" s="743">
        <v>0.34698307527013422</v>
      </c>
      <c r="V1380" s="742">
        <v>1.1072445850777601E-2</v>
      </c>
      <c r="W1380" s="743">
        <v>8.3699350505065814E-2</v>
      </c>
      <c r="X1380" s="742">
        <v>0.102101398111347</v>
      </c>
      <c r="Y1380" s="743">
        <v>0.49734907012709001</v>
      </c>
      <c r="Z1380" s="742"/>
      <c r="AA1380" s="743"/>
      <c r="AB1380" s="742">
        <v>6.4381343767566324E-2</v>
      </c>
      <c r="AC1380" s="744">
        <v>-1.8827793850878221</v>
      </c>
      <c r="AD1380" s="785">
        <v>37368078000173</v>
      </c>
      <c r="AE1380" s="1178" t="s">
        <v>1750</v>
      </c>
      <c r="AF1380" s="786" t="s">
        <v>1725</v>
      </c>
      <c r="AG1380" s="787" t="s">
        <v>1428</v>
      </c>
      <c r="AH1380" s="787" t="s">
        <v>1730</v>
      </c>
      <c r="AI1380" s="787">
        <v>500</v>
      </c>
      <c r="AJ1380" s="787">
        <v>100</v>
      </c>
      <c r="AK1380" s="787">
        <v>100</v>
      </c>
      <c r="AL1380" s="742">
        <v>0.01</v>
      </c>
      <c r="AM1380" s="742">
        <v>0</v>
      </c>
      <c r="AN1380" s="743" t="s">
        <v>636</v>
      </c>
      <c r="AO1380" s="1172" t="s">
        <v>34</v>
      </c>
      <c r="AP1380" s="1178" t="s">
        <v>1731</v>
      </c>
      <c r="AQ1380" s="745" t="s">
        <v>675</v>
      </c>
      <c r="AR1380" s="742">
        <v>1.8666666666666699E-3</v>
      </c>
      <c r="AS1380" s="742">
        <v>1.8666666666666699E-3</v>
      </c>
      <c r="AT1380" s="742" t="s">
        <v>1414</v>
      </c>
      <c r="AU1380" s="742" t="s">
        <v>2724</v>
      </c>
      <c r="AX1380"/>
      <c r="AY1380" s="190"/>
      <c r="AZ1380" s="176"/>
      <c r="BA1380" s="176"/>
      <c r="BB1380" s="176"/>
      <c r="BC1380" s="751"/>
      <c r="BD1380" s="176"/>
      <c r="BE1380" s="176"/>
      <c r="BF1380" s="176"/>
      <c r="BG1380" s="176"/>
      <c r="BH1380" s="751"/>
      <c r="BI1380" s="178"/>
      <c r="BJ1380" s="191"/>
      <c r="BK1380" s="191"/>
      <c r="BL1380" s="191"/>
      <c r="BM1380" s="178"/>
      <c r="BN1380" s="178"/>
      <c r="BO1380" s="178"/>
      <c r="BP1380" s="178"/>
      <c r="BQ1380" s="178"/>
      <c r="BR1380" s="178"/>
      <c r="BS1380" s="178"/>
      <c r="BT1380" s="178"/>
      <c r="BU1380" s="179"/>
      <c r="BV1380" s="180"/>
      <c r="BW1380" s="181"/>
      <c r="BX1380" s="177"/>
      <c r="BY1380"/>
      <c r="CA1380"/>
    </row>
    <row r="1381" spans="2:79" ht="18.75">
      <c r="B1381" s="1170" t="s">
        <v>773</v>
      </c>
      <c r="C1381" s="335">
        <v>32102131000176</v>
      </c>
      <c r="D1381" s="1170" t="s">
        <v>11</v>
      </c>
      <c r="E1381" s="1170" t="s">
        <v>620</v>
      </c>
      <c r="F1381" s="1170" t="s">
        <v>663</v>
      </c>
      <c r="G1381" s="1172" t="s">
        <v>738</v>
      </c>
      <c r="H1381" s="1172" t="s">
        <v>34</v>
      </c>
      <c r="I1381" s="1172" t="s">
        <v>1414</v>
      </c>
      <c r="J1381" s="1172" t="s">
        <v>608</v>
      </c>
      <c r="K1381" s="1172" t="s">
        <v>48</v>
      </c>
      <c r="L1381" s="740" t="s">
        <v>715</v>
      </c>
      <c r="M1381" s="740" t="s">
        <v>34</v>
      </c>
      <c r="N1381" s="1172" t="s">
        <v>2832</v>
      </c>
      <c r="O1381" s="1172" t="s">
        <v>1320</v>
      </c>
      <c r="P1381" s="783">
        <v>43449</v>
      </c>
      <c r="Q1381" s="741">
        <v>439.26554462000001</v>
      </c>
      <c r="R1381" s="741">
        <v>458.09309662457832</v>
      </c>
      <c r="S1381" s="784">
        <v>61</v>
      </c>
      <c r="T1381" s="742">
        <v>9.8402756948325898E-3</v>
      </c>
      <c r="U1381" s="743">
        <v>0.30274647458045179</v>
      </c>
      <c r="V1381" s="742">
        <v>0.13008747005657129</v>
      </c>
      <c r="W1381" s="743">
        <v>0.98336328750865365</v>
      </c>
      <c r="X1381" s="742">
        <v>0.24987120388617723</v>
      </c>
      <c r="Y1381" s="743">
        <v>1.2171548402187424</v>
      </c>
      <c r="Z1381" s="742">
        <v>0.33553129702959961</v>
      </c>
      <c r="AA1381" s="743">
        <v>1.4457748533046668</v>
      </c>
      <c r="AB1381" s="742">
        <v>8.0554136927979483E-3</v>
      </c>
      <c r="AC1381" s="744">
        <v>-0.27321286130844175</v>
      </c>
      <c r="AD1381" s="785">
        <v>34962302000162</v>
      </c>
      <c r="AE1381" s="1178" t="s">
        <v>1750</v>
      </c>
      <c r="AF1381" s="786" t="s">
        <v>1725</v>
      </c>
      <c r="AG1381" s="787" t="s">
        <v>1428</v>
      </c>
      <c r="AH1381" s="787" t="s">
        <v>1726</v>
      </c>
      <c r="AI1381" s="787">
        <v>1000</v>
      </c>
      <c r="AJ1381" s="787">
        <v>1000</v>
      </c>
      <c r="AK1381" s="787">
        <v>1000</v>
      </c>
      <c r="AL1381" s="742">
        <v>0</v>
      </c>
      <c r="AM1381" s="742">
        <v>0</v>
      </c>
      <c r="AN1381" s="743" t="s">
        <v>64</v>
      </c>
      <c r="AO1381" s="1172" t="s">
        <v>34</v>
      </c>
      <c r="AP1381" s="1178" t="s">
        <v>1731</v>
      </c>
      <c r="AQ1381" s="745" t="s">
        <v>669</v>
      </c>
      <c r="AR1381" s="742">
        <v>1.8666666666666699E-3</v>
      </c>
      <c r="AS1381" s="742">
        <v>1.8666666666666699E-3</v>
      </c>
      <c r="AT1381" s="742" t="s">
        <v>1414</v>
      </c>
      <c r="AU1381" s="742" t="s">
        <v>2724</v>
      </c>
      <c r="AX1381"/>
      <c r="AY1381" s="190"/>
      <c r="AZ1381" s="176"/>
      <c r="BA1381" s="176"/>
      <c r="BB1381" s="176"/>
      <c r="BC1381" s="751"/>
      <c r="BD1381" s="176"/>
      <c r="BE1381" s="176"/>
      <c r="BF1381" s="176"/>
      <c r="BG1381" s="176"/>
      <c r="BH1381" s="751"/>
      <c r="BI1381" s="178"/>
      <c r="BJ1381" s="191"/>
      <c r="BK1381" s="191"/>
      <c r="BL1381" s="191"/>
      <c r="BM1381" s="178"/>
      <c r="BN1381" s="178"/>
      <c r="BO1381" s="178"/>
      <c r="BP1381" s="178"/>
      <c r="BQ1381" s="178"/>
      <c r="BR1381" s="178"/>
      <c r="BS1381" s="178"/>
      <c r="BT1381" s="178"/>
      <c r="BU1381" s="179"/>
      <c r="BV1381" s="180"/>
      <c r="BW1381" s="181"/>
      <c r="BX1381" s="177"/>
      <c r="BY1381"/>
      <c r="CA1381"/>
    </row>
    <row r="1382" spans="2:79" ht="18.75">
      <c r="B1382" s="1170" t="s">
        <v>93</v>
      </c>
      <c r="C1382" s="335">
        <v>3168062000103</v>
      </c>
      <c r="D1382" s="1170" t="s">
        <v>14</v>
      </c>
      <c r="E1382" s="1170" t="s">
        <v>607</v>
      </c>
      <c r="F1382" s="1170" t="s">
        <v>1414</v>
      </c>
      <c r="G1382" s="1172" t="s">
        <v>1414</v>
      </c>
      <c r="H1382" s="1172" t="s">
        <v>34</v>
      </c>
      <c r="I1382" s="1172" t="s">
        <v>34</v>
      </c>
      <c r="J1382" s="1172" t="s">
        <v>608</v>
      </c>
      <c r="K1382" s="1172" t="s">
        <v>48</v>
      </c>
      <c r="L1382" s="740" t="s">
        <v>715</v>
      </c>
      <c r="M1382" s="740" t="s">
        <v>34</v>
      </c>
      <c r="N1382" s="1172" t="s">
        <v>2835</v>
      </c>
      <c r="O1382" s="1172" t="s">
        <v>1320</v>
      </c>
      <c r="P1382" s="783">
        <v>36330</v>
      </c>
      <c r="Q1382" s="741">
        <v>346.672709</v>
      </c>
      <c r="R1382" s="741">
        <v>483.1552937791165</v>
      </c>
      <c r="S1382" s="784">
        <v>3</v>
      </c>
      <c r="T1382" s="742">
        <v>-9.1118275173130314E-2</v>
      </c>
      <c r="U1382" s="743">
        <v>-2.8033499704690965</v>
      </c>
      <c r="V1382" s="742">
        <v>-0.23214985687328982</v>
      </c>
      <c r="W1382" s="743">
        <v>-1.7548780551294141</v>
      </c>
      <c r="X1382" s="742">
        <v>-0.17054055854652816</v>
      </c>
      <c r="Y1382" s="743">
        <v>-0.83072504178220552</v>
      </c>
      <c r="Z1382" s="742">
        <v>0.31052291503552021</v>
      </c>
      <c r="AA1382" s="743">
        <v>1.3380159344527911</v>
      </c>
      <c r="AB1382" s="742">
        <v>0.20560847739406543</v>
      </c>
      <c r="AC1382" s="744">
        <v>-1.772486106472245</v>
      </c>
      <c r="AD1382" s="785">
        <v>36352662000178</v>
      </c>
      <c r="AE1382" s="1178" t="s">
        <v>1750</v>
      </c>
      <c r="AF1382" s="786" t="s">
        <v>1725</v>
      </c>
      <c r="AG1382" s="787" t="s">
        <v>1428</v>
      </c>
      <c r="AH1382" s="787" t="s">
        <v>1730</v>
      </c>
      <c r="AI1382" s="787">
        <v>5000</v>
      </c>
      <c r="AJ1382" s="787">
        <v>1000</v>
      </c>
      <c r="AK1382" s="787">
        <v>1000</v>
      </c>
      <c r="AL1382" s="742">
        <v>0.03</v>
      </c>
      <c r="AM1382" s="742">
        <v>0</v>
      </c>
      <c r="AN1382" s="743" t="s">
        <v>2124</v>
      </c>
      <c r="AO1382" s="1172" t="s">
        <v>34</v>
      </c>
      <c r="AP1382" s="1178" t="s">
        <v>1727</v>
      </c>
      <c r="AQ1382" s="745" t="s">
        <v>667</v>
      </c>
      <c r="AR1382" s="742">
        <v>7.4999999999999997E-3</v>
      </c>
      <c r="AS1382" s="742">
        <v>7.4999999999999997E-3</v>
      </c>
      <c r="AT1382" s="742" t="s">
        <v>1414</v>
      </c>
      <c r="AU1382" s="742" t="s">
        <v>2724</v>
      </c>
      <c r="AX1382"/>
      <c r="AY1382" s="190"/>
      <c r="AZ1382" s="176"/>
      <c r="BA1382" s="176"/>
      <c r="BB1382" s="176"/>
      <c r="BC1382" s="751"/>
      <c r="BD1382" s="176"/>
      <c r="BE1382" s="176"/>
      <c r="BF1382" s="176"/>
      <c r="BG1382" s="176"/>
      <c r="BH1382" s="751"/>
      <c r="BI1382" s="178"/>
      <c r="BJ1382" s="191"/>
      <c r="BK1382" s="191"/>
      <c r="BL1382" s="191"/>
      <c r="BM1382" s="178"/>
      <c r="BN1382" s="178"/>
      <c r="BO1382" s="178"/>
      <c r="BP1382" s="178"/>
      <c r="BQ1382" s="178"/>
      <c r="BR1382" s="178"/>
      <c r="BS1382" s="178"/>
      <c r="BT1382" s="178"/>
      <c r="BU1382" s="179"/>
      <c r="BV1382" s="180"/>
      <c r="BW1382" s="181"/>
      <c r="BX1382" s="177"/>
      <c r="BY1382"/>
      <c r="CA1382"/>
    </row>
    <row r="1383" spans="2:79" ht="18.75">
      <c r="B1383" s="1170" t="s">
        <v>774</v>
      </c>
      <c r="C1383" s="335">
        <v>17414721000140</v>
      </c>
      <c r="D1383" s="1170" t="s">
        <v>13</v>
      </c>
      <c r="E1383" s="1170" t="s">
        <v>615</v>
      </c>
      <c r="F1383" s="1170" t="s">
        <v>619</v>
      </c>
      <c r="G1383" s="1172" t="s">
        <v>34</v>
      </c>
      <c r="H1383" s="1172" t="s">
        <v>1337</v>
      </c>
      <c r="I1383" s="1172" t="s">
        <v>34</v>
      </c>
      <c r="J1383" s="1172" t="s">
        <v>611</v>
      </c>
      <c r="K1383" s="1172" t="s">
        <v>48</v>
      </c>
      <c r="L1383" s="740" t="s">
        <v>715</v>
      </c>
      <c r="M1383" s="740" t="s">
        <v>34</v>
      </c>
      <c r="N1383" s="1172" t="s">
        <v>2839</v>
      </c>
      <c r="O1383" s="1172" t="s">
        <v>1320</v>
      </c>
      <c r="P1383" s="783">
        <v>42187</v>
      </c>
      <c r="Q1383" s="741">
        <v>257.05905100000001</v>
      </c>
      <c r="R1383" s="741">
        <v>599.34709988353393</v>
      </c>
      <c r="S1383" s="784">
        <v>1</v>
      </c>
      <c r="T1383" s="742">
        <v>3.1201796368057311E-2</v>
      </c>
      <c r="U1383" s="743">
        <v>0.95995621910948936</v>
      </c>
      <c r="V1383" s="742">
        <v>-4.1354497627209552E-2</v>
      </c>
      <c r="W1383" s="743">
        <v>-0.31260885250729314</v>
      </c>
      <c r="X1383" s="742">
        <v>7.0361237527433174E-2</v>
      </c>
      <c r="Y1383" s="743">
        <v>0.34273865690945071</v>
      </c>
      <c r="Z1383" s="742">
        <v>0.32136364386019101</v>
      </c>
      <c r="AA1383" s="743">
        <v>1.3847276816577663</v>
      </c>
      <c r="AB1383" s="742">
        <v>0.132229690684771</v>
      </c>
      <c r="AC1383" s="744">
        <v>-1.313190777416013</v>
      </c>
      <c r="AD1383" s="785">
        <v>19736757000176</v>
      </c>
      <c r="AE1383" s="1178" t="s">
        <v>1750</v>
      </c>
      <c r="AF1383" s="786" t="s">
        <v>1725</v>
      </c>
      <c r="AG1383" s="787" t="s">
        <v>1428</v>
      </c>
      <c r="AH1383" s="787" t="s">
        <v>1730</v>
      </c>
      <c r="AI1383" s="787">
        <v>1000</v>
      </c>
      <c r="AJ1383" s="787">
        <v>1000</v>
      </c>
      <c r="AK1383" s="787">
        <v>1000</v>
      </c>
      <c r="AL1383" s="742">
        <v>2.5000000000000001E-2</v>
      </c>
      <c r="AM1383" s="742">
        <v>0.2</v>
      </c>
      <c r="AN1383" s="743" t="s">
        <v>64</v>
      </c>
      <c r="AO1383" s="1172" t="s">
        <v>34</v>
      </c>
      <c r="AP1383" s="1178" t="s">
        <v>1742</v>
      </c>
      <c r="AQ1383" s="745" t="s">
        <v>664</v>
      </c>
      <c r="AR1383" s="742">
        <v>4.6666666666666697E-3</v>
      </c>
      <c r="AS1383" s="742">
        <v>4.6666666666666697E-3</v>
      </c>
      <c r="AT1383" s="742" t="s">
        <v>1414</v>
      </c>
      <c r="AU1383" s="742" t="s">
        <v>2724</v>
      </c>
      <c r="AX1383"/>
      <c r="AY1383" s="190"/>
      <c r="AZ1383" s="176"/>
      <c r="BA1383" s="176"/>
      <c r="BB1383" s="176"/>
      <c r="BC1383" s="751"/>
      <c r="BD1383" s="176"/>
      <c r="BE1383" s="176"/>
      <c r="BF1383" s="176"/>
      <c r="BG1383" s="176"/>
      <c r="BH1383" s="751"/>
      <c r="BI1383" s="178"/>
      <c r="BJ1383" s="191"/>
      <c r="BK1383" s="191"/>
      <c r="BL1383" s="191"/>
      <c r="BM1383" s="178"/>
      <c r="BN1383" s="178"/>
      <c r="BO1383" s="178"/>
      <c r="BP1383" s="178"/>
      <c r="BQ1383" s="178"/>
      <c r="BR1383" s="178"/>
      <c r="BS1383" s="178"/>
      <c r="BT1383" s="178"/>
      <c r="BU1383" s="179"/>
      <c r="BV1383" s="180"/>
      <c r="BW1383" s="181"/>
      <c r="BX1383" s="177"/>
      <c r="BY1383"/>
      <c r="CA1383"/>
    </row>
    <row r="1384" spans="2:79" ht="18.75">
      <c r="B1384" s="1170" t="s">
        <v>775</v>
      </c>
      <c r="C1384" s="335">
        <v>30910553000142</v>
      </c>
      <c r="D1384" s="1170" t="s">
        <v>11</v>
      </c>
      <c r="E1384" s="1170" t="s">
        <v>620</v>
      </c>
      <c r="F1384" s="1170" t="s">
        <v>663</v>
      </c>
      <c r="G1384" s="1172" t="s">
        <v>738</v>
      </c>
      <c r="H1384" s="1172" t="s">
        <v>34</v>
      </c>
      <c r="I1384" s="1172" t="s">
        <v>1414</v>
      </c>
      <c r="J1384" s="1172" t="s">
        <v>608</v>
      </c>
      <c r="K1384" s="1172" t="s">
        <v>48</v>
      </c>
      <c r="L1384" s="740" t="s">
        <v>715</v>
      </c>
      <c r="M1384" s="740" t="s">
        <v>34</v>
      </c>
      <c r="N1384" s="1172" t="s">
        <v>2840</v>
      </c>
      <c r="O1384" s="1172" t="s">
        <v>1320</v>
      </c>
      <c r="P1384" s="783">
        <v>43338</v>
      </c>
      <c r="Q1384" s="741">
        <v>927.95956638999996</v>
      </c>
      <c r="R1384" s="741">
        <v>1250.9832736896781</v>
      </c>
      <c r="S1384" s="784">
        <v>31</v>
      </c>
      <c r="T1384" s="742">
        <v>1.0042230520283857E-2</v>
      </c>
      <c r="U1384" s="743">
        <v>0.30895982808049538</v>
      </c>
      <c r="V1384" s="742">
        <v>0.12228895535249085</v>
      </c>
      <c r="W1384" s="743">
        <v>0.92441239044105605</v>
      </c>
      <c r="X1384" s="742">
        <v>0.23046233390840709</v>
      </c>
      <c r="Y1384" s="743">
        <v>1.1226117329330372</v>
      </c>
      <c r="Z1384" s="742">
        <v>0.29958741405819467</v>
      </c>
      <c r="AA1384" s="743">
        <v>1.2908958223759999</v>
      </c>
      <c r="AB1384" s="742">
        <v>7.2358483354745835E-3</v>
      </c>
      <c r="AC1384" s="744">
        <v>-1.381919142651175</v>
      </c>
      <c r="AD1384" s="785">
        <v>34474470000109</v>
      </c>
      <c r="AE1384" s="1178" t="s">
        <v>1750</v>
      </c>
      <c r="AF1384" s="786" t="s">
        <v>1725</v>
      </c>
      <c r="AG1384" s="787" t="s">
        <v>1428</v>
      </c>
      <c r="AH1384" s="787" t="s">
        <v>1730</v>
      </c>
      <c r="AI1384" s="787">
        <v>1000</v>
      </c>
      <c r="AJ1384" s="787">
        <v>1000</v>
      </c>
      <c r="AK1384" s="787">
        <v>1000</v>
      </c>
      <c r="AL1384" s="742">
        <v>9.0000000000000011E-3</v>
      </c>
      <c r="AM1384" s="742">
        <v>0</v>
      </c>
      <c r="AN1384" s="743" t="s">
        <v>64</v>
      </c>
      <c r="AO1384" s="1172" t="s">
        <v>34</v>
      </c>
      <c r="AP1384" s="1178" t="s">
        <v>1731</v>
      </c>
      <c r="AQ1384" s="745" t="s">
        <v>662</v>
      </c>
      <c r="AR1384" s="742">
        <v>1.4E-3</v>
      </c>
      <c r="AS1384" s="742">
        <v>1.4E-3</v>
      </c>
      <c r="AT1384" s="742" t="s">
        <v>1414</v>
      </c>
      <c r="AU1384" s="742" t="s">
        <v>2724</v>
      </c>
      <c r="AX1384"/>
      <c r="AY1384" s="190"/>
      <c r="AZ1384" s="176"/>
      <c r="BA1384" s="176"/>
      <c r="BB1384" s="176"/>
      <c r="BC1384" s="751"/>
      <c r="BD1384" s="176"/>
      <c r="BE1384" s="176"/>
      <c r="BF1384" s="176"/>
      <c r="BG1384" s="176"/>
      <c r="BH1384" s="751"/>
      <c r="BI1384" s="178"/>
      <c r="BJ1384" s="191"/>
      <c r="BK1384" s="191"/>
      <c r="BL1384" s="191"/>
      <c r="BM1384" s="178"/>
      <c r="BN1384" s="178"/>
      <c r="BO1384" s="178"/>
      <c r="BP1384" s="178"/>
      <c r="BQ1384" s="178"/>
      <c r="BR1384" s="178"/>
      <c r="BS1384" s="178"/>
      <c r="BT1384" s="178"/>
      <c r="BU1384" s="179"/>
      <c r="BV1384" s="180"/>
      <c r="BW1384" s="181"/>
      <c r="BX1384" s="177"/>
      <c r="BY1384"/>
      <c r="CA1384"/>
    </row>
    <row r="1385" spans="2:79" ht="18.75">
      <c r="B1385" s="1170" t="s">
        <v>35</v>
      </c>
      <c r="C1385" s="335">
        <v>27717359000130</v>
      </c>
      <c r="D1385" s="1170" t="s">
        <v>11</v>
      </c>
      <c r="E1385" s="1170" t="s">
        <v>620</v>
      </c>
      <c r="F1385" s="1170" t="s">
        <v>663</v>
      </c>
      <c r="G1385" s="1172" t="s">
        <v>738</v>
      </c>
      <c r="H1385" s="1172" t="s">
        <v>34</v>
      </c>
      <c r="I1385" s="1172" t="s">
        <v>1303</v>
      </c>
      <c r="J1385" s="1172" t="s">
        <v>608</v>
      </c>
      <c r="K1385" s="1172" t="s">
        <v>48</v>
      </c>
      <c r="L1385" s="740" t="s">
        <v>715</v>
      </c>
      <c r="M1385" s="740" t="s">
        <v>34</v>
      </c>
      <c r="N1385" s="1172" t="s">
        <v>3002</v>
      </c>
      <c r="O1385" s="1172" t="s">
        <v>1320</v>
      </c>
      <c r="P1385" s="783">
        <v>43061</v>
      </c>
      <c r="Q1385" s="741">
        <v>5883.5492300100004</v>
      </c>
      <c r="R1385" s="741">
        <v>4416.7725333574317</v>
      </c>
      <c r="S1385" s="784">
        <v>0</v>
      </c>
      <c r="T1385" s="742">
        <v>3.3073422599354085E-2</v>
      </c>
      <c r="U1385" s="743">
        <v>1.0175387768375161</v>
      </c>
      <c r="V1385" s="742">
        <v>0.137239210170361</v>
      </c>
      <c r="W1385" s="743">
        <v>1.0374250558453384</v>
      </c>
      <c r="X1385" s="742">
        <v>0.21718390888172112</v>
      </c>
      <c r="Y1385" s="743">
        <v>1.0579308131617671</v>
      </c>
      <c r="Z1385" s="742">
        <v>0.21891273149848667</v>
      </c>
      <c r="AA1385" s="743">
        <v>0.94327570951102024</v>
      </c>
      <c r="AB1385" s="742">
        <v>8.0511349760855699E-4</v>
      </c>
      <c r="AC1385" s="744">
        <v>6.1493162199651703</v>
      </c>
      <c r="AD1385" s="785">
        <v>0</v>
      </c>
      <c r="AE1385" s="1178" t="s">
        <v>1743</v>
      </c>
      <c r="AF1385" s="786" t="s">
        <v>1741</v>
      </c>
      <c r="AG1385" s="787" t="s">
        <v>1427</v>
      </c>
      <c r="AH1385" s="787" t="s">
        <v>1730</v>
      </c>
      <c r="AI1385" s="787">
        <v>500</v>
      </c>
      <c r="AJ1385" s="787">
        <v>100</v>
      </c>
      <c r="AK1385" s="787">
        <v>100</v>
      </c>
      <c r="AL1385" s="742">
        <v>3.0000000000000001E-3</v>
      </c>
      <c r="AM1385" s="742">
        <v>0</v>
      </c>
      <c r="AN1385" s="743" t="s">
        <v>64</v>
      </c>
      <c r="AO1385" s="1172" t="s">
        <v>34</v>
      </c>
      <c r="AP1385" s="1178" t="s">
        <v>1731</v>
      </c>
      <c r="AQ1385" s="745" t="s">
        <v>669</v>
      </c>
      <c r="AR1385" s="742">
        <v>1.0499999999999999E-3</v>
      </c>
      <c r="AS1385" s="742">
        <v>1.0499999999999999E-3</v>
      </c>
      <c r="AT1385" s="742" t="s">
        <v>1414</v>
      </c>
      <c r="AU1385" s="742" t="s">
        <v>2724</v>
      </c>
      <c r="AX1385"/>
      <c r="AY1385" s="190"/>
      <c r="AZ1385" s="176"/>
      <c r="BA1385" s="176"/>
      <c r="BB1385" s="176"/>
      <c r="BC1385" s="751"/>
      <c r="BD1385" s="176"/>
      <c r="BE1385" s="176"/>
      <c r="BF1385" s="176"/>
      <c r="BG1385" s="176"/>
      <c r="BH1385" s="751"/>
      <c r="BI1385" s="178"/>
      <c r="BJ1385" s="191"/>
      <c r="BK1385" s="191"/>
      <c r="BL1385" s="191"/>
      <c r="BM1385" s="178"/>
      <c r="BN1385" s="178"/>
      <c r="BO1385" s="178"/>
      <c r="BP1385" s="178"/>
      <c r="BQ1385" s="178"/>
      <c r="BR1385" s="178"/>
      <c r="BS1385" s="178"/>
      <c r="BT1385" s="178"/>
      <c r="BU1385" s="179"/>
      <c r="BV1385" s="180"/>
      <c r="BW1385" s="181"/>
      <c r="BX1385" s="177"/>
      <c r="BY1385"/>
      <c r="CA1385"/>
    </row>
    <row r="1386" spans="2:79" ht="18.75">
      <c r="B1386" s="1170" t="s">
        <v>20</v>
      </c>
      <c r="C1386" s="335">
        <v>33599991000120</v>
      </c>
      <c r="D1386" s="1170" t="s">
        <v>11</v>
      </c>
      <c r="E1386" s="1170" t="s">
        <v>620</v>
      </c>
      <c r="F1386" s="1170" t="s">
        <v>663</v>
      </c>
      <c r="G1386" s="1172" t="s">
        <v>738</v>
      </c>
      <c r="H1386" s="1172" t="s">
        <v>34</v>
      </c>
      <c r="I1386" s="1172" t="s">
        <v>1318</v>
      </c>
      <c r="J1386" s="1172" t="s">
        <v>608</v>
      </c>
      <c r="K1386" s="1172" t="s">
        <v>48</v>
      </c>
      <c r="L1386" s="740" t="s">
        <v>715</v>
      </c>
      <c r="M1386" s="740" t="s">
        <v>34</v>
      </c>
      <c r="N1386" s="1172" t="s">
        <v>3004</v>
      </c>
      <c r="O1386" s="1172" t="s">
        <v>1320</v>
      </c>
      <c r="P1386" s="783">
        <v>43646</v>
      </c>
      <c r="Q1386" s="741">
        <v>83.714220569999995</v>
      </c>
      <c r="R1386" s="741">
        <v>155.62888849258061</v>
      </c>
      <c r="S1386" s="784">
        <v>60</v>
      </c>
      <c r="T1386" s="742">
        <v>1.1707241299092841E-2</v>
      </c>
      <c r="U1386" s="743">
        <v>0.36018564319536833</v>
      </c>
      <c r="V1386" s="742">
        <v>8.676131765122741E-2</v>
      </c>
      <c r="W1386" s="743">
        <v>0.65585020999325516</v>
      </c>
      <c r="X1386" s="742">
        <v>0.19461200398495793</v>
      </c>
      <c r="Y1386" s="743">
        <v>0.9479801550996747</v>
      </c>
      <c r="Z1386" s="742">
        <v>0.28468913892334391</v>
      </c>
      <c r="AA1386" s="743">
        <v>1.2267004649286697</v>
      </c>
      <c r="AB1386" s="742">
        <v>2.2531984271416249E-2</v>
      </c>
      <c r="AC1386" s="744">
        <v>-2.0205497430215811</v>
      </c>
      <c r="AD1386" s="785">
        <v>0</v>
      </c>
      <c r="AE1386" s="1178" t="s">
        <v>1743</v>
      </c>
      <c r="AF1386" s="786" t="s">
        <v>1741</v>
      </c>
      <c r="AG1386" s="787" t="s">
        <v>1427</v>
      </c>
      <c r="AH1386" s="787" t="s">
        <v>1726</v>
      </c>
      <c r="AI1386" s="787">
        <v>5000</v>
      </c>
      <c r="AJ1386" s="787">
        <v>1000</v>
      </c>
      <c r="AK1386" s="787">
        <v>1000</v>
      </c>
      <c r="AL1386" s="742">
        <v>0.01</v>
      </c>
      <c r="AM1386" s="742">
        <v>0.2</v>
      </c>
      <c r="AN1386" s="743" t="s">
        <v>64</v>
      </c>
      <c r="AO1386" s="1172" t="s">
        <v>34</v>
      </c>
      <c r="AP1386" s="1178" t="s">
        <v>1742</v>
      </c>
      <c r="AQ1386" s="745" t="s">
        <v>668</v>
      </c>
      <c r="AR1386" s="742">
        <v>3.5000000000000001E-3</v>
      </c>
      <c r="AS1386" s="742">
        <v>3.5000000000000001E-3</v>
      </c>
      <c r="AT1386" s="742" t="s">
        <v>1414</v>
      </c>
      <c r="AU1386" s="742" t="s">
        <v>2724</v>
      </c>
      <c r="AX1386"/>
      <c r="AY1386" s="190"/>
      <c r="AZ1386" s="176"/>
      <c r="BA1386" s="176"/>
      <c r="BB1386" s="176"/>
      <c r="BC1386" s="751"/>
      <c r="BD1386" s="176"/>
      <c r="BE1386" s="176"/>
      <c r="BF1386" s="176"/>
      <c r="BG1386" s="176"/>
      <c r="BH1386" s="751"/>
      <c r="BI1386" s="178"/>
      <c r="BJ1386" s="191"/>
      <c r="BK1386" s="191"/>
      <c r="BL1386" s="191"/>
      <c r="BM1386" s="178"/>
      <c r="BN1386" s="178"/>
      <c r="BO1386" s="178"/>
      <c r="BP1386" s="178"/>
      <c r="BQ1386" s="178"/>
      <c r="BR1386" s="178"/>
      <c r="BS1386" s="178"/>
      <c r="BT1386" s="178"/>
      <c r="BU1386" s="179"/>
      <c r="BV1386" s="180"/>
      <c r="BW1386" s="181"/>
      <c r="BX1386" s="177"/>
      <c r="BY1386"/>
      <c r="CA1386"/>
    </row>
    <row r="1387" spans="2:79" ht="18.75">
      <c r="B1387" s="1170" t="s">
        <v>848</v>
      </c>
      <c r="C1387" s="335">
        <v>34096235000140</v>
      </c>
      <c r="D1387" s="1170" t="s">
        <v>11</v>
      </c>
      <c r="E1387" s="1170" t="s">
        <v>621</v>
      </c>
      <c r="F1387" s="1170" t="s">
        <v>692</v>
      </c>
      <c r="G1387" s="1172" t="s">
        <v>865</v>
      </c>
      <c r="H1387" s="1172" t="s">
        <v>34</v>
      </c>
      <c r="I1387" s="1172" t="s">
        <v>1414</v>
      </c>
      <c r="J1387" s="1172" t="s">
        <v>608</v>
      </c>
      <c r="K1387" s="1172" t="s">
        <v>48</v>
      </c>
      <c r="L1387" s="740" t="s">
        <v>715</v>
      </c>
      <c r="M1387" s="740" t="s">
        <v>34</v>
      </c>
      <c r="N1387" s="1172" t="s">
        <v>3010</v>
      </c>
      <c r="O1387" s="1172" t="s">
        <v>1320</v>
      </c>
      <c r="P1387" s="783">
        <v>43679</v>
      </c>
      <c r="Q1387" s="741">
        <v>88.115752009999994</v>
      </c>
      <c r="R1387" s="741">
        <v>127.33181443297192</v>
      </c>
      <c r="S1387" s="784">
        <v>31</v>
      </c>
      <c r="T1387" s="742">
        <v>2.1397273303618958E-2</v>
      </c>
      <c r="U1387" s="743">
        <v>0.65830971196333588</v>
      </c>
      <c r="V1387" s="742">
        <v>7.1301006685374535E-2</v>
      </c>
      <c r="W1387" s="743">
        <v>0.53898190430112525</v>
      </c>
      <c r="X1387" s="742">
        <v>0.18907492089477307</v>
      </c>
      <c r="Y1387" s="743">
        <v>0.92100830968854097</v>
      </c>
      <c r="Z1387" s="742">
        <v>0.32250717237270843</v>
      </c>
      <c r="AA1387" s="743">
        <v>1.3896550454598044</v>
      </c>
      <c r="AB1387" s="742">
        <v>3.9527505797237072E-2</v>
      </c>
      <c r="AC1387" s="744">
        <v>-1.5429080273385785</v>
      </c>
      <c r="AD1387" s="785">
        <v>34172617000106</v>
      </c>
      <c r="AE1387" s="1178" t="s">
        <v>1743</v>
      </c>
      <c r="AF1387" s="786" t="s">
        <v>1741</v>
      </c>
      <c r="AG1387" s="787" t="s">
        <v>1427</v>
      </c>
      <c r="AH1387" s="787" t="s">
        <v>1730</v>
      </c>
      <c r="AI1387" s="787">
        <v>500</v>
      </c>
      <c r="AJ1387" s="787">
        <v>100</v>
      </c>
      <c r="AK1387" s="787">
        <v>100</v>
      </c>
      <c r="AL1387" s="742">
        <v>8.0000000000000002E-3</v>
      </c>
      <c r="AM1387" s="742">
        <v>0.2</v>
      </c>
      <c r="AN1387" s="743" t="s">
        <v>34</v>
      </c>
      <c r="AO1387" s="1172" t="s">
        <v>34</v>
      </c>
      <c r="AP1387" s="1178" t="s">
        <v>1731</v>
      </c>
      <c r="AQ1387" s="745" t="s">
        <v>675</v>
      </c>
      <c r="AR1387" s="742">
        <v>2.8E-3</v>
      </c>
      <c r="AS1387" s="742">
        <v>2.8E-3</v>
      </c>
      <c r="AT1387" s="742" t="s">
        <v>1414</v>
      </c>
      <c r="AU1387" s="742" t="s">
        <v>2724</v>
      </c>
      <c r="AX1387"/>
      <c r="AY1387" s="190"/>
      <c r="AZ1387" s="176"/>
      <c r="BA1387" s="176"/>
      <c r="BB1387" s="176"/>
      <c r="BC1387" s="751"/>
      <c r="BD1387" s="176"/>
      <c r="BE1387" s="176"/>
      <c r="BF1387" s="176"/>
      <c r="BG1387" s="176"/>
      <c r="BH1387" s="751"/>
      <c r="BI1387" s="178"/>
      <c r="BJ1387" s="191"/>
      <c r="BK1387" s="191"/>
      <c r="BL1387" s="191"/>
      <c r="BM1387" s="178"/>
      <c r="BN1387" s="178"/>
      <c r="BO1387" s="178"/>
      <c r="BP1387" s="178"/>
      <c r="BQ1387" s="178"/>
      <c r="BR1387" s="178"/>
      <c r="BS1387" s="178"/>
      <c r="BT1387" s="178"/>
      <c r="BU1387" s="179"/>
      <c r="BV1387" s="180"/>
      <c r="BW1387" s="181"/>
      <c r="BX1387" s="177"/>
      <c r="BY1387"/>
      <c r="CA1387"/>
    </row>
    <row r="1388" spans="2:79" ht="18.75">
      <c r="B1388" s="1170" t="s">
        <v>165</v>
      </c>
      <c r="C1388" s="335">
        <v>35726908000161</v>
      </c>
      <c r="D1388" s="1170" t="s">
        <v>13</v>
      </c>
      <c r="E1388" s="1170" t="s">
        <v>615</v>
      </c>
      <c r="F1388" s="1170" t="s">
        <v>619</v>
      </c>
      <c r="G1388" s="1172" t="s">
        <v>34</v>
      </c>
      <c r="H1388" s="1172" t="s">
        <v>865</v>
      </c>
      <c r="I1388" s="1172" t="s">
        <v>34</v>
      </c>
      <c r="J1388" s="1172" t="s">
        <v>611</v>
      </c>
      <c r="K1388" s="1172" t="s">
        <v>48</v>
      </c>
      <c r="L1388" s="740" t="s">
        <v>715</v>
      </c>
      <c r="M1388" s="740" t="s">
        <v>1411</v>
      </c>
      <c r="N1388" s="1172" t="s">
        <v>3116</v>
      </c>
      <c r="O1388" s="1172" t="s">
        <v>1323</v>
      </c>
      <c r="P1388" s="783">
        <v>43859</v>
      </c>
      <c r="Q1388" s="741">
        <v>1097.2313141699999</v>
      </c>
      <c r="R1388" s="741">
        <v>999.92432276140551</v>
      </c>
      <c r="S1388" s="784">
        <v>91</v>
      </c>
      <c r="T1388" s="742">
        <v>4.8443071007988392E-2</v>
      </c>
      <c r="U1388" s="743">
        <v>1.4904022428172921</v>
      </c>
      <c r="V1388" s="742">
        <v>0.18996364591664583</v>
      </c>
      <c r="W1388" s="743">
        <v>1.4359820763251627</v>
      </c>
      <c r="X1388" s="742">
        <v>0.53090244494976391</v>
      </c>
      <c r="Y1388" s="743">
        <v>2.5860942377694949</v>
      </c>
      <c r="Z1388" s="742">
        <v>0.94102271149435501</v>
      </c>
      <c r="AA1388" s="743">
        <v>4.0547841131704949</v>
      </c>
      <c r="AB1388" s="742">
        <v>6.8261885253728533E-2</v>
      </c>
      <c r="AC1388" s="744">
        <v>0.84491269207792252</v>
      </c>
      <c r="AD1388" s="785">
        <v>35803288000117</v>
      </c>
      <c r="AE1388" s="1178" t="s">
        <v>2005</v>
      </c>
      <c r="AF1388" s="786" t="s">
        <v>1741</v>
      </c>
      <c r="AG1388" s="787" t="s">
        <v>1427</v>
      </c>
      <c r="AH1388" s="787" t="s">
        <v>1726</v>
      </c>
      <c r="AI1388" s="787">
        <v>50000</v>
      </c>
      <c r="AJ1388" s="787">
        <v>10000</v>
      </c>
      <c r="AK1388" s="787">
        <v>50000</v>
      </c>
      <c r="AL1388" s="742">
        <v>1.9E-2</v>
      </c>
      <c r="AM1388" s="742">
        <v>0.2</v>
      </c>
      <c r="AN1388" s="743" t="s">
        <v>34</v>
      </c>
      <c r="AO1388" s="1172" t="s">
        <v>34</v>
      </c>
      <c r="AP1388" s="1178" t="s">
        <v>1742</v>
      </c>
      <c r="AQ1388" s="745" t="s">
        <v>664</v>
      </c>
      <c r="AR1388" s="742">
        <v>0</v>
      </c>
      <c r="AS1388" s="742">
        <v>0</v>
      </c>
      <c r="AT1388" s="742" t="s">
        <v>1414</v>
      </c>
      <c r="AU1388" s="742" t="s">
        <v>2724</v>
      </c>
      <c r="AX1388"/>
      <c r="AY1388" s="190"/>
      <c r="AZ1388" s="176"/>
      <c r="BA1388" s="176"/>
      <c r="BB1388" s="176"/>
      <c r="BC1388" s="751"/>
      <c r="BD1388" s="176"/>
      <c r="BE1388" s="176"/>
      <c r="BF1388" s="176"/>
      <c r="BG1388" s="176"/>
      <c r="BH1388" s="751"/>
      <c r="BI1388" s="178"/>
      <c r="BJ1388" s="191"/>
      <c r="BK1388" s="191"/>
      <c r="BL1388" s="191"/>
      <c r="BM1388" s="178"/>
      <c r="BN1388" s="178"/>
      <c r="BO1388" s="178"/>
      <c r="BP1388" s="178"/>
      <c r="BQ1388" s="178"/>
      <c r="BR1388" s="178"/>
      <c r="BS1388" s="178"/>
      <c r="BT1388" s="178"/>
      <c r="BU1388" s="179"/>
      <c r="BV1388" s="180"/>
      <c r="BW1388" s="181"/>
      <c r="BX1388" s="177"/>
      <c r="BY1388"/>
      <c r="CA1388"/>
    </row>
    <row r="1389" spans="2:79" ht="18.75">
      <c r="B1389" s="1170" t="s">
        <v>176</v>
      </c>
      <c r="C1389" s="335">
        <v>41907541000185</v>
      </c>
      <c r="D1389" s="1170" t="s">
        <v>14</v>
      </c>
      <c r="E1389" s="1170" t="s">
        <v>614</v>
      </c>
      <c r="F1389" s="1170" t="s">
        <v>689</v>
      </c>
      <c r="G1389" s="1172" t="s">
        <v>1414</v>
      </c>
      <c r="H1389" s="1172" t="s">
        <v>865</v>
      </c>
      <c r="I1389" s="1172" t="s">
        <v>34</v>
      </c>
      <c r="J1389" s="1172" t="s">
        <v>608</v>
      </c>
      <c r="K1389" s="1172" t="s">
        <v>48</v>
      </c>
      <c r="L1389" s="740" t="s">
        <v>715</v>
      </c>
      <c r="M1389" s="740" t="s">
        <v>34</v>
      </c>
      <c r="N1389" s="1172" t="s">
        <v>3142</v>
      </c>
      <c r="O1389" s="1172" t="s">
        <v>1320</v>
      </c>
      <c r="P1389" s="783">
        <v>44351</v>
      </c>
      <c r="Q1389" s="741">
        <v>371.97873978000001</v>
      </c>
      <c r="R1389" s="741">
        <v>385.70889932104438</v>
      </c>
      <c r="S1389" s="784">
        <v>32</v>
      </c>
      <c r="T1389" s="742">
        <v>1.4355817267806215E-2</v>
      </c>
      <c r="U1389" s="743">
        <v>0.44167188017219933</v>
      </c>
      <c r="V1389" s="742">
        <v>-1.2138526111301395E-2</v>
      </c>
      <c r="W1389" s="743">
        <v>-9.1758114268254268E-2</v>
      </c>
      <c r="X1389" s="742"/>
      <c r="Y1389" s="743"/>
      <c r="Z1389" s="742"/>
      <c r="AA1389" s="743"/>
      <c r="AB1389" s="742">
        <v>0.12542457615424332</v>
      </c>
      <c r="AC1389" s="744">
        <v>-1.151503502904355</v>
      </c>
      <c r="AD1389" s="785">
        <v>41907552000165</v>
      </c>
      <c r="AE1389" s="1178" t="s">
        <v>1793</v>
      </c>
      <c r="AF1389" s="786" t="s">
        <v>1741</v>
      </c>
      <c r="AG1389" s="787" t="s">
        <v>1427</v>
      </c>
      <c r="AH1389" s="787" t="s">
        <v>1726</v>
      </c>
      <c r="AI1389" s="787">
        <v>5000</v>
      </c>
      <c r="AJ1389" s="787">
        <v>1000</v>
      </c>
      <c r="AK1389" s="787">
        <v>1000</v>
      </c>
      <c r="AL1389" s="742">
        <v>0</v>
      </c>
      <c r="AM1389" s="742">
        <v>0</v>
      </c>
      <c r="AN1389" s="743" t="s">
        <v>34</v>
      </c>
      <c r="AO1389" s="1172" t="s">
        <v>34</v>
      </c>
      <c r="AP1389" s="1178" t="s">
        <v>1742</v>
      </c>
      <c r="AQ1389" s="745" t="s">
        <v>668</v>
      </c>
      <c r="AR1389" s="742">
        <v>4.0000000000000001E-3</v>
      </c>
      <c r="AS1389" s="742">
        <v>4.0000000000000001E-3</v>
      </c>
      <c r="AT1389" s="742" t="s">
        <v>1414</v>
      </c>
      <c r="AU1389" s="742" t="s">
        <v>2724</v>
      </c>
      <c r="AX1389"/>
      <c r="AY1389" s="190"/>
      <c r="AZ1389" s="176"/>
      <c r="BA1389" s="176"/>
      <c r="BB1389" s="176"/>
      <c r="BC1389" s="751"/>
      <c r="BD1389" s="176"/>
      <c r="BE1389" s="176"/>
      <c r="BF1389" s="176"/>
      <c r="BG1389" s="176"/>
      <c r="BH1389" s="751"/>
      <c r="BI1389" s="178"/>
      <c r="BJ1389" s="191"/>
      <c r="BK1389" s="191"/>
      <c r="BL1389" s="191"/>
      <c r="BM1389" s="178"/>
      <c r="BN1389" s="178"/>
      <c r="BO1389" s="178"/>
      <c r="BP1389" s="178"/>
      <c r="BQ1389" s="178"/>
      <c r="BR1389" s="178"/>
      <c r="BS1389" s="178"/>
      <c r="BT1389" s="178"/>
      <c r="BU1389" s="179"/>
      <c r="BV1389" s="180"/>
      <c r="BW1389" s="181"/>
      <c r="BX1389" s="177"/>
      <c r="BY1389"/>
      <c r="CA1389"/>
    </row>
    <row r="1390" spans="2:79" ht="18.75">
      <c r="B1390" s="1170" t="s">
        <v>181</v>
      </c>
      <c r="C1390" s="335">
        <v>34702572000134</v>
      </c>
      <c r="D1390" s="1170" t="s">
        <v>13</v>
      </c>
      <c r="E1390" s="1170" t="s">
        <v>616</v>
      </c>
      <c r="F1390" s="1170" t="s">
        <v>610</v>
      </c>
      <c r="G1390" s="1172" t="s">
        <v>34</v>
      </c>
      <c r="H1390" s="1172" t="s">
        <v>1337</v>
      </c>
      <c r="I1390" s="1172" t="s">
        <v>34</v>
      </c>
      <c r="J1390" s="1172" t="s">
        <v>611</v>
      </c>
      <c r="K1390" s="1172" t="s">
        <v>48</v>
      </c>
      <c r="L1390" s="740" t="s">
        <v>715</v>
      </c>
      <c r="M1390" s="740" t="s">
        <v>34</v>
      </c>
      <c r="N1390" s="1172" t="s">
        <v>3205</v>
      </c>
      <c r="O1390" s="1172" t="s">
        <v>1320</v>
      </c>
      <c r="P1390" s="783">
        <v>43889</v>
      </c>
      <c r="Q1390" s="741">
        <v>146.44803435</v>
      </c>
      <c r="R1390" s="741">
        <v>187.12727850269081</v>
      </c>
      <c r="S1390" s="784">
        <v>18</v>
      </c>
      <c r="T1390" s="742">
        <v>7.4151175876902009E-3</v>
      </c>
      <c r="U1390" s="743">
        <v>0.2281339240781205</v>
      </c>
      <c r="V1390" s="742">
        <v>4.8039839293374076E-2</v>
      </c>
      <c r="W1390" s="743">
        <v>0.3631449998864314</v>
      </c>
      <c r="X1390" s="742">
        <v>0.2580196726325561</v>
      </c>
      <c r="Y1390" s="743">
        <v>1.2568470817446771</v>
      </c>
      <c r="Z1390" s="742">
        <v>0.56917630895338434</v>
      </c>
      <c r="AA1390" s="743">
        <v>2.4525306636566215</v>
      </c>
      <c r="AB1390" s="742">
        <v>8.6270021300149838E-2</v>
      </c>
      <c r="AC1390" s="744">
        <v>-0.97656720280748799</v>
      </c>
      <c r="AD1390" s="785">
        <v>41036284000153</v>
      </c>
      <c r="AE1390" s="1178" t="s">
        <v>2002</v>
      </c>
      <c r="AF1390" s="786" t="s">
        <v>1725</v>
      </c>
      <c r="AG1390" s="787" t="s">
        <v>1428</v>
      </c>
      <c r="AH1390" s="787" t="s">
        <v>1726</v>
      </c>
      <c r="AI1390" s="787">
        <v>10000</v>
      </c>
      <c r="AJ1390" s="787">
        <v>1000</v>
      </c>
      <c r="AK1390" s="787">
        <v>0</v>
      </c>
      <c r="AL1390" s="742">
        <v>0.02</v>
      </c>
      <c r="AM1390" s="742">
        <v>0.2</v>
      </c>
      <c r="AN1390" s="743" t="s">
        <v>2124</v>
      </c>
      <c r="AO1390" s="1172" t="s">
        <v>34</v>
      </c>
      <c r="AP1390" s="1178" t="s">
        <v>1742</v>
      </c>
      <c r="AQ1390" s="745" t="s">
        <v>668</v>
      </c>
      <c r="AR1390" s="742">
        <v>4.0000000000000001E-3</v>
      </c>
      <c r="AS1390" s="742">
        <v>4.0000000000000001E-3</v>
      </c>
      <c r="AT1390" s="742" t="s">
        <v>1414</v>
      </c>
      <c r="AU1390" s="742" t="s">
        <v>2724</v>
      </c>
      <c r="AX1390"/>
      <c r="AY1390" s="190"/>
      <c r="AZ1390" s="176"/>
      <c r="BA1390" s="176"/>
      <c r="BB1390" s="176"/>
      <c r="BC1390" s="751"/>
      <c r="BD1390" s="176"/>
      <c r="BE1390" s="176"/>
      <c r="BF1390" s="176"/>
      <c r="BG1390" s="176"/>
      <c r="BH1390" s="751"/>
      <c r="BI1390" s="178"/>
      <c r="BJ1390" s="191"/>
      <c r="BK1390" s="191"/>
      <c r="BL1390" s="191"/>
      <c r="BM1390" s="178"/>
      <c r="BN1390" s="178"/>
      <c r="BO1390" s="178"/>
      <c r="BP1390" s="178"/>
      <c r="BQ1390" s="178"/>
      <c r="BR1390" s="178"/>
      <c r="BS1390" s="178"/>
      <c r="BT1390" s="178"/>
      <c r="BU1390" s="179"/>
      <c r="BV1390" s="180"/>
      <c r="BW1390" s="181"/>
      <c r="BX1390" s="177"/>
      <c r="BY1390"/>
      <c r="CA1390"/>
    </row>
    <row r="1391" spans="2:79" ht="18.75">
      <c r="B1391" s="1170" t="s">
        <v>18</v>
      </c>
      <c r="C1391" s="335">
        <v>37806055000101</v>
      </c>
      <c r="D1391" s="1170" t="s">
        <v>11</v>
      </c>
      <c r="E1391" s="1170" t="s">
        <v>620</v>
      </c>
      <c r="F1391" s="1170" t="s">
        <v>685</v>
      </c>
      <c r="G1391" s="1172" t="s">
        <v>738</v>
      </c>
      <c r="H1391" s="1172" t="s">
        <v>34</v>
      </c>
      <c r="I1391" s="1172" t="s">
        <v>1318</v>
      </c>
      <c r="J1391" s="1172" t="s">
        <v>608</v>
      </c>
      <c r="K1391" s="1172" t="s">
        <v>48</v>
      </c>
      <c r="L1391" s="740" t="s">
        <v>715</v>
      </c>
      <c r="M1391" s="740" t="s">
        <v>34</v>
      </c>
      <c r="N1391" s="1172" t="s">
        <v>3248</v>
      </c>
      <c r="O1391" s="1172" t="s">
        <v>1320</v>
      </c>
      <c r="P1391" s="783">
        <v>44071</v>
      </c>
      <c r="Q1391" s="741">
        <v>146.30815869</v>
      </c>
      <c r="R1391" s="741">
        <v>172.48184449076297</v>
      </c>
      <c r="S1391" s="784">
        <v>91</v>
      </c>
      <c r="T1391" s="742">
        <v>3.8594225526028092E-2</v>
      </c>
      <c r="U1391" s="743">
        <v>1.1873921096848568</v>
      </c>
      <c r="V1391" s="742">
        <v>0.16342521548805933</v>
      </c>
      <c r="W1391" s="743">
        <v>1.2353715318951288</v>
      </c>
      <c r="X1391" s="742">
        <v>0.28528568570479673</v>
      </c>
      <c r="Y1391" s="743">
        <v>1.3896633457566865</v>
      </c>
      <c r="Z1391" s="742"/>
      <c r="AA1391" s="743"/>
      <c r="AB1391" s="742">
        <v>1.9665116446051108E-3</v>
      </c>
      <c r="AC1391" s="744">
        <v>15.833571539164732</v>
      </c>
      <c r="AD1391" s="785">
        <v>0</v>
      </c>
      <c r="AE1391" s="1178" t="s">
        <v>2025</v>
      </c>
      <c r="AF1391" s="786" t="s">
        <v>2024</v>
      </c>
      <c r="AG1391" s="787" t="s">
        <v>1427</v>
      </c>
      <c r="AH1391" s="787" t="s">
        <v>1726</v>
      </c>
      <c r="AI1391" s="787">
        <v>5000</v>
      </c>
      <c r="AJ1391" s="787">
        <v>5000</v>
      </c>
      <c r="AK1391" s="787">
        <v>5000</v>
      </c>
      <c r="AL1391" s="742">
        <v>1.95E-2</v>
      </c>
      <c r="AM1391" s="742">
        <v>0.2</v>
      </c>
      <c r="AN1391" s="743" t="s">
        <v>34</v>
      </c>
      <c r="AO1391" s="1172" t="s">
        <v>34</v>
      </c>
      <c r="AP1391" s="1178" t="s">
        <v>1742</v>
      </c>
      <c r="AQ1391" s="745" t="s">
        <v>668</v>
      </c>
      <c r="AR1391" s="742">
        <v>3.33333333333333E-4</v>
      </c>
      <c r="AS1391" s="742">
        <v>6.46666666666667E-3</v>
      </c>
      <c r="AT1391" s="742" t="s">
        <v>1414</v>
      </c>
      <c r="AU1391" s="742" t="s">
        <v>2724</v>
      </c>
      <c r="AX1391"/>
      <c r="AY1391" s="190"/>
      <c r="AZ1391" s="176"/>
      <c r="BA1391" s="176"/>
      <c r="BB1391" s="176"/>
      <c r="BC1391" s="751"/>
      <c r="BD1391" s="176"/>
      <c r="BE1391" s="176"/>
      <c r="BF1391" s="176"/>
      <c r="BG1391" s="176"/>
      <c r="BH1391" s="751"/>
      <c r="BI1391" s="178"/>
      <c r="BJ1391" s="191"/>
      <c r="BK1391" s="191"/>
      <c r="BL1391" s="191"/>
      <c r="BM1391" s="178"/>
      <c r="BN1391" s="178"/>
      <c r="BO1391" s="178"/>
      <c r="BP1391" s="178"/>
      <c r="BQ1391" s="178"/>
      <c r="BR1391" s="178"/>
      <c r="BS1391" s="178"/>
      <c r="BT1391" s="178"/>
      <c r="BU1391" s="179"/>
      <c r="BV1391" s="180"/>
      <c r="BW1391" s="181"/>
      <c r="BX1391" s="177"/>
      <c r="BY1391"/>
      <c r="CA1391"/>
    </row>
    <row r="1392" spans="2:79" ht="18.75">
      <c r="B1392" s="1170" t="s">
        <v>647</v>
      </c>
      <c r="C1392" s="335">
        <v>28470590000135</v>
      </c>
      <c r="D1392" s="1170" t="s">
        <v>14</v>
      </c>
      <c r="E1392" s="1170" t="s">
        <v>614</v>
      </c>
      <c r="F1392" s="1170" t="s">
        <v>689</v>
      </c>
      <c r="G1392" s="1172" t="s">
        <v>1414</v>
      </c>
      <c r="H1392" s="1172" t="s">
        <v>865</v>
      </c>
      <c r="I1392" s="1172" t="s">
        <v>34</v>
      </c>
      <c r="J1392" s="1172" t="s">
        <v>608</v>
      </c>
      <c r="K1392" s="1172" t="s">
        <v>48</v>
      </c>
      <c r="L1392" s="740" t="s">
        <v>715</v>
      </c>
      <c r="M1392" s="740" t="s">
        <v>34</v>
      </c>
      <c r="N1392" s="1172" t="s">
        <v>3300</v>
      </c>
      <c r="O1392" s="1172" t="s">
        <v>1320</v>
      </c>
      <c r="P1392" s="783">
        <v>43005</v>
      </c>
      <c r="Q1392" s="741">
        <v>25.527802430000001</v>
      </c>
      <c r="R1392" s="741">
        <v>52.860670906626552</v>
      </c>
      <c r="S1392" s="784">
        <v>10</v>
      </c>
      <c r="T1392" s="742">
        <v>-2.238218925972657E-2</v>
      </c>
      <c r="U1392" s="743">
        <v>-0.68861169157415081</v>
      </c>
      <c r="V1392" s="742">
        <v>-4.2613840620246313E-2</v>
      </c>
      <c r="W1392" s="743">
        <v>-0.32212853695649546</v>
      </c>
      <c r="X1392" s="742">
        <v>3.0362840231253241E-2</v>
      </c>
      <c r="Y1392" s="743">
        <v>0.14790130825596365</v>
      </c>
      <c r="Z1392" s="742">
        <v>0.4534984531418762</v>
      </c>
      <c r="AA1392" s="743">
        <v>1.9540849553216169</v>
      </c>
      <c r="AB1392" s="742">
        <v>0.11727759117248426</v>
      </c>
      <c r="AC1392" s="744">
        <v>-1.4913518563287627</v>
      </c>
      <c r="AD1392" s="785">
        <v>0</v>
      </c>
      <c r="AE1392" s="1178" t="s">
        <v>1814</v>
      </c>
      <c r="AF1392" s="786" t="s">
        <v>1741</v>
      </c>
      <c r="AG1392" s="787" t="s">
        <v>1427</v>
      </c>
      <c r="AH1392" s="787" t="s">
        <v>1730</v>
      </c>
      <c r="AI1392" s="787">
        <v>1000</v>
      </c>
      <c r="AJ1392" s="787">
        <v>300</v>
      </c>
      <c r="AK1392" s="787">
        <v>1000</v>
      </c>
      <c r="AL1392" s="742">
        <v>1.15E-2</v>
      </c>
      <c r="AM1392" s="742">
        <v>0.25</v>
      </c>
      <c r="AN1392" s="743" t="s">
        <v>34</v>
      </c>
      <c r="AO1392" s="1172" t="s">
        <v>34</v>
      </c>
      <c r="AP1392" s="1178" t="s">
        <v>1742</v>
      </c>
      <c r="AQ1392" s="745" t="s">
        <v>668</v>
      </c>
      <c r="AR1392" s="742">
        <v>4.0000000000000001E-3</v>
      </c>
      <c r="AS1392" s="742">
        <v>4.0000000000000001E-3</v>
      </c>
      <c r="AT1392" s="742" t="s">
        <v>1414</v>
      </c>
      <c r="AU1392" s="742" t="s">
        <v>2724</v>
      </c>
      <c r="AX1392"/>
      <c r="AY1392" s="190"/>
      <c r="AZ1392" s="176"/>
      <c r="BA1392" s="176"/>
      <c r="BB1392" s="176"/>
      <c r="BC1392" s="751"/>
      <c r="BD1392" s="176"/>
      <c r="BE1392" s="176"/>
      <c r="BF1392" s="176"/>
      <c r="BG1392" s="176"/>
      <c r="BH1392" s="751"/>
      <c r="BI1392" s="178"/>
      <c r="BJ1392" s="191"/>
      <c r="BK1392" s="191"/>
      <c r="BL1392" s="191"/>
      <c r="BM1392" s="178"/>
      <c r="BN1392" s="178"/>
      <c r="BO1392" s="178"/>
      <c r="BP1392" s="178"/>
      <c r="BQ1392" s="178"/>
      <c r="BR1392" s="178"/>
      <c r="BS1392" s="178"/>
      <c r="BT1392" s="178"/>
      <c r="BU1392" s="179"/>
      <c r="BV1392" s="180"/>
      <c r="BW1392" s="181"/>
      <c r="BX1392" s="177"/>
      <c r="BY1392"/>
      <c r="CA1392"/>
    </row>
    <row r="1393" spans="2:108" ht="18.75">
      <c r="B1393" s="1170" t="s">
        <v>21</v>
      </c>
      <c r="C1393" s="335">
        <v>8893082000152</v>
      </c>
      <c r="D1393" s="1170" t="s">
        <v>13</v>
      </c>
      <c r="E1393" s="1170" t="s">
        <v>615</v>
      </c>
      <c r="F1393" s="1170" t="s">
        <v>619</v>
      </c>
      <c r="G1393" s="1172" t="s">
        <v>34</v>
      </c>
      <c r="H1393" s="1172" t="s">
        <v>1336</v>
      </c>
      <c r="I1393" s="1172" t="s">
        <v>34</v>
      </c>
      <c r="J1393" s="1172" t="s">
        <v>611</v>
      </c>
      <c r="K1393" s="1172" t="s">
        <v>48</v>
      </c>
      <c r="L1393" s="740" t="s">
        <v>715</v>
      </c>
      <c r="M1393" s="740" t="s">
        <v>34</v>
      </c>
      <c r="N1393" s="1172" t="s">
        <v>3308</v>
      </c>
      <c r="O1393" s="1172" t="s">
        <v>1320</v>
      </c>
      <c r="P1393" s="783">
        <v>39631</v>
      </c>
      <c r="Q1393" s="741">
        <v>1159.7205260000001</v>
      </c>
      <c r="R1393" s="741">
        <v>1073.0704369352227</v>
      </c>
      <c r="S1393" s="784">
        <v>30</v>
      </c>
      <c r="T1393" s="742">
        <v>3.3017517352976755E-2</v>
      </c>
      <c r="U1393" s="743">
        <v>1.015818792888268</v>
      </c>
      <c r="V1393" s="742">
        <v>0.15781300912040508</v>
      </c>
      <c r="W1393" s="743">
        <v>1.1929474790522725</v>
      </c>
      <c r="X1393" s="742">
        <v>0.24442269334073941</v>
      </c>
      <c r="Y1393" s="743">
        <v>1.190614443089254</v>
      </c>
      <c r="Z1393" s="742">
        <v>0.37966381565579455</v>
      </c>
      <c r="AA1393" s="743">
        <v>1.6359379951862532</v>
      </c>
      <c r="AB1393" s="742">
        <v>3.6012509404779111E-2</v>
      </c>
      <c r="AC1393" s="744">
        <v>0.70877305863095341</v>
      </c>
      <c r="AD1393" s="785">
        <v>8875020000118</v>
      </c>
      <c r="AE1393" s="1178" t="s">
        <v>1796</v>
      </c>
      <c r="AF1393" s="786" t="s">
        <v>1765</v>
      </c>
      <c r="AG1393" s="787" t="s">
        <v>719</v>
      </c>
      <c r="AH1393" s="787" t="s">
        <v>1730</v>
      </c>
      <c r="AI1393" s="787">
        <v>1000</v>
      </c>
      <c r="AJ1393" s="787">
        <v>1000</v>
      </c>
      <c r="AK1393" s="787">
        <v>1000</v>
      </c>
      <c r="AL1393" s="742">
        <v>1.9799999999999998E-2</v>
      </c>
      <c r="AM1393" s="742">
        <v>0.2</v>
      </c>
      <c r="AN1393" s="743" t="s">
        <v>64</v>
      </c>
      <c r="AO1393" s="1172" t="s">
        <v>34</v>
      </c>
      <c r="AP1393" s="1178" t="s">
        <v>1742</v>
      </c>
      <c r="AQ1393" s="745" t="s">
        <v>668</v>
      </c>
      <c r="AR1393" s="742">
        <v>3.9500000000000004E-3</v>
      </c>
      <c r="AS1393" s="742">
        <v>3.9500000000000004E-3</v>
      </c>
      <c r="AT1393" s="742" t="s">
        <v>1414</v>
      </c>
      <c r="AU1393" s="742" t="s">
        <v>2724</v>
      </c>
      <c r="AX1393"/>
      <c r="AY1393" s="190"/>
      <c r="AZ1393" s="176"/>
      <c r="BA1393" s="176"/>
      <c r="BB1393" s="176"/>
      <c r="BC1393" s="751"/>
      <c r="BD1393" s="176"/>
      <c r="BE1393" s="176"/>
      <c r="BF1393" s="176"/>
      <c r="BG1393" s="176"/>
      <c r="BH1393" s="751"/>
      <c r="BI1393" s="178"/>
      <c r="BJ1393" s="191"/>
      <c r="BK1393" s="191"/>
      <c r="BL1393" s="191"/>
      <c r="BM1393" s="178"/>
      <c r="BN1393" s="178"/>
      <c r="BO1393" s="178"/>
      <c r="BP1393" s="178"/>
      <c r="BQ1393" s="178"/>
      <c r="BR1393" s="178"/>
      <c r="BS1393" s="178"/>
      <c r="BT1393" s="178"/>
      <c r="BU1393" s="179"/>
      <c r="BV1393" s="180"/>
      <c r="BW1393" s="181"/>
      <c r="BX1393" s="177"/>
      <c r="BY1393"/>
      <c r="CA1393"/>
    </row>
    <row r="1394" spans="2:108" ht="18.75">
      <c r="B1394" s="1170" t="s">
        <v>648</v>
      </c>
      <c r="C1394" s="335">
        <v>30556738000109</v>
      </c>
      <c r="D1394" s="1170" t="s">
        <v>13</v>
      </c>
      <c r="E1394" s="1170" t="s">
        <v>615</v>
      </c>
      <c r="F1394" s="1170" t="s">
        <v>619</v>
      </c>
      <c r="G1394" s="1172" t="s">
        <v>34</v>
      </c>
      <c r="H1394" s="1172" t="s">
        <v>865</v>
      </c>
      <c r="I1394" s="1172" t="s">
        <v>34</v>
      </c>
      <c r="J1394" s="1172" t="s">
        <v>611</v>
      </c>
      <c r="K1394" s="1172" t="s">
        <v>48</v>
      </c>
      <c r="L1394" s="740" t="s">
        <v>715</v>
      </c>
      <c r="M1394" s="740" t="s">
        <v>34</v>
      </c>
      <c r="N1394" s="1172" t="s">
        <v>3310</v>
      </c>
      <c r="O1394" s="1172" t="s">
        <v>1320</v>
      </c>
      <c r="P1394" s="783">
        <v>43371</v>
      </c>
      <c r="Q1394" s="741">
        <v>913.50124373999995</v>
      </c>
      <c r="R1394" s="741">
        <v>710.84955171205638</v>
      </c>
      <c r="S1394" s="784">
        <v>90</v>
      </c>
      <c r="T1394" s="742">
        <v>3.5771487249043554E-2</v>
      </c>
      <c r="U1394" s="743">
        <v>1.1005475853521565</v>
      </c>
      <c r="V1394" s="742">
        <v>0.18084244935080407</v>
      </c>
      <c r="W1394" s="743">
        <v>1.3670327006697038</v>
      </c>
      <c r="X1394" s="742">
        <v>0.28378611558410949</v>
      </c>
      <c r="Y1394" s="743">
        <v>1.3823587464180878</v>
      </c>
      <c r="Z1394" s="742">
        <v>0.4929360757868857</v>
      </c>
      <c r="AA1394" s="743">
        <v>2.1240182032750661</v>
      </c>
      <c r="AB1394" s="742">
        <v>5.2994909842423228E-2</v>
      </c>
      <c r="AC1394" s="744">
        <v>0.91620377909072193</v>
      </c>
      <c r="AD1394" s="785">
        <v>24300684000105</v>
      </c>
      <c r="AE1394" s="1178" t="s">
        <v>1796</v>
      </c>
      <c r="AF1394" s="786" t="s">
        <v>1765</v>
      </c>
      <c r="AG1394" s="787" t="s">
        <v>719</v>
      </c>
      <c r="AH1394" s="787" t="s">
        <v>1726</v>
      </c>
      <c r="AI1394" s="787">
        <v>50000</v>
      </c>
      <c r="AJ1394" s="787">
        <v>25000</v>
      </c>
      <c r="AK1394" s="787">
        <v>50000</v>
      </c>
      <c r="AL1394" s="742">
        <v>1.9799999999999998E-2</v>
      </c>
      <c r="AM1394" s="742">
        <v>0.2</v>
      </c>
      <c r="AN1394" s="743" t="s">
        <v>64</v>
      </c>
      <c r="AO1394" s="1172" t="s">
        <v>34</v>
      </c>
      <c r="AP1394" s="1178" t="s">
        <v>1742</v>
      </c>
      <c r="AQ1394" s="745" t="s">
        <v>668</v>
      </c>
      <c r="AR1394" s="742">
        <v>3.9500000000000004E-3</v>
      </c>
      <c r="AS1394" s="742">
        <v>3.9500000000000004E-3</v>
      </c>
      <c r="AT1394" s="742" t="s">
        <v>1414</v>
      </c>
      <c r="AU1394" s="742" t="s">
        <v>2724</v>
      </c>
      <c r="AX1394"/>
      <c r="AY1394" s="190"/>
      <c r="AZ1394" s="176"/>
      <c r="BA1394" s="176"/>
      <c r="BB1394" s="176"/>
      <c r="BC1394" s="751"/>
      <c r="BD1394" s="176"/>
      <c r="BE1394" s="176"/>
      <c r="BF1394" s="176"/>
      <c r="BG1394" s="176"/>
      <c r="BH1394" s="751"/>
      <c r="BI1394" s="178"/>
      <c r="BJ1394" s="191"/>
      <c r="BK1394" s="191"/>
      <c r="BL1394" s="191"/>
      <c r="BM1394" s="178"/>
      <c r="BN1394" s="178"/>
      <c r="BO1394" s="178"/>
      <c r="BP1394" s="178"/>
      <c r="BQ1394" s="178"/>
      <c r="BR1394" s="178"/>
      <c r="BS1394" s="178"/>
      <c r="BT1394" s="178"/>
      <c r="BU1394" s="179"/>
      <c r="BV1394" s="180"/>
      <c r="BW1394" s="181"/>
      <c r="BX1394" s="177"/>
      <c r="BY1394"/>
      <c r="CA1394"/>
    </row>
    <row r="1395" spans="2:108" ht="18.75">
      <c r="B1395" s="1170" t="s">
        <v>535</v>
      </c>
      <c r="C1395" s="335">
        <v>37495383000126</v>
      </c>
      <c r="D1395" s="1170" t="s">
        <v>14</v>
      </c>
      <c r="E1395" s="1170" t="s">
        <v>614</v>
      </c>
      <c r="F1395" s="1170" t="s">
        <v>1414</v>
      </c>
      <c r="G1395" s="1172" t="s">
        <v>1414</v>
      </c>
      <c r="H1395" s="1172" t="s">
        <v>865</v>
      </c>
      <c r="I1395" s="1172" t="s">
        <v>34</v>
      </c>
      <c r="J1395" s="1172" t="s">
        <v>608</v>
      </c>
      <c r="K1395" s="1172" t="s">
        <v>48</v>
      </c>
      <c r="L1395" s="740" t="s">
        <v>715</v>
      </c>
      <c r="M1395" s="740" t="s">
        <v>34</v>
      </c>
      <c r="N1395" s="1172" t="s">
        <v>3313</v>
      </c>
      <c r="O1395" s="1172" t="s">
        <v>1320</v>
      </c>
      <c r="P1395" s="783">
        <v>44318</v>
      </c>
      <c r="Q1395" s="741">
        <v>33.003663080000003</v>
      </c>
      <c r="R1395" s="741">
        <v>35.522725518185474</v>
      </c>
      <c r="S1395" s="784">
        <v>32</v>
      </c>
      <c r="T1395" s="742">
        <v>-7.1206329102220134E-2</v>
      </c>
      <c r="U1395" s="743">
        <v>-2.1907379195516863</v>
      </c>
      <c r="V1395" s="742">
        <v>1.7577263181051128E-2</v>
      </c>
      <c r="W1395" s="743">
        <v>0.13287086988167712</v>
      </c>
      <c r="X1395" s="742"/>
      <c r="Y1395" s="743"/>
      <c r="Z1395" s="742"/>
      <c r="AA1395" s="743"/>
      <c r="AB1395" s="742">
        <v>0.15196482455487428</v>
      </c>
      <c r="AC1395" s="744">
        <v>-0.75485264327160584</v>
      </c>
      <c r="AD1395" s="785">
        <v>37487877000169</v>
      </c>
      <c r="AE1395" s="1178" t="s">
        <v>2015</v>
      </c>
      <c r="AF1395" s="786" t="s">
        <v>1779</v>
      </c>
      <c r="AG1395" s="787" t="s">
        <v>736</v>
      </c>
      <c r="AH1395" s="787" t="s">
        <v>1726</v>
      </c>
      <c r="AI1395" s="787">
        <v>25000</v>
      </c>
      <c r="AJ1395" s="787">
        <v>5000</v>
      </c>
      <c r="AK1395" s="787">
        <v>10000</v>
      </c>
      <c r="AL1395" s="742">
        <v>0</v>
      </c>
      <c r="AM1395" s="742">
        <v>0</v>
      </c>
      <c r="AN1395" s="743" t="s">
        <v>2119</v>
      </c>
      <c r="AO1395" s="1172" t="s">
        <v>34</v>
      </c>
      <c r="AP1395" s="1178" t="s">
        <v>1742</v>
      </c>
      <c r="AQ1395" s="745" t="s">
        <v>668</v>
      </c>
      <c r="AR1395" s="742">
        <v>5.0673000000000003E-3</v>
      </c>
      <c r="AS1395" s="742">
        <v>5.0673000000000003E-3</v>
      </c>
      <c r="AT1395" s="742" t="s">
        <v>1414</v>
      </c>
      <c r="AU1395" s="742" t="s">
        <v>2724</v>
      </c>
      <c r="AX1395"/>
      <c r="AY1395" s="190"/>
      <c r="AZ1395" s="176"/>
      <c r="BA1395" s="176"/>
      <c r="BB1395" s="176"/>
      <c r="BC1395" s="751"/>
      <c r="BD1395" s="176"/>
      <c r="BE1395" s="176"/>
      <c r="BF1395" s="176"/>
      <c r="BG1395" s="176"/>
      <c r="BH1395" s="751"/>
      <c r="BI1395" s="178"/>
      <c r="BJ1395" s="191"/>
      <c r="BK1395" s="191"/>
      <c r="BL1395" s="191"/>
      <c r="BM1395" s="178"/>
      <c r="BN1395" s="178"/>
      <c r="BO1395" s="178"/>
      <c r="BP1395" s="178"/>
      <c r="BQ1395" s="178"/>
      <c r="BR1395" s="178"/>
      <c r="BS1395" s="178"/>
      <c r="BT1395" s="178"/>
      <c r="BU1395" s="179"/>
      <c r="BV1395" s="180"/>
      <c r="BW1395" s="181"/>
      <c r="BX1395" s="177"/>
      <c r="BY1395"/>
      <c r="CA1395"/>
    </row>
    <row r="1396" spans="2:108" ht="18.75">
      <c r="B1396" s="1170" t="s">
        <v>516</v>
      </c>
      <c r="C1396" s="335">
        <v>35828684000107</v>
      </c>
      <c r="D1396" s="1170" t="s">
        <v>13</v>
      </c>
      <c r="E1396" s="1170" t="s">
        <v>615</v>
      </c>
      <c r="F1396" s="1170" t="s">
        <v>619</v>
      </c>
      <c r="G1396" s="1172" t="s">
        <v>34</v>
      </c>
      <c r="H1396" s="1172" t="s">
        <v>1336</v>
      </c>
      <c r="I1396" s="1172" t="s">
        <v>34</v>
      </c>
      <c r="J1396" s="1172" t="s">
        <v>611</v>
      </c>
      <c r="K1396" s="1172" t="s">
        <v>48</v>
      </c>
      <c r="L1396" s="740" t="s">
        <v>715</v>
      </c>
      <c r="M1396" s="740" t="s">
        <v>34</v>
      </c>
      <c r="N1396" s="1172" t="s">
        <v>3316</v>
      </c>
      <c r="O1396" s="1172" t="s">
        <v>1320</v>
      </c>
      <c r="P1396" s="783">
        <v>44014</v>
      </c>
      <c r="Q1396" s="741">
        <v>415.53035229</v>
      </c>
      <c r="R1396" s="741">
        <v>538.70264718169301</v>
      </c>
      <c r="S1396" s="784">
        <v>31</v>
      </c>
      <c r="T1396" s="742">
        <v>4.1546539830691787E-2</v>
      </c>
      <c r="U1396" s="743">
        <v>1.2782231773611143</v>
      </c>
      <c r="V1396" s="742">
        <v>0.17410776064844913</v>
      </c>
      <c r="W1396" s="743">
        <v>1.3161235268667608</v>
      </c>
      <c r="X1396" s="742">
        <v>0.38887606936344077</v>
      </c>
      <c r="Y1396" s="743">
        <v>1.8942654564011381</v>
      </c>
      <c r="Z1396" s="742"/>
      <c r="AA1396" s="743"/>
      <c r="AB1396" s="742">
        <v>3.8159641643638255E-2</v>
      </c>
      <c r="AC1396" s="744">
        <v>1.0959077749834476</v>
      </c>
      <c r="AD1396" s="785">
        <v>35828652000101</v>
      </c>
      <c r="AE1396" s="1178" t="s">
        <v>2015</v>
      </c>
      <c r="AF1396" s="786" t="s">
        <v>1779</v>
      </c>
      <c r="AG1396" s="787" t="s">
        <v>736</v>
      </c>
      <c r="AH1396" s="787" t="s">
        <v>1730</v>
      </c>
      <c r="AI1396" s="787">
        <v>500</v>
      </c>
      <c r="AJ1396" s="787">
        <v>500</v>
      </c>
      <c r="AK1396" s="787">
        <v>500</v>
      </c>
      <c r="AL1396" s="742">
        <v>2.5000000000000001E-2</v>
      </c>
      <c r="AM1396" s="742">
        <v>0.2</v>
      </c>
      <c r="AN1396" s="743" t="s">
        <v>64</v>
      </c>
      <c r="AO1396" s="1172" t="s">
        <v>34</v>
      </c>
      <c r="AP1396" s="1178" t="s">
        <v>1742</v>
      </c>
      <c r="AQ1396" s="745" t="s">
        <v>668</v>
      </c>
      <c r="AR1396" s="742">
        <v>5.0673000000000003E-3</v>
      </c>
      <c r="AS1396" s="742">
        <v>5.0673000000000003E-3</v>
      </c>
      <c r="AT1396" s="742" t="s">
        <v>1414</v>
      </c>
      <c r="AU1396" s="742" t="s">
        <v>2724</v>
      </c>
      <c r="AX1396"/>
      <c r="AY1396" s="190"/>
      <c r="AZ1396" s="176"/>
      <c r="BA1396" s="176"/>
      <c r="BB1396" s="176"/>
      <c r="BC1396" s="751"/>
      <c r="BD1396" s="176"/>
      <c r="BE1396" s="176"/>
      <c r="BF1396" s="176"/>
      <c r="BG1396" s="176"/>
      <c r="BH1396" s="751"/>
      <c r="BI1396" s="178"/>
      <c r="BJ1396" s="191"/>
      <c r="BK1396" s="191"/>
      <c r="BL1396" s="191"/>
      <c r="BM1396" s="178"/>
      <c r="BN1396" s="178"/>
      <c r="BO1396" s="178"/>
      <c r="BP1396" s="178"/>
      <c r="BQ1396" s="178"/>
      <c r="BR1396" s="178"/>
      <c r="BS1396" s="178"/>
      <c r="BT1396" s="178"/>
      <c r="BU1396" s="179"/>
      <c r="BV1396" s="180"/>
      <c r="BW1396" s="181"/>
      <c r="BX1396" s="177"/>
      <c r="BY1396"/>
      <c r="CA1396"/>
    </row>
    <row r="1397" spans="2:108" ht="18.75">
      <c r="B1397" s="1170" t="s">
        <v>212</v>
      </c>
      <c r="C1397" s="335">
        <v>11052478000181</v>
      </c>
      <c r="D1397" s="1170" t="s">
        <v>13</v>
      </c>
      <c r="E1397" s="1170" t="s">
        <v>616</v>
      </c>
      <c r="F1397" s="1170" t="s">
        <v>610</v>
      </c>
      <c r="G1397" s="1172" t="s">
        <v>34</v>
      </c>
      <c r="H1397" s="1172" t="s">
        <v>865</v>
      </c>
      <c r="I1397" s="1172" t="s">
        <v>34</v>
      </c>
      <c r="J1397" s="1172" t="s">
        <v>611</v>
      </c>
      <c r="K1397" s="1172" t="s">
        <v>48</v>
      </c>
      <c r="L1397" s="740" t="s">
        <v>715</v>
      </c>
      <c r="M1397" s="740" t="s">
        <v>1411</v>
      </c>
      <c r="N1397" s="1172" t="s">
        <v>3325</v>
      </c>
      <c r="O1397" s="1172" t="s">
        <v>1320</v>
      </c>
      <c r="P1397" s="783">
        <v>40977</v>
      </c>
      <c r="Q1397" s="741">
        <v>633.783053</v>
      </c>
      <c r="R1397" s="741">
        <v>635.20259102811224</v>
      </c>
      <c r="S1397" s="784">
        <v>33</v>
      </c>
      <c r="T1397" s="742">
        <v>-1.6711335677109029E-2</v>
      </c>
      <c r="U1397" s="743">
        <v>-0.51414189182037529</v>
      </c>
      <c r="V1397" s="742">
        <v>5.7339774673104138E-3</v>
      </c>
      <c r="W1397" s="743">
        <v>4.3344550634299026E-2</v>
      </c>
      <c r="X1397" s="742">
        <v>0.17022527729305925</v>
      </c>
      <c r="Y1397" s="743">
        <v>0.82918926615971833</v>
      </c>
      <c r="Z1397" s="742">
        <v>0.19245171572773123</v>
      </c>
      <c r="AA1397" s="743">
        <v>0.82925751945561832</v>
      </c>
      <c r="AB1397" s="742">
        <v>6.0518251044899482E-2</v>
      </c>
      <c r="AC1397" s="744">
        <v>-2.0911763480970502</v>
      </c>
      <c r="AD1397" s="785">
        <v>22099965000116</v>
      </c>
      <c r="AE1397" s="1178" t="s">
        <v>1870</v>
      </c>
      <c r="AF1397" s="786" t="s">
        <v>1725</v>
      </c>
      <c r="AG1397" s="787" t="s">
        <v>1428</v>
      </c>
      <c r="AH1397" s="787" t="s">
        <v>1730</v>
      </c>
      <c r="AI1397" s="787">
        <v>50000</v>
      </c>
      <c r="AJ1397" s="787">
        <v>20000</v>
      </c>
      <c r="AK1397" s="787">
        <v>20000</v>
      </c>
      <c r="AL1397" s="742">
        <v>0.01</v>
      </c>
      <c r="AM1397" s="742">
        <v>0.27500000000000002</v>
      </c>
      <c r="AN1397" s="743" t="s">
        <v>64</v>
      </c>
      <c r="AO1397" s="1172" t="s">
        <v>34</v>
      </c>
      <c r="AP1397" s="1178" t="s">
        <v>1742</v>
      </c>
      <c r="AQ1397" s="745" t="s">
        <v>668</v>
      </c>
      <c r="AR1397" s="742">
        <v>1.9E-3</v>
      </c>
      <c r="AS1397" s="742">
        <v>1.9E-3</v>
      </c>
      <c r="AT1397" s="742" t="s">
        <v>1414</v>
      </c>
      <c r="AU1397" s="742" t="s">
        <v>2724</v>
      </c>
      <c r="AX1397"/>
      <c r="AY1397" s="190"/>
      <c r="AZ1397" s="176"/>
      <c r="BA1397" s="176"/>
      <c r="BB1397" s="176"/>
      <c r="BC1397" s="751"/>
      <c r="BD1397" s="176"/>
      <c r="BE1397" s="176"/>
      <c r="BF1397" s="176"/>
      <c r="BG1397" s="176"/>
      <c r="BH1397" s="751"/>
      <c r="BI1397" s="178"/>
      <c r="BJ1397" s="191"/>
      <c r="BK1397" s="191"/>
      <c r="BL1397" s="191"/>
      <c r="BM1397" s="178"/>
      <c r="BN1397" s="178"/>
      <c r="BO1397" s="178"/>
      <c r="BP1397" s="178"/>
      <c r="BQ1397" s="178"/>
      <c r="BR1397" s="178"/>
      <c r="BS1397" s="178"/>
      <c r="BT1397" s="178"/>
      <c r="BU1397" s="179"/>
      <c r="BV1397" s="180"/>
      <c r="BW1397" s="181"/>
      <c r="BX1397" s="177"/>
      <c r="BY1397"/>
      <c r="CA1397"/>
    </row>
    <row r="1398" spans="2:108" ht="18.75">
      <c r="B1398" s="1170" t="s">
        <v>41</v>
      </c>
      <c r="C1398" s="335">
        <v>15799713000134</v>
      </c>
      <c r="D1398" s="1170" t="s">
        <v>13</v>
      </c>
      <c r="E1398" s="1170" t="s">
        <v>615</v>
      </c>
      <c r="F1398" s="1170" t="s">
        <v>619</v>
      </c>
      <c r="G1398" s="1172" t="s">
        <v>34</v>
      </c>
      <c r="H1398" s="1172" t="s">
        <v>865</v>
      </c>
      <c r="I1398" s="1172" t="s">
        <v>34</v>
      </c>
      <c r="J1398" s="1172" t="s">
        <v>611</v>
      </c>
      <c r="K1398" s="1172" t="s">
        <v>48</v>
      </c>
      <c r="L1398" s="740" t="s">
        <v>715</v>
      </c>
      <c r="M1398" s="740" t="s">
        <v>34</v>
      </c>
      <c r="N1398" s="1172" t="s">
        <v>3364</v>
      </c>
      <c r="O1398" s="1172" t="s">
        <v>1323</v>
      </c>
      <c r="P1398" s="783">
        <v>41245</v>
      </c>
      <c r="Q1398" s="741">
        <v>4968.2638463000003</v>
      </c>
      <c r="R1398" s="741">
        <v>5122.9928444807965</v>
      </c>
      <c r="S1398" s="784">
        <v>31</v>
      </c>
      <c r="T1398" s="742">
        <v>-1.6519217411638643E-2</v>
      </c>
      <c r="U1398" s="743">
        <v>-0.50823117047704813</v>
      </c>
      <c r="V1398" s="742">
        <v>7.243176865966694E-2</v>
      </c>
      <c r="W1398" s="743">
        <v>0.54752961310003101</v>
      </c>
      <c r="X1398" s="742">
        <v>0.24930371783678718</v>
      </c>
      <c r="Y1398" s="743">
        <v>1.2143905425284558</v>
      </c>
      <c r="Z1398" s="742">
        <v>0.41816569190066266</v>
      </c>
      <c r="AA1398" s="743">
        <v>1.8018391941881693</v>
      </c>
      <c r="AB1398" s="742">
        <v>5.9239271728189193E-2</v>
      </c>
      <c r="AC1398" s="744">
        <v>-1.0104199844923811</v>
      </c>
      <c r="AD1398" s="785">
        <v>15487918000184</v>
      </c>
      <c r="AE1398" s="1178" t="s">
        <v>1829</v>
      </c>
      <c r="AF1398" s="786" t="s">
        <v>1765</v>
      </c>
      <c r="AG1398" s="787" t="s">
        <v>719</v>
      </c>
      <c r="AH1398" s="787" t="s">
        <v>1730</v>
      </c>
      <c r="AI1398" s="787">
        <v>5000</v>
      </c>
      <c r="AJ1398" s="787">
        <v>1000</v>
      </c>
      <c r="AK1398" s="787">
        <v>5000</v>
      </c>
      <c r="AL1398" s="742">
        <v>1.9599999999999999E-2</v>
      </c>
      <c r="AM1398" s="742">
        <v>0</v>
      </c>
      <c r="AN1398" s="743" t="s">
        <v>64</v>
      </c>
      <c r="AO1398" s="1172" t="s">
        <v>34</v>
      </c>
      <c r="AP1398" s="1178" t="s">
        <v>1742</v>
      </c>
      <c r="AQ1398" s="745" t="s">
        <v>664</v>
      </c>
      <c r="AR1398" s="742">
        <v>4.8937499999999997E-3</v>
      </c>
      <c r="AS1398" s="742">
        <v>4.8937499999999997E-3</v>
      </c>
      <c r="AT1398" s="742" t="s">
        <v>1414</v>
      </c>
      <c r="AU1398" s="742" t="s">
        <v>2724</v>
      </c>
      <c r="AX1398"/>
      <c r="AY1398" s="190"/>
      <c r="AZ1398" s="176"/>
      <c r="BA1398" s="176"/>
      <c r="BB1398" s="176"/>
      <c r="BC1398" s="751"/>
      <c r="BD1398" s="176"/>
      <c r="BE1398" s="176"/>
      <c r="BF1398" s="176"/>
      <c r="BG1398" s="176"/>
      <c r="BH1398" s="751"/>
      <c r="BI1398" s="178"/>
      <c r="BJ1398" s="191"/>
      <c r="BK1398" s="191"/>
      <c r="BL1398" s="191"/>
      <c r="BM1398" s="178"/>
      <c r="BN1398" s="178"/>
      <c r="BO1398" s="178"/>
      <c r="BP1398" s="178"/>
      <c r="BQ1398" s="178"/>
      <c r="BR1398" s="178"/>
      <c r="BS1398" s="178"/>
      <c r="BT1398" s="178"/>
      <c r="BU1398" s="179"/>
      <c r="BV1398" s="180"/>
      <c r="BW1398" s="181"/>
      <c r="BX1398" s="177"/>
      <c r="BY1398"/>
      <c r="CA1398"/>
    </row>
    <row r="1399" spans="2:108" ht="18.75">
      <c r="B1399" s="1170" t="s">
        <v>231</v>
      </c>
      <c r="C1399" s="335">
        <v>17554200000199</v>
      </c>
      <c r="D1399" s="1170" t="s">
        <v>14</v>
      </c>
      <c r="E1399" s="1170" t="s">
        <v>614</v>
      </c>
      <c r="F1399" s="1170" t="s">
        <v>1414</v>
      </c>
      <c r="G1399" s="1172" t="s">
        <v>1414</v>
      </c>
      <c r="H1399" s="1172" t="s">
        <v>865</v>
      </c>
      <c r="I1399" s="1172" t="s">
        <v>34</v>
      </c>
      <c r="J1399" s="1172" t="s">
        <v>608</v>
      </c>
      <c r="K1399" s="1172" t="s">
        <v>48</v>
      </c>
      <c r="L1399" s="740" t="s">
        <v>715</v>
      </c>
      <c r="M1399" s="740" t="s">
        <v>34</v>
      </c>
      <c r="N1399" s="1172" t="s">
        <v>3366</v>
      </c>
      <c r="O1399" s="1172" t="s">
        <v>1320</v>
      </c>
      <c r="P1399" s="783">
        <v>41416</v>
      </c>
      <c r="Q1399" s="741">
        <v>229.071594</v>
      </c>
      <c r="R1399" s="741">
        <v>210.9149640359999</v>
      </c>
      <c r="S1399" s="784">
        <v>32</v>
      </c>
      <c r="T1399" s="742">
        <v>-4.3709935778197595E-2</v>
      </c>
      <c r="U1399" s="743">
        <v>-1.3447823385615427</v>
      </c>
      <c r="V1399" s="742">
        <v>6.0967536485164064E-2</v>
      </c>
      <c r="W1399" s="743">
        <v>0.46086865309382058</v>
      </c>
      <c r="X1399" s="742">
        <v>0.22911484071973476</v>
      </c>
      <c r="Y1399" s="743">
        <v>1.1160479199315942</v>
      </c>
      <c r="Z1399" s="742">
        <v>0.82826502590803885</v>
      </c>
      <c r="AA1399" s="743">
        <v>3.5689211615450054</v>
      </c>
      <c r="AB1399" s="742">
        <v>0.13830594809839289</v>
      </c>
      <c r="AC1399" s="744">
        <v>-0.51567396179303215</v>
      </c>
      <c r="AD1399" s="785">
        <v>17554210000124</v>
      </c>
      <c r="AE1399" s="1178" t="s">
        <v>1840</v>
      </c>
      <c r="AF1399" s="786" t="s">
        <v>1765</v>
      </c>
      <c r="AG1399" s="787" t="s">
        <v>719</v>
      </c>
      <c r="AH1399" s="787" t="s">
        <v>1730</v>
      </c>
      <c r="AI1399" s="787">
        <v>1000</v>
      </c>
      <c r="AJ1399" s="787">
        <v>100</v>
      </c>
      <c r="AK1399" s="787">
        <v>1000</v>
      </c>
      <c r="AL1399" s="742">
        <v>1.9599999999999999E-2</v>
      </c>
      <c r="AM1399" s="742">
        <v>0.2</v>
      </c>
      <c r="AN1399" s="743" t="s">
        <v>2119</v>
      </c>
      <c r="AO1399" s="1172" t="s">
        <v>34</v>
      </c>
      <c r="AP1399" s="1178" t="s">
        <v>1742</v>
      </c>
      <c r="AQ1399" s="745" t="s">
        <v>668</v>
      </c>
      <c r="AR1399" s="742">
        <v>4.8937499999999997E-3</v>
      </c>
      <c r="AS1399" s="742">
        <v>4.8937499999999997E-3</v>
      </c>
      <c r="AT1399" s="742" t="s">
        <v>1414</v>
      </c>
      <c r="AU1399" s="742" t="s">
        <v>2724</v>
      </c>
      <c r="AX1399"/>
      <c r="AY1399" s="190"/>
      <c r="AZ1399" s="176"/>
      <c r="BA1399" s="176"/>
      <c r="BB1399" s="176"/>
      <c r="BC1399" s="751"/>
      <c r="BD1399" s="176"/>
      <c r="BE1399" s="176"/>
      <c r="BF1399" s="176"/>
      <c r="BG1399" s="176"/>
      <c r="BH1399" s="751"/>
      <c r="BI1399" s="178"/>
      <c r="BJ1399" s="191"/>
      <c r="BK1399" s="191"/>
      <c r="BL1399" s="191"/>
      <c r="BM1399" s="178"/>
      <c r="BN1399" s="178"/>
      <c r="BO1399" s="178"/>
      <c r="BP1399" s="178"/>
      <c r="BQ1399" s="178"/>
      <c r="BR1399" s="178"/>
      <c r="BS1399" s="178"/>
      <c r="BT1399" s="178"/>
      <c r="BU1399" s="179"/>
      <c r="BV1399" s="180"/>
      <c r="BW1399" s="181"/>
      <c r="BX1399" s="177"/>
      <c r="BY1399"/>
      <c r="CA1399"/>
    </row>
    <row r="1400" spans="2:108" ht="18.75">
      <c r="B1400" s="1170" t="s">
        <v>999</v>
      </c>
      <c r="C1400" s="335">
        <v>29993583000180</v>
      </c>
      <c r="D1400" s="1170" t="s">
        <v>13</v>
      </c>
      <c r="E1400" s="1170" t="s">
        <v>615</v>
      </c>
      <c r="F1400" s="1170" t="s">
        <v>619</v>
      </c>
      <c r="G1400" s="1172" t="s">
        <v>34</v>
      </c>
      <c r="H1400" s="1172" t="s">
        <v>1336</v>
      </c>
      <c r="I1400" s="1172" t="s">
        <v>34</v>
      </c>
      <c r="J1400" s="1172" t="s">
        <v>611</v>
      </c>
      <c r="K1400" s="1172" t="s">
        <v>48</v>
      </c>
      <c r="L1400" s="740" t="s">
        <v>715</v>
      </c>
      <c r="M1400" s="740" t="s">
        <v>34</v>
      </c>
      <c r="N1400" s="1172" t="s">
        <v>3409</v>
      </c>
      <c r="O1400" s="1172" t="s">
        <v>1323</v>
      </c>
      <c r="P1400" s="783">
        <v>43282</v>
      </c>
      <c r="Q1400" s="741">
        <v>134.99183306</v>
      </c>
      <c r="R1400" s="741">
        <v>192.65249720108432</v>
      </c>
      <c r="S1400" s="784">
        <v>43</v>
      </c>
      <c r="T1400" s="742">
        <v>1.0963601384188948E-2</v>
      </c>
      <c r="U1400" s="743">
        <v>0.33730677581641011</v>
      </c>
      <c r="V1400" s="742">
        <v>4.1199062103409956E-2</v>
      </c>
      <c r="W1400" s="743">
        <v>0.3114338770264668</v>
      </c>
      <c r="X1400" s="742">
        <v>0.15866947543497445</v>
      </c>
      <c r="Y1400" s="743">
        <v>0.77289946587291247</v>
      </c>
      <c r="Z1400" s="742">
        <v>0.22486810053934314</v>
      </c>
      <c r="AA1400" s="743">
        <v>0.96893687101113468</v>
      </c>
      <c r="AB1400" s="742">
        <v>4.7696314170719872E-2</v>
      </c>
      <c r="AC1400" s="744">
        <v>-1.9097754650633429</v>
      </c>
      <c r="AD1400" s="785">
        <v>11419627000106</v>
      </c>
      <c r="AE1400" s="1178" t="s">
        <v>1811</v>
      </c>
      <c r="AF1400" s="786" t="s">
        <v>1763</v>
      </c>
      <c r="AG1400" s="787" t="s">
        <v>59</v>
      </c>
      <c r="AH1400" s="787" t="s">
        <v>1730</v>
      </c>
      <c r="AI1400" s="787">
        <v>10000</v>
      </c>
      <c r="AJ1400" s="787">
        <v>0</v>
      </c>
      <c r="AK1400" s="787">
        <v>10000</v>
      </c>
      <c r="AL1400" s="742">
        <v>0</v>
      </c>
      <c r="AM1400" s="742">
        <v>0</v>
      </c>
      <c r="AN1400" s="743" t="s">
        <v>64</v>
      </c>
      <c r="AO1400" s="1172" t="s">
        <v>34</v>
      </c>
      <c r="AP1400" s="1178" t="s">
        <v>1742</v>
      </c>
      <c r="AQ1400" s="745" t="s">
        <v>668</v>
      </c>
      <c r="AR1400" s="742">
        <v>4.6666666666666697E-3</v>
      </c>
      <c r="AS1400" s="742">
        <v>4.6666666666666697E-3</v>
      </c>
      <c r="AT1400" s="742" t="s">
        <v>1414</v>
      </c>
      <c r="AU1400" s="742" t="s">
        <v>2724</v>
      </c>
      <c r="AX1400" s="597"/>
      <c r="AY1400" s="598"/>
      <c r="AZ1400" s="598"/>
      <c r="BA1400" s="598"/>
      <c r="BB1400" s="598"/>
      <c r="BC1400" s="750"/>
      <c r="BD1400" s="598"/>
      <c r="BE1400" s="598"/>
      <c r="BF1400" s="598"/>
      <c r="BG1400" s="598"/>
      <c r="BH1400" s="753"/>
      <c r="BI1400" s="599"/>
      <c r="BJ1400" s="600"/>
      <c r="BK1400" s="600"/>
      <c r="BL1400" s="600"/>
      <c r="BM1400" s="210"/>
      <c r="BN1400" s="599"/>
      <c r="BO1400" s="599"/>
      <c r="BP1400" s="599"/>
      <c r="BQ1400" s="599"/>
      <c r="BR1400" s="599"/>
      <c r="BS1400" s="599"/>
      <c r="BT1400" s="599"/>
      <c r="BU1400" s="599"/>
      <c r="BV1400" s="599"/>
      <c r="BW1400" s="601"/>
      <c r="BX1400" s="598"/>
      <c r="BY1400"/>
      <c r="CA1400"/>
    </row>
    <row r="1401" spans="2:108" ht="18.75">
      <c r="B1401" s="1170" t="s">
        <v>4562</v>
      </c>
      <c r="C1401" s="335">
        <v>28840420000103</v>
      </c>
      <c r="D1401" s="1170" t="s">
        <v>11</v>
      </c>
      <c r="E1401" s="1170" t="s">
        <v>620</v>
      </c>
      <c r="F1401" s="1170" t="s">
        <v>663</v>
      </c>
      <c r="G1401" s="1172" t="s">
        <v>738</v>
      </c>
      <c r="H1401" s="1172" t="s">
        <v>34</v>
      </c>
      <c r="I1401" s="1172" t="s">
        <v>1303</v>
      </c>
      <c r="J1401" s="1172" t="s">
        <v>608</v>
      </c>
      <c r="K1401" s="1172" t="s">
        <v>48</v>
      </c>
      <c r="L1401" s="740" t="s">
        <v>715</v>
      </c>
      <c r="M1401" s="740" t="s">
        <v>34</v>
      </c>
      <c r="N1401" s="1172" t="s">
        <v>4563</v>
      </c>
      <c r="O1401" s="1172" t="s">
        <v>1320</v>
      </c>
      <c r="P1401" s="783">
        <v>44753</v>
      </c>
      <c r="Q1401" s="741">
        <v>238.10109421999999</v>
      </c>
      <c r="R1401" s="741">
        <v>216.99041997123999</v>
      </c>
      <c r="S1401" s="784">
        <v>22</v>
      </c>
      <c r="T1401" s="742">
        <v>5.5102452532538315E-3</v>
      </c>
      <c r="U1401" s="743">
        <v>0.16952851487405884</v>
      </c>
      <c r="V1401" s="742"/>
      <c r="W1401" s="743"/>
      <c r="X1401" s="742"/>
      <c r="Y1401" s="743"/>
      <c r="Z1401" s="742"/>
      <c r="AA1401" s="743"/>
      <c r="AB1401" s="742">
        <v>1.4651877192679071E-2</v>
      </c>
      <c r="AC1401" s="744"/>
      <c r="AD1401" s="785">
        <v>28840203000105</v>
      </c>
      <c r="AE1401" s="1178" t="s">
        <v>2043</v>
      </c>
      <c r="AF1401" s="786" t="s">
        <v>1763</v>
      </c>
      <c r="AG1401" s="787" t="s">
        <v>59</v>
      </c>
      <c r="AH1401" s="787" t="s">
        <v>1726</v>
      </c>
      <c r="AI1401" s="787">
        <v>1000000</v>
      </c>
      <c r="AJ1401" s="787">
        <v>1</v>
      </c>
      <c r="AK1401" s="787">
        <v>50000</v>
      </c>
      <c r="AL1401" s="742">
        <v>6.0000000000000001E-3</v>
      </c>
      <c r="AM1401" s="742">
        <v>0.2</v>
      </c>
      <c r="AN1401" s="743" t="s">
        <v>64</v>
      </c>
      <c r="AO1401" s="1172" t="s">
        <v>34</v>
      </c>
      <c r="AP1401" s="1178" t="s">
        <v>1742</v>
      </c>
      <c r="AQ1401" s="745" t="s">
        <v>668</v>
      </c>
      <c r="AR1401" s="742">
        <v>1.3999999800000001E-3</v>
      </c>
      <c r="AS1401" s="742">
        <v>1.3999999800000001E-3</v>
      </c>
      <c r="AT1401" s="742" t="s">
        <v>1414</v>
      </c>
      <c r="AU1401" s="742" t="s">
        <v>2724</v>
      </c>
      <c r="AX1401"/>
      <c r="AY1401" s="190"/>
      <c r="AZ1401" s="176"/>
      <c r="BA1401" s="176"/>
      <c r="BB1401" s="176"/>
      <c r="BC1401" s="751"/>
      <c r="BD1401" s="176"/>
      <c r="BE1401" s="176"/>
      <c r="BF1401" s="176"/>
      <c r="BG1401" s="176"/>
      <c r="BH1401" s="751"/>
      <c r="BI1401" s="178"/>
      <c r="BJ1401" s="191"/>
      <c r="BK1401" s="191"/>
      <c r="BL1401" s="191"/>
      <c r="BM1401" s="178"/>
      <c r="BN1401" s="178"/>
      <c r="BO1401" s="178"/>
      <c r="BP1401" s="178"/>
      <c r="BQ1401" s="178"/>
      <c r="BR1401" s="178"/>
      <c r="BS1401" s="178"/>
      <c r="BT1401" s="178"/>
      <c r="BU1401" s="179"/>
      <c r="BV1401" s="180"/>
      <c r="BW1401" s="181"/>
      <c r="BX1401" s="177"/>
      <c r="BY1401"/>
      <c r="CA1401"/>
    </row>
    <row r="1402" spans="2:108" ht="18.75">
      <c r="B1402" s="1170" t="s">
        <v>1376</v>
      </c>
      <c r="C1402" s="335">
        <v>32892819000105</v>
      </c>
      <c r="D1402" s="1170" t="s">
        <v>11</v>
      </c>
      <c r="E1402" s="1170" t="s">
        <v>620</v>
      </c>
      <c r="F1402" s="1170" t="s">
        <v>663</v>
      </c>
      <c r="G1402" s="1172" t="s">
        <v>738</v>
      </c>
      <c r="H1402" s="1172" t="s">
        <v>34</v>
      </c>
      <c r="I1402" s="1172" t="s">
        <v>1414</v>
      </c>
      <c r="J1402" s="1172" t="s">
        <v>608</v>
      </c>
      <c r="K1402" s="1172" t="s">
        <v>48</v>
      </c>
      <c r="L1402" s="740" t="s">
        <v>715</v>
      </c>
      <c r="M1402" s="740" t="s">
        <v>34</v>
      </c>
      <c r="N1402" s="1172" t="s">
        <v>3415</v>
      </c>
      <c r="O1402" s="1172" t="s">
        <v>1323</v>
      </c>
      <c r="P1402" s="783">
        <v>44546</v>
      </c>
      <c r="Q1402" s="741">
        <v>52.086311309999999</v>
      </c>
      <c r="R1402" s="741">
        <v>57.127271429035083</v>
      </c>
      <c r="S1402" s="784">
        <v>1</v>
      </c>
      <c r="T1402" s="742">
        <v>3.3613532619517716E-2</v>
      </c>
      <c r="U1402" s="743">
        <v>1.0341558320462418</v>
      </c>
      <c r="V1402" s="742">
        <v>0.15368403058387026</v>
      </c>
      <c r="W1402" s="743">
        <v>1.1617355113971719</v>
      </c>
      <c r="X1402" s="742"/>
      <c r="Y1402" s="743"/>
      <c r="Z1402" s="742"/>
      <c r="AA1402" s="743"/>
      <c r="AB1402" s="742">
        <v>1.3204455083449472E-2</v>
      </c>
      <c r="AC1402" s="744">
        <v>1.620340844665672</v>
      </c>
      <c r="AD1402" s="785">
        <v>40668849000152</v>
      </c>
      <c r="AE1402" s="1178" t="s">
        <v>1811</v>
      </c>
      <c r="AF1402" s="786" t="s">
        <v>1763</v>
      </c>
      <c r="AG1402" s="787" t="s">
        <v>59</v>
      </c>
      <c r="AH1402" s="787" t="s">
        <v>1730</v>
      </c>
      <c r="AI1402" s="787">
        <v>100</v>
      </c>
      <c r="AJ1402" s="787">
        <v>1</v>
      </c>
      <c r="AK1402" s="787">
        <v>100</v>
      </c>
      <c r="AL1402" s="742">
        <v>0</v>
      </c>
      <c r="AM1402" s="742">
        <v>0</v>
      </c>
      <c r="AN1402" s="743" t="s">
        <v>64</v>
      </c>
      <c r="AO1402" s="1172" t="s">
        <v>34</v>
      </c>
      <c r="AP1402" s="1178" t="s">
        <v>1731</v>
      </c>
      <c r="AQ1402" s="745" t="s">
        <v>669</v>
      </c>
      <c r="AR1402" s="742">
        <v>2.0999999999999999E-3</v>
      </c>
      <c r="AS1402" s="742">
        <v>2.0999999999999999E-3</v>
      </c>
      <c r="AT1402" s="742" t="s">
        <v>1414</v>
      </c>
      <c r="AU1402" s="742" t="s">
        <v>2724</v>
      </c>
      <c r="AX1402"/>
      <c r="AY1402" s="190"/>
      <c r="AZ1402" s="176"/>
      <c r="BA1402" s="176"/>
      <c r="BB1402" s="176"/>
      <c r="BC1402" s="751"/>
      <c r="BD1402" s="176"/>
      <c r="BE1402" s="176"/>
      <c r="BF1402" s="176"/>
      <c r="BG1402" s="176"/>
      <c r="BH1402" s="751"/>
      <c r="BI1402" s="178"/>
      <c r="BJ1402" s="191"/>
      <c r="BK1402" s="191"/>
      <c r="BL1402" s="191"/>
      <c r="BM1402" s="178"/>
      <c r="BN1402" s="178"/>
      <c r="BO1402" s="178"/>
      <c r="BP1402" s="178"/>
      <c r="BQ1402" s="178"/>
      <c r="BR1402" s="178"/>
      <c r="BS1402" s="178"/>
      <c r="BT1402" s="178"/>
      <c r="BU1402" s="179"/>
      <c r="BV1402" s="180"/>
      <c r="BW1402" s="181"/>
      <c r="BX1402" s="177"/>
      <c r="BY1402"/>
      <c r="CA1402"/>
    </row>
    <row r="1403" spans="2:108" ht="18.75">
      <c r="B1403" s="1170" t="s">
        <v>4564</v>
      </c>
      <c r="C1403" s="335">
        <v>26199519000134</v>
      </c>
      <c r="D1403" s="1170" t="s">
        <v>11</v>
      </c>
      <c r="E1403" s="1170" t="s">
        <v>620</v>
      </c>
      <c r="F1403" s="1170" t="s">
        <v>672</v>
      </c>
      <c r="G1403" s="1172" t="s">
        <v>738</v>
      </c>
      <c r="H1403" s="1172" t="s">
        <v>34</v>
      </c>
      <c r="I1403" s="1172" t="s">
        <v>1303</v>
      </c>
      <c r="J1403" s="1172" t="s">
        <v>608</v>
      </c>
      <c r="K1403" s="1172" t="s">
        <v>48</v>
      </c>
      <c r="L1403" s="740" t="s">
        <v>715</v>
      </c>
      <c r="M1403" s="740" t="s">
        <v>1411</v>
      </c>
      <c r="N1403" s="1172" t="s">
        <v>4565</v>
      </c>
      <c r="O1403" s="1172" t="s">
        <v>1320</v>
      </c>
      <c r="P1403" s="783">
        <v>44498</v>
      </c>
      <c r="Q1403" s="741">
        <v>42647.63654</v>
      </c>
      <c r="R1403" s="741">
        <v>10333.347576703762</v>
      </c>
      <c r="S1403" s="784">
        <v>0</v>
      </c>
      <c r="T1403" s="742">
        <v>0.34950985178727145</v>
      </c>
      <c r="U1403" s="743">
        <v>10.753039725837969</v>
      </c>
      <c r="V1403" s="742">
        <v>0.22139200648299995</v>
      </c>
      <c r="W1403" s="743">
        <v>1.6735568093420892</v>
      </c>
      <c r="X1403" s="742"/>
      <c r="Y1403" s="743"/>
      <c r="Z1403" s="742"/>
      <c r="AA1403" s="743"/>
      <c r="AB1403" s="742">
        <v>0.65088970065799434</v>
      </c>
      <c r="AC1403" s="744">
        <v>0.13689522773569754</v>
      </c>
      <c r="AD1403" s="785">
        <v>0</v>
      </c>
      <c r="AE1403" s="1178" t="s">
        <v>2043</v>
      </c>
      <c r="AF1403" s="786" t="s">
        <v>1763</v>
      </c>
      <c r="AG1403" s="787" t="s">
        <v>59</v>
      </c>
      <c r="AH1403" s="787" t="s">
        <v>1730</v>
      </c>
      <c r="AI1403" s="787">
        <v>1</v>
      </c>
      <c r="AJ1403" s="787">
        <v>1</v>
      </c>
      <c r="AK1403" s="787">
        <v>1</v>
      </c>
      <c r="AL1403" s="742">
        <v>3.0000000000000001E-3</v>
      </c>
      <c r="AM1403" s="742">
        <v>0</v>
      </c>
      <c r="AN1403" s="743" t="s">
        <v>64</v>
      </c>
      <c r="AO1403" s="1172" t="s">
        <v>34</v>
      </c>
      <c r="AP1403" s="1178" t="s">
        <v>1731</v>
      </c>
      <c r="AQ1403" s="745" t="s">
        <v>662</v>
      </c>
      <c r="AR1403" s="742">
        <v>6.9999999999999999E-4</v>
      </c>
      <c r="AS1403" s="742">
        <v>6.9999999999999999E-4</v>
      </c>
      <c r="AT1403" s="742" t="s">
        <v>1414</v>
      </c>
      <c r="AU1403" s="742" t="s">
        <v>2724</v>
      </c>
      <c r="AX1403"/>
      <c r="AY1403" s="190"/>
      <c r="AZ1403" s="176"/>
      <c r="BA1403" s="176"/>
      <c r="BB1403" s="176"/>
      <c r="BC1403" s="751"/>
      <c r="BD1403" s="176"/>
      <c r="BE1403" s="176"/>
      <c r="BF1403" s="176"/>
      <c r="BG1403" s="176"/>
      <c r="BH1403" s="751"/>
      <c r="BI1403" s="178"/>
      <c r="BJ1403" s="191"/>
      <c r="BK1403" s="191"/>
      <c r="BL1403" s="191"/>
      <c r="BM1403" s="178"/>
      <c r="BN1403" s="178"/>
      <c r="BO1403" s="178"/>
      <c r="BP1403" s="178"/>
      <c r="BQ1403" s="178"/>
      <c r="BR1403" s="178"/>
      <c r="BS1403" s="178"/>
      <c r="BT1403" s="178"/>
      <c r="BU1403" s="179"/>
      <c r="BV1403" s="180"/>
      <c r="BW1403" s="181"/>
      <c r="BX1403" s="177"/>
      <c r="BY1403"/>
      <c r="CA1403"/>
    </row>
    <row r="1404" spans="2:108" ht="18.75">
      <c r="B1404" s="1170" t="s">
        <v>1010</v>
      </c>
      <c r="C1404" s="335">
        <v>41594333000173</v>
      </c>
      <c r="D1404" s="1170" t="s">
        <v>11</v>
      </c>
      <c r="E1404" s="1170" t="s">
        <v>621</v>
      </c>
      <c r="F1404" s="1170" t="s">
        <v>692</v>
      </c>
      <c r="G1404" s="1172" t="s">
        <v>865</v>
      </c>
      <c r="H1404" s="1172" t="s">
        <v>34</v>
      </c>
      <c r="I1404" s="1172" t="s">
        <v>1414</v>
      </c>
      <c r="J1404" s="1172" t="s">
        <v>608</v>
      </c>
      <c r="K1404" s="1172" t="s">
        <v>48</v>
      </c>
      <c r="L1404" s="740" t="s">
        <v>715</v>
      </c>
      <c r="M1404" s="740" t="s">
        <v>34</v>
      </c>
      <c r="N1404" s="1172" t="s">
        <v>3429</v>
      </c>
      <c r="O1404" s="1172" t="s">
        <v>1320</v>
      </c>
      <c r="P1404" s="783">
        <v>44390</v>
      </c>
      <c r="Q1404" s="741">
        <v>42.595252960000003</v>
      </c>
      <c r="R1404" s="741">
        <v>30.666725363723415</v>
      </c>
      <c r="S1404" s="784">
        <v>31</v>
      </c>
      <c r="T1404" s="742">
        <v>2.1342648275676446E-2</v>
      </c>
      <c r="U1404" s="743">
        <v>0.65662911528634049</v>
      </c>
      <c r="V1404" s="742">
        <v>0.10426860209010336</v>
      </c>
      <c r="W1404" s="743">
        <v>0.78819209329435558</v>
      </c>
      <c r="X1404" s="742"/>
      <c r="Y1404" s="743"/>
      <c r="Z1404" s="742"/>
      <c r="AA1404" s="743"/>
      <c r="AB1404" s="742">
        <v>4.1418777729970581E-2</v>
      </c>
      <c r="AC1404" s="744">
        <v>-0.67649776565534492</v>
      </c>
      <c r="AD1404" s="785">
        <v>41594289000100</v>
      </c>
      <c r="AE1404" s="1178" t="s">
        <v>1906</v>
      </c>
      <c r="AF1404" s="786" t="s">
        <v>1725</v>
      </c>
      <c r="AG1404" s="787" t="s">
        <v>1428</v>
      </c>
      <c r="AH1404" s="787" t="s">
        <v>1730</v>
      </c>
      <c r="AI1404" s="787">
        <v>50000</v>
      </c>
      <c r="AJ1404" s="787">
        <v>10000</v>
      </c>
      <c r="AK1404" s="787">
        <v>50000</v>
      </c>
      <c r="AL1404" s="742">
        <v>0</v>
      </c>
      <c r="AM1404" s="742">
        <v>0</v>
      </c>
      <c r="AN1404" s="743" t="s">
        <v>2215</v>
      </c>
      <c r="AO1404" s="1172" t="s">
        <v>34</v>
      </c>
      <c r="AP1404" s="1178" t="s">
        <v>1742</v>
      </c>
      <c r="AQ1404" s="745" t="s">
        <v>671</v>
      </c>
      <c r="AR1404" s="742">
        <v>2.2669500000000002E-3</v>
      </c>
      <c r="AS1404" s="742">
        <v>2.2669500000000002E-3</v>
      </c>
      <c r="AT1404" s="742" t="s">
        <v>1414</v>
      </c>
      <c r="AU1404" s="742" t="s">
        <v>2724</v>
      </c>
      <c r="AX1404"/>
      <c r="AY1404" s="190"/>
      <c r="AZ1404" s="176"/>
      <c r="BA1404" s="176"/>
      <c r="BB1404" s="176"/>
      <c r="BC1404" s="751"/>
      <c r="BD1404" s="176"/>
      <c r="BE1404" s="176"/>
      <c r="BF1404" s="176"/>
      <c r="BG1404" s="176"/>
      <c r="BH1404" s="751"/>
      <c r="BI1404" s="178"/>
      <c r="BJ1404" s="191"/>
      <c r="BK1404" s="191"/>
      <c r="BL1404" s="191"/>
      <c r="BM1404" s="178"/>
      <c r="BN1404" s="178"/>
      <c r="BO1404" s="178"/>
      <c r="BP1404" s="178"/>
      <c r="BQ1404" s="178"/>
      <c r="BR1404" s="178"/>
      <c r="BS1404" s="178"/>
      <c r="BT1404" s="178"/>
      <c r="BU1404" s="179"/>
      <c r="BV1404" s="180"/>
      <c r="BW1404" s="181"/>
      <c r="BX1404" s="177"/>
      <c r="BY1404"/>
      <c r="CA1404"/>
      <c r="CE1404" s="190"/>
      <c r="CF1404" s="176"/>
      <c r="CG1404" s="176"/>
      <c r="CH1404" s="176"/>
      <c r="CI1404" s="178"/>
      <c r="CJ1404" s="176"/>
      <c r="CK1404" s="176"/>
      <c r="CL1404" s="176"/>
      <c r="CM1404" s="176"/>
      <c r="CN1404" s="178"/>
      <c r="CO1404" s="178"/>
      <c r="CP1404" s="191"/>
      <c r="CQ1404" s="191"/>
      <c r="CR1404" s="191"/>
      <c r="CS1404" s="178"/>
      <c r="CT1404" s="178"/>
      <c r="CU1404" s="178"/>
      <c r="CV1404" s="178"/>
      <c r="CW1404" s="178"/>
      <c r="CX1404" s="178"/>
      <c r="CY1404" s="178"/>
      <c r="CZ1404" s="178"/>
      <c r="DA1404" s="179"/>
      <c r="DB1404" s="180"/>
      <c r="DC1404" s="181"/>
      <c r="DD1404" s="177"/>
    </row>
    <row r="1405" spans="2:108" ht="18.75">
      <c r="B1405" s="1170" t="s">
        <v>254</v>
      </c>
      <c r="C1405" s="335">
        <v>28558421000151</v>
      </c>
      <c r="D1405" s="1170" t="s">
        <v>13</v>
      </c>
      <c r="E1405" s="1170" t="s">
        <v>616</v>
      </c>
      <c r="F1405" s="1170" t="s">
        <v>619</v>
      </c>
      <c r="G1405" s="1172" t="s">
        <v>34</v>
      </c>
      <c r="H1405" s="1172" t="s">
        <v>865</v>
      </c>
      <c r="I1405" s="1172" t="s">
        <v>34</v>
      </c>
      <c r="J1405" s="1172" t="s">
        <v>611</v>
      </c>
      <c r="K1405" s="1172" t="s">
        <v>48</v>
      </c>
      <c r="L1405" s="740" t="s">
        <v>715</v>
      </c>
      <c r="M1405" s="740" t="s">
        <v>34</v>
      </c>
      <c r="N1405" s="1172" t="s">
        <v>3464</v>
      </c>
      <c r="O1405" s="1172" t="s">
        <v>1320</v>
      </c>
      <c r="P1405" s="783">
        <v>43048</v>
      </c>
      <c r="Q1405" s="741">
        <v>107.81430330000001</v>
      </c>
      <c r="R1405" s="741">
        <v>56.856709960284533</v>
      </c>
      <c r="S1405" s="784">
        <v>31</v>
      </c>
      <c r="T1405" s="742">
        <v>4.4039923968193229E-2</v>
      </c>
      <c r="U1405" s="743">
        <v>1.3549347737445145</v>
      </c>
      <c r="V1405" s="742">
        <v>0.23976851030302848</v>
      </c>
      <c r="W1405" s="743">
        <v>1.8124693364403572</v>
      </c>
      <c r="X1405" s="742">
        <v>0.50120099031481846</v>
      </c>
      <c r="Y1405" s="743">
        <v>2.4414146239996382</v>
      </c>
      <c r="Z1405" s="742">
        <v>0.61517433260720256</v>
      </c>
      <c r="AA1405" s="743">
        <v>2.6507321026554309</v>
      </c>
      <c r="AB1405" s="742">
        <v>0.18376386792111679</v>
      </c>
      <c r="AC1405" s="744">
        <v>0.58488210352952541</v>
      </c>
      <c r="AD1405" s="785">
        <v>0</v>
      </c>
      <c r="AE1405" s="1178" t="s">
        <v>1825</v>
      </c>
      <c r="AF1405" s="786" t="s">
        <v>1765</v>
      </c>
      <c r="AG1405" s="787" t="s">
        <v>719</v>
      </c>
      <c r="AH1405" s="787" t="s">
        <v>1726</v>
      </c>
      <c r="AI1405" s="787">
        <v>50000</v>
      </c>
      <c r="AJ1405" s="787">
        <v>10000</v>
      </c>
      <c r="AK1405" s="787">
        <v>20000</v>
      </c>
      <c r="AL1405" s="742">
        <v>0.02</v>
      </c>
      <c r="AM1405" s="742">
        <v>0.2</v>
      </c>
      <c r="AN1405" s="743" t="s">
        <v>64</v>
      </c>
      <c r="AO1405" s="1172" t="s">
        <v>34</v>
      </c>
      <c r="AP1405" s="1178" t="s">
        <v>1742</v>
      </c>
      <c r="AQ1405" s="745" t="s">
        <v>664</v>
      </c>
      <c r="AR1405" s="742">
        <v>4.0000000000000001E-3</v>
      </c>
      <c r="AS1405" s="742">
        <v>4.0000000000000001E-3</v>
      </c>
      <c r="AT1405" s="742" t="s">
        <v>1414</v>
      </c>
      <c r="AU1405" s="742" t="s">
        <v>2724</v>
      </c>
      <c r="AX1405"/>
      <c r="AY1405" s="190"/>
      <c r="AZ1405" s="176"/>
      <c r="BA1405" s="176"/>
      <c r="BB1405" s="176"/>
      <c r="BC1405" s="751"/>
      <c r="BD1405" s="176"/>
      <c r="BE1405" s="176"/>
      <c r="BF1405" s="176"/>
      <c r="BG1405" s="176"/>
      <c r="BH1405" s="751"/>
      <c r="BI1405" s="178"/>
      <c r="BJ1405" s="191"/>
      <c r="BK1405" s="191"/>
      <c r="BL1405" s="191"/>
      <c r="BM1405" s="178"/>
      <c r="BN1405" s="178"/>
      <c r="BO1405" s="178"/>
      <c r="BP1405" s="178"/>
      <c r="BQ1405" s="178"/>
      <c r="BR1405" s="178"/>
      <c r="BS1405" s="178"/>
      <c r="BT1405" s="178"/>
      <c r="BU1405" s="179"/>
      <c r="BV1405" s="180"/>
      <c r="BW1405" s="181"/>
      <c r="BX1405" s="177"/>
      <c r="BY1405"/>
      <c r="CA1405"/>
    </row>
    <row r="1406" spans="2:108" ht="18.75">
      <c r="B1406" s="1170" t="s">
        <v>256</v>
      </c>
      <c r="C1406" s="335">
        <v>29726133000121</v>
      </c>
      <c r="D1406" s="1170" t="s">
        <v>13</v>
      </c>
      <c r="E1406" s="1170" t="s">
        <v>615</v>
      </c>
      <c r="F1406" s="1170" t="s">
        <v>619</v>
      </c>
      <c r="G1406" s="1172" t="s">
        <v>34</v>
      </c>
      <c r="H1406" s="1172" t="s">
        <v>865</v>
      </c>
      <c r="I1406" s="1172" t="s">
        <v>34</v>
      </c>
      <c r="J1406" s="1172" t="s">
        <v>611</v>
      </c>
      <c r="K1406" s="1172" t="s">
        <v>48</v>
      </c>
      <c r="L1406" s="740" t="s">
        <v>715</v>
      </c>
      <c r="M1406" s="740" t="s">
        <v>34</v>
      </c>
      <c r="N1406" s="1172" t="s">
        <v>3466</v>
      </c>
      <c r="O1406" s="1172" t="s">
        <v>1320</v>
      </c>
      <c r="P1406" s="783">
        <v>43238</v>
      </c>
      <c r="Q1406" s="741">
        <v>3530.44480492</v>
      </c>
      <c r="R1406" s="741">
        <v>3326.636637944674</v>
      </c>
      <c r="S1406" s="784">
        <v>31</v>
      </c>
      <c r="T1406" s="742">
        <v>3.6384602611604366E-2</v>
      </c>
      <c r="U1406" s="743">
        <v>1.1194107270244853</v>
      </c>
      <c r="V1406" s="742">
        <v>0.15517164052693921</v>
      </c>
      <c r="W1406" s="743">
        <v>1.1729807220505168</v>
      </c>
      <c r="X1406" s="742">
        <v>0.39630744917726313</v>
      </c>
      <c r="Y1406" s="743">
        <v>1.9304646653104529</v>
      </c>
      <c r="Z1406" s="742">
        <v>0.70379467722874445</v>
      </c>
      <c r="AA1406" s="743">
        <v>3.0325893746276367</v>
      </c>
      <c r="AB1406" s="742">
        <v>4.6850180966008681E-2</v>
      </c>
      <c r="AC1406" s="744">
        <v>0.48843627440709336</v>
      </c>
      <c r="AD1406" s="785">
        <v>29726117000139</v>
      </c>
      <c r="AE1406" s="1178" t="s">
        <v>1959</v>
      </c>
      <c r="AF1406" s="786" t="s">
        <v>1765</v>
      </c>
      <c r="AG1406" s="787" t="s">
        <v>719</v>
      </c>
      <c r="AH1406" s="787" t="s">
        <v>1730</v>
      </c>
      <c r="AI1406" s="787">
        <v>500</v>
      </c>
      <c r="AJ1406" s="787">
        <v>500</v>
      </c>
      <c r="AK1406" s="787">
        <v>500</v>
      </c>
      <c r="AL1406" s="742">
        <v>2.2000000000000002E-2</v>
      </c>
      <c r="AM1406" s="742">
        <v>0.2</v>
      </c>
      <c r="AN1406" s="743" t="s">
        <v>64</v>
      </c>
      <c r="AO1406" s="1172" t="s">
        <v>34</v>
      </c>
      <c r="AP1406" s="1178" t="s">
        <v>1742</v>
      </c>
      <c r="AQ1406" s="745" t="s">
        <v>664</v>
      </c>
      <c r="AR1406" s="742">
        <v>4.0000000000000001E-3</v>
      </c>
      <c r="AS1406" s="742">
        <v>4.0000000000000001E-3</v>
      </c>
      <c r="AT1406" s="742" t="s">
        <v>1414</v>
      </c>
      <c r="AU1406" s="742" t="s">
        <v>2724</v>
      </c>
      <c r="AX1406"/>
      <c r="AY1406" s="190"/>
      <c r="AZ1406" s="176"/>
      <c r="BA1406" s="176"/>
      <c r="BB1406" s="176"/>
      <c r="BC1406" s="751"/>
      <c r="BD1406" s="176"/>
      <c r="BE1406" s="176"/>
      <c r="BF1406" s="176"/>
      <c r="BG1406" s="176"/>
      <c r="BH1406" s="751"/>
      <c r="BI1406" s="178"/>
      <c r="BJ1406" s="191"/>
      <c r="BK1406" s="191"/>
      <c r="BL1406" s="191"/>
      <c r="BM1406" s="178"/>
      <c r="BN1406" s="178"/>
      <c r="BO1406" s="178"/>
      <c r="BP1406" s="178"/>
      <c r="BQ1406" s="178"/>
      <c r="BR1406" s="178"/>
      <c r="BS1406" s="178"/>
      <c r="BT1406" s="178"/>
      <c r="BU1406" s="179"/>
      <c r="BV1406" s="180"/>
      <c r="BW1406" s="181"/>
      <c r="BX1406" s="177"/>
      <c r="BY1406"/>
      <c r="CA1406"/>
    </row>
    <row r="1407" spans="2:108" ht="18.75">
      <c r="B1407" s="1170" t="s">
        <v>5068</v>
      </c>
      <c r="C1407" s="335">
        <v>17200242000121</v>
      </c>
      <c r="D1407" s="1170" t="s">
        <v>13</v>
      </c>
      <c r="E1407" s="1170" t="s">
        <v>615</v>
      </c>
      <c r="F1407" s="1170" t="s">
        <v>619</v>
      </c>
      <c r="G1407" s="1172" t="s">
        <v>34</v>
      </c>
      <c r="H1407" s="1172" t="s">
        <v>1337</v>
      </c>
      <c r="I1407" s="1172" t="s">
        <v>34</v>
      </c>
      <c r="J1407" s="1172" t="s">
        <v>608</v>
      </c>
      <c r="K1407" s="1172" t="s">
        <v>48</v>
      </c>
      <c r="L1407" s="740" t="s">
        <v>715</v>
      </c>
      <c r="M1407" s="740" t="s">
        <v>1414</v>
      </c>
      <c r="N1407" s="1172" t="s">
        <v>5069</v>
      </c>
      <c r="O1407" s="1172" t="s">
        <v>1320</v>
      </c>
      <c r="P1407" s="783">
        <v>41298</v>
      </c>
      <c r="Q1407" s="741">
        <v>36.423869000000003</v>
      </c>
      <c r="R1407" s="741">
        <v>1.0175909759999999</v>
      </c>
      <c r="S1407" s="784">
        <v>2</v>
      </c>
      <c r="T1407" s="742">
        <v>7.2428710874552493E-3</v>
      </c>
      <c r="U1407" s="743">
        <v>0.22283457857987024</v>
      </c>
      <c r="V1407" s="742">
        <v>2.7516336710921241E-2</v>
      </c>
      <c r="W1407" s="743">
        <v>0.20800277933362515</v>
      </c>
      <c r="X1407" s="742">
        <v>0.10276354887115824</v>
      </c>
      <c r="Y1407" s="743">
        <v>0.50057449182324465</v>
      </c>
      <c r="Z1407" s="742">
        <v>0.31105843824387347</v>
      </c>
      <c r="AA1407" s="743">
        <v>1.3403234568653124</v>
      </c>
      <c r="AB1407" s="742">
        <v>5.4834251842445676E-2</v>
      </c>
      <c r="AC1407" s="744">
        <v>-1.910703118020505</v>
      </c>
      <c r="AD1407" s="785">
        <v>0</v>
      </c>
      <c r="AE1407" s="1178" t="s">
        <v>5070</v>
      </c>
      <c r="AF1407" s="786" t="s">
        <v>1741</v>
      </c>
      <c r="AG1407" s="787" t="s">
        <v>1427</v>
      </c>
      <c r="AH1407" s="787" t="s">
        <v>2128</v>
      </c>
      <c r="AI1407" s="787">
        <v>1000000</v>
      </c>
      <c r="AJ1407" s="787">
        <v>0</v>
      </c>
      <c r="AK1407" s="787">
        <v>0</v>
      </c>
      <c r="AL1407" s="742">
        <v>7.7000000000000002E-3</v>
      </c>
      <c r="AM1407" s="742">
        <v>0.15</v>
      </c>
      <c r="AN1407" s="743" t="s">
        <v>64</v>
      </c>
      <c r="AO1407" s="1172"/>
      <c r="AP1407" s="1178" t="s">
        <v>1742</v>
      </c>
      <c r="AQ1407" s="745" t="s">
        <v>679</v>
      </c>
      <c r="AR1407" s="742">
        <v>0</v>
      </c>
      <c r="AS1407" s="742">
        <v>0</v>
      </c>
      <c r="AT1407" s="742" t="s">
        <v>1414</v>
      </c>
      <c r="AU1407" s="742" t="s">
        <v>2724</v>
      </c>
    </row>
    <row r="1408" spans="2:108" ht="18.75">
      <c r="B1408" s="1170" t="s">
        <v>1040</v>
      </c>
      <c r="C1408" s="335">
        <v>30338679000194</v>
      </c>
      <c r="D1408" s="1170" t="s">
        <v>13</v>
      </c>
      <c r="E1408" s="1170" t="s">
        <v>615</v>
      </c>
      <c r="F1408" s="1170" t="s">
        <v>619</v>
      </c>
      <c r="G1408" s="1172" t="s">
        <v>34</v>
      </c>
      <c r="H1408" s="1172" t="s">
        <v>865</v>
      </c>
      <c r="I1408" s="1172" t="s">
        <v>34</v>
      </c>
      <c r="J1408" s="1172" t="s">
        <v>611</v>
      </c>
      <c r="K1408" s="1172" t="s">
        <v>48</v>
      </c>
      <c r="L1408" s="740" t="s">
        <v>715</v>
      </c>
      <c r="M1408" s="740" t="s">
        <v>34</v>
      </c>
      <c r="N1408" s="1172" t="s">
        <v>3503</v>
      </c>
      <c r="O1408" s="1172" t="s">
        <v>1320</v>
      </c>
      <c r="P1408" s="783">
        <v>43281</v>
      </c>
      <c r="Q1408" s="741">
        <v>1416.4504386599999</v>
      </c>
      <c r="R1408" s="741">
        <v>1278.3592709428005</v>
      </c>
      <c r="S1408" s="784">
        <v>31</v>
      </c>
      <c r="T1408" s="742">
        <v>1.0617305164638102E-2</v>
      </c>
      <c r="U1408" s="743">
        <v>0.32665260688041059</v>
      </c>
      <c r="V1408" s="742">
        <v>0.12642006237636383</v>
      </c>
      <c r="W1408" s="743">
        <v>0.95564044785718705</v>
      </c>
      <c r="X1408" s="742">
        <v>0.3082157122819722</v>
      </c>
      <c r="Y1408" s="743">
        <v>1.5013584606826424</v>
      </c>
      <c r="Z1408" s="742">
        <v>0.51571998571134503</v>
      </c>
      <c r="AA1408" s="743">
        <v>2.2221920675922182</v>
      </c>
      <c r="AB1408" s="742">
        <v>5.0565486321063856E-2</v>
      </c>
      <c r="AC1408" s="744">
        <v>-0.1160524842375633</v>
      </c>
      <c r="AD1408" s="785">
        <v>0</v>
      </c>
      <c r="AE1408" s="1178" t="s">
        <v>1793</v>
      </c>
      <c r="AF1408" s="786" t="s">
        <v>1741</v>
      </c>
      <c r="AG1408" s="787" t="s">
        <v>1427</v>
      </c>
      <c r="AH1408" s="787" t="s">
        <v>1730</v>
      </c>
      <c r="AI1408" s="787">
        <v>100</v>
      </c>
      <c r="AJ1408" s="787">
        <v>100</v>
      </c>
      <c r="AK1408" s="787">
        <v>100</v>
      </c>
      <c r="AL1408" s="742">
        <v>0</v>
      </c>
      <c r="AM1408" s="742">
        <v>0</v>
      </c>
      <c r="AN1408" s="743" t="s">
        <v>34</v>
      </c>
      <c r="AO1408" s="1172" t="s">
        <v>34</v>
      </c>
      <c r="AP1408" s="1178" t="s">
        <v>1742</v>
      </c>
      <c r="AQ1408" s="745" t="s">
        <v>664</v>
      </c>
      <c r="AR1408" s="742">
        <v>4.7499999999999999E-3</v>
      </c>
      <c r="AS1408" s="742">
        <v>4.7499999999999999E-3</v>
      </c>
      <c r="AT1408" s="742" t="s">
        <v>1414</v>
      </c>
      <c r="AU1408" s="742" t="s">
        <v>2724</v>
      </c>
    </row>
    <row r="1409" spans="2:47" ht="18.75">
      <c r="B1409" s="1170" t="s">
        <v>1049</v>
      </c>
      <c r="C1409" s="335">
        <v>30877877000126</v>
      </c>
      <c r="D1409" s="1170" t="s">
        <v>11</v>
      </c>
      <c r="E1409" s="1170" t="s">
        <v>620</v>
      </c>
      <c r="F1409" s="1170" t="s">
        <v>685</v>
      </c>
      <c r="G1409" s="1172" t="s">
        <v>738</v>
      </c>
      <c r="H1409" s="1172" t="s">
        <v>34</v>
      </c>
      <c r="I1409" s="1172" t="s">
        <v>1318</v>
      </c>
      <c r="J1409" s="1172" t="s">
        <v>608</v>
      </c>
      <c r="K1409" s="1172" t="s">
        <v>48</v>
      </c>
      <c r="L1409" s="740" t="s">
        <v>715</v>
      </c>
      <c r="M1409" s="740" t="s">
        <v>34</v>
      </c>
      <c r="N1409" s="1172" t="s">
        <v>3518</v>
      </c>
      <c r="O1409" s="1172" t="s">
        <v>1320</v>
      </c>
      <c r="P1409" s="783">
        <v>43313</v>
      </c>
      <c r="Q1409" s="741">
        <v>62.151158629999998</v>
      </c>
      <c r="R1409" s="741">
        <v>72.799629353413678</v>
      </c>
      <c r="S1409" s="784">
        <v>271</v>
      </c>
      <c r="T1409" s="742">
        <v>3.1399856851772823E-2</v>
      </c>
      <c r="U1409" s="743">
        <v>0.96604975907301471</v>
      </c>
      <c r="V1409" s="742">
        <v>0.12219226938193861</v>
      </c>
      <c r="W1409" s="743">
        <v>0.92368151733070303</v>
      </c>
      <c r="X1409" s="742">
        <v>0.25591713138057792</v>
      </c>
      <c r="Y1409" s="743">
        <v>1.246605332308153</v>
      </c>
      <c r="Z1409" s="742">
        <v>0.31641394476013929</v>
      </c>
      <c r="AA1409" s="743">
        <v>1.3633998634970412</v>
      </c>
      <c r="AB1409" s="742">
        <v>1.5370112875616918E-2</v>
      </c>
      <c r="AC1409" s="744">
        <v>-0.65686201398569577</v>
      </c>
      <c r="AD1409" s="785">
        <v>22672424000135</v>
      </c>
      <c r="AE1409" s="1178" t="s">
        <v>1793</v>
      </c>
      <c r="AF1409" s="786" t="s">
        <v>1741</v>
      </c>
      <c r="AG1409" s="787" t="s">
        <v>1427</v>
      </c>
      <c r="AH1409" s="787" t="s">
        <v>1797</v>
      </c>
      <c r="AI1409" s="787">
        <v>50000</v>
      </c>
      <c r="AJ1409" s="787">
        <v>50000</v>
      </c>
      <c r="AK1409" s="787">
        <v>0</v>
      </c>
      <c r="AL1409" s="742">
        <v>0</v>
      </c>
      <c r="AM1409" s="742">
        <v>0</v>
      </c>
      <c r="AN1409" s="743" t="s">
        <v>34</v>
      </c>
      <c r="AO1409" s="1172" t="s">
        <v>34</v>
      </c>
      <c r="AP1409" s="1178" t="s">
        <v>1742</v>
      </c>
      <c r="AQ1409" s="745" t="s">
        <v>679</v>
      </c>
      <c r="AR1409" s="742">
        <v>6.6666666666666697E-3</v>
      </c>
      <c r="AS1409" s="742">
        <v>6.6666666666666697E-3</v>
      </c>
      <c r="AT1409" s="742" t="s">
        <v>1414</v>
      </c>
      <c r="AU1409" s="742" t="s">
        <v>2724</v>
      </c>
    </row>
    <row r="1410" spans="2:47" ht="18.75">
      <c r="B1410" s="1170" t="s">
        <v>2574</v>
      </c>
      <c r="C1410" s="335">
        <v>17899612000160</v>
      </c>
      <c r="D1410" s="1170" t="s">
        <v>11</v>
      </c>
      <c r="E1410" s="1170" t="s">
        <v>620</v>
      </c>
      <c r="F1410" s="1170" t="s">
        <v>663</v>
      </c>
      <c r="G1410" s="1172" t="s">
        <v>738</v>
      </c>
      <c r="H1410" s="1172" t="s">
        <v>34</v>
      </c>
      <c r="I1410" s="1172" t="s">
        <v>1303</v>
      </c>
      <c r="J1410" s="1172" t="s">
        <v>608</v>
      </c>
      <c r="K1410" s="1172" t="s">
        <v>48</v>
      </c>
      <c r="L1410" s="740" t="s">
        <v>715</v>
      </c>
      <c r="M1410" s="740" t="s">
        <v>34</v>
      </c>
      <c r="N1410" s="1172" t="s">
        <v>3672</v>
      </c>
      <c r="O1410" s="1172" t="s">
        <v>1320</v>
      </c>
      <c r="P1410" s="783">
        <v>41915</v>
      </c>
      <c r="Q1410" s="741">
        <v>371.21510899999998</v>
      </c>
      <c r="R1410" s="741">
        <v>357.12211827642278</v>
      </c>
      <c r="S1410" s="784">
        <v>2</v>
      </c>
      <c r="T1410" s="742">
        <v>3.255786986708431E-2</v>
      </c>
      <c r="U1410" s="743">
        <v>1.0016772525270785</v>
      </c>
      <c r="V1410" s="742">
        <v>0.13376478071569298</v>
      </c>
      <c r="W1410" s="743">
        <v>1.0111609862214657</v>
      </c>
      <c r="X1410" s="742">
        <v>0.21398902981581558</v>
      </c>
      <c r="Y1410" s="743">
        <v>1.0423681454413529</v>
      </c>
      <c r="Z1410" s="742">
        <v>0.24733401932007859</v>
      </c>
      <c r="AA1410" s="743">
        <v>1.0657405394531489</v>
      </c>
      <c r="AB1410" s="742">
        <v>1.8660681026609438E-3</v>
      </c>
      <c r="AC1410" s="744">
        <v>0.79121873043313573</v>
      </c>
      <c r="AD1410" s="785">
        <v>0</v>
      </c>
      <c r="AE1410" s="1178" t="s">
        <v>1769</v>
      </c>
      <c r="AF1410" s="786" t="s">
        <v>1741</v>
      </c>
      <c r="AG1410" s="787" t="s">
        <v>1427</v>
      </c>
      <c r="AH1410" s="787" t="s">
        <v>1730</v>
      </c>
      <c r="AI1410" s="787">
        <v>100</v>
      </c>
      <c r="AJ1410" s="787">
        <v>100</v>
      </c>
      <c r="AK1410" s="787">
        <v>100</v>
      </c>
      <c r="AL1410" s="742">
        <v>8.0000000000000002E-3</v>
      </c>
      <c r="AM1410" s="742">
        <v>0.2</v>
      </c>
      <c r="AN1410" s="743" t="s">
        <v>64</v>
      </c>
      <c r="AO1410" s="1172" t="s">
        <v>34</v>
      </c>
      <c r="AP1410" s="1178" t="s">
        <v>1742</v>
      </c>
      <c r="AQ1410" s="745" t="s">
        <v>686</v>
      </c>
      <c r="AR1410" s="742">
        <v>1.6000000000000001E-3</v>
      </c>
      <c r="AS1410" s="742">
        <v>1.6000000000000001E-3</v>
      </c>
      <c r="AT1410" s="742" t="s">
        <v>1414</v>
      </c>
      <c r="AU1410" s="742" t="s">
        <v>2724</v>
      </c>
    </row>
    <row r="1411" spans="2:47" ht="18.75">
      <c r="B1411" s="1170" t="s">
        <v>2639</v>
      </c>
      <c r="C1411" s="335">
        <v>31006911000150</v>
      </c>
      <c r="D1411" s="1170" t="s">
        <v>13</v>
      </c>
      <c r="E1411" s="1170" t="s">
        <v>616</v>
      </c>
      <c r="F1411" s="1170" t="s">
        <v>617</v>
      </c>
      <c r="G1411" s="1172" t="s">
        <v>34</v>
      </c>
      <c r="H1411" s="1172" t="s">
        <v>865</v>
      </c>
      <c r="I1411" s="1172" t="s">
        <v>34</v>
      </c>
      <c r="J1411" s="1172" t="s">
        <v>608</v>
      </c>
      <c r="K1411" s="1172" t="s">
        <v>48</v>
      </c>
      <c r="L1411" s="740" t="s">
        <v>715</v>
      </c>
      <c r="M1411" s="740" t="s">
        <v>34</v>
      </c>
      <c r="N1411" s="1172" t="s">
        <v>3677</v>
      </c>
      <c r="O1411" s="1172" t="s">
        <v>1320</v>
      </c>
      <c r="P1411" s="783">
        <v>43388</v>
      </c>
      <c r="Q1411" s="741">
        <v>9.3759550600000008</v>
      </c>
      <c r="R1411" s="741">
        <v>20.328674085604845</v>
      </c>
      <c r="S1411" s="784">
        <v>32</v>
      </c>
      <c r="T1411" s="742">
        <v>2.0750437724654569E-2</v>
      </c>
      <c r="U1411" s="743">
        <v>0.63840913221966988</v>
      </c>
      <c r="V1411" s="742">
        <v>0.12994680681105297</v>
      </c>
      <c r="W1411" s="743">
        <v>0.98229997932467272</v>
      </c>
      <c r="X1411" s="742">
        <v>0.19402528874620595</v>
      </c>
      <c r="Y1411" s="743">
        <v>0.94512218954954119</v>
      </c>
      <c r="Z1411" s="742">
        <v>0.3464790199954646</v>
      </c>
      <c r="AA1411" s="743">
        <v>1.4929476288553103</v>
      </c>
      <c r="AB1411" s="742">
        <v>6.8962338497833592E-2</v>
      </c>
      <c r="AC1411" s="744">
        <v>-3.3953400081181973E-2</v>
      </c>
      <c r="AD1411" s="785">
        <v>30658590000105</v>
      </c>
      <c r="AE1411" s="1178" t="s">
        <v>1789</v>
      </c>
      <c r="AF1411" s="786" t="s">
        <v>1763</v>
      </c>
      <c r="AG1411" s="787" t="s">
        <v>59</v>
      </c>
      <c r="AH1411" s="787" t="s">
        <v>1730</v>
      </c>
      <c r="AI1411" s="787">
        <v>1000</v>
      </c>
      <c r="AJ1411" s="787">
        <v>1000</v>
      </c>
      <c r="AK1411" s="787">
        <v>1000</v>
      </c>
      <c r="AL1411" s="742">
        <v>0.02</v>
      </c>
      <c r="AM1411" s="742">
        <v>0.2</v>
      </c>
      <c r="AN1411" s="743" t="s">
        <v>64</v>
      </c>
      <c r="AO1411" s="1172" t="s">
        <v>34</v>
      </c>
      <c r="AP1411" s="1178" t="s">
        <v>1742</v>
      </c>
      <c r="AQ1411" s="745" t="s">
        <v>674</v>
      </c>
      <c r="AR1411" s="742">
        <v>5.3333333333333297E-3</v>
      </c>
      <c r="AS1411" s="742">
        <v>5.3333333333333297E-3</v>
      </c>
      <c r="AT1411" s="742" t="s">
        <v>1414</v>
      </c>
      <c r="AU1411" s="742" t="s">
        <v>2724</v>
      </c>
    </row>
    <row r="1412" spans="2:47" ht="18.75">
      <c r="B1412" s="1170" t="s">
        <v>583</v>
      </c>
      <c r="C1412" s="335">
        <v>37994000000164</v>
      </c>
      <c r="D1412" s="1170" t="s">
        <v>14</v>
      </c>
      <c r="E1412" s="1170" t="s">
        <v>607</v>
      </c>
      <c r="F1412" s="1170" t="s">
        <v>1414</v>
      </c>
      <c r="G1412" s="1172" t="s">
        <v>866</v>
      </c>
      <c r="H1412" s="1172" t="s">
        <v>34</v>
      </c>
      <c r="I1412" s="1172" t="s">
        <v>34</v>
      </c>
      <c r="J1412" s="1172" t="s">
        <v>611</v>
      </c>
      <c r="K1412" s="1172" t="s">
        <v>49</v>
      </c>
      <c r="L1412" s="740" t="s">
        <v>715</v>
      </c>
      <c r="M1412" s="740" t="s">
        <v>1411</v>
      </c>
      <c r="N1412" s="1172" t="s">
        <v>3693</v>
      </c>
      <c r="O1412" s="1172" t="s">
        <v>1320</v>
      </c>
      <c r="P1412" s="783">
        <v>44181</v>
      </c>
      <c r="Q1412" s="741">
        <v>4.9899354699999998</v>
      </c>
      <c r="R1412" s="741">
        <v>5.6122245275502021</v>
      </c>
      <c r="S1412" s="784">
        <v>10</v>
      </c>
      <c r="T1412" s="742">
        <v>0.10252250741646507</v>
      </c>
      <c r="U1412" s="743">
        <v>3.1542132200403832</v>
      </c>
      <c r="V1412" s="742">
        <v>-0.10130662353720643</v>
      </c>
      <c r="W1412" s="743">
        <v>-0.765801766493164</v>
      </c>
      <c r="X1412" s="742">
        <v>-0.33503324676807178</v>
      </c>
      <c r="Y1412" s="743">
        <v>-1.6319901276968136</v>
      </c>
      <c r="Z1412" s="742"/>
      <c r="AA1412" s="743"/>
      <c r="AB1412" s="742">
        <v>0.33439644225203813</v>
      </c>
      <c r="AC1412" s="744">
        <v>-0.69855688249741388</v>
      </c>
      <c r="AD1412" s="785">
        <v>0</v>
      </c>
      <c r="AE1412" s="1178" t="s">
        <v>2038</v>
      </c>
      <c r="AF1412" s="786" t="s">
        <v>1738</v>
      </c>
      <c r="AG1412" s="787" t="s">
        <v>741</v>
      </c>
      <c r="AH1412" s="787" t="s">
        <v>1726</v>
      </c>
      <c r="AI1412" s="787">
        <v>1000</v>
      </c>
      <c r="AJ1412" s="787">
        <v>1000</v>
      </c>
      <c r="AK1412" s="787">
        <v>1000</v>
      </c>
      <c r="AL1412" s="742">
        <v>0</v>
      </c>
      <c r="AM1412" s="742">
        <v>0</v>
      </c>
      <c r="AN1412" s="743" t="s">
        <v>2119</v>
      </c>
      <c r="AO1412" s="1172" t="s">
        <v>34</v>
      </c>
      <c r="AP1412" s="1178" t="s">
        <v>1727</v>
      </c>
      <c r="AQ1412" s="745" t="s">
        <v>687</v>
      </c>
      <c r="AR1412" s="742">
        <v>5.0000000000000001E-4</v>
      </c>
      <c r="AS1412" s="742">
        <v>5.0000000000000001E-4</v>
      </c>
      <c r="AT1412" s="742" t="s">
        <v>1414</v>
      </c>
      <c r="AU1412" s="742" t="s">
        <v>2724</v>
      </c>
    </row>
    <row r="1413" spans="2:47" ht="18.75">
      <c r="B1413" s="1170" t="s">
        <v>1093</v>
      </c>
      <c r="C1413" s="335">
        <v>37467515000106</v>
      </c>
      <c r="D1413" s="1170" t="s">
        <v>14</v>
      </c>
      <c r="E1413" s="1170" t="s">
        <v>614</v>
      </c>
      <c r="F1413" s="1170" t="s">
        <v>689</v>
      </c>
      <c r="G1413" s="1172" t="s">
        <v>1414</v>
      </c>
      <c r="H1413" s="1172" t="s">
        <v>865</v>
      </c>
      <c r="I1413" s="1172" t="s">
        <v>34</v>
      </c>
      <c r="J1413" s="1172" t="s">
        <v>608</v>
      </c>
      <c r="K1413" s="1172" t="s">
        <v>48</v>
      </c>
      <c r="L1413" s="740" t="s">
        <v>715</v>
      </c>
      <c r="M1413" s="740" t="s">
        <v>1411</v>
      </c>
      <c r="N1413" s="1172" t="s">
        <v>3697</v>
      </c>
      <c r="O1413" s="1172" t="s">
        <v>1320</v>
      </c>
      <c r="P1413" s="783">
        <v>44227</v>
      </c>
      <c r="Q1413" s="741">
        <v>475.51721111000001</v>
      </c>
      <c r="R1413" s="741">
        <v>308.35020790709672</v>
      </c>
      <c r="S1413" s="784">
        <v>32</v>
      </c>
      <c r="T1413" s="742">
        <v>-2.6087605515972667E-2</v>
      </c>
      <c r="U1413" s="743">
        <v>-0.80261273618113183</v>
      </c>
      <c r="V1413" s="742">
        <v>6.3681815538158215E-2</v>
      </c>
      <c r="W1413" s="743">
        <v>0.48138655825107729</v>
      </c>
      <c r="X1413" s="742">
        <v>0.27606110740491685</v>
      </c>
      <c r="Y1413" s="743">
        <v>1.3447292358950713</v>
      </c>
      <c r="Z1413" s="742"/>
      <c r="AA1413" s="743"/>
      <c r="AB1413" s="742">
        <v>0.17125481028350753</v>
      </c>
      <c r="AC1413" s="744">
        <v>-0.40061062827297794</v>
      </c>
      <c r="AD1413" s="785">
        <v>37467474000158</v>
      </c>
      <c r="AE1413" s="1178" t="s">
        <v>2040</v>
      </c>
      <c r="AF1413" s="786" t="s">
        <v>1779</v>
      </c>
      <c r="AG1413" s="787" t="s">
        <v>736</v>
      </c>
      <c r="AH1413" s="787" t="s">
        <v>1726</v>
      </c>
      <c r="AI1413" s="787">
        <v>0</v>
      </c>
      <c r="AJ1413" s="787">
        <v>0</v>
      </c>
      <c r="AK1413" s="787">
        <v>0</v>
      </c>
      <c r="AL1413" s="742">
        <v>0</v>
      </c>
      <c r="AM1413" s="742">
        <v>0</v>
      </c>
      <c r="AN1413" s="743" t="s">
        <v>64</v>
      </c>
      <c r="AO1413" s="1172" t="s">
        <v>34</v>
      </c>
      <c r="AP1413" s="1178" t="s">
        <v>1742</v>
      </c>
      <c r="AQ1413" s="745" t="s">
        <v>668</v>
      </c>
      <c r="AR1413" s="742">
        <v>3.5999999999999999E-3</v>
      </c>
      <c r="AS1413" s="742">
        <v>3.5999999999999999E-3</v>
      </c>
      <c r="AT1413" s="742" t="s">
        <v>1414</v>
      </c>
      <c r="AU1413" s="742" t="s">
        <v>2724</v>
      </c>
    </row>
    <row r="1414" spans="2:47" ht="18.75">
      <c r="B1414" s="1170" t="s">
        <v>5071</v>
      </c>
      <c r="C1414" s="335">
        <v>26243385000101</v>
      </c>
      <c r="D1414" s="1170" t="s">
        <v>13</v>
      </c>
      <c r="E1414" s="1170" t="s">
        <v>615</v>
      </c>
      <c r="F1414" s="1170" t="s">
        <v>619</v>
      </c>
      <c r="G1414" s="1172" t="s">
        <v>34</v>
      </c>
      <c r="H1414" s="1172" t="s">
        <v>1337</v>
      </c>
      <c r="I1414" s="1172" t="s">
        <v>34</v>
      </c>
      <c r="J1414" s="1172" t="s">
        <v>608</v>
      </c>
      <c r="K1414" s="1172" t="s">
        <v>48</v>
      </c>
      <c r="L1414" s="740" t="s">
        <v>715</v>
      </c>
      <c r="M1414" s="740" t="s">
        <v>1414</v>
      </c>
      <c r="N1414" s="1172" t="s">
        <v>5072</v>
      </c>
      <c r="O1414" s="1172" t="s">
        <v>1320</v>
      </c>
      <c r="P1414" s="783">
        <v>42766</v>
      </c>
      <c r="Q1414" s="741">
        <v>21.650845</v>
      </c>
      <c r="R1414" s="741">
        <v>21.038700800000008</v>
      </c>
      <c r="S1414" s="784">
        <v>2</v>
      </c>
      <c r="T1414" s="742">
        <v>1.2465466778777579E-2</v>
      </c>
      <c r="U1414" s="743">
        <v>0.3835132508793857</v>
      </c>
      <c r="V1414" s="742">
        <v>8.1756780752525238E-2</v>
      </c>
      <c r="W1414" s="743">
        <v>0.6180196806192424</v>
      </c>
      <c r="X1414" s="742">
        <v>9.06778621023554E-2</v>
      </c>
      <c r="Y1414" s="743">
        <v>0.4417035538390629</v>
      </c>
      <c r="Z1414" s="742">
        <v>0.25778655623000435</v>
      </c>
      <c r="AA1414" s="743">
        <v>1.1107796018338971</v>
      </c>
      <c r="AB1414" s="742">
        <v>3.6900292055584191E-2</v>
      </c>
      <c r="AC1414" s="744">
        <v>-1.3694073708674495</v>
      </c>
      <c r="AD1414" s="785">
        <v>0</v>
      </c>
      <c r="AE1414" s="1178" t="s">
        <v>1809</v>
      </c>
      <c r="AF1414" s="786" t="s">
        <v>1810</v>
      </c>
      <c r="AG1414" s="787" t="s">
        <v>1431</v>
      </c>
      <c r="AH1414" s="787" t="s">
        <v>2128</v>
      </c>
      <c r="AI1414" s="787">
        <v>0</v>
      </c>
      <c r="AJ1414" s="787">
        <v>0</v>
      </c>
      <c r="AK1414" s="787">
        <v>0</v>
      </c>
      <c r="AL1414" s="742">
        <v>2.5000000000000001E-3</v>
      </c>
      <c r="AM1414" s="742">
        <v>0</v>
      </c>
      <c r="AN1414" s="743" t="s">
        <v>64</v>
      </c>
      <c r="AO1414" s="1172"/>
      <c r="AP1414" s="1178" t="s">
        <v>1742</v>
      </c>
      <c r="AQ1414" s="745" t="s">
        <v>679</v>
      </c>
      <c r="AR1414" s="742">
        <v>0</v>
      </c>
      <c r="AS1414" s="742">
        <v>0</v>
      </c>
      <c r="AT1414" s="742" t="s">
        <v>1414</v>
      </c>
      <c r="AU1414" s="742" t="s">
        <v>2724</v>
      </c>
    </row>
    <row r="1415" spans="2:47" ht="18.75">
      <c r="B1415" s="1170" t="s">
        <v>1145</v>
      </c>
      <c r="C1415" s="335">
        <v>27928186000108</v>
      </c>
      <c r="D1415" s="1170" t="s">
        <v>13</v>
      </c>
      <c r="E1415" s="1170" t="s">
        <v>615</v>
      </c>
      <c r="F1415" s="1170" t="s">
        <v>619</v>
      </c>
      <c r="G1415" s="1172" t="s">
        <v>34</v>
      </c>
      <c r="H1415" s="1172" t="s">
        <v>1336</v>
      </c>
      <c r="I1415" s="1172" t="s">
        <v>34</v>
      </c>
      <c r="J1415" s="1172" t="s">
        <v>608</v>
      </c>
      <c r="K1415" s="1172" t="s">
        <v>48</v>
      </c>
      <c r="L1415" s="740" t="s">
        <v>715</v>
      </c>
      <c r="M1415" s="740" t="s">
        <v>34</v>
      </c>
      <c r="N1415" s="1172" t="s">
        <v>3806</v>
      </c>
      <c r="O1415" s="1172" t="s">
        <v>1320</v>
      </c>
      <c r="P1415" s="783">
        <v>42965</v>
      </c>
      <c r="Q1415" s="741">
        <v>687.62872478999998</v>
      </c>
      <c r="R1415" s="741">
        <v>370.86019807911299</v>
      </c>
      <c r="S1415" s="784">
        <v>15</v>
      </c>
      <c r="T1415" s="742">
        <v>3.013775745917191E-2</v>
      </c>
      <c r="U1415" s="743">
        <v>0.92721993829058424</v>
      </c>
      <c r="V1415" s="742">
        <v>0.15823033134262832</v>
      </c>
      <c r="W1415" s="743">
        <v>1.1961021207115914</v>
      </c>
      <c r="X1415" s="742">
        <v>0.27371478446346909</v>
      </c>
      <c r="Y1415" s="743">
        <v>1.3332999944279338</v>
      </c>
      <c r="Z1415" s="742">
        <v>0.40684845027299343</v>
      </c>
      <c r="AA1415" s="743">
        <v>1.7530741952181521</v>
      </c>
      <c r="AB1415" s="742">
        <v>2.3790565774459701E-2</v>
      </c>
      <c r="AC1415" s="744">
        <v>1.0904330274429408</v>
      </c>
      <c r="AD1415" s="785">
        <v>0</v>
      </c>
      <c r="AE1415" s="1178" t="s">
        <v>1834</v>
      </c>
      <c r="AF1415" s="786" t="s">
        <v>1763</v>
      </c>
      <c r="AG1415" s="787" t="s">
        <v>59</v>
      </c>
      <c r="AH1415" s="787" t="s">
        <v>1730</v>
      </c>
      <c r="AI1415" s="787">
        <v>1000</v>
      </c>
      <c r="AJ1415" s="787">
        <v>1000</v>
      </c>
      <c r="AK1415" s="787">
        <v>1000</v>
      </c>
      <c r="AL1415" s="742">
        <v>1.8000000000000002E-2</v>
      </c>
      <c r="AM1415" s="742">
        <v>0</v>
      </c>
      <c r="AN1415" s="743" t="s">
        <v>64</v>
      </c>
      <c r="AO1415" s="1172" t="s">
        <v>34</v>
      </c>
      <c r="AP1415" s="1178" t="s">
        <v>1742</v>
      </c>
      <c r="AQ1415" s="745" t="s">
        <v>671</v>
      </c>
      <c r="AR1415" s="742">
        <v>5.0004000000000003E-3</v>
      </c>
      <c r="AS1415" s="742">
        <v>5.0004000000000003E-3</v>
      </c>
      <c r="AT1415" s="742" t="s">
        <v>1414</v>
      </c>
      <c r="AU1415" s="742" t="s">
        <v>2724</v>
      </c>
    </row>
    <row r="1416" spans="2:47" ht="18.75">
      <c r="B1416" s="1170" t="s">
        <v>1153</v>
      </c>
      <c r="C1416" s="335">
        <v>10500884000105</v>
      </c>
      <c r="D1416" s="1170" t="s">
        <v>14</v>
      </c>
      <c r="E1416" s="1170" t="s">
        <v>607</v>
      </c>
      <c r="F1416" s="1170" t="s">
        <v>1414</v>
      </c>
      <c r="G1416" s="1172" t="s">
        <v>1414</v>
      </c>
      <c r="H1416" s="1172" t="s">
        <v>34</v>
      </c>
      <c r="I1416" s="1172" t="s">
        <v>34</v>
      </c>
      <c r="J1416" s="1172" t="s">
        <v>608</v>
      </c>
      <c r="K1416" s="1172" t="s">
        <v>48</v>
      </c>
      <c r="L1416" s="740" t="s">
        <v>715</v>
      </c>
      <c r="M1416" s="740" t="s">
        <v>34</v>
      </c>
      <c r="N1416" s="1172" t="s">
        <v>3824</v>
      </c>
      <c r="O1416" s="1172" t="s">
        <v>1320</v>
      </c>
      <c r="P1416" s="783">
        <v>40951</v>
      </c>
      <c r="Q1416" s="741">
        <v>1252.195003</v>
      </c>
      <c r="R1416" s="741">
        <v>1858.3705489999993</v>
      </c>
      <c r="S1416" s="784">
        <v>29</v>
      </c>
      <c r="T1416" s="742">
        <v>-3.5772610126680426E-2</v>
      </c>
      <c r="U1416" s="743">
        <v>-1.1005821318685844</v>
      </c>
      <c r="V1416" s="742">
        <v>-7.595913761306905E-2</v>
      </c>
      <c r="W1416" s="743">
        <v>-0.57419386545857898</v>
      </c>
      <c r="X1416" s="742">
        <v>3.215524483107135E-3</v>
      </c>
      <c r="Y1416" s="743">
        <v>1.5663234208606734E-2</v>
      </c>
      <c r="Z1416" s="742">
        <v>0.57601292170394536</v>
      </c>
      <c r="AA1416" s="743">
        <v>2.4819890268079767</v>
      </c>
      <c r="AB1416" s="742">
        <v>0.18525049811711489</v>
      </c>
      <c r="AC1416" s="744">
        <v>-1.1241397589226418</v>
      </c>
      <c r="AD1416" s="785">
        <v>36352539000157</v>
      </c>
      <c r="AE1416" s="1178" t="s">
        <v>1850</v>
      </c>
      <c r="AF1416" s="786" t="s">
        <v>1725</v>
      </c>
      <c r="AG1416" s="787" t="s">
        <v>1428</v>
      </c>
      <c r="AH1416" s="787" t="s">
        <v>1730</v>
      </c>
      <c r="AI1416" s="787">
        <v>5000</v>
      </c>
      <c r="AJ1416" s="787">
        <v>1000</v>
      </c>
      <c r="AK1416" s="787">
        <v>5000</v>
      </c>
      <c r="AL1416" s="742">
        <v>2.2000000000000002E-2</v>
      </c>
      <c r="AM1416" s="742">
        <v>0.15</v>
      </c>
      <c r="AN1416" s="743" t="s">
        <v>666</v>
      </c>
      <c r="AO1416" s="1172" t="s">
        <v>34</v>
      </c>
      <c r="AP1416" s="1178" t="s">
        <v>1727</v>
      </c>
      <c r="AQ1416" s="745" t="s">
        <v>659</v>
      </c>
      <c r="AR1416" s="742">
        <v>5.3333333333333297E-3</v>
      </c>
      <c r="AS1416" s="742">
        <v>5.3333333333333297E-3</v>
      </c>
      <c r="AT1416" s="742" t="s">
        <v>1414</v>
      </c>
      <c r="AU1416" s="742" t="s">
        <v>2724</v>
      </c>
    </row>
    <row r="1417" spans="2:47" ht="18.75">
      <c r="B1417" s="1170" t="s">
        <v>359</v>
      </c>
      <c r="C1417" s="335">
        <v>32295829000155</v>
      </c>
      <c r="D1417" s="1170" t="s">
        <v>14</v>
      </c>
      <c r="E1417" s="1170" t="s">
        <v>614</v>
      </c>
      <c r="F1417" s="1170" t="s">
        <v>1414</v>
      </c>
      <c r="G1417" s="1172" t="s">
        <v>1414</v>
      </c>
      <c r="H1417" s="1172" t="s">
        <v>1337</v>
      </c>
      <c r="I1417" s="1172" t="s">
        <v>34</v>
      </c>
      <c r="J1417" s="1172" t="s">
        <v>608</v>
      </c>
      <c r="K1417" s="1172" t="s">
        <v>48</v>
      </c>
      <c r="L1417" s="740" t="s">
        <v>715</v>
      </c>
      <c r="M1417" s="740" t="s">
        <v>34</v>
      </c>
      <c r="N1417" s="1172" t="s">
        <v>3845</v>
      </c>
      <c r="O1417" s="1172" t="s">
        <v>1320</v>
      </c>
      <c r="P1417" s="783">
        <v>43523</v>
      </c>
      <c r="Q1417" s="741">
        <v>18.98333659</v>
      </c>
      <c r="R1417" s="741">
        <v>6.7166428247200063</v>
      </c>
      <c r="S1417" s="784">
        <v>61</v>
      </c>
      <c r="T1417" s="742">
        <v>-1.1905857242686113E-2</v>
      </c>
      <c r="U1417" s="743">
        <v>-0.36629627246868324</v>
      </c>
      <c r="V1417" s="742">
        <v>5.623879978268409E-2</v>
      </c>
      <c r="W1417" s="743">
        <v>0.42512296546155776</v>
      </c>
      <c r="X1417" s="742">
        <v>0.13571272519097466</v>
      </c>
      <c r="Y1417" s="743">
        <v>0.66107417652142164</v>
      </c>
      <c r="Z1417" s="742">
        <v>0.6559168552071184</v>
      </c>
      <c r="AA1417" s="743">
        <v>2.8262880497656613</v>
      </c>
      <c r="AB1417" s="742">
        <v>0.19239556718860279</v>
      </c>
      <c r="AC1417" s="744">
        <v>-0.39527684555938553</v>
      </c>
      <c r="AD1417" s="785">
        <v>32041623000107</v>
      </c>
      <c r="AE1417" s="1178" t="s">
        <v>1793</v>
      </c>
      <c r="AF1417" s="786" t="s">
        <v>1741</v>
      </c>
      <c r="AG1417" s="787" t="s">
        <v>1427</v>
      </c>
      <c r="AH1417" s="787" t="s">
        <v>1726</v>
      </c>
      <c r="AI1417" s="787">
        <v>500</v>
      </c>
      <c r="AJ1417" s="787">
        <v>100</v>
      </c>
      <c r="AK1417" s="787">
        <v>100</v>
      </c>
      <c r="AL1417" s="742">
        <v>0</v>
      </c>
      <c r="AM1417" s="742">
        <v>0</v>
      </c>
      <c r="AN1417" s="743" t="s">
        <v>34</v>
      </c>
      <c r="AO1417" s="1172" t="s">
        <v>34</v>
      </c>
      <c r="AP1417" s="1178" t="s">
        <v>1727</v>
      </c>
      <c r="AQ1417" s="745" t="s">
        <v>659</v>
      </c>
      <c r="AR1417" s="742">
        <v>7.9333333333333304E-3</v>
      </c>
      <c r="AS1417" s="742">
        <v>7.9333333333333304E-3</v>
      </c>
      <c r="AT1417" s="742" t="s">
        <v>1414</v>
      </c>
      <c r="AU1417" s="742" t="s">
        <v>2724</v>
      </c>
    </row>
    <row r="1418" spans="2:47" ht="18.75">
      <c r="B1418" s="1170" t="s">
        <v>650</v>
      </c>
      <c r="C1418" s="335">
        <v>18772290000157</v>
      </c>
      <c r="D1418" s="1170" t="s">
        <v>13</v>
      </c>
      <c r="E1418" s="1170" t="s">
        <v>616</v>
      </c>
      <c r="F1418" s="1170" t="s">
        <v>617</v>
      </c>
      <c r="G1418" s="1172" t="s">
        <v>34</v>
      </c>
      <c r="H1418" s="1172" t="s">
        <v>1336</v>
      </c>
      <c r="I1418" s="1172" t="s">
        <v>34</v>
      </c>
      <c r="J1418" s="1172" t="s">
        <v>608</v>
      </c>
      <c r="K1418" s="1172" t="s">
        <v>48</v>
      </c>
      <c r="L1418" s="740" t="s">
        <v>715</v>
      </c>
      <c r="M1418" s="740" t="s">
        <v>34</v>
      </c>
      <c r="N1418" s="1172" t="s">
        <v>3899</v>
      </c>
      <c r="O1418" s="1172" t="s">
        <v>1320</v>
      </c>
      <c r="P1418" s="783">
        <v>41579</v>
      </c>
      <c r="Q1418" s="741">
        <v>470.85747199999997</v>
      </c>
      <c r="R1418" s="741">
        <v>491.38628555823283</v>
      </c>
      <c r="S1418" s="784">
        <v>15</v>
      </c>
      <c r="T1418" s="742">
        <v>1.3476556653525318E-2</v>
      </c>
      <c r="U1418" s="743">
        <v>0.41462049874080614</v>
      </c>
      <c r="V1418" s="742">
        <v>0.15539037330122807</v>
      </c>
      <c r="W1418" s="743">
        <v>1.1746341770674915</v>
      </c>
      <c r="X1418" s="742">
        <v>0.256021478517658</v>
      </c>
      <c r="Y1418" s="743">
        <v>1.2471136206622517</v>
      </c>
      <c r="Z1418" s="742">
        <v>0.36545091437894173</v>
      </c>
      <c r="AA1418" s="743">
        <v>1.5746958534233557</v>
      </c>
      <c r="AB1418" s="742">
        <v>4.4439914103101476E-2</v>
      </c>
      <c r="AC1418" s="744">
        <v>0.51984935360196738</v>
      </c>
      <c r="AD1418" s="785">
        <v>18816393000171</v>
      </c>
      <c r="AE1418" s="1178" t="s">
        <v>1882</v>
      </c>
      <c r="AF1418" s="786" t="s">
        <v>1765</v>
      </c>
      <c r="AG1418" s="787" t="s">
        <v>1427</v>
      </c>
      <c r="AH1418" s="787" t="s">
        <v>1730</v>
      </c>
      <c r="AI1418" s="787">
        <v>10000</v>
      </c>
      <c r="AJ1418" s="787">
        <v>5000</v>
      </c>
      <c r="AK1418" s="787">
        <v>10000</v>
      </c>
      <c r="AL1418" s="742">
        <v>2.3E-2</v>
      </c>
      <c r="AM1418" s="742">
        <v>0.2</v>
      </c>
      <c r="AN1418" s="743" t="s">
        <v>2124</v>
      </c>
      <c r="AO1418" s="1172" t="s">
        <v>34</v>
      </c>
      <c r="AP1418" s="1178" t="s">
        <v>1742</v>
      </c>
      <c r="AQ1418" s="745" t="s">
        <v>668</v>
      </c>
      <c r="AR1418" s="742">
        <v>4.6249999999999998E-3</v>
      </c>
      <c r="AS1418" s="742">
        <v>4.6249999999999998E-3</v>
      </c>
      <c r="AT1418" s="742" t="s">
        <v>1414</v>
      </c>
      <c r="AU1418" s="742" t="s">
        <v>2724</v>
      </c>
    </row>
    <row r="1419" spans="2:47" ht="18.75">
      <c r="B1419" s="1170" t="s">
        <v>380</v>
      </c>
      <c r="C1419" s="335">
        <v>39959025000152</v>
      </c>
      <c r="D1419" s="1170" t="s">
        <v>11</v>
      </c>
      <c r="E1419" s="1170" t="s">
        <v>621</v>
      </c>
      <c r="F1419" s="1170" t="s">
        <v>692</v>
      </c>
      <c r="G1419" s="1172" t="s">
        <v>865</v>
      </c>
      <c r="H1419" s="1172" t="s">
        <v>34</v>
      </c>
      <c r="I1419" s="1172" t="s">
        <v>1414</v>
      </c>
      <c r="J1419" s="1172" t="s">
        <v>608</v>
      </c>
      <c r="K1419" s="1172" t="s">
        <v>48</v>
      </c>
      <c r="L1419" s="740" t="s">
        <v>715</v>
      </c>
      <c r="M1419" s="740" t="s">
        <v>34</v>
      </c>
      <c r="N1419" s="1172" t="s">
        <v>3909</v>
      </c>
      <c r="O1419" s="1172" t="s">
        <v>1320</v>
      </c>
      <c r="P1419" s="783">
        <v>44201</v>
      </c>
      <c r="Q1419" s="741">
        <v>167.39367407</v>
      </c>
      <c r="R1419" s="741">
        <v>136.38719792588708</v>
      </c>
      <c r="S1419" s="784">
        <v>32</v>
      </c>
      <c r="T1419" s="742">
        <v>1.7836295707014171E-2</v>
      </c>
      <c r="U1419" s="743">
        <v>0.54875247526942939</v>
      </c>
      <c r="V1419" s="742">
        <v>7.0817133144875477E-2</v>
      </c>
      <c r="W1419" s="743">
        <v>0.53532418480426147</v>
      </c>
      <c r="X1419" s="742">
        <v>0.21879437532168122</v>
      </c>
      <c r="Y1419" s="743">
        <v>1.0657756027650549</v>
      </c>
      <c r="Z1419" s="742"/>
      <c r="AA1419" s="743"/>
      <c r="AB1419" s="742">
        <v>2.6031247340985303E-2</v>
      </c>
      <c r="AC1419" s="744">
        <v>-2.3614381105335696</v>
      </c>
      <c r="AD1419" s="785">
        <v>39723106000159</v>
      </c>
      <c r="AE1419" s="1178" t="s">
        <v>1777</v>
      </c>
      <c r="AF1419" s="786" t="s">
        <v>1725</v>
      </c>
      <c r="AG1419" s="787" t="s">
        <v>1428</v>
      </c>
      <c r="AH1419" s="787" t="s">
        <v>1730</v>
      </c>
      <c r="AI1419" s="787">
        <v>5000</v>
      </c>
      <c r="AJ1419" s="787">
        <v>3000</v>
      </c>
      <c r="AK1419" s="787">
        <v>3000</v>
      </c>
      <c r="AL1419" s="742">
        <v>8.5000000000000006E-3</v>
      </c>
      <c r="AM1419" s="742">
        <v>0</v>
      </c>
      <c r="AN1419" s="743" t="s">
        <v>636</v>
      </c>
      <c r="AO1419" s="1172" t="s">
        <v>34</v>
      </c>
      <c r="AP1419" s="1178" t="s">
        <v>1731</v>
      </c>
      <c r="AQ1419" s="745" t="s">
        <v>675</v>
      </c>
      <c r="AR1419" s="742">
        <v>1.6000000000000001E-3</v>
      </c>
      <c r="AS1419" s="742">
        <v>1.6000000000000001E-3</v>
      </c>
      <c r="AT1419" s="742" t="s">
        <v>1414</v>
      </c>
      <c r="AU1419" s="742" t="s">
        <v>2724</v>
      </c>
    </row>
    <row r="1420" spans="2:47" ht="18.75">
      <c r="B1420" s="1170" t="s">
        <v>1194</v>
      </c>
      <c r="C1420" s="335">
        <v>26773148000152</v>
      </c>
      <c r="D1420" s="1170" t="s">
        <v>11</v>
      </c>
      <c r="E1420" s="1170" t="s">
        <v>620</v>
      </c>
      <c r="F1420" s="1170" t="s">
        <v>663</v>
      </c>
      <c r="G1420" s="1172" t="s">
        <v>738</v>
      </c>
      <c r="H1420" s="1172" t="s">
        <v>34</v>
      </c>
      <c r="I1420" s="1172" t="s">
        <v>1414</v>
      </c>
      <c r="J1420" s="1172" t="s">
        <v>608</v>
      </c>
      <c r="K1420" s="1172" t="s">
        <v>48</v>
      </c>
      <c r="L1420" s="740" t="s">
        <v>715</v>
      </c>
      <c r="M1420" s="740" t="s">
        <v>34</v>
      </c>
      <c r="N1420" s="1172" t="s">
        <v>3913</v>
      </c>
      <c r="O1420" s="1172" t="s">
        <v>1323</v>
      </c>
      <c r="P1420" s="783">
        <v>42851</v>
      </c>
      <c r="Q1420" s="741">
        <v>299.52301999999997</v>
      </c>
      <c r="R1420" s="741">
        <v>262.41273860080639</v>
      </c>
      <c r="S1420" s="784">
        <v>31</v>
      </c>
      <c r="T1420" s="742">
        <v>2.3093484871239411E-4</v>
      </c>
      <c r="U1420" s="743">
        <v>7.1049545229877574E-3</v>
      </c>
      <c r="V1420" s="742">
        <v>0.11079281621922887</v>
      </c>
      <c r="W1420" s="743">
        <v>0.83751023785998724</v>
      </c>
      <c r="X1420" s="742">
        <v>0.2142241907762048</v>
      </c>
      <c r="Y1420" s="743">
        <v>1.0435136447894835</v>
      </c>
      <c r="Z1420" s="742">
        <v>0.30598967410521949</v>
      </c>
      <c r="AA1420" s="743">
        <v>1.3184825979234656</v>
      </c>
      <c r="AB1420" s="742">
        <v>1.2717076669541191E-2</v>
      </c>
      <c r="AC1420" s="744">
        <v>-1.6902859847388543</v>
      </c>
      <c r="AD1420" s="785">
        <v>24444154000130</v>
      </c>
      <c r="AE1420" s="1178" t="s">
        <v>1777</v>
      </c>
      <c r="AF1420" s="786" t="s">
        <v>1725</v>
      </c>
      <c r="AG1420" s="787" t="s">
        <v>1428</v>
      </c>
      <c r="AH1420" s="787" t="s">
        <v>1726</v>
      </c>
      <c r="AI1420" s="787">
        <v>1000</v>
      </c>
      <c r="AJ1420" s="787">
        <v>100</v>
      </c>
      <c r="AK1420" s="787">
        <v>100</v>
      </c>
      <c r="AL1420" s="742">
        <v>8.0000000000000002E-3</v>
      </c>
      <c r="AM1420" s="742">
        <v>0.2</v>
      </c>
      <c r="AN1420" s="743" t="s">
        <v>64</v>
      </c>
      <c r="AO1420" s="1172" t="s">
        <v>34</v>
      </c>
      <c r="AP1420" s="1178" t="s">
        <v>1731</v>
      </c>
      <c r="AQ1420" s="745" t="s">
        <v>1371</v>
      </c>
      <c r="AR1420" s="742">
        <v>1.5983333333333301E-3</v>
      </c>
      <c r="AS1420" s="742">
        <v>1.5983333333333301E-3</v>
      </c>
      <c r="AT1420" s="742" t="s">
        <v>1414</v>
      </c>
      <c r="AU1420" s="742" t="s">
        <v>2724</v>
      </c>
    </row>
    <row r="1421" spans="2:47" ht="18.75">
      <c r="B1421" s="1170" t="s">
        <v>538</v>
      </c>
      <c r="C1421" s="335">
        <v>12831360000114</v>
      </c>
      <c r="D1421" s="1170" t="s">
        <v>13</v>
      </c>
      <c r="E1421" s="1170" t="s">
        <v>615</v>
      </c>
      <c r="F1421" s="1170" t="s">
        <v>619</v>
      </c>
      <c r="G1421" s="1172" t="s">
        <v>34</v>
      </c>
      <c r="H1421" s="1172" t="s">
        <v>1337</v>
      </c>
      <c r="I1421" s="1172" t="s">
        <v>34</v>
      </c>
      <c r="J1421" s="1172" t="s">
        <v>611</v>
      </c>
      <c r="K1421" s="1172" t="s">
        <v>48</v>
      </c>
      <c r="L1421" s="740" t="s">
        <v>715</v>
      </c>
      <c r="M1421" s="740" t="s">
        <v>1411</v>
      </c>
      <c r="N1421" s="1172" t="s">
        <v>3923</v>
      </c>
      <c r="O1421" s="1172" t="s">
        <v>1320</v>
      </c>
      <c r="P1421" s="783">
        <v>40515</v>
      </c>
      <c r="Q1421" s="741">
        <v>830.30290979999995</v>
      </c>
      <c r="R1421" s="741">
        <v>930.06321189758091</v>
      </c>
      <c r="S1421" s="784">
        <v>61</v>
      </c>
      <c r="T1421" s="742">
        <v>1.7912026279437665E-2</v>
      </c>
      <c r="U1421" s="743">
        <v>0.55108240631304961</v>
      </c>
      <c r="V1421" s="742">
        <v>8.3863958627437007E-2</v>
      </c>
      <c r="W1421" s="743">
        <v>0.6339483581585752</v>
      </c>
      <c r="X1421" s="742">
        <v>0.29332534829310597</v>
      </c>
      <c r="Y1421" s="743">
        <v>1.4288255784625556</v>
      </c>
      <c r="Z1421" s="742">
        <v>0.46188423219029318</v>
      </c>
      <c r="AA1421" s="743">
        <v>1.990218539821488</v>
      </c>
      <c r="AB1421" s="742">
        <v>7.6507223225386209E-2</v>
      </c>
      <c r="AC1421" s="744">
        <v>-0.63293832937200234</v>
      </c>
      <c r="AD1421" s="785">
        <v>12798221000136</v>
      </c>
      <c r="AE1421" s="1178" t="s">
        <v>1830</v>
      </c>
      <c r="AF1421" s="786" t="s">
        <v>1763</v>
      </c>
      <c r="AG1421" s="787" t="s">
        <v>59</v>
      </c>
      <c r="AH1421" s="787" t="s">
        <v>1726</v>
      </c>
      <c r="AI1421" s="787">
        <v>5000</v>
      </c>
      <c r="AJ1421" s="787">
        <v>5000</v>
      </c>
      <c r="AK1421" s="787">
        <v>5000</v>
      </c>
      <c r="AL1421" s="742">
        <v>2.3E-2</v>
      </c>
      <c r="AM1421" s="742">
        <v>0.2</v>
      </c>
      <c r="AN1421" s="743" t="s">
        <v>64</v>
      </c>
      <c r="AO1421" s="1172" t="s">
        <v>34</v>
      </c>
      <c r="AP1421" s="1178" t="s">
        <v>1742</v>
      </c>
      <c r="AQ1421" s="745" t="s">
        <v>664</v>
      </c>
      <c r="AR1421" s="742">
        <v>3.16666E-3</v>
      </c>
      <c r="AS1421" s="742">
        <v>3.16666E-3</v>
      </c>
      <c r="AT1421" s="742" t="s">
        <v>1414</v>
      </c>
      <c r="AU1421" s="742" t="s">
        <v>2724</v>
      </c>
    </row>
    <row r="1422" spans="2:47" ht="18.75">
      <c r="B1422" s="1170" t="s">
        <v>1222</v>
      </c>
      <c r="C1422" s="335">
        <v>29562673000117</v>
      </c>
      <c r="D1422" s="1170" t="s">
        <v>11</v>
      </c>
      <c r="E1422" s="1170" t="s">
        <v>620</v>
      </c>
      <c r="F1422" s="1170" t="s">
        <v>672</v>
      </c>
      <c r="G1422" s="1172" t="s">
        <v>738</v>
      </c>
      <c r="H1422" s="1172" t="s">
        <v>34</v>
      </c>
      <c r="I1422" s="1172" t="s">
        <v>1303</v>
      </c>
      <c r="J1422" s="1172" t="s">
        <v>608</v>
      </c>
      <c r="K1422" s="1172" t="s">
        <v>48</v>
      </c>
      <c r="L1422" s="740" t="s">
        <v>715</v>
      </c>
      <c r="M1422" s="740" t="s">
        <v>1411</v>
      </c>
      <c r="N1422" s="1172" t="s">
        <v>3988</v>
      </c>
      <c r="O1422" s="1172" t="s">
        <v>1320</v>
      </c>
      <c r="P1422" s="783">
        <v>43230</v>
      </c>
      <c r="Q1422" s="741">
        <v>4645.3517147900002</v>
      </c>
      <c r="R1422" s="741">
        <v>3422.6396850032543</v>
      </c>
      <c r="S1422" s="784">
        <v>0</v>
      </c>
      <c r="T1422" s="742">
        <v>3.2137076156445898E-2</v>
      </c>
      <c r="U1422" s="743">
        <v>0.98873108959708023</v>
      </c>
      <c r="V1422" s="742">
        <v>0.13201890631254276</v>
      </c>
      <c r="W1422" s="743">
        <v>0.99796349078310864</v>
      </c>
      <c r="X1422" s="742">
        <v>0.20760256948278033</v>
      </c>
      <c r="Y1422" s="743">
        <v>1.0112588740034172</v>
      </c>
      <c r="Z1422" s="742">
        <v>0.22588720714433652</v>
      </c>
      <c r="AA1422" s="743">
        <v>0.97332811175493372</v>
      </c>
      <c r="AB1422" s="742">
        <v>7.524012664572047E-4</v>
      </c>
      <c r="AC1422" s="744">
        <v>-0.35806208744117929</v>
      </c>
      <c r="AD1422" s="785">
        <v>0</v>
      </c>
      <c r="AE1422" s="1178" t="s">
        <v>1743</v>
      </c>
      <c r="AF1422" s="786" t="s">
        <v>1741</v>
      </c>
      <c r="AG1422" s="787" t="s">
        <v>1427</v>
      </c>
      <c r="AH1422" s="787" t="s">
        <v>1730</v>
      </c>
      <c r="AI1422" s="787">
        <v>500</v>
      </c>
      <c r="AJ1422" s="787">
        <v>100</v>
      </c>
      <c r="AK1422" s="787">
        <v>500</v>
      </c>
      <c r="AL1422" s="742">
        <v>0</v>
      </c>
      <c r="AM1422" s="742">
        <v>0</v>
      </c>
      <c r="AN1422" s="743" t="s">
        <v>64</v>
      </c>
      <c r="AO1422" s="1172" t="s">
        <v>34</v>
      </c>
      <c r="AP1422" s="1178" t="s">
        <v>1731</v>
      </c>
      <c r="AQ1422" s="745" t="s">
        <v>684</v>
      </c>
      <c r="AR1422" s="742">
        <v>0</v>
      </c>
      <c r="AS1422" s="742">
        <v>0</v>
      </c>
      <c r="AT1422" s="742" t="s">
        <v>1414</v>
      </c>
      <c r="AU1422" s="742" t="s">
        <v>2724</v>
      </c>
    </row>
    <row r="1423" spans="2:47" ht="18.75">
      <c r="B1423" s="1170" t="s">
        <v>1223</v>
      </c>
      <c r="C1423" s="335">
        <v>29177024000100</v>
      </c>
      <c r="D1423" s="1170" t="s">
        <v>14</v>
      </c>
      <c r="E1423" s="1170" t="s">
        <v>607</v>
      </c>
      <c r="F1423" s="1170" t="s">
        <v>1316</v>
      </c>
      <c r="G1423" s="1172" t="s">
        <v>1414</v>
      </c>
      <c r="H1423" s="1172" t="s">
        <v>34</v>
      </c>
      <c r="I1423" s="1172" t="s">
        <v>34</v>
      </c>
      <c r="J1423" s="1172" t="s">
        <v>608</v>
      </c>
      <c r="K1423" s="1172" t="s">
        <v>48</v>
      </c>
      <c r="L1423" s="740" t="s">
        <v>715</v>
      </c>
      <c r="M1423" s="740" t="s">
        <v>34</v>
      </c>
      <c r="N1423" s="1172" t="s">
        <v>4001</v>
      </c>
      <c r="O1423" s="1172" t="s">
        <v>1320</v>
      </c>
      <c r="P1423" s="783">
        <v>43212</v>
      </c>
      <c r="Q1423" s="741">
        <v>403.21670067999997</v>
      </c>
      <c r="R1423" s="741">
        <v>369.04766535257028</v>
      </c>
      <c r="S1423" s="784">
        <v>32</v>
      </c>
      <c r="T1423" s="742">
        <v>-3.4201196586502558E-2</v>
      </c>
      <c r="U1423" s="743">
        <v>-1.0522359346531283</v>
      </c>
      <c r="V1423" s="742">
        <v>9.9531857127060253E-2</v>
      </c>
      <c r="W1423" s="743">
        <v>0.75238586924431816</v>
      </c>
      <c r="X1423" s="742">
        <v>0.36375243986578765</v>
      </c>
      <c r="Y1423" s="743">
        <v>1.7718850189143898</v>
      </c>
      <c r="Z1423" s="742">
        <v>1.8149398369075391</v>
      </c>
      <c r="AA1423" s="743">
        <v>7.8204161569771893</v>
      </c>
      <c r="AB1423" s="742">
        <v>0.21996830192276126</v>
      </c>
      <c r="AC1423" s="744">
        <v>-0.14891443570376575</v>
      </c>
      <c r="AD1423" s="785">
        <v>29088410000118</v>
      </c>
      <c r="AE1423" s="1178" t="s">
        <v>1955</v>
      </c>
      <c r="AF1423" s="786" t="s">
        <v>1741</v>
      </c>
      <c r="AG1423" s="787" t="s">
        <v>1427</v>
      </c>
      <c r="AH1423" s="787" t="s">
        <v>1730</v>
      </c>
      <c r="AI1423" s="787">
        <v>50</v>
      </c>
      <c r="AJ1423" s="787">
        <v>50</v>
      </c>
      <c r="AK1423" s="787">
        <v>30</v>
      </c>
      <c r="AL1423" s="742">
        <v>0.02</v>
      </c>
      <c r="AM1423" s="742">
        <v>0.2</v>
      </c>
      <c r="AN1423" s="743" t="s">
        <v>34</v>
      </c>
      <c r="AO1423" s="1172" t="s">
        <v>34</v>
      </c>
      <c r="AP1423" s="1178" t="s">
        <v>1727</v>
      </c>
      <c r="AQ1423" s="745" t="s">
        <v>667</v>
      </c>
      <c r="AR1423" s="742">
        <v>5.3333333333333297E-3</v>
      </c>
      <c r="AS1423" s="742">
        <v>5.3333333333333297E-3</v>
      </c>
      <c r="AT1423" s="742" t="s">
        <v>1414</v>
      </c>
      <c r="AU1423" s="742" t="s">
        <v>2724</v>
      </c>
    </row>
    <row r="1424" spans="2:47" ht="18.75">
      <c r="B1424" s="1170" t="s">
        <v>1225</v>
      </c>
      <c r="C1424" s="335">
        <v>29177013000112</v>
      </c>
      <c r="D1424" s="1170" t="s">
        <v>14</v>
      </c>
      <c r="E1424" s="1170" t="s">
        <v>607</v>
      </c>
      <c r="F1424" s="1170" t="s">
        <v>1414</v>
      </c>
      <c r="G1424" s="1172" t="s">
        <v>1414</v>
      </c>
      <c r="H1424" s="1172" t="s">
        <v>34</v>
      </c>
      <c r="I1424" s="1172" t="s">
        <v>34</v>
      </c>
      <c r="J1424" s="1172" t="s">
        <v>608</v>
      </c>
      <c r="K1424" s="1172" t="s">
        <v>48</v>
      </c>
      <c r="L1424" s="740" t="s">
        <v>715</v>
      </c>
      <c r="M1424" s="740" t="s">
        <v>34</v>
      </c>
      <c r="N1424" s="1172" t="s">
        <v>4004</v>
      </c>
      <c r="O1424" s="1172" t="s">
        <v>1323</v>
      </c>
      <c r="P1424" s="783">
        <v>43211</v>
      </c>
      <c r="Q1424" s="741">
        <v>194.34146189000001</v>
      </c>
      <c r="R1424" s="741">
        <v>182.67370783610423</v>
      </c>
      <c r="S1424" s="784">
        <v>32</v>
      </c>
      <c r="T1424" s="742">
        <v>-6.2600827014406391E-2</v>
      </c>
      <c r="U1424" s="743">
        <v>-1.9259805591000441</v>
      </c>
      <c r="V1424" s="742">
        <v>1.1841880852424991E-2</v>
      </c>
      <c r="W1424" s="743">
        <v>8.951569955401853E-2</v>
      </c>
      <c r="X1424" s="742">
        <v>0.21686489045646051</v>
      </c>
      <c r="Y1424" s="743">
        <v>1.0563768332937957</v>
      </c>
      <c r="Z1424" s="742">
        <v>1.488824185465337</v>
      </c>
      <c r="AA1424" s="743">
        <v>6.4152124925255478</v>
      </c>
      <c r="AB1424" s="742">
        <v>0.21133095451586434</v>
      </c>
      <c r="AC1424" s="744">
        <v>-0.56994221269718004</v>
      </c>
      <c r="AD1424" s="785">
        <v>29088425000186</v>
      </c>
      <c r="AE1424" s="1178" t="s">
        <v>1955</v>
      </c>
      <c r="AF1424" s="786" t="s">
        <v>1741</v>
      </c>
      <c r="AG1424" s="787" t="s">
        <v>1427</v>
      </c>
      <c r="AH1424" s="787" t="s">
        <v>1730</v>
      </c>
      <c r="AI1424" s="787">
        <v>50</v>
      </c>
      <c r="AJ1424" s="787">
        <v>50</v>
      </c>
      <c r="AK1424" s="787">
        <v>30</v>
      </c>
      <c r="AL1424" s="742">
        <v>0.02</v>
      </c>
      <c r="AM1424" s="742">
        <v>0.2</v>
      </c>
      <c r="AN1424" s="743" t="s">
        <v>34</v>
      </c>
      <c r="AO1424" s="1172" t="s">
        <v>34</v>
      </c>
      <c r="AP1424" s="1178" t="s">
        <v>1727</v>
      </c>
      <c r="AQ1424" s="745" t="s">
        <v>681</v>
      </c>
      <c r="AR1424" s="742">
        <v>5.3333333333333297E-3</v>
      </c>
      <c r="AS1424" s="742">
        <v>5.3333333333333297E-3</v>
      </c>
      <c r="AT1424" s="742" t="s">
        <v>1414</v>
      </c>
      <c r="AU1424" s="742" t="s">
        <v>2724</v>
      </c>
    </row>
    <row r="1425" spans="2:47" ht="18.75">
      <c r="B1425" s="1170" t="s">
        <v>5080</v>
      </c>
      <c r="C1425" s="335">
        <v>47032680000199</v>
      </c>
      <c r="D1425" s="1170" t="s">
        <v>11</v>
      </c>
      <c r="E1425" s="1170" t="s">
        <v>620</v>
      </c>
      <c r="F1425" s="1170" t="s">
        <v>663</v>
      </c>
      <c r="G1425" s="1172" t="s">
        <v>1414</v>
      </c>
      <c r="H1425" s="1172" t="s">
        <v>34</v>
      </c>
      <c r="I1425" s="1172" t="s">
        <v>34</v>
      </c>
      <c r="J1425" s="1172" t="s">
        <v>608</v>
      </c>
      <c r="K1425" s="1172" t="s">
        <v>48</v>
      </c>
      <c r="L1425" s="740" t="s">
        <v>715</v>
      </c>
      <c r="M1425" s="740" t="s">
        <v>1414</v>
      </c>
      <c r="N1425" s="1172" t="s">
        <v>5082</v>
      </c>
      <c r="O1425" s="1172" t="s">
        <v>1320</v>
      </c>
      <c r="P1425" s="783">
        <v>44798</v>
      </c>
      <c r="Q1425" s="741">
        <v>42.283049660000003</v>
      </c>
      <c r="R1425" s="741">
        <v>28.687145290466663</v>
      </c>
      <c r="S1425" s="784">
        <v>1</v>
      </c>
      <c r="T1425" s="742">
        <v>3.2744691185716102E-2</v>
      </c>
      <c r="U1425" s="743">
        <v>1.0074250077065343</v>
      </c>
      <c r="V1425" s="742"/>
      <c r="W1425" s="743"/>
      <c r="X1425" s="742"/>
      <c r="Y1425" s="743"/>
      <c r="Z1425" s="742"/>
      <c r="AA1425" s="743"/>
      <c r="AB1425" s="742">
        <v>2.4321357249743824E-3</v>
      </c>
      <c r="AC1425" s="744"/>
      <c r="AD1425" s="785">
        <v>0</v>
      </c>
      <c r="AE1425" s="1178" t="s">
        <v>1841</v>
      </c>
      <c r="AF1425" s="786" t="s">
        <v>1741</v>
      </c>
      <c r="AG1425" s="787" t="s">
        <v>1427</v>
      </c>
      <c r="AH1425" s="787" t="s">
        <v>1730</v>
      </c>
      <c r="AI1425" s="787">
        <v>100</v>
      </c>
      <c r="AJ1425" s="787">
        <v>100</v>
      </c>
      <c r="AK1425" s="787">
        <v>100</v>
      </c>
      <c r="AL1425" s="742">
        <v>7.0000000000000001E-3</v>
      </c>
      <c r="AM1425" s="742">
        <v>0.2</v>
      </c>
      <c r="AN1425" s="743" t="s">
        <v>2124</v>
      </c>
      <c r="AO1425" s="1172" t="s">
        <v>34</v>
      </c>
      <c r="AP1425" s="1178" t="s">
        <v>1742</v>
      </c>
      <c r="AQ1425" s="745" t="s">
        <v>668</v>
      </c>
      <c r="AR1425" s="742">
        <v>1.1669E-3</v>
      </c>
      <c r="AS1425" s="742">
        <v>1.1669E-3</v>
      </c>
      <c r="AT1425" s="742" t="s">
        <v>1414</v>
      </c>
      <c r="AU1425" s="742" t="s">
        <v>2724</v>
      </c>
    </row>
    <row r="1426" spans="2:47" ht="18.75">
      <c r="B1426" s="1170" t="s">
        <v>37</v>
      </c>
      <c r="C1426" s="335">
        <v>13396703000122</v>
      </c>
      <c r="D1426" s="1170" t="s">
        <v>11</v>
      </c>
      <c r="E1426" s="1170" t="s">
        <v>621</v>
      </c>
      <c r="F1426" s="1170" t="s">
        <v>672</v>
      </c>
      <c r="G1426" s="1172" t="s">
        <v>738</v>
      </c>
      <c r="H1426" s="1172" t="s">
        <v>34</v>
      </c>
      <c r="I1426" s="1172" t="s">
        <v>34</v>
      </c>
      <c r="J1426" s="1172" t="s">
        <v>608</v>
      </c>
      <c r="K1426" s="1172" t="s">
        <v>48</v>
      </c>
      <c r="L1426" s="740" t="s">
        <v>715</v>
      </c>
      <c r="M1426" s="740" t="s">
        <v>34</v>
      </c>
      <c r="N1426" s="1172" t="s">
        <v>4084</v>
      </c>
      <c r="O1426" s="1172" t="s">
        <v>1320</v>
      </c>
      <c r="P1426" s="783">
        <v>41144</v>
      </c>
      <c r="Q1426" s="741">
        <v>1583.139007</v>
      </c>
      <c r="R1426" s="741">
        <v>2361.9350141591854</v>
      </c>
      <c r="S1426" s="784">
        <v>2</v>
      </c>
      <c r="T1426" s="742">
        <v>4.1989893536559464E-2</v>
      </c>
      <c r="U1426" s="743">
        <v>1.2918634223711298</v>
      </c>
      <c r="V1426" s="742">
        <v>9.508152487915722E-2</v>
      </c>
      <c r="W1426" s="743">
        <v>0.71874470958535497</v>
      </c>
      <c r="X1426" s="742">
        <v>0.17932994322516138</v>
      </c>
      <c r="Y1426" s="743">
        <v>0.87353926742229215</v>
      </c>
      <c r="Z1426" s="742">
        <v>0.26642675521457559</v>
      </c>
      <c r="AA1426" s="743">
        <v>1.1480094594657462</v>
      </c>
      <c r="AB1426" s="742">
        <v>2.2864591836780131E-2</v>
      </c>
      <c r="AC1426" s="744">
        <v>-1.6272666517315877</v>
      </c>
      <c r="AD1426" s="785">
        <v>0</v>
      </c>
      <c r="AE1426" s="1178" t="s">
        <v>1859</v>
      </c>
      <c r="AF1426" s="786" t="s">
        <v>1765</v>
      </c>
      <c r="AG1426" s="787" t="s">
        <v>719</v>
      </c>
      <c r="AH1426" s="787" t="s">
        <v>1730</v>
      </c>
      <c r="AI1426" s="787">
        <v>500</v>
      </c>
      <c r="AJ1426" s="787">
        <v>0</v>
      </c>
      <c r="AK1426" s="787">
        <v>500</v>
      </c>
      <c r="AL1426" s="742">
        <v>9.5999999999999992E-3</v>
      </c>
      <c r="AM1426" s="742">
        <v>0.2</v>
      </c>
      <c r="AN1426" s="743" t="s">
        <v>635</v>
      </c>
      <c r="AO1426" s="1172" t="s">
        <v>34</v>
      </c>
      <c r="AP1426" s="1178" t="s">
        <v>1742</v>
      </c>
      <c r="AQ1426" s="745" t="s">
        <v>688</v>
      </c>
      <c r="AR1426" s="742">
        <v>2.8800000000000002E-3</v>
      </c>
      <c r="AS1426" s="742">
        <v>2.8800000000000002E-3</v>
      </c>
      <c r="AT1426" s="742" t="s">
        <v>1414</v>
      </c>
      <c r="AU1426" s="742" t="s">
        <v>2724</v>
      </c>
    </row>
    <row r="1427" spans="2:47" ht="18.75">
      <c r="B1427" s="1170" t="s">
        <v>26</v>
      </c>
      <c r="C1427" s="335">
        <v>28581159000166</v>
      </c>
      <c r="D1427" s="1170" t="s">
        <v>14</v>
      </c>
      <c r="E1427" s="1170" t="s">
        <v>614</v>
      </c>
      <c r="F1427" s="1170" t="s">
        <v>689</v>
      </c>
      <c r="G1427" s="1172" t="s">
        <v>1414</v>
      </c>
      <c r="H1427" s="1172" t="s">
        <v>865</v>
      </c>
      <c r="I1427" s="1172" t="s">
        <v>34</v>
      </c>
      <c r="J1427" s="1172" t="s">
        <v>608</v>
      </c>
      <c r="K1427" s="1172" t="s">
        <v>48</v>
      </c>
      <c r="L1427" s="740" t="s">
        <v>715</v>
      </c>
      <c r="M1427" s="740" t="s">
        <v>34</v>
      </c>
      <c r="N1427" s="1172" t="s">
        <v>4085</v>
      </c>
      <c r="O1427" s="1172" t="s">
        <v>1320</v>
      </c>
      <c r="P1427" s="783">
        <v>43190</v>
      </c>
      <c r="Q1427" s="741">
        <v>44.232402450000002</v>
      </c>
      <c r="R1427" s="741">
        <v>62.643444921048363</v>
      </c>
      <c r="S1427" s="784">
        <v>33</v>
      </c>
      <c r="T1427" s="742">
        <v>-4.9615847091319387E-2</v>
      </c>
      <c r="U1427" s="743">
        <v>-1.5264839376510231</v>
      </c>
      <c r="V1427" s="742">
        <v>-9.3664992381425893E-2</v>
      </c>
      <c r="W1427" s="743">
        <v>-0.70803679088091587</v>
      </c>
      <c r="X1427" s="742">
        <v>-1.132774702583017E-2</v>
      </c>
      <c r="Y1427" s="743">
        <v>-5.5178915804733039E-2</v>
      </c>
      <c r="Z1427" s="742">
        <v>0.33839185477780198</v>
      </c>
      <c r="AA1427" s="743">
        <v>1.4581007450929728</v>
      </c>
      <c r="AB1427" s="742">
        <v>0.10587068366190135</v>
      </c>
      <c r="AC1427" s="744">
        <v>-2.1342386508394799</v>
      </c>
      <c r="AD1427" s="785">
        <v>28581136000151</v>
      </c>
      <c r="AE1427" s="1178" t="s">
        <v>1957</v>
      </c>
      <c r="AF1427" s="786" t="s">
        <v>1763</v>
      </c>
      <c r="AG1427" s="787" t="s">
        <v>59</v>
      </c>
      <c r="AH1427" s="787" t="s">
        <v>1726</v>
      </c>
      <c r="AI1427" s="787">
        <v>1000</v>
      </c>
      <c r="AJ1427" s="787">
        <v>1000</v>
      </c>
      <c r="AK1427" s="787">
        <v>1000</v>
      </c>
      <c r="AL1427" s="742">
        <v>0</v>
      </c>
      <c r="AM1427" s="742">
        <v>0</v>
      </c>
      <c r="AN1427" s="743" t="s">
        <v>2119</v>
      </c>
      <c r="AO1427" s="1172" t="s">
        <v>34</v>
      </c>
      <c r="AP1427" s="1178" t="s">
        <v>1742</v>
      </c>
      <c r="AQ1427" s="745" t="s">
        <v>668</v>
      </c>
      <c r="AR1427" s="742">
        <v>4.7499999999999999E-3</v>
      </c>
      <c r="AS1427" s="742">
        <v>4.7499999999999999E-3</v>
      </c>
      <c r="AT1427" s="742" t="s">
        <v>1414</v>
      </c>
      <c r="AU1427" s="742" t="s">
        <v>2724</v>
      </c>
    </row>
    <row r="1428" spans="2:47" ht="18.75">
      <c r="B1428" s="1170" t="s">
        <v>651</v>
      </c>
      <c r="C1428" s="335">
        <v>29148660000104</v>
      </c>
      <c r="D1428" s="1170" t="s">
        <v>13</v>
      </c>
      <c r="E1428" s="1170" t="s">
        <v>615</v>
      </c>
      <c r="F1428" s="1170" t="s">
        <v>619</v>
      </c>
      <c r="G1428" s="1172" t="s">
        <v>34</v>
      </c>
      <c r="H1428" s="1172" t="s">
        <v>1336</v>
      </c>
      <c r="I1428" s="1172" t="s">
        <v>34</v>
      </c>
      <c r="J1428" s="1172" t="s">
        <v>611</v>
      </c>
      <c r="K1428" s="1172" t="s">
        <v>48</v>
      </c>
      <c r="L1428" s="740" t="s">
        <v>715</v>
      </c>
      <c r="M1428" s="740" t="s">
        <v>34</v>
      </c>
      <c r="N1428" s="1172" t="s">
        <v>4087</v>
      </c>
      <c r="O1428" s="1172" t="s">
        <v>1320</v>
      </c>
      <c r="P1428" s="783">
        <v>43190</v>
      </c>
      <c r="Q1428" s="741">
        <v>241.28386975000001</v>
      </c>
      <c r="R1428" s="741">
        <v>242.66852186180731</v>
      </c>
      <c r="S1428" s="784">
        <v>31</v>
      </c>
      <c r="T1428" s="742">
        <v>-6.2113045629285102E-3</v>
      </c>
      <c r="U1428" s="743">
        <v>-0.19109734496153993</v>
      </c>
      <c r="V1428" s="742">
        <v>0.10370802903722875</v>
      </c>
      <c r="W1428" s="743">
        <v>0.78395458325650325</v>
      </c>
      <c r="X1428" s="742">
        <v>0.27757283372411012</v>
      </c>
      <c r="Y1428" s="743">
        <v>1.3520930496434147</v>
      </c>
      <c r="Z1428" s="742">
        <v>0.36622033143282051</v>
      </c>
      <c r="AA1428" s="743">
        <v>1.5780112038483372</v>
      </c>
      <c r="AB1428" s="742">
        <v>2.7158137097246807E-2</v>
      </c>
      <c r="AC1428" s="744">
        <v>-1.0523653938794066</v>
      </c>
      <c r="AD1428" s="785">
        <v>28581119000114</v>
      </c>
      <c r="AE1428" s="1178" t="s">
        <v>1793</v>
      </c>
      <c r="AF1428" s="786" t="s">
        <v>1741</v>
      </c>
      <c r="AG1428" s="787" t="s">
        <v>1427</v>
      </c>
      <c r="AH1428" s="787" t="s">
        <v>1726</v>
      </c>
      <c r="AI1428" s="787">
        <v>10000</v>
      </c>
      <c r="AJ1428" s="787">
        <v>10000</v>
      </c>
      <c r="AK1428" s="787">
        <v>10000</v>
      </c>
      <c r="AL1428" s="742">
        <v>0</v>
      </c>
      <c r="AM1428" s="742">
        <v>0</v>
      </c>
      <c r="AN1428" s="743" t="s">
        <v>34</v>
      </c>
      <c r="AO1428" s="1172" t="s">
        <v>34</v>
      </c>
      <c r="AP1428" s="1178" t="s">
        <v>1742</v>
      </c>
      <c r="AQ1428" s="745" t="s">
        <v>664</v>
      </c>
      <c r="AR1428" s="742">
        <v>4.7499999999999999E-3</v>
      </c>
      <c r="AS1428" s="742">
        <v>4.7499999999999999E-3</v>
      </c>
      <c r="AT1428" s="742" t="s">
        <v>1414</v>
      </c>
      <c r="AU1428" s="742" t="s">
        <v>2724</v>
      </c>
    </row>
    <row r="1429" spans="2:47" ht="18.75">
      <c r="B1429" s="1170" t="s">
        <v>434</v>
      </c>
      <c r="C1429" s="335">
        <v>30593439000136</v>
      </c>
      <c r="D1429" s="1170" t="s">
        <v>13</v>
      </c>
      <c r="E1429" s="1170" t="s">
        <v>615</v>
      </c>
      <c r="F1429" s="1170" t="s">
        <v>619</v>
      </c>
      <c r="G1429" s="1172" t="s">
        <v>34</v>
      </c>
      <c r="H1429" s="1172" t="s">
        <v>1337</v>
      </c>
      <c r="I1429" s="1172" t="s">
        <v>34</v>
      </c>
      <c r="J1429" s="1172" t="s">
        <v>611</v>
      </c>
      <c r="K1429" s="1172" t="s">
        <v>48</v>
      </c>
      <c r="L1429" s="740" t="s">
        <v>715</v>
      </c>
      <c r="M1429" s="740" t="s">
        <v>1411</v>
      </c>
      <c r="N1429" s="1172" t="s">
        <v>4089</v>
      </c>
      <c r="O1429" s="1172" t="s">
        <v>1323</v>
      </c>
      <c r="P1429" s="783">
        <v>43338</v>
      </c>
      <c r="Q1429" s="741">
        <v>502.35639118</v>
      </c>
      <c r="R1429" s="741">
        <v>692.63259426314517</v>
      </c>
      <c r="S1429" s="784">
        <v>61</v>
      </c>
      <c r="T1429" s="742">
        <v>-3.8759362672955766E-2</v>
      </c>
      <c r="U1429" s="743">
        <v>-1.1924727284200494</v>
      </c>
      <c r="V1429" s="742">
        <v>9.3233653884335244E-2</v>
      </c>
      <c r="W1429" s="743">
        <v>0.70477619674111402</v>
      </c>
      <c r="X1429" s="742">
        <v>0.39428116226340504</v>
      </c>
      <c r="Y1429" s="743">
        <v>1.9205943605833915</v>
      </c>
      <c r="Z1429" s="742">
        <v>0.58702108994717372</v>
      </c>
      <c r="AA1429" s="743">
        <v>2.5294222557434063</v>
      </c>
      <c r="AB1429" s="742">
        <v>5.4419043467128808E-2</v>
      </c>
      <c r="AC1429" s="744">
        <v>-0.71766529339787244</v>
      </c>
      <c r="AD1429" s="785">
        <v>28692461000191</v>
      </c>
      <c r="AE1429" s="1178" t="s">
        <v>1957</v>
      </c>
      <c r="AF1429" s="786" t="s">
        <v>1763</v>
      </c>
      <c r="AG1429" s="787" t="s">
        <v>59</v>
      </c>
      <c r="AH1429" s="787" t="s">
        <v>1726</v>
      </c>
      <c r="AI1429" s="787">
        <v>1000</v>
      </c>
      <c r="AJ1429" s="787">
        <v>1000</v>
      </c>
      <c r="AK1429" s="787">
        <v>1000</v>
      </c>
      <c r="AL1429" s="742">
        <v>0</v>
      </c>
      <c r="AM1429" s="742">
        <v>0</v>
      </c>
      <c r="AN1429" s="743" t="s">
        <v>64</v>
      </c>
      <c r="AO1429" s="1172" t="s">
        <v>34</v>
      </c>
      <c r="AP1429" s="1178" t="s">
        <v>1742</v>
      </c>
      <c r="AQ1429" s="745" t="s">
        <v>664</v>
      </c>
      <c r="AR1429" s="742">
        <v>1.2666666666666701E-3</v>
      </c>
      <c r="AS1429" s="742">
        <v>2.5327000000000001E-3</v>
      </c>
      <c r="AT1429" s="742" t="s">
        <v>1414</v>
      </c>
      <c r="AU1429" s="742" t="s">
        <v>2724</v>
      </c>
    </row>
    <row r="1430" spans="2:47" ht="18.75">
      <c r="B1430" s="1170" t="s">
        <v>4463</v>
      </c>
      <c r="C1430" s="335">
        <v>47212318000108</v>
      </c>
      <c r="D1430" s="1170" t="s">
        <v>13</v>
      </c>
      <c r="E1430" s="1170" t="s">
        <v>615</v>
      </c>
      <c r="F1430" s="1170" t="s">
        <v>619</v>
      </c>
      <c r="G1430" s="1172" t="s">
        <v>34</v>
      </c>
      <c r="H1430" s="1172" t="s">
        <v>1337</v>
      </c>
      <c r="I1430" s="1172" t="s">
        <v>34</v>
      </c>
      <c r="J1430" s="1172" t="s">
        <v>611</v>
      </c>
      <c r="K1430" s="1172" t="s">
        <v>48</v>
      </c>
      <c r="L1430" s="740" t="s">
        <v>715</v>
      </c>
      <c r="M1430" s="740" t="s">
        <v>1411</v>
      </c>
      <c r="N1430" s="1172" t="s">
        <v>4464</v>
      </c>
      <c r="O1430" s="1172" t="s">
        <v>1320</v>
      </c>
      <c r="P1430" s="783">
        <v>44876</v>
      </c>
      <c r="Q1430" s="741">
        <v>456.17910117000002</v>
      </c>
      <c r="R1430" s="741">
        <v>441.61671583591834</v>
      </c>
      <c r="S1430" s="784">
        <v>61</v>
      </c>
      <c r="T1430" s="742">
        <v>-3.8720376213121854E-2</v>
      </c>
      <c r="U1430" s="743">
        <v>-1.1912732688076233</v>
      </c>
      <c r="V1430" s="742"/>
      <c r="W1430" s="743"/>
      <c r="X1430" s="742"/>
      <c r="Y1430" s="743"/>
      <c r="Z1430" s="742"/>
      <c r="AA1430" s="743"/>
      <c r="AB1430" s="742">
        <v>5.1267393306493159E-2</v>
      </c>
      <c r="AC1430" s="744"/>
      <c r="AD1430" s="785">
        <v>28692461000191</v>
      </c>
      <c r="AE1430" s="1178" t="s">
        <v>1957</v>
      </c>
      <c r="AF1430" s="786" t="s">
        <v>1763</v>
      </c>
      <c r="AG1430" s="787" t="s">
        <v>59</v>
      </c>
      <c r="AH1430" s="787" t="s">
        <v>1726</v>
      </c>
      <c r="AI1430" s="787">
        <v>1000</v>
      </c>
      <c r="AJ1430" s="787">
        <v>0</v>
      </c>
      <c r="AK1430" s="787">
        <v>0</v>
      </c>
      <c r="AL1430" s="742">
        <v>1.9E-2</v>
      </c>
      <c r="AM1430" s="742">
        <v>0.2</v>
      </c>
      <c r="AN1430" s="743" t="s">
        <v>64</v>
      </c>
      <c r="AO1430" s="1172"/>
      <c r="AP1430" s="1178" t="s">
        <v>1742</v>
      </c>
      <c r="AQ1430" s="745" t="s">
        <v>664</v>
      </c>
      <c r="AR1430" s="742">
        <v>0</v>
      </c>
      <c r="AS1430" s="742">
        <v>0</v>
      </c>
      <c r="AT1430" s="742" t="s">
        <v>1414</v>
      </c>
      <c r="AU1430" s="742" t="s">
        <v>2724</v>
      </c>
    </row>
    <row r="1431" spans="2:47" ht="18.75">
      <c r="B1431" s="1170" t="s">
        <v>1308</v>
      </c>
      <c r="C1431" s="335">
        <v>34687428000176</v>
      </c>
      <c r="D1431" s="1170" t="s">
        <v>11</v>
      </c>
      <c r="E1431" s="1170" t="s">
        <v>620</v>
      </c>
      <c r="F1431" s="1170" t="s">
        <v>619</v>
      </c>
      <c r="G1431" s="1172" t="s">
        <v>738</v>
      </c>
      <c r="H1431" s="1172" t="s">
        <v>34</v>
      </c>
      <c r="I1431" s="1172" t="s">
        <v>1414</v>
      </c>
      <c r="J1431" s="1172" t="s">
        <v>608</v>
      </c>
      <c r="K1431" s="1172" t="s">
        <v>48</v>
      </c>
      <c r="L1431" s="740" t="s">
        <v>715</v>
      </c>
      <c r="M1431" s="740" t="s">
        <v>34</v>
      </c>
      <c r="N1431" s="1172" t="s">
        <v>4090</v>
      </c>
      <c r="O1431" s="1172" t="s">
        <v>1320</v>
      </c>
      <c r="P1431" s="783">
        <v>44287</v>
      </c>
      <c r="Q1431" s="741">
        <v>67.031322669999994</v>
      </c>
      <c r="R1431" s="741">
        <v>26.67598867320347</v>
      </c>
      <c r="S1431" s="784">
        <v>1</v>
      </c>
      <c r="T1431" s="742">
        <v>2.7992203516946867E-2</v>
      </c>
      <c r="U1431" s="743">
        <v>0.86120970522649198</v>
      </c>
      <c r="V1431" s="742">
        <v>0.12670672625234447</v>
      </c>
      <c r="W1431" s="743">
        <v>0.95780741083503351</v>
      </c>
      <c r="X1431" s="742"/>
      <c r="Y1431" s="743"/>
      <c r="Z1431" s="742"/>
      <c r="AA1431" s="743"/>
      <c r="AB1431" s="742">
        <v>1.0776556993565509E-2</v>
      </c>
      <c r="AC1431" s="744">
        <v>-0.51793781924895033</v>
      </c>
      <c r="AD1431" s="785">
        <v>34687399000142</v>
      </c>
      <c r="AE1431" s="1178" t="s">
        <v>1957</v>
      </c>
      <c r="AF1431" s="786" t="s">
        <v>1763</v>
      </c>
      <c r="AG1431" s="787" t="s">
        <v>59</v>
      </c>
      <c r="AH1431" s="787" t="s">
        <v>1730</v>
      </c>
      <c r="AI1431" s="787">
        <v>1000</v>
      </c>
      <c r="AJ1431" s="787">
        <v>1000</v>
      </c>
      <c r="AK1431" s="787">
        <v>1000</v>
      </c>
      <c r="AL1431" s="742">
        <v>0</v>
      </c>
      <c r="AM1431" s="742">
        <v>0</v>
      </c>
      <c r="AN1431" s="743" t="s">
        <v>64</v>
      </c>
      <c r="AO1431" s="1172" t="s">
        <v>34</v>
      </c>
      <c r="AP1431" s="1178" t="s">
        <v>1731</v>
      </c>
      <c r="AQ1431" s="745" t="s">
        <v>675</v>
      </c>
      <c r="AR1431" s="742">
        <v>1.6000000000000001E-3</v>
      </c>
      <c r="AS1431" s="742">
        <v>1.6000000000000001E-3</v>
      </c>
      <c r="AT1431" s="742" t="s">
        <v>1414</v>
      </c>
      <c r="AU1431" s="742" t="s">
        <v>2724</v>
      </c>
    </row>
    <row r="1432" spans="2:47" ht="18.75">
      <c r="B1432" s="1170" t="s">
        <v>2627</v>
      </c>
      <c r="C1432" s="335">
        <v>19831126000136</v>
      </c>
      <c r="D1432" s="1170" t="s">
        <v>14</v>
      </c>
      <c r="E1432" s="1170" t="s">
        <v>607</v>
      </c>
      <c r="F1432" s="1170" t="s">
        <v>1414</v>
      </c>
      <c r="G1432" s="1172" t="s">
        <v>1414</v>
      </c>
      <c r="H1432" s="1172" t="s">
        <v>34</v>
      </c>
      <c r="I1432" s="1172" t="s">
        <v>34</v>
      </c>
      <c r="J1432" s="1172" t="s">
        <v>611</v>
      </c>
      <c r="K1432" s="1172" t="s">
        <v>49</v>
      </c>
      <c r="L1432" s="740" t="s">
        <v>715</v>
      </c>
      <c r="M1432" s="740" t="s">
        <v>34</v>
      </c>
      <c r="N1432" s="1172" t="s">
        <v>4142</v>
      </c>
      <c r="O1432" s="1172" t="s">
        <v>1320</v>
      </c>
      <c r="P1432" s="783">
        <v>41767</v>
      </c>
      <c r="Q1432" s="741">
        <v>1405.7770330000001</v>
      </c>
      <c r="R1432" s="741">
        <v>1711.0769187741928</v>
      </c>
      <c r="S1432" s="784">
        <v>4</v>
      </c>
      <c r="T1432" s="742">
        <v>0.10553580800169837</v>
      </c>
      <c r="U1432" s="743">
        <v>3.24692059504916</v>
      </c>
      <c r="V1432" s="742">
        <v>-5.8377589216133785E-2</v>
      </c>
      <c r="W1432" s="743">
        <v>-0.4412906025725819</v>
      </c>
      <c r="X1432" s="742">
        <v>-0.2019403785566396</v>
      </c>
      <c r="Y1432" s="743">
        <v>-0.98367761219809846</v>
      </c>
      <c r="Z1432" s="742">
        <v>0.41591402728144344</v>
      </c>
      <c r="AA1432" s="743">
        <v>1.7921369693484523</v>
      </c>
      <c r="AB1432" s="742">
        <v>0.29016010850306917</v>
      </c>
      <c r="AC1432" s="744">
        <v>-0.65710584022172991</v>
      </c>
      <c r="AD1432" s="785">
        <v>0</v>
      </c>
      <c r="AE1432" s="1178" t="s">
        <v>1734</v>
      </c>
      <c r="AF1432" s="786" t="s">
        <v>1735</v>
      </c>
      <c r="AG1432" s="787" t="s">
        <v>728</v>
      </c>
      <c r="AH1432" s="787" t="s">
        <v>1730</v>
      </c>
      <c r="AI1432" s="787">
        <v>1000</v>
      </c>
      <c r="AJ1432" s="787">
        <v>100</v>
      </c>
      <c r="AK1432" s="787">
        <v>500</v>
      </c>
      <c r="AL1432" s="742">
        <v>1.4999999999999999E-2</v>
      </c>
      <c r="AM1432" s="742">
        <v>0</v>
      </c>
      <c r="AN1432" s="743" t="s">
        <v>2119</v>
      </c>
      <c r="AO1432" s="1172" t="s">
        <v>34</v>
      </c>
      <c r="AP1432" s="1178" t="s">
        <v>1727</v>
      </c>
      <c r="AQ1432" s="745" t="s">
        <v>659</v>
      </c>
      <c r="AR1432" s="742">
        <v>4.0000000000000001E-3</v>
      </c>
      <c r="AS1432" s="742">
        <v>4.0000000000000001E-3</v>
      </c>
      <c r="AT1432" s="742" t="s">
        <v>1414</v>
      </c>
      <c r="AU1432" s="742" t="s">
        <v>2724</v>
      </c>
    </row>
    <row r="1433" spans="2:47" ht="18.75">
      <c r="B1433" s="1170" t="s">
        <v>439</v>
      </c>
      <c r="C1433" s="335">
        <v>17453850000148</v>
      </c>
      <c r="D1433" s="1170" t="s">
        <v>14</v>
      </c>
      <c r="E1433" s="1170" t="s">
        <v>607</v>
      </c>
      <c r="F1433" s="1170" t="s">
        <v>672</v>
      </c>
      <c r="G1433" s="1172" t="s">
        <v>1414</v>
      </c>
      <c r="H1433" s="1172" t="s">
        <v>34</v>
      </c>
      <c r="I1433" s="1172" t="s">
        <v>34</v>
      </c>
      <c r="J1433" s="1172" t="s">
        <v>690</v>
      </c>
      <c r="K1433" s="1172" t="s">
        <v>48</v>
      </c>
      <c r="L1433" s="740" t="s">
        <v>715</v>
      </c>
      <c r="M1433" s="740" t="s">
        <v>1411</v>
      </c>
      <c r="N1433" s="1172" t="s">
        <v>4150</v>
      </c>
      <c r="O1433" s="1172" t="s">
        <v>1320</v>
      </c>
      <c r="P1433" s="783">
        <v>41396</v>
      </c>
      <c r="Q1433" s="741">
        <v>796.33698800000002</v>
      </c>
      <c r="R1433" s="741">
        <v>1178.5328906867476</v>
      </c>
      <c r="S1433" s="784">
        <v>1</v>
      </c>
      <c r="T1433" s="742">
        <v>7.2192500445972918E-2</v>
      </c>
      <c r="U1433" s="743">
        <v>2.2210785224892855</v>
      </c>
      <c r="V1433" s="742">
        <v>-2.9236754538445209E-2</v>
      </c>
      <c r="W1433" s="743">
        <v>-0.22100784223496955</v>
      </c>
      <c r="X1433" s="742">
        <v>0.15866325462514097</v>
      </c>
      <c r="Y1433" s="743">
        <v>0.77286916350640877</v>
      </c>
      <c r="Z1433" s="742">
        <v>0.87343761935818076</v>
      </c>
      <c r="AA1433" s="743">
        <v>3.7635658943819807</v>
      </c>
      <c r="AB1433" s="742">
        <v>0.27901683280467865</v>
      </c>
      <c r="AC1433" s="744">
        <v>-0.57890796621622509</v>
      </c>
      <c r="AD1433" s="785">
        <v>0</v>
      </c>
      <c r="AE1433" s="1178" t="s">
        <v>1734</v>
      </c>
      <c r="AF1433" s="786" t="s">
        <v>1735</v>
      </c>
      <c r="AG1433" s="787" t="s">
        <v>728</v>
      </c>
      <c r="AH1433" s="787" t="s">
        <v>1730</v>
      </c>
      <c r="AI1433" s="787">
        <v>1000</v>
      </c>
      <c r="AJ1433" s="787">
        <v>100</v>
      </c>
      <c r="AK1433" s="787">
        <v>500</v>
      </c>
      <c r="AL1433" s="742">
        <v>0.01</v>
      </c>
      <c r="AM1433" s="742">
        <v>0</v>
      </c>
      <c r="AN1433" s="743" t="s">
        <v>2119</v>
      </c>
      <c r="AO1433" s="1172" t="s">
        <v>34</v>
      </c>
      <c r="AP1433" s="1178" t="s">
        <v>1742</v>
      </c>
      <c r="AQ1433" s="745" t="s">
        <v>671</v>
      </c>
      <c r="AR1433" s="742">
        <v>2.66666666666667E-3</v>
      </c>
      <c r="AS1433" s="742">
        <v>2.66666666666667E-3</v>
      </c>
      <c r="AT1433" s="742" t="s">
        <v>1414</v>
      </c>
      <c r="AU1433" s="742" t="s">
        <v>2724</v>
      </c>
    </row>
    <row r="1434" spans="2:47" ht="18.75">
      <c r="B1434" s="1170" t="s">
        <v>4627</v>
      </c>
      <c r="C1434" s="335">
        <v>43985398000175</v>
      </c>
      <c r="D1434" s="1170" t="s">
        <v>11</v>
      </c>
      <c r="E1434" s="1170" t="s">
        <v>620</v>
      </c>
      <c r="F1434" s="1170" t="s">
        <v>663</v>
      </c>
      <c r="G1434" s="1172" t="s">
        <v>1414</v>
      </c>
      <c r="H1434" s="1172" t="s">
        <v>34</v>
      </c>
      <c r="I1434" s="1172" t="s">
        <v>1414</v>
      </c>
      <c r="J1434" s="1172" t="s">
        <v>608</v>
      </c>
      <c r="K1434" s="1172" t="s">
        <v>48</v>
      </c>
      <c r="L1434" s="740" t="s">
        <v>4803</v>
      </c>
      <c r="M1434" s="740" t="s">
        <v>34</v>
      </c>
      <c r="N1434" s="1172" t="s">
        <v>4628</v>
      </c>
      <c r="O1434" s="1172" t="s">
        <v>1320</v>
      </c>
      <c r="P1434" s="783">
        <v>44586</v>
      </c>
      <c r="Q1434" s="741"/>
      <c r="R1434" s="741"/>
      <c r="S1434" s="784">
        <v>9</v>
      </c>
      <c r="T1434" s="742"/>
      <c r="U1434" s="743"/>
      <c r="V1434" s="742"/>
      <c r="W1434" s="743"/>
      <c r="X1434" s="742"/>
      <c r="Y1434" s="743"/>
      <c r="Z1434" s="742"/>
      <c r="AA1434" s="743"/>
      <c r="AB1434" s="742"/>
      <c r="AC1434" s="744"/>
      <c r="AD1434" s="785">
        <v>42014178000131</v>
      </c>
      <c r="AE1434" s="1178" t="s">
        <v>1793</v>
      </c>
      <c r="AF1434" s="786" t="s">
        <v>1741</v>
      </c>
      <c r="AG1434" s="787" t="s">
        <v>1427</v>
      </c>
      <c r="AH1434" s="787" t="s">
        <v>2116</v>
      </c>
      <c r="AI1434" s="787">
        <v>0</v>
      </c>
      <c r="AJ1434" s="787">
        <v>0</v>
      </c>
      <c r="AK1434" s="787">
        <v>0</v>
      </c>
      <c r="AL1434" s="742">
        <v>2.8E-3</v>
      </c>
      <c r="AM1434" s="742">
        <v>0</v>
      </c>
      <c r="AN1434" s="743" t="s">
        <v>2124</v>
      </c>
      <c r="AO1434" s="1172" t="s">
        <v>4626</v>
      </c>
      <c r="AP1434" s="1178" t="s">
        <v>1742</v>
      </c>
      <c r="AQ1434" s="745" t="s">
        <v>2174</v>
      </c>
      <c r="AR1434" s="742">
        <v>0</v>
      </c>
      <c r="AS1434" s="742">
        <v>0</v>
      </c>
      <c r="AT1434" s="742" t="s">
        <v>1414</v>
      </c>
      <c r="AU1434" s="742" t="s">
        <v>2724</v>
      </c>
    </row>
    <row r="1435" spans="2:47" ht="18.75">
      <c r="B1435" s="1170" t="s">
        <v>4632</v>
      </c>
      <c r="C1435" s="335">
        <v>43509130000167</v>
      </c>
      <c r="D1435" s="1170" t="s">
        <v>13</v>
      </c>
      <c r="E1435" s="1170" t="s">
        <v>615</v>
      </c>
      <c r="F1435" s="1170" t="s">
        <v>619</v>
      </c>
      <c r="G1435" s="1172" t="s">
        <v>34</v>
      </c>
      <c r="H1435" s="1172" t="s">
        <v>34</v>
      </c>
      <c r="I1435" s="1172" t="s">
        <v>34</v>
      </c>
      <c r="J1435" s="1172" t="s">
        <v>608</v>
      </c>
      <c r="K1435" s="1172" t="s">
        <v>48</v>
      </c>
      <c r="L1435" s="740" t="s">
        <v>4803</v>
      </c>
      <c r="M1435" s="740" t="s">
        <v>34</v>
      </c>
      <c r="N1435" s="1172" t="s">
        <v>4633</v>
      </c>
      <c r="O1435" s="1172" t="s">
        <v>1320</v>
      </c>
      <c r="P1435" s="783">
        <v>44840</v>
      </c>
      <c r="Q1435" s="741"/>
      <c r="R1435" s="741"/>
      <c r="S1435" s="784">
        <v>177</v>
      </c>
      <c r="T1435" s="742"/>
      <c r="U1435" s="743"/>
      <c r="V1435" s="742"/>
      <c r="W1435" s="743"/>
      <c r="X1435" s="742"/>
      <c r="Y1435" s="743"/>
      <c r="Z1435" s="742"/>
      <c r="AA1435" s="743"/>
      <c r="AB1435" s="742"/>
      <c r="AC1435" s="744"/>
      <c r="AD1435" s="785">
        <v>45681910000115</v>
      </c>
      <c r="AE1435" s="1178" t="s">
        <v>1793</v>
      </c>
      <c r="AF1435" s="786" t="s">
        <v>1741</v>
      </c>
      <c r="AG1435" s="787" t="s">
        <v>1427</v>
      </c>
      <c r="AH1435" s="787" t="s">
        <v>2116</v>
      </c>
      <c r="AI1435" s="787">
        <v>0</v>
      </c>
      <c r="AJ1435" s="787">
        <v>0</v>
      </c>
      <c r="AK1435" s="787">
        <v>0</v>
      </c>
      <c r="AL1435" s="742">
        <v>0</v>
      </c>
      <c r="AM1435" s="742">
        <v>0</v>
      </c>
      <c r="AN1435" s="743" t="s">
        <v>2124</v>
      </c>
      <c r="AO1435" s="1172" t="s">
        <v>4626</v>
      </c>
      <c r="AP1435" s="1178" t="s">
        <v>1742</v>
      </c>
      <c r="AQ1435" s="745" t="s">
        <v>2174</v>
      </c>
      <c r="AR1435" s="742">
        <v>0</v>
      </c>
      <c r="AS1435" s="742">
        <v>0</v>
      </c>
      <c r="AT1435" s="742" t="s">
        <v>1414</v>
      </c>
      <c r="AU1435" s="742" t="s">
        <v>2724</v>
      </c>
    </row>
    <row r="1436" spans="2:47" ht="18.75">
      <c r="B1436" s="1170" t="s">
        <v>2628</v>
      </c>
      <c r="C1436" s="335">
        <v>22187479000150</v>
      </c>
      <c r="D1436" s="1170" t="s">
        <v>11</v>
      </c>
      <c r="E1436" s="1170" t="s">
        <v>621</v>
      </c>
      <c r="F1436" s="1170" t="s">
        <v>672</v>
      </c>
      <c r="G1436" s="1172" t="s">
        <v>865</v>
      </c>
      <c r="H1436" s="1172" t="s">
        <v>34</v>
      </c>
      <c r="I1436" s="1172" t="s">
        <v>34</v>
      </c>
      <c r="J1436" s="1172" t="s">
        <v>608</v>
      </c>
      <c r="K1436" s="1172" t="s">
        <v>48</v>
      </c>
      <c r="L1436" s="740" t="s">
        <v>4803</v>
      </c>
      <c r="M1436" s="740" t="s">
        <v>34</v>
      </c>
      <c r="N1436" s="1172" t="s">
        <v>3034</v>
      </c>
      <c r="O1436" s="1172" t="s">
        <v>1320</v>
      </c>
      <c r="P1436" s="783">
        <v>42216</v>
      </c>
      <c r="Q1436" s="741"/>
      <c r="R1436" s="741"/>
      <c r="S1436" s="784">
        <v>2</v>
      </c>
      <c r="T1436" s="742"/>
      <c r="U1436" s="743"/>
      <c r="V1436" s="742"/>
      <c r="W1436" s="743"/>
      <c r="X1436" s="742"/>
      <c r="Y1436" s="743"/>
      <c r="Z1436" s="742"/>
      <c r="AA1436" s="743"/>
      <c r="AB1436" s="742"/>
      <c r="AC1436" s="744"/>
      <c r="AD1436" s="785">
        <v>22242894000169</v>
      </c>
      <c r="AE1436" s="1178" t="s">
        <v>1743</v>
      </c>
      <c r="AF1436" s="786" t="s">
        <v>1741</v>
      </c>
      <c r="AG1436" s="787" t="s">
        <v>1427</v>
      </c>
      <c r="AH1436" s="787" t="s">
        <v>2116</v>
      </c>
      <c r="AI1436" s="787">
        <v>10000</v>
      </c>
      <c r="AJ1436" s="787">
        <v>0</v>
      </c>
      <c r="AK1436" s="787">
        <v>0</v>
      </c>
      <c r="AL1436" s="742">
        <v>0</v>
      </c>
      <c r="AM1436" s="742">
        <v>0</v>
      </c>
      <c r="AN1436" s="743" t="s">
        <v>34</v>
      </c>
      <c r="AO1436" s="1172" t="s">
        <v>4626</v>
      </c>
      <c r="AP1436" s="1178" t="s">
        <v>1731</v>
      </c>
      <c r="AQ1436" s="745" t="s">
        <v>2629</v>
      </c>
      <c r="AR1436" s="742">
        <v>0</v>
      </c>
      <c r="AS1436" s="742">
        <v>0</v>
      </c>
      <c r="AT1436" s="742" t="s">
        <v>1414</v>
      </c>
      <c r="AU1436" s="742" t="s">
        <v>2724</v>
      </c>
    </row>
    <row r="1437" spans="2:47" ht="18.75">
      <c r="B1437" s="1170" t="s">
        <v>4669</v>
      </c>
      <c r="C1437" s="335">
        <v>44025397000141</v>
      </c>
      <c r="D1437" s="1170" t="s">
        <v>14</v>
      </c>
      <c r="E1437" s="1170" t="s">
        <v>607</v>
      </c>
      <c r="F1437" s="1170" t="s">
        <v>1414</v>
      </c>
      <c r="G1437" s="1172" t="s">
        <v>34</v>
      </c>
      <c r="H1437" s="1172" t="s">
        <v>34</v>
      </c>
      <c r="I1437" s="1172" t="s">
        <v>34</v>
      </c>
      <c r="J1437" s="1172" t="s">
        <v>690</v>
      </c>
      <c r="K1437" s="1172" t="s">
        <v>49</v>
      </c>
      <c r="L1437" s="740" t="s">
        <v>4803</v>
      </c>
      <c r="M1437" s="740" t="s">
        <v>34</v>
      </c>
      <c r="N1437" s="1172" t="s">
        <v>4670</v>
      </c>
      <c r="O1437" s="1172" t="s">
        <v>1320</v>
      </c>
      <c r="P1437" s="783">
        <v>44614</v>
      </c>
      <c r="Q1437" s="741"/>
      <c r="R1437" s="741"/>
      <c r="S1437" s="784">
        <v>3</v>
      </c>
      <c r="T1437" s="742"/>
      <c r="U1437" s="743"/>
      <c r="V1437" s="742"/>
      <c r="W1437" s="743"/>
      <c r="X1437" s="742"/>
      <c r="Y1437" s="743"/>
      <c r="Z1437" s="742"/>
      <c r="AA1437" s="743"/>
      <c r="AB1437" s="742"/>
      <c r="AC1437" s="744"/>
      <c r="AD1437" s="785">
        <v>0</v>
      </c>
      <c r="AE1437" s="1178" t="s">
        <v>1743</v>
      </c>
      <c r="AF1437" s="786" t="s">
        <v>1741</v>
      </c>
      <c r="AG1437" s="787" t="s">
        <v>1427</v>
      </c>
      <c r="AH1437" s="787" t="s">
        <v>2116</v>
      </c>
      <c r="AI1437" s="787">
        <v>0</v>
      </c>
      <c r="AJ1437" s="787">
        <v>0</v>
      </c>
      <c r="AK1437" s="787">
        <v>0</v>
      </c>
      <c r="AL1437" s="742">
        <v>6.0000000000000001E-3</v>
      </c>
      <c r="AM1437" s="742">
        <v>0</v>
      </c>
      <c r="AN1437" s="743" t="s">
        <v>2124</v>
      </c>
      <c r="AO1437" s="1172" t="s">
        <v>4626</v>
      </c>
      <c r="AP1437" s="1178" t="s">
        <v>1742</v>
      </c>
      <c r="AQ1437" s="745" t="s">
        <v>2174</v>
      </c>
      <c r="AR1437" s="742">
        <v>0</v>
      </c>
      <c r="AS1437" s="742">
        <v>0</v>
      </c>
      <c r="AT1437" s="742" t="s">
        <v>1414</v>
      </c>
      <c r="AU1437" s="742" t="s">
        <v>2724</v>
      </c>
    </row>
    <row r="1438" spans="2:47" ht="18.75">
      <c r="B1438" s="1170" t="s">
        <v>2697</v>
      </c>
      <c r="C1438" s="335">
        <v>29078039000103</v>
      </c>
      <c r="D1438" s="1170" t="s">
        <v>11</v>
      </c>
      <c r="E1438" s="1170" t="s">
        <v>620</v>
      </c>
      <c r="F1438" s="1170" t="s">
        <v>672</v>
      </c>
      <c r="G1438" s="1172" t="s">
        <v>738</v>
      </c>
      <c r="H1438" s="1172" t="s">
        <v>34</v>
      </c>
      <c r="I1438" s="1172" t="s">
        <v>34</v>
      </c>
      <c r="J1438" s="1172" t="s">
        <v>608</v>
      </c>
      <c r="K1438" s="1172" t="s">
        <v>48</v>
      </c>
      <c r="L1438" s="740" t="s">
        <v>4803</v>
      </c>
      <c r="M1438" s="740" t="s">
        <v>34</v>
      </c>
      <c r="N1438" s="1172" t="s">
        <v>3053</v>
      </c>
      <c r="O1438" s="1172" t="s">
        <v>1320</v>
      </c>
      <c r="P1438" s="783">
        <v>43229</v>
      </c>
      <c r="Q1438" s="741"/>
      <c r="R1438" s="741"/>
      <c r="S1438" s="784">
        <v>1</v>
      </c>
      <c r="T1438" s="742"/>
      <c r="U1438" s="743"/>
      <c r="V1438" s="742"/>
      <c r="W1438" s="743"/>
      <c r="X1438" s="742"/>
      <c r="Y1438" s="743"/>
      <c r="Z1438" s="742"/>
      <c r="AA1438" s="743"/>
      <c r="AB1438" s="742"/>
      <c r="AC1438" s="744"/>
      <c r="AD1438" s="785">
        <v>0</v>
      </c>
      <c r="AE1438" s="1178" t="s">
        <v>1743</v>
      </c>
      <c r="AF1438" s="786" t="s">
        <v>1741</v>
      </c>
      <c r="AG1438" s="787" t="s">
        <v>1427</v>
      </c>
      <c r="AH1438" s="787" t="s">
        <v>2116</v>
      </c>
      <c r="AI1438" s="787">
        <v>500</v>
      </c>
      <c r="AJ1438" s="787">
        <v>0</v>
      </c>
      <c r="AK1438" s="787">
        <v>500</v>
      </c>
      <c r="AL1438" s="742">
        <v>0</v>
      </c>
      <c r="AM1438" s="742">
        <v>0</v>
      </c>
      <c r="AN1438" s="743" t="s">
        <v>64</v>
      </c>
      <c r="AO1438" s="1172" t="s">
        <v>4626</v>
      </c>
      <c r="AP1438" s="1178" t="s">
        <v>1731</v>
      </c>
      <c r="AQ1438" s="745" t="s">
        <v>2637</v>
      </c>
      <c r="AR1438" s="742">
        <v>0</v>
      </c>
      <c r="AS1438" s="742">
        <v>0</v>
      </c>
      <c r="AT1438" s="742" t="s">
        <v>1414</v>
      </c>
      <c r="AU1438" s="742" t="s">
        <v>2724</v>
      </c>
    </row>
    <row r="1439" spans="2:47" ht="18.75">
      <c r="B1439" s="1170" t="s">
        <v>2664</v>
      </c>
      <c r="C1439" s="335">
        <v>42535251000110</v>
      </c>
      <c r="D1439" s="1170" t="s">
        <v>13</v>
      </c>
      <c r="E1439" s="1170" t="s">
        <v>615</v>
      </c>
      <c r="F1439" s="1170" t="s">
        <v>619</v>
      </c>
      <c r="G1439" s="1172" t="s">
        <v>34</v>
      </c>
      <c r="H1439" s="1172" t="s">
        <v>1336</v>
      </c>
      <c r="I1439" s="1172" t="s">
        <v>34</v>
      </c>
      <c r="J1439" s="1172" t="s">
        <v>608</v>
      </c>
      <c r="K1439" s="1172" t="s">
        <v>48</v>
      </c>
      <c r="L1439" s="740" t="s">
        <v>4803</v>
      </c>
      <c r="M1439" s="740" t="s">
        <v>34</v>
      </c>
      <c r="N1439" s="1172" t="s">
        <v>3314</v>
      </c>
      <c r="O1439" s="1172" t="s">
        <v>1320</v>
      </c>
      <c r="P1439" s="783">
        <v>44652</v>
      </c>
      <c r="Q1439" s="741"/>
      <c r="R1439" s="741"/>
      <c r="S1439" s="784">
        <v>7</v>
      </c>
      <c r="T1439" s="742"/>
      <c r="U1439" s="743"/>
      <c r="V1439" s="742"/>
      <c r="W1439" s="743"/>
      <c r="X1439" s="742"/>
      <c r="Y1439" s="743"/>
      <c r="Z1439" s="742"/>
      <c r="AA1439" s="743"/>
      <c r="AB1439" s="742"/>
      <c r="AC1439" s="744"/>
      <c r="AD1439" s="785">
        <v>41575755000100</v>
      </c>
      <c r="AE1439" s="1178" t="s">
        <v>2015</v>
      </c>
      <c r="AF1439" s="786" t="s">
        <v>1763</v>
      </c>
      <c r="AG1439" s="787" t="s">
        <v>59</v>
      </c>
      <c r="AH1439" s="787" t="s">
        <v>2116</v>
      </c>
      <c r="AI1439" s="787">
        <v>0</v>
      </c>
      <c r="AJ1439" s="787">
        <v>0</v>
      </c>
      <c r="AK1439" s="787">
        <v>0</v>
      </c>
      <c r="AL1439" s="742">
        <v>0.02</v>
      </c>
      <c r="AM1439" s="742">
        <v>0.2</v>
      </c>
      <c r="AN1439" s="743" t="s">
        <v>64</v>
      </c>
      <c r="AO1439" s="1172" t="s">
        <v>4626</v>
      </c>
      <c r="AP1439" s="1178" t="s">
        <v>1742</v>
      </c>
      <c r="AQ1439" s="745" t="s">
        <v>2174</v>
      </c>
      <c r="AR1439" s="742">
        <v>0</v>
      </c>
      <c r="AS1439" s="742">
        <v>0</v>
      </c>
      <c r="AT1439" s="742" t="s">
        <v>1414</v>
      </c>
      <c r="AU1439" s="742" t="s">
        <v>2724</v>
      </c>
    </row>
    <row r="1440" spans="2:47" ht="18.75">
      <c r="B1440" s="1170" t="s">
        <v>2701</v>
      </c>
      <c r="C1440" s="335">
        <v>44672717000155</v>
      </c>
      <c r="D1440" s="1170" t="s">
        <v>13</v>
      </c>
      <c r="E1440" s="1170" t="s">
        <v>615</v>
      </c>
      <c r="F1440" s="1170" t="s">
        <v>619</v>
      </c>
      <c r="G1440" s="1172" t="s">
        <v>34</v>
      </c>
      <c r="H1440" s="1172" t="s">
        <v>1337</v>
      </c>
      <c r="I1440" s="1172" t="s">
        <v>34</v>
      </c>
      <c r="J1440" s="1172" t="s">
        <v>608</v>
      </c>
      <c r="K1440" s="1172" t="s">
        <v>48</v>
      </c>
      <c r="L1440" s="740" t="s">
        <v>4803</v>
      </c>
      <c r="M1440" s="740" t="s">
        <v>34</v>
      </c>
      <c r="N1440" s="1172" t="s">
        <v>3368</v>
      </c>
      <c r="O1440" s="1172" t="s">
        <v>1320</v>
      </c>
      <c r="P1440" s="783">
        <v>44734</v>
      </c>
      <c r="Q1440" s="741"/>
      <c r="R1440" s="741"/>
      <c r="S1440" s="784">
        <v>31</v>
      </c>
      <c r="T1440" s="742"/>
      <c r="U1440" s="743"/>
      <c r="V1440" s="742"/>
      <c r="W1440" s="743"/>
      <c r="X1440" s="742"/>
      <c r="Y1440" s="743"/>
      <c r="Z1440" s="742"/>
      <c r="AA1440" s="743"/>
      <c r="AB1440" s="742"/>
      <c r="AC1440" s="744"/>
      <c r="AD1440" s="785">
        <v>44703269000100</v>
      </c>
      <c r="AE1440" s="1178" t="s">
        <v>1793</v>
      </c>
      <c r="AF1440" s="786" t="s">
        <v>1741</v>
      </c>
      <c r="AG1440" s="787" t="s">
        <v>1427</v>
      </c>
      <c r="AH1440" s="787" t="s">
        <v>2116</v>
      </c>
      <c r="AI1440" s="787">
        <v>0</v>
      </c>
      <c r="AJ1440" s="787">
        <v>0</v>
      </c>
      <c r="AK1440" s="787">
        <v>0</v>
      </c>
      <c r="AL1440" s="742">
        <v>0.01</v>
      </c>
      <c r="AM1440" s="742">
        <v>0</v>
      </c>
      <c r="AN1440" s="743" t="s">
        <v>2124</v>
      </c>
      <c r="AO1440" s="1172" t="s">
        <v>4626</v>
      </c>
      <c r="AP1440" s="1178" t="s">
        <v>1742</v>
      </c>
      <c r="AQ1440" s="745" t="s">
        <v>2174</v>
      </c>
      <c r="AR1440" s="742">
        <v>0</v>
      </c>
      <c r="AS1440" s="742">
        <v>0</v>
      </c>
      <c r="AT1440" s="742" t="s">
        <v>1414</v>
      </c>
      <c r="AU1440" s="742" t="s">
        <v>2724</v>
      </c>
    </row>
    <row r="1441" spans="2:47" ht="18.75">
      <c r="B1441" s="1170" t="s">
        <v>4732</v>
      </c>
      <c r="C1441" s="335">
        <v>30419083000119</v>
      </c>
      <c r="D1441" s="1170" t="s">
        <v>11</v>
      </c>
      <c r="E1441" s="1170" t="s">
        <v>620</v>
      </c>
      <c r="F1441" s="1170" t="s">
        <v>663</v>
      </c>
      <c r="G1441" s="1172" t="s">
        <v>1414</v>
      </c>
      <c r="H1441" s="1172" t="s">
        <v>34</v>
      </c>
      <c r="I1441" s="1172" t="s">
        <v>1414</v>
      </c>
      <c r="J1441" s="1172" t="s">
        <v>608</v>
      </c>
      <c r="K1441" s="1172" t="s">
        <v>48</v>
      </c>
      <c r="L1441" s="740" t="s">
        <v>4803</v>
      </c>
      <c r="M1441" s="740" t="s">
        <v>34</v>
      </c>
      <c r="N1441" s="1172" t="s">
        <v>4733</v>
      </c>
      <c r="O1441" s="1172" t="s">
        <v>1320</v>
      </c>
      <c r="P1441" s="783">
        <v>44587</v>
      </c>
      <c r="Q1441" s="741">
        <v>189.12048530000001</v>
      </c>
      <c r="R1441" s="741">
        <v>188.17401823555556</v>
      </c>
      <c r="S1441" s="784">
        <v>1</v>
      </c>
      <c r="T1441" s="742">
        <v>1.3022179490491892E-2</v>
      </c>
      <c r="U1441" s="743">
        <v>0.40064110542863768</v>
      </c>
      <c r="V1441" s="742">
        <v>1.3022179490491892E-2</v>
      </c>
      <c r="W1441" s="743">
        <v>9.8437868218431146E-2</v>
      </c>
      <c r="X1441" s="742"/>
      <c r="Y1441" s="743"/>
      <c r="Z1441" s="742"/>
      <c r="AA1441" s="743"/>
      <c r="AB1441" s="742">
        <v>1.0782058239352028E-2</v>
      </c>
      <c r="AC1441" s="744">
        <v>-11.061536725410924</v>
      </c>
      <c r="AD1441" s="785">
        <v>40498472000130</v>
      </c>
      <c r="AE1441" s="1178" t="s">
        <v>2043</v>
      </c>
      <c r="AF1441" s="786" t="s">
        <v>1763</v>
      </c>
      <c r="AG1441" s="787" t="s">
        <v>59</v>
      </c>
      <c r="AH1441" s="787" t="s">
        <v>2116</v>
      </c>
      <c r="AI1441" s="787">
        <v>1</v>
      </c>
      <c r="AJ1441" s="787">
        <v>0</v>
      </c>
      <c r="AK1441" s="787">
        <v>0</v>
      </c>
      <c r="AL1441" s="742">
        <v>8.9999999999999993E-3</v>
      </c>
      <c r="AM1441" s="742">
        <v>0.2</v>
      </c>
      <c r="AN1441" s="743" t="s">
        <v>64</v>
      </c>
      <c r="AO1441" s="1172" t="s">
        <v>4626</v>
      </c>
      <c r="AP1441" s="1178" t="s">
        <v>1731</v>
      </c>
      <c r="AQ1441" s="745" t="s">
        <v>2187</v>
      </c>
      <c r="AR1441" s="742">
        <v>0</v>
      </c>
      <c r="AS1441" s="742">
        <v>0</v>
      </c>
      <c r="AT1441" s="742" t="s">
        <v>1414</v>
      </c>
      <c r="AU1441" s="742" t="s">
        <v>2724</v>
      </c>
    </row>
    <row r="1442" spans="2:47" ht="18.75">
      <c r="B1442" s="1170" t="s">
        <v>2661</v>
      </c>
      <c r="C1442" s="335">
        <v>41498482000139</v>
      </c>
      <c r="D1442" s="1170" t="s">
        <v>13</v>
      </c>
      <c r="E1442" s="1170" t="s">
        <v>615</v>
      </c>
      <c r="F1442" s="1170" t="s">
        <v>619</v>
      </c>
      <c r="G1442" s="1172" t="s">
        <v>34</v>
      </c>
      <c r="H1442" s="1172" t="s">
        <v>1336</v>
      </c>
      <c r="I1442" s="1172" t="s">
        <v>34</v>
      </c>
      <c r="J1442" s="1172" t="s">
        <v>608</v>
      </c>
      <c r="K1442" s="1172" t="s">
        <v>48</v>
      </c>
      <c r="L1442" s="740" t="s">
        <v>4803</v>
      </c>
      <c r="M1442" s="740" t="s">
        <v>34</v>
      </c>
      <c r="N1442" s="1172" t="s">
        <v>3467</v>
      </c>
      <c r="O1442" s="1172" t="s">
        <v>1320</v>
      </c>
      <c r="P1442" s="783">
        <v>44511</v>
      </c>
      <c r="Q1442" s="741">
        <v>525.99532545</v>
      </c>
      <c r="R1442" s="741">
        <v>297.95856924572007</v>
      </c>
      <c r="S1442" s="784">
        <v>9</v>
      </c>
      <c r="T1442" s="742">
        <v>3.6083014907317024E-2</v>
      </c>
      <c r="U1442" s="743">
        <v>1.1101320627795648</v>
      </c>
      <c r="V1442" s="742">
        <v>0.15443579418695808</v>
      </c>
      <c r="W1442" s="743">
        <v>1.1674182779836872</v>
      </c>
      <c r="X1442" s="742"/>
      <c r="Y1442" s="743"/>
      <c r="Z1442" s="742"/>
      <c r="AA1442" s="743"/>
      <c r="AB1442" s="742">
        <v>4.6704195317806264E-2</v>
      </c>
      <c r="AC1442" s="744">
        <v>0.47420753865146664</v>
      </c>
      <c r="AD1442" s="785">
        <v>41575707000103</v>
      </c>
      <c r="AE1442" s="1178" t="s">
        <v>1959</v>
      </c>
      <c r="AF1442" s="786" t="s">
        <v>1763</v>
      </c>
      <c r="AG1442" s="787" t="s">
        <v>59</v>
      </c>
      <c r="AH1442" s="787" t="s">
        <v>1797</v>
      </c>
      <c r="AI1442" s="787">
        <v>1</v>
      </c>
      <c r="AJ1442" s="787">
        <v>0</v>
      </c>
      <c r="AK1442" s="787">
        <v>0</v>
      </c>
      <c r="AL1442" s="742">
        <v>2.2000000000000002E-2</v>
      </c>
      <c r="AM1442" s="742">
        <v>0</v>
      </c>
      <c r="AN1442" s="743" t="s">
        <v>64</v>
      </c>
      <c r="AO1442" s="1172" t="s">
        <v>4626</v>
      </c>
      <c r="AP1442" s="1178" t="s">
        <v>1742</v>
      </c>
      <c r="AQ1442" s="745" t="s">
        <v>2174</v>
      </c>
      <c r="AR1442" s="742">
        <v>0</v>
      </c>
      <c r="AS1442" s="742">
        <v>0</v>
      </c>
      <c r="AT1442" s="742" t="s">
        <v>1414</v>
      </c>
      <c r="AU1442" s="742" t="s">
        <v>2724</v>
      </c>
    </row>
    <row r="1443" spans="2:47" ht="18.75">
      <c r="B1443" s="1170" t="s">
        <v>4759</v>
      </c>
      <c r="C1443" s="335">
        <v>40213012000119</v>
      </c>
      <c r="D1443" s="1170" t="s">
        <v>14</v>
      </c>
      <c r="E1443" s="1170" t="s">
        <v>607</v>
      </c>
      <c r="F1443" s="1170" t="s">
        <v>1414</v>
      </c>
      <c r="G1443" s="1172" t="s">
        <v>1414</v>
      </c>
      <c r="H1443" s="1172" t="s">
        <v>1414</v>
      </c>
      <c r="I1443" s="1172" t="s">
        <v>1414</v>
      </c>
      <c r="J1443" s="1172" t="s">
        <v>608</v>
      </c>
      <c r="K1443" s="1172" t="s">
        <v>48</v>
      </c>
      <c r="L1443" s="740" t="s">
        <v>4803</v>
      </c>
      <c r="M1443" s="740" t="s">
        <v>34</v>
      </c>
      <c r="N1443" s="1172" t="s">
        <v>4760</v>
      </c>
      <c r="O1443" s="1172" t="s">
        <v>1320</v>
      </c>
      <c r="P1443" s="783">
        <v>44377</v>
      </c>
      <c r="Q1443" s="741">
        <v>40.34227817</v>
      </c>
      <c r="R1443" s="741">
        <v>39.634706458148152</v>
      </c>
      <c r="S1443" s="784">
        <v>22</v>
      </c>
      <c r="T1443" s="742">
        <v>-2.7993203443807957E-2</v>
      </c>
      <c r="U1443" s="743">
        <v>-0.86124046903244844</v>
      </c>
      <c r="V1443" s="742">
        <v>-2.7993203443807957E-2</v>
      </c>
      <c r="W1443" s="743">
        <v>-0.21160753264269533</v>
      </c>
      <c r="X1443" s="742"/>
      <c r="Y1443" s="743"/>
      <c r="Z1443" s="742"/>
      <c r="AA1443" s="743"/>
      <c r="AB1443" s="742">
        <v>0.16963474669614054</v>
      </c>
      <c r="AC1443" s="744">
        <v>-0.9448625310916825</v>
      </c>
      <c r="AD1443" s="785">
        <v>40213005000117</v>
      </c>
      <c r="AE1443" s="1178" t="s">
        <v>1850</v>
      </c>
      <c r="AF1443" s="786" t="s">
        <v>1725</v>
      </c>
      <c r="AG1443" s="787" t="s">
        <v>1428</v>
      </c>
      <c r="AH1443" s="787" t="s">
        <v>2116</v>
      </c>
      <c r="AI1443" s="787">
        <v>0</v>
      </c>
      <c r="AJ1443" s="787">
        <v>0</v>
      </c>
      <c r="AK1443" s="787">
        <v>0</v>
      </c>
      <c r="AL1443" s="742">
        <v>0</v>
      </c>
      <c r="AM1443" s="742">
        <v>0</v>
      </c>
      <c r="AN1443" s="743" t="s">
        <v>34</v>
      </c>
      <c r="AO1443" s="1172" t="s">
        <v>4623</v>
      </c>
      <c r="AP1443" s="1178" t="s">
        <v>1727</v>
      </c>
      <c r="AQ1443" s="745" t="s">
        <v>2117</v>
      </c>
      <c r="AR1443" s="742">
        <v>0</v>
      </c>
      <c r="AS1443" s="742">
        <v>0</v>
      </c>
      <c r="AT1443" s="742" t="s">
        <v>1414</v>
      </c>
      <c r="AU1443" s="742" t="s">
        <v>2724</v>
      </c>
    </row>
    <row r="1444" spans="2:47" ht="18.75">
      <c r="B1444" s="1170" t="s">
        <v>2644</v>
      </c>
      <c r="C1444" s="335">
        <v>33588607000193</v>
      </c>
      <c r="D1444" s="1170" t="s">
        <v>14</v>
      </c>
      <c r="E1444" s="1170" t="s">
        <v>607</v>
      </c>
      <c r="F1444" s="1170" t="s">
        <v>1414</v>
      </c>
      <c r="G1444" s="1172" t="s">
        <v>1414</v>
      </c>
      <c r="H1444" s="1172" t="s">
        <v>1414</v>
      </c>
      <c r="I1444" s="1172" t="s">
        <v>1414</v>
      </c>
      <c r="J1444" s="1172" t="s">
        <v>608</v>
      </c>
      <c r="K1444" s="1172" t="s">
        <v>48</v>
      </c>
      <c r="L1444" s="740" t="s">
        <v>4803</v>
      </c>
      <c r="M1444" s="740" t="s">
        <v>34</v>
      </c>
      <c r="N1444" s="1172" t="s">
        <v>3823</v>
      </c>
      <c r="O1444" s="1172" t="s">
        <v>1320</v>
      </c>
      <c r="P1444" s="783">
        <v>43707</v>
      </c>
      <c r="Q1444" s="741"/>
      <c r="R1444" s="741"/>
      <c r="S1444" s="784">
        <v>9</v>
      </c>
      <c r="T1444" s="742"/>
      <c r="U1444" s="743"/>
      <c r="V1444" s="742"/>
      <c r="W1444" s="743"/>
      <c r="X1444" s="742"/>
      <c r="Y1444" s="743"/>
      <c r="Z1444" s="742"/>
      <c r="AA1444" s="743"/>
      <c r="AB1444" s="742"/>
      <c r="AC1444" s="744"/>
      <c r="AD1444" s="785">
        <v>0</v>
      </c>
      <c r="AE1444" s="1178" t="s">
        <v>1850</v>
      </c>
      <c r="AF1444" s="786" t="s">
        <v>1741</v>
      </c>
      <c r="AG1444" s="787" t="s">
        <v>1427</v>
      </c>
      <c r="AH1444" s="787" t="s">
        <v>2116</v>
      </c>
      <c r="AI1444" s="787">
        <v>1000</v>
      </c>
      <c r="AJ1444" s="787">
        <v>0</v>
      </c>
      <c r="AK1444" s="787">
        <v>1000</v>
      </c>
      <c r="AL1444" s="742">
        <v>1.9E-2</v>
      </c>
      <c r="AM1444" s="742">
        <v>0.15</v>
      </c>
      <c r="AN1444" s="743" t="s">
        <v>34</v>
      </c>
      <c r="AO1444" s="1172" t="s">
        <v>4626</v>
      </c>
      <c r="AP1444" s="1178" t="s">
        <v>1742</v>
      </c>
      <c r="AQ1444" s="745" t="s">
        <v>2174</v>
      </c>
      <c r="AR1444" s="742">
        <v>0</v>
      </c>
      <c r="AS1444" s="742">
        <v>0</v>
      </c>
      <c r="AT1444" s="742" t="s">
        <v>1414</v>
      </c>
      <c r="AU1444" s="742" t="s">
        <v>2724</v>
      </c>
    </row>
    <row r="1445" spans="2:47" ht="18.75">
      <c r="B1445" s="1170" t="s">
        <v>2636</v>
      </c>
      <c r="C1445" s="335">
        <v>28692566000140</v>
      </c>
      <c r="D1445" s="1170" t="s">
        <v>13</v>
      </c>
      <c r="E1445" s="1170" t="s">
        <v>615</v>
      </c>
      <c r="F1445" s="1170" t="s">
        <v>619</v>
      </c>
      <c r="G1445" s="1172" t="s">
        <v>34</v>
      </c>
      <c r="H1445" s="1172" t="s">
        <v>1337</v>
      </c>
      <c r="I1445" s="1172" t="s">
        <v>34</v>
      </c>
      <c r="J1445" s="1172" t="s">
        <v>608</v>
      </c>
      <c r="K1445" s="1172" t="s">
        <v>48</v>
      </c>
      <c r="L1445" s="740" t="s">
        <v>4803</v>
      </c>
      <c r="M1445" s="740" t="s">
        <v>34</v>
      </c>
      <c r="N1445" s="1172" t="s">
        <v>3920</v>
      </c>
      <c r="O1445" s="1172" t="s">
        <v>1320</v>
      </c>
      <c r="P1445" s="783">
        <v>43201</v>
      </c>
      <c r="Q1445" s="741"/>
      <c r="R1445" s="741"/>
      <c r="S1445" s="784">
        <v>5</v>
      </c>
      <c r="T1445" s="742"/>
      <c r="U1445" s="743"/>
      <c r="V1445" s="742"/>
      <c r="W1445" s="743"/>
      <c r="X1445" s="742"/>
      <c r="Y1445" s="743"/>
      <c r="Z1445" s="742"/>
      <c r="AA1445" s="743"/>
      <c r="AB1445" s="742"/>
      <c r="AC1445" s="744"/>
      <c r="AD1445" s="785">
        <v>26491368000193</v>
      </c>
      <c r="AE1445" s="1178" t="s">
        <v>1830</v>
      </c>
      <c r="AF1445" s="786" t="s">
        <v>1763</v>
      </c>
      <c r="AG1445" s="787" t="s">
        <v>59</v>
      </c>
      <c r="AH1445" s="787" t="s">
        <v>2116</v>
      </c>
      <c r="AI1445" s="787">
        <v>0</v>
      </c>
      <c r="AJ1445" s="787">
        <v>0</v>
      </c>
      <c r="AK1445" s="787">
        <v>0</v>
      </c>
      <c r="AL1445" s="742">
        <v>0.02</v>
      </c>
      <c r="AM1445" s="742">
        <v>0</v>
      </c>
      <c r="AN1445" s="743" t="s">
        <v>64</v>
      </c>
      <c r="AO1445" s="1172" t="s">
        <v>4626</v>
      </c>
      <c r="AP1445" s="1178" t="s">
        <v>1742</v>
      </c>
      <c r="AQ1445" s="745" t="s">
        <v>2174</v>
      </c>
      <c r="AR1445" s="742">
        <v>0</v>
      </c>
      <c r="AS1445" s="742">
        <v>0</v>
      </c>
      <c r="AT1445" s="742" t="s">
        <v>1414</v>
      </c>
      <c r="AU1445" s="742" t="s">
        <v>2724</v>
      </c>
    </row>
    <row r="1446" spans="2:47" ht="18.75">
      <c r="B1446" s="1170" t="s">
        <v>2645</v>
      </c>
      <c r="C1446" s="335">
        <v>33146130000196</v>
      </c>
      <c r="D1446" s="1170" t="s">
        <v>14</v>
      </c>
      <c r="E1446" s="1170" t="s">
        <v>607</v>
      </c>
      <c r="F1446" s="1170" t="s">
        <v>1316</v>
      </c>
      <c r="G1446" s="1172" t="s">
        <v>34</v>
      </c>
      <c r="H1446" s="1172" t="s">
        <v>1337</v>
      </c>
      <c r="I1446" s="1172" t="s">
        <v>34</v>
      </c>
      <c r="J1446" s="1172" t="s">
        <v>608</v>
      </c>
      <c r="K1446" s="1172" t="s">
        <v>48</v>
      </c>
      <c r="L1446" s="740" t="s">
        <v>4803</v>
      </c>
      <c r="M1446" s="740" t="s">
        <v>34</v>
      </c>
      <c r="N1446" s="1172" t="s">
        <v>4000</v>
      </c>
      <c r="O1446" s="1172" t="s">
        <v>1320</v>
      </c>
      <c r="P1446" s="783">
        <v>43712</v>
      </c>
      <c r="Q1446" s="741">
        <v>265.99158887999999</v>
      </c>
      <c r="R1446" s="741">
        <v>269.92235407903627</v>
      </c>
      <c r="S1446" s="784">
        <v>9</v>
      </c>
      <c r="T1446" s="742">
        <v>-2.3393609555664163E-3</v>
      </c>
      <c r="U1446" s="743">
        <v>-7.1972910519245217E-2</v>
      </c>
      <c r="V1446" s="742">
        <v>0.1257667927044801</v>
      </c>
      <c r="W1446" s="743">
        <v>0.95070222120173808</v>
      </c>
      <c r="X1446" s="742">
        <v>0.25055248004948427</v>
      </c>
      <c r="Y1446" s="743">
        <v>1.2204734242204129</v>
      </c>
      <c r="Z1446" s="742">
        <v>1.0097848478582558</v>
      </c>
      <c r="AA1446" s="743">
        <v>4.3510741120306129</v>
      </c>
      <c r="AB1446" s="742">
        <v>0.18291021993136222</v>
      </c>
      <c r="AC1446" s="744">
        <v>-3.5654213190334245E-2</v>
      </c>
      <c r="AD1446" s="785">
        <v>33600869000126</v>
      </c>
      <c r="AE1446" s="1178" t="s">
        <v>1955</v>
      </c>
      <c r="AF1446" s="786" t="s">
        <v>1741</v>
      </c>
      <c r="AG1446" s="787" t="s">
        <v>1427</v>
      </c>
      <c r="AH1446" s="787" t="s">
        <v>1797</v>
      </c>
      <c r="AI1446" s="787">
        <v>1000</v>
      </c>
      <c r="AJ1446" s="787">
        <v>0</v>
      </c>
      <c r="AK1446" s="787">
        <v>1000</v>
      </c>
      <c r="AL1446" s="742">
        <v>0.02</v>
      </c>
      <c r="AM1446" s="742">
        <v>0.2</v>
      </c>
      <c r="AN1446" s="743" t="s">
        <v>34</v>
      </c>
      <c r="AO1446" s="1172" t="s">
        <v>4626</v>
      </c>
      <c r="AP1446" s="1178" t="s">
        <v>1742</v>
      </c>
      <c r="AQ1446" s="745" t="s">
        <v>2174</v>
      </c>
      <c r="AR1446" s="742">
        <v>0</v>
      </c>
      <c r="AS1446" s="742">
        <v>0</v>
      </c>
      <c r="AT1446" s="742" t="s">
        <v>1414</v>
      </c>
      <c r="AU1446" s="742" t="s">
        <v>2724</v>
      </c>
    </row>
    <row r="1447" spans="2:47" ht="18.75">
      <c r="B1447" s="1170" t="s">
        <v>2651</v>
      </c>
      <c r="C1447" s="335">
        <v>35610342000108</v>
      </c>
      <c r="D1447" s="1170" t="s">
        <v>14</v>
      </c>
      <c r="E1447" s="1170" t="s">
        <v>607</v>
      </c>
      <c r="F1447" s="1170" t="s">
        <v>1414</v>
      </c>
      <c r="G1447" s="1172" t="s">
        <v>1414</v>
      </c>
      <c r="H1447" s="1172" t="s">
        <v>1414</v>
      </c>
      <c r="I1447" s="1172" t="s">
        <v>1414</v>
      </c>
      <c r="J1447" s="1172" t="s">
        <v>608</v>
      </c>
      <c r="K1447" s="1172" t="s">
        <v>48</v>
      </c>
      <c r="L1447" s="740" t="s">
        <v>4803</v>
      </c>
      <c r="M1447" s="740" t="s">
        <v>34</v>
      </c>
      <c r="N1447" s="1172" t="s">
        <v>4006</v>
      </c>
      <c r="O1447" s="1172" t="s">
        <v>1320</v>
      </c>
      <c r="P1447" s="783">
        <v>44026</v>
      </c>
      <c r="Q1447" s="741"/>
      <c r="R1447" s="741"/>
      <c r="S1447" s="784">
        <v>32</v>
      </c>
      <c r="T1447" s="742"/>
      <c r="U1447" s="743"/>
      <c r="V1447" s="742"/>
      <c r="W1447" s="743"/>
      <c r="X1447" s="742"/>
      <c r="Y1447" s="743"/>
      <c r="Z1447" s="742"/>
      <c r="AA1447" s="743"/>
      <c r="AB1447" s="742"/>
      <c r="AC1447" s="744"/>
      <c r="AD1447" s="785">
        <v>35610398000162</v>
      </c>
      <c r="AE1447" s="1178" t="s">
        <v>2597</v>
      </c>
      <c r="AF1447" s="786" t="s">
        <v>1765</v>
      </c>
      <c r="AG1447" s="787" t="s">
        <v>719</v>
      </c>
      <c r="AH1447" s="787" t="s">
        <v>2116</v>
      </c>
      <c r="AI1447" s="787">
        <v>0</v>
      </c>
      <c r="AJ1447" s="787">
        <v>0</v>
      </c>
      <c r="AK1447" s="787">
        <v>0</v>
      </c>
      <c r="AL1447" s="742">
        <v>0.02</v>
      </c>
      <c r="AM1447" s="742">
        <v>0</v>
      </c>
      <c r="AN1447" s="743" t="s">
        <v>666</v>
      </c>
      <c r="AO1447" s="1172" t="s">
        <v>4623</v>
      </c>
      <c r="AP1447" s="1178" t="s">
        <v>1727</v>
      </c>
      <c r="AQ1447" s="745" t="s">
        <v>2117</v>
      </c>
      <c r="AR1447" s="742">
        <v>0</v>
      </c>
      <c r="AS1447" s="742">
        <v>0</v>
      </c>
      <c r="AT1447" s="742" t="s">
        <v>1414</v>
      </c>
      <c r="AU1447" s="742" t="s">
        <v>2724</v>
      </c>
    </row>
    <row r="1448" spans="2:47" ht="18.75">
      <c r="B1448" s="1170" t="s">
        <v>4779</v>
      </c>
      <c r="C1448" s="335">
        <v>45599105000147</v>
      </c>
      <c r="D1448" s="1170" t="s">
        <v>11</v>
      </c>
      <c r="E1448" s="1170" t="s">
        <v>620</v>
      </c>
      <c r="F1448" s="1170" t="s">
        <v>663</v>
      </c>
      <c r="G1448" s="1172" t="s">
        <v>1414</v>
      </c>
      <c r="H1448" s="1172" t="s">
        <v>34</v>
      </c>
      <c r="I1448" s="1172" t="s">
        <v>1414</v>
      </c>
      <c r="J1448" s="1172" t="s">
        <v>608</v>
      </c>
      <c r="K1448" s="1172" t="s">
        <v>48</v>
      </c>
      <c r="L1448" s="740" t="s">
        <v>4803</v>
      </c>
      <c r="M1448" s="740" t="s">
        <v>34</v>
      </c>
      <c r="N1448" s="1172" t="s">
        <v>4780</v>
      </c>
      <c r="O1448" s="1172" t="s">
        <v>1320</v>
      </c>
      <c r="P1448" s="783">
        <v>44834</v>
      </c>
      <c r="Q1448" s="741">
        <v>227.66805603</v>
      </c>
      <c r="R1448" s="741">
        <v>175.42379878148145</v>
      </c>
      <c r="S1448" s="784">
        <v>1</v>
      </c>
      <c r="T1448" s="742">
        <v>9.9028516868573391E-3</v>
      </c>
      <c r="U1448" s="743">
        <v>0.30467169106486552</v>
      </c>
      <c r="V1448" s="742"/>
      <c r="W1448" s="743"/>
      <c r="X1448" s="742"/>
      <c r="Y1448" s="743"/>
      <c r="Z1448" s="742"/>
      <c r="AA1448" s="743"/>
      <c r="AB1448" s="742">
        <v>4.5136472134235479E-3</v>
      </c>
      <c r="AC1448" s="744"/>
      <c r="AD1448" s="785">
        <v>37110309000144</v>
      </c>
      <c r="AE1448" s="1178" t="s">
        <v>1957</v>
      </c>
      <c r="AF1448" s="786" t="s">
        <v>1763</v>
      </c>
      <c r="AG1448" s="787" t="s">
        <v>59</v>
      </c>
      <c r="AH1448" s="787" t="s">
        <v>2116</v>
      </c>
      <c r="AI1448" s="787">
        <v>1</v>
      </c>
      <c r="AJ1448" s="787">
        <v>0</v>
      </c>
      <c r="AK1448" s="787">
        <v>0</v>
      </c>
      <c r="AL1448" s="742">
        <v>8.0000000000000002E-3</v>
      </c>
      <c r="AM1448" s="742">
        <v>0.2</v>
      </c>
      <c r="AN1448" s="743" t="s">
        <v>64</v>
      </c>
      <c r="AO1448" s="1172" t="s">
        <v>4626</v>
      </c>
      <c r="AP1448" s="1178" t="s">
        <v>1731</v>
      </c>
      <c r="AQ1448" s="745" t="s">
        <v>4631</v>
      </c>
      <c r="AR1448" s="742">
        <v>0</v>
      </c>
      <c r="AS1448" s="742">
        <v>0</v>
      </c>
      <c r="AT1448" s="742" t="s">
        <v>1414</v>
      </c>
      <c r="AU1448" s="742" t="s">
        <v>2724</v>
      </c>
    </row>
    <row r="1449" spans="2:47" ht="18.75">
      <c r="B1449" s="1170" t="s">
        <v>4781</v>
      </c>
      <c r="C1449" s="335">
        <v>43794322000162</v>
      </c>
      <c r="D1449" s="1170" t="s">
        <v>13</v>
      </c>
      <c r="E1449" s="1170" t="s">
        <v>615</v>
      </c>
      <c r="F1449" s="1170" t="s">
        <v>619</v>
      </c>
      <c r="G1449" s="1172" t="s">
        <v>34</v>
      </c>
      <c r="H1449" s="1172" t="s">
        <v>34</v>
      </c>
      <c r="I1449" s="1172" t="s">
        <v>34</v>
      </c>
      <c r="J1449" s="1172" t="s">
        <v>608</v>
      </c>
      <c r="K1449" s="1172" t="s">
        <v>48</v>
      </c>
      <c r="L1449" s="740" t="s">
        <v>4803</v>
      </c>
      <c r="M1449" s="740" t="s">
        <v>34</v>
      </c>
      <c r="N1449" s="1172" t="s">
        <v>4782</v>
      </c>
      <c r="O1449" s="1172" t="s">
        <v>1320</v>
      </c>
      <c r="P1449" s="783">
        <v>44844</v>
      </c>
      <c r="Q1449" s="741">
        <v>66.416528779999993</v>
      </c>
      <c r="R1449" s="741">
        <v>63.276253657407409</v>
      </c>
      <c r="S1449" s="784">
        <v>10</v>
      </c>
      <c r="T1449" s="742">
        <v>1.2692231122948261E-3</v>
      </c>
      <c r="U1449" s="743">
        <v>3.9048989542546014E-2</v>
      </c>
      <c r="V1449" s="742"/>
      <c r="W1449" s="743"/>
      <c r="X1449" s="742"/>
      <c r="Y1449" s="743"/>
      <c r="Z1449" s="742"/>
      <c r="AA1449" s="743"/>
      <c r="AB1449" s="742">
        <v>1.9742466220157955E-2</v>
      </c>
      <c r="AC1449" s="744"/>
      <c r="AD1449" s="785">
        <v>43794389000105</v>
      </c>
      <c r="AE1449" s="1178" t="s">
        <v>1957</v>
      </c>
      <c r="AF1449" s="786" t="s">
        <v>1763</v>
      </c>
      <c r="AG1449" s="787" t="s">
        <v>59</v>
      </c>
      <c r="AH1449" s="787" t="s">
        <v>2116</v>
      </c>
      <c r="AI1449" s="787">
        <v>1000</v>
      </c>
      <c r="AJ1449" s="787">
        <v>0</v>
      </c>
      <c r="AK1449" s="787">
        <v>0</v>
      </c>
      <c r="AL1449" s="742">
        <v>1.9E-2</v>
      </c>
      <c r="AM1449" s="742">
        <v>0.2</v>
      </c>
      <c r="AN1449" s="743" t="s">
        <v>64</v>
      </c>
      <c r="AO1449" s="1172" t="s">
        <v>4626</v>
      </c>
      <c r="AP1449" s="1178" t="s">
        <v>1742</v>
      </c>
      <c r="AQ1449" s="745" t="s">
        <v>2174</v>
      </c>
      <c r="AR1449" s="742">
        <v>0</v>
      </c>
      <c r="AS1449" s="742">
        <v>0</v>
      </c>
      <c r="AT1449" s="742" t="s">
        <v>1414</v>
      </c>
      <c r="AU1449" s="742" t="s">
        <v>2724</v>
      </c>
    </row>
    <row r="1450" spans="2:47" ht="18.75">
      <c r="B1450" s="1170" t="s">
        <v>65</v>
      </c>
      <c r="C1450" s="335">
        <v>21983042000160</v>
      </c>
      <c r="D1450" s="1170" t="s">
        <v>13</v>
      </c>
      <c r="E1450" s="1170" t="s">
        <v>615</v>
      </c>
      <c r="F1450" s="1170" t="s">
        <v>619</v>
      </c>
      <c r="G1450" s="1172" t="s">
        <v>34</v>
      </c>
      <c r="H1450" s="1172" t="s">
        <v>1336</v>
      </c>
      <c r="I1450" s="1172" t="s">
        <v>34</v>
      </c>
      <c r="J1450" s="1172" t="s">
        <v>611</v>
      </c>
      <c r="K1450" s="1172" t="s">
        <v>48</v>
      </c>
      <c r="L1450" s="740" t="s">
        <v>1338</v>
      </c>
      <c r="M1450" s="740" t="s">
        <v>34</v>
      </c>
      <c r="N1450" s="1172" t="s">
        <v>2732</v>
      </c>
      <c r="O1450" s="1172" t="s">
        <v>1320</v>
      </c>
      <c r="P1450" s="783">
        <v>42155</v>
      </c>
      <c r="Q1450" s="741">
        <v>565.45055000000002</v>
      </c>
      <c r="R1450" s="741">
        <v>688.37088981927695</v>
      </c>
      <c r="S1450" s="784">
        <v>18</v>
      </c>
      <c r="T1450" s="742">
        <v>2.9439823772699381E-2</v>
      </c>
      <c r="U1450" s="743">
        <v>0.90574727130205113</v>
      </c>
      <c r="V1450" s="742">
        <v>0.11287944618671952</v>
      </c>
      <c r="W1450" s="743">
        <v>0.85328358869656951</v>
      </c>
      <c r="X1450" s="742">
        <v>0.18932122548090091</v>
      </c>
      <c r="Y1450" s="743">
        <v>0.92220809107395474</v>
      </c>
      <c r="Z1450" s="742">
        <v>0.21216133971239381</v>
      </c>
      <c r="AA1450" s="743">
        <v>0.91418455600148751</v>
      </c>
      <c r="AB1450" s="742">
        <v>2.2797899724887126E-2</v>
      </c>
      <c r="AC1450" s="744">
        <v>-0.8513444978748097</v>
      </c>
      <c r="AD1450" s="785">
        <v>21983079000198</v>
      </c>
      <c r="AE1450" s="1178" t="s">
        <v>1875</v>
      </c>
      <c r="AF1450" s="786" t="s">
        <v>1725</v>
      </c>
      <c r="AG1450" s="787" t="s">
        <v>1428</v>
      </c>
      <c r="AH1450" s="787" t="s">
        <v>1730</v>
      </c>
      <c r="AI1450" s="787">
        <v>50000</v>
      </c>
      <c r="AJ1450" s="787">
        <v>5000</v>
      </c>
      <c r="AK1450" s="787">
        <v>25000</v>
      </c>
      <c r="AL1450" s="742">
        <v>1.9E-2</v>
      </c>
      <c r="AM1450" s="742">
        <v>0.2</v>
      </c>
      <c r="AN1450" s="743" t="s">
        <v>64</v>
      </c>
      <c r="AO1450" s="1172" t="s">
        <v>34</v>
      </c>
      <c r="AP1450" s="1178" t="s">
        <v>1742</v>
      </c>
      <c r="AQ1450" s="745" t="s">
        <v>671</v>
      </c>
      <c r="AR1450" s="742">
        <v>3.8E-3</v>
      </c>
      <c r="AS1450" s="742">
        <v>3.8E-3</v>
      </c>
      <c r="AT1450" s="742" t="s">
        <v>1414</v>
      </c>
      <c r="AU1450" s="742" t="s">
        <v>2724</v>
      </c>
    </row>
    <row r="1451" spans="2:47" ht="18.75">
      <c r="B1451" s="1170" t="s">
        <v>66</v>
      </c>
      <c r="C1451" s="335">
        <v>35618055000144</v>
      </c>
      <c r="D1451" s="1170" t="s">
        <v>13</v>
      </c>
      <c r="E1451" s="1170" t="s">
        <v>616</v>
      </c>
      <c r="F1451" s="1170" t="s">
        <v>618</v>
      </c>
      <c r="G1451" s="1172" t="s">
        <v>34</v>
      </c>
      <c r="H1451" s="1172" t="s">
        <v>1337</v>
      </c>
      <c r="I1451" s="1172" t="s">
        <v>34</v>
      </c>
      <c r="J1451" s="1172" t="s">
        <v>611</v>
      </c>
      <c r="K1451" s="1172" t="s">
        <v>48</v>
      </c>
      <c r="L1451" s="740" t="s">
        <v>1338</v>
      </c>
      <c r="M1451" s="740" t="s">
        <v>34</v>
      </c>
      <c r="N1451" s="1172" t="s">
        <v>2733</v>
      </c>
      <c r="O1451" s="1172" t="s">
        <v>1320</v>
      </c>
      <c r="P1451" s="783">
        <v>43828</v>
      </c>
      <c r="Q1451" s="741">
        <v>445.89948422999998</v>
      </c>
      <c r="R1451" s="741">
        <v>521.61177917192776</v>
      </c>
      <c r="S1451" s="784">
        <v>18</v>
      </c>
      <c r="T1451" s="742">
        <v>3.3356680648352954E-2</v>
      </c>
      <c r="U1451" s="743">
        <v>1.0262535098785808</v>
      </c>
      <c r="V1451" s="742">
        <v>0.11655581024471728</v>
      </c>
      <c r="W1451" s="743">
        <v>0.8810741318178954</v>
      </c>
      <c r="X1451" s="742">
        <v>0.21595667576217425</v>
      </c>
      <c r="Y1451" s="743">
        <v>1.0519528024574458</v>
      </c>
      <c r="Z1451" s="742">
        <v>0.26640591303876127</v>
      </c>
      <c r="AA1451" s="743">
        <v>1.1479196523629593</v>
      </c>
      <c r="AB1451" s="742">
        <v>7.3826117188894494E-2</v>
      </c>
      <c r="AC1451" s="744">
        <v>-0.21310212476206372</v>
      </c>
      <c r="AD1451" s="785">
        <v>35618088000194</v>
      </c>
      <c r="AE1451" s="1178" t="s">
        <v>1875</v>
      </c>
      <c r="AF1451" s="786" t="s">
        <v>1725</v>
      </c>
      <c r="AG1451" s="787" t="s">
        <v>1428</v>
      </c>
      <c r="AH1451" s="787" t="s">
        <v>1726</v>
      </c>
      <c r="AI1451" s="787">
        <v>50000</v>
      </c>
      <c r="AJ1451" s="787">
        <v>5000</v>
      </c>
      <c r="AK1451" s="787">
        <v>25000</v>
      </c>
      <c r="AL1451" s="742">
        <v>2.5000000000000001E-2</v>
      </c>
      <c r="AM1451" s="742">
        <v>0.2</v>
      </c>
      <c r="AN1451" s="743" t="s">
        <v>64</v>
      </c>
      <c r="AO1451" s="1172" t="s">
        <v>34</v>
      </c>
      <c r="AP1451" s="1178" t="s">
        <v>1742</v>
      </c>
      <c r="AQ1451" s="745" t="s">
        <v>671</v>
      </c>
      <c r="AR1451" s="742">
        <v>3.8E-3</v>
      </c>
      <c r="AS1451" s="742">
        <v>3.8E-3</v>
      </c>
      <c r="AT1451" s="742" t="s">
        <v>1414</v>
      </c>
      <c r="AU1451" s="742" t="s">
        <v>2724</v>
      </c>
    </row>
    <row r="1452" spans="2:47" ht="18.75">
      <c r="B1452" s="1170" t="s">
        <v>720</v>
      </c>
      <c r="C1452" s="335">
        <v>18860059000115</v>
      </c>
      <c r="D1452" s="1170" t="s">
        <v>13</v>
      </c>
      <c r="E1452" s="1170" t="s">
        <v>615</v>
      </c>
      <c r="F1452" s="1170" t="s">
        <v>619</v>
      </c>
      <c r="G1452" s="1172" t="s">
        <v>34</v>
      </c>
      <c r="H1452" s="1172" t="s">
        <v>1336</v>
      </c>
      <c r="I1452" s="1172" t="s">
        <v>34</v>
      </c>
      <c r="J1452" s="1172" t="s">
        <v>608</v>
      </c>
      <c r="K1452" s="1172" t="s">
        <v>48</v>
      </c>
      <c r="L1452" s="740" t="s">
        <v>1338</v>
      </c>
      <c r="M1452" s="740" t="s">
        <v>34</v>
      </c>
      <c r="N1452" s="1172" t="s">
        <v>2734</v>
      </c>
      <c r="O1452" s="1172" t="s">
        <v>1320</v>
      </c>
      <c r="P1452" s="783">
        <v>41549</v>
      </c>
      <c r="Q1452" s="741">
        <v>2152.3932070000001</v>
      </c>
      <c r="R1452" s="741">
        <v>1228.9945536867465</v>
      </c>
      <c r="S1452" s="784">
        <v>5</v>
      </c>
      <c r="T1452" s="742">
        <v>1.9168687666769824E-2</v>
      </c>
      <c r="U1452" s="743">
        <v>0.58974492112002552</v>
      </c>
      <c r="V1452" s="742">
        <v>0.13105919674153665</v>
      </c>
      <c r="W1452" s="743">
        <v>0.9907088093108064</v>
      </c>
      <c r="X1452" s="742">
        <v>0.2489163479737484</v>
      </c>
      <c r="Y1452" s="743">
        <v>1.2125036139971981</v>
      </c>
      <c r="Z1452" s="742">
        <v>0.29756157223552382</v>
      </c>
      <c r="AA1452" s="743">
        <v>1.2821666481084439</v>
      </c>
      <c r="AB1452" s="742">
        <v>1.788203342474343E-2</v>
      </c>
      <c r="AC1452" s="744">
        <v>-6.873468524929767E-2</v>
      </c>
      <c r="AD1452" s="785">
        <v>18422264000107</v>
      </c>
      <c r="AE1452" s="1178" t="s">
        <v>1875</v>
      </c>
      <c r="AF1452" s="786" t="s">
        <v>1725</v>
      </c>
      <c r="AG1452" s="787" t="s">
        <v>1428</v>
      </c>
      <c r="AH1452" s="787" t="s">
        <v>1730</v>
      </c>
      <c r="AI1452" s="787">
        <v>50000</v>
      </c>
      <c r="AJ1452" s="787">
        <v>5000</v>
      </c>
      <c r="AK1452" s="787">
        <v>25000</v>
      </c>
      <c r="AL1452" s="742">
        <v>1.9E-2</v>
      </c>
      <c r="AM1452" s="742">
        <v>0.2</v>
      </c>
      <c r="AN1452" s="743" t="s">
        <v>64</v>
      </c>
      <c r="AO1452" s="1172" t="s">
        <v>34</v>
      </c>
      <c r="AP1452" s="1178" t="s">
        <v>1742</v>
      </c>
      <c r="AQ1452" s="745" t="s">
        <v>664</v>
      </c>
      <c r="AR1452" s="742">
        <v>4.7499999999999999E-3</v>
      </c>
      <c r="AS1452" s="742">
        <v>4.7499999999999999E-3</v>
      </c>
      <c r="AT1452" s="742" t="s">
        <v>1414</v>
      </c>
      <c r="AU1452" s="742" t="s">
        <v>2724</v>
      </c>
    </row>
    <row r="1453" spans="2:47" ht="18.75">
      <c r="B1453" s="1170" t="s">
        <v>46</v>
      </c>
      <c r="C1453" s="335">
        <v>34581406000127</v>
      </c>
      <c r="D1453" s="1170" t="s">
        <v>14</v>
      </c>
      <c r="E1453" s="1170" t="s">
        <v>607</v>
      </c>
      <c r="F1453" s="1170" t="s">
        <v>1316</v>
      </c>
      <c r="G1453" s="1172" t="s">
        <v>1414</v>
      </c>
      <c r="H1453" s="1172" t="s">
        <v>34</v>
      </c>
      <c r="I1453" s="1172" t="s">
        <v>34</v>
      </c>
      <c r="J1453" s="1172" t="s">
        <v>608</v>
      </c>
      <c r="K1453" s="1172" t="s">
        <v>48</v>
      </c>
      <c r="L1453" s="740" t="s">
        <v>1338</v>
      </c>
      <c r="M1453" s="740" t="s">
        <v>1411</v>
      </c>
      <c r="N1453" s="1172" t="s">
        <v>2744</v>
      </c>
      <c r="O1453" s="1172" t="s">
        <v>1320</v>
      </c>
      <c r="P1453" s="783">
        <v>43727</v>
      </c>
      <c r="Q1453" s="741">
        <v>263.57199537999998</v>
      </c>
      <c r="R1453" s="741">
        <v>313.75874735020074</v>
      </c>
      <c r="S1453" s="784">
        <v>62</v>
      </c>
      <c r="T1453" s="742">
        <v>-1.8811354798530466E-2</v>
      </c>
      <c r="U1453" s="743">
        <v>-0.57875119803074304</v>
      </c>
      <c r="V1453" s="742">
        <v>-0.23753328346968383</v>
      </c>
      <c r="W1453" s="743">
        <v>-1.7955727052259174</v>
      </c>
      <c r="X1453" s="742">
        <v>-0.36530327272691487</v>
      </c>
      <c r="Y1453" s="743">
        <v>-1.7794393256689653</v>
      </c>
      <c r="Z1453" s="742">
        <v>0.27055710897067087</v>
      </c>
      <c r="AA1453" s="743">
        <v>1.1658067905900862</v>
      </c>
      <c r="AB1453" s="742">
        <v>0.25891323284985612</v>
      </c>
      <c r="AC1453" s="744">
        <v>-1.4283611234530733</v>
      </c>
      <c r="AD1453" s="785">
        <v>34270949000123</v>
      </c>
      <c r="AE1453" s="1178" t="s">
        <v>1793</v>
      </c>
      <c r="AF1453" s="786" t="s">
        <v>1741</v>
      </c>
      <c r="AG1453" s="787" t="s">
        <v>1427</v>
      </c>
      <c r="AH1453" s="787" t="s">
        <v>1726</v>
      </c>
      <c r="AI1453" s="787">
        <v>10000</v>
      </c>
      <c r="AJ1453" s="787">
        <v>10000</v>
      </c>
      <c r="AK1453" s="787">
        <v>10000</v>
      </c>
      <c r="AL1453" s="742">
        <v>0</v>
      </c>
      <c r="AM1453" s="742">
        <v>0</v>
      </c>
      <c r="AN1453" s="743" t="s">
        <v>34</v>
      </c>
      <c r="AO1453" s="1172" t="s">
        <v>34</v>
      </c>
      <c r="AP1453" s="1178" t="s">
        <v>1727</v>
      </c>
      <c r="AQ1453" s="745" t="s">
        <v>659</v>
      </c>
      <c r="AR1453" s="742">
        <v>2.28395061728395E-3</v>
      </c>
      <c r="AS1453" s="742">
        <v>2.28395061728395E-3</v>
      </c>
      <c r="AT1453" s="742" t="s">
        <v>1414</v>
      </c>
      <c r="AU1453" s="742" t="s">
        <v>2724</v>
      </c>
    </row>
    <row r="1454" spans="2:47" ht="18.75">
      <c r="B1454" s="1170" t="s">
        <v>72</v>
      </c>
      <c r="C1454" s="335">
        <v>34774662000130</v>
      </c>
      <c r="D1454" s="1170" t="s">
        <v>13</v>
      </c>
      <c r="E1454" s="1170" t="s">
        <v>615</v>
      </c>
      <c r="F1454" s="1170" t="s">
        <v>619</v>
      </c>
      <c r="G1454" s="1172" t="s">
        <v>34</v>
      </c>
      <c r="H1454" s="1172" t="s">
        <v>1336</v>
      </c>
      <c r="I1454" s="1172" t="s">
        <v>34</v>
      </c>
      <c r="J1454" s="1172" t="s">
        <v>611</v>
      </c>
      <c r="K1454" s="1172" t="s">
        <v>48</v>
      </c>
      <c r="L1454" s="740" t="s">
        <v>1338</v>
      </c>
      <c r="M1454" s="740" t="s">
        <v>34</v>
      </c>
      <c r="N1454" s="1172" t="s">
        <v>2763</v>
      </c>
      <c r="O1454" s="1172" t="s">
        <v>1320</v>
      </c>
      <c r="P1454" s="783">
        <v>43740</v>
      </c>
      <c r="Q1454" s="741">
        <v>331.05748749000003</v>
      </c>
      <c r="R1454" s="741">
        <v>304.51299072072578</v>
      </c>
      <c r="S1454" s="784">
        <v>31</v>
      </c>
      <c r="T1454" s="742">
        <v>4.0928453565563183E-2</v>
      </c>
      <c r="U1454" s="743">
        <v>1.2592071006212575</v>
      </c>
      <c r="V1454" s="742">
        <v>0.1389003894226799</v>
      </c>
      <c r="W1454" s="743">
        <v>1.0499823197385565</v>
      </c>
      <c r="X1454" s="742">
        <v>0.2651344793492445</v>
      </c>
      <c r="Y1454" s="743">
        <v>1.2915042222945055</v>
      </c>
      <c r="Z1454" s="742">
        <v>0.37493125404134409</v>
      </c>
      <c r="AA1454" s="743">
        <v>1.6155458033565777</v>
      </c>
      <c r="AB1454" s="742">
        <v>3.8737294935710147E-2</v>
      </c>
      <c r="AC1454" s="744">
        <v>0.17069020315047134</v>
      </c>
      <c r="AD1454" s="785">
        <v>34687549000118</v>
      </c>
      <c r="AE1454" s="1178" t="s">
        <v>1984</v>
      </c>
      <c r="AF1454" s="786" t="s">
        <v>1763</v>
      </c>
      <c r="AG1454" s="787" t="s">
        <v>59</v>
      </c>
      <c r="AH1454" s="787" t="s">
        <v>1730</v>
      </c>
      <c r="AI1454" s="787">
        <v>500</v>
      </c>
      <c r="AJ1454" s="787">
        <v>100</v>
      </c>
      <c r="AK1454" s="787">
        <v>100</v>
      </c>
      <c r="AL1454" s="742">
        <v>0</v>
      </c>
      <c r="AM1454" s="742">
        <v>0</v>
      </c>
      <c r="AN1454" s="743" t="s">
        <v>64</v>
      </c>
      <c r="AO1454" s="1172" t="s">
        <v>34</v>
      </c>
      <c r="AP1454" s="1178" t="s">
        <v>1742</v>
      </c>
      <c r="AQ1454" s="745" t="s">
        <v>664</v>
      </c>
      <c r="AR1454" s="742">
        <v>4.7999999999999996E-3</v>
      </c>
      <c r="AS1454" s="742">
        <v>4.7999999999999996E-3</v>
      </c>
      <c r="AT1454" s="742" t="s">
        <v>1414</v>
      </c>
      <c r="AU1454" s="742" t="s">
        <v>2724</v>
      </c>
    </row>
    <row r="1455" spans="2:47" ht="18.75">
      <c r="B1455" s="1170" t="s">
        <v>752</v>
      </c>
      <c r="C1455" s="335">
        <v>9620860000100</v>
      </c>
      <c r="D1455" s="1170" t="s">
        <v>11</v>
      </c>
      <c r="E1455" s="1170" t="s">
        <v>620</v>
      </c>
      <c r="F1455" s="1170" t="s">
        <v>663</v>
      </c>
      <c r="G1455" s="1172" t="s">
        <v>738</v>
      </c>
      <c r="H1455" s="1172" t="s">
        <v>34</v>
      </c>
      <c r="I1455" s="1172" t="s">
        <v>1414</v>
      </c>
      <c r="J1455" s="1172" t="s">
        <v>608</v>
      </c>
      <c r="K1455" s="1172" t="s">
        <v>48</v>
      </c>
      <c r="L1455" s="740" t="s">
        <v>1338</v>
      </c>
      <c r="M1455" s="740" t="s">
        <v>34</v>
      </c>
      <c r="N1455" s="1172" t="s">
        <v>2798</v>
      </c>
      <c r="O1455" s="1172" t="s">
        <v>1320</v>
      </c>
      <c r="P1455" s="783">
        <v>39634</v>
      </c>
      <c r="Q1455" s="741">
        <v>183.695572</v>
      </c>
      <c r="R1455" s="741">
        <v>281.86016679032258</v>
      </c>
      <c r="S1455" s="784">
        <v>4</v>
      </c>
      <c r="T1455" s="742">
        <v>2.9086521504546159E-2</v>
      </c>
      <c r="U1455" s="743">
        <v>0.89487755388134582</v>
      </c>
      <c r="V1455" s="742">
        <v>0.12688199149368873</v>
      </c>
      <c r="W1455" s="743">
        <v>0.95913228404410844</v>
      </c>
      <c r="X1455" s="742">
        <v>0.20383991016475989</v>
      </c>
      <c r="Y1455" s="743">
        <v>0.99293047549332347</v>
      </c>
      <c r="Z1455" s="742">
        <v>0.23786788640201784</v>
      </c>
      <c r="AA1455" s="743">
        <v>1.0249518051319972</v>
      </c>
      <c r="AB1455" s="742">
        <v>3.214748141525618E-3</v>
      </c>
      <c r="AC1455" s="744">
        <v>-1.6817246480619839</v>
      </c>
      <c r="AD1455" s="785">
        <v>0</v>
      </c>
      <c r="AE1455" s="1178" t="s">
        <v>1798</v>
      </c>
      <c r="AF1455" s="786" t="s">
        <v>1725</v>
      </c>
      <c r="AG1455" s="787" t="s">
        <v>1428</v>
      </c>
      <c r="AH1455" s="787" t="s">
        <v>1730</v>
      </c>
      <c r="AI1455" s="787">
        <v>1000</v>
      </c>
      <c r="AJ1455" s="787">
        <v>500</v>
      </c>
      <c r="AK1455" s="787">
        <v>500</v>
      </c>
      <c r="AL1455" s="742">
        <v>2.5000000000000001E-2</v>
      </c>
      <c r="AM1455" s="742">
        <v>0.2</v>
      </c>
      <c r="AN1455" s="743" t="s">
        <v>64</v>
      </c>
      <c r="AO1455" s="1172" t="s">
        <v>34</v>
      </c>
      <c r="AP1455" s="1178" t="s">
        <v>1742</v>
      </c>
      <c r="AQ1455" s="745" t="s">
        <v>668</v>
      </c>
      <c r="AR1455" s="742">
        <v>4.1999999999999997E-3</v>
      </c>
      <c r="AS1455" s="742">
        <v>4.1999999999999997E-3</v>
      </c>
      <c r="AT1455" s="742" t="s">
        <v>1414</v>
      </c>
      <c r="AU1455" s="742" t="s">
        <v>2724</v>
      </c>
    </row>
    <row r="1456" spans="2:47" ht="18.75">
      <c r="B1456" s="1170" t="s">
        <v>764</v>
      </c>
      <c r="C1456" s="335">
        <v>44417227000102</v>
      </c>
      <c r="D1456" s="1170" t="s">
        <v>13</v>
      </c>
      <c r="E1456" s="1170" t="s">
        <v>615</v>
      </c>
      <c r="F1456" s="1170" t="s">
        <v>619</v>
      </c>
      <c r="G1456" s="1172" t="s">
        <v>34</v>
      </c>
      <c r="H1456" s="1172" t="s">
        <v>1337</v>
      </c>
      <c r="I1456" s="1172" t="s">
        <v>34</v>
      </c>
      <c r="J1456" s="1172" t="s">
        <v>611</v>
      </c>
      <c r="K1456" s="1172" t="s">
        <v>48</v>
      </c>
      <c r="L1456" s="740" t="s">
        <v>1338</v>
      </c>
      <c r="M1456" s="740" t="s">
        <v>34</v>
      </c>
      <c r="N1456" s="1172" t="s">
        <v>2816</v>
      </c>
      <c r="O1456" s="1172" t="s">
        <v>1320</v>
      </c>
      <c r="P1456" s="783">
        <v>44538</v>
      </c>
      <c r="Q1456" s="741">
        <v>16.79332359</v>
      </c>
      <c r="R1456" s="741">
        <v>16.272955151946906</v>
      </c>
      <c r="S1456" s="784">
        <v>46</v>
      </c>
      <c r="T1456" s="742">
        <v>1.9239502004047226E-2</v>
      </c>
      <c r="U1456" s="743">
        <v>0.59192359899708369</v>
      </c>
      <c r="V1456" s="742">
        <v>9.4729112572966345E-2</v>
      </c>
      <c r="W1456" s="743">
        <v>0.71608073799897809</v>
      </c>
      <c r="X1456" s="742"/>
      <c r="Y1456" s="743"/>
      <c r="Z1456" s="742"/>
      <c r="AA1456" s="743"/>
      <c r="AB1456" s="742">
        <v>2.7052585590987582E-2</v>
      </c>
      <c r="AC1456" s="744">
        <v>-1.3883774614190707</v>
      </c>
      <c r="AD1456" s="785">
        <v>0</v>
      </c>
      <c r="AE1456" s="1178" t="s">
        <v>1996</v>
      </c>
      <c r="AF1456" s="786" t="s">
        <v>1741</v>
      </c>
      <c r="AG1456" s="787" t="s">
        <v>1427</v>
      </c>
      <c r="AH1456" s="787" t="s">
        <v>1730</v>
      </c>
      <c r="AI1456" s="787">
        <v>0</v>
      </c>
      <c r="AJ1456" s="787">
        <v>0</v>
      </c>
      <c r="AK1456" s="787">
        <v>0</v>
      </c>
      <c r="AL1456" s="742">
        <v>0</v>
      </c>
      <c r="AM1456" s="742">
        <v>0</v>
      </c>
      <c r="AN1456" s="743" t="s">
        <v>64</v>
      </c>
      <c r="AO1456" s="1172" t="s">
        <v>34</v>
      </c>
      <c r="AP1456" s="1178" t="s">
        <v>1742</v>
      </c>
      <c r="AQ1456" s="745" t="s">
        <v>664</v>
      </c>
      <c r="AR1456" s="742">
        <v>5.4000000000000003E-3</v>
      </c>
      <c r="AS1456" s="742">
        <v>5.4000000000000003E-3</v>
      </c>
      <c r="AT1456" s="742" t="s">
        <v>1414</v>
      </c>
      <c r="AU1456" s="742" t="s">
        <v>2724</v>
      </c>
    </row>
    <row r="1457" spans="2:47" ht="18.75">
      <c r="B1457" s="1170" t="s">
        <v>770</v>
      </c>
      <c r="C1457" s="335">
        <v>30921203000181</v>
      </c>
      <c r="D1457" s="1170" t="s">
        <v>11</v>
      </c>
      <c r="E1457" s="1170" t="s">
        <v>620</v>
      </c>
      <c r="F1457" s="1170" t="s">
        <v>663</v>
      </c>
      <c r="G1457" s="1172" t="s">
        <v>738</v>
      </c>
      <c r="H1457" s="1172" t="s">
        <v>34</v>
      </c>
      <c r="I1457" s="1172" t="s">
        <v>1303</v>
      </c>
      <c r="J1457" s="1172" t="s">
        <v>608</v>
      </c>
      <c r="K1457" s="1172" t="s">
        <v>48</v>
      </c>
      <c r="L1457" s="740" t="s">
        <v>1338</v>
      </c>
      <c r="M1457" s="740" t="s">
        <v>34</v>
      </c>
      <c r="N1457" s="1172" t="s">
        <v>2827</v>
      </c>
      <c r="O1457" s="1172" t="s">
        <v>1320</v>
      </c>
      <c r="P1457" s="783">
        <v>43338</v>
      </c>
      <c r="Q1457" s="741">
        <v>492.99154328999998</v>
      </c>
      <c r="R1457" s="741">
        <v>706.31407192497932</v>
      </c>
      <c r="S1457" s="784">
        <v>1</v>
      </c>
      <c r="T1457" s="742">
        <v>2.2044071977500357E-2</v>
      </c>
      <c r="U1457" s="743">
        <v>0.67820915628314626</v>
      </c>
      <c r="V1457" s="742">
        <v>0.12926230132297922</v>
      </c>
      <c r="W1457" s="743">
        <v>0.97712563342666126</v>
      </c>
      <c r="X1457" s="742">
        <v>0.22269906698943398</v>
      </c>
      <c r="Y1457" s="743">
        <v>1.0847958591573521</v>
      </c>
      <c r="Z1457" s="742">
        <v>0.27027318412926915</v>
      </c>
      <c r="AA1457" s="743">
        <v>1.164583383415968</v>
      </c>
      <c r="AB1457" s="742">
        <v>2.9067359886828692E-3</v>
      </c>
      <c r="AC1457" s="744">
        <v>-1.0410341253578279</v>
      </c>
      <c r="AD1457" s="785">
        <v>34474989000197</v>
      </c>
      <c r="AE1457" s="1178" t="s">
        <v>1750</v>
      </c>
      <c r="AF1457" s="786" t="s">
        <v>1725</v>
      </c>
      <c r="AG1457" s="787" t="s">
        <v>1428</v>
      </c>
      <c r="AH1457" s="787" t="s">
        <v>1730</v>
      </c>
      <c r="AI1457" s="787">
        <v>1000</v>
      </c>
      <c r="AJ1457" s="787">
        <v>1000</v>
      </c>
      <c r="AK1457" s="787">
        <v>1000</v>
      </c>
      <c r="AL1457" s="742">
        <v>4.0000000000000001E-3</v>
      </c>
      <c r="AM1457" s="742">
        <v>0</v>
      </c>
      <c r="AN1457" s="743" t="s">
        <v>64</v>
      </c>
      <c r="AO1457" s="1172" t="s">
        <v>34</v>
      </c>
      <c r="AP1457" s="1178" t="s">
        <v>1731</v>
      </c>
      <c r="AQ1457" s="745" t="s">
        <v>662</v>
      </c>
      <c r="AR1457" s="742">
        <v>1.1199999999999999E-3</v>
      </c>
      <c r="AS1457" s="742">
        <v>1.1199999999999999E-3</v>
      </c>
      <c r="AT1457" s="742" t="s">
        <v>1414</v>
      </c>
      <c r="AU1457" s="742" t="s">
        <v>2724</v>
      </c>
    </row>
    <row r="1458" spans="2:47" ht="18.75">
      <c r="B1458" s="1170" t="s">
        <v>771</v>
      </c>
      <c r="C1458" s="335">
        <v>30910199000156</v>
      </c>
      <c r="D1458" s="1170" t="s">
        <v>11</v>
      </c>
      <c r="E1458" s="1170" t="s">
        <v>621</v>
      </c>
      <c r="F1458" s="1170" t="s">
        <v>692</v>
      </c>
      <c r="G1458" s="1172" t="s">
        <v>865</v>
      </c>
      <c r="H1458" s="1172" t="s">
        <v>34</v>
      </c>
      <c r="I1458" s="1172" t="s">
        <v>34</v>
      </c>
      <c r="J1458" s="1172" t="s">
        <v>608</v>
      </c>
      <c r="K1458" s="1172" t="s">
        <v>48</v>
      </c>
      <c r="L1458" s="740" t="s">
        <v>1338</v>
      </c>
      <c r="M1458" s="740" t="s">
        <v>34</v>
      </c>
      <c r="N1458" s="1172" t="s">
        <v>2830</v>
      </c>
      <c r="O1458" s="1172" t="s">
        <v>1320</v>
      </c>
      <c r="P1458" s="783">
        <v>43338</v>
      </c>
      <c r="Q1458" s="741">
        <v>446.18326079000002</v>
      </c>
      <c r="R1458" s="741">
        <v>773.49736490120472</v>
      </c>
      <c r="S1458" s="784">
        <v>31</v>
      </c>
      <c r="T1458" s="742">
        <v>1.8165956883292589E-2</v>
      </c>
      <c r="U1458" s="743">
        <v>0.55889484953001489</v>
      </c>
      <c r="V1458" s="742">
        <v>4.8199925494443407E-2</v>
      </c>
      <c r="W1458" s="743">
        <v>0.36435513098437539</v>
      </c>
      <c r="X1458" s="742">
        <v>0.16353989792401147</v>
      </c>
      <c r="Y1458" s="743">
        <v>0.79662392156946404</v>
      </c>
      <c r="Z1458" s="742">
        <v>0.32035429977328067</v>
      </c>
      <c r="AA1458" s="743">
        <v>1.3803785067459011</v>
      </c>
      <c r="AB1458" s="742">
        <v>3.6206224724232974E-2</v>
      </c>
      <c r="AC1458" s="744">
        <v>-2.3224842641458752</v>
      </c>
      <c r="AD1458" s="785">
        <v>32319373000116</v>
      </c>
      <c r="AE1458" s="1178" t="s">
        <v>1750</v>
      </c>
      <c r="AF1458" s="786" t="s">
        <v>1725</v>
      </c>
      <c r="AG1458" s="787" t="s">
        <v>1428</v>
      </c>
      <c r="AH1458" s="787" t="s">
        <v>1730</v>
      </c>
      <c r="AI1458" s="787">
        <v>500</v>
      </c>
      <c r="AJ1458" s="787">
        <v>100</v>
      </c>
      <c r="AK1458" s="787">
        <v>100</v>
      </c>
      <c r="AL1458" s="742">
        <v>0.01</v>
      </c>
      <c r="AM1458" s="742">
        <v>0</v>
      </c>
      <c r="AN1458" s="743" t="s">
        <v>636</v>
      </c>
      <c r="AO1458" s="1172" t="s">
        <v>34</v>
      </c>
      <c r="AP1458" s="1178" t="s">
        <v>1731</v>
      </c>
      <c r="AQ1458" s="745" t="s">
        <v>675</v>
      </c>
      <c r="AR1458" s="742">
        <v>1.9599999999999999E-3</v>
      </c>
      <c r="AS1458" s="742">
        <v>1.9599999999999999E-3</v>
      </c>
      <c r="AT1458" s="742" t="s">
        <v>1414</v>
      </c>
      <c r="AU1458" s="742" t="s">
        <v>2724</v>
      </c>
    </row>
    <row r="1459" spans="2:47" ht="18.75">
      <c r="B1459" s="1170" t="s">
        <v>102</v>
      </c>
      <c r="C1459" s="335">
        <v>17012208000123</v>
      </c>
      <c r="D1459" s="1170" t="s">
        <v>11</v>
      </c>
      <c r="E1459" s="1170" t="s">
        <v>620</v>
      </c>
      <c r="F1459" s="1170" t="s">
        <v>663</v>
      </c>
      <c r="G1459" s="1172" t="s">
        <v>738</v>
      </c>
      <c r="H1459" s="1172" t="s">
        <v>34</v>
      </c>
      <c r="I1459" s="1172" t="s">
        <v>1303</v>
      </c>
      <c r="J1459" s="1172" t="s">
        <v>608</v>
      </c>
      <c r="K1459" s="1172" t="s">
        <v>48</v>
      </c>
      <c r="L1459" s="740" t="s">
        <v>1338</v>
      </c>
      <c r="M1459" s="740" t="s">
        <v>34</v>
      </c>
      <c r="N1459" s="1172" t="s">
        <v>2860</v>
      </c>
      <c r="O1459" s="1172" t="s">
        <v>1320</v>
      </c>
      <c r="P1459" s="783">
        <v>41367</v>
      </c>
      <c r="Q1459" s="741">
        <v>836.37008700000001</v>
      </c>
      <c r="R1459" s="741">
        <v>857.01827076209634</v>
      </c>
      <c r="S1459" s="784">
        <v>179</v>
      </c>
      <c r="T1459" s="742">
        <v>-1.987468541197468E-3</v>
      </c>
      <c r="U1459" s="743">
        <v>-6.1146568739233215E-2</v>
      </c>
      <c r="V1459" s="742">
        <v>0.10748620206319481</v>
      </c>
      <c r="W1459" s="743">
        <v>0.81251472548983916</v>
      </c>
      <c r="X1459" s="742">
        <v>0.22368549507284907</v>
      </c>
      <c r="Y1459" s="743">
        <v>1.0896008774931316</v>
      </c>
      <c r="Z1459" s="742">
        <v>0.29728855648575214</v>
      </c>
      <c r="AA1459" s="743">
        <v>1.2809902472508476</v>
      </c>
      <c r="AB1459" s="742">
        <v>1.936838656894159E-2</v>
      </c>
      <c r="AC1459" s="744">
        <v>-1.2805460345974675</v>
      </c>
      <c r="AD1459" s="785">
        <v>0</v>
      </c>
      <c r="AE1459" s="1178" t="s">
        <v>1869</v>
      </c>
      <c r="AF1459" s="786" t="s">
        <v>1779</v>
      </c>
      <c r="AG1459" s="787" t="s">
        <v>736</v>
      </c>
      <c r="AH1459" s="787" t="s">
        <v>1726</v>
      </c>
      <c r="AI1459" s="787">
        <v>5000</v>
      </c>
      <c r="AJ1459" s="787">
        <v>5000</v>
      </c>
      <c r="AK1459" s="787">
        <v>5000</v>
      </c>
      <c r="AL1459" s="742">
        <v>1.1000000000000001E-2</v>
      </c>
      <c r="AM1459" s="742">
        <v>0.2</v>
      </c>
      <c r="AN1459" s="743" t="s">
        <v>64</v>
      </c>
      <c r="AO1459" s="1172" t="s">
        <v>34</v>
      </c>
      <c r="AP1459" s="1178" t="s">
        <v>1742</v>
      </c>
      <c r="AQ1459" s="745" t="s">
        <v>668</v>
      </c>
      <c r="AR1459" s="742">
        <v>1.83333333333333E-3</v>
      </c>
      <c r="AS1459" s="742">
        <v>1.83333333333333E-3</v>
      </c>
      <c r="AT1459" s="742" t="s">
        <v>1414</v>
      </c>
      <c r="AU1459" s="742" t="s">
        <v>2724</v>
      </c>
    </row>
    <row r="1460" spans="2:47" ht="18.75">
      <c r="B1460" s="1170" t="s">
        <v>801</v>
      </c>
      <c r="C1460" s="335">
        <v>33361657000133</v>
      </c>
      <c r="D1460" s="1170" t="s">
        <v>13</v>
      </c>
      <c r="E1460" s="1170" t="s">
        <v>616</v>
      </c>
      <c r="F1460" s="1170" t="s">
        <v>618</v>
      </c>
      <c r="G1460" s="1172" t="s">
        <v>34</v>
      </c>
      <c r="H1460" s="1172" t="s">
        <v>865</v>
      </c>
      <c r="I1460" s="1172" t="s">
        <v>34</v>
      </c>
      <c r="J1460" s="1172" t="s">
        <v>611</v>
      </c>
      <c r="K1460" s="1172" t="s">
        <v>1414</v>
      </c>
      <c r="L1460" s="740" t="s">
        <v>1338</v>
      </c>
      <c r="M1460" s="740" t="s">
        <v>34</v>
      </c>
      <c r="N1460" s="1172" t="s">
        <v>2909</v>
      </c>
      <c r="O1460" s="1172" t="s">
        <v>1320</v>
      </c>
      <c r="P1460" s="783">
        <v>43554</v>
      </c>
      <c r="Q1460" s="741">
        <v>104.48182743</v>
      </c>
      <c r="R1460" s="741">
        <v>206.11631093979918</v>
      </c>
      <c r="S1460" s="784">
        <v>5</v>
      </c>
      <c r="T1460" s="742">
        <v>3.6276149830786419E-2</v>
      </c>
      <c r="U1460" s="743">
        <v>1.116074062679977</v>
      </c>
      <c r="V1460" s="742">
        <v>7.6370081618680086E-2</v>
      </c>
      <c r="W1460" s="743">
        <v>0.57730029260459004</v>
      </c>
      <c r="X1460" s="742">
        <v>0.13412727589009488</v>
      </c>
      <c r="Y1460" s="743">
        <v>0.65335124862707217</v>
      </c>
      <c r="Z1460" s="742">
        <v>0.3305680273936249</v>
      </c>
      <c r="AA1460" s="743">
        <v>1.4243885608980009</v>
      </c>
      <c r="AB1460" s="742">
        <v>7.6597238570936282E-2</v>
      </c>
      <c r="AC1460" s="744">
        <v>-0.73002933402276848</v>
      </c>
      <c r="AD1460" s="785">
        <v>33361873000189</v>
      </c>
      <c r="AE1460" s="1178" t="s">
        <v>1978</v>
      </c>
      <c r="AF1460" s="786" t="s">
        <v>1735</v>
      </c>
      <c r="AG1460" s="787" t="s">
        <v>728</v>
      </c>
      <c r="AH1460" s="787" t="s">
        <v>1797</v>
      </c>
      <c r="AI1460" s="787">
        <v>1</v>
      </c>
      <c r="AJ1460" s="787">
        <v>5000</v>
      </c>
      <c r="AK1460" s="787">
        <v>500</v>
      </c>
      <c r="AL1460" s="742">
        <v>9.0000000000000011E-3</v>
      </c>
      <c r="AM1460" s="742">
        <v>0</v>
      </c>
      <c r="AN1460" s="743" t="s">
        <v>34</v>
      </c>
      <c r="AO1460" s="1172" t="s">
        <v>34</v>
      </c>
      <c r="AP1460" s="1178" t="s">
        <v>1742</v>
      </c>
      <c r="AQ1460" s="745" t="s">
        <v>679</v>
      </c>
      <c r="AR1460" s="742">
        <v>5.3334000000000003E-3</v>
      </c>
      <c r="AS1460" s="742">
        <v>5.3334000000000003E-3</v>
      </c>
      <c r="AT1460" s="742" t="s">
        <v>1414</v>
      </c>
      <c r="AU1460" s="742" t="s">
        <v>2724</v>
      </c>
    </row>
    <row r="1461" spans="2:47" ht="18.75">
      <c r="B1461" s="1170" t="s">
        <v>849</v>
      </c>
      <c r="C1461" s="335">
        <v>33144687000198</v>
      </c>
      <c r="D1461" s="1170" t="s">
        <v>13</v>
      </c>
      <c r="E1461" s="1170" t="s">
        <v>616</v>
      </c>
      <c r="F1461" s="1170" t="s">
        <v>17</v>
      </c>
      <c r="G1461" s="1172" t="s">
        <v>1414</v>
      </c>
      <c r="H1461" s="1172" t="s">
        <v>34</v>
      </c>
      <c r="I1461" s="1172" t="s">
        <v>34</v>
      </c>
      <c r="J1461" s="1172" t="s">
        <v>611</v>
      </c>
      <c r="K1461" s="1172" t="s">
        <v>49</v>
      </c>
      <c r="L1461" s="740" t="s">
        <v>1338</v>
      </c>
      <c r="M1461" s="740" t="s">
        <v>1411</v>
      </c>
      <c r="N1461" s="1172" t="s">
        <v>3012</v>
      </c>
      <c r="O1461" s="1172" t="s">
        <v>1320</v>
      </c>
      <c r="P1461" s="783">
        <v>43594</v>
      </c>
      <c r="Q1461" s="741">
        <v>305.02866616</v>
      </c>
      <c r="R1461" s="741">
        <v>264.04197265337336</v>
      </c>
      <c r="S1461" s="784">
        <v>1</v>
      </c>
      <c r="T1461" s="742">
        <v>-2.2143915745466591E-2</v>
      </c>
      <c r="U1461" s="743">
        <v>-0.68128095525484378</v>
      </c>
      <c r="V1461" s="742">
        <v>0.13212277819315155</v>
      </c>
      <c r="W1461" s="743">
        <v>0.99874868396082783</v>
      </c>
      <c r="X1461" s="742">
        <v>-7.0485282940595639E-2</v>
      </c>
      <c r="Y1461" s="743">
        <v>-0.34334289810527258</v>
      </c>
      <c r="Z1461" s="742">
        <v>7.1674216779482602E-3</v>
      </c>
      <c r="AA1461" s="743">
        <v>3.0883789729141679E-2</v>
      </c>
      <c r="AB1461" s="742">
        <v>0.18131731299095355</v>
      </c>
      <c r="AC1461" s="744">
        <v>-9.129546689263311E-4</v>
      </c>
      <c r="AD1461" s="785">
        <v>0</v>
      </c>
      <c r="AE1461" s="1178" t="s">
        <v>1743</v>
      </c>
      <c r="AF1461" s="786" t="s">
        <v>1741</v>
      </c>
      <c r="AG1461" s="787" t="s">
        <v>1427</v>
      </c>
      <c r="AH1461" s="787" t="s">
        <v>1730</v>
      </c>
      <c r="AI1461" s="787">
        <v>500</v>
      </c>
      <c r="AJ1461" s="787">
        <v>500</v>
      </c>
      <c r="AK1461" s="787">
        <v>500</v>
      </c>
      <c r="AL1461" s="742">
        <v>1E-3</v>
      </c>
      <c r="AM1461" s="742">
        <v>0</v>
      </c>
      <c r="AN1461" s="743" t="s">
        <v>34</v>
      </c>
      <c r="AO1461" s="1172" t="s">
        <v>34</v>
      </c>
      <c r="AP1461" s="1178" t="s">
        <v>1736</v>
      </c>
      <c r="AQ1461" s="745" t="s">
        <v>17</v>
      </c>
      <c r="AR1461" s="742">
        <v>3.5E-4</v>
      </c>
      <c r="AS1461" s="742">
        <v>3.5E-4</v>
      </c>
      <c r="AT1461" s="742" t="s">
        <v>1414</v>
      </c>
      <c r="AU1461" s="742" t="s">
        <v>2724</v>
      </c>
    </row>
    <row r="1462" spans="2:47" ht="18.75">
      <c r="B1462" s="1170" t="s">
        <v>50</v>
      </c>
      <c r="C1462" s="335">
        <v>33600729000158</v>
      </c>
      <c r="D1462" s="1170" t="s">
        <v>13</v>
      </c>
      <c r="E1462" s="1170" t="s">
        <v>616</v>
      </c>
      <c r="F1462" s="1170" t="s">
        <v>699</v>
      </c>
      <c r="G1462" s="1172" t="s">
        <v>1414</v>
      </c>
      <c r="H1462" s="1172" t="s">
        <v>34</v>
      </c>
      <c r="I1462" s="1172" t="s">
        <v>34</v>
      </c>
      <c r="J1462" s="1172" t="s">
        <v>611</v>
      </c>
      <c r="K1462" s="1172" t="s">
        <v>48</v>
      </c>
      <c r="L1462" s="740" t="s">
        <v>1338</v>
      </c>
      <c r="M1462" s="740" t="s">
        <v>1411</v>
      </c>
      <c r="N1462" s="1172" t="s">
        <v>3032</v>
      </c>
      <c r="O1462" s="1172" t="s">
        <v>1320</v>
      </c>
      <c r="P1462" s="783">
        <v>43637</v>
      </c>
      <c r="Q1462" s="741">
        <v>82.204757729999997</v>
      </c>
      <c r="R1462" s="741">
        <v>87.471231400642594</v>
      </c>
      <c r="S1462" s="784">
        <v>8</v>
      </c>
      <c r="T1462" s="742">
        <v>0.10055863206020499</v>
      </c>
      <c r="U1462" s="743">
        <v>3.0937925205537433</v>
      </c>
      <c r="V1462" s="742">
        <v>0.10589239318962274</v>
      </c>
      <c r="W1462" s="743">
        <v>0.80046673091438358</v>
      </c>
      <c r="X1462" s="742">
        <v>0.26602668681769459</v>
      </c>
      <c r="Y1462" s="743">
        <v>1.295850279870624</v>
      </c>
      <c r="Z1462" s="742">
        <v>0.33172326267226304</v>
      </c>
      <c r="AA1462" s="743">
        <v>1.4293663681257962</v>
      </c>
      <c r="AB1462" s="742">
        <v>0.15214683036471688</v>
      </c>
      <c r="AC1462" s="744">
        <v>-0.17348977581528599</v>
      </c>
      <c r="AD1462" s="785">
        <v>0</v>
      </c>
      <c r="AE1462" s="1178" t="s">
        <v>1743</v>
      </c>
      <c r="AF1462" s="786" t="s">
        <v>1741</v>
      </c>
      <c r="AG1462" s="787" t="s">
        <v>1427</v>
      </c>
      <c r="AH1462" s="787" t="s">
        <v>1730</v>
      </c>
      <c r="AI1462" s="787">
        <v>500</v>
      </c>
      <c r="AJ1462" s="787">
        <v>500</v>
      </c>
      <c r="AK1462" s="787">
        <v>500</v>
      </c>
      <c r="AL1462" s="742">
        <v>1E-3</v>
      </c>
      <c r="AM1462" s="742">
        <v>0</v>
      </c>
      <c r="AN1462" s="743" t="s">
        <v>64</v>
      </c>
      <c r="AO1462" s="1172" t="s">
        <v>34</v>
      </c>
      <c r="AP1462" s="1178" t="s">
        <v>1742</v>
      </c>
      <c r="AQ1462" s="745" t="s">
        <v>671</v>
      </c>
      <c r="AR1462" s="742">
        <v>3.5E-4</v>
      </c>
      <c r="AS1462" s="742">
        <v>3.5E-4</v>
      </c>
      <c r="AT1462" s="742" t="s">
        <v>1414</v>
      </c>
      <c r="AU1462" s="742" t="s">
        <v>2724</v>
      </c>
    </row>
    <row r="1463" spans="2:47" ht="18.75">
      <c r="B1463" s="1170" t="s">
        <v>858</v>
      </c>
      <c r="C1463" s="335">
        <v>34979818000110</v>
      </c>
      <c r="D1463" s="1170" t="s">
        <v>13</v>
      </c>
      <c r="E1463" s="1170" t="s">
        <v>616</v>
      </c>
      <c r="F1463" s="1170" t="s">
        <v>699</v>
      </c>
      <c r="G1463" s="1172" t="s">
        <v>1414</v>
      </c>
      <c r="H1463" s="1172" t="s">
        <v>34</v>
      </c>
      <c r="I1463" s="1172" t="s">
        <v>34</v>
      </c>
      <c r="J1463" s="1172" t="s">
        <v>611</v>
      </c>
      <c r="K1463" s="1172" t="s">
        <v>49</v>
      </c>
      <c r="L1463" s="740" t="s">
        <v>1338</v>
      </c>
      <c r="M1463" s="740" t="s">
        <v>1411</v>
      </c>
      <c r="N1463" s="1172" t="s">
        <v>3033</v>
      </c>
      <c r="O1463" s="1172" t="s">
        <v>1320</v>
      </c>
      <c r="P1463" s="783">
        <v>43792</v>
      </c>
      <c r="Q1463" s="741">
        <v>72.004019139999997</v>
      </c>
      <c r="R1463" s="741">
        <v>82.187831303012089</v>
      </c>
      <c r="S1463" s="784">
        <v>5</v>
      </c>
      <c r="T1463" s="742">
        <v>4.167473425079371E-2</v>
      </c>
      <c r="U1463" s="743">
        <v>1.2821672140883702</v>
      </c>
      <c r="V1463" s="742">
        <v>0.11587056452055799</v>
      </c>
      <c r="W1463" s="743">
        <v>0.87589419029264703</v>
      </c>
      <c r="X1463" s="742">
        <v>-8.2519892304782072E-3</v>
      </c>
      <c r="Y1463" s="743">
        <v>-4.0196503146816241E-2</v>
      </c>
      <c r="Z1463" s="742">
        <v>0.11944162911984924</v>
      </c>
      <c r="AA1463" s="743">
        <v>0.51466347654593481</v>
      </c>
      <c r="AB1463" s="742">
        <v>0.21120663183693511</v>
      </c>
      <c r="AC1463" s="744">
        <v>-7.7733109122829824E-2</v>
      </c>
      <c r="AD1463" s="785">
        <v>0</v>
      </c>
      <c r="AE1463" s="1178" t="s">
        <v>1743</v>
      </c>
      <c r="AF1463" s="786" t="s">
        <v>1741</v>
      </c>
      <c r="AG1463" s="787" t="s">
        <v>1427</v>
      </c>
      <c r="AH1463" s="787" t="s">
        <v>1730</v>
      </c>
      <c r="AI1463" s="787">
        <v>500</v>
      </c>
      <c r="AJ1463" s="787">
        <v>500</v>
      </c>
      <c r="AK1463" s="787">
        <v>500</v>
      </c>
      <c r="AL1463" s="742">
        <v>1E-3</v>
      </c>
      <c r="AM1463" s="742">
        <v>0</v>
      </c>
      <c r="AN1463" s="743" t="s">
        <v>34</v>
      </c>
      <c r="AO1463" s="1172" t="s">
        <v>34</v>
      </c>
      <c r="AP1463" s="1178" t="s">
        <v>1742</v>
      </c>
      <c r="AQ1463" s="745" t="s">
        <v>671</v>
      </c>
      <c r="AR1463" s="742">
        <v>3.5E-4</v>
      </c>
      <c r="AS1463" s="742">
        <v>3.5E-4</v>
      </c>
      <c r="AT1463" s="742" t="s">
        <v>1414</v>
      </c>
      <c r="AU1463" s="742" t="s">
        <v>2724</v>
      </c>
    </row>
    <row r="1464" spans="2:47" ht="18.75">
      <c r="B1464" s="1170" t="s">
        <v>864</v>
      </c>
      <c r="C1464" s="335">
        <v>9814233000100</v>
      </c>
      <c r="D1464" s="1170" t="s">
        <v>11</v>
      </c>
      <c r="E1464" s="1170" t="s">
        <v>621</v>
      </c>
      <c r="F1464" s="1170" t="s">
        <v>672</v>
      </c>
      <c r="G1464" s="1172" t="s">
        <v>865</v>
      </c>
      <c r="H1464" s="1172" t="s">
        <v>34</v>
      </c>
      <c r="I1464" s="1172" t="s">
        <v>1414</v>
      </c>
      <c r="J1464" s="1172" t="s">
        <v>608</v>
      </c>
      <c r="K1464" s="1172" t="s">
        <v>48</v>
      </c>
      <c r="L1464" s="740" t="s">
        <v>1338</v>
      </c>
      <c r="M1464" s="740" t="s">
        <v>1411</v>
      </c>
      <c r="N1464" s="1172" t="s">
        <v>3047</v>
      </c>
      <c r="O1464" s="1172" t="s">
        <v>1320</v>
      </c>
      <c r="P1464" s="783">
        <v>39654</v>
      </c>
      <c r="Q1464" s="741">
        <v>405.33931799999999</v>
      </c>
      <c r="R1464" s="741">
        <v>378.47494097177395</v>
      </c>
      <c r="S1464" s="784">
        <v>2</v>
      </c>
      <c r="T1464" s="742">
        <v>3.9931782558495943E-2</v>
      </c>
      <c r="U1464" s="743">
        <v>1.2285434644525466</v>
      </c>
      <c r="V1464" s="742">
        <v>6.4891571795083758E-2</v>
      </c>
      <c r="W1464" s="743">
        <v>0.49053140432562337</v>
      </c>
      <c r="X1464" s="742">
        <v>0.11734996280078303</v>
      </c>
      <c r="Y1464" s="743">
        <v>0.57162679412841255</v>
      </c>
      <c r="Z1464" s="742">
        <v>0.23325705798522245</v>
      </c>
      <c r="AA1464" s="743">
        <v>1.0050841509461725</v>
      </c>
      <c r="AB1464" s="742">
        <v>5.4715770317598431E-2</v>
      </c>
      <c r="AC1464" s="744">
        <v>-1.2317607975600957</v>
      </c>
      <c r="AD1464" s="785">
        <v>0</v>
      </c>
      <c r="AE1464" s="1178" t="s">
        <v>1743</v>
      </c>
      <c r="AF1464" s="786" t="s">
        <v>1741</v>
      </c>
      <c r="AG1464" s="787" t="s">
        <v>1427</v>
      </c>
      <c r="AH1464" s="787" t="s">
        <v>1730</v>
      </c>
      <c r="AI1464" s="787">
        <v>3000</v>
      </c>
      <c r="AJ1464" s="787">
        <v>1000</v>
      </c>
      <c r="AK1464" s="787">
        <v>1000</v>
      </c>
      <c r="AL1464" s="742">
        <v>2E-3</v>
      </c>
      <c r="AM1464" s="742">
        <v>0</v>
      </c>
      <c r="AN1464" s="743" t="s">
        <v>2119</v>
      </c>
      <c r="AO1464" s="1172" t="s">
        <v>34</v>
      </c>
      <c r="AP1464" s="1178" t="s">
        <v>1731</v>
      </c>
      <c r="AQ1464" s="745" t="s">
        <v>680</v>
      </c>
      <c r="AR1464" s="742">
        <v>6.9999999999999999E-4</v>
      </c>
      <c r="AS1464" s="742">
        <v>6.9999999999999999E-4</v>
      </c>
      <c r="AT1464" s="742" t="s">
        <v>1414</v>
      </c>
      <c r="AU1464" s="742" t="s">
        <v>2724</v>
      </c>
    </row>
    <row r="1465" spans="2:47" ht="18.75">
      <c r="B1465" s="1170" t="s">
        <v>1377</v>
      </c>
      <c r="C1465" s="335">
        <v>20374752000120</v>
      </c>
      <c r="D1465" s="1170" t="s">
        <v>11</v>
      </c>
      <c r="E1465" s="1170" t="s">
        <v>621</v>
      </c>
      <c r="F1465" s="1170" t="s">
        <v>672</v>
      </c>
      <c r="G1465" s="1172" t="s">
        <v>866</v>
      </c>
      <c r="H1465" s="1172" t="s">
        <v>34</v>
      </c>
      <c r="I1465" s="1172" t="s">
        <v>1414</v>
      </c>
      <c r="J1465" s="1172" t="s">
        <v>608</v>
      </c>
      <c r="K1465" s="1172" t="s">
        <v>48</v>
      </c>
      <c r="L1465" s="740" t="s">
        <v>1338</v>
      </c>
      <c r="M1465" s="740" t="s">
        <v>1411</v>
      </c>
      <c r="N1465" s="1172" t="s">
        <v>3049</v>
      </c>
      <c r="O1465" s="1172" t="s">
        <v>1320</v>
      </c>
      <c r="P1465" s="783">
        <v>41867</v>
      </c>
      <c r="Q1465" s="741">
        <v>267.00238000000002</v>
      </c>
      <c r="R1465" s="741">
        <v>278.42545409638575</v>
      </c>
      <c r="S1465" s="784">
        <v>2</v>
      </c>
      <c r="T1465" s="742">
        <v>3.5998311762095225E-2</v>
      </c>
      <c r="U1465" s="743">
        <v>1.1075260810574019</v>
      </c>
      <c r="V1465" s="742">
        <v>3.6543767608045785E-2</v>
      </c>
      <c r="W1465" s="743">
        <v>0.27624335716093729</v>
      </c>
      <c r="X1465" s="742">
        <v>4.959735417990041E-2</v>
      </c>
      <c r="Y1465" s="743">
        <v>0.24159510485092986</v>
      </c>
      <c r="Z1465" s="742">
        <v>0.18340052221499459</v>
      </c>
      <c r="AA1465" s="743">
        <v>0.79025672254350621</v>
      </c>
      <c r="AB1465" s="742">
        <v>8.5851105397592054E-2</v>
      </c>
      <c r="AC1465" s="744">
        <v>-1.1152395141465874</v>
      </c>
      <c r="AD1465" s="785">
        <v>0</v>
      </c>
      <c r="AE1465" s="1178" t="s">
        <v>1743</v>
      </c>
      <c r="AF1465" s="786" t="s">
        <v>1741</v>
      </c>
      <c r="AG1465" s="787" t="s">
        <v>1427</v>
      </c>
      <c r="AH1465" s="787" t="s">
        <v>1730</v>
      </c>
      <c r="AI1465" s="787">
        <v>3000</v>
      </c>
      <c r="AJ1465" s="787">
        <v>1000</v>
      </c>
      <c r="AK1465" s="787">
        <v>1000</v>
      </c>
      <c r="AL1465" s="742">
        <v>2E-3</v>
      </c>
      <c r="AM1465" s="742">
        <v>0</v>
      </c>
      <c r="AN1465" s="743" t="s">
        <v>2119</v>
      </c>
      <c r="AO1465" s="1172" t="s">
        <v>34</v>
      </c>
      <c r="AP1465" s="1178" t="s">
        <v>1731</v>
      </c>
      <c r="AQ1465" s="745" t="s">
        <v>680</v>
      </c>
      <c r="AR1465" s="742">
        <v>6.9999999999999999E-4</v>
      </c>
      <c r="AS1465" s="742">
        <v>6.9999999999999999E-4</v>
      </c>
      <c r="AT1465" s="742" t="s">
        <v>1414</v>
      </c>
      <c r="AU1465" s="742" t="s">
        <v>2724</v>
      </c>
    </row>
    <row r="1466" spans="2:47" ht="18.75">
      <c r="B1466" s="1170" t="s">
        <v>874</v>
      </c>
      <c r="C1466" s="335">
        <v>31964074000171</v>
      </c>
      <c r="D1466" s="1170" t="s">
        <v>14</v>
      </c>
      <c r="E1466" s="1170" t="s">
        <v>607</v>
      </c>
      <c r="F1466" s="1170" t="s">
        <v>1316</v>
      </c>
      <c r="G1466" s="1172" t="s">
        <v>1414</v>
      </c>
      <c r="H1466" s="1172" t="s">
        <v>34</v>
      </c>
      <c r="I1466" s="1172" t="s">
        <v>34</v>
      </c>
      <c r="J1466" s="1172" t="s">
        <v>696</v>
      </c>
      <c r="K1466" s="1172" t="s">
        <v>1414</v>
      </c>
      <c r="L1466" s="740" t="s">
        <v>1338</v>
      </c>
      <c r="M1466" s="740" t="s">
        <v>34</v>
      </c>
      <c r="N1466" s="1172" t="s">
        <v>3066</v>
      </c>
      <c r="O1466" s="1172" t="s">
        <v>1320</v>
      </c>
      <c r="P1466" s="783">
        <v>43447</v>
      </c>
      <c r="Q1466" s="741">
        <v>41.28664517</v>
      </c>
      <c r="R1466" s="741">
        <v>60.925406587550199</v>
      </c>
      <c r="S1466" s="784">
        <v>5</v>
      </c>
      <c r="T1466" s="742">
        <v>-8.4483852653377545E-3</v>
      </c>
      <c r="U1466" s="743">
        <v>-0.25992349546888927</v>
      </c>
      <c r="V1466" s="742">
        <v>-8.465612054286753E-2</v>
      </c>
      <c r="W1466" s="743">
        <v>-0.63993650555707671</v>
      </c>
      <c r="X1466" s="742">
        <v>-0.15835057971132083</v>
      </c>
      <c r="Y1466" s="743">
        <v>-0.77134608370028379</v>
      </c>
      <c r="Z1466" s="742">
        <v>0.53285305018862172</v>
      </c>
      <c r="AA1466" s="743">
        <v>2.2960169357955231</v>
      </c>
      <c r="AB1466" s="742">
        <v>0.25421454318831205</v>
      </c>
      <c r="AC1466" s="744">
        <v>-0.85339111800054457</v>
      </c>
      <c r="AD1466" s="785">
        <v>0</v>
      </c>
      <c r="AE1466" s="1178" t="s">
        <v>1743</v>
      </c>
      <c r="AF1466" s="786" t="s">
        <v>1741</v>
      </c>
      <c r="AG1466" s="787" t="s">
        <v>1427</v>
      </c>
      <c r="AH1466" s="787" t="s">
        <v>1797</v>
      </c>
      <c r="AI1466" s="787">
        <v>5000</v>
      </c>
      <c r="AJ1466" s="787">
        <v>5000</v>
      </c>
      <c r="AK1466" s="787">
        <v>5000</v>
      </c>
      <c r="AL1466" s="742">
        <v>0.01</v>
      </c>
      <c r="AM1466" s="742">
        <v>0</v>
      </c>
      <c r="AN1466" s="743" t="s">
        <v>34</v>
      </c>
      <c r="AO1466" s="1172" t="s">
        <v>34</v>
      </c>
      <c r="AP1466" s="1178" t="s">
        <v>1742</v>
      </c>
      <c r="AQ1466" s="745" t="s">
        <v>679</v>
      </c>
      <c r="AR1466" s="742">
        <v>4.0000000000000001E-3</v>
      </c>
      <c r="AS1466" s="742">
        <v>4.0000000000000001E-3</v>
      </c>
      <c r="AT1466" s="742" t="s">
        <v>1414</v>
      </c>
      <c r="AU1466" s="742" t="s">
        <v>2724</v>
      </c>
    </row>
    <row r="1467" spans="2:47" ht="18.75">
      <c r="B1467" s="1171" t="s">
        <v>644</v>
      </c>
      <c r="C1467" s="611">
        <v>20146294000171</v>
      </c>
      <c r="D1467" s="1171" t="s">
        <v>11</v>
      </c>
      <c r="E1467" s="1171" t="s">
        <v>620</v>
      </c>
      <c r="F1467" s="1171" t="s">
        <v>663</v>
      </c>
      <c r="G1467" s="1173" t="s">
        <v>738</v>
      </c>
      <c r="H1467" s="1173" t="s">
        <v>34</v>
      </c>
      <c r="I1467" s="1173" t="s">
        <v>34</v>
      </c>
      <c r="J1467" s="1173" t="s">
        <v>608</v>
      </c>
      <c r="K1467" s="1173" t="s">
        <v>48</v>
      </c>
      <c r="L1467" s="1056" t="s">
        <v>1338</v>
      </c>
      <c r="M1467" s="1056" t="s">
        <v>34</v>
      </c>
      <c r="N1467" s="1173" t="s">
        <v>3111</v>
      </c>
      <c r="O1467" s="1173" t="s">
        <v>1320</v>
      </c>
      <c r="P1467" s="757">
        <v>41951</v>
      </c>
      <c r="Q1467" s="92">
        <v>1422.135137</v>
      </c>
      <c r="R1467" s="92">
        <v>1329.0408392289155</v>
      </c>
      <c r="S1467" s="1057">
        <v>45</v>
      </c>
      <c r="T1467" s="97">
        <v>6.1789768149380642E-3</v>
      </c>
      <c r="U1467" s="712">
        <v>0.19010274765159135</v>
      </c>
      <c r="V1467" s="97">
        <v>0.11055204658080608</v>
      </c>
      <c r="W1467" s="712">
        <v>0.83569020074904388</v>
      </c>
      <c r="X1467" s="97">
        <v>0.21450328227571047</v>
      </c>
      <c r="Y1467" s="712">
        <v>1.0448731354558909</v>
      </c>
      <c r="Z1467" s="97">
        <v>0.2821475542632903</v>
      </c>
      <c r="AA1467" s="712">
        <v>1.2157490001276792</v>
      </c>
      <c r="AB1467" s="97">
        <v>8.2957585245969842E-3</v>
      </c>
      <c r="AC1467" s="713">
        <v>-2.6201662012400124</v>
      </c>
      <c r="AD1467" s="1058">
        <v>20146318000192</v>
      </c>
      <c r="AE1467" s="1179" t="s">
        <v>1843</v>
      </c>
      <c r="AF1467" s="1059" t="s">
        <v>1725</v>
      </c>
      <c r="AG1467" s="96" t="s">
        <v>1428</v>
      </c>
      <c r="AH1467" s="96" t="s">
        <v>1730</v>
      </c>
      <c r="AI1467" s="96">
        <v>1000</v>
      </c>
      <c r="AJ1467" s="96">
        <v>1000</v>
      </c>
      <c r="AK1467" s="96">
        <v>1000</v>
      </c>
      <c r="AL1467" s="97">
        <v>7.4999999999999997E-3</v>
      </c>
      <c r="AM1467" s="97">
        <v>0.15</v>
      </c>
      <c r="AN1467" s="712" t="s">
        <v>64</v>
      </c>
      <c r="AO1467" s="1173" t="s">
        <v>34</v>
      </c>
      <c r="AP1467" s="1179" t="s">
        <v>1731</v>
      </c>
      <c r="AQ1467" s="719" t="s">
        <v>1371</v>
      </c>
      <c r="AR1467" s="97">
        <v>1.65E-3</v>
      </c>
      <c r="AS1467" s="97">
        <v>1.65E-3</v>
      </c>
      <c r="AT1467" s="97" t="s">
        <v>1414</v>
      </c>
      <c r="AU1467" s="97" t="s">
        <v>2724</v>
      </c>
    </row>
    <row r="1468" spans="2:47" ht="18.75">
      <c r="B1468" s="1171" t="s">
        <v>901</v>
      </c>
      <c r="C1468" s="611">
        <v>13615411000133</v>
      </c>
      <c r="D1468" s="1171" t="s">
        <v>11</v>
      </c>
      <c r="E1468" s="1171" t="s">
        <v>620</v>
      </c>
      <c r="F1468" s="1171" t="s">
        <v>663</v>
      </c>
      <c r="G1468" s="1173" t="s">
        <v>738</v>
      </c>
      <c r="H1468" s="1173" t="s">
        <v>34</v>
      </c>
      <c r="I1468" s="1173" t="s">
        <v>1414</v>
      </c>
      <c r="J1468" s="1173" t="s">
        <v>608</v>
      </c>
      <c r="K1468" s="1173" t="s">
        <v>48</v>
      </c>
      <c r="L1468" s="1056" t="s">
        <v>1338</v>
      </c>
      <c r="M1468" s="1056" t="s">
        <v>34</v>
      </c>
      <c r="N1468" s="1173" t="s">
        <v>3115</v>
      </c>
      <c r="O1468" s="1173" t="s">
        <v>1320</v>
      </c>
      <c r="P1468" s="757">
        <v>40777</v>
      </c>
      <c r="Q1468" s="92">
        <v>1764.632286</v>
      </c>
      <c r="R1468" s="92">
        <v>2447.6853251659909</v>
      </c>
      <c r="S1468" s="1057">
        <v>1</v>
      </c>
      <c r="T1468" s="97">
        <v>1.6408063495730429E-2</v>
      </c>
      <c r="U1468" s="712">
        <v>0.50481140285867798</v>
      </c>
      <c r="V1468" s="97">
        <v>0.11686781618271835</v>
      </c>
      <c r="W1468" s="712">
        <v>0.88343266169614976</v>
      </c>
      <c r="X1468" s="97">
        <v>0.21159365664784135</v>
      </c>
      <c r="Y1468" s="712">
        <v>1.0306999739986842</v>
      </c>
      <c r="Z1468" s="97">
        <v>0.25552889635762277</v>
      </c>
      <c r="AA1468" s="712">
        <v>1.101051543975508</v>
      </c>
      <c r="AB1468" s="97">
        <v>5.4659602264388509E-3</v>
      </c>
      <c r="AC1468" s="713">
        <v>-2.8211871032826976</v>
      </c>
      <c r="AD1468" s="1058">
        <v>13106998000155</v>
      </c>
      <c r="AE1468" s="1179" t="s">
        <v>1843</v>
      </c>
      <c r="AF1468" s="1059" t="s">
        <v>1725</v>
      </c>
      <c r="AG1468" s="96" t="s">
        <v>1428</v>
      </c>
      <c r="AH1468" s="96" t="s">
        <v>1730</v>
      </c>
      <c r="AI1468" s="96">
        <v>1000</v>
      </c>
      <c r="AJ1468" s="96">
        <v>1000</v>
      </c>
      <c r="AK1468" s="96">
        <v>1000</v>
      </c>
      <c r="AL1468" s="97">
        <v>8.0000000000000002E-3</v>
      </c>
      <c r="AM1468" s="97">
        <v>0</v>
      </c>
      <c r="AN1468" s="712" t="s">
        <v>64</v>
      </c>
      <c r="AO1468" s="1173" t="s">
        <v>34</v>
      </c>
      <c r="AP1468" s="1179" t="s">
        <v>1731</v>
      </c>
      <c r="AQ1468" s="719" t="s">
        <v>1371</v>
      </c>
      <c r="AR1468" s="97">
        <v>9.6000000000000002E-4</v>
      </c>
      <c r="AS1468" s="97">
        <v>9.6000000000000002E-4</v>
      </c>
      <c r="AT1468" s="97" t="s">
        <v>1414</v>
      </c>
      <c r="AU1468" s="97" t="s">
        <v>2724</v>
      </c>
    </row>
    <row r="1469" spans="2:47" ht="18.75">
      <c r="B1469" s="1171" t="s">
        <v>173</v>
      </c>
      <c r="C1469" s="611">
        <v>31416575000113</v>
      </c>
      <c r="D1469" s="1171" t="s">
        <v>13</v>
      </c>
      <c r="E1469" s="1171" t="s">
        <v>616</v>
      </c>
      <c r="F1469" s="1171" t="s">
        <v>610</v>
      </c>
      <c r="G1469" s="1173" t="s">
        <v>34</v>
      </c>
      <c r="H1469" s="1173" t="s">
        <v>865</v>
      </c>
      <c r="I1469" s="1173" t="s">
        <v>34</v>
      </c>
      <c r="J1469" s="1173" t="s">
        <v>1414</v>
      </c>
      <c r="K1469" s="1173" t="s">
        <v>48</v>
      </c>
      <c r="L1469" s="1056" t="s">
        <v>1338</v>
      </c>
      <c r="M1469" s="1056" t="s">
        <v>34</v>
      </c>
      <c r="N1469" s="1173" t="s">
        <v>3135</v>
      </c>
      <c r="O1469" s="1173" t="s">
        <v>1320</v>
      </c>
      <c r="P1469" s="757">
        <v>43448</v>
      </c>
      <c r="Q1469" s="92">
        <v>115.90562093</v>
      </c>
      <c r="R1469" s="92">
        <v>152.14707682433723</v>
      </c>
      <c r="S1469" s="1057">
        <v>17</v>
      </c>
      <c r="T1469" s="97">
        <v>2.7060465400241318E-2</v>
      </c>
      <c r="U1469" s="712">
        <v>0.83254379800877421</v>
      </c>
      <c r="V1469" s="97">
        <v>0.10349115572601719</v>
      </c>
      <c r="W1469" s="712">
        <v>0.78231518437978476</v>
      </c>
      <c r="X1469" s="97">
        <v>0.27908346380429672</v>
      </c>
      <c r="Y1469" s="712">
        <v>1.3594515234702615</v>
      </c>
      <c r="Z1469" s="97">
        <v>0.31302880524726695</v>
      </c>
      <c r="AA1469" s="712">
        <v>1.3488135950148881</v>
      </c>
      <c r="AB1469" s="97">
        <v>4.8851875979789461E-2</v>
      </c>
      <c r="AC1469" s="713">
        <v>-0.58947903999634144</v>
      </c>
      <c r="AD1469" s="1058">
        <v>31392821000144</v>
      </c>
      <c r="AE1469" s="1179" t="s">
        <v>1758</v>
      </c>
      <c r="AF1469" s="1059" t="s">
        <v>1725</v>
      </c>
      <c r="AG1469" s="96" t="s">
        <v>1428</v>
      </c>
      <c r="AH1469" s="96" t="s">
        <v>1730</v>
      </c>
      <c r="AI1469" s="96">
        <v>1000</v>
      </c>
      <c r="AJ1469" s="96">
        <v>1</v>
      </c>
      <c r="AK1469" s="96">
        <v>1000</v>
      </c>
      <c r="AL1469" s="97">
        <v>1.4999999999999999E-2</v>
      </c>
      <c r="AM1469" s="97">
        <v>0.2</v>
      </c>
      <c r="AN1469" s="712" t="s">
        <v>64</v>
      </c>
      <c r="AO1469" s="1173" t="s">
        <v>34</v>
      </c>
      <c r="AP1469" s="1179" t="s">
        <v>1742</v>
      </c>
      <c r="AQ1469" s="719" t="s">
        <v>668</v>
      </c>
      <c r="AR1469" s="97">
        <v>5.0000000000000001E-3</v>
      </c>
      <c r="AS1469" s="97">
        <v>5.0000000000000001E-3</v>
      </c>
      <c r="AT1469" s="97" t="s">
        <v>1414</v>
      </c>
      <c r="AU1469" s="97" t="s">
        <v>2724</v>
      </c>
    </row>
    <row r="1470" spans="2:47" ht="18.75">
      <c r="B1470" s="1171" t="s">
        <v>461</v>
      </c>
      <c r="C1470" s="611">
        <v>20226378000115</v>
      </c>
      <c r="D1470" s="1171" t="s">
        <v>13</v>
      </c>
      <c r="E1470" s="1171" t="s">
        <v>615</v>
      </c>
      <c r="F1470" s="1171" t="s">
        <v>619</v>
      </c>
      <c r="G1470" s="1173" t="s">
        <v>34</v>
      </c>
      <c r="H1470" s="1173" t="s">
        <v>1337</v>
      </c>
      <c r="I1470" s="1173" t="s">
        <v>34</v>
      </c>
      <c r="J1470" s="1173" t="s">
        <v>611</v>
      </c>
      <c r="K1470" s="1173" t="s">
        <v>48</v>
      </c>
      <c r="L1470" s="1056" t="s">
        <v>1338</v>
      </c>
      <c r="M1470" s="1056" t="s">
        <v>34</v>
      </c>
      <c r="N1470" s="1173" t="s">
        <v>3140</v>
      </c>
      <c r="O1470" s="1173" t="s">
        <v>1320</v>
      </c>
      <c r="P1470" s="757">
        <v>41854</v>
      </c>
      <c r="Q1470" s="92">
        <v>1082.9115959999999</v>
      </c>
      <c r="R1470" s="92">
        <v>965.62991669999997</v>
      </c>
      <c r="S1470" s="1057">
        <v>31</v>
      </c>
      <c r="T1470" s="97">
        <v>2.3262451241857329E-2</v>
      </c>
      <c r="U1470" s="712">
        <v>0.71569388114504184</v>
      </c>
      <c r="V1470" s="97">
        <v>0.15206975096480657</v>
      </c>
      <c r="W1470" s="712">
        <v>1.149532773405032</v>
      </c>
      <c r="X1470" s="97">
        <v>0.2775679026796456</v>
      </c>
      <c r="Y1470" s="712">
        <v>1.3520690298902618</v>
      </c>
      <c r="Z1470" s="97">
        <v>0.62355420612233958</v>
      </c>
      <c r="AA1470" s="712">
        <v>2.6868402407317133</v>
      </c>
      <c r="AB1470" s="97">
        <v>6.854915084764153E-2</v>
      </c>
      <c r="AC1470" s="713">
        <v>0.28857306092922008</v>
      </c>
      <c r="AD1470" s="1058">
        <v>20226388000150</v>
      </c>
      <c r="AE1470" s="1179" t="s">
        <v>1793</v>
      </c>
      <c r="AF1470" s="1059" t="s">
        <v>1741</v>
      </c>
      <c r="AG1470" s="96" t="s">
        <v>1427</v>
      </c>
      <c r="AH1470" s="96" t="s">
        <v>1730</v>
      </c>
      <c r="AI1470" s="96">
        <v>500</v>
      </c>
      <c r="AJ1470" s="96">
        <v>100</v>
      </c>
      <c r="AK1470" s="96">
        <v>100</v>
      </c>
      <c r="AL1470" s="97">
        <v>0</v>
      </c>
      <c r="AM1470" s="97">
        <v>0</v>
      </c>
      <c r="AN1470" s="712" t="s">
        <v>34</v>
      </c>
      <c r="AO1470" s="1173" t="s">
        <v>34</v>
      </c>
      <c r="AP1470" s="1179" t="s">
        <v>1742</v>
      </c>
      <c r="AQ1470" s="719" t="s">
        <v>664</v>
      </c>
      <c r="AR1470" s="97">
        <v>4.0000000000000001E-3</v>
      </c>
      <c r="AS1470" s="97">
        <v>4.0000000000000001E-3</v>
      </c>
      <c r="AT1470" s="97" t="s">
        <v>1414</v>
      </c>
      <c r="AU1470" s="97" t="s">
        <v>2724</v>
      </c>
    </row>
    <row r="1471" spans="2:47" ht="18.75">
      <c r="B1471" s="1171" t="s">
        <v>913</v>
      </c>
      <c r="C1471" s="611">
        <v>27717327000135</v>
      </c>
      <c r="D1471" s="1171" t="s">
        <v>14</v>
      </c>
      <c r="E1471" s="1171" t="s">
        <v>607</v>
      </c>
      <c r="F1471" s="1171" t="s">
        <v>1316</v>
      </c>
      <c r="G1471" s="1173" t="s">
        <v>1414</v>
      </c>
      <c r="H1471" s="1173" t="s">
        <v>34</v>
      </c>
      <c r="I1471" s="1173" t="s">
        <v>34</v>
      </c>
      <c r="J1471" s="1173" t="s">
        <v>608</v>
      </c>
      <c r="K1471" s="1173" t="s">
        <v>48</v>
      </c>
      <c r="L1471" s="1056" t="s">
        <v>1338</v>
      </c>
      <c r="M1471" s="1056" t="s">
        <v>34</v>
      </c>
      <c r="N1471" s="1173" t="s">
        <v>3155</v>
      </c>
      <c r="O1471" s="1173" t="s">
        <v>1320</v>
      </c>
      <c r="P1471" s="757">
        <v>42960</v>
      </c>
      <c r="Q1471" s="92">
        <v>49.859074819999996</v>
      </c>
      <c r="R1471" s="92">
        <v>76.799566888104806</v>
      </c>
      <c r="S1471" s="1057">
        <v>62</v>
      </c>
      <c r="T1471" s="97">
        <v>-4.8364214455327459E-2</v>
      </c>
      <c r="U1471" s="712">
        <v>-1.4879761376901561</v>
      </c>
      <c r="V1471" s="97">
        <v>-0.23770874070415327</v>
      </c>
      <c r="W1471" s="712">
        <v>-1.7968990297584033</v>
      </c>
      <c r="X1471" s="97">
        <v>-0.37685259859777553</v>
      </c>
      <c r="Y1471" s="712">
        <v>-1.8356975805873075</v>
      </c>
      <c r="Z1471" s="97">
        <v>7.6938711464045184E-2</v>
      </c>
      <c r="AA1471" s="712">
        <v>0.33152214194363838</v>
      </c>
      <c r="AB1471" s="97">
        <v>0.24743299396835172</v>
      </c>
      <c r="AC1471" s="713">
        <v>-1.4953424256430494</v>
      </c>
      <c r="AD1471" s="1058">
        <v>34473526000100</v>
      </c>
      <c r="AE1471" s="1179" t="s">
        <v>1793</v>
      </c>
      <c r="AF1471" s="1059" t="s">
        <v>1741</v>
      </c>
      <c r="AG1471" s="96" t="s">
        <v>1427</v>
      </c>
      <c r="AH1471" s="96" t="s">
        <v>1730</v>
      </c>
      <c r="AI1471" s="96">
        <v>5000</v>
      </c>
      <c r="AJ1471" s="96">
        <v>1000</v>
      </c>
      <c r="AK1471" s="96">
        <v>5000</v>
      </c>
      <c r="AL1471" s="97">
        <v>0</v>
      </c>
      <c r="AM1471" s="97">
        <v>0</v>
      </c>
      <c r="AN1471" s="712" t="s">
        <v>34</v>
      </c>
      <c r="AO1471" s="1173" t="s">
        <v>34</v>
      </c>
      <c r="AP1471" s="1179" t="s">
        <v>1727</v>
      </c>
      <c r="AQ1471" s="719" t="s">
        <v>665</v>
      </c>
      <c r="AR1471" s="97">
        <v>5.3333333333333297E-3</v>
      </c>
      <c r="AS1471" s="97">
        <v>5.3333333333333297E-3</v>
      </c>
      <c r="AT1471" s="97" t="s">
        <v>1414</v>
      </c>
      <c r="AU1471" s="97" t="s">
        <v>2724</v>
      </c>
    </row>
    <row r="1472" spans="2:47" ht="18.75">
      <c r="B1472" s="1171" t="s">
        <v>42</v>
      </c>
      <c r="C1472" s="611">
        <v>35432385000140</v>
      </c>
      <c r="D1472" s="1171" t="s">
        <v>13</v>
      </c>
      <c r="E1472" s="1171" t="s">
        <v>616</v>
      </c>
      <c r="F1472" s="1171" t="s">
        <v>619</v>
      </c>
      <c r="G1472" s="1173" t="s">
        <v>34</v>
      </c>
      <c r="H1472" s="1173" t="s">
        <v>865</v>
      </c>
      <c r="I1472" s="1173" t="s">
        <v>34</v>
      </c>
      <c r="J1472" s="1173" t="s">
        <v>611</v>
      </c>
      <c r="K1472" s="1173" t="s">
        <v>48</v>
      </c>
      <c r="L1472" s="1056" t="s">
        <v>1338</v>
      </c>
      <c r="M1472" s="1056" t="s">
        <v>1411</v>
      </c>
      <c r="N1472" s="1173" t="s">
        <v>3209</v>
      </c>
      <c r="O1472" s="1173" t="s">
        <v>1320</v>
      </c>
      <c r="P1472" s="757">
        <v>43810</v>
      </c>
      <c r="Q1472" s="92">
        <v>188.42870755000001</v>
      </c>
      <c r="R1472" s="92">
        <v>247.14217890842752</v>
      </c>
      <c r="S1472" s="1057">
        <v>32</v>
      </c>
      <c r="T1472" s="97">
        <v>1.6278522946557628E-2</v>
      </c>
      <c r="U1472" s="712">
        <v>0.50082595104883931</v>
      </c>
      <c r="V1472" s="97">
        <v>1.0107524116303335E-2</v>
      </c>
      <c r="W1472" s="712">
        <v>7.6405269002915513E-2</v>
      </c>
      <c r="X1472" s="97">
        <v>2.4658266012441032E-2</v>
      </c>
      <c r="Y1472" s="712">
        <v>0.12011359196922737</v>
      </c>
      <c r="Z1472" s="97">
        <v>0.36295601512118503</v>
      </c>
      <c r="AA1472" s="712">
        <v>1.563945551915491</v>
      </c>
      <c r="AB1472" s="97">
        <v>3.8525346086664435E-2</v>
      </c>
      <c r="AC1472" s="713">
        <v>-3.1714390907598728</v>
      </c>
      <c r="AD1472" s="1058">
        <v>32785900000188</v>
      </c>
      <c r="AE1472" s="1179" t="s">
        <v>1960</v>
      </c>
      <c r="AF1472" s="1059" t="s">
        <v>1725</v>
      </c>
      <c r="AG1472" s="96" t="s">
        <v>1428</v>
      </c>
      <c r="AH1472" s="96" t="s">
        <v>1726</v>
      </c>
      <c r="AI1472" s="96">
        <v>500</v>
      </c>
      <c r="AJ1472" s="96">
        <v>100</v>
      </c>
      <c r="AK1472" s="96">
        <v>100</v>
      </c>
      <c r="AL1472" s="97">
        <v>0.02</v>
      </c>
      <c r="AM1472" s="97">
        <v>0.15</v>
      </c>
      <c r="AN1472" s="712" t="s">
        <v>34</v>
      </c>
      <c r="AO1472" s="1173" t="s">
        <v>34</v>
      </c>
      <c r="AP1472" s="1179" t="s">
        <v>1742</v>
      </c>
      <c r="AQ1472" s="719" t="s">
        <v>668</v>
      </c>
      <c r="AR1472" s="97">
        <v>3.15E-3</v>
      </c>
      <c r="AS1472" s="97">
        <v>3.15E-3</v>
      </c>
      <c r="AT1472" s="97" t="s">
        <v>1414</v>
      </c>
      <c r="AU1472" s="97" t="s">
        <v>2724</v>
      </c>
    </row>
    <row r="1473" spans="2:47" ht="18.75">
      <c r="B1473" s="1171" t="s">
        <v>44</v>
      </c>
      <c r="C1473" s="611">
        <v>30317454000151</v>
      </c>
      <c r="D1473" s="1171" t="s">
        <v>14</v>
      </c>
      <c r="E1473" s="1171" t="s">
        <v>614</v>
      </c>
      <c r="F1473" s="1171" t="s">
        <v>1316</v>
      </c>
      <c r="G1473" s="1173" t="s">
        <v>1414</v>
      </c>
      <c r="H1473" s="1173" t="s">
        <v>865</v>
      </c>
      <c r="I1473" s="1173" t="s">
        <v>34</v>
      </c>
      <c r="J1473" s="1173" t="s">
        <v>608</v>
      </c>
      <c r="K1473" s="1173" t="s">
        <v>48</v>
      </c>
      <c r="L1473" s="1056" t="s">
        <v>1338</v>
      </c>
      <c r="M1473" s="1056" t="s">
        <v>34</v>
      </c>
      <c r="N1473" s="1173" t="s">
        <v>3210</v>
      </c>
      <c r="O1473" s="1173" t="s">
        <v>1320</v>
      </c>
      <c r="P1473" s="757">
        <v>43252</v>
      </c>
      <c r="Q1473" s="92">
        <v>631.98674328000004</v>
      </c>
      <c r="R1473" s="92">
        <v>865.42464793848023</v>
      </c>
      <c r="S1473" s="1057">
        <v>32</v>
      </c>
      <c r="T1473" s="97">
        <v>-4.2221893011102907E-3</v>
      </c>
      <c r="U1473" s="712">
        <v>-0.12990011312322167</v>
      </c>
      <c r="V1473" s="97">
        <v>-5.8332924810390985E-2</v>
      </c>
      <c r="W1473" s="712">
        <v>-0.44095297330785133</v>
      </c>
      <c r="X1473" s="97">
        <v>-8.5493183185865851E-2</v>
      </c>
      <c r="Y1473" s="712">
        <v>-0.41644831457964049</v>
      </c>
      <c r="Z1473" s="97">
        <v>0.301674971431106</v>
      </c>
      <c r="AA1473" s="712">
        <v>1.2998909235224652</v>
      </c>
      <c r="AB1473" s="97">
        <v>0.12644553954389035</v>
      </c>
      <c r="AC1473" s="713">
        <v>-1.5075362735498354</v>
      </c>
      <c r="AD1473" s="1058">
        <v>30317436000170</v>
      </c>
      <c r="AE1473" s="1179" t="s">
        <v>1960</v>
      </c>
      <c r="AF1473" s="1059" t="s">
        <v>1725</v>
      </c>
      <c r="AG1473" s="96" t="s">
        <v>1428</v>
      </c>
      <c r="AH1473" s="96" t="s">
        <v>1730</v>
      </c>
      <c r="AI1473" s="96">
        <v>500</v>
      </c>
      <c r="AJ1473" s="96">
        <v>100</v>
      </c>
      <c r="AK1473" s="96">
        <v>100</v>
      </c>
      <c r="AL1473" s="97">
        <v>1.8500000000000003E-2</v>
      </c>
      <c r="AM1473" s="97">
        <v>0.2</v>
      </c>
      <c r="AN1473" s="712" t="s">
        <v>2124</v>
      </c>
      <c r="AO1473" s="1173" t="s">
        <v>34</v>
      </c>
      <c r="AP1473" s="1179" t="s">
        <v>1742</v>
      </c>
      <c r="AQ1473" s="719" t="s">
        <v>668</v>
      </c>
      <c r="AR1473" s="97">
        <v>4.6249999999999998E-3</v>
      </c>
      <c r="AS1473" s="97">
        <v>4.6249999999999998E-3</v>
      </c>
      <c r="AT1473" s="97" t="s">
        <v>1414</v>
      </c>
      <c r="AU1473" s="97" t="s">
        <v>2724</v>
      </c>
    </row>
    <row r="1474" spans="2:47" ht="18.75">
      <c r="B1474" s="1171" t="s">
        <v>183</v>
      </c>
      <c r="C1474" s="611">
        <v>40920066000114</v>
      </c>
      <c r="D1474" s="1171" t="s">
        <v>14</v>
      </c>
      <c r="E1474" s="1171" t="s">
        <v>614</v>
      </c>
      <c r="F1474" s="1171" t="s">
        <v>610</v>
      </c>
      <c r="G1474" s="1173" t="s">
        <v>1414</v>
      </c>
      <c r="H1474" s="1173" t="s">
        <v>865</v>
      </c>
      <c r="I1474" s="1173" t="s">
        <v>34</v>
      </c>
      <c r="J1474" s="1173" t="s">
        <v>608</v>
      </c>
      <c r="K1474" s="1173" t="s">
        <v>48</v>
      </c>
      <c r="L1474" s="1056" t="s">
        <v>1338</v>
      </c>
      <c r="M1474" s="1056" t="s">
        <v>34</v>
      </c>
      <c r="N1474" s="1173" t="s">
        <v>3211</v>
      </c>
      <c r="O1474" s="1173" t="s">
        <v>1320</v>
      </c>
      <c r="P1474" s="757">
        <v>44279</v>
      </c>
      <c r="Q1474" s="92">
        <v>108.77429616000001</v>
      </c>
      <c r="R1474" s="92">
        <v>101.68230797912003</v>
      </c>
      <c r="S1474" s="1057">
        <v>32</v>
      </c>
      <c r="T1474" s="97">
        <v>-3.2684595006721939E-2</v>
      </c>
      <c r="U1474" s="712">
        <v>-1.0055760852890667</v>
      </c>
      <c r="V1474" s="97">
        <v>2.8164831215959252E-2</v>
      </c>
      <c r="W1474" s="712">
        <v>0.21290490932453171</v>
      </c>
      <c r="X1474" s="97">
        <v>0.21927972166998155</v>
      </c>
      <c r="Y1474" s="712">
        <v>1.0681397873842851</v>
      </c>
      <c r="Z1474" s="97"/>
      <c r="AA1474" s="712"/>
      <c r="AB1474" s="97">
        <v>0.11359319157466469</v>
      </c>
      <c r="AC1474" s="713">
        <v>-0.91663487944349464</v>
      </c>
      <c r="AD1474" s="1058">
        <v>0</v>
      </c>
      <c r="AE1474" s="1179" t="s">
        <v>2044</v>
      </c>
      <c r="AF1474" s="1059" t="s">
        <v>1741</v>
      </c>
      <c r="AG1474" s="96" t="s">
        <v>1427</v>
      </c>
      <c r="AH1474" s="96" t="s">
        <v>1730</v>
      </c>
      <c r="AI1474" s="96">
        <v>500</v>
      </c>
      <c r="AJ1474" s="96">
        <v>500</v>
      </c>
      <c r="AK1474" s="96">
        <v>500</v>
      </c>
      <c r="AL1474" s="97">
        <v>0.02</v>
      </c>
      <c r="AM1474" s="97">
        <v>0.2</v>
      </c>
      <c r="AN1474" s="712" t="s">
        <v>34</v>
      </c>
      <c r="AO1474" s="1173" t="s">
        <v>34</v>
      </c>
      <c r="AP1474" s="1179" t="s">
        <v>1742</v>
      </c>
      <c r="AQ1474" s="719" t="s">
        <v>674</v>
      </c>
      <c r="AR1474" s="97">
        <v>4.0000000000000001E-3</v>
      </c>
      <c r="AS1474" s="97">
        <v>4.0000000000000001E-3</v>
      </c>
      <c r="AT1474" s="97" t="s">
        <v>1414</v>
      </c>
      <c r="AU1474" s="97" t="s">
        <v>2724</v>
      </c>
    </row>
    <row r="1475" spans="2:47" ht="18.75">
      <c r="B1475" s="1171" t="s">
        <v>24</v>
      </c>
      <c r="C1475" s="611">
        <v>24592505000150</v>
      </c>
      <c r="D1475" s="1171" t="s">
        <v>13</v>
      </c>
      <c r="E1475" s="1171" t="s">
        <v>615</v>
      </c>
      <c r="F1475" s="1171" t="s">
        <v>619</v>
      </c>
      <c r="G1475" s="1173" t="s">
        <v>34</v>
      </c>
      <c r="H1475" s="1173" t="s">
        <v>1337</v>
      </c>
      <c r="I1475" s="1173" t="s">
        <v>34</v>
      </c>
      <c r="J1475" s="1173" t="s">
        <v>611</v>
      </c>
      <c r="K1475" s="1173" t="s">
        <v>48</v>
      </c>
      <c r="L1475" s="1056" t="s">
        <v>1338</v>
      </c>
      <c r="M1475" s="1056" t="s">
        <v>34</v>
      </c>
      <c r="N1475" s="1173" t="s">
        <v>3305</v>
      </c>
      <c r="O1475" s="1173" t="s">
        <v>1320</v>
      </c>
      <c r="P1475" s="757">
        <v>42652</v>
      </c>
      <c r="Q1475" s="92">
        <v>249.73217700000001</v>
      </c>
      <c r="R1475" s="92">
        <v>404.56734110040134</v>
      </c>
      <c r="S1475" s="1057">
        <v>30</v>
      </c>
      <c r="T1475" s="97">
        <v>-2.4785875970656512E-5</v>
      </c>
      <c r="U1475" s="712">
        <v>-7.6256365189494358E-4</v>
      </c>
      <c r="V1475" s="97">
        <v>8.1196834219052993E-2</v>
      </c>
      <c r="W1475" s="712">
        <v>0.61378690659615709</v>
      </c>
      <c r="X1475" s="97">
        <v>4.363331197718745E-2</v>
      </c>
      <c r="Y1475" s="712">
        <v>0.21254348657158756</v>
      </c>
      <c r="Z1475" s="97">
        <v>0.31081762137305002</v>
      </c>
      <c r="AA1475" s="712">
        <v>1.3392857981456332</v>
      </c>
      <c r="AB1475" s="97">
        <v>6.7007196947665729E-2</v>
      </c>
      <c r="AC1475" s="713">
        <v>-0.76247747688139411</v>
      </c>
      <c r="AD1475" s="1058">
        <v>20216114000180</v>
      </c>
      <c r="AE1475" s="1179" t="s">
        <v>1897</v>
      </c>
      <c r="AF1475" s="1059" t="s">
        <v>1725</v>
      </c>
      <c r="AG1475" s="96" t="s">
        <v>1428</v>
      </c>
      <c r="AH1475" s="96" t="s">
        <v>1726</v>
      </c>
      <c r="AI1475" s="96">
        <v>500</v>
      </c>
      <c r="AJ1475" s="96">
        <v>100</v>
      </c>
      <c r="AK1475" s="96">
        <v>500</v>
      </c>
      <c r="AL1475" s="97">
        <v>1.95E-2</v>
      </c>
      <c r="AM1475" s="97">
        <v>0.2</v>
      </c>
      <c r="AN1475" s="712" t="s">
        <v>64</v>
      </c>
      <c r="AO1475" s="1173" t="s">
        <v>34</v>
      </c>
      <c r="AP1475" s="1179" t="s">
        <v>1742</v>
      </c>
      <c r="AQ1475" s="719" t="s">
        <v>664</v>
      </c>
      <c r="AR1475" s="97">
        <v>4.875E-3</v>
      </c>
      <c r="AS1475" s="97">
        <v>4.875E-3</v>
      </c>
      <c r="AT1475" s="97" t="s">
        <v>1414</v>
      </c>
      <c r="AU1475" s="97" t="s">
        <v>2724</v>
      </c>
    </row>
    <row r="1476" spans="2:47" ht="18.75">
      <c r="B1476" s="1171" t="s">
        <v>959</v>
      </c>
      <c r="C1476" s="611">
        <v>18391171000154</v>
      </c>
      <c r="D1476" s="1171" t="s">
        <v>13</v>
      </c>
      <c r="E1476" s="1171" t="s">
        <v>615</v>
      </c>
      <c r="F1476" s="1171" t="s">
        <v>619</v>
      </c>
      <c r="G1476" s="1173" t="s">
        <v>34</v>
      </c>
      <c r="H1476" s="1173" t="s">
        <v>1337</v>
      </c>
      <c r="I1476" s="1173" t="s">
        <v>34</v>
      </c>
      <c r="J1476" s="1173" t="s">
        <v>611</v>
      </c>
      <c r="K1476" s="1173" t="s">
        <v>49</v>
      </c>
      <c r="L1476" s="1056" t="s">
        <v>1338</v>
      </c>
      <c r="M1476" s="1056" t="s">
        <v>34</v>
      </c>
      <c r="N1476" s="1173" t="s">
        <v>3307</v>
      </c>
      <c r="O1476" s="1173" t="s">
        <v>1323</v>
      </c>
      <c r="P1476" s="757">
        <v>41502</v>
      </c>
      <c r="Q1476" s="92">
        <v>28.779855999999999</v>
      </c>
      <c r="R1476" s="92">
        <v>32.085574214574898</v>
      </c>
      <c r="S1476" s="1057">
        <v>30</v>
      </c>
      <c r="T1476" s="97">
        <v>-2.1761206866997895E-2</v>
      </c>
      <c r="U1476" s="712">
        <v>-0.66950651240992631</v>
      </c>
      <c r="V1476" s="97">
        <v>0.1566017283076393</v>
      </c>
      <c r="W1476" s="712">
        <v>1.1837911084839192</v>
      </c>
      <c r="X1476" s="97">
        <v>-4.1885928597784727E-2</v>
      </c>
      <c r="Y1476" s="712">
        <v>-0.20403175690894651</v>
      </c>
      <c r="Z1476" s="97">
        <v>0.13396047879058326</v>
      </c>
      <c r="AA1476" s="712">
        <v>0.57722392303390058</v>
      </c>
      <c r="AB1476" s="97">
        <v>0.19820197353432017</v>
      </c>
      <c r="AC1476" s="713">
        <v>0.12266989673957727</v>
      </c>
      <c r="AD1476" s="1058">
        <v>18391155000161</v>
      </c>
      <c r="AE1476" s="1179" t="s">
        <v>1796</v>
      </c>
      <c r="AF1476" s="1059" t="s">
        <v>1765</v>
      </c>
      <c r="AG1476" s="96" t="s">
        <v>719</v>
      </c>
      <c r="AH1476" s="96" t="s">
        <v>1726</v>
      </c>
      <c r="AI1476" s="96">
        <v>50000</v>
      </c>
      <c r="AJ1476" s="96">
        <v>25000</v>
      </c>
      <c r="AK1476" s="96">
        <v>50000</v>
      </c>
      <c r="AL1476" s="97">
        <v>1.9799999999999998E-2</v>
      </c>
      <c r="AM1476" s="97">
        <v>0.2</v>
      </c>
      <c r="AN1476" s="712" t="s">
        <v>2119</v>
      </c>
      <c r="AO1476" s="1173" t="s">
        <v>34</v>
      </c>
      <c r="AP1476" s="1179" t="s">
        <v>1742</v>
      </c>
      <c r="AQ1476" s="719" t="s">
        <v>668</v>
      </c>
      <c r="AR1476" s="97">
        <v>3.9500000000000004E-3</v>
      </c>
      <c r="AS1476" s="97">
        <v>3.9500000000000004E-3</v>
      </c>
      <c r="AT1476" s="97" t="s">
        <v>1414</v>
      </c>
      <c r="AU1476" s="97" t="s">
        <v>2724</v>
      </c>
    </row>
    <row r="1477" spans="2:47" ht="18.75">
      <c r="B1477" s="1171" t="s">
        <v>2655</v>
      </c>
      <c r="C1477" s="611">
        <v>36327405000186</v>
      </c>
      <c r="D1477" s="1171" t="s">
        <v>13</v>
      </c>
      <c r="E1477" s="1171" t="s">
        <v>616</v>
      </c>
      <c r="F1477" s="1171" t="s">
        <v>610</v>
      </c>
      <c r="G1477" s="1173" t="s">
        <v>34</v>
      </c>
      <c r="H1477" s="1173" t="s">
        <v>1336</v>
      </c>
      <c r="I1477" s="1173" t="s">
        <v>34</v>
      </c>
      <c r="J1477" s="1173" t="s">
        <v>608</v>
      </c>
      <c r="K1477" s="1173" t="s">
        <v>48</v>
      </c>
      <c r="L1477" s="1056" t="s">
        <v>1338</v>
      </c>
      <c r="M1477" s="1056" t="s">
        <v>34</v>
      </c>
      <c r="N1477" s="1173" t="s">
        <v>3323</v>
      </c>
      <c r="O1477" s="1173" t="s">
        <v>1320</v>
      </c>
      <c r="P1477" s="757">
        <v>44167</v>
      </c>
      <c r="Q1477" s="92"/>
      <c r="R1477" s="92"/>
      <c r="S1477" s="1057">
        <v>9</v>
      </c>
      <c r="T1477" s="97"/>
      <c r="U1477" s="712"/>
      <c r="V1477" s="97"/>
      <c r="W1477" s="712"/>
      <c r="X1477" s="97"/>
      <c r="Y1477" s="712"/>
      <c r="Z1477" s="97"/>
      <c r="AA1477" s="712"/>
      <c r="AB1477" s="97"/>
      <c r="AC1477" s="713"/>
      <c r="AD1477" s="1058">
        <v>32849296000106</v>
      </c>
      <c r="AE1477" s="1179" t="s">
        <v>1946</v>
      </c>
      <c r="AF1477" s="1059" t="s">
        <v>1725</v>
      </c>
      <c r="AG1477" s="96" t="s">
        <v>1428</v>
      </c>
      <c r="AH1477" s="96" t="s">
        <v>2116</v>
      </c>
      <c r="AI1477" s="96">
        <v>5000</v>
      </c>
      <c r="AJ1477" s="96">
        <v>100</v>
      </c>
      <c r="AK1477" s="96">
        <v>5000</v>
      </c>
      <c r="AL1477" s="97">
        <v>1.4500000000000001E-2</v>
      </c>
      <c r="AM1477" s="97">
        <v>0.2</v>
      </c>
      <c r="AN1477" s="712" t="s">
        <v>34</v>
      </c>
      <c r="AO1477" s="1173" t="s">
        <v>4626</v>
      </c>
      <c r="AP1477" s="1179" t="s">
        <v>1742</v>
      </c>
      <c r="AQ1477" s="719" t="s">
        <v>2174</v>
      </c>
      <c r="AR1477" s="97">
        <v>0</v>
      </c>
      <c r="AS1477" s="97">
        <v>0</v>
      </c>
      <c r="AT1477" s="97" t="s">
        <v>1414</v>
      </c>
      <c r="AU1477" s="97" t="s">
        <v>2724</v>
      </c>
    </row>
    <row r="1478" spans="2:47" ht="18.75">
      <c r="B1478" s="1171" t="s">
        <v>211</v>
      </c>
      <c r="C1478" s="611">
        <v>29826089000121</v>
      </c>
      <c r="D1478" s="1171" t="s">
        <v>13</v>
      </c>
      <c r="E1478" s="1171" t="s">
        <v>616</v>
      </c>
      <c r="F1478" s="1171" t="s">
        <v>610</v>
      </c>
      <c r="G1478" s="1173" t="s">
        <v>34</v>
      </c>
      <c r="H1478" s="1173" t="s">
        <v>1337</v>
      </c>
      <c r="I1478" s="1173" t="s">
        <v>34</v>
      </c>
      <c r="J1478" s="1173" t="s">
        <v>611</v>
      </c>
      <c r="K1478" s="1173" t="s">
        <v>48</v>
      </c>
      <c r="L1478" s="1056" t="s">
        <v>1338</v>
      </c>
      <c r="M1478" s="1056" t="s">
        <v>1411</v>
      </c>
      <c r="N1478" s="1173" t="s">
        <v>3324</v>
      </c>
      <c r="O1478" s="1173" t="s">
        <v>1320</v>
      </c>
      <c r="P1478" s="757">
        <v>43196</v>
      </c>
      <c r="Q1478" s="92">
        <v>198.31004444999999</v>
      </c>
      <c r="R1478" s="92">
        <v>272.42398851357427</v>
      </c>
      <c r="S1478" s="1057">
        <v>13</v>
      </c>
      <c r="T1478" s="97">
        <v>4.5601030942839627E-2</v>
      </c>
      <c r="U1478" s="712">
        <v>1.4029638785860932</v>
      </c>
      <c r="V1478" s="97">
        <v>1.1963685433040716E-2</v>
      </c>
      <c r="W1478" s="712">
        <v>9.0436450436296459E-2</v>
      </c>
      <c r="X1478" s="97">
        <v>0.10946539156286783</v>
      </c>
      <c r="Y1478" s="712">
        <v>0.53322003138015472</v>
      </c>
      <c r="Z1478" s="97">
        <v>0.17190849161869926</v>
      </c>
      <c r="AA1478" s="712">
        <v>0.74073857327808645</v>
      </c>
      <c r="AB1478" s="97">
        <v>7.2115491164145326E-2</v>
      </c>
      <c r="AC1478" s="713">
        <v>-1.6684990326653504</v>
      </c>
      <c r="AD1478" s="1058">
        <v>26450646000164</v>
      </c>
      <c r="AE1478" s="1179" t="s">
        <v>1946</v>
      </c>
      <c r="AF1478" s="1059" t="s">
        <v>1725</v>
      </c>
      <c r="AG1478" s="96" t="s">
        <v>1428</v>
      </c>
      <c r="AH1478" s="96" t="s">
        <v>1730</v>
      </c>
      <c r="AI1478" s="96">
        <v>25000</v>
      </c>
      <c r="AJ1478" s="96">
        <v>10000</v>
      </c>
      <c r="AK1478" s="96">
        <v>20000</v>
      </c>
      <c r="AL1478" s="97">
        <v>1.4499999999999999E-2</v>
      </c>
      <c r="AM1478" s="97">
        <v>0.2</v>
      </c>
      <c r="AN1478" s="712" t="s">
        <v>64</v>
      </c>
      <c r="AO1478" s="1173" t="s">
        <v>34</v>
      </c>
      <c r="AP1478" s="1179" t="s">
        <v>1742</v>
      </c>
      <c r="AQ1478" s="719" t="s">
        <v>668</v>
      </c>
      <c r="AR1478" s="97">
        <v>2.8999999999999998E-3</v>
      </c>
      <c r="AS1478" s="97">
        <v>2.8999999999999998E-3</v>
      </c>
      <c r="AT1478" s="97" t="s">
        <v>1414</v>
      </c>
      <c r="AU1478" s="97" t="s">
        <v>2724</v>
      </c>
    </row>
    <row r="1479" spans="2:47" ht="18.75">
      <c r="B1479" s="1171" t="s">
        <v>25</v>
      </c>
      <c r="C1479" s="611">
        <v>38954217000103</v>
      </c>
      <c r="D1479" s="1171" t="s">
        <v>14</v>
      </c>
      <c r="E1479" s="1171" t="s">
        <v>614</v>
      </c>
      <c r="F1479" s="1171" t="s">
        <v>1414</v>
      </c>
      <c r="G1479" s="1173" t="s">
        <v>1414</v>
      </c>
      <c r="H1479" s="1173" t="s">
        <v>1337</v>
      </c>
      <c r="I1479" s="1173" t="s">
        <v>34</v>
      </c>
      <c r="J1479" s="1173" t="s">
        <v>608</v>
      </c>
      <c r="K1479" s="1173" t="s">
        <v>48</v>
      </c>
      <c r="L1479" s="1056" t="s">
        <v>1338</v>
      </c>
      <c r="M1479" s="1056" t="s">
        <v>34</v>
      </c>
      <c r="N1479" s="1173" t="s">
        <v>3349</v>
      </c>
      <c r="O1479" s="1173" t="s">
        <v>1320</v>
      </c>
      <c r="P1479" s="757">
        <v>44128</v>
      </c>
      <c r="Q1479" s="92">
        <v>86.11507211</v>
      </c>
      <c r="R1479" s="92">
        <v>110.25280886353421</v>
      </c>
      <c r="S1479" s="1057">
        <v>32</v>
      </c>
      <c r="T1479" s="97">
        <v>-6.6116785465924921E-2</v>
      </c>
      <c r="U1479" s="712">
        <v>-2.0341527342483023</v>
      </c>
      <c r="V1479" s="97">
        <v>-0.12930152361263503</v>
      </c>
      <c r="W1479" s="712">
        <v>-0.97742212439295317</v>
      </c>
      <c r="X1479" s="97">
        <v>-7.4156682534656126E-2</v>
      </c>
      <c r="Y1479" s="712">
        <v>-0.36122675873742222</v>
      </c>
      <c r="Z1479" s="97"/>
      <c r="AA1479" s="712"/>
      <c r="AB1479" s="97">
        <v>0.22320443031524381</v>
      </c>
      <c r="AC1479" s="713">
        <v>-1.1719742118190988</v>
      </c>
      <c r="AD1479" s="1058">
        <v>38948845000186</v>
      </c>
      <c r="AE1479" s="1179" t="s">
        <v>2026</v>
      </c>
      <c r="AF1479" s="1059" t="s">
        <v>1741</v>
      </c>
      <c r="AG1479" s="96" t="s">
        <v>1427</v>
      </c>
      <c r="AH1479" s="96" t="s">
        <v>1730</v>
      </c>
      <c r="AI1479" s="96">
        <v>1000</v>
      </c>
      <c r="AJ1479" s="96">
        <v>0</v>
      </c>
      <c r="AK1479" s="96">
        <v>1000</v>
      </c>
      <c r="AL1479" s="97">
        <v>1.8500000000000003E-2</v>
      </c>
      <c r="AM1479" s="97">
        <v>0.2</v>
      </c>
      <c r="AN1479" s="712" t="s">
        <v>34</v>
      </c>
      <c r="AO1479" s="1173" t="s">
        <v>34</v>
      </c>
      <c r="AP1479" s="1179" t="s">
        <v>1742</v>
      </c>
      <c r="AQ1479" s="719" t="s">
        <v>668</v>
      </c>
      <c r="AR1479" s="97">
        <v>4.9333333333333304E-3</v>
      </c>
      <c r="AS1479" s="97">
        <v>4.9333333333333304E-3</v>
      </c>
      <c r="AT1479" s="97" t="s">
        <v>1414</v>
      </c>
      <c r="AU1479" s="97" t="s">
        <v>2724</v>
      </c>
    </row>
    <row r="1480" spans="2:47" ht="18.75">
      <c r="B1480" s="1171" t="s">
        <v>19</v>
      </c>
      <c r="C1480" s="611">
        <v>37310657000165</v>
      </c>
      <c r="D1480" s="1171" t="s">
        <v>11</v>
      </c>
      <c r="E1480" s="1171" t="s">
        <v>620</v>
      </c>
      <c r="F1480" s="1171" t="s">
        <v>663</v>
      </c>
      <c r="G1480" s="1173" t="s">
        <v>738</v>
      </c>
      <c r="H1480" s="1173" t="s">
        <v>34</v>
      </c>
      <c r="I1480" s="1173" t="s">
        <v>1414</v>
      </c>
      <c r="J1480" s="1173" t="s">
        <v>608</v>
      </c>
      <c r="K1480" s="1173" t="s">
        <v>48</v>
      </c>
      <c r="L1480" s="1056" t="s">
        <v>1338</v>
      </c>
      <c r="M1480" s="1056" t="s">
        <v>34</v>
      </c>
      <c r="N1480" s="1173" t="s">
        <v>3360</v>
      </c>
      <c r="O1480" s="1173" t="s">
        <v>1320</v>
      </c>
      <c r="P1480" s="757">
        <v>44045</v>
      </c>
      <c r="Q1480" s="92">
        <v>1615.2829553199999</v>
      </c>
      <c r="R1480" s="92">
        <v>1336.8639204783146</v>
      </c>
      <c r="S1480" s="1057">
        <v>31</v>
      </c>
      <c r="T1480" s="97">
        <v>1.4798961822066303E-2</v>
      </c>
      <c r="U1480" s="712">
        <v>0.45530569041211155</v>
      </c>
      <c r="V1480" s="97">
        <v>0.12942524506441133</v>
      </c>
      <c r="W1480" s="712">
        <v>0.97835736537735529</v>
      </c>
      <c r="X1480" s="97">
        <v>0.23168649965523946</v>
      </c>
      <c r="Y1480" s="712">
        <v>1.1285748020695103</v>
      </c>
      <c r="Z1480" s="97"/>
      <c r="AA1480" s="712"/>
      <c r="AB1480" s="97">
        <v>9.1927659663747514E-3</v>
      </c>
      <c r="AC1480" s="713">
        <v>-0.31144789573290516</v>
      </c>
      <c r="AD1480" s="1058">
        <v>37322048000126</v>
      </c>
      <c r="AE1480" s="1179" t="s">
        <v>2019</v>
      </c>
      <c r="AF1480" s="1059" t="s">
        <v>1765</v>
      </c>
      <c r="AG1480" s="96" t="s">
        <v>719</v>
      </c>
      <c r="AH1480" s="96" t="s">
        <v>1730</v>
      </c>
      <c r="AI1480" s="96">
        <v>1000</v>
      </c>
      <c r="AJ1480" s="96">
        <v>100</v>
      </c>
      <c r="AK1480" s="96">
        <v>1000</v>
      </c>
      <c r="AL1480" s="97">
        <v>8.0000000000000002E-3</v>
      </c>
      <c r="AM1480" s="97">
        <v>0.2</v>
      </c>
      <c r="AN1480" s="712" t="s">
        <v>64</v>
      </c>
      <c r="AO1480" s="1173" t="s">
        <v>34</v>
      </c>
      <c r="AP1480" s="1179" t="s">
        <v>1742</v>
      </c>
      <c r="AQ1480" s="719" t="s">
        <v>688</v>
      </c>
      <c r="AR1480" s="97">
        <v>1.55293333333333E-3</v>
      </c>
      <c r="AS1480" s="97">
        <v>1.55293333333333E-3</v>
      </c>
      <c r="AT1480" s="97" t="s">
        <v>1414</v>
      </c>
      <c r="AU1480" s="97" t="s">
        <v>2724</v>
      </c>
    </row>
    <row r="1481" spans="2:47" ht="18.75">
      <c r="B1481" s="1171" t="s">
        <v>606</v>
      </c>
      <c r="C1481" s="611">
        <v>41545099000194</v>
      </c>
      <c r="D1481" s="1171" t="s">
        <v>11</v>
      </c>
      <c r="E1481" s="1171" t="s">
        <v>620</v>
      </c>
      <c r="F1481" s="1171" t="s">
        <v>663</v>
      </c>
      <c r="G1481" s="1173" t="s">
        <v>738</v>
      </c>
      <c r="H1481" s="1173" t="s">
        <v>34</v>
      </c>
      <c r="I1481" s="1173" t="s">
        <v>1414</v>
      </c>
      <c r="J1481" s="1173" t="s">
        <v>608</v>
      </c>
      <c r="K1481" s="1173" t="s">
        <v>48</v>
      </c>
      <c r="L1481" s="1056" t="s">
        <v>1338</v>
      </c>
      <c r="M1481" s="1056" t="s">
        <v>34</v>
      </c>
      <c r="N1481" s="1173" t="s">
        <v>3369</v>
      </c>
      <c r="O1481" s="1173" t="s">
        <v>1320</v>
      </c>
      <c r="P1481" s="757">
        <v>44349</v>
      </c>
      <c r="Q1481" s="92">
        <v>215.46576035999999</v>
      </c>
      <c r="R1481" s="92">
        <v>179.45534819927994</v>
      </c>
      <c r="S1481" s="1057">
        <v>121</v>
      </c>
      <c r="T1481" s="97">
        <v>-8.2581773270752334E-3</v>
      </c>
      <c r="U1481" s="712">
        <v>-0.25407154735970838</v>
      </c>
      <c r="V1481" s="97">
        <v>0.1122731273375881</v>
      </c>
      <c r="W1481" s="712">
        <v>0.84870027489623912</v>
      </c>
      <c r="X1481" s="97"/>
      <c r="Y1481" s="712"/>
      <c r="Z1481" s="97"/>
      <c r="AA1481" s="712"/>
      <c r="AB1481" s="97">
        <v>1.5803670373781636E-2</v>
      </c>
      <c r="AC1481" s="713">
        <v>-1.2664896742101761</v>
      </c>
      <c r="AD1481" s="1058">
        <v>41545043000130</v>
      </c>
      <c r="AE1481" s="1179" t="s">
        <v>2019</v>
      </c>
      <c r="AF1481" s="1059" t="s">
        <v>1765</v>
      </c>
      <c r="AG1481" s="96" t="s">
        <v>719</v>
      </c>
      <c r="AH1481" s="96" t="s">
        <v>1726</v>
      </c>
      <c r="AI1481" s="96">
        <v>5000</v>
      </c>
      <c r="AJ1481" s="96">
        <v>1000</v>
      </c>
      <c r="AK1481" s="96">
        <v>5000</v>
      </c>
      <c r="AL1481" s="97">
        <v>1.1599999999999999E-2</v>
      </c>
      <c r="AM1481" s="97">
        <v>0.2</v>
      </c>
      <c r="AN1481" s="712" t="s">
        <v>64</v>
      </c>
      <c r="AO1481" s="1173" t="s">
        <v>34</v>
      </c>
      <c r="AP1481" s="1179" t="s">
        <v>1742</v>
      </c>
      <c r="AQ1481" s="719" t="s">
        <v>688</v>
      </c>
      <c r="AR1481" s="97">
        <v>2.37026666666667E-3</v>
      </c>
      <c r="AS1481" s="97">
        <v>2.37026666666667E-3</v>
      </c>
      <c r="AT1481" s="97" t="s">
        <v>1414</v>
      </c>
      <c r="AU1481" s="97" t="s">
        <v>2724</v>
      </c>
    </row>
    <row r="1482" spans="2:47" ht="18.75">
      <c r="B1482" s="1171" t="s">
        <v>978</v>
      </c>
      <c r="C1482" s="611">
        <v>7900255000150</v>
      </c>
      <c r="D1482" s="1171" t="s">
        <v>11</v>
      </c>
      <c r="E1482" s="1171" t="s">
        <v>620</v>
      </c>
      <c r="F1482" s="1171" t="s">
        <v>663</v>
      </c>
      <c r="G1482" s="1173" t="s">
        <v>738</v>
      </c>
      <c r="H1482" s="1173" t="s">
        <v>34</v>
      </c>
      <c r="I1482" s="1173" t="s">
        <v>1414</v>
      </c>
      <c r="J1482" s="1173" t="s">
        <v>608</v>
      </c>
      <c r="K1482" s="1173" t="s">
        <v>48</v>
      </c>
      <c r="L1482" s="1056" t="s">
        <v>1338</v>
      </c>
      <c r="M1482" s="1056" t="s">
        <v>1411</v>
      </c>
      <c r="N1482" s="1173" t="s">
        <v>3370</v>
      </c>
      <c r="O1482" s="1173" t="s">
        <v>1323</v>
      </c>
      <c r="P1482" s="757">
        <v>38856</v>
      </c>
      <c r="Q1482" s="92">
        <v>604.78354200000001</v>
      </c>
      <c r="R1482" s="92">
        <v>903.25674690612243</v>
      </c>
      <c r="S1482" s="1057">
        <v>1</v>
      </c>
      <c r="T1482" s="97">
        <v>1.0414988820873772E-2</v>
      </c>
      <c r="U1482" s="712">
        <v>0.32042813088764727</v>
      </c>
      <c r="V1482" s="97">
        <v>0.11504618003299028</v>
      </c>
      <c r="W1482" s="712">
        <v>0.86966246451987905</v>
      </c>
      <c r="X1482" s="97">
        <v>0.20258282798713734</v>
      </c>
      <c r="Y1482" s="712">
        <v>0.9868070661798477</v>
      </c>
      <c r="Z1482" s="97">
        <v>0.26256735079790494</v>
      </c>
      <c r="AA1482" s="712">
        <v>1.1313796252185309</v>
      </c>
      <c r="AB1482" s="97">
        <v>8.0332629625566049E-3</v>
      </c>
      <c r="AC1482" s="713">
        <v>-2.1463423677252798</v>
      </c>
      <c r="AD1482" s="1058">
        <v>0</v>
      </c>
      <c r="AE1482" s="1179" t="s">
        <v>1771</v>
      </c>
      <c r="AF1482" s="1059" t="s">
        <v>1765</v>
      </c>
      <c r="AG1482" s="96" t="s">
        <v>719</v>
      </c>
      <c r="AH1482" s="96" t="s">
        <v>1730</v>
      </c>
      <c r="AI1482" s="96">
        <v>20000</v>
      </c>
      <c r="AJ1482" s="96">
        <v>0</v>
      </c>
      <c r="AK1482" s="96">
        <v>20000</v>
      </c>
      <c r="AL1482" s="97">
        <v>3.4999999999999996E-3</v>
      </c>
      <c r="AM1482" s="97">
        <v>0</v>
      </c>
      <c r="AN1482" s="712" t="s">
        <v>64</v>
      </c>
      <c r="AO1482" s="1173" t="s">
        <v>34</v>
      </c>
      <c r="AP1482" s="1179" t="s">
        <v>1731</v>
      </c>
      <c r="AQ1482" s="719" t="s">
        <v>677</v>
      </c>
      <c r="AR1482" s="97">
        <v>8.7500000000000002E-4</v>
      </c>
      <c r="AS1482" s="97">
        <v>8.7500000000000002E-4</v>
      </c>
      <c r="AT1482" s="97" t="s">
        <v>1414</v>
      </c>
      <c r="AU1482" s="97" t="s">
        <v>2724</v>
      </c>
    </row>
    <row r="1483" spans="2:47" ht="18.75">
      <c r="B1483" s="1171" t="s">
        <v>582</v>
      </c>
      <c r="C1483" s="611">
        <v>41063334000191</v>
      </c>
      <c r="D1483" s="1171" t="s">
        <v>14</v>
      </c>
      <c r="E1483" s="1171" t="s">
        <v>607</v>
      </c>
      <c r="F1483" s="1171" t="s">
        <v>672</v>
      </c>
      <c r="G1483" s="1173" t="s">
        <v>1414</v>
      </c>
      <c r="H1483" s="1173" t="s">
        <v>34</v>
      </c>
      <c r="I1483" s="1173" t="s">
        <v>34</v>
      </c>
      <c r="J1483" s="1173" t="s">
        <v>612</v>
      </c>
      <c r="K1483" s="1173" t="s">
        <v>49</v>
      </c>
      <c r="L1483" s="1056" t="s">
        <v>1338</v>
      </c>
      <c r="M1483" s="1056" t="s">
        <v>34</v>
      </c>
      <c r="N1483" s="1173" t="s">
        <v>3395</v>
      </c>
      <c r="O1483" s="1173" t="s">
        <v>1320</v>
      </c>
      <c r="P1483" s="757">
        <v>44366</v>
      </c>
      <c r="Q1483" s="92">
        <v>4.1017071700000001</v>
      </c>
      <c r="R1483" s="92">
        <v>4.0548603064000037</v>
      </c>
      <c r="S1483" s="1057">
        <v>5</v>
      </c>
      <c r="T1483" s="97">
        <v>-2.4653754175167908E-3</v>
      </c>
      <c r="U1483" s="712">
        <v>-7.5849878531601037E-2</v>
      </c>
      <c r="V1483" s="97">
        <v>3.4678244774617673E-2</v>
      </c>
      <c r="W1483" s="712">
        <v>0.26214140971277361</v>
      </c>
      <c r="X1483" s="97"/>
      <c r="Y1483" s="712"/>
      <c r="Z1483" s="97"/>
      <c r="AA1483" s="712"/>
      <c r="AB1483" s="97">
        <v>0.28965444165390236</v>
      </c>
      <c r="AC1483" s="713">
        <v>-0.33698798937327151</v>
      </c>
      <c r="AD1483" s="1058">
        <v>42115133000153</v>
      </c>
      <c r="AE1483" s="1179" t="s">
        <v>1743</v>
      </c>
      <c r="AF1483" s="1059" t="s">
        <v>1741</v>
      </c>
      <c r="AG1483" s="96" t="s">
        <v>1427</v>
      </c>
      <c r="AH1483" s="96" t="s">
        <v>1726</v>
      </c>
      <c r="AI1483" s="96">
        <v>5000</v>
      </c>
      <c r="AJ1483" s="96">
        <v>5000</v>
      </c>
      <c r="AK1483" s="96">
        <v>5000</v>
      </c>
      <c r="AL1483" s="97">
        <v>0.01</v>
      </c>
      <c r="AM1483" s="97">
        <v>0</v>
      </c>
      <c r="AN1483" s="712" t="s">
        <v>34</v>
      </c>
      <c r="AO1483" s="1173" t="s">
        <v>34</v>
      </c>
      <c r="AP1483" s="1179" t="s">
        <v>1727</v>
      </c>
      <c r="AQ1483" s="719" t="s">
        <v>687</v>
      </c>
      <c r="AR1483" s="97">
        <v>8.0000000000000002E-3</v>
      </c>
      <c r="AS1483" s="97">
        <v>8.0000000000000002E-3</v>
      </c>
      <c r="AT1483" s="97" t="s">
        <v>1414</v>
      </c>
      <c r="AU1483" s="97" t="s">
        <v>2724</v>
      </c>
    </row>
    <row r="1484" spans="2:47" ht="18.75">
      <c r="B1484" s="1171" t="s">
        <v>990</v>
      </c>
      <c r="C1484" s="611">
        <v>35939847000110</v>
      </c>
      <c r="D1484" s="1171" t="s">
        <v>14</v>
      </c>
      <c r="E1484" s="1171" t="s">
        <v>607</v>
      </c>
      <c r="F1484" s="1171" t="s">
        <v>1414</v>
      </c>
      <c r="G1484" s="1173" t="s">
        <v>1414</v>
      </c>
      <c r="H1484" s="1173" t="s">
        <v>34</v>
      </c>
      <c r="I1484" s="1173" t="s">
        <v>34</v>
      </c>
      <c r="J1484" s="1173" t="s">
        <v>611</v>
      </c>
      <c r="K1484" s="1173" t="s">
        <v>49</v>
      </c>
      <c r="L1484" s="1056" t="s">
        <v>1338</v>
      </c>
      <c r="M1484" s="1056" t="s">
        <v>1411</v>
      </c>
      <c r="N1484" s="1173" t="s">
        <v>3397</v>
      </c>
      <c r="O1484" s="1173" t="s">
        <v>1320</v>
      </c>
      <c r="P1484" s="757">
        <v>43919</v>
      </c>
      <c r="Q1484" s="92">
        <v>65.900209430000004</v>
      </c>
      <c r="R1484" s="92">
        <v>87.529595775101271</v>
      </c>
      <c r="S1484" s="1057">
        <v>14</v>
      </c>
      <c r="T1484" s="97">
        <v>1.752111224363917E-3</v>
      </c>
      <c r="U1484" s="712">
        <v>5.390555231369859E-2</v>
      </c>
      <c r="V1484" s="97">
        <v>-0.14421640881748954</v>
      </c>
      <c r="W1484" s="712">
        <v>-1.0901674221643816</v>
      </c>
      <c r="X1484" s="97">
        <v>-0.2854924184661074</v>
      </c>
      <c r="Y1484" s="712">
        <v>-1.3906703676829735</v>
      </c>
      <c r="Z1484" s="97">
        <v>0.28899329165906051</v>
      </c>
      <c r="AA1484" s="712">
        <v>1.2452466805728473</v>
      </c>
      <c r="AB1484" s="97">
        <v>0.25881611273349658</v>
      </c>
      <c r="AC1484" s="713">
        <v>-1.0683443104750234</v>
      </c>
      <c r="AD1484" s="1058">
        <v>35916505000185</v>
      </c>
      <c r="AE1484" s="1179" t="s">
        <v>1724</v>
      </c>
      <c r="AF1484" s="1059" t="s">
        <v>1725</v>
      </c>
      <c r="AG1484" s="96" t="s">
        <v>1428</v>
      </c>
      <c r="AH1484" s="96" t="s">
        <v>1730</v>
      </c>
      <c r="AI1484" s="96">
        <v>20000</v>
      </c>
      <c r="AJ1484" s="96">
        <v>5000</v>
      </c>
      <c r="AK1484" s="96">
        <v>0</v>
      </c>
      <c r="AL1484" s="97">
        <v>1.4999999999999999E-2</v>
      </c>
      <c r="AM1484" s="97">
        <v>0.15</v>
      </c>
      <c r="AN1484" s="712" t="s">
        <v>34</v>
      </c>
      <c r="AO1484" s="1173" t="s">
        <v>34</v>
      </c>
      <c r="AP1484" s="1179" t="s">
        <v>1727</v>
      </c>
      <c r="AQ1484" s="719" t="s">
        <v>659</v>
      </c>
      <c r="AR1484" s="97">
        <v>2.5000000000000001E-3</v>
      </c>
      <c r="AS1484" s="97">
        <v>2.5000000000000001E-3</v>
      </c>
      <c r="AT1484" s="97" t="s">
        <v>1414</v>
      </c>
      <c r="AU1484" s="97" t="s">
        <v>2724</v>
      </c>
    </row>
    <row r="1485" spans="2:47" ht="18.75">
      <c r="B1485" s="1171" t="s">
        <v>991</v>
      </c>
      <c r="C1485" s="611">
        <v>29544764000120</v>
      </c>
      <c r="D1485" s="1171" t="s">
        <v>14</v>
      </c>
      <c r="E1485" s="1171" t="s">
        <v>607</v>
      </c>
      <c r="F1485" s="1171" t="s">
        <v>1414</v>
      </c>
      <c r="G1485" s="1173" t="s">
        <v>1414</v>
      </c>
      <c r="H1485" s="1173" t="s">
        <v>34</v>
      </c>
      <c r="I1485" s="1173" t="s">
        <v>34</v>
      </c>
      <c r="J1485" s="1173" t="s">
        <v>611</v>
      </c>
      <c r="K1485" s="1173" t="s">
        <v>48</v>
      </c>
      <c r="L1485" s="1056" t="s">
        <v>1338</v>
      </c>
      <c r="M1485" s="1056" t="s">
        <v>1411</v>
      </c>
      <c r="N1485" s="1173" t="s">
        <v>3398</v>
      </c>
      <c r="O1485" s="1173" t="s">
        <v>1320</v>
      </c>
      <c r="P1485" s="757">
        <v>33059</v>
      </c>
      <c r="Q1485" s="92">
        <v>371.24231600000002</v>
      </c>
      <c r="R1485" s="92">
        <v>404.82600958064506</v>
      </c>
      <c r="S1485" s="1057">
        <v>32</v>
      </c>
      <c r="T1485" s="97">
        <v>-9.4421993964103335E-3</v>
      </c>
      <c r="U1485" s="712">
        <v>-0.29049923683032858</v>
      </c>
      <c r="V1485" s="97">
        <v>-0.20548611465138933</v>
      </c>
      <c r="W1485" s="712">
        <v>-1.5533202479308501</v>
      </c>
      <c r="X1485" s="97">
        <v>-0.22555828757971286</v>
      </c>
      <c r="Y1485" s="712">
        <v>-1.0987234911797132</v>
      </c>
      <c r="Z1485" s="97">
        <v>0.25077323775461458</v>
      </c>
      <c r="AA1485" s="712">
        <v>1.0805598292532159</v>
      </c>
      <c r="AB1485" s="97">
        <v>0.20741092442524828</v>
      </c>
      <c r="AC1485" s="713">
        <v>-1.6285276596109497</v>
      </c>
      <c r="AD1485" s="1058">
        <v>11435298000189</v>
      </c>
      <c r="AE1485" s="1179" t="s">
        <v>1724</v>
      </c>
      <c r="AF1485" s="1059" t="s">
        <v>1725</v>
      </c>
      <c r="AG1485" s="96" t="s">
        <v>1428</v>
      </c>
      <c r="AH1485" s="96" t="s">
        <v>1726</v>
      </c>
      <c r="AI1485" s="96">
        <v>20000</v>
      </c>
      <c r="AJ1485" s="96">
        <v>5000</v>
      </c>
      <c r="AK1485" s="96">
        <v>0</v>
      </c>
      <c r="AL1485" s="97">
        <v>2.5000000000000001E-2</v>
      </c>
      <c r="AM1485" s="97">
        <v>0.2</v>
      </c>
      <c r="AN1485" s="712" t="s">
        <v>2138</v>
      </c>
      <c r="AO1485" s="1173" t="s">
        <v>34</v>
      </c>
      <c r="AP1485" s="1179" t="s">
        <v>1727</v>
      </c>
      <c r="AQ1485" s="719" t="s">
        <v>659</v>
      </c>
      <c r="AR1485" s="97">
        <v>3.3340000000000002E-3</v>
      </c>
      <c r="AS1485" s="97">
        <v>3.3340000000000002E-3</v>
      </c>
      <c r="AT1485" s="97" t="s">
        <v>1414</v>
      </c>
      <c r="AU1485" s="97" t="s">
        <v>2724</v>
      </c>
    </row>
    <row r="1486" spans="2:47" ht="18.75">
      <c r="B1486" s="1171" t="s">
        <v>1001</v>
      </c>
      <c r="C1486" s="611">
        <v>29993579000112</v>
      </c>
      <c r="D1486" s="1171" t="s">
        <v>13</v>
      </c>
      <c r="E1486" s="1171" t="s">
        <v>615</v>
      </c>
      <c r="F1486" s="1171" t="s">
        <v>619</v>
      </c>
      <c r="G1486" s="1173" t="s">
        <v>34</v>
      </c>
      <c r="H1486" s="1173" t="s">
        <v>1336</v>
      </c>
      <c r="I1486" s="1173" t="s">
        <v>34</v>
      </c>
      <c r="J1486" s="1173" t="s">
        <v>611</v>
      </c>
      <c r="K1486" s="1173" t="s">
        <v>48</v>
      </c>
      <c r="L1486" s="1056" t="s">
        <v>1338</v>
      </c>
      <c r="M1486" s="1056" t="s">
        <v>34</v>
      </c>
      <c r="N1486" s="1173" t="s">
        <v>3408</v>
      </c>
      <c r="O1486" s="1173" t="s">
        <v>1320</v>
      </c>
      <c r="P1486" s="757">
        <v>43483</v>
      </c>
      <c r="Q1486" s="92">
        <v>14.51217014</v>
      </c>
      <c r="R1486" s="92">
        <v>11.047854100121464</v>
      </c>
      <c r="S1486" s="1057">
        <v>22</v>
      </c>
      <c r="T1486" s="97">
        <v>1.502695556653344E-2</v>
      </c>
      <c r="U1486" s="712">
        <v>0.46232015875674021</v>
      </c>
      <c r="V1486" s="97">
        <v>0.11352774142407207</v>
      </c>
      <c r="W1486" s="712">
        <v>0.85818421237386888</v>
      </c>
      <c r="X1486" s="97">
        <v>0.21324224190557639</v>
      </c>
      <c r="Y1486" s="712">
        <v>1.0387304452765171</v>
      </c>
      <c r="Z1486" s="97">
        <v>0.29731217910544738</v>
      </c>
      <c r="AA1486" s="712">
        <v>1.2810920350418136</v>
      </c>
      <c r="AB1486" s="97">
        <v>2.3852479504500514E-2</v>
      </c>
      <c r="AC1486" s="713">
        <v>-0.78652499221273731</v>
      </c>
      <c r="AD1486" s="1058">
        <v>35825021000120</v>
      </c>
      <c r="AE1486" s="1179" t="s">
        <v>1811</v>
      </c>
      <c r="AF1486" s="1059" t="s">
        <v>1763</v>
      </c>
      <c r="AG1486" s="96" t="s">
        <v>59</v>
      </c>
      <c r="AH1486" s="96" t="s">
        <v>1730</v>
      </c>
      <c r="AI1486" s="96">
        <v>500</v>
      </c>
      <c r="AJ1486" s="96">
        <v>1</v>
      </c>
      <c r="AK1486" s="96">
        <v>500</v>
      </c>
      <c r="AL1486" s="97">
        <v>0</v>
      </c>
      <c r="AM1486" s="97">
        <v>0</v>
      </c>
      <c r="AN1486" s="712" t="s">
        <v>64</v>
      </c>
      <c r="AO1486" s="1173" t="s">
        <v>34</v>
      </c>
      <c r="AP1486" s="1179" t="s">
        <v>1742</v>
      </c>
      <c r="AQ1486" s="719" t="s">
        <v>686</v>
      </c>
      <c r="AR1486" s="97">
        <v>4.6666666666666697E-3</v>
      </c>
      <c r="AS1486" s="97">
        <v>4.6666666666666697E-3</v>
      </c>
      <c r="AT1486" s="97" t="s">
        <v>1414</v>
      </c>
      <c r="AU1486" s="97" t="s">
        <v>2724</v>
      </c>
    </row>
    <row r="1487" spans="2:47" ht="18.75">
      <c r="B1487" s="1171" t="s">
        <v>1002</v>
      </c>
      <c r="C1487" s="611">
        <v>37567202000120</v>
      </c>
      <c r="D1487" s="1171" t="s">
        <v>14</v>
      </c>
      <c r="E1487" s="1171" t="s">
        <v>614</v>
      </c>
      <c r="F1487" s="1171" t="s">
        <v>1414</v>
      </c>
      <c r="G1487" s="1173" t="s">
        <v>1414</v>
      </c>
      <c r="H1487" s="1173" t="s">
        <v>1336</v>
      </c>
      <c r="I1487" s="1173" t="s">
        <v>34</v>
      </c>
      <c r="J1487" s="1173" t="s">
        <v>608</v>
      </c>
      <c r="K1487" s="1173" t="s">
        <v>48</v>
      </c>
      <c r="L1487" s="1056" t="s">
        <v>1338</v>
      </c>
      <c r="M1487" s="1056" t="s">
        <v>34</v>
      </c>
      <c r="N1487" s="1173" t="s">
        <v>3410</v>
      </c>
      <c r="O1487" s="1173" t="s">
        <v>1320</v>
      </c>
      <c r="P1487" s="757">
        <v>44044</v>
      </c>
      <c r="Q1487" s="92">
        <v>27.791671879999999</v>
      </c>
      <c r="R1487" s="92">
        <v>30.64684148910931</v>
      </c>
      <c r="S1487" s="1057">
        <v>23</v>
      </c>
      <c r="T1487" s="97">
        <v>1.6427024301850501E-2</v>
      </c>
      <c r="U1487" s="712">
        <v>0.50539475208445928</v>
      </c>
      <c r="V1487" s="97">
        <v>0.11137008764212841</v>
      </c>
      <c r="W1487" s="712">
        <v>0.84187397499747196</v>
      </c>
      <c r="X1487" s="97">
        <v>0.20464406874018048</v>
      </c>
      <c r="Y1487" s="712">
        <v>0.99684763556280653</v>
      </c>
      <c r="Z1487" s="97"/>
      <c r="AA1487" s="712"/>
      <c r="AB1487" s="97">
        <v>3.2448348110347143E-2</v>
      </c>
      <c r="AC1487" s="713">
        <v>-0.64466224805462402</v>
      </c>
      <c r="AD1487" s="1058">
        <v>37347996000116</v>
      </c>
      <c r="AE1487" s="1179" t="s">
        <v>1811</v>
      </c>
      <c r="AF1487" s="1059" t="s">
        <v>1763</v>
      </c>
      <c r="AG1487" s="96" t="s">
        <v>59</v>
      </c>
      <c r="AH1487" s="96" t="s">
        <v>1726</v>
      </c>
      <c r="AI1487" s="96">
        <v>100</v>
      </c>
      <c r="AJ1487" s="96">
        <v>0</v>
      </c>
      <c r="AK1487" s="96">
        <v>0</v>
      </c>
      <c r="AL1487" s="97">
        <v>0</v>
      </c>
      <c r="AM1487" s="97">
        <v>0</v>
      </c>
      <c r="AN1487" s="712" t="s">
        <v>2119</v>
      </c>
      <c r="AO1487" s="1173" t="s">
        <v>34</v>
      </c>
      <c r="AP1487" s="1179" t="s">
        <v>1742</v>
      </c>
      <c r="AQ1487" s="719" t="s">
        <v>668</v>
      </c>
      <c r="AR1487" s="97">
        <v>4.6666666666666697E-3</v>
      </c>
      <c r="AS1487" s="97">
        <v>4.6666666666666697E-3</v>
      </c>
      <c r="AT1487" s="97" t="s">
        <v>1414</v>
      </c>
      <c r="AU1487" s="97" t="s">
        <v>2724</v>
      </c>
    </row>
    <row r="1488" spans="2:47" ht="18.75">
      <c r="B1488" s="1171" t="s">
        <v>1007</v>
      </c>
      <c r="C1488" s="611">
        <v>20824446000148</v>
      </c>
      <c r="D1488" s="1171" t="s">
        <v>11</v>
      </c>
      <c r="E1488" s="1171" t="s">
        <v>620</v>
      </c>
      <c r="F1488" s="1171" t="s">
        <v>663</v>
      </c>
      <c r="G1488" s="1173" t="s">
        <v>738</v>
      </c>
      <c r="H1488" s="1173" t="s">
        <v>34</v>
      </c>
      <c r="I1488" s="1173" t="s">
        <v>1414</v>
      </c>
      <c r="J1488" s="1173" t="s">
        <v>608</v>
      </c>
      <c r="K1488" s="1173" t="s">
        <v>48</v>
      </c>
      <c r="L1488" s="1056" t="s">
        <v>1338</v>
      </c>
      <c r="M1488" s="1056" t="s">
        <v>1411</v>
      </c>
      <c r="N1488" s="1173" t="s">
        <v>3425</v>
      </c>
      <c r="O1488" s="1173" t="s">
        <v>1320</v>
      </c>
      <c r="P1488" s="757">
        <v>41994</v>
      </c>
      <c r="Q1488" s="92">
        <v>628.93396499999994</v>
      </c>
      <c r="R1488" s="92">
        <v>541.74314691199993</v>
      </c>
      <c r="S1488" s="1057">
        <v>46</v>
      </c>
      <c r="T1488" s="97">
        <v>1.3124879148605606E-2</v>
      </c>
      <c r="U1488" s="712">
        <v>0.40380076887697702</v>
      </c>
      <c r="V1488" s="97">
        <v>0.12496849125364018</v>
      </c>
      <c r="W1488" s="712">
        <v>0.9446676635400395</v>
      </c>
      <c r="X1488" s="97">
        <v>0.22323121716451455</v>
      </c>
      <c r="Y1488" s="712">
        <v>1.0873880312494097</v>
      </c>
      <c r="Z1488" s="97">
        <v>0.31740458455544895</v>
      </c>
      <c r="AA1488" s="712">
        <v>1.3676684432611974</v>
      </c>
      <c r="AB1488" s="97">
        <v>4.6000373971320316E-3</v>
      </c>
      <c r="AC1488" s="713">
        <v>-1.5912525910174768</v>
      </c>
      <c r="AD1488" s="1058">
        <v>20833920000106</v>
      </c>
      <c r="AE1488" s="1179" t="s">
        <v>1906</v>
      </c>
      <c r="AF1488" s="1059" t="s">
        <v>1725</v>
      </c>
      <c r="AG1488" s="96" t="s">
        <v>1428</v>
      </c>
      <c r="AH1488" s="96" t="s">
        <v>1730</v>
      </c>
      <c r="AI1488" s="96">
        <v>100000</v>
      </c>
      <c r="AJ1488" s="96">
        <v>50000</v>
      </c>
      <c r="AK1488" s="96">
        <v>100000</v>
      </c>
      <c r="AL1488" s="97">
        <v>6.0000000000000001E-3</v>
      </c>
      <c r="AM1488" s="97">
        <v>0.2</v>
      </c>
      <c r="AN1488" s="712" t="s">
        <v>2124</v>
      </c>
      <c r="AO1488" s="1173" t="s">
        <v>34</v>
      </c>
      <c r="AP1488" s="1179" t="s">
        <v>1731</v>
      </c>
      <c r="AQ1488" s="719" t="s">
        <v>675</v>
      </c>
      <c r="AR1488" s="97">
        <v>0</v>
      </c>
      <c r="AS1488" s="97">
        <v>0</v>
      </c>
      <c r="AT1488" s="97" t="s">
        <v>1414</v>
      </c>
      <c r="AU1488" s="97" t="s">
        <v>2724</v>
      </c>
    </row>
    <row r="1489" spans="2:47" ht="18.75">
      <c r="B1489" s="1171" t="s">
        <v>243</v>
      </c>
      <c r="C1489" s="611">
        <v>19488866000111</v>
      </c>
      <c r="D1489" s="1171" t="s">
        <v>11</v>
      </c>
      <c r="E1489" s="1171" t="s">
        <v>620</v>
      </c>
      <c r="F1489" s="1171" t="s">
        <v>663</v>
      </c>
      <c r="G1489" s="1173" t="s">
        <v>738</v>
      </c>
      <c r="H1489" s="1173" t="s">
        <v>34</v>
      </c>
      <c r="I1489" s="1173" t="s">
        <v>1414</v>
      </c>
      <c r="J1489" s="1173" t="s">
        <v>608</v>
      </c>
      <c r="K1489" s="1173" t="s">
        <v>48</v>
      </c>
      <c r="L1489" s="1056" t="s">
        <v>1338</v>
      </c>
      <c r="M1489" s="1056" t="s">
        <v>34</v>
      </c>
      <c r="N1489" s="1173" t="s">
        <v>3426</v>
      </c>
      <c r="O1489" s="1173" t="s">
        <v>1320</v>
      </c>
      <c r="P1489" s="757">
        <v>42553</v>
      </c>
      <c r="Q1489" s="92">
        <v>617.26804600000003</v>
      </c>
      <c r="R1489" s="92">
        <v>563.24538006425689</v>
      </c>
      <c r="S1489" s="1057">
        <v>76</v>
      </c>
      <c r="T1489" s="97">
        <v>1.2129992893544106E-2</v>
      </c>
      <c r="U1489" s="712">
        <v>0.37319204248869248</v>
      </c>
      <c r="V1489" s="97">
        <v>0.12370119637404886</v>
      </c>
      <c r="W1489" s="712">
        <v>0.93508786881810457</v>
      </c>
      <c r="X1489" s="97">
        <v>0.22701206435910493</v>
      </c>
      <c r="Y1489" s="712">
        <v>1.1058050252505247</v>
      </c>
      <c r="Z1489" s="97">
        <v>0.31756221601789236</v>
      </c>
      <c r="AA1489" s="712">
        <v>1.3683476633712373</v>
      </c>
      <c r="AB1489" s="97">
        <v>4.996431974888439E-3</v>
      </c>
      <c r="AC1489" s="713">
        <v>-1.7186496983673409</v>
      </c>
      <c r="AD1489" s="1058">
        <v>18990334000115</v>
      </c>
      <c r="AE1489" s="1179" t="s">
        <v>1906</v>
      </c>
      <c r="AF1489" s="1059" t="s">
        <v>1725</v>
      </c>
      <c r="AG1489" s="96" t="s">
        <v>1428</v>
      </c>
      <c r="AH1489" s="96" t="s">
        <v>1730</v>
      </c>
      <c r="AI1489" s="96">
        <v>100000</v>
      </c>
      <c r="AJ1489" s="96">
        <v>50000</v>
      </c>
      <c r="AK1489" s="96">
        <v>100000</v>
      </c>
      <c r="AL1489" s="97">
        <v>8.5000000000000006E-3</v>
      </c>
      <c r="AM1489" s="97">
        <v>0.2</v>
      </c>
      <c r="AN1489" s="712" t="s">
        <v>64</v>
      </c>
      <c r="AO1489" s="1173" t="s">
        <v>34</v>
      </c>
      <c r="AP1489" s="1179" t="s">
        <v>1742</v>
      </c>
      <c r="AQ1489" s="719" t="s">
        <v>671</v>
      </c>
      <c r="AR1489" s="97">
        <v>1E-3</v>
      </c>
      <c r="AS1489" s="97">
        <v>1E-3</v>
      </c>
      <c r="AT1489" s="97" t="s">
        <v>1414</v>
      </c>
      <c r="AU1489" s="97" t="s">
        <v>2724</v>
      </c>
    </row>
    <row r="1490" spans="2:47" ht="18.75">
      <c r="B1490" s="1171" t="s">
        <v>1009</v>
      </c>
      <c r="C1490" s="611">
        <v>32227355000104</v>
      </c>
      <c r="D1490" s="1171" t="s">
        <v>11</v>
      </c>
      <c r="E1490" s="1171" t="s">
        <v>620</v>
      </c>
      <c r="F1490" s="1171" t="s">
        <v>692</v>
      </c>
      <c r="G1490" s="1173" t="s">
        <v>738</v>
      </c>
      <c r="H1490" s="1173" t="s">
        <v>34</v>
      </c>
      <c r="I1490" s="1173" t="s">
        <v>1414</v>
      </c>
      <c r="J1490" s="1173" t="s">
        <v>608</v>
      </c>
      <c r="K1490" s="1173" t="s">
        <v>48</v>
      </c>
      <c r="L1490" s="1056" t="s">
        <v>1338</v>
      </c>
      <c r="M1490" s="1056" t="s">
        <v>34</v>
      </c>
      <c r="N1490" s="1173" t="s">
        <v>3428</v>
      </c>
      <c r="O1490" s="1173" t="s">
        <v>1320</v>
      </c>
      <c r="P1490" s="757">
        <v>43546</v>
      </c>
      <c r="Q1490" s="92">
        <v>9.3765261899999999</v>
      </c>
      <c r="R1490" s="92">
        <v>11.856721306169353</v>
      </c>
      <c r="S1490" s="1057">
        <v>46</v>
      </c>
      <c r="T1490" s="97">
        <v>-2.739140138034446E-3</v>
      </c>
      <c r="U1490" s="712">
        <v>-8.4272539295541432E-2</v>
      </c>
      <c r="V1490" s="97">
        <v>9.2323757130990503E-2</v>
      </c>
      <c r="W1490" s="712">
        <v>0.69789806264969512</v>
      </c>
      <c r="X1490" s="97">
        <v>0.17450963963193078</v>
      </c>
      <c r="Y1490" s="712">
        <v>0.8500589473270761</v>
      </c>
      <c r="Z1490" s="97">
        <v>0.25773310149081352</v>
      </c>
      <c r="AA1490" s="712">
        <v>1.1105492700633701</v>
      </c>
      <c r="AB1490" s="97">
        <v>1.574095765253699E-2</v>
      </c>
      <c r="AC1490" s="713">
        <v>-2.5388897188966246</v>
      </c>
      <c r="AD1490" s="1058">
        <v>32227954000128</v>
      </c>
      <c r="AE1490" s="1179" t="s">
        <v>1906</v>
      </c>
      <c r="AF1490" s="1059" t="s">
        <v>1725</v>
      </c>
      <c r="AG1490" s="96" t="s">
        <v>1428</v>
      </c>
      <c r="AH1490" s="96" t="s">
        <v>1726</v>
      </c>
      <c r="AI1490" s="96">
        <v>50000</v>
      </c>
      <c r="AJ1490" s="96">
        <v>10000</v>
      </c>
      <c r="AK1490" s="96">
        <v>50000</v>
      </c>
      <c r="AL1490" s="97">
        <v>0.02</v>
      </c>
      <c r="AM1490" s="97">
        <v>0.2</v>
      </c>
      <c r="AN1490" s="712" t="s">
        <v>64</v>
      </c>
      <c r="AO1490" s="1173" t="s">
        <v>34</v>
      </c>
      <c r="AP1490" s="1179" t="s">
        <v>1731</v>
      </c>
      <c r="AQ1490" s="719" t="s">
        <v>675</v>
      </c>
      <c r="AR1490" s="97">
        <v>8.1809999999999999E-4</v>
      </c>
      <c r="AS1490" s="97">
        <v>8.1809999999999999E-4</v>
      </c>
      <c r="AT1490" s="97" t="s">
        <v>1414</v>
      </c>
      <c r="AU1490" s="97" t="s">
        <v>2724</v>
      </c>
    </row>
    <row r="1491" spans="2:47" ht="18.75">
      <c r="B1491" s="1171" t="s">
        <v>247</v>
      </c>
      <c r="C1491" s="611">
        <v>11228311000129</v>
      </c>
      <c r="D1491" s="1171" t="s">
        <v>14</v>
      </c>
      <c r="E1491" s="1171" t="s">
        <v>607</v>
      </c>
      <c r="F1491" s="1171" t="s">
        <v>1414</v>
      </c>
      <c r="G1491" s="1173" t="s">
        <v>1414</v>
      </c>
      <c r="H1491" s="1173" t="s">
        <v>34</v>
      </c>
      <c r="I1491" s="1173" t="s">
        <v>34</v>
      </c>
      <c r="J1491" s="1173" t="s">
        <v>608</v>
      </c>
      <c r="K1491" s="1173" t="s">
        <v>48</v>
      </c>
      <c r="L1491" s="1056" t="s">
        <v>1338</v>
      </c>
      <c r="M1491" s="1056" t="s">
        <v>34</v>
      </c>
      <c r="N1491" s="1173" t="s">
        <v>3436</v>
      </c>
      <c r="O1491" s="1173" t="s">
        <v>1320</v>
      </c>
      <c r="P1491" s="757">
        <v>40149</v>
      </c>
      <c r="Q1491" s="92">
        <v>56.274625999999998</v>
      </c>
      <c r="R1491" s="92">
        <v>71.311636096385556</v>
      </c>
      <c r="S1491" s="1057">
        <v>32</v>
      </c>
      <c r="T1491" s="97">
        <v>-4.9868337924689143E-2</v>
      </c>
      <c r="U1491" s="712">
        <v>-1.5342520848083954</v>
      </c>
      <c r="V1491" s="97">
        <v>-0.15522634536481983</v>
      </c>
      <c r="W1491" s="712">
        <v>-1.1733942494194289</v>
      </c>
      <c r="X1491" s="97">
        <v>-0.19713525841373081</v>
      </c>
      <c r="Y1491" s="712">
        <v>-0.96027125264640634</v>
      </c>
      <c r="Z1491" s="97">
        <v>0.39637308956258743</v>
      </c>
      <c r="AA1491" s="712">
        <v>1.7079367870881896</v>
      </c>
      <c r="AB1491" s="97">
        <v>0.24437690049336558</v>
      </c>
      <c r="AC1491" s="713">
        <v>-1.1765214202527672</v>
      </c>
      <c r="AD1491" s="1058">
        <v>11228490000102</v>
      </c>
      <c r="AE1491" s="1179" t="s">
        <v>1752</v>
      </c>
      <c r="AF1491" s="1059" t="s">
        <v>1725</v>
      </c>
      <c r="AG1491" s="96" t="s">
        <v>1428</v>
      </c>
      <c r="AH1491" s="96" t="s">
        <v>1730</v>
      </c>
      <c r="AI1491" s="96">
        <v>100000</v>
      </c>
      <c r="AJ1491" s="96">
        <v>50000</v>
      </c>
      <c r="AK1491" s="96">
        <v>100000</v>
      </c>
      <c r="AL1491" s="97">
        <v>2.6000000000000002E-2</v>
      </c>
      <c r="AM1491" s="97">
        <v>0</v>
      </c>
      <c r="AN1491" s="712" t="s">
        <v>2124</v>
      </c>
      <c r="AO1491" s="1173" t="s">
        <v>34</v>
      </c>
      <c r="AP1491" s="1179" t="s">
        <v>1727</v>
      </c>
      <c r="AQ1491" s="719" t="s">
        <v>659</v>
      </c>
      <c r="AR1491" s="97">
        <v>5.1999999999999998E-3</v>
      </c>
      <c r="AS1491" s="97">
        <v>5.1999999999999998E-3</v>
      </c>
      <c r="AT1491" s="97" t="s">
        <v>1414</v>
      </c>
      <c r="AU1491" s="97" t="s">
        <v>2724</v>
      </c>
    </row>
    <row r="1492" spans="2:47" ht="18.75">
      <c r="B1492" s="1171" t="s">
        <v>249</v>
      </c>
      <c r="C1492" s="611">
        <v>21946695000179</v>
      </c>
      <c r="D1492" s="1171" t="s">
        <v>11</v>
      </c>
      <c r="E1492" s="1171" t="s">
        <v>620</v>
      </c>
      <c r="F1492" s="1171" t="s">
        <v>663</v>
      </c>
      <c r="G1492" s="1173" t="s">
        <v>738</v>
      </c>
      <c r="H1492" s="1173" t="s">
        <v>34</v>
      </c>
      <c r="I1492" s="1173" t="s">
        <v>1414</v>
      </c>
      <c r="J1492" s="1173" t="s">
        <v>608</v>
      </c>
      <c r="K1492" s="1173" t="s">
        <v>48</v>
      </c>
      <c r="L1492" s="1056" t="s">
        <v>1338</v>
      </c>
      <c r="M1492" s="1056" t="s">
        <v>34</v>
      </c>
      <c r="N1492" s="1173" t="s">
        <v>3440</v>
      </c>
      <c r="O1492" s="1173" t="s">
        <v>1320</v>
      </c>
      <c r="P1492" s="757">
        <v>42120</v>
      </c>
      <c r="Q1492" s="92">
        <v>243.39871600000001</v>
      </c>
      <c r="R1492" s="92">
        <v>297.57793785483875</v>
      </c>
      <c r="S1492" s="1057">
        <v>76</v>
      </c>
      <c r="T1492" s="97">
        <v>1.042534493476599E-2</v>
      </c>
      <c r="U1492" s="712">
        <v>0.32074674766917394</v>
      </c>
      <c r="V1492" s="97">
        <v>0.12184667575991681</v>
      </c>
      <c r="W1492" s="712">
        <v>0.92106908986058933</v>
      </c>
      <c r="X1492" s="97">
        <v>0.21986341442458546</v>
      </c>
      <c r="Y1492" s="712">
        <v>1.0709830300245631</v>
      </c>
      <c r="Z1492" s="97">
        <v>0.36810641917343934</v>
      </c>
      <c r="AA1492" s="712">
        <v>1.5861381900658773</v>
      </c>
      <c r="AB1492" s="97">
        <v>8.6185906110887271E-3</v>
      </c>
      <c r="AC1492" s="713">
        <v>-1.2115248759179644</v>
      </c>
      <c r="AD1492" s="1058">
        <v>21762085000115</v>
      </c>
      <c r="AE1492" s="1179" t="s">
        <v>1906</v>
      </c>
      <c r="AF1492" s="1059" t="s">
        <v>1725</v>
      </c>
      <c r="AG1492" s="96" t="s">
        <v>1428</v>
      </c>
      <c r="AH1492" s="96" t="s">
        <v>1730</v>
      </c>
      <c r="AI1492" s="96">
        <v>100000</v>
      </c>
      <c r="AJ1492" s="96">
        <v>50000</v>
      </c>
      <c r="AK1492" s="96">
        <v>100000</v>
      </c>
      <c r="AL1492" s="97">
        <v>8.5000000000000006E-3</v>
      </c>
      <c r="AM1492" s="97">
        <v>0.2</v>
      </c>
      <c r="AN1492" s="712" t="s">
        <v>64</v>
      </c>
      <c r="AO1492" s="1173" t="s">
        <v>34</v>
      </c>
      <c r="AP1492" s="1179" t="s">
        <v>1742</v>
      </c>
      <c r="AQ1492" s="719" t="s">
        <v>671</v>
      </c>
      <c r="AR1492" s="97">
        <v>1.66656666666667E-3</v>
      </c>
      <c r="AS1492" s="97">
        <v>1.66656666666667E-3</v>
      </c>
      <c r="AT1492" s="97" t="s">
        <v>1414</v>
      </c>
      <c r="AU1492" s="97" t="s">
        <v>2724</v>
      </c>
    </row>
    <row r="1493" spans="2:47" ht="18.75">
      <c r="B1493" s="1171" t="s">
        <v>1016</v>
      </c>
      <c r="C1493" s="611">
        <v>26525450000191</v>
      </c>
      <c r="D1493" s="1171" t="s">
        <v>11</v>
      </c>
      <c r="E1493" s="1171" t="s">
        <v>4215</v>
      </c>
      <c r="F1493" s="1171" t="s">
        <v>663</v>
      </c>
      <c r="G1493" s="1173" t="s">
        <v>738</v>
      </c>
      <c r="H1493" s="1173" t="s">
        <v>34</v>
      </c>
      <c r="I1493" s="1173" t="s">
        <v>1414</v>
      </c>
      <c r="J1493" s="1173" t="s">
        <v>611</v>
      </c>
      <c r="K1493" s="1173" t="s">
        <v>48</v>
      </c>
      <c r="L1493" s="1056" t="s">
        <v>1338</v>
      </c>
      <c r="M1493" s="1056" t="s">
        <v>1411</v>
      </c>
      <c r="N1493" s="1173" t="s">
        <v>3441</v>
      </c>
      <c r="O1493" s="1173" t="s">
        <v>1320</v>
      </c>
      <c r="P1493" s="757">
        <v>42756</v>
      </c>
      <c r="Q1493" s="92">
        <v>130.79911999999999</v>
      </c>
      <c r="R1493" s="92">
        <v>128.46585502811243</v>
      </c>
      <c r="S1493" s="1057">
        <v>76</v>
      </c>
      <c r="T1493" s="97">
        <v>1.4173756954503958E-2</v>
      </c>
      <c r="U1493" s="712">
        <v>0.43607060235005307</v>
      </c>
      <c r="V1493" s="97">
        <v>0.12201067972105961</v>
      </c>
      <c r="W1493" s="712">
        <v>0.92230883627370419</v>
      </c>
      <c r="X1493" s="97">
        <v>0.21418375039120052</v>
      </c>
      <c r="Y1493" s="712">
        <v>1.0433166544617356</v>
      </c>
      <c r="Z1493" s="97">
        <v>0.42022072592376158</v>
      </c>
      <c r="AA1493" s="712">
        <v>1.8106941550802969</v>
      </c>
      <c r="AB1493" s="97">
        <v>1.3581181610014474E-2</v>
      </c>
      <c r="AC1493" s="713">
        <v>-0.75675543223468089</v>
      </c>
      <c r="AD1493" s="1058">
        <v>0</v>
      </c>
      <c r="AE1493" s="1179" t="s">
        <v>1906</v>
      </c>
      <c r="AF1493" s="1059" t="s">
        <v>1725</v>
      </c>
      <c r="AG1493" s="96" t="s">
        <v>1428</v>
      </c>
      <c r="AH1493" s="96" t="s">
        <v>1797</v>
      </c>
      <c r="AI1493" s="96">
        <v>100000</v>
      </c>
      <c r="AJ1493" s="96">
        <v>50000</v>
      </c>
      <c r="AK1493" s="96">
        <v>100000</v>
      </c>
      <c r="AL1493" s="97">
        <v>0.01</v>
      </c>
      <c r="AM1493" s="97">
        <v>0.2</v>
      </c>
      <c r="AN1493" s="712" t="s">
        <v>64</v>
      </c>
      <c r="AO1493" s="1173" t="s">
        <v>34</v>
      </c>
      <c r="AP1493" s="1179" t="s">
        <v>1742</v>
      </c>
      <c r="AQ1493" s="719" t="s">
        <v>679</v>
      </c>
      <c r="AR1493" s="97">
        <v>2.0002666666666699E-3</v>
      </c>
      <c r="AS1493" s="97">
        <v>2.0002666666666699E-3</v>
      </c>
      <c r="AT1493" s="97" t="s">
        <v>1414</v>
      </c>
      <c r="AU1493" s="97" t="s">
        <v>2724</v>
      </c>
    </row>
    <row r="1494" spans="2:47" ht="18.75">
      <c r="B1494" s="1171" t="s">
        <v>1017</v>
      </c>
      <c r="C1494" s="611">
        <v>32300350000160</v>
      </c>
      <c r="D1494" s="1171" t="s">
        <v>13</v>
      </c>
      <c r="E1494" s="1171" t="s">
        <v>615</v>
      </c>
      <c r="F1494" s="1171" t="s">
        <v>619</v>
      </c>
      <c r="G1494" s="1173" t="s">
        <v>34</v>
      </c>
      <c r="H1494" s="1173" t="s">
        <v>1336</v>
      </c>
      <c r="I1494" s="1173" t="s">
        <v>34</v>
      </c>
      <c r="J1494" s="1173" t="s">
        <v>1414</v>
      </c>
      <c r="K1494" s="1173" t="s">
        <v>48</v>
      </c>
      <c r="L1494" s="1056" t="s">
        <v>1338</v>
      </c>
      <c r="M1494" s="1056" t="s">
        <v>1411</v>
      </c>
      <c r="N1494" s="1173" t="s">
        <v>3442</v>
      </c>
      <c r="O1494" s="1173" t="s">
        <v>1320</v>
      </c>
      <c r="P1494" s="757">
        <v>43498</v>
      </c>
      <c r="Q1494" s="92">
        <v>306.23897454000002</v>
      </c>
      <c r="R1494" s="92">
        <v>417.47707866357416</v>
      </c>
      <c r="S1494" s="1057">
        <v>31</v>
      </c>
      <c r="T1494" s="97">
        <v>1.1622542126221047E-2</v>
      </c>
      <c r="U1494" s="712">
        <v>0.35757978368674892</v>
      </c>
      <c r="V1494" s="97">
        <v>0.14190238971755287</v>
      </c>
      <c r="W1494" s="712">
        <v>1.0726751807634074</v>
      </c>
      <c r="X1494" s="97">
        <v>0.21494907408823405</v>
      </c>
      <c r="Y1494" s="712">
        <v>1.0470446448331383</v>
      </c>
      <c r="Z1494" s="97">
        <v>0.25926334844022469</v>
      </c>
      <c r="AA1494" s="712">
        <v>1.1171429696031472</v>
      </c>
      <c r="AB1494" s="97">
        <v>2.7007655702881612E-2</v>
      </c>
      <c r="AC1494" s="713">
        <v>0.3559759922414617</v>
      </c>
      <c r="AD1494" s="1058">
        <v>0</v>
      </c>
      <c r="AE1494" s="1179" t="s">
        <v>1793</v>
      </c>
      <c r="AF1494" s="1059" t="s">
        <v>1741</v>
      </c>
      <c r="AG1494" s="96" t="s">
        <v>1427</v>
      </c>
      <c r="AH1494" s="96" t="s">
        <v>1730</v>
      </c>
      <c r="AI1494" s="96">
        <v>20000</v>
      </c>
      <c r="AJ1494" s="96">
        <v>20000</v>
      </c>
      <c r="AK1494" s="96">
        <v>20000</v>
      </c>
      <c r="AL1494" s="97">
        <v>0</v>
      </c>
      <c r="AM1494" s="97">
        <v>0</v>
      </c>
      <c r="AN1494" s="712" t="s">
        <v>34</v>
      </c>
      <c r="AO1494" s="1173" t="s">
        <v>34</v>
      </c>
      <c r="AP1494" s="1179" t="s">
        <v>1742</v>
      </c>
      <c r="AQ1494" s="719" t="s">
        <v>668</v>
      </c>
      <c r="AR1494" s="97">
        <v>2.66666666666667E-3</v>
      </c>
      <c r="AS1494" s="97">
        <v>2.66666666666667E-3</v>
      </c>
      <c r="AT1494" s="97" t="s">
        <v>1414</v>
      </c>
      <c r="AU1494" s="97" t="s">
        <v>2724</v>
      </c>
    </row>
    <row r="1495" spans="2:47" ht="18.75">
      <c r="B1495" s="1171" t="s">
        <v>250</v>
      </c>
      <c r="C1495" s="611">
        <v>13812165000100</v>
      </c>
      <c r="D1495" s="1171" t="s">
        <v>13</v>
      </c>
      <c r="E1495" s="1171" t="s">
        <v>615</v>
      </c>
      <c r="F1495" s="1171" t="s">
        <v>619</v>
      </c>
      <c r="G1495" s="1173" t="s">
        <v>34</v>
      </c>
      <c r="H1495" s="1173" t="s">
        <v>1336</v>
      </c>
      <c r="I1495" s="1173" t="s">
        <v>34</v>
      </c>
      <c r="J1495" s="1173" t="s">
        <v>611</v>
      </c>
      <c r="K1495" s="1173" t="s">
        <v>48</v>
      </c>
      <c r="L1495" s="1056" t="s">
        <v>1338</v>
      </c>
      <c r="M1495" s="1056" t="s">
        <v>1411</v>
      </c>
      <c r="N1495" s="1173" t="s">
        <v>3443</v>
      </c>
      <c r="O1495" s="1173" t="s">
        <v>1320</v>
      </c>
      <c r="P1495" s="757">
        <v>40788</v>
      </c>
      <c r="Q1495" s="92">
        <v>884.77934400000004</v>
      </c>
      <c r="R1495" s="92">
        <v>972.26170855020007</v>
      </c>
      <c r="S1495" s="1057">
        <v>31</v>
      </c>
      <c r="T1495" s="97">
        <v>1.1263311489671413E-2</v>
      </c>
      <c r="U1495" s="712">
        <v>0.34652767375106858</v>
      </c>
      <c r="V1495" s="97">
        <v>0.14310269844752654</v>
      </c>
      <c r="W1495" s="712">
        <v>1.0817486106503824</v>
      </c>
      <c r="X1495" s="97">
        <v>0.21681090802905811</v>
      </c>
      <c r="Y1495" s="712">
        <v>1.0561138779320824</v>
      </c>
      <c r="Z1495" s="97">
        <v>0.26178706972745225</v>
      </c>
      <c r="AA1495" s="712">
        <v>1.1280174627014807</v>
      </c>
      <c r="AB1495" s="97">
        <v>2.7905130571972293E-2</v>
      </c>
      <c r="AC1495" s="713">
        <v>0.3875411275725984</v>
      </c>
      <c r="AD1495" s="1058">
        <v>97548167000123</v>
      </c>
      <c r="AE1495" s="1179" t="s">
        <v>1752</v>
      </c>
      <c r="AF1495" s="1059" t="s">
        <v>1725</v>
      </c>
      <c r="AG1495" s="96" t="s">
        <v>1428</v>
      </c>
      <c r="AH1495" s="96" t="s">
        <v>1730</v>
      </c>
      <c r="AI1495" s="96">
        <v>100000</v>
      </c>
      <c r="AJ1495" s="96">
        <v>50000</v>
      </c>
      <c r="AK1495" s="96">
        <v>100000</v>
      </c>
      <c r="AL1495" s="97">
        <v>1.8500000000000003E-2</v>
      </c>
      <c r="AM1495" s="97">
        <v>0.2</v>
      </c>
      <c r="AN1495" s="712" t="s">
        <v>64</v>
      </c>
      <c r="AO1495" s="1173" t="s">
        <v>34</v>
      </c>
      <c r="AP1495" s="1179" t="s">
        <v>1742</v>
      </c>
      <c r="AQ1495" s="719" t="s">
        <v>668</v>
      </c>
      <c r="AR1495" s="97">
        <v>2.46666666666667E-3</v>
      </c>
      <c r="AS1495" s="97">
        <v>2.46666666666667E-3</v>
      </c>
      <c r="AT1495" s="97" t="s">
        <v>1414</v>
      </c>
      <c r="AU1495" s="97" t="s">
        <v>2724</v>
      </c>
    </row>
    <row r="1496" spans="2:47" ht="18.75">
      <c r="B1496" s="1171" t="s">
        <v>519</v>
      </c>
      <c r="C1496" s="611">
        <v>39469191000170</v>
      </c>
      <c r="D1496" s="1171" t="s">
        <v>11</v>
      </c>
      <c r="E1496" s="1171" t="s">
        <v>620</v>
      </c>
      <c r="F1496" s="1171" t="s">
        <v>685</v>
      </c>
      <c r="G1496" s="1173" t="s">
        <v>738</v>
      </c>
      <c r="H1496" s="1173" t="s">
        <v>34</v>
      </c>
      <c r="I1496" s="1173" t="s">
        <v>1318</v>
      </c>
      <c r="J1496" s="1173" t="s">
        <v>608</v>
      </c>
      <c r="K1496" s="1173" t="s">
        <v>48</v>
      </c>
      <c r="L1496" s="1056" t="s">
        <v>1338</v>
      </c>
      <c r="M1496" s="1056" t="s">
        <v>34</v>
      </c>
      <c r="N1496" s="1173" t="s">
        <v>3452</v>
      </c>
      <c r="O1496" s="1173" t="s">
        <v>1320</v>
      </c>
      <c r="P1496" s="757">
        <v>44057</v>
      </c>
      <c r="Q1496" s="92">
        <v>26.737012870000001</v>
      </c>
      <c r="R1496" s="92">
        <v>47.19344799303645</v>
      </c>
      <c r="S1496" s="1057">
        <v>151</v>
      </c>
      <c r="T1496" s="97">
        <v>2.33576706321732E-2</v>
      </c>
      <c r="U1496" s="712">
        <v>0.71862340625427912</v>
      </c>
      <c r="V1496" s="97">
        <v>0.14163037831459335</v>
      </c>
      <c r="W1496" s="712">
        <v>1.0706189794448808</v>
      </c>
      <c r="X1496" s="97">
        <v>0.29006503920729965</v>
      </c>
      <c r="Y1496" s="712">
        <v>1.4129441926818798</v>
      </c>
      <c r="Z1496" s="97"/>
      <c r="AA1496" s="712"/>
      <c r="AB1496" s="97">
        <v>1.196894111973692E-2</v>
      </c>
      <c r="AC1496" s="713">
        <v>0.78052565724334333</v>
      </c>
      <c r="AD1496" s="1058">
        <v>0</v>
      </c>
      <c r="AE1496" s="1179" t="s">
        <v>2023</v>
      </c>
      <c r="AF1496" s="1059" t="s">
        <v>2024</v>
      </c>
      <c r="AG1496" s="96" t="s">
        <v>1427</v>
      </c>
      <c r="AH1496" s="96" t="s">
        <v>1797</v>
      </c>
      <c r="AI1496" s="96">
        <v>5000</v>
      </c>
      <c r="AJ1496" s="96">
        <v>5000</v>
      </c>
      <c r="AK1496" s="96">
        <v>5000</v>
      </c>
      <c r="AL1496" s="97">
        <v>7.5000000000000002E-4</v>
      </c>
      <c r="AM1496" s="97">
        <v>0.2</v>
      </c>
      <c r="AN1496" s="712" t="s">
        <v>64</v>
      </c>
      <c r="AO1496" s="1173" t="s">
        <v>34</v>
      </c>
      <c r="AP1496" s="1179" t="s">
        <v>1742</v>
      </c>
      <c r="AQ1496" s="719" t="s">
        <v>668</v>
      </c>
      <c r="AR1496" s="97">
        <v>6.4999999999999997E-3</v>
      </c>
      <c r="AS1496" s="97">
        <v>6.4999999999999997E-3</v>
      </c>
      <c r="AT1496" s="97" t="s">
        <v>1414</v>
      </c>
      <c r="AU1496" s="97" t="s">
        <v>2724</v>
      </c>
    </row>
    <row r="1497" spans="2:47" ht="18.75">
      <c r="B1497" s="1171" t="s">
        <v>1028</v>
      </c>
      <c r="C1497" s="611">
        <v>17429959000140</v>
      </c>
      <c r="D1497" s="1171" t="s">
        <v>13</v>
      </c>
      <c r="E1497" s="1171" t="s">
        <v>615</v>
      </c>
      <c r="F1497" s="1171" t="s">
        <v>619</v>
      </c>
      <c r="G1497" s="1173" t="s">
        <v>34</v>
      </c>
      <c r="H1497" s="1173" t="s">
        <v>1336</v>
      </c>
      <c r="I1497" s="1173" t="s">
        <v>34</v>
      </c>
      <c r="J1497" s="1173" t="s">
        <v>611</v>
      </c>
      <c r="K1497" s="1173" t="s">
        <v>48</v>
      </c>
      <c r="L1497" s="1056" t="s">
        <v>1338</v>
      </c>
      <c r="M1497" s="1056" t="s">
        <v>34</v>
      </c>
      <c r="N1497" s="1173" t="s">
        <v>3468</v>
      </c>
      <c r="O1497" s="1173" t="s">
        <v>1323</v>
      </c>
      <c r="P1497" s="757">
        <v>41334</v>
      </c>
      <c r="Q1497" s="92">
        <v>90.33135</v>
      </c>
      <c r="R1497" s="92">
        <v>87.997367801619404</v>
      </c>
      <c r="S1497" s="1057">
        <v>31</v>
      </c>
      <c r="T1497" s="97">
        <v>2.5173296441054926E-2</v>
      </c>
      <c r="U1497" s="712">
        <v>0.77448305184173705</v>
      </c>
      <c r="V1497" s="97">
        <v>0.13288352289047167</v>
      </c>
      <c r="W1497" s="712">
        <v>1.0044993408548866</v>
      </c>
      <c r="X1497" s="97">
        <v>0.27123927690153993</v>
      </c>
      <c r="Y1497" s="712">
        <v>1.3212414780237278</v>
      </c>
      <c r="Z1497" s="97">
        <v>0.40801009829848511</v>
      </c>
      <c r="AA1497" s="712">
        <v>1.7580796344082219</v>
      </c>
      <c r="AB1497" s="97">
        <v>3.2790490254860159E-2</v>
      </c>
      <c r="AC1497" s="713">
        <v>1.8151915547515694E-2</v>
      </c>
      <c r="AD1497" s="1058">
        <v>0</v>
      </c>
      <c r="AE1497" s="1179" t="s">
        <v>1793</v>
      </c>
      <c r="AF1497" s="1059" t="s">
        <v>1741</v>
      </c>
      <c r="AG1497" s="96" t="s">
        <v>1427</v>
      </c>
      <c r="AH1497" s="96" t="s">
        <v>1730</v>
      </c>
      <c r="AI1497" s="96">
        <v>10000</v>
      </c>
      <c r="AJ1497" s="96">
        <v>10000</v>
      </c>
      <c r="AK1497" s="96">
        <v>10000</v>
      </c>
      <c r="AL1497" s="97">
        <v>0</v>
      </c>
      <c r="AM1497" s="97">
        <v>0</v>
      </c>
      <c r="AN1497" s="712" t="s">
        <v>2124</v>
      </c>
      <c r="AO1497" s="1173" t="s">
        <v>34</v>
      </c>
      <c r="AP1497" s="1179" t="s">
        <v>1742</v>
      </c>
      <c r="AQ1497" s="719" t="s">
        <v>668</v>
      </c>
      <c r="AR1497" s="97">
        <v>4.0000000000000001E-3</v>
      </c>
      <c r="AS1497" s="97">
        <v>4.0000000000000001E-3</v>
      </c>
      <c r="AT1497" s="97" t="s">
        <v>1414</v>
      </c>
      <c r="AU1497" s="97" t="s">
        <v>2724</v>
      </c>
    </row>
    <row r="1498" spans="2:47" ht="18.75">
      <c r="B1498" s="1171" t="s">
        <v>258</v>
      </c>
      <c r="C1498" s="611">
        <v>12105992000109</v>
      </c>
      <c r="D1498" s="1171" t="s">
        <v>13</v>
      </c>
      <c r="E1498" s="1171" t="s">
        <v>615</v>
      </c>
      <c r="F1498" s="1171" t="s">
        <v>619</v>
      </c>
      <c r="G1498" s="1173" t="s">
        <v>34</v>
      </c>
      <c r="H1498" s="1173" t="s">
        <v>1337</v>
      </c>
      <c r="I1498" s="1173" t="s">
        <v>34</v>
      </c>
      <c r="J1498" s="1173" t="s">
        <v>611</v>
      </c>
      <c r="K1498" s="1173" t="s">
        <v>48</v>
      </c>
      <c r="L1498" s="1056" t="s">
        <v>1338</v>
      </c>
      <c r="M1498" s="1056" t="s">
        <v>1411</v>
      </c>
      <c r="N1498" s="1173" t="s">
        <v>3472</v>
      </c>
      <c r="O1498" s="1173" t="s">
        <v>1323</v>
      </c>
      <c r="P1498" s="757">
        <v>40424</v>
      </c>
      <c r="Q1498" s="92">
        <v>2275.7216490000001</v>
      </c>
      <c r="R1498" s="92">
        <v>2377.1424143699196</v>
      </c>
      <c r="S1498" s="1057">
        <v>61</v>
      </c>
      <c r="T1498" s="97">
        <v>2.3354820680558497E-2</v>
      </c>
      <c r="U1498" s="712">
        <v>0.71853572448287018</v>
      </c>
      <c r="V1498" s="97">
        <v>0.14187097886887856</v>
      </c>
      <c r="W1498" s="712">
        <v>1.072437738407104</v>
      </c>
      <c r="X1498" s="97">
        <v>0.33813303444263876</v>
      </c>
      <c r="Y1498" s="712">
        <v>1.647089592993616</v>
      </c>
      <c r="Z1498" s="97">
        <v>0.58130706356215844</v>
      </c>
      <c r="AA1498" s="712">
        <v>2.5048010185243763</v>
      </c>
      <c r="AB1498" s="97">
        <v>5.6058744179032255E-2</v>
      </c>
      <c r="AC1498" s="713">
        <v>0.17093972276066374</v>
      </c>
      <c r="AD1498" s="1058">
        <v>12083748000184</v>
      </c>
      <c r="AE1498" s="1179" t="s">
        <v>1825</v>
      </c>
      <c r="AF1498" s="1059" t="s">
        <v>1765</v>
      </c>
      <c r="AG1498" s="96" t="s">
        <v>719</v>
      </c>
      <c r="AH1498" s="96" t="s">
        <v>1726</v>
      </c>
      <c r="AI1498" s="96">
        <v>100000</v>
      </c>
      <c r="AJ1498" s="96">
        <v>50000</v>
      </c>
      <c r="AK1498" s="96">
        <v>100000</v>
      </c>
      <c r="AL1498" s="97">
        <v>0.02</v>
      </c>
      <c r="AM1498" s="97">
        <v>0.2</v>
      </c>
      <c r="AN1498" s="712" t="s">
        <v>64</v>
      </c>
      <c r="AO1498" s="1173" t="s">
        <v>34</v>
      </c>
      <c r="AP1498" s="1179" t="s">
        <v>1742</v>
      </c>
      <c r="AQ1498" s="719" t="s">
        <v>668</v>
      </c>
      <c r="AR1498" s="97">
        <v>0</v>
      </c>
      <c r="AS1498" s="97">
        <v>0</v>
      </c>
      <c r="AT1498" s="97" t="s">
        <v>1414</v>
      </c>
      <c r="AU1498" s="97" t="s">
        <v>2724</v>
      </c>
    </row>
    <row r="1499" spans="2:47" ht="18.75">
      <c r="B1499" s="1171" t="s">
        <v>1033</v>
      </c>
      <c r="C1499" s="611">
        <v>35372675000146</v>
      </c>
      <c r="D1499" s="1171" t="s">
        <v>14</v>
      </c>
      <c r="E1499" s="1171" t="s">
        <v>607</v>
      </c>
      <c r="F1499" s="1171" t="s">
        <v>1414</v>
      </c>
      <c r="G1499" s="1173" t="s">
        <v>1414</v>
      </c>
      <c r="H1499" s="1173" t="s">
        <v>34</v>
      </c>
      <c r="I1499" s="1173" t="s">
        <v>34</v>
      </c>
      <c r="J1499" s="1173" t="s">
        <v>608</v>
      </c>
      <c r="K1499" s="1173" t="s">
        <v>48</v>
      </c>
      <c r="L1499" s="1056" t="s">
        <v>1338</v>
      </c>
      <c r="M1499" s="1056" t="s">
        <v>34</v>
      </c>
      <c r="N1499" s="1173" t="s">
        <v>3478</v>
      </c>
      <c r="O1499" s="1173" t="s">
        <v>1320</v>
      </c>
      <c r="P1499" s="757">
        <v>43821</v>
      </c>
      <c r="Q1499" s="92">
        <v>281.70216803</v>
      </c>
      <c r="R1499" s="92">
        <v>360.70597192024189</v>
      </c>
      <c r="S1499" s="1057">
        <v>17</v>
      </c>
      <c r="T1499" s="97">
        <v>-5.8601584909197646E-2</v>
      </c>
      <c r="U1499" s="712">
        <v>-1.8029396519249072</v>
      </c>
      <c r="V1499" s="97">
        <v>-0.15111828054946008</v>
      </c>
      <c r="W1499" s="712">
        <v>-1.142340373743516</v>
      </c>
      <c r="X1499" s="97">
        <v>-0.10163380748294704</v>
      </c>
      <c r="Y1499" s="712">
        <v>-0.49507137590804268</v>
      </c>
      <c r="Z1499" s="97">
        <v>0.77685002742724718</v>
      </c>
      <c r="AA1499" s="712">
        <v>3.3473784543689633</v>
      </c>
      <c r="AB1499" s="97">
        <v>0.21174716530806209</v>
      </c>
      <c r="AC1499" s="713">
        <v>-1.3384197744406519</v>
      </c>
      <c r="AD1499" s="1058">
        <v>35372771000194</v>
      </c>
      <c r="AE1499" s="1179" t="s">
        <v>1912</v>
      </c>
      <c r="AF1499" s="1059" t="s">
        <v>1763</v>
      </c>
      <c r="AG1499" s="96" t="s">
        <v>59</v>
      </c>
      <c r="AH1499" s="96" t="s">
        <v>1730</v>
      </c>
      <c r="AI1499" s="96">
        <v>1</v>
      </c>
      <c r="AJ1499" s="96">
        <v>1</v>
      </c>
      <c r="AK1499" s="96">
        <v>1</v>
      </c>
      <c r="AL1499" s="97">
        <v>0</v>
      </c>
      <c r="AM1499" s="97">
        <v>0</v>
      </c>
      <c r="AN1499" s="712" t="s">
        <v>666</v>
      </c>
      <c r="AO1499" s="1173" t="s">
        <v>34</v>
      </c>
      <c r="AP1499" s="1179" t="s">
        <v>1727</v>
      </c>
      <c r="AQ1499" s="719" t="s">
        <v>659</v>
      </c>
      <c r="AR1499" s="97">
        <v>4.6666666666666697E-3</v>
      </c>
      <c r="AS1499" s="97">
        <v>4.6666666666666697E-3</v>
      </c>
      <c r="AT1499" s="97" t="s">
        <v>1414</v>
      </c>
      <c r="AU1499" s="97" t="s">
        <v>2724</v>
      </c>
    </row>
    <row r="1500" spans="2:47" ht="18.75">
      <c r="B1500" s="1171" t="s">
        <v>1047</v>
      </c>
      <c r="C1500" s="611">
        <v>34096240000153</v>
      </c>
      <c r="D1500" s="1171" t="s">
        <v>11</v>
      </c>
      <c r="E1500" s="1171" t="s">
        <v>620</v>
      </c>
      <c r="F1500" s="1171" t="s">
        <v>685</v>
      </c>
      <c r="G1500" s="1173" t="s">
        <v>738</v>
      </c>
      <c r="H1500" s="1173" t="s">
        <v>34</v>
      </c>
      <c r="I1500" s="1173" t="s">
        <v>1318</v>
      </c>
      <c r="J1500" s="1173" t="s">
        <v>608</v>
      </c>
      <c r="K1500" s="1173" t="s">
        <v>48</v>
      </c>
      <c r="L1500" s="1056" t="s">
        <v>1338</v>
      </c>
      <c r="M1500" s="1056" t="s">
        <v>34</v>
      </c>
      <c r="N1500" s="1173" t="s">
        <v>3515</v>
      </c>
      <c r="O1500" s="1173" t="s">
        <v>1320</v>
      </c>
      <c r="P1500" s="757">
        <v>43684</v>
      </c>
      <c r="Q1500" s="92">
        <v>52.834567839999998</v>
      </c>
      <c r="R1500" s="92">
        <v>62.518418125903608</v>
      </c>
      <c r="S1500" s="1057">
        <v>271</v>
      </c>
      <c r="T1500" s="97">
        <v>2.6740829745006245E-2</v>
      </c>
      <c r="U1500" s="712">
        <v>0.82270986949156333</v>
      </c>
      <c r="V1500" s="97">
        <v>0.14545355939503724</v>
      </c>
      <c r="W1500" s="712">
        <v>1.0995193486685368</v>
      </c>
      <c r="X1500" s="97">
        <v>0.26030462733162252</v>
      </c>
      <c r="Y1500" s="712">
        <v>1.2679773905933753</v>
      </c>
      <c r="Z1500" s="97">
        <v>0.36540488575271546</v>
      </c>
      <c r="AA1500" s="712">
        <v>1.5744975201205633</v>
      </c>
      <c r="AB1500" s="97">
        <v>1.7044047925213583E-2</v>
      </c>
      <c r="AC1500" s="713">
        <v>0.77242488241058171</v>
      </c>
      <c r="AD1500" s="1058">
        <v>0</v>
      </c>
      <c r="AE1500" s="1179" t="s">
        <v>1915</v>
      </c>
      <c r="AF1500" s="1059" t="s">
        <v>1741</v>
      </c>
      <c r="AG1500" s="96" t="s">
        <v>1427</v>
      </c>
      <c r="AH1500" s="96" t="s">
        <v>1726</v>
      </c>
      <c r="AI1500" s="96">
        <v>5000</v>
      </c>
      <c r="AJ1500" s="96">
        <v>5000</v>
      </c>
      <c r="AK1500" s="96">
        <v>5000</v>
      </c>
      <c r="AL1500" s="97">
        <v>0.02</v>
      </c>
      <c r="AM1500" s="97">
        <v>0.2</v>
      </c>
      <c r="AN1500" s="712" t="s">
        <v>34</v>
      </c>
      <c r="AO1500" s="1173" t="s">
        <v>34</v>
      </c>
      <c r="AP1500" s="1179" t="s">
        <v>1742</v>
      </c>
      <c r="AQ1500" s="719" t="s">
        <v>668</v>
      </c>
      <c r="AR1500" s="97">
        <v>3.3333333333333301E-3</v>
      </c>
      <c r="AS1500" s="97">
        <v>3.3333333333333301E-3</v>
      </c>
      <c r="AT1500" s="97" t="s">
        <v>1414</v>
      </c>
      <c r="AU1500" s="97" t="s">
        <v>2724</v>
      </c>
    </row>
    <row r="1501" spans="2:47" ht="18.75">
      <c r="B1501" s="1171" t="s">
        <v>1048</v>
      </c>
      <c r="C1501" s="611">
        <v>35420451000162</v>
      </c>
      <c r="D1501" s="1171" t="s">
        <v>11</v>
      </c>
      <c r="E1501" s="1171" t="s">
        <v>4215</v>
      </c>
      <c r="F1501" s="1171" t="s">
        <v>685</v>
      </c>
      <c r="G1501" s="1173" t="s">
        <v>738</v>
      </c>
      <c r="H1501" s="1173" t="s">
        <v>34</v>
      </c>
      <c r="I1501" s="1173" t="s">
        <v>1318</v>
      </c>
      <c r="J1501" s="1173" t="s">
        <v>690</v>
      </c>
      <c r="K1501" s="1173" t="s">
        <v>48</v>
      </c>
      <c r="L1501" s="1056" t="s">
        <v>1338</v>
      </c>
      <c r="M1501" s="1056" t="s">
        <v>34</v>
      </c>
      <c r="N1501" s="1173" t="s">
        <v>3516</v>
      </c>
      <c r="O1501" s="1173" t="s">
        <v>1320</v>
      </c>
      <c r="P1501" s="757">
        <v>43732</v>
      </c>
      <c r="Q1501" s="92">
        <v>33.266547660000001</v>
      </c>
      <c r="R1501" s="92">
        <v>29.038270320121452</v>
      </c>
      <c r="S1501" s="1057">
        <v>211</v>
      </c>
      <c r="T1501" s="97">
        <v>3.6831550553523051E-2</v>
      </c>
      <c r="U1501" s="712">
        <v>1.1331615525026706</v>
      </c>
      <c r="V1501" s="97">
        <v>0.12219206752945566</v>
      </c>
      <c r="W1501" s="712">
        <v>0.92367999147797375</v>
      </c>
      <c r="X1501" s="97">
        <v>0.29369440743406061</v>
      </c>
      <c r="Y1501" s="712">
        <v>1.4306233131064585</v>
      </c>
      <c r="Z1501" s="97">
        <v>0.33609693440166932</v>
      </c>
      <c r="AA1501" s="712">
        <v>1.4482121350004948</v>
      </c>
      <c r="AB1501" s="97">
        <v>2.4990699660704267E-2</v>
      </c>
      <c r="AC1501" s="713">
        <v>-0.40400009956598509</v>
      </c>
      <c r="AD1501" s="1058">
        <v>22681938000157</v>
      </c>
      <c r="AE1501" s="1179" t="s">
        <v>1915</v>
      </c>
      <c r="AF1501" s="1059" t="s">
        <v>1857</v>
      </c>
      <c r="AG1501" s="96" t="s">
        <v>761</v>
      </c>
      <c r="AH1501" s="96" t="s">
        <v>1726</v>
      </c>
      <c r="AI1501" s="96">
        <v>50000</v>
      </c>
      <c r="AJ1501" s="96">
        <v>10000</v>
      </c>
      <c r="AK1501" s="96">
        <v>30000</v>
      </c>
      <c r="AL1501" s="97">
        <v>0</v>
      </c>
      <c r="AM1501" s="97">
        <v>0</v>
      </c>
      <c r="AN1501" s="712" t="s">
        <v>64</v>
      </c>
      <c r="AO1501" s="1173" t="s">
        <v>34</v>
      </c>
      <c r="AP1501" s="1179" t="s">
        <v>1742</v>
      </c>
      <c r="AQ1501" s="719" t="s">
        <v>679</v>
      </c>
      <c r="AR1501" s="97">
        <v>5.3333333333333297E-3</v>
      </c>
      <c r="AS1501" s="97">
        <v>5.3333333333333297E-3</v>
      </c>
      <c r="AT1501" s="97" t="s">
        <v>1414</v>
      </c>
      <c r="AU1501" s="97" t="s">
        <v>2724</v>
      </c>
    </row>
    <row r="1502" spans="2:47" ht="18.75">
      <c r="B1502" s="1171" t="s">
        <v>278</v>
      </c>
      <c r="C1502" s="611">
        <v>19392834000118</v>
      </c>
      <c r="D1502" s="1171" t="s">
        <v>11</v>
      </c>
      <c r="E1502" s="1171" t="s">
        <v>620</v>
      </c>
      <c r="F1502" s="1171" t="s">
        <v>685</v>
      </c>
      <c r="G1502" s="1173" t="s">
        <v>738</v>
      </c>
      <c r="H1502" s="1173" t="s">
        <v>34</v>
      </c>
      <c r="I1502" s="1173" t="s">
        <v>1318</v>
      </c>
      <c r="J1502" s="1173" t="s">
        <v>608</v>
      </c>
      <c r="K1502" s="1173" t="s">
        <v>48</v>
      </c>
      <c r="L1502" s="1056" t="s">
        <v>1338</v>
      </c>
      <c r="M1502" s="1056" t="s">
        <v>34</v>
      </c>
      <c r="N1502" s="1173" t="s">
        <v>3530</v>
      </c>
      <c r="O1502" s="1173" t="s">
        <v>1320</v>
      </c>
      <c r="P1502" s="757">
        <v>41654</v>
      </c>
      <c r="Q1502" s="92">
        <v>447.49422700000002</v>
      </c>
      <c r="R1502" s="92">
        <v>283.7206219759035</v>
      </c>
      <c r="S1502" s="1057">
        <v>31</v>
      </c>
      <c r="T1502" s="97">
        <v>3.8096218194958231E-2</v>
      </c>
      <c r="U1502" s="712">
        <v>1.1720703881729488</v>
      </c>
      <c r="V1502" s="97">
        <v>0.16272935625765639</v>
      </c>
      <c r="W1502" s="712">
        <v>1.230111360257117</v>
      </c>
      <c r="X1502" s="97">
        <v>0.27580127435536794</v>
      </c>
      <c r="Y1502" s="712">
        <v>1.3434635556206396</v>
      </c>
      <c r="Z1502" s="97">
        <v>0.33576450839519456</v>
      </c>
      <c r="AA1502" s="712">
        <v>1.4467797405711214</v>
      </c>
      <c r="AB1502" s="97">
        <v>1.1730359420166756E-3</v>
      </c>
      <c r="AC1502" s="713">
        <v>25.950648643142625</v>
      </c>
      <c r="AD1502" s="1058">
        <v>0</v>
      </c>
      <c r="AE1502" s="1179" t="s">
        <v>1858</v>
      </c>
      <c r="AF1502" s="1059" t="s">
        <v>1741</v>
      </c>
      <c r="AG1502" s="96" t="s">
        <v>1427</v>
      </c>
      <c r="AH1502" s="96" t="s">
        <v>1726</v>
      </c>
      <c r="AI1502" s="96">
        <v>100</v>
      </c>
      <c r="AJ1502" s="96">
        <v>100</v>
      </c>
      <c r="AK1502" s="96">
        <v>100</v>
      </c>
      <c r="AL1502" s="97">
        <v>5.0000000000000001E-3</v>
      </c>
      <c r="AM1502" s="97">
        <v>0</v>
      </c>
      <c r="AN1502" s="712" t="s">
        <v>34</v>
      </c>
      <c r="AO1502" s="1173" t="s">
        <v>34</v>
      </c>
      <c r="AP1502" s="1179" t="s">
        <v>1742</v>
      </c>
      <c r="AQ1502" s="719" t="s">
        <v>671</v>
      </c>
      <c r="AR1502" s="97">
        <v>1E-3</v>
      </c>
      <c r="AS1502" s="97">
        <v>1E-3</v>
      </c>
      <c r="AT1502" s="97" t="s">
        <v>1414</v>
      </c>
      <c r="AU1502" s="97" t="s">
        <v>2724</v>
      </c>
    </row>
    <row r="1503" spans="2:47" ht="18.75">
      <c r="B1503" s="1171" t="s">
        <v>279</v>
      </c>
      <c r="C1503" s="611">
        <v>23711364000185</v>
      </c>
      <c r="D1503" s="1171" t="s">
        <v>11</v>
      </c>
      <c r="E1503" s="1171" t="s">
        <v>620</v>
      </c>
      <c r="F1503" s="1171" t="s">
        <v>685</v>
      </c>
      <c r="G1503" s="1173" t="s">
        <v>738</v>
      </c>
      <c r="H1503" s="1173" t="s">
        <v>34</v>
      </c>
      <c r="I1503" s="1173" t="s">
        <v>1318</v>
      </c>
      <c r="J1503" s="1173" t="s">
        <v>608</v>
      </c>
      <c r="K1503" s="1173" t="s">
        <v>48</v>
      </c>
      <c r="L1503" s="1056" t="s">
        <v>1338</v>
      </c>
      <c r="M1503" s="1056" t="s">
        <v>34</v>
      </c>
      <c r="N1503" s="1173" t="s">
        <v>3531</v>
      </c>
      <c r="O1503" s="1173" t="s">
        <v>1320</v>
      </c>
      <c r="P1503" s="757">
        <v>42593</v>
      </c>
      <c r="Q1503" s="92">
        <v>307.06307900000002</v>
      </c>
      <c r="R1503" s="92">
        <v>270.97410682730941</v>
      </c>
      <c r="S1503" s="1057">
        <v>61</v>
      </c>
      <c r="T1503" s="97">
        <v>3.9418822210007587E-2</v>
      </c>
      <c r="U1503" s="712">
        <v>1.2127616975670965</v>
      </c>
      <c r="V1503" s="97">
        <v>0.16500280956733859</v>
      </c>
      <c r="W1503" s="712">
        <v>1.2472969548392419</v>
      </c>
      <c r="X1503" s="97">
        <v>0.27902305721605192</v>
      </c>
      <c r="Y1503" s="712">
        <v>1.3591572751930701</v>
      </c>
      <c r="Z1503" s="97">
        <v>0.33958272066583572</v>
      </c>
      <c r="AA1503" s="712">
        <v>1.4632320814834068</v>
      </c>
      <c r="AB1503" s="97">
        <v>1.1566579743903745E-3</v>
      </c>
      <c r="AC1503" s="713">
        <v>28.283639252975544</v>
      </c>
      <c r="AD1503" s="1058">
        <v>0</v>
      </c>
      <c r="AE1503" s="1179" t="s">
        <v>1858</v>
      </c>
      <c r="AF1503" s="1059" t="s">
        <v>1741</v>
      </c>
      <c r="AG1503" s="96" t="s">
        <v>1427</v>
      </c>
      <c r="AH1503" s="96" t="s">
        <v>1726</v>
      </c>
      <c r="AI1503" s="96">
        <v>100</v>
      </c>
      <c r="AJ1503" s="96">
        <v>100</v>
      </c>
      <c r="AK1503" s="96">
        <v>100</v>
      </c>
      <c r="AL1503" s="97">
        <v>0.01</v>
      </c>
      <c r="AM1503" s="97">
        <v>0</v>
      </c>
      <c r="AN1503" s="712" t="s">
        <v>64</v>
      </c>
      <c r="AO1503" s="1173" t="s">
        <v>34</v>
      </c>
      <c r="AP1503" s="1179" t="s">
        <v>1742</v>
      </c>
      <c r="AQ1503" s="719" t="s">
        <v>671</v>
      </c>
      <c r="AR1503" s="97">
        <v>3.0000000000000001E-3</v>
      </c>
      <c r="AS1503" s="97">
        <v>3.0000000000000001E-3</v>
      </c>
      <c r="AT1503" s="97" t="s">
        <v>1414</v>
      </c>
      <c r="AU1503" s="97" t="s">
        <v>2724</v>
      </c>
    </row>
    <row r="1504" spans="2:47" ht="18.75">
      <c r="B1504" s="1171" t="s">
        <v>1056</v>
      </c>
      <c r="C1504" s="611">
        <v>39958460000162</v>
      </c>
      <c r="D1504" s="1171" t="s">
        <v>11</v>
      </c>
      <c r="E1504" s="1171" t="s">
        <v>620</v>
      </c>
      <c r="F1504" s="1171" t="s">
        <v>685</v>
      </c>
      <c r="G1504" s="1173" t="s">
        <v>738</v>
      </c>
      <c r="H1504" s="1173" t="s">
        <v>34</v>
      </c>
      <c r="I1504" s="1173" t="s">
        <v>1318</v>
      </c>
      <c r="J1504" s="1173" t="s">
        <v>608</v>
      </c>
      <c r="K1504" s="1173" t="s">
        <v>48</v>
      </c>
      <c r="L1504" s="1056" t="s">
        <v>1338</v>
      </c>
      <c r="M1504" s="1056" t="s">
        <v>34</v>
      </c>
      <c r="N1504" s="1173" t="s">
        <v>3535</v>
      </c>
      <c r="O1504" s="1173" t="s">
        <v>1320</v>
      </c>
      <c r="P1504" s="757">
        <v>44172</v>
      </c>
      <c r="Q1504" s="92">
        <v>119.0979808</v>
      </c>
      <c r="R1504" s="92">
        <v>106.70653076542166</v>
      </c>
      <c r="S1504" s="1057">
        <v>32</v>
      </c>
      <c r="T1504" s="97">
        <v>1.5384502261657662E-2</v>
      </c>
      <c r="U1504" s="712">
        <v>0.47332046045596932</v>
      </c>
      <c r="V1504" s="97">
        <v>0.12817217919283608</v>
      </c>
      <c r="W1504" s="712">
        <v>0.96888513123826969</v>
      </c>
      <c r="X1504" s="97">
        <v>0.22934311330281409</v>
      </c>
      <c r="Y1504" s="712">
        <v>1.1171598651060002</v>
      </c>
      <c r="Z1504" s="97"/>
      <c r="AA1504" s="712"/>
      <c r="AB1504" s="97">
        <v>8.7635301064357858E-3</v>
      </c>
      <c r="AC1504" s="713">
        <v>-0.46968897667675258</v>
      </c>
      <c r="AD1504" s="1058">
        <v>0</v>
      </c>
      <c r="AE1504" s="1179" t="s">
        <v>1947</v>
      </c>
      <c r="AF1504" s="1059" t="s">
        <v>1741</v>
      </c>
      <c r="AG1504" s="96" t="s">
        <v>1427</v>
      </c>
      <c r="AH1504" s="96" t="s">
        <v>1726</v>
      </c>
      <c r="AI1504" s="96">
        <v>1000</v>
      </c>
      <c r="AJ1504" s="96">
        <v>1000</v>
      </c>
      <c r="AK1504" s="96">
        <v>1000</v>
      </c>
      <c r="AL1504" s="97">
        <v>0.01</v>
      </c>
      <c r="AM1504" s="97">
        <v>0.1</v>
      </c>
      <c r="AN1504" s="712" t="s">
        <v>2124</v>
      </c>
      <c r="AO1504" s="1173" t="s">
        <v>34</v>
      </c>
      <c r="AP1504" s="1179" t="s">
        <v>1731</v>
      </c>
      <c r="AQ1504" s="719" t="s">
        <v>675</v>
      </c>
      <c r="AR1504" s="97">
        <v>3.3333333333333301E-3</v>
      </c>
      <c r="AS1504" s="97">
        <v>3.3333333333333301E-3</v>
      </c>
      <c r="AT1504" s="97" t="s">
        <v>1414</v>
      </c>
      <c r="AU1504" s="97" t="s">
        <v>2724</v>
      </c>
    </row>
    <row r="1505" spans="2:47" ht="18.75">
      <c r="B1505" s="1171" t="s">
        <v>280</v>
      </c>
      <c r="C1505" s="611">
        <v>26841302000186</v>
      </c>
      <c r="D1505" s="1171" t="s">
        <v>11</v>
      </c>
      <c r="E1505" s="1171" t="s">
        <v>620</v>
      </c>
      <c r="F1505" s="1171" t="s">
        <v>685</v>
      </c>
      <c r="G1505" s="1173" t="s">
        <v>738</v>
      </c>
      <c r="H1505" s="1173" t="s">
        <v>34</v>
      </c>
      <c r="I1505" s="1173" t="s">
        <v>1318</v>
      </c>
      <c r="J1505" s="1173" t="s">
        <v>608</v>
      </c>
      <c r="K1505" s="1173" t="s">
        <v>48</v>
      </c>
      <c r="L1505" s="1056" t="s">
        <v>1338</v>
      </c>
      <c r="M1505" s="1056" t="s">
        <v>34</v>
      </c>
      <c r="N1505" s="1173" t="s">
        <v>3536</v>
      </c>
      <c r="O1505" s="1173" t="s">
        <v>1320</v>
      </c>
      <c r="P1505" s="757">
        <v>42929</v>
      </c>
      <c r="Q1505" s="92">
        <v>407.62018699999999</v>
      </c>
      <c r="R1505" s="92">
        <v>265.81111926907619</v>
      </c>
      <c r="S1505" s="1057">
        <v>91</v>
      </c>
      <c r="T1505" s="97">
        <v>3.9738973869046568E-2</v>
      </c>
      <c r="U1505" s="712">
        <v>1.222611501486313</v>
      </c>
      <c r="V1505" s="97">
        <v>0.16920693059350178</v>
      </c>
      <c r="W1505" s="712">
        <v>1.2790769431161624</v>
      </c>
      <c r="X1505" s="97">
        <v>0.28670707366704828</v>
      </c>
      <c r="Y1505" s="712">
        <v>1.3965871097245874</v>
      </c>
      <c r="Z1505" s="97">
        <v>0.34440131363050486</v>
      </c>
      <c r="AA1505" s="712">
        <v>1.4839949748358408</v>
      </c>
      <c r="AB1505" s="97">
        <v>7.320294299911625E-4</v>
      </c>
      <c r="AC1505" s="713">
        <v>50.43324270903107</v>
      </c>
      <c r="AD1505" s="1058">
        <v>0</v>
      </c>
      <c r="AE1505" s="1179" t="s">
        <v>1947</v>
      </c>
      <c r="AF1505" s="1059" t="s">
        <v>1741</v>
      </c>
      <c r="AG1505" s="96" t="s">
        <v>1427</v>
      </c>
      <c r="AH1505" s="96" t="s">
        <v>1726</v>
      </c>
      <c r="AI1505" s="96">
        <v>10000</v>
      </c>
      <c r="AJ1505" s="96">
        <v>1000</v>
      </c>
      <c r="AK1505" s="96">
        <v>10000</v>
      </c>
      <c r="AL1505" s="97">
        <v>9.7000000000000003E-3</v>
      </c>
      <c r="AM1505" s="97">
        <v>0</v>
      </c>
      <c r="AN1505" s="712" t="s">
        <v>2124</v>
      </c>
      <c r="AO1505" s="1173" t="s">
        <v>34</v>
      </c>
      <c r="AP1505" s="1179" t="s">
        <v>1742</v>
      </c>
      <c r="AQ1505" s="719" t="s">
        <v>668</v>
      </c>
      <c r="AR1505" s="97">
        <v>3.2333333333333298E-3</v>
      </c>
      <c r="AS1505" s="97">
        <v>3.2333333333333298E-3</v>
      </c>
      <c r="AT1505" s="97" t="s">
        <v>1414</v>
      </c>
      <c r="AU1505" s="97" t="s">
        <v>2724</v>
      </c>
    </row>
    <row r="1506" spans="2:47" ht="18.75">
      <c r="B1506" s="1171" t="s">
        <v>285</v>
      </c>
      <c r="C1506" s="611">
        <v>32397723000162</v>
      </c>
      <c r="D1506" s="1171" t="s">
        <v>13</v>
      </c>
      <c r="E1506" s="1171" t="s">
        <v>615</v>
      </c>
      <c r="F1506" s="1171" t="s">
        <v>619</v>
      </c>
      <c r="G1506" s="1173" t="s">
        <v>34</v>
      </c>
      <c r="H1506" s="1173" t="s">
        <v>1337</v>
      </c>
      <c r="I1506" s="1173" t="s">
        <v>34</v>
      </c>
      <c r="J1506" s="1173" t="s">
        <v>611</v>
      </c>
      <c r="K1506" s="1173" t="s">
        <v>48</v>
      </c>
      <c r="L1506" s="1056" t="s">
        <v>1338</v>
      </c>
      <c r="M1506" s="1056" t="s">
        <v>34</v>
      </c>
      <c r="N1506" s="1173" t="s">
        <v>3627</v>
      </c>
      <c r="O1506" s="1173" t="s">
        <v>1323</v>
      </c>
      <c r="P1506" s="757">
        <v>43499</v>
      </c>
      <c r="Q1506" s="92">
        <v>1460.4280698699999</v>
      </c>
      <c r="R1506" s="92">
        <v>1191.9970494596801</v>
      </c>
      <c r="S1506" s="1057">
        <v>31</v>
      </c>
      <c r="T1506" s="97">
        <v>-2.1213968909645775E-2</v>
      </c>
      <c r="U1506" s="712">
        <v>-0.65267015868541001</v>
      </c>
      <c r="V1506" s="97">
        <v>0.14628720716889632</v>
      </c>
      <c r="W1506" s="712">
        <v>1.1058210979082586</v>
      </c>
      <c r="X1506" s="97">
        <v>0.32735457817280422</v>
      </c>
      <c r="Y1506" s="712">
        <v>1.5945863432598404</v>
      </c>
      <c r="Z1506" s="97">
        <v>0.76529499361296116</v>
      </c>
      <c r="AA1506" s="712">
        <v>3.2975888297775318</v>
      </c>
      <c r="AB1506" s="97">
        <v>9.8719310483230002E-2</v>
      </c>
      <c r="AC1506" s="713">
        <v>0.14180502699794051</v>
      </c>
      <c r="AD1506" s="1058">
        <v>37098935000162</v>
      </c>
      <c r="AE1506" s="1179" t="s">
        <v>1971</v>
      </c>
      <c r="AF1506" s="1059" t="s">
        <v>1741</v>
      </c>
      <c r="AG1506" s="96" t="s">
        <v>1427</v>
      </c>
      <c r="AH1506" s="96" t="s">
        <v>1730</v>
      </c>
      <c r="AI1506" s="96">
        <v>5000</v>
      </c>
      <c r="AJ1506" s="96">
        <v>1000</v>
      </c>
      <c r="AK1506" s="96">
        <v>1000</v>
      </c>
      <c r="AL1506" s="97">
        <v>0.02</v>
      </c>
      <c r="AM1506" s="97">
        <v>0.2</v>
      </c>
      <c r="AN1506" s="712" t="s">
        <v>34</v>
      </c>
      <c r="AO1506" s="1173" t="s">
        <v>34</v>
      </c>
      <c r="AP1506" s="1179" t="s">
        <v>1742</v>
      </c>
      <c r="AQ1506" s="719" t="s">
        <v>668</v>
      </c>
      <c r="AR1506" s="97">
        <v>4.0000000000000001E-3</v>
      </c>
      <c r="AS1506" s="97">
        <v>4.0000000000000001E-3</v>
      </c>
      <c r="AT1506" s="97" t="s">
        <v>1414</v>
      </c>
      <c r="AU1506" s="97" t="s">
        <v>2724</v>
      </c>
    </row>
    <row r="1507" spans="2:47" ht="18.75">
      <c r="B1507" s="1171" t="s">
        <v>299</v>
      </c>
      <c r="C1507" s="611">
        <v>15585932000110</v>
      </c>
      <c r="D1507" s="1171" t="s">
        <v>11</v>
      </c>
      <c r="E1507" s="1171" t="s">
        <v>620</v>
      </c>
      <c r="F1507" s="1171" t="s">
        <v>685</v>
      </c>
      <c r="G1507" s="1173" t="s">
        <v>738</v>
      </c>
      <c r="H1507" s="1173" t="s">
        <v>34</v>
      </c>
      <c r="I1507" s="1173" t="s">
        <v>1318</v>
      </c>
      <c r="J1507" s="1173" t="s">
        <v>608</v>
      </c>
      <c r="K1507" s="1173" t="s">
        <v>48</v>
      </c>
      <c r="L1507" s="1056" t="s">
        <v>1338</v>
      </c>
      <c r="M1507" s="1056" t="s">
        <v>34</v>
      </c>
      <c r="N1507" s="1173" t="s">
        <v>3657</v>
      </c>
      <c r="O1507" s="1173" t="s">
        <v>1320</v>
      </c>
      <c r="P1507" s="757">
        <v>41094</v>
      </c>
      <c r="Q1507" s="92">
        <v>160.105784</v>
      </c>
      <c r="R1507" s="92">
        <v>123.68560082258065</v>
      </c>
      <c r="S1507" s="1057">
        <v>181</v>
      </c>
      <c r="T1507" s="97">
        <v>4.1345471143117818E-2</v>
      </c>
      <c r="U1507" s="712">
        <v>1.2720370868287623</v>
      </c>
      <c r="V1507" s="97">
        <v>0.17798582251974726</v>
      </c>
      <c r="W1507" s="712">
        <v>1.3454387535312757</v>
      </c>
      <c r="X1507" s="97">
        <v>0.30487331649012428</v>
      </c>
      <c r="Y1507" s="712">
        <v>1.48507721997662</v>
      </c>
      <c r="Z1507" s="97">
        <v>0.36821404862787932</v>
      </c>
      <c r="AA1507" s="712">
        <v>1.5866019559204543</v>
      </c>
      <c r="AB1507" s="97">
        <v>1.9255855649609884E-3</v>
      </c>
      <c r="AC1507" s="713">
        <v>23.731747199750771</v>
      </c>
      <c r="AD1507" s="1058">
        <v>0</v>
      </c>
      <c r="AE1507" s="1179" t="s">
        <v>1858</v>
      </c>
      <c r="AF1507" s="1059" t="s">
        <v>1741</v>
      </c>
      <c r="AG1507" s="96" t="s">
        <v>1427</v>
      </c>
      <c r="AH1507" s="96" t="s">
        <v>1726</v>
      </c>
      <c r="AI1507" s="96">
        <v>100</v>
      </c>
      <c r="AJ1507" s="96">
        <v>100</v>
      </c>
      <c r="AK1507" s="96">
        <v>100</v>
      </c>
      <c r="AL1507" s="97">
        <v>1.2E-2</v>
      </c>
      <c r="AM1507" s="97">
        <v>0.2</v>
      </c>
      <c r="AN1507" s="712" t="s">
        <v>2124</v>
      </c>
      <c r="AO1507" s="1173" t="s">
        <v>34</v>
      </c>
      <c r="AP1507" s="1179" t="s">
        <v>1742</v>
      </c>
      <c r="AQ1507" s="719" t="s">
        <v>671</v>
      </c>
      <c r="AR1507" s="97">
        <v>4.0000000000000001E-3</v>
      </c>
      <c r="AS1507" s="97">
        <v>4.0000000000000001E-3</v>
      </c>
      <c r="AT1507" s="97" t="s">
        <v>1414</v>
      </c>
      <c r="AU1507" s="97" t="s">
        <v>2724</v>
      </c>
    </row>
    <row r="1508" spans="2:47" ht="18.75">
      <c r="B1508" s="1171" t="s">
        <v>314</v>
      </c>
      <c r="C1508" s="611">
        <v>26396708000105</v>
      </c>
      <c r="D1508" s="1171" t="s">
        <v>13</v>
      </c>
      <c r="E1508" s="1171" t="s">
        <v>616</v>
      </c>
      <c r="F1508" s="1171" t="s">
        <v>618</v>
      </c>
      <c r="G1508" s="1173" t="s">
        <v>34</v>
      </c>
      <c r="H1508" s="1173" t="s">
        <v>865</v>
      </c>
      <c r="I1508" s="1173" t="s">
        <v>34</v>
      </c>
      <c r="J1508" s="1173" t="s">
        <v>611</v>
      </c>
      <c r="K1508" s="1173" t="s">
        <v>48</v>
      </c>
      <c r="L1508" s="1056" t="s">
        <v>1338</v>
      </c>
      <c r="M1508" s="1056" t="s">
        <v>1411</v>
      </c>
      <c r="N1508" s="1173" t="s">
        <v>3704</v>
      </c>
      <c r="O1508" s="1173" t="s">
        <v>1320</v>
      </c>
      <c r="P1508" s="757">
        <v>42693</v>
      </c>
      <c r="Q1508" s="92">
        <v>262.35751399999998</v>
      </c>
      <c r="R1508" s="92">
        <v>320.01728483467747</v>
      </c>
      <c r="S1508" s="1057">
        <v>31</v>
      </c>
      <c r="T1508" s="97">
        <v>5.1962435331420753E-3</v>
      </c>
      <c r="U1508" s="712">
        <v>0.15986792032120986</v>
      </c>
      <c r="V1508" s="97">
        <v>9.3141227199030396E-2</v>
      </c>
      <c r="W1508" s="712">
        <v>0.70407752061899886</v>
      </c>
      <c r="X1508" s="97">
        <v>0.22331251921808115</v>
      </c>
      <c r="Y1508" s="712">
        <v>1.087784064031416</v>
      </c>
      <c r="Z1508" s="97">
        <v>0.33193256844095842</v>
      </c>
      <c r="AA1508" s="712">
        <v>1.4302682482773954</v>
      </c>
      <c r="AB1508" s="97">
        <v>7.1249262227306889E-2</v>
      </c>
      <c r="AC1508" s="713">
        <v>-0.54943846796170703</v>
      </c>
      <c r="AD1508" s="1058">
        <v>23648930000151</v>
      </c>
      <c r="AE1508" s="1179" t="s">
        <v>1940</v>
      </c>
      <c r="AF1508" s="1059" t="s">
        <v>1741</v>
      </c>
      <c r="AG1508" s="96" t="s">
        <v>1427</v>
      </c>
      <c r="AH1508" s="96" t="s">
        <v>1797</v>
      </c>
      <c r="AI1508" s="96">
        <v>10000</v>
      </c>
      <c r="AJ1508" s="96">
        <v>10000</v>
      </c>
      <c r="AK1508" s="96">
        <v>10000</v>
      </c>
      <c r="AL1508" s="97">
        <v>0.02</v>
      </c>
      <c r="AM1508" s="97">
        <v>0.2</v>
      </c>
      <c r="AN1508" s="712" t="s">
        <v>34</v>
      </c>
      <c r="AO1508" s="1173" t="s">
        <v>34</v>
      </c>
      <c r="AP1508" s="1179" t="s">
        <v>1742</v>
      </c>
      <c r="AQ1508" s="719" t="s">
        <v>668</v>
      </c>
      <c r="AR1508" s="97">
        <v>0</v>
      </c>
      <c r="AS1508" s="97">
        <v>0</v>
      </c>
      <c r="AT1508" s="97" t="s">
        <v>1414</v>
      </c>
      <c r="AU1508" s="97" t="s">
        <v>2724</v>
      </c>
    </row>
    <row r="1509" spans="2:47" ht="18.75">
      <c r="B1509" s="1171" t="s">
        <v>1098</v>
      </c>
      <c r="C1509" s="611">
        <v>30338686000196</v>
      </c>
      <c r="D1509" s="1171" t="s">
        <v>11</v>
      </c>
      <c r="E1509" s="1171" t="s">
        <v>4215</v>
      </c>
      <c r="F1509" s="1171" t="s">
        <v>1414</v>
      </c>
      <c r="G1509" s="1173" t="s">
        <v>738</v>
      </c>
      <c r="H1509" s="1173" t="s">
        <v>34</v>
      </c>
      <c r="I1509" s="1173" t="s">
        <v>1303</v>
      </c>
      <c r="J1509" s="1173" t="s">
        <v>611</v>
      </c>
      <c r="K1509" s="1173" t="s">
        <v>48</v>
      </c>
      <c r="L1509" s="1056" t="s">
        <v>1338</v>
      </c>
      <c r="M1509" s="1056" t="s">
        <v>34</v>
      </c>
      <c r="N1509" s="1173" t="s">
        <v>3707</v>
      </c>
      <c r="O1509" s="1173" t="s">
        <v>1320</v>
      </c>
      <c r="P1509" s="757">
        <v>43287</v>
      </c>
      <c r="Q1509" s="92">
        <v>22.70067358</v>
      </c>
      <c r="R1509" s="92">
        <v>27.846273751405612</v>
      </c>
      <c r="S1509" s="1057">
        <v>26</v>
      </c>
      <c r="T1509" s="97">
        <v>4.1863637782315166E-2</v>
      </c>
      <c r="U1509" s="712">
        <v>1.2879790307465102</v>
      </c>
      <c r="V1509" s="97">
        <v>5.8140808451434101E-2</v>
      </c>
      <c r="W1509" s="712">
        <v>0.43950071834243554</v>
      </c>
      <c r="X1509" s="97">
        <v>0.10727218416746909</v>
      </c>
      <c r="Y1509" s="712">
        <v>0.52253663547300122</v>
      </c>
      <c r="Z1509" s="97">
        <v>0.36880652904920663</v>
      </c>
      <c r="AA1509" s="712">
        <v>1.5891549019550377</v>
      </c>
      <c r="AB1509" s="97">
        <v>5.4154217974184078E-2</v>
      </c>
      <c r="AC1509" s="713">
        <v>-1.369191671542864</v>
      </c>
      <c r="AD1509" s="1058">
        <v>29853005000149</v>
      </c>
      <c r="AE1509" s="1179" t="s">
        <v>1793</v>
      </c>
      <c r="AF1509" s="1059" t="s">
        <v>1741</v>
      </c>
      <c r="AG1509" s="96" t="s">
        <v>1427</v>
      </c>
      <c r="AH1509" s="96" t="s">
        <v>1726</v>
      </c>
      <c r="AI1509" s="96">
        <v>5000</v>
      </c>
      <c r="AJ1509" s="96">
        <v>1000</v>
      </c>
      <c r="AK1509" s="96">
        <v>1000</v>
      </c>
      <c r="AL1509" s="97">
        <v>0</v>
      </c>
      <c r="AM1509" s="97">
        <v>0</v>
      </c>
      <c r="AN1509" s="712" t="s">
        <v>34</v>
      </c>
      <c r="AO1509" s="1173" t="s">
        <v>34</v>
      </c>
      <c r="AP1509" s="1179" t="s">
        <v>1742</v>
      </c>
      <c r="AQ1509" s="719" t="s">
        <v>679</v>
      </c>
      <c r="AR1509" s="97">
        <v>5.6666666666666697E-3</v>
      </c>
      <c r="AS1509" s="97">
        <v>5.6666666666666697E-3</v>
      </c>
      <c r="AT1509" s="97" t="s">
        <v>1414</v>
      </c>
      <c r="AU1509" s="97" t="s">
        <v>2724</v>
      </c>
    </row>
    <row r="1510" spans="2:47" ht="18.75">
      <c r="B1510" s="1171" t="s">
        <v>1099</v>
      </c>
      <c r="C1510" s="611">
        <v>31353372000125</v>
      </c>
      <c r="D1510" s="1171" t="s">
        <v>13</v>
      </c>
      <c r="E1510" s="1171" t="s">
        <v>616</v>
      </c>
      <c r="F1510" s="1171" t="s">
        <v>617</v>
      </c>
      <c r="G1510" s="1173" t="s">
        <v>34</v>
      </c>
      <c r="H1510" s="1173" t="s">
        <v>1336</v>
      </c>
      <c r="I1510" s="1173" t="s">
        <v>34</v>
      </c>
      <c r="J1510" s="1173" t="s">
        <v>608</v>
      </c>
      <c r="K1510" s="1173" t="s">
        <v>48</v>
      </c>
      <c r="L1510" s="1056" t="s">
        <v>1338</v>
      </c>
      <c r="M1510" s="1056" t="s">
        <v>34</v>
      </c>
      <c r="N1510" s="1173" t="s">
        <v>3711</v>
      </c>
      <c r="O1510" s="1173" t="s">
        <v>1320</v>
      </c>
      <c r="P1510" s="757">
        <v>43427</v>
      </c>
      <c r="Q1510" s="92">
        <v>42.794534810000002</v>
      </c>
      <c r="R1510" s="92">
        <v>52.096896535502005</v>
      </c>
      <c r="S1510" s="1057">
        <v>15</v>
      </c>
      <c r="T1510" s="97">
        <v>3.1285150909343695E-3</v>
      </c>
      <c r="U1510" s="712">
        <v>9.62520709607248E-2</v>
      </c>
      <c r="V1510" s="97">
        <v>9.0965983465612466E-2</v>
      </c>
      <c r="W1510" s="712">
        <v>0.68763431645878081</v>
      </c>
      <c r="X1510" s="97">
        <v>0.14153863232455288</v>
      </c>
      <c r="Y1510" s="712">
        <v>0.68945292107467471</v>
      </c>
      <c r="Z1510" s="97">
        <v>0.19640190343869235</v>
      </c>
      <c r="AA1510" s="712">
        <v>0.84627853093472605</v>
      </c>
      <c r="AB1510" s="97">
        <v>2.7755234042123923E-2</v>
      </c>
      <c r="AC1510" s="713">
        <v>-1.4888121336781648</v>
      </c>
      <c r="AD1510" s="1058">
        <v>11403956000150</v>
      </c>
      <c r="AE1510" s="1179" t="s">
        <v>1793</v>
      </c>
      <c r="AF1510" s="1059" t="s">
        <v>1741</v>
      </c>
      <c r="AG1510" s="96" t="s">
        <v>1427</v>
      </c>
      <c r="AH1510" s="96" t="s">
        <v>1730</v>
      </c>
      <c r="AI1510" s="96">
        <v>5000</v>
      </c>
      <c r="AJ1510" s="96">
        <v>0</v>
      </c>
      <c r="AK1510" s="96">
        <v>0</v>
      </c>
      <c r="AL1510" s="97">
        <v>0</v>
      </c>
      <c r="AM1510" s="97">
        <v>0</v>
      </c>
      <c r="AN1510" s="712" t="s">
        <v>34</v>
      </c>
      <c r="AO1510" s="1173" t="s">
        <v>34</v>
      </c>
      <c r="AP1510" s="1179" t="s">
        <v>1742</v>
      </c>
      <c r="AQ1510" s="719" t="s">
        <v>668</v>
      </c>
      <c r="AR1510" s="97">
        <v>5.0000000000000001E-3</v>
      </c>
      <c r="AS1510" s="97">
        <v>5.0000000000000001E-3</v>
      </c>
      <c r="AT1510" s="97" t="s">
        <v>1414</v>
      </c>
      <c r="AU1510" s="97" t="s">
        <v>2724</v>
      </c>
    </row>
    <row r="1511" spans="2:47" ht="18.75">
      <c r="B1511" s="1171" t="s">
        <v>649</v>
      </c>
      <c r="C1511" s="611">
        <v>17162002000180</v>
      </c>
      <c r="D1511" s="1171" t="s">
        <v>13</v>
      </c>
      <c r="E1511" s="1171" t="s">
        <v>615</v>
      </c>
      <c r="F1511" s="1171" t="s">
        <v>619</v>
      </c>
      <c r="G1511" s="1173" t="s">
        <v>34</v>
      </c>
      <c r="H1511" s="1173" t="s">
        <v>1336</v>
      </c>
      <c r="I1511" s="1173" t="s">
        <v>34</v>
      </c>
      <c r="J1511" s="1173" t="s">
        <v>611</v>
      </c>
      <c r="K1511" s="1173" t="s">
        <v>48</v>
      </c>
      <c r="L1511" s="1056" t="s">
        <v>1338</v>
      </c>
      <c r="M1511" s="1056" t="s">
        <v>34</v>
      </c>
      <c r="N1511" s="1173" t="s">
        <v>3719</v>
      </c>
      <c r="O1511" s="1173" t="s">
        <v>1320</v>
      </c>
      <c r="P1511" s="757">
        <v>41286</v>
      </c>
      <c r="Q1511" s="92">
        <v>1296.2814940000001</v>
      </c>
      <c r="R1511" s="92">
        <v>1511.1983069032256</v>
      </c>
      <c r="S1511" s="1057">
        <v>32</v>
      </c>
      <c r="T1511" s="97">
        <v>-1.1252449691697253E-2</v>
      </c>
      <c r="U1511" s="712">
        <v>-0.34619349906468161</v>
      </c>
      <c r="V1511" s="97">
        <v>7.7994406287731577E-2</v>
      </c>
      <c r="W1511" s="712">
        <v>0.58957896360837903</v>
      </c>
      <c r="X1511" s="97">
        <v>0.12757069857589398</v>
      </c>
      <c r="Y1511" s="712">
        <v>0.62141331544737177</v>
      </c>
      <c r="Z1511" s="97">
        <v>0.23296332321415369</v>
      </c>
      <c r="AA1511" s="712">
        <v>1.0038184736477744</v>
      </c>
      <c r="AB1511" s="97">
        <v>4.4837153810890699E-2</v>
      </c>
      <c r="AC1511" s="713">
        <v>-1.2109133113548467</v>
      </c>
      <c r="AD1511" s="1058">
        <v>17248340000139</v>
      </c>
      <c r="AE1511" s="1179" t="s">
        <v>1821</v>
      </c>
      <c r="AF1511" s="1059" t="s">
        <v>1725</v>
      </c>
      <c r="AG1511" s="96" t="s">
        <v>1428</v>
      </c>
      <c r="AH1511" s="96" t="s">
        <v>1730</v>
      </c>
      <c r="AI1511" s="96">
        <v>1000</v>
      </c>
      <c r="AJ1511" s="96">
        <v>1000</v>
      </c>
      <c r="AK1511" s="96">
        <v>0</v>
      </c>
      <c r="AL1511" s="97">
        <v>0.02</v>
      </c>
      <c r="AM1511" s="97">
        <v>0.2</v>
      </c>
      <c r="AN1511" s="712" t="s">
        <v>64</v>
      </c>
      <c r="AO1511" s="1173" t="s">
        <v>34</v>
      </c>
      <c r="AP1511" s="1179" t="s">
        <v>1742</v>
      </c>
      <c r="AQ1511" s="719" t="s">
        <v>668</v>
      </c>
      <c r="AR1511" s="97">
        <v>5.0000000000000001E-3</v>
      </c>
      <c r="AS1511" s="97">
        <v>5.0000000000000001E-3</v>
      </c>
      <c r="AT1511" s="97" t="s">
        <v>1414</v>
      </c>
      <c r="AU1511" s="97" t="s">
        <v>2724</v>
      </c>
    </row>
    <row r="1512" spans="2:47" ht="18.75">
      <c r="B1512" s="1171" t="s">
        <v>4216</v>
      </c>
      <c r="C1512" s="611">
        <v>9577092000141</v>
      </c>
      <c r="D1512" s="1171" t="s">
        <v>11</v>
      </c>
      <c r="E1512" s="1171" t="s">
        <v>4215</v>
      </c>
      <c r="F1512" s="1171" t="s">
        <v>663</v>
      </c>
      <c r="G1512" s="1173" t="s">
        <v>1414</v>
      </c>
      <c r="H1512" s="1173" t="s">
        <v>1337</v>
      </c>
      <c r="I1512" s="1173" t="s">
        <v>1414</v>
      </c>
      <c r="J1512" s="1173" t="s">
        <v>700</v>
      </c>
      <c r="K1512" s="1173" t="s">
        <v>48</v>
      </c>
      <c r="L1512" s="1056" t="s">
        <v>1338</v>
      </c>
      <c r="M1512" s="1056" t="s">
        <v>1411</v>
      </c>
      <c r="N1512" s="1173" t="s">
        <v>4217</v>
      </c>
      <c r="O1512" s="1173" t="s">
        <v>1320</v>
      </c>
      <c r="P1512" s="757">
        <v>39981</v>
      </c>
      <c r="Q1512" s="92">
        <v>43.860191</v>
      </c>
      <c r="R1512" s="92">
        <v>42.302984294117657</v>
      </c>
      <c r="S1512" s="1057">
        <v>17</v>
      </c>
      <c r="T1512" s="97">
        <v>-7.8548461563410221E-4</v>
      </c>
      <c r="U1512" s="712">
        <v>-2.4166263791296282E-2</v>
      </c>
      <c r="V1512" s="97">
        <v>5.8359833305472453E-3</v>
      </c>
      <c r="W1512" s="712">
        <v>4.4115638126231239E-2</v>
      </c>
      <c r="X1512" s="97">
        <v>5.8359833305472453E-3</v>
      </c>
      <c r="Y1512" s="712">
        <v>2.8427827007417833E-2</v>
      </c>
      <c r="Z1512" s="97">
        <v>5.8359833305472453E-3</v>
      </c>
      <c r="AA1512" s="712">
        <v>2.5146738972806136E-2</v>
      </c>
      <c r="AB1512" s="97">
        <v>4.0363291561028802E-2</v>
      </c>
      <c r="AC1512" s="713">
        <v>-3.132854741513392</v>
      </c>
      <c r="AD1512" s="1058">
        <v>35727377000121</v>
      </c>
      <c r="AE1512" s="1179" t="s">
        <v>4218</v>
      </c>
      <c r="AF1512" s="1059" t="s">
        <v>1763</v>
      </c>
      <c r="AG1512" s="96" t="s">
        <v>59</v>
      </c>
      <c r="AH1512" s="96" t="s">
        <v>1726</v>
      </c>
      <c r="AI1512" s="96">
        <v>5000</v>
      </c>
      <c r="AJ1512" s="96">
        <v>1000</v>
      </c>
      <c r="AK1512" s="96">
        <v>5000</v>
      </c>
      <c r="AL1512" s="97">
        <v>0.01</v>
      </c>
      <c r="AM1512" s="97">
        <v>0.2</v>
      </c>
      <c r="AN1512" s="712" t="s">
        <v>64</v>
      </c>
      <c r="AO1512" s="1173" t="s">
        <v>34</v>
      </c>
      <c r="AP1512" s="1179" t="s">
        <v>1742</v>
      </c>
      <c r="AQ1512" s="719" t="s">
        <v>679</v>
      </c>
      <c r="AR1512" s="97">
        <v>0</v>
      </c>
      <c r="AS1512" s="97">
        <v>0</v>
      </c>
      <c r="AT1512" s="97" t="s">
        <v>1414</v>
      </c>
      <c r="AU1512" s="97" t="s">
        <v>2724</v>
      </c>
    </row>
    <row r="1513" spans="2:47" ht="18.75">
      <c r="B1513" s="1171" t="s">
        <v>1127</v>
      </c>
      <c r="C1513" s="611">
        <v>29066331000106</v>
      </c>
      <c r="D1513" s="1171" t="s">
        <v>11</v>
      </c>
      <c r="E1513" s="1171" t="s">
        <v>4215</v>
      </c>
      <c r="F1513" s="1171" t="s">
        <v>1414</v>
      </c>
      <c r="G1513" s="1173" t="s">
        <v>738</v>
      </c>
      <c r="H1513" s="1173" t="s">
        <v>34</v>
      </c>
      <c r="I1513" s="1173" t="s">
        <v>34</v>
      </c>
      <c r="J1513" s="1173" t="s">
        <v>611</v>
      </c>
      <c r="K1513" s="1173" t="s">
        <v>48</v>
      </c>
      <c r="L1513" s="1056" t="s">
        <v>1338</v>
      </c>
      <c r="M1513" s="1056" t="s">
        <v>34</v>
      </c>
      <c r="N1513" s="1173" t="s">
        <v>3775</v>
      </c>
      <c r="O1513" s="1173" t="s">
        <v>1320</v>
      </c>
      <c r="P1513" s="757">
        <v>43099</v>
      </c>
      <c r="Q1513" s="92">
        <v>40.048057640000003</v>
      </c>
      <c r="R1513" s="92">
        <v>55.598584883654617</v>
      </c>
      <c r="S1513" s="1057">
        <v>6</v>
      </c>
      <c r="T1513" s="97">
        <v>-3.1766960335939842E-2</v>
      </c>
      <c r="U1513" s="712">
        <v>-0.97734408548056939</v>
      </c>
      <c r="V1513" s="97">
        <v>-4.0663898070439353E-2</v>
      </c>
      <c r="W1513" s="712">
        <v>-0.30738844004018745</v>
      </c>
      <c r="X1513" s="97">
        <v>-8.239959092021798E-3</v>
      </c>
      <c r="Y1513" s="712">
        <v>-4.0137902791821389E-2</v>
      </c>
      <c r="Z1513" s="97">
        <v>0.26281247756019566</v>
      </c>
      <c r="AA1513" s="712">
        <v>1.1324358548815441</v>
      </c>
      <c r="AB1513" s="97">
        <v>0.10657486981899425</v>
      </c>
      <c r="AC1513" s="713">
        <v>-1.6228235703668563</v>
      </c>
      <c r="AD1513" s="1058">
        <v>29066638000107</v>
      </c>
      <c r="AE1513" s="1179" t="s">
        <v>1918</v>
      </c>
      <c r="AF1513" s="1059" t="s">
        <v>1725</v>
      </c>
      <c r="AG1513" s="96" t="s">
        <v>1428</v>
      </c>
      <c r="AH1513" s="96" t="s">
        <v>1797</v>
      </c>
      <c r="AI1513" s="96">
        <v>5000</v>
      </c>
      <c r="AJ1513" s="96">
        <v>1000</v>
      </c>
      <c r="AK1513" s="96">
        <v>1000</v>
      </c>
      <c r="AL1513" s="97">
        <v>9.300000000000001E-3</v>
      </c>
      <c r="AM1513" s="97">
        <v>0</v>
      </c>
      <c r="AN1513" s="712" t="s">
        <v>34</v>
      </c>
      <c r="AO1513" s="1173" t="s">
        <v>34</v>
      </c>
      <c r="AP1513" s="1179" t="s">
        <v>1742</v>
      </c>
      <c r="AQ1513" s="719" t="s">
        <v>679</v>
      </c>
      <c r="AR1513" s="97">
        <v>5.0697399999999997E-3</v>
      </c>
      <c r="AS1513" s="97">
        <v>5.0697399999999997E-3</v>
      </c>
      <c r="AT1513" s="97" t="s">
        <v>1414</v>
      </c>
      <c r="AU1513" s="97" t="s">
        <v>2724</v>
      </c>
    </row>
    <row r="1514" spans="2:47" ht="18.75">
      <c r="B1514" s="1171" t="s">
        <v>1128</v>
      </c>
      <c r="C1514" s="611">
        <v>32225478000106</v>
      </c>
      <c r="D1514" s="1171" t="s">
        <v>11</v>
      </c>
      <c r="E1514" s="1171" t="s">
        <v>4215</v>
      </c>
      <c r="F1514" s="1171" t="s">
        <v>1414</v>
      </c>
      <c r="G1514" s="1173" t="s">
        <v>738</v>
      </c>
      <c r="H1514" s="1173" t="s">
        <v>34</v>
      </c>
      <c r="I1514" s="1173" t="s">
        <v>34</v>
      </c>
      <c r="J1514" s="1173" t="s">
        <v>611</v>
      </c>
      <c r="K1514" s="1173" t="s">
        <v>49</v>
      </c>
      <c r="L1514" s="1056" t="s">
        <v>1338</v>
      </c>
      <c r="M1514" s="1056" t="s">
        <v>34</v>
      </c>
      <c r="N1514" s="1173" t="s">
        <v>3776</v>
      </c>
      <c r="O1514" s="1173" t="s">
        <v>1320</v>
      </c>
      <c r="P1514" s="757">
        <v>43525</v>
      </c>
      <c r="Q1514" s="92">
        <v>185.90223116999999</v>
      </c>
      <c r="R1514" s="92">
        <v>206.90600210811252</v>
      </c>
      <c r="S1514" s="1057">
        <v>6</v>
      </c>
      <c r="T1514" s="97">
        <v>-1.2028764333299358E-2</v>
      </c>
      <c r="U1514" s="712">
        <v>-0.37007763891999512</v>
      </c>
      <c r="V1514" s="97">
        <v>7.0812923829495666E-2</v>
      </c>
      <c r="W1514" s="712">
        <v>0.53529236555058346</v>
      </c>
      <c r="X1514" s="97">
        <v>-0.1425354341616033</v>
      </c>
      <c r="Y1514" s="712">
        <v>-0.69430847130149287</v>
      </c>
      <c r="Z1514" s="97">
        <v>7.3545341339110282E-2</v>
      </c>
      <c r="AA1514" s="712">
        <v>0.31690040847788242</v>
      </c>
      <c r="AB1514" s="97">
        <v>0.16336200496249875</v>
      </c>
      <c r="AC1514" s="713">
        <v>-0.37631387338335121</v>
      </c>
      <c r="AD1514" s="1058">
        <v>32225606000111</v>
      </c>
      <c r="AE1514" s="1179" t="s">
        <v>1918</v>
      </c>
      <c r="AF1514" s="1059" t="s">
        <v>1725</v>
      </c>
      <c r="AG1514" s="96" t="s">
        <v>1428</v>
      </c>
      <c r="AH1514" s="96" t="s">
        <v>1726</v>
      </c>
      <c r="AI1514" s="96">
        <v>5000</v>
      </c>
      <c r="AJ1514" s="96">
        <v>1000</v>
      </c>
      <c r="AK1514" s="96">
        <v>1000</v>
      </c>
      <c r="AL1514" s="97">
        <v>9.300000000000001E-3</v>
      </c>
      <c r="AM1514" s="97">
        <v>0</v>
      </c>
      <c r="AN1514" s="712" t="s">
        <v>34</v>
      </c>
      <c r="AO1514" s="1173" t="s">
        <v>34</v>
      </c>
      <c r="AP1514" s="1179" t="s">
        <v>1742</v>
      </c>
      <c r="AQ1514" s="719" t="s">
        <v>679</v>
      </c>
      <c r="AR1514" s="97">
        <v>4.3499200000000002E-3</v>
      </c>
      <c r="AS1514" s="97">
        <v>4.3499200000000002E-3</v>
      </c>
      <c r="AT1514" s="97" t="s">
        <v>1414</v>
      </c>
      <c r="AU1514" s="97" t="s">
        <v>2724</v>
      </c>
    </row>
    <row r="1515" spans="2:47" ht="18.75">
      <c r="B1515" s="1171" t="s">
        <v>1129</v>
      </c>
      <c r="C1515" s="611">
        <v>23729512000199</v>
      </c>
      <c r="D1515" s="1171" t="s">
        <v>11</v>
      </c>
      <c r="E1515" s="1171" t="s">
        <v>4215</v>
      </c>
      <c r="F1515" s="1171" t="s">
        <v>1414</v>
      </c>
      <c r="G1515" s="1173" t="s">
        <v>738</v>
      </c>
      <c r="H1515" s="1173" t="s">
        <v>34</v>
      </c>
      <c r="I1515" s="1173" t="s">
        <v>34</v>
      </c>
      <c r="J1515" s="1173" t="s">
        <v>611</v>
      </c>
      <c r="K1515" s="1173" t="s">
        <v>48</v>
      </c>
      <c r="L1515" s="1056" t="s">
        <v>1338</v>
      </c>
      <c r="M1515" s="1056" t="s">
        <v>34</v>
      </c>
      <c r="N1515" s="1173" t="s">
        <v>3777</v>
      </c>
      <c r="O1515" s="1173" t="s">
        <v>1320</v>
      </c>
      <c r="P1515" s="757">
        <v>42405</v>
      </c>
      <c r="Q1515" s="92">
        <v>351.35049199999997</v>
      </c>
      <c r="R1515" s="92">
        <v>408.94445046184734</v>
      </c>
      <c r="S1515" s="1057">
        <v>6</v>
      </c>
      <c r="T1515" s="97">
        <v>3.1873219684201759E-2</v>
      </c>
      <c r="U1515" s="712">
        <v>0.98061326655589287</v>
      </c>
      <c r="V1515" s="97">
        <v>6.2425300267450856E-2</v>
      </c>
      <c r="W1515" s="712">
        <v>0.47188824925275269</v>
      </c>
      <c r="X1515" s="97">
        <v>8.5630724848945627E-2</v>
      </c>
      <c r="Y1515" s="712">
        <v>0.41711829774835146</v>
      </c>
      <c r="Z1515" s="97">
        <v>0.27531519656480263</v>
      </c>
      <c r="AA1515" s="712">
        <v>1.1863089716215318</v>
      </c>
      <c r="AB1515" s="97">
        <v>6.6683704203187838E-2</v>
      </c>
      <c r="AC1515" s="713">
        <v>-1.0476774385579668</v>
      </c>
      <c r="AD1515" s="1058">
        <v>23720107000100</v>
      </c>
      <c r="AE1515" s="1179" t="s">
        <v>1918</v>
      </c>
      <c r="AF1515" s="1059" t="s">
        <v>1725</v>
      </c>
      <c r="AG1515" s="96" t="s">
        <v>1428</v>
      </c>
      <c r="AH1515" s="96" t="s">
        <v>1726</v>
      </c>
      <c r="AI1515" s="96">
        <v>5000</v>
      </c>
      <c r="AJ1515" s="96">
        <v>5000</v>
      </c>
      <c r="AK1515" s="96">
        <v>5000</v>
      </c>
      <c r="AL1515" s="97">
        <v>9.300000000000001E-3</v>
      </c>
      <c r="AM1515" s="97">
        <v>0</v>
      </c>
      <c r="AN1515" s="712" t="s">
        <v>34</v>
      </c>
      <c r="AO1515" s="1173" t="s">
        <v>34</v>
      </c>
      <c r="AP1515" s="1179" t="s">
        <v>1742</v>
      </c>
      <c r="AQ1515" s="719" t="s">
        <v>679</v>
      </c>
      <c r="AR1515" s="97">
        <v>4.3499200000000002E-3</v>
      </c>
      <c r="AS1515" s="97">
        <v>4.3499200000000002E-3</v>
      </c>
      <c r="AT1515" s="97" t="s">
        <v>1414</v>
      </c>
      <c r="AU1515" s="97" t="s">
        <v>2724</v>
      </c>
    </row>
    <row r="1516" spans="2:47" ht="18.75">
      <c r="B1516" s="1171" t="s">
        <v>1136</v>
      </c>
      <c r="C1516" s="611">
        <v>18719154000101</v>
      </c>
      <c r="D1516" s="1171" t="s">
        <v>11</v>
      </c>
      <c r="E1516" s="1171" t="s">
        <v>620</v>
      </c>
      <c r="F1516" s="1171" t="s">
        <v>672</v>
      </c>
      <c r="G1516" s="1173" t="s">
        <v>738</v>
      </c>
      <c r="H1516" s="1173" t="s">
        <v>34</v>
      </c>
      <c r="I1516" s="1173" t="s">
        <v>1414</v>
      </c>
      <c r="J1516" s="1173" t="s">
        <v>608</v>
      </c>
      <c r="K1516" s="1173" t="s">
        <v>48</v>
      </c>
      <c r="L1516" s="1056" t="s">
        <v>1338</v>
      </c>
      <c r="M1516" s="1056" t="s">
        <v>1411</v>
      </c>
      <c r="N1516" s="1173" t="s">
        <v>3788</v>
      </c>
      <c r="O1516" s="1173" t="s">
        <v>1320</v>
      </c>
      <c r="P1516" s="757">
        <v>41700</v>
      </c>
      <c r="Q1516" s="92">
        <v>3566.80737</v>
      </c>
      <c r="R1516" s="92">
        <v>4525.2140522267218</v>
      </c>
      <c r="S1516" s="1057">
        <v>0</v>
      </c>
      <c r="T1516" s="97">
        <v>1.9742549058513914E-2</v>
      </c>
      <c r="U1516" s="712">
        <v>0.60740037292200988</v>
      </c>
      <c r="V1516" s="97">
        <v>0.12401341144215472</v>
      </c>
      <c r="W1516" s="712">
        <v>0.93744797956242765</v>
      </c>
      <c r="X1516" s="97">
        <v>0.2166257083421026</v>
      </c>
      <c r="Y1516" s="712">
        <v>1.0552117463863939</v>
      </c>
      <c r="Z1516" s="97">
        <v>0.27602584708612188</v>
      </c>
      <c r="AA1516" s="712">
        <v>1.1893711022254634</v>
      </c>
      <c r="AB1516" s="97">
        <v>4.6399624357122268E-3</v>
      </c>
      <c r="AC1516" s="713">
        <v>-1.7833983255467694</v>
      </c>
      <c r="AD1516" s="1058">
        <v>0</v>
      </c>
      <c r="AE1516" s="1179" t="s">
        <v>1767</v>
      </c>
      <c r="AF1516" s="1059" t="s">
        <v>1763</v>
      </c>
      <c r="AG1516" s="96" t="s">
        <v>59</v>
      </c>
      <c r="AH1516" s="96" t="s">
        <v>1730</v>
      </c>
      <c r="AI1516" s="96">
        <v>20000</v>
      </c>
      <c r="AJ1516" s="96">
        <v>100</v>
      </c>
      <c r="AK1516" s="96">
        <v>1000</v>
      </c>
      <c r="AL1516" s="97">
        <v>4.0000000000000001E-3</v>
      </c>
      <c r="AM1516" s="97">
        <v>0</v>
      </c>
      <c r="AN1516" s="712" t="s">
        <v>64</v>
      </c>
      <c r="AO1516" s="1173" t="s">
        <v>34</v>
      </c>
      <c r="AP1516" s="1179" t="s">
        <v>1731</v>
      </c>
      <c r="AQ1516" s="719" t="s">
        <v>677</v>
      </c>
      <c r="AR1516" s="97">
        <v>6.6666666666666697E-4</v>
      </c>
      <c r="AS1516" s="97">
        <v>6.6666666666666697E-4</v>
      </c>
      <c r="AT1516" s="97" t="s">
        <v>1414</v>
      </c>
      <c r="AU1516" s="97" t="s">
        <v>2724</v>
      </c>
    </row>
    <row r="1517" spans="2:47" ht="18.75">
      <c r="B1517" s="1171" t="s">
        <v>1137</v>
      </c>
      <c r="C1517" s="611">
        <v>35378376000119</v>
      </c>
      <c r="D1517" s="1171" t="s">
        <v>11</v>
      </c>
      <c r="E1517" s="1171" t="s">
        <v>620</v>
      </c>
      <c r="F1517" s="1171" t="s">
        <v>663</v>
      </c>
      <c r="G1517" s="1173" t="s">
        <v>738</v>
      </c>
      <c r="H1517" s="1173" t="s">
        <v>34</v>
      </c>
      <c r="I1517" s="1173" t="s">
        <v>1414</v>
      </c>
      <c r="J1517" s="1173" t="s">
        <v>608</v>
      </c>
      <c r="K1517" s="1173" t="s">
        <v>48</v>
      </c>
      <c r="L1517" s="1056" t="s">
        <v>1338</v>
      </c>
      <c r="M1517" s="1056" t="s">
        <v>34</v>
      </c>
      <c r="N1517" s="1173" t="s">
        <v>3791</v>
      </c>
      <c r="O1517" s="1173" t="s">
        <v>1320</v>
      </c>
      <c r="P1517" s="757">
        <v>43800</v>
      </c>
      <c r="Q1517" s="92">
        <v>197.87145964999999</v>
      </c>
      <c r="R1517" s="92">
        <v>192.0082173254066</v>
      </c>
      <c r="S1517" s="1057">
        <v>30</v>
      </c>
      <c r="T1517" s="97">
        <v>2.1145081749006422E-2</v>
      </c>
      <c r="U1517" s="712">
        <v>0.65055077243301329</v>
      </c>
      <c r="V1517" s="97">
        <v>0.13023227570424201</v>
      </c>
      <c r="W1517" s="712">
        <v>0.98445790913271458</v>
      </c>
      <c r="X1517" s="97">
        <v>0.23368079031959033</v>
      </c>
      <c r="Y1517" s="712">
        <v>1.1382892489412011</v>
      </c>
      <c r="Z1517" s="97">
        <v>0.31422472468875529</v>
      </c>
      <c r="AA1517" s="712">
        <v>1.3539667067227639</v>
      </c>
      <c r="AB1517" s="97">
        <v>3.908360839319721E-3</v>
      </c>
      <c r="AC1517" s="713">
        <v>-0.52606119570056797</v>
      </c>
      <c r="AD1517" s="1058">
        <v>35377796000180</v>
      </c>
      <c r="AE1517" s="1179" t="s">
        <v>1767</v>
      </c>
      <c r="AF1517" s="1059" t="s">
        <v>1763</v>
      </c>
      <c r="AG1517" s="96" t="s">
        <v>59</v>
      </c>
      <c r="AH1517" s="96" t="s">
        <v>1730</v>
      </c>
      <c r="AI1517" s="96">
        <v>20000</v>
      </c>
      <c r="AJ1517" s="96">
        <v>0</v>
      </c>
      <c r="AK1517" s="96">
        <v>1000</v>
      </c>
      <c r="AL1517" s="97">
        <v>0</v>
      </c>
      <c r="AM1517" s="97">
        <v>0</v>
      </c>
      <c r="AN1517" s="712" t="s">
        <v>64</v>
      </c>
      <c r="AO1517" s="1173" t="s">
        <v>34</v>
      </c>
      <c r="AP1517" s="1179" t="s">
        <v>1731</v>
      </c>
      <c r="AQ1517" s="719" t="s">
        <v>675</v>
      </c>
      <c r="AR1517" s="97">
        <v>1.33333333333333E-3</v>
      </c>
      <c r="AS1517" s="97">
        <v>1.33333333333333E-3</v>
      </c>
      <c r="AT1517" s="97" t="s">
        <v>1414</v>
      </c>
      <c r="AU1517" s="97" t="s">
        <v>2724</v>
      </c>
    </row>
    <row r="1518" spans="2:47" ht="18.75">
      <c r="B1518" s="1171" t="s">
        <v>1144</v>
      </c>
      <c r="C1518" s="611">
        <v>22918359000185</v>
      </c>
      <c r="D1518" s="1171" t="s">
        <v>13</v>
      </c>
      <c r="E1518" s="1171" t="s">
        <v>615</v>
      </c>
      <c r="F1518" s="1171" t="s">
        <v>619</v>
      </c>
      <c r="G1518" s="1173" t="s">
        <v>34</v>
      </c>
      <c r="H1518" s="1173" t="s">
        <v>1336</v>
      </c>
      <c r="I1518" s="1173" t="s">
        <v>34</v>
      </c>
      <c r="J1518" s="1173" t="s">
        <v>611</v>
      </c>
      <c r="K1518" s="1173" t="s">
        <v>48</v>
      </c>
      <c r="L1518" s="1056" t="s">
        <v>1338</v>
      </c>
      <c r="M1518" s="1056" t="s">
        <v>34</v>
      </c>
      <c r="N1518" s="1173" t="s">
        <v>3805</v>
      </c>
      <c r="O1518" s="1173" t="s">
        <v>1320</v>
      </c>
      <c r="P1518" s="757">
        <v>42424</v>
      </c>
      <c r="Q1518" s="92">
        <v>1133.980364</v>
      </c>
      <c r="R1518" s="92">
        <v>1247.1349936370966</v>
      </c>
      <c r="S1518" s="1057">
        <v>15</v>
      </c>
      <c r="T1518" s="97">
        <v>1.0892738043197792E-2</v>
      </c>
      <c r="U1518" s="712">
        <v>0.33512659028834296</v>
      </c>
      <c r="V1518" s="97">
        <v>8.9650189687221271E-2</v>
      </c>
      <c r="W1518" s="712">
        <v>0.67768790659286893</v>
      </c>
      <c r="X1518" s="97">
        <v>0.2134029021440671</v>
      </c>
      <c r="Y1518" s="712">
        <v>1.0395130420058254</v>
      </c>
      <c r="Z1518" s="97">
        <v>0.41428769984564506</v>
      </c>
      <c r="AA1518" s="712">
        <v>1.7851292674418571</v>
      </c>
      <c r="AB1518" s="97">
        <v>4.3918963705201521E-2</v>
      </c>
      <c r="AC1518" s="713">
        <v>-0.9708362719936563</v>
      </c>
      <c r="AD1518" s="1058">
        <v>22918378000101</v>
      </c>
      <c r="AE1518" s="1179" t="s">
        <v>1834</v>
      </c>
      <c r="AF1518" s="1059" t="s">
        <v>1763</v>
      </c>
      <c r="AG1518" s="96" t="s">
        <v>59</v>
      </c>
      <c r="AH1518" s="96" t="s">
        <v>1730</v>
      </c>
      <c r="AI1518" s="96">
        <v>1000</v>
      </c>
      <c r="AJ1518" s="96">
        <v>1000</v>
      </c>
      <c r="AK1518" s="96">
        <v>1000</v>
      </c>
      <c r="AL1518" s="97">
        <v>1.8000000000000002E-2</v>
      </c>
      <c r="AM1518" s="97">
        <v>0.2</v>
      </c>
      <c r="AN1518" s="712" t="s">
        <v>64</v>
      </c>
      <c r="AO1518" s="1173" t="s">
        <v>34</v>
      </c>
      <c r="AP1518" s="1179" t="s">
        <v>1742</v>
      </c>
      <c r="AQ1518" s="719" t="s">
        <v>664</v>
      </c>
      <c r="AR1518" s="97">
        <v>5.0004000000000003E-3</v>
      </c>
      <c r="AS1518" s="97">
        <v>5.0004000000000003E-3</v>
      </c>
      <c r="AT1518" s="97" t="s">
        <v>1414</v>
      </c>
      <c r="AU1518" s="97" t="s">
        <v>2724</v>
      </c>
    </row>
    <row r="1519" spans="2:47" ht="18.75">
      <c r="B1519" s="1171" t="s">
        <v>465</v>
      </c>
      <c r="C1519" s="611">
        <v>11741429000156</v>
      </c>
      <c r="D1519" s="1171" t="s">
        <v>14</v>
      </c>
      <c r="E1519" s="1171" t="s">
        <v>607</v>
      </c>
      <c r="F1519" s="1171" t="s">
        <v>1316</v>
      </c>
      <c r="G1519" s="1173" t="s">
        <v>1414</v>
      </c>
      <c r="H1519" s="1173" t="s">
        <v>34</v>
      </c>
      <c r="I1519" s="1173" t="s">
        <v>34</v>
      </c>
      <c r="J1519" s="1173" t="s">
        <v>608</v>
      </c>
      <c r="K1519" s="1173" t="s">
        <v>48</v>
      </c>
      <c r="L1519" s="1056" t="s">
        <v>1338</v>
      </c>
      <c r="M1519" s="1056" t="s">
        <v>34</v>
      </c>
      <c r="N1519" s="1173" t="s">
        <v>3812</v>
      </c>
      <c r="O1519" s="1173" t="s">
        <v>1320</v>
      </c>
      <c r="P1519" s="757">
        <v>41511</v>
      </c>
      <c r="Q1519" s="92">
        <v>17.871271</v>
      </c>
      <c r="R1519" s="92">
        <v>25.301110810483848</v>
      </c>
      <c r="S1519" s="1057">
        <v>33</v>
      </c>
      <c r="T1519" s="97">
        <v>-6.1913503189740982E-2</v>
      </c>
      <c r="U1519" s="712">
        <v>-1.904834315715636</v>
      </c>
      <c r="V1519" s="97">
        <v>-0.27408321680154701</v>
      </c>
      <c r="W1519" s="712">
        <v>-2.0718626706146903</v>
      </c>
      <c r="X1519" s="97">
        <v>-0.32963167297128382</v>
      </c>
      <c r="Y1519" s="712">
        <v>-1.6056783655197118</v>
      </c>
      <c r="Z1519" s="97">
        <v>0.2977274764679525</v>
      </c>
      <c r="AA1519" s="712">
        <v>1.2828815148568684</v>
      </c>
      <c r="AB1519" s="97">
        <v>0.24881738219900543</v>
      </c>
      <c r="AC1519" s="713">
        <v>-1.6332119801707936</v>
      </c>
      <c r="AD1519" s="1058">
        <v>0</v>
      </c>
      <c r="AE1519" s="1179" t="s">
        <v>1877</v>
      </c>
      <c r="AF1519" s="1059" t="s">
        <v>1741</v>
      </c>
      <c r="AG1519" s="96" t="s">
        <v>1427</v>
      </c>
      <c r="AH1519" s="96" t="s">
        <v>1730</v>
      </c>
      <c r="AI1519" s="96">
        <v>500</v>
      </c>
      <c r="AJ1519" s="96">
        <v>500</v>
      </c>
      <c r="AK1519" s="96">
        <v>500</v>
      </c>
      <c r="AL1519" s="97">
        <v>0.02</v>
      </c>
      <c r="AM1519" s="97">
        <v>0.2</v>
      </c>
      <c r="AN1519" s="712" t="s">
        <v>34</v>
      </c>
      <c r="AO1519" s="1173" t="s">
        <v>34</v>
      </c>
      <c r="AP1519" s="1179" t="s">
        <v>1727</v>
      </c>
      <c r="AQ1519" s="719" t="s">
        <v>659</v>
      </c>
      <c r="AR1519" s="97">
        <v>5.3340000000000002E-3</v>
      </c>
      <c r="AS1519" s="97">
        <v>5.3340000000000002E-3</v>
      </c>
      <c r="AT1519" s="97" t="s">
        <v>1414</v>
      </c>
      <c r="AU1519" s="97" t="s">
        <v>2724</v>
      </c>
    </row>
    <row r="1520" spans="2:47" ht="18.75">
      <c r="B1520" s="1171" t="s">
        <v>43</v>
      </c>
      <c r="C1520" s="611">
        <v>32068007000131</v>
      </c>
      <c r="D1520" s="1171" t="s">
        <v>14</v>
      </c>
      <c r="E1520" s="1171" t="s">
        <v>614</v>
      </c>
      <c r="F1520" s="1171" t="s">
        <v>1414</v>
      </c>
      <c r="G1520" s="1173" t="s">
        <v>1414</v>
      </c>
      <c r="H1520" s="1173" t="s">
        <v>865</v>
      </c>
      <c r="I1520" s="1173" t="s">
        <v>34</v>
      </c>
      <c r="J1520" s="1173" t="s">
        <v>608</v>
      </c>
      <c r="K1520" s="1173" t="s">
        <v>48</v>
      </c>
      <c r="L1520" s="1056" t="s">
        <v>1338</v>
      </c>
      <c r="M1520" s="1056" t="s">
        <v>34</v>
      </c>
      <c r="N1520" s="1173" t="s">
        <v>3886</v>
      </c>
      <c r="O1520" s="1173" t="s">
        <v>1323</v>
      </c>
      <c r="P1520" s="757">
        <v>43456</v>
      </c>
      <c r="Q1520" s="92">
        <v>751.50769867999998</v>
      </c>
      <c r="R1520" s="92">
        <v>882.05313103437743</v>
      </c>
      <c r="S1520" s="1057">
        <v>92</v>
      </c>
      <c r="T1520" s="97">
        <v>-3.5989899817512661E-2</v>
      </c>
      <c r="U1520" s="712">
        <v>-1.1072672786980255</v>
      </c>
      <c r="V1520" s="97">
        <v>-3.3077404817505318E-5</v>
      </c>
      <c r="W1520" s="712">
        <v>-2.5004026544179472E-4</v>
      </c>
      <c r="X1520" s="97">
        <v>-5.5385002184004106E-3</v>
      </c>
      <c r="Y1520" s="712">
        <v>-2.6978748425326424E-2</v>
      </c>
      <c r="Z1520" s="97">
        <v>0.55539447991873558</v>
      </c>
      <c r="AA1520" s="712">
        <v>2.3931459742782071</v>
      </c>
      <c r="AB1520" s="97">
        <v>0.14563736356453769</v>
      </c>
      <c r="AC1520" s="713">
        <v>-0.90856760138193837</v>
      </c>
      <c r="AD1520" s="1058">
        <v>32064571000186</v>
      </c>
      <c r="AE1520" s="1179" t="s">
        <v>1770</v>
      </c>
      <c r="AF1520" s="1059" t="s">
        <v>1725</v>
      </c>
      <c r="AG1520" s="96" t="s">
        <v>1427</v>
      </c>
      <c r="AH1520" s="96" t="s">
        <v>1726</v>
      </c>
      <c r="AI1520" s="96">
        <v>50000</v>
      </c>
      <c r="AJ1520" s="96">
        <v>5000</v>
      </c>
      <c r="AK1520" s="96">
        <v>5000</v>
      </c>
      <c r="AL1520" s="97">
        <v>1.9450000000000002E-2</v>
      </c>
      <c r="AM1520" s="97">
        <v>0.2</v>
      </c>
      <c r="AN1520" s="712" t="s">
        <v>2124</v>
      </c>
      <c r="AO1520" s="1173" t="s">
        <v>34</v>
      </c>
      <c r="AP1520" s="1179" t="s">
        <v>1727</v>
      </c>
      <c r="AQ1520" s="719" t="s">
        <v>659</v>
      </c>
      <c r="AR1520" s="97">
        <v>3.8999999999999998E-3</v>
      </c>
      <c r="AS1520" s="97">
        <v>3.8999999999999998E-3</v>
      </c>
      <c r="AT1520" s="97" t="s">
        <v>1414</v>
      </c>
      <c r="AU1520" s="97" t="s">
        <v>2724</v>
      </c>
    </row>
    <row r="1521" spans="2:47" ht="18.75">
      <c r="B1521" s="1171" t="s">
        <v>1183</v>
      </c>
      <c r="C1521" s="611">
        <v>19366052000104</v>
      </c>
      <c r="D1521" s="1171" t="s">
        <v>13</v>
      </c>
      <c r="E1521" s="1171" t="s">
        <v>616</v>
      </c>
      <c r="F1521" s="1171" t="s">
        <v>617</v>
      </c>
      <c r="G1521" s="1173" t="s">
        <v>34</v>
      </c>
      <c r="H1521" s="1173" t="s">
        <v>1336</v>
      </c>
      <c r="I1521" s="1173" t="s">
        <v>34</v>
      </c>
      <c r="J1521" s="1173" t="s">
        <v>608</v>
      </c>
      <c r="K1521" s="1173" t="s">
        <v>48</v>
      </c>
      <c r="L1521" s="1056" t="s">
        <v>1338</v>
      </c>
      <c r="M1521" s="1056" t="s">
        <v>34</v>
      </c>
      <c r="N1521" s="1173" t="s">
        <v>3888</v>
      </c>
      <c r="O1521" s="1173" t="s">
        <v>1323</v>
      </c>
      <c r="P1521" s="757">
        <v>42148</v>
      </c>
      <c r="Q1521" s="92">
        <v>1502.034754</v>
      </c>
      <c r="R1521" s="92">
        <v>1487.6992970200799</v>
      </c>
      <c r="S1521" s="1057">
        <v>91</v>
      </c>
      <c r="T1521" s="97">
        <v>1.9972085995814348E-2</v>
      </c>
      <c r="U1521" s="712">
        <v>0.61446231922400152</v>
      </c>
      <c r="V1521" s="97">
        <v>0.14588415291770307</v>
      </c>
      <c r="W1521" s="712">
        <v>1.1027743113628259</v>
      </c>
      <c r="X1521" s="97">
        <v>0.23076866612806812</v>
      </c>
      <c r="Y1521" s="712">
        <v>1.1241039166583986</v>
      </c>
      <c r="Z1521" s="97">
        <v>0.34854622025308424</v>
      </c>
      <c r="AA1521" s="712">
        <v>1.501855012982126</v>
      </c>
      <c r="AB1521" s="97">
        <v>2.5046596410459782E-2</v>
      </c>
      <c r="AC1521" s="713">
        <v>0.54282186746225758</v>
      </c>
      <c r="AD1521" s="1058">
        <v>32318967000102</v>
      </c>
      <c r="AE1521" s="1179" t="s">
        <v>1770</v>
      </c>
      <c r="AF1521" s="1059" t="s">
        <v>1725</v>
      </c>
      <c r="AG1521" s="96" t="s">
        <v>1427</v>
      </c>
      <c r="AH1521" s="96" t="s">
        <v>1730</v>
      </c>
      <c r="AI1521" s="96">
        <v>50000</v>
      </c>
      <c r="AJ1521" s="96">
        <v>5000</v>
      </c>
      <c r="AK1521" s="96">
        <v>5000</v>
      </c>
      <c r="AL1521" s="97">
        <v>0.02</v>
      </c>
      <c r="AM1521" s="97">
        <v>0.25</v>
      </c>
      <c r="AN1521" s="712" t="s">
        <v>64</v>
      </c>
      <c r="AO1521" s="1173" t="s">
        <v>34</v>
      </c>
      <c r="AP1521" s="1179" t="s">
        <v>1742</v>
      </c>
      <c r="AQ1521" s="719" t="s">
        <v>668</v>
      </c>
      <c r="AR1521" s="97">
        <v>3.8899999999999998E-3</v>
      </c>
      <c r="AS1521" s="97">
        <v>3.8899999999999998E-3</v>
      </c>
      <c r="AT1521" s="97" t="s">
        <v>1414</v>
      </c>
      <c r="AU1521" s="97" t="s">
        <v>2724</v>
      </c>
    </row>
    <row r="1522" spans="2:47" ht="18.75">
      <c r="B1522" s="1171" t="s">
        <v>372</v>
      </c>
      <c r="C1522" s="611">
        <v>7279819000189</v>
      </c>
      <c r="D1522" s="1171" t="s">
        <v>13</v>
      </c>
      <c r="E1522" s="1171" t="s">
        <v>616</v>
      </c>
      <c r="F1522" s="1171" t="s">
        <v>617</v>
      </c>
      <c r="G1522" s="1173" t="s">
        <v>34</v>
      </c>
      <c r="H1522" s="1173" t="s">
        <v>1336</v>
      </c>
      <c r="I1522" s="1173" t="s">
        <v>34</v>
      </c>
      <c r="J1522" s="1173" t="s">
        <v>608</v>
      </c>
      <c r="K1522" s="1173" t="s">
        <v>48</v>
      </c>
      <c r="L1522" s="1056" t="s">
        <v>1338</v>
      </c>
      <c r="M1522" s="1056" t="s">
        <v>34</v>
      </c>
      <c r="N1522" s="1173" t="s">
        <v>3890</v>
      </c>
      <c r="O1522" s="1173" t="s">
        <v>1323</v>
      </c>
      <c r="P1522" s="757">
        <v>38430</v>
      </c>
      <c r="Q1522" s="92">
        <v>127.335494</v>
      </c>
      <c r="R1522" s="92">
        <v>138.62568266935469</v>
      </c>
      <c r="S1522" s="1057">
        <v>16</v>
      </c>
      <c r="T1522" s="97">
        <v>2.3441009334952856E-2</v>
      </c>
      <c r="U1522" s="712">
        <v>0.72118740946365045</v>
      </c>
      <c r="V1522" s="97">
        <v>0.12986391381370566</v>
      </c>
      <c r="W1522" s="712">
        <v>0.98167337070243221</v>
      </c>
      <c r="X1522" s="97">
        <v>0.19799805682459115</v>
      </c>
      <c r="Y1522" s="712">
        <v>0.96447405491244931</v>
      </c>
      <c r="Z1522" s="97">
        <v>0.25693192484880889</v>
      </c>
      <c r="AA1522" s="712">
        <v>1.1070970703659953</v>
      </c>
      <c r="AB1522" s="97">
        <v>1.3574841185885783E-2</v>
      </c>
      <c r="AC1522" s="713">
        <v>-0.17859500775735684</v>
      </c>
      <c r="AD1522" s="1058">
        <v>0</v>
      </c>
      <c r="AE1522" s="1179" t="s">
        <v>1770</v>
      </c>
      <c r="AF1522" s="1059" t="s">
        <v>1725</v>
      </c>
      <c r="AG1522" s="96" t="s">
        <v>1427</v>
      </c>
      <c r="AH1522" s="96" t="s">
        <v>1730</v>
      </c>
      <c r="AI1522" s="96">
        <v>50000</v>
      </c>
      <c r="AJ1522" s="96">
        <v>5000</v>
      </c>
      <c r="AK1522" s="96">
        <v>5000</v>
      </c>
      <c r="AL1522" s="97">
        <v>0.02</v>
      </c>
      <c r="AM1522" s="97">
        <v>0.25</v>
      </c>
      <c r="AN1522" s="712" t="s">
        <v>64</v>
      </c>
      <c r="AO1522" s="1173" t="s">
        <v>34</v>
      </c>
      <c r="AP1522" s="1179" t="s">
        <v>1742</v>
      </c>
      <c r="AQ1522" s="719" t="s">
        <v>668</v>
      </c>
      <c r="AR1522" s="97">
        <v>4.0000000000000001E-3</v>
      </c>
      <c r="AS1522" s="97">
        <v>4.0000000000000001E-3</v>
      </c>
      <c r="AT1522" s="97" t="s">
        <v>1414</v>
      </c>
      <c r="AU1522" s="97" t="s">
        <v>2724</v>
      </c>
    </row>
    <row r="1523" spans="2:47" ht="18.75">
      <c r="B1523" s="1171" t="s">
        <v>375</v>
      </c>
      <c r="C1523" s="611">
        <v>25423215000146</v>
      </c>
      <c r="D1523" s="1171" t="s">
        <v>13</v>
      </c>
      <c r="E1523" s="1171" t="s">
        <v>616</v>
      </c>
      <c r="F1523" s="1171" t="s">
        <v>617</v>
      </c>
      <c r="G1523" s="1173" t="s">
        <v>34</v>
      </c>
      <c r="H1523" s="1173" t="s">
        <v>1337</v>
      </c>
      <c r="I1523" s="1173" t="s">
        <v>34</v>
      </c>
      <c r="J1523" s="1173" t="s">
        <v>608</v>
      </c>
      <c r="K1523" s="1173" t="s">
        <v>48</v>
      </c>
      <c r="L1523" s="1056" t="s">
        <v>1338</v>
      </c>
      <c r="M1523" s="1056" t="s">
        <v>1411</v>
      </c>
      <c r="N1523" s="1173" t="s">
        <v>3898</v>
      </c>
      <c r="O1523" s="1173" t="s">
        <v>1320</v>
      </c>
      <c r="P1523" s="757">
        <v>42679</v>
      </c>
      <c r="Q1523" s="92">
        <v>201.49406500000001</v>
      </c>
      <c r="R1523" s="92">
        <v>239.11168139676124</v>
      </c>
      <c r="S1523" s="1057">
        <v>77</v>
      </c>
      <c r="T1523" s="97">
        <v>-3.1821766931380169E-2</v>
      </c>
      <c r="U1523" s="712">
        <v>-0.97903026827339801</v>
      </c>
      <c r="V1523" s="97">
        <v>9.9620088546471752E-2</v>
      </c>
      <c r="W1523" s="712">
        <v>0.7530528323162905</v>
      </c>
      <c r="X1523" s="97">
        <v>0.17427143149838509</v>
      </c>
      <c r="Y1523" s="712">
        <v>0.84889860480574786</v>
      </c>
      <c r="Z1523" s="97">
        <v>0.38534019515840678</v>
      </c>
      <c r="AA1523" s="712">
        <v>1.6603970152995597</v>
      </c>
      <c r="AB1523" s="97">
        <v>9.2976282268086755E-2</v>
      </c>
      <c r="AC1523" s="713">
        <v>-0.3513608345829195</v>
      </c>
      <c r="AD1523" s="1058">
        <v>25423226000126</v>
      </c>
      <c r="AE1523" s="1179" t="s">
        <v>1882</v>
      </c>
      <c r="AF1523" s="1059" t="s">
        <v>1765</v>
      </c>
      <c r="AG1523" s="96" t="s">
        <v>1427</v>
      </c>
      <c r="AH1523" s="96" t="s">
        <v>1726</v>
      </c>
      <c r="AI1523" s="96">
        <v>100000</v>
      </c>
      <c r="AJ1523" s="96">
        <v>50000</v>
      </c>
      <c r="AK1523" s="96">
        <v>100000</v>
      </c>
      <c r="AL1523" s="97">
        <v>1.8500000000000003E-2</v>
      </c>
      <c r="AM1523" s="97">
        <v>0.2</v>
      </c>
      <c r="AN1523" s="712" t="s">
        <v>2124</v>
      </c>
      <c r="AO1523" s="1173" t="s">
        <v>34</v>
      </c>
      <c r="AP1523" s="1179" t="s">
        <v>1742</v>
      </c>
      <c r="AQ1523" s="719" t="s">
        <v>668</v>
      </c>
      <c r="AR1523" s="97">
        <v>3.7000000000000002E-3</v>
      </c>
      <c r="AS1523" s="97">
        <v>3.7000000000000002E-3</v>
      </c>
      <c r="AT1523" s="97" t="s">
        <v>1414</v>
      </c>
      <c r="AU1523" s="97" t="s">
        <v>2724</v>
      </c>
    </row>
    <row r="1524" spans="2:47" ht="18.75">
      <c r="B1524" s="1171" t="s">
        <v>381</v>
      </c>
      <c r="C1524" s="611">
        <v>14188162000100</v>
      </c>
      <c r="D1524" s="1171" t="s">
        <v>11</v>
      </c>
      <c r="E1524" s="1171" t="s">
        <v>620</v>
      </c>
      <c r="F1524" s="1171" t="s">
        <v>663</v>
      </c>
      <c r="G1524" s="1173" t="s">
        <v>738</v>
      </c>
      <c r="H1524" s="1173" t="s">
        <v>34</v>
      </c>
      <c r="I1524" s="1173" t="s">
        <v>1414</v>
      </c>
      <c r="J1524" s="1173" t="s">
        <v>608</v>
      </c>
      <c r="K1524" s="1173" t="s">
        <v>48</v>
      </c>
      <c r="L1524" s="1056" t="s">
        <v>1338</v>
      </c>
      <c r="M1524" s="1056" t="s">
        <v>34</v>
      </c>
      <c r="N1524" s="1173" t="s">
        <v>3916</v>
      </c>
      <c r="O1524" s="1173" t="s">
        <v>1320</v>
      </c>
      <c r="P1524" s="757">
        <v>40948</v>
      </c>
      <c r="Q1524" s="92">
        <v>1973.396146</v>
      </c>
      <c r="R1524" s="92">
        <v>1893.6137468760026</v>
      </c>
      <c r="S1524" s="1057">
        <v>31</v>
      </c>
      <c r="T1524" s="97">
        <v>3.3186896352757067E-3</v>
      </c>
      <c r="U1524" s="712">
        <v>0.10210299167065143</v>
      </c>
      <c r="V1524" s="97">
        <v>0.11054467476652485</v>
      </c>
      <c r="W1524" s="712">
        <v>0.83563447538576829</v>
      </c>
      <c r="X1524" s="97">
        <v>0.20855754055258235</v>
      </c>
      <c r="Y1524" s="712">
        <v>1.0159106611713691</v>
      </c>
      <c r="Z1524" s="97">
        <v>0.29105074157554611</v>
      </c>
      <c r="AA1524" s="712">
        <v>1.2541120513371318</v>
      </c>
      <c r="AB1524" s="97">
        <v>1.0778420068193758E-2</v>
      </c>
      <c r="AC1524" s="713">
        <v>-2.017330719763156</v>
      </c>
      <c r="AD1524" s="1058">
        <v>14188164000107</v>
      </c>
      <c r="AE1524" s="1179" t="s">
        <v>1777</v>
      </c>
      <c r="AF1524" s="1059" t="s">
        <v>1725</v>
      </c>
      <c r="AG1524" s="96" t="s">
        <v>1428</v>
      </c>
      <c r="AH1524" s="96" t="s">
        <v>1730</v>
      </c>
      <c r="AI1524" s="96">
        <v>1000</v>
      </c>
      <c r="AJ1524" s="96">
        <v>100</v>
      </c>
      <c r="AK1524" s="96">
        <v>100</v>
      </c>
      <c r="AL1524" s="97">
        <v>6.9999999999999993E-3</v>
      </c>
      <c r="AM1524" s="97">
        <v>0.2</v>
      </c>
      <c r="AN1524" s="712" t="s">
        <v>64</v>
      </c>
      <c r="AO1524" s="1173" t="s">
        <v>34</v>
      </c>
      <c r="AP1524" s="1179" t="s">
        <v>1731</v>
      </c>
      <c r="AQ1524" s="719" t="s">
        <v>1370</v>
      </c>
      <c r="AR1524" s="97">
        <v>1.4E-3</v>
      </c>
      <c r="AS1524" s="97">
        <v>1.866E-3</v>
      </c>
      <c r="AT1524" s="97" t="s">
        <v>1414</v>
      </c>
      <c r="AU1524" s="97" t="s">
        <v>2724</v>
      </c>
    </row>
    <row r="1525" spans="2:47" ht="18.75">
      <c r="B1525" s="1171" t="s">
        <v>1197</v>
      </c>
      <c r="C1525" s="611">
        <v>17447468000121</v>
      </c>
      <c r="D1525" s="1171" t="s">
        <v>14</v>
      </c>
      <c r="E1525" s="1171" t="s">
        <v>614</v>
      </c>
      <c r="F1525" s="1171" t="s">
        <v>1414</v>
      </c>
      <c r="G1525" s="1173" t="s">
        <v>1414</v>
      </c>
      <c r="H1525" s="1173" t="s">
        <v>865</v>
      </c>
      <c r="I1525" s="1173" t="s">
        <v>34</v>
      </c>
      <c r="J1525" s="1173" t="s">
        <v>608</v>
      </c>
      <c r="K1525" s="1173" t="s">
        <v>48</v>
      </c>
      <c r="L1525" s="1056" t="s">
        <v>1338</v>
      </c>
      <c r="M1525" s="1056" t="s">
        <v>1411</v>
      </c>
      <c r="N1525" s="1173" t="s">
        <v>3918</v>
      </c>
      <c r="O1525" s="1173" t="s">
        <v>1320</v>
      </c>
      <c r="P1525" s="757">
        <v>41355</v>
      </c>
      <c r="Q1525" s="92">
        <v>155.860637</v>
      </c>
      <c r="R1525" s="92">
        <v>136.01555210441757</v>
      </c>
      <c r="S1525" s="1057">
        <v>62</v>
      </c>
      <c r="T1525" s="97">
        <v>-3.1351300331231569E-3</v>
      </c>
      <c r="U1525" s="712">
        <v>-9.6455586643548655E-2</v>
      </c>
      <c r="V1525" s="97">
        <v>8.8339876908650972E-2</v>
      </c>
      <c r="W1525" s="712">
        <v>0.66778292895713542</v>
      </c>
      <c r="X1525" s="97">
        <v>0.17483263039082519</v>
      </c>
      <c r="Y1525" s="712">
        <v>0.85163227694417498</v>
      </c>
      <c r="Z1525" s="97">
        <v>0.67908519429908432</v>
      </c>
      <c r="AA1525" s="712">
        <v>2.9261183855600743</v>
      </c>
      <c r="AB1525" s="97">
        <v>0.15663423876575974</v>
      </c>
      <c r="AC1525" s="713">
        <v>-0.28058000676133127</v>
      </c>
      <c r="AD1525" s="1058">
        <v>17735052000109</v>
      </c>
      <c r="AE1525" s="1179" t="s">
        <v>1793</v>
      </c>
      <c r="AF1525" s="1059" t="s">
        <v>1741</v>
      </c>
      <c r="AG1525" s="96" t="s">
        <v>1427</v>
      </c>
      <c r="AH1525" s="96" t="s">
        <v>1726</v>
      </c>
      <c r="AI1525" s="96">
        <v>5000</v>
      </c>
      <c r="AJ1525" s="96">
        <v>5000</v>
      </c>
      <c r="AK1525" s="96">
        <v>5000</v>
      </c>
      <c r="AL1525" s="97">
        <v>0</v>
      </c>
      <c r="AM1525" s="97">
        <v>0</v>
      </c>
      <c r="AN1525" s="712" t="s">
        <v>2124</v>
      </c>
      <c r="AO1525" s="1173" t="s">
        <v>34</v>
      </c>
      <c r="AP1525" s="1179" t="s">
        <v>1727</v>
      </c>
      <c r="AQ1525" s="719" t="s">
        <v>659</v>
      </c>
      <c r="AR1525" s="97">
        <v>3.3333333333333301E-3</v>
      </c>
      <c r="AS1525" s="97">
        <v>3.3333333333333301E-3</v>
      </c>
      <c r="AT1525" s="97" t="s">
        <v>1414</v>
      </c>
      <c r="AU1525" s="97" t="s">
        <v>2724</v>
      </c>
    </row>
    <row r="1526" spans="2:47" ht="18.75">
      <c r="B1526" s="1171" t="s">
        <v>1306</v>
      </c>
      <c r="C1526" s="611">
        <v>15334585000153</v>
      </c>
      <c r="D1526" s="1171" t="s">
        <v>14</v>
      </c>
      <c r="E1526" s="1171" t="s">
        <v>607</v>
      </c>
      <c r="F1526" s="1171" t="s">
        <v>1414</v>
      </c>
      <c r="G1526" s="1173" t="s">
        <v>1414</v>
      </c>
      <c r="H1526" s="1173" t="s">
        <v>34</v>
      </c>
      <c r="I1526" s="1173" t="s">
        <v>34</v>
      </c>
      <c r="J1526" s="1173" t="s">
        <v>608</v>
      </c>
      <c r="K1526" s="1173" t="s">
        <v>48</v>
      </c>
      <c r="L1526" s="1056" t="s">
        <v>1338</v>
      </c>
      <c r="M1526" s="1056" t="s">
        <v>1411</v>
      </c>
      <c r="N1526" s="1173" t="s">
        <v>3924</v>
      </c>
      <c r="O1526" s="1173" t="s">
        <v>1320</v>
      </c>
      <c r="P1526" s="757">
        <v>41096</v>
      </c>
      <c r="Q1526" s="92">
        <v>52.347462999999998</v>
      </c>
      <c r="R1526" s="92">
        <v>53.012124145161287</v>
      </c>
      <c r="S1526" s="1057">
        <v>32</v>
      </c>
      <c r="T1526" s="97">
        <v>-8.7414949550663756E-3</v>
      </c>
      <c r="U1526" s="712">
        <v>-0.26894132464183707</v>
      </c>
      <c r="V1526" s="97">
        <v>-5.8071888027300456E-2</v>
      </c>
      <c r="W1526" s="712">
        <v>-0.43897973184909317</v>
      </c>
      <c r="X1526" s="97">
        <v>-4.0189166862363068E-2</v>
      </c>
      <c r="Y1526" s="712">
        <v>-0.19576661179879934</v>
      </c>
      <c r="Z1526" s="97">
        <v>0.50520491581093774</v>
      </c>
      <c r="AA1526" s="712">
        <v>2.1768835560544448</v>
      </c>
      <c r="AB1526" s="97">
        <v>0.22113441079557619</v>
      </c>
      <c r="AC1526" s="713">
        <v>-0.8608348199768846</v>
      </c>
      <c r="AD1526" s="1058">
        <v>15350712000108</v>
      </c>
      <c r="AE1526" s="1179" t="s">
        <v>1862</v>
      </c>
      <c r="AF1526" s="1059" t="s">
        <v>1763</v>
      </c>
      <c r="AG1526" s="96" t="s">
        <v>59</v>
      </c>
      <c r="AH1526" s="96" t="s">
        <v>1730</v>
      </c>
      <c r="AI1526" s="96">
        <v>5000</v>
      </c>
      <c r="AJ1526" s="96">
        <v>5000</v>
      </c>
      <c r="AK1526" s="96">
        <v>5000</v>
      </c>
      <c r="AL1526" s="97">
        <v>2.2000000000000002E-2</v>
      </c>
      <c r="AM1526" s="97">
        <v>0.2</v>
      </c>
      <c r="AN1526" s="712" t="s">
        <v>2157</v>
      </c>
      <c r="AO1526" s="1173" t="s">
        <v>34</v>
      </c>
      <c r="AP1526" s="1179" t="s">
        <v>1727</v>
      </c>
      <c r="AQ1526" s="719" t="s">
        <v>659</v>
      </c>
      <c r="AR1526" s="97">
        <v>3.16666E-3</v>
      </c>
      <c r="AS1526" s="97">
        <v>3.16666E-3</v>
      </c>
      <c r="AT1526" s="97" t="s">
        <v>1414</v>
      </c>
      <c r="AU1526" s="97" t="s">
        <v>2724</v>
      </c>
    </row>
    <row r="1527" spans="2:47" ht="18.75">
      <c r="B1527" s="1171" t="s">
        <v>383</v>
      </c>
      <c r="C1527" s="611">
        <v>35343590000130</v>
      </c>
      <c r="D1527" s="1171" t="s">
        <v>11</v>
      </c>
      <c r="E1527" s="1171" t="s">
        <v>620</v>
      </c>
      <c r="F1527" s="1171" t="s">
        <v>663</v>
      </c>
      <c r="G1527" s="1173" t="s">
        <v>738</v>
      </c>
      <c r="H1527" s="1173" t="s">
        <v>34</v>
      </c>
      <c r="I1527" s="1173" t="s">
        <v>1414</v>
      </c>
      <c r="J1527" s="1173" t="s">
        <v>608</v>
      </c>
      <c r="K1527" s="1173" t="s">
        <v>48</v>
      </c>
      <c r="L1527" s="1056" t="s">
        <v>1338</v>
      </c>
      <c r="M1527" s="1056" t="s">
        <v>34</v>
      </c>
      <c r="N1527" s="1173" t="s">
        <v>3928</v>
      </c>
      <c r="O1527" s="1173" t="s">
        <v>1320</v>
      </c>
      <c r="P1527" s="757">
        <v>43818</v>
      </c>
      <c r="Q1527" s="92">
        <v>484.71402058000001</v>
      </c>
      <c r="R1527" s="92">
        <v>350.72235656952</v>
      </c>
      <c r="S1527" s="1057">
        <v>46</v>
      </c>
      <c r="T1527" s="97">
        <v>7.3830564885026817E-3</v>
      </c>
      <c r="U1527" s="712">
        <v>0.22714753050021569</v>
      </c>
      <c r="V1527" s="97">
        <v>0.11640790679592028</v>
      </c>
      <c r="W1527" s="712">
        <v>0.87995609315068446</v>
      </c>
      <c r="X1527" s="97">
        <v>0.2116232961727682</v>
      </c>
      <c r="Y1527" s="712">
        <v>1.0308443519448638</v>
      </c>
      <c r="Z1527" s="97">
        <v>0.314781517785095</v>
      </c>
      <c r="AA1527" s="712">
        <v>1.35636587921221</v>
      </c>
      <c r="AB1527" s="97">
        <v>9.9545099159429728E-3</v>
      </c>
      <c r="AC1527" s="713">
        <v>-1.5952976107090666</v>
      </c>
      <c r="AD1527" s="1058">
        <v>35505971000178</v>
      </c>
      <c r="AE1527" s="1179" t="s">
        <v>1793</v>
      </c>
      <c r="AF1527" s="1059" t="s">
        <v>1741</v>
      </c>
      <c r="AG1527" s="96" t="s">
        <v>1427</v>
      </c>
      <c r="AH1527" s="96" t="s">
        <v>1730</v>
      </c>
      <c r="AI1527" s="96">
        <v>1000</v>
      </c>
      <c r="AJ1527" s="96">
        <v>500</v>
      </c>
      <c r="AK1527" s="96">
        <v>1000</v>
      </c>
      <c r="AL1527" s="97">
        <v>0</v>
      </c>
      <c r="AM1527" s="97">
        <v>0</v>
      </c>
      <c r="AN1527" s="712" t="s">
        <v>64</v>
      </c>
      <c r="AO1527" s="1173" t="s">
        <v>34</v>
      </c>
      <c r="AP1527" s="1179" t="s">
        <v>1731</v>
      </c>
      <c r="AQ1527" s="719" t="s">
        <v>675</v>
      </c>
      <c r="AR1527" s="97">
        <v>1.3998000000000001E-3</v>
      </c>
      <c r="AS1527" s="97">
        <v>1.3998000000000001E-3</v>
      </c>
      <c r="AT1527" s="97" t="s">
        <v>1414</v>
      </c>
      <c r="AU1527" s="97" t="s">
        <v>2724</v>
      </c>
    </row>
    <row r="1528" spans="2:47" ht="18.75">
      <c r="B1528" s="1171" t="s">
        <v>492</v>
      </c>
      <c r="C1528" s="611">
        <v>34781162000126</v>
      </c>
      <c r="D1528" s="1171" t="s">
        <v>11</v>
      </c>
      <c r="E1528" s="1171" t="s">
        <v>4215</v>
      </c>
      <c r="F1528" s="1171" t="s">
        <v>663</v>
      </c>
      <c r="G1528" s="1173" t="s">
        <v>738</v>
      </c>
      <c r="H1528" s="1173" t="s">
        <v>34</v>
      </c>
      <c r="I1528" s="1173" t="s">
        <v>1414</v>
      </c>
      <c r="J1528" s="1173" t="s">
        <v>611</v>
      </c>
      <c r="K1528" s="1173" t="s">
        <v>48</v>
      </c>
      <c r="L1528" s="1056" t="s">
        <v>1338</v>
      </c>
      <c r="M1528" s="1056" t="s">
        <v>1411</v>
      </c>
      <c r="N1528" s="1173" t="s">
        <v>3930</v>
      </c>
      <c r="O1528" s="1173" t="s">
        <v>1320</v>
      </c>
      <c r="P1528" s="757">
        <v>43740</v>
      </c>
      <c r="Q1528" s="92">
        <v>247.09410840999999</v>
      </c>
      <c r="R1528" s="92">
        <v>283.06872904405611</v>
      </c>
      <c r="S1528" s="1057">
        <v>46</v>
      </c>
      <c r="T1528" s="97">
        <v>-3.1452470021671175E-3</v>
      </c>
      <c r="U1528" s="712">
        <v>-9.6766845881245331E-2</v>
      </c>
      <c r="V1528" s="97">
        <v>7.5348150983163054E-2</v>
      </c>
      <c r="W1528" s="712">
        <v>0.56957526675151737</v>
      </c>
      <c r="X1528" s="97">
        <v>0.16209240000000058</v>
      </c>
      <c r="Y1528" s="712">
        <v>0.7895729726125007</v>
      </c>
      <c r="Z1528" s="97">
        <v>0.16209240000000058</v>
      </c>
      <c r="AA1528" s="712">
        <v>0.69844189769018361</v>
      </c>
      <c r="AB1528" s="97">
        <v>2.8662663994358004E-2</v>
      </c>
      <c r="AC1528" s="713">
        <v>-1.9865620902735677</v>
      </c>
      <c r="AD1528" s="1058">
        <v>35646238000173</v>
      </c>
      <c r="AE1528" s="1179" t="s">
        <v>1995</v>
      </c>
      <c r="AF1528" s="1059" t="s">
        <v>1763</v>
      </c>
      <c r="AG1528" s="96" t="s">
        <v>59</v>
      </c>
      <c r="AH1528" s="96" t="s">
        <v>1726</v>
      </c>
      <c r="AI1528" s="96">
        <v>1000</v>
      </c>
      <c r="AJ1528" s="96">
        <v>500</v>
      </c>
      <c r="AK1528" s="96">
        <v>1000</v>
      </c>
      <c r="AL1528" s="97">
        <v>8.3000000000000001E-3</v>
      </c>
      <c r="AM1528" s="97">
        <v>0</v>
      </c>
      <c r="AN1528" s="712" t="s">
        <v>64</v>
      </c>
      <c r="AO1528" s="1173" t="s">
        <v>34</v>
      </c>
      <c r="AP1528" s="1179" t="s">
        <v>1742</v>
      </c>
      <c r="AQ1528" s="719" t="s">
        <v>671</v>
      </c>
      <c r="AR1528" s="97">
        <v>1.33333333333333E-3</v>
      </c>
      <c r="AS1528" s="97">
        <v>1.33333333333333E-3</v>
      </c>
      <c r="AT1528" s="97" t="s">
        <v>1414</v>
      </c>
      <c r="AU1528" s="97" t="s">
        <v>2724</v>
      </c>
    </row>
    <row r="1529" spans="2:47" ht="18.75">
      <c r="B1529" s="1171" t="s">
        <v>1200</v>
      </c>
      <c r="C1529" s="611">
        <v>4899128000190</v>
      </c>
      <c r="D1529" s="1171" t="s">
        <v>11</v>
      </c>
      <c r="E1529" s="1171" t="s">
        <v>620</v>
      </c>
      <c r="F1529" s="1171" t="s">
        <v>663</v>
      </c>
      <c r="G1529" s="1173" t="s">
        <v>738</v>
      </c>
      <c r="H1529" s="1173" t="s">
        <v>34</v>
      </c>
      <c r="I1529" s="1173" t="s">
        <v>1414</v>
      </c>
      <c r="J1529" s="1173" t="s">
        <v>608</v>
      </c>
      <c r="K1529" s="1173" t="s">
        <v>48</v>
      </c>
      <c r="L1529" s="1056" t="s">
        <v>1338</v>
      </c>
      <c r="M1529" s="1056" t="s">
        <v>34</v>
      </c>
      <c r="N1529" s="1173" t="s">
        <v>3947</v>
      </c>
      <c r="O1529" s="1173" t="s">
        <v>1320</v>
      </c>
      <c r="P1529" s="757">
        <v>37430</v>
      </c>
      <c r="Q1529" s="92">
        <v>3138.8599669999999</v>
      </c>
      <c r="R1529" s="92">
        <v>3471.7034934204057</v>
      </c>
      <c r="S1529" s="1057">
        <v>1</v>
      </c>
      <c r="T1529" s="97">
        <v>2.3591210268455898E-2</v>
      </c>
      <c r="U1529" s="712">
        <v>0.72580849981791951</v>
      </c>
      <c r="V1529" s="97">
        <v>0.13248323897229319</v>
      </c>
      <c r="W1529" s="712">
        <v>1.0014734959403406</v>
      </c>
      <c r="X1529" s="97">
        <v>0.23775146845645012</v>
      </c>
      <c r="Y1529" s="712">
        <v>1.1581180468186407</v>
      </c>
      <c r="Z1529" s="97">
        <v>0.25726538530995158</v>
      </c>
      <c r="AA1529" s="712">
        <v>1.1085339221695663</v>
      </c>
      <c r="AB1529" s="97">
        <v>2.8431004431223594E-3</v>
      </c>
      <c r="AC1529" s="713">
        <v>6.856116960655334E-2</v>
      </c>
      <c r="AD1529" s="1058">
        <v>0</v>
      </c>
      <c r="AE1529" s="1179" t="s">
        <v>1755</v>
      </c>
      <c r="AF1529" s="1059" t="s">
        <v>1756</v>
      </c>
      <c r="AG1529" s="96" t="s">
        <v>719</v>
      </c>
      <c r="AH1529" s="96" t="s">
        <v>1730</v>
      </c>
      <c r="AI1529" s="96">
        <v>1000</v>
      </c>
      <c r="AJ1529" s="96">
        <v>1000</v>
      </c>
      <c r="AK1529" s="96">
        <v>1000</v>
      </c>
      <c r="AL1529" s="97">
        <v>3.0000000000000001E-3</v>
      </c>
      <c r="AM1529" s="97">
        <v>0</v>
      </c>
      <c r="AN1529" s="712" t="s">
        <v>64</v>
      </c>
      <c r="AO1529" s="1173" t="s">
        <v>34</v>
      </c>
      <c r="AP1529" s="1179" t="s">
        <v>1731</v>
      </c>
      <c r="AQ1529" s="719" t="s">
        <v>669</v>
      </c>
      <c r="AR1529" s="97">
        <v>1E-3</v>
      </c>
      <c r="AS1529" s="97">
        <v>1E-3</v>
      </c>
      <c r="AT1529" s="97" t="s">
        <v>1414</v>
      </c>
      <c r="AU1529" s="97" t="s">
        <v>2724</v>
      </c>
    </row>
    <row r="1530" spans="2:47" ht="18.75">
      <c r="B1530" s="1171" t="s">
        <v>396</v>
      </c>
      <c r="C1530" s="611">
        <v>22232927000190</v>
      </c>
      <c r="D1530" s="1171" t="s">
        <v>14</v>
      </c>
      <c r="E1530" s="1171" t="s">
        <v>607</v>
      </c>
      <c r="F1530" s="1171" t="s">
        <v>1414</v>
      </c>
      <c r="G1530" s="1173" t="s">
        <v>1414</v>
      </c>
      <c r="H1530" s="1173" t="s">
        <v>34</v>
      </c>
      <c r="I1530" s="1173" t="s">
        <v>34</v>
      </c>
      <c r="J1530" s="1173" t="s">
        <v>608</v>
      </c>
      <c r="K1530" s="1173" t="s">
        <v>48</v>
      </c>
      <c r="L1530" s="1056" t="s">
        <v>1338</v>
      </c>
      <c r="M1530" s="1056" t="s">
        <v>34</v>
      </c>
      <c r="N1530" s="1173" t="s">
        <v>3969</v>
      </c>
      <c r="O1530" s="1173" t="s">
        <v>1323</v>
      </c>
      <c r="P1530" s="757">
        <v>42222</v>
      </c>
      <c r="Q1530" s="92">
        <v>340.95378899999997</v>
      </c>
      <c r="R1530" s="92">
        <v>411.41218262040815</v>
      </c>
      <c r="S1530" s="1057">
        <v>33</v>
      </c>
      <c r="T1530" s="97">
        <v>-2.6895418271134064E-2</v>
      </c>
      <c r="U1530" s="712">
        <v>-0.82746594876689927</v>
      </c>
      <c r="V1530" s="97">
        <v>-3.0497313922113745E-2</v>
      </c>
      <c r="W1530" s="712">
        <v>-0.23053672168112307</v>
      </c>
      <c r="X1530" s="97">
        <v>0.2408014352510639</v>
      </c>
      <c r="Y1530" s="712">
        <v>1.1729748281877401</v>
      </c>
      <c r="Z1530" s="97">
        <v>1.3130528785301698</v>
      </c>
      <c r="AA1530" s="712">
        <v>5.6578293877329635</v>
      </c>
      <c r="AB1530" s="97">
        <v>0.23005257982368693</v>
      </c>
      <c r="AC1530" s="713">
        <v>-0.70760183053577153</v>
      </c>
      <c r="AD1530" s="1058">
        <v>27389566000103</v>
      </c>
      <c r="AE1530" s="1179" t="s">
        <v>1914</v>
      </c>
      <c r="AF1530" s="1059" t="s">
        <v>1741</v>
      </c>
      <c r="AG1530" s="96" t="s">
        <v>1427</v>
      </c>
      <c r="AH1530" s="96" t="s">
        <v>1730</v>
      </c>
      <c r="AI1530" s="96">
        <v>1000</v>
      </c>
      <c r="AJ1530" s="96">
        <v>1000</v>
      </c>
      <c r="AK1530" s="96">
        <v>1000</v>
      </c>
      <c r="AL1530" s="97">
        <v>1.4999999999999999E-2</v>
      </c>
      <c r="AM1530" s="97">
        <v>0.2</v>
      </c>
      <c r="AN1530" s="712" t="s">
        <v>34</v>
      </c>
      <c r="AO1530" s="1173" t="s">
        <v>34</v>
      </c>
      <c r="AP1530" s="1179" t="s">
        <v>1727</v>
      </c>
      <c r="AQ1530" s="719" t="s">
        <v>659</v>
      </c>
      <c r="AR1530" s="97">
        <v>3.7499999999999999E-3</v>
      </c>
      <c r="AS1530" s="97">
        <v>3.7499999999999999E-3</v>
      </c>
      <c r="AT1530" s="97" t="s">
        <v>1414</v>
      </c>
      <c r="AU1530" s="97" t="s">
        <v>2724</v>
      </c>
    </row>
    <row r="1531" spans="2:47" ht="18.75">
      <c r="B1531" s="1171" t="s">
        <v>1220</v>
      </c>
      <c r="C1531" s="611">
        <v>45126795000117</v>
      </c>
      <c r="D1531" s="1171" t="s">
        <v>13</v>
      </c>
      <c r="E1531" s="1171" t="s">
        <v>615</v>
      </c>
      <c r="F1531" s="1171" t="s">
        <v>619</v>
      </c>
      <c r="G1531" s="1173" t="s">
        <v>34</v>
      </c>
      <c r="H1531" s="1173" t="s">
        <v>1337</v>
      </c>
      <c r="I1531" s="1173" t="s">
        <v>34</v>
      </c>
      <c r="J1531" s="1173" t="s">
        <v>611</v>
      </c>
      <c r="K1531" s="1173" t="s">
        <v>48</v>
      </c>
      <c r="L1531" s="1056" t="s">
        <v>1338</v>
      </c>
      <c r="M1531" s="1056" t="s">
        <v>34</v>
      </c>
      <c r="N1531" s="1173" t="s">
        <v>3983</v>
      </c>
      <c r="O1531" s="1173" t="s">
        <v>1320</v>
      </c>
      <c r="P1531" s="757">
        <v>44604</v>
      </c>
      <c r="Q1531" s="92">
        <v>159.19676655000001</v>
      </c>
      <c r="R1531" s="92">
        <v>149.84476685171052</v>
      </c>
      <c r="S1531" s="1057">
        <v>30</v>
      </c>
      <c r="T1531" s="97">
        <v>4.4846740248919437E-2</v>
      </c>
      <c r="U1531" s="712">
        <v>1.3797573287418547</v>
      </c>
      <c r="V1531" s="97">
        <v>0.10652980210344731</v>
      </c>
      <c r="W1531" s="712">
        <v>0.80528506218574492</v>
      </c>
      <c r="X1531" s="97"/>
      <c r="Y1531" s="712"/>
      <c r="Z1531" s="97"/>
      <c r="AA1531" s="712"/>
      <c r="AB1531" s="97">
        <v>4.7183255875215026E-2</v>
      </c>
      <c r="AC1531" s="713">
        <v>-0.54592482225643169</v>
      </c>
      <c r="AD1531" s="1058">
        <v>45127361000131</v>
      </c>
      <c r="AE1531" s="1179" t="s">
        <v>2065</v>
      </c>
      <c r="AF1531" s="1059" t="s">
        <v>1741</v>
      </c>
      <c r="AG1531" s="96" t="s">
        <v>1427</v>
      </c>
      <c r="AH1531" s="96" t="s">
        <v>1730</v>
      </c>
      <c r="AI1531" s="96">
        <v>1000</v>
      </c>
      <c r="AJ1531" s="96">
        <v>1000</v>
      </c>
      <c r="AK1531" s="96">
        <v>1000</v>
      </c>
      <c r="AL1531" s="97">
        <v>0</v>
      </c>
      <c r="AM1531" s="97">
        <v>0</v>
      </c>
      <c r="AN1531" s="712" t="s">
        <v>2124</v>
      </c>
      <c r="AO1531" s="1173" t="s">
        <v>34</v>
      </c>
      <c r="AP1531" s="1179" t="s">
        <v>1742</v>
      </c>
      <c r="AQ1531" s="719" t="s">
        <v>664</v>
      </c>
      <c r="AR1531" s="97">
        <v>5.0666666666666698E-3</v>
      </c>
      <c r="AS1531" s="97">
        <v>5.0666666666666698E-3</v>
      </c>
      <c r="AT1531" s="97" t="s">
        <v>1414</v>
      </c>
      <c r="AU1531" s="97" t="s">
        <v>2724</v>
      </c>
    </row>
    <row r="1532" spans="2:47" ht="18.75">
      <c r="B1532" s="1171" t="s">
        <v>1221</v>
      </c>
      <c r="C1532" s="611">
        <v>45126753000186</v>
      </c>
      <c r="D1532" s="1171" t="s">
        <v>14</v>
      </c>
      <c r="E1532" s="1171" t="s">
        <v>614</v>
      </c>
      <c r="F1532" s="1171" t="s">
        <v>689</v>
      </c>
      <c r="G1532" s="1173" t="s">
        <v>1414</v>
      </c>
      <c r="H1532" s="1173" t="s">
        <v>1337</v>
      </c>
      <c r="I1532" s="1173" t="s">
        <v>34</v>
      </c>
      <c r="J1532" s="1173" t="s">
        <v>608</v>
      </c>
      <c r="K1532" s="1173" t="s">
        <v>48</v>
      </c>
      <c r="L1532" s="1056" t="s">
        <v>1338</v>
      </c>
      <c r="M1532" s="1056" t="s">
        <v>1411</v>
      </c>
      <c r="N1532" s="1173" t="s">
        <v>3985</v>
      </c>
      <c r="O1532" s="1173" t="s">
        <v>1320</v>
      </c>
      <c r="P1532" s="757">
        <v>44602</v>
      </c>
      <c r="Q1532" s="92">
        <v>55.851042149999998</v>
      </c>
      <c r="R1532" s="92">
        <v>55.361876247499957</v>
      </c>
      <c r="S1532" s="1057">
        <v>30</v>
      </c>
      <c r="T1532" s="97">
        <v>-4.8095162691798365E-2</v>
      </c>
      <c r="U1532" s="712">
        <v>-1.4796984760255687</v>
      </c>
      <c r="V1532" s="97">
        <v>-2.2191941897348966E-2</v>
      </c>
      <c r="W1532" s="712">
        <v>-0.16775436505059271</v>
      </c>
      <c r="X1532" s="97"/>
      <c r="Y1532" s="712"/>
      <c r="Z1532" s="97"/>
      <c r="AA1532" s="712"/>
      <c r="AB1532" s="97">
        <v>0.10548170433220964</v>
      </c>
      <c r="AC1532" s="713">
        <v>-1.464521791299698</v>
      </c>
      <c r="AD1532" s="1058">
        <v>45127329000156</v>
      </c>
      <c r="AE1532" s="1179" t="s">
        <v>2065</v>
      </c>
      <c r="AF1532" s="1059" t="s">
        <v>1741</v>
      </c>
      <c r="AG1532" s="96" t="s">
        <v>1427</v>
      </c>
      <c r="AH1532" s="96" t="s">
        <v>1730</v>
      </c>
      <c r="AI1532" s="96">
        <v>1000</v>
      </c>
      <c r="AJ1532" s="96">
        <v>1000</v>
      </c>
      <c r="AK1532" s="96">
        <v>1000</v>
      </c>
      <c r="AL1532" s="97">
        <v>0</v>
      </c>
      <c r="AM1532" s="97">
        <v>0</v>
      </c>
      <c r="AN1532" s="712" t="s">
        <v>2124</v>
      </c>
      <c r="AO1532" s="1173" t="s">
        <v>34</v>
      </c>
      <c r="AP1532" s="1179" t="s">
        <v>1742</v>
      </c>
      <c r="AQ1532" s="719" t="s">
        <v>668</v>
      </c>
      <c r="AR1532" s="97">
        <v>0</v>
      </c>
      <c r="AS1532" s="97">
        <v>0</v>
      </c>
      <c r="AT1532" s="97" t="s">
        <v>1414</v>
      </c>
      <c r="AU1532" s="97" t="s">
        <v>2724</v>
      </c>
    </row>
    <row r="1533" spans="2:47" ht="18.75">
      <c r="B1533" s="1171" t="s">
        <v>1378</v>
      </c>
      <c r="C1533" s="611">
        <v>7539298000151</v>
      </c>
      <c r="D1533" s="1171" t="s">
        <v>11</v>
      </c>
      <c r="E1533" s="1171" t="s">
        <v>621</v>
      </c>
      <c r="F1533" s="1171" t="s">
        <v>672</v>
      </c>
      <c r="G1533" s="1173" t="s">
        <v>738</v>
      </c>
      <c r="H1533" s="1173" t="s">
        <v>34</v>
      </c>
      <c r="I1533" s="1173" t="s">
        <v>1414</v>
      </c>
      <c r="J1533" s="1173" t="s">
        <v>608</v>
      </c>
      <c r="K1533" s="1173" t="s">
        <v>48</v>
      </c>
      <c r="L1533" s="1056" t="s">
        <v>1338</v>
      </c>
      <c r="M1533" s="1056" t="s">
        <v>1411</v>
      </c>
      <c r="N1533" s="1173" t="s">
        <v>3986</v>
      </c>
      <c r="O1533" s="1173" t="s">
        <v>1320</v>
      </c>
      <c r="P1533" s="757">
        <v>38702</v>
      </c>
      <c r="Q1533" s="92">
        <v>823.36505799999998</v>
      </c>
      <c r="R1533" s="92">
        <v>969.4588342931728</v>
      </c>
      <c r="S1533" s="1057">
        <v>1</v>
      </c>
      <c r="T1533" s="97">
        <v>4.4250070406374631E-2</v>
      </c>
      <c r="U1533" s="712">
        <v>1.3614001508617908</v>
      </c>
      <c r="V1533" s="97">
        <v>9.8922462429075875E-2</v>
      </c>
      <c r="W1533" s="712">
        <v>0.74777930434348905</v>
      </c>
      <c r="X1533" s="97">
        <v>0.19569284848937252</v>
      </c>
      <c r="Y1533" s="712">
        <v>0.95324508799154695</v>
      </c>
      <c r="Z1533" s="97">
        <v>0.29576811337276632</v>
      </c>
      <c r="AA1533" s="712">
        <v>1.2744387915801081</v>
      </c>
      <c r="AB1533" s="97">
        <v>2.598465020304553E-2</v>
      </c>
      <c r="AC1533" s="713">
        <v>-1.2840600119995957</v>
      </c>
      <c r="AD1533" s="1058">
        <v>0</v>
      </c>
      <c r="AE1533" s="1179" t="s">
        <v>1743</v>
      </c>
      <c r="AF1533" s="1059" t="s">
        <v>1741</v>
      </c>
      <c r="AG1533" s="96" t="s">
        <v>1427</v>
      </c>
      <c r="AH1533" s="96" t="s">
        <v>1730</v>
      </c>
      <c r="AI1533" s="96">
        <v>3000</v>
      </c>
      <c r="AJ1533" s="96">
        <v>1000</v>
      </c>
      <c r="AK1533" s="96">
        <v>1000</v>
      </c>
      <c r="AL1533" s="97">
        <v>2E-3</v>
      </c>
      <c r="AM1533" s="97">
        <v>0</v>
      </c>
      <c r="AN1533" s="712" t="s">
        <v>2119</v>
      </c>
      <c r="AO1533" s="1173" t="s">
        <v>34</v>
      </c>
      <c r="AP1533" s="1179" t="s">
        <v>1731</v>
      </c>
      <c r="AQ1533" s="719" t="s">
        <v>676</v>
      </c>
      <c r="AR1533" s="97">
        <v>6.9999999999999999E-4</v>
      </c>
      <c r="AS1533" s="97">
        <v>6.9999999999999999E-4</v>
      </c>
      <c r="AT1533" s="97" t="s">
        <v>1414</v>
      </c>
      <c r="AU1533" s="97" t="s">
        <v>2724</v>
      </c>
    </row>
    <row r="1534" spans="2:47" ht="18.75">
      <c r="B1534" s="1171" t="s">
        <v>1227</v>
      </c>
      <c r="C1534" s="611">
        <v>8968733000126</v>
      </c>
      <c r="D1534" s="1171" t="s">
        <v>14</v>
      </c>
      <c r="E1534" s="1171" t="s">
        <v>607</v>
      </c>
      <c r="F1534" s="1171" t="s">
        <v>1316</v>
      </c>
      <c r="G1534" s="1173" t="s">
        <v>1414</v>
      </c>
      <c r="H1534" s="1173" t="s">
        <v>34</v>
      </c>
      <c r="I1534" s="1173" t="s">
        <v>34</v>
      </c>
      <c r="J1534" s="1173" t="s">
        <v>608</v>
      </c>
      <c r="K1534" s="1173" t="s">
        <v>48</v>
      </c>
      <c r="L1534" s="1056" t="s">
        <v>1338</v>
      </c>
      <c r="M1534" s="1056" t="s">
        <v>34</v>
      </c>
      <c r="N1534" s="1173" t="s">
        <v>4009</v>
      </c>
      <c r="O1534" s="1173" t="s">
        <v>1320</v>
      </c>
      <c r="P1534" s="757">
        <v>43300</v>
      </c>
      <c r="Q1534" s="92">
        <v>202.15580324999999</v>
      </c>
      <c r="R1534" s="92">
        <v>240.15543555237895</v>
      </c>
      <c r="S1534" s="1057">
        <v>32</v>
      </c>
      <c r="T1534" s="97">
        <v>-5.3826551133368095E-2</v>
      </c>
      <c r="U1534" s="712">
        <v>-1.6560306946490333</v>
      </c>
      <c r="V1534" s="97">
        <v>2.7574487349685262E-2</v>
      </c>
      <c r="W1534" s="712">
        <v>0.20844235436172623</v>
      </c>
      <c r="X1534" s="97">
        <v>0.20524536747285915</v>
      </c>
      <c r="Y1534" s="712">
        <v>0.99977663919153448</v>
      </c>
      <c r="Z1534" s="97">
        <v>1.5390124303310944</v>
      </c>
      <c r="AA1534" s="712">
        <v>6.631469226251367</v>
      </c>
      <c r="AB1534" s="97">
        <v>0.20250100417982414</v>
      </c>
      <c r="AC1534" s="713">
        <v>-0.51710274600876049</v>
      </c>
      <c r="AD1534" s="1058">
        <v>42190558000127</v>
      </c>
      <c r="AE1534" s="1179" t="s">
        <v>1955</v>
      </c>
      <c r="AF1534" s="1059" t="s">
        <v>1741</v>
      </c>
      <c r="AG1534" s="96" t="s">
        <v>1427</v>
      </c>
      <c r="AH1534" s="96" t="s">
        <v>1730</v>
      </c>
      <c r="AI1534" s="96">
        <v>50</v>
      </c>
      <c r="AJ1534" s="96">
        <v>50</v>
      </c>
      <c r="AK1534" s="96">
        <v>30</v>
      </c>
      <c r="AL1534" s="97">
        <v>0.02</v>
      </c>
      <c r="AM1534" s="97">
        <v>0.2</v>
      </c>
      <c r="AN1534" s="712" t="s">
        <v>2124</v>
      </c>
      <c r="AO1534" s="1173" t="s">
        <v>34</v>
      </c>
      <c r="AP1534" s="1179" t="s">
        <v>1727</v>
      </c>
      <c r="AQ1534" s="719" t="s">
        <v>659</v>
      </c>
      <c r="AR1534" s="97">
        <v>5.3333333333333297E-3</v>
      </c>
      <c r="AS1534" s="97">
        <v>5.3333333333333297E-3</v>
      </c>
      <c r="AT1534" s="97" t="s">
        <v>1414</v>
      </c>
      <c r="AU1534" s="97" t="s">
        <v>2724</v>
      </c>
    </row>
    <row r="1535" spans="2:47" ht="18.75">
      <c r="B1535" s="1171" t="s">
        <v>411</v>
      </c>
      <c r="C1535" s="611">
        <v>26210505000174</v>
      </c>
      <c r="D1535" s="1171" t="s">
        <v>14</v>
      </c>
      <c r="E1535" s="1171" t="s">
        <v>614</v>
      </c>
      <c r="F1535" s="1171" t="s">
        <v>1414</v>
      </c>
      <c r="G1535" s="1173" t="s">
        <v>1414</v>
      </c>
      <c r="H1535" s="1173" t="s">
        <v>1337</v>
      </c>
      <c r="I1535" s="1173" t="s">
        <v>34</v>
      </c>
      <c r="J1535" s="1173" t="s">
        <v>608</v>
      </c>
      <c r="K1535" s="1173" t="s">
        <v>48</v>
      </c>
      <c r="L1535" s="1056" t="s">
        <v>1338</v>
      </c>
      <c r="M1535" s="1056" t="s">
        <v>34</v>
      </c>
      <c r="N1535" s="1173" t="s">
        <v>4016</v>
      </c>
      <c r="O1535" s="1173" t="s">
        <v>1323</v>
      </c>
      <c r="P1535" s="757">
        <v>42895</v>
      </c>
      <c r="Q1535" s="92">
        <v>190.84258700000001</v>
      </c>
      <c r="R1535" s="92">
        <v>253.46593224596774</v>
      </c>
      <c r="S1535" s="1057">
        <v>32</v>
      </c>
      <c r="T1535" s="97">
        <v>-0.10667600031785973</v>
      </c>
      <c r="U1535" s="712">
        <v>-3.2819998158724992</v>
      </c>
      <c r="V1535" s="97">
        <v>-0.14493675383385152</v>
      </c>
      <c r="W1535" s="712">
        <v>-1.0956126879007522</v>
      </c>
      <c r="X1535" s="97">
        <v>-0.2797957161420408</v>
      </c>
      <c r="Y1535" s="712">
        <v>-1.3629209964101574</v>
      </c>
      <c r="Z1535" s="97">
        <v>0.2043867699113171</v>
      </c>
      <c r="AA1535" s="712">
        <v>0.88068461840053403</v>
      </c>
      <c r="AB1535" s="97">
        <v>0.2192143966548073</v>
      </c>
      <c r="AC1535" s="713">
        <v>-1.2646298361096981</v>
      </c>
      <c r="AD1535" s="1058">
        <v>26859401000195</v>
      </c>
      <c r="AE1535" s="1179" t="s">
        <v>1945</v>
      </c>
      <c r="AF1535" s="1059" t="s">
        <v>1763</v>
      </c>
      <c r="AG1535" s="96" t="s">
        <v>59</v>
      </c>
      <c r="AH1535" s="96" t="s">
        <v>1726</v>
      </c>
      <c r="AI1535" s="96">
        <v>5000</v>
      </c>
      <c r="AJ1535" s="96">
        <v>1000</v>
      </c>
      <c r="AK1535" s="96">
        <v>5000</v>
      </c>
      <c r="AL1535" s="97">
        <v>0</v>
      </c>
      <c r="AM1535" s="97">
        <v>0</v>
      </c>
      <c r="AN1535" s="712" t="s">
        <v>2138</v>
      </c>
      <c r="AO1535" s="1173" t="s">
        <v>34</v>
      </c>
      <c r="AP1535" s="1179" t="s">
        <v>1742</v>
      </c>
      <c r="AQ1535" s="719" t="s">
        <v>668</v>
      </c>
      <c r="AR1535" s="97">
        <v>4.7499999999999999E-3</v>
      </c>
      <c r="AS1535" s="97">
        <v>4.7499999999999999E-3</v>
      </c>
      <c r="AT1535" s="97" t="s">
        <v>1414</v>
      </c>
      <c r="AU1535" s="97" t="s">
        <v>2724</v>
      </c>
    </row>
    <row r="1536" spans="2:47" ht="18.75">
      <c r="B1536" s="1171" t="s">
        <v>29</v>
      </c>
      <c r="C1536" s="611">
        <v>26269603000187</v>
      </c>
      <c r="D1536" s="1171" t="s">
        <v>14</v>
      </c>
      <c r="E1536" s="1171" t="s">
        <v>607</v>
      </c>
      <c r="F1536" s="1171" t="s">
        <v>1316</v>
      </c>
      <c r="G1536" s="1173" t="s">
        <v>1414</v>
      </c>
      <c r="H1536" s="1173" t="s">
        <v>34</v>
      </c>
      <c r="I1536" s="1173" t="s">
        <v>34</v>
      </c>
      <c r="J1536" s="1173" t="s">
        <v>608</v>
      </c>
      <c r="K1536" s="1173" t="s">
        <v>48</v>
      </c>
      <c r="L1536" s="1056" t="s">
        <v>1338</v>
      </c>
      <c r="M1536" s="1056" t="s">
        <v>1411</v>
      </c>
      <c r="N1536" s="1173" t="s">
        <v>4019</v>
      </c>
      <c r="O1536" s="1173" t="s">
        <v>1320</v>
      </c>
      <c r="P1536" s="757">
        <v>42890</v>
      </c>
      <c r="Q1536" s="92">
        <v>441.29647799999998</v>
      </c>
      <c r="R1536" s="92">
        <v>581.41929004399969</v>
      </c>
      <c r="S1536" s="1057">
        <v>32</v>
      </c>
      <c r="T1536" s="97">
        <v>-7.0766477389129889E-2</v>
      </c>
      <c r="U1536" s="712">
        <v>-2.1772054170481061</v>
      </c>
      <c r="V1536" s="97">
        <v>-0.2012503125366002</v>
      </c>
      <c r="W1536" s="712">
        <v>-1.521300774487145</v>
      </c>
      <c r="X1536" s="97">
        <v>-0.27075838831250121</v>
      </c>
      <c r="Y1536" s="712">
        <v>-1.3188990077244249</v>
      </c>
      <c r="Z1536" s="97">
        <v>0.36350706935497601</v>
      </c>
      <c r="AA1536" s="712">
        <v>1.5663199961508727</v>
      </c>
      <c r="AB1536" s="97">
        <v>0.23032840313170641</v>
      </c>
      <c r="AC1536" s="713">
        <v>-1.4481002806522298</v>
      </c>
      <c r="AD1536" s="1058">
        <v>26859564000178</v>
      </c>
      <c r="AE1536" s="1179" t="s">
        <v>1945</v>
      </c>
      <c r="AF1536" s="1059" t="s">
        <v>1763</v>
      </c>
      <c r="AG1536" s="96" t="s">
        <v>59</v>
      </c>
      <c r="AH1536" s="96" t="s">
        <v>1726</v>
      </c>
      <c r="AI1536" s="96">
        <v>5000</v>
      </c>
      <c r="AJ1536" s="96">
        <v>1000</v>
      </c>
      <c r="AK1536" s="96">
        <v>5000</v>
      </c>
      <c r="AL1536" s="97">
        <v>0</v>
      </c>
      <c r="AM1536" s="97">
        <v>0</v>
      </c>
      <c r="AN1536" s="712" t="s">
        <v>2138</v>
      </c>
      <c r="AO1536" s="1173" t="s">
        <v>34</v>
      </c>
      <c r="AP1536" s="1179" t="s">
        <v>1727</v>
      </c>
      <c r="AQ1536" s="719" t="s">
        <v>659</v>
      </c>
      <c r="AR1536" s="97">
        <v>3.1666666666666701E-3</v>
      </c>
      <c r="AS1536" s="97">
        <v>3.1666666666666701E-3</v>
      </c>
      <c r="AT1536" s="97" t="s">
        <v>1414</v>
      </c>
      <c r="AU1536" s="97" t="s">
        <v>2724</v>
      </c>
    </row>
    <row r="1537" spans="2:47" ht="18.75">
      <c r="B1537" s="1171" t="s">
        <v>1232</v>
      </c>
      <c r="C1537" s="611">
        <v>38971881000160</v>
      </c>
      <c r="D1537" s="1171" t="s">
        <v>14</v>
      </c>
      <c r="E1537" s="1171" t="s">
        <v>614</v>
      </c>
      <c r="F1537" s="1171" t="s">
        <v>1414</v>
      </c>
      <c r="G1537" s="1173" t="s">
        <v>1414</v>
      </c>
      <c r="H1537" s="1173" t="s">
        <v>1337</v>
      </c>
      <c r="I1537" s="1173" t="s">
        <v>34</v>
      </c>
      <c r="J1537" s="1173" t="s">
        <v>608</v>
      </c>
      <c r="K1537" s="1173" t="s">
        <v>48</v>
      </c>
      <c r="L1537" s="1056" t="s">
        <v>1338</v>
      </c>
      <c r="M1537" s="1056" t="s">
        <v>34</v>
      </c>
      <c r="N1537" s="1173" t="s">
        <v>4021</v>
      </c>
      <c r="O1537" s="1173" t="s">
        <v>1320</v>
      </c>
      <c r="P1537" s="757">
        <v>44129</v>
      </c>
      <c r="Q1537" s="92">
        <v>117.70471958</v>
      </c>
      <c r="R1537" s="92">
        <v>123.01165745991968</v>
      </c>
      <c r="S1537" s="1057">
        <v>32</v>
      </c>
      <c r="T1537" s="97">
        <v>-0.1015082990995656</v>
      </c>
      <c r="U1537" s="712">
        <v>-3.1230100300126153</v>
      </c>
      <c r="V1537" s="97">
        <v>-0.14313985016246289</v>
      </c>
      <c r="W1537" s="712">
        <v>-1.0820294496314196</v>
      </c>
      <c r="X1537" s="97">
        <v>-0.27402962929413721</v>
      </c>
      <c r="Y1537" s="712">
        <v>-1.3348336441787076</v>
      </c>
      <c r="Z1537" s="97"/>
      <c r="AA1537" s="712"/>
      <c r="AB1537" s="97">
        <v>0.20789501746940822</v>
      </c>
      <c r="AC1537" s="713">
        <v>-1.3248425392570844</v>
      </c>
      <c r="AD1537" s="1058">
        <v>38452194000139</v>
      </c>
      <c r="AE1537" s="1179" t="s">
        <v>1793</v>
      </c>
      <c r="AF1537" s="1059" t="s">
        <v>1741</v>
      </c>
      <c r="AG1537" s="96" t="s">
        <v>1427</v>
      </c>
      <c r="AH1537" s="96" t="s">
        <v>1726</v>
      </c>
      <c r="AI1537" s="96">
        <v>10000</v>
      </c>
      <c r="AJ1537" s="96">
        <v>10000</v>
      </c>
      <c r="AK1537" s="96">
        <v>10000</v>
      </c>
      <c r="AL1537" s="97">
        <v>0</v>
      </c>
      <c r="AM1537" s="97">
        <v>0</v>
      </c>
      <c r="AN1537" s="712" t="s">
        <v>34</v>
      </c>
      <c r="AO1537" s="1173" t="s">
        <v>34</v>
      </c>
      <c r="AP1537" s="1179" t="s">
        <v>1727</v>
      </c>
      <c r="AQ1537" s="719" t="s">
        <v>659</v>
      </c>
      <c r="AR1537" s="97">
        <v>3.8E-3</v>
      </c>
      <c r="AS1537" s="97">
        <v>3.8E-3</v>
      </c>
      <c r="AT1537" s="97" t="s">
        <v>1414</v>
      </c>
      <c r="AU1537" s="97" t="s">
        <v>2724</v>
      </c>
    </row>
    <row r="1538" spans="2:47" ht="18.75">
      <c r="B1538" s="1171" t="s">
        <v>1233</v>
      </c>
      <c r="C1538" s="611">
        <v>26831831000107</v>
      </c>
      <c r="D1538" s="1171" t="s">
        <v>13</v>
      </c>
      <c r="E1538" s="1171" t="s">
        <v>616</v>
      </c>
      <c r="F1538" s="1171" t="s">
        <v>617</v>
      </c>
      <c r="G1538" s="1173" t="s">
        <v>34</v>
      </c>
      <c r="H1538" s="1173" t="s">
        <v>1337</v>
      </c>
      <c r="I1538" s="1173" t="s">
        <v>34</v>
      </c>
      <c r="J1538" s="1173" t="s">
        <v>608</v>
      </c>
      <c r="K1538" s="1173" t="s">
        <v>48</v>
      </c>
      <c r="L1538" s="1056" t="s">
        <v>1338</v>
      </c>
      <c r="M1538" s="1056" t="s">
        <v>34</v>
      </c>
      <c r="N1538" s="1173" t="s">
        <v>4022</v>
      </c>
      <c r="O1538" s="1173" t="s">
        <v>1320</v>
      </c>
      <c r="P1538" s="757">
        <v>42890</v>
      </c>
      <c r="Q1538" s="92">
        <v>40.139667000000003</v>
      </c>
      <c r="R1538" s="92">
        <v>60.929027193548364</v>
      </c>
      <c r="S1538" s="1057">
        <v>32</v>
      </c>
      <c r="T1538" s="97">
        <v>-9.0707499655777735E-3</v>
      </c>
      <c r="U1538" s="712">
        <v>-0.2790712027836274</v>
      </c>
      <c r="V1538" s="97">
        <v>1.3173201030798554E-2</v>
      </c>
      <c r="W1538" s="712">
        <v>9.9579477308807007E-2</v>
      </c>
      <c r="X1538" s="97">
        <v>-4.4221628875779517E-2</v>
      </c>
      <c r="Y1538" s="712">
        <v>-0.21540925401324124</v>
      </c>
      <c r="Z1538" s="97">
        <v>6.8946135758152671E-2</v>
      </c>
      <c r="AA1538" s="712">
        <v>0.297082836069606</v>
      </c>
      <c r="AB1538" s="97">
        <v>7.3218966489367182E-2</v>
      </c>
      <c r="AC1538" s="713">
        <v>-1.6268341027062037</v>
      </c>
      <c r="AD1538" s="1058">
        <v>39773766000144</v>
      </c>
      <c r="AE1538" s="1179" t="s">
        <v>1793</v>
      </c>
      <c r="AF1538" s="1059" t="s">
        <v>1741</v>
      </c>
      <c r="AG1538" s="96" t="s">
        <v>1427</v>
      </c>
      <c r="AH1538" s="96" t="s">
        <v>1730</v>
      </c>
      <c r="AI1538" s="96">
        <v>20000</v>
      </c>
      <c r="AJ1538" s="96">
        <v>5000</v>
      </c>
      <c r="AK1538" s="96">
        <v>5000</v>
      </c>
      <c r="AL1538" s="97">
        <v>0</v>
      </c>
      <c r="AM1538" s="97">
        <v>0</v>
      </c>
      <c r="AN1538" s="712" t="s">
        <v>34</v>
      </c>
      <c r="AO1538" s="1173" t="s">
        <v>34</v>
      </c>
      <c r="AP1538" s="1179" t="s">
        <v>1742</v>
      </c>
      <c r="AQ1538" s="719" t="s">
        <v>674</v>
      </c>
      <c r="AR1538" s="97">
        <v>3.8E-3</v>
      </c>
      <c r="AS1538" s="97">
        <v>3.8E-3</v>
      </c>
      <c r="AT1538" s="97" t="s">
        <v>1414</v>
      </c>
      <c r="AU1538" s="97" t="s">
        <v>2724</v>
      </c>
    </row>
    <row r="1539" spans="2:47" ht="18.75">
      <c r="B1539" s="1171" t="s">
        <v>600</v>
      </c>
      <c r="C1539" s="611">
        <v>8940189000104</v>
      </c>
      <c r="D1539" s="1171" t="s">
        <v>14</v>
      </c>
      <c r="E1539" s="1171" t="s">
        <v>607</v>
      </c>
      <c r="F1539" s="1171" t="s">
        <v>1414</v>
      </c>
      <c r="G1539" s="1173" t="s">
        <v>1414</v>
      </c>
      <c r="H1539" s="1173" t="s">
        <v>34</v>
      </c>
      <c r="I1539" s="1173" t="s">
        <v>34</v>
      </c>
      <c r="J1539" s="1173" t="s">
        <v>608</v>
      </c>
      <c r="K1539" s="1173" t="s">
        <v>48</v>
      </c>
      <c r="L1539" s="1056" t="s">
        <v>1338</v>
      </c>
      <c r="M1539" s="1056" t="s">
        <v>1411</v>
      </c>
      <c r="N1539" s="1173" t="s">
        <v>4048</v>
      </c>
      <c r="O1539" s="1173" t="s">
        <v>1323</v>
      </c>
      <c r="P1539" s="757">
        <v>39325</v>
      </c>
      <c r="Q1539" s="92">
        <v>37.686447000000001</v>
      </c>
      <c r="R1539" s="92">
        <v>56.404389983870978</v>
      </c>
      <c r="S1539" s="1057">
        <v>29</v>
      </c>
      <c r="T1539" s="97">
        <v>-7.2752826843893725E-2</v>
      </c>
      <c r="U1539" s="712">
        <v>-2.2383175559112831</v>
      </c>
      <c r="V1539" s="97">
        <v>-0.29052778673136215</v>
      </c>
      <c r="W1539" s="712">
        <v>-2.1961712326984686</v>
      </c>
      <c r="X1539" s="97">
        <v>-0.42577906463232473</v>
      </c>
      <c r="Y1539" s="712">
        <v>-2.0740247028109491</v>
      </c>
      <c r="Z1539" s="97">
        <v>-3.3873363552171298E-2</v>
      </c>
      <c r="AA1539" s="712">
        <v>-0.14595734482633321</v>
      </c>
      <c r="AB1539" s="97">
        <v>0.23357676788166035</v>
      </c>
      <c r="AC1539" s="713">
        <v>-1.8101804526475085</v>
      </c>
      <c r="AD1539" s="1058">
        <v>8927452000125</v>
      </c>
      <c r="AE1539" s="1179" t="s">
        <v>1787</v>
      </c>
      <c r="AF1539" s="1059" t="s">
        <v>1725</v>
      </c>
      <c r="AG1539" s="96" t="s">
        <v>1427</v>
      </c>
      <c r="AH1539" s="96" t="s">
        <v>1726</v>
      </c>
      <c r="AI1539" s="96">
        <v>100000</v>
      </c>
      <c r="AJ1539" s="96">
        <v>10000</v>
      </c>
      <c r="AK1539" s="96">
        <v>100000</v>
      </c>
      <c r="AL1539" s="97">
        <v>1.8000000000000002E-2</v>
      </c>
      <c r="AM1539" s="97">
        <v>0.2</v>
      </c>
      <c r="AN1539" s="712" t="s">
        <v>2124</v>
      </c>
      <c r="AO1539" s="1173" t="s">
        <v>34</v>
      </c>
      <c r="AP1539" s="1179" t="s">
        <v>1727</v>
      </c>
      <c r="AQ1539" s="719" t="s">
        <v>659</v>
      </c>
      <c r="AR1539" s="97">
        <v>2.16666666666667E-3</v>
      </c>
      <c r="AS1539" s="97">
        <v>2.16666666666667E-3</v>
      </c>
      <c r="AT1539" s="97" t="s">
        <v>1414</v>
      </c>
      <c r="AU1539" s="97" t="s">
        <v>2724</v>
      </c>
    </row>
    <row r="1540" spans="2:47" ht="18.75">
      <c r="B1540" s="1171" t="s">
        <v>433</v>
      </c>
      <c r="C1540" s="611">
        <v>30593403000152</v>
      </c>
      <c r="D1540" s="1171" t="s">
        <v>14</v>
      </c>
      <c r="E1540" s="1171" t="s">
        <v>607</v>
      </c>
      <c r="F1540" s="1171" t="s">
        <v>689</v>
      </c>
      <c r="G1540" s="1173" t="s">
        <v>1414</v>
      </c>
      <c r="H1540" s="1173" t="s">
        <v>34</v>
      </c>
      <c r="I1540" s="1173" t="s">
        <v>34</v>
      </c>
      <c r="J1540" s="1173" t="s">
        <v>608</v>
      </c>
      <c r="K1540" s="1173" t="s">
        <v>48</v>
      </c>
      <c r="L1540" s="1056" t="s">
        <v>1338</v>
      </c>
      <c r="M1540" s="1056" t="s">
        <v>34</v>
      </c>
      <c r="N1540" s="1173" t="s">
        <v>4086</v>
      </c>
      <c r="O1540" s="1173" t="s">
        <v>1320</v>
      </c>
      <c r="P1540" s="757">
        <v>43463</v>
      </c>
      <c r="Q1540" s="92">
        <v>226.83312312000001</v>
      </c>
      <c r="R1540" s="92">
        <v>219.99553808709672</v>
      </c>
      <c r="S1540" s="1057">
        <v>17</v>
      </c>
      <c r="T1540" s="97">
        <v>-1.44154508825457E-2</v>
      </c>
      <c r="U1540" s="712">
        <v>-0.44350657131183363</v>
      </c>
      <c r="V1540" s="97">
        <v>-0.13750926630477378</v>
      </c>
      <c r="W1540" s="712">
        <v>-1.0394664768064237</v>
      </c>
      <c r="X1540" s="97">
        <v>-2.4735484806270969E-2</v>
      </c>
      <c r="Y1540" s="712">
        <v>-0.12048973466676195</v>
      </c>
      <c r="Z1540" s="97">
        <v>0.58858402837219259</v>
      </c>
      <c r="AA1540" s="712">
        <v>2.5361568199767883</v>
      </c>
      <c r="AB1540" s="97">
        <v>0.18546818340665366</v>
      </c>
      <c r="AC1540" s="713">
        <v>-1.454683892567304</v>
      </c>
      <c r="AD1540" s="1058">
        <v>30630170000110</v>
      </c>
      <c r="AE1540" s="1179" t="s">
        <v>1957</v>
      </c>
      <c r="AF1540" s="1059" t="s">
        <v>1763</v>
      </c>
      <c r="AG1540" s="96" t="s">
        <v>59</v>
      </c>
      <c r="AH1540" s="96" t="s">
        <v>1730</v>
      </c>
      <c r="AI1540" s="96">
        <v>1000</v>
      </c>
      <c r="AJ1540" s="96">
        <v>1000</v>
      </c>
      <c r="AK1540" s="96">
        <v>1000</v>
      </c>
      <c r="AL1540" s="97">
        <v>2.8999999999999998E-2</v>
      </c>
      <c r="AM1540" s="97">
        <v>0</v>
      </c>
      <c r="AN1540" s="712" t="s">
        <v>666</v>
      </c>
      <c r="AO1540" s="1173" t="s">
        <v>34</v>
      </c>
      <c r="AP1540" s="1179" t="s">
        <v>1727</v>
      </c>
      <c r="AQ1540" s="719" t="s">
        <v>659</v>
      </c>
      <c r="AR1540" s="97">
        <v>4.7499999999999999E-3</v>
      </c>
      <c r="AS1540" s="97">
        <v>4.7499999999999999E-3</v>
      </c>
      <c r="AT1540" s="97" t="s">
        <v>1414</v>
      </c>
      <c r="AU1540" s="97" t="s">
        <v>2724</v>
      </c>
    </row>
    <row r="1541" spans="2:47" ht="18.75">
      <c r="B1541" s="1171" t="s">
        <v>503</v>
      </c>
      <c r="C1541" s="611">
        <v>41373608000149</v>
      </c>
      <c r="D1541" s="1171" t="s">
        <v>14</v>
      </c>
      <c r="E1541" s="1171" t="s">
        <v>15</v>
      </c>
      <c r="F1541" s="1171" t="s">
        <v>699</v>
      </c>
      <c r="G1541" s="1173" t="s">
        <v>1414</v>
      </c>
      <c r="H1541" s="1173" t="s">
        <v>34</v>
      </c>
      <c r="I1541" s="1173" t="s">
        <v>34</v>
      </c>
      <c r="J1541" s="1173" t="s">
        <v>611</v>
      </c>
      <c r="K1541" s="1173" t="s">
        <v>49</v>
      </c>
      <c r="L1541" s="1056" t="s">
        <v>1338</v>
      </c>
      <c r="M1541" s="1056" t="s">
        <v>1411</v>
      </c>
      <c r="N1541" s="1173" t="s">
        <v>4104</v>
      </c>
      <c r="O1541" s="1173" t="s">
        <v>1320</v>
      </c>
      <c r="P1541" s="757">
        <v>44315</v>
      </c>
      <c r="Q1541" s="92">
        <v>24.785060250000001</v>
      </c>
      <c r="R1541" s="92">
        <v>31.120592411491959</v>
      </c>
      <c r="S1541" s="1057">
        <v>6</v>
      </c>
      <c r="T1541" s="97">
        <v>8.0856332282912335E-2</v>
      </c>
      <c r="U1541" s="712">
        <v>2.4876304592778729</v>
      </c>
      <c r="V1541" s="97">
        <v>0.13992931676006748</v>
      </c>
      <c r="W1541" s="712">
        <v>1.057760235387627</v>
      </c>
      <c r="X1541" s="97"/>
      <c r="Y1541" s="712"/>
      <c r="Z1541" s="97"/>
      <c r="AA1541" s="712"/>
      <c r="AB1541" s="97">
        <v>0.49877564948105196</v>
      </c>
      <c r="AC1541" s="713">
        <v>1.531952108611096E-2</v>
      </c>
      <c r="AD1541" s="1058">
        <v>0</v>
      </c>
      <c r="AE1541" s="1179" t="s">
        <v>1993</v>
      </c>
      <c r="AF1541" s="1059" t="s">
        <v>1741</v>
      </c>
      <c r="AG1541" s="96" t="s">
        <v>1427</v>
      </c>
      <c r="AH1541" s="96" t="s">
        <v>1730</v>
      </c>
      <c r="AI1541" s="96">
        <v>0</v>
      </c>
      <c r="AJ1541" s="96">
        <v>0</v>
      </c>
      <c r="AK1541" s="96">
        <v>0</v>
      </c>
      <c r="AL1541" s="97">
        <v>9.0000000000000011E-3</v>
      </c>
      <c r="AM1541" s="97">
        <v>0.1</v>
      </c>
      <c r="AN1541" s="712" t="s">
        <v>34</v>
      </c>
      <c r="AO1541" s="1173" t="s">
        <v>34</v>
      </c>
      <c r="AP1541" s="1179" t="s">
        <v>1742</v>
      </c>
      <c r="AQ1541" s="719" t="s">
        <v>668</v>
      </c>
      <c r="AR1541" s="97">
        <v>2.9997000000000001E-3</v>
      </c>
      <c r="AS1541" s="97">
        <v>2.9997000000000001E-3</v>
      </c>
      <c r="AT1541" s="97" t="s">
        <v>1414</v>
      </c>
      <c r="AU1541" s="97" t="s">
        <v>2724</v>
      </c>
    </row>
    <row r="1542" spans="2:47" ht="18.75">
      <c r="B1542" s="1171" t="s">
        <v>510</v>
      </c>
      <c r="C1542" s="611">
        <v>40503169000189</v>
      </c>
      <c r="D1542" s="1171" t="s">
        <v>14</v>
      </c>
      <c r="E1542" s="1171" t="s">
        <v>607</v>
      </c>
      <c r="F1542" s="1171" t="s">
        <v>699</v>
      </c>
      <c r="G1542" s="1173" t="s">
        <v>1414</v>
      </c>
      <c r="H1542" s="1173" t="s">
        <v>34</v>
      </c>
      <c r="I1542" s="1173" t="s">
        <v>34</v>
      </c>
      <c r="J1542" s="1173" t="s">
        <v>611</v>
      </c>
      <c r="K1542" s="1173" t="s">
        <v>48</v>
      </c>
      <c r="L1542" s="1056" t="s">
        <v>1338</v>
      </c>
      <c r="M1542" s="1056" t="s">
        <v>1411</v>
      </c>
      <c r="N1542" s="1173" t="s">
        <v>4130</v>
      </c>
      <c r="O1542" s="1173" t="s">
        <v>1320</v>
      </c>
      <c r="P1542" s="757">
        <v>44227</v>
      </c>
      <c r="Q1542" s="92">
        <v>46.635985570000003</v>
      </c>
      <c r="R1542" s="92">
        <v>63.308117955403219</v>
      </c>
      <c r="S1542" s="1057">
        <v>6</v>
      </c>
      <c r="T1542" s="97">
        <v>-3.3771243642514048E-2</v>
      </c>
      <c r="U1542" s="712">
        <v>-1.0390079782355697</v>
      </c>
      <c r="V1542" s="97">
        <v>-0.18879098116034054</v>
      </c>
      <c r="W1542" s="712">
        <v>-1.4271176140567796</v>
      </c>
      <c r="X1542" s="97">
        <v>-9.222510060243938E-2</v>
      </c>
      <c r="Y1542" s="712">
        <v>-0.44924035199771689</v>
      </c>
      <c r="Z1542" s="97"/>
      <c r="AA1542" s="712"/>
      <c r="AB1542" s="97">
        <v>0.45389097835141029</v>
      </c>
      <c r="AC1542" s="713">
        <v>-0.7073929845601804</v>
      </c>
      <c r="AD1542" s="1058">
        <v>0</v>
      </c>
      <c r="AE1542" s="1179" t="s">
        <v>1993</v>
      </c>
      <c r="AF1542" s="1059" t="s">
        <v>1741</v>
      </c>
      <c r="AG1542" s="96" t="s">
        <v>1427</v>
      </c>
      <c r="AH1542" s="96" t="s">
        <v>1730</v>
      </c>
      <c r="AI1542" s="96">
        <v>0</v>
      </c>
      <c r="AJ1542" s="96">
        <v>0</v>
      </c>
      <c r="AK1542" s="96">
        <v>0</v>
      </c>
      <c r="AL1542" s="97">
        <v>2.5000000000000001E-3</v>
      </c>
      <c r="AM1542" s="97">
        <v>0</v>
      </c>
      <c r="AN1542" s="712" t="s">
        <v>34</v>
      </c>
      <c r="AO1542" s="1173" t="s">
        <v>34</v>
      </c>
      <c r="AP1542" s="1179" t="s">
        <v>1742</v>
      </c>
      <c r="AQ1542" s="719" t="s">
        <v>668</v>
      </c>
      <c r="AR1542" s="97">
        <v>8.3325000000000001E-4</v>
      </c>
      <c r="AS1542" s="97">
        <v>8.3325000000000001E-4</v>
      </c>
      <c r="AT1542" s="97" t="s">
        <v>1414</v>
      </c>
      <c r="AU1542" s="97" t="s">
        <v>2724</v>
      </c>
    </row>
    <row r="1543" spans="2:47" ht="18.75">
      <c r="B1543" s="1171" t="s">
        <v>1272</v>
      </c>
      <c r="C1543" s="611">
        <v>41681126000156</v>
      </c>
      <c r="D1543" s="1171" t="s">
        <v>14</v>
      </c>
      <c r="E1543" s="1171" t="s">
        <v>607</v>
      </c>
      <c r="F1543" s="1171" t="s">
        <v>1316</v>
      </c>
      <c r="G1543" s="1173" t="s">
        <v>1414</v>
      </c>
      <c r="H1543" s="1173" t="s">
        <v>34</v>
      </c>
      <c r="I1543" s="1173" t="s">
        <v>34</v>
      </c>
      <c r="J1543" s="1173" t="s">
        <v>608</v>
      </c>
      <c r="K1543" s="1173" t="s">
        <v>48</v>
      </c>
      <c r="L1543" s="1056" t="s">
        <v>1338</v>
      </c>
      <c r="M1543" s="1056" t="s">
        <v>34</v>
      </c>
      <c r="N1543" s="1173" t="s">
        <v>4135</v>
      </c>
      <c r="O1543" s="1173" t="s">
        <v>1320</v>
      </c>
      <c r="P1543" s="757">
        <v>44349</v>
      </c>
      <c r="Q1543" s="92">
        <v>34.161762119999999</v>
      </c>
      <c r="R1543" s="92">
        <v>36.61667980831168</v>
      </c>
      <c r="S1543" s="1057">
        <v>47</v>
      </c>
      <c r="T1543" s="97">
        <v>-4.0621551659552724E-2</v>
      </c>
      <c r="U1543" s="712">
        <v>-1.2497649393477193</v>
      </c>
      <c r="V1543" s="97">
        <v>-0.22532600737824926</v>
      </c>
      <c r="W1543" s="712">
        <v>-1.7032948928925804</v>
      </c>
      <c r="X1543" s="97"/>
      <c r="Y1543" s="712"/>
      <c r="Z1543" s="97"/>
      <c r="AA1543" s="712"/>
      <c r="AB1543" s="97">
        <v>0.21873079376107829</v>
      </c>
      <c r="AC1543" s="713">
        <v>-1.6349518689603375</v>
      </c>
      <c r="AD1543" s="1058">
        <v>0</v>
      </c>
      <c r="AE1543" s="1179" t="s">
        <v>1925</v>
      </c>
      <c r="AF1543" s="1059" t="s">
        <v>1763</v>
      </c>
      <c r="AG1543" s="96" t="s">
        <v>59</v>
      </c>
      <c r="AH1543" s="96" t="s">
        <v>1726</v>
      </c>
      <c r="AI1543" s="96">
        <v>300000</v>
      </c>
      <c r="AJ1543" s="96">
        <v>1000</v>
      </c>
      <c r="AK1543" s="96">
        <v>300000</v>
      </c>
      <c r="AL1543" s="97">
        <v>0</v>
      </c>
      <c r="AM1543" s="97">
        <v>0</v>
      </c>
      <c r="AN1543" s="712" t="s">
        <v>666</v>
      </c>
      <c r="AO1543" s="1173" t="s">
        <v>34</v>
      </c>
      <c r="AP1543" s="1179" t="s">
        <v>1727</v>
      </c>
      <c r="AQ1543" s="719" t="s">
        <v>659</v>
      </c>
      <c r="AR1543" s="97">
        <v>4.4999999999999997E-3</v>
      </c>
      <c r="AS1543" s="97">
        <v>4.4999999999999997E-3</v>
      </c>
      <c r="AT1543" s="97" t="s">
        <v>1414</v>
      </c>
      <c r="AU1543" s="97" t="s">
        <v>2724</v>
      </c>
    </row>
    <row r="1544" spans="2:47" ht="18.75">
      <c r="B1544" s="1171" t="s">
        <v>438</v>
      </c>
      <c r="C1544" s="611">
        <v>24140275000199</v>
      </c>
      <c r="D1544" s="1171" t="s">
        <v>13</v>
      </c>
      <c r="E1544" s="1171" t="s">
        <v>615</v>
      </c>
      <c r="F1544" s="1171" t="s">
        <v>619</v>
      </c>
      <c r="G1544" s="1173" t="s">
        <v>34</v>
      </c>
      <c r="H1544" s="1173" t="s">
        <v>865</v>
      </c>
      <c r="I1544" s="1173" t="s">
        <v>34</v>
      </c>
      <c r="J1544" s="1173" t="s">
        <v>611</v>
      </c>
      <c r="K1544" s="1173" t="s">
        <v>48</v>
      </c>
      <c r="L1544" s="1056" t="s">
        <v>1338</v>
      </c>
      <c r="M1544" s="1056" t="s">
        <v>1411</v>
      </c>
      <c r="N1544" s="1173" t="s">
        <v>4136</v>
      </c>
      <c r="O1544" s="1173" t="s">
        <v>1320</v>
      </c>
      <c r="P1544" s="757">
        <v>42532</v>
      </c>
      <c r="Q1544" s="92">
        <v>410.01306899999997</v>
      </c>
      <c r="R1544" s="92">
        <v>418.33710073770499</v>
      </c>
      <c r="S1544" s="1057">
        <v>47</v>
      </c>
      <c r="T1544" s="97">
        <v>8.8528256600479693E-3</v>
      </c>
      <c r="U1544" s="712">
        <v>0.27236653136276595</v>
      </c>
      <c r="V1544" s="97">
        <v>5.3509754809617505E-2</v>
      </c>
      <c r="W1544" s="712">
        <v>0.40449344107072532</v>
      </c>
      <c r="X1544" s="97">
        <v>0.14454779498223802</v>
      </c>
      <c r="Y1544" s="712">
        <v>0.7041109402335185</v>
      </c>
      <c r="Z1544" s="97">
        <v>0.42423173628946143</v>
      </c>
      <c r="AA1544" s="712">
        <v>1.8279772460301154</v>
      </c>
      <c r="AB1544" s="97">
        <v>5.2610722649187987E-2</v>
      </c>
      <c r="AC1544" s="713">
        <v>-1.4973859681853696</v>
      </c>
      <c r="AD1544" s="1058">
        <v>0</v>
      </c>
      <c r="AE1544" s="1179" t="s">
        <v>1925</v>
      </c>
      <c r="AF1544" s="1059" t="s">
        <v>1763</v>
      </c>
      <c r="AG1544" s="96" t="s">
        <v>59</v>
      </c>
      <c r="AH1544" s="96" t="s">
        <v>1726</v>
      </c>
      <c r="AI1544" s="96">
        <v>300000</v>
      </c>
      <c r="AJ1544" s="96">
        <v>1000</v>
      </c>
      <c r="AK1544" s="96">
        <v>300000</v>
      </c>
      <c r="AL1544" s="97">
        <v>0.01</v>
      </c>
      <c r="AM1544" s="97">
        <v>0</v>
      </c>
      <c r="AN1544" s="712" t="s">
        <v>64</v>
      </c>
      <c r="AO1544" s="1173" t="s">
        <v>34</v>
      </c>
      <c r="AP1544" s="1179" t="s">
        <v>1742</v>
      </c>
      <c r="AQ1544" s="719" t="s">
        <v>668</v>
      </c>
      <c r="AR1544" s="97">
        <v>3.0000000000000001E-3</v>
      </c>
      <c r="AS1544" s="97">
        <v>3.0000000000000001E-3</v>
      </c>
      <c r="AT1544" s="97" t="s">
        <v>1414</v>
      </c>
      <c r="AU1544" s="97" t="s">
        <v>2724</v>
      </c>
    </row>
    <row r="1545" spans="2:47" ht="18.75">
      <c r="B1545" s="1171" t="s">
        <v>4624</v>
      </c>
      <c r="C1545" s="611">
        <v>47640796000100</v>
      </c>
      <c r="D1545" s="1171" t="s">
        <v>13</v>
      </c>
      <c r="E1545" s="1171" t="s">
        <v>616</v>
      </c>
      <c r="F1545" s="1171" t="s">
        <v>618</v>
      </c>
      <c r="G1545" s="1173" t="s">
        <v>34</v>
      </c>
      <c r="H1545" s="1173" t="s">
        <v>34</v>
      </c>
      <c r="I1545" s="1173" t="s">
        <v>34</v>
      </c>
      <c r="J1545" s="1173" t="s">
        <v>608</v>
      </c>
      <c r="K1545" s="1173" t="s">
        <v>48</v>
      </c>
      <c r="L1545" s="1056" t="s">
        <v>4802</v>
      </c>
      <c r="M1545" s="1056" t="s">
        <v>34</v>
      </c>
      <c r="N1545" s="1173" t="s">
        <v>4625</v>
      </c>
      <c r="O1545" s="1173" t="s">
        <v>1320</v>
      </c>
      <c r="P1545" s="757">
        <v>44928</v>
      </c>
      <c r="Q1545" s="1174"/>
      <c r="R1545" s="1174"/>
      <c r="S1545" s="1057">
        <v>11</v>
      </c>
      <c r="T1545" s="1175"/>
      <c r="U1545" s="1176"/>
      <c r="V1545" s="1175"/>
      <c r="W1545" s="1176"/>
      <c r="X1545" s="1175"/>
      <c r="Y1545" s="1176"/>
      <c r="Z1545" s="1175"/>
      <c r="AA1545" s="1176"/>
      <c r="AB1545" s="1175"/>
      <c r="AC1545" s="1177"/>
      <c r="AD1545" s="1058">
        <v>42870855000113</v>
      </c>
      <c r="AE1545" s="1179" t="s">
        <v>1793</v>
      </c>
      <c r="AF1545" s="1059" t="s">
        <v>1741</v>
      </c>
      <c r="AG1545" s="96" t="s">
        <v>1427</v>
      </c>
      <c r="AH1545" s="96" t="s">
        <v>2116</v>
      </c>
      <c r="AI1545" s="96">
        <v>0</v>
      </c>
      <c r="AJ1545" s="96">
        <v>0</v>
      </c>
      <c r="AK1545" s="96">
        <v>0</v>
      </c>
      <c r="AL1545" s="1175">
        <v>0</v>
      </c>
      <c r="AM1545" s="1175">
        <v>0</v>
      </c>
      <c r="AN1545" s="1176" t="s">
        <v>2124</v>
      </c>
      <c r="AO1545" s="1173" t="s">
        <v>4626</v>
      </c>
      <c r="AP1545" s="1179" t="s">
        <v>1742</v>
      </c>
      <c r="AQ1545" s="1180" t="s">
        <v>2174</v>
      </c>
      <c r="AR1545" s="1175">
        <v>0</v>
      </c>
      <c r="AS1545" s="1175">
        <v>0</v>
      </c>
      <c r="AT1545" s="1175" t="s">
        <v>1414</v>
      </c>
      <c r="AU1545" s="1175" t="s">
        <v>2724</v>
      </c>
    </row>
    <row r="1546" spans="2:47" ht="18.75">
      <c r="B1546" s="1171" t="s">
        <v>4634</v>
      </c>
      <c r="C1546" s="611">
        <v>47564808000165</v>
      </c>
      <c r="D1546" s="1171" t="s">
        <v>11</v>
      </c>
      <c r="E1546" s="1171" t="s">
        <v>620</v>
      </c>
      <c r="F1546" s="1171" t="s">
        <v>663</v>
      </c>
      <c r="G1546" s="1173" t="s">
        <v>1414</v>
      </c>
      <c r="H1546" s="1173" t="s">
        <v>34</v>
      </c>
      <c r="I1546" s="1173" t="s">
        <v>1414</v>
      </c>
      <c r="J1546" s="1173" t="s">
        <v>608</v>
      </c>
      <c r="K1546" s="1173" t="s">
        <v>48</v>
      </c>
      <c r="L1546" s="1056" t="s">
        <v>4802</v>
      </c>
      <c r="M1546" s="1056" t="s">
        <v>34</v>
      </c>
      <c r="N1546" s="1173" t="s">
        <v>4635</v>
      </c>
      <c r="O1546" s="1173" t="s">
        <v>1320</v>
      </c>
      <c r="P1546" s="757">
        <v>44914</v>
      </c>
      <c r="Q1546" s="1174"/>
      <c r="R1546" s="1174"/>
      <c r="S1546" s="1057">
        <v>4</v>
      </c>
      <c r="T1546" s="1175"/>
      <c r="U1546" s="1176"/>
      <c r="V1546" s="1175"/>
      <c r="W1546" s="1176"/>
      <c r="X1546" s="1175"/>
      <c r="Y1546" s="1176"/>
      <c r="Z1546" s="1175"/>
      <c r="AA1546" s="1176"/>
      <c r="AB1546" s="1175"/>
      <c r="AC1546" s="1177"/>
      <c r="AD1546" s="1058">
        <v>32312678000104</v>
      </c>
      <c r="AE1546" s="1179" t="s">
        <v>1793</v>
      </c>
      <c r="AF1546" s="1059" t="s">
        <v>1741</v>
      </c>
      <c r="AG1546" s="96" t="s">
        <v>1427</v>
      </c>
      <c r="AH1546" s="96" t="s">
        <v>2116</v>
      </c>
      <c r="AI1546" s="96">
        <v>0</v>
      </c>
      <c r="AJ1546" s="96">
        <v>0</v>
      </c>
      <c r="AK1546" s="96">
        <v>0</v>
      </c>
      <c r="AL1546" s="1175">
        <v>5.7499999999999999E-3</v>
      </c>
      <c r="AM1546" s="1175">
        <v>0</v>
      </c>
      <c r="AN1546" s="1176" t="s">
        <v>2124</v>
      </c>
      <c r="AO1546" s="1173" t="s">
        <v>4626</v>
      </c>
      <c r="AP1546" s="1179" t="s">
        <v>1731</v>
      </c>
      <c r="AQ1546" s="1180" t="s">
        <v>2582</v>
      </c>
      <c r="AR1546" s="1175">
        <v>0</v>
      </c>
      <c r="AS1546" s="1175">
        <v>0</v>
      </c>
      <c r="AT1546" s="1175" t="s">
        <v>1414</v>
      </c>
      <c r="AU1546" s="1175" t="s">
        <v>2724</v>
      </c>
    </row>
    <row r="1547" spans="2:47" ht="18.75">
      <c r="B1547" s="1171" t="s">
        <v>4636</v>
      </c>
      <c r="C1547" s="611">
        <v>47564762000184</v>
      </c>
      <c r="D1547" s="1171" t="s">
        <v>11</v>
      </c>
      <c r="E1547" s="1171" t="s">
        <v>620</v>
      </c>
      <c r="F1547" s="1171" t="s">
        <v>663</v>
      </c>
      <c r="G1547" s="1173" t="s">
        <v>1414</v>
      </c>
      <c r="H1547" s="1173" t="s">
        <v>34</v>
      </c>
      <c r="I1547" s="1173" t="s">
        <v>1414</v>
      </c>
      <c r="J1547" s="1173" t="s">
        <v>608</v>
      </c>
      <c r="K1547" s="1173" t="s">
        <v>48</v>
      </c>
      <c r="L1547" s="1056" t="s">
        <v>4802</v>
      </c>
      <c r="M1547" s="1056" t="s">
        <v>34</v>
      </c>
      <c r="N1547" s="1173" t="s">
        <v>4637</v>
      </c>
      <c r="O1547" s="1173" t="s">
        <v>1320</v>
      </c>
      <c r="P1547" s="757">
        <v>44915</v>
      </c>
      <c r="Q1547" s="1174"/>
      <c r="R1547" s="1174"/>
      <c r="S1547" s="1057">
        <v>8</v>
      </c>
      <c r="T1547" s="1175"/>
      <c r="U1547" s="1176"/>
      <c r="V1547" s="1175"/>
      <c r="W1547" s="1176"/>
      <c r="X1547" s="1175"/>
      <c r="Y1547" s="1176"/>
      <c r="Z1547" s="1175"/>
      <c r="AA1547" s="1176"/>
      <c r="AB1547" s="1175"/>
      <c r="AC1547" s="1177"/>
      <c r="AD1547" s="1058">
        <v>45646230000160</v>
      </c>
      <c r="AE1547" s="1179" t="s">
        <v>1793</v>
      </c>
      <c r="AF1547" s="1059" t="s">
        <v>1741</v>
      </c>
      <c r="AG1547" s="96" t="s">
        <v>1427</v>
      </c>
      <c r="AH1547" s="96" t="s">
        <v>2116</v>
      </c>
      <c r="AI1547" s="96">
        <v>0</v>
      </c>
      <c r="AJ1547" s="96">
        <v>0</v>
      </c>
      <c r="AK1547" s="96">
        <v>0</v>
      </c>
      <c r="AL1547" s="1175">
        <v>3.5000000000000001E-3</v>
      </c>
      <c r="AM1547" s="1175">
        <v>0</v>
      </c>
      <c r="AN1547" s="1176" t="s">
        <v>2124</v>
      </c>
      <c r="AO1547" s="1173" t="s">
        <v>4626</v>
      </c>
      <c r="AP1547" s="1179" t="s">
        <v>1731</v>
      </c>
      <c r="AQ1547" s="1180" t="s">
        <v>2187</v>
      </c>
      <c r="AR1547" s="1175">
        <v>0</v>
      </c>
      <c r="AS1547" s="1175">
        <v>0</v>
      </c>
      <c r="AT1547" s="1175" t="s">
        <v>1414</v>
      </c>
      <c r="AU1547" s="1175" t="s">
        <v>2724</v>
      </c>
    </row>
    <row r="1548" spans="2:47" ht="18.75">
      <c r="B1548" s="1171" t="s">
        <v>4659</v>
      </c>
      <c r="C1548" s="611">
        <v>44025282000157</v>
      </c>
      <c r="D1548" s="1171" t="s">
        <v>11</v>
      </c>
      <c r="E1548" s="1171" t="s">
        <v>620</v>
      </c>
      <c r="F1548" s="1171" t="s">
        <v>663</v>
      </c>
      <c r="G1548" s="1173" t="s">
        <v>1414</v>
      </c>
      <c r="H1548" s="1173" t="s">
        <v>34</v>
      </c>
      <c r="I1548" s="1173" t="s">
        <v>1414</v>
      </c>
      <c r="J1548" s="1173" t="s">
        <v>608</v>
      </c>
      <c r="K1548" s="1173" t="s">
        <v>48</v>
      </c>
      <c r="L1548" s="1056" t="s">
        <v>4802</v>
      </c>
      <c r="M1548" s="1056" t="s">
        <v>34</v>
      </c>
      <c r="N1548" s="1173" t="s">
        <v>4660</v>
      </c>
      <c r="O1548" s="1173" t="s">
        <v>1320</v>
      </c>
      <c r="P1548" s="757">
        <v>44683</v>
      </c>
      <c r="Q1548" s="1174"/>
      <c r="R1548" s="1174"/>
      <c r="S1548" s="1057">
        <v>7</v>
      </c>
      <c r="T1548" s="1175"/>
      <c r="U1548" s="1176"/>
      <c r="V1548" s="1175"/>
      <c r="W1548" s="1176"/>
      <c r="X1548" s="1175"/>
      <c r="Y1548" s="1176"/>
      <c r="Z1548" s="1175"/>
      <c r="AA1548" s="1176"/>
      <c r="AB1548" s="1175"/>
      <c r="AC1548" s="1177"/>
      <c r="AD1548" s="1058">
        <v>45646162000130</v>
      </c>
      <c r="AE1548" s="1179" t="s">
        <v>1743</v>
      </c>
      <c r="AF1548" s="1059" t="s">
        <v>1741</v>
      </c>
      <c r="AG1548" s="96" t="s">
        <v>1427</v>
      </c>
      <c r="AH1548" s="96" t="s">
        <v>2116</v>
      </c>
      <c r="AI1548" s="96">
        <v>0</v>
      </c>
      <c r="AJ1548" s="96">
        <v>0</v>
      </c>
      <c r="AK1548" s="96">
        <v>0</v>
      </c>
      <c r="AL1548" s="1175">
        <v>8.9999999999999993E-3</v>
      </c>
      <c r="AM1548" s="1175">
        <v>0</v>
      </c>
      <c r="AN1548" s="1176" t="s">
        <v>2124</v>
      </c>
      <c r="AO1548" s="1173" t="s">
        <v>4626</v>
      </c>
      <c r="AP1548" s="1179" t="s">
        <v>1742</v>
      </c>
      <c r="AQ1548" s="1180" t="s">
        <v>2174</v>
      </c>
      <c r="AR1548" s="1175">
        <v>0</v>
      </c>
      <c r="AS1548" s="1175">
        <v>0</v>
      </c>
      <c r="AT1548" s="1175" t="s">
        <v>1414</v>
      </c>
      <c r="AU1548" s="1175" t="s">
        <v>2724</v>
      </c>
    </row>
    <row r="1549" spans="2:47" ht="18.75">
      <c r="B1549" s="1171" t="s">
        <v>4667</v>
      </c>
      <c r="C1549" s="611">
        <v>42357379000131</v>
      </c>
      <c r="D1549" s="1171" t="s">
        <v>11</v>
      </c>
      <c r="E1549" s="1171" t="s">
        <v>621</v>
      </c>
      <c r="F1549" s="1171" t="s">
        <v>672</v>
      </c>
      <c r="G1549" s="1173" t="s">
        <v>866</v>
      </c>
      <c r="H1549" s="1173" t="s">
        <v>34</v>
      </c>
      <c r="I1549" s="1173" t="s">
        <v>1414</v>
      </c>
      <c r="J1549" s="1173" t="s">
        <v>608</v>
      </c>
      <c r="K1549" s="1173" t="s">
        <v>48</v>
      </c>
      <c r="L1549" s="1056" t="s">
        <v>4802</v>
      </c>
      <c r="M1549" s="1056" t="s">
        <v>34</v>
      </c>
      <c r="N1549" s="1173" t="s">
        <v>4668</v>
      </c>
      <c r="O1549" s="1173" t="s">
        <v>1320</v>
      </c>
      <c r="P1549" s="757">
        <v>44505</v>
      </c>
      <c r="Q1549" s="1174"/>
      <c r="R1549" s="1174"/>
      <c r="S1549" s="1057">
        <v>3</v>
      </c>
      <c r="T1549" s="1175"/>
      <c r="U1549" s="1176"/>
      <c r="V1549" s="1175"/>
      <c r="W1549" s="1176"/>
      <c r="X1549" s="1175"/>
      <c r="Y1549" s="1176"/>
      <c r="Z1549" s="1175"/>
      <c r="AA1549" s="1176"/>
      <c r="AB1549" s="1175"/>
      <c r="AC1549" s="1177"/>
      <c r="AD1549" s="1058">
        <v>0</v>
      </c>
      <c r="AE1549" s="1179" t="s">
        <v>1743</v>
      </c>
      <c r="AF1549" s="1059" t="s">
        <v>1741</v>
      </c>
      <c r="AG1549" s="96" t="s">
        <v>1427</v>
      </c>
      <c r="AH1549" s="96" t="s">
        <v>2116</v>
      </c>
      <c r="AI1549" s="96">
        <v>100</v>
      </c>
      <c r="AJ1549" s="96">
        <v>0</v>
      </c>
      <c r="AK1549" s="96">
        <v>0</v>
      </c>
      <c r="AL1549" s="1175">
        <v>2.5000000000000001E-3</v>
      </c>
      <c r="AM1549" s="1175">
        <v>0</v>
      </c>
      <c r="AN1549" s="1176" t="s">
        <v>635</v>
      </c>
      <c r="AO1549" s="1173" t="s">
        <v>4626</v>
      </c>
      <c r="AP1549" s="1179" t="s">
        <v>1731</v>
      </c>
      <c r="AQ1549" s="1180" t="s">
        <v>2637</v>
      </c>
      <c r="AR1549" s="1175">
        <v>0</v>
      </c>
      <c r="AS1549" s="1175">
        <v>0</v>
      </c>
      <c r="AT1549" s="1175" t="s">
        <v>1414</v>
      </c>
      <c r="AU1549" s="1175" t="s">
        <v>2724</v>
      </c>
    </row>
    <row r="1550" spans="2:47" ht="18.75">
      <c r="B1550" s="1171" t="s">
        <v>2634</v>
      </c>
      <c r="C1550" s="611">
        <v>27762397000105</v>
      </c>
      <c r="D1550" s="1171" t="s">
        <v>11</v>
      </c>
      <c r="E1550" s="1171" t="s">
        <v>621</v>
      </c>
      <c r="F1550" s="1171" t="s">
        <v>672</v>
      </c>
      <c r="G1550" s="1173" t="s">
        <v>866</v>
      </c>
      <c r="H1550" s="1173" t="s">
        <v>34</v>
      </c>
      <c r="I1550" s="1173" t="s">
        <v>34</v>
      </c>
      <c r="J1550" s="1173" t="s">
        <v>608</v>
      </c>
      <c r="K1550" s="1173" t="s">
        <v>48</v>
      </c>
      <c r="L1550" s="1056" t="s">
        <v>4802</v>
      </c>
      <c r="M1550" s="1056" t="s">
        <v>34</v>
      </c>
      <c r="N1550" s="1173" t="s">
        <v>3048</v>
      </c>
      <c r="O1550" s="1173" t="s">
        <v>1320</v>
      </c>
      <c r="P1550" s="757">
        <v>43038</v>
      </c>
      <c r="Q1550" s="1174"/>
      <c r="R1550" s="1174"/>
      <c r="S1550" s="1057">
        <v>1</v>
      </c>
      <c r="T1550" s="1175"/>
      <c r="U1550" s="1176"/>
      <c r="V1550" s="1175"/>
      <c r="W1550" s="1176"/>
      <c r="X1550" s="1175"/>
      <c r="Y1550" s="1176"/>
      <c r="Z1550" s="1175"/>
      <c r="AA1550" s="1176"/>
      <c r="AB1550" s="1175"/>
      <c r="AC1550" s="1177"/>
      <c r="AD1550" s="1058">
        <v>27729636000125</v>
      </c>
      <c r="AE1550" s="1179" t="s">
        <v>1743</v>
      </c>
      <c r="AF1550" s="1059" t="s">
        <v>1741</v>
      </c>
      <c r="AG1550" s="96" t="s">
        <v>1427</v>
      </c>
      <c r="AH1550" s="96" t="s">
        <v>2116</v>
      </c>
      <c r="AI1550" s="96">
        <v>0</v>
      </c>
      <c r="AJ1550" s="96">
        <v>0</v>
      </c>
      <c r="AK1550" s="96">
        <v>0</v>
      </c>
      <c r="AL1550" s="1175">
        <v>0</v>
      </c>
      <c r="AM1550" s="1175">
        <v>0</v>
      </c>
      <c r="AN1550" s="1176" t="s">
        <v>2119</v>
      </c>
      <c r="AO1550" s="1173" t="s">
        <v>4626</v>
      </c>
      <c r="AP1550" s="1179" t="s">
        <v>1731</v>
      </c>
      <c r="AQ1550" s="1180" t="s">
        <v>2629</v>
      </c>
      <c r="AR1550" s="1175">
        <v>0</v>
      </c>
      <c r="AS1550" s="1175">
        <v>0</v>
      </c>
      <c r="AT1550" s="1175" t="s">
        <v>1414</v>
      </c>
      <c r="AU1550" s="1175" t="s">
        <v>2724</v>
      </c>
    </row>
    <row r="1551" spans="2:47" ht="18.75">
      <c r="B1551" s="1171" t="s">
        <v>4683</v>
      </c>
      <c r="C1551" s="611">
        <v>44672703000131</v>
      </c>
      <c r="D1551" s="1171" t="s">
        <v>11</v>
      </c>
      <c r="E1551" s="1171" t="s">
        <v>620</v>
      </c>
      <c r="F1551" s="1171" t="s">
        <v>663</v>
      </c>
      <c r="G1551" s="1173" t="s">
        <v>1414</v>
      </c>
      <c r="H1551" s="1173" t="s">
        <v>1414</v>
      </c>
      <c r="I1551" s="1173" t="s">
        <v>1414</v>
      </c>
      <c r="J1551" s="1173" t="s">
        <v>608</v>
      </c>
      <c r="K1551" s="1173" t="s">
        <v>48</v>
      </c>
      <c r="L1551" s="1056" t="s">
        <v>4802</v>
      </c>
      <c r="M1551" s="1056" t="s">
        <v>34</v>
      </c>
      <c r="N1551" s="1173" t="s">
        <v>4684</v>
      </c>
      <c r="O1551" s="1173" t="s">
        <v>1320</v>
      </c>
      <c r="P1551" s="757">
        <v>44785</v>
      </c>
      <c r="Q1551" s="1174"/>
      <c r="R1551" s="1174"/>
      <c r="S1551" s="1057">
        <v>31</v>
      </c>
      <c r="T1551" s="1175"/>
      <c r="U1551" s="1176"/>
      <c r="V1551" s="1175"/>
      <c r="W1551" s="1176"/>
      <c r="X1551" s="1175"/>
      <c r="Y1551" s="1176"/>
      <c r="Z1551" s="1175"/>
      <c r="AA1551" s="1176"/>
      <c r="AB1551" s="1175"/>
      <c r="AC1551" s="1177"/>
      <c r="AD1551" s="1058">
        <v>42119476000196</v>
      </c>
      <c r="AE1551" s="1179" t="s">
        <v>1793</v>
      </c>
      <c r="AF1551" s="1059" t="s">
        <v>1741</v>
      </c>
      <c r="AG1551" s="96" t="s">
        <v>1427</v>
      </c>
      <c r="AH1551" s="96" t="s">
        <v>2116</v>
      </c>
      <c r="AI1551" s="96">
        <v>0</v>
      </c>
      <c r="AJ1551" s="96">
        <v>0</v>
      </c>
      <c r="AK1551" s="96">
        <v>0</v>
      </c>
      <c r="AL1551" s="1175">
        <v>4.0000000000000001E-3</v>
      </c>
      <c r="AM1551" s="1175">
        <v>0</v>
      </c>
      <c r="AN1551" s="1176" t="s">
        <v>2124</v>
      </c>
      <c r="AO1551" s="1173" t="s">
        <v>4626</v>
      </c>
      <c r="AP1551" s="1179" t="s">
        <v>1742</v>
      </c>
      <c r="AQ1551" s="1180" t="s">
        <v>2174</v>
      </c>
      <c r="AR1551" s="1175">
        <v>0</v>
      </c>
      <c r="AS1551" s="1175">
        <v>0</v>
      </c>
      <c r="AT1551" s="1175" t="s">
        <v>1414</v>
      </c>
      <c r="AU1551" s="1175" t="s">
        <v>2724</v>
      </c>
    </row>
    <row r="1552" spans="2:47" ht="18.75">
      <c r="B1552" s="1171" t="s">
        <v>4736</v>
      </c>
      <c r="C1552" s="611">
        <v>44643217000195</v>
      </c>
      <c r="D1552" s="1171" t="s">
        <v>11</v>
      </c>
      <c r="E1552" s="1171" t="s">
        <v>621</v>
      </c>
      <c r="F1552" s="1171" t="s">
        <v>663</v>
      </c>
      <c r="G1552" s="1173" t="s">
        <v>738</v>
      </c>
      <c r="H1552" s="1173" t="s">
        <v>34</v>
      </c>
      <c r="I1552" s="1173" t="s">
        <v>1414</v>
      </c>
      <c r="J1552" s="1173" t="s">
        <v>608</v>
      </c>
      <c r="K1552" s="1173" t="s">
        <v>48</v>
      </c>
      <c r="L1552" s="1056" t="s">
        <v>4802</v>
      </c>
      <c r="M1552" s="1056" t="s">
        <v>34</v>
      </c>
      <c r="N1552" s="1173" t="s">
        <v>4737</v>
      </c>
      <c r="O1552" s="1173" t="s">
        <v>1320</v>
      </c>
      <c r="P1552" s="757">
        <v>44881</v>
      </c>
      <c r="Q1552" s="1174"/>
      <c r="R1552" s="1174"/>
      <c r="S1552" s="1057">
        <v>7</v>
      </c>
      <c r="T1552" s="1175"/>
      <c r="U1552" s="1176"/>
      <c r="V1552" s="1175"/>
      <c r="W1552" s="1176"/>
      <c r="X1552" s="1175"/>
      <c r="Y1552" s="1176"/>
      <c r="Z1552" s="1175"/>
      <c r="AA1552" s="1176"/>
      <c r="AB1552" s="1175"/>
      <c r="AC1552" s="1177"/>
      <c r="AD1552" s="1058">
        <v>46385360000150</v>
      </c>
      <c r="AE1552" s="1179" t="s">
        <v>1906</v>
      </c>
      <c r="AF1552" s="1059" t="s">
        <v>1725</v>
      </c>
      <c r="AG1552" s="96" t="s">
        <v>1428</v>
      </c>
      <c r="AH1552" s="96" t="s">
        <v>2116</v>
      </c>
      <c r="AI1552" s="96">
        <v>5000</v>
      </c>
      <c r="AJ1552" s="96">
        <v>0</v>
      </c>
      <c r="AK1552" s="96">
        <v>0</v>
      </c>
      <c r="AL1552" s="1175">
        <v>9.4999999999999998E-3</v>
      </c>
      <c r="AM1552" s="1175">
        <v>0</v>
      </c>
      <c r="AN1552" s="1176" t="s">
        <v>2124</v>
      </c>
      <c r="AO1552" s="1173" t="s">
        <v>4626</v>
      </c>
      <c r="AP1552" s="1179" t="s">
        <v>1731</v>
      </c>
      <c r="AQ1552" s="1180" t="s">
        <v>2187</v>
      </c>
      <c r="AR1552" s="1175">
        <v>0</v>
      </c>
      <c r="AS1552" s="1175">
        <v>0</v>
      </c>
      <c r="AT1552" s="1175" t="s">
        <v>1414</v>
      </c>
      <c r="AU1552" s="1175" t="s">
        <v>2724</v>
      </c>
    </row>
    <row r="1553" spans="2:47" ht="18.75">
      <c r="B1553" s="1171" t="s">
        <v>4741</v>
      </c>
      <c r="C1553" s="611">
        <v>41745725000196</v>
      </c>
      <c r="D1553" s="1171" t="s">
        <v>13</v>
      </c>
      <c r="E1553" s="1171" t="s">
        <v>615</v>
      </c>
      <c r="F1553" s="1171" t="s">
        <v>619</v>
      </c>
      <c r="G1553" s="1173" t="s">
        <v>34</v>
      </c>
      <c r="H1553" s="1173" t="s">
        <v>1336</v>
      </c>
      <c r="I1553" s="1173" t="s">
        <v>34</v>
      </c>
      <c r="J1553" s="1173" t="s">
        <v>608</v>
      </c>
      <c r="K1553" s="1173" t="s">
        <v>48</v>
      </c>
      <c r="L1553" s="1056" t="s">
        <v>4802</v>
      </c>
      <c r="M1553" s="1056" t="s">
        <v>34</v>
      </c>
      <c r="N1553" s="1173" t="s">
        <v>4742</v>
      </c>
      <c r="O1553" s="1173" t="s">
        <v>1320</v>
      </c>
      <c r="P1553" s="757">
        <v>44568</v>
      </c>
      <c r="Q1553" s="1174"/>
      <c r="R1553" s="1174"/>
      <c r="S1553" s="1057">
        <v>24</v>
      </c>
      <c r="T1553" s="1175"/>
      <c r="U1553" s="1176"/>
      <c r="V1553" s="1175"/>
      <c r="W1553" s="1176"/>
      <c r="X1553" s="1175"/>
      <c r="Y1553" s="1176"/>
      <c r="Z1553" s="1175"/>
      <c r="AA1553" s="1176"/>
      <c r="AB1553" s="1175"/>
      <c r="AC1553" s="1177"/>
      <c r="AD1553" s="1058">
        <v>42014132000112</v>
      </c>
      <c r="AE1553" s="1179" t="s">
        <v>1825</v>
      </c>
      <c r="AF1553" s="1059" t="s">
        <v>1763</v>
      </c>
      <c r="AG1553" s="96" t="s">
        <v>59</v>
      </c>
      <c r="AH1553" s="96" t="s">
        <v>2116</v>
      </c>
      <c r="AI1553" s="96">
        <v>0</v>
      </c>
      <c r="AJ1553" s="96">
        <v>0</v>
      </c>
      <c r="AK1553" s="96">
        <v>0</v>
      </c>
      <c r="AL1553" s="1175">
        <v>7.4999999999999997E-3</v>
      </c>
      <c r="AM1553" s="1175">
        <v>0</v>
      </c>
      <c r="AN1553" s="1176" t="s">
        <v>64</v>
      </c>
      <c r="AO1553" s="1173" t="s">
        <v>4626</v>
      </c>
      <c r="AP1553" s="1179" t="s">
        <v>1742</v>
      </c>
      <c r="AQ1553" s="1180" t="s">
        <v>2174</v>
      </c>
      <c r="AR1553" s="1175">
        <v>0</v>
      </c>
      <c r="AS1553" s="1175">
        <v>0</v>
      </c>
      <c r="AT1553" s="1175" t="s">
        <v>1414</v>
      </c>
      <c r="AU1553" s="1175" t="s">
        <v>2724</v>
      </c>
    </row>
    <row r="1554" spans="2:47" ht="18.75">
      <c r="B1554" s="1171" t="s">
        <v>4906</v>
      </c>
      <c r="C1554" s="611">
        <v>37367841000141</v>
      </c>
      <c r="D1554" s="1171" t="s">
        <v>13</v>
      </c>
      <c r="E1554" s="1171" t="s">
        <v>615</v>
      </c>
      <c r="F1554" s="1171" t="s">
        <v>619</v>
      </c>
      <c r="G1554" s="1173" t="s">
        <v>34</v>
      </c>
      <c r="H1554" s="1173" t="s">
        <v>1336</v>
      </c>
      <c r="I1554" s="1173" t="s">
        <v>34</v>
      </c>
      <c r="J1554" s="1173" t="s">
        <v>611</v>
      </c>
      <c r="K1554" s="1173" t="s">
        <v>48</v>
      </c>
      <c r="L1554" s="1056" t="s">
        <v>4802</v>
      </c>
      <c r="M1554" s="1056" t="s">
        <v>34</v>
      </c>
      <c r="N1554" s="1173" t="s">
        <v>3504</v>
      </c>
      <c r="O1554" s="1173" t="s">
        <v>1320</v>
      </c>
      <c r="P1554" s="757">
        <v>44163</v>
      </c>
      <c r="Q1554" s="1174">
        <v>121.44463399</v>
      </c>
      <c r="R1554" s="1174">
        <v>76.452098651129077</v>
      </c>
      <c r="S1554" s="1057">
        <v>4</v>
      </c>
      <c r="T1554" s="1175">
        <v>1.5124740443982487E-2</v>
      </c>
      <c r="U1554" s="1176">
        <v>0.46532861378717461</v>
      </c>
      <c r="V1554" s="1175">
        <v>0.11932252286617206</v>
      </c>
      <c r="W1554" s="1176">
        <v>0.90198839525804309</v>
      </c>
      <c r="X1554" s="1175">
        <v>0.24264883627622669</v>
      </c>
      <c r="Y1554" s="1176">
        <v>1.1819737566942288</v>
      </c>
      <c r="Z1554" s="1175"/>
      <c r="AA1554" s="1176"/>
      <c r="AB1554" s="1175">
        <v>3.523998649708724E-2</v>
      </c>
      <c r="AC1554" s="1177">
        <v>-0.3679283422967099</v>
      </c>
      <c r="AD1554" s="1058">
        <v>37368165000120</v>
      </c>
      <c r="AE1554" s="1179" t="s">
        <v>1961</v>
      </c>
      <c r="AF1554" s="1059" t="s">
        <v>1725</v>
      </c>
      <c r="AG1554" s="96" t="s">
        <v>1428</v>
      </c>
      <c r="AH1554" s="96" t="s">
        <v>1797</v>
      </c>
      <c r="AI1554" s="96">
        <v>500</v>
      </c>
      <c r="AJ1554" s="96">
        <v>100</v>
      </c>
      <c r="AK1554" s="96">
        <v>100</v>
      </c>
      <c r="AL1554" s="1175">
        <v>2.5000000000000001E-2</v>
      </c>
      <c r="AM1554" s="1175">
        <v>0.2</v>
      </c>
      <c r="AN1554" s="1176" t="s">
        <v>34</v>
      </c>
      <c r="AO1554" s="1173" t="s">
        <v>4623</v>
      </c>
      <c r="AP1554" s="1179" t="s">
        <v>1742</v>
      </c>
      <c r="AQ1554" s="1180" t="s">
        <v>2174</v>
      </c>
      <c r="AR1554" s="1175">
        <v>0</v>
      </c>
      <c r="AS1554" s="1175">
        <v>0</v>
      </c>
      <c r="AT1554" s="1175" t="s">
        <v>1414</v>
      </c>
      <c r="AU1554" s="1175" t="s">
        <v>2724</v>
      </c>
    </row>
    <row r="1555" spans="2:47" ht="18.75">
      <c r="B1555" s="1171" t="s">
        <v>2659</v>
      </c>
      <c r="C1555" s="611">
        <v>37829233000101</v>
      </c>
      <c r="D1555" s="1171" t="s">
        <v>13</v>
      </c>
      <c r="E1555" s="1171" t="s">
        <v>615</v>
      </c>
      <c r="F1555" s="1171" t="s">
        <v>619</v>
      </c>
      <c r="G1555" s="1173" t="s">
        <v>34</v>
      </c>
      <c r="H1555" s="1173" t="s">
        <v>1336</v>
      </c>
      <c r="I1555" s="1173" t="s">
        <v>34</v>
      </c>
      <c r="J1555" s="1173" t="s">
        <v>608</v>
      </c>
      <c r="K1555" s="1173" t="s">
        <v>48</v>
      </c>
      <c r="L1555" s="1056" t="s">
        <v>4802</v>
      </c>
      <c r="M1555" s="1056" t="s">
        <v>34</v>
      </c>
      <c r="N1555" s="1173" t="s">
        <v>3507</v>
      </c>
      <c r="O1555" s="1173" t="s">
        <v>1320</v>
      </c>
      <c r="P1555" s="757">
        <v>44238</v>
      </c>
      <c r="Q1555" s="1174">
        <v>326.20593735</v>
      </c>
      <c r="R1555" s="1174">
        <v>189.50088810254024</v>
      </c>
      <c r="S1555" s="1057">
        <v>4</v>
      </c>
      <c r="T1555" s="1175">
        <v>1.5242803954569117E-2</v>
      </c>
      <c r="U1555" s="1176">
        <v>0.46896096238340995</v>
      </c>
      <c r="V1555" s="1175">
        <v>0.11952452355258569</v>
      </c>
      <c r="W1555" s="1176">
        <v>0.9035153682938345</v>
      </c>
      <c r="X1555" s="1175">
        <v>0.24278815792842745</v>
      </c>
      <c r="Y1555" s="1176">
        <v>1.1826524104193723</v>
      </c>
      <c r="Z1555" s="1175"/>
      <c r="AA1555" s="1176"/>
      <c r="AB1555" s="1175">
        <v>3.5264896117346442E-2</v>
      </c>
      <c r="AC1555" s="1177">
        <v>-0.3619403580701247</v>
      </c>
      <c r="AD1555" s="1058">
        <v>37368165000120</v>
      </c>
      <c r="AE1555" s="1179" t="s">
        <v>1961</v>
      </c>
      <c r="AF1555" s="1059" t="s">
        <v>1725</v>
      </c>
      <c r="AG1555" s="96" t="s">
        <v>1427</v>
      </c>
      <c r="AH1555" s="96" t="s">
        <v>1797</v>
      </c>
      <c r="AI1555" s="96">
        <v>500</v>
      </c>
      <c r="AJ1555" s="96">
        <v>100</v>
      </c>
      <c r="AK1555" s="96">
        <v>100</v>
      </c>
      <c r="AL1555" s="1175">
        <v>2.5000000000000001E-2</v>
      </c>
      <c r="AM1555" s="1175">
        <v>0.2</v>
      </c>
      <c r="AN1555" s="1176" t="s">
        <v>34</v>
      </c>
      <c r="AO1555" s="1173" t="s">
        <v>4626</v>
      </c>
      <c r="AP1555" s="1179" t="s">
        <v>1742</v>
      </c>
      <c r="AQ1555" s="1180" t="s">
        <v>2174</v>
      </c>
      <c r="AR1555" s="1175">
        <v>0</v>
      </c>
      <c r="AS1555" s="1175">
        <v>0</v>
      </c>
      <c r="AT1555" s="1175" t="s">
        <v>1414</v>
      </c>
      <c r="AU1555" s="1175" t="s">
        <v>2724</v>
      </c>
    </row>
    <row r="1556" spans="2:47" ht="18.75">
      <c r="B1556" s="1171" t="s">
        <v>4761</v>
      </c>
      <c r="C1556" s="611">
        <v>46502826000150</v>
      </c>
      <c r="D1556" s="1171" t="s">
        <v>11</v>
      </c>
      <c r="E1556" s="1171" t="s">
        <v>620</v>
      </c>
      <c r="F1556" s="1171" t="s">
        <v>663</v>
      </c>
      <c r="G1556" s="1173" t="s">
        <v>1414</v>
      </c>
      <c r="H1556" s="1173" t="s">
        <v>34</v>
      </c>
      <c r="I1556" s="1173" t="s">
        <v>1414</v>
      </c>
      <c r="J1556" s="1173" t="s">
        <v>608</v>
      </c>
      <c r="K1556" s="1173" t="s">
        <v>48</v>
      </c>
      <c r="L1556" s="1056" t="s">
        <v>4802</v>
      </c>
      <c r="M1556" s="1056" t="s">
        <v>34</v>
      </c>
      <c r="N1556" s="1173" t="s">
        <v>4762</v>
      </c>
      <c r="O1556" s="1173" t="s">
        <v>1320</v>
      </c>
      <c r="P1556" s="757">
        <v>44866</v>
      </c>
      <c r="Q1556" s="1174"/>
      <c r="R1556" s="1174"/>
      <c r="S1556" s="1057">
        <v>9</v>
      </c>
      <c r="T1556" s="1175"/>
      <c r="U1556" s="1176"/>
      <c r="V1556" s="1175"/>
      <c r="W1556" s="1176"/>
      <c r="X1556" s="1175"/>
      <c r="Y1556" s="1176"/>
      <c r="Z1556" s="1175"/>
      <c r="AA1556" s="1176"/>
      <c r="AB1556" s="1175"/>
      <c r="AC1556" s="1177"/>
      <c r="AD1556" s="1058">
        <v>46373760000145</v>
      </c>
      <c r="AE1556" s="1179" t="s">
        <v>1989</v>
      </c>
      <c r="AF1556" s="1059" t="s">
        <v>1725</v>
      </c>
      <c r="AG1556" s="96" t="s">
        <v>1428</v>
      </c>
      <c r="AH1556" s="96" t="s">
        <v>2116</v>
      </c>
      <c r="AI1556" s="96">
        <v>500</v>
      </c>
      <c r="AJ1556" s="96">
        <v>0</v>
      </c>
      <c r="AK1556" s="96">
        <v>100</v>
      </c>
      <c r="AL1556" s="1175">
        <v>4.4999999999999997E-3</v>
      </c>
      <c r="AM1556" s="1175">
        <v>0</v>
      </c>
      <c r="AN1556" s="1176" t="s">
        <v>64</v>
      </c>
      <c r="AO1556" s="1173" t="s">
        <v>4623</v>
      </c>
      <c r="AP1556" s="1179" t="s">
        <v>1731</v>
      </c>
      <c r="AQ1556" s="1180" t="s">
        <v>4631</v>
      </c>
      <c r="AR1556" s="1175">
        <v>0</v>
      </c>
      <c r="AS1556" s="1175">
        <v>0</v>
      </c>
      <c r="AT1556" s="1175" t="s">
        <v>1414</v>
      </c>
      <c r="AU1556" s="1175" t="s">
        <v>2724</v>
      </c>
    </row>
    <row r="1557" spans="2:47" ht="18.75">
      <c r="B1557" s="1171" t="s">
        <v>4773</v>
      </c>
      <c r="C1557" s="611">
        <v>42870517000181</v>
      </c>
      <c r="D1557" s="1171" t="s">
        <v>11</v>
      </c>
      <c r="E1557" s="1171" t="s">
        <v>621</v>
      </c>
      <c r="F1557" s="1171" t="s">
        <v>672</v>
      </c>
      <c r="G1557" s="1173" t="s">
        <v>865</v>
      </c>
      <c r="H1557" s="1173" t="s">
        <v>34</v>
      </c>
      <c r="I1557" s="1173" t="s">
        <v>1414</v>
      </c>
      <c r="J1557" s="1173" t="s">
        <v>608</v>
      </c>
      <c r="K1557" s="1173" t="s">
        <v>48</v>
      </c>
      <c r="L1557" s="1056" t="s">
        <v>4802</v>
      </c>
      <c r="M1557" s="1056" t="s">
        <v>34</v>
      </c>
      <c r="N1557" s="1173" t="s">
        <v>4774</v>
      </c>
      <c r="O1557" s="1173" t="s">
        <v>1320</v>
      </c>
      <c r="P1557" s="757">
        <v>44805</v>
      </c>
      <c r="Q1557" s="1174">
        <v>3.3519534900000001</v>
      </c>
      <c r="R1557" s="1174">
        <v>2.1607501729655167</v>
      </c>
      <c r="S1557" s="1057">
        <v>6</v>
      </c>
      <c r="T1557" s="1175">
        <v>1.6817228214758728E-2</v>
      </c>
      <c r="U1557" s="1176">
        <v>0.51739978757980609</v>
      </c>
      <c r="V1557" s="1175"/>
      <c r="W1557" s="1176"/>
      <c r="X1557" s="1175"/>
      <c r="Y1557" s="1176"/>
      <c r="Z1557" s="1175"/>
      <c r="AA1557" s="1176"/>
      <c r="AB1557" s="1175">
        <v>2.871559753104419E-2</v>
      </c>
      <c r="AC1557" s="1177"/>
      <c r="AD1557" s="1058">
        <v>43760546000153</v>
      </c>
      <c r="AE1557" s="1179" t="s">
        <v>1777</v>
      </c>
      <c r="AF1557" s="1059" t="s">
        <v>1725</v>
      </c>
      <c r="AG1557" s="96" t="s">
        <v>1428</v>
      </c>
      <c r="AH1557" s="96" t="s">
        <v>2116</v>
      </c>
      <c r="AI1557" s="96">
        <v>0</v>
      </c>
      <c r="AJ1557" s="96">
        <v>0</v>
      </c>
      <c r="AK1557" s="96">
        <v>0</v>
      </c>
      <c r="AL1557" s="1175">
        <v>1.0999999999999999E-2</v>
      </c>
      <c r="AM1557" s="1175">
        <v>0</v>
      </c>
      <c r="AN1557" s="1176" t="s">
        <v>635</v>
      </c>
      <c r="AO1557" s="1173" t="s">
        <v>4626</v>
      </c>
      <c r="AP1557" s="1179" t="s">
        <v>1731</v>
      </c>
      <c r="AQ1557" s="1180" t="s">
        <v>2625</v>
      </c>
      <c r="AR1557" s="1175">
        <v>0</v>
      </c>
      <c r="AS1557" s="1175">
        <v>0</v>
      </c>
      <c r="AT1557" s="1175" t="s">
        <v>1414</v>
      </c>
      <c r="AU1557" s="1175" t="s">
        <v>2724</v>
      </c>
    </row>
    <row r="1558" spans="2:47" ht="18.75">
      <c r="B1558" s="1171" t="s">
        <v>4775</v>
      </c>
      <c r="C1558" s="611">
        <v>23964741000198</v>
      </c>
      <c r="D1558" s="1171" t="s">
        <v>13</v>
      </c>
      <c r="E1558" s="1171" t="s">
        <v>615</v>
      </c>
      <c r="F1558" s="1171" t="s">
        <v>619</v>
      </c>
      <c r="G1558" s="1173" t="s">
        <v>34</v>
      </c>
      <c r="H1558" s="1173" t="s">
        <v>1336</v>
      </c>
      <c r="I1558" s="1173" t="s">
        <v>34</v>
      </c>
      <c r="J1558" s="1173" t="s">
        <v>608</v>
      </c>
      <c r="K1558" s="1173" t="s">
        <v>48</v>
      </c>
      <c r="L1558" s="1056" t="s">
        <v>4802</v>
      </c>
      <c r="M1558" s="1056" t="s">
        <v>34</v>
      </c>
      <c r="N1558" s="1173" t="s">
        <v>4776</v>
      </c>
      <c r="O1558" s="1173" t="s">
        <v>1320</v>
      </c>
      <c r="P1558" s="757">
        <v>42471</v>
      </c>
      <c r="Q1558" s="1174">
        <v>323.67375700000002</v>
      </c>
      <c r="R1558" s="1174">
        <v>324.33866999999998</v>
      </c>
      <c r="S1558" s="1057">
        <v>3</v>
      </c>
      <c r="T1558" s="1175">
        <v>1.3343389908147874E-2</v>
      </c>
      <c r="U1558" s="1176">
        <v>0.4105234831749166</v>
      </c>
      <c r="V1558" s="1175">
        <v>1.3343389908147874E-2</v>
      </c>
      <c r="W1558" s="1176">
        <v>0.10086597702976288</v>
      </c>
      <c r="X1558" s="1175">
        <v>1.3343389908147874E-2</v>
      </c>
      <c r="Y1558" s="1176">
        <v>6.4997372082243959E-2</v>
      </c>
      <c r="Z1558" s="1175">
        <v>1.3343389908147874E-2</v>
      </c>
      <c r="AA1558" s="1176">
        <v>5.7495493737317799E-2</v>
      </c>
      <c r="AB1558" s="1175">
        <v>1.6466148343132026E-2</v>
      </c>
      <c r="AC1558" s="1177">
        <v>-7.2236032552243739</v>
      </c>
      <c r="AD1558" s="1058">
        <v>23964727000194</v>
      </c>
      <c r="AE1558" s="1179" t="s">
        <v>1859</v>
      </c>
      <c r="AF1558" s="1059" t="s">
        <v>1765</v>
      </c>
      <c r="AG1558" s="96" t="s">
        <v>719</v>
      </c>
      <c r="AH1558" s="96" t="s">
        <v>2116</v>
      </c>
      <c r="AI1558" s="96">
        <v>0</v>
      </c>
      <c r="AJ1558" s="96">
        <v>0</v>
      </c>
      <c r="AK1558" s="96">
        <v>0</v>
      </c>
      <c r="AL1558" s="1175">
        <v>0.02</v>
      </c>
      <c r="AM1558" s="1175">
        <v>0</v>
      </c>
      <c r="AN1558" s="1176" t="s">
        <v>64</v>
      </c>
      <c r="AO1558" s="1173" t="s">
        <v>4623</v>
      </c>
      <c r="AP1558" s="1179" t="s">
        <v>1742</v>
      </c>
      <c r="AQ1558" s="1180" t="s">
        <v>2174</v>
      </c>
      <c r="AR1558" s="1175">
        <v>0</v>
      </c>
      <c r="AS1558" s="1175">
        <v>0</v>
      </c>
      <c r="AT1558" s="1175" t="s">
        <v>1414</v>
      </c>
      <c r="AU1558" s="1175" t="s">
        <v>2724</v>
      </c>
    </row>
    <row r="1559" spans="2:47" ht="18.75">
      <c r="B1559" s="1171" t="s">
        <v>2567</v>
      </c>
      <c r="C1559" s="611">
        <v>21312800000118</v>
      </c>
      <c r="D1559" s="1171" t="s">
        <v>13</v>
      </c>
      <c r="E1559" s="1171" t="s">
        <v>615</v>
      </c>
      <c r="F1559" s="1171" t="s">
        <v>619</v>
      </c>
      <c r="G1559" s="1173" t="s">
        <v>34</v>
      </c>
      <c r="H1559" s="1173" t="s">
        <v>1336</v>
      </c>
      <c r="I1559" s="1173" t="s">
        <v>34</v>
      </c>
      <c r="J1559" s="1173" t="s">
        <v>608</v>
      </c>
      <c r="K1559" s="1173" t="s">
        <v>48</v>
      </c>
      <c r="L1559" s="1056" t="s">
        <v>4802</v>
      </c>
      <c r="M1559" s="1056" t="s">
        <v>34</v>
      </c>
      <c r="N1559" s="1173" t="s">
        <v>4077</v>
      </c>
      <c r="O1559" s="1173" t="s">
        <v>1320</v>
      </c>
      <c r="P1559" s="757">
        <v>43061</v>
      </c>
      <c r="Q1559" s="1174">
        <v>0</v>
      </c>
      <c r="R1559" s="1174">
        <v>0</v>
      </c>
      <c r="S1559" s="1057">
        <v>3</v>
      </c>
      <c r="T1559" s="1175"/>
      <c r="U1559" s="1176"/>
      <c r="V1559" s="1175"/>
      <c r="W1559" s="1176"/>
      <c r="X1559" s="1175"/>
      <c r="Y1559" s="1176"/>
      <c r="Z1559" s="1175"/>
      <c r="AA1559" s="1176"/>
      <c r="AB1559" s="1175"/>
      <c r="AC1559" s="1177"/>
      <c r="AD1559" s="1058">
        <v>37987367000150</v>
      </c>
      <c r="AE1559" s="1179" t="s">
        <v>1859</v>
      </c>
      <c r="AF1559" s="1059" t="s">
        <v>1765</v>
      </c>
      <c r="AG1559" s="96" t="s">
        <v>719</v>
      </c>
      <c r="AH1559" s="96" t="s">
        <v>2116</v>
      </c>
      <c r="AI1559" s="96">
        <v>0</v>
      </c>
      <c r="AJ1559" s="96">
        <v>0</v>
      </c>
      <c r="AK1559" s="96">
        <v>0</v>
      </c>
      <c r="AL1559" s="1175">
        <v>0.02</v>
      </c>
      <c r="AM1559" s="1175">
        <v>0</v>
      </c>
      <c r="AN1559" s="1176" t="s">
        <v>2119</v>
      </c>
      <c r="AO1559" s="1173" t="s">
        <v>4626</v>
      </c>
      <c r="AP1559" s="1179" t="s">
        <v>1742</v>
      </c>
      <c r="AQ1559" s="1180" t="s">
        <v>2174</v>
      </c>
      <c r="AR1559" s="1175">
        <v>0</v>
      </c>
      <c r="AS1559" s="1175">
        <v>0</v>
      </c>
      <c r="AT1559" s="1175" t="s">
        <v>1414</v>
      </c>
      <c r="AU1559" s="1175" t="s">
        <v>2724</v>
      </c>
    </row>
    <row r="1560" spans="2:47" ht="15.75" customHeight="1">
      <c r="B1560" s="336"/>
      <c r="C1560" s="335"/>
      <c r="D1560" s="336"/>
      <c r="E1560" s="336"/>
      <c r="F1560" s="336"/>
      <c r="G1560" s="337"/>
      <c r="H1560" s="337"/>
      <c r="I1560" s="337"/>
      <c r="J1560" s="337"/>
      <c r="K1560" s="337"/>
      <c r="L1560" s="740"/>
      <c r="M1560" s="740"/>
      <c r="N1560" s="337"/>
      <c r="O1560" s="337"/>
      <c r="P1560" s="783"/>
      <c r="Q1560" s="741"/>
      <c r="R1560" s="741"/>
      <c r="S1560" s="784"/>
      <c r="T1560" s="742"/>
      <c r="U1560" s="743"/>
      <c r="V1560" s="742"/>
      <c r="W1560" s="743"/>
      <c r="X1560" s="742"/>
      <c r="Y1560" s="743"/>
      <c r="Z1560" s="742"/>
      <c r="AA1560" s="743"/>
      <c r="AB1560" s="742"/>
      <c r="AC1560" s="744"/>
      <c r="AD1560" s="785"/>
      <c r="AE1560" s="1019"/>
      <c r="AF1560" s="786"/>
      <c r="AG1560" s="787"/>
      <c r="AH1560" s="787"/>
      <c r="AI1560" s="787"/>
      <c r="AJ1560" s="787"/>
      <c r="AK1560" s="787"/>
      <c r="AL1560" s="742"/>
      <c r="AM1560" s="742"/>
      <c r="AN1560" s="743"/>
      <c r="AO1560" s="337"/>
      <c r="AP1560" s="1019"/>
      <c r="AQ1560" s="745"/>
      <c r="AR1560" s="742"/>
      <c r="AS1560" s="742"/>
      <c r="AT1560" s="742"/>
      <c r="AU1560" s="742"/>
    </row>
  </sheetData>
  <sortState xmlns:xlrd2="http://schemas.microsoft.com/office/spreadsheetml/2017/richdata2" ref="B6:AU1559">
    <sortCondition ref="L4"/>
    <sortCondition ref="S4"/>
    <sortCondition ref="F4"/>
    <sortCondition ref="B4"/>
  </sortState>
  <mergeCells count="1">
    <mergeCell ref="D3:E3"/>
  </mergeCells>
  <phoneticPr fontId="147" type="noConversion"/>
  <conditionalFormatting sqref="AY414 BC414 BC525:BC548 AY525:AY548 AY569 BC569 BC1039:BC1050 AY1039:AY1050 AY1053:AY1057 BC1053:BC1057 BC963:BC967 AY963:AY967 AY1004:AY1034 BC1004:BC1034 BC1066:BC1067 AY1066:AY1067 AY1069:AY1070 BC1069:BC1070 AY187:AY188 BC187:BC188 BC190:BC198 AY190:AY198 AY324:AY332 BC324:BC332 BC402:BC412 AY402:AY412 BC420:BC455 AY420:AY455 AY487:AY491 BC487:BC491 AY555:AY567 BC555:BC567 BC571:BC592 AY571:AY592 AY676:AY684 BC676:BC684 BC875:BC878 AY875:AY878 AY236:AY239 BC236:BC239 AY471:AY473 BC471:BC473 AY553 BC553 BC819:BC873 AY819:AY873 AY880:AY943 BC880:BC943 AY969:AY977 BC969:BC977 AY219:AY229 BC219:BC229 AY277:AY284 BC277:BC284 BC297:BC309 AY297:AY309 AY319:AY322 BC319:BC322 BC334:BC344 AY334:AY344 BC392:BC400 AY392:AY400 AY463:AY467 BC463:BC467 BC476:BC481 AY476:AY481 AY484:AY485 BC484:BC485 AY550:AY551 BC550:BC551 AY594:AY602 BC594:BC602 BC604:BC612 AY604:AY612 AY617:AY618 BC617:BC618 BC623:BC635 AY623:AY635 AY651:AY659 BC651:BC659 BC664:BC667 AY664:AY667 BC701:BC709 AY701:AY709 BC778:BC780 AY778:AY780 AY782:AY788 BC782:BC788 BC790:BC801 AY790:AY801 BC945:BC950 AY945:AY950 AY954:AY959 BC954:BC959 BC979:BC981 AY979:AY981 AY984 BC984 BC988:BC1001 AY988:AY1001 BC1059:BC1064 AY1059:AY1064 BC1072:BC1124 AY1072:AY1124 AY1127 BC1127 BC1132:BC1142 AY1132:AY1142 BC231:BC234 AY231:AY234 AY810:AY817 BC810:BC817 BC416:BC418 AY416:AY418 AY803:AY808 BC803:BC808 AY210:AY217 BC210:BC217 AY260:AY262 BC260:BC262 AY641:AY642 BC641:BC642 BC699 AY699 AY714:AY715 BC714:BC715 BC258 AY258 BC264:BC275 AY264:AY275 BC286:BC287 AY286:AY287 BC646:BC648 AY646:AY648 AY674 BC674 BC689:BC692 AY689:AY692 AY201:AY203 BC201:BC203 BC253:BC256 AY253:AY256 AY457:AY461 BC457:BC461 BC495:BC504 AY495:AY504 AY506:AY521 BC506:BC521 BC241:BC250 AY241:AY250 AY717:AY776 BC717:BC776 AY1144:AY1399 CI1404 CE1404 BC1144:BC1399 BC1401:BC1406 AY1401:AY1406">
    <cfRule type="expression" dxfId="584" priority="15859">
      <formula>AND(AY187&lt;&gt;"",#REF!="",OR(COLUMN(AY187)=COLUMN(#REF!),COLUMN(AY187)=COLUMN(#REF!)))</formula>
    </cfRule>
  </conditionalFormatting>
  <conditionalFormatting sqref="AZ414:BD414 AZ525:BD548 AZ569:BD569 AZ1039:BD1050 AZ1053:BD1057 AZ963:BD967 AZ1004:BD1034 AZ1066:BD1067 AZ1069:BD1070 AZ187:BD188 AZ190:BD198 AZ324:BD332 AZ402:BD412 AZ420:BD455 AZ487:BD491 AZ555:BD567 AZ571:BD592 AZ676:BD684 AZ875:BD878 AZ236:BD239 AZ471:BD473 AZ553:BD553 AZ819:BD873 AZ880:BD943 AZ969:BD977 AZ219:BD229 AZ277:BD284 AZ297:BD309 AZ319:BD322 AZ334:BD344 AZ392:BD400 AZ463:BD467 AZ476:BD481 AZ484:BD485 AZ550:BD551 AZ594:BD602 AZ604:BD612 AZ617:BD618 AZ623:BD635 AZ651:BD659 AZ664:BD667 AZ701:BD709 AZ778:BD780 AZ782:BD788 AZ790:BD801 AZ945:BD950 AZ954:BD959 AZ979:BD981 AZ984:BD984 AZ988:BD1001 AZ1059:BD1064 AZ1072:BD1124 AZ1127:BD1127 AZ1132:BD1142 AZ231:BD234 AZ810:BD817 AZ416:BD418 AZ803:BD808 AZ210:BD217 AZ260:BD262 AZ641:BD642 AZ699:BD699 AZ714:BD715 AZ258:BD258 AZ264:BD275 AZ286:BD287 AZ646:BD648 AZ674:BD674 AZ689:BD692 AZ201:BD203 AZ253:BD256 AZ457:BD461 AZ495:BD504 AZ506:BD521 AZ241:BD250 AZ717:BD776 CF1404:CJ1404 AZ1144:BD1399 AZ1401:BD1405">
    <cfRule type="expression" dxfId="583" priority="15858">
      <formula>AND(AZ187&lt;&gt;"",#REF!="",OR(COLUMN(AZ187)=COLUMN(#REF!),COLUMN(AZ187)=COLUMN(#REF!)))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2:BE1142 BE231:BE234 BE810:BE817 BE416:BE418 BE803:BE808 BE210:BE217 BE260:BE262 BE641:BE642 BE699 BE714:BE715 BE258 BE264:BE275 BE286:BE287 BE646:BE648 BE674 BE689:BE692 BE201:BE203 BE253:BE256 BE457:BE461 BE495:BE504 BE506:BE521 BE241:BE250 BE717:BE776 CK1404 BE1144:BE1399 BE1401:BE1406">
    <cfRule type="expression" dxfId="582" priority="15857">
      <formula>AND(BE187&lt;&gt;"",#REF!="",OR(COLUMN(BE187)=COLUMN(#REF!),COLUMN(BE187)=COLUMN(#REF!)))</formula>
    </cfRule>
  </conditionalFormatting>
  <conditionalFormatting sqref="BF414 BF525:BF548 BF569 BF1039:BF1050 BF1053:BF1057 BF963:BF967 BF1004:BF1034 BF1066:BF1067 BF1069:BF1070 BF187:BF188 BF190:BF198 BF324:BF332 BF402:BF412 BF420:BF455 BF487:BF491 BF555:BF567 BF571:BF592 BF676:BF684 BF875:BF878 BF236:BF239 BF471:BF473 BF553 BF819:BF873 BF880:BF943 BF969:BF977 BF219:BF229 BF277:BF284 BF297:BF309 BF319:BF322 BF334:BF344 BF392:BF400 BF463:BF467 BF476:BF481 BF484:BF485 BF550:BF551 BF594:BF602 BF604:BF612 BF617:BF618 BF623:BF635 BF651:BF659 BF664:BF667 BF701:BF709 BF778:BF780 BF782:BF788 BF790:BF801 BF945:BF950 BF954:BF959 BF979:BF981 BF984 BF988:BF1001 BF1059:BF1064 BF1072:BF1124 BF1127 BF1132:BF1142 BF231:BF234 BF810:BF817 BF416:BF418 BF803:BF808 BF210:BF217 BF260:BF262 BF641:BF642 BF699 BF714:BF715 BF258 BF264:BF275 BF286:BF287 BF646:BF648 BF674 BF689:BF692 BF201:BF203 BF253:BF256 BF457:BF461 BF495:BF504 BF506:BF521 BF241:BF250 BF717:BF776 CL1404 BF1144:BF1399 BF1401:BF1406">
    <cfRule type="expression" dxfId="581" priority="15856">
      <formula>AND(BF187&lt;&gt;"",#REF!="",OR(COLUMN(BF187)=COLUMN(#REF!),COLUMN(BF187)=COLUMN(#REF!)))</formula>
    </cfRule>
  </conditionalFormatting>
  <conditionalFormatting sqref="AX414 AX525:AX548 AX187:AX188 AX190:AX198 AX324:AX332 AX402:AX412 AX420:AX455 AX487:AX491 AX555:AX567 AX236:AX239 AX471:AX473 AX553 AX219:AX229 AX277:AX284 AX297:AX309 AX319:AX322 AX334:AX344 AX392:AX400 AX463:AX467 AX476:AX481 AX484:AX485 AX550:AX551 AX231:AX234 AX416:AX418 AX210:AX217 AX260:AX262 AX258 AX264:AX275 AX286:AX287 AX201:AX203 AX253:AX256 AX457:AX461 AX495:AX504 AX506:AX521 AX241:AX250">
    <cfRule type="expression" dxfId="580" priority="15855">
      <formula>AND(AX187&lt;&gt;"",#REF!="",OR(COLUMN(AX187)=COLUMN(#REF!),COLUMN(AX187)=COLUMN(#REF!)))</formula>
    </cfRule>
  </conditionalFormatting>
  <conditionalFormatting sqref="AY1002:BF1002">
    <cfRule type="expression" dxfId="579" priority="15803">
      <formula>AND(AY1002&lt;&gt;"",#REF!="",OR(COLUMN(AY1002)=COLUMN(#REF!),COLUMN(AY1002)=COLUMN(#REF!)))</formula>
    </cfRule>
  </conditionalFormatting>
  <conditionalFormatting sqref="AX1002 DD3 AY1065:BF1065 AY186:BF186 AY189:BF189 AY235:BF235 AY323:BF323 AY401:BF401 AY419:BF419 AY486:BF486 AY552:BF552 AY554:BF554 AY570:BF570 AY675:BF675 AY818:BF818 AY874:BF874 AY879:BF879 AY968:BF968 AY218:BF218 AY240:BF240 AY276:BF276 AY333:BF333 AY468:BF470 AY549:BF549 AY593:BF593 AY603:BF603 AY649:BF650 AY660:BF663 AY700:BF700 AY716:BF716 AY777:BF777 AY781:BF781 AY789:BF789 AY944:BF944 AY960:BF962 AY978:BF978 AY985:BF987 AY1058:BF1058 AY1071:BF1071 AY1143:BF1143 AY474:BF475 AY482:BF483 AY522:BF524 AY568:BF568 AY951:BF953 AY982:BF983 AY1003:BF1003 AY1035:BF1038 AY1051:BF1052 AY1068:BF1068 AY1125:BF1126 AY1128:BF1130 AY230:BF230 AY413:BF413 AY415:BF415 AY802:BF802 AY809:BF809 AY204:BF209 AY259:BF259 AY288:BF296 AY613:BF616 AY636:BF640 AY693:BF698 AY710:BF713 CE3:CL3 BX199:BX200 AY199:BF200 BX251:BX252 AY251:BF252 BX257 AY257:BF257 BX263 AY263:BF263 BX285 AY285:BF285 BX311:BX318 AY310:BF318 BX366:BX391 AY345:BF391 BX456 AY456:BF456 BX462 AY462:BF462 BX492:BX494 AY492:BF494 BX505 AY505:BF505 BX619:BX622 AY619:BF622 BX643:BX645 AY643:BF645 BX668:BX673 AY668:BF673 BX685:BX688 AY685:BF688">
    <cfRule type="expression" dxfId="578" priority="15802">
      <formula>AND(AX3&lt;&gt;"",#REF!="",OR(COLUMN(AX3)=COLUMN(#REF!),COLUMN(AX3)=COLUMN(#REF!)))</formula>
    </cfRule>
  </conditionalFormatting>
  <conditionalFormatting sqref="AX1065">
    <cfRule type="expression" dxfId="577" priority="15794">
      <formula>AND(AX1065&lt;&gt;"",#REF!="",OR(COLUMN(AX1065)=COLUMN(#REF!),COLUMN(AX1065)=COLUMN(#REF!)))</formula>
    </cfRule>
  </conditionalFormatting>
  <conditionalFormatting sqref="AX186">
    <cfRule type="expression" dxfId="576" priority="14511">
      <formula>AND(AX186&lt;&gt;"",#REF!="",OR(COLUMN(AX186)=COLUMN(#REF!),COLUMN(AX186)=COLUMN(#REF!)))</formula>
    </cfRule>
  </conditionalFormatting>
  <conditionalFormatting sqref="AX189">
    <cfRule type="expression" dxfId="575" priority="14509">
      <formula>AND(AX189&lt;&gt;"",#REF!="",OR(COLUMN(AX189)=COLUMN(#REF!),COLUMN(AX189)=COLUMN(#REF!)))</formula>
    </cfRule>
  </conditionalFormatting>
  <conditionalFormatting sqref="AX235">
    <cfRule type="expression" dxfId="574" priority="14507">
      <formula>AND(AX235&lt;&gt;"",#REF!="",OR(COLUMN(AX235)=COLUMN(#REF!),COLUMN(AX235)=COLUMN(#REF!)))</formula>
    </cfRule>
  </conditionalFormatting>
  <conditionalFormatting sqref="AX323">
    <cfRule type="expression" dxfId="573" priority="14501">
      <formula>AND(AX323&lt;&gt;"",#REF!="",OR(COLUMN(AX323)=COLUMN(#REF!),COLUMN(AX323)=COLUMN(#REF!)))</formula>
    </cfRule>
  </conditionalFormatting>
  <conditionalFormatting sqref="AX401">
    <cfRule type="expression" dxfId="572" priority="14499">
      <formula>AND(AX401&lt;&gt;"",#REF!="",OR(COLUMN(AX401)=COLUMN(#REF!),COLUMN(AX401)=COLUMN(#REF!)))</formula>
    </cfRule>
  </conditionalFormatting>
  <conditionalFormatting sqref="AX419">
    <cfRule type="expression" dxfId="571" priority="14497">
      <formula>AND(AX419&lt;&gt;"",#REF!="",OR(COLUMN(AX419)=COLUMN(#REF!),COLUMN(AX419)=COLUMN(#REF!)))</formula>
    </cfRule>
  </conditionalFormatting>
  <conditionalFormatting sqref="AX469">
    <cfRule type="expression" dxfId="570" priority="14493">
      <formula>AND(AX469&lt;&gt;"",#REF!="",OR(COLUMN(AX469)=COLUMN(#REF!),COLUMN(AX469)=COLUMN(#REF!)))</formula>
    </cfRule>
  </conditionalFormatting>
  <conditionalFormatting sqref="AX486">
    <cfRule type="expression" dxfId="569" priority="14491">
      <formula>AND(AX486&lt;&gt;"",#REF!="",OR(COLUMN(AX486)=COLUMN(#REF!),COLUMN(AX486)=COLUMN(#REF!)))</formula>
    </cfRule>
  </conditionalFormatting>
  <conditionalFormatting sqref="AX552">
    <cfRule type="expression" dxfId="568" priority="14489">
      <formula>AND(AX552&lt;&gt;"",#REF!="",OR(COLUMN(AX552)=COLUMN(#REF!),COLUMN(AX552)=COLUMN(#REF!)))</formula>
    </cfRule>
  </conditionalFormatting>
  <conditionalFormatting sqref="AX554">
    <cfRule type="expression" dxfId="567" priority="14487">
      <formula>AND(AX554&lt;&gt;"",#REF!="",OR(COLUMN(AX554)=COLUMN(#REF!),COLUMN(AX554)=COLUMN(#REF!)))</formula>
    </cfRule>
  </conditionalFormatting>
  <conditionalFormatting sqref="AX570">
    <cfRule type="expression" dxfId="566" priority="14485">
      <formula>AND(AX570&lt;&gt;"",#REF!="",OR(COLUMN(AX570)=COLUMN(#REF!),COLUMN(AX570)=COLUMN(#REF!)))</formula>
    </cfRule>
  </conditionalFormatting>
  <conditionalFormatting sqref="AX675">
    <cfRule type="expression" dxfId="565" priority="14483">
      <formula>AND(AX675&lt;&gt;"",#REF!="",OR(COLUMN(AX675)=COLUMN(#REF!),COLUMN(AX675)=COLUMN(#REF!)))</formula>
    </cfRule>
  </conditionalFormatting>
  <conditionalFormatting sqref="AX818">
    <cfRule type="expression" dxfId="564" priority="14481">
      <formula>AND(AX818&lt;&gt;"",#REF!="",OR(COLUMN(AX818)=COLUMN(#REF!),COLUMN(AX818)=COLUMN(#REF!)))</formula>
    </cfRule>
  </conditionalFormatting>
  <conditionalFormatting sqref="AX874">
    <cfRule type="expression" dxfId="563" priority="14479">
      <formula>AND(AX874&lt;&gt;"",#REF!="",OR(COLUMN(AX874)=COLUMN(#REF!),COLUMN(AX874)=COLUMN(#REF!)))</formula>
    </cfRule>
  </conditionalFormatting>
  <conditionalFormatting sqref="AX879">
    <cfRule type="expression" dxfId="562" priority="14477">
      <formula>AND(AX879&lt;&gt;"",#REF!="",OR(COLUMN(AX879)=COLUMN(#REF!),COLUMN(AX879)=COLUMN(#REF!)))</formula>
    </cfRule>
  </conditionalFormatting>
  <conditionalFormatting sqref="AX968">
    <cfRule type="expression" dxfId="561" priority="14475">
      <formula>AND(AX968&lt;&gt;"",#REF!="",OR(COLUMN(AX968)=COLUMN(#REF!),COLUMN(AX968)=COLUMN(#REF!)))</formula>
    </cfRule>
  </conditionalFormatting>
  <conditionalFormatting sqref="AX218">
    <cfRule type="expression" dxfId="560" priority="14441">
      <formula>AND(AX218&lt;&gt;"",#REF!="",OR(COLUMN(AX218)=COLUMN(#REF!),COLUMN(AX218)=COLUMN(#REF!)))</formula>
    </cfRule>
  </conditionalFormatting>
  <conditionalFormatting sqref="AX240">
    <cfRule type="expression" dxfId="559" priority="14439">
      <formula>AND(AX240&lt;&gt;"",#REF!="",OR(COLUMN(AX240)=COLUMN(#REF!),COLUMN(AX240)=COLUMN(#REF!)))</formula>
    </cfRule>
  </conditionalFormatting>
  <conditionalFormatting sqref="AX276">
    <cfRule type="expression" dxfId="558" priority="14437">
      <formula>AND(AX276&lt;&gt;"",#REF!="",OR(COLUMN(AX276)=COLUMN(#REF!),COLUMN(AX276)=COLUMN(#REF!)))</formula>
    </cfRule>
  </conditionalFormatting>
  <conditionalFormatting sqref="AX288">
    <cfRule type="expression" dxfId="557" priority="14435">
      <formula>AND(AX288&lt;&gt;"",#REF!="",OR(COLUMN(AX288)=COLUMN(#REF!),COLUMN(AX288)=COLUMN(#REF!)))</formula>
    </cfRule>
  </conditionalFormatting>
  <conditionalFormatting sqref="AX310">
    <cfRule type="expression" dxfId="556" priority="14425">
      <formula>AND(AX310&lt;&gt;"",#REF!="",OR(COLUMN(AX310)=COLUMN(#REF!),COLUMN(AX310)=COLUMN(#REF!)))</formula>
    </cfRule>
  </conditionalFormatting>
  <conditionalFormatting sqref="AX333">
    <cfRule type="expression" dxfId="555" priority="14275">
      <formula>AND(AX333&lt;&gt;"",#REF!="",OR(COLUMN(AX333)=COLUMN(#REF!),COLUMN(AX333)=COLUMN(#REF!)))</formula>
    </cfRule>
  </conditionalFormatting>
  <conditionalFormatting sqref="AX468">
    <cfRule type="expression" dxfId="554" priority="14263">
      <formula>AND(AX468&lt;&gt;"",#REF!="",OR(COLUMN(AX468)=COLUMN(#REF!),COLUMN(AX468)=COLUMN(#REF!)))</formula>
    </cfRule>
  </conditionalFormatting>
  <conditionalFormatting sqref="AX470">
    <cfRule type="expression" dxfId="553" priority="14261">
      <formula>AND(AX470&lt;&gt;"",#REF!="",OR(COLUMN(AX470)=COLUMN(#REF!),COLUMN(AX470)=COLUMN(#REF!)))</formula>
    </cfRule>
  </conditionalFormatting>
  <conditionalFormatting sqref="AX482">
    <cfRule type="expression" dxfId="552" priority="14255">
      <formula>AND(AX482&lt;&gt;"",#REF!="",OR(COLUMN(AX482)=COLUMN(#REF!),COLUMN(AX482)=COLUMN(#REF!)))</formula>
    </cfRule>
  </conditionalFormatting>
  <conditionalFormatting sqref="AX524">
    <cfRule type="expression" dxfId="551" priority="14247">
      <formula>AND(AX524&lt;&gt;"",#REF!="",OR(COLUMN(AX524)=COLUMN(#REF!),COLUMN(AX524)=COLUMN(#REF!)))</formula>
    </cfRule>
  </conditionalFormatting>
  <conditionalFormatting sqref="AX549">
    <cfRule type="expression" dxfId="550" priority="14245">
      <formula>AND(AX549&lt;&gt;"",#REF!="",OR(COLUMN(AX549)=COLUMN(#REF!),COLUMN(AX549)=COLUMN(#REF!)))</formula>
    </cfRule>
  </conditionalFormatting>
  <conditionalFormatting sqref="AX593">
    <cfRule type="expression" dxfId="549" priority="14241">
      <formula>AND(AX593&lt;&gt;"",#REF!="",OR(COLUMN(AX593)=COLUMN(#REF!),COLUMN(AX593)=COLUMN(#REF!)))</formula>
    </cfRule>
  </conditionalFormatting>
  <conditionalFormatting sqref="AX603">
    <cfRule type="expression" dxfId="548" priority="14239">
      <formula>AND(AX603&lt;&gt;"",#REF!="",OR(COLUMN(AX603)=COLUMN(#REF!),COLUMN(AX603)=COLUMN(#REF!)))</formula>
    </cfRule>
  </conditionalFormatting>
  <conditionalFormatting sqref="AX649">
    <cfRule type="expression" dxfId="547" priority="14233">
      <formula>AND(AX649&lt;&gt;"",#REF!="",OR(COLUMN(AX649)=COLUMN(#REF!),COLUMN(AX649)=COLUMN(#REF!)))</formula>
    </cfRule>
  </conditionalFormatting>
  <conditionalFormatting sqref="AX650">
    <cfRule type="expression" dxfId="546" priority="14231">
      <formula>AND(AX650&lt;&gt;"",#REF!="",OR(COLUMN(AX650)=COLUMN(#REF!),COLUMN(AX650)=COLUMN(#REF!)))</formula>
    </cfRule>
  </conditionalFormatting>
  <conditionalFormatting sqref="AX660">
    <cfRule type="expression" dxfId="545" priority="14229">
      <formula>AND(AX660&lt;&gt;"",#REF!="",OR(COLUMN(AX660)=COLUMN(#REF!),COLUMN(AX660)=COLUMN(#REF!)))</formula>
    </cfRule>
  </conditionalFormatting>
  <conditionalFormatting sqref="AX661">
    <cfRule type="expression" dxfId="544" priority="14227">
      <formula>AND(AX661&lt;&gt;"",#REF!="",OR(COLUMN(AX661)=COLUMN(#REF!),COLUMN(AX661)=COLUMN(#REF!)))</formula>
    </cfRule>
  </conditionalFormatting>
  <conditionalFormatting sqref="AX662">
    <cfRule type="expression" dxfId="543" priority="14225">
      <formula>AND(AX662&lt;&gt;"",#REF!="",OR(COLUMN(AX662)=COLUMN(#REF!),COLUMN(AX662)=COLUMN(#REF!)))</formula>
    </cfRule>
  </conditionalFormatting>
  <conditionalFormatting sqref="AX663">
    <cfRule type="expression" dxfId="542" priority="14223">
      <formula>AND(AX663&lt;&gt;"",#REF!="",OR(COLUMN(AX663)=COLUMN(#REF!),COLUMN(AX663)=COLUMN(#REF!)))</formula>
    </cfRule>
  </conditionalFormatting>
  <conditionalFormatting sqref="AX700">
    <cfRule type="expression" dxfId="541" priority="14221">
      <formula>AND(AX700&lt;&gt;"",#REF!="",OR(COLUMN(AX700)=COLUMN(#REF!),COLUMN(AX700)=COLUMN(#REF!)))</formula>
    </cfRule>
  </conditionalFormatting>
  <conditionalFormatting sqref="AX716">
    <cfRule type="expression" dxfId="540" priority="14219">
      <formula>AND(AX716&lt;&gt;"",#REF!="",OR(COLUMN(AX716)=COLUMN(#REF!),COLUMN(AX716)=COLUMN(#REF!)))</formula>
    </cfRule>
  </conditionalFormatting>
  <conditionalFormatting sqref="AX777">
    <cfRule type="expression" dxfId="539" priority="14217">
      <formula>AND(AX777&lt;&gt;"",#REF!="",OR(COLUMN(AX777)=COLUMN(#REF!),COLUMN(AX777)=COLUMN(#REF!)))</formula>
    </cfRule>
  </conditionalFormatting>
  <conditionalFormatting sqref="AX781">
    <cfRule type="expression" dxfId="538" priority="14215">
      <formula>AND(AX781&lt;&gt;"",#REF!="",OR(COLUMN(AX781)=COLUMN(#REF!),COLUMN(AX781)=COLUMN(#REF!)))</formula>
    </cfRule>
  </conditionalFormatting>
  <conditionalFormatting sqref="AX789">
    <cfRule type="expression" dxfId="537" priority="14213">
      <formula>AND(AX789&lt;&gt;"",#REF!="",OR(COLUMN(AX789)=COLUMN(#REF!),COLUMN(AX789)=COLUMN(#REF!)))</formula>
    </cfRule>
  </conditionalFormatting>
  <conditionalFormatting sqref="AX944">
    <cfRule type="expression" dxfId="536" priority="14211">
      <formula>AND(AX944&lt;&gt;"",#REF!="",OR(COLUMN(AX944)=COLUMN(#REF!),COLUMN(AX944)=COLUMN(#REF!)))</formula>
    </cfRule>
  </conditionalFormatting>
  <conditionalFormatting sqref="AX951">
    <cfRule type="expression" dxfId="535" priority="14209">
      <formula>AND(AX951&lt;&gt;"",#REF!="",OR(COLUMN(AX951)=COLUMN(#REF!),COLUMN(AX951)=COLUMN(#REF!)))</formula>
    </cfRule>
  </conditionalFormatting>
  <conditionalFormatting sqref="AX953">
    <cfRule type="expression" dxfId="534" priority="14205">
      <formula>AND(AX953&lt;&gt;"",#REF!="",OR(COLUMN(AX953)=COLUMN(#REF!),COLUMN(AX953)=COLUMN(#REF!)))</formula>
    </cfRule>
  </conditionalFormatting>
  <conditionalFormatting sqref="AX960">
    <cfRule type="expression" dxfId="533" priority="14203">
      <formula>AND(AX960&lt;&gt;"",#REF!="",OR(COLUMN(AX960)=COLUMN(#REF!),COLUMN(AX960)=COLUMN(#REF!)))</formula>
    </cfRule>
  </conditionalFormatting>
  <conditionalFormatting sqref="AX961">
    <cfRule type="expression" dxfId="532" priority="14201">
      <formula>AND(AX961&lt;&gt;"",#REF!="",OR(COLUMN(AX961)=COLUMN(#REF!),COLUMN(AX961)=COLUMN(#REF!)))</formula>
    </cfRule>
  </conditionalFormatting>
  <conditionalFormatting sqref="AX962">
    <cfRule type="expression" dxfId="531" priority="14199">
      <formula>AND(AX962&lt;&gt;"",#REF!="",OR(COLUMN(AX962)=COLUMN(#REF!),COLUMN(AX962)=COLUMN(#REF!)))</formula>
    </cfRule>
  </conditionalFormatting>
  <conditionalFormatting sqref="AX978">
    <cfRule type="expression" dxfId="530" priority="14197">
      <formula>AND(AX978&lt;&gt;"",#REF!="",OR(COLUMN(AX978)=COLUMN(#REF!),COLUMN(AX978)=COLUMN(#REF!)))</formula>
    </cfRule>
  </conditionalFormatting>
  <conditionalFormatting sqref="AX985">
    <cfRule type="expression" dxfId="529" priority="14191">
      <formula>AND(AX985&lt;&gt;"",#REF!="",OR(COLUMN(AX985)=COLUMN(#REF!),COLUMN(AX985)=COLUMN(#REF!)))</formula>
    </cfRule>
  </conditionalFormatting>
  <conditionalFormatting sqref="AX986">
    <cfRule type="expression" dxfId="528" priority="14189">
      <formula>AND(AX986&lt;&gt;"",#REF!="",OR(COLUMN(AX986)=COLUMN(#REF!),COLUMN(AX986)=COLUMN(#REF!)))</formula>
    </cfRule>
  </conditionalFormatting>
  <conditionalFormatting sqref="AX987">
    <cfRule type="expression" dxfId="527" priority="14187">
      <formula>AND(AX987&lt;&gt;"",#REF!="",OR(COLUMN(AX987)=COLUMN(#REF!),COLUMN(AX987)=COLUMN(#REF!)))</formula>
    </cfRule>
  </conditionalFormatting>
  <conditionalFormatting sqref="AX1035">
    <cfRule type="expression" dxfId="526" priority="14183">
      <formula>AND(AX1035&lt;&gt;"",#REF!="",OR(COLUMN(AX1035)=COLUMN(#REF!),COLUMN(AX1035)=COLUMN(#REF!)))</formula>
    </cfRule>
  </conditionalFormatting>
  <conditionalFormatting sqref="AX1036">
    <cfRule type="expression" dxfId="525" priority="14181">
      <formula>AND(AX1036&lt;&gt;"",#REF!="",OR(COLUMN(AX1036)=COLUMN(#REF!),COLUMN(AX1036)=COLUMN(#REF!)))</formula>
    </cfRule>
  </conditionalFormatting>
  <conditionalFormatting sqref="AX1037">
    <cfRule type="expression" dxfId="524" priority="14179">
      <formula>AND(AX1037&lt;&gt;"",#REF!="",OR(COLUMN(AX1037)=COLUMN(#REF!),COLUMN(AX1037)=COLUMN(#REF!)))</formula>
    </cfRule>
  </conditionalFormatting>
  <conditionalFormatting sqref="AX1058">
    <cfRule type="expression" dxfId="523" priority="14171">
      <formula>AND(AX1058&lt;&gt;"",#REF!="",OR(COLUMN(AX1058)=COLUMN(#REF!),COLUMN(AX1058)=COLUMN(#REF!)))</formula>
    </cfRule>
  </conditionalFormatting>
  <conditionalFormatting sqref="AX1071">
    <cfRule type="expression" dxfId="522" priority="14167">
      <formula>AND(AX1071&lt;&gt;"",#REF!="",OR(COLUMN(AX1071)=COLUMN(#REF!),COLUMN(AX1071)=COLUMN(#REF!)))</formula>
    </cfRule>
  </conditionalFormatting>
  <conditionalFormatting sqref="AX1130">
    <cfRule type="expression" dxfId="521" priority="14157">
      <formula>AND(AX1130&lt;&gt;"",#REF!="",OR(COLUMN(AX1130)=COLUMN(#REF!),COLUMN(AX1130)=COLUMN(#REF!)))</formula>
    </cfRule>
  </conditionalFormatting>
  <conditionalFormatting sqref="AX1143">
    <cfRule type="expression" dxfId="520" priority="14155">
      <formula>AND(AX1143&lt;&gt;"",#REF!="",OR(COLUMN(AX1143)=COLUMN(#REF!),COLUMN(AX1143)=COLUMN(#REF!)))</formula>
    </cfRule>
  </conditionalFormatting>
  <conditionalFormatting sqref="AX474">
    <cfRule type="expression" dxfId="519" priority="13903">
      <formula>AND(AX474&lt;&gt;"",#REF!="",OR(COLUMN(AX474)=COLUMN(#REF!),COLUMN(AX474)=COLUMN(#REF!)))</formula>
    </cfRule>
  </conditionalFormatting>
  <conditionalFormatting sqref="AX475">
    <cfRule type="expression" dxfId="518" priority="13901">
      <formula>AND(AX475&lt;&gt;"",#REF!="",OR(COLUMN(AX475)=COLUMN(#REF!),COLUMN(AX475)=COLUMN(#REF!)))</formula>
    </cfRule>
  </conditionalFormatting>
  <conditionalFormatting sqref="AX483">
    <cfRule type="expression" dxfId="517" priority="13899">
      <formula>AND(AX483&lt;&gt;"",#REF!="",OR(COLUMN(AX483)=COLUMN(#REF!),COLUMN(AX483)=COLUMN(#REF!)))</formula>
    </cfRule>
  </conditionalFormatting>
  <conditionalFormatting sqref="AX522">
    <cfRule type="expression" dxfId="516" priority="13897">
      <formula>AND(AX522&lt;&gt;"",#REF!="",OR(COLUMN(AX522)=COLUMN(#REF!),COLUMN(AX522)=COLUMN(#REF!)))</formula>
    </cfRule>
  </conditionalFormatting>
  <conditionalFormatting sqref="AX523">
    <cfRule type="expression" dxfId="515" priority="13895">
      <formula>AND(AX523&lt;&gt;"",#REF!="",OR(COLUMN(AX523)=COLUMN(#REF!),COLUMN(AX523)=COLUMN(#REF!)))</formula>
    </cfRule>
  </conditionalFormatting>
  <conditionalFormatting sqref="AX568">
    <cfRule type="expression" dxfId="514" priority="13893">
      <formula>AND(AX568&lt;&gt;"",#REF!="",OR(COLUMN(AX568)=COLUMN(#REF!),COLUMN(AX568)=COLUMN(#REF!)))</formula>
    </cfRule>
  </conditionalFormatting>
  <conditionalFormatting sqref="AX952">
    <cfRule type="expression" dxfId="513" priority="13891">
      <formula>AND(AX952&lt;&gt;"",#REF!="",OR(COLUMN(AX952)=COLUMN(#REF!),COLUMN(AX952)=COLUMN(#REF!)))</formula>
    </cfRule>
  </conditionalFormatting>
  <conditionalFormatting sqref="AX982">
    <cfRule type="expression" dxfId="512" priority="13889">
      <formula>AND(AX982&lt;&gt;"",#REF!="",OR(COLUMN(AX982)=COLUMN(#REF!),COLUMN(AX982)=COLUMN(#REF!)))</formula>
    </cfRule>
  </conditionalFormatting>
  <conditionalFormatting sqref="AX983">
    <cfRule type="expression" dxfId="511" priority="13887">
      <formula>AND(AX983&lt;&gt;"",#REF!="",OR(COLUMN(AX983)=COLUMN(#REF!),COLUMN(AX983)=COLUMN(#REF!)))</formula>
    </cfRule>
  </conditionalFormatting>
  <conditionalFormatting sqref="AX1003">
    <cfRule type="expression" dxfId="510" priority="13885">
      <formula>AND(AX1003&lt;&gt;"",#REF!="",OR(COLUMN(AX1003)=COLUMN(#REF!),COLUMN(AX1003)=COLUMN(#REF!)))</formula>
    </cfRule>
  </conditionalFormatting>
  <conditionalFormatting sqref="AX1038">
    <cfRule type="expression" dxfId="509" priority="13883">
      <formula>AND(AX1038&lt;&gt;"",#REF!="",OR(COLUMN(AX1038)=COLUMN(#REF!),COLUMN(AX1038)=COLUMN(#REF!)))</formula>
    </cfRule>
  </conditionalFormatting>
  <conditionalFormatting sqref="AX1051">
    <cfRule type="expression" dxfId="508" priority="13881">
      <formula>AND(AX1051&lt;&gt;"",#REF!="",OR(COLUMN(AX1051)=COLUMN(#REF!),COLUMN(AX1051)=COLUMN(#REF!)))</formula>
    </cfRule>
  </conditionalFormatting>
  <conditionalFormatting sqref="AX1052">
    <cfRule type="expression" dxfId="507" priority="13879">
      <formula>AND(AX1052&lt;&gt;"",#REF!="",OR(COLUMN(AX1052)=COLUMN(#REF!),COLUMN(AX1052)=COLUMN(#REF!)))</formula>
    </cfRule>
  </conditionalFormatting>
  <conditionalFormatting sqref="AX1068">
    <cfRule type="expression" dxfId="506" priority="13877">
      <formula>AND(AX1068&lt;&gt;"",#REF!="",OR(COLUMN(AX1068)=COLUMN(#REF!),COLUMN(AX1068)=COLUMN(#REF!)))</formula>
    </cfRule>
  </conditionalFormatting>
  <conditionalFormatting sqref="AX1125">
    <cfRule type="expression" dxfId="505" priority="13875">
      <formula>AND(AX1125&lt;&gt;"",#REF!="",OR(COLUMN(AX1125)=COLUMN(#REF!),COLUMN(AX1125)=COLUMN(#REF!)))</formula>
    </cfRule>
  </conditionalFormatting>
  <conditionalFormatting sqref="AX1126">
    <cfRule type="expression" dxfId="504" priority="13873">
      <formula>AND(AX1126&lt;&gt;"",#REF!="",OR(COLUMN(AX1126)=COLUMN(#REF!),COLUMN(AX1126)=COLUMN(#REF!)))</formula>
    </cfRule>
  </conditionalFormatting>
  <conditionalFormatting sqref="AX1128">
    <cfRule type="expression" dxfId="503" priority="13871">
      <formula>AND(AX1128&lt;&gt;"",#REF!="",OR(COLUMN(AX1128)=COLUMN(#REF!),COLUMN(AX1128)=COLUMN(#REF!)))</formula>
    </cfRule>
  </conditionalFormatting>
  <conditionalFormatting sqref="AX1129">
    <cfRule type="expression" dxfId="502" priority="13869">
      <formula>AND(AX1129&lt;&gt;"",#REF!="",OR(COLUMN(AX1129)=COLUMN(#REF!),COLUMN(AX1129)=COLUMN(#REF!)))</formula>
    </cfRule>
  </conditionalFormatting>
  <conditionalFormatting sqref="AX230">
    <cfRule type="expression" dxfId="501" priority="12672">
      <formula>AND(AX230&lt;&gt;"",#REF!="",OR(COLUMN(AX230)=COLUMN(#REF!),COLUMN(AX230)=COLUMN(#REF!)))</formula>
    </cfRule>
  </conditionalFormatting>
  <conditionalFormatting sqref="AX413">
    <cfRule type="expression" dxfId="500" priority="12668">
      <formula>AND(AX413&lt;&gt;"",#REF!="",OR(COLUMN(AX413)=COLUMN(#REF!),COLUMN(AX413)=COLUMN(#REF!)))</formula>
    </cfRule>
  </conditionalFormatting>
  <conditionalFormatting sqref="AX415">
    <cfRule type="expression" dxfId="499" priority="12666">
      <formula>AND(AX415&lt;&gt;"",#REF!="",OR(COLUMN(AX415)=COLUMN(#REF!),COLUMN(AX415)=COLUMN(#REF!)))</formula>
    </cfRule>
  </conditionalFormatting>
  <conditionalFormatting sqref="AX802">
    <cfRule type="expression" dxfId="498" priority="12664">
      <formula>AND(AX802&lt;&gt;"",#REF!="",OR(COLUMN(AX802)=COLUMN(#REF!),COLUMN(AX802)=COLUMN(#REF!)))</formula>
    </cfRule>
  </conditionalFormatting>
  <conditionalFormatting sqref="AX809">
    <cfRule type="expression" dxfId="497" priority="12662">
      <formula>AND(AX809&lt;&gt;"",#REF!="",OR(COLUMN(AX809)=COLUMN(#REF!),COLUMN(AX809)=COLUMN(#REF!)))</formula>
    </cfRule>
  </conditionalFormatting>
  <conditionalFormatting sqref="AX204">
    <cfRule type="expression" dxfId="496" priority="11348">
      <formula>AND(AX204&lt;&gt;"",#REF!="",OR(COLUMN(AX204)=COLUMN(#REF!),COLUMN(AX204)=COLUMN(#REF!)))</formula>
    </cfRule>
  </conditionalFormatting>
  <conditionalFormatting sqref="AX205">
    <cfRule type="expression" dxfId="495" priority="11346">
      <formula>AND(AX205&lt;&gt;"",#REF!="",OR(COLUMN(AX205)=COLUMN(#REF!),COLUMN(AX205)=COLUMN(#REF!)))</formula>
    </cfRule>
  </conditionalFormatting>
  <conditionalFormatting sqref="AX206">
    <cfRule type="expression" dxfId="494" priority="11344">
      <formula>AND(AX206&lt;&gt;"",#REF!="",OR(COLUMN(AX206)=COLUMN(#REF!),COLUMN(AX206)=COLUMN(#REF!)))</formula>
    </cfRule>
  </conditionalFormatting>
  <conditionalFormatting sqref="AX207">
    <cfRule type="expression" dxfId="493" priority="11342">
      <formula>AND(AX207&lt;&gt;"",#REF!="",OR(COLUMN(AX207)=COLUMN(#REF!),COLUMN(AX207)=COLUMN(#REF!)))</formula>
    </cfRule>
  </conditionalFormatting>
  <conditionalFormatting sqref="AX208">
    <cfRule type="expression" dxfId="492" priority="11340">
      <formula>AND(AX208&lt;&gt;"",#REF!="",OR(COLUMN(AX208)=COLUMN(#REF!),COLUMN(AX208)=COLUMN(#REF!)))</formula>
    </cfRule>
  </conditionalFormatting>
  <conditionalFormatting sqref="AX209">
    <cfRule type="expression" dxfId="491" priority="11338">
      <formula>AND(AX209&lt;&gt;"",#REF!="",OR(COLUMN(AX209)=COLUMN(#REF!),COLUMN(AX209)=COLUMN(#REF!)))</formula>
    </cfRule>
  </conditionalFormatting>
  <conditionalFormatting sqref="AX259">
    <cfRule type="expression" dxfId="490" priority="11336">
      <formula>AND(AX259&lt;&gt;"",#REF!="",OR(COLUMN(AX259)=COLUMN(#REF!),COLUMN(AX259)=COLUMN(#REF!)))</formula>
    </cfRule>
  </conditionalFormatting>
  <conditionalFormatting sqref="AX289">
    <cfRule type="expression" dxfId="489" priority="11334">
      <formula>AND(AX289&lt;&gt;"",#REF!="",OR(COLUMN(AX289)=COLUMN(#REF!),COLUMN(AX289)=COLUMN(#REF!)))</formula>
    </cfRule>
  </conditionalFormatting>
  <conditionalFormatting sqref="AX290">
    <cfRule type="expression" dxfId="488" priority="11332">
      <formula>AND(AX290&lt;&gt;"",#REF!="",OR(COLUMN(AX290)=COLUMN(#REF!),COLUMN(AX290)=COLUMN(#REF!)))</formula>
    </cfRule>
  </conditionalFormatting>
  <conditionalFormatting sqref="AX291">
    <cfRule type="expression" dxfId="487" priority="11330">
      <formula>AND(AX291&lt;&gt;"",#REF!="",OR(COLUMN(AX291)=COLUMN(#REF!),COLUMN(AX291)=COLUMN(#REF!)))</formula>
    </cfRule>
  </conditionalFormatting>
  <conditionalFormatting sqref="AX292">
    <cfRule type="expression" dxfId="486" priority="11328">
      <formula>AND(AX292&lt;&gt;"",#REF!="",OR(COLUMN(AX292)=COLUMN(#REF!),COLUMN(AX292)=COLUMN(#REF!)))</formula>
    </cfRule>
  </conditionalFormatting>
  <conditionalFormatting sqref="AX293">
    <cfRule type="expression" dxfId="485" priority="11326">
      <formula>AND(AX293&lt;&gt;"",#REF!="",OR(COLUMN(AX293)=COLUMN(#REF!),COLUMN(AX293)=COLUMN(#REF!)))</formula>
    </cfRule>
  </conditionalFormatting>
  <conditionalFormatting sqref="AX294">
    <cfRule type="expression" dxfId="484" priority="11324">
      <formula>AND(AX294&lt;&gt;"",#REF!="",OR(COLUMN(AX294)=COLUMN(#REF!),COLUMN(AX294)=COLUMN(#REF!)))</formula>
    </cfRule>
  </conditionalFormatting>
  <conditionalFormatting sqref="AX295">
    <cfRule type="expression" dxfId="483" priority="11322">
      <formula>AND(AX295&lt;&gt;"",#REF!="",OR(COLUMN(AX295)=COLUMN(#REF!),COLUMN(AX295)=COLUMN(#REF!)))</formula>
    </cfRule>
  </conditionalFormatting>
  <conditionalFormatting sqref="AX296">
    <cfRule type="expression" dxfId="482" priority="11320">
      <formula>AND(AX296&lt;&gt;"",#REF!="",OR(COLUMN(AX296)=COLUMN(#REF!),COLUMN(AX296)=COLUMN(#REF!)))</formula>
    </cfRule>
  </conditionalFormatting>
  <conditionalFormatting sqref="AX345">
    <cfRule type="expression" dxfId="481" priority="11318">
      <formula>AND(AX345&lt;&gt;"",#REF!="",OR(COLUMN(AX345)=COLUMN(#REF!),COLUMN(AX345)=COLUMN(#REF!)))</formula>
    </cfRule>
  </conditionalFormatting>
  <conditionalFormatting sqref="AX346">
    <cfRule type="expression" dxfId="480" priority="11316">
      <formula>AND(AX346&lt;&gt;"",#REF!="",OR(COLUMN(AX346)=COLUMN(#REF!),COLUMN(AX346)=COLUMN(#REF!)))</formula>
    </cfRule>
  </conditionalFormatting>
  <conditionalFormatting sqref="AX347">
    <cfRule type="expression" dxfId="479" priority="11314">
      <formula>AND(AX347&lt;&gt;"",#REF!="",OR(COLUMN(AX347)=COLUMN(#REF!),COLUMN(AX347)=COLUMN(#REF!)))</formula>
    </cfRule>
  </conditionalFormatting>
  <conditionalFormatting sqref="AX348">
    <cfRule type="expression" dxfId="478" priority="11312">
      <formula>AND(AX348&lt;&gt;"",#REF!="",OR(COLUMN(AX348)=COLUMN(#REF!),COLUMN(AX348)=COLUMN(#REF!)))</formula>
    </cfRule>
  </conditionalFormatting>
  <conditionalFormatting sqref="AX349">
    <cfRule type="expression" dxfId="477" priority="11310">
      <formula>AND(AX349&lt;&gt;"",#REF!="",OR(COLUMN(AX349)=COLUMN(#REF!),COLUMN(AX349)=COLUMN(#REF!)))</formula>
    </cfRule>
  </conditionalFormatting>
  <conditionalFormatting sqref="AX350">
    <cfRule type="expression" dxfId="476" priority="11308">
      <formula>AND(AX350&lt;&gt;"",#REF!="",OR(COLUMN(AX350)=COLUMN(#REF!),COLUMN(AX350)=COLUMN(#REF!)))</formula>
    </cfRule>
  </conditionalFormatting>
  <conditionalFormatting sqref="AX351">
    <cfRule type="expression" dxfId="475" priority="11306">
      <formula>AND(AX351&lt;&gt;"",#REF!="",OR(COLUMN(AX351)=COLUMN(#REF!),COLUMN(AX351)=COLUMN(#REF!)))</formula>
    </cfRule>
  </conditionalFormatting>
  <conditionalFormatting sqref="AX352">
    <cfRule type="expression" dxfId="474" priority="11304">
      <formula>AND(AX352&lt;&gt;"",#REF!="",OR(COLUMN(AX352)=COLUMN(#REF!),COLUMN(AX352)=COLUMN(#REF!)))</formula>
    </cfRule>
  </conditionalFormatting>
  <conditionalFormatting sqref="AX353">
    <cfRule type="expression" dxfId="473" priority="11302">
      <formula>AND(AX353&lt;&gt;"",#REF!="",OR(COLUMN(AX353)=COLUMN(#REF!),COLUMN(AX353)=COLUMN(#REF!)))</formula>
    </cfRule>
  </conditionalFormatting>
  <conditionalFormatting sqref="AX354">
    <cfRule type="expression" dxfId="472" priority="11300">
      <formula>AND(AX354&lt;&gt;"",#REF!="",OR(COLUMN(AX354)=COLUMN(#REF!),COLUMN(AX354)=COLUMN(#REF!)))</formula>
    </cfRule>
  </conditionalFormatting>
  <conditionalFormatting sqref="AX355">
    <cfRule type="expression" dxfId="471" priority="11298">
      <formula>AND(AX355&lt;&gt;"",#REF!="",OR(COLUMN(AX355)=COLUMN(#REF!),COLUMN(AX355)=COLUMN(#REF!)))</formula>
    </cfRule>
  </conditionalFormatting>
  <conditionalFormatting sqref="AX356">
    <cfRule type="expression" dxfId="470" priority="11296">
      <formula>AND(AX356&lt;&gt;"",#REF!="",OR(COLUMN(AX356)=COLUMN(#REF!),COLUMN(AX356)=COLUMN(#REF!)))</formula>
    </cfRule>
  </conditionalFormatting>
  <conditionalFormatting sqref="AX357">
    <cfRule type="expression" dxfId="469" priority="11294">
      <formula>AND(AX357&lt;&gt;"",#REF!="",OR(COLUMN(AX357)=COLUMN(#REF!),COLUMN(AX357)=COLUMN(#REF!)))</formula>
    </cfRule>
  </conditionalFormatting>
  <conditionalFormatting sqref="AX358">
    <cfRule type="expression" dxfId="468" priority="11292">
      <formula>AND(AX358&lt;&gt;"",#REF!="",OR(COLUMN(AX358)=COLUMN(#REF!),COLUMN(AX358)=COLUMN(#REF!)))</formula>
    </cfRule>
  </conditionalFormatting>
  <conditionalFormatting sqref="AX359">
    <cfRule type="expression" dxfId="467" priority="11290">
      <formula>AND(AX359&lt;&gt;"",#REF!="",OR(COLUMN(AX359)=COLUMN(#REF!),COLUMN(AX359)=COLUMN(#REF!)))</formula>
    </cfRule>
  </conditionalFormatting>
  <conditionalFormatting sqref="AX360">
    <cfRule type="expression" dxfId="466" priority="11288">
      <formula>AND(AX360&lt;&gt;"",#REF!="",OR(COLUMN(AX360)=COLUMN(#REF!),COLUMN(AX360)=COLUMN(#REF!)))</formula>
    </cfRule>
  </conditionalFormatting>
  <conditionalFormatting sqref="AX361">
    <cfRule type="expression" dxfId="465" priority="11286">
      <formula>AND(AX361&lt;&gt;"",#REF!="",OR(COLUMN(AX361)=COLUMN(#REF!),COLUMN(AX361)=COLUMN(#REF!)))</formula>
    </cfRule>
  </conditionalFormatting>
  <conditionalFormatting sqref="AX362">
    <cfRule type="expression" dxfId="464" priority="11284">
      <formula>AND(AX362&lt;&gt;"",#REF!="",OR(COLUMN(AX362)=COLUMN(#REF!),COLUMN(AX362)=COLUMN(#REF!)))</formula>
    </cfRule>
  </conditionalFormatting>
  <conditionalFormatting sqref="AX363">
    <cfRule type="expression" dxfId="463" priority="11282">
      <formula>AND(AX363&lt;&gt;"",#REF!="",OR(COLUMN(AX363)=COLUMN(#REF!),COLUMN(AX363)=COLUMN(#REF!)))</formula>
    </cfRule>
  </conditionalFormatting>
  <conditionalFormatting sqref="AX364">
    <cfRule type="expression" dxfId="462" priority="11280">
      <formula>AND(AX364&lt;&gt;"",#REF!="",OR(COLUMN(AX364)=COLUMN(#REF!),COLUMN(AX364)=COLUMN(#REF!)))</formula>
    </cfRule>
  </conditionalFormatting>
  <conditionalFormatting sqref="AX365">
    <cfRule type="expression" dxfId="461" priority="11278">
      <formula>AND(AX365&lt;&gt;"",#REF!="",OR(COLUMN(AX365)=COLUMN(#REF!),COLUMN(AX365)=COLUMN(#REF!)))</formula>
    </cfRule>
  </conditionalFormatting>
  <conditionalFormatting sqref="AX613">
    <cfRule type="expression" dxfId="460" priority="11270">
      <formula>AND(AX613&lt;&gt;"",#REF!="",OR(COLUMN(AX613)=COLUMN(#REF!),COLUMN(AX613)=COLUMN(#REF!)))</formula>
    </cfRule>
  </conditionalFormatting>
  <conditionalFormatting sqref="AX614">
    <cfRule type="expression" dxfId="459" priority="11268">
      <formula>AND(AX614&lt;&gt;"",#REF!="",OR(COLUMN(AX614)=COLUMN(#REF!),COLUMN(AX614)=COLUMN(#REF!)))</formula>
    </cfRule>
  </conditionalFormatting>
  <conditionalFormatting sqref="AX615">
    <cfRule type="expression" dxfId="458" priority="11266">
      <formula>AND(AX615&lt;&gt;"",#REF!="",OR(COLUMN(AX615)=COLUMN(#REF!),COLUMN(AX615)=COLUMN(#REF!)))</formula>
    </cfRule>
  </conditionalFormatting>
  <conditionalFormatting sqref="AX616">
    <cfRule type="expression" dxfId="457" priority="11264">
      <formula>AND(AX616&lt;&gt;"",#REF!="",OR(COLUMN(AX616)=COLUMN(#REF!),COLUMN(AX616)=COLUMN(#REF!)))</formula>
    </cfRule>
  </conditionalFormatting>
  <conditionalFormatting sqref="AX636">
    <cfRule type="expression" dxfId="456" priority="11262">
      <formula>AND(AX636&lt;&gt;"",#REF!="",OR(COLUMN(AX636)=COLUMN(#REF!),COLUMN(AX636)=COLUMN(#REF!)))</formula>
    </cfRule>
  </conditionalFormatting>
  <conditionalFormatting sqref="AX637">
    <cfRule type="expression" dxfId="455" priority="11260">
      <formula>AND(AX637&lt;&gt;"",#REF!="",OR(COLUMN(AX637)=COLUMN(#REF!),COLUMN(AX637)=COLUMN(#REF!)))</formula>
    </cfRule>
  </conditionalFormatting>
  <conditionalFormatting sqref="AX638">
    <cfRule type="expression" dxfId="454" priority="11258">
      <formula>AND(AX638&lt;&gt;"",#REF!="",OR(COLUMN(AX638)=COLUMN(#REF!),COLUMN(AX638)=COLUMN(#REF!)))</formula>
    </cfRule>
  </conditionalFormatting>
  <conditionalFormatting sqref="AX639">
    <cfRule type="expression" dxfId="453" priority="11256">
      <formula>AND(AX639&lt;&gt;"",#REF!="",OR(COLUMN(AX639)=COLUMN(#REF!),COLUMN(AX639)=COLUMN(#REF!)))</formula>
    </cfRule>
  </conditionalFormatting>
  <conditionalFormatting sqref="AX640">
    <cfRule type="expression" dxfId="452" priority="11254">
      <formula>AND(AX640&lt;&gt;"",#REF!="",OR(COLUMN(AX640)=COLUMN(#REF!),COLUMN(AX640)=COLUMN(#REF!)))</formula>
    </cfRule>
  </conditionalFormatting>
  <conditionalFormatting sqref="AX693">
    <cfRule type="expression" dxfId="451" priority="11252">
      <formula>AND(AX693&lt;&gt;"",#REF!="",OR(COLUMN(AX693)=COLUMN(#REF!),COLUMN(AX693)=COLUMN(#REF!)))</formula>
    </cfRule>
  </conditionalFormatting>
  <conditionalFormatting sqref="AX694">
    <cfRule type="expression" dxfId="450" priority="11250">
      <formula>AND(AX694&lt;&gt;"",#REF!="",OR(COLUMN(AX694)=COLUMN(#REF!),COLUMN(AX694)=COLUMN(#REF!)))</formula>
    </cfRule>
  </conditionalFormatting>
  <conditionalFormatting sqref="AX695">
    <cfRule type="expression" dxfId="449" priority="11248">
      <formula>AND(AX695&lt;&gt;"",#REF!="",OR(COLUMN(AX695)=COLUMN(#REF!),COLUMN(AX695)=COLUMN(#REF!)))</formula>
    </cfRule>
  </conditionalFormatting>
  <conditionalFormatting sqref="AX696">
    <cfRule type="expression" dxfId="448" priority="11246">
      <formula>AND(AX696&lt;&gt;"",#REF!="",OR(COLUMN(AX696)=COLUMN(#REF!),COLUMN(AX696)=COLUMN(#REF!)))</formula>
    </cfRule>
  </conditionalFormatting>
  <conditionalFormatting sqref="AX697">
    <cfRule type="expression" dxfId="447" priority="11244">
      <formula>AND(AX697&lt;&gt;"",#REF!="",OR(COLUMN(AX697)=COLUMN(#REF!),COLUMN(AX697)=COLUMN(#REF!)))</formula>
    </cfRule>
  </conditionalFormatting>
  <conditionalFormatting sqref="AX698">
    <cfRule type="expression" dxfId="446" priority="11242">
      <formula>AND(AX698&lt;&gt;"",#REF!="",OR(COLUMN(AX698)=COLUMN(#REF!),COLUMN(AX698)=COLUMN(#REF!)))</formula>
    </cfRule>
  </conditionalFormatting>
  <conditionalFormatting sqref="AX710">
    <cfRule type="expression" dxfId="445" priority="11240">
      <formula>AND(AX710&lt;&gt;"",#REF!="",OR(COLUMN(AX710)=COLUMN(#REF!),COLUMN(AX710)=COLUMN(#REF!)))</formula>
    </cfRule>
  </conditionalFormatting>
  <conditionalFormatting sqref="AX711">
    <cfRule type="expression" dxfId="444" priority="11238">
      <formula>AND(AX711&lt;&gt;"",#REF!="",OR(COLUMN(AX711)=COLUMN(#REF!),COLUMN(AX711)=COLUMN(#REF!)))</formula>
    </cfRule>
  </conditionalFormatting>
  <conditionalFormatting sqref="AX712">
    <cfRule type="expression" dxfId="443" priority="11236">
      <formula>AND(AX712&lt;&gt;"",#REF!="",OR(COLUMN(AX712)=COLUMN(#REF!),COLUMN(AX712)=COLUMN(#REF!)))</formula>
    </cfRule>
  </conditionalFormatting>
  <conditionalFormatting sqref="AX713">
    <cfRule type="expression" dxfId="442" priority="11234">
      <formula>AND(AX713&lt;&gt;"",#REF!="",OR(COLUMN(AX713)=COLUMN(#REF!),COLUMN(AX713)=COLUMN(#REF!)))</formula>
    </cfRule>
  </conditionalFormatting>
  <conditionalFormatting sqref="CD3">
    <cfRule type="expression" dxfId="441" priority="11231">
      <formula>AND(CD3&lt;&gt;"",#REF!="",OR(COLUMN(CD3)=COLUMN(#REF!),COLUMN(CD3)=COLUMN(#REF!)))</formula>
    </cfRule>
  </conditionalFormatting>
  <conditionalFormatting sqref="AX199">
    <cfRule type="expression" dxfId="440" priority="10730">
      <formula>AND(AX199&lt;&gt;"",#REF!="",OR(COLUMN(AX199)=COLUMN(#REF!),COLUMN(AX199)=COLUMN(#REF!)))</formula>
    </cfRule>
  </conditionalFormatting>
  <conditionalFormatting sqref="AX200">
    <cfRule type="expression" dxfId="439" priority="10729">
      <formula>AND(AX200&lt;&gt;"",#REF!="",OR(COLUMN(AX200)=COLUMN(#REF!),COLUMN(AX200)=COLUMN(#REF!)))</formula>
    </cfRule>
  </conditionalFormatting>
  <conditionalFormatting sqref="AX251">
    <cfRule type="expression" dxfId="438" priority="10727">
      <formula>AND(AX251&lt;&gt;"",#REF!="",OR(COLUMN(AX251)=COLUMN(#REF!),COLUMN(AX251)=COLUMN(#REF!)))</formula>
    </cfRule>
  </conditionalFormatting>
  <conditionalFormatting sqref="AX252">
    <cfRule type="expression" dxfId="437" priority="10726">
      <formula>AND(AX252&lt;&gt;"",#REF!="",OR(COLUMN(AX252)=COLUMN(#REF!),COLUMN(AX252)=COLUMN(#REF!)))</formula>
    </cfRule>
  </conditionalFormatting>
  <conditionalFormatting sqref="AX257">
    <cfRule type="expression" dxfId="436" priority="10725">
      <formula>AND(AX257&lt;&gt;"",#REF!="",OR(COLUMN(AX257)=COLUMN(#REF!),COLUMN(AX257)=COLUMN(#REF!)))</formula>
    </cfRule>
  </conditionalFormatting>
  <conditionalFormatting sqref="AX263">
    <cfRule type="expression" dxfId="435" priority="10724">
      <formula>AND(AX263&lt;&gt;"",#REF!="",OR(COLUMN(AX263)=COLUMN(#REF!),COLUMN(AX263)=COLUMN(#REF!)))</formula>
    </cfRule>
  </conditionalFormatting>
  <conditionalFormatting sqref="AX285">
    <cfRule type="expression" dxfId="434" priority="10723">
      <formula>AND(AX285&lt;&gt;"",#REF!="",OR(COLUMN(AX285)=COLUMN(#REF!),COLUMN(AX285)=COLUMN(#REF!)))</formula>
    </cfRule>
  </conditionalFormatting>
  <conditionalFormatting sqref="AX311">
    <cfRule type="expression" dxfId="433" priority="10722">
      <formula>AND(AX311&lt;&gt;"",#REF!="",OR(COLUMN(AX311)=COLUMN(#REF!),COLUMN(AX311)=COLUMN(#REF!)))</formula>
    </cfRule>
  </conditionalFormatting>
  <conditionalFormatting sqref="AX312">
    <cfRule type="expression" dxfId="432" priority="10721">
      <formula>AND(AX312&lt;&gt;"",#REF!="",OR(COLUMN(AX312)=COLUMN(#REF!),COLUMN(AX312)=COLUMN(#REF!)))</formula>
    </cfRule>
  </conditionalFormatting>
  <conditionalFormatting sqref="AX313">
    <cfRule type="expression" dxfId="431" priority="10720">
      <formula>AND(AX313&lt;&gt;"",#REF!="",OR(COLUMN(AX313)=COLUMN(#REF!),COLUMN(AX313)=COLUMN(#REF!)))</formula>
    </cfRule>
  </conditionalFormatting>
  <conditionalFormatting sqref="AX314">
    <cfRule type="expression" dxfId="430" priority="10719">
      <formula>AND(AX314&lt;&gt;"",#REF!="",OR(COLUMN(AX314)=COLUMN(#REF!),COLUMN(AX314)=COLUMN(#REF!)))</formula>
    </cfRule>
  </conditionalFormatting>
  <conditionalFormatting sqref="AX315">
    <cfRule type="expression" dxfId="429" priority="10718">
      <formula>AND(AX315&lt;&gt;"",#REF!="",OR(COLUMN(AX315)=COLUMN(#REF!),COLUMN(AX315)=COLUMN(#REF!)))</formula>
    </cfRule>
  </conditionalFormatting>
  <conditionalFormatting sqref="AX316">
    <cfRule type="expression" dxfId="428" priority="10717">
      <formula>AND(AX316&lt;&gt;"",#REF!="",OR(COLUMN(AX316)=COLUMN(#REF!),COLUMN(AX316)=COLUMN(#REF!)))</formula>
    </cfRule>
  </conditionalFormatting>
  <conditionalFormatting sqref="AX317">
    <cfRule type="expression" dxfId="427" priority="10716">
      <formula>AND(AX317&lt;&gt;"",#REF!="",OR(COLUMN(AX317)=COLUMN(#REF!),COLUMN(AX317)=COLUMN(#REF!)))</formula>
    </cfRule>
  </conditionalFormatting>
  <conditionalFormatting sqref="AX318">
    <cfRule type="expression" dxfId="426" priority="10715">
      <formula>AND(AX318&lt;&gt;"",#REF!="",OR(COLUMN(AX318)=COLUMN(#REF!),COLUMN(AX318)=COLUMN(#REF!)))</formula>
    </cfRule>
  </conditionalFormatting>
  <conditionalFormatting sqref="AX366">
    <cfRule type="expression" dxfId="425" priority="10714">
      <formula>AND(AX366&lt;&gt;"",#REF!="",OR(COLUMN(AX366)=COLUMN(#REF!),COLUMN(AX366)=COLUMN(#REF!)))</formula>
    </cfRule>
  </conditionalFormatting>
  <conditionalFormatting sqref="AX367">
    <cfRule type="expression" dxfId="424" priority="10713">
      <formula>AND(AX367&lt;&gt;"",#REF!="",OR(COLUMN(AX367)=COLUMN(#REF!),COLUMN(AX367)=COLUMN(#REF!)))</formula>
    </cfRule>
  </conditionalFormatting>
  <conditionalFormatting sqref="AX368">
    <cfRule type="expression" dxfId="423" priority="10712">
      <formula>AND(AX368&lt;&gt;"",#REF!="",OR(COLUMN(AX368)=COLUMN(#REF!),COLUMN(AX368)=COLUMN(#REF!)))</formula>
    </cfRule>
  </conditionalFormatting>
  <conditionalFormatting sqref="AX369">
    <cfRule type="expression" dxfId="422" priority="10711">
      <formula>AND(AX369&lt;&gt;"",#REF!="",OR(COLUMN(AX369)=COLUMN(#REF!),COLUMN(AX369)=COLUMN(#REF!)))</formula>
    </cfRule>
  </conditionalFormatting>
  <conditionalFormatting sqref="AX370">
    <cfRule type="expression" dxfId="421" priority="10710">
      <formula>AND(AX370&lt;&gt;"",#REF!="",OR(COLUMN(AX370)=COLUMN(#REF!),COLUMN(AX370)=COLUMN(#REF!)))</formula>
    </cfRule>
  </conditionalFormatting>
  <conditionalFormatting sqref="AX371">
    <cfRule type="expression" dxfId="420" priority="10709">
      <formula>AND(AX371&lt;&gt;"",#REF!="",OR(COLUMN(AX371)=COLUMN(#REF!),COLUMN(AX371)=COLUMN(#REF!)))</formula>
    </cfRule>
  </conditionalFormatting>
  <conditionalFormatting sqref="AX372">
    <cfRule type="expression" dxfId="419" priority="10708">
      <formula>AND(AX372&lt;&gt;"",#REF!="",OR(COLUMN(AX372)=COLUMN(#REF!),COLUMN(AX372)=COLUMN(#REF!)))</formula>
    </cfRule>
  </conditionalFormatting>
  <conditionalFormatting sqref="AX373">
    <cfRule type="expression" dxfId="418" priority="10707">
      <formula>AND(AX373&lt;&gt;"",#REF!="",OR(COLUMN(AX373)=COLUMN(#REF!),COLUMN(AX373)=COLUMN(#REF!)))</formula>
    </cfRule>
  </conditionalFormatting>
  <conditionalFormatting sqref="AX374">
    <cfRule type="expression" dxfId="417" priority="10706">
      <formula>AND(AX374&lt;&gt;"",#REF!="",OR(COLUMN(AX374)=COLUMN(#REF!),COLUMN(AX374)=COLUMN(#REF!)))</formula>
    </cfRule>
  </conditionalFormatting>
  <conditionalFormatting sqref="AX375">
    <cfRule type="expression" dxfId="416" priority="10705">
      <formula>AND(AX375&lt;&gt;"",#REF!="",OR(COLUMN(AX375)=COLUMN(#REF!),COLUMN(AX375)=COLUMN(#REF!)))</formula>
    </cfRule>
  </conditionalFormatting>
  <conditionalFormatting sqref="AX376">
    <cfRule type="expression" dxfId="415" priority="10704">
      <formula>AND(AX376&lt;&gt;"",#REF!="",OR(COLUMN(AX376)=COLUMN(#REF!),COLUMN(AX376)=COLUMN(#REF!)))</formula>
    </cfRule>
  </conditionalFormatting>
  <conditionalFormatting sqref="AX377">
    <cfRule type="expression" dxfId="414" priority="10703">
      <formula>AND(AX377&lt;&gt;"",#REF!="",OR(COLUMN(AX377)=COLUMN(#REF!),COLUMN(AX377)=COLUMN(#REF!)))</formula>
    </cfRule>
  </conditionalFormatting>
  <conditionalFormatting sqref="AX378">
    <cfRule type="expression" dxfId="413" priority="10702">
      <formula>AND(AX378&lt;&gt;"",#REF!="",OR(COLUMN(AX378)=COLUMN(#REF!),COLUMN(AX378)=COLUMN(#REF!)))</formula>
    </cfRule>
  </conditionalFormatting>
  <conditionalFormatting sqref="AX379">
    <cfRule type="expression" dxfId="412" priority="10701">
      <formula>AND(AX379&lt;&gt;"",#REF!="",OR(COLUMN(AX379)=COLUMN(#REF!),COLUMN(AX379)=COLUMN(#REF!)))</formula>
    </cfRule>
  </conditionalFormatting>
  <conditionalFormatting sqref="AX380">
    <cfRule type="expression" dxfId="411" priority="10700">
      <formula>AND(AX380&lt;&gt;"",#REF!="",OR(COLUMN(AX380)=COLUMN(#REF!),COLUMN(AX380)=COLUMN(#REF!)))</formula>
    </cfRule>
  </conditionalFormatting>
  <conditionalFormatting sqref="AX381">
    <cfRule type="expression" dxfId="410" priority="10699">
      <formula>AND(AX381&lt;&gt;"",#REF!="",OR(COLUMN(AX381)=COLUMN(#REF!),COLUMN(AX381)=COLUMN(#REF!)))</formula>
    </cfRule>
  </conditionalFormatting>
  <conditionalFormatting sqref="AX382">
    <cfRule type="expression" dxfId="409" priority="10698">
      <formula>AND(AX382&lt;&gt;"",#REF!="",OR(COLUMN(AX382)=COLUMN(#REF!),COLUMN(AX382)=COLUMN(#REF!)))</formula>
    </cfRule>
  </conditionalFormatting>
  <conditionalFormatting sqref="AX383">
    <cfRule type="expression" dxfId="408" priority="10697">
      <formula>AND(AX383&lt;&gt;"",#REF!="",OR(COLUMN(AX383)=COLUMN(#REF!),COLUMN(AX383)=COLUMN(#REF!)))</formula>
    </cfRule>
  </conditionalFormatting>
  <conditionalFormatting sqref="AX384">
    <cfRule type="expression" dxfId="407" priority="10696">
      <formula>AND(AX384&lt;&gt;"",#REF!="",OR(COLUMN(AX384)=COLUMN(#REF!),COLUMN(AX384)=COLUMN(#REF!)))</formula>
    </cfRule>
  </conditionalFormatting>
  <conditionalFormatting sqref="AX385">
    <cfRule type="expression" dxfId="406" priority="10695">
      <formula>AND(AX385&lt;&gt;"",#REF!="",OR(COLUMN(AX385)=COLUMN(#REF!),COLUMN(AX385)=COLUMN(#REF!)))</formula>
    </cfRule>
  </conditionalFormatting>
  <conditionalFormatting sqref="AX386">
    <cfRule type="expression" dxfId="405" priority="10694">
      <formula>AND(AX386&lt;&gt;"",#REF!="",OR(COLUMN(AX386)=COLUMN(#REF!),COLUMN(AX386)=COLUMN(#REF!)))</formula>
    </cfRule>
  </conditionalFormatting>
  <conditionalFormatting sqref="AX387">
    <cfRule type="expression" dxfId="404" priority="10693">
      <formula>AND(AX387&lt;&gt;"",#REF!="",OR(COLUMN(AX387)=COLUMN(#REF!),COLUMN(AX387)=COLUMN(#REF!)))</formula>
    </cfRule>
  </conditionalFormatting>
  <conditionalFormatting sqref="AX388">
    <cfRule type="expression" dxfId="403" priority="10692">
      <formula>AND(AX388&lt;&gt;"",#REF!="",OR(COLUMN(AX388)=COLUMN(#REF!),COLUMN(AX388)=COLUMN(#REF!)))</formula>
    </cfRule>
  </conditionalFormatting>
  <conditionalFormatting sqref="AX389">
    <cfRule type="expression" dxfId="402" priority="10691">
      <formula>AND(AX389&lt;&gt;"",#REF!="",OR(COLUMN(AX389)=COLUMN(#REF!),COLUMN(AX389)=COLUMN(#REF!)))</formula>
    </cfRule>
  </conditionalFormatting>
  <conditionalFormatting sqref="AX390">
    <cfRule type="expression" dxfId="401" priority="10690">
      <formula>AND(AX390&lt;&gt;"",#REF!="",OR(COLUMN(AX390)=COLUMN(#REF!),COLUMN(AX390)=COLUMN(#REF!)))</formula>
    </cfRule>
  </conditionalFormatting>
  <conditionalFormatting sqref="AX391">
    <cfRule type="expression" dxfId="400" priority="10689">
      <formula>AND(AX391&lt;&gt;"",#REF!="",OR(COLUMN(AX391)=COLUMN(#REF!),COLUMN(AX391)=COLUMN(#REF!)))</formula>
    </cfRule>
  </conditionalFormatting>
  <conditionalFormatting sqref="AX456">
    <cfRule type="expression" dxfId="399" priority="10688">
      <formula>AND(AX456&lt;&gt;"",#REF!="",OR(COLUMN(AX456)=COLUMN(#REF!),COLUMN(AX456)=COLUMN(#REF!)))</formula>
    </cfRule>
  </conditionalFormatting>
  <conditionalFormatting sqref="AX462">
    <cfRule type="expression" dxfId="398" priority="10687">
      <formula>AND(AX462&lt;&gt;"",#REF!="",OR(COLUMN(AX462)=COLUMN(#REF!),COLUMN(AX462)=COLUMN(#REF!)))</formula>
    </cfRule>
  </conditionalFormatting>
  <conditionalFormatting sqref="AX492">
    <cfRule type="expression" dxfId="397" priority="10686">
      <formula>AND(AX492&lt;&gt;"",#REF!="",OR(COLUMN(AX492)=COLUMN(#REF!),COLUMN(AX492)=COLUMN(#REF!)))</formula>
    </cfRule>
  </conditionalFormatting>
  <conditionalFormatting sqref="AX493">
    <cfRule type="expression" dxfId="396" priority="10685">
      <formula>AND(AX493&lt;&gt;"",#REF!="",OR(COLUMN(AX493)=COLUMN(#REF!),COLUMN(AX493)=COLUMN(#REF!)))</formula>
    </cfRule>
  </conditionalFormatting>
  <conditionalFormatting sqref="AX494">
    <cfRule type="expression" dxfId="395" priority="10684">
      <formula>AND(AX494&lt;&gt;"",#REF!="",OR(COLUMN(AX494)=COLUMN(#REF!),COLUMN(AX494)=COLUMN(#REF!)))</formula>
    </cfRule>
  </conditionalFormatting>
  <conditionalFormatting sqref="AX505">
    <cfRule type="expression" dxfId="394" priority="10683">
      <formula>AND(AX505&lt;&gt;"",#REF!="",OR(COLUMN(AX505)=COLUMN(#REF!),COLUMN(AX505)=COLUMN(#REF!)))</formula>
    </cfRule>
  </conditionalFormatting>
  <conditionalFormatting sqref="AX619">
    <cfRule type="expression" dxfId="393" priority="10682">
      <formula>AND(AX619&lt;&gt;"",#REF!="",OR(COLUMN(AX619)=COLUMN(#REF!),COLUMN(AX619)=COLUMN(#REF!)))</formula>
    </cfRule>
  </conditionalFormatting>
  <conditionalFormatting sqref="AX620">
    <cfRule type="expression" dxfId="392" priority="10681">
      <formula>AND(AX620&lt;&gt;"",#REF!="",OR(COLUMN(AX620)=COLUMN(#REF!),COLUMN(AX620)=COLUMN(#REF!)))</formula>
    </cfRule>
  </conditionalFormatting>
  <conditionalFormatting sqref="AX621">
    <cfRule type="expression" dxfId="391" priority="10680">
      <formula>AND(AX621&lt;&gt;"",#REF!="",OR(COLUMN(AX621)=COLUMN(#REF!),COLUMN(AX621)=COLUMN(#REF!)))</formula>
    </cfRule>
  </conditionalFormatting>
  <conditionalFormatting sqref="AX622">
    <cfRule type="expression" dxfId="390" priority="10679">
      <formula>AND(AX622&lt;&gt;"",#REF!="",OR(COLUMN(AX622)=COLUMN(#REF!),COLUMN(AX622)=COLUMN(#REF!)))</formula>
    </cfRule>
  </conditionalFormatting>
  <conditionalFormatting sqref="AX643">
    <cfRule type="expression" dxfId="389" priority="10678">
      <formula>AND(AX643&lt;&gt;"",#REF!="",OR(COLUMN(AX643)=COLUMN(#REF!),COLUMN(AX643)=COLUMN(#REF!)))</formula>
    </cfRule>
  </conditionalFormatting>
  <conditionalFormatting sqref="AX644">
    <cfRule type="expression" dxfId="388" priority="10677">
      <formula>AND(AX644&lt;&gt;"",#REF!="",OR(COLUMN(AX644)=COLUMN(#REF!),COLUMN(AX644)=COLUMN(#REF!)))</formula>
    </cfRule>
  </conditionalFormatting>
  <conditionalFormatting sqref="AX645">
    <cfRule type="expression" dxfId="387" priority="10676">
      <formula>AND(AX645&lt;&gt;"",#REF!="",OR(COLUMN(AX645)=COLUMN(#REF!),COLUMN(AX645)=COLUMN(#REF!)))</formula>
    </cfRule>
  </conditionalFormatting>
  <conditionalFormatting sqref="AX668">
    <cfRule type="expression" dxfId="386" priority="10675">
      <formula>AND(AX668&lt;&gt;"",#REF!="",OR(COLUMN(AX668)=COLUMN(#REF!),COLUMN(AX668)=COLUMN(#REF!)))</formula>
    </cfRule>
  </conditionalFormatting>
  <conditionalFormatting sqref="AX669">
    <cfRule type="expression" dxfId="385" priority="10674">
      <formula>AND(AX669&lt;&gt;"",#REF!="",OR(COLUMN(AX669)=COLUMN(#REF!),COLUMN(AX669)=COLUMN(#REF!)))</formula>
    </cfRule>
  </conditionalFormatting>
  <conditionalFormatting sqref="AX670">
    <cfRule type="expression" dxfId="384" priority="10673">
      <formula>AND(AX670&lt;&gt;"",#REF!="",OR(COLUMN(AX670)=COLUMN(#REF!),COLUMN(AX670)=COLUMN(#REF!)))</formula>
    </cfRule>
  </conditionalFormatting>
  <conditionalFormatting sqref="AX671">
    <cfRule type="expression" dxfId="383" priority="10672">
      <formula>AND(AX671&lt;&gt;"",#REF!="",OR(COLUMN(AX671)=COLUMN(#REF!),COLUMN(AX671)=COLUMN(#REF!)))</formula>
    </cfRule>
  </conditionalFormatting>
  <conditionalFormatting sqref="AX672">
    <cfRule type="expression" dxfId="382" priority="10671">
      <formula>AND(AX672&lt;&gt;"",#REF!="",OR(COLUMN(AX672)=COLUMN(#REF!),COLUMN(AX672)=COLUMN(#REF!)))</formula>
    </cfRule>
  </conditionalFormatting>
  <conditionalFormatting sqref="AX673">
    <cfRule type="expression" dxfId="381" priority="10670">
      <formula>AND(AX673&lt;&gt;"",#REF!="",OR(COLUMN(AX673)=COLUMN(#REF!),COLUMN(AX673)=COLUMN(#REF!)))</formula>
    </cfRule>
  </conditionalFormatting>
  <conditionalFormatting sqref="AX685">
    <cfRule type="expression" dxfId="380" priority="10669">
      <formula>AND(AX685&lt;&gt;"",#REF!="",OR(COLUMN(AX685)=COLUMN(#REF!),COLUMN(AX685)=COLUMN(#REF!)))</formula>
    </cfRule>
  </conditionalFormatting>
  <conditionalFormatting sqref="AX686">
    <cfRule type="expression" dxfId="379" priority="10668">
      <formula>AND(AX686&lt;&gt;"",#REF!="",OR(COLUMN(AX686)=COLUMN(#REF!),COLUMN(AX686)=COLUMN(#REF!)))</formula>
    </cfRule>
  </conditionalFormatting>
  <conditionalFormatting sqref="AX687">
    <cfRule type="expression" dxfId="378" priority="10667">
      <formula>AND(AX687&lt;&gt;"",#REF!="",OR(COLUMN(AX687)=COLUMN(#REF!),COLUMN(AX687)=COLUMN(#REF!)))</formula>
    </cfRule>
  </conditionalFormatting>
  <conditionalFormatting sqref="AX688">
    <cfRule type="expression" dxfId="377" priority="10666">
      <formula>AND(AX688&lt;&gt;"",#REF!="",OR(COLUMN(AX688)=COLUMN(#REF!),COLUMN(AX688)=COLUMN(#REF!)))</formula>
    </cfRule>
  </conditionalFormatting>
  <conditionalFormatting sqref="BX3 AY3:BF3">
    <cfRule type="expression" dxfId="376" priority="8792">
      <formula>AND(AY3&lt;&gt;"",#REF!="",OR(COLUMN(AY3)=COLUMN(#REF!),COLUMN(AY3)=COLUMN(#REF!)))</formula>
    </cfRule>
  </conditionalFormatting>
  <conditionalFormatting sqref="AX3">
    <cfRule type="expression" dxfId="375" priority="8791">
      <formula>AND(AX3&lt;&gt;"",#REF!="",OR(COLUMN(AX3)=COLUMN(#REF!),COLUMN(AX3)=COLUMN(#REF!)))</formula>
    </cfRule>
  </conditionalFormatting>
  <conditionalFormatting sqref="BX1400 AY1400:BF1400">
    <cfRule type="expression" dxfId="374" priority="8790">
      <formula>AND(AY1400&lt;&gt;"",#REF!="",OR(COLUMN(AY1400)=COLUMN(#REF!),COLUMN(AY1400)=COLUMN(#REF!)))</formula>
    </cfRule>
  </conditionalFormatting>
  <conditionalFormatting sqref="AX1400">
    <cfRule type="expression" dxfId="373" priority="8789">
      <formula>AND(AX1400&lt;&gt;"",#REF!="",OR(COLUMN(AX1400)=COLUMN(#REF!),COLUMN(AX1400)=COLUMN(#REF!)))</formula>
    </cfRule>
  </conditionalFormatting>
  <conditionalFormatting sqref="AZ1406:BD1406">
    <cfRule type="expression" dxfId="372" priority="8504">
      <formula>AND(AZ1406&lt;&gt;"",#REF!="",OR(COLUMN(AZ1406)=COLUMN(#REF!),COLUMN(AZ1406)=COLUMN(#REF!)))</formula>
    </cfRule>
  </conditionalFormatting>
  <conditionalFormatting sqref="BX6 AY6:BF6">
    <cfRule type="expression" dxfId="371" priority="362">
      <formula>AND(AY6&lt;&gt;"",#REF!="",OR(COLUMN(AY6)=COLUMN(#REF!),COLUMN(AY6)=COLUMN(#REF!)))</formula>
    </cfRule>
  </conditionalFormatting>
  <conditionalFormatting sqref="AX6">
    <cfRule type="expression" dxfId="370" priority="361">
      <formula>AND(AX6&lt;&gt;"",#REF!="",OR(COLUMN(AX6)=COLUMN(#REF!),COLUMN(AX6)=COLUMN(#REF!)))</formula>
    </cfRule>
  </conditionalFormatting>
  <conditionalFormatting sqref="BX7 AY7:BF7">
    <cfRule type="expression" dxfId="369" priority="360">
      <formula>AND(AY7&lt;&gt;"",#REF!="",OR(COLUMN(AY7)=COLUMN(#REF!),COLUMN(AY7)=COLUMN(#REF!)))</formula>
    </cfRule>
  </conditionalFormatting>
  <conditionalFormatting sqref="AX7">
    <cfRule type="expression" dxfId="368" priority="359">
      <formula>AND(AX7&lt;&gt;"",#REF!="",OR(COLUMN(AX7)=COLUMN(#REF!),COLUMN(AX7)=COLUMN(#REF!)))</formula>
    </cfRule>
  </conditionalFormatting>
  <conditionalFormatting sqref="BX8 AY8:BF8">
    <cfRule type="expression" dxfId="367" priority="358">
      <formula>AND(AY8&lt;&gt;"",#REF!="",OR(COLUMN(AY8)=COLUMN(#REF!),COLUMN(AY8)=COLUMN(#REF!)))</formula>
    </cfRule>
  </conditionalFormatting>
  <conditionalFormatting sqref="AX8">
    <cfRule type="expression" dxfId="366" priority="357">
      <formula>AND(AX8&lt;&gt;"",#REF!="",OR(COLUMN(AX8)=COLUMN(#REF!),COLUMN(AX8)=COLUMN(#REF!)))</formula>
    </cfRule>
  </conditionalFormatting>
  <conditionalFormatting sqref="BX9 AY9:BF9">
    <cfRule type="expression" dxfId="365" priority="356">
      <formula>AND(AY9&lt;&gt;"",#REF!="",OR(COLUMN(AY9)=COLUMN(#REF!),COLUMN(AY9)=COLUMN(#REF!)))</formula>
    </cfRule>
  </conditionalFormatting>
  <conditionalFormatting sqref="AX9">
    <cfRule type="expression" dxfId="364" priority="355">
      <formula>AND(AX9&lt;&gt;"",#REF!="",OR(COLUMN(AX9)=COLUMN(#REF!),COLUMN(AX9)=COLUMN(#REF!)))</formula>
    </cfRule>
  </conditionalFormatting>
  <conditionalFormatting sqref="BX10 AY10:BF10">
    <cfRule type="expression" dxfId="363" priority="354">
      <formula>AND(AY10&lt;&gt;"",#REF!="",OR(COLUMN(AY10)=COLUMN(#REF!),COLUMN(AY10)=COLUMN(#REF!)))</formula>
    </cfRule>
  </conditionalFormatting>
  <conditionalFormatting sqref="AX10">
    <cfRule type="expression" dxfId="362" priority="353">
      <formula>AND(AX10&lt;&gt;"",#REF!="",OR(COLUMN(AX10)=COLUMN(#REF!),COLUMN(AX10)=COLUMN(#REF!)))</formula>
    </cfRule>
  </conditionalFormatting>
  <conditionalFormatting sqref="BX11 AY11:BF11">
    <cfRule type="expression" dxfId="361" priority="352">
      <formula>AND(AY11&lt;&gt;"",#REF!="",OR(COLUMN(AY11)=COLUMN(#REF!),COLUMN(AY11)=COLUMN(#REF!)))</formula>
    </cfRule>
  </conditionalFormatting>
  <conditionalFormatting sqref="AX11">
    <cfRule type="expression" dxfId="360" priority="351">
      <formula>AND(AX11&lt;&gt;"",#REF!="",OR(COLUMN(AX11)=COLUMN(#REF!),COLUMN(AX11)=COLUMN(#REF!)))</formula>
    </cfRule>
  </conditionalFormatting>
  <conditionalFormatting sqref="BX12 AY12:BF12">
    <cfRule type="expression" dxfId="359" priority="350">
      <formula>AND(AY12&lt;&gt;"",#REF!="",OR(COLUMN(AY12)=COLUMN(#REF!),COLUMN(AY12)=COLUMN(#REF!)))</formula>
    </cfRule>
  </conditionalFormatting>
  <conditionalFormatting sqref="AX12">
    <cfRule type="expression" dxfId="358" priority="349">
      <formula>AND(AX12&lt;&gt;"",#REF!="",OR(COLUMN(AX12)=COLUMN(#REF!),COLUMN(AX12)=COLUMN(#REF!)))</formula>
    </cfRule>
  </conditionalFormatting>
  <conditionalFormatting sqref="BX13 AY13:BF13">
    <cfRule type="expression" dxfId="357" priority="348">
      <formula>AND(AY13&lt;&gt;"",#REF!="",OR(COLUMN(AY13)=COLUMN(#REF!),COLUMN(AY13)=COLUMN(#REF!)))</formula>
    </cfRule>
  </conditionalFormatting>
  <conditionalFormatting sqref="AX13">
    <cfRule type="expression" dxfId="356" priority="347">
      <formula>AND(AX13&lt;&gt;"",#REF!="",OR(COLUMN(AX13)=COLUMN(#REF!),COLUMN(AX13)=COLUMN(#REF!)))</formula>
    </cfRule>
  </conditionalFormatting>
  <conditionalFormatting sqref="BX14 AY14:BF14">
    <cfRule type="expression" dxfId="355" priority="346">
      <formula>AND(AY14&lt;&gt;"",#REF!="",OR(COLUMN(AY14)=COLUMN(#REF!),COLUMN(AY14)=COLUMN(#REF!)))</formula>
    </cfRule>
  </conditionalFormatting>
  <conditionalFormatting sqref="AX14">
    <cfRule type="expression" dxfId="354" priority="345">
      <formula>AND(AX14&lt;&gt;"",#REF!="",OR(COLUMN(AX14)=COLUMN(#REF!),COLUMN(AX14)=COLUMN(#REF!)))</formula>
    </cfRule>
  </conditionalFormatting>
  <conditionalFormatting sqref="BX15 AY15:BF15">
    <cfRule type="expression" dxfId="353" priority="344">
      <formula>AND(AY15&lt;&gt;"",#REF!="",OR(COLUMN(AY15)=COLUMN(#REF!),COLUMN(AY15)=COLUMN(#REF!)))</formula>
    </cfRule>
  </conditionalFormatting>
  <conditionalFormatting sqref="AX15">
    <cfRule type="expression" dxfId="352" priority="343">
      <formula>AND(AX15&lt;&gt;"",#REF!="",OR(COLUMN(AX15)=COLUMN(#REF!),COLUMN(AX15)=COLUMN(#REF!)))</formula>
    </cfRule>
  </conditionalFormatting>
  <conditionalFormatting sqref="BX16 AY16:BF16">
    <cfRule type="expression" dxfId="351" priority="342">
      <formula>AND(AY16&lt;&gt;"",#REF!="",OR(COLUMN(AY16)=COLUMN(#REF!),COLUMN(AY16)=COLUMN(#REF!)))</formula>
    </cfRule>
  </conditionalFormatting>
  <conditionalFormatting sqref="AX16">
    <cfRule type="expression" dxfId="350" priority="341">
      <formula>AND(AX16&lt;&gt;"",#REF!="",OR(COLUMN(AX16)=COLUMN(#REF!),COLUMN(AX16)=COLUMN(#REF!)))</formula>
    </cfRule>
  </conditionalFormatting>
  <conditionalFormatting sqref="BX17 AY17:BF17">
    <cfRule type="expression" dxfId="349" priority="340">
      <formula>AND(AY17&lt;&gt;"",#REF!="",OR(COLUMN(AY17)=COLUMN(#REF!),COLUMN(AY17)=COLUMN(#REF!)))</formula>
    </cfRule>
  </conditionalFormatting>
  <conditionalFormatting sqref="AX17">
    <cfRule type="expression" dxfId="348" priority="339">
      <formula>AND(AX17&lt;&gt;"",#REF!="",OR(COLUMN(AX17)=COLUMN(#REF!),COLUMN(AX17)=COLUMN(#REF!)))</formula>
    </cfRule>
  </conditionalFormatting>
  <conditionalFormatting sqref="BX18 AY18:BF18">
    <cfRule type="expression" dxfId="347" priority="338">
      <formula>AND(AY18&lt;&gt;"",#REF!="",OR(COLUMN(AY18)=COLUMN(#REF!),COLUMN(AY18)=COLUMN(#REF!)))</formula>
    </cfRule>
  </conditionalFormatting>
  <conditionalFormatting sqref="AX18">
    <cfRule type="expression" dxfId="346" priority="337">
      <formula>AND(AX18&lt;&gt;"",#REF!="",OR(COLUMN(AX18)=COLUMN(#REF!),COLUMN(AX18)=COLUMN(#REF!)))</formula>
    </cfRule>
  </conditionalFormatting>
  <conditionalFormatting sqref="BX19 AY19:BF19">
    <cfRule type="expression" dxfId="345" priority="336">
      <formula>AND(AY19&lt;&gt;"",#REF!="",OR(COLUMN(AY19)=COLUMN(#REF!),COLUMN(AY19)=COLUMN(#REF!)))</formula>
    </cfRule>
  </conditionalFormatting>
  <conditionalFormatting sqref="AX19">
    <cfRule type="expression" dxfId="344" priority="335">
      <formula>AND(AX19&lt;&gt;"",#REF!="",OR(COLUMN(AX19)=COLUMN(#REF!),COLUMN(AX19)=COLUMN(#REF!)))</formula>
    </cfRule>
  </conditionalFormatting>
  <conditionalFormatting sqref="BX20 AY20:BF20">
    <cfRule type="expression" dxfId="343" priority="334">
      <formula>AND(AY20&lt;&gt;"",#REF!="",OR(COLUMN(AY20)=COLUMN(#REF!),COLUMN(AY20)=COLUMN(#REF!)))</formula>
    </cfRule>
  </conditionalFormatting>
  <conditionalFormatting sqref="AX20">
    <cfRule type="expression" dxfId="342" priority="333">
      <formula>AND(AX20&lt;&gt;"",#REF!="",OR(COLUMN(AX20)=COLUMN(#REF!),COLUMN(AX20)=COLUMN(#REF!)))</formula>
    </cfRule>
  </conditionalFormatting>
  <conditionalFormatting sqref="BX21 AY21:BF21">
    <cfRule type="expression" dxfId="341" priority="332">
      <formula>AND(AY21&lt;&gt;"",#REF!="",OR(COLUMN(AY21)=COLUMN(#REF!),COLUMN(AY21)=COLUMN(#REF!)))</formula>
    </cfRule>
  </conditionalFormatting>
  <conditionalFormatting sqref="AX21">
    <cfRule type="expression" dxfId="340" priority="331">
      <formula>AND(AX21&lt;&gt;"",#REF!="",OR(COLUMN(AX21)=COLUMN(#REF!),COLUMN(AX21)=COLUMN(#REF!)))</formula>
    </cfRule>
  </conditionalFormatting>
  <conditionalFormatting sqref="BX22 AY22:BF22">
    <cfRule type="expression" dxfId="339" priority="330">
      <formula>AND(AY22&lt;&gt;"",#REF!="",OR(COLUMN(AY22)=COLUMN(#REF!),COLUMN(AY22)=COLUMN(#REF!)))</formula>
    </cfRule>
  </conditionalFormatting>
  <conditionalFormatting sqref="AX22">
    <cfRule type="expression" dxfId="338" priority="329">
      <formula>AND(AX22&lt;&gt;"",#REF!="",OR(COLUMN(AX22)=COLUMN(#REF!),COLUMN(AX22)=COLUMN(#REF!)))</formula>
    </cfRule>
  </conditionalFormatting>
  <conditionalFormatting sqref="BX23 AY23:BF23">
    <cfRule type="expression" dxfId="337" priority="328">
      <formula>AND(AY23&lt;&gt;"",#REF!="",OR(COLUMN(AY23)=COLUMN(#REF!),COLUMN(AY23)=COLUMN(#REF!)))</formula>
    </cfRule>
  </conditionalFormatting>
  <conditionalFormatting sqref="AX23">
    <cfRule type="expression" dxfId="336" priority="327">
      <formula>AND(AX23&lt;&gt;"",#REF!="",OR(COLUMN(AX23)=COLUMN(#REF!),COLUMN(AX23)=COLUMN(#REF!)))</formula>
    </cfRule>
  </conditionalFormatting>
  <conditionalFormatting sqref="BX24 AY24:BF24">
    <cfRule type="expression" dxfId="335" priority="326">
      <formula>AND(AY24&lt;&gt;"",#REF!="",OR(COLUMN(AY24)=COLUMN(#REF!),COLUMN(AY24)=COLUMN(#REF!)))</formula>
    </cfRule>
  </conditionalFormatting>
  <conditionalFormatting sqref="AX24">
    <cfRule type="expression" dxfId="334" priority="325">
      <formula>AND(AX24&lt;&gt;"",#REF!="",OR(COLUMN(AX24)=COLUMN(#REF!),COLUMN(AX24)=COLUMN(#REF!)))</formula>
    </cfRule>
  </conditionalFormatting>
  <conditionalFormatting sqref="BX25 AY25:BF25">
    <cfRule type="expression" dxfId="333" priority="324">
      <formula>AND(AY25&lt;&gt;"",#REF!="",OR(COLUMN(AY25)=COLUMN(#REF!),COLUMN(AY25)=COLUMN(#REF!)))</formula>
    </cfRule>
  </conditionalFormatting>
  <conditionalFormatting sqref="AX25">
    <cfRule type="expression" dxfId="332" priority="323">
      <formula>AND(AX25&lt;&gt;"",#REF!="",OR(COLUMN(AX25)=COLUMN(#REF!),COLUMN(AX25)=COLUMN(#REF!)))</formula>
    </cfRule>
  </conditionalFormatting>
  <conditionalFormatting sqref="BX26 AY26:BF26">
    <cfRule type="expression" dxfId="331" priority="322">
      <formula>AND(AY26&lt;&gt;"",#REF!="",OR(COLUMN(AY26)=COLUMN(#REF!),COLUMN(AY26)=COLUMN(#REF!)))</formula>
    </cfRule>
  </conditionalFormatting>
  <conditionalFormatting sqref="AX26">
    <cfRule type="expression" dxfId="330" priority="321">
      <formula>AND(AX26&lt;&gt;"",#REF!="",OR(COLUMN(AX26)=COLUMN(#REF!),COLUMN(AX26)=COLUMN(#REF!)))</formula>
    </cfRule>
  </conditionalFormatting>
  <conditionalFormatting sqref="BX27 AY27:BF27">
    <cfRule type="expression" dxfId="329" priority="320">
      <formula>AND(AY27&lt;&gt;"",#REF!="",OR(COLUMN(AY27)=COLUMN(#REF!),COLUMN(AY27)=COLUMN(#REF!)))</formula>
    </cfRule>
  </conditionalFormatting>
  <conditionalFormatting sqref="AX27">
    <cfRule type="expression" dxfId="328" priority="319">
      <formula>AND(AX27&lt;&gt;"",#REF!="",OR(COLUMN(AX27)=COLUMN(#REF!),COLUMN(AX27)=COLUMN(#REF!)))</formula>
    </cfRule>
  </conditionalFormatting>
  <conditionalFormatting sqref="BX28 AY28:BF28">
    <cfRule type="expression" dxfId="327" priority="318">
      <formula>AND(AY28&lt;&gt;"",#REF!="",OR(COLUMN(AY28)=COLUMN(#REF!),COLUMN(AY28)=COLUMN(#REF!)))</formula>
    </cfRule>
  </conditionalFormatting>
  <conditionalFormatting sqref="AX28">
    <cfRule type="expression" dxfId="326" priority="317">
      <formula>AND(AX28&lt;&gt;"",#REF!="",OR(COLUMN(AX28)=COLUMN(#REF!),COLUMN(AX28)=COLUMN(#REF!)))</formula>
    </cfRule>
  </conditionalFormatting>
  <conditionalFormatting sqref="BX29 AY29:BF29">
    <cfRule type="expression" dxfId="325" priority="316">
      <formula>AND(AY29&lt;&gt;"",#REF!="",OR(COLUMN(AY29)=COLUMN(#REF!),COLUMN(AY29)=COLUMN(#REF!)))</formula>
    </cfRule>
  </conditionalFormatting>
  <conditionalFormatting sqref="AX29">
    <cfRule type="expression" dxfId="324" priority="315">
      <formula>AND(AX29&lt;&gt;"",#REF!="",OR(COLUMN(AX29)=COLUMN(#REF!),COLUMN(AX29)=COLUMN(#REF!)))</formula>
    </cfRule>
  </conditionalFormatting>
  <conditionalFormatting sqref="BX30 AY30:BF30">
    <cfRule type="expression" dxfId="323" priority="314">
      <formula>AND(AY30&lt;&gt;"",#REF!="",OR(COLUMN(AY30)=COLUMN(#REF!),COLUMN(AY30)=COLUMN(#REF!)))</formula>
    </cfRule>
  </conditionalFormatting>
  <conditionalFormatting sqref="AX30">
    <cfRule type="expression" dxfId="322" priority="313">
      <formula>AND(AX30&lt;&gt;"",#REF!="",OR(COLUMN(AX30)=COLUMN(#REF!),COLUMN(AX30)=COLUMN(#REF!)))</formula>
    </cfRule>
  </conditionalFormatting>
  <conditionalFormatting sqref="BX31 AY31:BF31">
    <cfRule type="expression" dxfId="321" priority="312">
      <formula>AND(AY31&lt;&gt;"",#REF!="",OR(COLUMN(AY31)=COLUMN(#REF!),COLUMN(AY31)=COLUMN(#REF!)))</formula>
    </cfRule>
  </conditionalFormatting>
  <conditionalFormatting sqref="AX31">
    <cfRule type="expression" dxfId="320" priority="311">
      <formula>AND(AX31&lt;&gt;"",#REF!="",OR(COLUMN(AX31)=COLUMN(#REF!),COLUMN(AX31)=COLUMN(#REF!)))</formula>
    </cfRule>
  </conditionalFormatting>
  <conditionalFormatting sqref="BX32 AY32:BF32">
    <cfRule type="expression" dxfId="319" priority="310">
      <formula>AND(AY32&lt;&gt;"",#REF!="",OR(COLUMN(AY32)=COLUMN(#REF!),COLUMN(AY32)=COLUMN(#REF!)))</formula>
    </cfRule>
  </conditionalFormatting>
  <conditionalFormatting sqref="AX32">
    <cfRule type="expression" dxfId="318" priority="309">
      <formula>AND(AX32&lt;&gt;"",#REF!="",OR(COLUMN(AX32)=COLUMN(#REF!),COLUMN(AX32)=COLUMN(#REF!)))</formula>
    </cfRule>
  </conditionalFormatting>
  <conditionalFormatting sqref="BX33 AY33:BF33">
    <cfRule type="expression" dxfId="317" priority="308">
      <formula>AND(AY33&lt;&gt;"",#REF!="",OR(COLUMN(AY33)=COLUMN(#REF!),COLUMN(AY33)=COLUMN(#REF!)))</formula>
    </cfRule>
  </conditionalFormatting>
  <conditionalFormatting sqref="AX33">
    <cfRule type="expression" dxfId="316" priority="307">
      <formula>AND(AX33&lt;&gt;"",#REF!="",OR(COLUMN(AX33)=COLUMN(#REF!),COLUMN(AX33)=COLUMN(#REF!)))</formula>
    </cfRule>
  </conditionalFormatting>
  <conditionalFormatting sqref="BX34 AY34:BF34">
    <cfRule type="expression" dxfId="315" priority="306">
      <formula>AND(AY34&lt;&gt;"",#REF!="",OR(COLUMN(AY34)=COLUMN(#REF!),COLUMN(AY34)=COLUMN(#REF!)))</formula>
    </cfRule>
  </conditionalFormatting>
  <conditionalFormatting sqref="AX34">
    <cfRule type="expression" dxfId="314" priority="305">
      <formula>AND(AX34&lt;&gt;"",#REF!="",OR(COLUMN(AX34)=COLUMN(#REF!),COLUMN(AX34)=COLUMN(#REF!)))</formula>
    </cfRule>
  </conditionalFormatting>
  <conditionalFormatting sqref="BX35 AY35:BF35">
    <cfRule type="expression" dxfId="313" priority="304">
      <formula>AND(AY35&lt;&gt;"",#REF!="",OR(COLUMN(AY35)=COLUMN(#REF!),COLUMN(AY35)=COLUMN(#REF!)))</formula>
    </cfRule>
  </conditionalFormatting>
  <conditionalFormatting sqref="AX35">
    <cfRule type="expression" dxfId="312" priority="303">
      <formula>AND(AX35&lt;&gt;"",#REF!="",OR(COLUMN(AX35)=COLUMN(#REF!),COLUMN(AX35)=COLUMN(#REF!)))</formula>
    </cfRule>
  </conditionalFormatting>
  <conditionalFormatting sqref="BX36 AY36:BF36">
    <cfRule type="expression" dxfId="311" priority="302">
      <formula>AND(AY36&lt;&gt;"",#REF!="",OR(COLUMN(AY36)=COLUMN(#REF!),COLUMN(AY36)=COLUMN(#REF!)))</formula>
    </cfRule>
  </conditionalFormatting>
  <conditionalFormatting sqref="AX36">
    <cfRule type="expression" dxfId="310" priority="301">
      <formula>AND(AX36&lt;&gt;"",#REF!="",OR(COLUMN(AX36)=COLUMN(#REF!),COLUMN(AX36)=COLUMN(#REF!)))</formula>
    </cfRule>
  </conditionalFormatting>
  <conditionalFormatting sqref="BX37 AY37:BF37">
    <cfRule type="expression" dxfId="309" priority="300">
      <formula>AND(AY37&lt;&gt;"",#REF!="",OR(COLUMN(AY37)=COLUMN(#REF!),COLUMN(AY37)=COLUMN(#REF!)))</formula>
    </cfRule>
  </conditionalFormatting>
  <conditionalFormatting sqref="AX37">
    <cfRule type="expression" dxfId="308" priority="299">
      <formula>AND(AX37&lt;&gt;"",#REF!="",OR(COLUMN(AX37)=COLUMN(#REF!),COLUMN(AX37)=COLUMN(#REF!)))</formula>
    </cfRule>
  </conditionalFormatting>
  <conditionalFormatting sqref="BX38 AY38:BF38">
    <cfRule type="expression" dxfId="307" priority="298">
      <formula>AND(AY38&lt;&gt;"",#REF!="",OR(COLUMN(AY38)=COLUMN(#REF!),COLUMN(AY38)=COLUMN(#REF!)))</formula>
    </cfRule>
  </conditionalFormatting>
  <conditionalFormatting sqref="AX38">
    <cfRule type="expression" dxfId="306" priority="297">
      <formula>AND(AX38&lt;&gt;"",#REF!="",OR(COLUMN(AX38)=COLUMN(#REF!),COLUMN(AX38)=COLUMN(#REF!)))</formula>
    </cfRule>
  </conditionalFormatting>
  <conditionalFormatting sqref="BX39 AY39:BF39">
    <cfRule type="expression" dxfId="305" priority="296">
      <formula>AND(AY39&lt;&gt;"",#REF!="",OR(COLUMN(AY39)=COLUMN(#REF!),COLUMN(AY39)=COLUMN(#REF!)))</formula>
    </cfRule>
  </conditionalFormatting>
  <conditionalFormatting sqref="AX39">
    <cfRule type="expression" dxfId="304" priority="295">
      <formula>AND(AX39&lt;&gt;"",#REF!="",OR(COLUMN(AX39)=COLUMN(#REF!),COLUMN(AX39)=COLUMN(#REF!)))</formula>
    </cfRule>
  </conditionalFormatting>
  <conditionalFormatting sqref="BX40 AY40:BF40">
    <cfRule type="expression" dxfId="303" priority="294">
      <formula>AND(AY40&lt;&gt;"",#REF!="",OR(COLUMN(AY40)=COLUMN(#REF!),COLUMN(AY40)=COLUMN(#REF!)))</formula>
    </cfRule>
  </conditionalFormatting>
  <conditionalFormatting sqref="AX40">
    <cfRule type="expression" dxfId="302" priority="293">
      <formula>AND(AX40&lt;&gt;"",#REF!="",OR(COLUMN(AX40)=COLUMN(#REF!),COLUMN(AX40)=COLUMN(#REF!)))</formula>
    </cfRule>
  </conditionalFormatting>
  <conditionalFormatting sqref="BX41 AY41:BF41">
    <cfRule type="expression" dxfId="301" priority="292">
      <formula>AND(AY41&lt;&gt;"",#REF!="",OR(COLUMN(AY41)=COLUMN(#REF!),COLUMN(AY41)=COLUMN(#REF!)))</formula>
    </cfRule>
  </conditionalFormatting>
  <conditionalFormatting sqref="AX41">
    <cfRule type="expression" dxfId="300" priority="291">
      <formula>AND(AX41&lt;&gt;"",#REF!="",OR(COLUMN(AX41)=COLUMN(#REF!),COLUMN(AX41)=COLUMN(#REF!)))</formula>
    </cfRule>
  </conditionalFormatting>
  <conditionalFormatting sqref="BX42 AY42:BF42">
    <cfRule type="expression" dxfId="299" priority="290">
      <formula>AND(AY42&lt;&gt;"",#REF!="",OR(COLUMN(AY42)=COLUMN(#REF!),COLUMN(AY42)=COLUMN(#REF!)))</formula>
    </cfRule>
  </conditionalFormatting>
  <conditionalFormatting sqref="AX42">
    <cfRule type="expression" dxfId="298" priority="289">
      <formula>AND(AX42&lt;&gt;"",#REF!="",OR(COLUMN(AX42)=COLUMN(#REF!),COLUMN(AX42)=COLUMN(#REF!)))</formula>
    </cfRule>
  </conditionalFormatting>
  <conditionalFormatting sqref="BX43 AY43:BF43">
    <cfRule type="expression" dxfId="297" priority="288">
      <formula>AND(AY43&lt;&gt;"",#REF!="",OR(COLUMN(AY43)=COLUMN(#REF!),COLUMN(AY43)=COLUMN(#REF!)))</formula>
    </cfRule>
  </conditionalFormatting>
  <conditionalFormatting sqref="AX43">
    <cfRule type="expression" dxfId="296" priority="287">
      <formula>AND(AX43&lt;&gt;"",#REF!="",OR(COLUMN(AX43)=COLUMN(#REF!),COLUMN(AX43)=COLUMN(#REF!)))</formula>
    </cfRule>
  </conditionalFormatting>
  <conditionalFormatting sqref="BX44 AY44:BF44">
    <cfRule type="expression" dxfId="295" priority="286">
      <formula>AND(AY44&lt;&gt;"",#REF!="",OR(COLUMN(AY44)=COLUMN(#REF!),COLUMN(AY44)=COLUMN(#REF!)))</formula>
    </cfRule>
  </conditionalFormatting>
  <conditionalFormatting sqref="AX44">
    <cfRule type="expression" dxfId="294" priority="285">
      <formula>AND(AX44&lt;&gt;"",#REF!="",OR(COLUMN(AX44)=COLUMN(#REF!),COLUMN(AX44)=COLUMN(#REF!)))</formula>
    </cfRule>
  </conditionalFormatting>
  <conditionalFormatting sqref="BX45 AY45:BF45">
    <cfRule type="expression" dxfId="293" priority="284">
      <formula>AND(AY45&lt;&gt;"",#REF!="",OR(COLUMN(AY45)=COLUMN(#REF!),COLUMN(AY45)=COLUMN(#REF!)))</formula>
    </cfRule>
  </conditionalFormatting>
  <conditionalFormatting sqref="AX45">
    <cfRule type="expression" dxfId="292" priority="283">
      <formula>AND(AX45&lt;&gt;"",#REF!="",OR(COLUMN(AX45)=COLUMN(#REF!),COLUMN(AX45)=COLUMN(#REF!)))</formula>
    </cfRule>
  </conditionalFormatting>
  <conditionalFormatting sqref="BX46 AY46:BF46">
    <cfRule type="expression" dxfId="291" priority="282">
      <formula>AND(AY46&lt;&gt;"",#REF!="",OR(COLUMN(AY46)=COLUMN(#REF!),COLUMN(AY46)=COLUMN(#REF!)))</formula>
    </cfRule>
  </conditionalFormatting>
  <conditionalFormatting sqref="AX46">
    <cfRule type="expression" dxfId="290" priority="281">
      <formula>AND(AX46&lt;&gt;"",#REF!="",OR(COLUMN(AX46)=COLUMN(#REF!),COLUMN(AX46)=COLUMN(#REF!)))</formula>
    </cfRule>
  </conditionalFormatting>
  <conditionalFormatting sqref="BX47 AY47:BF47">
    <cfRule type="expression" dxfId="289" priority="280">
      <formula>AND(AY47&lt;&gt;"",#REF!="",OR(COLUMN(AY47)=COLUMN(#REF!),COLUMN(AY47)=COLUMN(#REF!)))</formula>
    </cfRule>
  </conditionalFormatting>
  <conditionalFormatting sqref="AX47">
    <cfRule type="expression" dxfId="288" priority="279">
      <formula>AND(AX47&lt;&gt;"",#REF!="",OR(COLUMN(AX47)=COLUMN(#REF!),COLUMN(AX47)=COLUMN(#REF!)))</formula>
    </cfRule>
  </conditionalFormatting>
  <conditionalFormatting sqref="BX48 AY48:BF48">
    <cfRule type="expression" dxfId="287" priority="278">
      <formula>AND(AY48&lt;&gt;"",#REF!="",OR(COLUMN(AY48)=COLUMN(#REF!),COLUMN(AY48)=COLUMN(#REF!)))</formula>
    </cfRule>
  </conditionalFormatting>
  <conditionalFormatting sqref="AX48">
    <cfRule type="expression" dxfId="286" priority="277">
      <formula>AND(AX48&lt;&gt;"",#REF!="",OR(COLUMN(AX48)=COLUMN(#REF!),COLUMN(AX48)=COLUMN(#REF!)))</formula>
    </cfRule>
  </conditionalFormatting>
  <conditionalFormatting sqref="BX49 AY49:BF49">
    <cfRule type="expression" dxfId="285" priority="276">
      <formula>AND(AY49&lt;&gt;"",#REF!="",OR(COLUMN(AY49)=COLUMN(#REF!),COLUMN(AY49)=COLUMN(#REF!)))</formula>
    </cfRule>
  </conditionalFormatting>
  <conditionalFormatting sqref="AX49">
    <cfRule type="expression" dxfId="284" priority="275">
      <formula>AND(AX49&lt;&gt;"",#REF!="",OR(COLUMN(AX49)=COLUMN(#REF!),COLUMN(AX49)=COLUMN(#REF!)))</formula>
    </cfRule>
  </conditionalFormatting>
  <conditionalFormatting sqref="BX50 AY50:BF50">
    <cfRule type="expression" dxfId="283" priority="274">
      <formula>AND(AY50&lt;&gt;"",#REF!="",OR(COLUMN(AY50)=COLUMN(#REF!),COLUMN(AY50)=COLUMN(#REF!)))</formula>
    </cfRule>
  </conditionalFormatting>
  <conditionalFormatting sqref="AX50">
    <cfRule type="expression" dxfId="282" priority="273">
      <formula>AND(AX50&lt;&gt;"",#REF!="",OR(COLUMN(AX50)=COLUMN(#REF!),COLUMN(AX50)=COLUMN(#REF!)))</formula>
    </cfRule>
  </conditionalFormatting>
  <conditionalFormatting sqref="BX51 AY51:BF51">
    <cfRule type="expression" dxfId="281" priority="272">
      <formula>AND(AY51&lt;&gt;"",#REF!="",OR(COLUMN(AY51)=COLUMN(#REF!),COLUMN(AY51)=COLUMN(#REF!)))</formula>
    </cfRule>
  </conditionalFormatting>
  <conditionalFormatting sqref="AX51">
    <cfRule type="expression" dxfId="280" priority="271">
      <formula>AND(AX51&lt;&gt;"",#REF!="",OR(COLUMN(AX51)=COLUMN(#REF!),COLUMN(AX51)=COLUMN(#REF!)))</formula>
    </cfRule>
  </conditionalFormatting>
  <conditionalFormatting sqref="BX52 AY52:BF52">
    <cfRule type="expression" dxfId="279" priority="270">
      <formula>AND(AY52&lt;&gt;"",#REF!="",OR(COLUMN(AY52)=COLUMN(#REF!),COLUMN(AY52)=COLUMN(#REF!)))</formula>
    </cfRule>
  </conditionalFormatting>
  <conditionalFormatting sqref="AX52">
    <cfRule type="expression" dxfId="278" priority="269">
      <formula>AND(AX52&lt;&gt;"",#REF!="",OR(COLUMN(AX52)=COLUMN(#REF!),COLUMN(AX52)=COLUMN(#REF!)))</formula>
    </cfRule>
  </conditionalFormatting>
  <conditionalFormatting sqref="BX53 AY53:BF53">
    <cfRule type="expression" dxfId="277" priority="268">
      <formula>AND(AY53&lt;&gt;"",#REF!="",OR(COLUMN(AY53)=COLUMN(#REF!),COLUMN(AY53)=COLUMN(#REF!)))</formula>
    </cfRule>
  </conditionalFormatting>
  <conditionalFormatting sqref="AX53">
    <cfRule type="expression" dxfId="276" priority="267">
      <formula>AND(AX53&lt;&gt;"",#REF!="",OR(COLUMN(AX53)=COLUMN(#REF!),COLUMN(AX53)=COLUMN(#REF!)))</formula>
    </cfRule>
  </conditionalFormatting>
  <conditionalFormatting sqref="BX54 AY54:BF54">
    <cfRule type="expression" dxfId="275" priority="266">
      <formula>AND(AY54&lt;&gt;"",#REF!="",OR(COLUMN(AY54)=COLUMN(#REF!),COLUMN(AY54)=COLUMN(#REF!)))</formula>
    </cfRule>
  </conditionalFormatting>
  <conditionalFormatting sqref="AX54">
    <cfRule type="expression" dxfId="274" priority="265">
      <formula>AND(AX54&lt;&gt;"",#REF!="",OR(COLUMN(AX54)=COLUMN(#REF!),COLUMN(AX54)=COLUMN(#REF!)))</formula>
    </cfRule>
  </conditionalFormatting>
  <conditionalFormatting sqref="BX55 AY55:BF55">
    <cfRule type="expression" dxfId="273" priority="264">
      <formula>AND(AY55&lt;&gt;"",#REF!="",OR(COLUMN(AY55)=COLUMN(#REF!),COLUMN(AY55)=COLUMN(#REF!)))</formula>
    </cfRule>
  </conditionalFormatting>
  <conditionalFormatting sqref="AX55">
    <cfRule type="expression" dxfId="272" priority="263">
      <formula>AND(AX55&lt;&gt;"",#REF!="",OR(COLUMN(AX55)=COLUMN(#REF!),COLUMN(AX55)=COLUMN(#REF!)))</formula>
    </cfRule>
  </conditionalFormatting>
  <conditionalFormatting sqref="BX56 AY56:BF56">
    <cfRule type="expression" dxfId="271" priority="262">
      <formula>AND(AY56&lt;&gt;"",#REF!="",OR(COLUMN(AY56)=COLUMN(#REF!),COLUMN(AY56)=COLUMN(#REF!)))</formula>
    </cfRule>
  </conditionalFormatting>
  <conditionalFormatting sqref="AX56">
    <cfRule type="expression" dxfId="270" priority="261">
      <formula>AND(AX56&lt;&gt;"",#REF!="",OR(COLUMN(AX56)=COLUMN(#REF!),COLUMN(AX56)=COLUMN(#REF!)))</formula>
    </cfRule>
  </conditionalFormatting>
  <conditionalFormatting sqref="BX57 AY57:BF57">
    <cfRule type="expression" dxfId="269" priority="260">
      <formula>AND(AY57&lt;&gt;"",#REF!="",OR(COLUMN(AY57)=COLUMN(#REF!),COLUMN(AY57)=COLUMN(#REF!)))</formula>
    </cfRule>
  </conditionalFormatting>
  <conditionalFormatting sqref="AX57">
    <cfRule type="expression" dxfId="268" priority="259">
      <formula>AND(AX57&lt;&gt;"",#REF!="",OR(COLUMN(AX57)=COLUMN(#REF!),COLUMN(AX57)=COLUMN(#REF!)))</formula>
    </cfRule>
  </conditionalFormatting>
  <conditionalFormatting sqref="BX58 AY58:BF58">
    <cfRule type="expression" dxfId="267" priority="258">
      <formula>AND(AY58&lt;&gt;"",#REF!="",OR(COLUMN(AY58)=COLUMN(#REF!),COLUMN(AY58)=COLUMN(#REF!)))</formula>
    </cfRule>
  </conditionalFormatting>
  <conditionalFormatting sqref="AX58">
    <cfRule type="expression" dxfId="266" priority="257">
      <formula>AND(AX58&lt;&gt;"",#REF!="",OR(COLUMN(AX58)=COLUMN(#REF!),COLUMN(AX58)=COLUMN(#REF!)))</formula>
    </cfRule>
  </conditionalFormatting>
  <conditionalFormatting sqref="BX59 AY59:BF59">
    <cfRule type="expression" dxfId="265" priority="256">
      <formula>AND(AY59&lt;&gt;"",#REF!="",OR(COLUMN(AY59)=COLUMN(#REF!),COLUMN(AY59)=COLUMN(#REF!)))</formula>
    </cfRule>
  </conditionalFormatting>
  <conditionalFormatting sqref="AX59">
    <cfRule type="expression" dxfId="264" priority="255">
      <formula>AND(AX59&lt;&gt;"",#REF!="",OR(COLUMN(AX59)=COLUMN(#REF!),COLUMN(AX59)=COLUMN(#REF!)))</formula>
    </cfRule>
  </conditionalFormatting>
  <conditionalFormatting sqref="BX60 AY60:BF60">
    <cfRule type="expression" dxfId="263" priority="254">
      <formula>AND(AY60&lt;&gt;"",#REF!="",OR(COLUMN(AY60)=COLUMN(#REF!),COLUMN(AY60)=COLUMN(#REF!)))</formula>
    </cfRule>
  </conditionalFormatting>
  <conditionalFormatting sqref="AX60">
    <cfRule type="expression" dxfId="262" priority="253">
      <formula>AND(AX60&lt;&gt;"",#REF!="",OR(COLUMN(AX60)=COLUMN(#REF!),COLUMN(AX60)=COLUMN(#REF!)))</formula>
    </cfRule>
  </conditionalFormatting>
  <conditionalFormatting sqref="BX61 AY61:BF61">
    <cfRule type="expression" dxfId="261" priority="252">
      <formula>AND(AY61&lt;&gt;"",#REF!="",OR(COLUMN(AY61)=COLUMN(#REF!),COLUMN(AY61)=COLUMN(#REF!)))</formula>
    </cfRule>
  </conditionalFormatting>
  <conditionalFormatting sqref="AX61">
    <cfRule type="expression" dxfId="260" priority="251">
      <formula>AND(AX61&lt;&gt;"",#REF!="",OR(COLUMN(AX61)=COLUMN(#REF!),COLUMN(AX61)=COLUMN(#REF!)))</formula>
    </cfRule>
  </conditionalFormatting>
  <conditionalFormatting sqref="BX62 AY62:BF62">
    <cfRule type="expression" dxfId="259" priority="250">
      <formula>AND(AY62&lt;&gt;"",#REF!="",OR(COLUMN(AY62)=COLUMN(#REF!),COLUMN(AY62)=COLUMN(#REF!)))</formula>
    </cfRule>
  </conditionalFormatting>
  <conditionalFormatting sqref="AX62">
    <cfRule type="expression" dxfId="258" priority="249">
      <formula>AND(AX62&lt;&gt;"",#REF!="",OR(COLUMN(AX62)=COLUMN(#REF!),COLUMN(AX62)=COLUMN(#REF!)))</formula>
    </cfRule>
  </conditionalFormatting>
  <conditionalFormatting sqref="BX63 AY63:BF63">
    <cfRule type="expression" dxfId="257" priority="248">
      <formula>AND(AY63&lt;&gt;"",#REF!="",OR(COLUMN(AY63)=COLUMN(#REF!),COLUMN(AY63)=COLUMN(#REF!)))</formula>
    </cfRule>
  </conditionalFormatting>
  <conditionalFormatting sqref="AX63">
    <cfRule type="expression" dxfId="256" priority="247">
      <formula>AND(AX63&lt;&gt;"",#REF!="",OR(COLUMN(AX63)=COLUMN(#REF!),COLUMN(AX63)=COLUMN(#REF!)))</formula>
    </cfRule>
  </conditionalFormatting>
  <conditionalFormatting sqref="BX64 AY64:BF64">
    <cfRule type="expression" dxfId="255" priority="246">
      <formula>AND(AY64&lt;&gt;"",#REF!="",OR(COLUMN(AY64)=COLUMN(#REF!),COLUMN(AY64)=COLUMN(#REF!)))</formula>
    </cfRule>
  </conditionalFormatting>
  <conditionalFormatting sqref="AX64">
    <cfRule type="expression" dxfId="254" priority="245">
      <formula>AND(AX64&lt;&gt;"",#REF!="",OR(COLUMN(AX64)=COLUMN(#REF!),COLUMN(AX64)=COLUMN(#REF!)))</formula>
    </cfRule>
  </conditionalFormatting>
  <conditionalFormatting sqref="BX65 AY65:BF65">
    <cfRule type="expression" dxfId="253" priority="244">
      <formula>AND(AY65&lt;&gt;"",#REF!="",OR(COLUMN(AY65)=COLUMN(#REF!),COLUMN(AY65)=COLUMN(#REF!)))</formula>
    </cfRule>
  </conditionalFormatting>
  <conditionalFormatting sqref="AX65">
    <cfRule type="expression" dxfId="252" priority="243">
      <formula>AND(AX65&lt;&gt;"",#REF!="",OR(COLUMN(AX65)=COLUMN(#REF!),COLUMN(AX65)=COLUMN(#REF!)))</formula>
    </cfRule>
  </conditionalFormatting>
  <conditionalFormatting sqref="BX66 AY66:BF66">
    <cfRule type="expression" dxfId="251" priority="242">
      <formula>AND(AY66&lt;&gt;"",#REF!="",OR(COLUMN(AY66)=COLUMN(#REF!),COLUMN(AY66)=COLUMN(#REF!)))</formula>
    </cfRule>
  </conditionalFormatting>
  <conditionalFormatting sqref="AX66">
    <cfRule type="expression" dxfId="250" priority="241">
      <formula>AND(AX66&lt;&gt;"",#REF!="",OR(COLUMN(AX66)=COLUMN(#REF!),COLUMN(AX66)=COLUMN(#REF!)))</formula>
    </cfRule>
  </conditionalFormatting>
  <conditionalFormatting sqref="BX67 AY67:BF67">
    <cfRule type="expression" dxfId="249" priority="240">
      <formula>AND(AY67&lt;&gt;"",#REF!="",OR(COLUMN(AY67)=COLUMN(#REF!),COLUMN(AY67)=COLUMN(#REF!)))</formula>
    </cfRule>
  </conditionalFormatting>
  <conditionalFormatting sqref="AX67">
    <cfRule type="expression" dxfId="248" priority="239">
      <formula>AND(AX67&lt;&gt;"",#REF!="",OR(COLUMN(AX67)=COLUMN(#REF!),COLUMN(AX67)=COLUMN(#REF!)))</formula>
    </cfRule>
  </conditionalFormatting>
  <conditionalFormatting sqref="BX68 AY68:BF68">
    <cfRule type="expression" dxfId="247" priority="238">
      <formula>AND(AY68&lt;&gt;"",#REF!="",OR(COLUMN(AY68)=COLUMN(#REF!),COLUMN(AY68)=COLUMN(#REF!)))</formula>
    </cfRule>
  </conditionalFormatting>
  <conditionalFormatting sqref="AX68">
    <cfRule type="expression" dxfId="246" priority="237">
      <formula>AND(AX68&lt;&gt;"",#REF!="",OR(COLUMN(AX68)=COLUMN(#REF!),COLUMN(AX68)=COLUMN(#REF!)))</formula>
    </cfRule>
  </conditionalFormatting>
  <conditionalFormatting sqref="BX69 AY69:BF69">
    <cfRule type="expression" dxfId="245" priority="236">
      <formula>AND(AY69&lt;&gt;"",#REF!="",OR(COLUMN(AY69)=COLUMN(#REF!),COLUMN(AY69)=COLUMN(#REF!)))</formula>
    </cfRule>
  </conditionalFormatting>
  <conditionalFormatting sqref="AX69">
    <cfRule type="expression" dxfId="244" priority="235">
      <formula>AND(AX69&lt;&gt;"",#REF!="",OR(COLUMN(AX69)=COLUMN(#REF!),COLUMN(AX69)=COLUMN(#REF!)))</formula>
    </cfRule>
  </conditionalFormatting>
  <conditionalFormatting sqref="BX70 AY70:BF70">
    <cfRule type="expression" dxfId="243" priority="234">
      <formula>AND(AY70&lt;&gt;"",#REF!="",OR(COLUMN(AY70)=COLUMN(#REF!),COLUMN(AY70)=COLUMN(#REF!)))</formula>
    </cfRule>
  </conditionalFormatting>
  <conditionalFormatting sqref="AX70">
    <cfRule type="expression" dxfId="242" priority="233">
      <formula>AND(AX70&lt;&gt;"",#REF!="",OR(COLUMN(AX70)=COLUMN(#REF!),COLUMN(AX70)=COLUMN(#REF!)))</formula>
    </cfRule>
  </conditionalFormatting>
  <conditionalFormatting sqref="BX71 AY71:BF71">
    <cfRule type="expression" dxfId="241" priority="232">
      <formula>AND(AY71&lt;&gt;"",#REF!="",OR(COLUMN(AY71)=COLUMN(#REF!),COLUMN(AY71)=COLUMN(#REF!)))</formula>
    </cfRule>
  </conditionalFormatting>
  <conditionalFormatting sqref="AX71">
    <cfRule type="expression" dxfId="240" priority="231">
      <formula>AND(AX71&lt;&gt;"",#REF!="",OR(COLUMN(AX71)=COLUMN(#REF!),COLUMN(AX71)=COLUMN(#REF!)))</formula>
    </cfRule>
  </conditionalFormatting>
  <conditionalFormatting sqref="BX72 AY72:BF72">
    <cfRule type="expression" dxfId="239" priority="230">
      <formula>AND(AY72&lt;&gt;"",#REF!="",OR(COLUMN(AY72)=COLUMN(#REF!),COLUMN(AY72)=COLUMN(#REF!)))</formula>
    </cfRule>
  </conditionalFormatting>
  <conditionalFormatting sqref="AX72">
    <cfRule type="expression" dxfId="238" priority="229">
      <formula>AND(AX72&lt;&gt;"",#REF!="",OR(COLUMN(AX72)=COLUMN(#REF!),COLUMN(AX72)=COLUMN(#REF!)))</formula>
    </cfRule>
  </conditionalFormatting>
  <conditionalFormatting sqref="BX73 AY73:BF73">
    <cfRule type="expression" dxfId="237" priority="228">
      <formula>AND(AY73&lt;&gt;"",#REF!="",OR(COLUMN(AY73)=COLUMN(#REF!),COLUMN(AY73)=COLUMN(#REF!)))</formula>
    </cfRule>
  </conditionalFormatting>
  <conditionalFormatting sqref="AX73">
    <cfRule type="expression" dxfId="236" priority="227">
      <formula>AND(AX73&lt;&gt;"",#REF!="",OR(COLUMN(AX73)=COLUMN(#REF!),COLUMN(AX73)=COLUMN(#REF!)))</formula>
    </cfRule>
  </conditionalFormatting>
  <conditionalFormatting sqref="BX74 AY74:BF74">
    <cfRule type="expression" dxfId="235" priority="226">
      <formula>AND(AY74&lt;&gt;"",#REF!="",OR(COLUMN(AY74)=COLUMN(#REF!),COLUMN(AY74)=COLUMN(#REF!)))</formula>
    </cfRule>
  </conditionalFormatting>
  <conditionalFormatting sqref="AX74">
    <cfRule type="expression" dxfId="234" priority="225">
      <formula>AND(AX74&lt;&gt;"",#REF!="",OR(COLUMN(AX74)=COLUMN(#REF!),COLUMN(AX74)=COLUMN(#REF!)))</formula>
    </cfRule>
  </conditionalFormatting>
  <conditionalFormatting sqref="BX75 AY75:BF75">
    <cfRule type="expression" dxfId="233" priority="224">
      <formula>AND(AY75&lt;&gt;"",#REF!="",OR(COLUMN(AY75)=COLUMN(#REF!),COLUMN(AY75)=COLUMN(#REF!)))</formula>
    </cfRule>
  </conditionalFormatting>
  <conditionalFormatting sqref="AX75">
    <cfRule type="expression" dxfId="232" priority="223">
      <formula>AND(AX75&lt;&gt;"",#REF!="",OR(COLUMN(AX75)=COLUMN(#REF!),COLUMN(AX75)=COLUMN(#REF!)))</formula>
    </cfRule>
  </conditionalFormatting>
  <conditionalFormatting sqref="BX76 AY76:BF76">
    <cfRule type="expression" dxfId="231" priority="222">
      <formula>AND(AY76&lt;&gt;"",#REF!="",OR(COLUMN(AY76)=COLUMN(#REF!),COLUMN(AY76)=COLUMN(#REF!)))</formula>
    </cfRule>
  </conditionalFormatting>
  <conditionalFormatting sqref="AX76">
    <cfRule type="expression" dxfId="230" priority="221">
      <formula>AND(AX76&lt;&gt;"",#REF!="",OR(COLUMN(AX76)=COLUMN(#REF!),COLUMN(AX76)=COLUMN(#REF!)))</formula>
    </cfRule>
  </conditionalFormatting>
  <conditionalFormatting sqref="BX77 AY77:BF77">
    <cfRule type="expression" dxfId="229" priority="220">
      <formula>AND(AY77&lt;&gt;"",#REF!="",OR(COLUMN(AY77)=COLUMN(#REF!),COLUMN(AY77)=COLUMN(#REF!)))</formula>
    </cfRule>
  </conditionalFormatting>
  <conditionalFormatting sqref="AX77">
    <cfRule type="expression" dxfId="228" priority="219">
      <formula>AND(AX77&lt;&gt;"",#REF!="",OR(COLUMN(AX77)=COLUMN(#REF!),COLUMN(AX77)=COLUMN(#REF!)))</formula>
    </cfRule>
  </conditionalFormatting>
  <conditionalFormatting sqref="BX78 AY78:BF78">
    <cfRule type="expression" dxfId="227" priority="218">
      <formula>AND(AY78&lt;&gt;"",#REF!="",OR(COLUMN(AY78)=COLUMN(#REF!),COLUMN(AY78)=COLUMN(#REF!)))</formula>
    </cfRule>
  </conditionalFormatting>
  <conditionalFormatting sqref="AX78">
    <cfRule type="expression" dxfId="226" priority="217">
      <formula>AND(AX78&lt;&gt;"",#REF!="",OR(COLUMN(AX78)=COLUMN(#REF!),COLUMN(AX78)=COLUMN(#REF!)))</formula>
    </cfRule>
  </conditionalFormatting>
  <conditionalFormatting sqref="BX79 AY79:BF79">
    <cfRule type="expression" dxfId="225" priority="216">
      <formula>AND(AY79&lt;&gt;"",#REF!="",OR(COLUMN(AY79)=COLUMN(#REF!),COLUMN(AY79)=COLUMN(#REF!)))</formula>
    </cfRule>
  </conditionalFormatting>
  <conditionalFormatting sqref="AX79">
    <cfRule type="expression" dxfId="224" priority="215">
      <formula>AND(AX79&lt;&gt;"",#REF!="",OR(COLUMN(AX79)=COLUMN(#REF!),COLUMN(AX79)=COLUMN(#REF!)))</formula>
    </cfRule>
  </conditionalFormatting>
  <conditionalFormatting sqref="BX80 AY80:BF80">
    <cfRule type="expression" dxfId="223" priority="214">
      <formula>AND(AY80&lt;&gt;"",#REF!="",OR(COLUMN(AY80)=COLUMN(#REF!),COLUMN(AY80)=COLUMN(#REF!)))</formula>
    </cfRule>
  </conditionalFormatting>
  <conditionalFormatting sqref="AX80">
    <cfRule type="expression" dxfId="222" priority="213">
      <formula>AND(AX80&lt;&gt;"",#REF!="",OR(COLUMN(AX80)=COLUMN(#REF!),COLUMN(AX80)=COLUMN(#REF!)))</formula>
    </cfRule>
  </conditionalFormatting>
  <conditionalFormatting sqref="BX81 AY81:BF81">
    <cfRule type="expression" dxfId="221" priority="212">
      <formula>AND(AY81&lt;&gt;"",#REF!="",OR(COLUMN(AY81)=COLUMN(#REF!),COLUMN(AY81)=COLUMN(#REF!)))</formula>
    </cfRule>
  </conditionalFormatting>
  <conditionalFormatting sqref="AX81">
    <cfRule type="expression" dxfId="220" priority="211">
      <formula>AND(AX81&lt;&gt;"",#REF!="",OR(COLUMN(AX81)=COLUMN(#REF!),COLUMN(AX81)=COLUMN(#REF!)))</formula>
    </cfRule>
  </conditionalFormatting>
  <conditionalFormatting sqref="BX82 AY82:BF82">
    <cfRule type="expression" dxfId="219" priority="210">
      <formula>AND(AY82&lt;&gt;"",#REF!="",OR(COLUMN(AY82)=COLUMN(#REF!),COLUMN(AY82)=COLUMN(#REF!)))</formula>
    </cfRule>
  </conditionalFormatting>
  <conditionalFormatting sqref="AX82">
    <cfRule type="expression" dxfId="218" priority="209">
      <formula>AND(AX82&lt;&gt;"",#REF!="",OR(COLUMN(AX82)=COLUMN(#REF!),COLUMN(AX82)=COLUMN(#REF!)))</formula>
    </cfRule>
  </conditionalFormatting>
  <conditionalFormatting sqref="BX83 AY83:BF83">
    <cfRule type="expression" dxfId="217" priority="208">
      <formula>AND(AY83&lt;&gt;"",#REF!="",OR(COLUMN(AY83)=COLUMN(#REF!),COLUMN(AY83)=COLUMN(#REF!)))</formula>
    </cfRule>
  </conditionalFormatting>
  <conditionalFormatting sqref="AX83">
    <cfRule type="expression" dxfId="216" priority="207">
      <formula>AND(AX83&lt;&gt;"",#REF!="",OR(COLUMN(AX83)=COLUMN(#REF!),COLUMN(AX83)=COLUMN(#REF!)))</formula>
    </cfRule>
  </conditionalFormatting>
  <conditionalFormatting sqref="BX84 AY84:BF84">
    <cfRule type="expression" dxfId="215" priority="206">
      <formula>AND(AY84&lt;&gt;"",#REF!="",OR(COLUMN(AY84)=COLUMN(#REF!),COLUMN(AY84)=COLUMN(#REF!)))</formula>
    </cfRule>
  </conditionalFormatting>
  <conditionalFormatting sqref="AX84">
    <cfRule type="expression" dxfId="214" priority="205">
      <formula>AND(AX84&lt;&gt;"",#REF!="",OR(COLUMN(AX84)=COLUMN(#REF!),COLUMN(AX84)=COLUMN(#REF!)))</formula>
    </cfRule>
  </conditionalFormatting>
  <conditionalFormatting sqref="BX85 AY85:BF85">
    <cfRule type="expression" dxfId="213" priority="204">
      <formula>AND(AY85&lt;&gt;"",#REF!="",OR(COLUMN(AY85)=COLUMN(#REF!),COLUMN(AY85)=COLUMN(#REF!)))</formula>
    </cfRule>
  </conditionalFormatting>
  <conditionalFormatting sqref="AX85">
    <cfRule type="expression" dxfId="212" priority="203">
      <formula>AND(AX85&lt;&gt;"",#REF!="",OR(COLUMN(AX85)=COLUMN(#REF!),COLUMN(AX85)=COLUMN(#REF!)))</formula>
    </cfRule>
  </conditionalFormatting>
  <conditionalFormatting sqref="BX86 AY86:BF86">
    <cfRule type="expression" dxfId="211" priority="202">
      <formula>AND(AY86&lt;&gt;"",#REF!="",OR(COLUMN(AY86)=COLUMN(#REF!),COLUMN(AY86)=COLUMN(#REF!)))</formula>
    </cfRule>
  </conditionalFormatting>
  <conditionalFormatting sqref="AX86">
    <cfRule type="expression" dxfId="210" priority="201">
      <formula>AND(AX86&lt;&gt;"",#REF!="",OR(COLUMN(AX86)=COLUMN(#REF!),COLUMN(AX86)=COLUMN(#REF!)))</formula>
    </cfRule>
  </conditionalFormatting>
  <conditionalFormatting sqref="BX87 AY87:BF87">
    <cfRule type="expression" dxfId="209" priority="200">
      <formula>AND(AY87&lt;&gt;"",#REF!="",OR(COLUMN(AY87)=COLUMN(#REF!),COLUMN(AY87)=COLUMN(#REF!)))</formula>
    </cfRule>
  </conditionalFormatting>
  <conditionalFormatting sqref="AX87">
    <cfRule type="expression" dxfId="208" priority="199">
      <formula>AND(AX87&lt;&gt;"",#REF!="",OR(COLUMN(AX87)=COLUMN(#REF!),COLUMN(AX87)=COLUMN(#REF!)))</formula>
    </cfRule>
  </conditionalFormatting>
  <conditionalFormatting sqref="BX88 AY88:BF88">
    <cfRule type="expression" dxfId="207" priority="198">
      <formula>AND(AY88&lt;&gt;"",#REF!="",OR(COLUMN(AY88)=COLUMN(#REF!),COLUMN(AY88)=COLUMN(#REF!)))</formula>
    </cfRule>
  </conditionalFormatting>
  <conditionalFormatting sqref="AX88">
    <cfRule type="expression" dxfId="206" priority="197">
      <formula>AND(AX88&lt;&gt;"",#REF!="",OR(COLUMN(AX88)=COLUMN(#REF!),COLUMN(AX88)=COLUMN(#REF!)))</formula>
    </cfRule>
  </conditionalFormatting>
  <conditionalFormatting sqref="BX89 AY89:BF89">
    <cfRule type="expression" dxfId="205" priority="196">
      <formula>AND(AY89&lt;&gt;"",#REF!="",OR(COLUMN(AY89)=COLUMN(#REF!),COLUMN(AY89)=COLUMN(#REF!)))</formula>
    </cfRule>
  </conditionalFormatting>
  <conditionalFormatting sqref="AX89">
    <cfRule type="expression" dxfId="204" priority="195">
      <formula>AND(AX89&lt;&gt;"",#REF!="",OR(COLUMN(AX89)=COLUMN(#REF!),COLUMN(AX89)=COLUMN(#REF!)))</formula>
    </cfRule>
  </conditionalFormatting>
  <conditionalFormatting sqref="BX90 AY90:BF90">
    <cfRule type="expression" dxfId="203" priority="194">
      <formula>AND(AY90&lt;&gt;"",#REF!="",OR(COLUMN(AY90)=COLUMN(#REF!),COLUMN(AY90)=COLUMN(#REF!)))</formula>
    </cfRule>
  </conditionalFormatting>
  <conditionalFormatting sqref="AX90">
    <cfRule type="expression" dxfId="202" priority="193">
      <formula>AND(AX90&lt;&gt;"",#REF!="",OR(COLUMN(AX90)=COLUMN(#REF!),COLUMN(AX90)=COLUMN(#REF!)))</formula>
    </cfRule>
  </conditionalFormatting>
  <conditionalFormatting sqref="BX91 AY91:BF91">
    <cfRule type="expression" dxfId="201" priority="192">
      <formula>AND(AY91&lt;&gt;"",#REF!="",OR(COLUMN(AY91)=COLUMN(#REF!),COLUMN(AY91)=COLUMN(#REF!)))</formula>
    </cfRule>
  </conditionalFormatting>
  <conditionalFormatting sqref="AX91">
    <cfRule type="expression" dxfId="200" priority="191">
      <formula>AND(AX91&lt;&gt;"",#REF!="",OR(COLUMN(AX91)=COLUMN(#REF!),COLUMN(AX91)=COLUMN(#REF!)))</formula>
    </cfRule>
  </conditionalFormatting>
  <conditionalFormatting sqref="BX92 AY92:BF92">
    <cfRule type="expression" dxfId="199" priority="190">
      <formula>AND(AY92&lt;&gt;"",#REF!="",OR(COLUMN(AY92)=COLUMN(#REF!),COLUMN(AY92)=COLUMN(#REF!)))</formula>
    </cfRule>
  </conditionalFormatting>
  <conditionalFormatting sqref="AX92">
    <cfRule type="expression" dxfId="198" priority="189">
      <formula>AND(AX92&lt;&gt;"",#REF!="",OR(COLUMN(AX92)=COLUMN(#REF!),COLUMN(AX92)=COLUMN(#REF!)))</formula>
    </cfRule>
  </conditionalFormatting>
  <conditionalFormatting sqref="BX93 AY93:BF93">
    <cfRule type="expression" dxfId="197" priority="188">
      <formula>AND(AY93&lt;&gt;"",#REF!="",OR(COLUMN(AY93)=COLUMN(#REF!),COLUMN(AY93)=COLUMN(#REF!)))</formula>
    </cfRule>
  </conditionalFormatting>
  <conditionalFormatting sqref="AX93">
    <cfRule type="expression" dxfId="196" priority="187">
      <formula>AND(AX93&lt;&gt;"",#REF!="",OR(COLUMN(AX93)=COLUMN(#REF!),COLUMN(AX93)=COLUMN(#REF!)))</formula>
    </cfRule>
  </conditionalFormatting>
  <conditionalFormatting sqref="BX94 AY94:BF94">
    <cfRule type="expression" dxfId="195" priority="186">
      <formula>AND(AY94&lt;&gt;"",#REF!="",OR(COLUMN(AY94)=COLUMN(#REF!),COLUMN(AY94)=COLUMN(#REF!)))</formula>
    </cfRule>
  </conditionalFormatting>
  <conditionalFormatting sqref="AX94">
    <cfRule type="expression" dxfId="194" priority="185">
      <formula>AND(AX94&lt;&gt;"",#REF!="",OR(COLUMN(AX94)=COLUMN(#REF!),COLUMN(AX94)=COLUMN(#REF!)))</formula>
    </cfRule>
  </conditionalFormatting>
  <conditionalFormatting sqref="BX95 AY95:BF95">
    <cfRule type="expression" dxfId="193" priority="184">
      <formula>AND(AY95&lt;&gt;"",#REF!="",OR(COLUMN(AY95)=COLUMN(#REF!),COLUMN(AY95)=COLUMN(#REF!)))</formula>
    </cfRule>
  </conditionalFormatting>
  <conditionalFormatting sqref="AX95">
    <cfRule type="expression" dxfId="192" priority="183">
      <formula>AND(AX95&lt;&gt;"",#REF!="",OR(COLUMN(AX95)=COLUMN(#REF!),COLUMN(AX95)=COLUMN(#REF!)))</formula>
    </cfRule>
  </conditionalFormatting>
  <conditionalFormatting sqref="BX96 AY96:BF96">
    <cfRule type="expression" dxfId="191" priority="182">
      <formula>AND(AY96&lt;&gt;"",#REF!="",OR(COLUMN(AY96)=COLUMN(#REF!),COLUMN(AY96)=COLUMN(#REF!)))</formula>
    </cfRule>
  </conditionalFormatting>
  <conditionalFormatting sqref="AX96">
    <cfRule type="expression" dxfId="190" priority="181">
      <formula>AND(AX96&lt;&gt;"",#REF!="",OR(COLUMN(AX96)=COLUMN(#REF!),COLUMN(AX96)=COLUMN(#REF!)))</formula>
    </cfRule>
  </conditionalFormatting>
  <conditionalFormatting sqref="BX97 AY97:BF97">
    <cfRule type="expression" dxfId="189" priority="180">
      <formula>AND(AY97&lt;&gt;"",#REF!="",OR(COLUMN(AY97)=COLUMN(#REF!),COLUMN(AY97)=COLUMN(#REF!)))</formula>
    </cfRule>
  </conditionalFormatting>
  <conditionalFormatting sqref="AX97">
    <cfRule type="expression" dxfId="188" priority="179">
      <formula>AND(AX97&lt;&gt;"",#REF!="",OR(COLUMN(AX97)=COLUMN(#REF!),COLUMN(AX97)=COLUMN(#REF!)))</formula>
    </cfRule>
  </conditionalFormatting>
  <conditionalFormatting sqref="BX98 AY98:BF98">
    <cfRule type="expression" dxfId="187" priority="178">
      <formula>AND(AY98&lt;&gt;"",#REF!="",OR(COLUMN(AY98)=COLUMN(#REF!),COLUMN(AY98)=COLUMN(#REF!)))</formula>
    </cfRule>
  </conditionalFormatting>
  <conditionalFormatting sqref="AX98">
    <cfRule type="expression" dxfId="186" priority="177">
      <formula>AND(AX98&lt;&gt;"",#REF!="",OR(COLUMN(AX98)=COLUMN(#REF!),COLUMN(AX98)=COLUMN(#REF!)))</formula>
    </cfRule>
  </conditionalFormatting>
  <conditionalFormatting sqref="BX99 AY99:BF99">
    <cfRule type="expression" dxfId="185" priority="176">
      <formula>AND(AY99&lt;&gt;"",#REF!="",OR(COLUMN(AY99)=COLUMN(#REF!),COLUMN(AY99)=COLUMN(#REF!)))</formula>
    </cfRule>
  </conditionalFormatting>
  <conditionalFormatting sqref="AX99">
    <cfRule type="expression" dxfId="184" priority="175">
      <formula>AND(AX99&lt;&gt;"",#REF!="",OR(COLUMN(AX99)=COLUMN(#REF!),COLUMN(AX99)=COLUMN(#REF!)))</formula>
    </cfRule>
  </conditionalFormatting>
  <conditionalFormatting sqref="BX100 AY100:BF100">
    <cfRule type="expression" dxfId="183" priority="174">
      <formula>AND(AY100&lt;&gt;"",#REF!="",OR(COLUMN(AY100)=COLUMN(#REF!),COLUMN(AY100)=COLUMN(#REF!)))</formula>
    </cfRule>
  </conditionalFormatting>
  <conditionalFormatting sqref="AX100">
    <cfRule type="expression" dxfId="182" priority="173">
      <formula>AND(AX100&lt;&gt;"",#REF!="",OR(COLUMN(AX100)=COLUMN(#REF!),COLUMN(AX100)=COLUMN(#REF!)))</formula>
    </cfRule>
  </conditionalFormatting>
  <conditionalFormatting sqref="BX101 AY101:BF101">
    <cfRule type="expression" dxfId="181" priority="172">
      <formula>AND(AY101&lt;&gt;"",#REF!="",OR(COLUMN(AY101)=COLUMN(#REF!),COLUMN(AY101)=COLUMN(#REF!)))</formula>
    </cfRule>
  </conditionalFormatting>
  <conditionalFormatting sqref="AX101">
    <cfRule type="expression" dxfId="180" priority="171">
      <formula>AND(AX101&lt;&gt;"",#REF!="",OR(COLUMN(AX101)=COLUMN(#REF!),COLUMN(AX101)=COLUMN(#REF!)))</formula>
    </cfRule>
  </conditionalFormatting>
  <conditionalFormatting sqref="BX102 AY102:BF102">
    <cfRule type="expression" dxfId="179" priority="170">
      <formula>AND(AY102&lt;&gt;"",#REF!="",OR(COLUMN(AY102)=COLUMN(#REF!),COLUMN(AY102)=COLUMN(#REF!)))</formula>
    </cfRule>
  </conditionalFormatting>
  <conditionalFormatting sqref="AX102">
    <cfRule type="expression" dxfId="178" priority="169">
      <formula>AND(AX102&lt;&gt;"",#REF!="",OR(COLUMN(AX102)=COLUMN(#REF!),COLUMN(AX102)=COLUMN(#REF!)))</formula>
    </cfRule>
  </conditionalFormatting>
  <conditionalFormatting sqref="BX103 AY103:BF103">
    <cfRule type="expression" dxfId="177" priority="168">
      <formula>AND(AY103&lt;&gt;"",#REF!="",OR(COLUMN(AY103)=COLUMN(#REF!),COLUMN(AY103)=COLUMN(#REF!)))</formula>
    </cfRule>
  </conditionalFormatting>
  <conditionalFormatting sqref="AX103">
    <cfRule type="expression" dxfId="176" priority="167">
      <formula>AND(AX103&lt;&gt;"",#REF!="",OR(COLUMN(AX103)=COLUMN(#REF!),COLUMN(AX103)=COLUMN(#REF!)))</formula>
    </cfRule>
  </conditionalFormatting>
  <conditionalFormatting sqref="BX104 AY104:BF104">
    <cfRule type="expression" dxfId="175" priority="166">
      <formula>AND(AY104&lt;&gt;"",#REF!="",OR(COLUMN(AY104)=COLUMN(#REF!),COLUMN(AY104)=COLUMN(#REF!)))</formula>
    </cfRule>
  </conditionalFormatting>
  <conditionalFormatting sqref="AX104">
    <cfRule type="expression" dxfId="174" priority="165">
      <formula>AND(AX104&lt;&gt;"",#REF!="",OR(COLUMN(AX104)=COLUMN(#REF!),COLUMN(AX104)=COLUMN(#REF!)))</formula>
    </cfRule>
  </conditionalFormatting>
  <conditionalFormatting sqref="BX105 AY105:BF105">
    <cfRule type="expression" dxfId="173" priority="164">
      <formula>AND(AY105&lt;&gt;"",#REF!="",OR(COLUMN(AY105)=COLUMN(#REF!),COLUMN(AY105)=COLUMN(#REF!)))</formula>
    </cfRule>
  </conditionalFormatting>
  <conditionalFormatting sqref="AX105">
    <cfRule type="expression" dxfId="172" priority="163">
      <formula>AND(AX105&lt;&gt;"",#REF!="",OR(COLUMN(AX105)=COLUMN(#REF!),COLUMN(AX105)=COLUMN(#REF!)))</formula>
    </cfRule>
  </conditionalFormatting>
  <conditionalFormatting sqref="BX106 AY106:BF106">
    <cfRule type="expression" dxfId="171" priority="162">
      <formula>AND(AY106&lt;&gt;"",#REF!="",OR(COLUMN(AY106)=COLUMN(#REF!),COLUMN(AY106)=COLUMN(#REF!)))</formula>
    </cfRule>
  </conditionalFormatting>
  <conditionalFormatting sqref="AX106">
    <cfRule type="expression" dxfId="170" priority="161">
      <formula>AND(AX106&lt;&gt;"",#REF!="",OR(COLUMN(AX106)=COLUMN(#REF!),COLUMN(AX106)=COLUMN(#REF!)))</formula>
    </cfRule>
  </conditionalFormatting>
  <conditionalFormatting sqref="BX107 AY107:BF107">
    <cfRule type="expression" dxfId="169" priority="160">
      <formula>AND(AY107&lt;&gt;"",#REF!="",OR(COLUMN(AY107)=COLUMN(#REF!),COLUMN(AY107)=COLUMN(#REF!)))</formula>
    </cfRule>
  </conditionalFormatting>
  <conditionalFormatting sqref="AX107">
    <cfRule type="expression" dxfId="168" priority="159">
      <formula>AND(AX107&lt;&gt;"",#REF!="",OR(COLUMN(AX107)=COLUMN(#REF!),COLUMN(AX107)=COLUMN(#REF!)))</formula>
    </cfRule>
  </conditionalFormatting>
  <conditionalFormatting sqref="BX108 AY108:BF108">
    <cfRule type="expression" dxfId="167" priority="158">
      <formula>AND(AY108&lt;&gt;"",#REF!="",OR(COLUMN(AY108)=COLUMN(#REF!),COLUMN(AY108)=COLUMN(#REF!)))</formula>
    </cfRule>
  </conditionalFormatting>
  <conditionalFormatting sqref="AX108">
    <cfRule type="expression" dxfId="166" priority="157">
      <formula>AND(AX108&lt;&gt;"",#REF!="",OR(COLUMN(AX108)=COLUMN(#REF!),COLUMN(AX108)=COLUMN(#REF!)))</formula>
    </cfRule>
  </conditionalFormatting>
  <conditionalFormatting sqref="BX109 AY109:BF109">
    <cfRule type="expression" dxfId="165" priority="156">
      <formula>AND(AY109&lt;&gt;"",#REF!="",OR(COLUMN(AY109)=COLUMN(#REF!),COLUMN(AY109)=COLUMN(#REF!)))</formula>
    </cfRule>
  </conditionalFormatting>
  <conditionalFormatting sqref="AX109">
    <cfRule type="expression" dxfId="164" priority="155">
      <formula>AND(AX109&lt;&gt;"",#REF!="",OR(COLUMN(AX109)=COLUMN(#REF!),COLUMN(AX109)=COLUMN(#REF!)))</formula>
    </cfRule>
  </conditionalFormatting>
  <conditionalFormatting sqref="BX110 AY110:BF110">
    <cfRule type="expression" dxfId="163" priority="154">
      <formula>AND(AY110&lt;&gt;"",#REF!="",OR(COLUMN(AY110)=COLUMN(#REF!),COLUMN(AY110)=COLUMN(#REF!)))</formula>
    </cfRule>
  </conditionalFormatting>
  <conditionalFormatting sqref="AX110">
    <cfRule type="expression" dxfId="162" priority="153">
      <formula>AND(AX110&lt;&gt;"",#REF!="",OR(COLUMN(AX110)=COLUMN(#REF!),COLUMN(AX110)=COLUMN(#REF!)))</formula>
    </cfRule>
  </conditionalFormatting>
  <conditionalFormatting sqref="BX111 AY111:BF111">
    <cfRule type="expression" dxfId="161" priority="152">
      <formula>AND(AY111&lt;&gt;"",#REF!="",OR(COLUMN(AY111)=COLUMN(#REF!),COLUMN(AY111)=COLUMN(#REF!)))</formula>
    </cfRule>
  </conditionalFormatting>
  <conditionalFormatting sqref="AX111">
    <cfRule type="expression" dxfId="160" priority="151">
      <formula>AND(AX111&lt;&gt;"",#REF!="",OR(COLUMN(AX111)=COLUMN(#REF!),COLUMN(AX111)=COLUMN(#REF!)))</formula>
    </cfRule>
  </conditionalFormatting>
  <conditionalFormatting sqref="BX112 AY112:BF112">
    <cfRule type="expression" dxfId="159" priority="150">
      <formula>AND(AY112&lt;&gt;"",#REF!="",OR(COLUMN(AY112)=COLUMN(#REF!),COLUMN(AY112)=COLUMN(#REF!)))</formula>
    </cfRule>
  </conditionalFormatting>
  <conditionalFormatting sqref="AX112">
    <cfRule type="expression" dxfId="158" priority="149">
      <formula>AND(AX112&lt;&gt;"",#REF!="",OR(COLUMN(AX112)=COLUMN(#REF!),COLUMN(AX112)=COLUMN(#REF!)))</formula>
    </cfRule>
  </conditionalFormatting>
  <conditionalFormatting sqref="BX113 AY113:BF113">
    <cfRule type="expression" dxfId="157" priority="148">
      <formula>AND(AY113&lt;&gt;"",#REF!="",OR(COLUMN(AY113)=COLUMN(#REF!),COLUMN(AY113)=COLUMN(#REF!)))</formula>
    </cfRule>
  </conditionalFormatting>
  <conditionalFormatting sqref="AX113">
    <cfRule type="expression" dxfId="156" priority="147">
      <formula>AND(AX113&lt;&gt;"",#REF!="",OR(COLUMN(AX113)=COLUMN(#REF!),COLUMN(AX113)=COLUMN(#REF!)))</formula>
    </cfRule>
  </conditionalFormatting>
  <conditionalFormatting sqref="BX114 AY114:BF114">
    <cfRule type="expression" dxfId="155" priority="146">
      <formula>AND(AY114&lt;&gt;"",#REF!="",OR(COLUMN(AY114)=COLUMN(#REF!),COLUMN(AY114)=COLUMN(#REF!)))</formula>
    </cfRule>
  </conditionalFormatting>
  <conditionalFormatting sqref="AX114">
    <cfRule type="expression" dxfId="154" priority="145">
      <formula>AND(AX114&lt;&gt;"",#REF!="",OR(COLUMN(AX114)=COLUMN(#REF!),COLUMN(AX114)=COLUMN(#REF!)))</formula>
    </cfRule>
  </conditionalFormatting>
  <conditionalFormatting sqref="BX115 AY115:BF115">
    <cfRule type="expression" dxfId="153" priority="144">
      <formula>AND(AY115&lt;&gt;"",#REF!="",OR(COLUMN(AY115)=COLUMN(#REF!),COLUMN(AY115)=COLUMN(#REF!)))</formula>
    </cfRule>
  </conditionalFormatting>
  <conditionalFormatting sqref="AX115">
    <cfRule type="expression" dxfId="152" priority="143">
      <formula>AND(AX115&lt;&gt;"",#REF!="",OR(COLUMN(AX115)=COLUMN(#REF!),COLUMN(AX115)=COLUMN(#REF!)))</formula>
    </cfRule>
  </conditionalFormatting>
  <conditionalFormatting sqref="BX116 AY116:BF116">
    <cfRule type="expression" dxfId="151" priority="142">
      <formula>AND(AY116&lt;&gt;"",#REF!="",OR(COLUMN(AY116)=COLUMN(#REF!),COLUMN(AY116)=COLUMN(#REF!)))</formula>
    </cfRule>
  </conditionalFormatting>
  <conditionalFormatting sqref="AX116">
    <cfRule type="expression" dxfId="150" priority="141">
      <formula>AND(AX116&lt;&gt;"",#REF!="",OR(COLUMN(AX116)=COLUMN(#REF!),COLUMN(AX116)=COLUMN(#REF!)))</formula>
    </cfRule>
  </conditionalFormatting>
  <conditionalFormatting sqref="BX117 AY117:BF117">
    <cfRule type="expression" dxfId="149" priority="140">
      <formula>AND(AY117&lt;&gt;"",#REF!="",OR(COLUMN(AY117)=COLUMN(#REF!),COLUMN(AY117)=COLUMN(#REF!)))</formula>
    </cfRule>
  </conditionalFormatting>
  <conditionalFormatting sqref="AX117">
    <cfRule type="expression" dxfId="148" priority="139">
      <formula>AND(AX117&lt;&gt;"",#REF!="",OR(COLUMN(AX117)=COLUMN(#REF!),COLUMN(AX117)=COLUMN(#REF!)))</formula>
    </cfRule>
  </conditionalFormatting>
  <conditionalFormatting sqref="BX118 AY118:BF118">
    <cfRule type="expression" dxfId="147" priority="138">
      <formula>AND(AY118&lt;&gt;"",#REF!="",OR(COLUMN(AY118)=COLUMN(#REF!),COLUMN(AY118)=COLUMN(#REF!)))</formula>
    </cfRule>
  </conditionalFormatting>
  <conditionalFormatting sqref="AX118">
    <cfRule type="expression" dxfId="146" priority="137">
      <formula>AND(AX118&lt;&gt;"",#REF!="",OR(COLUMN(AX118)=COLUMN(#REF!),COLUMN(AX118)=COLUMN(#REF!)))</formula>
    </cfRule>
  </conditionalFormatting>
  <conditionalFormatting sqref="BX119 AY119:BF119">
    <cfRule type="expression" dxfId="145" priority="136">
      <formula>AND(AY119&lt;&gt;"",#REF!="",OR(COLUMN(AY119)=COLUMN(#REF!),COLUMN(AY119)=COLUMN(#REF!)))</formula>
    </cfRule>
  </conditionalFormatting>
  <conditionalFormatting sqref="AX119">
    <cfRule type="expression" dxfId="144" priority="135">
      <formula>AND(AX119&lt;&gt;"",#REF!="",OR(COLUMN(AX119)=COLUMN(#REF!),COLUMN(AX119)=COLUMN(#REF!)))</formula>
    </cfRule>
  </conditionalFormatting>
  <conditionalFormatting sqref="BX120 AY120:BF120">
    <cfRule type="expression" dxfId="143" priority="134">
      <formula>AND(AY120&lt;&gt;"",#REF!="",OR(COLUMN(AY120)=COLUMN(#REF!),COLUMN(AY120)=COLUMN(#REF!)))</formula>
    </cfRule>
  </conditionalFormatting>
  <conditionalFormatting sqref="AX120">
    <cfRule type="expression" dxfId="142" priority="133">
      <formula>AND(AX120&lt;&gt;"",#REF!="",OR(COLUMN(AX120)=COLUMN(#REF!),COLUMN(AX120)=COLUMN(#REF!)))</formula>
    </cfRule>
  </conditionalFormatting>
  <conditionalFormatting sqref="BX121 AY121:BF121">
    <cfRule type="expression" dxfId="141" priority="132">
      <formula>AND(AY121&lt;&gt;"",#REF!="",OR(COLUMN(AY121)=COLUMN(#REF!),COLUMN(AY121)=COLUMN(#REF!)))</formula>
    </cfRule>
  </conditionalFormatting>
  <conditionalFormatting sqref="AX121">
    <cfRule type="expression" dxfId="140" priority="131">
      <formula>AND(AX121&lt;&gt;"",#REF!="",OR(COLUMN(AX121)=COLUMN(#REF!),COLUMN(AX121)=COLUMN(#REF!)))</formula>
    </cfRule>
  </conditionalFormatting>
  <conditionalFormatting sqref="BX122 AY122:BF122">
    <cfRule type="expression" dxfId="139" priority="130">
      <formula>AND(AY122&lt;&gt;"",#REF!="",OR(COLUMN(AY122)=COLUMN(#REF!),COLUMN(AY122)=COLUMN(#REF!)))</formula>
    </cfRule>
  </conditionalFormatting>
  <conditionalFormatting sqref="AX122">
    <cfRule type="expression" dxfId="138" priority="129">
      <formula>AND(AX122&lt;&gt;"",#REF!="",OR(COLUMN(AX122)=COLUMN(#REF!),COLUMN(AX122)=COLUMN(#REF!)))</formula>
    </cfRule>
  </conditionalFormatting>
  <conditionalFormatting sqref="BX123 AY123:BF123">
    <cfRule type="expression" dxfId="137" priority="128">
      <formula>AND(AY123&lt;&gt;"",#REF!="",OR(COLUMN(AY123)=COLUMN(#REF!),COLUMN(AY123)=COLUMN(#REF!)))</formula>
    </cfRule>
  </conditionalFormatting>
  <conditionalFormatting sqref="AX123">
    <cfRule type="expression" dxfId="136" priority="127">
      <formula>AND(AX123&lt;&gt;"",#REF!="",OR(COLUMN(AX123)=COLUMN(#REF!),COLUMN(AX123)=COLUMN(#REF!)))</formula>
    </cfRule>
  </conditionalFormatting>
  <conditionalFormatting sqref="BX124 AY124:BF124">
    <cfRule type="expression" dxfId="135" priority="126">
      <formula>AND(AY124&lt;&gt;"",#REF!="",OR(COLUMN(AY124)=COLUMN(#REF!),COLUMN(AY124)=COLUMN(#REF!)))</formula>
    </cfRule>
  </conditionalFormatting>
  <conditionalFormatting sqref="AX124">
    <cfRule type="expression" dxfId="134" priority="125">
      <formula>AND(AX124&lt;&gt;"",#REF!="",OR(COLUMN(AX124)=COLUMN(#REF!),COLUMN(AX124)=COLUMN(#REF!)))</formula>
    </cfRule>
  </conditionalFormatting>
  <conditionalFormatting sqref="BX125 AY125:BF125">
    <cfRule type="expression" dxfId="133" priority="124">
      <formula>AND(AY125&lt;&gt;"",#REF!="",OR(COLUMN(AY125)=COLUMN(#REF!),COLUMN(AY125)=COLUMN(#REF!)))</formula>
    </cfRule>
  </conditionalFormatting>
  <conditionalFormatting sqref="AX125">
    <cfRule type="expression" dxfId="132" priority="123">
      <formula>AND(AX125&lt;&gt;"",#REF!="",OR(COLUMN(AX125)=COLUMN(#REF!),COLUMN(AX125)=COLUMN(#REF!)))</formula>
    </cfRule>
  </conditionalFormatting>
  <conditionalFormatting sqref="BX126 AY126:BF126">
    <cfRule type="expression" dxfId="131" priority="122">
      <formula>AND(AY126&lt;&gt;"",#REF!="",OR(COLUMN(AY126)=COLUMN(#REF!),COLUMN(AY126)=COLUMN(#REF!)))</formula>
    </cfRule>
  </conditionalFormatting>
  <conditionalFormatting sqref="AX126">
    <cfRule type="expression" dxfId="130" priority="121">
      <formula>AND(AX126&lt;&gt;"",#REF!="",OR(COLUMN(AX126)=COLUMN(#REF!),COLUMN(AX126)=COLUMN(#REF!)))</formula>
    </cfRule>
  </conditionalFormatting>
  <conditionalFormatting sqref="BX127 AY127:BF127">
    <cfRule type="expression" dxfId="129" priority="120">
      <formula>AND(AY127&lt;&gt;"",#REF!="",OR(COLUMN(AY127)=COLUMN(#REF!),COLUMN(AY127)=COLUMN(#REF!)))</formula>
    </cfRule>
  </conditionalFormatting>
  <conditionalFormatting sqref="AX127">
    <cfRule type="expression" dxfId="128" priority="119">
      <formula>AND(AX127&lt;&gt;"",#REF!="",OR(COLUMN(AX127)=COLUMN(#REF!),COLUMN(AX127)=COLUMN(#REF!)))</formula>
    </cfRule>
  </conditionalFormatting>
  <conditionalFormatting sqref="BX128 AY128:BF128">
    <cfRule type="expression" dxfId="127" priority="118">
      <formula>AND(AY128&lt;&gt;"",#REF!="",OR(COLUMN(AY128)=COLUMN(#REF!),COLUMN(AY128)=COLUMN(#REF!)))</formula>
    </cfRule>
  </conditionalFormatting>
  <conditionalFormatting sqref="AX128">
    <cfRule type="expression" dxfId="126" priority="117">
      <formula>AND(AX128&lt;&gt;"",#REF!="",OR(COLUMN(AX128)=COLUMN(#REF!),COLUMN(AX128)=COLUMN(#REF!)))</formula>
    </cfRule>
  </conditionalFormatting>
  <conditionalFormatting sqref="BX129 AY129:BF129">
    <cfRule type="expression" dxfId="125" priority="116">
      <formula>AND(AY129&lt;&gt;"",#REF!="",OR(COLUMN(AY129)=COLUMN(#REF!),COLUMN(AY129)=COLUMN(#REF!)))</formula>
    </cfRule>
  </conditionalFormatting>
  <conditionalFormatting sqref="AX129">
    <cfRule type="expression" dxfId="124" priority="115">
      <formula>AND(AX129&lt;&gt;"",#REF!="",OR(COLUMN(AX129)=COLUMN(#REF!),COLUMN(AX129)=COLUMN(#REF!)))</formula>
    </cfRule>
  </conditionalFormatting>
  <conditionalFormatting sqref="BX130 AY130:BF130">
    <cfRule type="expression" dxfId="123" priority="114">
      <formula>AND(AY130&lt;&gt;"",#REF!="",OR(COLUMN(AY130)=COLUMN(#REF!),COLUMN(AY130)=COLUMN(#REF!)))</formula>
    </cfRule>
  </conditionalFormatting>
  <conditionalFormatting sqref="AX130">
    <cfRule type="expression" dxfId="122" priority="113">
      <formula>AND(AX130&lt;&gt;"",#REF!="",OR(COLUMN(AX130)=COLUMN(#REF!),COLUMN(AX130)=COLUMN(#REF!)))</formula>
    </cfRule>
  </conditionalFormatting>
  <conditionalFormatting sqref="BX131 AY131:BF131">
    <cfRule type="expression" dxfId="121" priority="112">
      <formula>AND(AY131&lt;&gt;"",#REF!="",OR(COLUMN(AY131)=COLUMN(#REF!),COLUMN(AY131)=COLUMN(#REF!)))</formula>
    </cfRule>
  </conditionalFormatting>
  <conditionalFormatting sqref="AX131">
    <cfRule type="expression" dxfId="120" priority="111">
      <formula>AND(AX131&lt;&gt;"",#REF!="",OR(COLUMN(AX131)=COLUMN(#REF!),COLUMN(AX131)=COLUMN(#REF!)))</formula>
    </cfRule>
  </conditionalFormatting>
  <conditionalFormatting sqref="BX132 AY132:BF132">
    <cfRule type="expression" dxfId="119" priority="110">
      <formula>AND(AY132&lt;&gt;"",#REF!="",OR(COLUMN(AY132)=COLUMN(#REF!),COLUMN(AY132)=COLUMN(#REF!)))</formula>
    </cfRule>
  </conditionalFormatting>
  <conditionalFormatting sqref="AX132">
    <cfRule type="expression" dxfId="118" priority="109">
      <formula>AND(AX132&lt;&gt;"",#REF!="",OR(COLUMN(AX132)=COLUMN(#REF!),COLUMN(AX132)=COLUMN(#REF!)))</formula>
    </cfRule>
  </conditionalFormatting>
  <conditionalFormatting sqref="BX133 AY133:BF133">
    <cfRule type="expression" dxfId="117" priority="108">
      <formula>AND(AY133&lt;&gt;"",#REF!="",OR(COLUMN(AY133)=COLUMN(#REF!),COLUMN(AY133)=COLUMN(#REF!)))</formula>
    </cfRule>
  </conditionalFormatting>
  <conditionalFormatting sqref="AX133">
    <cfRule type="expression" dxfId="116" priority="107">
      <formula>AND(AX133&lt;&gt;"",#REF!="",OR(COLUMN(AX133)=COLUMN(#REF!),COLUMN(AX133)=COLUMN(#REF!)))</formula>
    </cfRule>
  </conditionalFormatting>
  <conditionalFormatting sqref="BX134 AY134:BF134">
    <cfRule type="expression" dxfId="115" priority="106">
      <formula>AND(AY134&lt;&gt;"",#REF!="",OR(COLUMN(AY134)=COLUMN(#REF!),COLUMN(AY134)=COLUMN(#REF!)))</formula>
    </cfRule>
  </conditionalFormatting>
  <conditionalFormatting sqref="AX134">
    <cfRule type="expression" dxfId="114" priority="105">
      <formula>AND(AX134&lt;&gt;"",#REF!="",OR(COLUMN(AX134)=COLUMN(#REF!),COLUMN(AX134)=COLUMN(#REF!)))</formula>
    </cfRule>
  </conditionalFormatting>
  <conditionalFormatting sqref="BX135 AY135:BF135">
    <cfRule type="expression" dxfId="113" priority="104">
      <formula>AND(AY135&lt;&gt;"",#REF!="",OR(COLUMN(AY135)=COLUMN(#REF!),COLUMN(AY135)=COLUMN(#REF!)))</formula>
    </cfRule>
  </conditionalFormatting>
  <conditionalFormatting sqref="AX135">
    <cfRule type="expression" dxfId="112" priority="103">
      <formula>AND(AX135&lt;&gt;"",#REF!="",OR(COLUMN(AX135)=COLUMN(#REF!),COLUMN(AX135)=COLUMN(#REF!)))</formula>
    </cfRule>
  </conditionalFormatting>
  <conditionalFormatting sqref="BX136 AY136:BF136">
    <cfRule type="expression" dxfId="111" priority="102">
      <formula>AND(AY136&lt;&gt;"",#REF!="",OR(COLUMN(AY136)=COLUMN(#REF!),COLUMN(AY136)=COLUMN(#REF!)))</formula>
    </cfRule>
  </conditionalFormatting>
  <conditionalFormatting sqref="AX136">
    <cfRule type="expression" dxfId="110" priority="101">
      <formula>AND(AX136&lt;&gt;"",#REF!="",OR(COLUMN(AX136)=COLUMN(#REF!),COLUMN(AX136)=COLUMN(#REF!)))</formula>
    </cfRule>
  </conditionalFormatting>
  <conditionalFormatting sqref="BX137 AY137:BF137">
    <cfRule type="expression" dxfId="109" priority="100">
      <formula>AND(AY137&lt;&gt;"",#REF!="",OR(COLUMN(AY137)=COLUMN(#REF!),COLUMN(AY137)=COLUMN(#REF!)))</formula>
    </cfRule>
  </conditionalFormatting>
  <conditionalFormatting sqref="AX137">
    <cfRule type="expression" dxfId="108" priority="99">
      <formula>AND(AX137&lt;&gt;"",#REF!="",OR(COLUMN(AX137)=COLUMN(#REF!),COLUMN(AX137)=COLUMN(#REF!)))</formula>
    </cfRule>
  </conditionalFormatting>
  <conditionalFormatting sqref="BX138 AY138:BF138">
    <cfRule type="expression" dxfId="107" priority="98">
      <formula>AND(AY138&lt;&gt;"",#REF!="",OR(COLUMN(AY138)=COLUMN(#REF!),COLUMN(AY138)=COLUMN(#REF!)))</formula>
    </cfRule>
  </conditionalFormatting>
  <conditionalFormatting sqref="AX138">
    <cfRule type="expression" dxfId="106" priority="97">
      <formula>AND(AX138&lt;&gt;"",#REF!="",OR(COLUMN(AX138)=COLUMN(#REF!),COLUMN(AX138)=COLUMN(#REF!)))</formula>
    </cfRule>
  </conditionalFormatting>
  <conditionalFormatting sqref="BX139 AY139:BF139">
    <cfRule type="expression" dxfId="105" priority="96">
      <formula>AND(AY139&lt;&gt;"",#REF!="",OR(COLUMN(AY139)=COLUMN(#REF!),COLUMN(AY139)=COLUMN(#REF!)))</formula>
    </cfRule>
  </conditionalFormatting>
  <conditionalFormatting sqref="AX139">
    <cfRule type="expression" dxfId="104" priority="95">
      <formula>AND(AX139&lt;&gt;"",#REF!="",OR(COLUMN(AX139)=COLUMN(#REF!),COLUMN(AX139)=COLUMN(#REF!)))</formula>
    </cfRule>
  </conditionalFormatting>
  <conditionalFormatting sqref="BX140 AY140:BF140">
    <cfRule type="expression" dxfId="103" priority="94">
      <formula>AND(AY140&lt;&gt;"",#REF!="",OR(COLUMN(AY140)=COLUMN(#REF!),COLUMN(AY140)=COLUMN(#REF!)))</formula>
    </cfRule>
  </conditionalFormatting>
  <conditionalFormatting sqref="AX140">
    <cfRule type="expression" dxfId="102" priority="93">
      <formula>AND(AX140&lt;&gt;"",#REF!="",OR(COLUMN(AX140)=COLUMN(#REF!),COLUMN(AX140)=COLUMN(#REF!)))</formula>
    </cfRule>
  </conditionalFormatting>
  <conditionalFormatting sqref="BX141 AY141:BF141">
    <cfRule type="expression" dxfId="101" priority="92">
      <formula>AND(AY141&lt;&gt;"",#REF!="",OR(COLUMN(AY141)=COLUMN(#REF!),COLUMN(AY141)=COLUMN(#REF!)))</formula>
    </cfRule>
  </conditionalFormatting>
  <conditionalFormatting sqref="AX141">
    <cfRule type="expression" dxfId="100" priority="91">
      <formula>AND(AX141&lt;&gt;"",#REF!="",OR(COLUMN(AX141)=COLUMN(#REF!),COLUMN(AX141)=COLUMN(#REF!)))</formula>
    </cfRule>
  </conditionalFormatting>
  <conditionalFormatting sqref="BX142 AY142:BF142">
    <cfRule type="expression" dxfId="99" priority="90">
      <formula>AND(AY142&lt;&gt;"",#REF!="",OR(COLUMN(AY142)=COLUMN(#REF!),COLUMN(AY142)=COLUMN(#REF!)))</formula>
    </cfRule>
  </conditionalFormatting>
  <conditionalFormatting sqref="AX142">
    <cfRule type="expression" dxfId="98" priority="89">
      <formula>AND(AX142&lt;&gt;"",#REF!="",OR(COLUMN(AX142)=COLUMN(#REF!),COLUMN(AX142)=COLUMN(#REF!)))</formula>
    </cfRule>
  </conditionalFormatting>
  <conditionalFormatting sqref="BX143 AY143:BF143">
    <cfRule type="expression" dxfId="97" priority="88">
      <formula>AND(AY143&lt;&gt;"",#REF!="",OR(COLUMN(AY143)=COLUMN(#REF!),COLUMN(AY143)=COLUMN(#REF!)))</formula>
    </cfRule>
  </conditionalFormatting>
  <conditionalFormatting sqref="AX143">
    <cfRule type="expression" dxfId="96" priority="87">
      <formula>AND(AX143&lt;&gt;"",#REF!="",OR(COLUMN(AX143)=COLUMN(#REF!),COLUMN(AX143)=COLUMN(#REF!)))</formula>
    </cfRule>
  </conditionalFormatting>
  <conditionalFormatting sqref="BX144 AY144:BF144">
    <cfRule type="expression" dxfId="95" priority="86">
      <formula>AND(AY144&lt;&gt;"",#REF!="",OR(COLUMN(AY144)=COLUMN(#REF!),COLUMN(AY144)=COLUMN(#REF!)))</formula>
    </cfRule>
  </conditionalFormatting>
  <conditionalFormatting sqref="AX144">
    <cfRule type="expression" dxfId="94" priority="85">
      <formula>AND(AX144&lt;&gt;"",#REF!="",OR(COLUMN(AX144)=COLUMN(#REF!),COLUMN(AX144)=COLUMN(#REF!)))</formula>
    </cfRule>
  </conditionalFormatting>
  <conditionalFormatting sqref="BX145 AY145:BF145">
    <cfRule type="expression" dxfId="93" priority="84">
      <formula>AND(AY145&lt;&gt;"",#REF!="",OR(COLUMN(AY145)=COLUMN(#REF!),COLUMN(AY145)=COLUMN(#REF!)))</formula>
    </cfRule>
  </conditionalFormatting>
  <conditionalFormatting sqref="AX145">
    <cfRule type="expression" dxfId="92" priority="83">
      <formula>AND(AX145&lt;&gt;"",#REF!="",OR(COLUMN(AX145)=COLUMN(#REF!),COLUMN(AX145)=COLUMN(#REF!)))</formula>
    </cfRule>
  </conditionalFormatting>
  <conditionalFormatting sqref="BX146 AY146:BF146">
    <cfRule type="expression" dxfId="91" priority="82">
      <formula>AND(AY146&lt;&gt;"",#REF!="",OR(COLUMN(AY146)=COLUMN(#REF!),COLUMN(AY146)=COLUMN(#REF!)))</formula>
    </cfRule>
  </conditionalFormatting>
  <conditionalFormatting sqref="AX146">
    <cfRule type="expression" dxfId="90" priority="81">
      <formula>AND(AX146&lt;&gt;"",#REF!="",OR(COLUMN(AX146)=COLUMN(#REF!),COLUMN(AX146)=COLUMN(#REF!)))</formula>
    </cfRule>
  </conditionalFormatting>
  <conditionalFormatting sqref="BX147 AY147:BF147">
    <cfRule type="expression" dxfId="89" priority="80">
      <formula>AND(AY147&lt;&gt;"",#REF!="",OR(COLUMN(AY147)=COLUMN(#REF!),COLUMN(AY147)=COLUMN(#REF!)))</formula>
    </cfRule>
  </conditionalFormatting>
  <conditionalFormatting sqref="AX147">
    <cfRule type="expression" dxfId="88" priority="79">
      <formula>AND(AX147&lt;&gt;"",#REF!="",OR(COLUMN(AX147)=COLUMN(#REF!),COLUMN(AX147)=COLUMN(#REF!)))</formula>
    </cfRule>
  </conditionalFormatting>
  <conditionalFormatting sqref="BX148 AY148:BF148">
    <cfRule type="expression" dxfId="87" priority="78">
      <formula>AND(AY148&lt;&gt;"",#REF!="",OR(COLUMN(AY148)=COLUMN(#REF!),COLUMN(AY148)=COLUMN(#REF!)))</formula>
    </cfRule>
  </conditionalFormatting>
  <conditionalFormatting sqref="AX148">
    <cfRule type="expression" dxfId="86" priority="77">
      <formula>AND(AX148&lt;&gt;"",#REF!="",OR(COLUMN(AX148)=COLUMN(#REF!),COLUMN(AX148)=COLUMN(#REF!)))</formula>
    </cfRule>
  </conditionalFormatting>
  <conditionalFormatting sqref="BX149 AY149:BF149">
    <cfRule type="expression" dxfId="85" priority="76">
      <formula>AND(AY149&lt;&gt;"",#REF!="",OR(COLUMN(AY149)=COLUMN(#REF!),COLUMN(AY149)=COLUMN(#REF!)))</formula>
    </cfRule>
  </conditionalFormatting>
  <conditionalFormatting sqref="AX149">
    <cfRule type="expression" dxfId="84" priority="75">
      <formula>AND(AX149&lt;&gt;"",#REF!="",OR(COLUMN(AX149)=COLUMN(#REF!),COLUMN(AX149)=COLUMN(#REF!)))</formula>
    </cfRule>
  </conditionalFormatting>
  <conditionalFormatting sqref="BX150 AY150:BF150">
    <cfRule type="expression" dxfId="83" priority="74">
      <formula>AND(AY150&lt;&gt;"",#REF!="",OR(COLUMN(AY150)=COLUMN(#REF!),COLUMN(AY150)=COLUMN(#REF!)))</formula>
    </cfRule>
  </conditionalFormatting>
  <conditionalFormatting sqref="AX150">
    <cfRule type="expression" dxfId="82" priority="73">
      <formula>AND(AX150&lt;&gt;"",#REF!="",OR(COLUMN(AX150)=COLUMN(#REF!),COLUMN(AX150)=COLUMN(#REF!)))</formula>
    </cfRule>
  </conditionalFormatting>
  <conditionalFormatting sqref="BX151 AY151:BF151">
    <cfRule type="expression" dxfId="81" priority="72">
      <formula>AND(AY151&lt;&gt;"",#REF!="",OR(COLUMN(AY151)=COLUMN(#REF!),COLUMN(AY151)=COLUMN(#REF!)))</formula>
    </cfRule>
  </conditionalFormatting>
  <conditionalFormatting sqref="AX151">
    <cfRule type="expression" dxfId="80" priority="71">
      <formula>AND(AX151&lt;&gt;"",#REF!="",OR(COLUMN(AX151)=COLUMN(#REF!),COLUMN(AX151)=COLUMN(#REF!)))</formula>
    </cfRule>
  </conditionalFormatting>
  <conditionalFormatting sqref="BX152 AY152:BF152">
    <cfRule type="expression" dxfId="79" priority="70">
      <formula>AND(AY152&lt;&gt;"",#REF!="",OR(COLUMN(AY152)=COLUMN(#REF!),COLUMN(AY152)=COLUMN(#REF!)))</formula>
    </cfRule>
  </conditionalFormatting>
  <conditionalFormatting sqref="AX152">
    <cfRule type="expression" dxfId="78" priority="69">
      <formula>AND(AX152&lt;&gt;"",#REF!="",OR(COLUMN(AX152)=COLUMN(#REF!),COLUMN(AX152)=COLUMN(#REF!)))</formula>
    </cfRule>
  </conditionalFormatting>
  <conditionalFormatting sqref="BX153 AY153:BF153">
    <cfRule type="expression" dxfId="77" priority="68">
      <formula>AND(AY153&lt;&gt;"",#REF!="",OR(COLUMN(AY153)=COLUMN(#REF!),COLUMN(AY153)=COLUMN(#REF!)))</formula>
    </cfRule>
  </conditionalFormatting>
  <conditionalFormatting sqref="AX153">
    <cfRule type="expression" dxfId="76" priority="67">
      <formula>AND(AX153&lt;&gt;"",#REF!="",OR(COLUMN(AX153)=COLUMN(#REF!),COLUMN(AX153)=COLUMN(#REF!)))</formula>
    </cfRule>
  </conditionalFormatting>
  <conditionalFormatting sqref="BX154 AY154:BF154">
    <cfRule type="expression" dxfId="75" priority="66">
      <formula>AND(AY154&lt;&gt;"",#REF!="",OR(COLUMN(AY154)=COLUMN(#REF!),COLUMN(AY154)=COLUMN(#REF!)))</formula>
    </cfRule>
  </conditionalFormatting>
  <conditionalFormatting sqref="AX154">
    <cfRule type="expression" dxfId="74" priority="65">
      <formula>AND(AX154&lt;&gt;"",#REF!="",OR(COLUMN(AX154)=COLUMN(#REF!),COLUMN(AX154)=COLUMN(#REF!)))</formula>
    </cfRule>
  </conditionalFormatting>
  <conditionalFormatting sqref="BX155 AY155:BF155">
    <cfRule type="expression" dxfId="73" priority="64">
      <formula>AND(AY155&lt;&gt;"",#REF!="",OR(COLUMN(AY155)=COLUMN(#REF!),COLUMN(AY155)=COLUMN(#REF!)))</formula>
    </cfRule>
  </conditionalFormatting>
  <conditionalFormatting sqref="AX155">
    <cfRule type="expression" dxfId="72" priority="63">
      <formula>AND(AX155&lt;&gt;"",#REF!="",OR(COLUMN(AX155)=COLUMN(#REF!),COLUMN(AX155)=COLUMN(#REF!)))</formula>
    </cfRule>
  </conditionalFormatting>
  <conditionalFormatting sqref="BX156 AY156:BF156">
    <cfRule type="expression" dxfId="71" priority="62">
      <formula>AND(AY156&lt;&gt;"",#REF!="",OR(COLUMN(AY156)=COLUMN(#REF!),COLUMN(AY156)=COLUMN(#REF!)))</formula>
    </cfRule>
  </conditionalFormatting>
  <conditionalFormatting sqref="AX156">
    <cfRule type="expression" dxfId="70" priority="61">
      <formula>AND(AX156&lt;&gt;"",#REF!="",OR(COLUMN(AX156)=COLUMN(#REF!),COLUMN(AX156)=COLUMN(#REF!)))</formula>
    </cfRule>
  </conditionalFormatting>
  <conditionalFormatting sqref="BX157 AY157:BF157">
    <cfRule type="expression" dxfId="69" priority="60">
      <formula>AND(AY157&lt;&gt;"",#REF!="",OR(COLUMN(AY157)=COLUMN(#REF!),COLUMN(AY157)=COLUMN(#REF!)))</formula>
    </cfRule>
  </conditionalFormatting>
  <conditionalFormatting sqref="AX157">
    <cfRule type="expression" dxfId="68" priority="59">
      <formula>AND(AX157&lt;&gt;"",#REF!="",OR(COLUMN(AX157)=COLUMN(#REF!),COLUMN(AX157)=COLUMN(#REF!)))</formula>
    </cfRule>
  </conditionalFormatting>
  <conditionalFormatting sqref="BX158 AY158:BF158">
    <cfRule type="expression" dxfId="67" priority="58">
      <formula>AND(AY158&lt;&gt;"",#REF!="",OR(COLUMN(AY158)=COLUMN(#REF!),COLUMN(AY158)=COLUMN(#REF!)))</formula>
    </cfRule>
  </conditionalFormatting>
  <conditionalFormatting sqref="AX158">
    <cfRule type="expression" dxfId="66" priority="57">
      <formula>AND(AX158&lt;&gt;"",#REF!="",OR(COLUMN(AX158)=COLUMN(#REF!),COLUMN(AX158)=COLUMN(#REF!)))</formula>
    </cfRule>
  </conditionalFormatting>
  <conditionalFormatting sqref="BX159 AY159:BF159">
    <cfRule type="expression" dxfId="65" priority="56">
      <formula>AND(AY159&lt;&gt;"",#REF!="",OR(COLUMN(AY159)=COLUMN(#REF!),COLUMN(AY159)=COLUMN(#REF!)))</formula>
    </cfRule>
  </conditionalFormatting>
  <conditionalFormatting sqref="AX159">
    <cfRule type="expression" dxfId="64" priority="55">
      <formula>AND(AX159&lt;&gt;"",#REF!="",OR(COLUMN(AX159)=COLUMN(#REF!),COLUMN(AX159)=COLUMN(#REF!)))</formula>
    </cfRule>
  </conditionalFormatting>
  <conditionalFormatting sqref="BX160 AY160:BF160">
    <cfRule type="expression" dxfId="63" priority="54">
      <formula>AND(AY160&lt;&gt;"",#REF!="",OR(COLUMN(AY160)=COLUMN(#REF!),COLUMN(AY160)=COLUMN(#REF!)))</formula>
    </cfRule>
  </conditionalFormatting>
  <conditionalFormatting sqref="AX160">
    <cfRule type="expression" dxfId="62" priority="53">
      <formula>AND(AX160&lt;&gt;"",#REF!="",OR(COLUMN(AX160)=COLUMN(#REF!),COLUMN(AX160)=COLUMN(#REF!)))</formula>
    </cfRule>
  </conditionalFormatting>
  <conditionalFormatting sqref="BX161 AY161:BF161">
    <cfRule type="expression" dxfId="61" priority="52">
      <formula>AND(AY161&lt;&gt;"",#REF!="",OR(COLUMN(AY161)=COLUMN(#REF!),COLUMN(AY161)=COLUMN(#REF!)))</formula>
    </cfRule>
  </conditionalFormatting>
  <conditionalFormatting sqref="AX161">
    <cfRule type="expression" dxfId="60" priority="51">
      <formula>AND(AX161&lt;&gt;"",#REF!="",OR(COLUMN(AX161)=COLUMN(#REF!),COLUMN(AX161)=COLUMN(#REF!)))</formula>
    </cfRule>
  </conditionalFormatting>
  <conditionalFormatting sqref="BX162 AY162:BF162">
    <cfRule type="expression" dxfId="59" priority="50">
      <formula>AND(AY162&lt;&gt;"",#REF!="",OR(COLUMN(AY162)=COLUMN(#REF!),COLUMN(AY162)=COLUMN(#REF!)))</formula>
    </cfRule>
  </conditionalFormatting>
  <conditionalFormatting sqref="AX162">
    <cfRule type="expression" dxfId="58" priority="49">
      <formula>AND(AX162&lt;&gt;"",#REF!="",OR(COLUMN(AX162)=COLUMN(#REF!),COLUMN(AX162)=COLUMN(#REF!)))</formula>
    </cfRule>
  </conditionalFormatting>
  <conditionalFormatting sqref="BX163 AY163:BF163">
    <cfRule type="expression" dxfId="57" priority="48">
      <formula>AND(AY163&lt;&gt;"",#REF!="",OR(COLUMN(AY163)=COLUMN(#REF!),COLUMN(AY163)=COLUMN(#REF!)))</formula>
    </cfRule>
  </conditionalFormatting>
  <conditionalFormatting sqref="AX163">
    <cfRule type="expression" dxfId="56" priority="47">
      <formula>AND(AX163&lt;&gt;"",#REF!="",OR(COLUMN(AX163)=COLUMN(#REF!),COLUMN(AX163)=COLUMN(#REF!)))</formula>
    </cfRule>
  </conditionalFormatting>
  <conditionalFormatting sqref="BX164 AY164:BF164">
    <cfRule type="expression" dxfId="55" priority="46">
      <formula>AND(AY164&lt;&gt;"",#REF!="",OR(COLUMN(AY164)=COLUMN(#REF!),COLUMN(AY164)=COLUMN(#REF!)))</formula>
    </cfRule>
  </conditionalFormatting>
  <conditionalFormatting sqref="AX164">
    <cfRule type="expression" dxfId="54" priority="45">
      <formula>AND(AX164&lt;&gt;"",#REF!="",OR(COLUMN(AX164)=COLUMN(#REF!),COLUMN(AX164)=COLUMN(#REF!)))</formula>
    </cfRule>
  </conditionalFormatting>
  <conditionalFormatting sqref="BX165 AY165:BF165">
    <cfRule type="expression" dxfId="53" priority="44">
      <formula>AND(AY165&lt;&gt;"",#REF!="",OR(COLUMN(AY165)=COLUMN(#REF!),COLUMN(AY165)=COLUMN(#REF!)))</formula>
    </cfRule>
  </conditionalFormatting>
  <conditionalFormatting sqref="AX165">
    <cfRule type="expression" dxfId="52" priority="43">
      <formula>AND(AX165&lt;&gt;"",#REF!="",OR(COLUMN(AX165)=COLUMN(#REF!),COLUMN(AX165)=COLUMN(#REF!)))</formula>
    </cfRule>
  </conditionalFormatting>
  <conditionalFormatting sqref="BX166 AY166:BF166">
    <cfRule type="expression" dxfId="51" priority="42">
      <formula>AND(AY166&lt;&gt;"",#REF!="",OR(COLUMN(AY166)=COLUMN(#REF!),COLUMN(AY166)=COLUMN(#REF!)))</formula>
    </cfRule>
  </conditionalFormatting>
  <conditionalFormatting sqref="AX166">
    <cfRule type="expression" dxfId="50" priority="41">
      <formula>AND(AX166&lt;&gt;"",#REF!="",OR(COLUMN(AX166)=COLUMN(#REF!),COLUMN(AX166)=COLUMN(#REF!)))</formula>
    </cfRule>
  </conditionalFormatting>
  <conditionalFormatting sqref="BX167 AY167:BF167">
    <cfRule type="expression" dxfId="49" priority="40">
      <formula>AND(AY167&lt;&gt;"",#REF!="",OR(COLUMN(AY167)=COLUMN(#REF!),COLUMN(AY167)=COLUMN(#REF!)))</formula>
    </cfRule>
  </conditionalFormatting>
  <conditionalFormatting sqref="AX167">
    <cfRule type="expression" dxfId="48" priority="39">
      <formula>AND(AX167&lt;&gt;"",#REF!="",OR(COLUMN(AX167)=COLUMN(#REF!),COLUMN(AX167)=COLUMN(#REF!)))</formula>
    </cfRule>
  </conditionalFormatting>
  <conditionalFormatting sqref="BX168 AY168:BF168">
    <cfRule type="expression" dxfId="47" priority="38">
      <formula>AND(AY168&lt;&gt;"",#REF!="",OR(COLUMN(AY168)=COLUMN(#REF!),COLUMN(AY168)=COLUMN(#REF!)))</formula>
    </cfRule>
  </conditionalFormatting>
  <conditionalFormatting sqref="AX168">
    <cfRule type="expression" dxfId="46" priority="37">
      <formula>AND(AX168&lt;&gt;"",#REF!="",OR(COLUMN(AX168)=COLUMN(#REF!),COLUMN(AX168)=COLUMN(#REF!)))</formula>
    </cfRule>
  </conditionalFormatting>
  <conditionalFormatting sqref="BX169 AY169:BF169">
    <cfRule type="expression" dxfId="45" priority="36">
      <formula>AND(AY169&lt;&gt;"",#REF!="",OR(COLUMN(AY169)=COLUMN(#REF!),COLUMN(AY169)=COLUMN(#REF!)))</formula>
    </cfRule>
  </conditionalFormatting>
  <conditionalFormatting sqref="AX169">
    <cfRule type="expression" dxfId="44" priority="35">
      <formula>AND(AX169&lt;&gt;"",#REF!="",OR(COLUMN(AX169)=COLUMN(#REF!),COLUMN(AX169)=COLUMN(#REF!)))</formula>
    </cfRule>
  </conditionalFormatting>
  <conditionalFormatting sqref="BX170 AY170:BF170">
    <cfRule type="expression" dxfId="43" priority="34">
      <formula>AND(AY170&lt;&gt;"",#REF!="",OR(COLUMN(AY170)=COLUMN(#REF!),COLUMN(AY170)=COLUMN(#REF!)))</formula>
    </cfRule>
  </conditionalFormatting>
  <conditionalFormatting sqref="AX170">
    <cfRule type="expression" dxfId="42" priority="33">
      <formula>AND(AX170&lt;&gt;"",#REF!="",OR(COLUMN(AX170)=COLUMN(#REF!),COLUMN(AX170)=COLUMN(#REF!)))</formula>
    </cfRule>
  </conditionalFormatting>
  <conditionalFormatting sqref="BX171 AY171:BF171">
    <cfRule type="expression" dxfId="41" priority="32">
      <formula>AND(AY171&lt;&gt;"",#REF!="",OR(COLUMN(AY171)=COLUMN(#REF!),COLUMN(AY171)=COLUMN(#REF!)))</formula>
    </cfRule>
  </conditionalFormatting>
  <conditionalFormatting sqref="AX171">
    <cfRule type="expression" dxfId="40" priority="31">
      <formula>AND(AX171&lt;&gt;"",#REF!="",OR(COLUMN(AX171)=COLUMN(#REF!),COLUMN(AX171)=COLUMN(#REF!)))</formula>
    </cfRule>
  </conditionalFormatting>
  <conditionalFormatting sqref="BX172 AY172:BF172">
    <cfRule type="expression" dxfId="39" priority="30">
      <formula>AND(AY172&lt;&gt;"",#REF!="",OR(COLUMN(AY172)=COLUMN(#REF!),COLUMN(AY172)=COLUMN(#REF!)))</formula>
    </cfRule>
  </conditionalFormatting>
  <conditionalFormatting sqref="AX172">
    <cfRule type="expression" dxfId="38" priority="29">
      <formula>AND(AX172&lt;&gt;"",#REF!="",OR(COLUMN(AX172)=COLUMN(#REF!),COLUMN(AX172)=COLUMN(#REF!)))</formula>
    </cfRule>
  </conditionalFormatting>
  <conditionalFormatting sqref="BX173 AY173:BF173">
    <cfRule type="expression" dxfId="37" priority="28">
      <formula>AND(AY173&lt;&gt;"",#REF!="",OR(COLUMN(AY173)=COLUMN(#REF!),COLUMN(AY173)=COLUMN(#REF!)))</formula>
    </cfRule>
  </conditionalFormatting>
  <conditionalFormatting sqref="AX173">
    <cfRule type="expression" dxfId="36" priority="27">
      <formula>AND(AX173&lt;&gt;"",#REF!="",OR(COLUMN(AX173)=COLUMN(#REF!),COLUMN(AX173)=COLUMN(#REF!)))</formula>
    </cfRule>
  </conditionalFormatting>
  <conditionalFormatting sqref="BX174 AY174:BF174">
    <cfRule type="expression" dxfId="35" priority="26">
      <formula>AND(AY174&lt;&gt;"",#REF!="",OR(COLUMN(AY174)=COLUMN(#REF!),COLUMN(AY174)=COLUMN(#REF!)))</formula>
    </cfRule>
  </conditionalFormatting>
  <conditionalFormatting sqref="AX174">
    <cfRule type="expression" dxfId="34" priority="25">
      <formula>AND(AX174&lt;&gt;"",#REF!="",OR(COLUMN(AX174)=COLUMN(#REF!),COLUMN(AX174)=COLUMN(#REF!)))</formula>
    </cfRule>
  </conditionalFormatting>
  <conditionalFormatting sqref="BX175 AY175:BF175">
    <cfRule type="expression" dxfId="33" priority="24">
      <formula>AND(AY175&lt;&gt;"",#REF!="",OR(COLUMN(AY175)=COLUMN(#REF!),COLUMN(AY175)=COLUMN(#REF!)))</formula>
    </cfRule>
  </conditionalFormatting>
  <conditionalFormatting sqref="AX175">
    <cfRule type="expression" dxfId="32" priority="23">
      <formula>AND(AX175&lt;&gt;"",#REF!="",OR(COLUMN(AX175)=COLUMN(#REF!),COLUMN(AX175)=COLUMN(#REF!)))</formula>
    </cfRule>
  </conditionalFormatting>
  <conditionalFormatting sqref="BX176 AY176:BF176">
    <cfRule type="expression" dxfId="31" priority="22">
      <formula>AND(AY176&lt;&gt;"",#REF!="",OR(COLUMN(AY176)=COLUMN(#REF!),COLUMN(AY176)=COLUMN(#REF!)))</formula>
    </cfRule>
  </conditionalFormatting>
  <conditionalFormatting sqref="AX176">
    <cfRule type="expression" dxfId="30" priority="21">
      <formula>AND(AX176&lt;&gt;"",#REF!="",OR(COLUMN(AX176)=COLUMN(#REF!),COLUMN(AX176)=COLUMN(#REF!)))</formula>
    </cfRule>
  </conditionalFormatting>
  <conditionalFormatting sqref="BX177 AY177:BF177">
    <cfRule type="expression" dxfId="29" priority="20">
      <formula>AND(AY177&lt;&gt;"",#REF!="",OR(COLUMN(AY177)=COLUMN(#REF!),COLUMN(AY177)=COLUMN(#REF!)))</formula>
    </cfRule>
  </conditionalFormatting>
  <conditionalFormatting sqref="AX177">
    <cfRule type="expression" dxfId="28" priority="19">
      <formula>AND(AX177&lt;&gt;"",#REF!="",OR(COLUMN(AX177)=COLUMN(#REF!),COLUMN(AX177)=COLUMN(#REF!)))</formula>
    </cfRule>
  </conditionalFormatting>
  <conditionalFormatting sqref="BX178 AY178:BF178">
    <cfRule type="expression" dxfId="27" priority="18">
      <formula>AND(AY178&lt;&gt;"",#REF!="",OR(COLUMN(AY178)=COLUMN(#REF!),COLUMN(AY178)=COLUMN(#REF!)))</formula>
    </cfRule>
  </conditionalFormatting>
  <conditionalFormatting sqref="AX178">
    <cfRule type="expression" dxfId="26" priority="17">
      <formula>AND(AX178&lt;&gt;"",#REF!="",OR(COLUMN(AX178)=COLUMN(#REF!),COLUMN(AX178)=COLUMN(#REF!)))</formula>
    </cfRule>
  </conditionalFormatting>
  <conditionalFormatting sqref="BX179 AY179:BF179">
    <cfRule type="expression" dxfId="25" priority="16">
      <formula>AND(AY179&lt;&gt;"",#REF!="",OR(COLUMN(AY179)=COLUMN(#REF!),COLUMN(AY179)=COLUMN(#REF!)))</formula>
    </cfRule>
  </conditionalFormatting>
  <conditionalFormatting sqref="AX179">
    <cfRule type="expression" dxfId="24" priority="15">
      <formula>AND(AX179&lt;&gt;"",#REF!="",OR(COLUMN(AX179)=COLUMN(#REF!),COLUMN(AX179)=COLUMN(#REF!)))</formula>
    </cfRule>
  </conditionalFormatting>
  <conditionalFormatting sqref="BX180 AY180:BF180">
    <cfRule type="expression" dxfId="23" priority="14">
      <formula>AND(AY180&lt;&gt;"",#REF!="",OR(COLUMN(AY180)=COLUMN(#REF!),COLUMN(AY180)=COLUMN(#REF!)))</formula>
    </cfRule>
  </conditionalFormatting>
  <conditionalFormatting sqref="AX180">
    <cfRule type="expression" dxfId="22" priority="13">
      <formula>AND(AX180&lt;&gt;"",#REF!="",OR(COLUMN(AX180)=COLUMN(#REF!),COLUMN(AX180)=COLUMN(#REF!)))</formula>
    </cfRule>
  </conditionalFormatting>
  <conditionalFormatting sqref="BX181 AY181:BF181">
    <cfRule type="expression" dxfId="21" priority="12">
      <formula>AND(AY181&lt;&gt;"",#REF!="",OR(COLUMN(AY181)=COLUMN(#REF!),COLUMN(AY181)=COLUMN(#REF!)))</formula>
    </cfRule>
  </conditionalFormatting>
  <conditionalFormatting sqref="AX181">
    <cfRule type="expression" dxfId="20" priority="11">
      <formula>AND(AX181&lt;&gt;"",#REF!="",OR(COLUMN(AX181)=COLUMN(#REF!),COLUMN(AX181)=COLUMN(#REF!)))</formula>
    </cfRule>
  </conditionalFormatting>
  <conditionalFormatting sqref="BX182 AY182:BF182">
    <cfRule type="expression" dxfId="19" priority="10">
      <formula>AND(AY182&lt;&gt;"",#REF!="",OR(COLUMN(AY182)=COLUMN(#REF!),COLUMN(AY182)=COLUMN(#REF!)))</formula>
    </cfRule>
  </conditionalFormatting>
  <conditionalFormatting sqref="AX182">
    <cfRule type="expression" dxfId="18" priority="9">
      <formula>AND(AX182&lt;&gt;"",#REF!="",OR(COLUMN(AX182)=COLUMN(#REF!),COLUMN(AX182)=COLUMN(#REF!)))</formula>
    </cfRule>
  </conditionalFormatting>
  <conditionalFormatting sqref="BX183 AY183:BF183">
    <cfRule type="expression" dxfId="17" priority="8">
      <formula>AND(AY183&lt;&gt;"",#REF!="",OR(COLUMN(AY183)=COLUMN(#REF!),COLUMN(AY183)=COLUMN(#REF!)))</formula>
    </cfRule>
  </conditionalFormatting>
  <conditionalFormatting sqref="AX183">
    <cfRule type="expression" dxfId="16" priority="7">
      <formula>AND(AX183&lt;&gt;"",#REF!="",OR(COLUMN(AX183)=COLUMN(#REF!),COLUMN(AX183)=COLUMN(#REF!)))</formula>
    </cfRule>
  </conditionalFormatting>
  <conditionalFormatting sqref="BX184 AY184:BF184">
    <cfRule type="expression" dxfId="15" priority="6">
      <formula>AND(AY184&lt;&gt;"",#REF!="",OR(COLUMN(AY184)=COLUMN(#REF!),COLUMN(AY184)=COLUMN(#REF!)))</formula>
    </cfRule>
  </conditionalFormatting>
  <conditionalFormatting sqref="AX184">
    <cfRule type="expression" dxfId="14" priority="5">
      <formula>AND(AX184&lt;&gt;"",#REF!="",OR(COLUMN(AX184)=COLUMN(#REF!),COLUMN(AX184)=COLUMN(#REF!)))</formula>
    </cfRule>
  </conditionalFormatting>
  <conditionalFormatting sqref="BX185 AY185:BF185">
    <cfRule type="expression" dxfId="13" priority="4">
      <formula>AND(AY185&lt;&gt;"",#REF!="",OR(COLUMN(AY185)=COLUMN(#REF!),COLUMN(AY185)=COLUMN(#REF!)))</formula>
    </cfRule>
  </conditionalFormatting>
  <conditionalFormatting sqref="AX185">
    <cfRule type="expression" dxfId="12" priority="3">
      <formula>AND(AX185&lt;&gt;"",#REF!="",OR(COLUMN(AX185)=COLUMN(#REF!),COLUMN(AX185)=COLUMN(#REF!)))</formula>
    </cfRule>
  </conditionalFormatting>
  <conditionalFormatting sqref="BX1131 AY1131:BF1131">
    <cfRule type="expression" dxfId="11" priority="2">
      <formula>AND(AY1131&lt;&gt;"",#REF!="",OR(COLUMN(AY1131)=COLUMN(#REF!),COLUMN(AY1131)=COLUMN(#REF!)))</formula>
    </cfRule>
  </conditionalFormatting>
  <conditionalFormatting sqref="AX1131">
    <cfRule type="expression" dxfId="10" priority="1">
      <formula>AND(AX1131&lt;&gt;"",#REF!="",OR(COLUMN(AX1131)=COLUMN(#REF!),COLUMN(AX1131)=COLUMN(#REF!)))</formula>
    </cfRule>
  </conditionalFormatting>
  <pageMargins left="0.7" right="0.7" top="0.75" bottom="0.75" header="0.3" footer="0.3"/>
  <pageSetup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D8D0-3CDE-4951-B167-5694A770E7CE}">
  <sheetPr codeName="Sheet26">
    <tabColor theme="0" tint="-0.499984740745262"/>
  </sheetPr>
  <dimension ref="B1:N67"/>
  <sheetViews>
    <sheetView showGridLines="0" zoomScale="80" zoomScaleNormal="80" workbookViewId="0">
      <selection activeCell="C14" sqref="C14"/>
    </sheetView>
  </sheetViews>
  <sheetFormatPr defaultColWidth="10.69921875" defaultRowHeight="15"/>
  <cols>
    <col min="1" max="1" width="1.69921875" style="581" customWidth="1"/>
    <col min="2" max="2" width="9.09765625" style="184" bestFit="1" customWidth="1"/>
    <col min="3" max="3" width="8.59765625" style="184" bestFit="1" customWidth="1"/>
    <col min="4" max="4" width="11.59765625" style="184" bestFit="1" customWidth="1"/>
    <col min="5" max="5" width="11.19921875" style="184" bestFit="1" customWidth="1"/>
    <col min="6" max="6" width="13.3984375" style="184" bestFit="1" customWidth="1"/>
    <col min="7" max="7" width="8.09765625" style="184" bestFit="1" customWidth="1"/>
    <col min="8" max="8" width="32.19921875" style="581" bestFit="1" customWidth="1"/>
    <col min="9" max="9" width="8.59765625" style="582" bestFit="1" customWidth="1"/>
    <col min="10" max="10" width="11.8984375" style="582" bestFit="1" customWidth="1"/>
    <col min="11" max="11" width="17.3984375" style="582" bestFit="1" customWidth="1"/>
    <col min="12" max="12" width="12.8984375" style="583" bestFit="1" customWidth="1"/>
    <col min="13" max="13" width="11" style="583" bestFit="1" customWidth="1"/>
    <col min="14" max="14" width="11" style="582" bestFit="1" customWidth="1"/>
    <col min="15" max="15" width="10.69921875" style="581"/>
    <col min="16" max="16" width="22.19921875" style="581" customWidth="1"/>
    <col min="17" max="16384" width="10.69921875" style="581"/>
  </cols>
  <sheetData>
    <row r="1" spans="2:14" ht="5.0999999999999996" customHeight="1"/>
    <row r="2" spans="2:14" s="171" customFormat="1" ht="31.5" customHeight="1">
      <c r="B2" s="1167" t="s">
        <v>638</v>
      </c>
      <c r="C2" s="1167"/>
      <c r="D2" s="1167"/>
      <c r="E2" s="804"/>
      <c r="F2" s="804"/>
      <c r="G2" s="584"/>
      <c r="H2" s="584"/>
    </row>
    <row r="3" spans="2:14" s="109" customFormat="1" ht="17.25" customHeight="1">
      <c r="B3" s="1167"/>
      <c r="C3" s="1167"/>
      <c r="D3" s="1167"/>
      <c r="E3" s="804"/>
      <c r="F3" s="804"/>
      <c r="G3" s="584"/>
      <c r="H3" s="584"/>
    </row>
    <row r="4" spans="2:14" s="171" customFormat="1" ht="5.25" customHeight="1">
      <c r="C4" s="585"/>
      <c r="D4" s="585"/>
      <c r="E4" s="585"/>
      <c r="F4" s="584"/>
      <c r="G4" s="584"/>
      <c r="H4" s="584"/>
    </row>
    <row r="5" spans="2:14" s="145" customFormat="1" ht="5.25" customHeight="1">
      <c r="C5" s="586"/>
      <c r="D5" s="586"/>
      <c r="E5" s="586"/>
      <c r="F5" s="587"/>
      <c r="G5" s="587"/>
      <c r="H5" s="584"/>
    </row>
    <row r="6" spans="2:14" s="108" customFormat="1" ht="18.75">
      <c r="B6" s="114" t="s">
        <v>2668</v>
      </c>
      <c r="C6" s="114" t="s">
        <v>2669</v>
      </c>
      <c r="D6" s="114" t="s">
        <v>2670</v>
      </c>
      <c r="E6" s="114" t="s">
        <v>715</v>
      </c>
      <c r="F6" s="114" t="s">
        <v>703</v>
      </c>
      <c r="G6" s="114" t="s">
        <v>2671</v>
      </c>
      <c r="H6" s="584"/>
    </row>
    <row r="7" spans="2:14" ht="15.75">
      <c r="B7" s="805">
        <v>44985</v>
      </c>
      <c r="C7" s="107" t="s">
        <v>2672</v>
      </c>
      <c r="D7" s="107" t="s">
        <v>2673</v>
      </c>
      <c r="E7" s="107" t="s">
        <v>4259</v>
      </c>
      <c r="F7" s="107" t="s">
        <v>628</v>
      </c>
      <c r="G7" s="806">
        <v>0.01</v>
      </c>
      <c r="I7" s="581"/>
      <c r="J7" s="581"/>
      <c r="K7" s="581"/>
      <c r="L7" s="581"/>
      <c r="M7" s="581"/>
      <c r="N7" s="581"/>
    </row>
    <row r="8" spans="2:14" ht="15.75">
      <c r="B8" s="805">
        <v>44985</v>
      </c>
      <c r="C8" s="107" t="s">
        <v>2672</v>
      </c>
      <c r="D8" s="107" t="s">
        <v>2673</v>
      </c>
      <c r="E8" s="107" t="s">
        <v>4260</v>
      </c>
      <c r="F8" s="107" t="s">
        <v>4261</v>
      </c>
      <c r="G8" s="806">
        <v>3.5000000000000003E-2</v>
      </c>
      <c r="I8" s="581"/>
      <c r="J8" s="581"/>
      <c r="K8" s="581"/>
      <c r="L8" s="581"/>
      <c r="M8" s="581"/>
      <c r="N8" s="581"/>
    </row>
    <row r="9" spans="2:14" ht="15.75">
      <c r="B9" s="805">
        <v>44985</v>
      </c>
      <c r="C9" s="107" t="s">
        <v>2672</v>
      </c>
      <c r="D9" s="107" t="s">
        <v>2673</v>
      </c>
      <c r="E9" s="107" t="s">
        <v>2688</v>
      </c>
      <c r="F9" s="107" t="s">
        <v>4606</v>
      </c>
      <c r="G9" s="806">
        <v>0.01</v>
      </c>
      <c r="I9" s="581"/>
      <c r="J9" s="581"/>
      <c r="K9" s="581"/>
      <c r="L9" s="581"/>
      <c r="M9" s="581"/>
      <c r="N9" s="581"/>
    </row>
    <row r="10" spans="2:14" ht="15.75">
      <c r="B10" s="805">
        <v>44985</v>
      </c>
      <c r="C10" s="107" t="s">
        <v>2672</v>
      </c>
      <c r="D10" s="107" t="s">
        <v>2673</v>
      </c>
      <c r="E10" s="107" t="s">
        <v>2685</v>
      </c>
      <c r="F10" s="107" t="s">
        <v>4607</v>
      </c>
      <c r="G10" s="806">
        <v>0.01</v>
      </c>
      <c r="I10" s="581"/>
      <c r="J10" s="581"/>
      <c r="K10" s="581"/>
      <c r="L10" s="581"/>
      <c r="M10" s="581"/>
      <c r="N10" s="581"/>
    </row>
    <row r="11" spans="2:14" ht="15.75">
      <c r="B11" s="805">
        <v>44985</v>
      </c>
      <c r="C11" s="107" t="s">
        <v>2672</v>
      </c>
      <c r="D11" s="107" t="s">
        <v>2673</v>
      </c>
      <c r="E11" s="107" t="s">
        <v>634</v>
      </c>
      <c r="F11" s="107" t="s">
        <v>1369</v>
      </c>
      <c r="G11" s="806">
        <v>0.05</v>
      </c>
      <c r="I11" s="581"/>
      <c r="J11" s="581"/>
      <c r="K11" s="581"/>
      <c r="L11" s="581"/>
      <c r="M11" s="581"/>
      <c r="N11" s="581"/>
    </row>
    <row r="12" spans="2:14" ht="15.75">
      <c r="B12" s="805">
        <v>44985</v>
      </c>
      <c r="C12" s="107" t="s">
        <v>2672</v>
      </c>
      <c r="D12" s="107" t="s">
        <v>2673</v>
      </c>
      <c r="E12" s="107" t="s">
        <v>637</v>
      </c>
      <c r="F12" s="107" t="s">
        <v>620</v>
      </c>
      <c r="G12" s="806">
        <v>0.13500000000000001</v>
      </c>
      <c r="I12" s="581"/>
      <c r="J12" s="581"/>
      <c r="K12" s="581"/>
      <c r="L12" s="581"/>
      <c r="M12" s="581"/>
      <c r="N12" s="581"/>
    </row>
    <row r="13" spans="2:14" ht="15.75">
      <c r="B13" s="805">
        <v>44985</v>
      </c>
      <c r="C13" s="107" t="s">
        <v>2672</v>
      </c>
      <c r="D13" s="107" t="s">
        <v>2673</v>
      </c>
      <c r="E13" s="107" t="s">
        <v>150</v>
      </c>
      <c r="F13" s="107" t="s">
        <v>621</v>
      </c>
      <c r="G13" s="806">
        <v>0.16</v>
      </c>
      <c r="I13" s="581"/>
      <c r="J13" s="581"/>
      <c r="K13" s="581"/>
      <c r="L13" s="581"/>
      <c r="M13" s="581"/>
      <c r="N13" s="581"/>
    </row>
    <row r="14" spans="2:14" ht="15.75">
      <c r="B14" s="805">
        <v>44985</v>
      </c>
      <c r="C14" s="107" t="s">
        <v>2672</v>
      </c>
      <c r="D14" s="107" t="s">
        <v>2673</v>
      </c>
      <c r="E14" s="107" t="s">
        <v>630</v>
      </c>
      <c r="F14" s="107" t="s">
        <v>13</v>
      </c>
      <c r="G14" s="806">
        <v>0.35</v>
      </c>
      <c r="I14" s="581"/>
      <c r="J14" s="581"/>
      <c r="K14" s="581"/>
      <c r="L14" s="581"/>
      <c r="M14" s="581"/>
      <c r="N14" s="581"/>
    </row>
    <row r="15" spans="2:14" ht="15.75">
      <c r="B15" s="805">
        <v>44985</v>
      </c>
      <c r="C15" s="107" t="s">
        <v>2672</v>
      </c>
      <c r="D15" s="107" t="s">
        <v>2673</v>
      </c>
      <c r="E15" s="107" t="s">
        <v>60</v>
      </c>
      <c r="F15" s="107" t="s">
        <v>4262</v>
      </c>
      <c r="G15" s="806">
        <v>0.24</v>
      </c>
      <c r="I15" s="581"/>
      <c r="J15" s="581"/>
      <c r="K15" s="581"/>
      <c r="L15" s="581"/>
      <c r="M15" s="581"/>
      <c r="N15" s="581"/>
    </row>
    <row r="16" spans="2:14" ht="15.75">
      <c r="B16" s="805">
        <v>44985</v>
      </c>
      <c r="C16" s="107" t="s">
        <v>2672</v>
      </c>
      <c r="D16" s="107" t="s">
        <v>2674</v>
      </c>
      <c r="E16" s="107" t="s">
        <v>4260</v>
      </c>
      <c r="F16" s="107" t="s">
        <v>4261</v>
      </c>
      <c r="G16" s="806">
        <v>0.08</v>
      </c>
      <c r="I16" s="581"/>
      <c r="J16" s="581"/>
      <c r="K16" s="581"/>
      <c r="L16" s="581"/>
      <c r="M16" s="581"/>
      <c r="N16" s="581"/>
    </row>
    <row r="17" spans="2:14" ht="15.75">
      <c r="B17" s="805">
        <v>44985</v>
      </c>
      <c r="C17" s="107" t="s">
        <v>2672</v>
      </c>
      <c r="D17" s="107" t="s">
        <v>2674</v>
      </c>
      <c r="E17" s="107" t="s">
        <v>637</v>
      </c>
      <c r="F17" s="107" t="s">
        <v>620</v>
      </c>
      <c r="G17" s="806">
        <v>0.15</v>
      </c>
      <c r="I17" s="581"/>
      <c r="J17" s="581"/>
      <c r="K17" s="581"/>
      <c r="L17" s="581"/>
      <c r="M17" s="581"/>
      <c r="N17" s="581"/>
    </row>
    <row r="18" spans="2:14" ht="15.75">
      <c r="B18" s="805">
        <v>44985</v>
      </c>
      <c r="C18" s="107" t="s">
        <v>2672</v>
      </c>
      <c r="D18" s="107" t="s">
        <v>2674</v>
      </c>
      <c r="E18" s="107" t="s">
        <v>150</v>
      </c>
      <c r="F18" s="107" t="s">
        <v>621</v>
      </c>
      <c r="G18" s="806">
        <v>0.15</v>
      </c>
      <c r="I18" s="581"/>
      <c r="J18" s="581"/>
      <c r="K18" s="581"/>
      <c r="L18" s="581"/>
      <c r="M18" s="581"/>
      <c r="N18" s="581"/>
    </row>
    <row r="19" spans="2:14" ht="15.75">
      <c r="B19" s="805">
        <v>44985</v>
      </c>
      <c r="C19" s="107" t="s">
        <v>2672</v>
      </c>
      <c r="D19" s="107" t="s">
        <v>2674</v>
      </c>
      <c r="E19" s="107" t="s">
        <v>630</v>
      </c>
      <c r="F19" s="107" t="s">
        <v>13</v>
      </c>
      <c r="G19" s="806">
        <v>0.35</v>
      </c>
      <c r="I19" s="581"/>
      <c r="J19" s="581"/>
      <c r="K19" s="581"/>
      <c r="L19" s="581"/>
      <c r="M19" s="581"/>
      <c r="N19" s="581"/>
    </row>
    <row r="20" spans="2:14" ht="15.75">
      <c r="B20" s="805">
        <v>44985</v>
      </c>
      <c r="C20" s="107" t="s">
        <v>2672</v>
      </c>
      <c r="D20" s="107" t="s">
        <v>2674</v>
      </c>
      <c r="E20" s="107" t="s">
        <v>60</v>
      </c>
      <c r="F20" s="107" t="s">
        <v>4262</v>
      </c>
      <c r="G20" s="806">
        <v>0.27</v>
      </c>
      <c r="I20" s="581"/>
      <c r="J20" s="581"/>
      <c r="K20" s="581"/>
      <c r="L20" s="581"/>
      <c r="M20" s="581"/>
      <c r="N20" s="581"/>
    </row>
    <row r="21" spans="2:14" ht="15.75">
      <c r="B21" s="805">
        <v>44985</v>
      </c>
      <c r="C21" s="107" t="s">
        <v>2675</v>
      </c>
      <c r="D21" s="107" t="s">
        <v>2673</v>
      </c>
      <c r="E21" s="107" t="s">
        <v>4259</v>
      </c>
      <c r="F21" s="107" t="s">
        <v>628</v>
      </c>
      <c r="G21" s="806">
        <v>1.4999999999999999E-2</v>
      </c>
      <c r="I21" s="581"/>
      <c r="J21" s="581"/>
      <c r="K21" s="581"/>
      <c r="L21" s="581"/>
      <c r="M21" s="581"/>
      <c r="N21" s="581"/>
    </row>
    <row r="22" spans="2:14" ht="15.75">
      <c r="B22" s="805">
        <v>44985</v>
      </c>
      <c r="C22" s="107" t="s">
        <v>2675</v>
      </c>
      <c r="D22" s="107" t="s">
        <v>2673</v>
      </c>
      <c r="E22" s="107" t="s">
        <v>4260</v>
      </c>
      <c r="F22" s="107" t="s">
        <v>4261</v>
      </c>
      <c r="G22" s="806">
        <v>1.4999999999999999E-2</v>
      </c>
      <c r="I22" s="581"/>
      <c r="J22" s="581"/>
      <c r="K22" s="581"/>
      <c r="L22" s="581"/>
      <c r="M22" s="581"/>
      <c r="N22" s="581"/>
    </row>
    <row r="23" spans="2:14" ht="15.75">
      <c r="B23" s="805">
        <v>44985</v>
      </c>
      <c r="C23" s="107" t="s">
        <v>2675</v>
      </c>
      <c r="D23" s="107" t="s">
        <v>2673</v>
      </c>
      <c r="E23" s="107" t="s">
        <v>2688</v>
      </c>
      <c r="F23" s="107" t="s">
        <v>4606</v>
      </c>
      <c r="G23" s="806">
        <v>5.0000000000000001E-3</v>
      </c>
      <c r="I23" s="581"/>
      <c r="J23" s="581"/>
      <c r="K23" s="581"/>
      <c r="L23" s="581"/>
      <c r="M23" s="581"/>
      <c r="N23" s="581"/>
    </row>
    <row r="24" spans="2:14" ht="15.75">
      <c r="B24" s="805">
        <v>44985</v>
      </c>
      <c r="C24" s="107" t="s">
        <v>2675</v>
      </c>
      <c r="D24" s="107" t="s">
        <v>2673</v>
      </c>
      <c r="E24" s="107" t="s">
        <v>2685</v>
      </c>
      <c r="F24" s="107" t="s">
        <v>4607</v>
      </c>
      <c r="G24" s="806">
        <v>0.01</v>
      </c>
      <c r="I24" s="581"/>
      <c r="J24" s="581"/>
      <c r="K24" s="581"/>
      <c r="L24" s="581"/>
      <c r="M24" s="581"/>
      <c r="N24" s="581"/>
    </row>
    <row r="25" spans="2:14" ht="15.75">
      <c r="B25" s="805">
        <v>44985</v>
      </c>
      <c r="C25" s="107" t="s">
        <v>2675</v>
      </c>
      <c r="D25" s="107" t="s">
        <v>2673</v>
      </c>
      <c r="E25" s="107" t="s">
        <v>634</v>
      </c>
      <c r="F25" s="107" t="s">
        <v>1369</v>
      </c>
      <c r="G25" s="806">
        <v>0.04</v>
      </c>
      <c r="I25" s="581"/>
      <c r="J25" s="581"/>
      <c r="K25" s="581"/>
      <c r="L25" s="581"/>
      <c r="M25" s="581"/>
      <c r="N25" s="581"/>
    </row>
    <row r="26" spans="2:14" ht="15.75">
      <c r="B26" s="805">
        <v>44985</v>
      </c>
      <c r="C26" s="107" t="s">
        <v>2675</v>
      </c>
      <c r="D26" s="107" t="s">
        <v>2673</v>
      </c>
      <c r="E26" s="107" t="s">
        <v>637</v>
      </c>
      <c r="F26" s="107" t="s">
        <v>620</v>
      </c>
      <c r="G26" s="806">
        <v>0.26500000000000001</v>
      </c>
      <c r="I26" s="581"/>
      <c r="J26" s="581"/>
      <c r="K26" s="581"/>
      <c r="L26" s="581"/>
      <c r="M26" s="581"/>
      <c r="N26" s="581"/>
    </row>
    <row r="27" spans="2:14" ht="15.75">
      <c r="B27" s="805">
        <v>44985</v>
      </c>
      <c r="C27" s="107" t="s">
        <v>2675</v>
      </c>
      <c r="D27" s="107" t="s">
        <v>2673</v>
      </c>
      <c r="E27" s="107" t="s">
        <v>150</v>
      </c>
      <c r="F27" s="107" t="s">
        <v>621</v>
      </c>
      <c r="G27" s="806">
        <v>0.21</v>
      </c>
      <c r="I27" s="581"/>
      <c r="J27" s="581"/>
      <c r="K27" s="581"/>
      <c r="L27" s="581"/>
      <c r="M27" s="581"/>
      <c r="N27" s="581"/>
    </row>
    <row r="28" spans="2:14" ht="15.75">
      <c r="B28" s="805">
        <v>44985</v>
      </c>
      <c r="C28" s="107" t="s">
        <v>2675</v>
      </c>
      <c r="D28" s="107" t="s">
        <v>2673</v>
      </c>
      <c r="E28" s="107" t="s">
        <v>630</v>
      </c>
      <c r="F28" s="107" t="s">
        <v>13</v>
      </c>
      <c r="G28" s="806">
        <v>0.3</v>
      </c>
      <c r="I28" s="581"/>
      <c r="J28" s="581"/>
      <c r="K28" s="581"/>
      <c r="L28" s="581"/>
      <c r="M28" s="581"/>
      <c r="N28" s="581"/>
    </row>
    <row r="29" spans="2:14" ht="15.75">
      <c r="B29" s="805">
        <v>44985</v>
      </c>
      <c r="C29" s="107" t="s">
        <v>2675</v>
      </c>
      <c r="D29" s="107" t="s">
        <v>2673</v>
      </c>
      <c r="E29" s="107" t="s">
        <v>60</v>
      </c>
      <c r="F29" s="107" t="s">
        <v>4262</v>
      </c>
      <c r="G29" s="806">
        <v>0.14000000000000001</v>
      </c>
      <c r="I29" s="581"/>
      <c r="J29" s="581"/>
      <c r="K29" s="581"/>
      <c r="L29" s="581"/>
      <c r="M29" s="581"/>
      <c r="N29" s="581"/>
    </row>
    <row r="30" spans="2:14" ht="15.75">
      <c r="B30" s="805">
        <v>44985</v>
      </c>
      <c r="C30" s="107" t="s">
        <v>2675</v>
      </c>
      <c r="D30" s="107" t="s">
        <v>2674</v>
      </c>
      <c r="E30" s="107" t="s">
        <v>4260</v>
      </c>
      <c r="F30" s="107" t="s">
        <v>4261</v>
      </c>
      <c r="G30" s="806">
        <v>0.04</v>
      </c>
      <c r="I30" s="581"/>
      <c r="J30" s="581"/>
      <c r="K30" s="581"/>
      <c r="L30" s="581"/>
      <c r="M30" s="581"/>
      <c r="N30" s="581"/>
    </row>
    <row r="31" spans="2:14" ht="15.75">
      <c r="B31" s="805">
        <v>44985</v>
      </c>
      <c r="C31" s="107" t="s">
        <v>2675</v>
      </c>
      <c r="D31" s="107" t="s">
        <v>2674</v>
      </c>
      <c r="E31" s="107" t="s">
        <v>637</v>
      </c>
      <c r="F31" s="107" t="s">
        <v>620</v>
      </c>
      <c r="G31" s="806">
        <v>0.3</v>
      </c>
      <c r="I31" s="581"/>
      <c r="J31" s="581"/>
      <c r="K31" s="581"/>
      <c r="L31" s="581"/>
      <c r="M31" s="581"/>
      <c r="N31" s="581"/>
    </row>
    <row r="32" spans="2:14" ht="15.75">
      <c r="B32" s="805">
        <v>44985</v>
      </c>
      <c r="C32" s="107" t="s">
        <v>2675</v>
      </c>
      <c r="D32" s="107" t="s">
        <v>2674</v>
      </c>
      <c r="E32" s="107" t="s">
        <v>150</v>
      </c>
      <c r="F32" s="107" t="s">
        <v>621</v>
      </c>
      <c r="G32" s="806">
        <v>0.2</v>
      </c>
      <c r="I32" s="581"/>
      <c r="J32" s="581"/>
      <c r="K32" s="581"/>
      <c r="L32" s="581"/>
      <c r="M32" s="581"/>
      <c r="N32" s="581"/>
    </row>
    <row r="33" spans="2:14" ht="15.75">
      <c r="B33" s="805">
        <v>44985</v>
      </c>
      <c r="C33" s="107" t="s">
        <v>2675</v>
      </c>
      <c r="D33" s="107" t="s">
        <v>2674</v>
      </c>
      <c r="E33" s="107" t="s">
        <v>630</v>
      </c>
      <c r="F33" s="107" t="s">
        <v>13</v>
      </c>
      <c r="G33" s="806">
        <v>0.3</v>
      </c>
      <c r="I33" s="581"/>
      <c r="J33" s="581"/>
      <c r="K33" s="581"/>
      <c r="L33" s="581"/>
      <c r="M33" s="581"/>
      <c r="N33" s="581"/>
    </row>
    <row r="34" spans="2:14" ht="15.75">
      <c r="B34" s="805">
        <v>44985</v>
      </c>
      <c r="C34" s="107" t="s">
        <v>2675</v>
      </c>
      <c r="D34" s="107" t="s">
        <v>2674</v>
      </c>
      <c r="E34" s="107" t="s">
        <v>60</v>
      </c>
      <c r="F34" s="107" t="s">
        <v>4262</v>
      </c>
      <c r="G34" s="806">
        <v>0.16</v>
      </c>
      <c r="I34" s="581"/>
      <c r="J34" s="581"/>
      <c r="K34" s="581"/>
      <c r="L34" s="581"/>
      <c r="M34" s="581"/>
      <c r="N34" s="581"/>
    </row>
    <row r="35" spans="2:14" ht="15.75">
      <c r="B35" s="805">
        <v>44985</v>
      </c>
      <c r="C35" s="107" t="s">
        <v>2676</v>
      </c>
      <c r="D35" s="107" t="s">
        <v>2673</v>
      </c>
      <c r="E35" s="107" t="s">
        <v>4259</v>
      </c>
      <c r="F35" s="107" t="s">
        <v>628</v>
      </c>
      <c r="G35" s="806">
        <v>1.4999999999999999E-2</v>
      </c>
      <c r="I35" s="581"/>
      <c r="J35" s="581"/>
      <c r="K35" s="581"/>
      <c r="L35" s="581"/>
      <c r="M35" s="581"/>
      <c r="N35" s="581"/>
    </row>
    <row r="36" spans="2:14" ht="15.75">
      <c r="B36" s="805">
        <v>44985</v>
      </c>
      <c r="C36" s="107" t="s">
        <v>2676</v>
      </c>
      <c r="D36" s="107" t="s">
        <v>2673</v>
      </c>
      <c r="E36" s="107" t="s">
        <v>4260</v>
      </c>
      <c r="F36" s="107" t="s">
        <v>4261</v>
      </c>
      <c r="G36" s="806">
        <v>0.01</v>
      </c>
      <c r="I36" s="581"/>
      <c r="J36" s="581"/>
      <c r="K36" s="581"/>
      <c r="L36" s="581"/>
      <c r="M36" s="581"/>
      <c r="N36" s="581"/>
    </row>
    <row r="37" spans="2:14" ht="15.75">
      <c r="B37" s="805">
        <v>44985</v>
      </c>
      <c r="C37" s="107" t="s">
        <v>2676</v>
      </c>
      <c r="D37" s="107" t="s">
        <v>2673</v>
      </c>
      <c r="E37" s="107" t="s">
        <v>2688</v>
      </c>
      <c r="F37" s="107" t="s">
        <v>4606</v>
      </c>
      <c r="G37" s="806">
        <v>5.0000000000000001E-3</v>
      </c>
      <c r="I37" s="581"/>
      <c r="J37" s="581"/>
      <c r="K37" s="581"/>
      <c r="L37" s="581"/>
      <c r="M37" s="581"/>
      <c r="N37" s="581"/>
    </row>
    <row r="38" spans="2:14" ht="15.75">
      <c r="B38" s="805">
        <v>44985</v>
      </c>
      <c r="C38" s="107" t="s">
        <v>2676</v>
      </c>
      <c r="D38" s="107" t="s">
        <v>2673</v>
      </c>
      <c r="E38" s="107" t="s">
        <v>2685</v>
      </c>
      <c r="F38" s="107" t="s">
        <v>4607</v>
      </c>
      <c r="G38" s="806">
        <v>5.0000000000000001E-3</v>
      </c>
      <c r="I38" s="581"/>
      <c r="J38" s="581"/>
      <c r="K38" s="581"/>
      <c r="L38" s="581"/>
      <c r="M38" s="581"/>
      <c r="N38" s="581"/>
    </row>
    <row r="39" spans="2:14" ht="15.75">
      <c r="B39" s="805">
        <v>44985</v>
      </c>
      <c r="C39" s="107" t="s">
        <v>2676</v>
      </c>
      <c r="D39" s="107" t="s">
        <v>2673</v>
      </c>
      <c r="E39" s="107" t="s">
        <v>634</v>
      </c>
      <c r="F39" s="107" t="s">
        <v>1369</v>
      </c>
      <c r="G39" s="806">
        <v>3.5000000000000003E-2</v>
      </c>
      <c r="I39" s="581"/>
      <c r="J39" s="581"/>
      <c r="K39" s="581"/>
      <c r="L39" s="581"/>
      <c r="M39" s="581"/>
      <c r="N39" s="581"/>
    </row>
    <row r="40" spans="2:14" ht="15.75">
      <c r="B40" s="805">
        <v>44985</v>
      </c>
      <c r="C40" s="107" t="s">
        <v>2676</v>
      </c>
      <c r="D40" s="107" t="s">
        <v>2673</v>
      </c>
      <c r="E40" s="107" t="s">
        <v>637</v>
      </c>
      <c r="F40" s="107" t="s">
        <v>620</v>
      </c>
      <c r="G40" s="806">
        <v>0.56499999999999995</v>
      </c>
      <c r="I40" s="581"/>
      <c r="J40" s="581"/>
      <c r="K40" s="581"/>
      <c r="L40" s="581"/>
      <c r="M40" s="581"/>
      <c r="N40" s="581"/>
    </row>
    <row r="41" spans="2:14" ht="15.75">
      <c r="B41" s="805">
        <v>44985</v>
      </c>
      <c r="C41" s="107" t="s">
        <v>2676</v>
      </c>
      <c r="D41" s="107" t="s">
        <v>2673</v>
      </c>
      <c r="E41" s="107" t="s">
        <v>150</v>
      </c>
      <c r="F41" s="107" t="s">
        <v>621</v>
      </c>
      <c r="G41" s="806">
        <v>0.11</v>
      </c>
      <c r="I41" s="581"/>
      <c r="J41" s="581"/>
      <c r="K41" s="581"/>
      <c r="L41" s="581"/>
      <c r="M41" s="581"/>
      <c r="N41" s="581"/>
    </row>
    <row r="42" spans="2:14" ht="15.75">
      <c r="B42" s="805">
        <v>44985</v>
      </c>
      <c r="C42" s="107" t="s">
        <v>2676</v>
      </c>
      <c r="D42" s="107" t="s">
        <v>2673</v>
      </c>
      <c r="E42" s="107" t="s">
        <v>630</v>
      </c>
      <c r="F42" s="107" t="s">
        <v>13</v>
      </c>
      <c r="G42" s="806">
        <v>0.2</v>
      </c>
      <c r="I42" s="581"/>
      <c r="J42" s="581"/>
      <c r="K42" s="581"/>
      <c r="L42" s="581"/>
      <c r="M42" s="581"/>
      <c r="N42" s="581"/>
    </row>
    <row r="43" spans="2:14" ht="15.75">
      <c r="B43" s="805">
        <v>44985</v>
      </c>
      <c r="C43" s="107" t="s">
        <v>2676</v>
      </c>
      <c r="D43" s="107" t="s">
        <v>2673</v>
      </c>
      <c r="E43" s="107" t="s">
        <v>60</v>
      </c>
      <c r="F43" s="107" t="s">
        <v>4262</v>
      </c>
      <c r="G43" s="806">
        <v>5.5E-2</v>
      </c>
      <c r="I43" s="581"/>
      <c r="J43" s="581"/>
      <c r="K43" s="581"/>
      <c r="L43" s="581"/>
      <c r="M43" s="581"/>
      <c r="N43" s="581"/>
    </row>
    <row r="44" spans="2:14" ht="15.75">
      <c r="B44" s="805">
        <v>44985</v>
      </c>
      <c r="C44" s="107" t="s">
        <v>2676</v>
      </c>
      <c r="D44" s="107" t="s">
        <v>2674</v>
      </c>
      <c r="E44" s="107" t="s">
        <v>4260</v>
      </c>
      <c r="F44" s="107" t="s">
        <v>4261</v>
      </c>
      <c r="G44" s="806">
        <v>0.03</v>
      </c>
      <c r="I44" s="581"/>
      <c r="J44" s="581"/>
      <c r="K44" s="581"/>
      <c r="L44" s="581"/>
      <c r="M44" s="581"/>
      <c r="N44" s="581"/>
    </row>
    <row r="45" spans="2:14" ht="15.75">
      <c r="B45" s="805">
        <v>44985</v>
      </c>
      <c r="C45" s="107" t="s">
        <v>2676</v>
      </c>
      <c r="D45" s="107" t="s">
        <v>2674</v>
      </c>
      <c r="E45" s="107" t="s">
        <v>637</v>
      </c>
      <c r="F45" s="107" t="s">
        <v>620</v>
      </c>
      <c r="G45" s="806">
        <v>0.6</v>
      </c>
      <c r="I45" s="581"/>
      <c r="J45" s="581"/>
      <c r="K45" s="581"/>
      <c r="L45" s="581"/>
      <c r="M45" s="581"/>
      <c r="N45" s="581"/>
    </row>
    <row r="46" spans="2:14" ht="15.75">
      <c r="B46" s="805">
        <v>44985</v>
      </c>
      <c r="C46" s="107" t="s">
        <v>2676</v>
      </c>
      <c r="D46" s="107" t="s">
        <v>2674</v>
      </c>
      <c r="E46" s="107" t="s">
        <v>150</v>
      </c>
      <c r="F46" s="107" t="s">
        <v>621</v>
      </c>
      <c r="G46" s="806">
        <v>0.1</v>
      </c>
      <c r="I46" s="581"/>
      <c r="J46" s="581"/>
      <c r="K46" s="581"/>
      <c r="L46" s="581"/>
      <c r="M46" s="581"/>
      <c r="N46" s="581"/>
    </row>
    <row r="47" spans="2:14" ht="15.75">
      <c r="B47" s="805">
        <v>44985</v>
      </c>
      <c r="C47" s="107" t="s">
        <v>2676</v>
      </c>
      <c r="D47" s="107" t="s">
        <v>2674</v>
      </c>
      <c r="E47" s="107" t="s">
        <v>630</v>
      </c>
      <c r="F47" s="107" t="s">
        <v>13</v>
      </c>
      <c r="G47" s="806">
        <v>0.2</v>
      </c>
      <c r="I47" s="581"/>
      <c r="J47" s="581"/>
      <c r="K47" s="581"/>
      <c r="L47" s="581"/>
      <c r="M47" s="581"/>
      <c r="N47" s="581"/>
    </row>
    <row r="48" spans="2:14" ht="15.75">
      <c r="B48" s="805">
        <v>44985</v>
      </c>
      <c r="C48" s="107" t="s">
        <v>2676</v>
      </c>
      <c r="D48" s="107" t="s">
        <v>2674</v>
      </c>
      <c r="E48" s="107" t="s">
        <v>60</v>
      </c>
      <c r="F48" s="107" t="s">
        <v>4262</v>
      </c>
      <c r="G48" s="806">
        <v>7.0000000000000007E-2</v>
      </c>
      <c r="I48" s="581"/>
      <c r="J48" s="581"/>
      <c r="K48" s="581"/>
      <c r="L48" s="581"/>
      <c r="M48" s="581"/>
      <c r="N48" s="581"/>
    </row>
    <row r="49" spans="2:7" s="147" customFormat="1" ht="15.75">
      <c r="B49" s="805">
        <v>44985</v>
      </c>
      <c r="C49" s="107" t="s">
        <v>2677</v>
      </c>
      <c r="D49" s="107" t="s">
        <v>2673</v>
      </c>
      <c r="E49" s="107" t="s">
        <v>4259</v>
      </c>
      <c r="F49" s="107" t="s">
        <v>628</v>
      </c>
      <c r="G49" s="806">
        <v>0.01</v>
      </c>
    </row>
    <row r="50" spans="2:7" ht="15.75">
      <c r="B50" s="805">
        <v>44985</v>
      </c>
      <c r="C50" s="107" t="s">
        <v>2677</v>
      </c>
      <c r="D50" s="107" t="s">
        <v>2673</v>
      </c>
      <c r="E50" s="107" t="s">
        <v>4260</v>
      </c>
      <c r="F50" s="107" t="s">
        <v>4261</v>
      </c>
      <c r="G50" s="806">
        <v>5.0000000000000001E-3</v>
      </c>
    </row>
    <row r="51" spans="2:7" ht="15.75">
      <c r="B51" s="805">
        <v>44985</v>
      </c>
      <c r="C51" s="107" t="s">
        <v>2677</v>
      </c>
      <c r="D51" s="107" t="s">
        <v>2673</v>
      </c>
      <c r="E51" s="107" t="s">
        <v>2688</v>
      </c>
      <c r="F51" s="107" t="s">
        <v>4606</v>
      </c>
      <c r="G51" s="806">
        <v>5.0000000000000001E-3</v>
      </c>
    </row>
    <row r="52" spans="2:7" ht="15.75">
      <c r="B52" s="805">
        <v>44985</v>
      </c>
      <c r="C52" s="107" t="s">
        <v>2677</v>
      </c>
      <c r="D52" s="107" t="s">
        <v>2673</v>
      </c>
      <c r="E52" s="107" t="s">
        <v>634</v>
      </c>
      <c r="F52" s="107" t="s">
        <v>1369</v>
      </c>
      <c r="G52" s="806">
        <v>0.03</v>
      </c>
    </row>
    <row r="53" spans="2:7" ht="15.75">
      <c r="B53" s="805">
        <v>44985</v>
      </c>
      <c r="C53" s="107" t="s">
        <v>2677</v>
      </c>
      <c r="D53" s="107" t="s">
        <v>2673</v>
      </c>
      <c r="E53" s="107" t="s">
        <v>637</v>
      </c>
      <c r="F53" s="107" t="s">
        <v>620</v>
      </c>
      <c r="G53" s="806">
        <v>0.67</v>
      </c>
    </row>
    <row r="54" spans="2:7" ht="15.75">
      <c r="B54" s="805">
        <v>44985</v>
      </c>
      <c r="C54" s="107" t="s">
        <v>2677</v>
      </c>
      <c r="D54" s="107" t="s">
        <v>2673</v>
      </c>
      <c r="E54" s="107" t="s">
        <v>150</v>
      </c>
      <c r="F54" s="107" t="s">
        <v>621</v>
      </c>
      <c r="G54" s="806">
        <v>0.16</v>
      </c>
    </row>
    <row r="55" spans="2:7" ht="15.75">
      <c r="B55" s="805">
        <v>44985</v>
      </c>
      <c r="C55" s="107" t="s">
        <v>2677</v>
      </c>
      <c r="D55" s="107" t="s">
        <v>2673</v>
      </c>
      <c r="E55" s="107" t="s">
        <v>630</v>
      </c>
      <c r="F55" s="107" t="s">
        <v>13</v>
      </c>
      <c r="G55" s="806">
        <v>0.1</v>
      </c>
    </row>
    <row r="56" spans="2:7" ht="15.75">
      <c r="B56" s="805">
        <v>44985</v>
      </c>
      <c r="C56" s="107" t="s">
        <v>2677</v>
      </c>
      <c r="D56" s="107" t="s">
        <v>2673</v>
      </c>
      <c r="E56" s="107" t="s">
        <v>60</v>
      </c>
      <c r="F56" s="107" t="s">
        <v>4262</v>
      </c>
      <c r="G56" s="806">
        <v>0.02</v>
      </c>
    </row>
    <row r="57" spans="2:7" ht="15.75">
      <c r="B57" s="805">
        <v>44985</v>
      </c>
      <c r="C57" s="107" t="s">
        <v>2677</v>
      </c>
      <c r="D57" s="107" t="s">
        <v>2674</v>
      </c>
      <c r="E57" s="107" t="s">
        <v>4260</v>
      </c>
      <c r="F57" s="107" t="s">
        <v>4261</v>
      </c>
      <c r="G57" s="806">
        <v>1.4999999999999999E-2</v>
      </c>
    </row>
    <row r="58" spans="2:7" ht="15.75">
      <c r="B58" s="805">
        <v>44985</v>
      </c>
      <c r="C58" s="107" t="s">
        <v>2677</v>
      </c>
      <c r="D58" s="107" t="s">
        <v>2674</v>
      </c>
      <c r="E58" s="107" t="s">
        <v>637</v>
      </c>
      <c r="F58" s="107" t="s">
        <v>620</v>
      </c>
      <c r="G58" s="806">
        <v>0.7</v>
      </c>
    </row>
    <row r="59" spans="2:7" ht="15.75">
      <c r="B59" s="805">
        <v>44985</v>
      </c>
      <c r="C59" s="107" t="s">
        <v>2677</v>
      </c>
      <c r="D59" s="107" t="s">
        <v>2674</v>
      </c>
      <c r="E59" s="107" t="s">
        <v>150</v>
      </c>
      <c r="F59" s="107" t="s">
        <v>621</v>
      </c>
      <c r="G59" s="806">
        <v>0.15</v>
      </c>
    </row>
    <row r="60" spans="2:7" ht="15.75">
      <c r="B60" s="805">
        <v>44985</v>
      </c>
      <c r="C60" s="107" t="s">
        <v>2677</v>
      </c>
      <c r="D60" s="107" t="s">
        <v>2674</v>
      </c>
      <c r="E60" s="107" t="s">
        <v>630</v>
      </c>
      <c r="F60" s="107" t="s">
        <v>13</v>
      </c>
      <c r="G60" s="806">
        <v>0.1</v>
      </c>
    </row>
    <row r="61" spans="2:7" ht="15.75">
      <c r="B61" s="805">
        <v>44985</v>
      </c>
      <c r="C61" s="107" t="s">
        <v>2677</v>
      </c>
      <c r="D61" s="107" t="s">
        <v>2674</v>
      </c>
      <c r="E61" s="107" t="s">
        <v>60</v>
      </c>
      <c r="F61" s="107" t="s">
        <v>4262</v>
      </c>
      <c r="G61" s="1052">
        <v>3.5000000000000003E-2</v>
      </c>
    </row>
    <row r="62" spans="2:7" ht="15.75">
      <c r="B62" s="805">
        <v>44985</v>
      </c>
      <c r="C62" s="107" t="s">
        <v>2678</v>
      </c>
      <c r="D62" s="107" t="s">
        <v>2673</v>
      </c>
      <c r="E62" s="107" t="s">
        <v>4259</v>
      </c>
      <c r="F62" s="107" t="s">
        <v>628</v>
      </c>
      <c r="G62" s="1052">
        <v>5.0000000000000001E-3</v>
      </c>
    </row>
    <row r="63" spans="2:7" ht="15.75">
      <c r="B63" s="805">
        <v>44985</v>
      </c>
      <c r="C63" s="107" t="s">
        <v>2678</v>
      </c>
      <c r="D63" s="107" t="s">
        <v>2673</v>
      </c>
      <c r="E63" s="107" t="s">
        <v>634</v>
      </c>
      <c r="F63" s="107" t="s">
        <v>1369</v>
      </c>
      <c r="G63" s="1052">
        <v>0.01</v>
      </c>
    </row>
    <row r="64" spans="2:7" ht="15.75">
      <c r="B64" s="805">
        <v>44985</v>
      </c>
      <c r="C64" s="107" t="s">
        <v>2678</v>
      </c>
      <c r="D64" s="107" t="s">
        <v>2673</v>
      </c>
      <c r="E64" s="107" t="s">
        <v>637</v>
      </c>
      <c r="F64" s="107" t="s">
        <v>620</v>
      </c>
      <c r="G64" s="1052">
        <v>0.82499999999999996</v>
      </c>
    </row>
    <row r="65" spans="2:7" ht="15.75">
      <c r="B65" s="805">
        <v>44985</v>
      </c>
      <c r="C65" s="107" t="s">
        <v>2678</v>
      </c>
      <c r="D65" s="107" t="s">
        <v>2673</v>
      </c>
      <c r="E65" s="107" t="s">
        <v>150</v>
      </c>
      <c r="F65" s="107" t="s">
        <v>621</v>
      </c>
      <c r="G65" s="1052">
        <v>0.16</v>
      </c>
    </row>
    <row r="66" spans="2:7" ht="15.75">
      <c r="B66" s="805">
        <v>44985</v>
      </c>
      <c r="C66" s="107" t="s">
        <v>2678</v>
      </c>
      <c r="D66" s="107" t="s">
        <v>2674</v>
      </c>
      <c r="E66" s="107" t="s">
        <v>637</v>
      </c>
      <c r="F66" s="107" t="s">
        <v>620</v>
      </c>
      <c r="G66" s="1052">
        <v>0.85</v>
      </c>
    </row>
    <row r="67" spans="2:7" ht="15.75">
      <c r="B67" s="805">
        <v>44985</v>
      </c>
      <c r="C67" s="107" t="s">
        <v>2678</v>
      </c>
      <c r="D67" s="107" t="s">
        <v>2674</v>
      </c>
      <c r="E67" s="107" t="s">
        <v>150</v>
      </c>
      <c r="F67" s="107" t="s">
        <v>621</v>
      </c>
      <c r="G67" s="1052">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S61"/>
  <sheetViews>
    <sheetView showGridLines="0" topLeftCell="A6" zoomScale="80" zoomScaleNormal="80" workbookViewId="0">
      <selection activeCell="H43" sqref="H43"/>
    </sheetView>
  </sheetViews>
  <sheetFormatPr defaultColWidth="10.69921875" defaultRowHeight="15"/>
  <cols>
    <col min="1" max="1" width="1.69921875" style="581" customWidth="1"/>
    <col min="2" max="2" width="7.8984375" style="184" hidden="1" customWidth="1"/>
    <col min="3" max="3" width="10.69921875" style="184" hidden="1" customWidth="1"/>
    <col min="4" max="4" width="9.59765625" style="184" hidden="1" customWidth="1"/>
    <col min="5" max="5" width="32.19921875" style="581" bestFit="1" customWidth="1"/>
    <col min="6" max="6" width="8.59765625" style="582" bestFit="1" customWidth="1"/>
    <col min="7" max="7" width="11.8984375" style="582" bestFit="1" customWidth="1"/>
    <col min="8" max="8" width="17.3984375" style="582" bestFit="1" customWidth="1"/>
    <col min="9" max="9" width="12.8984375" style="583" bestFit="1" customWidth="1"/>
    <col min="10" max="10" width="11" style="583" bestFit="1" customWidth="1"/>
    <col min="11" max="11" width="11" style="582" bestFit="1" customWidth="1"/>
    <col min="12" max="12" width="10.69921875" style="581"/>
    <col min="13" max="13" width="22.19921875" style="581" customWidth="1"/>
    <col min="14" max="16384" width="10.69921875" style="581"/>
  </cols>
  <sheetData>
    <row r="1" spans="2:11" ht="5.0999999999999996" customHeight="1"/>
    <row r="2" spans="2:11" s="171" customFormat="1" ht="31.5" customHeight="1">
      <c r="B2" s="185"/>
      <c r="C2" s="185"/>
      <c r="D2" s="185"/>
      <c r="E2" s="1167" t="s">
        <v>1434</v>
      </c>
      <c r="F2" s="1167"/>
      <c r="G2" s="804"/>
      <c r="H2" s="804"/>
      <c r="I2" s="804"/>
      <c r="J2" s="584"/>
      <c r="K2" s="584"/>
    </row>
    <row r="3" spans="2:11" s="109" customFormat="1" ht="17.25" customHeight="1">
      <c r="B3" s="186"/>
      <c r="C3" s="186"/>
      <c r="D3" s="186"/>
      <c r="E3" s="1167"/>
      <c r="F3" s="1167"/>
      <c r="G3" s="804"/>
      <c r="H3" s="804"/>
      <c r="I3" s="804"/>
      <c r="J3" s="584"/>
      <c r="K3" s="584"/>
    </row>
    <row r="4" spans="2:11" s="171" customFormat="1" ht="5.25" customHeight="1">
      <c r="B4" s="185"/>
      <c r="C4" s="185"/>
      <c r="D4" s="185"/>
      <c r="F4" s="585"/>
      <c r="G4" s="585"/>
      <c r="H4" s="585"/>
      <c r="I4" s="584"/>
      <c r="J4" s="584"/>
      <c r="K4" s="585"/>
    </row>
    <row r="5" spans="2:11" s="145" customFormat="1" ht="5.25" customHeight="1">
      <c r="B5" s="31"/>
      <c r="C5" s="31"/>
      <c r="D5" s="31"/>
      <c r="F5" s="586"/>
      <c r="G5" s="586"/>
      <c r="H5" s="586"/>
      <c r="I5" s="587"/>
      <c r="J5" s="587"/>
      <c r="K5" s="586"/>
    </row>
    <row r="6" spans="2:11" s="173" customFormat="1" ht="21.75" customHeight="1">
      <c r="B6" s="187"/>
      <c r="C6" s="187"/>
      <c r="D6" s="187"/>
      <c r="E6" s="174" t="s">
        <v>1331</v>
      </c>
      <c r="F6" s="588"/>
      <c r="G6" s="588"/>
      <c r="H6" s="588"/>
      <c r="I6" s="589"/>
      <c r="J6" s="589"/>
      <c r="K6" s="588"/>
    </row>
    <row r="7" spans="2:11" s="145" customFormat="1" ht="5.25" customHeight="1">
      <c r="B7" s="31"/>
      <c r="C7" s="31"/>
      <c r="D7" s="31"/>
      <c r="E7" s="30"/>
      <c r="F7" s="586"/>
      <c r="G7" s="586"/>
      <c r="H7" s="586"/>
      <c r="I7" s="587"/>
      <c r="J7" s="587"/>
      <c r="K7" s="586"/>
    </row>
    <row r="8" spans="2:11" s="108" customFormat="1" ht="15.75">
      <c r="B8" s="183" t="s">
        <v>655</v>
      </c>
      <c r="C8" s="183" t="s">
        <v>1343</v>
      </c>
      <c r="D8" s="183" t="s">
        <v>1345</v>
      </c>
      <c r="E8" s="114" t="s">
        <v>1333</v>
      </c>
      <c r="F8" s="90" t="s">
        <v>1361</v>
      </c>
      <c r="G8" s="90" t="s">
        <v>1356</v>
      </c>
      <c r="H8" s="90" t="s">
        <v>1435</v>
      </c>
      <c r="I8" s="90" t="s">
        <v>1358</v>
      </c>
      <c r="J8" s="90" t="s">
        <v>704</v>
      </c>
      <c r="K8" s="90" t="s">
        <v>1476</v>
      </c>
    </row>
    <row r="9" spans="2:11">
      <c r="E9" s="1062" t="s">
        <v>2571</v>
      </c>
      <c r="F9" s="1065" t="s">
        <v>1363</v>
      </c>
      <c r="G9" s="1065" t="s">
        <v>1364</v>
      </c>
      <c r="H9" s="1068">
        <v>3.9500000000000001E-4</v>
      </c>
      <c r="I9" s="1071">
        <v>2025</v>
      </c>
      <c r="J9" s="1074">
        <v>0</v>
      </c>
      <c r="K9" s="1076">
        <v>45000</v>
      </c>
    </row>
    <row r="10" spans="2:11">
      <c r="E10" s="1061" t="s">
        <v>4909</v>
      </c>
      <c r="F10" s="1064" t="s">
        <v>1363</v>
      </c>
      <c r="G10" s="1064" t="s">
        <v>1364</v>
      </c>
      <c r="H10" s="1067">
        <v>1.575E-3</v>
      </c>
      <c r="I10" s="1070">
        <v>2029</v>
      </c>
      <c r="J10" s="1073">
        <v>0</v>
      </c>
      <c r="K10" s="788">
        <v>45000</v>
      </c>
    </row>
    <row r="11" spans="2:11">
      <c r="E11" s="1061" t="s">
        <v>4910</v>
      </c>
      <c r="F11" s="1064" t="s">
        <v>4911</v>
      </c>
      <c r="G11" s="1064" t="s">
        <v>1437</v>
      </c>
      <c r="H11" s="1067">
        <v>0.13450000000000001</v>
      </c>
      <c r="I11" s="1070">
        <v>202401</v>
      </c>
      <c r="J11" s="1073">
        <v>3.16599925769702</v>
      </c>
      <c r="K11" s="788">
        <v>45000</v>
      </c>
    </row>
    <row r="12" spans="2:11">
      <c r="E12" s="1061" t="s">
        <v>4912</v>
      </c>
      <c r="F12" s="1064" t="s">
        <v>4911</v>
      </c>
      <c r="G12" s="1064" t="s">
        <v>1437</v>
      </c>
      <c r="H12" s="1067">
        <v>0.13100000000000001</v>
      </c>
      <c r="I12" s="1070">
        <v>202407</v>
      </c>
      <c r="J12" s="1073">
        <v>4.3605636723984604</v>
      </c>
      <c r="K12" s="788">
        <v>45000</v>
      </c>
    </row>
    <row r="13" spans="2:11">
      <c r="E13" s="1061" t="s">
        <v>4913</v>
      </c>
      <c r="F13" s="1064" t="s">
        <v>4911</v>
      </c>
      <c r="G13" s="1064" t="s">
        <v>1437</v>
      </c>
      <c r="H13" s="1067">
        <v>0.1275</v>
      </c>
      <c r="I13" s="1070">
        <v>202501</v>
      </c>
      <c r="J13" s="1073">
        <v>5.3035551849677498</v>
      </c>
      <c r="K13" s="788">
        <v>45000</v>
      </c>
    </row>
    <row r="14" spans="2:11">
      <c r="E14" s="1061" t="s">
        <v>4914</v>
      </c>
      <c r="F14" s="1064" t="s">
        <v>4911</v>
      </c>
      <c r="G14" s="1064" t="s">
        <v>1437</v>
      </c>
      <c r="H14" s="1067">
        <v>0.1275</v>
      </c>
      <c r="I14" s="1070">
        <v>202507</v>
      </c>
      <c r="J14" s="1073">
        <v>5.3035551849677498</v>
      </c>
      <c r="K14" s="788">
        <v>45000</v>
      </c>
    </row>
    <row r="15" spans="2:11">
      <c r="E15" s="1061" t="s">
        <v>4915</v>
      </c>
      <c r="F15" s="1064" t="s">
        <v>4911</v>
      </c>
      <c r="G15" s="1064" t="s">
        <v>1437</v>
      </c>
      <c r="H15" s="1067">
        <v>0.1285</v>
      </c>
      <c r="I15" s="1070">
        <v>202601</v>
      </c>
      <c r="J15" s="1073">
        <v>6.0286679963552201</v>
      </c>
      <c r="K15" s="788">
        <v>45000</v>
      </c>
    </row>
    <row r="16" spans="2:11">
      <c r="E16" s="1061" t="s">
        <v>1445</v>
      </c>
      <c r="F16" s="1064" t="s">
        <v>1359</v>
      </c>
      <c r="G16" s="1064" t="s">
        <v>1357</v>
      </c>
      <c r="H16" s="1067">
        <v>4.4999999999999998E-2</v>
      </c>
      <c r="I16" s="1070">
        <v>2023</v>
      </c>
      <c r="J16" s="1073">
        <v>0.158498203750216</v>
      </c>
      <c r="K16" s="788">
        <v>45000</v>
      </c>
    </row>
    <row r="17" spans="5:11">
      <c r="E17" s="1061" t="s">
        <v>1446</v>
      </c>
      <c r="F17" s="1064" t="s">
        <v>1359</v>
      </c>
      <c r="G17" s="1064" t="s">
        <v>1357</v>
      </c>
      <c r="H17" s="1067">
        <v>0.06</v>
      </c>
      <c r="I17" s="1070">
        <v>2024</v>
      </c>
      <c r="J17" s="1073">
        <v>1.3618479350563599</v>
      </c>
      <c r="K17" s="788">
        <v>45000</v>
      </c>
    </row>
    <row r="18" spans="5:11">
      <c r="E18" s="1061" t="s">
        <v>1447</v>
      </c>
      <c r="F18" s="1064" t="s">
        <v>1359</v>
      </c>
      <c r="G18" s="1064" t="s">
        <v>1357</v>
      </c>
      <c r="H18" s="1067">
        <v>5.6000000000000001E-2</v>
      </c>
      <c r="I18" s="1070">
        <v>2025</v>
      </c>
      <c r="J18" s="1073">
        <v>2.0094253094389898</v>
      </c>
      <c r="K18" s="788">
        <v>45000</v>
      </c>
    </row>
    <row r="19" spans="5:11">
      <c r="E19" s="1061" t="s">
        <v>1448</v>
      </c>
      <c r="F19" s="1064" t="s">
        <v>1359</v>
      </c>
      <c r="G19" s="1064" t="s">
        <v>1357</v>
      </c>
      <c r="H19" s="1067">
        <v>5.7000000000000002E-2</v>
      </c>
      <c r="I19" s="1070">
        <v>2026</v>
      </c>
      <c r="J19" s="1073">
        <v>3.1302578028505001</v>
      </c>
      <c r="K19" s="788">
        <v>45000</v>
      </c>
    </row>
    <row r="20" spans="5:11">
      <c r="E20" s="1061" t="s">
        <v>1452</v>
      </c>
      <c r="F20" s="1064" t="s">
        <v>1359</v>
      </c>
      <c r="G20" s="1064" t="s">
        <v>1357</v>
      </c>
      <c r="H20" s="1067">
        <v>5.7000000000000002E-2</v>
      </c>
      <c r="I20" s="1070">
        <v>2027</v>
      </c>
      <c r="J20" s="1073">
        <v>3.66933868454971</v>
      </c>
      <c r="K20" s="788">
        <v>45000</v>
      </c>
    </row>
    <row r="21" spans="5:11">
      <c r="E21" s="1061" t="s">
        <v>1453</v>
      </c>
      <c r="F21" s="1064" t="s">
        <v>1359</v>
      </c>
      <c r="G21" s="1064" t="s">
        <v>1357</v>
      </c>
      <c r="H21" s="1067">
        <v>5.9499999999999997E-2</v>
      </c>
      <c r="I21" s="1070">
        <v>2028</v>
      </c>
      <c r="J21" s="1073">
        <v>4.6783784842020504</v>
      </c>
      <c r="K21" s="788">
        <v>45000</v>
      </c>
    </row>
    <row r="22" spans="5:11">
      <c r="E22" s="1061" t="s">
        <v>1454</v>
      </c>
      <c r="F22" s="1064" t="s">
        <v>1359</v>
      </c>
      <c r="G22" s="1064" t="s">
        <v>1357</v>
      </c>
      <c r="H22" s="1067">
        <v>0.06</v>
      </c>
      <c r="I22" s="1070">
        <v>2030</v>
      </c>
      <c r="J22" s="1073">
        <v>6.05629739181646</v>
      </c>
      <c r="K22" s="788">
        <v>45000</v>
      </c>
    </row>
    <row r="23" spans="5:11">
      <c r="E23" s="1061" t="s">
        <v>1460</v>
      </c>
      <c r="F23" s="1064" t="s">
        <v>1359</v>
      </c>
      <c r="G23" s="1064" t="s">
        <v>1357</v>
      </c>
      <c r="H23" s="1067">
        <v>6.1499999999999999E-2</v>
      </c>
      <c r="I23" s="1070">
        <v>2032</v>
      </c>
      <c r="J23" s="1073">
        <v>7.2837145386720596</v>
      </c>
      <c r="K23" s="788">
        <v>45000</v>
      </c>
    </row>
    <row r="24" spans="5:11">
      <c r="E24" s="1061" t="s">
        <v>1461</v>
      </c>
      <c r="F24" s="1064" t="s">
        <v>1359</v>
      </c>
      <c r="G24" s="1064" t="s">
        <v>1357</v>
      </c>
      <c r="H24" s="1067">
        <v>6.3E-2</v>
      </c>
      <c r="I24" s="1070">
        <v>2035</v>
      </c>
      <c r="J24" s="1073">
        <v>8.5861915998306308</v>
      </c>
      <c r="K24" s="788">
        <v>45000</v>
      </c>
    </row>
    <row r="25" spans="5:11">
      <c r="E25" s="1061" t="s">
        <v>4916</v>
      </c>
      <c r="F25" s="1064" t="s">
        <v>1359</v>
      </c>
      <c r="G25" s="1064" t="s">
        <v>1357</v>
      </c>
      <c r="H25" s="1067">
        <v>6.3500000000000001E-2</v>
      </c>
      <c r="I25" s="1070">
        <v>2040</v>
      </c>
      <c r="J25" s="1073">
        <v>10.878552305606499</v>
      </c>
      <c r="K25" s="788">
        <v>45000</v>
      </c>
    </row>
    <row r="26" spans="5:11">
      <c r="E26" s="1061" t="s">
        <v>4917</v>
      </c>
      <c r="F26" s="1064" t="s">
        <v>1359</v>
      </c>
      <c r="G26" s="1064" t="s">
        <v>1357</v>
      </c>
      <c r="H26" s="1067">
        <v>6.4000000000000001E-2</v>
      </c>
      <c r="I26" s="1070">
        <v>2045</v>
      </c>
      <c r="J26" s="1073">
        <v>12.0966636724464</v>
      </c>
      <c r="K26" s="788">
        <v>45000</v>
      </c>
    </row>
    <row r="27" spans="5:11">
      <c r="E27" s="1061" t="s">
        <v>4918</v>
      </c>
      <c r="F27" s="1064" t="s">
        <v>1359</v>
      </c>
      <c r="G27" s="1064" t="s">
        <v>1357</v>
      </c>
      <c r="H27" s="1067">
        <v>6.4000000000000001E-2</v>
      </c>
      <c r="I27" s="1070">
        <v>2050</v>
      </c>
      <c r="J27" s="1073">
        <v>13.4211078876772</v>
      </c>
      <c r="K27" s="788">
        <v>45000</v>
      </c>
    </row>
    <row r="28" spans="5:11">
      <c r="E28" s="1061" t="s">
        <v>4919</v>
      </c>
      <c r="F28" s="1064" t="s">
        <v>1359</v>
      </c>
      <c r="G28" s="1064" t="s">
        <v>1357</v>
      </c>
      <c r="H28" s="1067">
        <v>6.4000000000000001E-2</v>
      </c>
      <c r="I28" s="1070">
        <v>2055</v>
      </c>
      <c r="J28" s="1073">
        <v>13.9572629546344</v>
      </c>
      <c r="K28" s="788">
        <v>45000</v>
      </c>
    </row>
    <row r="29" spans="5:11">
      <c r="E29" s="1061" t="s">
        <v>4920</v>
      </c>
      <c r="F29" s="1064" t="s">
        <v>1359</v>
      </c>
      <c r="G29" s="1064" t="s">
        <v>1357</v>
      </c>
      <c r="H29" s="1067">
        <v>6.3500000000000001E-2</v>
      </c>
      <c r="I29" s="1070">
        <v>2060</v>
      </c>
      <c r="J29" s="1073">
        <v>14.781340567718299</v>
      </c>
      <c r="K29" s="788">
        <v>45000</v>
      </c>
    </row>
    <row r="30" spans="5:11">
      <c r="E30" s="1061" t="s">
        <v>1465</v>
      </c>
      <c r="F30" s="1064" t="s">
        <v>1360</v>
      </c>
      <c r="G30" s="1064" t="s">
        <v>1437</v>
      </c>
      <c r="H30" s="1067">
        <v>0.1215</v>
      </c>
      <c r="I30" s="1070">
        <v>2025</v>
      </c>
      <c r="J30" s="1073">
        <v>1.6541294325363101</v>
      </c>
      <c r="K30" s="788">
        <v>45000</v>
      </c>
    </row>
    <row r="31" spans="5:11">
      <c r="E31" s="1061" t="s">
        <v>1469</v>
      </c>
      <c r="F31" s="1064" t="s">
        <v>1360</v>
      </c>
      <c r="G31" s="1064" t="s">
        <v>1437</v>
      </c>
      <c r="H31" s="1067">
        <v>0.125</v>
      </c>
      <c r="I31" s="1070">
        <v>2027</v>
      </c>
      <c r="J31" s="1073">
        <v>3.16599925769702</v>
      </c>
      <c r="K31" s="788">
        <v>45000</v>
      </c>
    </row>
    <row r="32" spans="5:11">
      <c r="E32" s="1061" t="s">
        <v>1470</v>
      </c>
      <c r="F32" s="1064" t="s">
        <v>1360</v>
      </c>
      <c r="G32" s="1064" t="s">
        <v>1437</v>
      </c>
      <c r="H32" s="1067">
        <v>0.1295</v>
      </c>
      <c r="I32" s="1070">
        <v>2029</v>
      </c>
      <c r="J32" s="1073">
        <v>4.3605636723984604</v>
      </c>
      <c r="K32" s="788">
        <v>45000</v>
      </c>
    </row>
    <row r="33" spans="5:19">
      <c r="E33" s="1061" t="s">
        <v>1471</v>
      </c>
      <c r="F33" s="1064" t="s">
        <v>1360</v>
      </c>
      <c r="G33" s="1064" t="s">
        <v>1437</v>
      </c>
      <c r="H33" s="1067">
        <v>0.13</v>
      </c>
      <c r="I33" s="1070">
        <v>2031</v>
      </c>
      <c r="J33" s="1073">
        <v>5.3035551849677498</v>
      </c>
      <c r="K33" s="788">
        <v>45000</v>
      </c>
    </row>
    <row r="34" spans="5:19">
      <c r="E34" s="1061" t="s">
        <v>4921</v>
      </c>
      <c r="F34" s="1064" t="s">
        <v>1360</v>
      </c>
      <c r="G34" s="1064" t="s">
        <v>1437</v>
      </c>
      <c r="H34" s="1067">
        <v>0.13100000000000001</v>
      </c>
      <c r="I34" s="1070">
        <v>2033</v>
      </c>
      <c r="J34" s="1073">
        <v>6.0286679963552201</v>
      </c>
      <c r="K34" s="788">
        <v>45000</v>
      </c>
    </row>
    <row r="35" spans="5:19">
      <c r="E35" s="1061" t="s">
        <v>1439</v>
      </c>
      <c r="F35" s="1064" t="s">
        <v>1436</v>
      </c>
      <c r="G35" s="1064" t="s">
        <v>1355</v>
      </c>
      <c r="H35" s="1067">
        <v>1.115</v>
      </c>
      <c r="I35" s="1070">
        <v>2023</v>
      </c>
      <c r="J35" s="1073">
        <v>1</v>
      </c>
      <c r="K35" s="788">
        <v>45000</v>
      </c>
    </row>
    <row r="36" spans="5:19">
      <c r="E36" s="1061" t="s">
        <v>1449</v>
      </c>
      <c r="F36" s="1064" t="s">
        <v>1436</v>
      </c>
      <c r="G36" s="1064" t="s">
        <v>1357</v>
      </c>
      <c r="H36" s="1067">
        <v>6.6000000000000003E-2</v>
      </c>
      <c r="I36" s="1070">
        <v>2023</v>
      </c>
      <c r="J36" s="1073">
        <v>1</v>
      </c>
      <c r="K36" s="788">
        <v>45000</v>
      </c>
    </row>
    <row r="37" spans="5:19">
      <c r="E37" s="1061" t="s">
        <v>1466</v>
      </c>
      <c r="F37" s="1064" t="s">
        <v>1436</v>
      </c>
      <c r="G37" s="1064" t="s">
        <v>1437</v>
      </c>
      <c r="H37" s="1067">
        <v>0.14599999999999999</v>
      </c>
      <c r="I37" s="1070">
        <v>2023</v>
      </c>
      <c r="J37" s="1073">
        <v>1</v>
      </c>
      <c r="K37" s="788">
        <v>45000</v>
      </c>
    </row>
    <row r="38" spans="5:19">
      <c r="E38" s="1061" t="s">
        <v>1440</v>
      </c>
      <c r="F38" s="1064" t="s">
        <v>1436</v>
      </c>
      <c r="G38" s="1064" t="s">
        <v>1355</v>
      </c>
      <c r="H38" s="1067">
        <v>1.1499999999999999</v>
      </c>
      <c r="I38" s="1070">
        <v>2024</v>
      </c>
      <c r="J38" s="1073">
        <v>2</v>
      </c>
      <c r="K38" s="788">
        <v>45000</v>
      </c>
      <c r="M38" s="147"/>
      <c r="N38" s="147"/>
      <c r="O38" s="147"/>
      <c r="P38" s="147"/>
      <c r="Q38" s="147"/>
      <c r="R38" s="147"/>
      <c r="S38" s="147"/>
    </row>
    <row r="39" spans="5:19">
      <c r="E39" s="1061" t="s">
        <v>1450</v>
      </c>
      <c r="F39" s="1064" t="s">
        <v>1436</v>
      </c>
      <c r="G39" s="1064" t="s">
        <v>1357</v>
      </c>
      <c r="H39" s="1067">
        <v>6.8000000000000005E-2</v>
      </c>
      <c r="I39" s="1070">
        <v>2024</v>
      </c>
      <c r="J39" s="1073">
        <v>2</v>
      </c>
      <c r="K39" s="788">
        <v>45000</v>
      </c>
    </row>
    <row r="40" spans="5:19">
      <c r="E40" s="1061" t="s">
        <v>1467</v>
      </c>
      <c r="F40" s="1064" t="s">
        <v>1436</v>
      </c>
      <c r="G40" s="1064" t="s">
        <v>1437</v>
      </c>
      <c r="H40" s="1067">
        <v>0.13700000000000001</v>
      </c>
      <c r="I40" s="1070">
        <v>2024</v>
      </c>
      <c r="J40" s="1073">
        <v>2</v>
      </c>
      <c r="K40" s="788">
        <v>45000</v>
      </c>
    </row>
    <row r="41" spans="5:19">
      <c r="E41" s="1061" t="s">
        <v>1441</v>
      </c>
      <c r="F41" s="1064" t="s">
        <v>1436</v>
      </c>
      <c r="G41" s="1064" t="s">
        <v>1355</v>
      </c>
      <c r="H41" s="1067">
        <v>1.17</v>
      </c>
      <c r="I41" s="1070">
        <v>2025</v>
      </c>
      <c r="J41" s="1073">
        <v>3</v>
      </c>
      <c r="K41" s="788">
        <v>45000</v>
      </c>
    </row>
    <row r="42" spans="5:19">
      <c r="E42" s="1061" t="s">
        <v>1451</v>
      </c>
      <c r="F42" s="1064" t="s">
        <v>1436</v>
      </c>
      <c r="G42" s="1064" t="s">
        <v>1357</v>
      </c>
      <c r="H42" s="1067">
        <v>6.8500000000000005E-2</v>
      </c>
      <c r="I42" s="1070">
        <v>2025</v>
      </c>
      <c r="J42" s="1073">
        <v>3</v>
      </c>
      <c r="K42" s="788">
        <v>45000</v>
      </c>
    </row>
    <row r="43" spans="5:19">
      <c r="E43" s="1061" t="s">
        <v>1468</v>
      </c>
      <c r="F43" s="1064" t="s">
        <v>1436</v>
      </c>
      <c r="G43" s="1064" t="s">
        <v>1437</v>
      </c>
      <c r="H43" s="1067">
        <v>0.14299999999999999</v>
      </c>
      <c r="I43" s="1070">
        <v>2025</v>
      </c>
      <c r="J43" s="1073">
        <v>3</v>
      </c>
      <c r="K43" s="788">
        <v>45000</v>
      </c>
    </row>
    <row r="44" spans="5:19">
      <c r="E44" s="1061" t="s">
        <v>1455</v>
      </c>
      <c r="F44" s="1064" t="s">
        <v>1436</v>
      </c>
      <c r="G44" s="1064" t="s">
        <v>1357</v>
      </c>
      <c r="H44" s="1067">
        <v>7.0499999999999993E-2</v>
      </c>
      <c r="I44" s="1070">
        <v>2026</v>
      </c>
      <c r="J44" s="1073">
        <v>4</v>
      </c>
      <c r="K44" s="788">
        <v>45000</v>
      </c>
    </row>
    <row r="45" spans="5:19">
      <c r="E45" s="1061" t="s">
        <v>1472</v>
      </c>
      <c r="F45" s="1064" t="s">
        <v>1436</v>
      </c>
      <c r="G45" s="1064" t="s">
        <v>1437</v>
      </c>
      <c r="H45" s="1067">
        <v>0.14649999999999999</v>
      </c>
      <c r="I45" s="1070">
        <v>2026</v>
      </c>
      <c r="J45" s="1073">
        <v>4</v>
      </c>
      <c r="K45" s="788">
        <v>45000</v>
      </c>
    </row>
    <row r="46" spans="5:19">
      <c r="E46" s="1061" t="s">
        <v>1456</v>
      </c>
      <c r="F46" s="1064" t="s">
        <v>1436</v>
      </c>
      <c r="G46" s="1064" t="s">
        <v>1357</v>
      </c>
      <c r="H46" s="1067">
        <v>7.0000000000000007E-2</v>
      </c>
      <c r="I46" s="1070">
        <v>2027</v>
      </c>
      <c r="J46" s="1073">
        <v>5</v>
      </c>
      <c r="K46" s="788">
        <v>45000</v>
      </c>
    </row>
    <row r="47" spans="5:19">
      <c r="E47" s="1061" t="s">
        <v>1473</v>
      </c>
      <c r="F47" s="1064" t="s">
        <v>1436</v>
      </c>
      <c r="G47" s="1064" t="s">
        <v>1437</v>
      </c>
      <c r="H47" s="1067">
        <v>0.14399999999999999</v>
      </c>
      <c r="I47" s="1070">
        <v>2027</v>
      </c>
      <c r="J47" s="1073">
        <v>5</v>
      </c>
      <c r="K47" s="788">
        <v>45000</v>
      </c>
    </row>
    <row r="48" spans="5:19">
      <c r="E48" s="1061" t="s">
        <v>1474</v>
      </c>
      <c r="F48" s="1064" t="s">
        <v>1436</v>
      </c>
      <c r="G48" s="1064" t="s">
        <v>1437</v>
      </c>
      <c r="H48" s="1067">
        <v>0.14599999999999999</v>
      </c>
      <c r="I48" s="1070">
        <v>2028</v>
      </c>
      <c r="J48" s="1073">
        <v>6</v>
      </c>
      <c r="K48" s="788">
        <v>45000</v>
      </c>
    </row>
    <row r="49" spans="2:19">
      <c r="E49" s="1061" t="s">
        <v>1438</v>
      </c>
      <c r="F49" s="1064" t="s">
        <v>1436</v>
      </c>
      <c r="G49" s="1064" t="s">
        <v>1355</v>
      </c>
      <c r="H49" s="1067">
        <v>1.125</v>
      </c>
      <c r="I49" s="1070">
        <v>2023</v>
      </c>
      <c r="J49" s="1073">
        <v>0.5</v>
      </c>
      <c r="K49" s="788">
        <v>45000</v>
      </c>
    </row>
    <row r="50" spans="2:19">
      <c r="E50" s="1061" t="s">
        <v>2572</v>
      </c>
      <c r="F50" s="1064" t="s">
        <v>1436</v>
      </c>
      <c r="G50" s="1064" t="s">
        <v>1355</v>
      </c>
      <c r="H50" s="1067">
        <v>1.0249999999999999</v>
      </c>
      <c r="I50" s="1070"/>
      <c r="J50" s="1073">
        <v>0</v>
      </c>
      <c r="K50" s="788">
        <v>45000</v>
      </c>
    </row>
    <row r="51" spans="2:19" s="147" customFormat="1">
      <c r="B51" s="182"/>
      <c r="C51" s="182"/>
      <c r="D51" s="182"/>
      <c r="E51" s="1061" t="s">
        <v>1464</v>
      </c>
      <c r="F51" s="1064" t="s">
        <v>1475</v>
      </c>
      <c r="G51" s="1064" t="s">
        <v>1357</v>
      </c>
      <c r="H51" s="1067">
        <v>0.09</v>
      </c>
      <c r="I51" s="1070"/>
      <c r="J51" s="1073">
        <v>10</v>
      </c>
      <c r="K51" s="788">
        <v>45000</v>
      </c>
      <c r="M51" s="581"/>
      <c r="N51" s="581"/>
      <c r="O51" s="581"/>
      <c r="P51" s="581"/>
      <c r="Q51" s="581"/>
      <c r="R51" s="581"/>
      <c r="S51" s="581"/>
    </row>
    <row r="52" spans="2:19">
      <c r="E52" s="1061" t="s">
        <v>1442</v>
      </c>
      <c r="F52" s="1064" t="s">
        <v>1475</v>
      </c>
      <c r="G52" s="1064" t="s">
        <v>1354</v>
      </c>
      <c r="H52" s="1067">
        <v>1.6E-2</v>
      </c>
      <c r="I52" s="1070"/>
      <c r="J52" s="1073">
        <v>2</v>
      </c>
      <c r="K52" s="788">
        <v>45000</v>
      </c>
    </row>
    <row r="53" spans="2:19">
      <c r="E53" s="1061" t="s">
        <v>1443</v>
      </c>
      <c r="F53" s="1064" t="s">
        <v>1475</v>
      </c>
      <c r="G53" s="1064" t="s">
        <v>1354</v>
      </c>
      <c r="H53" s="1067">
        <v>1.95E-2</v>
      </c>
      <c r="I53" s="1070"/>
      <c r="J53" s="1073">
        <v>3</v>
      </c>
      <c r="K53" s="788">
        <v>45000</v>
      </c>
    </row>
    <row r="54" spans="2:19">
      <c r="E54" s="1061" t="s">
        <v>1444</v>
      </c>
      <c r="F54" s="1064" t="s">
        <v>1475</v>
      </c>
      <c r="G54" s="1064" t="s">
        <v>1354</v>
      </c>
      <c r="H54" s="1067">
        <v>2.2499999999999999E-2</v>
      </c>
      <c r="I54" s="1070"/>
      <c r="J54" s="1073">
        <v>4</v>
      </c>
      <c r="K54" s="788">
        <v>45000</v>
      </c>
    </row>
    <row r="55" spans="2:19">
      <c r="E55" s="1061" t="s">
        <v>1457</v>
      </c>
      <c r="F55" s="1064" t="s">
        <v>1475</v>
      </c>
      <c r="G55" s="1064" t="s">
        <v>1357</v>
      </c>
      <c r="H55" s="1067">
        <v>8.2000000000000003E-2</v>
      </c>
      <c r="I55" s="1070">
        <v>2026</v>
      </c>
      <c r="J55" s="1073">
        <v>4</v>
      </c>
      <c r="K55" s="788">
        <v>45000</v>
      </c>
    </row>
    <row r="56" spans="2:19">
      <c r="E56" s="1061" t="s">
        <v>2565</v>
      </c>
      <c r="F56" s="1064" t="s">
        <v>1475</v>
      </c>
      <c r="G56" s="1064" t="s">
        <v>1354</v>
      </c>
      <c r="H56" s="1067">
        <v>2.3E-2</v>
      </c>
      <c r="I56" s="1070"/>
      <c r="J56" s="1073">
        <v>5</v>
      </c>
      <c r="K56" s="788">
        <v>45000</v>
      </c>
    </row>
    <row r="57" spans="2:19">
      <c r="E57" s="1061" t="s">
        <v>1458</v>
      </c>
      <c r="F57" s="1064" t="s">
        <v>1475</v>
      </c>
      <c r="G57" s="1064" t="s">
        <v>1357</v>
      </c>
      <c r="H57" s="1067">
        <v>8.7999999999999995E-2</v>
      </c>
      <c r="I57" s="1070"/>
      <c r="J57" s="1073">
        <v>5</v>
      </c>
      <c r="K57" s="788">
        <v>45000</v>
      </c>
    </row>
    <row r="58" spans="2:19">
      <c r="E58" s="1061" t="s">
        <v>1459</v>
      </c>
      <c r="F58" s="1064" t="s">
        <v>1475</v>
      </c>
      <c r="G58" s="1064" t="s">
        <v>1357</v>
      </c>
      <c r="H58" s="1067">
        <v>0.09</v>
      </c>
      <c r="I58" s="1070"/>
      <c r="J58" s="1073">
        <v>6</v>
      </c>
      <c r="K58" s="788">
        <v>45000</v>
      </c>
    </row>
    <row r="59" spans="2:19">
      <c r="E59" s="1061" t="s">
        <v>2568</v>
      </c>
      <c r="F59" s="1064" t="s">
        <v>1475</v>
      </c>
      <c r="G59" s="1064" t="s">
        <v>1357</v>
      </c>
      <c r="H59" s="1067">
        <v>9.2499999999999999E-2</v>
      </c>
      <c r="I59" s="1070"/>
      <c r="J59" s="1073">
        <v>7</v>
      </c>
      <c r="K59" s="788">
        <v>45000</v>
      </c>
    </row>
    <row r="60" spans="2:19">
      <c r="E60" s="1061" t="s">
        <v>1462</v>
      </c>
      <c r="F60" s="1064" t="s">
        <v>1475</v>
      </c>
      <c r="G60" s="1064" t="s">
        <v>1357</v>
      </c>
      <c r="H60" s="1067">
        <v>9.0999999999999998E-2</v>
      </c>
      <c r="I60" s="1070"/>
      <c r="J60" s="1073">
        <v>8</v>
      </c>
      <c r="K60" s="788">
        <v>45000</v>
      </c>
    </row>
    <row r="61" spans="2:19">
      <c r="E61" s="1063" t="s">
        <v>1463</v>
      </c>
      <c r="F61" s="1066" t="s">
        <v>1475</v>
      </c>
      <c r="G61" s="1066" t="s">
        <v>1357</v>
      </c>
      <c r="H61" s="1069">
        <v>9.0999999999999998E-2</v>
      </c>
      <c r="I61" s="1072"/>
      <c r="J61" s="1075">
        <v>9</v>
      </c>
      <c r="K61" s="1077">
        <v>45000</v>
      </c>
    </row>
  </sheetData>
  <sortState xmlns:xlrd2="http://schemas.microsoft.com/office/spreadsheetml/2017/richdata2" ref="M10:S51">
    <sortCondition ref="M9:M51"/>
  </sortState>
  <mergeCells count="1">
    <mergeCell ref="E2:F3"/>
  </mergeCells>
  <conditionalFormatting sqref="F19:F22 J11:J13 F31 F26:J28 F9:J10 H34:J34 E9:E17 G29:J33 F11:I17 G19:J25 K9:K34 E18:I18 H35:K35 E19:E35">
    <cfRule type="expression" dxfId="9" priority="27">
      <formula>AND(E9&lt;&gt;"",#REF!="",OR(COLUMN(E9)=COLUMN(#REF!),COLUMN(E9)=COLUMN(#REF!)))</formula>
    </cfRule>
  </conditionalFormatting>
  <conditionalFormatting sqref="J14:J18 G34:K35">
    <cfRule type="expression" dxfId="8" priority="26">
      <formula>AND(G14&lt;&gt;"",#REF!="",OR(COLUMN(G14)=COLUMN(#REF!),COLUMN(G14)=COLUMN(#REF!)))</formula>
    </cfRule>
  </conditionalFormatting>
  <conditionalFormatting sqref="F34:F35">
    <cfRule type="expression" dxfId="7" priority="25">
      <formula>AND(F34&lt;&gt;"",#REF!="",OR(COLUMN(F34)=COLUMN(#REF!),COLUMN(F34)=COLUMN(#REF!)))</formula>
    </cfRule>
  </conditionalFormatting>
  <conditionalFormatting sqref="F23:F25">
    <cfRule type="expression" dxfId="6" priority="22">
      <formula>AND(F23&lt;&gt;"",#REF!="",OR(COLUMN(F23)=COLUMN(#REF!),COLUMN(F23)=COLUMN(#REF!)))</formula>
    </cfRule>
  </conditionalFormatting>
  <conditionalFormatting sqref="F31">
    <cfRule type="expression" dxfId="5" priority="21">
      <formula>AND(F31&lt;&gt;"",#REF!="",OR(COLUMN(F31)=COLUMN(#REF!),COLUMN(F31)=COLUMN(#REF!)))</formula>
    </cfRule>
  </conditionalFormatting>
  <conditionalFormatting sqref="F29:F31">
    <cfRule type="expression" dxfId="4" priority="20">
      <formula>AND(F29&lt;&gt;"",#REF!="",OR(COLUMN(F29)=COLUMN(#REF!),COLUMN(F29)=COLUMN(#REF!)))</formula>
    </cfRule>
  </conditionalFormatting>
  <conditionalFormatting sqref="F32:F33">
    <cfRule type="expression" dxfId="3" priority="19">
      <formula>AND(F32&lt;&gt;"",#REF!="",OR(COLUMN(F32)=COLUMN(#REF!),COLUMN(F32)=COLUMN(#REF!)))</formula>
    </cfRule>
  </conditionalFormatting>
  <conditionalFormatting sqref="I29:I33">
    <cfRule type="expression" dxfId="2" priority="18">
      <formula>AND(I29&lt;&gt;"",#REF!="",OR(COLUMN(I29)=COLUMN(#REF!),COLUMN(I29)=COLUMN(#REF!)))</formula>
    </cfRule>
  </conditionalFormatting>
  <conditionalFormatting sqref="I11:I14">
    <cfRule type="expression" dxfId="1" priority="5">
      <formula>AND(I11&lt;&gt;"",#REF!="",OR(COLUMN(I11)=COLUMN(#REF!),COLUMN(I11)=COLUMN(#REF!)))</formula>
    </cfRule>
  </conditionalFormatting>
  <conditionalFormatting sqref="I23:I25">
    <cfRule type="expression" dxfId="0"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14999847407452621"/>
  </sheetPr>
  <dimension ref="A1:BA86"/>
  <sheetViews>
    <sheetView showGridLines="0" workbookViewId="0"/>
  </sheetViews>
  <sheetFormatPr defaultColWidth="8.8984375" defaultRowHeight="18.75"/>
  <cols>
    <col min="1" max="1" width="8.69921875" customWidth="1"/>
    <col min="2" max="2" width="11.3984375" style="107" customWidth="1"/>
    <col min="3" max="3" width="15.09765625" style="107" customWidth="1"/>
    <col min="4" max="4" width="18.296875" style="107" customWidth="1"/>
    <col min="5" max="5" width="18.5" style="107" customWidth="1"/>
    <col min="6" max="6" width="12.69921875" style="107" customWidth="1"/>
    <col min="7" max="7" width="11.199218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20" width="8.8984375" style="107"/>
    <col min="21" max="21" width="8.3984375" style="107" customWidth="1"/>
    <col min="22" max="22" width="8.8984375" style="107"/>
    <col min="23" max="23" width="8.69921875" customWidth="1"/>
    <col min="24" max="24" width="11.296875" customWidth="1"/>
    <col min="25" max="26" width="8.69921875" customWidth="1"/>
    <col min="27" max="27" width="9.19921875" customWidth="1"/>
    <col min="28" max="33" width="8.69921875" customWidth="1"/>
    <col min="34" max="16384" width="8.8984375" style="107"/>
  </cols>
  <sheetData>
    <row r="1" spans="2:21" s="107" customFormat="1" ht="16.5" thickBot="1"/>
    <row r="2" spans="2:21"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c r="U2" s="104" t="s">
        <v>658</v>
      </c>
    </row>
    <row r="3" spans="2:21" s="107" customFormat="1" ht="15.75">
      <c r="B3" s="106" t="s">
        <v>14</v>
      </c>
      <c r="C3" s="107" t="s">
        <v>607</v>
      </c>
      <c r="D3" s="107" t="s">
        <v>1316</v>
      </c>
      <c r="E3" s="107" t="s">
        <v>738</v>
      </c>
      <c r="F3" s="107" t="s">
        <v>1337</v>
      </c>
      <c r="G3" s="107" t="s">
        <v>1318</v>
      </c>
      <c r="H3" s="107" t="s">
        <v>608</v>
      </c>
      <c r="I3" s="107" t="s">
        <v>48</v>
      </c>
      <c r="J3" s="117" t="s">
        <v>715</v>
      </c>
      <c r="L3" s="118" t="s">
        <v>14</v>
      </c>
      <c r="M3" s="119" t="s">
        <v>607</v>
      </c>
      <c r="N3" s="120" t="s">
        <v>1316</v>
      </c>
      <c r="O3" s="120" t="s">
        <v>738</v>
      </c>
      <c r="P3" s="120" t="s">
        <v>1317</v>
      </c>
      <c r="Q3" s="120" t="s">
        <v>34</v>
      </c>
      <c r="R3" s="121" t="s">
        <v>608</v>
      </c>
      <c r="S3" s="120" t="s">
        <v>48</v>
      </c>
      <c r="T3" s="120"/>
      <c r="U3" s="122" t="s">
        <v>1319</v>
      </c>
    </row>
    <row r="4" spans="2:21" s="107" customFormat="1" ht="15.75">
      <c r="B4" s="106" t="s">
        <v>13</v>
      </c>
      <c r="C4" s="107" t="s">
        <v>614</v>
      </c>
      <c r="D4" s="107" t="s">
        <v>689</v>
      </c>
      <c r="E4" s="107" t="s">
        <v>865</v>
      </c>
      <c r="F4" s="107" t="s">
        <v>865</v>
      </c>
      <c r="G4" s="107" t="s">
        <v>1303</v>
      </c>
      <c r="H4" s="107" t="s">
        <v>690</v>
      </c>
      <c r="I4" s="107" t="s">
        <v>49</v>
      </c>
      <c r="J4" s="117" t="s">
        <v>1338</v>
      </c>
      <c r="L4" s="123"/>
      <c r="M4" s="124" t="s">
        <v>614</v>
      </c>
      <c r="N4" s="107" t="s">
        <v>689</v>
      </c>
      <c r="O4" s="107" t="s">
        <v>865</v>
      </c>
      <c r="P4" s="107" t="s">
        <v>1321</v>
      </c>
      <c r="R4" s="125" t="s">
        <v>609</v>
      </c>
      <c r="S4" s="107" t="s">
        <v>49</v>
      </c>
      <c r="U4" s="126" t="s">
        <v>1322</v>
      </c>
    </row>
    <row r="5" spans="2:21" s="107" customFormat="1" ht="15.75">
      <c r="B5" s="106" t="s">
        <v>11</v>
      </c>
      <c r="C5" s="107" t="s">
        <v>15</v>
      </c>
      <c r="D5" s="107" t="s">
        <v>1344</v>
      </c>
      <c r="E5" s="107" t="s">
        <v>866</v>
      </c>
      <c r="F5" s="107" t="s">
        <v>1336</v>
      </c>
      <c r="G5" s="107" t="s">
        <v>34</v>
      </c>
      <c r="H5" s="107" t="s">
        <v>611</v>
      </c>
      <c r="I5" s="107" t="s">
        <v>1324</v>
      </c>
      <c r="J5" s="117" t="s">
        <v>1339</v>
      </c>
      <c r="L5" s="123"/>
      <c r="M5" s="124" t="s">
        <v>15</v>
      </c>
      <c r="N5" s="107" t="s">
        <v>610</v>
      </c>
      <c r="O5" s="107" t="s">
        <v>866</v>
      </c>
      <c r="R5" s="125" t="s">
        <v>611</v>
      </c>
      <c r="S5" s="107" t="s">
        <v>1324</v>
      </c>
      <c r="U5" s="126" t="s">
        <v>1323</v>
      </c>
    </row>
    <row r="6" spans="2:21" s="107" customFormat="1" ht="15.75">
      <c r="B6" s="106"/>
      <c r="C6" s="107" t="s">
        <v>615</v>
      </c>
      <c r="D6" s="107" t="s">
        <v>860</v>
      </c>
      <c r="E6" s="107" t="s">
        <v>34</v>
      </c>
      <c r="F6" s="107" t="s">
        <v>34</v>
      </c>
      <c r="H6" s="107" t="s">
        <v>612</v>
      </c>
      <c r="I6" s="107" t="s">
        <v>723</v>
      </c>
      <c r="J6" s="117"/>
      <c r="L6" s="123"/>
      <c r="M6" s="124"/>
      <c r="N6" s="107" t="s">
        <v>1325</v>
      </c>
      <c r="R6" s="125" t="s">
        <v>612</v>
      </c>
      <c r="S6" s="107" t="s">
        <v>723</v>
      </c>
      <c r="U6" s="126"/>
    </row>
    <row r="7" spans="2:21" s="107" customFormat="1" ht="15.75">
      <c r="B7" s="106"/>
      <c r="C7" s="107" t="s">
        <v>616</v>
      </c>
      <c r="D7" s="107" t="s">
        <v>610</v>
      </c>
      <c r="H7" s="107" t="s">
        <v>613</v>
      </c>
      <c r="I7" s="107" t="s">
        <v>34</v>
      </c>
      <c r="J7" s="117"/>
      <c r="L7" s="123"/>
      <c r="N7" s="107" t="s">
        <v>16</v>
      </c>
      <c r="R7" s="125" t="s">
        <v>613</v>
      </c>
      <c r="S7" s="107" t="s">
        <v>34</v>
      </c>
      <c r="U7" s="126"/>
    </row>
    <row r="8" spans="2:21" s="107" customFormat="1" ht="15.75">
      <c r="B8" s="106"/>
      <c r="C8" s="107" t="s">
        <v>620</v>
      </c>
      <c r="D8" s="107" t="s">
        <v>1325</v>
      </c>
      <c r="H8" s="107" t="s">
        <v>700</v>
      </c>
      <c r="J8" s="117"/>
      <c r="L8" s="127"/>
      <c r="N8" s="128" t="s">
        <v>17</v>
      </c>
      <c r="R8" s="125" t="s">
        <v>700</v>
      </c>
      <c r="U8" s="126"/>
    </row>
    <row r="9" spans="2:21" s="107" customFormat="1" ht="15.75">
      <c r="B9" s="106"/>
      <c r="C9" s="107" t="s">
        <v>661</v>
      </c>
      <c r="D9" s="107" t="s">
        <v>16</v>
      </c>
      <c r="H9" s="107" t="s">
        <v>696</v>
      </c>
      <c r="J9" s="117"/>
      <c r="L9" s="127"/>
      <c r="N9" s="128" t="s">
        <v>699</v>
      </c>
      <c r="R9" s="125" t="s">
        <v>696</v>
      </c>
      <c r="U9" s="126"/>
    </row>
    <row r="10" spans="2:21" s="107" customFormat="1" ht="15.75">
      <c r="B10" s="106"/>
      <c r="C10" s="107" t="s">
        <v>621</v>
      </c>
      <c r="D10" s="107" t="s">
        <v>17</v>
      </c>
      <c r="H10" s="107" t="s">
        <v>1269</v>
      </c>
      <c r="J10" s="117"/>
      <c r="L10" s="127"/>
      <c r="N10" s="128" t="s">
        <v>1325</v>
      </c>
      <c r="R10" s="125" t="s">
        <v>1269</v>
      </c>
      <c r="U10" s="126"/>
    </row>
    <row r="11" spans="2:21" s="107" customFormat="1" ht="15.75">
      <c r="B11" s="106"/>
      <c r="D11" s="107" t="s">
        <v>699</v>
      </c>
      <c r="J11" s="117"/>
      <c r="L11" s="127"/>
      <c r="N11" s="128" t="s">
        <v>1326</v>
      </c>
      <c r="R11" s="129"/>
      <c r="U11" s="126"/>
    </row>
    <row r="12" spans="2:21" s="107" customFormat="1" ht="15.75">
      <c r="B12" s="106"/>
      <c r="D12" s="107" t="s">
        <v>1325</v>
      </c>
      <c r="J12" s="117"/>
      <c r="L12" s="127"/>
      <c r="N12" s="128" t="s">
        <v>701</v>
      </c>
      <c r="R12" s="129"/>
      <c r="U12" s="126"/>
    </row>
    <row r="13" spans="2:21" s="107" customFormat="1" ht="15.75">
      <c r="B13" s="106"/>
      <c r="D13" s="107" t="s">
        <v>1326</v>
      </c>
      <c r="J13" s="117"/>
      <c r="L13" s="130"/>
      <c r="M13" s="131"/>
      <c r="N13" s="132"/>
      <c r="O13" s="131"/>
      <c r="P13" s="131"/>
      <c r="Q13" s="131"/>
      <c r="R13" s="133"/>
      <c r="S13" s="131"/>
      <c r="T13" s="131"/>
      <c r="U13" s="134"/>
    </row>
    <row r="14" spans="2:21" s="107" customFormat="1" ht="15.75">
      <c r="B14" s="106"/>
      <c r="D14" s="107" t="s">
        <v>701</v>
      </c>
      <c r="J14" s="117"/>
      <c r="N14" s="128"/>
    </row>
    <row r="15" spans="2:21" s="107" customFormat="1" ht="15.75">
      <c r="B15" s="106"/>
      <c r="D15" s="107" t="s">
        <v>619</v>
      </c>
      <c r="J15" s="117"/>
      <c r="L15" s="118" t="s">
        <v>13</v>
      </c>
      <c r="M15" s="121" t="s">
        <v>615</v>
      </c>
      <c r="N15" s="135" t="s">
        <v>619</v>
      </c>
      <c r="O15" s="120" t="s">
        <v>34</v>
      </c>
      <c r="P15" s="120" t="s">
        <v>1317</v>
      </c>
      <c r="Q15" s="120" t="s">
        <v>34</v>
      </c>
      <c r="R15" s="120" t="s">
        <v>608</v>
      </c>
      <c r="S15" s="120" t="s">
        <v>1327</v>
      </c>
      <c r="T15" s="120"/>
      <c r="U15" s="122" t="s">
        <v>1319</v>
      </c>
    </row>
    <row r="16" spans="2:21" s="107" customFormat="1" ht="15.75">
      <c r="B16" s="106"/>
      <c r="D16" s="107" t="s">
        <v>617</v>
      </c>
      <c r="J16" s="117"/>
      <c r="L16" s="123"/>
      <c r="M16" s="125" t="s">
        <v>616</v>
      </c>
      <c r="N16" s="136" t="s">
        <v>617</v>
      </c>
      <c r="P16" s="107" t="s">
        <v>1321</v>
      </c>
      <c r="R16" s="107" t="s">
        <v>609</v>
      </c>
      <c r="S16" s="107" t="s">
        <v>49</v>
      </c>
      <c r="U16" s="126" t="s">
        <v>1322</v>
      </c>
    </row>
    <row r="17" spans="1:53" ht="15.75">
      <c r="A17" s="107"/>
      <c r="B17" s="106"/>
      <c r="D17" s="107" t="s">
        <v>618</v>
      </c>
      <c r="J17" s="117"/>
      <c r="L17" s="123"/>
      <c r="M17" s="125"/>
      <c r="N17" s="136" t="s">
        <v>618</v>
      </c>
      <c r="P17" s="107" t="s">
        <v>34</v>
      </c>
      <c r="R17" s="107" t="s">
        <v>611</v>
      </c>
      <c r="U17" s="126" t="s">
        <v>1323</v>
      </c>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U18" s="126"/>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1"/>
      <c r="U19" s="134"/>
      <c r="W19" s="107"/>
      <c r="X19" s="107"/>
      <c r="Y19" s="107"/>
      <c r="Z19" s="107"/>
      <c r="AA19" s="107"/>
      <c r="AB19" s="107"/>
      <c r="AC19" s="107"/>
      <c r="AD19" s="107"/>
      <c r="AE19" s="107"/>
      <c r="AF19" s="107"/>
      <c r="AG19" s="107"/>
    </row>
    <row r="20" spans="1:53" ht="15.75">
      <c r="A20" s="107"/>
      <c r="B20" s="106"/>
      <c r="D20" s="107" t="s">
        <v>685</v>
      </c>
      <c r="J20" s="117"/>
      <c r="N20" s="128"/>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1318</v>
      </c>
      <c r="R21" s="120" t="s">
        <v>608</v>
      </c>
      <c r="S21" s="120" t="s">
        <v>1327</v>
      </c>
      <c r="T21" s="120"/>
      <c r="U21" s="122" t="s">
        <v>1319</v>
      </c>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1303</v>
      </c>
      <c r="R22" s="107" t="s">
        <v>609</v>
      </c>
      <c r="S22" s="107" t="s">
        <v>49</v>
      </c>
      <c r="U22" s="126" t="s">
        <v>1322</v>
      </c>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U23" s="126" t="s">
        <v>1323</v>
      </c>
      <c r="W23" s="107"/>
      <c r="X23" s="107"/>
      <c r="Y23" s="107"/>
      <c r="Z23" s="107"/>
      <c r="AA23" s="107"/>
      <c r="AB23" s="107"/>
      <c r="AC23" s="107"/>
      <c r="AD23" s="107"/>
      <c r="AE23" s="107"/>
      <c r="AF23" s="107"/>
      <c r="AG23" s="107"/>
    </row>
    <row r="24" spans="1:53" ht="15.75">
      <c r="A24" s="107"/>
      <c r="E24" s="916" t="s">
        <v>4461</v>
      </c>
      <c r="F24" s="913"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IF(LEFT($E24,13)="Caixa, Contas", "Cx, Contas a Pagar/Receber, Provisões, a Liquidar", $E24)), $E24)</f>
        <v xml:space="preserve">Formula Nome Ativo --&gt; </v>
      </c>
      <c r="L24" s="123"/>
      <c r="M24" s="125"/>
      <c r="N24" s="128" t="s">
        <v>663</v>
      </c>
      <c r="O24" s="125"/>
      <c r="R24" s="107" t="s">
        <v>612</v>
      </c>
      <c r="U24" s="126"/>
      <c r="W24" s="107"/>
      <c r="X24" s="107"/>
      <c r="Y24" s="107"/>
      <c r="Z24" s="107"/>
      <c r="AA24" s="107"/>
      <c r="AB24" s="107"/>
      <c r="AC24" s="107"/>
      <c r="AD24" s="107"/>
      <c r="AE24" s="107"/>
      <c r="AF24" s="107"/>
      <c r="AG24" s="107"/>
    </row>
    <row r="25" spans="1:53" ht="15.75">
      <c r="A25" s="107"/>
      <c r="E25" s="916" t="s">
        <v>4460</v>
      </c>
      <c r="F25" s="913" t="str">
        <f>IF(G25="Renda Fixa", IF(LEFT($H25,6) = "RF Pós", "Pós-fixado", IF($H25="RF Internacional", "Internacional", IF($H25="RF Inflação", "Inflação Média (4-6)", "Pré Média (4-5)"))),  IF(OR($H25="Cambial", $H25="Imobiliário BR", $H25="Imobiliário Int.",  $H25="Criptoativos",  $H25="Distressed",  $H25="Derivativos"), "Multiestratégia", IF($H25="RV Internacional US",  "EUA", IF($H25="RV Internacional Global", "Global", IF($H25="RV Internacional China", "China", IF($H25="RV Internacional Europa", "Europa", IF($H25="RV Internacional Global", "Global", IF($H25="RV Internacional EM", "EM", IF($H25="Private Equity LatAm", "Long Only", IF($H25="Private Equity Global", "Global", IF($H25="Venture Capital LatAm", "Long Only", IF($H25="Venture Capital Global", "Global", IF(LEFT($E25,13)="Caixa, Contas", "Pós-fixado", SUBSTITUTE(SUBSTITUTE($H25,"MM ", ""),"RV ", ""))))))))))))))</f>
        <v/>
      </c>
      <c r="L25" s="144"/>
      <c r="M25" s="131"/>
      <c r="N25" s="132" t="s">
        <v>16</v>
      </c>
      <c r="O25" s="133"/>
      <c r="P25" s="131"/>
      <c r="Q25" s="131"/>
      <c r="R25" s="131" t="s">
        <v>613</v>
      </c>
      <c r="S25" s="131"/>
      <c r="T25" s="131"/>
      <c r="U25" s="134"/>
      <c r="W25" s="107"/>
      <c r="X25" s="107"/>
      <c r="Y25" s="107"/>
      <c r="Z25" s="107"/>
      <c r="AA25" s="107"/>
      <c r="AB25" s="107"/>
      <c r="AC25" s="107"/>
      <c r="AD25" s="107"/>
      <c r="AE25" s="107"/>
      <c r="AF25" s="107"/>
      <c r="AG25" s="107"/>
    </row>
    <row r="26" spans="1:53" ht="19.5" thickBot="1">
      <c r="A26" s="107"/>
      <c r="W26" s="107"/>
      <c r="X26" s="107"/>
      <c r="Y26" s="107"/>
      <c r="Z26" s="107"/>
      <c r="AA26" s="107"/>
      <c r="AB26" s="107"/>
      <c r="AC26" s="107"/>
      <c r="AD26" s="107"/>
      <c r="AE26" s="107"/>
      <c r="AF26" s="107"/>
      <c r="AH26" s="107" t="s">
        <v>620</v>
      </c>
      <c r="AI26" s="107" t="s">
        <v>1368</v>
      </c>
      <c r="AJ26" s="107" t="s">
        <v>1372</v>
      </c>
      <c r="AK26" s="107" t="s">
        <v>1366</v>
      </c>
      <c r="AL26" s="107" t="s">
        <v>1369</v>
      </c>
      <c r="AM26" s="107" t="s">
        <v>1373</v>
      </c>
      <c r="AN26" s="107" t="s">
        <v>1367</v>
      </c>
      <c r="AO26" s="107" t="s">
        <v>628</v>
      </c>
      <c r="AP26" s="107" t="s">
        <v>615</v>
      </c>
      <c r="AQ26" s="107" t="s">
        <v>610</v>
      </c>
      <c r="AR26" s="107" t="s">
        <v>617</v>
      </c>
      <c r="AS26" s="107" t="s">
        <v>619</v>
      </c>
      <c r="AT26" s="107" t="s">
        <v>607</v>
      </c>
      <c r="AU26" s="107" t="s">
        <v>614</v>
      </c>
      <c r="AV26" s="107" t="s">
        <v>15</v>
      </c>
      <c r="AW26" s="107" t="s">
        <v>612</v>
      </c>
      <c r="AX26" s="107" t="s">
        <v>609</v>
      </c>
      <c r="AY26" s="107" t="s">
        <v>613</v>
      </c>
      <c r="AZ26" s="107" t="s">
        <v>611</v>
      </c>
      <c r="BA26" s="107" t="s">
        <v>696</v>
      </c>
    </row>
    <row r="27" spans="1:53" s="91" customFormat="1" ht="31.5">
      <c r="B27" s="910" t="s">
        <v>4298</v>
      </c>
      <c r="C27" s="911" t="s">
        <v>4299</v>
      </c>
      <c r="D27" s="911" t="s">
        <v>4265</v>
      </c>
      <c r="E27" s="911" t="s">
        <v>4264</v>
      </c>
      <c r="F27" s="911" t="s">
        <v>4280</v>
      </c>
      <c r="G27" s="912" t="str">
        <f>IF($I27="Renda Fixa", IF(LEFT($H27,6) = "RF Pós", "Pós-fixado", IF($H27="RF Internacional", "Internacional", IF($H27="RF Inflação", "Inflação", "Pré-fixado"))),  IF(OR($H27="Cambial", $H27="Imobiliário BR", $H27="Imobiliário Int.",  $H27="Criptoativos",  $H27="Distressed",  $H27="Derivativos"), "Multiestratégia", IF($H27="RV Internacional US",  "EUA", IF($H27="RV Internacional Global", "Global", IF($H27="RV Internacional China", "China", IF($H27="RV Internacional Europa", "Europa", IF($H27="RV Internacional Global", "Global", IF($H27="RV Internacional EM", "EM", IF($H27="Private Equity BR", "Long Only", IF($H27="Private Equity Global", "Global", IF($H27="Venture Capital BR", "Long Only", IF($H27="Venture Capital Global", "Global", SUBSTITUTE($H27,"MM ", "")))))))))))))</f>
        <v/>
      </c>
      <c r="I27" s="229" t="s">
        <v>4457</v>
      </c>
      <c r="L27" s="229" t="s">
        <v>1374</v>
      </c>
      <c r="M27" s="230" t="s">
        <v>620</v>
      </c>
      <c r="N27" s="230" t="s">
        <v>2719</v>
      </c>
      <c r="O27" s="230" t="s">
        <v>2720</v>
      </c>
      <c r="P27" s="230" t="s">
        <v>1366</v>
      </c>
      <c r="Q27" s="230" t="s">
        <v>1369</v>
      </c>
      <c r="R27" s="230" t="s">
        <v>2721</v>
      </c>
      <c r="S27" s="230" t="s">
        <v>1367</v>
      </c>
      <c r="T27" s="230" t="s">
        <v>628</v>
      </c>
      <c r="U27" s="230" t="s">
        <v>615</v>
      </c>
      <c r="V27" s="230" t="s">
        <v>610</v>
      </c>
      <c r="W27" s="230" t="s">
        <v>617</v>
      </c>
      <c r="X27" s="230" t="s">
        <v>619</v>
      </c>
      <c r="Y27" s="230" t="s">
        <v>607</v>
      </c>
      <c r="Z27" s="230" t="s">
        <v>614</v>
      </c>
      <c r="AA27" s="230" t="s">
        <v>15</v>
      </c>
      <c r="AB27" s="230" t="s">
        <v>612</v>
      </c>
      <c r="AC27" s="230" t="s">
        <v>609</v>
      </c>
      <c r="AD27" s="230" t="s">
        <v>613</v>
      </c>
      <c r="AE27" s="230" t="s">
        <v>611</v>
      </c>
      <c r="AF27" s="230" t="s">
        <v>696</v>
      </c>
      <c r="AH27" s="107" t="str" cm="1">
        <f t="array" aca="1" ref="AH27:AH85" ca="1">OFFSET($M$27,1,,COUNTA($M:$M)-COUNTA($M$1:$M$27))</f>
        <v>BTG Pactual Cdb Plus FI RF CP</v>
      </c>
      <c r="AI27" s="107" t="str" cm="1">
        <f t="array" aca="1" ref="AI27:AI37" ca="1">OFFSET($N$27,1,,COUNTA($N:$N)-COUNTA($N$1:$N$27))</f>
        <v>Vinci Valorem FIM</v>
      </c>
      <c r="AJ27" s="107" t="str" cm="1">
        <f t="array" aca="1" ref="AJ27:AJ39" ca="1">OFFSET($O$27,1,,COUNTA($O:$O)-COUNTA($O$1:$O$27))</f>
        <v>BTG Pactual Debêntures Incentivadas Inflação Infra FIC Renda Fixa</v>
      </c>
      <c r="AK27" s="107" t="str" cm="1">
        <f t="array" aca="1" ref="AK27:AK40" ca="1">OFFSET($P$27,1,,COUNTA($P:$P)-COUNTA($P$1:$P$27))</f>
        <v>ARX Elbrus Pro FI Infraestrutura RF</v>
      </c>
      <c r="AL27" s="107" t="str" cm="1">
        <f t="array" aca="1" ref="AL27:AL35" ca="1">OFFSET($Q$27,1,,COUNTA($Q:$Q)-COUNTA($Q$1:$Q$27))</f>
        <v>NTN-F 2025 (12.15%)</v>
      </c>
      <c r="AM27" s="107" t="str" cm="1">
        <f t="array" aca="1" ref="AM27:AM32" ca="1">OFFSET($R$27,1,,COUNTA($R:$R)-COUNTA($R$1:$R$27))</f>
        <v>NTN-F 2027 (12.50%)</v>
      </c>
      <c r="AN27" s="107" t="str" cm="1">
        <f t="array" aca="1" ref="AN27" ca="1">OFFSET($S$27,1,,COUNTA($S:$S)-COUNTA($S$1:$S$27))</f>
        <v>Títulos Privados - 6 anos (14.60%)</v>
      </c>
      <c r="AO27" s="107" t="str" cm="1">
        <f t="array" aca="1" ref="AO27:AO69" ca="1">OFFSET($U$27,1,,COUNTA($U:$U)-COUNTA($U$1:$U$27))</f>
        <v>ARX Macro FIC FIM</v>
      </c>
      <c r="AP27" s="107" t="str" cm="1">
        <f t="array" aca="1" ref="AP27:AP31" ca="1">OFFSET($V$27,1,,COUNTA($V:$V)-COUNTA($V$1:$V$27))</f>
        <v>Daemon Nous Global FIC FIM</v>
      </c>
      <c r="AQ27" s="107" t="str" cm="1">
        <f t="array" aca="1" ref="AQ27:AQ33" ca="1">OFFSET($W$27,1,,COUNTA($W:$W)-COUNTA($W$1:$W$27))</f>
        <v>Solana LS FIC FIM</v>
      </c>
      <c r="AR27" s="107" t="str" cm="1">
        <f t="array" aca="1" ref="AR27:AR39" ca="1">OFFSET($X$27,1,,COUNTA($X:$X)-COUNTA($X$1:$X$27))</f>
        <v>Kapitalo Alpha Global FIC FIM</v>
      </c>
      <c r="AS27" s="107" t="e" cm="1">
        <f t="array" aca="1" ref="AS27" ca="1">OFFSET(#REF!,1,,COUNTA(#REF!)-COUNTA(#REF!))</f>
        <v>#REF!</v>
      </c>
      <c r="AT27" s="107" t="str" cm="1">
        <f t="array" aca="1" ref="AT27:AT48" ca="1">OFFSET($Y$27,1,,COUNTA($Y:$Y)-COUNTA($Y$1:$Y$27))</f>
        <v>ARX Income FIC FIA</v>
      </c>
      <c r="AU27" s="107" t="str" cm="1">
        <f t="array" aca="1" ref="AU27:AU43" ca="1">OFFSET($Z$27,1,,COUNTA($Z:$Z)-COUNTA($Z$1:$Z$27))</f>
        <v>Garin Cíclico LB FIM</v>
      </c>
      <c r="AV27" s="107" t="str" cm="1">
        <f t="array" aca="1" ref="AV27" ca="1">OFFSET($AA$27,1,,COUNTA($AA:$AA)-COUNTA($AA$1:$AA$27))</f>
        <v>Carteira de FII</v>
      </c>
      <c r="AW27" s="107" t="str" cm="1">
        <f t="array" aca="1" ref="AW27:AW29" ca="1">OFFSET($AB$27,1,,COUNTA($AB:$AB)-COUNTA($AB$1:$AB$27))</f>
        <v>Access China Advantage Ag21 FIA IE</v>
      </c>
      <c r="AX27" s="107" t="str" cm="1">
        <f t="array" aca="1" ref="AX27:AX29" ca="1">OFFSET($AC$27,1,,COUNTA($AC:$AC)-COUNTA($AC$1:$AC$27))</f>
        <v>Western Asset US Index 500 FIM</v>
      </c>
      <c r="AY27" s="107" t="str" cm="1">
        <f t="array" aca="1" ref="AY27" ca="1">OFFSET($AD$27,1,,COUNTA($AD:$AD)-COUNTA($AD$1:$AD$27))</f>
        <v>EURP11</v>
      </c>
      <c r="AZ27" s="107" t="str" cm="1">
        <f t="array" aca="1" ref="AZ27:AZ33" ca="1">OFFSET($AE$27,1,,COUNTA($AE:$AE)-COUNTA($AE$1:$AE$27))</f>
        <v>Western Asset FIA BDR Nivel I</v>
      </c>
      <c r="BA27" s="107" t="str" cm="1">
        <f t="array" aca="1" ref="BA27:BA28" ca="1">OFFSET($AF$27,1,,COUNTA($AF:$AF)-COUNTA($AF$1:$AF$27))</f>
        <v>BTGP Mobius Emerging Markets FIM IE</v>
      </c>
    </row>
    <row r="28" spans="1:53">
      <c r="A28" s="107"/>
      <c r="B28" s="106" t="s">
        <v>11</v>
      </c>
      <c r="C28" s="107" t="s">
        <v>4300</v>
      </c>
      <c r="D28" s="124" t="s">
        <v>4267</v>
      </c>
      <c r="E28" s="107" t="s">
        <v>4601</v>
      </c>
      <c r="F28" s="107" t="s">
        <v>4599</v>
      </c>
      <c r="G28" s="117" t="str">
        <f t="shared" ref="G28:G37" si="0">IF(B28="Renda Fixa", IF(LEFT(D28,6) = "RF Pós", "Pós-fixado", IF(D28="RF Internacional", "Internacional", IF(D28="RF Inflação", "Inflação", "Pré-fixado"))),  IF(OR(D28="Cambial", D28="Criptoativos",  D28="Distressed",  D28="COE",  D28="Commodities", D28="Public Real Estate Intl.", D28="Private Real Estate Intl.", D28="Private Debt Intl."), "Multiestratégia", IF(D28="RV Internacional US",  "EUA", IF(OR(D28="RV Internacional Global", D28="Venture Capital Global", D28="Private Equity Global"), "Global", IF(D28="RV Internacional China", "China", IF(D28="RV Internacional Europa", "Europa",  IF(D28="RV Internacional EM", "EM", IF(OR(D28="Private Equity LatAm", D28="Venture Capital LatAm"), "Long Only", IF(OR(D28="RV Fundo Imobiliário", D28="Opções"), "Alternativos", SUBSTITUTE(D28,"MM ", ""))))))))))</f>
        <v>Pós-fixado</v>
      </c>
      <c r="H28" s="1046" t="s">
        <v>4586</v>
      </c>
      <c r="I28" s="107" t="str" cm="1">
        <f t="array" aca="1" ref="I28:I40" ca="1">_xlfn.UNIQUE(OFFSET('Posição AUM'!$D$1,1,,COUNTA('Posição AUM'!$D:$D)-1))</f>
        <v>2509685</v>
      </c>
      <c r="J28" s="91"/>
      <c r="L28" s="107" t="str">
        <f>IF('Criação de Portfólio'!E12="","",'Criação de Portfólio'!E12)</f>
        <v>Pós-fixado</v>
      </c>
      <c r="M28" s="107" t="str" cm="1">
        <f t="array" aca="1" ref="M28:M86"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107"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07" t="str" cm="1">
        <f t="array" aca="1" ref="O28:O40"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107" t="str" cm="1">
        <f t="array" aca="1" ref="P28:P41"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07" t="str" cm="1">
        <f t="array" aca="1" ref="Q28:Q36"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2025 (12.15%)</v>
      </c>
      <c r="R28" s="107"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(12.50%)</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Privados - 6 anos (14.60%)</v>
      </c>
      <c r="T28" s="107" t="str" cm="1">
        <f t="array" aca="1" ref="T28:T36"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107"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107"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107"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107" t="str" cm="1">
        <f t="array" aca="1" ref="X28:X4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107"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07"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v>
      </c>
      <c r="AB28" s="107"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07"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07"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07" t="str">
        <f ca="1"/>
        <v>Itau Privilege RF REF DI FIC</v>
      </c>
      <c r="AI28" s="107" t="str">
        <f ca="1"/>
        <v>Tesouro Ipca Curto RF</v>
      </c>
      <c r="AJ28" s="107" t="str">
        <f ca="1"/>
        <v>JGP Debentures Incentivadas Juros Reais FIC FIM CP</v>
      </c>
      <c r="AK28" s="107" t="str">
        <f ca="1"/>
        <v>BTG Pactual Tesouro Ipca Longo FI RF REF</v>
      </c>
      <c r="AL28" s="107" t="str">
        <f ca="1"/>
        <v>LTN 202401 (13.45%)</v>
      </c>
      <c r="AM28" s="107" t="str">
        <f ca="1"/>
        <v>NTN-F 2029 (12.95%)</v>
      </c>
      <c r="AO28" s="107" t="str">
        <f ca="1"/>
        <v>Quantitas Galapagos FIM</v>
      </c>
      <c r="AP28" s="107" t="str">
        <f ca="1"/>
        <v>Giant Zarathustra FIC FIM</v>
      </c>
      <c r="AQ28" s="107" t="str">
        <f ca="1"/>
        <v>Neo Argo Equity Hedge I FIC FIM</v>
      </c>
      <c r="AR28" s="107" t="str">
        <f ca="1"/>
        <v>BTG Pactual Digital Dolar FI Cambial</v>
      </c>
      <c r="AT28" s="107" t="str">
        <f ca="1"/>
        <v>Real Investor FIC FIA BDR Nível I</v>
      </c>
      <c r="AU28" s="107" t="str">
        <f ca="1"/>
        <v>Genoa Capital Arpa FIC FIM</v>
      </c>
      <c r="AW28" s="107" t="str">
        <f ca="1"/>
        <v>Invesco Greater China Equity Dolar FIC FIA IE</v>
      </c>
      <c r="AX28" s="107" t="str">
        <f ca="1"/>
        <v>BTG Pactual REF S&amp;P500 USD Prev FI FIM</v>
      </c>
      <c r="AZ28" s="107" t="str">
        <f ca="1"/>
        <v>Newton Global Tech Fund FIA IE</v>
      </c>
      <c r="BA28" s="107" t="str">
        <f ca="1"/>
        <v>ASIA11</v>
      </c>
    </row>
    <row r="29" spans="1:53">
      <c r="A29" s="107"/>
      <c r="B29" s="106" t="s">
        <v>11</v>
      </c>
      <c r="C29" s="107" t="s">
        <v>4300</v>
      </c>
      <c r="D29" s="124" t="s">
        <v>4268</v>
      </c>
      <c r="E29" s="107" t="s">
        <v>4602</v>
      </c>
      <c r="F29" s="107" t="s">
        <v>4600</v>
      </c>
      <c r="G29" s="117" t="str">
        <f t="shared" si="0"/>
        <v>Pós-fixado</v>
      </c>
      <c r="H29" s="1026" t="s">
        <v>4587</v>
      </c>
      <c r="I29" s="107" t="str">
        <f ca="1"/>
        <v>4021556</v>
      </c>
      <c r="J29" s="91"/>
      <c r="L29" s="107" t="str">
        <f>IF('Criação de Portfólio'!E17="","",'Criação de Portfólio'!E17)</f>
        <v>Inflação Curta (0-3)</v>
      </c>
      <c r="M29" s="107" t="str">
        <f ca="1"/>
        <v>Itau Privilege RF REF DI FIC</v>
      </c>
      <c r="N29" s="107" t="str">
        <f ca="1"/>
        <v>Tesouro Ipca Curto RF</v>
      </c>
      <c r="O29" s="107" t="str">
        <f ca="1"/>
        <v>JGP Debentures Incentivadas Juros Reais FIC FIM CP</v>
      </c>
      <c r="P29" s="107" t="str">
        <f ca="1"/>
        <v>BTG Pactual Tesouro Ipca Longo FI RF REF</v>
      </c>
      <c r="Q29" s="107" t="str">
        <f ca="1"/>
        <v>LTN 202401 (13.45%)</v>
      </c>
      <c r="R29" s="107" t="str">
        <f ca="1"/>
        <v>NTN-F 2029 (12.95%)</v>
      </c>
      <c r="T29" s="107" t="str">
        <f ca="1"/>
        <v>Pimco Income Dolar FIC FIM IE</v>
      </c>
      <c r="U29" s="107" t="str">
        <f ca="1"/>
        <v>Quantitas Galapagos FIM</v>
      </c>
      <c r="V29" s="107" t="str">
        <f ca="1"/>
        <v>Giant Zarathustra FIC FIM</v>
      </c>
      <c r="W29" s="107" t="str">
        <f ca="1"/>
        <v>Neo Argo Equity Hedge I FIC FIM</v>
      </c>
      <c r="X29" s="107" t="str">
        <f ca="1"/>
        <v>BTG Pactual Digital Dolar FI Cambial</v>
      </c>
      <c r="Y29" s="107" t="str">
        <f ca="1"/>
        <v>Real Investor FIC FIA BDR Nível I</v>
      </c>
      <c r="Z29" s="107" t="str">
        <f ca="1"/>
        <v>Genoa Capital Arpa FIC FIM</v>
      </c>
      <c r="AA29" s="107"/>
      <c r="AB29" s="107" t="str">
        <f ca="1"/>
        <v>Invesco Greater China Equity Dolar FIC FIA IE</v>
      </c>
      <c r="AC29" s="107" t="str">
        <f ca="1"/>
        <v>BTG Pactual REF S&amp;P500 USD Prev FI FIM</v>
      </c>
      <c r="AD29" s="107"/>
      <c r="AE29" s="107" t="str">
        <f ca="1"/>
        <v>Newton Global Tech Fund FIA IE</v>
      </c>
      <c r="AF29" s="107" t="str">
        <f ca="1"/>
        <v>ASIA11</v>
      </c>
      <c r="AH29" s="107" t="str">
        <f ca="1"/>
        <v>Tesouro Selic Simples FI RF</v>
      </c>
      <c r="AI29" s="107" t="str">
        <f ca="1"/>
        <v>JGP Bp Crédito FIC RF Ipca Prev CP LP</v>
      </c>
      <c r="AJ29" s="107" t="str">
        <f ca="1"/>
        <v>Sparta Deb Inc Infla FIC FIRF Infra</v>
      </c>
      <c r="AK29" s="107" t="str">
        <f ca="1"/>
        <v>BTG Pactual Tesouro Ipca Lon Prev FICrf</v>
      </c>
      <c r="AL29" s="107" t="str">
        <f ca="1"/>
        <v>LTN 202407 (13.10%)</v>
      </c>
      <c r="AM29" s="107" t="str">
        <f ca="1"/>
        <v>NTN-F 2031 (13.00%)</v>
      </c>
      <c r="AO29" s="107" t="str">
        <f ca="1"/>
        <v>Absolute Vertex FIC FIM Access</v>
      </c>
      <c r="AP29" s="107" t="str">
        <f ca="1"/>
        <v>Giant Prev BTG Fie FIC FIM</v>
      </c>
      <c r="AQ29" s="107" t="str">
        <f ca="1"/>
        <v>Occam Equity Hedge FIC FIM Access</v>
      </c>
      <c r="AR29" s="107" t="str">
        <f ca="1"/>
        <v>Blackrock Global Event Driven FIC FIM IE</v>
      </c>
      <c r="AT29" s="107" t="str">
        <f ca="1"/>
        <v>Trigono Flagship Small Caps FIC FIA</v>
      </c>
      <c r="AU29" s="107" t="str">
        <f ca="1"/>
        <v>Absolute Pace LB FIC FIA</v>
      </c>
      <c r="AW29" s="107" t="str">
        <f ca="1"/>
        <v>XINA11</v>
      </c>
      <c r="AX29" s="107" t="str">
        <f ca="1"/>
        <v>IVVB11</v>
      </c>
      <c r="AZ29" s="107" t="str">
        <f ca="1"/>
        <v>Vitreo Carbono FIM</v>
      </c>
    </row>
    <row r="30" spans="1:53">
      <c r="A30" s="107"/>
      <c r="B30" s="106" t="s">
        <v>11</v>
      </c>
      <c r="C30" s="107" t="s">
        <v>4300</v>
      </c>
      <c r="D30" s="124" t="s">
        <v>4266</v>
      </c>
      <c r="E30" s="107" t="s">
        <v>4273</v>
      </c>
      <c r="F30" s="107" t="s">
        <v>621</v>
      </c>
      <c r="G30" s="117" t="str">
        <f t="shared" si="0"/>
        <v>Inflação</v>
      </c>
      <c r="H30" s="1027" t="s">
        <v>4588</v>
      </c>
      <c r="I30" s="107" t="str">
        <f ca="1"/>
        <v>ACR</v>
      </c>
      <c r="J30" s="91"/>
      <c r="L30" s="107" t="str">
        <f>IF('Criação de Portfólio'!E20="","",'Criação de Portfólio'!E20)</f>
        <v>Inflação Média (4-6)</v>
      </c>
      <c r="M30" s="107" t="str">
        <f ca="1"/>
        <v>Tesouro Selic Simples FI RF</v>
      </c>
      <c r="N30" s="107" t="str">
        <f ca="1"/>
        <v>JGP Bp Crédito FIC RF Ipca Prev CP LP</v>
      </c>
      <c r="O30" s="107" t="str">
        <f ca="1"/>
        <v>Sparta Deb Inc Infla FIC FIRF Infra</v>
      </c>
      <c r="P30" s="107" t="str">
        <f ca="1"/>
        <v>BTG Pactual Tesouro Ipca Lon Prev FICrf</v>
      </c>
      <c r="Q30" s="107" t="str">
        <f ca="1"/>
        <v>LTN 202407 (13.10%)</v>
      </c>
      <c r="R30" s="107" t="str">
        <f ca="1"/>
        <v>NTN-F 2031 (13.00%)</v>
      </c>
      <c r="T30" s="107" t="str">
        <f ca="1"/>
        <v>Pimco Income FIC FIM IE</v>
      </c>
      <c r="U30" s="107" t="str">
        <f ca="1"/>
        <v>Absolute Vertex FIC FIM Access</v>
      </c>
      <c r="V30" s="107" t="str">
        <f ca="1"/>
        <v>Giant Prev BTG Fie FIC FIM</v>
      </c>
      <c r="W30" s="107" t="str">
        <f ca="1"/>
        <v>Occam Equity Hedge FIC FIM Access</v>
      </c>
      <c r="X30" s="107" t="str">
        <f ca="1"/>
        <v>Blackrock Global Event Driven FIC FIM IE</v>
      </c>
      <c r="Y30" s="107" t="str">
        <f ca="1"/>
        <v>Trigono Flagship Small Caps FIC FIA</v>
      </c>
      <c r="Z30" s="107" t="str">
        <f ca="1"/>
        <v>Absolute Pace LB FIC FIA</v>
      </c>
      <c r="AA30" s="107"/>
      <c r="AB30" s="107" t="str">
        <f ca="1"/>
        <v>XINA11</v>
      </c>
      <c r="AC30" s="107" t="str">
        <f ca="1"/>
        <v>IVVB11</v>
      </c>
      <c r="AD30" s="107"/>
      <c r="AE30" s="107" t="str">
        <f ca="1"/>
        <v>Vitreo Carbono FIM</v>
      </c>
      <c r="AF30" s="107"/>
      <c r="AH30" s="107" t="str">
        <f ca="1"/>
        <v>Itau Optimus RF Longo Prazo Distribuidores FIC FI</v>
      </c>
      <c r="AI30" s="107" t="str">
        <f ca="1"/>
        <v>NTN-B 2023 (IPCA+4.50%)</v>
      </c>
      <c r="AJ30" s="107" t="str">
        <f ca="1"/>
        <v>BTG Pactual Prev Ima-B FIC FI RF</v>
      </c>
      <c r="AK30" s="107" t="str">
        <f ca="1"/>
        <v>BTG Pactual Ntn-B 2035 Yield Prev FI RF</v>
      </c>
      <c r="AL30" s="107" t="str">
        <f ca="1"/>
        <v>LTN 202501 (12.75%)</v>
      </c>
      <c r="AM30" s="107" t="str">
        <f ca="1"/>
        <v>NTN-F 2033 (13.10%)</v>
      </c>
      <c r="AO30" s="107" t="str">
        <f ca="1"/>
        <v>Gávea Macro FIC FIM</v>
      </c>
      <c r="AP30" s="107" t="str">
        <f ca="1"/>
        <v>Giant Sigma FIC FIM</v>
      </c>
      <c r="AQ30" s="107" t="str">
        <f ca="1"/>
        <v>Sharp Long Short FIM</v>
      </c>
      <c r="AR30" s="107" t="str">
        <f ca="1"/>
        <v>BTG Pactual Ouro USD FI MM</v>
      </c>
      <c r="AT30" s="107" t="str">
        <f ca="1"/>
        <v>Trigono Delphos Income FIC FIA</v>
      </c>
      <c r="AU30" s="107" t="str">
        <f ca="1"/>
        <v>Clave Total Return FIC FIM Access</v>
      </c>
      <c r="AZ30" s="107" t="str">
        <f ca="1"/>
        <v>Vitreo Uranio FIM</v>
      </c>
    </row>
    <row r="31" spans="1:53">
      <c r="A31" s="107"/>
      <c r="B31" s="106" t="s">
        <v>11</v>
      </c>
      <c r="C31" s="107" t="s">
        <v>4300</v>
      </c>
      <c r="D31" s="124" t="s">
        <v>4269</v>
      </c>
      <c r="E31" s="107" t="s">
        <v>4274</v>
      </c>
      <c r="F31" s="107" t="s">
        <v>4284</v>
      </c>
      <c r="G31" s="117" t="str">
        <f t="shared" si="0"/>
        <v>Pré-fixado</v>
      </c>
      <c r="H31" s="1045" t="s">
        <v>4589</v>
      </c>
      <c r="I31" s="107" t="str">
        <f ca="1"/>
        <v>CHAMPION FIM CP IE</v>
      </c>
      <c r="J31" s="91"/>
      <c r="L31" s="107" t="str">
        <f>IF('Criação de Portfólio'!E23="","",'Criação de Portfólio'!E23)</f>
        <v>Inflação Longa (7-11)</v>
      </c>
      <c r="M31" s="107" t="str">
        <f ca="1"/>
        <v>Itau Optimus RF Longo Prazo Distribuidores FIC FI</v>
      </c>
      <c r="N31" s="107" t="str">
        <f ca="1"/>
        <v>NTN-B 2023 (IPCA+4.50%)</v>
      </c>
      <c r="O31" s="107" t="str">
        <f ca="1"/>
        <v>BTG Pactual Prev Ima-B FIC FI RF</v>
      </c>
      <c r="P31" s="107" t="str">
        <f ca="1"/>
        <v>BTG Pactual Ntn-B 2035 Yield Prev FI RF</v>
      </c>
      <c r="Q31" s="107" t="str">
        <f ca="1"/>
        <v>LTN 202501 (12.75%)</v>
      </c>
      <c r="R31" s="107" t="str">
        <f ca="1"/>
        <v>NTN-F 2033 (13.10%)</v>
      </c>
      <c r="T31" s="107" t="str">
        <f ca="1"/>
        <v>Octante CP FIM IE</v>
      </c>
      <c r="U31" s="107" t="str">
        <f ca="1"/>
        <v>Gávea Macro FIC FIM</v>
      </c>
      <c r="V31" s="107" t="str">
        <f ca="1"/>
        <v>Giant Sigma FIC FIM</v>
      </c>
      <c r="W31" s="107" t="str">
        <f ca="1"/>
        <v>Sharp Long Short FIM</v>
      </c>
      <c r="X31" s="107" t="str">
        <f ca="1"/>
        <v>BTG Pactual Ouro USD FI MM</v>
      </c>
      <c r="Y31" s="107" t="str">
        <f ca="1"/>
        <v>Trigono Delphos Income FIC FIA</v>
      </c>
      <c r="Z31" s="107" t="str">
        <f ca="1"/>
        <v>Clave Total Return FIC FIM Access</v>
      </c>
      <c r="AA31" s="107"/>
      <c r="AB31" s="107"/>
      <c r="AC31" s="107"/>
      <c r="AD31" s="107"/>
      <c r="AE31" s="107" t="str">
        <f ca="1"/>
        <v>Vitreo Uranio FIM</v>
      </c>
      <c r="AF31" s="107"/>
      <c r="AH31" s="107" t="str">
        <f ca="1"/>
        <v>Vinland RF Ativo LP FIC FI</v>
      </c>
      <c r="AI31" s="107" t="str">
        <f ca="1"/>
        <v>NTN-B 2024 (IPCA+6.00%)</v>
      </c>
      <c r="AJ31" s="107" t="str">
        <f ca="1"/>
        <v>BTG Pactual Tesouro Ipca Geral FI RF REF</v>
      </c>
      <c r="AK31" s="107" t="str">
        <f ca="1"/>
        <v>NTN-B 2032 (IPCA+6.15%)</v>
      </c>
      <c r="AL31" s="107" t="str">
        <f ca="1"/>
        <v>LTN 202507 (12.75%)</v>
      </c>
      <c r="AM31" s="107" t="str">
        <f ca="1"/>
        <v>Títulos Privados - 4 anos (14.65%)</v>
      </c>
      <c r="AO31" s="107" t="str">
        <f ca="1"/>
        <v>Genoa Capital Radar FIC FIM</v>
      </c>
      <c r="AP31" s="107" t="str">
        <f ca="1"/>
        <v>Claritas Quant FIC FIM</v>
      </c>
      <c r="AQ31" s="107" t="str">
        <f ca="1"/>
        <v>Truxt Long Short Access FIC MM</v>
      </c>
      <c r="AR31" s="107" t="str">
        <f ca="1"/>
        <v>BTG Pactual Ouro FIM</v>
      </c>
      <c r="AT31" s="107" t="str">
        <f ca="1"/>
        <v>Real Investor 70 Prev FI FIM</v>
      </c>
      <c r="AU31" s="107" t="str">
        <f ca="1"/>
        <v>Norte Long Bias FIC FIM</v>
      </c>
      <c r="AZ31" s="107" t="str">
        <f ca="1"/>
        <v>Ip Atlas USD FIC FIA IE</v>
      </c>
    </row>
    <row r="32" spans="1:53" ht="18.75" customHeight="1">
      <c r="A32" s="107"/>
      <c r="B32" s="106" t="s">
        <v>11</v>
      </c>
      <c r="C32" s="107" t="s">
        <v>4300</v>
      </c>
      <c r="D32" s="124" t="s">
        <v>4215</v>
      </c>
      <c r="E32" s="107" t="s">
        <v>4444</v>
      </c>
      <c r="F32" s="107" t="s">
        <v>4297</v>
      </c>
      <c r="G32" s="117" t="str">
        <f t="shared" si="0"/>
        <v>Internacional</v>
      </c>
      <c r="H32" s="1044" t="s">
        <v>4590</v>
      </c>
      <c r="I32" s="107" t="str">
        <f ca="1"/>
        <v>ELEKTRA FIA IE</v>
      </c>
      <c r="J32" s="91"/>
      <c r="L32" s="107" t="str">
        <f>IF('Criação de Portfólio'!E28="","",'Criação de Portfólio'!E28)</f>
        <v>Pré Curta (0-3)</v>
      </c>
      <c r="M32" s="107" t="str">
        <f ca="1"/>
        <v>Vinland RF Ativo LP FIC FI</v>
      </c>
      <c r="N32" s="107" t="str">
        <f ca="1"/>
        <v>NTN-B 2024 (IPCA+6.00%)</v>
      </c>
      <c r="O32" s="107" t="str">
        <f ca="1"/>
        <v>BTG Pactual Tesouro Ipca Geral FI RF REF</v>
      </c>
      <c r="P32" s="107" t="str">
        <f ca="1"/>
        <v>NTN-B 2032 (IPCA+6.15%)</v>
      </c>
      <c r="Q32" s="107" t="str">
        <f ca="1"/>
        <v>LTN 202507 (12.75%)</v>
      </c>
      <c r="R32" s="107" t="str">
        <f ca="1"/>
        <v>Títulos Privados - 4 anos (14.65%)</v>
      </c>
      <c r="T32" s="107" t="str">
        <f ca="1"/>
        <v>Oaktree Credit Access IE FIC MM</v>
      </c>
      <c r="U32" s="107" t="str">
        <f ca="1"/>
        <v>Genoa Capital Radar FIC FIM</v>
      </c>
      <c r="V32" s="107" t="str">
        <f ca="1"/>
        <v>Claritas Quant FIC FIM</v>
      </c>
      <c r="W32" s="107" t="str">
        <f ca="1"/>
        <v>Truxt Long Short Access FIC MM</v>
      </c>
      <c r="X32" s="107" t="str">
        <f ca="1"/>
        <v>BTG Pactual Ouro FIM</v>
      </c>
      <c r="Y32" s="107" t="str">
        <f ca="1"/>
        <v>Real Investor 70 Prev FI FIM</v>
      </c>
      <c r="Z32" s="107" t="str">
        <f ca="1"/>
        <v>Norte Long Bias FIC FIM</v>
      </c>
      <c r="AA32" s="107"/>
      <c r="AB32" s="107"/>
      <c r="AC32" s="107"/>
      <c r="AD32" s="107"/>
      <c r="AE32" s="107" t="str">
        <f ca="1"/>
        <v>Ip Atlas USD FIC FIA IE</v>
      </c>
      <c r="AF32" s="107"/>
      <c r="AH32" s="107" t="str">
        <f ca="1"/>
        <v>NCH Cash FIM</v>
      </c>
      <c r="AI32" s="107" t="str">
        <f ca="1"/>
        <v>NTN-B 2025 (IPCA+5.60%)</v>
      </c>
      <c r="AJ32" s="107" t="str">
        <f ca="1"/>
        <v>ARX Elbrus FIC FI Infraestrutura RF</v>
      </c>
      <c r="AK32" s="107" t="str">
        <f ca="1"/>
        <v>NTN-B 2035 (IPCA+6.30%)</v>
      </c>
      <c r="AL32" s="107" t="str">
        <f ca="1"/>
        <v>LTN 202601 (12.85%)</v>
      </c>
      <c r="AM32" s="107" t="str">
        <f ca="1"/>
        <v>Títulos Privados - 5 anos (14.40%)</v>
      </c>
      <c r="AO32" s="107" t="str">
        <f ca="1"/>
        <v>Ibiuna Hedge STH FIC FIM</v>
      </c>
      <c r="AQ32" s="107" t="str">
        <f ca="1"/>
        <v>Solana Equity Hedge FIC FIM</v>
      </c>
      <c r="AR32" s="107" t="str">
        <f ca="1"/>
        <v>Absolute Alpha Marb FIC FIM</v>
      </c>
      <c r="AT32" s="107" t="str">
        <f ca="1"/>
        <v>Trigono 70 Prev FIC FI FIM</v>
      </c>
      <c r="AU32" s="107" t="str">
        <f ca="1"/>
        <v>Vinland Long Bias FIC FIM</v>
      </c>
      <c r="AZ32" s="107" t="str">
        <f ca="1"/>
        <v>Ip Participacoes FIC FIA BDR Nivel I</v>
      </c>
    </row>
    <row r="33" spans="1:52">
      <c r="A33" s="107"/>
      <c r="B33" s="106" t="s">
        <v>13</v>
      </c>
      <c r="C33" s="107" t="s">
        <v>4301</v>
      </c>
      <c r="D33" s="124" t="s">
        <v>2711</v>
      </c>
      <c r="E33" s="107" t="s">
        <v>4275</v>
      </c>
      <c r="F33" s="107" t="s">
        <v>2711</v>
      </c>
      <c r="G33" s="117" t="str">
        <f t="shared" si="0"/>
        <v>Macro</v>
      </c>
      <c r="H33" s="1028" t="s">
        <v>4591</v>
      </c>
      <c r="I33" s="107" t="str">
        <f ca="1"/>
        <v>EMF</v>
      </c>
      <c r="J33" s="91"/>
      <c r="L33" s="107" t="str">
        <f>IF('Criação de Portfólio'!E31="","",'Criação de Portfólio'!E31)</f>
        <v>Pré Média (4-5)</v>
      </c>
      <c r="M33" s="107" t="str">
        <f ca="1"/>
        <v>NCH Cash FIM</v>
      </c>
      <c r="N33" s="107" t="str">
        <f ca="1"/>
        <v>NTN-B 2025 (IPCA+5.60%)</v>
      </c>
      <c r="O33" s="107" t="str">
        <f ca="1"/>
        <v>ARX Elbrus FIC FI Infraestrutura RF</v>
      </c>
      <c r="P33" s="107" t="str">
        <f ca="1"/>
        <v>NTN-B 2035 (IPCA+6.30%)</v>
      </c>
      <c r="Q33" s="107" t="str">
        <f ca="1"/>
        <v>LTN 202601 (12.85%)</v>
      </c>
      <c r="R33" s="107" t="str">
        <f ca="1"/>
        <v>Títulos Privados - 5 anos (14.40%)</v>
      </c>
      <c r="T33" s="107" t="str">
        <f ca="1"/>
        <v>SPX Seahawk Global FIC FIM CP</v>
      </c>
      <c r="U33" s="107" t="str">
        <f ca="1"/>
        <v>Ibiuna Hedge STH FIC FIM</v>
      </c>
      <c r="W33" s="107" t="str">
        <f ca="1"/>
        <v>Solana Equity Hedge FIC FIM</v>
      </c>
      <c r="X33" s="107" t="str">
        <f ca="1"/>
        <v>Absolute Alpha Marb FIC FIM</v>
      </c>
      <c r="Y33" s="107" t="str">
        <f ca="1"/>
        <v>Trigono 70 Prev FIC FI FIM</v>
      </c>
      <c r="Z33" s="107" t="str">
        <f ca="1"/>
        <v>Vinland Long Bias FIC FIM</v>
      </c>
      <c r="AA33" s="107"/>
      <c r="AB33" s="107"/>
      <c r="AC33" s="107"/>
      <c r="AD33" s="107"/>
      <c r="AE33" s="107" t="str">
        <f ca="1"/>
        <v>Ip Participacoes FIC FIA BDR Nivel I</v>
      </c>
      <c r="AF33" s="107"/>
      <c r="AH33" s="107" t="str">
        <f ca="1"/>
        <v>Itau Mult Cred Priv Precision FIC</v>
      </c>
      <c r="AI33" s="107" t="str">
        <f ca="1"/>
        <v>NTN-B 2026 (IPCA+5.70%)</v>
      </c>
      <c r="AJ33" s="107" t="str">
        <f ca="1"/>
        <v>Sparta Previdencia Inflação B FIC FI RF CP</v>
      </c>
      <c r="AK33" s="107" t="str">
        <f ca="1"/>
        <v>NTN-B 2040 (IPCA+6.35%)</v>
      </c>
      <c r="AL33" s="107" t="str">
        <f ca="1"/>
        <v>Títulos Privados - 1 ano (14.60%)</v>
      </c>
      <c r="AO33" s="107" t="str">
        <f ca="1"/>
        <v>Kapitalo K10 FIC FIM</v>
      </c>
      <c r="AQ33" s="107" t="str">
        <f ca="1"/>
        <v>Sharp Long Short 2X FIM</v>
      </c>
      <c r="AR33" s="107" t="str">
        <f ca="1"/>
        <v>Nw3 Event Driven Plus FIC FIM</v>
      </c>
      <c r="AT33" s="107" t="str">
        <f ca="1"/>
        <v>Real Investor 100 Icatu Prev Qualificado FIC FIA</v>
      </c>
      <c r="AU33" s="107" t="str">
        <f ca="1"/>
        <v>Rps Long Bias Access FIC FIA</v>
      </c>
      <c r="AZ33" s="107" t="str">
        <f ca="1"/>
        <v>WRLD11</v>
      </c>
    </row>
    <row r="34" spans="1:52">
      <c r="A34" s="107"/>
      <c r="B34" s="106" t="s">
        <v>13</v>
      </c>
      <c r="C34" s="107" t="s">
        <v>4301</v>
      </c>
      <c r="D34" s="124" t="s">
        <v>4270</v>
      </c>
      <c r="E34" s="107" t="s">
        <v>4276</v>
      </c>
      <c r="F34" s="107" t="s">
        <v>4270</v>
      </c>
      <c r="G34" s="117" t="str">
        <f t="shared" si="0"/>
        <v>Quant</v>
      </c>
      <c r="H34" s="1031" t="s">
        <v>4592</v>
      </c>
      <c r="I34" s="107" t="str">
        <f ca="1"/>
        <v>JGR</v>
      </c>
      <c r="J34" s="91"/>
      <c r="L34" s="107" t="str">
        <f>IF('Criação de Portfólio'!E34="","",'Criação de Portfólio'!E34)</f>
        <v>Pré Longa (6-10)</v>
      </c>
      <c r="M34" s="107" t="str">
        <f ca="1"/>
        <v>Itau Mult Cred Priv Precision FIC</v>
      </c>
      <c r="N34" s="107" t="str">
        <f ca="1"/>
        <v>NTN-B 2026 (IPCA+5.70%)</v>
      </c>
      <c r="O34" s="107" t="str">
        <f ca="1"/>
        <v>Sparta Previdencia Inflação B FIC FI RF CP</v>
      </c>
      <c r="P34" s="107" t="str">
        <f ca="1"/>
        <v>NTN-B 2040 (IPCA+6.35%)</v>
      </c>
      <c r="Q34" s="107" t="str">
        <f ca="1"/>
        <v>Títulos Privados - 1 ano (14.60%)</v>
      </c>
      <c r="T34" s="107" t="str">
        <f ca="1"/>
        <v>JGP Select Premium FIM CP IE</v>
      </c>
      <c r="U34" s="107" t="str">
        <f ca="1"/>
        <v>Kapitalo K10 FIC FIM</v>
      </c>
      <c r="W34" s="107" t="str">
        <f ca="1"/>
        <v>Sharp Long Short 2X FIM</v>
      </c>
      <c r="X34" s="107" t="str">
        <f ca="1"/>
        <v>Nw3 Event Driven Plus FIC FIM</v>
      </c>
      <c r="Y34" s="107" t="str">
        <f ca="1"/>
        <v>Real Investor 100 Icatu Prev Qualificado FIC FIA</v>
      </c>
      <c r="Z34" s="107" t="str">
        <f ca="1"/>
        <v>Rps Long Bias Access FIC FIA</v>
      </c>
      <c r="AA34" s="107"/>
      <c r="AB34" s="107"/>
      <c r="AC34" s="107"/>
      <c r="AD34" s="107"/>
      <c r="AE34" s="107" t="str">
        <f ca="1"/>
        <v>WRLD11</v>
      </c>
      <c r="AF34" s="107"/>
      <c r="AH34" s="107" t="str">
        <f ca="1"/>
        <v>ARX Vinson FIC FI RF CP</v>
      </c>
      <c r="AI34" s="107" t="str">
        <f ca="1"/>
        <v>NTN-B 2027 (IPCA+5.70%)</v>
      </c>
      <c r="AJ34" s="107" t="str">
        <f ca="1"/>
        <v>NTN-B 2028 (IPCA+5.95%)</v>
      </c>
      <c r="AK34" s="107" t="str">
        <f ca="1"/>
        <v>NTN-B 2045 (IPCA+6.40%)</v>
      </c>
      <c r="AL34" s="107" t="str">
        <f ca="1"/>
        <v>Títulos Privados - 2 anos (13.70%)</v>
      </c>
      <c r="AO34" s="107" t="str">
        <f ca="1"/>
        <v>Legacy Capital FIC FIM Access</v>
      </c>
      <c r="AR34" s="107" t="str">
        <f ca="1"/>
        <v>Dahlia Global Allocation FIC FIM</v>
      </c>
      <c r="AT34" s="107" t="str">
        <f ca="1"/>
        <v>Trígono Icatu 100 FIA Prev</v>
      </c>
      <c r="AU34" s="107" t="str">
        <f ca="1"/>
        <v>Ibiuna Long Biased FIC FIM</v>
      </c>
    </row>
    <row r="35" spans="1:52">
      <c r="A35" s="107"/>
      <c r="B35" s="106" t="s">
        <v>13</v>
      </c>
      <c r="C35" s="107" t="s">
        <v>4301</v>
      </c>
      <c r="D35" s="124" t="s">
        <v>4271</v>
      </c>
      <c r="E35" s="107" t="s">
        <v>4277</v>
      </c>
      <c r="F35" s="107" t="s">
        <v>4282</v>
      </c>
      <c r="G35" s="117" t="str">
        <f t="shared" si="0"/>
        <v>Long &amp; Short</v>
      </c>
      <c r="H35" s="1032" t="s">
        <v>4593</v>
      </c>
      <c r="I35" s="107" t="str">
        <f ca="1"/>
        <v>NV</v>
      </c>
      <c r="J35" s="91"/>
      <c r="L35" s="107" t="str">
        <f>IF('Criação de Portfólio'!E37="","",'Criação de Portfólio'!E37)</f>
        <v>Internacional</v>
      </c>
      <c r="M35" s="107" t="str">
        <f ca="1"/>
        <v>ARX Vinson FIC FI RF CP</v>
      </c>
      <c r="N35" s="107" t="str">
        <f ca="1"/>
        <v>NTN-B 2027 (IPCA+5.70%)</v>
      </c>
      <c r="O35" s="107" t="str">
        <f ca="1"/>
        <v>NTN-B 2028 (IPCA+5.95%)</v>
      </c>
      <c r="P35" s="107" t="str">
        <f ca="1"/>
        <v>NTN-B 2045 (IPCA+6.40%)</v>
      </c>
      <c r="Q35" s="107" t="str">
        <f ca="1"/>
        <v>Títulos Privados - 2 anos (13.70%)</v>
      </c>
      <c r="T35" s="107" t="str">
        <f ca="1"/>
        <v>Leste Credit Abs I FIC FIM CP IE</v>
      </c>
      <c r="U35" s="107" t="str">
        <f ca="1"/>
        <v>Legacy Capital FIC FIM Access</v>
      </c>
      <c r="W35" s="107"/>
      <c r="X35" s="107" t="str">
        <f ca="1"/>
        <v>Dahlia Global Allocation FIC FIM</v>
      </c>
      <c r="Y35" s="107" t="str">
        <f ca="1"/>
        <v>Trígono Icatu 100 FIA Prev</v>
      </c>
      <c r="Z35" s="107" t="str">
        <f ca="1"/>
        <v>Ibiuna Long Biased FIC FIM</v>
      </c>
      <c r="AA35" s="107"/>
      <c r="AB35" s="107"/>
      <c r="AC35" s="107"/>
      <c r="AD35" s="107"/>
      <c r="AE35" s="107"/>
      <c r="AF35" s="107"/>
      <c r="AH35" s="107" t="str">
        <f ca="1"/>
        <v>Sparta Max FIC FI RF CP LP</v>
      </c>
      <c r="AI35" s="107" t="str">
        <f ca="1"/>
        <v>Títulos Privados - 1 ano (IPCA+6.60%)</v>
      </c>
      <c r="AJ35" s="107" t="str">
        <f ca="1"/>
        <v>NTN-B 2030 (IPCA+6.00%)</v>
      </c>
      <c r="AK35" s="107" t="str">
        <f ca="1"/>
        <v>NTN-B 2050 (IPCA+6.40%)</v>
      </c>
      <c r="AL35" s="107" t="str">
        <f ca="1"/>
        <v>Títulos Privados - 3 anos (14.30%)</v>
      </c>
      <c r="AO35" s="107" t="str">
        <f ca="1"/>
        <v>Vinland Macro Access FIC MM</v>
      </c>
      <c r="AR35" s="107" t="str">
        <f ca="1"/>
        <v>Access Absolute Alpha Marb Prev Fie FIC FIM</v>
      </c>
      <c r="AT35" s="107" t="str">
        <f ca="1"/>
        <v>Kinea Gama FIC FIA</v>
      </c>
      <c r="AU35" s="107" t="str">
        <f ca="1"/>
        <v>Itaú Distribuidores Hunter Total Return FIC FIM</v>
      </c>
    </row>
    <row r="36" spans="1:52">
      <c r="A36" s="107"/>
      <c r="B36" s="106" t="s">
        <v>13</v>
      </c>
      <c r="C36" s="107" t="s">
        <v>4301</v>
      </c>
      <c r="D36" s="124" t="s">
        <v>4272</v>
      </c>
      <c r="E36" s="107" t="s">
        <v>4445</v>
      </c>
      <c r="F36" s="107" t="s">
        <v>4283</v>
      </c>
      <c r="G36" s="117" t="str">
        <f t="shared" si="0"/>
        <v>Multiestratégia</v>
      </c>
      <c r="H36" s="1033" t="s">
        <v>4603</v>
      </c>
      <c r="I36" s="107" t="str">
        <f ca="1"/>
        <v>NYX FIM CP IE</v>
      </c>
      <c r="J36" s="91"/>
      <c r="L36" s="107" t="str">
        <f>IF('Criação de Portfólio'!E42="","",'Criação de Portfólio'!E42)</f>
        <v>Macro</v>
      </c>
      <c r="M36" s="107" t="str">
        <f ca="1"/>
        <v>Sparta Max FIC FI RF CP LP</v>
      </c>
      <c r="N36" s="107" t="str">
        <f ca="1"/>
        <v>Títulos Privados - 1 ano (IPCA+6.60%)</v>
      </c>
      <c r="O36" s="107" t="str">
        <f ca="1"/>
        <v>NTN-B 2030 (IPCA+6.00%)</v>
      </c>
      <c r="P36" s="107" t="str">
        <f ca="1"/>
        <v>NTN-B 2050 (IPCA+6.40%)</v>
      </c>
      <c r="Q36" s="107" t="str">
        <f ca="1"/>
        <v>Títulos Privados - 3 anos (14.30%)</v>
      </c>
      <c r="T36" s="107" t="str">
        <f ca="1"/>
        <v>Deb. Perpétua Vale - CRVDA6</v>
      </c>
      <c r="U36" s="107" t="str">
        <f ca="1"/>
        <v>Vinland Macro Access FIC MM</v>
      </c>
      <c r="W36" s="107"/>
      <c r="X36" s="107" t="str">
        <f ca="1"/>
        <v>Access Absolute Alpha Marb Prev Fie FIC FIM</v>
      </c>
      <c r="Y36" s="107" t="str">
        <f ca="1"/>
        <v>Kinea Gama FIC FIA</v>
      </c>
      <c r="Z36" s="107" t="str">
        <f ca="1"/>
        <v>Itaú Distribuidores Hunter Total Return FIC FIM</v>
      </c>
      <c r="AA36" s="107"/>
      <c r="AB36" s="107"/>
      <c r="AC36" s="107"/>
      <c r="AD36" s="107"/>
      <c r="AE36" s="107"/>
      <c r="AF36" s="107"/>
      <c r="AH36" s="107" t="str">
        <f ca="1"/>
        <v>Absolute Hidra Cdi FIC Incentivados Infra RF CP</v>
      </c>
      <c r="AI36" s="107" t="str">
        <f ca="1"/>
        <v>Títulos Privados - 2 anos (IPCA+6.80%)</v>
      </c>
      <c r="AJ36" s="107" t="str">
        <f ca="1"/>
        <v>Títulos Privados - 4 anos (IPCA+8.20%)</v>
      </c>
      <c r="AK36" s="107" t="str">
        <f ca="1"/>
        <v>NTN-B 2055 (IPCA+6.40%)</v>
      </c>
      <c r="AO36" s="107" t="str">
        <f ca="1"/>
        <v>Itaú Distribuidores  Hedge Plus II FICfim</v>
      </c>
      <c r="AR36" s="107" t="str">
        <f ca="1"/>
        <v>GOLD11</v>
      </c>
      <c r="AT36" s="107" t="str">
        <f ca="1"/>
        <v>Vinland Long Only FIC FIA</v>
      </c>
      <c r="AU36" s="107" t="str">
        <f ca="1"/>
        <v>Tenax Total Return FIC FIM</v>
      </c>
    </row>
    <row r="37" spans="1:52">
      <c r="A37" s="107"/>
      <c r="B37" s="106" t="s">
        <v>14</v>
      </c>
      <c r="C37" s="107" t="s">
        <v>4281</v>
      </c>
      <c r="D37" s="124" t="s">
        <v>4287</v>
      </c>
      <c r="E37" s="107" t="s">
        <v>607</v>
      </c>
      <c r="F37" s="107" t="s">
        <v>607</v>
      </c>
      <c r="G37" s="117" t="str">
        <f t="shared" si="0"/>
        <v>RV Long Only</v>
      </c>
      <c r="H37" s="1030" t="s">
        <v>4604</v>
      </c>
      <c r="I37" s="107" t="str">
        <f ca="1"/>
        <v>PFR</v>
      </c>
      <c r="L37" s="107" t="str">
        <f>IF('Criação de Portfólio'!E47="","",'Criação de Portfólio'!E47)</f>
        <v>Quant</v>
      </c>
      <c r="M37" s="107" t="str">
        <f ca="1"/>
        <v>Absolute Hidra Cdi FIC Incentivados Infra RF CP</v>
      </c>
      <c r="N37" s="107" t="str">
        <f ca="1"/>
        <v>Títulos Privados - 2 anos (IPCA+6.80%)</v>
      </c>
      <c r="O37" s="107" t="str">
        <f ca="1"/>
        <v>Títulos Privados - 4 anos (IPCA+8.20%)</v>
      </c>
      <c r="P37" s="107" t="str">
        <f ca="1"/>
        <v>NTN-B 2055 (IPCA+6.40%)</v>
      </c>
      <c r="U37" s="107" t="str">
        <f ca="1"/>
        <v>Itaú Distribuidores  Hedge Plus II FICfim</v>
      </c>
      <c r="W37" s="107"/>
      <c r="X37" s="107" t="str">
        <f ca="1"/>
        <v>GOLD11</v>
      </c>
      <c r="Y37" s="107" t="str">
        <f ca="1"/>
        <v>Vinland Long Only FIC FIA</v>
      </c>
      <c r="Z37" s="107" t="str">
        <f ca="1"/>
        <v>Tenax Total Return FIC FIM</v>
      </c>
      <c r="AA37" s="107"/>
      <c r="AB37" s="107"/>
      <c r="AC37" s="107"/>
      <c r="AD37" s="107"/>
      <c r="AE37" s="107"/>
      <c r="AF37" s="107"/>
      <c r="AH37" s="107" t="str">
        <f ca="1"/>
        <v>BTG Pactual Cred Corp Plus FI RF CP</v>
      </c>
      <c r="AI37" s="107" t="str">
        <f ca="1"/>
        <v>Títulos Privados - 3 anos (IPCA+6.85%)</v>
      </c>
      <c r="AJ37" s="107" t="str">
        <f ca="1"/>
        <v>Títulos Privados - 5 anos (IPCA+8.80%)</v>
      </c>
      <c r="AK37" s="107" t="str">
        <f ca="1"/>
        <v>NTN-B 2060 (IPCA+6.35%)</v>
      </c>
      <c r="AO37" s="107" t="str">
        <f ca="1"/>
        <v>SPX Nimitz Feeder FIC de FIM</v>
      </c>
      <c r="AR37" s="107" t="str">
        <f ca="1"/>
        <v>HASH11</v>
      </c>
      <c r="AT37" s="107" t="str">
        <f ca="1"/>
        <v>Velt FIC FIA</v>
      </c>
      <c r="AU37" s="107" t="str">
        <f ca="1"/>
        <v>Helius Lux Long Biased FIC FIM</v>
      </c>
    </row>
    <row r="38" spans="1:52">
      <c r="A38" s="107"/>
      <c r="B38" s="106" t="s">
        <v>14</v>
      </c>
      <c r="C38" s="107" t="s">
        <v>4281</v>
      </c>
      <c r="D38" s="124" t="s">
        <v>4609</v>
      </c>
      <c r="E38" s="107" t="s">
        <v>607</v>
      </c>
      <c r="F38" s="107" t="s">
        <v>607</v>
      </c>
      <c r="G38" s="117" t="str">
        <f>IF(B38="Renda Fixa", IF(LEFT(D38,6) = "RF Pós", "Pós-fixado", IF(D38="RF Internacional", "Internacional", IF(D38="RF Inflação", "Inflação", "Pré-fixado"))),  IF(OR(D38="Cambial", D38="Criptoativos",  D38="Distressed",  D38="COE",  D38="Commodities", D38="Public Real Estate Intl.", D38="Private Real Estate Intl.", D38="Private Debt Intl."), "Multiestratégia", IF(D38="RV Internacional US",  "EUA", IF(OR(D38="RV Internacional Global", D38="Venture Capital Global", D38="Private Equity Global"), "Global", IF(D38="RV Internacional China", "China", IF(D38="RV Internacional Europa", "Europa",  IF(D38="RV Internacional EM", "EM", IF(OR(D38="Private Equity LatAm", D38="Venture Capital LatAm"), "Long Only", IF(OR(D38="RV Fundo Imobiliário", D38="Opções"), "Alternativos", SUBSTITUTE(D38,"MM ", ""))))))))))</f>
        <v>Alternativos</v>
      </c>
      <c r="H38" s="1030" t="s">
        <v>4604</v>
      </c>
      <c r="I38" s="107" t="str">
        <f ca="1"/>
        <v>PKR</v>
      </c>
      <c r="L38" s="107" t="str">
        <f>IF('Criação de Portfólio'!E50="","",'Criação de Portfólio'!E50)</f>
        <v>Long &amp; Short</v>
      </c>
      <c r="M38" s="107" t="str">
        <f ca="1"/>
        <v>BTG Pactual Cred Corp Plus FI RF CP</v>
      </c>
      <c r="N38" s="107" t="str">
        <f ca="1"/>
        <v>Títulos Privados - 3 anos (IPCA+6.85%)</v>
      </c>
      <c r="O38" s="107" t="str">
        <f ca="1"/>
        <v>Títulos Privados - 5 anos (IPCA+8.80%)</v>
      </c>
      <c r="P38" s="107" t="str">
        <f ca="1"/>
        <v>NTN-B 2060 (IPCA+6.35%)</v>
      </c>
      <c r="U38" s="107" t="str">
        <f ca="1"/>
        <v>SPX Nimitz Feeder FIC de FIM</v>
      </c>
      <c r="W38" s="107"/>
      <c r="X38" s="107" t="str">
        <f ca="1"/>
        <v>HASH11</v>
      </c>
      <c r="Y38" s="107" t="str">
        <f ca="1"/>
        <v>Velt FIC FIA</v>
      </c>
      <c r="Z38" s="107" t="str">
        <f ca="1"/>
        <v>Helius Lux Long Biased FIC FIM</v>
      </c>
      <c r="AA38" s="107"/>
      <c r="AB38" s="107"/>
      <c r="AC38" s="107"/>
      <c r="AD38" s="107"/>
      <c r="AE38" s="107"/>
      <c r="AF38" s="107"/>
      <c r="AH38" s="107" t="str">
        <f ca="1"/>
        <v>ARX Everest FIC FIRF CP</v>
      </c>
      <c r="AJ38" s="107" t="str">
        <f ca="1"/>
        <v>Títulos Privados - 6 anos (IPCA+9.00%)</v>
      </c>
      <c r="AK38" s="107" t="str">
        <f ca="1"/>
        <v>Títulos Privados - 8 anos (IPCA+9.10%)</v>
      </c>
      <c r="AO38" s="107" t="str">
        <f ca="1"/>
        <v>Vinland Macro Plus FIC FIM</v>
      </c>
      <c r="AR38" s="107" t="str">
        <f ca="1"/>
        <v>BITH11</v>
      </c>
      <c r="AT38" s="107" t="str">
        <f ca="1"/>
        <v>JGP Long Only FIC FIA</v>
      </c>
      <c r="AU38" s="107" t="str">
        <f ca="1"/>
        <v>Truxt I Long Bias FIC FIM</v>
      </c>
    </row>
    <row r="39" spans="1:52">
      <c r="A39" s="107"/>
      <c r="B39" s="106" t="s">
        <v>14</v>
      </c>
      <c r="C39" s="107" t="s">
        <v>4281</v>
      </c>
      <c r="D39" s="124" t="s">
        <v>4288</v>
      </c>
      <c r="E39" s="107" t="s">
        <v>614</v>
      </c>
      <c r="F39" s="107" t="s">
        <v>614</v>
      </c>
      <c r="G39" s="117" t="str">
        <f t="shared" ref="G39:G58" si="1">IF(B39="Renda Fixa", IF(LEFT(D39,6) = "RF Pós", "Pós-fixado", IF(D39="RF Internacional", "Internacional", IF(D39="RF Inflação", "Inflação", "Pré-fixado"))),  IF(OR(D39="Cambial", D39="Criptoativos",  D39="Distressed",  D39="COE",  D39="Commodities", D39="Public Real Estate Intl.", D39="Private Real Estate Intl.", D39="Private Debt Intl."), "Multiestratégia", IF(D39="RV Internacional US",  "EUA", IF(OR(D39="RV Internacional Global", D39="Venture Capital Global", D39="Private Equity Global"), "Global", IF(D39="RV Internacional China", "China", IF(D39="RV Internacional Europa", "Europa",  IF(D39="RV Internacional EM", "EM", IF(OR(D39="Private Equity LatAm", D39="Venture Capital LatAm"), "Long Only", IF(OR(D39="RV Fundo Imobiliário", D39="Opções"), "Alternativos", SUBSTITUTE(D39,"MM ", ""))))))))))</f>
        <v>RV Long Bias</v>
      </c>
      <c r="H39" s="1036" t="s">
        <v>4578</v>
      </c>
      <c r="I39" s="107" t="str">
        <f ca="1"/>
        <v>ROTTOVSKY FIM IE</v>
      </c>
      <c r="L39" s="107" t="str">
        <f>IF('Criação de Portfólio'!E53="","",'Criação de Portfólio'!E53)</f>
        <v>Multiestratégia</v>
      </c>
      <c r="M39" s="107" t="str">
        <f ca="1"/>
        <v>ARX Everest FIC FIRF CP</v>
      </c>
      <c r="O39" s="107" t="str">
        <f ca="1"/>
        <v>Títulos Privados - 6 anos (IPCA+9.00%)</v>
      </c>
      <c r="P39" s="107" t="str">
        <f ca="1"/>
        <v>Títulos Privados - 8 anos (IPCA+9.10%)</v>
      </c>
      <c r="U39" s="107" t="str">
        <f ca="1"/>
        <v>Vinland Macro Plus FIC FIM</v>
      </c>
      <c r="W39" s="107"/>
      <c r="X39" s="107" t="str">
        <f ca="1"/>
        <v>BITH11</v>
      </c>
      <c r="Y39" s="107" t="str">
        <f ca="1"/>
        <v>JGP Long Only FIC FIA</v>
      </c>
      <c r="Z39" s="107" t="str">
        <f ca="1"/>
        <v>Truxt I Long Bias FIC FIM</v>
      </c>
      <c r="AA39" s="107"/>
      <c r="AB39" s="107"/>
      <c r="AC39" s="107"/>
      <c r="AD39" s="107"/>
      <c r="AE39" s="107"/>
      <c r="AF39" s="107"/>
      <c r="AH39" s="107" t="str">
        <f ca="1"/>
        <v>Everest High Yield FIC FIM - CP E1</v>
      </c>
      <c r="AJ39" s="107" t="str">
        <f ca="1"/>
        <v>BDIF11 (IMA-B+2.20%)</v>
      </c>
      <c r="AK39" s="107" t="str">
        <f ca="1"/>
        <v>Títulos Privados - 9 anos (IPCA+9.10%)</v>
      </c>
      <c r="AO39" s="107" t="str">
        <f ca="1"/>
        <v>Vinland Macro Plus P FIC FIM</v>
      </c>
      <c r="AR39" s="107" t="str">
        <f ca="1"/>
        <v>ETHE11</v>
      </c>
      <c r="AT39" s="107" t="str">
        <f ca="1"/>
        <v>SPX Patriot FIC FIA</v>
      </c>
      <c r="AU39" s="107" t="str">
        <f ca="1"/>
        <v>Truxt Long Bias FIC FIA Access</v>
      </c>
    </row>
    <row r="40" spans="1:52">
      <c r="A40" s="107"/>
      <c r="B40" s="106" t="s">
        <v>14</v>
      </c>
      <c r="C40" s="107" t="s">
        <v>4281</v>
      </c>
      <c r="D40" s="124" t="s">
        <v>4574</v>
      </c>
      <c r="E40" s="107" t="s">
        <v>4279</v>
      </c>
      <c r="F40" s="107" t="s">
        <v>4285</v>
      </c>
      <c r="G40" s="117" t="str">
        <f t="shared" si="1"/>
        <v>Alternativos</v>
      </c>
      <c r="H40" s="1037" t="s">
        <v>4579</v>
      </c>
      <c r="I40" s="107" t="str">
        <f ca="1"/>
        <v>VIKINGS FIA IE</v>
      </c>
      <c r="L40" s="107" t="str">
        <f>IF('Criação de Portfólio'!E60="","",'Criação de Portfólio'!E60)</f>
        <v>Long Only</v>
      </c>
      <c r="M40" s="107" t="str">
        <f ca="1"/>
        <v>Everest High Yield FIC FIM - CP E1</v>
      </c>
      <c r="O40" s="107" t="str">
        <f ca="1"/>
        <v>BDIF11 (IMA-B+2.20%)</v>
      </c>
      <c r="P40" s="107" t="str">
        <f ca="1"/>
        <v>Títulos Privados - 9 anos (IPCA+9.10%)</v>
      </c>
      <c r="U40" s="107" t="str">
        <f ca="1"/>
        <v>Vinland Macro Plus P FIC FIM</v>
      </c>
      <c r="W40" s="107"/>
      <c r="X40" s="107" t="str">
        <f ca="1"/>
        <v>ETHE11</v>
      </c>
      <c r="Y40" s="107" t="str">
        <f ca="1"/>
        <v>SPX Patriot FIC FIA</v>
      </c>
      <c r="Z40" s="107" t="str">
        <f ca="1"/>
        <v>Truxt Long Bias FIC FIA Access</v>
      </c>
      <c r="AA40" s="107"/>
      <c r="AB40" s="107"/>
      <c r="AC40" s="107"/>
      <c r="AD40" s="107"/>
      <c r="AE40" s="107"/>
      <c r="AF40" s="107"/>
      <c r="AH40" s="107" t="str">
        <f ca="1"/>
        <v>Leste Credit Access IE FIC MM CP</v>
      </c>
      <c r="AK40" s="107" t="str">
        <f ca="1"/>
        <v>Títulos Privados - 10 anos (IPCA+9.00%)</v>
      </c>
      <c r="AO40" s="107" t="str">
        <f ca="1"/>
        <v>Gavea Macro Plus II FIC FIM</v>
      </c>
      <c r="AT40" s="107" t="str">
        <f ca="1"/>
        <v>Trigono Verbier FIC de FIA</v>
      </c>
      <c r="AU40" s="107" t="str">
        <f ca="1"/>
        <v>Dahlia Total Return FIC FIM</v>
      </c>
    </row>
    <row r="41" spans="1:52">
      <c r="A41" s="107"/>
      <c r="B41" s="106" t="s">
        <v>14</v>
      </c>
      <c r="C41" s="107" t="s">
        <v>4281</v>
      </c>
      <c r="D41" s="124" t="s">
        <v>4289</v>
      </c>
      <c r="E41" s="107" t="s">
        <v>4439</v>
      </c>
      <c r="F41" s="107" t="s">
        <v>4293</v>
      </c>
      <c r="G41" s="117" t="str">
        <f t="shared" si="1"/>
        <v>EUA</v>
      </c>
      <c r="H41" s="1034" t="s">
        <v>4594</v>
      </c>
      <c r="L41" s="107" t="str">
        <f>IF('Criação de Portfólio'!E63="","",'Criação de Portfólio'!E63)</f>
        <v>Long Bias</v>
      </c>
      <c r="M41" s="107" t="str">
        <f ca="1"/>
        <v>Leste Credit Access IE FIC MM CP</v>
      </c>
      <c r="P41" s="107" t="str">
        <f ca="1"/>
        <v>Títulos Privados - 10 anos (IPCA+9.00%)</v>
      </c>
      <c r="U41" s="107" t="str">
        <f ca="1"/>
        <v>Gavea Macro Plus II FIC FIM</v>
      </c>
      <c r="W41" s="107"/>
      <c r="X41" s="107"/>
      <c r="Y41" s="107" t="str">
        <f ca="1"/>
        <v>Trigono Verbier FIC de FIA</v>
      </c>
      <c r="Z41" s="107" t="str">
        <f ca="1"/>
        <v>Dahlia Total Return FIC FIM</v>
      </c>
      <c r="AA41" s="107"/>
      <c r="AB41" s="107"/>
      <c r="AC41" s="107"/>
      <c r="AD41" s="107"/>
      <c r="AE41" s="107"/>
      <c r="AF41" s="107"/>
      <c r="AH41" s="107" t="str">
        <f ca="1"/>
        <v>Itaú Optimus Prev BTG Distribuidores FIC RF LP</v>
      </c>
      <c r="AO41" s="107" t="str">
        <f ca="1"/>
        <v>Capstone Macro FIC FIM</v>
      </c>
      <c r="AT41" s="107" t="str">
        <f ca="1"/>
        <v>Truxt I Valor FIC FIA</v>
      </c>
      <c r="AU41" s="107" t="str">
        <f ca="1"/>
        <v>Dao Multifactor FIM</v>
      </c>
    </row>
    <row r="42" spans="1:52">
      <c r="A42" s="107"/>
      <c r="B42" s="106" t="s">
        <v>14</v>
      </c>
      <c r="C42" s="107" t="s">
        <v>4281</v>
      </c>
      <c r="D42" s="124" t="s">
        <v>4290</v>
      </c>
      <c r="E42" s="107" t="s">
        <v>4440</v>
      </c>
      <c r="F42" s="107" t="s">
        <v>4294</v>
      </c>
      <c r="G42" s="117" t="str">
        <f t="shared" si="1"/>
        <v>Global</v>
      </c>
      <c r="H42" s="1034" t="s">
        <v>4594</v>
      </c>
      <c r="L42" s="107" t="str">
        <f>IF('Criação de Portfólio'!E66="","",'Criação de Portfólio'!E66)</f>
        <v>Alternativos</v>
      </c>
      <c r="M42" s="107" t="str">
        <f ca="1"/>
        <v>Itaú Optimus Prev BTG Distribuidores FIC RF LP</v>
      </c>
      <c r="U42" s="107" t="str">
        <f ca="1"/>
        <v>Capstone Macro FIC FIM</v>
      </c>
      <c r="W42" s="107"/>
      <c r="X42" s="107"/>
      <c r="Y42" s="107" t="str">
        <f ca="1"/>
        <v>Truxt I Valor FIC FIA</v>
      </c>
      <c r="Z42" s="107" t="str">
        <f ca="1"/>
        <v>Dao Multifactor FIM</v>
      </c>
      <c r="AA42" s="107"/>
      <c r="AB42" s="107"/>
      <c r="AC42" s="107"/>
      <c r="AD42" s="107"/>
      <c r="AE42" s="107"/>
      <c r="AF42" s="107"/>
      <c r="AH42" s="107" t="str">
        <f ca="1"/>
        <v>Vinland Ativo BTG Seguros Prev FIC RF LP</v>
      </c>
      <c r="AO42" s="107" t="str">
        <f ca="1"/>
        <v>SPX Lancer BTGP Prev FIC FIM</v>
      </c>
      <c r="AT42" s="107" t="str">
        <f ca="1"/>
        <v>Tarpon Gt FIC FIA</v>
      </c>
      <c r="AU42" s="107" t="str">
        <f ca="1"/>
        <v>SPX Falcon Access FIC FIA</v>
      </c>
    </row>
    <row r="43" spans="1:52">
      <c r="A43" s="107"/>
      <c r="B43" s="106" t="s">
        <v>14</v>
      </c>
      <c r="C43" s="107" t="s">
        <v>4281</v>
      </c>
      <c r="D43" s="124" t="s">
        <v>4291</v>
      </c>
      <c r="E43" s="107" t="s">
        <v>4441</v>
      </c>
      <c r="F43" s="107" t="s">
        <v>4295</v>
      </c>
      <c r="G43" s="117" t="str">
        <f t="shared" si="1"/>
        <v>China</v>
      </c>
      <c r="H43" s="1035" t="s">
        <v>4595</v>
      </c>
      <c r="J43" s="1050">
        <v>808080</v>
      </c>
      <c r="L43" s="107" t="str">
        <f>IF('Criação de Portfólio'!E74="","",'Criação de Portfólio'!E74)</f>
        <v>China</v>
      </c>
      <c r="M43" s="107" t="str">
        <f ca="1"/>
        <v>Vinland Ativo BTG Seguros Prev FIC RF LP</v>
      </c>
      <c r="U43" s="107" t="str">
        <f ca="1"/>
        <v>SPX Lancer BTGP Prev FIC FIM</v>
      </c>
      <c r="W43" s="107"/>
      <c r="X43" s="107"/>
      <c r="Y43" s="107" t="str">
        <f ca="1"/>
        <v>Tarpon Gt FIC FIA</v>
      </c>
      <c r="Z43" s="107" t="str">
        <f ca="1"/>
        <v>SPX Falcon Access FIC FIA</v>
      </c>
      <c r="AA43" s="107"/>
      <c r="AB43" s="107"/>
      <c r="AC43" s="107"/>
      <c r="AD43" s="107"/>
      <c r="AE43" s="107"/>
      <c r="AF43" s="107"/>
      <c r="AH43" s="107" t="str">
        <f ca="1"/>
        <v>BTG Pactual Tesouro Selic Prev FI RF REF DI</v>
      </c>
      <c r="AO43" s="107" t="str">
        <f ca="1"/>
        <v>Genoa Capital Cruise Prev BTG FIC FIM</v>
      </c>
      <c r="AT43" s="107" t="str">
        <f ca="1"/>
        <v>Quasar Tropos FIA</v>
      </c>
      <c r="AU43" s="107" t="str">
        <f ca="1"/>
        <v>Sharp Long Biased Feeder FIC FIA</v>
      </c>
    </row>
    <row r="44" spans="1:52">
      <c r="A44" s="107"/>
      <c r="B44" s="106" t="s">
        <v>14</v>
      </c>
      <c r="C44" s="107" t="s">
        <v>4281</v>
      </c>
      <c r="D44" s="124" t="s">
        <v>4435</v>
      </c>
      <c r="E44" s="107" t="s">
        <v>4443</v>
      </c>
      <c r="F44" s="107" t="s">
        <v>4434</v>
      </c>
      <c r="G44" s="117" t="str">
        <f t="shared" si="1"/>
        <v>EM</v>
      </c>
      <c r="H44" s="1035" t="s">
        <v>4595</v>
      </c>
      <c r="L44" s="107" t="str">
        <f>IF('Criação de Portfólio'!E71="","",'Criação de Portfólio'!E71)</f>
        <v>EUA</v>
      </c>
      <c r="M44" s="107" t="str">
        <f ca="1"/>
        <v>BTG Pactual Tesouro Selic Prev FI RF REF DI</v>
      </c>
      <c r="U44" s="107" t="str">
        <f ca="1"/>
        <v>Genoa Capital Cruise Prev BTG FIC FIM</v>
      </c>
      <c r="W44" s="107"/>
      <c r="X44" s="107"/>
      <c r="Y44" s="107" t="str">
        <f ca="1"/>
        <v>Quasar Tropos FIA</v>
      </c>
      <c r="Z44" s="107" t="str">
        <f ca="1"/>
        <v>Sharp Long Biased Feeder FIC FIA</v>
      </c>
      <c r="AA44" s="107"/>
      <c r="AB44" s="107"/>
      <c r="AC44" s="107"/>
      <c r="AD44" s="107"/>
      <c r="AE44" s="107"/>
      <c r="AF44" s="107"/>
      <c r="AH44" s="107" t="str">
        <f ca="1"/>
        <v>Access SPX Seahawk Prev FIC FIM CP</v>
      </c>
      <c r="AO44" s="107" t="str">
        <f ca="1"/>
        <v>Kapitalo K10 Global Bp Prev FIC FIM</v>
      </c>
      <c r="AT44" s="107" t="str">
        <f ca="1"/>
        <v>Vrb FIC FIA</v>
      </c>
    </row>
    <row r="45" spans="1:52">
      <c r="A45" s="107"/>
      <c r="B45" s="106" t="s">
        <v>14</v>
      </c>
      <c r="C45" s="107" t="s">
        <v>4281</v>
      </c>
      <c r="D45" s="124" t="s">
        <v>4292</v>
      </c>
      <c r="E45" s="107" t="s">
        <v>4442</v>
      </c>
      <c r="F45" s="107" t="s">
        <v>4296</v>
      </c>
      <c r="G45" s="117" t="str">
        <f t="shared" si="1"/>
        <v>Europa</v>
      </c>
      <c r="H45" s="1034" t="s">
        <v>4594</v>
      </c>
      <c r="J45" s="1051" t="s">
        <v>4605</v>
      </c>
      <c r="L45" s="107" t="str">
        <f>IF('Criação de Portfólio'!E77="","",'Criação de Portfólio'!E77)</f>
        <v>Europa</v>
      </c>
      <c r="M45" s="107" t="str">
        <f ca="1"/>
        <v>Access SPX Seahawk Prev FIC FIM CP</v>
      </c>
      <c r="U45" s="107" t="str">
        <f ca="1"/>
        <v>Kapitalo K10 Global Bp Prev FIC FIM</v>
      </c>
      <c r="W45" s="107"/>
      <c r="X45" s="107"/>
      <c r="Y45" s="107" t="str">
        <f ca="1"/>
        <v>Vrb FIC FIA</v>
      </c>
      <c r="Z45" s="107"/>
      <c r="AA45" s="107"/>
      <c r="AB45" s="107"/>
      <c r="AC45" s="107"/>
      <c r="AD45" s="107"/>
      <c r="AE45" s="107"/>
      <c r="AF45" s="107"/>
      <c r="AH45" s="107" t="str">
        <f ca="1"/>
        <v>Porto Seguro FI REF DI Crédito Privado</v>
      </c>
      <c r="AO45" s="107" t="str">
        <f ca="1"/>
        <v>Vinland Macro BTG Pactual V Prev FIC FIM</v>
      </c>
      <c r="AT45" s="107" t="str">
        <f ca="1"/>
        <v>Absoluto Partners II Access FIC FIA</v>
      </c>
    </row>
    <row r="46" spans="1:52">
      <c r="A46" s="107"/>
      <c r="B46" s="106" t="s">
        <v>15</v>
      </c>
      <c r="C46" s="107" t="s">
        <v>4301</v>
      </c>
      <c r="D46" s="124" t="s">
        <v>4455</v>
      </c>
      <c r="E46" s="107" t="s">
        <v>4455</v>
      </c>
      <c r="F46" s="107" t="s">
        <v>4455</v>
      </c>
      <c r="G46" s="117" t="str">
        <f t="shared" si="1"/>
        <v>Long Only</v>
      </c>
      <c r="H46" s="1029" t="s">
        <v>4581</v>
      </c>
      <c r="L46" s="107" t="str">
        <f>IF('Criação de Portfólio'!E80="","",'Criação de Portfólio'!E80)</f>
        <v>Global</v>
      </c>
      <c r="M46" s="107" t="str">
        <f ca="1"/>
        <v>Porto Seguro FI REF DI Crédito Privado</v>
      </c>
      <c r="U46" s="107" t="str">
        <f ca="1"/>
        <v>Vinland Macro BTG Pactual V Prev FIC FIM</v>
      </c>
      <c r="W46" s="107"/>
      <c r="X46" s="107"/>
      <c r="Y46" s="107" t="str">
        <f ca="1"/>
        <v>Absoluto Partners II Access FIC FIA</v>
      </c>
      <c r="Z46" s="107"/>
      <c r="AA46" s="107"/>
      <c r="AB46" s="107"/>
      <c r="AC46" s="107"/>
      <c r="AD46" s="107"/>
      <c r="AE46" s="107"/>
      <c r="AF46" s="107"/>
      <c r="AH46" s="107" t="str">
        <f ca="1"/>
        <v>ARX Denali FIRF CP</v>
      </c>
      <c r="AO46" s="107" t="str">
        <f ca="1"/>
        <v>Ibiuna St Prev FIC FIM CP Access</v>
      </c>
      <c r="AT46" s="107" t="str">
        <f ca="1"/>
        <v>Constellation FIC FIA Access</v>
      </c>
    </row>
    <row r="47" spans="1:52">
      <c r="A47" s="107"/>
      <c r="B47" s="106" t="s">
        <v>15</v>
      </c>
      <c r="C47" s="107" t="s">
        <v>4301</v>
      </c>
      <c r="D47" s="124" t="s">
        <v>4437</v>
      </c>
      <c r="E47" s="107" t="s">
        <v>4437</v>
      </c>
      <c r="F47" s="107" t="s">
        <v>4437</v>
      </c>
      <c r="G47" s="117" t="str">
        <f t="shared" si="1"/>
        <v>Global</v>
      </c>
      <c r="H47" s="1029" t="s">
        <v>4581</v>
      </c>
      <c r="L47" s="107" t="str">
        <f>IF('Criação de Portfólio'!E83="","",'Criação de Portfólio'!E83)</f>
        <v>EM</v>
      </c>
      <c r="M47" s="107" t="str">
        <f ca="1"/>
        <v>ARX Denali FIRF CP</v>
      </c>
      <c r="U47" s="107" t="str">
        <f ca="1"/>
        <v>Ibiuna St Prev FIC FIM CP Access</v>
      </c>
      <c r="W47" s="107"/>
      <c r="X47" s="107"/>
      <c r="Y47" s="107" t="str">
        <f ca="1"/>
        <v>Constellation FIC FIA Access</v>
      </c>
      <c r="Z47" s="107"/>
      <c r="AA47" s="107"/>
      <c r="AB47" s="107"/>
      <c r="AC47" s="107"/>
      <c r="AD47" s="107"/>
      <c r="AE47" s="107"/>
      <c r="AF47" s="107"/>
      <c r="AH47" s="107" t="str">
        <f ca="1"/>
        <v>Capitania Top CP FIC RF</v>
      </c>
      <c r="AO47" s="107" t="str">
        <f ca="1"/>
        <v>Acs Absolute Vertex Prev FI FIM</v>
      </c>
      <c r="AT47" s="107" t="str">
        <f ca="1"/>
        <v>BOVA11</v>
      </c>
    </row>
    <row r="48" spans="1:52">
      <c r="A48" s="107"/>
      <c r="B48" s="106" t="s">
        <v>15</v>
      </c>
      <c r="C48" s="107" t="s">
        <v>4301</v>
      </c>
      <c r="D48" s="124" t="s">
        <v>4456</v>
      </c>
      <c r="E48" s="107" t="s">
        <v>4436</v>
      </c>
      <c r="F48" s="107" t="s">
        <v>4436</v>
      </c>
      <c r="G48" s="117" t="str">
        <f t="shared" si="1"/>
        <v>Long Only</v>
      </c>
      <c r="H48" s="1038" t="s">
        <v>4580</v>
      </c>
      <c r="M48" s="107" t="str">
        <f ca="1"/>
        <v>Capitania Top CP FIC RF</v>
      </c>
      <c r="U48" s="107" t="str">
        <f ca="1"/>
        <v>Acs Absolute Vertex Prev FI FIM</v>
      </c>
      <c r="W48" s="107"/>
      <c r="X48" s="107"/>
      <c r="Y48" s="107" t="str">
        <f ca="1"/>
        <v>BOVA11</v>
      </c>
      <c r="Z48" s="107"/>
      <c r="AA48" s="107"/>
      <c r="AB48" s="107"/>
      <c r="AC48" s="107"/>
      <c r="AD48" s="107"/>
      <c r="AE48" s="107"/>
      <c r="AF48" s="107"/>
      <c r="AH48" s="107" t="str">
        <f ca="1"/>
        <v>Icatu Vanguarda CP FI RF LP</v>
      </c>
      <c r="AO48" s="107" t="str">
        <f ca="1"/>
        <v>Absolute Hedge FIC de FIM</v>
      </c>
      <c r="AT48" s="107" t="str">
        <f ca="1"/>
        <v>Carteira de Ações</v>
      </c>
    </row>
    <row r="49" spans="2:41" s="107" customFormat="1" ht="15.75">
      <c r="B49" s="106" t="s">
        <v>15</v>
      </c>
      <c r="C49" s="107" t="s">
        <v>4301</v>
      </c>
      <c r="D49" s="124" t="s">
        <v>4438</v>
      </c>
      <c r="E49" s="107" t="s">
        <v>4438</v>
      </c>
      <c r="F49" s="107" t="s">
        <v>4438</v>
      </c>
      <c r="G49" s="117" t="str">
        <f t="shared" si="1"/>
        <v>Global</v>
      </c>
      <c r="H49" s="1038" t="s">
        <v>4580</v>
      </c>
      <c r="M49" s="107" t="str">
        <f ca="1"/>
        <v>Icatu Vanguarda CP FI RF LP</v>
      </c>
      <c r="U49" s="107" t="str">
        <f ca="1"/>
        <v>Absolute Hedge FIC de FIM</v>
      </c>
      <c r="Y49" s="107" t="str">
        <f ca="1"/>
        <v>Carteira de Ações</v>
      </c>
      <c r="AH49" s="107" t="str">
        <f ca="1"/>
        <v>Sul America Excellence FIRF CP</v>
      </c>
      <c r="AO49" s="107" t="str">
        <f ca="1"/>
        <v>Quantitas FIC FIM Mallorca</v>
      </c>
    </row>
    <row r="50" spans="2:41" s="107" customFormat="1" ht="15.75">
      <c r="B50" s="106" t="s">
        <v>15</v>
      </c>
      <c r="C50" s="107" t="s">
        <v>4301</v>
      </c>
      <c r="D50" s="124" t="s">
        <v>4575</v>
      </c>
      <c r="E50" s="107" t="s">
        <v>4570</v>
      </c>
      <c r="F50" s="107" t="s">
        <v>4286</v>
      </c>
      <c r="G50" s="117" t="str">
        <f t="shared" si="1"/>
        <v>Multiestratégia</v>
      </c>
      <c r="H50" s="1047" t="s">
        <v>4582</v>
      </c>
      <c r="M50" s="107" t="str">
        <f ca="1"/>
        <v>Sul America Excellence FIRF CP</v>
      </c>
      <c r="U50" s="107" t="str">
        <f ca="1"/>
        <v>Quantitas FIC FIM Mallorca</v>
      </c>
      <c r="AH50" s="107" t="str">
        <f ca="1"/>
        <v>Anga Portfolio FIM CP</v>
      </c>
      <c r="AO50" s="107" t="str">
        <f ca="1"/>
        <v>Absolute Alpha Global FIC FIM</v>
      </c>
    </row>
    <row r="51" spans="2:41" s="107" customFormat="1" ht="15.75">
      <c r="B51" s="106" t="s">
        <v>15</v>
      </c>
      <c r="C51" s="107" t="s">
        <v>4301</v>
      </c>
      <c r="D51" s="124" t="s">
        <v>4576</v>
      </c>
      <c r="E51" s="107" t="s">
        <v>4571</v>
      </c>
      <c r="F51" s="107" t="s">
        <v>4286</v>
      </c>
      <c r="G51" s="117" t="str">
        <f t="shared" si="1"/>
        <v>Multiestratégia</v>
      </c>
      <c r="H51" s="1047" t="s">
        <v>4582</v>
      </c>
      <c r="M51" s="107" t="str">
        <f ca="1"/>
        <v>Anga Portfolio FIM CP</v>
      </c>
      <c r="U51" s="107" t="str">
        <f ca="1"/>
        <v>Absolute Alpha Global FIC FIM</v>
      </c>
      <c r="AH51" s="107" t="str">
        <f ca="1"/>
        <v>Porto Seguro Ipe FIC RF CP LP</v>
      </c>
      <c r="AO51" s="107" t="str">
        <f ca="1"/>
        <v>Itaú Distribuidores Global Dinâmico Plus FIC FIM</v>
      </c>
    </row>
    <row r="52" spans="2:41" s="107" customFormat="1" ht="15.75">
      <c r="B52" s="106" t="s">
        <v>15</v>
      </c>
      <c r="C52" s="107" t="s">
        <v>4301</v>
      </c>
      <c r="D52" s="124" t="s">
        <v>4577</v>
      </c>
      <c r="E52" s="107" t="s">
        <v>4577</v>
      </c>
      <c r="F52" s="107" t="s">
        <v>4286</v>
      </c>
      <c r="G52" s="117" t="str">
        <f t="shared" si="1"/>
        <v>Multiestratégia</v>
      </c>
      <c r="H52" s="1040" t="s">
        <v>4596</v>
      </c>
      <c r="M52" s="107" t="str">
        <f ca="1"/>
        <v>Porto Seguro Ipe FIC RF CP LP</v>
      </c>
      <c r="U52" s="107" t="str">
        <f ca="1"/>
        <v>Itaú Distribuidores Global Dinâmico Plus FIC FIM</v>
      </c>
      <c r="AH52" s="107" t="str">
        <f ca="1"/>
        <v>Ibiuna Credit FIC FIM CP</v>
      </c>
      <c r="AO52" s="107" t="str">
        <f ca="1"/>
        <v>Gauss FIC FIM</v>
      </c>
    </row>
    <row r="53" spans="2:41" s="107" customFormat="1" ht="15.75">
      <c r="B53" s="106" t="s">
        <v>15</v>
      </c>
      <c r="C53" s="107" t="s">
        <v>4301</v>
      </c>
      <c r="D53" s="124" t="s">
        <v>4572</v>
      </c>
      <c r="E53" s="107" t="s">
        <v>4573</v>
      </c>
      <c r="F53" s="107" t="s">
        <v>4458</v>
      </c>
      <c r="G53" s="117" t="str">
        <f t="shared" si="1"/>
        <v>Multiestratégia</v>
      </c>
      <c r="H53" s="1039" t="s">
        <v>4597</v>
      </c>
      <c r="M53" s="107" t="str">
        <f ca="1"/>
        <v>Ibiuna Credit FIC FIM CP</v>
      </c>
      <c r="U53" s="107" t="str">
        <f ca="1"/>
        <v>Gauss FIC FIM</v>
      </c>
      <c r="AH53" s="107" t="str">
        <f ca="1"/>
        <v>Sparta Top FIC RF CP LP</v>
      </c>
      <c r="AO53" s="107" t="str">
        <f ca="1"/>
        <v>Gavea Macro Dolar FIC FIM</v>
      </c>
    </row>
    <row r="54" spans="2:41" s="107" customFormat="1" ht="15.75">
      <c r="B54" s="106" t="s">
        <v>15</v>
      </c>
      <c r="C54" s="107" t="s">
        <v>4301</v>
      </c>
      <c r="D54" s="124" t="s">
        <v>4446</v>
      </c>
      <c r="E54" s="107" t="s">
        <v>4447</v>
      </c>
      <c r="F54" s="107" t="s">
        <v>4446</v>
      </c>
      <c r="G54" s="117" t="str">
        <f t="shared" si="1"/>
        <v>Multiestratégia</v>
      </c>
      <c r="H54" s="1041" t="s">
        <v>4583</v>
      </c>
      <c r="M54" s="107" t="str">
        <f ca="1"/>
        <v>Sparta Top FIC RF CP LP</v>
      </c>
      <c r="U54" s="107" t="str">
        <f ca="1"/>
        <v>Gavea Macro Dolar FIC FIM</v>
      </c>
      <c r="AH54" s="107" t="str">
        <f ca="1"/>
        <v>M Ca FIC FIM CP</v>
      </c>
      <c r="AO54" s="107" t="str">
        <f ca="1"/>
        <v>Tenax Macro FIC FIM</v>
      </c>
    </row>
    <row r="55" spans="2:41" s="107" customFormat="1" ht="15.75">
      <c r="B55" s="106" t="s">
        <v>15</v>
      </c>
      <c r="C55" s="107" t="s">
        <v>4301</v>
      </c>
      <c r="D55" s="124" t="s">
        <v>17</v>
      </c>
      <c r="E55" s="107" t="s">
        <v>4278</v>
      </c>
      <c r="F55" s="107" t="s">
        <v>17</v>
      </c>
      <c r="G55" s="117" t="str">
        <f t="shared" si="1"/>
        <v>Multiestratégia</v>
      </c>
      <c r="H55" s="1042" t="s">
        <v>4584</v>
      </c>
      <c r="M55" s="107" t="str">
        <f ca="1"/>
        <v>M Ca FIC FIM CP</v>
      </c>
      <c r="U55" s="107" t="str">
        <f ca="1"/>
        <v>Tenax Macro FIC FIM</v>
      </c>
      <c r="AH55" s="107" t="str">
        <f ca="1"/>
        <v>M8 Capital Plus FI RF CP LP</v>
      </c>
      <c r="AO55" s="107" t="str">
        <f ca="1"/>
        <v>Ace Capital FIC FIM</v>
      </c>
    </row>
    <row r="56" spans="2:41" s="107" customFormat="1" ht="15.75">
      <c r="B56" s="106" t="s">
        <v>15</v>
      </c>
      <c r="C56" s="107" t="s">
        <v>4301</v>
      </c>
      <c r="D56" s="124" t="s">
        <v>699</v>
      </c>
      <c r="E56" s="107" t="s">
        <v>699</v>
      </c>
      <c r="F56" s="107" t="s">
        <v>4446</v>
      </c>
      <c r="G56" s="117" t="str">
        <f t="shared" si="1"/>
        <v>Multiestratégia</v>
      </c>
      <c r="H56" s="1043" t="s">
        <v>4585</v>
      </c>
      <c r="M56" s="107" t="str">
        <f ca="1"/>
        <v>M8 Capital Plus FI RF CP LP</v>
      </c>
      <c r="U56" s="107" t="str">
        <f ca="1"/>
        <v>Ace Capital FIC FIM</v>
      </c>
      <c r="AH56" s="107" t="str">
        <f ca="1"/>
        <v>Capitania Premium FIC de FIRF CP LP</v>
      </c>
      <c r="AO56" s="107" t="str">
        <f ca="1"/>
        <v>Clave Alpha Macro FIC FIM Access</v>
      </c>
    </row>
    <row r="57" spans="2:41" s="107" customFormat="1" ht="15.75">
      <c r="B57" s="106"/>
      <c r="D57" s="124" t="s">
        <v>4324</v>
      </c>
      <c r="G57" s="117" t="str">
        <f t="shared" si="1"/>
        <v>Caixa, Contas a Pagar/Receber, Provisões e a Liquidar</v>
      </c>
      <c r="M57" s="107" t="str">
        <f ca="1"/>
        <v>Capitania Premium FIC de FIRF CP LP</v>
      </c>
      <c r="U57" s="107" t="str">
        <f ca="1"/>
        <v>Clave Alpha Macro FIC FIM Access</v>
      </c>
      <c r="AH57" s="107" t="str">
        <f ca="1"/>
        <v>JGP Corporate FIC FI RF CP LP</v>
      </c>
      <c r="AO57" s="107" t="str">
        <f ca="1"/>
        <v>JGP Strategy Access FIC MM</v>
      </c>
    </row>
    <row r="58" spans="2:41" ht="19.5" thickBot="1">
      <c r="B58" s="141" t="s">
        <v>15</v>
      </c>
      <c r="C58" s="142" t="s">
        <v>4301</v>
      </c>
      <c r="D58" s="1048" t="s">
        <v>4448</v>
      </c>
      <c r="E58" s="142" t="s">
        <v>4448</v>
      </c>
      <c r="F58" s="142" t="s">
        <v>4448</v>
      </c>
      <c r="G58" s="143" t="str">
        <f t="shared" si="1"/>
        <v>Multiestratégia</v>
      </c>
      <c r="H58" s="1049" t="s">
        <v>4598</v>
      </c>
      <c r="M58" s="107" t="str">
        <f ca="1"/>
        <v>JGP Corporate FIC FI RF CP LP</v>
      </c>
      <c r="U58" s="107" t="str">
        <f ca="1"/>
        <v>JGP Strategy Access FIC MM</v>
      </c>
      <c r="AH58" s="107" t="str">
        <f ca="1"/>
        <v>SPX Seahawk Access FIC RF CP LP</v>
      </c>
      <c r="AO58" s="107" t="str">
        <f ca="1"/>
        <v>JGP Strategy FIC FIM</v>
      </c>
    </row>
    <row r="59" spans="2:41">
      <c r="M59" s="107" t="str">
        <f ca="1"/>
        <v>SPX Seahawk Access FIC RF CP LP</v>
      </c>
      <c r="U59" s="107" t="str">
        <f ca="1"/>
        <v>JGP Strategy FIC FIM</v>
      </c>
      <c r="AH59" s="107" t="str">
        <f ca="1"/>
        <v>JGP Debêntures Incentivadas FIC FI RF CP</v>
      </c>
      <c r="AO59" s="107" t="str">
        <f ca="1"/>
        <v>Kapitalo Kappa Access FIC MM</v>
      </c>
    </row>
    <row r="60" spans="2:41">
      <c r="M60" s="107" t="str">
        <f ca="1"/>
        <v>JGP Debêntures Incentivadas FIC FI RF CP</v>
      </c>
      <c r="U60" s="107" t="str">
        <f ca="1"/>
        <v>Kapitalo Kappa Access FIC MM</v>
      </c>
      <c r="AH60" s="107" t="str">
        <f ca="1"/>
        <v>M Ca II FIC FIM CP</v>
      </c>
      <c r="AO60" s="107" t="str">
        <f ca="1"/>
        <v>Mar Absoluto FIC FIM</v>
      </c>
    </row>
    <row r="61" spans="2:41">
      <c r="M61" s="107" t="str">
        <f ca="1"/>
        <v>M Ca II FIC FIM CP</v>
      </c>
      <c r="U61" s="107" t="str">
        <f ca="1"/>
        <v>Mar Absoluto FIC FIM</v>
      </c>
      <c r="AH61" s="107" t="str">
        <f ca="1"/>
        <v>JGP Corporate Plus FIC FIM CP</v>
      </c>
      <c r="AO61" s="107" t="str">
        <f ca="1"/>
        <v>Occam Retorno Absoluto  FIC FIM</v>
      </c>
    </row>
    <row r="62" spans="2:41">
      <c r="M62" s="107" t="str">
        <f ca="1"/>
        <v>JGP Corporate Plus FIC FIM CP</v>
      </c>
      <c r="U62" s="107" t="str">
        <f ca="1"/>
        <v>Occam Retorno Absoluto  FIC FIM</v>
      </c>
      <c r="AH62" s="107" t="str">
        <f ca="1"/>
        <v>JGP Select FIC FIM CP</v>
      </c>
      <c r="AO62" s="107" t="str">
        <f ca="1"/>
        <v>Arcah FIC FIM CP</v>
      </c>
    </row>
    <row r="63" spans="2:41">
      <c r="M63" s="107" t="str">
        <f ca="1"/>
        <v>JGP Select FIC FIM CP</v>
      </c>
      <c r="U63" s="107" t="str">
        <f ca="1"/>
        <v>Arcah FIC FIM CP</v>
      </c>
      <c r="AH63" s="107" t="str">
        <f ca="1"/>
        <v>M8 Credit Opportunities FIC FIM CP</v>
      </c>
      <c r="AO63" s="107" t="str">
        <f ca="1"/>
        <v>Vrb FIM</v>
      </c>
    </row>
    <row r="64" spans="2:41">
      <c r="M64" s="107" t="str">
        <f ca="1"/>
        <v>M8 Credit Opportunities FIC FIM CP</v>
      </c>
      <c r="U64" s="107" t="str">
        <f ca="1"/>
        <v>Vrb FIM</v>
      </c>
      <c r="AH64" s="107" t="str">
        <f ca="1"/>
        <v>Ibiuna Total Credit FIC FIM CP</v>
      </c>
      <c r="AO64" s="107" t="str">
        <f ca="1"/>
        <v>Kapitalo Zeta FIC FIM</v>
      </c>
    </row>
    <row r="65" spans="13:41">
      <c r="M65" s="107" t="str">
        <f ca="1"/>
        <v>Ibiuna Total Credit FIC FIM CP</v>
      </c>
      <c r="U65" s="107" t="str">
        <f ca="1"/>
        <v>Kapitalo Zeta FIC FIM</v>
      </c>
      <c r="AH65" s="107" t="str">
        <f ca="1"/>
        <v>K2 FIC FIM CP</v>
      </c>
      <c r="AO65" s="107" t="str">
        <f ca="1"/>
        <v>Vinci Equilíbrio Icatu Prev II FIC FIM</v>
      </c>
    </row>
    <row r="66" spans="13:41">
      <c r="M66" s="107" t="str">
        <f ca="1"/>
        <v>K2 FIC FIM CP</v>
      </c>
      <c r="U66" s="107" t="str">
        <f ca="1"/>
        <v>Vinci Equilíbrio Icatu Prev II FIC FIM</v>
      </c>
      <c r="AH66" s="107" t="str">
        <f ca="1"/>
        <v>Augme 90 FIC FIM CP</v>
      </c>
      <c r="AO66" s="107" t="str">
        <f ca="1"/>
        <v>Vinci Equilibrio Prev FIM</v>
      </c>
    </row>
    <row r="67" spans="13:41">
      <c r="M67" s="107" t="str">
        <f ca="1"/>
        <v>Augme 90 FIC FIM CP</v>
      </c>
      <c r="U67" s="107" t="str">
        <f ca="1"/>
        <v>Vinci Equilibrio Prev FIM</v>
      </c>
      <c r="AH67" s="107" t="str">
        <f ca="1"/>
        <v>More Crédito FIC FIM CP</v>
      </c>
      <c r="AO67" s="107" t="str">
        <f ca="1"/>
        <v>Legacy Capital Icatu FIC FIM Prev</v>
      </c>
    </row>
    <row r="68" spans="13:41">
      <c r="M68" s="107" t="str">
        <f ca="1"/>
        <v>More Crédito FIC FIM CP</v>
      </c>
      <c r="U68" s="107" t="str">
        <f ca="1"/>
        <v>Legacy Capital Icatu FIC FIM Prev</v>
      </c>
      <c r="AH68" s="107" t="str">
        <f ca="1"/>
        <v>Leste CP Brasil FIC FIM CP IE</v>
      </c>
      <c r="AO68" s="107" t="str">
        <f ca="1"/>
        <v>Legacy Capital Prev Bs FIC FIM</v>
      </c>
    </row>
    <row r="69" spans="13:41">
      <c r="M69" s="107" t="str">
        <f ca="1"/>
        <v>Leste CP Brasil FIC FIM CP IE</v>
      </c>
      <c r="U69" s="107" t="str">
        <f ca="1"/>
        <v>Legacy Capital Prev Bs FIC FIM</v>
      </c>
      <c r="AH69" s="107" t="str">
        <f ca="1"/>
        <v>Acs ARX Denali Prev FIC RF CP</v>
      </c>
      <c r="AO69" s="107" t="str">
        <f ca="1"/>
        <v>Kapitalo Kappa Bp Qualificado I FIC FIM Prev</v>
      </c>
    </row>
    <row r="70" spans="13:41">
      <c r="M70" s="107" t="str">
        <f ca="1"/>
        <v>Acs ARX Denali Prev FIC RF CP</v>
      </c>
      <c r="U70" s="107" t="str">
        <f ca="1"/>
        <v>Kapitalo Kappa Bp Qualificado I FIC FIM Prev</v>
      </c>
      <c r="AH70" s="107" t="str">
        <f ca="1"/>
        <v>BTG Pactual Crédito Corporativo II Prev FIC FIM CP</v>
      </c>
    </row>
    <row r="71" spans="13:41">
      <c r="M71" s="107" t="str">
        <f ca="1"/>
        <v>BTG Pactual Crédito Corporativo II Prev FIC FIM CP</v>
      </c>
      <c r="AH71" s="107" t="str">
        <f ca="1"/>
        <v>Acs Riza Lótus Prev FIC RF CP</v>
      </c>
    </row>
    <row r="72" spans="13:41">
      <c r="M72" s="107" t="str">
        <f ca="1"/>
        <v>Acs Riza Lótus Prev FIC RF CP</v>
      </c>
      <c r="AH72" s="107" t="str">
        <f ca="1"/>
        <v>Root Capital Crédito Hg Prev FIC RF CP</v>
      </c>
    </row>
    <row r="73" spans="13:41">
      <c r="M73" s="107" t="str">
        <f ca="1"/>
        <v>Root Capital Crédito Hg Prev FIC RF CP</v>
      </c>
      <c r="AH73" s="107" t="str">
        <f ca="1"/>
        <v>Ibiuna Credit Prev Access FIC FIM CP</v>
      </c>
    </row>
    <row r="74" spans="13:41">
      <c r="M74" s="107" t="str">
        <f ca="1"/>
        <v>Ibiuna Credit Prev Access FIC FIM CP</v>
      </c>
      <c r="AH74" s="107" t="str">
        <f ca="1"/>
        <v>FIQ FIDC Via Multicrédito - Senior (CDI+2.50%)</v>
      </c>
    </row>
    <row r="75" spans="13:41">
      <c r="M75" s="107" t="str">
        <f ca="1"/>
        <v>FIQ FIDC Via Multicrédito - Senior (CDI+2.50%)</v>
      </c>
      <c r="AH75" s="107" t="str">
        <f ca="1"/>
        <v>LFT 2025 - Liquidez Diária (Selic+0.04%)</v>
      </c>
    </row>
    <row r="76" spans="13:41">
      <c r="M76" s="107" t="str">
        <f ca="1"/>
        <v>LFT 2025 - Liquidez Diária (Selic+0.04%)</v>
      </c>
      <c r="AH76" s="107" t="str">
        <f ca="1"/>
        <v>LFT 2029 - Liquidez Diária (Selic+0.16%)</v>
      </c>
    </row>
    <row r="77" spans="13:41">
      <c r="M77" s="107" t="str">
        <f ca="1"/>
        <v>LFT 2029 - Liquidez Diária (Selic+0.16%)</v>
      </c>
      <c r="AH77" s="107" t="str">
        <f ca="1"/>
        <v>Títulos Privados - Liquidez Diária (102.5% CDI)</v>
      </c>
    </row>
    <row r="78" spans="13:41">
      <c r="M78" s="107" t="str">
        <f ca="1"/>
        <v>Títulos Privados - Liquidez Diária (102.5% CDI)</v>
      </c>
      <c r="AH78" s="107" t="str">
        <f ca="1"/>
        <v>Títulos Privados - 6 meses (112.5% CDI)</v>
      </c>
    </row>
    <row r="79" spans="13:41">
      <c r="M79" s="107" t="str">
        <f ca="1"/>
        <v>Títulos Privados - 6 meses (112.5% CDI)</v>
      </c>
      <c r="AH79" s="107" t="str">
        <f ca="1"/>
        <v>Títulos Privados - 1 ano (111.5% CDI)</v>
      </c>
    </row>
    <row r="80" spans="13:41">
      <c r="M80" s="107" t="str">
        <f ca="1"/>
        <v>Títulos Privados - 1 ano (111.5% CDI)</v>
      </c>
      <c r="AH80" s="107" t="str">
        <f ca="1"/>
        <v>Títulos Privados - 2 anos (115.0% CDI)</v>
      </c>
    </row>
    <row r="81" spans="13:34">
      <c r="M81" s="107" t="str">
        <f ca="1"/>
        <v>Títulos Privados - 2 anos (115.0% CDI)</v>
      </c>
      <c r="AH81" s="107" t="str">
        <f ca="1"/>
        <v>Títulos Privados - 3 anos (117.0% CDI)</v>
      </c>
    </row>
    <row r="82" spans="13:34">
      <c r="M82" s="107" t="str">
        <f ca="1"/>
        <v>Títulos Privados - 3 anos (117.0% CDI)</v>
      </c>
      <c r="AH82" s="107" t="str">
        <f ca="1"/>
        <v>Títulos Privados - 2 anos (CDI+1.60%)</v>
      </c>
    </row>
    <row r="83" spans="13:34">
      <c r="M83" s="107" t="str">
        <f ca="1"/>
        <v>Títulos Privados - 2 anos (CDI+1.60%)</v>
      </c>
      <c r="AH83" s="107" t="str">
        <f ca="1"/>
        <v>Títulos Privados - 3 anos (CDI+1.95%)</v>
      </c>
    </row>
    <row r="84" spans="13:34">
      <c r="M84" s="107" t="str">
        <f ca="1"/>
        <v>Títulos Privados - 3 anos (CDI+1.95%)</v>
      </c>
      <c r="AH84" s="107" t="str">
        <f ca="1"/>
        <v>Títulos Privados - 4 anos (CDI+2.25%)</v>
      </c>
    </row>
    <row r="85" spans="13:34">
      <c r="M85" s="107" t="str">
        <f ca="1"/>
        <v>Títulos Privados - 4 anos (CDI+2.25%)</v>
      </c>
      <c r="AH85" s="107" t="str">
        <f ca="1"/>
        <v>Títulos Privados - 5 anos (CDI+2.30%)</v>
      </c>
    </row>
    <row r="86" spans="13:34">
      <c r="M86" s="107" t="str">
        <f ca="1"/>
        <v>Títulos Privados - 5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25C8A-6083-4C2A-ADC8-3224DBE6AA07}">
  <sheetPr codeName="Sheet35">
    <tabColor theme="0" tint="-0.14999847407452621"/>
  </sheetPr>
  <dimension ref="A1:W45"/>
  <sheetViews>
    <sheetView showGridLines="0" showRowColHeaders="0" showRuler="0" view="pageLayout" zoomScale="90" zoomScaleNormal="80" zoomScalePageLayoutView="90" workbookViewId="0">
      <selection activeCell="N28" sqref="N28"/>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5"/>
      <c r="B1" s="686"/>
      <c r="C1" s="686"/>
      <c r="D1" s="686"/>
      <c r="E1" s="685"/>
      <c r="F1" s="685"/>
      <c r="G1" s="685"/>
      <c r="H1" s="685"/>
      <c r="I1" s="685"/>
      <c r="J1" s="685"/>
      <c r="K1" s="685"/>
      <c r="L1" s="685"/>
      <c r="M1" s="685"/>
      <c r="N1" s="685"/>
      <c r="O1" s="685"/>
      <c r="P1" s="685"/>
      <c r="Q1" s="685"/>
      <c r="R1" s="685"/>
      <c r="S1" s="685"/>
      <c r="T1" s="685"/>
      <c r="U1" s="685"/>
      <c r="V1" s="685"/>
      <c r="W1" s="686"/>
    </row>
    <row r="2" spans="1:23">
      <c r="A2" s="685"/>
      <c r="B2" s="686"/>
      <c r="C2" s="686"/>
      <c r="D2" s="686"/>
      <c r="E2" s="685"/>
      <c r="F2" s="685"/>
      <c r="G2" s="685"/>
      <c r="H2" s="685"/>
      <c r="I2" s="685"/>
      <c r="J2" s="685"/>
      <c r="K2" s="685"/>
      <c r="L2" s="685"/>
      <c r="M2" s="685"/>
      <c r="N2" s="685"/>
      <c r="O2" s="685"/>
      <c r="P2" s="685"/>
      <c r="Q2" s="685"/>
      <c r="R2" s="685"/>
      <c r="S2" s="685"/>
      <c r="T2" s="685"/>
      <c r="U2" s="685"/>
      <c r="V2" s="685"/>
      <c r="W2" s="686"/>
    </row>
    <row r="3" spans="1:23">
      <c r="A3" s="685"/>
      <c r="B3" s="686"/>
      <c r="C3" s="686"/>
      <c r="D3" s="686"/>
      <c r="E3" s="685"/>
      <c r="F3" s="685"/>
      <c r="G3" s="685"/>
      <c r="H3" s="685"/>
      <c r="I3" s="685"/>
      <c r="J3" s="685"/>
      <c r="K3" s="685"/>
      <c r="L3" s="685"/>
      <c r="M3" s="685"/>
      <c r="N3" s="685"/>
      <c r="O3" s="685"/>
      <c r="P3" s="685"/>
      <c r="Q3" s="685"/>
      <c r="R3" s="685"/>
      <c r="S3" s="685"/>
      <c r="T3" s="685"/>
      <c r="U3" s="685"/>
      <c r="V3" s="685"/>
      <c r="W3" s="686"/>
    </row>
    <row r="4" spans="1:23">
      <c r="A4" s="685"/>
      <c r="B4" s="686"/>
      <c r="C4" s="686"/>
      <c r="D4" s="686"/>
      <c r="E4" s="685"/>
      <c r="F4" s="685"/>
      <c r="G4" s="685"/>
      <c r="H4" s="685"/>
      <c r="I4" s="685"/>
      <c r="J4" s="685"/>
      <c r="K4" s="685"/>
      <c r="L4" s="685"/>
      <c r="M4" s="685"/>
      <c r="N4" s="685"/>
      <c r="O4" s="685"/>
      <c r="P4" s="685"/>
      <c r="Q4" s="685"/>
      <c r="R4" s="685"/>
      <c r="S4" s="685"/>
      <c r="T4" s="685"/>
      <c r="U4" s="685"/>
      <c r="V4" s="685"/>
      <c r="W4" s="686"/>
    </row>
    <row r="5" spans="1:23">
      <c r="A5" s="685"/>
      <c r="B5" s="686"/>
      <c r="C5" s="686"/>
      <c r="D5" s="686"/>
      <c r="E5" s="685"/>
      <c r="F5" s="685"/>
      <c r="G5" s="685"/>
      <c r="H5" s="685"/>
      <c r="I5" s="685"/>
      <c r="J5" s="685"/>
      <c r="K5" s="685"/>
      <c r="L5" s="685"/>
      <c r="M5" s="685"/>
      <c r="N5" s="685"/>
      <c r="O5" s="685"/>
      <c r="P5" s="685"/>
      <c r="Q5" s="685"/>
      <c r="R5" s="685"/>
      <c r="S5" s="685"/>
      <c r="T5" s="685"/>
      <c r="U5" s="685"/>
      <c r="V5" s="685"/>
      <c r="W5" s="686"/>
    </row>
    <row r="6" spans="1:23">
      <c r="A6" s="685"/>
      <c r="B6" s="686"/>
      <c r="C6" s="686"/>
      <c r="D6" s="686"/>
      <c r="E6" s="685"/>
      <c r="F6" s="685"/>
      <c r="G6" s="685"/>
      <c r="H6" s="685"/>
      <c r="I6" s="685"/>
      <c r="J6" s="685"/>
      <c r="K6" s="685"/>
      <c r="L6" s="685"/>
      <c r="M6" s="685"/>
      <c r="N6" s="685"/>
      <c r="O6" s="685"/>
      <c r="P6" s="685"/>
      <c r="Q6" s="685"/>
      <c r="R6" s="685"/>
      <c r="S6" s="685"/>
      <c r="T6" s="685"/>
      <c r="U6" s="685"/>
      <c r="V6" s="685"/>
      <c r="W6" s="686"/>
    </row>
    <row r="7" spans="1:23">
      <c r="A7" s="685"/>
      <c r="B7" s="686"/>
      <c r="C7" s="686"/>
      <c r="D7" s="686"/>
      <c r="E7" s="685"/>
      <c r="F7" s="685"/>
      <c r="G7" s="685"/>
      <c r="H7" s="685"/>
      <c r="I7" s="685"/>
      <c r="J7" s="685"/>
      <c r="K7" s="685"/>
      <c r="L7" s="685"/>
      <c r="M7" s="685"/>
      <c r="N7" s="685"/>
      <c r="O7" s="685"/>
      <c r="P7" s="685"/>
      <c r="Q7" s="685"/>
      <c r="R7" s="685"/>
      <c r="S7" s="685"/>
      <c r="T7" s="685"/>
      <c r="U7" s="685"/>
      <c r="V7" s="685"/>
      <c r="W7" s="686"/>
    </row>
    <row r="8" spans="1:23">
      <c r="A8" s="685"/>
      <c r="B8" s="686"/>
      <c r="C8" s="686"/>
      <c r="D8" s="686"/>
      <c r="E8" s="685"/>
      <c r="F8" s="685"/>
      <c r="G8" s="685"/>
      <c r="H8" s="685"/>
      <c r="I8" s="685"/>
      <c r="J8" s="685"/>
      <c r="K8" s="685"/>
      <c r="L8" s="685"/>
      <c r="M8" s="685"/>
      <c r="N8" s="685"/>
      <c r="O8" s="685"/>
      <c r="P8" s="685"/>
      <c r="Q8" s="685"/>
      <c r="R8" s="685"/>
      <c r="S8" s="685"/>
      <c r="T8" s="685"/>
      <c r="U8" s="685"/>
      <c r="V8" s="685"/>
      <c r="W8" s="686"/>
    </row>
    <row r="9" spans="1:23">
      <c r="A9" s="685"/>
      <c r="B9" s="686"/>
      <c r="C9" s="686"/>
      <c r="D9" s="686"/>
      <c r="E9" s="685"/>
      <c r="F9" s="685"/>
      <c r="G9" s="685"/>
      <c r="H9" s="685"/>
      <c r="I9" s="685"/>
      <c r="J9" s="685"/>
      <c r="K9" s="685"/>
      <c r="L9" s="685"/>
      <c r="M9" s="685"/>
      <c r="N9" s="685"/>
      <c r="O9" s="685"/>
      <c r="P9" s="685"/>
      <c r="Q9" s="685"/>
      <c r="R9" s="685"/>
      <c r="S9" s="685"/>
      <c r="T9" s="685"/>
      <c r="U9" s="685"/>
      <c r="V9" s="685"/>
      <c r="W9" s="686"/>
    </row>
    <row r="10" spans="1:23">
      <c r="A10" s="685"/>
      <c r="B10" s="686"/>
      <c r="C10" s="686"/>
      <c r="D10" s="686"/>
      <c r="E10" s="685"/>
      <c r="F10" s="685"/>
      <c r="G10" s="685"/>
      <c r="H10" s="685"/>
      <c r="I10" s="685"/>
      <c r="J10" s="685"/>
      <c r="K10" s="685"/>
      <c r="L10" s="685"/>
      <c r="M10" s="685"/>
      <c r="N10" s="685"/>
      <c r="O10" s="685"/>
      <c r="P10" s="685"/>
      <c r="Q10" s="685"/>
      <c r="R10" s="685"/>
      <c r="S10" s="685"/>
      <c r="T10" s="685"/>
      <c r="U10" s="685"/>
      <c r="V10" s="685"/>
      <c r="W10" s="686"/>
    </row>
    <row r="11" spans="1:23">
      <c r="A11" s="685"/>
      <c r="B11" s="686"/>
      <c r="C11" s="686"/>
      <c r="D11" s="686"/>
      <c r="E11" s="685"/>
      <c r="F11" s="685"/>
      <c r="G11" s="685"/>
      <c r="H11" s="685"/>
      <c r="I11" s="685"/>
      <c r="J11" s="685"/>
      <c r="K11" s="685"/>
      <c r="L11" s="685"/>
      <c r="M11" s="685"/>
      <c r="N11" s="685"/>
      <c r="O11" s="685"/>
      <c r="P11" s="685"/>
      <c r="Q11" s="685"/>
      <c r="R11" s="685"/>
      <c r="S11" s="685"/>
      <c r="T11" s="685"/>
      <c r="U11" s="685"/>
      <c r="V11" s="685"/>
      <c r="W11" s="686"/>
    </row>
    <row r="12" spans="1:23">
      <c r="A12" s="685"/>
      <c r="B12" s="686"/>
      <c r="C12" s="686"/>
      <c r="D12" s="686"/>
      <c r="E12" s="685"/>
      <c r="F12" s="685"/>
      <c r="G12" s="685"/>
      <c r="H12" s="685"/>
      <c r="I12" s="685"/>
      <c r="J12" s="685"/>
      <c r="K12" s="685"/>
      <c r="L12" s="685"/>
      <c r="M12" s="685"/>
      <c r="N12" s="685"/>
      <c r="O12" s="685"/>
      <c r="P12" s="685"/>
      <c r="Q12" s="685"/>
      <c r="R12" s="685"/>
      <c r="S12" s="685"/>
      <c r="T12" s="685"/>
      <c r="U12" s="685"/>
      <c r="V12" s="685"/>
      <c r="W12" s="686"/>
    </row>
    <row r="13" spans="1:23">
      <c r="A13" s="685"/>
      <c r="B13" s="686"/>
      <c r="C13" s="686"/>
      <c r="D13" s="686"/>
      <c r="E13" s="685"/>
      <c r="F13" s="685"/>
      <c r="G13" s="685"/>
      <c r="H13" s="685"/>
      <c r="I13" s="685"/>
      <c r="J13" s="685"/>
      <c r="K13" s="685"/>
      <c r="L13" s="685"/>
      <c r="M13" s="685"/>
      <c r="N13" s="685"/>
      <c r="O13" s="685"/>
      <c r="P13" s="685"/>
      <c r="Q13" s="685"/>
      <c r="R13" s="685"/>
      <c r="S13" s="685"/>
      <c r="T13" s="685"/>
      <c r="U13" s="685"/>
      <c r="V13" s="685"/>
      <c r="W13" s="686"/>
    </row>
    <row r="14" spans="1:23">
      <c r="A14" s="685"/>
      <c r="B14" s="686"/>
      <c r="C14" s="686"/>
      <c r="D14" s="686"/>
      <c r="E14" s="685"/>
      <c r="F14" s="685"/>
      <c r="G14" s="685"/>
      <c r="H14" s="685"/>
      <c r="I14" s="685"/>
      <c r="J14" s="685"/>
      <c r="K14" s="685"/>
      <c r="L14" s="685"/>
      <c r="M14" s="685"/>
      <c r="N14" s="685"/>
      <c r="O14" s="685"/>
      <c r="P14" s="685"/>
      <c r="Q14" s="685"/>
      <c r="R14" s="685"/>
      <c r="S14" s="685"/>
      <c r="T14" s="685"/>
      <c r="U14" s="685"/>
      <c r="V14" s="685"/>
      <c r="W14" s="686"/>
    </row>
    <row r="15" spans="1:23">
      <c r="A15" s="685"/>
      <c r="B15" s="686"/>
      <c r="C15" s="686"/>
      <c r="D15" s="686"/>
      <c r="E15" s="685"/>
      <c r="F15" s="685"/>
      <c r="G15" s="685"/>
      <c r="H15" s="685"/>
      <c r="I15" s="685"/>
      <c r="J15" s="685"/>
      <c r="K15" s="685"/>
      <c r="L15" s="685"/>
      <c r="M15" s="685"/>
      <c r="N15" s="685"/>
      <c r="O15" s="685"/>
      <c r="P15" s="685"/>
      <c r="Q15" s="685"/>
      <c r="R15" s="685"/>
      <c r="S15" s="685"/>
      <c r="T15" s="685"/>
      <c r="U15" s="685"/>
      <c r="V15" s="685"/>
      <c r="W15" s="686"/>
    </row>
    <row r="16" spans="1:23" ht="42" customHeight="1">
      <c r="A16" s="685"/>
      <c r="B16" s="686"/>
      <c r="C16" s="686"/>
      <c r="D16" s="686"/>
      <c r="E16" s="685"/>
      <c r="F16" s="685"/>
      <c r="G16" s="685"/>
      <c r="H16" s="685"/>
      <c r="I16" s="685"/>
      <c r="J16" s="685"/>
      <c r="K16" s="685"/>
      <c r="L16" s="685"/>
      <c r="M16" s="685"/>
      <c r="N16" s="685"/>
      <c r="O16" s="685"/>
      <c r="P16" s="685"/>
      <c r="Q16" s="685"/>
      <c r="R16" s="685"/>
      <c r="S16" s="685"/>
      <c r="T16" s="685"/>
      <c r="U16" s="685"/>
      <c r="V16" s="685"/>
      <c r="W16" s="686"/>
    </row>
    <row r="17" spans="1:23">
      <c r="A17" s="685"/>
      <c r="B17" s="686"/>
      <c r="C17" s="686"/>
      <c r="D17" s="686"/>
      <c r="E17" s="685"/>
      <c r="F17" s="685"/>
      <c r="G17" s="685"/>
      <c r="H17" s="685"/>
      <c r="I17" s="685"/>
      <c r="J17" s="685"/>
      <c r="K17" s="685"/>
      <c r="L17" s="685"/>
      <c r="M17" s="685"/>
      <c r="N17" s="685"/>
      <c r="O17" s="685"/>
      <c r="P17" s="685"/>
      <c r="Q17" s="685"/>
      <c r="R17" s="685"/>
      <c r="S17" s="685"/>
      <c r="T17" s="685"/>
      <c r="U17" s="685"/>
      <c r="V17" s="685"/>
      <c r="W17" s="686"/>
    </row>
    <row r="18" spans="1:23">
      <c r="A18" s="685"/>
      <c r="B18" s="686"/>
      <c r="C18" s="686"/>
      <c r="D18" s="686"/>
      <c r="E18" s="685"/>
      <c r="F18" s="685"/>
      <c r="G18" s="685"/>
      <c r="H18" s="685"/>
      <c r="I18" s="685"/>
      <c r="J18" s="685"/>
      <c r="K18" s="685"/>
      <c r="L18" s="685"/>
      <c r="M18" s="685"/>
      <c r="N18" s="685"/>
      <c r="O18" s="685"/>
      <c r="P18" s="685"/>
      <c r="Q18" s="685"/>
      <c r="R18" s="685"/>
      <c r="S18" s="685"/>
      <c r="T18" s="685"/>
      <c r="U18" s="685"/>
      <c r="V18" s="685"/>
      <c r="W18" s="686"/>
    </row>
    <row r="19" spans="1:23">
      <c r="A19" s="685"/>
      <c r="B19" s="686"/>
      <c r="C19" s="686"/>
      <c r="D19" s="686"/>
      <c r="E19" s="685"/>
      <c r="F19" s="685"/>
      <c r="G19" s="685"/>
      <c r="H19" s="685"/>
      <c r="I19" s="685"/>
      <c r="J19" s="685"/>
      <c r="K19" s="685"/>
      <c r="L19" s="685"/>
      <c r="M19" s="685"/>
      <c r="N19" s="685"/>
      <c r="O19" s="685"/>
      <c r="P19" s="685"/>
      <c r="Q19" s="685"/>
      <c r="R19" s="685"/>
      <c r="S19" s="685"/>
      <c r="T19" s="685"/>
      <c r="U19" s="685"/>
      <c r="V19" s="685"/>
      <c r="W19" s="686"/>
    </row>
    <row r="20" spans="1:23">
      <c r="A20" s="685"/>
      <c r="B20" s="686"/>
      <c r="C20" s="686"/>
      <c r="D20" s="686"/>
      <c r="E20" s="685"/>
      <c r="F20" s="685"/>
      <c r="G20" s="685"/>
      <c r="H20" s="685"/>
      <c r="I20" s="685"/>
      <c r="J20" s="685"/>
      <c r="K20" s="685"/>
      <c r="L20" s="685"/>
      <c r="M20" s="685"/>
      <c r="N20" s="685"/>
      <c r="O20" s="685"/>
      <c r="P20" s="685"/>
      <c r="Q20" s="685"/>
      <c r="R20" s="685"/>
      <c r="S20" s="685"/>
      <c r="T20" s="685"/>
      <c r="U20" s="685"/>
      <c r="V20" s="685"/>
      <c r="W20" s="686"/>
    </row>
    <row r="21" spans="1:23" ht="30.75" customHeight="1">
      <c r="A21" s="685"/>
      <c r="B21" s="686"/>
      <c r="C21" s="686"/>
      <c r="D21" s="686"/>
      <c r="E21" s="685"/>
      <c r="F21" s="685"/>
      <c r="G21" s="685"/>
      <c r="H21" s="685"/>
      <c r="I21" s="685"/>
      <c r="J21" s="685"/>
      <c r="K21" s="1090" t="s">
        <v>4561</v>
      </c>
      <c r="L21" s="1090"/>
      <c r="M21" s="1090"/>
      <c r="N21" s="1090"/>
      <c r="O21" s="1090"/>
      <c r="P21" s="1090"/>
      <c r="Q21" s="1090"/>
      <c r="R21" s="1090"/>
      <c r="S21" s="1090"/>
      <c r="T21" s="1090"/>
      <c r="U21" s="1090"/>
      <c r="V21" s="685"/>
      <c r="W21" s="686"/>
    </row>
    <row r="22" spans="1:23" ht="11.25" customHeight="1">
      <c r="A22" s="685"/>
      <c r="B22" s="686"/>
      <c r="C22" s="686"/>
      <c r="D22" s="686"/>
      <c r="E22" s="685"/>
      <c r="F22" s="685"/>
      <c r="G22" s="685"/>
      <c r="H22" s="685"/>
      <c r="I22" s="685"/>
      <c r="J22" s="685"/>
      <c r="K22" s="1090"/>
      <c r="L22" s="1090"/>
      <c r="M22" s="1090"/>
      <c r="N22" s="1090"/>
      <c r="O22" s="1090"/>
      <c r="P22" s="1090"/>
      <c r="Q22" s="1090"/>
      <c r="R22" s="1090"/>
      <c r="S22" s="1090"/>
      <c r="T22" s="1090"/>
      <c r="U22" s="1090"/>
      <c r="V22" s="685"/>
      <c r="W22" s="686"/>
    </row>
    <row r="23" spans="1:23" ht="11.25" customHeight="1">
      <c r="A23" s="685"/>
      <c r="B23" s="686"/>
      <c r="C23" s="686"/>
      <c r="D23" s="686"/>
      <c r="E23" s="685"/>
      <c r="F23" s="685"/>
      <c r="G23" s="685"/>
      <c r="H23" s="685"/>
      <c r="I23" s="685"/>
      <c r="J23" s="685"/>
      <c r="K23" s="1090"/>
      <c r="L23" s="1090"/>
      <c r="M23" s="1090"/>
      <c r="N23" s="1090"/>
      <c r="O23" s="1090"/>
      <c r="P23" s="1090"/>
      <c r="Q23" s="1090"/>
      <c r="R23" s="1090"/>
      <c r="S23" s="1090"/>
      <c r="T23" s="1090"/>
      <c r="U23" s="1090"/>
      <c r="V23" s="685"/>
      <c r="W23" s="686"/>
    </row>
    <row r="24" spans="1:23" ht="11.25" customHeight="1">
      <c r="A24" s="685"/>
      <c r="B24" s="686"/>
      <c r="C24" s="686"/>
      <c r="D24" s="686"/>
      <c r="E24" s="685"/>
      <c r="F24" s="685"/>
      <c r="G24" s="685"/>
      <c r="H24" s="685"/>
      <c r="I24" s="685"/>
      <c r="J24" s="685"/>
      <c r="K24" s="1090"/>
      <c r="L24" s="1090"/>
      <c r="M24" s="1090"/>
      <c r="N24" s="1090"/>
      <c r="O24" s="1090"/>
      <c r="P24" s="1090"/>
      <c r="Q24" s="1090"/>
      <c r="R24" s="1090"/>
      <c r="S24" s="1090"/>
      <c r="T24" s="1090"/>
      <c r="U24" s="1090"/>
      <c r="V24" s="685"/>
      <c r="W24" s="686"/>
    </row>
    <row r="25" spans="1:23" ht="11.25" customHeight="1">
      <c r="A25" s="685"/>
      <c r="B25" s="686"/>
      <c r="C25" s="686"/>
      <c r="D25" s="686"/>
      <c r="E25" s="685"/>
      <c r="F25" s="685"/>
      <c r="G25" s="685"/>
      <c r="H25" s="685"/>
      <c r="I25" s="685"/>
      <c r="J25" s="685"/>
      <c r="K25" s="1090"/>
      <c r="L25" s="1090"/>
      <c r="M25" s="1090"/>
      <c r="N25" s="1090"/>
      <c r="O25" s="1090"/>
      <c r="P25" s="1090"/>
      <c r="Q25" s="1090"/>
      <c r="R25" s="1090"/>
      <c r="S25" s="1090"/>
      <c r="T25" s="1090"/>
      <c r="U25" s="1090"/>
      <c r="V25" s="685"/>
      <c r="W25" s="686"/>
    </row>
    <row r="26" spans="1:23" ht="11.25" customHeight="1">
      <c r="A26" s="685"/>
      <c r="B26" s="686"/>
      <c r="C26" s="686"/>
      <c r="D26" s="686"/>
      <c r="E26" s="685"/>
      <c r="F26" s="685"/>
      <c r="G26" s="685"/>
      <c r="H26" s="685"/>
      <c r="I26" s="685"/>
      <c r="J26" s="685"/>
      <c r="K26" s="687"/>
      <c r="L26" s="687"/>
      <c r="M26" s="687"/>
      <c r="N26" s="1089" t="str">
        <f>'Rebalanceamento Final'!D2</f>
        <v>Nome Cliente</v>
      </c>
      <c r="O26" s="1089"/>
      <c r="P26" s="1089"/>
      <c r="Q26" s="1089"/>
      <c r="R26" s="1089"/>
      <c r="S26" s="1089"/>
      <c r="T26" s="1089"/>
      <c r="U26" s="1089"/>
      <c r="V26" s="685"/>
      <c r="W26" s="686"/>
    </row>
    <row r="27" spans="1:23" ht="11.25" customHeight="1">
      <c r="A27" s="685"/>
      <c r="B27" s="686"/>
      <c r="C27" s="686"/>
      <c r="D27" s="686"/>
      <c r="E27" s="685"/>
      <c r="F27" s="685"/>
      <c r="G27" s="685"/>
      <c r="H27" s="685"/>
      <c r="I27" s="685"/>
      <c r="J27" s="685"/>
      <c r="K27" s="687"/>
      <c r="L27" s="687"/>
      <c r="M27" s="687"/>
      <c r="N27" s="1089"/>
      <c r="O27" s="1089"/>
      <c r="P27" s="1089"/>
      <c r="Q27" s="1089"/>
      <c r="R27" s="1089"/>
      <c r="S27" s="1089"/>
      <c r="T27" s="1089"/>
      <c r="U27" s="1089"/>
      <c r="V27" s="685"/>
      <c r="W27" s="686"/>
    </row>
    <row r="28" spans="1:23" ht="11.25" customHeight="1">
      <c r="A28" s="685"/>
      <c r="B28" s="686"/>
      <c r="C28" s="686"/>
      <c r="D28" s="686"/>
      <c r="E28" s="685"/>
      <c r="F28" s="685"/>
      <c r="G28" s="685"/>
      <c r="H28" s="685"/>
      <c r="I28" s="685"/>
      <c r="J28" s="685"/>
      <c r="K28" s="687"/>
      <c r="L28" s="687"/>
      <c r="M28" s="687"/>
      <c r="N28" s="687"/>
      <c r="O28" s="687"/>
      <c r="P28" s="687"/>
      <c r="Q28" s="687"/>
      <c r="R28" s="687"/>
      <c r="S28" s="687"/>
      <c r="T28" s="687"/>
      <c r="U28" s="687"/>
      <c r="V28" s="687"/>
      <c r="W28" s="686"/>
    </row>
    <row r="29" spans="1:23" ht="11.25" customHeight="1">
      <c r="A29" s="685"/>
      <c r="B29" s="686"/>
      <c r="C29" s="686"/>
      <c r="D29" s="686"/>
      <c r="E29" s="685"/>
      <c r="F29" s="685"/>
      <c r="G29" s="685"/>
      <c r="H29" s="685"/>
      <c r="I29" s="685"/>
      <c r="J29" s="685"/>
      <c r="K29" s="687"/>
      <c r="L29" s="687"/>
      <c r="M29" s="687"/>
      <c r="N29" s="687"/>
      <c r="O29" s="687"/>
      <c r="P29" s="687"/>
      <c r="Q29" s="687"/>
      <c r="R29" s="687"/>
      <c r="S29" s="687"/>
      <c r="T29" s="687"/>
      <c r="U29" s="687"/>
      <c r="V29" s="687"/>
      <c r="W29" s="686"/>
    </row>
    <row r="30" spans="1:23">
      <c r="A30" s="685"/>
      <c r="B30" s="686"/>
      <c r="C30" s="686"/>
      <c r="D30" s="686"/>
      <c r="E30" s="685"/>
      <c r="F30" s="685"/>
      <c r="G30" s="685"/>
      <c r="H30" s="685"/>
      <c r="I30" s="685"/>
      <c r="J30" s="685"/>
      <c r="K30" s="685"/>
      <c r="L30" s="685"/>
      <c r="M30" s="685"/>
      <c r="N30" s="685"/>
      <c r="O30" s="685"/>
      <c r="P30" s="685"/>
      <c r="Q30" s="685"/>
      <c r="R30" s="685"/>
      <c r="S30" s="685"/>
      <c r="T30" s="685"/>
      <c r="U30" s="685"/>
      <c r="V30" s="685"/>
      <c r="W30" s="686"/>
    </row>
    <row r="31" spans="1:23" ht="40.5" customHeight="1">
      <c r="A31" s="685"/>
      <c r="B31" s="686"/>
      <c r="C31" s="686"/>
      <c r="D31" s="686"/>
      <c r="E31" s="685"/>
      <c r="F31" s="685"/>
      <c r="G31" s="685"/>
      <c r="H31" s="685"/>
      <c r="I31" s="685"/>
      <c r="J31" s="685"/>
      <c r="K31" s="685"/>
      <c r="L31" s="685"/>
      <c r="M31" s="685"/>
      <c r="N31" s="685"/>
      <c r="O31" s="685"/>
      <c r="P31" s="685"/>
      <c r="Q31" s="685"/>
      <c r="R31" s="685"/>
      <c r="S31" s="685"/>
      <c r="T31" s="685"/>
      <c r="U31" s="685"/>
      <c r="V31" s="685"/>
      <c r="W31" s="686"/>
    </row>
    <row r="32" spans="1:23">
      <c r="A32" s="685"/>
      <c r="B32" s="686"/>
      <c r="C32" s="686"/>
      <c r="D32" s="686"/>
      <c r="E32" s="685"/>
      <c r="F32" s="685"/>
      <c r="G32" s="685"/>
      <c r="H32" s="685"/>
      <c r="I32" s="685"/>
      <c r="J32" s="685"/>
      <c r="K32" s="685"/>
      <c r="L32" s="685"/>
      <c r="M32" s="685"/>
      <c r="N32" s="685"/>
      <c r="O32" s="685"/>
      <c r="P32" s="685"/>
      <c r="Q32" s="685"/>
      <c r="R32" s="685"/>
      <c r="S32" s="685"/>
      <c r="T32" s="685"/>
      <c r="U32" s="685"/>
      <c r="V32" s="685"/>
      <c r="W32" s="686"/>
    </row>
    <row r="33" spans="1:23">
      <c r="A33" s="685"/>
      <c r="B33" s="686"/>
      <c r="C33" s="686"/>
      <c r="D33" s="686"/>
      <c r="E33" s="685"/>
      <c r="F33" s="685"/>
      <c r="G33" s="685"/>
      <c r="H33" s="685"/>
      <c r="I33" s="685"/>
      <c r="J33" s="685"/>
      <c r="K33" s="685"/>
      <c r="L33" s="685"/>
      <c r="M33" s="685"/>
      <c r="N33" s="685"/>
      <c r="O33" s="685"/>
      <c r="P33" s="685"/>
      <c r="Q33" s="685"/>
      <c r="R33" s="685"/>
      <c r="S33" s="685"/>
      <c r="T33" s="685"/>
      <c r="U33" s="685"/>
      <c r="V33" s="685"/>
      <c r="W33" s="686"/>
    </row>
    <row r="34" spans="1:23" ht="12">
      <c r="A34" s="685"/>
      <c r="B34" s="686"/>
      <c r="C34" s="686"/>
      <c r="D34" s="686"/>
      <c r="E34" s="685"/>
      <c r="F34" s="685"/>
      <c r="G34" s="685"/>
      <c r="H34" s="685"/>
      <c r="I34" s="685"/>
      <c r="J34" s="685"/>
      <c r="K34" s="685"/>
      <c r="L34" s="685"/>
      <c r="M34" s="685"/>
      <c r="N34" s="685"/>
      <c r="O34" s="685"/>
      <c r="P34" s="685"/>
      <c r="Q34" s="723"/>
      <c r="R34" s="685"/>
      <c r="S34" s="685"/>
      <c r="T34" s="685"/>
      <c r="U34" s="685"/>
      <c r="V34" s="685"/>
      <c r="W34" s="686"/>
    </row>
    <row r="35" spans="1:23">
      <c r="A35" s="685"/>
      <c r="B35" s="686"/>
      <c r="C35" s="686"/>
      <c r="D35" s="686"/>
      <c r="E35" s="685"/>
      <c r="F35" s="685"/>
      <c r="G35" s="685"/>
      <c r="H35" s="685"/>
      <c r="I35" s="685"/>
      <c r="J35" s="685"/>
      <c r="K35" s="685"/>
      <c r="L35" s="685"/>
      <c r="M35" s="685"/>
      <c r="N35" s="685"/>
      <c r="O35" s="685"/>
      <c r="P35" s="685"/>
      <c r="Q35" s="685"/>
      <c r="R35" s="685"/>
      <c r="S35" s="685"/>
      <c r="T35" s="685"/>
      <c r="U35" s="685"/>
      <c r="V35" s="685"/>
      <c r="W35" s="686"/>
    </row>
    <row r="36" spans="1:23">
      <c r="A36" s="685"/>
      <c r="B36" s="686"/>
      <c r="C36" s="686"/>
      <c r="D36" s="686"/>
      <c r="E36" s="685"/>
      <c r="F36" s="685"/>
      <c r="G36" s="685"/>
      <c r="H36" s="685"/>
      <c r="I36" s="685"/>
      <c r="J36" s="685"/>
      <c r="K36" s="685"/>
      <c r="L36" s="685"/>
      <c r="M36" s="685"/>
      <c r="N36" s="685"/>
      <c r="O36" s="685"/>
      <c r="P36" s="685"/>
      <c r="Q36" s="685"/>
      <c r="R36" s="685"/>
      <c r="S36" s="685"/>
      <c r="T36" s="685"/>
      <c r="U36" s="685"/>
      <c r="V36" s="685"/>
      <c r="W36" s="686"/>
    </row>
    <row r="37" spans="1:23">
      <c r="A37" s="685"/>
      <c r="B37" s="686"/>
      <c r="C37" s="686"/>
      <c r="D37" s="686"/>
      <c r="E37" s="685"/>
      <c r="F37" s="685"/>
      <c r="G37" s="685"/>
      <c r="H37" s="685"/>
      <c r="I37" s="685"/>
      <c r="J37" s="685"/>
      <c r="K37" s="685"/>
      <c r="L37" s="685"/>
      <c r="M37" s="685"/>
      <c r="N37" s="685"/>
      <c r="O37" s="685"/>
      <c r="P37" s="685"/>
      <c r="Q37" s="685"/>
      <c r="R37" s="685"/>
      <c r="S37" s="685"/>
      <c r="T37" s="685"/>
      <c r="U37" s="685"/>
      <c r="V37" s="685"/>
      <c r="W37" s="686"/>
    </row>
    <row r="38" spans="1:23">
      <c r="A38" s="685"/>
      <c r="B38" s="686"/>
      <c r="C38" s="686"/>
      <c r="D38" s="686"/>
      <c r="E38" s="685"/>
      <c r="F38" s="685"/>
      <c r="G38" s="685"/>
      <c r="H38" s="685"/>
      <c r="I38" s="685"/>
      <c r="J38" s="685"/>
      <c r="K38" s="685"/>
      <c r="L38" s="685"/>
      <c r="M38" s="685"/>
      <c r="N38" s="685"/>
      <c r="O38" s="685"/>
      <c r="P38" s="685"/>
      <c r="Q38" s="685"/>
      <c r="R38" s="685"/>
      <c r="S38" s="685"/>
      <c r="T38" s="685"/>
      <c r="U38" s="685"/>
      <c r="V38" s="685"/>
      <c r="W38" s="686"/>
    </row>
    <row r="39" spans="1:23">
      <c r="A39" s="685"/>
      <c r="B39" s="686"/>
      <c r="C39" s="686"/>
      <c r="D39" s="686"/>
      <c r="E39" s="685"/>
      <c r="F39" s="685"/>
      <c r="G39" s="685"/>
      <c r="H39" s="685"/>
      <c r="I39" s="685"/>
      <c r="J39" s="685"/>
      <c r="K39" s="685"/>
      <c r="L39" s="685"/>
      <c r="M39" s="685"/>
      <c r="N39" s="685"/>
      <c r="O39" s="685"/>
      <c r="P39" s="685"/>
      <c r="Q39" s="685"/>
      <c r="R39" s="685"/>
      <c r="S39" s="685"/>
      <c r="T39" s="685"/>
      <c r="U39" s="685"/>
      <c r="V39" s="685"/>
      <c r="W39" s="686"/>
    </row>
    <row r="40" spans="1:23" ht="18.75">
      <c r="A40" s="685"/>
      <c r="B40" s="686"/>
      <c r="C40" s="689"/>
      <c r="D40" s="686"/>
      <c r="E40" s="685"/>
      <c r="F40" s="685"/>
      <c r="G40" s="685"/>
      <c r="H40" s="685"/>
      <c r="I40" s="685"/>
      <c r="J40" s="685"/>
      <c r="K40" s="685"/>
      <c r="L40" s="685"/>
      <c r="M40" s="685"/>
      <c r="N40" s="685"/>
      <c r="O40" s="685"/>
      <c r="P40" s="685"/>
      <c r="Q40" s="685"/>
      <c r="R40" s="685"/>
      <c r="S40" s="685"/>
      <c r="T40" s="685"/>
      <c r="U40" s="685"/>
      <c r="V40" s="685"/>
      <c r="W40" s="686"/>
    </row>
    <row r="41" spans="1:23">
      <c r="A41" s="685"/>
      <c r="B41" s="686"/>
      <c r="C41" s="686"/>
      <c r="D41" s="686"/>
      <c r="E41" s="685"/>
      <c r="F41" s="685"/>
      <c r="G41" s="685"/>
      <c r="H41" s="685"/>
      <c r="I41" s="685"/>
      <c r="J41" s="685"/>
      <c r="K41" s="685"/>
      <c r="L41" s="685"/>
      <c r="M41" s="685"/>
      <c r="N41" s="685"/>
      <c r="O41" s="685"/>
      <c r="P41" s="685"/>
      <c r="Q41" s="685"/>
      <c r="R41" s="685"/>
      <c r="S41" s="685"/>
      <c r="T41" s="685"/>
      <c r="U41" s="685"/>
      <c r="V41" s="685"/>
      <c r="W41" s="686"/>
    </row>
    <row r="42" spans="1:23">
      <c r="A42" s="685"/>
      <c r="B42" s="686"/>
      <c r="C42" s="686"/>
      <c r="D42" s="686"/>
      <c r="E42" s="685"/>
      <c r="F42" s="685"/>
      <c r="G42" s="685"/>
      <c r="H42" s="685"/>
      <c r="I42" s="685"/>
      <c r="J42" s="685"/>
      <c r="K42" s="685"/>
      <c r="L42" s="685"/>
      <c r="M42" s="685"/>
      <c r="N42" s="685"/>
      <c r="O42" s="685"/>
      <c r="P42" s="685"/>
      <c r="Q42" s="685"/>
      <c r="R42" s="685"/>
      <c r="S42" s="685"/>
      <c r="T42" s="685"/>
      <c r="U42" s="685"/>
      <c r="V42" s="685"/>
      <c r="W42" s="686"/>
    </row>
    <row r="43" spans="1:23">
      <c r="A43" s="685"/>
      <c r="B43" s="686"/>
      <c r="C43" s="686"/>
      <c r="D43" s="686"/>
      <c r="E43" s="685"/>
      <c r="F43" s="685"/>
      <c r="G43" s="685"/>
      <c r="H43" s="685"/>
      <c r="I43" s="685"/>
      <c r="J43" s="685"/>
      <c r="K43" s="685"/>
      <c r="L43" s="685"/>
      <c r="M43" s="685"/>
      <c r="N43" s="685"/>
      <c r="O43" s="685"/>
      <c r="P43" s="685"/>
      <c r="Q43" s="685"/>
      <c r="R43" s="685"/>
      <c r="S43" s="685"/>
      <c r="T43" s="685"/>
      <c r="U43" s="685"/>
      <c r="V43" s="685"/>
      <c r="W43" s="686"/>
    </row>
    <row r="44" spans="1:23">
      <c r="A44" s="685"/>
      <c r="B44" s="686"/>
      <c r="C44" s="686"/>
      <c r="D44" s="686"/>
      <c r="E44" s="685"/>
      <c r="F44" s="685"/>
      <c r="G44" s="685"/>
      <c r="H44" s="685"/>
      <c r="I44" s="685"/>
      <c r="J44" s="685"/>
      <c r="K44" s="685"/>
      <c r="L44" s="685"/>
      <c r="M44" s="685"/>
      <c r="N44" s="685"/>
      <c r="O44" s="685"/>
      <c r="P44" s="685"/>
      <c r="Q44" s="685"/>
      <c r="R44" s="685"/>
      <c r="S44" s="685"/>
      <c r="T44" s="685"/>
      <c r="U44" s="685"/>
      <c r="V44" s="685"/>
      <c r="W44" s="686"/>
    </row>
    <row r="45" spans="1:23">
      <c r="A45" s="685"/>
      <c r="B45" s="686"/>
      <c r="C45" s="686"/>
      <c r="D45" s="686"/>
      <c r="E45" s="685"/>
      <c r="F45" s="685"/>
      <c r="G45" s="685"/>
      <c r="H45" s="685"/>
      <c r="I45" s="685"/>
      <c r="J45" s="685"/>
      <c r="K45" s="685"/>
      <c r="L45" s="685"/>
      <c r="M45" s="685"/>
      <c r="N45" s="685"/>
      <c r="O45" s="685"/>
      <c r="P45" s="685"/>
      <c r="Q45" s="685"/>
      <c r="R45" s="685"/>
      <c r="S45" s="685"/>
      <c r="T45" s="685"/>
      <c r="U45" s="685"/>
      <c r="V45" s="685"/>
      <c r="W45" s="686"/>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owColHeaders="0" showRuler="0" view="pageLayout" zoomScaleNormal="80" workbookViewId="0">
      <selection activeCell="F8" sqref="F8"/>
    </sheetView>
  </sheetViews>
  <sheetFormatPr defaultColWidth="10.69921875" defaultRowHeight="11.25"/>
  <cols>
    <col min="1" max="1" width="1.19921875" style="350" customWidth="1"/>
    <col min="2" max="2" width="26.796875" style="350" customWidth="1"/>
    <col min="3" max="3" width="0.59765625" style="350" customWidth="1"/>
    <col min="4" max="4" width="9.8984375" style="350" customWidth="1"/>
    <col min="5" max="5" width="5.09765625" style="353" customWidth="1"/>
    <col min="6" max="6" width="0.59765625" style="350" customWidth="1"/>
    <col min="7" max="7" width="5.19921875" style="353" customWidth="1"/>
    <col min="8" max="8" width="5.8984375" style="353" customWidth="1"/>
    <col min="9" max="9" width="5.19921875" style="353" customWidth="1"/>
    <col min="10" max="10" width="6.59765625" style="353" customWidth="1"/>
    <col min="11" max="11" width="5.19921875" style="353" customWidth="1"/>
    <col min="12" max="12" width="6.59765625" style="353" customWidth="1"/>
    <col min="13" max="13" width="5.19921875" style="353" customWidth="1"/>
    <col min="14" max="14" width="6.59765625" style="353" customWidth="1"/>
    <col min="15" max="15" width="7.09765625" style="353" customWidth="1"/>
    <col min="16" max="16" width="5.09765625" style="353" customWidth="1"/>
    <col min="17" max="17" width="0.59765625" style="353" customWidth="1"/>
    <col min="18" max="18" width="5.5" style="353" customWidth="1"/>
    <col min="19" max="16384" width="10.69921875" style="350"/>
  </cols>
  <sheetData>
    <row r="1" spans="1:18" ht="15" customHeight="1">
      <c r="A1" s="349"/>
      <c r="B1" s="380"/>
      <c r="C1" s="381"/>
      <c r="E1" s="354"/>
      <c r="F1" s="381"/>
      <c r="G1" s="354"/>
      <c r="I1" s="350"/>
      <c r="O1" s="351"/>
      <c r="P1" s="350"/>
      <c r="Q1" s="354"/>
    </row>
    <row r="2" spans="1:18" ht="15" customHeight="1">
      <c r="B2" s="382"/>
      <c r="C2" s="382"/>
      <c r="D2" s="382"/>
      <c r="E2" s="382"/>
      <c r="F2" s="382"/>
      <c r="G2" s="382"/>
      <c r="H2" s="382"/>
      <c r="I2" s="382"/>
      <c r="J2" s="382"/>
      <c r="K2" s="382"/>
      <c r="L2" s="382"/>
      <c r="M2" s="382"/>
      <c r="N2" s="382"/>
      <c r="O2" s="382"/>
      <c r="P2" s="382"/>
      <c r="Q2" s="382"/>
    </row>
    <row r="3" spans="1:18" ht="21" thickBot="1">
      <c r="A3" s="353"/>
      <c r="B3" s="626" t="s">
        <v>2546</v>
      </c>
      <c r="C3" s="623"/>
      <c r="D3" s="623"/>
      <c r="E3" s="623"/>
      <c r="F3" s="624"/>
      <c r="G3" s="624"/>
      <c r="H3" s="624"/>
      <c r="I3" s="624"/>
      <c r="J3" s="624"/>
      <c r="K3" s="624"/>
      <c r="L3" s="624"/>
      <c r="M3" s="624"/>
      <c r="N3" s="624"/>
      <c r="O3" s="624"/>
      <c r="P3" s="624"/>
      <c r="Q3" s="624"/>
      <c r="R3" s="624"/>
    </row>
    <row r="4" spans="1:18" ht="15" customHeight="1">
      <c r="B4" s="382"/>
      <c r="C4" s="382"/>
      <c r="D4" s="382"/>
      <c r="E4" s="382"/>
      <c r="F4" s="382"/>
      <c r="G4" s="382"/>
      <c r="H4" s="382"/>
      <c r="I4" s="382"/>
      <c r="J4" s="382"/>
      <c r="K4" s="382"/>
      <c r="L4" s="382"/>
      <c r="M4" s="382"/>
      <c r="N4" s="382"/>
      <c r="O4" s="382"/>
      <c r="P4" s="382"/>
      <c r="Q4" s="382"/>
    </row>
    <row r="5" spans="1:18" ht="15" customHeight="1">
      <c r="B5" s="382"/>
      <c r="C5" s="382"/>
      <c r="D5" s="382"/>
      <c r="E5" s="382"/>
      <c r="F5" s="382"/>
      <c r="G5" s="382"/>
      <c r="H5" s="382"/>
      <c r="I5" s="382"/>
      <c r="J5" s="382"/>
      <c r="K5" s="382"/>
      <c r="L5" s="382"/>
      <c r="M5" s="382"/>
      <c r="N5" s="382"/>
      <c r="O5" s="382"/>
      <c r="P5" s="382"/>
      <c r="Q5" s="382"/>
    </row>
    <row r="6" spans="1:18" ht="15" customHeight="1">
      <c r="B6" s="382"/>
      <c r="C6" s="382"/>
      <c r="D6" s="382"/>
      <c r="E6" s="382"/>
      <c r="F6" s="382"/>
      <c r="G6" s="382"/>
      <c r="H6" s="382"/>
      <c r="I6" s="382"/>
      <c r="J6" s="382"/>
      <c r="K6" s="382"/>
      <c r="L6" s="382"/>
      <c r="M6" s="382"/>
      <c r="N6" s="382"/>
      <c r="O6" s="382"/>
      <c r="P6" s="382"/>
      <c r="Q6" s="382"/>
    </row>
    <row r="7" spans="1:18" ht="11.25" customHeight="1">
      <c r="B7" s="382"/>
      <c r="C7" s="382"/>
      <c r="D7" s="382"/>
      <c r="E7" s="382"/>
      <c r="F7" s="382"/>
      <c r="G7" s="382"/>
      <c r="H7" s="382"/>
      <c r="I7" s="382"/>
      <c r="J7" s="382"/>
      <c r="K7" s="382"/>
      <c r="L7" s="382"/>
      <c r="M7" s="382"/>
      <c r="N7" s="382"/>
      <c r="O7" s="382"/>
      <c r="P7" s="382"/>
      <c r="Q7" s="382"/>
    </row>
    <row r="8" spans="1:18" ht="11.25" customHeight="1">
      <c r="B8" s="382"/>
      <c r="C8" s="382"/>
      <c r="D8" s="382"/>
      <c r="E8" s="382"/>
      <c r="F8" s="382"/>
      <c r="G8" s="382"/>
      <c r="H8" s="382"/>
      <c r="I8" s="382"/>
      <c r="J8" s="382"/>
      <c r="K8" s="382"/>
      <c r="L8" s="382"/>
      <c r="M8" s="382"/>
      <c r="N8" s="382"/>
      <c r="O8" s="382"/>
      <c r="P8" s="382"/>
      <c r="Q8" s="382"/>
    </row>
    <row r="9" spans="1:18" ht="11.25" customHeight="1">
      <c r="B9" s="382"/>
      <c r="C9" s="382"/>
      <c r="D9" s="382"/>
      <c r="E9" s="382"/>
      <c r="F9" s="382"/>
      <c r="G9" s="382"/>
      <c r="H9" s="382"/>
      <c r="I9" s="382"/>
      <c r="J9" s="382"/>
      <c r="K9" s="382"/>
      <c r="L9" s="382"/>
      <c r="M9" s="382"/>
      <c r="N9" s="382"/>
      <c r="O9" s="382"/>
      <c r="P9" s="382"/>
      <c r="Q9" s="382"/>
    </row>
    <row r="10" spans="1:18" ht="11.25" customHeight="1">
      <c r="B10" s="382"/>
      <c r="C10" s="382"/>
      <c r="D10" s="382"/>
      <c r="E10" s="382"/>
      <c r="F10" s="382"/>
      <c r="G10" s="382"/>
      <c r="H10" s="382"/>
      <c r="I10" s="382"/>
      <c r="J10" s="382"/>
      <c r="K10" s="382"/>
      <c r="L10" s="382"/>
      <c r="M10" s="382"/>
      <c r="N10" s="382"/>
      <c r="O10" s="382"/>
      <c r="P10" s="382"/>
      <c r="Q10" s="382"/>
    </row>
    <row r="11" spans="1:18" ht="11.25" customHeight="1">
      <c r="B11" s="382"/>
      <c r="C11" s="382"/>
      <c r="D11" s="382"/>
      <c r="E11" s="382"/>
      <c r="F11" s="382"/>
      <c r="G11" s="382"/>
      <c r="H11" s="382"/>
      <c r="I11" s="382"/>
      <c r="J11" s="382"/>
      <c r="K11" s="382"/>
      <c r="L11" s="382"/>
      <c r="M11" s="382"/>
      <c r="N11" s="382"/>
      <c r="O11" s="382"/>
      <c r="P11" s="382"/>
      <c r="Q11" s="382"/>
    </row>
    <row r="12" spans="1:18" ht="11.25" customHeight="1">
      <c r="B12" s="382"/>
      <c r="C12" s="382"/>
      <c r="D12" s="382"/>
      <c r="E12" s="382"/>
      <c r="F12" s="382"/>
      <c r="G12" s="382"/>
      <c r="H12" s="382"/>
      <c r="I12" s="382"/>
      <c r="J12" s="382"/>
      <c r="K12" s="382"/>
      <c r="L12" s="382"/>
      <c r="M12" s="382"/>
      <c r="N12" s="382"/>
      <c r="O12" s="382"/>
      <c r="P12" s="382"/>
      <c r="Q12" s="382"/>
    </row>
    <row r="13" spans="1:18" ht="11.25" customHeight="1">
      <c r="B13" s="382"/>
      <c r="C13" s="382"/>
      <c r="D13" s="382"/>
      <c r="E13" s="382"/>
      <c r="F13" s="382"/>
      <c r="G13" s="382"/>
      <c r="H13" s="382"/>
      <c r="I13" s="382"/>
      <c r="J13" s="382"/>
      <c r="K13" s="382"/>
      <c r="L13" s="382"/>
      <c r="M13" s="382"/>
      <c r="N13" s="382"/>
      <c r="O13" s="382"/>
      <c r="P13" s="382"/>
      <c r="Q13" s="382"/>
    </row>
    <row r="14" spans="1:18" ht="11.25" customHeight="1">
      <c r="B14" s="382"/>
      <c r="C14" s="382"/>
      <c r="D14" s="382"/>
      <c r="E14" s="382"/>
      <c r="F14" s="382"/>
      <c r="G14" s="382"/>
      <c r="H14" s="382"/>
      <c r="I14" s="382"/>
      <c r="J14" s="382"/>
      <c r="K14" s="382"/>
      <c r="L14" s="382"/>
      <c r="M14" s="382"/>
      <c r="N14" s="382"/>
      <c r="O14" s="382"/>
      <c r="P14" s="382"/>
      <c r="Q14" s="382"/>
    </row>
    <row r="15" spans="1:18" ht="11.25" customHeight="1">
      <c r="B15" s="382"/>
      <c r="C15" s="382"/>
      <c r="D15" s="382"/>
      <c r="E15" s="382"/>
      <c r="F15" s="382"/>
      <c r="G15" s="382"/>
      <c r="H15" s="382"/>
      <c r="I15" s="382"/>
      <c r="J15" s="382"/>
      <c r="K15" s="382"/>
      <c r="L15" s="382"/>
      <c r="M15" s="382"/>
      <c r="N15" s="382"/>
      <c r="O15" s="382"/>
      <c r="P15" s="382"/>
      <c r="Q15" s="382"/>
    </row>
    <row r="16" spans="1:18" ht="11.25" customHeight="1">
      <c r="B16" s="382"/>
      <c r="C16" s="382"/>
      <c r="D16" s="382"/>
      <c r="E16" s="382"/>
      <c r="F16" s="382"/>
      <c r="G16" s="382"/>
      <c r="H16" s="382"/>
      <c r="I16" s="382"/>
      <c r="J16" s="382"/>
      <c r="K16" s="382"/>
      <c r="L16" s="382"/>
      <c r="M16" s="382"/>
      <c r="N16" s="382"/>
      <c r="O16" s="382"/>
      <c r="P16" s="382"/>
      <c r="Q16" s="382"/>
    </row>
    <row r="17" spans="2:17" ht="11.25" customHeight="1">
      <c r="B17" s="382"/>
      <c r="C17" s="382"/>
      <c r="D17" s="382"/>
      <c r="E17" s="382"/>
      <c r="F17" s="382"/>
      <c r="G17" s="382"/>
      <c r="H17" s="382"/>
      <c r="I17" s="382"/>
      <c r="J17" s="382"/>
      <c r="K17" s="382"/>
      <c r="L17" s="382"/>
      <c r="M17" s="382"/>
      <c r="N17" s="382"/>
      <c r="O17" s="382"/>
      <c r="P17" s="382"/>
      <c r="Q17" s="382"/>
    </row>
    <row r="18" spans="2:17" ht="11.25" customHeight="1">
      <c r="B18" s="382"/>
      <c r="C18" s="382"/>
      <c r="D18" s="382"/>
      <c r="E18" s="382"/>
      <c r="F18" s="382"/>
      <c r="G18" s="382"/>
      <c r="H18" s="382"/>
      <c r="I18" s="382"/>
      <c r="J18" s="382"/>
      <c r="K18" s="382"/>
      <c r="L18" s="382"/>
      <c r="M18" s="382"/>
      <c r="N18" s="382"/>
      <c r="O18" s="382"/>
      <c r="P18" s="382"/>
      <c r="Q18" s="382"/>
    </row>
    <row r="19" spans="2:17" ht="11.25" customHeight="1">
      <c r="B19" s="382"/>
      <c r="C19" s="382"/>
      <c r="D19" s="382"/>
      <c r="E19" s="382"/>
      <c r="F19" s="382"/>
      <c r="G19" s="382"/>
      <c r="H19" s="382"/>
      <c r="I19" s="382"/>
      <c r="J19" s="382"/>
      <c r="K19" s="382"/>
      <c r="L19" s="382"/>
      <c r="M19" s="382"/>
      <c r="N19" s="382"/>
      <c r="O19" s="382"/>
      <c r="P19" s="382"/>
      <c r="Q19" s="382"/>
    </row>
    <row r="20" spans="2:17" ht="11.25" customHeight="1">
      <c r="B20" s="382"/>
      <c r="C20" s="382"/>
      <c r="D20" s="382"/>
      <c r="E20" s="382"/>
      <c r="F20" s="382"/>
      <c r="G20" s="382"/>
      <c r="H20" s="382"/>
      <c r="I20" s="382"/>
      <c r="J20" s="382"/>
      <c r="K20" s="382"/>
      <c r="L20" s="382"/>
      <c r="M20" s="382"/>
      <c r="N20" s="382"/>
      <c r="O20" s="382"/>
      <c r="P20" s="382"/>
      <c r="Q20" s="382"/>
    </row>
    <row r="21" spans="2:17" ht="11.25" customHeight="1">
      <c r="B21" s="382"/>
      <c r="C21" s="382"/>
      <c r="D21" s="382"/>
      <c r="E21" s="382"/>
      <c r="F21" s="382"/>
      <c r="G21" s="382"/>
      <c r="H21" s="382"/>
      <c r="I21" s="382"/>
      <c r="J21" s="382"/>
      <c r="K21" s="382"/>
      <c r="L21" s="382"/>
      <c r="M21" s="382"/>
      <c r="N21" s="382"/>
      <c r="O21" s="382"/>
      <c r="P21" s="382"/>
      <c r="Q21" s="382"/>
    </row>
    <row r="22" spans="2:17" ht="11.25" customHeight="1">
      <c r="B22" s="382"/>
      <c r="C22" s="382"/>
      <c r="D22" s="382"/>
      <c r="E22" s="382"/>
      <c r="F22" s="382"/>
      <c r="G22" s="382"/>
      <c r="H22" s="382"/>
      <c r="I22" s="382"/>
      <c r="J22" s="382"/>
      <c r="K22" s="382"/>
      <c r="L22" s="382"/>
      <c r="M22" s="382"/>
      <c r="N22" s="382"/>
      <c r="O22" s="382"/>
      <c r="P22" s="382"/>
      <c r="Q22" s="382"/>
    </row>
    <row r="23" spans="2:17" ht="11.25" customHeight="1">
      <c r="B23" s="382"/>
      <c r="C23" s="382"/>
      <c r="D23" s="382"/>
      <c r="E23" s="382"/>
      <c r="F23" s="382"/>
      <c r="G23" s="382"/>
      <c r="H23" s="382"/>
      <c r="I23" s="382"/>
      <c r="J23" s="382"/>
      <c r="K23" s="382"/>
      <c r="L23" s="382"/>
      <c r="M23" s="382"/>
      <c r="N23" s="382"/>
      <c r="O23" s="382"/>
      <c r="P23" s="382"/>
      <c r="Q23" s="382"/>
    </row>
    <row r="24" spans="2:17" ht="11.25" customHeight="1">
      <c r="B24" s="382"/>
      <c r="C24" s="382"/>
      <c r="D24" s="382"/>
      <c r="E24" s="382"/>
      <c r="F24" s="382"/>
      <c r="G24" s="382"/>
      <c r="H24" s="382"/>
      <c r="I24" s="382"/>
      <c r="J24" s="382"/>
      <c r="K24" s="382"/>
      <c r="L24" s="382"/>
      <c r="M24" s="382"/>
      <c r="N24" s="382"/>
      <c r="O24" s="382"/>
      <c r="P24" s="382"/>
      <c r="Q24" s="382"/>
    </row>
    <row r="25" spans="2:17" ht="11.25" customHeight="1">
      <c r="B25" s="382"/>
      <c r="C25" s="382"/>
      <c r="D25" s="382"/>
      <c r="E25" s="382"/>
      <c r="F25" s="382"/>
      <c r="G25" s="382"/>
      <c r="H25" s="382"/>
      <c r="I25" s="382"/>
      <c r="J25" s="382"/>
      <c r="K25" s="382"/>
      <c r="L25" s="382"/>
      <c r="M25" s="382"/>
      <c r="N25" s="382"/>
      <c r="O25" s="382"/>
      <c r="P25" s="382"/>
      <c r="Q25" s="382"/>
    </row>
    <row r="26" spans="2:17" ht="11.25" customHeight="1">
      <c r="B26" s="382"/>
      <c r="C26" s="382"/>
      <c r="D26" s="382"/>
      <c r="E26" s="382"/>
      <c r="F26" s="382"/>
      <c r="G26" s="382"/>
      <c r="H26" s="382"/>
      <c r="I26" s="382"/>
      <c r="J26" s="382"/>
      <c r="K26" s="382"/>
      <c r="L26" s="382"/>
      <c r="M26" s="382"/>
      <c r="N26" s="382"/>
      <c r="O26" s="382"/>
      <c r="P26" s="382"/>
      <c r="Q26" s="382"/>
    </row>
    <row r="35" spans="5:17" ht="19.5" customHeight="1">
      <c r="E35" s="350"/>
      <c r="G35" s="350"/>
      <c r="H35" s="350"/>
      <c r="I35" s="350"/>
      <c r="J35" s="350"/>
      <c r="K35" s="350"/>
      <c r="L35" s="350"/>
      <c r="M35" s="350"/>
      <c r="N35" s="350"/>
      <c r="O35" s="350"/>
      <c r="P35" s="350"/>
      <c r="Q35" s="350"/>
    </row>
    <row r="36" spans="5:17" ht="11.25" customHeight="1">
      <c r="E36" s="350"/>
      <c r="G36" s="350"/>
      <c r="H36" s="350"/>
      <c r="I36" s="350"/>
      <c r="J36" s="350"/>
      <c r="K36" s="350"/>
      <c r="L36" s="350"/>
      <c r="M36" s="350"/>
      <c r="N36" s="350"/>
      <c r="O36" s="350"/>
      <c r="P36" s="350"/>
      <c r="Q36" s="350"/>
    </row>
    <row r="37" spans="5:17" ht="11.25" customHeight="1">
      <c r="E37" s="350"/>
      <c r="G37" s="350"/>
      <c r="H37" s="350"/>
      <c r="I37" s="350"/>
      <c r="J37" s="350"/>
      <c r="K37" s="350"/>
      <c r="L37" s="350"/>
      <c r="M37" s="350"/>
      <c r="N37" s="350"/>
      <c r="O37" s="350"/>
      <c r="P37" s="350"/>
      <c r="Q37" s="350"/>
    </row>
    <row r="38" spans="5:17" ht="11.25" customHeight="1">
      <c r="E38" s="350"/>
      <c r="G38" s="350"/>
      <c r="H38" s="350"/>
      <c r="I38" s="350"/>
      <c r="J38" s="350"/>
      <c r="K38" s="350"/>
      <c r="L38" s="350"/>
      <c r="M38" s="350"/>
      <c r="N38" s="350"/>
      <c r="O38" s="350"/>
      <c r="P38" s="350"/>
      <c r="Q38" s="350"/>
    </row>
    <row r="39" spans="5:17" ht="11.25" customHeight="1">
      <c r="E39" s="350"/>
      <c r="G39" s="350"/>
      <c r="H39" s="350"/>
      <c r="I39" s="350"/>
      <c r="J39" s="350"/>
      <c r="K39" s="350"/>
      <c r="L39" s="350"/>
      <c r="M39" s="350"/>
      <c r="N39" s="350"/>
      <c r="O39" s="350"/>
      <c r="P39" s="350"/>
      <c r="Q39" s="350"/>
    </row>
    <row r="40" spans="5:17" ht="11.25" customHeight="1">
      <c r="E40" s="350"/>
      <c r="G40" s="350"/>
      <c r="H40" s="350"/>
      <c r="I40" s="350"/>
      <c r="J40" s="350"/>
      <c r="K40" s="350"/>
      <c r="L40" s="350"/>
      <c r="M40" s="350"/>
      <c r="N40" s="350"/>
      <c r="O40" s="350"/>
      <c r="P40" s="350"/>
      <c r="Q40" s="350"/>
    </row>
    <row r="41" spans="5:17" ht="11.25" customHeight="1">
      <c r="E41" s="350"/>
      <c r="G41" s="350"/>
      <c r="H41" s="350"/>
      <c r="I41" s="350"/>
      <c r="J41" s="350"/>
      <c r="K41" s="350"/>
      <c r="L41" s="350"/>
      <c r="M41" s="350"/>
      <c r="N41" s="350"/>
      <c r="O41" s="350"/>
      <c r="P41" s="350"/>
      <c r="Q41" s="350"/>
    </row>
    <row r="42" spans="5:17" ht="11.25" customHeight="1">
      <c r="E42" s="350"/>
      <c r="G42" s="350"/>
      <c r="H42" s="350"/>
      <c r="I42" s="350"/>
      <c r="J42" s="350"/>
      <c r="K42" s="350"/>
      <c r="L42" s="350"/>
      <c r="M42" s="350"/>
      <c r="N42" s="350"/>
      <c r="O42" s="350"/>
      <c r="P42" s="350"/>
      <c r="Q42" s="350"/>
    </row>
    <row r="43" spans="5:17" ht="11.25" customHeight="1">
      <c r="E43" s="350"/>
      <c r="G43" s="350"/>
      <c r="H43" s="350"/>
      <c r="I43" s="350"/>
      <c r="J43" s="350"/>
      <c r="K43" s="350"/>
      <c r="L43" s="350"/>
      <c r="M43" s="350"/>
      <c r="N43" s="350"/>
      <c r="O43" s="350"/>
      <c r="P43" s="350"/>
      <c r="Q43" s="350"/>
    </row>
  </sheetData>
  <printOptions horizontalCentered="1"/>
  <pageMargins left="0.25" right="0.25" top="0.75" bottom="0.5" header="0" footer="0"/>
  <pageSetup paperSize="9" pageOrder="overThenDown" orientation="landscape" r:id="rId1"/>
  <headerFooter>
    <oddHeader>&amp;R&amp;G</oddHeader>
    <oddFooter>&amp;L&amp;10 04/04/2023</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F263-136A-432A-8BC3-EEAB5F9D4BE0}">
  <sheetPr codeName="Sheet34">
    <tabColor theme="0" tint="-0.14999847407452621"/>
  </sheetPr>
  <dimension ref="A1:W42"/>
  <sheetViews>
    <sheetView showGridLines="0" view="pageLayout" topLeftCell="A2" zoomScale="90" zoomScaleNormal="80" zoomScalePageLayoutView="90" workbookViewId="0">
      <selection activeCell="F8" sqref="F8"/>
    </sheetView>
  </sheetViews>
  <sheetFormatPr defaultColWidth="10.69921875" defaultRowHeight="11.25"/>
  <cols>
    <col min="1" max="1" width="5.8984375" style="353" customWidth="1"/>
    <col min="2" max="4" width="4.8984375" style="350" customWidth="1"/>
    <col min="5" max="22" width="4.8984375" style="353" customWidth="1"/>
    <col min="23" max="23" width="4.8984375" style="350" customWidth="1"/>
    <col min="24" max="16384" width="10.69921875" style="350"/>
  </cols>
  <sheetData>
    <row r="1" spans="1:23">
      <c r="A1" s="685"/>
      <c r="B1" s="686"/>
      <c r="C1" s="686"/>
      <c r="D1" s="686"/>
      <c r="E1" s="685"/>
      <c r="F1" s="685"/>
      <c r="G1" s="685"/>
      <c r="H1" s="685"/>
      <c r="I1" s="685"/>
      <c r="J1" s="685"/>
      <c r="K1" s="685"/>
      <c r="L1" s="685"/>
      <c r="M1" s="685"/>
      <c r="N1" s="685"/>
      <c r="O1" s="685"/>
      <c r="P1" s="685"/>
      <c r="Q1" s="685"/>
      <c r="R1" s="685"/>
      <c r="S1" s="685"/>
      <c r="T1" s="685"/>
      <c r="U1" s="685"/>
      <c r="V1" s="685"/>
      <c r="W1" s="686"/>
    </row>
    <row r="2" spans="1:23">
      <c r="A2" s="685"/>
      <c r="B2" s="686"/>
      <c r="C2" s="686"/>
      <c r="D2" s="686"/>
      <c r="E2" s="685"/>
      <c r="F2" s="685"/>
      <c r="G2" s="685"/>
      <c r="H2" s="685"/>
      <c r="I2" s="685"/>
      <c r="J2" s="685"/>
      <c r="K2" s="685"/>
      <c r="L2" s="685"/>
      <c r="M2" s="685"/>
      <c r="N2" s="685"/>
      <c r="O2" s="685"/>
      <c r="P2" s="685"/>
      <c r="Q2" s="685"/>
      <c r="R2" s="685"/>
      <c r="S2" s="685"/>
      <c r="T2" s="685"/>
      <c r="U2" s="685"/>
      <c r="V2" s="685"/>
      <c r="W2" s="686"/>
    </row>
    <row r="3" spans="1:23">
      <c r="A3" s="685"/>
      <c r="B3" s="686"/>
      <c r="C3" s="686"/>
      <c r="D3" s="686"/>
      <c r="E3" s="685"/>
      <c r="F3" s="685"/>
      <c r="G3" s="685"/>
      <c r="H3" s="685"/>
      <c r="I3" s="685"/>
      <c r="J3" s="685"/>
      <c r="K3" s="685"/>
      <c r="L3" s="685"/>
      <c r="M3" s="685"/>
      <c r="N3" s="685"/>
      <c r="O3" s="685"/>
      <c r="P3" s="685"/>
      <c r="Q3" s="685"/>
      <c r="R3" s="685"/>
      <c r="S3" s="685"/>
      <c r="T3" s="685"/>
      <c r="U3" s="685"/>
      <c r="V3" s="685"/>
      <c r="W3" s="686"/>
    </row>
    <row r="4" spans="1:23">
      <c r="A4" s="685"/>
      <c r="B4" s="686"/>
      <c r="C4" s="686"/>
      <c r="D4" s="686"/>
      <c r="E4" s="685"/>
      <c r="F4" s="685"/>
      <c r="G4" s="685"/>
      <c r="H4" s="685"/>
      <c r="I4" s="685"/>
      <c r="J4" s="685"/>
      <c r="K4" s="685"/>
      <c r="L4" s="685"/>
      <c r="M4" s="685"/>
      <c r="N4" s="685"/>
      <c r="O4" s="685"/>
      <c r="P4" s="685"/>
      <c r="Q4" s="685"/>
      <c r="R4" s="685"/>
      <c r="S4" s="685"/>
      <c r="T4" s="685"/>
      <c r="U4" s="685"/>
      <c r="V4" s="685"/>
      <c r="W4" s="686"/>
    </row>
    <row r="5" spans="1:23">
      <c r="A5" s="685"/>
      <c r="B5" s="686"/>
      <c r="C5" s="686"/>
      <c r="D5" s="686"/>
      <c r="E5" s="685"/>
      <c r="F5" s="685"/>
      <c r="G5" s="685"/>
      <c r="H5" s="685"/>
      <c r="I5" s="685"/>
      <c r="J5" s="685"/>
      <c r="K5" s="685"/>
      <c r="L5" s="685"/>
      <c r="M5" s="685"/>
      <c r="N5" s="685"/>
      <c r="O5" s="685"/>
      <c r="P5" s="685"/>
      <c r="Q5" s="685"/>
      <c r="R5" s="685"/>
      <c r="S5" s="685"/>
      <c r="T5" s="685"/>
      <c r="U5" s="685"/>
      <c r="V5" s="685"/>
      <c r="W5" s="686"/>
    </row>
    <row r="6" spans="1:23">
      <c r="A6" s="685"/>
      <c r="B6" s="686"/>
      <c r="C6" s="686"/>
      <c r="D6" s="686"/>
      <c r="E6" s="685"/>
      <c r="F6" s="685"/>
      <c r="G6" s="685"/>
      <c r="H6" s="685"/>
      <c r="I6" s="685"/>
      <c r="J6" s="685"/>
      <c r="K6" s="685"/>
      <c r="L6" s="685"/>
      <c r="M6" s="685"/>
      <c r="N6" s="685"/>
      <c r="O6" s="685"/>
      <c r="P6" s="685"/>
      <c r="Q6" s="685"/>
      <c r="R6" s="685"/>
      <c r="S6" s="685"/>
      <c r="T6" s="685"/>
      <c r="U6" s="685"/>
      <c r="V6" s="685"/>
      <c r="W6" s="686"/>
    </row>
    <row r="7" spans="1:23">
      <c r="A7" s="685"/>
      <c r="B7" s="686"/>
      <c r="C7" s="686"/>
      <c r="D7" s="686"/>
      <c r="E7" s="685"/>
      <c r="F7" s="685"/>
      <c r="G7" s="685"/>
      <c r="H7" s="685"/>
      <c r="I7" s="685"/>
      <c r="J7" s="685"/>
      <c r="K7" s="685"/>
      <c r="L7" s="685"/>
      <c r="M7" s="685"/>
      <c r="N7" s="685"/>
      <c r="O7" s="685"/>
      <c r="P7" s="685"/>
      <c r="Q7" s="685"/>
      <c r="R7" s="685"/>
      <c r="S7" s="685"/>
      <c r="T7" s="685"/>
      <c r="U7" s="685"/>
      <c r="V7" s="685"/>
      <c r="W7" s="686"/>
    </row>
    <row r="8" spans="1:23">
      <c r="A8" s="685"/>
      <c r="B8" s="686"/>
      <c r="C8" s="686"/>
      <c r="D8" s="686"/>
      <c r="E8" s="685"/>
      <c r="F8" s="685"/>
      <c r="G8" s="685"/>
      <c r="H8" s="685"/>
      <c r="I8" s="685"/>
      <c r="J8" s="685"/>
      <c r="K8" s="685"/>
      <c r="L8" s="685"/>
      <c r="M8" s="685"/>
      <c r="N8" s="685"/>
      <c r="O8" s="685"/>
      <c r="P8" s="685"/>
      <c r="Q8" s="685"/>
      <c r="R8" s="685"/>
      <c r="S8" s="685"/>
      <c r="T8" s="685"/>
      <c r="U8" s="685"/>
      <c r="V8" s="685"/>
      <c r="W8" s="686"/>
    </row>
    <row r="9" spans="1:23">
      <c r="A9" s="685"/>
      <c r="B9" s="686"/>
      <c r="C9" s="686"/>
      <c r="D9" s="686"/>
      <c r="E9" s="685"/>
      <c r="F9" s="685"/>
      <c r="G9" s="685"/>
      <c r="H9" s="685"/>
      <c r="I9" s="685"/>
      <c r="J9" s="685"/>
      <c r="K9" s="685"/>
      <c r="L9" s="685"/>
      <c r="M9" s="685"/>
      <c r="N9" s="685"/>
      <c r="O9" s="685"/>
      <c r="P9" s="685"/>
      <c r="Q9" s="685"/>
      <c r="R9" s="685"/>
      <c r="S9" s="685"/>
      <c r="T9" s="685"/>
      <c r="U9" s="685"/>
      <c r="V9" s="685"/>
      <c r="W9" s="686"/>
    </row>
    <row r="10" spans="1:23">
      <c r="A10" s="685"/>
      <c r="B10" s="686"/>
      <c r="C10" s="686"/>
      <c r="D10" s="686"/>
      <c r="E10" s="685"/>
      <c r="F10" s="685"/>
      <c r="G10" s="685"/>
      <c r="H10" s="685"/>
      <c r="I10" s="685"/>
      <c r="J10" s="685"/>
      <c r="K10" s="685"/>
      <c r="L10" s="685"/>
      <c r="M10" s="685"/>
      <c r="N10" s="685"/>
      <c r="O10" s="685"/>
      <c r="P10" s="685"/>
      <c r="Q10" s="685"/>
      <c r="R10" s="685"/>
      <c r="S10" s="685"/>
      <c r="T10" s="685"/>
      <c r="U10" s="685"/>
      <c r="V10" s="685"/>
      <c r="W10" s="686"/>
    </row>
    <row r="11" spans="1:23">
      <c r="A11" s="685"/>
      <c r="B11" s="686"/>
      <c r="C11" s="686"/>
      <c r="D11" s="686"/>
      <c r="E11" s="685"/>
      <c r="F11" s="685"/>
      <c r="G11" s="685"/>
      <c r="H11" s="685"/>
      <c r="I11" s="685"/>
      <c r="J11" s="685"/>
      <c r="K11" s="685"/>
      <c r="L11" s="685"/>
      <c r="M11" s="685"/>
      <c r="N11" s="685"/>
      <c r="O11" s="685"/>
      <c r="P11" s="685"/>
      <c r="Q11" s="685"/>
      <c r="R11" s="685"/>
      <c r="S11" s="685"/>
      <c r="T11" s="685"/>
      <c r="U11" s="685"/>
      <c r="V11" s="685"/>
      <c r="W11" s="686"/>
    </row>
    <row r="12" spans="1:23">
      <c r="A12" s="685"/>
      <c r="B12" s="686"/>
      <c r="C12" s="686"/>
      <c r="D12" s="686"/>
      <c r="E12" s="685"/>
      <c r="F12" s="685"/>
      <c r="G12" s="685"/>
      <c r="H12" s="685"/>
      <c r="I12" s="685"/>
      <c r="J12" s="685"/>
      <c r="K12" s="685"/>
      <c r="L12" s="685"/>
      <c r="M12" s="685"/>
      <c r="N12" s="685"/>
      <c r="O12" s="685"/>
      <c r="P12" s="685"/>
      <c r="Q12" s="685"/>
      <c r="R12" s="685"/>
      <c r="S12" s="685"/>
      <c r="T12" s="685"/>
      <c r="U12" s="685"/>
      <c r="V12" s="685"/>
      <c r="W12" s="686"/>
    </row>
    <row r="13" spans="1:23">
      <c r="A13" s="685"/>
      <c r="B13" s="686"/>
      <c r="C13" s="686"/>
      <c r="D13" s="686"/>
      <c r="E13" s="685"/>
      <c r="F13" s="685"/>
      <c r="G13" s="685"/>
      <c r="H13" s="685"/>
      <c r="I13" s="685"/>
      <c r="J13" s="685"/>
      <c r="K13" s="685"/>
      <c r="L13" s="685"/>
      <c r="M13" s="685"/>
      <c r="N13" s="685"/>
      <c r="O13" s="685"/>
      <c r="P13" s="685"/>
      <c r="Q13" s="685"/>
      <c r="R13" s="685"/>
      <c r="S13" s="685"/>
      <c r="T13" s="685"/>
      <c r="U13" s="685"/>
      <c r="V13" s="685"/>
      <c r="W13" s="686"/>
    </row>
    <row r="14" spans="1:23">
      <c r="A14" s="685"/>
      <c r="B14" s="686"/>
      <c r="C14" s="686"/>
      <c r="D14" s="686"/>
      <c r="E14" s="685"/>
      <c r="F14" s="685"/>
      <c r="G14" s="685"/>
      <c r="H14" s="685"/>
      <c r="I14" s="685"/>
      <c r="J14" s="685"/>
      <c r="K14" s="685"/>
      <c r="L14" s="685"/>
      <c r="M14" s="685"/>
      <c r="N14" s="685"/>
      <c r="O14" s="685"/>
      <c r="P14" s="685"/>
      <c r="Q14" s="685"/>
      <c r="R14" s="685"/>
      <c r="S14" s="685"/>
      <c r="T14" s="685"/>
      <c r="U14" s="685"/>
      <c r="V14" s="685"/>
      <c r="W14" s="686"/>
    </row>
    <row r="15" spans="1:23">
      <c r="A15" s="685"/>
      <c r="B15" s="686"/>
      <c r="C15" s="686"/>
      <c r="D15" s="686"/>
      <c r="E15" s="685"/>
      <c r="F15" s="685"/>
      <c r="G15" s="685"/>
      <c r="H15" s="685"/>
      <c r="I15" s="685"/>
      <c r="J15" s="685"/>
      <c r="K15" s="685"/>
      <c r="L15" s="685"/>
      <c r="M15" s="685"/>
      <c r="N15" s="685"/>
      <c r="O15" s="685"/>
      <c r="P15" s="685"/>
      <c r="Q15" s="685"/>
      <c r="R15" s="685"/>
      <c r="S15" s="685"/>
      <c r="T15" s="685"/>
      <c r="U15" s="685"/>
      <c r="V15" s="685"/>
      <c r="W15" s="686"/>
    </row>
    <row r="16" spans="1:23">
      <c r="A16" s="685"/>
      <c r="B16" s="686"/>
      <c r="C16" s="686"/>
      <c r="D16" s="686"/>
      <c r="E16" s="685"/>
      <c r="F16" s="685"/>
      <c r="G16" s="685"/>
      <c r="H16" s="685"/>
      <c r="I16" s="685"/>
      <c r="J16" s="685"/>
      <c r="K16" s="685"/>
      <c r="L16" s="685"/>
      <c r="M16" s="685"/>
      <c r="N16" s="685"/>
      <c r="O16" s="685"/>
      <c r="P16" s="685"/>
      <c r="Q16" s="685"/>
      <c r="R16" s="685"/>
      <c r="S16" s="685"/>
      <c r="T16" s="685"/>
      <c r="U16" s="685"/>
      <c r="V16" s="685"/>
      <c r="W16" s="686"/>
    </row>
    <row r="17" spans="1:23">
      <c r="A17" s="685"/>
      <c r="B17" s="686"/>
      <c r="C17" s="686"/>
      <c r="D17" s="686"/>
      <c r="E17" s="685"/>
      <c r="F17" s="685"/>
      <c r="G17" s="685"/>
      <c r="H17" s="685"/>
      <c r="I17" s="685"/>
      <c r="J17" s="685"/>
      <c r="K17" s="685"/>
      <c r="L17" s="685"/>
      <c r="M17" s="685"/>
      <c r="N17" s="685"/>
      <c r="O17" s="685"/>
      <c r="P17" s="685"/>
      <c r="Q17" s="685"/>
      <c r="R17" s="685"/>
      <c r="S17" s="685"/>
      <c r="T17" s="685"/>
      <c r="U17" s="685"/>
      <c r="V17" s="685"/>
      <c r="W17" s="686"/>
    </row>
    <row r="18" spans="1:23">
      <c r="A18" s="685"/>
      <c r="B18" s="686"/>
      <c r="C18" s="686"/>
      <c r="D18" s="686"/>
      <c r="E18" s="685"/>
      <c r="F18" s="685"/>
      <c r="G18" s="685"/>
      <c r="H18" s="685"/>
      <c r="I18" s="685"/>
      <c r="J18" s="685"/>
      <c r="K18" s="685"/>
      <c r="L18" s="685"/>
      <c r="M18" s="685"/>
      <c r="N18" s="685"/>
      <c r="O18" s="685"/>
      <c r="P18" s="685"/>
      <c r="Q18" s="685"/>
      <c r="R18" s="685"/>
      <c r="S18" s="685"/>
      <c r="T18" s="685"/>
      <c r="U18" s="685"/>
      <c r="V18" s="685"/>
      <c r="W18" s="686"/>
    </row>
    <row r="19" spans="1:23">
      <c r="A19" s="685"/>
      <c r="B19" s="686"/>
      <c r="C19" s="686"/>
      <c r="D19" s="686"/>
      <c r="E19" s="685"/>
      <c r="F19" s="685"/>
      <c r="G19" s="685"/>
      <c r="H19" s="685"/>
      <c r="I19" s="685"/>
      <c r="J19" s="685"/>
      <c r="K19" s="685"/>
      <c r="L19" s="685"/>
      <c r="M19" s="685"/>
      <c r="N19" s="685"/>
      <c r="O19" s="685"/>
      <c r="P19" s="685"/>
      <c r="Q19" s="685"/>
      <c r="R19" s="685"/>
      <c r="S19" s="685"/>
      <c r="T19" s="685"/>
      <c r="U19" s="685"/>
      <c r="V19" s="685"/>
      <c r="W19" s="686"/>
    </row>
    <row r="20" spans="1:23">
      <c r="A20" s="685"/>
      <c r="B20" s="686"/>
      <c r="C20" s="686"/>
      <c r="D20" s="686"/>
      <c r="E20" s="685"/>
      <c r="F20" s="685"/>
      <c r="G20" s="685"/>
      <c r="H20" s="685"/>
      <c r="I20" s="685"/>
      <c r="J20" s="685"/>
      <c r="K20" s="685"/>
      <c r="L20" s="685"/>
      <c r="M20" s="685"/>
      <c r="N20" s="685"/>
      <c r="O20" s="685"/>
      <c r="P20" s="685"/>
      <c r="Q20" s="685"/>
      <c r="R20" s="685"/>
      <c r="S20" s="685"/>
      <c r="T20" s="685"/>
      <c r="U20" s="685"/>
      <c r="V20" s="685"/>
      <c r="W20" s="686"/>
    </row>
    <row r="21" spans="1:23" ht="30.75" customHeight="1">
      <c r="A21" s="685"/>
      <c r="B21" s="686"/>
      <c r="C21" s="686"/>
      <c r="D21" s="686"/>
      <c r="E21" s="685"/>
      <c r="F21" s="685"/>
      <c r="G21" s="685"/>
      <c r="H21" s="685"/>
      <c r="I21" s="685"/>
      <c r="J21" s="685"/>
      <c r="K21" s="687"/>
      <c r="L21" s="687"/>
      <c r="M21" s="687"/>
      <c r="N21" s="687"/>
      <c r="O21" s="687"/>
      <c r="P21" s="687"/>
      <c r="Q21" s="687"/>
      <c r="R21" s="687"/>
      <c r="S21" s="687"/>
      <c r="T21" s="687"/>
      <c r="U21" s="687"/>
      <c r="V21" s="685"/>
      <c r="W21" s="686"/>
    </row>
    <row r="22" spans="1:23" ht="11.25" customHeight="1">
      <c r="A22" s="685"/>
      <c r="B22" s="686"/>
      <c r="C22" s="686"/>
      <c r="D22" s="686"/>
      <c r="E22" s="685"/>
      <c r="F22" s="685"/>
      <c r="G22" s="685"/>
      <c r="H22" s="685"/>
      <c r="I22" s="685"/>
      <c r="J22" s="685"/>
      <c r="K22" s="687"/>
      <c r="L22" s="687"/>
      <c r="M22" s="687"/>
      <c r="N22" s="687"/>
      <c r="O22" s="687"/>
      <c r="P22" s="687"/>
      <c r="Q22" s="687"/>
      <c r="R22" s="687"/>
      <c r="S22" s="687"/>
      <c r="T22" s="687"/>
      <c r="U22" s="687"/>
      <c r="V22" s="685"/>
      <c r="W22" s="686"/>
    </row>
    <row r="23" spans="1:23" ht="11.25" customHeight="1">
      <c r="A23" s="685"/>
      <c r="B23" s="686"/>
      <c r="C23" s="686"/>
      <c r="D23" s="686"/>
      <c r="E23" s="685"/>
      <c r="F23" s="685"/>
      <c r="G23" s="685"/>
      <c r="H23" s="685"/>
      <c r="I23" s="685"/>
      <c r="J23" s="685"/>
      <c r="K23" s="687"/>
      <c r="L23" s="687"/>
      <c r="M23" s="687"/>
      <c r="N23" s="687"/>
      <c r="O23" s="687"/>
      <c r="P23" s="687"/>
      <c r="Q23" s="687"/>
      <c r="R23" s="687"/>
      <c r="S23" s="687"/>
      <c r="T23" s="687"/>
      <c r="U23" s="687"/>
      <c r="V23" s="685"/>
      <c r="W23" s="686"/>
    </row>
    <row r="24" spans="1:23" ht="11.25" customHeight="1">
      <c r="A24" s="685"/>
      <c r="B24" s="686"/>
      <c r="C24" s="686"/>
      <c r="D24" s="686"/>
      <c r="E24" s="685"/>
      <c r="F24" s="685"/>
      <c r="G24" s="685"/>
      <c r="H24" s="685"/>
      <c r="I24" s="685"/>
      <c r="J24" s="685"/>
      <c r="K24" s="687"/>
      <c r="L24" s="687"/>
      <c r="M24" s="687"/>
      <c r="N24" s="687"/>
      <c r="O24" s="687"/>
      <c r="P24" s="687"/>
      <c r="Q24" s="687"/>
      <c r="R24" s="687"/>
      <c r="S24" s="687"/>
      <c r="T24" s="687"/>
      <c r="U24" s="687"/>
      <c r="V24" s="685"/>
      <c r="W24" s="686"/>
    </row>
    <row r="25" spans="1:23">
      <c r="A25" s="685"/>
      <c r="B25" s="686"/>
      <c r="C25" s="686"/>
      <c r="D25" s="686"/>
      <c r="E25" s="685"/>
      <c r="F25" s="685"/>
      <c r="G25" s="685"/>
      <c r="H25" s="685"/>
      <c r="I25" s="685"/>
      <c r="J25" s="685"/>
      <c r="K25" s="685"/>
      <c r="L25" s="685"/>
      <c r="M25" s="685"/>
      <c r="N25" s="685"/>
      <c r="O25" s="685"/>
      <c r="P25" s="685"/>
      <c r="Q25" s="685"/>
      <c r="R25" s="685"/>
      <c r="S25" s="685"/>
      <c r="T25" s="685"/>
      <c r="U25" s="685"/>
      <c r="V25" s="685"/>
      <c r="W25" s="686"/>
    </row>
    <row r="26" spans="1:23">
      <c r="A26" s="686"/>
      <c r="B26" s="686"/>
      <c r="C26" s="686"/>
      <c r="D26" s="685"/>
      <c r="E26" s="685"/>
      <c r="F26" s="685"/>
      <c r="G26" s="685"/>
      <c r="H26" s="685"/>
      <c r="I26" s="685"/>
      <c r="J26" s="685"/>
      <c r="K26" s="685"/>
      <c r="L26" s="685"/>
      <c r="M26" s="685"/>
      <c r="N26" s="685"/>
      <c r="O26" s="685"/>
      <c r="P26" s="685"/>
      <c r="Q26" s="685"/>
      <c r="R26" s="685"/>
      <c r="S26" s="685"/>
      <c r="T26" s="685"/>
      <c r="U26" s="685"/>
      <c r="V26" s="686"/>
      <c r="W26" s="686"/>
    </row>
    <row r="27" spans="1:23" ht="15" customHeight="1">
      <c r="A27" s="686"/>
      <c r="B27" s="686"/>
      <c r="C27" s="686"/>
      <c r="D27" s="685"/>
      <c r="E27" s="685"/>
      <c r="F27" s="685"/>
      <c r="G27" s="685"/>
      <c r="H27" s="685"/>
      <c r="I27" s="685"/>
      <c r="J27" s="685"/>
      <c r="K27" s="685"/>
      <c r="L27" s="685"/>
      <c r="M27" s="685"/>
      <c r="N27" s="685"/>
      <c r="O27" s="685"/>
      <c r="P27" s="685"/>
      <c r="Q27" s="685"/>
      <c r="R27" s="685"/>
      <c r="S27" s="685"/>
      <c r="T27" s="685"/>
      <c r="U27" s="685"/>
      <c r="V27" s="686"/>
      <c r="W27" s="686"/>
    </row>
    <row r="28" spans="1:23" ht="61.5" customHeight="1">
      <c r="A28" s="686"/>
      <c r="B28" s="686"/>
      <c r="C28" s="686"/>
      <c r="D28" s="685"/>
      <c r="E28" s="685"/>
      <c r="F28" s="685"/>
      <c r="G28" s="685"/>
      <c r="H28" s="685"/>
      <c r="I28" s="685"/>
      <c r="J28" s="685"/>
      <c r="K28" s="685"/>
      <c r="L28" s="685"/>
      <c r="M28" s="685"/>
      <c r="N28" s="685"/>
      <c r="O28" s="685"/>
      <c r="P28" s="685"/>
      <c r="Q28" s="685"/>
      <c r="R28" s="685"/>
      <c r="S28" s="685"/>
      <c r="T28" s="685"/>
      <c r="U28" s="685"/>
      <c r="V28" s="686"/>
      <c r="W28" s="686"/>
    </row>
    <row r="29" spans="1:23" ht="11.25" customHeight="1">
      <c r="A29" s="685"/>
      <c r="B29" s="686"/>
      <c r="C29" s="686"/>
      <c r="D29" s="686"/>
      <c r="E29" s="685"/>
      <c r="F29" s="685"/>
      <c r="G29" s="685"/>
      <c r="H29" s="685"/>
      <c r="I29" s="685"/>
      <c r="J29" s="685"/>
      <c r="K29" s="687"/>
      <c r="L29" s="687"/>
      <c r="M29" s="687"/>
      <c r="N29" s="687"/>
      <c r="O29" s="687"/>
      <c r="P29" s="687"/>
      <c r="Q29" s="687"/>
      <c r="R29" s="687"/>
      <c r="S29" s="687"/>
      <c r="T29" s="687"/>
      <c r="U29" s="687"/>
      <c r="V29" s="685"/>
      <c r="W29" s="686"/>
    </row>
    <row r="30" spans="1:23" ht="21" customHeight="1">
      <c r="A30" s="685"/>
      <c r="B30" s="692" t="s">
        <v>2537</v>
      </c>
      <c r="C30" s="702"/>
      <c r="D30" s="702"/>
      <c r="E30" s="696"/>
      <c r="F30" s="696"/>
      <c r="G30" s="696"/>
      <c r="H30" s="696"/>
      <c r="I30" s="696"/>
      <c r="J30" s="692" t="s">
        <v>2544</v>
      </c>
      <c r="K30" s="695"/>
      <c r="L30" s="687"/>
      <c r="M30" s="687"/>
      <c r="N30" s="687"/>
      <c r="O30" s="687"/>
      <c r="P30" s="687"/>
      <c r="Q30" s="687"/>
      <c r="R30" s="687"/>
      <c r="S30" s="687"/>
      <c r="T30" s="687"/>
      <c r="U30" s="687"/>
      <c r="V30" s="685"/>
      <c r="W30" s="686"/>
    </row>
    <row r="31" spans="1:23" ht="6" customHeight="1">
      <c r="A31" s="685"/>
      <c r="B31" s="686"/>
      <c r="C31" s="686"/>
      <c r="D31" s="686"/>
      <c r="E31" s="685"/>
      <c r="F31" s="685"/>
      <c r="G31" s="685"/>
      <c r="H31" s="685"/>
      <c r="I31" s="685"/>
      <c r="J31" s="687"/>
      <c r="K31" s="687"/>
      <c r="L31" s="687"/>
      <c r="M31" s="687"/>
      <c r="N31" s="687"/>
      <c r="O31" s="687"/>
      <c r="P31" s="687"/>
      <c r="Q31" s="687"/>
      <c r="R31" s="687"/>
      <c r="S31" s="687"/>
      <c r="T31" s="687"/>
      <c r="U31" s="687"/>
      <c r="V31" s="685"/>
      <c r="W31" s="686"/>
    </row>
    <row r="32" spans="1:23" ht="13.5" customHeight="1">
      <c r="A32" s="685"/>
      <c r="B32" s="699" t="s">
        <v>2538</v>
      </c>
      <c r="C32" s="699"/>
      <c r="D32" s="699"/>
      <c r="E32" s="699"/>
      <c r="F32" s="699"/>
      <c r="G32" s="699"/>
      <c r="H32" s="699"/>
      <c r="I32" s="699"/>
      <c r="J32" s="699" t="s">
        <v>2541</v>
      </c>
      <c r="K32" s="700"/>
      <c r="L32" s="697"/>
      <c r="M32" s="697"/>
      <c r="N32" s="697"/>
      <c r="O32" s="687"/>
      <c r="P32" s="687"/>
      <c r="Q32" s="687"/>
      <c r="R32" s="687"/>
      <c r="S32" s="687"/>
      <c r="T32" s="687"/>
      <c r="U32" s="687"/>
      <c r="V32" s="685"/>
      <c r="W32" s="686"/>
    </row>
    <row r="33" spans="1:23" ht="21">
      <c r="A33" s="685"/>
      <c r="B33" s="699" t="s">
        <v>2539</v>
      </c>
      <c r="C33" s="699"/>
      <c r="D33" s="699"/>
      <c r="E33" s="699"/>
      <c r="F33" s="699"/>
      <c r="G33" s="699"/>
      <c r="H33" s="699"/>
      <c r="I33" s="699"/>
      <c r="J33" s="699" t="s">
        <v>2542</v>
      </c>
      <c r="K33" s="701"/>
      <c r="L33" s="698"/>
      <c r="M33" s="698"/>
      <c r="N33" s="698"/>
      <c r="O33" s="685"/>
      <c r="P33" s="685"/>
      <c r="Q33" s="685"/>
      <c r="R33" s="685"/>
      <c r="S33" s="685"/>
      <c r="T33" s="685"/>
      <c r="U33" s="685"/>
      <c r="V33" s="685"/>
      <c r="W33" s="686"/>
    </row>
    <row r="34" spans="1:23" ht="21">
      <c r="A34" s="685"/>
      <c r="B34" s="699" t="s">
        <v>2540</v>
      </c>
      <c r="C34" s="699"/>
      <c r="D34" s="699"/>
      <c r="E34" s="699"/>
      <c r="F34" s="699"/>
      <c r="G34" s="699"/>
      <c r="H34" s="699"/>
      <c r="I34" s="699"/>
      <c r="J34" s="699" t="s">
        <v>2543</v>
      </c>
      <c r="K34" s="701"/>
      <c r="L34" s="698"/>
      <c r="M34" s="698"/>
      <c r="N34" s="698"/>
      <c r="O34" s="685"/>
      <c r="P34" s="685"/>
      <c r="Q34" s="685"/>
      <c r="R34" s="685"/>
      <c r="S34" s="685"/>
      <c r="T34" s="685"/>
      <c r="U34" s="685"/>
      <c r="V34" s="685"/>
      <c r="W34" s="686"/>
    </row>
    <row r="35" spans="1:23" ht="15">
      <c r="A35" s="686"/>
      <c r="B35" s="693"/>
      <c r="C35" s="693"/>
      <c r="D35" s="694"/>
      <c r="E35" s="694"/>
      <c r="F35" s="694"/>
      <c r="G35" s="694"/>
      <c r="H35" s="694"/>
      <c r="I35" s="694"/>
      <c r="J35" s="694"/>
      <c r="K35" s="694"/>
      <c r="L35" s="685"/>
      <c r="M35" s="685"/>
      <c r="N35" s="685"/>
      <c r="O35" s="685"/>
      <c r="P35" s="685"/>
      <c r="Q35" s="685"/>
      <c r="R35" s="685"/>
      <c r="S35" s="685"/>
      <c r="T35" s="685"/>
      <c r="U35" s="685"/>
      <c r="V35" s="686"/>
      <c r="W35" s="686"/>
    </row>
    <row r="36" spans="1:23">
      <c r="A36" s="686"/>
      <c r="B36" s="686"/>
      <c r="C36" s="686"/>
      <c r="D36" s="685"/>
      <c r="E36" s="685"/>
      <c r="F36" s="685"/>
      <c r="G36" s="685"/>
      <c r="H36" s="685"/>
      <c r="I36" s="685"/>
      <c r="J36" s="685"/>
      <c r="K36" s="685"/>
      <c r="L36" s="685"/>
      <c r="M36" s="685"/>
      <c r="N36" s="685"/>
      <c r="O36" s="685"/>
      <c r="P36" s="685"/>
      <c r="Q36" s="685"/>
      <c r="R36" s="685"/>
      <c r="S36" s="685"/>
      <c r="T36" s="685"/>
      <c r="U36" s="685"/>
      <c r="V36" s="686"/>
      <c r="W36" s="686"/>
    </row>
    <row r="37" spans="1:23" ht="17.25">
      <c r="A37" s="686"/>
      <c r="B37" s="686"/>
      <c r="C37" s="690" t="s">
        <v>2534</v>
      </c>
      <c r="D37" s="685"/>
      <c r="E37" s="685"/>
      <c r="F37" s="685"/>
      <c r="G37" s="685"/>
      <c r="H37" s="685"/>
      <c r="I37" s="685"/>
      <c r="J37" s="685"/>
      <c r="K37" s="691" t="s">
        <v>2535</v>
      </c>
      <c r="L37" s="685"/>
      <c r="M37" s="685"/>
      <c r="N37" s="685"/>
      <c r="O37" s="685"/>
      <c r="P37" s="685"/>
      <c r="Q37" s="685"/>
      <c r="R37" s="685"/>
      <c r="S37" s="691" t="s">
        <v>2536</v>
      </c>
      <c r="T37" s="685"/>
      <c r="U37" s="685"/>
      <c r="V37" s="686"/>
      <c r="W37" s="686"/>
    </row>
    <row r="38" spans="1:23" ht="23.25">
      <c r="A38" s="686"/>
      <c r="B38" s="688"/>
      <c r="C38" s="686"/>
      <c r="D38" s="685"/>
      <c r="E38" s="685"/>
      <c r="F38" s="685"/>
      <c r="G38" s="685"/>
      <c r="H38" s="685"/>
      <c r="I38" s="685"/>
      <c r="J38" s="685"/>
      <c r="K38" s="685"/>
      <c r="L38" s="685"/>
      <c r="M38" s="685"/>
      <c r="N38" s="685"/>
      <c r="O38" s="685"/>
      <c r="P38" s="685"/>
      <c r="Q38" s="685"/>
      <c r="R38" s="685"/>
      <c r="S38" s="685"/>
      <c r="T38" s="685"/>
      <c r="U38" s="685"/>
      <c r="V38" s="686"/>
      <c r="W38" s="686"/>
    </row>
    <row r="39" spans="1:23">
      <c r="A39" s="685"/>
      <c r="B39" s="686"/>
      <c r="C39" s="686"/>
      <c r="D39" s="686"/>
      <c r="E39" s="685"/>
      <c r="F39" s="685"/>
      <c r="G39" s="685"/>
      <c r="H39" s="685"/>
      <c r="I39" s="685"/>
      <c r="J39" s="685"/>
      <c r="K39" s="685"/>
      <c r="L39" s="685"/>
      <c r="M39" s="685"/>
      <c r="N39" s="685"/>
      <c r="O39" s="685"/>
      <c r="P39" s="685"/>
      <c r="Q39" s="685"/>
      <c r="R39" s="685"/>
      <c r="S39" s="685"/>
      <c r="T39" s="685"/>
      <c r="U39" s="685"/>
      <c r="V39" s="685"/>
      <c r="W39" s="686"/>
    </row>
    <row r="40" spans="1:23">
      <c r="A40" s="685"/>
      <c r="B40" s="686"/>
      <c r="C40" s="686"/>
      <c r="D40" s="686"/>
      <c r="E40" s="685"/>
      <c r="F40" s="685"/>
      <c r="G40" s="685"/>
      <c r="H40" s="685"/>
      <c r="I40" s="685"/>
      <c r="J40" s="685"/>
      <c r="K40" s="685"/>
      <c r="L40" s="685"/>
      <c r="M40" s="685"/>
      <c r="N40" s="685"/>
      <c r="O40" s="685"/>
      <c r="P40" s="685"/>
      <c r="Q40" s="685"/>
      <c r="R40" s="685"/>
      <c r="S40" s="685"/>
      <c r="T40" s="685"/>
      <c r="U40" s="685"/>
      <c r="V40" s="685"/>
      <c r="W40" s="686"/>
    </row>
    <row r="41" spans="1:23">
      <c r="A41" s="686"/>
      <c r="B41" s="686"/>
      <c r="C41" s="686"/>
      <c r="D41" s="685"/>
      <c r="E41" s="685"/>
      <c r="F41" s="685"/>
      <c r="G41" s="685"/>
      <c r="H41" s="685"/>
      <c r="I41" s="685"/>
      <c r="J41" s="685"/>
      <c r="K41" s="685"/>
      <c r="L41" s="685"/>
      <c r="M41" s="685"/>
      <c r="N41" s="685"/>
      <c r="O41" s="685"/>
      <c r="P41" s="685"/>
      <c r="Q41" s="685"/>
      <c r="R41" s="685"/>
      <c r="S41" s="685"/>
      <c r="T41" s="685"/>
      <c r="U41" s="685"/>
      <c r="V41" s="686"/>
      <c r="W41" s="686"/>
    </row>
    <row r="42" spans="1:23">
      <c r="A42" s="685"/>
      <c r="B42" s="686"/>
      <c r="C42" s="686"/>
      <c r="D42" s="686"/>
      <c r="E42" s="685"/>
      <c r="F42" s="685"/>
      <c r="G42" s="685"/>
      <c r="H42" s="685"/>
      <c r="I42" s="685"/>
      <c r="J42" s="685"/>
      <c r="K42" s="685"/>
      <c r="L42" s="685"/>
      <c r="M42" s="685"/>
      <c r="N42" s="685"/>
      <c r="O42" s="685"/>
      <c r="P42" s="685"/>
      <c r="Q42" s="685"/>
      <c r="R42" s="685"/>
      <c r="S42" s="685"/>
      <c r="T42" s="685"/>
      <c r="U42" s="685"/>
      <c r="V42" s="685"/>
      <c r="W42" s="686"/>
    </row>
  </sheetData>
  <hyperlinks>
    <hyperlink ref="C37" r:id="rId1" xr:uid="{6568CA05-0E8C-445A-B508-BEAFB2EA8AB4}"/>
    <hyperlink ref="K37" r:id="rId2" xr:uid="{E6B527B7-388F-40B4-810A-B25C79748419}"/>
    <hyperlink ref="S37" r:id="rId3" xr:uid="{ACF8B513-B2C0-454C-B06C-4FEBFA4D302E}"/>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E12" sqref="E12:F12"/>
    </sheetView>
  </sheetViews>
  <sheetFormatPr defaultRowHeight="18.75"/>
  <cols>
    <col min="2" max="2" width="18.3984375" customWidth="1"/>
    <col min="3" max="3" width="8.8984375" customWidth="1"/>
    <col min="5" max="5" width="11.796875" customWidth="1"/>
    <col min="10" max="10" width="8.59765625" customWidth="1"/>
    <col min="11" max="11" width="16.796875" customWidth="1"/>
    <col min="14" max="14" width="13.59765625" customWidth="1"/>
  </cols>
  <sheetData>
    <row r="2" spans="2:15" ht="20.25">
      <c r="B2" s="640" t="s">
        <v>2525</v>
      </c>
    </row>
    <row r="4" spans="2:15">
      <c r="B4" s="639" t="s">
        <v>2712</v>
      </c>
      <c r="C4" s="639" t="s">
        <v>2526</v>
      </c>
      <c r="E4" s="639" t="s">
        <v>655</v>
      </c>
      <c r="F4" s="639" t="s">
        <v>2526</v>
      </c>
      <c r="H4" s="639" t="s">
        <v>2705</v>
      </c>
      <c r="I4" s="639" t="s">
        <v>2526</v>
      </c>
      <c r="K4" s="639" t="s">
        <v>703</v>
      </c>
      <c r="L4" s="639" t="s">
        <v>2526</v>
      </c>
    </row>
    <row r="5" spans="2:15">
      <c r="B5" s="636" t="s">
        <v>2527</v>
      </c>
      <c r="C5" s="676">
        <v>0.52999999999999992</v>
      </c>
      <c r="E5" s="636" t="s">
        <v>2531</v>
      </c>
      <c r="F5" s="676">
        <v>0.26500000000000001</v>
      </c>
      <c r="H5" s="636" t="s">
        <v>2708</v>
      </c>
      <c r="I5" s="676">
        <v>1</v>
      </c>
      <c r="K5" s="636" t="s">
        <v>2527</v>
      </c>
      <c r="L5" s="676">
        <v>0.52999999999999992</v>
      </c>
    </row>
    <row r="6" spans="2:15">
      <c r="B6" s="636" t="s">
        <v>2709</v>
      </c>
      <c r="C6" s="676">
        <v>0.30000000000000004</v>
      </c>
      <c r="E6" s="636" t="s">
        <v>2491</v>
      </c>
      <c r="F6" s="676">
        <v>5.5000000000000007E-2</v>
      </c>
      <c r="H6" s="636"/>
      <c r="I6" s="676"/>
      <c r="K6" s="636" t="s">
        <v>2709</v>
      </c>
      <c r="L6" s="676">
        <v>0.30000000000000004</v>
      </c>
    </row>
    <row r="7" spans="2:15">
      <c r="B7" s="636" t="s">
        <v>2710</v>
      </c>
      <c r="C7" s="676">
        <v>0.17</v>
      </c>
      <c r="E7" s="636" t="s">
        <v>4266</v>
      </c>
      <c r="F7" s="676">
        <v>0.21</v>
      </c>
      <c r="H7" s="636"/>
      <c r="I7" s="676"/>
      <c r="J7" s="677"/>
      <c r="K7" s="636" t="s">
        <v>2710</v>
      </c>
      <c r="L7" s="676">
        <v>0.17</v>
      </c>
      <c r="N7" s="677"/>
      <c r="O7" s="677"/>
    </row>
    <row r="8" spans="2:15">
      <c r="E8" s="636" t="s">
        <v>4612</v>
      </c>
      <c r="F8" s="676">
        <v>0</v>
      </c>
    </row>
    <row r="9" spans="2:15">
      <c r="E9" s="636" t="s">
        <v>2711</v>
      </c>
      <c r="F9" s="676">
        <v>0.26500000000000001</v>
      </c>
    </row>
    <row r="10" spans="2:15">
      <c r="E10" s="636" t="s">
        <v>2713</v>
      </c>
      <c r="F10" s="676">
        <v>3.5000000000000003E-2</v>
      </c>
    </row>
    <row r="11" spans="2:15">
      <c r="E11" s="636" t="s">
        <v>2714</v>
      </c>
      <c r="F11" s="676">
        <v>0.14000000000000001</v>
      </c>
    </row>
    <row r="12" spans="2:15">
      <c r="E12" s="636" t="s">
        <v>4613</v>
      </c>
      <c r="F12" s="676">
        <v>0.03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DF55-4AC8-4BD5-8226-099D2D17CB0B}">
  <sheetPr codeName="Sheet3"/>
  <dimension ref="B2:B7"/>
  <sheetViews>
    <sheetView showGridLines="0" workbookViewId="0">
      <selection activeCell="R20" sqref="R20"/>
    </sheetView>
  </sheetViews>
  <sheetFormatPr defaultRowHeight="18.75"/>
  <sheetData>
    <row r="2" spans="2:2" ht="34.5" customHeight="1">
      <c r="B2" s="807" t="s">
        <v>2679</v>
      </c>
    </row>
    <row r="3" spans="2:2">
      <c r="B3" t="s">
        <v>2680</v>
      </c>
    </row>
    <row r="4" spans="2:2">
      <c r="B4" t="s">
        <v>2681</v>
      </c>
    </row>
    <row r="5" spans="2:2">
      <c r="B5" t="s">
        <v>2682</v>
      </c>
    </row>
    <row r="6" spans="2:2">
      <c r="B6" s="88" t="s">
        <v>2683</v>
      </c>
    </row>
    <row r="7" spans="2:2">
      <c r="B7" t="s">
        <v>2684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817"/>
  <sheetViews>
    <sheetView topLeftCell="Q704" workbookViewId="0">
      <selection activeCell="S732" sqref="S732"/>
    </sheetView>
  </sheetViews>
  <sheetFormatPr defaultRowHeight="18.75"/>
  <cols>
    <col min="1" max="1" width="12.796875" style="654" bestFit="1" customWidth="1"/>
    <col min="2" max="38" width="9.19921875" bestFit="1" customWidth="1"/>
    <col min="45" max="45" width="12.69921875" bestFit="1" customWidth="1"/>
    <col min="50" max="50" width="12.296875" bestFit="1" customWidth="1"/>
    <col min="52" max="52" width="12.296875" bestFit="1" customWidth="1"/>
  </cols>
  <sheetData>
    <row r="2" spans="1:28">
      <c r="B2" t="s">
        <v>5031</v>
      </c>
      <c r="C2" t="s">
        <v>5032</v>
      </c>
      <c r="D2" t="s">
        <v>5033</v>
      </c>
      <c r="E2" t="s">
        <v>5034</v>
      </c>
      <c r="F2" t="s">
        <v>5035</v>
      </c>
      <c r="G2" t="s">
        <v>5036</v>
      </c>
      <c r="H2" t="s">
        <v>5037</v>
      </c>
      <c r="I2" t="s">
        <v>5047</v>
      </c>
      <c r="J2" t="s">
        <v>4966</v>
      </c>
      <c r="K2" t="s">
        <v>4968</v>
      </c>
      <c r="L2" t="s">
        <v>4969</v>
      </c>
      <c r="M2" t="s">
        <v>4908</v>
      </c>
      <c r="N2" t="s">
        <v>4987</v>
      </c>
      <c r="O2" t="s">
        <v>4988</v>
      </c>
      <c r="P2" t="s">
        <v>5038</v>
      </c>
      <c r="Q2" t="s">
        <v>5041</v>
      </c>
      <c r="R2" t="s">
        <v>5040</v>
      </c>
      <c r="S2" t="s">
        <v>2302</v>
      </c>
      <c r="T2" t="s">
        <v>2126</v>
      </c>
      <c r="U2" t="s">
        <v>5039</v>
      </c>
      <c r="V2" t="s">
        <v>5042</v>
      </c>
      <c r="W2" t="s">
        <v>5043</v>
      </c>
      <c r="X2" t="s">
        <v>5049</v>
      </c>
      <c r="Y2" t="s">
        <v>5048</v>
      </c>
      <c r="Z2" t="s">
        <v>5091</v>
      </c>
      <c r="AA2" t="s">
        <v>464</v>
      </c>
      <c r="AB2" t="s">
        <v>5044</v>
      </c>
    </row>
    <row r="3" spans="1:28" s="707" customFormat="1">
      <c r="A3" s="708">
        <v>43832</v>
      </c>
      <c r="B3" s="707">
        <v>0</v>
      </c>
      <c r="C3" s="707">
        <v>0</v>
      </c>
      <c r="D3" s="707">
        <v>0</v>
      </c>
      <c r="E3" s="707">
        <v>0</v>
      </c>
      <c r="F3" s="707">
        <v>0</v>
      </c>
      <c r="G3" s="707">
        <v>0</v>
      </c>
      <c r="H3" s="707">
        <v>0</v>
      </c>
      <c r="I3" s="707">
        <v>0</v>
      </c>
      <c r="J3" s="707">
        <v>2.2937986991400372E-4</v>
      </c>
      <c r="K3" s="707">
        <v>3.1279168858300288E-4</v>
      </c>
      <c r="L3" s="707">
        <v>3.3474311093462106E-4</v>
      </c>
      <c r="M3" s="707">
        <v>5.4093044971081916E-4</v>
      </c>
      <c r="N3" s="707">
        <v>5.096266995849863E-4</v>
      </c>
      <c r="O3" s="707">
        <v>5.3052315707247111E-4</v>
      </c>
      <c r="P3" s="707">
        <v>0</v>
      </c>
      <c r="Q3" s="707">
        <v>0</v>
      </c>
      <c r="R3" s="707">
        <v>0</v>
      </c>
      <c r="S3" s="707">
        <v>0</v>
      </c>
      <c r="T3" s="707">
        <v>0</v>
      </c>
      <c r="U3" s="707">
        <v>0</v>
      </c>
      <c r="V3" s="707">
        <v>0</v>
      </c>
      <c r="W3" s="707">
        <v>0</v>
      </c>
      <c r="X3" s="707">
        <v>0</v>
      </c>
      <c r="Y3" s="707">
        <v>0</v>
      </c>
      <c r="Z3" s="707">
        <v>0</v>
      </c>
      <c r="AA3" s="707">
        <v>0</v>
      </c>
      <c r="AB3" s="707">
        <v>0</v>
      </c>
    </row>
    <row r="4" spans="1:28" s="707" customFormat="1">
      <c r="A4" s="708">
        <v>43833</v>
      </c>
      <c r="B4" s="707">
        <v>1.7082770787313351E-4</v>
      </c>
      <c r="C4" s="707">
        <v>1.7125004929319232E-4</v>
      </c>
      <c r="D4" s="707">
        <v>1.5649027162001339E-4</v>
      </c>
      <c r="E4" s="707">
        <v>2.0323143858114179E-4</v>
      </c>
      <c r="F4" s="707">
        <v>1.6776577779120672E-4</v>
      </c>
      <c r="G4" s="707">
        <v>2.1706762275464087E-4</v>
      </c>
      <c r="H4" s="707">
        <v>1.7088558920153041E-4</v>
      </c>
      <c r="I4" s="707">
        <v>2.1734057014133334E-4</v>
      </c>
      <c r="J4" s="707">
        <v>3.2473921341491518E-4</v>
      </c>
      <c r="K4" s="707">
        <v>4.0815898435608844E-4</v>
      </c>
      <c r="L4" s="707">
        <v>4.3011249950075658E-4</v>
      </c>
      <c r="M4" s="707">
        <v>5.4093044971081916E-4</v>
      </c>
      <c r="N4" s="707">
        <v>5.096266995849863E-4</v>
      </c>
      <c r="O4" s="707">
        <v>5.3052315707247111E-4</v>
      </c>
      <c r="P4" s="707">
        <v>-1.7307821893917108E-3</v>
      </c>
      <c r="Q4" s="707">
        <v>-2.8924098691667233E-3</v>
      </c>
      <c r="R4" s="707">
        <v>-1.2638403682684318E-3</v>
      </c>
      <c r="S4" s="707">
        <v>7.6444490201477144E-4</v>
      </c>
      <c r="T4" s="707">
        <v>-1.6454490260496835E-3</v>
      </c>
      <c r="U4" s="707">
        <v>8.0881277309341471E-4</v>
      </c>
      <c r="V4" s="707">
        <v>8.0374309263353538E-4</v>
      </c>
      <c r="W4" s="707">
        <v>-5.1148194657979701E-3</v>
      </c>
      <c r="X4" s="707">
        <v>8.704203763689744E-4</v>
      </c>
      <c r="Y4" s="707">
        <v>-3.4584354637847703E-3</v>
      </c>
      <c r="Z4" s="707">
        <v>4.8567335426790148E-3</v>
      </c>
      <c r="AA4" s="707">
        <v>7.1123755334268068E-4</v>
      </c>
      <c r="AB4" s="707">
        <v>-4.4600081348361575E-3</v>
      </c>
    </row>
    <row r="5" spans="1:28" s="707" customFormat="1">
      <c r="A5" s="708">
        <v>43836</v>
      </c>
      <c r="B5" s="707">
        <v>1.7034500305457279E-4</v>
      </c>
      <c r="C5" s="707">
        <v>1.6726794062504879E-4</v>
      </c>
      <c r="D5" s="707">
        <v>2.4562176256059942E-4</v>
      </c>
      <c r="E5" s="707">
        <v>1.5977384468346401E-4</v>
      </c>
      <c r="F5" s="707">
        <v>2.5148726745571892E-4</v>
      </c>
      <c r="G5" s="707">
        <v>2.2032120686521495E-4</v>
      </c>
      <c r="H5" s="707">
        <v>1.7088558920153041E-4</v>
      </c>
      <c r="I5" s="707">
        <v>2.1771527230440846E-4</v>
      </c>
      <c r="J5" s="707">
        <v>3.2473921341491518E-4</v>
      </c>
      <c r="K5" s="707">
        <v>4.0815898435608844E-4</v>
      </c>
      <c r="L5" s="707">
        <v>4.3011249950075658E-4</v>
      </c>
      <c r="M5" s="707">
        <v>5.4093044971081916E-4</v>
      </c>
      <c r="N5" s="707">
        <v>5.096266995849863E-4</v>
      </c>
      <c r="O5" s="707">
        <v>5.3052315707247111E-4</v>
      </c>
      <c r="P5" s="707">
        <v>-1.4357059903743474E-3</v>
      </c>
      <c r="Q5" s="707">
        <v>-1.1600898371988411E-4</v>
      </c>
      <c r="R5" s="707">
        <v>-2.321540671753386E-3</v>
      </c>
      <c r="S5" s="707">
        <v>-1.4209157354704294E-3</v>
      </c>
      <c r="T5" s="707">
        <v>-4.465760814105213E-3</v>
      </c>
      <c r="U5" s="707">
        <v>-6.9976906208690792E-4</v>
      </c>
      <c r="V5" s="707">
        <v>1.3688083876717272E-4</v>
      </c>
      <c r="W5" s="707">
        <v>-4.9288613137569715E-3</v>
      </c>
      <c r="X5" s="707">
        <v>-4.1467914056616539E-3</v>
      </c>
      <c r="Y5" s="707">
        <v>-5.5993726042591341E-3</v>
      </c>
      <c r="Z5" s="707">
        <v>-7.7968542505669758E-3</v>
      </c>
      <c r="AA5" s="707">
        <v>3.553660270078085E-3</v>
      </c>
      <c r="AB5" s="707">
        <v>-1.1055887010826604E-2</v>
      </c>
    </row>
    <row r="6" spans="1:28" s="707" customFormat="1">
      <c r="A6" s="708">
        <v>43837</v>
      </c>
      <c r="B6" s="707">
        <v>1.68320808578315E-4</v>
      </c>
      <c r="C6" s="707">
        <v>1.6573915938078443E-4</v>
      </c>
      <c r="D6" s="707">
        <v>1.8889342101924278E-4</v>
      </c>
      <c r="E6" s="707">
        <v>2.7352556719772991E-4</v>
      </c>
      <c r="F6" s="707">
        <v>3.6960019577203518E-4</v>
      </c>
      <c r="G6" s="707">
        <v>2.194476848267346E-4</v>
      </c>
      <c r="H6" s="707">
        <v>1.7088558920153041E-4</v>
      </c>
      <c r="I6" s="707">
        <v>2.1808971966397195E-4</v>
      </c>
      <c r="J6" s="707">
        <v>3.2473921341491518E-4</v>
      </c>
      <c r="K6" s="707">
        <v>4.0815898435608844E-4</v>
      </c>
      <c r="L6" s="707">
        <v>4.3011249950075658E-4</v>
      </c>
      <c r="M6" s="707">
        <v>5.4093044971081916E-4</v>
      </c>
      <c r="N6" s="707">
        <v>5.096266995849863E-4</v>
      </c>
      <c r="O6" s="707">
        <v>5.3052315707247111E-4</v>
      </c>
      <c r="P6" s="707">
        <v>-9.7169832567745029E-4</v>
      </c>
      <c r="Q6" s="707">
        <v>-2.8814059673132331E-4</v>
      </c>
      <c r="R6" s="707">
        <v>2.0659772203912574E-4</v>
      </c>
      <c r="S6" s="707">
        <v>8.0620554345256501E-4</v>
      </c>
      <c r="T6" s="707">
        <v>4.1040401274505811E-5</v>
      </c>
      <c r="U6" s="707">
        <v>7.454826753003907E-4</v>
      </c>
      <c r="V6" s="707">
        <v>1.1331468641275766E-3</v>
      </c>
      <c r="W6" s="707">
        <v>-1.2936577402571146E-3</v>
      </c>
      <c r="X6" s="707">
        <v>1.0088203259837059E-3</v>
      </c>
      <c r="Y6" s="707">
        <v>-3.540483527655347E-4</v>
      </c>
      <c r="Z6" s="707">
        <v>4.9402933022713036E-4</v>
      </c>
      <c r="AA6" s="707">
        <v>7.0821529745068723E-4</v>
      </c>
      <c r="AB6" s="707">
        <v>7.5204607673176049E-3</v>
      </c>
    </row>
    <row r="7" spans="1:28" s="707" customFormat="1">
      <c r="A7" s="708">
        <v>43838</v>
      </c>
      <c r="B7" s="707">
        <v>1.6802045696673318E-4</v>
      </c>
      <c r="C7" s="707">
        <v>1.6641195517097529E-4</v>
      </c>
      <c r="D7" s="707">
        <v>1.7115233324904722E-4</v>
      </c>
      <c r="E7" s="707">
        <v>2.4751471589423701E-4</v>
      </c>
      <c r="F7" s="707">
        <v>4.0507520421284582E-4</v>
      </c>
      <c r="G7" s="707">
        <v>2.1857472781272591E-4</v>
      </c>
      <c r="H7" s="707">
        <v>1.7088558920153041E-4</v>
      </c>
      <c r="I7" s="707">
        <v>2.1804216690890499E-4</v>
      </c>
      <c r="J7" s="707">
        <v>3.2473921341491518E-4</v>
      </c>
      <c r="K7" s="707">
        <v>4.0815898435608844E-4</v>
      </c>
      <c r="L7" s="707">
        <v>4.3011249950075658E-4</v>
      </c>
      <c r="M7" s="707">
        <v>5.4093044971081916E-4</v>
      </c>
      <c r="N7" s="707">
        <v>5.096266995849863E-4</v>
      </c>
      <c r="O7" s="707">
        <v>5.3052315707247111E-4</v>
      </c>
      <c r="P7" s="707">
        <v>-7.7294667973248909E-4</v>
      </c>
      <c r="Q7" s="707">
        <v>-3.4037234936897809E-3</v>
      </c>
      <c r="R7" s="707">
        <v>-6.4922154141533461E-4</v>
      </c>
      <c r="S7" s="707">
        <v>-8.4161721308395609E-4</v>
      </c>
      <c r="T7" s="707">
        <v>-6.5603873590303063E-4</v>
      </c>
      <c r="U7" s="707">
        <v>5.7775999994347238E-4</v>
      </c>
      <c r="V7" s="707">
        <v>1.3949444932890298E-3</v>
      </c>
      <c r="W7" s="707">
        <v>-2.4895017139271221E-3</v>
      </c>
      <c r="X7" s="707">
        <v>-1.1071962505354582E-3</v>
      </c>
      <c r="Y7" s="707">
        <v>-9.1234186753130775E-4</v>
      </c>
      <c r="Z7" s="707">
        <v>1.1454442518241681E-3</v>
      </c>
      <c r="AA7" s="707">
        <v>1.7692852087756172E-3</v>
      </c>
      <c r="AB7" s="707">
        <v>-6.9009344916383109E-3</v>
      </c>
    </row>
    <row r="8" spans="1:28" s="707" customFormat="1">
      <c r="A8" s="708">
        <v>43839</v>
      </c>
      <c r="B8" s="707">
        <v>1.6908014598349119E-4</v>
      </c>
      <c r="C8" s="707">
        <v>1.8063720223171487E-4</v>
      </c>
      <c r="D8" s="707">
        <v>1.5755121742255795E-4</v>
      </c>
      <c r="E8" s="707">
        <v>2.3175602804959006E-4</v>
      </c>
      <c r="F8" s="707">
        <v>4.782053625069782E-4</v>
      </c>
      <c r="G8" s="707">
        <v>2.2017622344150389E-4</v>
      </c>
      <c r="H8" s="707">
        <v>1.7088558920153041E-4</v>
      </c>
      <c r="I8" s="707">
        <v>2.1757298182101259E-4</v>
      </c>
      <c r="J8" s="707">
        <v>3.2473921341491518E-4</v>
      </c>
      <c r="K8" s="707">
        <v>4.0815898435608844E-4</v>
      </c>
      <c r="L8" s="707">
        <v>4.3011249950075658E-4</v>
      </c>
      <c r="M8" s="707">
        <v>5.4093044971081916E-4</v>
      </c>
      <c r="N8" s="707">
        <v>5.096266995849863E-4</v>
      </c>
      <c r="O8" s="707">
        <v>5.3052315707247111E-4</v>
      </c>
      <c r="P8" s="707">
        <v>2.0298380528482873E-4</v>
      </c>
      <c r="Q8" s="707">
        <v>-2.8941722549802318E-4</v>
      </c>
      <c r="R8" s="707">
        <v>1.5256079208889606E-3</v>
      </c>
      <c r="S8" s="707">
        <v>-8.4454083423846082E-4</v>
      </c>
      <c r="T8" s="707">
        <v>-3.7375559676966486E-4</v>
      </c>
      <c r="U8" s="707">
        <v>9.7155120932290728E-4</v>
      </c>
      <c r="V8" s="707">
        <v>1.9944383598358151E-4</v>
      </c>
      <c r="W8" s="707">
        <v>-1.805896066134971E-3</v>
      </c>
      <c r="X8" s="707">
        <v>-1.4418516980430063E-4</v>
      </c>
      <c r="Y8" s="707">
        <v>-1.0078926145051792E-4</v>
      </c>
      <c r="Z8" s="707">
        <v>4.4388662121936928E-3</v>
      </c>
      <c r="AA8" s="707">
        <v>1.3069586718474024E-2</v>
      </c>
      <c r="AB8" s="707">
        <v>2.4109969614677373E-2</v>
      </c>
    </row>
    <row r="9" spans="1:28" s="707" customFormat="1">
      <c r="A9" s="708">
        <v>43840</v>
      </c>
      <c r="B9" s="707">
        <v>1.7104573665105427E-4</v>
      </c>
      <c r="C9" s="707">
        <v>1.7595446044560425E-4</v>
      </c>
      <c r="D9" s="707">
        <v>1.6460623710146116E-4</v>
      </c>
      <c r="E9" s="707">
        <v>2.5449836873825404E-4</v>
      </c>
      <c r="F9" s="707">
        <v>2.5933174691505911E-4</v>
      </c>
      <c r="G9" s="707">
        <v>2.2095220507023505E-4</v>
      </c>
      <c r="H9" s="707">
        <v>1.7088558920153041E-4</v>
      </c>
      <c r="I9" s="707">
        <v>2.1710409277053699E-4</v>
      </c>
      <c r="J9" s="707">
        <v>3.2473921341491518E-4</v>
      </c>
      <c r="K9" s="707">
        <v>4.0815898435608844E-4</v>
      </c>
      <c r="L9" s="707">
        <v>4.3011249950075658E-4</v>
      </c>
      <c r="M9" s="707">
        <v>5.4093044971081916E-4</v>
      </c>
      <c r="N9" s="707">
        <v>5.096266995849863E-4</v>
      </c>
      <c r="O9" s="707">
        <v>5.3052315707247111E-4</v>
      </c>
      <c r="P9" s="707">
        <v>1.5187210810527763E-3</v>
      </c>
      <c r="Q9" s="707">
        <v>-9.5918073595124831E-4</v>
      </c>
      <c r="R9" s="707">
        <v>-4.7376160092216235E-4</v>
      </c>
      <c r="S9" s="707">
        <v>9.5920316192255051E-4</v>
      </c>
      <c r="T9" s="707">
        <v>2.7584349297105071E-4</v>
      </c>
      <c r="U9" s="707">
        <v>4.4062475655470834E-5</v>
      </c>
      <c r="V9" s="707">
        <v>1.3358525017785894E-3</v>
      </c>
      <c r="W9" s="707">
        <v>-2.6787215894145452E-3</v>
      </c>
      <c r="X9" s="707">
        <v>3.6013936905376909E-4</v>
      </c>
      <c r="Y9" s="707">
        <v>1.1669137785002004E-3</v>
      </c>
      <c r="Z9" s="707">
        <v>7.1911863845031121E-5</v>
      </c>
      <c r="AA9" s="707">
        <v>-3.4867503486757379E-4</v>
      </c>
      <c r="AB9" s="707">
        <v>7.3795153273428227E-3</v>
      </c>
    </row>
    <row r="10" spans="1:28" s="707" customFormat="1">
      <c r="A10" s="708">
        <v>43843</v>
      </c>
      <c r="B10" s="707">
        <v>1.6974768225974657E-4</v>
      </c>
      <c r="C10" s="707">
        <v>1.6852462019212311E-4</v>
      </c>
      <c r="D10" s="707">
        <v>1.4806224277141844E-4</v>
      </c>
      <c r="E10" s="707">
        <v>3.4982877309075455E-4</v>
      </c>
      <c r="F10" s="707">
        <v>1.2977286640536434E-4</v>
      </c>
      <c r="G10" s="707">
        <v>2.2255192878328778E-4</v>
      </c>
      <c r="H10" s="707">
        <v>1.7088558920153041E-4</v>
      </c>
      <c r="I10" s="707">
        <v>2.1916431802582181E-4</v>
      </c>
      <c r="J10" s="707">
        <v>3.2473921341491518E-4</v>
      </c>
      <c r="K10" s="707">
        <v>4.0815898435608844E-4</v>
      </c>
      <c r="L10" s="707">
        <v>4.3011249950075658E-4</v>
      </c>
      <c r="M10" s="707">
        <v>5.4093044971081916E-4</v>
      </c>
      <c r="N10" s="707">
        <v>5.096266995849863E-4</v>
      </c>
      <c r="O10" s="707">
        <v>5.3052315707247111E-4</v>
      </c>
      <c r="P10" s="707">
        <v>2.0088497309274089E-3</v>
      </c>
      <c r="Q10" s="707">
        <v>8.0352744969691692E-4</v>
      </c>
      <c r="R10" s="707">
        <v>3.8741555290957574E-3</v>
      </c>
      <c r="S10" s="707">
        <v>-3.6472858845526535E-4</v>
      </c>
      <c r="T10" s="707">
        <v>4.1111334002392752E-3</v>
      </c>
      <c r="U10" s="707">
        <v>5.0784171764162167E-4</v>
      </c>
      <c r="V10" s="707">
        <v>6.0869566049046586E-3</v>
      </c>
      <c r="W10" s="707">
        <v>1.1041493150850989E-2</v>
      </c>
      <c r="X10" s="707">
        <v>4.2915860961920682E-3</v>
      </c>
      <c r="Y10" s="707">
        <v>7.2308170590200671E-3</v>
      </c>
      <c r="Z10" s="707">
        <v>7.3768744287545651E-3</v>
      </c>
      <c r="AA10" s="707">
        <v>1.8835019183816026E-2</v>
      </c>
      <c r="AB10" s="707">
        <v>2.3777611962778389E-2</v>
      </c>
    </row>
    <row r="11" spans="1:28" s="707" customFormat="1">
      <c r="A11" s="708">
        <v>43844</v>
      </c>
      <c r="B11" s="707">
        <v>1.7053439335312781E-4</v>
      </c>
      <c r="C11" s="707">
        <v>2.2252897987606879E-4</v>
      </c>
      <c r="D11" s="707">
        <v>2.0348171967410345E-4</v>
      </c>
      <c r="E11" s="707">
        <v>2.9977893942856326E-4</v>
      </c>
      <c r="F11" s="707">
        <v>3.6028440600532896E-4</v>
      </c>
      <c r="G11" s="707">
        <v>2.2167832744091065E-4</v>
      </c>
      <c r="H11" s="707">
        <v>1.7088558920153041E-4</v>
      </c>
      <c r="I11" s="707">
        <v>2.1953767304383476E-4</v>
      </c>
      <c r="J11" s="707">
        <v>3.2473921341491518E-4</v>
      </c>
      <c r="K11" s="707">
        <v>4.0815898435608844E-4</v>
      </c>
      <c r="L11" s="707">
        <v>4.3011249950075658E-4</v>
      </c>
      <c r="M11" s="707">
        <v>5.4093044971081916E-4</v>
      </c>
      <c r="N11" s="707">
        <v>5.096266995849863E-4</v>
      </c>
      <c r="O11" s="707">
        <v>5.3052315707247111E-4</v>
      </c>
      <c r="P11" s="707">
        <v>-6.3444207361917915E-4</v>
      </c>
      <c r="Q11" s="707">
        <v>-3.4843523658030229E-3</v>
      </c>
      <c r="R11" s="707">
        <v>7.5817428587421354E-4</v>
      </c>
      <c r="S11" s="707">
        <v>1.7060790285277072E-3</v>
      </c>
      <c r="T11" s="707">
        <v>1.4680177034176456E-3</v>
      </c>
      <c r="U11" s="707">
        <v>1.7813439691973798E-3</v>
      </c>
      <c r="V11" s="707">
        <v>1.1583704792741401E-3</v>
      </c>
      <c r="W11" s="707">
        <v>1.8322561288996119E-3</v>
      </c>
      <c r="X11" s="707">
        <v>2.4106167313771021E-3</v>
      </c>
      <c r="Y11" s="707">
        <v>1.2596401006161884E-3</v>
      </c>
      <c r="Z11" s="707">
        <v>5.6278223644856684E-3</v>
      </c>
      <c r="AA11" s="707">
        <v>-4.1766518315645706E-3</v>
      </c>
      <c r="AB11" s="707">
        <v>1.0512673370700831E-2</v>
      </c>
    </row>
    <row r="12" spans="1:28" s="707" customFormat="1">
      <c r="A12" s="708">
        <v>43845</v>
      </c>
      <c r="B12" s="707">
        <v>1.6950873903165409E-4</v>
      </c>
      <c r="C12" s="707">
        <v>1.7275640921532442E-4</v>
      </c>
      <c r="D12" s="707">
        <v>3.3788784128585547E-4</v>
      </c>
      <c r="E12" s="707">
        <v>2.5627719161258611E-4</v>
      </c>
      <c r="F12" s="707">
        <v>3.0523522629710698E-4</v>
      </c>
      <c r="G12" s="707">
        <v>2.2162919705137618E-4</v>
      </c>
      <c r="H12" s="707">
        <v>1.7088558920153041E-4</v>
      </c>
      <c r="I12" s="707">
        <v>2.1906820182926445E-4</v>
      </c>
      <c r="J12" s="707">
        <v>3.2473921341491518E-4</v>
      </c>
      <c r="K12" s="707">
        <v>4.0815898435608844E-4</v>
      </c>
      <c r="L12" s="707">
        <v>4.3011249950075658E-4</v>
      </c>
      <c r="M12" s="707">
        <v>5.4093044971081916E-4</v>
      </c>
      <c r="N12" s="707">
        <v>5.096266995849863E-4</v>
      </c>
      <c r="O12" s="707">
        <v>5.3052315707247111E-4</v>
      </c>
      <c r="P12" s="707">
        <v>-4.7979639251050088E-4</v>
      </c>
      <c r="Q12" s="707">
        <v>-4.3333782244361352E-3</v>
      </c>
      <c r="R12" s="707">
        <v>1.1080479418339451E-3</v>
      </c>
      <c r="S12" s="707">
        <v>-3.1296648572054497E-4</v>
      </c>
      <c r="T12" s="707">
        <v>-1.1072497841849716E-3</v>
      </c>
      <c r="U12" s="707">
        <v>-1.9743253304110864E-3</v>
      </c>
      <c r="V12" s="707">
        <v>3.571269563196422E-3</v>
      </c>
      <c r="W12" s="707">
        <v>-7.2480031011864171E-3</v>
      </c>
      <c r="X12" s="707">
        <v>-4.1540844643952468E-3</v>
      </c>
      <c r="Y12" s="707">
        <v>-4.0573425141107178E-3</v>
      </c>
      <c r="Z12" s="707">
        <v>3.1976742918513601E-3</v>
      </c>
      <c r="AA12" s="707">
        <v>1.4163916391639164E-2</v>
      </c>
      <c r="AB12" s="707">
        <v>1.3657150072441393E-2</v>
      </c>
    </row>
    <row r="13" spans="1:28" s="707" customFormat="1">
      <c r="A13" s="708">
        <v>43846</v>
      </c>
      <c r="B13" s="707">
        <v>1.6920826294297697E-4</v>
      </c>
      <c r="C13" s="707">
        <v>2.5221976375666699E-4</v>
      </c>
      <c r="D13" s="707">
        <v>1.5974987060851653E-4</v>
      </c>
      <c r="E13" s="707">
        <v>1.8328184851723606E-4</v>
      </c>
      <c r="F13" s="707">
        <v>1.9248355014966911E-4</v>
      </c>
      <c r="G13" s="707">
        <v>2.2075637063334597E-4</v>
      </c>
      <c r="H13" s="707">
        <v>1.7088558920153041E-4</v>
      </c>
      <c r="I13" s="707">
        <v>2.1944141419671936E-4</v>
      </c>
      <c r="J13" s="707">
        <v>3.2473921341491518E-4</v>
      </c>
      <c r="K13" s="707">
        <v>4.0815898435608844E-4</v>
      </c>
      <c r="L13" s="707">
        <v>4.3011249950075658E-4</v>
      </c>
      <c r="M13" s="707">
        <v>5.4093044971081916E-4</v>
      </c>
      <c r="N13" s="707">
        <v>5.096266995849863E-4</v>
      </c>
      <c r="O13" s="707">
        <v>5.3052315707247111E-4</v>
      </c>
      <c r="P13" s="707">
        <v>-1.0430160700913849E-4</v>
      </c>
      <c r="Q13" s="707">
        <v>2.4091066063851585E-3</v>
      </c>
      <c r="R13" s="707">
        <v>6.8441953702080838E-4</v>
      </c>
      <c r="S13" s="707">
        <v>-3.9614412075428262E-4</v>
      </c>
      <c r="T13" s="707">
        <v>-5.3577198948184801E-4</v>
      </c>
      <c r="U13" s="707">
        <v>-1.305019329508772E-3</v>
      </c>
      <c r="V13" s="707">
        <v>7.5930986311512072E-4</v>
      </c>
      <c r="W13" s="707">
        <v>1.7425679297407236E-3</v>
      </c>
      <c r="X13" s="707">
        <v>3.5164935567773004E-3</v>
      </c>
      <c r="Y13" s="707">
        <v>9.8747714728397717E-4</v>
      </c>
      <c r="Z13" s="707">
        <v>2.7726523980462492E-3</v>
      </c>
      <c r="AA13" s="707">
        <v>9.2203389830509686E-3</v>
      </c>
      <c r="AB13" s="707">
        <v>1.53948478066539E-2</v>
      </c>
    </row>
    <row r="14" spans="1:28" s="707" customFormat="1">
      <c r="A14" s="708">
        <v>43847</v>
      </c>
      <c r="B14" s="707">
        <v>1.6809282926488756E-4</v>
      </c>
      <c r="C14" s="707">
        <v>1.6104427019070222E-4</v>
      </c>
      <c r="D14" s="707">
        <v>2.3398733875068523E-4</v>
      </c>
      <c r="E14" s="707">
        <v>2.6546968389751235E-4</v>
      </c>
      <c r="F14" s="707">
        <v>3.7835927030571703E-4</v>
      </c>
      <c r="G14" s="707">
        <v>2.2070764801429554E-4</v>
      </c>
      <c r="H14" s="707">
        <v>1.7088558920153041E-4</v>
      </c>
      <c r="I14" s="707">
        <v>2.1897216990041102E-4</v>
      </c>
      <c r="J14" s="707">
        <v>3.2473921341491518E-4</v>
      </c>
      <c r="K14" s="707">
        <v>4.0815898435608844E-4</v>
      </c>
      <c r="L14" s="707">
        <v>4.3011249950075658E-4</v>
      </c>
      <c r="M14" s="707">
        <v>5.4093044971081916E-4</v>
      </c>
      <c r="N14" s="707">
        <v>5.096266995849863E-4</v>
      </c>
      <c r="O14" s="707">
        <v>5.3052315707247111E-4</v>
      </c>
      <c r="P14" s="707">
        <v>1.0327866977843936E-3</v>
      </c>
      <c r="Q14" s="707">
        <v>1.9302248033015168E-3</v>
      </c>
      <c r="R14" s="707">
        <v>8.69026591521882E-4</v>
      </c>
      <c r="S14" s="707">
        <v>1.5530741450284768E-3</v>
      </c>
      <c r="T14" s="707">
        <v>1.9565774685135207E-3</v>
      </c>
      <c r="U14" s="707">
        <v>1.9735828865119487E-3</v>
      </c>
      <c r="V14" s="707">
        <v>1.6482587823758443E-3</v>
      </c>
      <c r="W14" s="707">
        <v>1.0641176581476985E-2</v>
      </c>
      <c r="X14" s="707">
        <v>1.0317733658364192E-2</v>
      </c>
      <c r="Y14" s="707">
        <v>7.6160754744167836E-3</v>
      </c>
      <c r="Z14" s="707">
        <v>9.2196892816345244E-3</v>
      </c>
      <c r="AA14" s="707">
        <v>-2.0824936181647047E-3</v>
      </c>
      <c r="AB14" s="707">
        <v>-1.7980006616954425E-3</v>
      </c>
    </row>
    <row r="15" spans="1:28" s="707" customFormat="1">
      <c r="A15" s="708">
        <v>43850</v>
      </c>
      <c r="B15" s="707">
        <v>1.7060003582236583E-4</v>
      </c>
      <c r="C15" s="707">
        <v>1.7345430884874169E-4</v>
      </c>
      <c r="D15" s="707">
        <v>2.0093455190406395E-4</v>
      </c>
      <c r="E15" s="707">
        <v>3.3870510119848873E-4</v>
      </c>
      <c r="F15" s="707">
        <v>1.2645610758621473E-4</v>
      </c>
      <c r="G15" s="707">
        <v>2.2065894689693444E-4</v>
      </c>
      <c r="H15" s="707">
        <v>1.7088558920153041E-4</v>
      </c>
      <c r="I15" s="707">
        <v>2.1934523972411135E-4</v>
      </c>
      <c r="J15" s="707">
        <v>3.2473921341491518E-4</v>
      </c>
      <c r="K15" s="707">
        <v>4.0815898435608844E-4</v>
      </c>
      <c r="L15" s="707">
        <v>4.3011249950075658E-4</v>
      </c>
      <c r="M15" s="707">
        <v>5.4093044971081916E-4</v>
      </c>
      <c r="N15" s="707">
        <v>5.096266995849863E-4</v>
      </c>
      <c r="O15" s="707">
        <v>5.3052315707247111E-4</v>
      </c>
      <c r="P15" s="707">
        <v>1.0121287755626707E-3</v>
      </c>
      <c r="Q15" s="707">
        <v>-1.7892815246942639E-3</v>
      </c>
      <c r="R15" s="707">
        <v>9.1892545646010682E-4</v>
      </c>
      <c r="S15" s="707">
        <v>-1.1351744748683279E-3</v>
      </c>
      <c r="T15" s="707">
        <v>7.46186303336005E-4</v>
      </c>
      <c r="U15" s="707">
        <v>3.3250826912945008E-4</v>
      </c>
      <c r="V15" s="707">
        <v>3.3395777685336636E-3</v>
      </c>
      <c r="W15" s="707">
        <v>2.2646341144327395E-3</v>
      </c>
      <c r="X15" s="707">
        <v>1.4810163982859059E-4</v>
      </c>
      <c r="Y15" s="707">
        <v>5.3514423723324267E-3</v>
      </c>
      <c r="Z15" s="707">
        <v>2.2382725457661401E-3</v>
      </c>
      <c r="AA15" s="707">
        <v>1.4473241332884301E-2</v>
      </c>
      <c r="AB15" s="707">
        <v>5.0604209682754142E-3</v>
      </c>
    </row>
    <row r="16" spans="1:28" s="707" customFormat="1">
      <c r="A16" s="708">
        <v>43851</v>
      </c>
      <c r="B16" s="707">
        <v>1.674926923391773E-4</v>
      </c>
      <c r="C16" s="707">
        <v>1.7407338256703042E-4</v>
      </c>
      <c r="D16" s="707">
        <v>1.7732888499022437E-4</v>
      </c>
      <c r="E16" s="707">
        <v>1.4539153969495011E-4</v>
      </c>
      <c r="F16" s="707">
        <v>2.156847667340589E-4</v>
      </c>
      <c r="G16" s="707">
        <v>2.2390295782392933E-4</v>
      </c>
      <c r="H16" s="707">
        <v>1.7088558920153041E-4</v>
      </c>
      <c r="I16" s="707">
        <v>2.1887622212890534E-4</v>
      </c>
      <c r="J16" s="707">
        <v>3.2473921341491518E-4</v>
      </c>
      <c r="K16" s="707">
        <v>4.0815898435608844E-4</v>
      </c>
      <c r="L16" s="707">
        <v>4.3011249950075658E-4</v>
      </c>
      <c r="M16" s="707">
        <v>5.4093044971081916E-4</v>
      </c>
      <c r="N16" s="707">
        <v>5.096266995849863E-4</v>
      </c>
      <c r="O16" s="707">
        <v>5.3052315707247111E-4</v>
      </c>
      <c r="P16" s="707">
        <v>-4.8237746015523664E-3</v>
      </c>
      <c r="Q16" s="707">
        <v>-4.5481037960508619E-3</v>
      </c>
      <c r="R16" s="707">
        <v>-1.504734651369688E-4</v>
      </c>
      <c r="S16" s="707">
        <v>-3.9609530079973698E-3</v>
      </c>
      <c r="T16" s="707">
        <v>-2.744175999068621E-3</v>
      </c>
      <c r="U16" s="707">
        <v>-2.3023186084740743E-3</v>
      </c>
      <c r="V16" s="707">
        <v>2.2396607190533491E-3</v>
      </c>
      <c r="W16" s="707">
        <v>-1.0810219616764427E-2</v>
      </c>
      <c r="X16" s="707">
        <v>-7.6613708783711543E-3</v>
      </c>
      <c r="Y16" s="707">
        <v>-5.4213017130293473E-3</v>
      </c>
      <c r="Z16" s="707">
        <v>-5.0272320019413286E-3</v>
      </c>
      <c r="AA16" s="707">
        <v>-4.4459190444591234E-3</v>
      </c>
      <c r="AB16" s="707">
        <v>-1.0115905374905365E-2</v>
      </c>
    </row>
    <row r="17" spans="1:28" s="707" customFormat="1">
      <c r="A17" s="708">
        <v>43852</v>
      </c>
      <c r="B17" s="707">
        <v>1.6818881466518221E-4</v>
      </c>
      <c r="C17" s="707">
        <v>1.6870097206012069E-4</v>
      </c>
      <c r="D17" s="707">
        <v>2.5092595210485236E-4</v>
      </c>
      <c r="E17" s="707">
        <v>2.4166784681423081E-4</v>
      </c>
      <c r="F17" s="707">
        <v>3.1491276613326846E-4</v>
      </c>
      <c r="G17" s="707">
        <v>2.1809191792487859E-4</v>
      </c>
      <c r="H17" s="707">
        <v>1.7088558920153041E-4</v>
      </c>
      <c r="I17" s="707">
        <v>2.1924914951521046E-4</v>
      </c>
      <c r="J17" s="707">
        <v>3.2473921341491518E-4</v>
      </c>
      <c r="K17" s="707">
        <v>4.0815898435608844E-4</v>
      </c>
      <c r="L17" s="707">
        <v>4.3011249950075658E-4</v>
      </c>
      <c r="M17" s="707">
        <v>5.4093044971081916E-4</v>
      </c>
      <c r="N17" s="707">
        <v>5.096266995849863E-4</v>
      </c>
      <c r="O17" s="707">
        <v>5.3052315707247111E-4</v>
      </c>
      <c r="P17" s="707">
        <v>-1.0473742856675905E-4</v>
      </c>
      <c r="Q17" s="707">
        <v>8.5180186459776763E-4</v>
      </c>
      <c r="R17" s="707">
        <v>4.2613895953524938E-4</v>
      </c>
      <c r="S17" s="707">
        <v>3.4644915119628195E-3</v>
      </c>
      <c r="T17" s="707">
        <v>3.0942578740558169E-3</v>
      </c>
      <c r="U17" s="707">
        <v>1.4453900824329402E-3</v>
      </c>
      <c r="V17" s="707">
        <v>3.2642129521354146E-3</v>
      </c>
      <c r="W17" s="707">
        <v>8.1672448857519116E-3</v>
      </c>
      <c r="X17" s="707">
        <v>8.6917723445569806E-3</v>
      </c>
      <c r="Y17" s="707">
        <v>5.5390411905671399E-3</v>
      </c>
      <c r="Z17" s="707">
        <v>2.0211261897844501E-3</v>
      </c>
      <c r="AA17" s="707">
        <v>-6.9319469439445003E-3</v>
      </c>
      <c r="AB17" s="707">
        <v>5.7356654497036086E-3</v>
      </c>
    </row>
    <row r="18" spans="1:28" s="707" customFormat="1">
      <c r="A18" s="708">
        <v>43853</v>
      </c>
      <c r="B18" s="707">
        <v>1.6997065607760042E-4</v>
      </c>
      <c r="C18" s="707">
        <v>1.7186726116857898E-4</v>
      </c>
      <c r="D18" s="707">
        <v>2.6499613105657183E-4</v>
      </c>
      <c r="E18" s="707">
        <v>1.680688766279026E-4</v>
      </c>
      <c r="F18" s="707">
        <v>2.5015546922779741E-4</v>
      </c>
      <c r="G18" s="707">
        <v>2.2215840881911753E-4</v>
      </c>
      <c r="H18" s="707">
        <v>1.7088558920153041E-4</v>
      </c>
      <c r="I18" s="707">
        <v>2.2214621007199398E-4</v>
      </c>
      <c r="J18" s="707">
        <v>3.2473921341491518E-4</v>
      </c>
      <c r="K18" s="707">
        <v>4.0815898435608844E-4</v>
      </c>
      <c r="L18" s="707">
        <v>4.3011249950075658E-4</v>
      </c>
      <c r="M18" s="707">
        <v>5.4093044971081916E-4</v>
      </c>
      <c r="N18" s="707">
        <v>5.096266995849863E-4</v>
      </c>
      <c r="O18" s="707">
        <v>5.3052315707247111E-4</v>
      </c>
      <c r="P18" s="707">
        <v>4.3876310876056479E-4</v>
      </c>
      <c r="Q18" s="707">
        <v>4.117031281772876E-3</v>
      </c>
      <c r="R18" s="707">
        <v>3.3058001513763813E-4</v>
      </c>
      <c r="S18" s="707">
        <v>2.8161754296542885E-3</v>
      </c>
      <c r="T18" s="707">
        <v>1.2991403992168582E-3</v>
      </c>
      <c r="U18" s="707">
        <v>8.8671675921991877E-4</v>
      </c>
      <c r="V18" s="707">
        <v>-1.3194432079666196E-4</v>
      </c>
      <c r="W18" s="707">
        <v>6.7178866032500117E-3</v>
      </c>
      <c r="X18" s="707">
        <v>6.1178088630200467E-3</v>
      </c>
      <c r="Y18" s="707">
        <v>5.9575922531480696E-3</v>
      </c>
      <c r="Z18" s="707">
        <v>6.1041006643571816E-3</v>
      </c>
      <c r="AA18" s="707">
        <v>-1.6108463655279959E-3</v>
      </c>
      <c r="AB18" s="707">
        <v>-7.4299898542281584E-3</v>
      </c>
    </row>
    <row r="19" spans="1:28" s="707" customFormat="1">
      <c r="A19" s="708">
        <v>43854</v>
      </c>
      <c r="B19" s="707">
        <v>1.703037342668523E-4</v>
      </c>
      <c r="C19" s="707">
        <v>1.6794480230797326E-4</v>
      </c>
      <c r="D19" s="707">
        <v>1.9604518576610275E-4</v>
      </c>
      <c r="E19" s="707">
        <v>2.4687061458905646E-4</v>
      </c>
      <c r="F19" s="707">
        <v>1.9177482688492731E-4</v>
      </c>
      <c r="G19" s="707">
        <v>2.2210906542263764E-4</v>
      </c>
      <c r="H19" s="707">
        <v>1.7088558920153041E-4</v>
      </c>
      <c r="I19" s="707">
        <v>2.1999368201708336E-4</v>
      </c>
      <c r="J19" s="707">
        <v>3.2473921341491518E-4</v>
      </c>
      <c r="K19" s="707">
        <v>4.0815898435608844E-4</v>
      </c>
      <c r="L19" s="707">
        <v>4.3011249950075658E-4</v>
      </c>
      <c r="M19" s="707">
        <v>5.4093044971081916E-4</v>
      </c>
      <c r="N19" s="707">
        <v>5.096266995849863E-4</v>
      </c>
      <c r="O19" s="707">
        <v>5.3052315707247111E-4</v>
      </c>
      <c r="P19" s="707">
        <v>-1.6787383293579428E-3</v>
      </c>
      <c r="Q19" s="707">
        <v>-5.4456927810445643E-3</v>
      </c>
      <c r="R19" s="707">
        <v>-4.7563554401197639E-4</v>
      </c>
      <c r="S19" s="707">
        <v>-4.2342664305139444E-5</v>
      </c>
      <c r="T19" s="707">
        <v>-9.0598966666477487E-4</v>
      </c>
      <c r="U19" s="707">
        <v>-4.5330600531456877E-4</v>
      </c>
      <c r="V19" s="707">
        <v>1.6152458803242453E-4</v>
      </c>
      <c r="W19" s="707">
        <v>-6.7418738433634327E-3</v>
      </c>
      <c r="X19" s="707">
        <v>-4.4474283824326166E-3</v>
      </c>
      <c r="Y19" s="707">
        <v>-8.2569856996118629E-3</v>
      </c>
      <c r="Z19" s="707">
        <v>-6.8818045009507722E-3</v>
      </c>
      <c r="AA19" s="707">
        <v>-6.2521008403362277E-3</v>
      </c>
      <c r="AB19" s="707">
        <v>1.3794071349053638E-3</v>
      </c>
    </row>
    <row r="20" spans="1:28" s="707" customFormat="1">
      <c r="A20" s="708">
        <v>43857</v>
      </c>
      <c r="B20" s="707">
        <v>1.7081758834880389E-4</v>
      </c>
      <c r="C20" s="707">
        <v>1.8064133662609727E-4</v>
      </c>
      <c r="D20" s="707">
        <v>2.2308276841598307E-4</v>
      </c>
      <c r="E20" s="707">
        <v>3.1455517413880862E-4</v>
      </c>
      <c r="F20" s="707">
        <v>1.4891061084210122E-4</v>
      </c>
      <c r="G20" s="707">
        <v>2.2205974394040595E-4</v>
      </c>
      <c r="H20" s="707">
        <v>1.7088558920153041E-4</v>
      </c>
      <c r="I20" s="707">
        <v>2.2120693193539154E-4</v>
      </c>
      <c r="J20" s="707">
        <v>3.2473921341491518E-4</v>
      </c>
      <c r="K20" s="707">
        <v>4.0815898435608844E-4</v>
      </c>
      <c r="L20" s="707">
        <v>4.3011249950075658E-4</v>
      </c>
      <c r="M20" s="707">
        <v>5.4093044971081916E-4</v>
      </c>
      <c r="N20" s="707">
        <v>5.096266995849863E-4</v>
      </c>
      <c r="O20" s="707">
        <v>5.3052315707247111E-4</v>
      </c>
      <c r="P20" s="707">
        <v>-2.3140368087568586E-3</v>
      </c>
      <c r="Q20" s="707">
        <v>-2.1729949830786577E-3</v>
      </c>
      <c r="R20" s="707">
        <v>-1.3876779051569255E-3</v>
      </c>
      <c r="S20" s="707">
        <v>-4.4894116785358928E-3</v>
      </c>
      <c r="T20" s="707">
        <v>-7.324488614620206E-3</v>
      </c>
      <c r="U20" s="707">
        <v>-1.4872292159012757E-3</v>
      </c>
      <c r="V20" s="707">
        <v>1.4047351337165281E-4</v>
      </c>
      <c r="W20" s="707">
        <v>-2.3030097215323241E-2</v>
      </c>
      <c r="X20" s="707">
        <v>-1.3221414588600933E-2</v>
      </c>
      <c r="Y20" s="707">
        <v>-2.0440606177756449E-2</v>
      </c>
      <c r="Z20" s="707">
        <v>-1.3023958194960494E-2</v>
      </c>
      <c r="AA20" s="707">
        <v>-1.1906372615342886E-2</v>
      </c>
      <c r="AB20" s="707">
        <v>-8.8684853606277869E-3</v>
      </c>
    </row>
    <row r="21" spans="1:28" s="707" customFormat="1">
      <c r="A21" s="708">
        <v>43858</v>
      </c>
      <c r="B21" s="707">
        <v>1.7060749475295012E-4</v>
      </c>
      <c r="C21" s="707">
        <v>1.7482124976231361E-4</v>
      </c>
      <c r="D21" s="707">
        <v>7.2971223444850963E-5</v>
      </c>
      <c r="E21" s="707">
        <v>2.4393884537499133E-4</v>
      </c>
      <c r="F21" s="707">
        <v>2.6353584671134911E-4</v>
      </c>
      <c r="G21" s="707">
        <v>2.2201044435798956E-4</v>
      </c>
      <c r="H21" s="707">
        <v>1.7088558920153041E-4</v>
      </c>
      <c r="I21" s="707">
        <v>2.2115801025046622E-4</v>
      </c>
      <c r="J21" s="707">
        <v>3.2473921341491518E-4</v>
      </c>
      <c r="K21" s="707">
        <v>4.0815898435608844E-4</v>
      </c>
      <c r="L21" s="707">
        <v>4.3011249950075658E-4</v>
      </c>
      <c r="M21" s="707">
        <v>5.4093044971081916E-4</v>
      </c>
      <c r="N21" s="707">
        <v>5.096266995849863E-4</v>
      </c>
      <c r="O21" s="707">
        <v>5.3052315707247111E-4</v>
      </c>
      <c r="P21" s="707">
        <v>2.658389949206974E-3</v>
      </c>
      <c r="Q21" s="707">
        <v>2.5753619718456022E-3</v>
      </c>
      <c r="R21" s="707">
        <v>2.1146768284467932E-3</v>
      </c>
      <c r="S21" s="707">
        <v>2.6792385372185201E-3</v>
      </c>
      <c r="T21" s="707">
        <v>3.2463179983268642E-3</v>
      </c>
      <c r="U21" s="707">
        <v>1.00889310794261E-3</v>
      </c>
      <c r="V21" s="707">
        <v>3.4856356676615796E-3</v>
      </c>
      <c r="W21" s="707">
        <v>1.221189743697244E-2</v>
      </c>
      <c r="X21" s="707">
        <v>1.0524162725144448E-2</v>
      </c>
      <c r="Y21" s="707">
        <v>9.3875900354551955E-3</v>
      </c>
      <c r="Z21" s="707">
        <v>1.2002191093787085E-2</v>
      </c>
      <c r="AA21" s="707">
        <v>6.4357113514994513E-3</v>
      </c>
      <c r="AB21" s="707">
        <v>4.1951754758717819E-4</v>
      </c>
    </row>
    <row r="22" spans="1:28" s="707" customFormat="1">
      <c r="A22" s="708">
        <v>43859</v>
      </c>
      <c r="B22" s="707">
        <v>1.7084972640524221E-4</v>
      </c>
      <c r="C22" s="707">
        <v>1.7314454741357288E-4</v>
      </c>
      <c r="D22" s="707">
        <v>2.3125482516417328E-4</v>
      </c>
      <c r="E22" s="707">
        <v>3.6201059011786718E-4</v>
      </c>
      <c r="F22" s="707">
        <v>2.5553574622261266E-4</v>
      </c>
      <c r="G22" s="707">
        <v>2.2196116666073351E-4</v>
      </c>
      <c r="H22" s="707">
        <v>1.7088558920153041E-4</v>
      </c>
      <c r="I22" s="707">
        <v>2.2110911019979085E-4</v>
      </c>
      <c r="J22" s="707">
        <v>3.2473921341491518E-4</v>
      </c>
      <c r="K22" s="707">
        <v>4.0815898435608844E-4</v>
      </c>
      <c r="L22" s="707">
        <v>4.3011249950075658E-4</v>
      </c>
      <c r="M22" s="707">
        <v>5.4093044971081916E-4</v>
      </c>
      <c r="N22" s="707">
        <v>5.096266995849863E-4</v>
      </c>
      <c r="O22" s="707">
        <v>5.3052315707247111E-4</v>
      </c>
      <c r="P22" s="707">
        <v>9.3324343034906221E-4</v>
      </c>
      <c r="Q22" s="707">
        <v>5.7368923919727255E-3</v>
      </c>
      <c r="R22" s="707">
        <v>6.6548903432162021E-5</v>
      </c>
      <c r="S22" s="707">
        <v>-2.6083648664307901E-3</v>
      </c>
      <c r="T22" s="707">
        <v>-3.7682769396785165E-4</v>
      </c>
      <c r="U22" s="707">
        <v>-9.2454722202450768E-4</v>
      </c>
      <c r="V22" s="707">
        <v>-1.5183522276032146E-3</v>
      </c>
      <c r="W22" s="707">
        <v>-6.5757776079807921E-3</v>
      </c>
      <c r="X22" s="707">
        <v>-4.6066949253961154E-3</v>
      </c>
      <c r="Y22" s="707">
        <v>-2.3645020622883317E-3</v>
      </c>
      <c r="Z22" s="707">
        <v>-1.4275168603519184E-3</v>
      </c>
      <c r="AA22" s="707">
        <v>1.3605442176870763E-2</v>
      </c>
      <c r="AB22" s="707">
        <v>-5.3865516417404002E-3</v>
      </c>
    </row>
    <row r="23" spans="1:28" s="707" customFormat="1">
      <c r="A23" s="708">
        <v>43860</v>
      </c>
      <c r="B23" s="707">
        <v>1.7036839633699508E-4</v>
      </c>
      <c r="C23" s="707">
        <v>1.4119485962926781E-4</v>
      </c>
      <c r="D23" s="707">
        <v>1.6884170472475368E-4</v>
      </c>
      <c r="E23" s="707">
        <v>9.219489910794465E-5</v>
      </c>
      <c r="F23" s="707">
        <v>2.3558776026488815E-4</v>
      </c>
      <c r="G23" s="707">
        <v>2.2191191083420492E-4</v>
      </c>
      <c r="H23" s="707">
        <v>1.7088558920153041E-4</v>
      </c>
      <c r="I23" s="707">
        <v>2.2106023176848844E-4</v>
      </c>
      <c r="J23" s="707">
        <v>3.2473921341491518E-4</v>
      </c>
      <c r="K23" s="707">
        <v>4.0815898435608844E-4</v>
      </c>
      <c r="L23" s="707">
        <v>4.3011249950075658E-4</v>
      </c>
      <c r="M23" s="707">
        <v>5.4093044971081916E-4</v>
      </c>
      <c r="N23" s="707">
        <v>5.096266995849863E-4</v>
      </c>
      <c r="O23" s="707">
        <v>5.3052315707247111E-4</v>
      </c>
      <c r="P23" s="707">
        <v>1.5828810288269768E-3</v>
      </c>
      <c r="Q23" s="707">
        <v>-4.5744098511172337E-3</v>
      </c>
      <c r="R23" s="707">
        <v>7.8162416807847634E-4</v>
      </c>
      <c r="S23" s="707">
        <v>-1.3368240800764042E-3</v>
      </c>
      <c r="T23" s="707">
        <v>-2.078211129329266E-3</v>
      </c>
      <c r="U23" s="707">
        <v>-3.5399125804691511E-4</v>
      </c>
      <c r="V23" s="707">
        <v>1.0395112752183966E-3</v>
      </c>
      <c r="W23" s="707">
        <v>8.6874527667415427E-4</v>
      </c>
      <c r="X23" s="707">
        <v>-1.5199124862887992E-3</v>
      </c>
      <c r="Y23" s="707">
        <v>-2.4591396771281859E-3</v>
      </c>
      <c r="Z23" s="707">
        <v>-1.1113938187854444E-3</v>
      </c>
      <c r="AA23" s="707">
        <v>5.9731543624159666E-3</v>
      </c>
      <c r="AB23" s="707">
        <v>-1.1842500046795434E-2</v>
      </c>
    </row>
    <row r="24" spans="1:28" s="707" customFormat="1">
      <c r="A24" s="708">
        <v>43861</v>
      </c>
      <c r="B24" s="707">
        <v>1.6844068857979622E-4</v>
      </c>
      <c r="C24" s="707">
        <v>1.7094583111587625E-4</v>
      </c>
      <c r="D24" s="707">
        <v>2.0881075510659208E-4</v>
      </c>
      <c r="E24" s="707">
        <v>2.5634329091417385E-4</v>
      </c>
      <c r="F24" s="707">
        <v>3.2434376299406154E-4</v>
      </c>
      <c r="G24" s="707">
        <v>2.2186267686352679E-4</v>
      </c>
      <c r="H24" s="707">
        <v>1.7088558920153041E-4</v>
      </c>
      <c r="I24" s="707">
        <v>2.2269206980940481E-4</v>
      </c>
      <c r="J24" s="707">
        <v>3.2473921341491518E-4</v>
      </c>
      <c r="K24" s="707">
        <v>4.0815898435608844E-4</v>
      </c>
      <c r="L24" s="707">
        <v>4.3011249950075658E-4</v>
      </c>
      <c r="M24" s="707">
        <v>5.4093044971081916E-4</v>
      </c>
      <c r="N24" s="707">
        <v>5.096266995849863E-4</v>
      </c>
      <c r="O24" s="707">
        <v>5.3052315707247111E-4</v>
      </c>
      <c r="P24" s="707">
        <v>2.8644606835628306E-3</v>
      </c>
      <c r="Q24" s="707">
        <v>4.1173749573455432E-3</v>
      </c>
      <c r="R24" s="707">
        <v>-2.1630658440539019E-3</v>
      </c>
      <c r="S24" s="707">
        <v>-2.3994901083519427E-3</v>
      </c>
      <c r="T24" s="707">
        <v>-1.3823909352784769E-3</v>
      </c>
      <c r="U24" s="707">
        <v>7.6203425396936808E-5</v>
      </c>
      <c r="V24" s="707">
        <v>2.9208717117723548E-3</v>
      </c>
      <c r="W24" s="707">
        <v>-1.0708919049927278E-2</v>
      </c>
      <c r="X24" s="707">
        <v>-6.079985253434339E-3</v>
      </c>
      <c r="Y24" s="707">
        <v>-2.8872039043239539E-3</v>
      </c>
      <c r="Z24" s="707">
        <v>-4.3119223702983156E-3</v>
      </c>
      <c r="AA24" s="707">
        <v>-1.1942090866635446E-2</v>
      </c>
      <c r="AB24" s="707">
        <v>-3.3372778431618455E-3</v>
      </c>
    </row>
    <row r="25" spans="1:28" s="707" customFormat="1">
      <c r="A25" s="708">
        <v>43864</v>
      </c>
      <c r="B25" s="707">
        <v>1.7040108709553969E-4</v>
      </c>
      <c r="C25" s="707">
        <v>1.7126562655489508E-4</v>
      </c>
      <c r="D25" s="707">
        <v>1.8583217825307585E-4</v>
      </c>
      <c r="E25" s="707">
        <v>1.6661798477057843E-4</v>
      </c>
      <c r="F25" s="707">
        <v>3.0859853290010619E-4</v>
      </c>
      <c r="G25" s="707">
        <v>2.2181346473448826E-4</v>
      </c>
      <c r="H25" s="707">
        <v>1.7088558920153041E-4</v>
      </c>
      <c r="I25" s="707">
        <v>2.2264248909276141E-4</v>
      </c>
      <c r="J25" s="707">
        <v>3.6815195617090346E-4</v>
      </c>
      <c r="K25" s="707">
        <v>4.5157534741746552E-4</v>
      </c>
      <c r="L25" s="707">
        <v>4.7352981531512128E-4</v>
      </c>
      <c r="M25" s="707">
        <v>5.4093044971081916E-4</v>
      </c>
      <c r="N25" s="707">
        <v>5.096266995849863E-4</v>
      </c>
      <c r="O25" s="707">
        <v>5.3052315707247111E-4</v>
      </c>
      <c r="P25" s="707">
        <v>-3.1913590756887933E-3</v>
      </c>
      <c r="Q25" s="707">
        <v>1.6595921811630721E-3</v>
      </c>
      <c r="R25" s="707">
        <v>1.1388884536305266E-3</v>
      </c>
      <c r="S25" s="707">
        <v>1.5669144675027891E-3</v>
      </c>
      <c r="T25" s="707">
        <v>4.3843580850830843E-3</v>
      </c>
      <c r="U25" s="707">
        <v>4.6468200678773108E-4</v>
      </c>
      <c r="V25" s="707">
        <v>7.9841293894111764E-4</v>
      </c>
      <c r="W25" s="707">
        <v>5.3447327106221458E-3</v>
      </c>
      <c r="X25" s="707">
        <v>6.9480069816589829E-3</v>
      </c>
      <c r="Y25" s="707">
        <v>4.4634911607908112E-3</v>
      </c>
      <c r="Z25" s="707">
        <v>1.4846720913983535E-3</v>
      </c>
      <c r="AA25" s="707">
        <v>-8.7778528021609237E-4</v>
      </c>
      <c r="AB25" s="707">
        <v>-1.0369749688570851E-2</v>
      </c>
    </row>
    <row r="26" spans="1:28" s="707" customFormat="1">
      <c r="A26" s="708">
        <v>43865</v>
      </c>
      <c r="B26" s="707">
        <v>1.6946822497887482E-4</v>
      </c>
      <c r="C26" s="707">
        <v>2.0418744786598886E-4</v>
      </c>
      <c r="D26" s="707">
        <v>1.8462171657041004E-4</v>
      </c>
      <c r="E26" s="707">
        <v>2.7982560639361331E-4</v>
      </c>
      <c r="F26" s="707">
        <v>2.1123015750990071E-4</v>
      </c>
      <c r="G26" s="707">
        <v>2.2176427443243441E-4</v>
      </c>
      <c r="H26" s="707">
        <v>1.7088558920153041E-4</v>
      </c>
      <c r="I26" s="707">
        <v>2.2259293044846196E-4</v>
      </c>
      <c r="J26" s="707">
        <v>3.6815195617090346E-4</v>
      </c>
      <c r="K26" s="707">
        <v>4.5157534741746552E-4</v>
      </c>
      <c r="L26" s="707">
        <v>4.7352981531512128E-4</v>
      </c>
      <c r="M26" s="707">
        <v>5.4093044971081916E-4</v>
      </c>
      <c r="N26" s="707">
        <v>5.096266995849863E-4</v>
      </c>
      <c r="O26" s="707">
        <v>5.3052315707247111E-4</v>
      </c>
      <c r="P26" s="707">
        <v>-3.5581728599571871E-3</v>
      </c>
      <c r="Q26" s="707">
        <v>2.5853244746609771E-3</v>
      </c>
      <c r="R26" s="707">
        <v>1.1805923409597963E-3</v>
      </c>
      <c r="S26" s="707">
        <v>4.4457018080032995E-3</v>
      </c>
      <c r="T26" s="707">
        <v>2.1175227030103549E-3</v>
      </c>
      <c r="U26" s="707">
        <v>6.0665329949061153E-4</v>
      </c>
      <c r="V26" s="707">
        <v>1.5154887794621708E-4</v>
      </c>
      <c r="W26" s="707">
        <v>5.663914604655762E-3</v>
      </c>
      <c r="X26" s="707">
        <v>2.2818265603870014E-3</v>
      </c>
      <c r="Y26" s="707">
        <v>4.2975278400156913E-3</v>
      </c>
      <c r="Z26" s="707">
        <v>3.4838108759571718E-3</v>
      </c>
      <c r="AA26" s="707">
        <v>1.7773873082381542E-2</v>
      </c>
      <c r="AB26" s="707">
        <v>2.2254928823365105E-2</v>
      </c>
    </row>
    <row r="27" spans="1:28" s="707" customFormat="1">
      <c r="A27" s="708">
        <v>43866</v>
      </c>
      <c r="B27" s="707">
        <v>1.6817436202187785E-4</v>
      </c>
      <c r="C27" s="707">
        <v>1.6691507890076451E-4</v>
      </c>
      <c r="D27" s="707">
        <v>1.9105408358988107E-4</v>
      </c>
      <c r="E27" s="707">
        <v>1.7758042953386344E-4</v>
      </c>
      <c r="F27" s="707">
        <v>1.1408371012877616E-4</v>
      </c>
      <c r="G27" s="707">
        <v>2.2089393888391484E-4</v>
      </c>
      <c r="H27" s="707">
        <v>1.7088558920153041E-4</v>
      </c>
      <c r="I27" s="707">
        <v>2.225433938622956E-4</v>
      </c>
      <c r="J27" s="707">
        <v>3.6815195617090346E-4</v>
      </c>
      <c r="K27" s="707">
        <v>4.5157534741746552E-4</v>
      </c>
      <c r="L27" s="707">
        <v>4.7352981531512128E-4</v>
      </c>
      <c r="M27" s="707">
        <v>5.4093044971081916E-4</v>
      </c>
      <c r="N27" s="707">
        <v>5.096266995849863E-4</v>
      </c>
      <c r="O27" s="707">
        <v>5.3052315707247111E-4</v>
      </c>
      <c r="P27" s="707">
        <v>3.6044268657211553E-3</v>
      </c>
      <c r="Q27" s="707">
        <v>1.3192333217934671E-2</v>
      </c>
      <c r="R27" s="707">
        <v>1.2678713335425584E-3</v>
      </c>
      <c r="S27" s="707">
        <v>3.0942687784922818E-3</v>
      </c>
      <c r="T27" s="707">
        <v>2.1111224201604273E-3</v>
      </c>
      <c r="U27" s="707">
        <v>1.9838626922810132E-3</v>
      </c>
      <c r="V27" s="707">
        <v>9.0427086570987747E-4</v>
      </c>
      <c r="W27" s="707">
        <v>2.8567793992040347E-3</v>
      </c>
      <c r="X27" s="707">
        <v>3.2624928542661635E-3</v>
      </c>
      <c r="Y27" s="707">
        <v>5.1244212476886375E-3</v>
      </c>
      <c r="Z27" s="707">
        <v>8.1128737014333208E-3</v>
      </c>
      <c r="AA27" s="707">
        <v>5.9760956175298752E-3</v>
      </c>
      <c r="AB27" s="707">
        <v>7.9096716049902316E-3</v>
      </c>
    </row>
    <row r="28" spans="1:28" s="707" customFormat="1">
      <c r="A28" s="708">
        <v>43867</v>
      </c>
      <c r="B28" s="707">
        <v>1.780848639882926E-4</v>
      </c>
      <c r="C28" s="707">
        <v>1.7560781532499625E-4</v>
      </c>
      <c r="D28" s="707">
        <v>1.8572787105308741E-4</v>
      </c>
      <c r="E28" s="707">
        <v>1.7289777325824041E-4</v>
      </c>
      <c r="F28" s="707">
        <v>2.5884168875567326E-4</v>
      </c>
      <c r="G28" s="707">
        <v>2.241290983606703E-4</v>
      </c>
      <c r="H28" s="707">
        <v>1.6137008906524919E-4</v>
      </c>
      <c r="I28" s="707">
        <v>2.2249387931938536E-4</v>
      </c>
      <c r="J28" s="707">
        <v>3.6815195617090346E-4</v>
      </c>
      <c r="K28" s="707">
        <v>4.5157534741746552E-4</v>
      </c>
      <c r="L28" s="707">
        <v>4.7352981531512128E-4</v>
      </c>
      <c r="M28" s="707">
        <v>5.4093044971081916E-4</v>
      </c>
      <c r="N28" s="707">
        <v>5.096266995849863E-4</v>
      </c>
      <c r="O28" s="707">
        <v>5.3052315707247111E-4</v>
      </c>
      <c r="P28" s="707">
        <v>2.734213911669281E-3</v>
      </c>
      <c r="Q28" s="707">
        <v>2.6748453023672791E-3</v>
      </c>
      <c r="R28" s="707">
        <v>2.5249769579072101E-4</v>
      </c>
      <c r="S28" s="707">
        <v>6.5108335304309151E-4</v>
      </c>
      <c r="T28" s="707">
        <v>-2.3950407618160696E-3</v>
      </c>
      <c r="U28" s="707">
        <v>-1.1324463734319057E-4</v>
      </c>
      <c r="V28" s="707">
        <v>1.1491300873911481E-3</v>
      </c>
      <c r="W28" s="707">
        <v>-5.0574730475237972E-3</v>
      </c>
      <c r="X28" s="707">
        <v>-9.3280240652680035E-3</v>
      </c>
      <c r="Y28" s="707">
        <v>-7.2907236032891953E-3</v>
      </c>
      <c r="Z28" s="707">
        <v>-3.8333344536546354E-3</v>
      </c>
      <c r="AA28" s="707">
        <v>1.3201320132013139E-2</v>
      </c>
      <c r="AB28" s="707">
        <v>7.7182088290339568E-3</v>
      </c>
    </row>
    <row r="29" spans="1:28" s="707" customFormat="1">
      <c r="A29" s="708">
        <v>43868</v>
      </c>
      <c r="B29" s="707">
        <v>1.6612874318133741E-4</v>
      </c>
      <c r="C29" s="707">
        <v>1.6013178836238318E-4</v>
      </c>
      <c r="D29" s="707">
        <v>1.6630135215334185E-4</v>
      </c>
      <c r="E29" s="707">
        <v>1.8512361660993903E-4</v>
      </c>
      <c r="F29" s="707">
        <v>1.5939063423053845E-4</v>
      </c>
      <c r="G29" s="707">
        <v>2.1258765136611402E-4</v>
      </c>
      <c r="H29" s="707">
        <v>1.6137008906524919E-4</v>
      </c>
      <c r="I29" s="707">
        <v>2.1195172704979726E-4</v>
      </c>
      <c r="J29" s="707">
        <v>3.6815195617090346E-4</v>
      </c>
      <c r="K29" s="707">
        <v>4.5157534741746552E-4</v>
      </c>
      <c r="L29" s="707">
        <v>4.7352981531512128E-4</v>
      </c>
      <c r="M29" s="707">
        <v>5.4093044971081916E-4</v>
      </c>
      <c r="N29" s="707">
        <v>5.096266995849863E-4</v>
      </c>
      <c r="O29" s="707">
        <v>5.3052315707247111E-4</v>
      </c>
      <c r="P29" s="707">
        <v>3.4769306984607784E-3</v>
      </c>
      <c r="Q29" s="707">
        <v>-1.0022890184363531E-3</v>
      </c>
      <c r="R29" s="707">
        <v>8.9551953224531466E-4</v>
      </c>
      <c r="S29" s="707">
        <v>-3.8606190898272663E-3</v>
      </c>
      <c r="T29" s="707">
        <v>-1.4743793004736716E-3</v>
      </c>
      <c r="U29" s="707">
        <v>-1.092477268708314E-3</v>
      </c>
      <c r="V29" s="707">
        <v>-1.0865686822089105E-3</v>
      </c>
      <c r="W29" s="707">
        <v>-8.6273982116503046E-3</v>
      </c>
      <c r="X29" s="707">
        <v>-5.0661476887727819E-3</v>
      </c>
      <c r="Y29" s="707">
        <v>-1.0509338982150673E-2</v>
      </c>
      <c r="Z29" s="707">
        <v>-7.9930380725071748E-3</v>
      </c>
      <c r="AA29" s="707">
        <v>2.6058631921823672E-3</v>
      </c>
      <c r="AB29" s="707">
        <v>-3.0551974677041072E-3</v>
      </c>
    </row>
    <row r="30" spans="1:28" s="707" customFormat="1">
      <c r="A30" s="708">
        <v>43871</v>
      </c>
      <c r="B30" s="707">
        <v>1.5327550291655001E-4</v>
      </c>
      <c r="C30" s="707">
        <v>1.4521139640955028E-4</v>
      </c>
      <c r="D30" s="707">
        <v>1.9623821909697803E-4</v>
      </c>
      <c r="E30" s="707">
        <v>2.3804876552402376E-4</v>
      </c>
      <c r="F30" s="707">
        <v>3.2335224415747099E-4</v>
      </c>
      <c r="G30" s="707">
        <v>2.1254246746216232E-4</v>
      </c>
      <c r="H30" s="707">
        <v>1.6137008906524919E-4</v>
      </c>
      <c r="I30" s="707">
        <v>2.1148719558339302E-4</v>
      </c>
      <c r="J30" s="707">
        <v>3.6815195617090346E-4</v>
      </c>
      <c r="K30" s="707">
        <v>4.5157534741746552E-4</v>
      </c>
      <c r="L30" s="707">
        <v>4.7352981531512128E-4</v>
      </c>
      <c r="M30" s="707">
        <v>5.4093044971081916E-4</v>
      </c>
      <c r="N30" s="707">
        <v>5.096266995849863E-4</v>
      </c>
      <c r="O30" s="707">
        <v>5.3052315707247111E-4</v>
      </c>
      <c r="P30" s="707">
        <v>2.4356594305530166E-4</v>
      </c>
      <c r="Q30" s="707">
        <v>-4.2909582466118534E-3</v>
      </c>
      <c r="R30" s="707">
        <v>2.154836488577061E-5</v>
      </c>
      <c r="S30" s="707">
        <v>-3.7683290428359717E-3</v>
      </c>
      <c r="T30" s="707">
        <v>-2.5965860459400414E-3</v>
      </c>
      <c r="U30" s="707">
        <v>-2.3781029666206654E-3</v>
      </c>
      <c r="V30" s="707">
        <v>-1.3597212197812292E-3</v>
      </c>
      <c r="W30" s="707">
        <v>-7.3832977499399986E-3</v>
      </c>
      <c r="X30" s="707">
        <v>-8.2825113014861618E-3</v>
      </c>
      <c r="Y30" s="707">
        <v>-1.5082837418706641E-2</v>
      </c>
      <c r="Z30" s="707">
        <v>-1.9861520655611864E-2</v>
      </c>
      <c r="AA30" s="707">
        <v>1.1046133853151341E-2</v>
      </c>
      <c r="AB30" s="707">
        <v>-3.4704844006531177E-3</v>
      </c>
    </row>
    <row r="31" spans="1:28" s="707" customFormat="1">
      <c r="A31" s="708">
        <v>43872</v>
      </c>
      <c r="B31" s="707">
        <v>1.5749647077845097E-4</v>
      </c>
      <c r="C31" s="707">
        <v>3.2146081677053573E-4</v>
      </c>
      <c r="D31" s="707">
        <v>3.9357428303388176E-4</v>
      </c>
      <c r="E31" s="707">
        <v>3.6924797455784031E-4</v>
      </c>
      <c r="F31" s="707">
        <v>3.0698345938184879E-4</v>
      </c>
      <c r="G31" s="707">
        <v>2.1167684985479163E-4</v>
      </c>
      <c r="H31" s="707">
        <v>1.6137008906524919E-4</v>
      </c>
      <c r="I31" s="707">
        <v>2.13540121839495E-4</v>
      </c>
      <c r="J31" s="707">
        <v>3.6815195617090346E-4</v>
      </c>
      <c r="K31" s="707">
        <v>4.5157534741746552E-4</v>
      </c>
      <c r="L31" s="707">
        <v>4.7352981531512128E-4</v>
      </c>
      <c r="M31" s="707">
        <v>5.4093044971081916E-4</v>
      </c>
      <c r="N31" s="707">
        <v>5.096266995849863E-4</v>
      </c>
      <c r="O31" s="707">
        <v>5.3052315707247111E-4</v>
      </c>
      <c r="P31" s="707">
        <v>-5.8506430017435385E-4</v>
      </c>
      <c r="Q31" s="707">
        <v>1.5362179863069869E-3</v>
      </c>
      <c r="R31" s="707">
        <v>-2.5237035290603949E-4</v>
      </c>
      <c r="S31" s="707">
        <v>5.4238517061635516E-3</v>
      </c>
      <c r="T31" s="707">
        <v>4.4529032606233088E-3</v>
      </c>
      <c r="U31" s="707">
        <v>3.5329942609467757E-3</v>
      </c>
      <c r="V31" s="707">
        <v>2.9406529997568764E-3</v>
      </c>
      <c r="W31" s="707">
        <v>1.7413207568959144E-2</v>
      </c>
      <c r="X31" s="707">
        <v>2.1713170062383602E-2</v>
      </c>
      <c r="Y31" s="707">
        <v>1.3151209586505841E-2</v>
      </c>
      <c r="Z31" s="707">
        <v>1.5805411853172968E-2</v>
      </c>
      <c r="AA31" s="707">
        <v>3.5347043701801084E-3</v>
      </c>
      <c r="AB31" s="707">
        <v>1.2437765081348084E-2</v>
      </c>
    </row>
    <row r="32" spans="1:28" s="707" customFormat="1">
      <c r="A32" s="708">
        <v>43873</v>
      </c>
      <c r="B32" s="707">
        <v>1.5413081417192664E-4</v>
      </c>
      <c r="C32" s="707">
        <v>1.5853770082774332E-4</v>
      </c>
      <c r="D32" s="707">
        <v>1.9729691482806011E-4</v>
      </c>
      <c r="E32" s="707">
        <v>6.4800264410469488E-4</v>
      </c>
      <c r="F32" s="707">
        <v>2.9468224526163489E-4</v>
      </c>
      <c r="G32" s="707">
        <v>2.1327261079306936E-4</v>
      </c>
      <c r="H32" s="707">
        <v>1.6137008906524919E-4</v>
      </c>
      <c r="I32" s="707">
        <v>2.1559172798890636E-4</v>
      </c>
      <c r="J32" s="707">
        <v>3.6815195617090346E-4</v>
      </c>
      <c r="K32" s="707">
        <v>4.5157534741746552E-4</v>
      </c>
      <c r="L32" s="707">
        <v>4.7352981531512128E-4</v>
      </c>
      <c r="M32" s="707">
        <v>5.4093044971081916E-4</v>
      </c>
      <c r="N32" s="707">
        <v>5.096266995849863E-4</v>
      </c>
      <c r="O32" s="707">
        <v>5.3052315707247111E-4</v>
      </c>
      <c r="P32" s="707">
        <v>1.3188699523725145E-3</v>
      </c>
      <c r="Q32" s="707">
        <v>4.1850323382552901E-5</v>
      </c>
      <c r="R32" s="707">
        <v>8.3630313757931951E-4</v>
      </c>
      <c r="S32" s="707">
        <v>2.8566438729029642E-3</v>
      </c>
      <c r="T32" s="707">
        <v>2.6039367356220922E-3</v>
      </c>
      <c r="U32" s="707">
        <v>2.2768121359171278E-3</v>
      </c>
      <c r="V32" s="707">
        <v>7.3839326861779853E-6</v>
      </c>
      <c r="W32" s="707">
        <v>7.9088606629418735E-3</v>
      </c>
      <c r="X32" s="707">
        <v>7.9560404453933309E-3</v>
      </c>
      <c r="Y32" s="707">
        <v>6.7938466790327112E-3</v>
      </c>
      <c r="Z32" s="707">
        <v>4.9522099969583344E-3</v>
      </c>
      <c r="AA32" s="707">
        <v>8.6455331412103043E-3</v>
      </c>
      <c r="AB32" s="707">
        <v>1.0125292064574021E-2</v>
      </c>
    </row>
    <row r="33" spans="1:28" s="707" customFormat="1">
      <c r="A33" s="708">
        <v>43874</v>
      </c>
      <c r="B33" s="707">
        <v>1.5807935836575915E-4</v>
      </c>
      <c r="C33" s="707">
        <v>1.6354076458924283E-4</v>
      </c>
      <c r="D33" s="707">
        <v>1.6731705054673363E-4</v>
      </c>
      <c r="E33" s="707">
        <v>2.0068440829690282E-4</v>
      </c>
      <c r="F33" s="707">
        <v>2.2307428428169906E-4</v>
      </c>
      <c r="G33" s="707">
        <v>2.124070309188486E-4</v>
      </c>
      <c r="H33" s="707">
        <v>1.6137008906524919E-4</v>
      </c>
      <c r="I33" s="707">
        <v>2.1260981695414571E-4</v>
      </c>
      <c r="J33" s="707">
        <v>3.6815195617090346E-4</v>
      </c>
      <c r="K33" s="707">
        <v>4.5157534741746552E-4</v>
      </c>
      <c r="L33" s="707">
        <v>4.7352981531512128E-4</v>
      </c>
      <c r="M33" s="707">
        <v>5.4093044971081916E-4</v>
      </c>
      <c r="N33" s="707">
        <v>5.096266995849863E-4</v>
      </c>
      <c r="O33" s="707">
        <v>5.3052315707247111E-4</v>
      </c>
      <c r="P33" s="707">
        <v>1.7595598736781515E-3</v>
      </c>
      <c r="Q33" s="707">
        <v>8.2919871806241829E-4</v>
      </c>
      <c r="R33" s="707">
        <v>-5.1274196032502495E-4</v>
      </c>
      <c r="S33" s="707">
        <v>5.9340491006465435E-4</v>
      </c>
      <c r="T33" s="707">
        <v>6.8453835484350023E-4</v>
      </c>
      <c r="U33" s="707">
        <v>-6.2024001972837972E-4</v>
      </c>
      <c r="V33" s="707">
        <v>8.0867609390877782E-4</v>
      </c>
      <c r="W33" s="707">
        <v>-6.0698132661833985E-3</v>
      </c>
      <c r="X33" s="707">
        <v>-6.4038814337327166E-3</v>
      </c>
      <c r="Y33" s="707">
        <v>-4.5953044517303976E-3</v>
      </c>
      <c r="Z33" s="707">
        <v>-1.5710953635329483E-3</v>
      </c>
      <c r="AA33" s="707">
        <v>1.2698412698410877E-3</v>
      </c>
      <c r="AB33" s="707">
        <v>1.8144024724866537E-3</v>
      </c>
    </row>
    <row r="34" spans="1:28" s="707" customFormat="1">
      <c r="A34" s="708">
        <v>43875</v>
      </c>
      <c r="B34" s="707">
        <v>1.5525615188960451E-4</v>
      </c>
      <c r="C34" s="707">
        <v>1.6187141675305661E-4</v>
      </c>
      <c r="D34" s="707">
        <v>1.3383124818777681E-4</v>
      </c>
      <c r="E34" s="707">
        <v>-4.2998608438760133E-4</v>
      </c>
      <c r="F34" s="707">
        <v>3.0007810446464056E-4</v>
      </c>
      <c r="G34" s="707">
        <v>2.1154199354533887E-4</v>
      </c>
      <c r="H34" s="707">
        <v>1.6137008906524919E-4</v>
      </c>
      <c r="I34" s="707">
        <v>2.134031428540073E-4</v>
      </c>
      <c r="J34" s="707">
        <v>3.6815195617090346E-4</v>
      </c>
      <c r="K34" s="707">
        <v>4.5157534741746552E-4</v>
      </c>
      <c r="L34" s="707">
        <v>4.7352981531512128E-4</v>
      </c>
      <c r="M34" s="707">
        <v>5.4093044971081916E-4</v>
      </c>
      <c r="N34" s="707">
        <v>5.096266995849863E-4</v>
      </c>
      <c r="O34" s="707">
        <v>5.3052315707247111E-4</v>
      </c>
      <c r="P34" s="707">
        <v>-1.6228589349505107E-3</v>
      </c>
      <c r="Q34" s="707">
        <v>6.2740536354422005E-4</v>
      </c>
      <c r="R34" s="707">
        <v>2.1309954367789707E-3</v>
      </c>
      <c r="S34" s="707">
        <v>-1.6201147922333403E-3</v>
      </c>
      <c r="T34" s="707">
        <v>1.7745706927601024E-3</v>
      </c>
      <c r="U34" s="707">
        <v>-3.5051703676947099E-4</v>
      </c>
      <c r="V34" s="707">
        <v>2.253104138226325E-3</v>
      </c>
      <c r="W34" s="707">
        <v>-7.7569720151059894E-3</v>
      </c>
      <c r="X34" s="707">
        <v>-1.462039042350316E-4</v>
      </c>
      <c r="Y34" s="707">
        <v>-4.4223824116131905E-3</v>
      </c>
      <c r="Z34" s="707">
        <v>-7.7937858084309308E-4</v>
      </c>
      <c r="AA34" s="707">
        <v>-1.2872542802790155E-2</v>
      </c>
      <c r="AB34" s="707">
        <v>-1.2823102685561527E-2</v>
      </c>
    </row>
    <row r="35" spans="1:28" s="707" customFormat="1">
      <c r="A35" s="708">
        <v>43878</v>
      </c>
      <c r="B35" s="707">
        <v>1.5775908454962462E-4</v>
      </c>
      <c r="C35" s="707">
        <v>1.6955924351202967E-4</v>
      </c>
      <c r="D35" s="707">
        <v>1.8839509679735578E-4</v>
      </c>
      <c r="E35" s="707">
        <v>3.1185157563728971E-4</v>
      </c>
      <c r="F35" s="707">
        <v>6.3378672756853049E-5</v>
      </c>
      <c r="G35" s="707">
        <v>2.1067749620051757E-4</v>
      </c>
      <c r="H35" s="707">
        <v>1.6137008906524919E-4</v>
      </c>
      <c r="I35" s="707">
        <v>2.1251927134802173E-4</v>
      </c>
      <c r="J35" s="707">
        <v>3.6815195617090346E-4</v>
      </c>
      <c r="K35" s="707">
        <v>4.5157534741746552E-4</v>
      </c>
      <c r="L35" s="707">
        <v>4.7352981531512128E-4</v>
      </c>
      <c r="M35" s="707">
        <v>5.4093044971081916E-4</v>
      </c>
      <c r="N35" s="707">
        <v>5.096266995849863E-4</v>
      </c>
      <c r="O35" s="707">
        <v>5.3052315707247111E-4</v>
      </c>
      <c r="P35" s="707">
        <v>1.4940491213393248E-3</v>
      </c>
      <c r="Q35" s="707">
        <v>-3.156966918999804E-3</v>
      </c>
      <c r="R35" s="707">
        <v>-3.6224679012097916E-5</v>
      </c>
      <c r="S35" s="707">
        <v>-7.4760201509616042E-4</v>
      </c>
      <c r="T35" s="707">
        <v>8.2856922792151622E-4</v>
      </c>
      <c r="U35" s="707">
        <v>1.0861671533006767E-3</v>
      </c>
      <c r="V35" s="707">
        <v>1.907565589657656E-3</v>
      </c>
      <c r="W35" s="707">
        <v>5.6817277740038195E-3</v>
      </c>
      <c r="X35" s="707">
        <v>6.6395879105662914E-3</v>
      </c>
      <c r="Y35" s="707">
        <v>4.5754146329834988E-3</v>
      </c>
      <c r="Z35" s="707">
        <v>6.5243594779282876E-3</v>
      </c>
      <c r="AA35" s="707">
        <v>2.1262927988694003E-2</v>
      </c>
      <c r="AB35" s="707">
        <v>8.4611041738265058E-3</v>
      </c>
    </row>
    <row r="36" spans="1:28" s="707" customFormat="1">
      <c r="A36" s="708">
        <v>43879</v>
      </c>
      <c r="B36" s="707">
        <v>1.570123048917349E-4</v>
      </c>
      <c r="C36" s="707">
        <v>1.585834156976329E-4</v>
      </c>
      <c r="D36" s="707">
        <v>1.5491257708233341E-4</v>
      </c>
      <c r="E36" s="707">
        <v>-4.0457307426300382E-5</v>
      </c>
      <c r="F36" s="707">
        <v>5.3693611326677271E-5</v>
      </c>
      <c r="G36" s="707">
        <v>2.1145270466838006E-4</v>
      </c>
      <c r="H36" s="707">
        <v>1.6137008906524919E-4</v>
      </c>
      <c r="I36" s="707">
        <v>2.1331227869891833E-4</v>
      </c>
      <c r="J36" s="707">
        <v>3.6815195617090346E-4</v>
      </c>
      <c r="K36" s="707">
        <v>4.5157534741746552E-4</v>
      </c>
      <c r="L36" s="707">
        <v>4.7352981531512128E-4</v>
      </c>
      <c r="M36" s="707">
        <v>5.4093044971081916E-4</v>
      </c>
      <c r="N36" s="707">
        <v>5.096266995849863E-4</v>
      </c>
      <c r="O36" s="707">
        <v>5.3052315707247111E-4</v>
      </c>
      <c r="P36" s="707">
        <v>2.7920599637625276E-3</v>
      </c>
      <c r="Q36" s="707">
        <v>1.3739366248208817E-3</v>
      </c>
      <c r="R36" s="707">
        <v>-1.6339344337990003E-4</v>
      </c>
      <c r="S36" s="707">
        <v>-3.8045426042576658E-4</v>
      </c>
      <c r="T36" s="707">
        <v>5.609198703004914E-5</v>
      </c>
      <c r="U36" s="707">
        <v>-2.8411984120513267E-4</v>
      </c>
      <c r="V36" s="707">
        <v>-9.3219608742989291E-4</v>
      </c>
      <c r="W36" s="707">
        <v>-2.0142382517945312E-3</v>
      </c>
      <c r="X36" s="707">
        <v>2.0285158710264817E-4</v>
      </c>
      <c r="Y36" s="707">
        <v>6.3738060127871421E-4</v>
      </c>
      <c r="Z36" s="707">
        <v>2.0573413538778063E-3</v>
      </c>
      <c r="AA36" s="707">
        <v>-7.6739212479557395E-3</v>
      </c>
      <c r="AB36" s="707">
        <v>-3.2411719754614765E-3</v>
      </c>
    </row>
    <row r="37" spans="1:28" s="707" customFormat="1">
      <c r="A37" s="708">
        <v>43880</v>
      </c>
      <c r="B37" s="707">
        <v>1.5644631915390228E-4</v>
      </c>
      <c r="C37" s="707">
        <v>1.6577224942704305E-4</v>
      </c>
      <c r="D37" s="707">
        <v>1.2848711989965622E-4</v>
      </c>
      <c r="E37" s="707">
        <v>1.9199961283722367E-4</v>
      </c>
      <c r="F37" s="707">
        <v>2.4141839368252427E-4</v>
      </c>
      <c r="G37" s="707">
        <v>2.1140800187491315E-4</v>
      </c>
      <c r="H37" s="707">
        <v>1.6137008906524919E-4</v>
      </c>
      <c r="I37" s="707">
        <v>2.1326678627486828E-4</v>
      </c>
      <c r="J37" s="707">
        <v>3.6815195617090346E-4</v>
      </c>
      <c r="K37" s="707">
        <v>4.5157534741746552E-4</v>
      </c>
      <c r="L37" s="707">
        <v>4.7352981531512128E-4</v>
      </c>
      <c r="M37" s="707">
        <v>5.4093044971081916E-4</v>
      </c>
      <c r="N37" s="707">
        <v>5.096266995849863E-4</v>
      </c>
      <c r="O37" s="707">
        <v>5.3052315707247111E-4</v>
      </c>
      <c r="P37" s="707">
        <v>1.459363331477892E-3</v>
      </c>
      <c r="Q37" s="707">
        <v>2.2776041319239049E-3</v>
      </c>
      <c r="R37" s="707">
        <v>4.7293940627035624E-4</v>
      </c>
      <c r="S37" s="707">
        <v>3.8913311206925094E-3</v>
      </c>
      <c r="T37" s="707">
        <v>1.324692078485068E-3</v>
      </c>
      <c r="U37" s="707">
        <v>2.3331824148362657E-3</v>
      </c>
      <c r="V37" s="707">
        <v>1.4076136097458392E-3</v>
      </c>
      <c r="W37" s="707">
        <v>9.3775901851930396E-3</v>
      </c>
      <c r="X37" s="707">
        <v>5.6134117484827328E-3</v>
      </c>
      <c r="Y37" s="707">
        <v>3.3594176730373793E-3</v>
      </c>
      <c r="Z37" s="707">
        <v>7.3827037469633705E-3</v>
      </c>
      <c r="AA37" s="707">
        <v>5.6414807302231917E-3</v>
      </c>
      <c r="AB37" s="707">
        <v>1.515551017411032E-2</v>
      </c>
    </row>
    <row r="38" spans="1:28" s="707" customFormat="1">
      <c r="A38" s="708">
        <v>43881</v>
      </c>
      <c r="B38" s="707">
        <v>1.4054512021566268E-4</v>
      </c>
      <c r="C38" s="707">
        <v>1.5962634402755249E-4</v>
      </c>
      <c r="D38" s="707">
        <v>1.7246739838205905E-4</v>
      </c>
      <c r="E38" s="707">
        <v>3.9964727756824914E-4</v>
      </c>
      <c r="F38" s="707">
        <v>1.289541614770684E-4</v>
      </c>
      <c r="G38" s="707">
        <v>2.0972484264492053E-4</v>
      </c>
      <c r="H38" s="707">
        <v>1.6137008906524919E-4</v>
      </c>
      <c r="I38" s="707">
        <v>2.128024108669635E-4</v>
      </c>
      <c r="J38" s="707">
        <v>3.6815195617090346E-4</v>
      </c>
      <c r="K38" s="707">
        <v>4.5157534741746552E-4</v>
      </c>
      <c r="L38" s="707">
        <v>4.7352981531512128E-4</v>
      </c>
      <c r="M38" s="707">
        <v>5.4093044971081916E-4</v>
      </c>
      <c r="N38" s="707">
        <v>5.096266995849863E-4</v>
      </c>
      <c r="O38" s="707">
        <v>5.3052315707247111E-4</v>
      </c>
      <c r="P38" s="707">
        <v>1.4653209510993026E-3</v>
      </c>
      <c r="Q38" s="707">
        <v>3.3566300838001606E-3</v>
      </c>
      <c r="R38" s="707">
        <v>-1.2420918161027972E-3</v>
      </c>
      <c r="S38" s="707">
        <v>-3.1364837410785551E-3</v>
      </c>
      <c r="T38" s="707">
        <v>-3.4784517133257253E-4</v>
      </c>
      <c r="U38" s="707">
        <v>-2.1708813372047775E-3</v>
      </c>
      <c r="V38" s="707">
        <v>-1.0097085464767508E-3</v>
      </c>
      <c r="W38" s="707">
        <v>-1.1603225607118605E-2</v>
      </c>
      <c r="X38" s="707">
        <v>-6.9876257754404314E-3</v>
      </c>
      <c r="Y38" s="707">
        <v>-8.891349318848385E-3</v>
      </c>
      <c r="Z38" s="707">
        <v>-6.2981719220690513E-3</v>
      </c>
      <c r="AA38" s="707">
        <v>1.5757957768673947E-3</v>
      </c>
      <c r="AB38" s="707">
        <v>1.1368882652289303E-2</v>
      </c>
    </row>
    <row r="39" spans="1:28" s="707" customFormat="1">
      <c r="A39" s="708">
        <v>43882</v>
      </c>
      <c r="B39" s="707">
        <v>1.1716460571808973E-4</v>
      </c>
      <c r="C39" s="707">
        <v>1.5601991942171267E-4</v>
      </c>
      <c r="D39" s="707">
        <v>1.4721718464438815E-4</v>
      </c>
      <c r="E39" s="707">
        <v>1.801549221398524E-4</v>
      </c>
      <c r="F39" s="707">
        <v>1.061311842607271E-4</v>
      </c>
      <c r="G39" s="707">
        <v>2.0804273558172603E-4</v>
      </c>
      <c r="H39" s="707">
        <v>1.6137008906524919E-4</v>
      </c>
      <c r="I39" s="707">
        <v>2.1150069585829101E-4</v>
      </c>
      <c r="J39" s="707">
        <v>3.6815195617090346E-4</v>
      </c>
      <c r="K39" s="707">
        <v>4.5157534741746552E-4</v>
      </c>
      <c r="L39" s="707">
        <v>4.7352981531512128E-4</v>
      </c>
      <c r="M39" s="707">
        <v>5.4093044971081916E-4</v>
      </c>
      <c r="N39" s="707">
        <v>5.096266995849863E-4</v>
      </c>
      <c r="O39" s="707">
        <v>5.3052315707247111E-4</v>
      </c>
      <c r="P39" s="707">
        <v>-3.6740707682918483E-3</v>
      </c>
      <c r="Q39" s="707">
        <v>3.6038979196397758E-3</v>
      </c>
      <c r="R39" s="707">
        <v>-1.3664844687376609E-3</v>
      </c>
      <c r="S39" s="707">
        <v>-2.1971943317466991E-3</v>
      </c>
      <c r="T39" s="707">
        <v>1.6064392203718469E-4</v>
      </c>
      <c r="U39" s="707">
        <v>-9.1256244587090141E-4</v>
      </c>
      <c r="V39" s="707">
        <v>2.2121245830253322E-4</v>
      </c>
      <c r="W39" s="707">
        <v>-5.5273671698686461E-3</v>
      </c>
      <c r="X39" s="707">
        <v>-7.8109907706320758E-3</v>
      </c>
      <c r="Y39" s="707">
        <v>-3.7751011480572361E-3</v>
      </c>
      <c r="Z39" s="707">
        <v>-6.711583330299975E-4</v>
      </c>
      <c r="AA39" s="707">
        <v>-1.0383889238514854E-2</v>
      </c>
      <c r="AB39" s="707">
        <v>-7.4165611971718226E-3</v>
      </c>
    </row>
    <row r="40" spans="1:28" s="707" customFormat="1">
      <c r="A40" s="708">
        <v>43887</v>
      </c>
      <c r="B40" s="707">
        <v>1.283338736943751E-4</v>
      </c>
      <c r="C40" s="707">
        <v>1.5430484152179069E-4</v>
      </c>
      <c r="D40" s="707">
        <v>1.718258401433026E-4</v>
      </c>
      <c r="E40" s="707">
        <v>1.8411533487383558E-4</v>
      </c>
      <c r="F40" s="707">
        <v>-1.0279745205616919E-3</v>
      </c>
      <c r="G40" s="707">
        <v>2.2273958221585843E-4</v>
      </c>
      <c r="H40" s="707">
        <v>1.6137008906524919E-4</v>
      </c>
      <c r="I40" s="707">
        <v>2.131308715671576E-4</v>
      </c>
      <c r="J40" s="707">
        <v>3.6815195617090346E-4</v>
      </c>
      <c r="K40" s="707">
        <v>4.5157534741746552E-4</v>
      </c>
      <c r="L40" s="707">
        <v>4.7352981531512128E-4</v>
      </c>
      <c r="M40" s="707">
        <v>5.4093044971081916E-4</v>
      </c>
      <c r="N40" s="707">
        <v>5.096266995849863E-4</v>
      </c>
      <c r="O40" s="707">
        <v>5.3052315707247111E-4</v>
      </c>
      <c r="P40" s="707">
        <v>-8.6071019509303959E-4</v>
      </c>
      <c r="Q40" s="707">
        <v>4.0883527087531846E-4</v>
      </c>
      <c r="R40" s="707">
        <v>-1.2625202573961714E-2</v>
      </c>
      <c r="S40" s="707">
        <v>-9.4024558242736811E-3</v>
      </c>
      <c r="T40" s="707">
        <v>-1.0818203998779308E-2</v>
      </c>
      <c r="U40" s="707">
        <v>-4.8933683518217475E-3</v>
      </c>
      <c r="V40" s="707">
        <v>-4.0724838325106871E-3</v>
      </c>
      <c r="W40" s="707">
        <v>-4.9033263137153421E-2</v>
      </c>
      <c r="X40" s="707">
        <v>-4.1047364450640167E-2</v>
      </c>
      <c r="Y40" s="707">
        <v>-4.1788901920471022E-2</v>
      </c>
      <c r="Z40" s="707">
        <v>-4.203090181121516E-2</v>
      </c>
      <c r="AA40" s="707">
        <v>-5.8696343402225737E-2</v>
      </c>
      <c r="AB40" s="707">
        <v>-2.2050599215004185E-2</v>
      </c>
    </row>
    <row r="41" spans="1:28" s="707" customFormat="1">
      <c r="A41" s="708">
        <v>43888</v>
      </c>
      <c r="B41" s="707">
        <v>1.4941809003099493E-4</v>
      </c>
      <c r="C41" s="707">
        <v>1.5278943641794385E-4</v>
      </c>
      <c r="D41" s="707">
        <v>1.6358762315982212E-4</v>
      </c>
      <c r="E41" s="707">
        <v>1.4983416221125978E-4</v>
      </c>
      <c r="F41" s="707">
        <v>-6.4159034682198524E-4</v>
      </c>
      <c r="G41" s="707">
        <v>2.3906424360320422E-4</v>
      </c>
      <c r="H41" s="707">
        <v>1.6137008906524919E-4</v>
      </c>
      <c r="I41" s="707">
        <v>2.1434136290121586E-4</v>
      </c>
      <c r="J41" s="707">
        <v>3.6815195617090346E-4</v>
      </c>
      <c r="K41" s="707">
        <v>4.5157534741746552E-4</v>
      </c>
      <c r="L41" s="707">
        <v>4.7352981531512128E-4</v>
      </c>
      <c r="M41" s="707">
        <v>5.4093044971081916E-4</v>
      </c>
      <c r="N41" s="707">
        <v>5.096266995849863E-4</v>
      </c>
      <c r="O41" s="707">
        <v>5.3052315707247111E-4</v>
      </c>
      <c r="P41" s="707">
        <v>-1.054588503303977E-3</v>
      </c>
      <c r="Q41" s="707">
        <v>3.7959263830382728E-3</v>
      </c>
      <c r="R41" s="707">
        <v>-7.3626410490614802E-3</v>
      </c>
      <c r="S41" s="707">
        <v>-3.5036059142481424E-3</v>
      </c>
      <c r="T41" s="707">
        <v>-3.5280741062770904E-3</v>
      </c>
      <c r="U41" s="707">
        <v>-2.9737367861715214E-5</v>
      </c>
      <c r="V41" s="707">
        <v>-1.6557972376096686E-5</v>
      </c>
      <c r="W41" s="707">
        <v>-1.8108123191538282E-2</v>
      </c>
      <c r="X41" s="707">
        <v>-1.7630574330192439E-2</v>
      </c>
      <c r="Y41" s="707">
        <v>-1.3870038113008465E-2</v>
      </c>
      <c r="Z41" s="707">
        <v>-2.0834285949941411E-2</v>
      </c>
      <c r="AA41" s="707">
        <v>-2.8847453046885629E-2</v>
      </c>
      <c r="AB41" s="707">
        <v>-5.5520068691388147E-3</v>
      </c>
    </row>
    <row r="42" spans="1:28" s="707" customFormat="1">
      <c r="A42" s="708">
        <v>43889</v>
      </c>
      <c r="B42" s="707">
        <v>1.2793759458396003E-4</v>
      </c>
      <c r="C42" s="707">
        <v>1.6524389880157031E-4</v>
      </c>
      <c r="D42" s="707">
        <v>1.6297462696113207E-4</v>
      </c>
      <c r="E42" s="707">
        <v>8.100402787847294E-5</v>
      </c>
      <c r="F42" s="707">
        <v>-9.023327624135824E-4</v>
      </c>
      <c r="G42" s="707">
        <v>2.2427379082445853E-4</v>
      </c>
      <c r="H42" s="707">
        <v>1.6137008906524919E-4</v>
      </c>
      <c r="I42" s="707">
        <v>2.1303979323827882E-4</v>
      </c>
      <c r="J42" s="707">
        <v>3.6815195617090346E-4</v>
      </c>
      <c r="K42" s="707">
        <v>4.5157534741746552E-4</v>
      </c>
      <c r="L42" s="707">
        <v>4.7352981531512128E-4</v>
      </c>
      <c r="M42" s="707">
        <v>5.4093044971081916E-4</v>
      </c>
      <c r="N42" s="707">
        <v>5.096266995849863E-4</v>
      </c>
      <c r="O42" s="707">
        <v>5.3052315707247111E-4</v>
      </c>
      <c r="P42" s="707">
        <v>6.0864550240560256E-3</v>
      </c>
      <c r="Q42" s="707">
        <v>7.6319940616527138E-3</v>
      </c>
      <c r="R42" s="707">
        <v>2.2912345647534416E-3</v>
      </c>
      <c r="S42" s="707">
        <v>1.7859926954757466E-3</v>
      </c>
      <c r="T42" s="707">
        <v>-1.750447505246E-3</v>
      </c>
      <c r="U42" s="707">
        <v>5.877937623088858E-4</v>
      </c>
      <c r="V42" s="707">
        <v>1.8578040665950812E-3</v>
      </c>
      <c r="W42" s="707">
        <v>8.0757597090796995E-3</v>
      </c>
      <c r="X42" s="707">
        <v>6.8314476059874174E-3</v>
      </c>
      <c r="Y42" s="707">
        <v>2.33861441706118E-4</v>
      </c>
      <c r="Z42" s="707">
        <v>1.5838216377297432E-3</v>
      </c>
      <c r="AA42" s="707">
        <v>-1.5234782608695596E-2</v>
      </c>
      <c r="AB42" s="707">
        <v>-1.1931672472989319E-2</v>
      </c>
    </row>
    <row r="43" spans="1:28" s="707" customFormat="1">
      <c r="A43" s="708">
        <v>43892</v>
      </c>
      <c r="B43" s="707">
        <v>1.3738685867670242E-4</v>
      </c>
      <c r="C43" s="707">
        <v>1.5955032455816642E-4</v>
      </c>
      <c r="D43" s="707">
        <v>1.6236192642127278E-4</v>
      </c>
      <c r="E43" s="707">
        <v>3.3738627706680901E-4</v>
      </c>
      <c r="F43" s="707">
        <v>3.8939798604697984E-5</v>
      </c>
      <c r="G43" s="707">
        <v>2.0376515452213972E-4</v>
      </c>
      <c r="H43" s="707">
        <v>1.6137008906524919E-4</v>
      </c>
      <c r="I43" s="707">
        <v>2.1466824341120905E-4</v>
      </c>
      <c r="J43" s="707">
        <v>2.6118345887327088E-4</v>
      </c>
      <c r="K43" s="707">
        <v>3.4459792972918457E-4</v>
      </c>
      <c r="L43" s="707">
        <v>3.6655005005470365E-4</v>
      </c>
      <c r="M43" s="707">
        <v>5.4093044971081916E-4</v>
      </c>
      <c r="N43" s="707">
        <v>5.096266995849863E-4</v>
      </c>
      <c r="O43" s="707">
        <v>5.3052315707247111E-4</v>
      </c>
      <c r="P43" s="707">
        <v>6.2021509453331625E-3</v>
      </c>
      <c r="Q43" s="707">
        <v>3.40085351258268E-3</v>
      </c>
      <c r="R43" s="707">
        <v>7.6742227482802239E-3</v>
      </c>
      <c r="S43" s="707">
        <v>6.6228657787501533E-3</v>
      </c>
      <c r="T43" s="707">
        <v>6.4461447695505214E-3</v>
      </c>
      <c r="U43" s="707">
        <v>7.155388629216608E-3</v>
      </c>
      <c r="V43" s="707">
        <v>-2.6275580043972901E-3</v>
      </c>
      <c r="W43" s="707">
        <v>1.6488755092558802E-2</v>
      </c>
      <c r="X43" s="707">
        <v>1.4277345952846465E-2</v>
      </c>
      <c r="Y43" s="707">
        <v>8.1105154568523741E-3</v>
      </c>
      <c r="Z43" s="707">
        <v>2.10488091416281E-2</v>
      </c>
      <c r="AA43" s="707">
        <v>4.9943486860695163E-2</v>
      </c>
      <c r="AB43" s="707">
        <v>-1.3646276564600601E-3</v>
      </c>
    </row>
    <row r="44" spans="1:28" s="707" customFormat="1">
      <c r="A44" s="708">
        <v>43893</v>
      </c>
      <c r="B44" s="707">
        <v>1.5197009488110425E-4</v>
      </c>
      <c r="C44" s="707">
        <v>1.7393677666510676E-4</v>
      </c>
      <c r="D44" s="707">
        <v>1.8636357775880796E-4</v>
      </c>
      <c r="E44" s="707">
        <v>1.1992669998828198E-4</v>
      </c>
      <c r="F44" s="707">
        <v>5.8843262320085188E-4</v>
      </c>
      <c r="G44" s="707">
        <v>2.446320047386763E-4</v>
      </c>
      <c r="H44" s="707">
        <v>1.6137008906524919E-4</v>
      </c>
      <c r="I44" s="707">
        <v>2.1545890445628935E-4</v>
      </c>
      <c r="J44" s="707">
        <v>2.6118345887327088E-4</v>
      </c>
      <c r="K44" s="707">
        <v>3.4459792972918457E-4</v>
      </c>
      <c r="L44" s="707">
        <v>3.6655005005470365E-4</v>
      </c>
      <c r="M44" s="707">
        <v>5.4093044971081916E-4</v>
      </c>
      <c r="N44" s="707">
        <v>5.096266995849863E-4</v>
      </c>
      <c r="O44" s="707">
        <v>5.3052315707247111E-4</v>
      </c>
      <c r="P44" s="707">
        <v>7.1231896655106208E-3</v>
      </c>
      <c r="Q44" s="707">
        <v>5.7672239045514218E-3</v>
      </c>
      <c r="R44" s="707">
        <v>2.2325845696766766E-3</v>
      </c>
      <c r="S44" s="707">
        <v>3.2684697033729115E-3</v>
      </c>
      <c r="T44" s="707">
        <v>-3.1202239069583193E-4</v>
      </c>
      <c r="U44" s="707">
        <v>2.0824866827946487E-3</v>
      </c>
      <c r="V44" s="707">
        <v>1.884708257691603E-3</v>
      </c>
      <c r="W44" s="707">
        <v>-7.1447328685284471E-3</v>
      </c>
      <c r="X44" s="707">
        <v>-5.1355058648346885E-3</v>
      </c>
      <c r="Y44" s="707">
        <v>-4.9678841520376382E-3</v>
      </c>
      <c r="Z44" s="707">
        <v>-1.2496779100113042E-2</v>
      </c>
      <c r="AA44" s="707">
        <v>-2.1731817264347586E-2</v>
      </c>
      <c r="AB44" s="707">
        <v>1.7248148640048422E-2</v>
      </c>
    </row>
    <row r="45" spans="1:28" s="707" customFormat="1">
      <c r="A45" s="708">
        <v>43894</v>
      </c>
      <c r="B45" s="707">
        <v>1.4825196958834219E-4</v>
      </c>
      <c r="C45" s="707">
        <v>1.5249118119986527E-4</v>
      </c>
      <c r="D45" s="707">
        <v>2.4023531341921256E-4</v>
      </c>
      <c r="E45" s="707">
        <v>-3.0474443868389045E-7</v>
      </c>
      <c r="F45" s="707">
        <v>1.3966625570271951E-4</v>
      </c>
      <c r="G45" s="707">
        <v>2.2412299608287611E-4</v>
      </c>
      <c r="H45" s="707">
        <v>1.6137008906524919E-4</v>
      </c>
      <c r="I45" s="707">
        <v>2.1499421523341056E-4</v>
      </c>
      <c r="J45" s="707">
        <v>2.6118345887327088E-4</v>
      </c>
      <c r="K45" s="707">
        <v>3.4459792972918457E-4</v>
      </c>
      <c r="L45" s="707">
        <v>3.6655005005470365E-4</v>
      </c>
      <c r="M45" s="707">
        <v>5.4093044971081916E-4</v>
      </c>
      <c r="N45" s="707">
        <v>5.096266995849863E-4</v>
      </c>
      <c r="O45" s="707">
        <v>5.3052315707247111E-4</v>
      </c>
      <c r="P45" s="707">
        <v>6.4498816046869578E-3</v>
      </c>
      <c r="Q45" s="707">
        <v>-4.5931384717775581E-3</v>
      </c>
      <c r="R45" s="707">
        <v>6.6554481724754311E-3</v>
      </c>
      <c r="S45" s="707">
        <v>-3.1722447763060657E-5</v>
      </c>
      <c r="T45" s="707">
        <v>3.4184455256827118E-3</v>
      </c>
      <c r="U45" s="707">
        <v>4.1746684640908693E-3</v>
      </c>
      <c r="V45" s="707">
        <v>-3.0645283878564245E-3</v>
      </c>
      <c r="W45" s="707">
        <v>1.1190093341583095E-2</v>
      </c>
      <c r="X45" s="707">
        <v>1.3655922878011983E-2</v>
      </c>
      <c r="Y45" s="707">
        <v>1.4603698372108731E-2</v>
      </c>
      <c r="Z45" s="707">
        <v>1.6135527431543562E-2</v>
      </c>
      <c r="AA45" s="707">
        <v>5.9147180192572257E-2</v>
      </c>
      <c r="AB45" s="707">
        <v>1.2951999631104494E-2</v>
      </c>
    </row>
    <row r="46" spans="1:28" s="707" customFormat="1">
      <c r="A46" s="708">
        <v>43895</v>
      </c>
      <c r="B46" s="707">
        <v>1.535464499187178E-4</v>
      </c>
      <c r="C46" s="707">
        <v>1.6255297192491192E-4</v>
      </c>
      <c r="D46" s="707">
        <v>2.2729003497201639E-4</v>
      </c>
      <c r="E46" s="707">
        <v>1.9037298542046166E-4</v>
      </c>
      <c r="F46" s="707">
        <v>-7.9937236092808561E-4</v>
      </c>
      <c r="G46" s="707">
        <v>2.2407277622060739E-4</v>
      </c>
      <c r="H46" s="707">
        <v>1.6137008906524919E-4</v>
      </c>
      <c r="I46" s="707">
        <v>2.1536618943196473E-4</v>
      </c>
      <c r="J46" s="707">
        <v>2.6118345887327088E-4</v>
      </c>
      <c r="K46" s="707">
        <v>3.4459792972918457E-4</v>
      </c>
      <c r="L46" s="707">
        <v>3.6655005005470365E-4</v>
      </c>
      <c r="M46" s="707">
        <v>5.4093044971081916E-4</v>
      </c>
      <c r="N46" s="707">
        <v>5.096266995849863E-4</v>
      </c>
      <c r="O46" s="707">
        <v>5.3052315707247111E-4</v>
      </c>
      <c r="P46" s="707">
        <v>-5.2704991521722588E-3</v>
      </c>
      <c r="Q46" s="707">
        <v>6.0298180810856028E-3</v>
      </c>
      <c r="R46" s="707">
        <v>-8.9675729231388779E-3</v>
      </c>
      <c r="S46" s="707">
        <v>-9.7956616086202208E-3</v>
      </c>
      <c r="T46" s="707">
        <v>-5.8379867487258208E-3</v>
      </c>
      <c r="U46" s="707">
        <v>-8.2565835073523663E-3</v>
      </c>
      <c r="V46" s="707">
        <v>-6.731782287259902E-3</v>
      </c>
      <c r="W46" s="707">
        <v>-3.2583129554708698E-2</v>
      </c>
      <c r="X46" s="707">
        <v>-3.7250942128491116E-2</v>
      </c>
      <c r="Y46" s="707">
        <v>-1.5547084288135005E-2</v>
      </c>
      <c r="Z46" s="707">
        <v>-4.6959706057867812E-2</v>
      </c>
      <c r="AA46" s="707">
        <v>-2.5649350649350589E-2</v>
      </c>
      <c r="AB46" s="707">
        <v>1.0061314859270309E-2</v>
      </c>
    </row>
    <row r="47" spans="1:28" s="707" customFormat="1">
      <c r="A47" s="708">
        <v>43896</v>
      </c>
      <c r="B47" s="707">
        <v>1.5739698718553186E-4</v>
      </c>
      <c r="C47" s="707">
        <v>1.5214511952188481E-4</v>
      </c>
      <c r="D47" s="707">
        <v>2.0498308011096533E-4</v>
      </c>
      <c r="E47" s="707">
        <v>4.1803914867344361E-4</v>
      </c>
      <c r="F47" s="707">
        <v>-9.8573416647751433E-4</v>
      </c>
      <c r="G47" s="707">
        <v>2.2402257885967281E-4</v>
      </c>
      <c r="H47" s="707">
        <v>1.6137008906524919E-4</v>
      </c>
      <c r="I47" s="707">
        <v>2.1490172009164255E-4</v>
      </c>
      <c r="J47" s="707">
        <v>2.6118345887327088E-4</v>
      </c>
      <c r="K47" s="707">
        <v>3.4459792972918457E-4</v>
      </c>
      <c r="L47" s="707">
        <v>3.6655005005470365E-4</v>
      </c>
      <c r="M47" s="707">
        <v>5.4093044971081916E-4</v>
      </c>
      <c r="N47" s="707">
        <v>5.096266995849863E-4</v>
      </c>
      <c r="O47" s="707">
        <v>5.3052315707247111E-4</v>
      </c>
      <c r="P47" s="707">
        <v>-7.077971976685582E-3</v>
      </c>
      <c r="Q47" s="707">
        <v>-7.4207492313845824E-3</v>
      </c>
      <c r="R47" s="707">
        <v>-3.6979587728473984E-3</v>
      </c>
      <c r="S47" s="707">
        <v>-5.1298557072345652E-3</v>
      </c>
      <c r="T47" s="707">
        <v>-3.4444242438674832E-3</v>
      </c>
      <c r="U47" s="707">
        <v>3.6589616130178193E-4</v>
      </c>
      <c r="V47" s="707">
        <v>-4.9599688526955621E-3</v>
      </c>
      <c r="W47" s="707">
        <v>-2.9007220746293735E-2</v>
      </c>
      <c r="X47" s="707">
        <v>-2.5740945866416731E-2</v>
      </c>
      <c r="Y47" s="707">
        <v>-1.7049728972494904E-2</v>
      </c>
      <c r="Z47" s="707">
        <v>-3.6129870554292731E-2</v>
      </c>
      <c r="AA47" s="707">
        <v>-1.5528157280906396E-2</v>
      </c>
      <c r="AB47" s="707">
        <v>-2.2544041498295364E-2</v>
      </c>
    </row>
    <row r="48" spans="1:28" s="707" customFormat="1">
      <c r="A48" s="708">
        <v>43899</v>
      </c>
      <c r="B48" s="707">
        <v>1.5629124039406861E-4</v>
      </c>
      <c r="C48" s="707">
        <v>1.614092126815958E-4</v>
      </c>
      <c r="D48" s="707">
        <v>2.0728325432362027E-4</v>
      </c>
      <c r="E48" s="707">
        <v>-2.1926417295126122E-4</v>
      </c>
      <c r="F48" s="707">
        <v>-3.5214022005297663E-3</v>
      </c>
      <c r="G48" s="707">
        <v>2.2397240398408513E-4</v>
      </c>
      <c r="H48" s="707">
        <v>1.6137008906524919E-4</v>
      </c>
      <c r="I48" s="707">
        <v>2.1527355416650629E-4</v>
      </c>
      <c r="J48" s="707">
        <v>2.6118345887327088E-4</v>
      </c>
      <c r="K48" s="707">
        <v>3.4459792972918457E-4</v>
      </c>
      <c r="L48" s="707">
        <v>3.6655005005470365E-4</v>
      </c>
      <c r="M48" s="707">
        <v>5.4093044971081916E-4</v>
      </c>
      <c r="N48" s="707">
        <v>5.096266995849863E-4</v>
      </c>
      <c r="O48" s="707">
        <v>5.3052315707247111E-4</v>
      </c>
      <c r="P48" s="707">
        <v>5.3221605633426705E-3</v>
      </c>
      <c r="Q48" s="707">
        <v>1.3654345784389399E-2</v>
      </c>
      <c r="R48" s="707">
        <v>-2.1220303739551638E-2</v>
      </c>
      <c r="S48" s="707">
        <v>-1.9874501880973949E-2</v>
      </c>
      <c r="T48" s="707">
        <v>-1.2835921111760684E-2</v>
      </c>
      <c r="U48" s="707">
        <v>-1.9198575263625894E-3</v>
      </c>
      <c r="V48" s="707">
        <v>-5.848530597831858E-3</v>
      </c>
      <c r="W48" s="707">
        <v>-8.5214022870345643E-2</v>
      </c>
      <c r="X48" s="707">
        <v>-6.9329218908834256E-2</v>
      </c>
      <c r="Y48" s="707">
        <v>-5.1782916068113138E-2</v>
      </c>
      <c r="Z48" s="707">
        <v>-0.10727132679528217</v>
      </c>
      <c r="AA48" s="707">
        <v>-6.0384511237476235E-2</v>
      </c>
      <c r="AB48" s="707">
        <v>-3.0086403983188292E-2</v>
      </c>
    </row>
    <row r="49" spans="1:28" s="707" customFormat="1">
      <c r="A49" s="708">
        <v>43900</v>
      </c>
      <c r="B49" s="707">
        <v>1.5536614396083337E-4</v>
      </c>
      <c r="C49" s="707">
        <v>1.4663522558477915E-4</v>
      </c>
      <c r="D49" s="707">
        <v>2.7456412213822112E-4</v>
      </c>
      <c r="E49" s="707">
        <v>1.3025069418359791E-5</v>
      </c>
      <c r="F49" s="707">
        <v>-5.0019296784542533E-4</v>
      </c>
      <c r="G49" s="707">
        <v>2.2473948607393268E-4</v>
      </c>
      <c r="H49" s="707">
        <v>1.6137008906524919E-4</v>
      </c>
      <c r="I49" s="707">
        <v>2.1564513837235566E-4</v>
      </c>
      <c r="J49" s="707">
        <v>2.6118345887327088E-4</v>
      </c>
      <c r="K49" s="707">
        <v>3.4459792972918457E-4</v>
      </c>
      <c r="L49" s="707">
        <v>3.6655005005470365E-4</v>
      </c>
      <c r="M49" s="707">
        <v>5.4093044971081916E-4</v>
      </c>
      <c r="N49" s="707">
        <v>5.096266995849863E-4</v>
      </c>
      <c r="O49" s="707">
        <v>5.3052315707247111E-4</v>
      </c>
      <c r="P49" s="707">
        <v>-1.8054809200575006E-3</v>
      </c>
      <c r="Q49" s="707">
        <v>4.309519596363165E-3</v>
      </c>
      <c r="R49" s="707">
        <v>8.3659040884587199E-3</v>
      </c>
      <c r="S49" s="707">
        <v>3.5391358623377833E-3</v>
      </c>
      <c r="T49" s="707">
        <v>8.6498524949218947E-4</v>
      </c>
      <c r="U49" s="707">
        <v>-5.6586903651445475E-4</v>
      </c>
      <c r="V49" s="707">
        <v>7.9039381209022874E-3</v>
      </c>
      <c r="W49" s="707">
        <v>4.9996851297590683E-2</v>
      </c>
      <c r="X49" s="707">
        <v>4.9675511427907271E-2</v>
      </c>
      <c r="Y49" s="707">
        <v>3.0435377394611773E-2</v>
      </c>
      <c r="Z49" s="707">
        <v>7.3234940271968751E-2</v>
      </c>
      <c r="AA49" s="707">
        <v>3.7463976945244948E-2</v>
      </c>
      <c r="AB49" s="707">
        <v>-7.6600717298532794E-3</v>
      </c>
    </row>
    <row r="50" spans="1:28" s="707" customFormat="1">
      <c r="A50" s="708">
        <v>43901</v>
      </c>
      <c r="B50" s="707">
        <v>1.5597238244224876E-4</v>
      </c>
      <c r="C50" s="707">
        <v>1.7019703881970827E-4</v>
      </c>
      <c r="D50" s="707">
        <v>-8.8960108999502907E-5</v>
      </c>
      <c r="E50" s="707">
        <v>1.1348555474932631E-4</v>
      </c>
      <c r="F50" s="707">
        <v>-3.0309063565997496E-3</v>
      </c>
      <c r="G50" s="707">
        <v>2.2387193871464817E-4</v>
      </c>
      <c r="H50" s="707">
        <v>1.6137008906524919E-4</v>
      </c>
      <c r="I50" s="707">
        <v>2.1518081874005723E-4</v>
      </c>
      <c r="J50" s="707">
        <v>2.6118345887327088E-4</v>
      </c>
      <c r="K50" s="707">
        <v>3.4459792972918457E-4</v>
      </c>
      <c r="L50" s="707">
        <v>3.6655005005470365E-4</v>
      </c>
      <c r="M50" s="707">
        <v>5.4093044971081916E-4</v>
      </c>
      <c r="N50" s="707">
        <v>5.096266995849863E-4</v>
      </c>
      <c r="O50" s="707">
        <v>5.3052315707247111E-4</v>
      </c>
      <c r="P50" s="707">
        <v>-1.0334410785536319E-2</v>
      </c>
      <c r="Q50" s="707">
        <v>1.0024873455581229E-2</v>
      </c>
      <c r="R50" s="707">
        <v>-1.3039173179905883E-2</v>
      </c>
      <c r="S50" s="707">
        <v>-3.8297453308225649E-2</v>
      </c>
      <c r="T50" s="707">
        <v>-5.2513009530310573E-3</v>
      </c>
      <c r="U50" s="707">
        <v>-1.8530635121384309E-3</v>
      </c>
      <c r="V50" s="707">
        <v>-1.9756512877608934E-3</v>
      </c>
      <c r="W50" s="707">
        <v>-5.3465990749607957E-2</v>
      </c>
      <c r="X50" s="707">
        <v>-4.5854758634071846E-2</v>
      </c>
      <c r="Y50" s="707">
        <v>-3.7865286373911955E-2</v>
      </c>
      <c r="Z50" s="707">
        <v>-5.3866827746753665E-2</v>
      </c>
      <c r="AA50" s="707">
        <v>-3.3680555555555491E-2</v>
      </c>
      <c r="AB50" s="707">
        <v>-8.2906330144338902E-4</v>
      </c>
    </row>
    <row r="51" spans="1:28" s="707" customFormat="1">
      <c r="A51" s="708">
        <v>43902</v>
      </c>
      <c r="B51" s="707">
        <v>1.5927951276495378E-4</v>
      </c>
      <c r="C51" s="707">
        <v>1.2008068190749732E-4</v>
      </c>
      <c r="D51" s="707">
        <v>4.2025684834290367E-4</v>
      </c>
      <c r="E51" s="707">
        <v>-7.7872863011974047E-5</v>
      </c>
      <c r="F51" s="707">
        <v>-3.5157145627107145E-3</v>
      </c>
      <c r="G51" s="707">
        <v>2.2463869928479596E-4</v>
      </c>
      <c r="H51" s="707">
        <v>1.6137008906524919E-4</v>
      </c>
      <c r="I51" s="707">
        <v>2.1513452591670479E-4</v>
      </c>
      <c r="J51" s="707">
        <v>2.6118345887327088E-4</v>
      </c>
      <c r="K51" s="707">
        <v>3.4459792972918457E-4</v>
      </c>
      <c r="L51" s="707">
        <v>3.6655005005470365E-4</v>
      </c>
      <c r="M51" s="707">
        <v>5.4093044971081916E-4</v>
      </c>
      <c r="N51" s="707">
        <v>5.096266995849863E-4</v>
      </c>
      <c r="O51" s="707">
        <v>5.3052315707247111E-4</v>
      </c>
      <c r="P51" s="707">
        <v>-2.5630219191836723E-2</v>
      </c>
      <c r="Q51" s="707">
        <v>9.595690612807628E-3</v>
      </c>
      <c r="R51" s="707">
        <v>-1.0010152975572617E-2</v>
      </c>
      <c r="S51" s="707">
        <v>-4.5688482628295612E-2</v>
      </c>
      <c r="T51" s="707">
        <v>-9.4704144927310052E-3</v>
      </c>
      <c r="U51" s="707">
        <v>-1.576962228156864E-2</v>
      </c>
      <c r="V51" s="707">
        <v>-1.3618725082121474E-2</v>
      </c>
      <c r="W51" s="707">
        <v>-0.10346252304037767</v>
      </c>
      <c r="X51" s="707">
        <v>-0.10404601826451332</v>
      </c>
      <c r="Y51" s="707">
        <v>-7.0248342822316179E-2</v>
      </c>
      <c r="Z51" s="707">
        <v>-0.13438848703419692</v>
      </c>
      <c r="AA51" s="707">
        <v>-8.7315846209126913E-2</v>
      </c>
      <c r="AB51" s="707">
        <v>-7.5623971986558236E-2</v>
      </c>
    </row>
    <row r="52" spans="1:28" s="707" customFormat="1">
      <c r="A52" s="708">
        <v>43903</v>
      </c>
      <c r="B52" s="707">
        <v>1.5727359781392281E-4</v>
      </c>
      <c r="C52" s="707">
        <v>1.2458301914586301E-4</v>
      </c>
      <c r="D52" s="707">
        <v>2.9253503253268143E-4</v>
      </c>
      <c r="E52" s="707">
        <v>-4.3609245688081E-4</v>
      </c>
      <c r="F52" s="707">
        <v>1.0257192938345483E-5</v>
      </c>
      <c r="G52" s="707">
        <v>2.2377156353425853E-4</v>
      </c>
      <c r="H52" s="707">
        <v>1.6137008906524919E-4</v>
      </c>
      <c r="I52" s="707">
        <v>2.1550590010033233E-4</v>
      </c>
      <c r="J52" s="707">
        <v>2.6118345887327088E-4</v>
      </c>
      <c r="K52" s="707">
        <v>3.4459792972918457E-4</v>
      </c>
      <c r="L52" s="707">
        <v>3.6655005005470365E-4</v>
      </c>
      <c r="M52" s="707">
        <v>5.4093044971081916E-4</v>
      </c>
      <c r="N52" s="707">
        <v>5.096266995849863E-4</v>
      </c>
      <c r="O52" s="707">
        <v>5.3052315707247111E-4</v>
      </c>
      <c r="P52" s="707">
        <v>1.6626433888898173E-2</v>
      </c>
      <c r="Q52" s="707">
        <v>1.2536993192737711E-3</v>
      </c>
      <c r="R52" s="707">
        <v>1.2037894531144566E-2</v>
      </c>
      <c r="S52" s="707">
        <v>2.8865534452126695E-2</v>
      </c>
      <c r="T52" s="707">
        <v>8.3358054966742312E-3</v>
      </c>
      <c r="U52" s="707">
        <v>2.1892448353031835E-2</v>
      </c>
      <c r="V52" s="707">
        <v>9.9762207309070927E-3</v>
      </c>
      <c r="W52" s="707">
        <v>9.7361803177706929E-2</v>
      </c>
      <c r="X52" s="707">
        <v>9.0697473920165583E-2</v>
      </c>
      <c r="Y52" s="707">
        <v>4.3011056264814718E-2</v>
      </c>
      <c r="Z52" s="707">
        <v>0.10832098817896241</v>
      </c>
      <c r="AA52" s="707">
        <v>0.10275590551181102</v>
      </c>
      <c r="AB52" s="707">
        <v>1.7643581460573987E-2</v>
      </c>
    </row>
    <row r="53" spans="1:28" s="707" customFormat="1">
      <c r="A53" s="708">
        <v>43906</v>
      </c>
      <c r="B53" s="707">
        <v>1.6291954708713696E-4</v>
      </c>
      <c r="C53" s="707">
        <v>2.0079685482454757E-4</v>
      </c>
      <c r="D53" s="707">
        <v>1.9477135422230063E-4</v>
      </c>
      <c r="E53" s="707">
        <v>8.4865687414326096E-4</v>
      </c>
      <c r="F53" s="707">
        <v>-1.0566761702361926E-3</v>
      </c>
      <c r="G53" s="707">
        <v>2.2372150102434318E-4</v>
      </c>
      <c r="H53" s="707">
        <v>1.6137008906524919E-4</v>
      </c>
      <c r="I53" s="707">
        <v>2.1629458152849779E-4</v>
      </c>
      <c r="J53" s="707">
        <v>2.6118345887327088E-4</v>
      </c>
      <c r="K53" s="707">
        <v>3.4459792972918457E-4</v>
      </c>
      <c r="L53" s="707">
        <v>3.6655005005470365E-4</v>
      </c>
      <c r="M53" s="707">
        <v>5.4093044971081916E-4</v>
      </c>
      <c r="N53" s="707">
        <v>5.096266995849863E-4</v>
      </c>
      <c r="O53" s="707">
        <v>5.3052315707247111E-4</v>
      </c>
      <c r="P53" s="707">
        <v>-1.0412357144512052E-2</v>
      </c>
      <c r="Q53" s="707">
        <v>8.49801782947468E-4</v>
      </c>
      <c r="R53" s="707">
        <v>6.5986344233670557E-4</v>
      </c>
      <c r="S53" s="707">
        <v>-3.0130032187958289E-4</v>
      </c>
      <c r="T53" s="707">
        <v>1.1484172635172873E-2</v>
      </c>
      <c r="U53" s="707">
        <v>-2.9211627648489946E-3</v>
      </c>
      <c r="V53" s="707">
        <v>-4.3277392335406839E-3</v>
      </c>
      <c r="W53" s="707">
        <v>-9.7449270306905408E-2</v>
      </c>
      <c r="X53" s="707">
        <v>-8.4782382491815245E-2</v>
      </c>
      <c r="Y53" s="707">
        <v>-7.7986099501319406E-2</v>
      </c>
      <c r="Z53" s="707">
        <v>-0.14845955539554179</v>
      </c>
      <c r="AA53" s="707">
        <v>-7.7329525169582358E-2</v>
      </c>
      <c r="AB53" s="707">
        <v>-3.9375924421236053E-2</v>
      </c>
    </row>
    <row r="54" spans="1:28" s="707" customFormat="1">
      <c r="A54" s="708">
        <v>43907</v>
      </c>
      <c r="B54" s="707">
        <v>1.6028312064841899E-4</v>
      </c>
      <c r="C54" s="707">
        <v>1.8512670883708005E-4</v>
      </c>
      <c r="D54" s="707">
        <v>2.4853365145638406E-4</v>
      </c>
      <c r="E54" s="707">
        <v>-1.2733037656031954E-5</v>
      </c>
      <c r="F54" s="707">
        <v>-3.19502295320373E-3</v>
      </c>
      <c r="G54" s="707">
        <v>2.2448778010986103E-4</v>
      </c>
      <c r="H54" s="707">
        <v>1.6137008906524919E-4</v>
      </c>
      <c r="I54" s="707">
        <v>2.1165567337377844E-4</v>
      </c>
      <c r="J54" s="707">
        <v>2.6118345887327088E-4</v>
      </c>
      <c r="K54" s="707">
        <v>3.4459792972918457E-4</v>
      </c>
      <c r="L54" s="707">
        <v>3.6655005005470365E-4</v>
      </c>
      <c r="M54" s="707">
        <v>5.4093044971081916E-4</v>
      </c>
      <c r="N54" s="707">
        <v>5.096266995849863E-4</v>
      </c>
      <c r="O54" s="707">
        <v>5.3052315707247111E-4</v>
      </c>
      <c r="P54" s="707">
        <v>1.3825415140721331E-2</v>
      </c>
      <c r="Q54" s="707">
        <v>-8.6821274233255252E-3</v>
      </c>
      <c r="R54" s="707">
        <v>2.9267192549060628E-3</v>
      </c>
      <c r="S54" s="707">
        <v>8.3545298916729571E-3</v>
      </c>
      <c r="T54" s="707">
        <v>7.4022807947502489E-3</v>
      </c>
      <c r="U54" s="707">
        <v>1.2394061040728044E-3</v>
      </c>
      <c r="V54" s="707">
        <v>-2.068584395985118E-3</v>
      </c>
      <c r="W54" s="707">
        <v>3.3925799568767241E-2</v>
      </c>
      <c r="X54" s="707">
        <v>2.8256350701187705E-2</v>
      </c>
      <c r="Y54" s="707">
        <v>1.4028012381608113E-2</v>
      </c>
      <c r="Z54" s="707">
        <v>2.3227362982204625E-2</v>
      </c>
      <c r="AA54" s="707">
        <v>5.6338028169014009E-2</v>
      </c>
      <c r="AB54" s="707">
        <v>-8.6183778661432786E-3</v>
      </c>
    </row>
    <row r="55" spans="1:28" s="707" customFormat="1">
      <c r="A55" s="708">
        <v>43908</v>
      </c>
      <c r="B55" s="707">
        <v>1.6196708666837978E-4</v>
      </c>
      <c r="C55" s="707">
        <v>1.7393034203894153E-4</v>
      </c>
      <c r="D55" s="707">
        <v>1.6194521340806567E-4</v>
      </c>
      <c r="E55" s="707">
        <v>-7.5593685440145109E-4</v>
      </c>
      <c r="F55" s="707">
        <v>-4.4357046425290703E-3</v>
      </c>
      <c r="G55" s="707">
        <v>2.2525353264457593E-4</v>
      </c>
      <c r="H55" s="707">
        <v>1.6137008906524919E-4</v>
      </c>
      <c r="I55" s="707">
        <v>2.1077612778808152E-4</v>
      </c>
      <c r="J55" s="707">
        <v>2.6118345887327088E-4</v>
      </c>
      <c r="K55" s="707">
        <v>3.4459792972918457E-4</v>
      </c>
      <c r="L55" s="707">
        <v>3.6655005005470365E-4</v>
      </c>
      <c r="M55" s="707">
        <v>5.4093044971081916E-4</v>
      </c>
      <c r="N55" s="707">
        <v>5.096266995849863E-4</v>
      </c>
      <c r="O55" s="707">
        <v>5.3052315707247111E-4</v>
      </c>
      <c r="P55" s="707">
        <v>-2.6120915691496549E-4</v>
      </c>
      <c r="Q55" s="707">
        <v>-2.8660471438985979E-3</v>
      </c>
      <c r="R55" s="707">
        <v>-5.9584290438775556E-3</v>
      </c>
      <c r="S55" s="707">
        <v>-3.6618116016737257E-2</v>
      </c>
      <c r="T55" s="707">
        <v>-1.1909583081556874E-2</v>
      </c>
      <c r="U55" s="707">
        <v>-1.3364875128829667E-2</v>
      </c>
      <c r="V55" s="707">
        <v>-1.5216239370754892E-2</v>
      </c>
      <c r="W55" s="707">
        <v>-7.2444424371633176E-2</v>
      </c>
      <c r="X55" s="707">
        <v>-7.7429852967416002E-2</v>
      </c>
      <c r="Y55" s="707">
        <v>-6.6318720496381767E-2</v>
      </c>
      <c r="Z55" s="707">
        <v>-0.13087236175786976</v>
      </c>
      <c r="AA55" s="707">
        <v>-2.1978021978022011E-2</v>
      </c>
      <c r="AB55" s="707">
        <v>-1.4116033193354416E-2</v>
      </c>
    </row>
    <row r="56" spans="1:28" s="707" customFormat="1">
      <c r="A56" s="708">
        <v>43909</v>
      </c>
      <c r="B56" s="707">
        <v>1.5879200757096257E-4</v>
      </c>
      <c r="C56" s="707">
        <v>4.166459790355681E-5</v>
      </c>
      <c r="D56" s="707">
        <v>2.7064437913137951E-4</v>
      </c>
      <c r="E56" s="707">
        <v>-2.5571540741342602E-4</v>
      </c>
      <c r="F56" s="707">
        <v>-4.195084490472345E-3</v>
      </c>
      <c r="G56" s="707">
        <v>2.2438685272563319E-4</v>
      </c>
      <c r="H56" s="707">
        <v>1.4227064686456181E-4</v>
      </c>
      <c r="I56" s="707">
        <v>2.1740835882977372E-4</v>
      </c>
      <c r="J56" s="707">
        <v>2.6118345887327088E-4</v>
      </c>
      <c r="K56" s="707">
        <v>3.4459792972918457E-4</v>
      </c>
      <c r="L56" s="707">
        <v>3.6655005005470365E-4</v>
      </c>
      <c r="M56" s="707">
        <v>5.4093044971081916E-4</v>
      </c>
      <c r="N56" s="707">
        <v>5.096266995849863E-4</v>
      </c>
      <c r="O56" s="707">
        <v>5.3052315707247111E-4</v>
      </c>
      <c r="P56" s="707">
        <v>-3.3998730570627966E-3</v>
      </c>
      <c r="Q56" s="707">
        <v>-1.24856855238209E-3</v>
      </c>
      <c r="R56" s="707">
        <v>2.0818097516739353E-3</v>
      </c>
      <c r="S56" s="707">
        <v>1.3014194787347444E-2</v>
      </c>
      <c r="T56" s="707">
        <v>1.0287783721241173E-3</v>
      </c>
      <c r="U56" s="707">
        <v>5.4058274376933557E-3</v>
      </c>
      <c r="V56" s="707">
        <v>-1.0439870096085047E-2</v>
      </c>
      <c r="W56" s="707">
        <v>1.5035439894939783E-2</v>
      </c>
      <c r="X56" s="707">
        <v>2.1706467858739753E-3</v>
      </c>
      <c r="Y56" s="707">
        <v>-3.5337448036047991E-3</v>
      </c>
      <c r="Z56" s="707">
        <v>1.9930882640242675E-2</v>
      </c>
      <c r="AA56" s="707">
        <v>-1.6853932584269704E-2</v>
      </c>
      <c r="AB56" s="707">
        <v>-6.5399702841000384E-2</v>
      </c>
    </row>
    <row r="57" spans="1:28" s="707" customFormat="1">
      <c r="A57" s="708">
        <v>43910</v>
      </c>
      <c r="B57" s="707">
        <v>1.5193037936533926E-4</v>
      </c>
      <c r="C57" s="707">
        <v>1.3475951923247464E-4</v>
      </c>
      <c r="D57" s="707">
        <v>1.0168332656412815E-4</v>
      </c>
      <c r="E57" s="707">
        <v>-9.5589224121384042E-4</v>
      </c>
      <c r="F57" s="707">
        <v>-2.7466166939750236E-3</v>
      </c>
      <c r="G57" s="707">
        <v>2.0231074767695922E-4</v>
      </c>
      <c r="H57" s="707">
        <v>1.4227064686456181E-4</v>
      </c>
      <c r="I57" s="707">
        <v>1.8189911858179642E-4</v>
      </c>
      <c r="J57" s="707">
        <v>2.6118345887327088E-4</v>
      </c>
      <c r="K57" s="707">
        <v>3.4459792972918457E-4</v>
      </c>
      <c r="L57" s="707">
        <v>3.6655005005470365E-4</v>
      </c>
      <c r="M57" s="707">
        <v>5.4093044971081916E-4</v>
      </c>
      <c r="N57" s="707">
        <v>5.096266995849863E-4</v>
      </c>
      <c r="O57" s="707">
        <v>5.3052315707247111E-4</v>
      </c>
      <c r="P57" s="707">
        <v>3.8846865441213296E-3</v>
      </c>
      <c r="Q57" s="707">
        <v>4.3558999561505996E-3</v>
      </c>
      <c r="R57" s="707">
        <v>1.1347503636360834E-3</v>
      </c>
      <c r="S57" s="707">
        <v>2.7047852568995445E-4</v>
      </c>
      <c r="T57" s="707">
        <v>-1.203868166568034E-3</v>
      </c>
      <c r="U57" s="707">
        <v>8.5672099179141536E-3</v>
      </c>
      <c r="V57" s="707">
        <v>4.4829775008243811E-3</v>
      </c>
      <c r="W57" s="707">
        <v>-1.293260239010241E-2</v>
      </c>
      <c r="X57" s="707">
        <v>-1.4877272510305017E-2</v>
      </c>
      <c r="Y57" s="707">
        <v>-1.2470388579807201E-2</v>
      </c>
      <c r="Z57" s="707">
        <v>-1.0300850301555031E-2</v>
      </c>
      <c r="AA57" s="707">
        <v>-4.7619047619047672E-2</v>
      </c>
      <c r="AB57" s="707">
        <v>2.4927220656433491E-2</v>
      </c>
    </row>
    <row r="58" spans="1:28" s="707" customFormat="1">
      <c r="A58" s="708">
        <v>43913</v>
      </c>
      <c r="B58" s="707">
        <v>1.3311000831661701E-4</v>
      </c>
      <c r="C58" s="707">
        <v>7.617325408282305E-5</v>
      </c>
      <c r="D58" s="707">
        <v>1.5835275735387455E-4</v>
      </c>
      <c r="E58" s="707">
        <v>-1.9518885533633679E-3</v>
      </c>
      <c r="F58" s="707">
        <v>-4.1824555193874513E-3</v>
      </c>
      <c r="G58" s="707">
        <v>2.0145422217865416E-4</v>
      </c>
      <c r="H58" s="707">
        <v>1.4227064686456181E-4</v>
      </c>
      <c r="I58" s="707">
        <v>1.9604825122865321E-4</v>
      </c>
      <c r="J58" s="707">
        <v>2.6118345887327088E-4</v>
      </c>
      <c r="K58" s="707">
        <v>3.4459792972918457E-4</v>
      </c>
      <c r="L58" s="707">
        <v>3.6655005005470365E-4</v>
      </c>
      <c r="M58" s="707">
        <v>5.4093044971081916E-4</v>
      </c>
      <c r="N58" s="707">
        <v>5.096266995849863E-4</v>
      </c>
      <c r="O58" s="707">
        <v>5.3052315707247111E-4</v>
      </c>
      <c r="P58" s="707">
        <v>-1.6450276618016346E-3</v>
      </c>
      <c r="Q58" s="707">
        <v>6.6633381202947373E-3</v>
      </c>
      <c r="R58" s="707">
        <v>4.3886367322660824E-3</v>
      </c>
      <c r="S58" s="707">
        <v>-3.6955402868066312E-4</v>
      </c>
      <c r="T58" s="707">
        <v>4.7909988676231308E-3</v>
      </c>
      <c r="U58" s="707">
        <v>3.8006294948809138E-3</v>
      </c>
      <c r="V58" s="707">
        <v>6.8714508617118142E-5</v>
      </c>
      <c r="W58" s="707">
        <v>-3.6526634516864283E-2</v>
      </c>
      <c r="X58" s="707">
        <v>-3.3505526596174229E-2</v>
      </c>
      <c r="Y58" s="707">
        <v>-2.8315804025090485E-2</v>
      </c>
      <c r="Z58" s="707">
        <v>-5.0827642951226881E-2</v>
      </c>
      <c r="AA58" s="707">
        <v>-8.0000000000000071E-3</v>
      </c>
      <c r="AB58" s="707">
        <v>-3.6722961559768064E-2</v>
      </c>
    </row>
    <row r="59" spans="1:28" s="707" customFormat="1">
      <c r="A59" s="708">
        <v>43914</v>
      </c>
      <c r="B59" s="707">
        <v>1.4190516041101553E-4</v>
      </c>
      <c r="C59" s="707">
        <v>1.0944112429500663E-4</v>
      </c>
      <c r="D59" s="707">
        <v>1.4897992568529972E-4</v>
      </c>
      <c r="E59" s="707">
        <v>-4.0806414510733413E-3</v>
      </c>
      <c r="F59" s="707">
        <v>-6.353139286238485E-3</v>
      </c>
      <c r="G59" s="707">
        <v>2.0059820668461015E-4</v>
      </c>
      <c r="H59" s="707">
        <v>1.4227064686456181E-4</v>
      </c>
      <c r="I59" s="707">
        <v>1.9517573948890643E-4</v>
      </c>
      <c r="J59" s="707">
        <v>2.6118345887327088E-4</v>
      </c>
      <c r="K59" s="707">
        <v>3.4459792972918457E-4</v>
      </c>
      <c r="L59" s="707">
        <v>3.6655005005470365E-4</v>
      </c>
      <c r="M59" s="707">
        <v>5.4093044971081916E-4</v>
      </c>
      <c r="N59" s="707">
        <v>5.096266995849863E-4</v>
      </c>
      <c r="O59" s="707">
        <v>5.3052315707247111E-4</v>
      </c>
      <c r="P59" s="707">
        <v>-1.0717632685528833E-2</v>
      </c>
      <c r="Q59" s="707">
        <v>2.1803129278603617E-3</v>
      </c>
      <c r="R59" s="707">
        <v>-2.5657839705250929E-4</v>
      </c>
      <c r="S59" s="707">
        <v>2.259229742837765E-2</v>
      </c>
      <c r="T59" s="707">
        <v>4.0561991831638E-3</v>
      </c>
      <c r="U59" s="707">
        <v>1.7017503243363929E-3</v>
      </c>
      <c r="V59" s="707">
        <v>3.0768562978604752E-3</v>
      </c>
      <c r="W59" s="707">
        <v>6.7827619545311135E-2</v>
      </c>
      <c r="X59" s="707">
        <v>5.6568408546203264E-2</v>
      </c>
      <c r="Y59" s="707">
        <v>4.1596315030041797E-2</v>
      </c>
      <c r="Z59" s="707">
        <v>9.0163145607488726E-2</v>
      </c>
      <c r="AA59" s="707">
        <v>8.870967741935476E-2</v>
      </c>
      <c r="AB59" s="707">
        <v>2.9188738059784836E-2</v>
      </c>
    </row>
    <row r="60" spans="1:28" s="707" customFormat="1">
      <c r="A60" s="708">
        <v>43915</v>
      </c>
      <c r="B60" s="707">
        <v>1.4710006517892893E-4</v>
      </c>
      <c r="C60" s="707">
        <v>1.8876156201752536E-4</v>
      </c>
      <c r="D60" s="707">
        <v>1.4545284611511278E-4</v>
      </c>
      <c r="E60" s="707">
        <v>-9.6547088947274151E-4</v>
      </c>
      <c r="F60" s="707">
        <v>-4.2742516215461546E-3</v>
      </c>
      <c r="G60" s="707">
        <v>2.0137325143609885E-4</v>
      </c>
      <c r="H60" s="707">
        <v>1.4227064686456181E-4</v>
      </c>
      <c r="I60" s="707">
        <v>1.9638853574632797E-4</v>
      </c>
      <c r="J60" s="707">
        <v>2.6118345887327088E-4</v>
      </c>
      <c r="K60" s="707">
        <v>3.4459792972918457E-4</v>
      </c>
      <c r="L60" s="707">
        <v>3.6655005005470365E-4</v>
      </c>
      <c r="M60" s="707">
        <v>5.4093044971081916E-4</v>
      </c>
      <c r="N60" s="707">
        <v>5.096266995849863E-4</v>
      </c>
      <c r="O60" s="707">
        <v>5.3052315707247111E-4</v>
      </c>
      <c r="P60" s="707">
        <v>2.9710847787214334E-3</v>
      </c>
      <c r="Q60" s="707">
        <v>-2.6007847059120737E-3</v>
      </c>
      <c r="R60" s="707">
        <v>-6.4195743260375693E-4</v>
      </c>
      <c r="S60" s="707">
        <v>1.7216208664777577E-2</v>
      </c>
      <c r="T60" s="707">
        <v>8.6991566662808495E-3</v>
      </c>
      <c r="U60" s="707">
        <v>2.1589179559720062E-3</v>
      </c>
      <c r="V60" s="707">
        <v>-2.1681614170133701E-3</v>
      </c>
      <c r="W60" s="707">
        <v>5.2465591939113126E-2</v>
      </c>
      <c r="X60" s="707">
        <v>4.7344798398761601E-2</v>
      </c>
      <c r="Y60" s="707">
        <v>3.0559323414814266E-2</v>
      </c>
      <c r="Z60" s="707">
        <v>9.3521948680068245E-2</v>
      </c>
      <c r="AA60" s="707">
        <v>-6.2962962962962443E-3</v>
      </c>
      <c r="AB60" s="707">
        <v>2.1219729542778731E-2</v>
      </c>
    </row>
    <row r="61" spans="1:28" s="707" customFormat="1">
      <c r="A61" s="708">
        <v>43916</v>
      </c>
      <c r="B61" s="707">
        <v>1.4285307161543415E-4</v>
      </c>
      <c r="C61" s="707">
        <v>2.2431963977198599E-4</v>
      </c>
      <c r="D61" s="707">
        <v>1.5010419684324816E-4</v>
      </c>
      <c r="E61" s="707">
        <v>-2.1955312553758599E-3</v>
      </c>
      <c r="F61" s="707">
        <v>-2.8041955252608997E-3</v>
      </c>
      <c r="G61" s="707">
        <v>2.0622338149278718E-4</v>
      </c>
      <c r="H61" s="707">
        <v>1.4227064686456181E-4</v>
      </c>
      <c r="I61" s="707">
        <v>1.9593309593468611E-4</v>
      </c>
      <c r="J61" s="707">
        <v>2.6118345887327088E-4</v>
      </c>
      <c r="K61" s="707">
        <v>3.4459792972918457E-4</v>
      </c>
      <c r="L61" s="707">
        <v>3.6655005005470365E-4</v>
      </c>
      <c r="M61" s="707">
        <v>5.4093044971081916E-4</v>
      </c>
      <c r="N61" s="707">
        <v>5.096266995849863E-4</v>
      </c>
      <c r="O61" s="707">
        <v>5.3052315707247111E-4</v>
      </c>
      <c r="P61" s="707">
        <v>7.985236960711406E-3</v>
      </c>
      <c r="Q61" s="707">
        <v>-4.3157911214931621E-3</v>
      </c>
      <c r="R61" s="707">
        <v>9.8394327086825939E-4</v>
      </c>
      <c r="S61" s="707">
        <v>9.217658734119949E-3</v>
      </c>
      <c r="T61" s="707">
        <v>2.4317322070968039E-3</v>
      </c>
      <c r="U61" s="707">
        <v>-4.1151600823031709E-3</v>
      </c>
      <c r="V61" s="707">
        <v>6.5249097929400701E-3</v>
      </c>
      <c r="W61" s="707">
        <v>2.5720076573361991E-2</v>
      </c>
      <c r="X61" s="707">
        <v>3.3917452349937482E-2</v>
      </c>
      <c r="Y61" s="707">
        <v>2.6262559150312059E-2</v>
      </c>
      <c r="Z61" s="707">
        <v>5.3925972280823409E-2</v>
      </c>
      <c r="AA61" s="707">
        <v>5.2180395080134279E-2</v>
      </c>
      <c r="AB61" s="707">
        <v>3.1299256460006752E-2</v>
      </c>
    </row>
    <row r="62" spans="1:28" s="707" customFormat="1">
      <c r="A62" s="708">
        <v>43917</v>
      </c>
      <c r="B62" s="707">
        <v>1.4139445313054999E-4</v>
      </c>
      <c r="C62" s="707">
        <v>1.9582058116429657E-4</v>
      </c>
      <c r="D62" s="707">
        <v>1.4716179212692637E-4</v>
      </c>
      <c r="E62" s="707">
        <v>-2.0711980898151516E-3</v>
      </c>
      <c r="F62" s="707">
        <v>-3.9488624961636631E-3</v>
      </c>
      <c r="G62" s="707">
        <v>1.964015327471369E-4</v>
      </c>
      <c r="H62" s="707">
        <v>1.4227064686456181E-4</v>
      </c>
      <c r="I62" s="707">
        <v>1.4379505578410168E-4</v>
      </c>
      <c r="J62" s="707">
        <v>2.6118345887327088E-4</v>
      </c>
      <c r="K62" s="707">
        <v>3.4459792972918457E-4</v>
      </c>
      <c r="L62" s="707">
        <v>3.6655005005470365E-4</v>
      </c>
      <c r="M62" s="707">
        <v>5.4093044971081916E-4</v>
      </c>
      <c r="N62" s="707">
        <v>5.096266995849863E-4</v>
      </c>
      <c r="O62" s="707">
        <v>5.3052315707247111E-4</v>
      </c>
      <c r="P62" s="707">
        <v>6.282835375014173E-3</v>
      </c>
      <c r="Q62" s="707">
        <v>2.9489944788652078E-3</v>
      </c>
      <c r="R62" s="707">
        <v>-1.2804431357743562E-3</v>
      </c>
      <c r="S62" s="707">
        <v>7.0379589086244643E-4</v>
      </c>
      <c r="T62" s="707">
        <v>2.0811303556027561E-3</v>
      </c>
      <c r="U62" s="707">
        <v>5.7087943379050543E-3</v>
      </c>
      <c r="V62" s="707">
        <v>2.7263777115724697E-3</v>
      </c>
      <c r="W62" s="707">
        <v>-3.8561692330142804E-2</v>
      </c>
      <c r="X62" s="707">
        <v>-2.5137073402176524E-2</v>
      </c>
      <c r="Y62" s="707">
        <v>-1.9411112453301071E-2</v>
      </c>
      <c r="Z62" s="707">
        <v>-5.3420102906498124E-2</v>
      </c>
      <c r="AA62" s="707">
        <v>-1.2398157987956071E-2</v>
      </c>
      <c r="AB62" s="707">
        <v>1.146540377527927E-5</v>
      </c>
    </row>
    <row r="63" spans="1:28" s="707" customFormat="1">
      <c r="A63" s="708">
        <v>43920</v>
      </c>
      <c r="B63" s="707">
        <v>1.4478973986276067E-4</v>
      </c>
      <c r="C63" s="707">
        <v>1.3716154101395261E-4</v>
      </c>
      <c r="D63" s="707">
        <v>1.4597235984181722E-4</v>
      </c>
      <c r="E63" s="707">
        <v>-3.4390557834778068E-3</v>
      </c>
      <c r="F63" s="707">
        <v>-4.2489595622319243E-3</v>
      </c>
      <c r="G63" s="707">
        <v>2.0125167132567512E-4</v>
      </c>
      <c r="H63" s="707">
        <v>1.4227064686456181E-4</v>
      </c>
      <c r="I63" s="707">
        <v>2.6337799785203231E-4</v>
      </c>
      <c r="J63" s="707">
        <v>2.6118345887327088E-4</v>
      </c>
      <c r="K63" s="707">
        <v>3.4459792972918457E-4</v>
      </c>
      <c r="L63" s="707">
        <v>3.6655005005470365E-4</v>
      </c>
      <c r="M63" s="707">
        <v>5.4093044971081916E-4</v>
      </c>
      <c r="N63" s="707">
        <v>5.096266995849863E-4</v>
      </c>
      <c r="O63" s="707">
        <v>5.3052315707247111E-4</v>
      </c>
      <c r="P63" s="707">
        <v>3.7922191132293559E-3</v>
      </c>
      <c r="Q63" s="707">
        <v>-3.6694389121756377E-3</v>
      </c>
      <c r="R63" s="707">
        <v>2.2980846661950771E-3</v>
      </c>
      <c r="S63" s="707">
        <v>3.6944105524268078E-3</v>
      </c>
      <c r="T63" s="707">
        <v>5.8934578905394108E-3</v>
      </c>
      <c r="U63" s="707">
        <v>-2.0776410940394063E-3</v>
      </c>
      <c r="V63" s="707">
        <v>-4.569958002759833E-3</v>
      </c>
      <c r="W63" s="707">
        <v>1.1541659823300819E-2</v>
      </c>
      <c r="X63" s="707">
        <v>1.4159141481219439E-2</v>
      </c>
      <c r="Y63" s="707">
        <v>1.9860809849912675E-2</v>
      </c>
      <c r="Z63" s="707">
        <v>-4.7356068780418648E-3</v>
      </c>
      <c r="AA63" s="707">
        <v>4.7345767575322828E-2</v>
      </c>
      <c r="AB63" s="707">
        <v>9.6921521788750908E-3</v>
      </c>
    </row>
    <row r="64" spans="1:28" s="707" customFormat="1">
      <c r="A64" s="708">
        <v>43921</v>
      </c>
      <c r="B64" s="707">
        <v>1.4036550746809873E-4</v>
      </c>
      <c r="C64" s="707">
        <v>1.3853001225960782E-4</v>
      </c>
      <c r="D64" s="707">
        <v>1.19096060897661E-4</v>
      </c>
      <c r="E64" s="707">
        <v>-1.6957810158373388E-3</v>
      </c>
      <c r="F64" s="707">
        <v>-2.1387661928160551E-3</v>
      </c>
      <c r="G64" s="707">
        <v>2.0121117724025694E-4</v>
      </c>
      <c r="H64" s="707">
        <v>1.4227064686456181E-4</v>
      </c>
      <c r="I64" s="707">
        <v>1.9706485850301547E-4</v>
      </c>
      <c r="J64" s="707">
        <v>2.6118345887327088E-4</v>
      </c>
      <c r="K64" s="707">
        <v>3.4459792972918457E-4</v>
      </c>
      <c r="L64" s="707">
        <v>3.6655005005470365E-4</v>
      </c>
      <c r="M64" s="707">
        <v>5.4093044971081916E-4</v>
      </c>
      <c r="N64" s="707">
        <v>5.096266995849863E-4</v>
      </c>
      <c r="O64" s="707">
        <v>5.3052315707247111E-4</v>
      </c>
      <c r="P64" s="707">
        <v>-1.108880748572405E-3</v>
      </c>
      <c r="Q64" s="707">
        <v>4.5431654372674046E-4</v>
      </c>
      <c r="R64" s="707">
        <v>-2.2677054414288467E-4</v>
      </c>
      <c r="S64" s="707">
        <v>2.1334060304956104E-3</v>
      </c>
      <c r="T64" s="707">
        <v>5.4426734855761438E-4</v>
      </c>
      <c r="U64" s="707">
        <v>5.9835535865015999E-4</v>
      </c>
      <c r="V64" s="707">
        <v>-6.6850850812920637E-3</v>
      </c>
      <c r="W64" s="707">
        <v>-1.5190405935303984E-2</v>
      </c>
      <c r="X64" s="707">
        <v>-1.4803550221412332E-2</v>
      </c>
      <c r="Y64" s="707">
        <v>-1.5649494805043074E-2</v>
      </c>
      <c r="Z64" s="707">
        <v>-3.558658351397892E-2</v>
      </c>
      <c r="AA64" s="707">
        <v>-9.4520547945204925E-3</v>
      </c>
      <c r="AB64" s="707">
        <v>1.3325710406784319E-2</v>
      </c>
    </row>
    <row r="65" spans="1:28" s="707" customFormat="1">
      <c r="A65" s="708">
        <v>43922</v>
      </c>
      <c r="B65" s="707">
        <v>1.3603300444597899E-4</v>
      </c>
      <c r="C65" s="707">
        <v>1.2835534545763139E-4</v>
      </c>
      <c r="D65" s="707">
        <v>1.4009632790012994E-4</v>
      </c>
      <c r="E65" s="707">
        <v>-8.566097044614418E-4</v>
      </c>
      <c r="F65" s="707">
        <v>-1.6348009039212075E-3</v>
      </c>
      <c r="G65" s="707">
        <v>1.9058276789718498E-4</v>
      </c>
      <c r="H65" s="707">
        <v>1.4227064686456181E-4</v>
      </c>
      <c r="I65" s="707">
        <v>1.9827566815977526E-4</v>
      </c>
      <c r="J65" s="707">
        <v>7.411855676786594E-5</v>
      </c>
      <c r="K65" s="707">
        <v>1.5751742777836419E-4</v>
      </c>
      <c r="L65" s="707">
        <v>1.7946544270497355E-4</v>
      </c>
      <c r="M65" s="707">
        <v>5.4093044971081916E-4</v>
      </c>
      <c r="N65" s="707">
        <v>5.096266995849863E-4</v>
      </c>
      <c r="O65" s="707">
        <v>5.3052315707247111E-4</v>
      </c>
      <c r="P65" s="707">
        <v>7.7280263255159465E-3</v>
      </c>
      <c r="Q65" s="707">
        <v>9.6873218588475751E-3</v>
      </c>
      <c r="R65" s="707">
        <v>-3.2766639241327278E-3</v>
      </c>
      <c r="S65" s="707">
        <v>-4.6430239009795926E-3</v>
      </c>
      <c r="T65" s="707">
        <v>-3.4323794869031143E-3</v>
      </c>
      <c r="U65" s="707">
        <v>1.5380684783763421E-3</v>
      </c>
      <c r="V65" s="707">
        <v>1.0737937048836965E-3</v>
      </c>
      <c r="W65" s="707">
        <v>-1.9681549213527948E-2</v>
      </c>
      <c r="X65" s="707">
        <v>-2.6356307911100885E-2</v>
      </c>
      <c r="Y65" s="707">
        <v>-1.8422494164415104E-2</v>
      </c>
      <c r="Z65" s="707">
        <v>-3.8977091159181132E-2</v>
      </c>
      <c r="AA65" s="707">
        <v>-2.8488452496196914E-2</v>
      </c>
      <c r="AB65" s="707">
        <v>-4.3654649703896986E-3</v>
      </c>
    </row>
    <row r="66" spans="1:28" s="707" customFormat="1">
      <c r="A66" s="708">
        <v>43923</v>
      </c>
      <c r="B66" s="707">
        <v>1.4131493502134163E-4</v>
      </c>
      <c r="C66" s="707">
        <v>1.3309399858996152E-4</v>
      </c>
      <c r="D66" s="707">
        <v>1.4883149764766124E-4</v>
      </c>
      <c r="E66" s="707">
        <v>-4.2748310403003531E-3</v>
      </c>
      <c r="F66" s="707">
        <v>-1.7999942932416135E-2</v>
      </c>
      <c r="G66" s="707">
        <v>1.9136075410797204E-4</v>
      </c>
      <c r="H66" s="707">
        <v>1.4227064686456181E-4</v>
      </c>
      <c r="I66" s="707">
        <v>2.0531623280950484E-4</v>
      </c>
      <c r="J66" s="707">
        <v>7.411855676786594E-5</v>
      </c>
      <c r="K66" s="707">
        <v>1.5751742777836419E-4</v>
      </c>
      <c r="L66" s="707">
        <v>1.7946544270497355E-4</v>
      </c>
      <c r="M66" s="707">
        <v>5.4093044971081916E-4</v>
      </c>
      <c r="N66" s="707">
        <v>5.096266995849863E-4</v>
      </c>
      <c r="O66" s="707">
        <v>5.3052315707247111E-4</v>
      </c>
      <c r="P66" s="707">
        <v>3.6352849529075471E-5</v>
      </c>
      <c r="Q66" s="707">
        <v>-6.2588665847247427E-3</v>
      </c>
      <c r="R66" s="707">
        <v>1.2684354555079214E-3</v>
      </c>
      <c r="S66" s="707">
        <v>5.3645663069246119E-3</v>
      </c>
      <c r="T66" s="707">
        <v>1.5784724091882918E-3</v>
      </c>
      <c r="U66" s="707">
        <v>6.2844496753555745E-4</v>
      </c>
      <c r="V66" s="707">
        <v>-2.8895548218101919E-3</v>
      </c>
      <c r="W66" s="707">
        <v>1.269231907359376E-2</v>
      </c>
      <c r="X66" s="707">
        <v>-1.0989671596616235E-3</v>
      </c>
      <c r="Y66" s="707">
        <v>-5.3180021727239346E-4</v>
      </c>
      <c r="Z66" s="707">
        <v>-7.2725537915508953E-3</v>
      </c>
      <c r="AA66" s="707">
        <v>2.1352313167259718E-2</v>
      </c>
      <c r="AB66" s="707">
        <v>1.5599048589172604E-2</v>
      </c>
    </row>
    <row r="67" spans="1:28" s="707" customFormat="1">
      <c r="A67" s="708">
        <v>43924</v>
      </c>
      <c r="B67" s="707">
        <v>1.2395871312520512E-4</v>
      </c>
      <c r="C67" s="707">
        <v>1.4555683189487745E-4</v>
      </c>
      <c r="D67" s="707">
        <v>1.3655446247140546E-4</v>
      </c>
      <c r="E67" s="707">
        <v>-3.1116432559024076E-3</v>
      </c>
      <c r="F67" s="707">
        <v>-4.6352737603032601E-3</v>
      </c>
      <c r="G67" s="707">
        <v>1.9132414217581939E-4</v>
      </c>
      <c r="H67" s="707">
        <v>1.4227064686456181E-4</v>
      </c>
      <c r="I67" s="707">
        <v>1.7321302245476566E-4</v>
      </c>
      <c r="J67" s="707">
        <v>7.411855676786594E-5</v>
      </c>
      <c r="K67" s="707">
        <v>1.5751742777836419E-4</v>
      </c>
      <c r="L67" s="707">
        <v>1.7946544270497355E-4</v>
      </c>
      <c r="M67" s="707">
        <v>5.4093044971081916E-4</v>
      </c>
      <c r="N67" s="707">
        <v>5.096266995849863E-4</v>
      </c>
      <c r="O67" s="707">
        <v>5.3052315707247111E-4</v>
      </c>
      <c r="P67" s="707">
        <v>3.1461451624692494E-3</v>
      </c>
      <c r="Q67" s="707">
        <v>5.1686359151934536E-3</v>
      </c>
      <c r="R67" s="707">
        <v>-1.4692017817174996E-4</v>
      </c>
      <c r="S67" s="707">
        <v>5.572987051289946E-4</v>
      </c>
      <c r="T67" s="707">
        <v>2.1543787304951767E-3</v>
      </c>
      <c r="U67" s="707">
        <v>3.1008299849764054E-3</v>
      </c>
      <c r="V67" s="707">
        <v>2.9898440363766987E-3</v>
      </c>
      <c r="W67" s="707">
        <v>-2.631195793253369E-2</v>
      </c>
      <c r="X67" s="707">
        <v>-1.5372127642325317E-2</v>
      </c>
      <c r="Y67" s="707">
        <v>-1.1793537244829899E-2</v>
      </c>
      <c r="Z67" s="707">
        <v>-2.2167753418492309E-2</v>
      </c>
      <c r="AA67" s="707">
        <v>0</v>
      </c>
      <c r="AB67" s="707">
        <v>-4.3361714825733699E-3</v>
      </c>
    </row>
    <row r="68" spans="1:28" s="707" customFormat="1">
      <c r="A68" s="708">
        <v>43927</v>
      </c>
      <c r="B68" s="707">
        <v>1.3202661117595049E-4</v>
      </c>
      <c r="C68" s="707">
        <v>3.1791046660956113E-5</v>
      </c>
      <c r="D68" s="707">
        <v>2.1063859085712622E-4</v>
      </c>
      <c r="E68" s="707">
        <v>-3.4900250957610179E-3</v>
      </c>
      <c r="F68" s="707">
        <v>-2.3236046126637877E-3</v>
      </c>
      <c r="G68" s="707">
        <v>1.9291552335043427E-4</v>
      </c>
      <c r="H68" s="707">
        <v>1.4227064686456181E-4</v>
      </c>
      <c r="I68" s="707">
        <v>1.902515441805086E-4</v>
      </c>
      <c r="J68" s="707">
        <v>7.411855676786594E-5</v>
      </c>
      <c r="K68" s="707">
        <v>1.5751742777836419E-4</v>
      </c>
      <c r="L68" s="707">
        <v>1.7946544270497355E-4</v>
      </c>
      <c r="M68" s="707">
        <v>5.4093044971081916E-4</v>
      </c>
      <c r="N68" s="707">
        <v>5.096266995849863E-4</v>
      </c>
      <c r="O68" s="707">
        <v>5.3052315707247111E-4</v>
      </c>
      <c r="P68" s="707">
        <v>2.7584556883950562E-3</v>
      </c>
      <c r="Q68" s="707">
        <v>-4.1288816020944585E-3</v>
      </c>
      <c r="R68" s="707">
        <v>3.5421384809415368E-3</v>
      </c>
      <c r="S68" s="707">
        <v>6.4270595417046383E-3</v>
      </c>
      <c r="T68" s="707">
        <v>-9.7605503353259682E-4</v>
      </c>
      <c r="U68" s="707">
        <v>-6.0327354584216453E-3</v>
      </c>
      <c r="V68" s="707">
        <v>2.471163894492312E-3</v>
      </c>
      <c r="W68" s="707">
        <v>4.5655815360792058E-2</v>
      </c>
      <c r="X68" s="707">
        <v>3.6209387375737423E-2</v>
      </c>
      <c r="Y68" s="707">
        <v>3.9236843013391809E-2</v>
      </c>
      <c r="Z68" s="707">
        <v>5.3387782127924721E-2</v>
      </c>
      <c r="AA68" s="707">
        <v>5.0871080139372804E-2</v>
      </c>
      <c r="AB68" s="707">
        <v>2.714892066628094E-2</v>
      </c>
    </row>
    <row r="69" spans="1:28" s="707" customFormat="1">
      <c r="A69" s="708">
        <v>43928</v>
      </c>
      <c r="B69" s="707">
        <v>1.2024509884489554E-4</v>
      </c>
      <c r="C69" s="707">
        <v>1.5033418903986906E-4</v>
      </c>
      <c r="D69" s="707">
        <v>1.534246063901179E-4</v>
      </c>
      <c r="E69" s="707">
        <v>-1.6700474710483748E-3</v>
      </c>
      <c r="F69" s="707">
        <v>-3.241005951853615E-3</v>
      </c>
      <c r="G69" s="707">
        <v>1.9206448158071154E-4</v>
      </c>
      <c r="H69" s="707">
        <v>1.4227064686456181E-4</v>
      </c>
      <c r="I69" s="707">
        <v>1.9146403389735944E-4</v>
      </c>
      <c r="J69" s="707">
        <v>7.411855676786594E-5</v>
      </c>
      <c r="K69" s="707">
        <v>1.5751742777836419E-4</v>
      </c>
      <c r="L69" s="707">
        <v>1.7946544270497355E-4</v>
      </c>
      <c r="M69" s="707">
        <v>5.4093044971081916E-4</v>
      </c>
      <c r="N69" s="707">
        <v>5.096266995849863E-4</v>
      </c>
      <c r="O69" s="707">
        <v>5.3052315707247111E-4</v>
      </c>
      <c r="P69" s="707">
        <v>-2.6471367773777121E-3</v>
      </c>
      <c r="Q69" s="707">
        <v>6.3197086572674976E-4</v>
      </c>
      <c r="R69" s="707">
        <v>1.0454593179847205E-3</v>
      </c>
      <c r="S69" s="707">
        <v>1.7804750784811141E-3</v>
      </c>
      <c r="T69" s="707">
        <v>-2.2661093121212339E-5</v>
      </c>
      <c r="U69" s="707">
        <v>3.7157918672343637E-3</v>
      </c>
      <c r="V69" s="707">
        <v>3.7938463636588704E-3</v>
      </c>
      <c r="W69" s="707">
        <v>2.1594608452366802E-2</v>
      </c>
      <c r="X69" s="707">
        <v>1.679127487431531E-2</v>
      </c>
      <c r="Y69" s="707">
        <v>8.9218355998694765E-3</v>
      </c>
      <c r="Z69" s="707">
        <v>4.3101245654732834E-2</v>
      </c>
      <c r="AA69" s="707">
        <v>-7.6259946949602808E-3</v>
      </c>
      <c r="AB69" s="707">
        <v>-9.5328941514727372E-4</v>
      </c>
    </row>
    <row r="70" spans="1:28" s="707" customFormat="1">
      <c r="A70" s="708">
        <v>43929</v>
      </c>
      <c r="B70" s="707">
        <v>1.1627982150930194E-4</v>
      </c>
      <c r="C70" s="707">
        <v>1.4600424407462675E-4</v>
      </c>
      <c r="D70" s="707">
        <v>1.6156690736424117E-4</v>
      </c>
      <c r="E70" s="707">
        <v>-3.698116164324694E-3</v>
      </c>
      <c r="F70" s="707">
        <v>-1.6920638503559182E-3</v>
      </c>
      <c r="G70" s="707">
        <v>1.9365495244061393E-4</v>
      </c>
      <c r="H70" s="707">
        <v>1.4227064686456181E-4</v>
      </c>
      <c r="I70" s="707">
        <v>1.9309196837280496E-4</v>
      </c>
      <c r="J70" s="707">
        <v>7.411855676786594E-5</v>
      </c>
      <c r="K70" s="707">
        <v>1.5751742777836419E-4</v>
      </c>
      <c r="L70" s="707">
        <v>1.7946544270497355E-4</v>
      </c>
      <c r="M70" s="707">
        <v>5.4093044971081916E-4</v>
      </c>
      <c r="N70" s="707">
        <v>5.096266995849863E-4</v>
      </c>
      <c r="O70" s="707">
        <v>5.3052315707247111E-4</v>
      </c>
      <c r="P70" s="707">
        <v>-1.3990955291663942E-3</v>
      </c>
      <c r="Q70" s="707">
        <v>-2.0988311415790495E-3</v>
      </c>
      <c r="R70" s="707">
        <v>1.8527846199438702E-3</v>
      </c>
      <c r="S70" s="707">
        <v>3.0583575224896187E-3</v>
      </c>
      <c r="T70" s="707">
        <v>-3.4824291750701342E-4</v>
      </c>
      <c r="U70" s="707">
        <v>-3.0961503755223552E-3</v>
      </c>
      <c r="V70" s="707">
        <v>-3.2140682068696469E-3</v>
      </c>
      <c r="W70" s="707">
        <v>2.0778034128407372E-2</v>
      </c>
      <c r="X70" s="707">
        <v>1.4672491427782264E-2</v>
      </c>
      <c r="Y70" s="707">
        <v>3.9191623039953605E-3</v>
      </c>
      <c r="Z70" s="707">
        <v>3.1890423913326416E-2</v>
      </c>
      <c r="AA70" s="707">
        <v>1.4366855997327121E-2</v>
      </c>
      <c r="AB70" s="707">
        <v>8.2115450023922953E-4</v>
      </c>
    </row>
    <row r="71" spans="1:28" s="707" customFormat="1">
      <c r="A71" s="708">
        <v>43930</v>
      </c>
      <c r="B71" s="707">
        <v>1.3431226866256196E-4</v>
      </c>
      <c r="C71" s="707">
        <v>1.4900258363548247E-4</v>
      </c>
      <c r="D71" s="707">
        <v>1.2538365941838769E-4</v>
      </c>
      <c r="E71" s="707">
        <v>-3.6990891594068653E-4</v>
      </c>
      <c r="F71" s="707">
        <v>-2.1076515575119137E-3</v>
      </c>
      <c r="G71" s="707">
        <v>1.936174574610483E-4</v>
      </c>
      <c r="H71" s="707">
        <v>1.4227064686456181E-4</v>
      </c>
      <c r="I71" s="707">
        <v>1.9347075720710372E-4</v>
      </c>
      <c r="J71" s="707">
        <v>7.411855676786594E-5</v>
      </c>
      <c r="K71" s="707">
        <v>1.5751742777836419E-4</v>
      </c>
      <c r="L71" s="707">
        <v>1.7946544270497355E-4</v>
      </c>
      <c r="M71" s="707">
        <v>5.4093044971081916E-4</v>
      </c>
      <c r="N71" s="707">
        <v>5.096266995849863E-4</v>
      </c>
      <c r="O71" s="707">
        <v>5.3052315707247111E-4</v>
      </c>
      <c r="P71" s="707">
        <v>-3.0791902917292058E-3</v>
      </c>
      <c r="Q71" s="707">
        <v>-3.6655490114133604E-3</v>
      </c>
      <c r="R71" s="707">
        <v>1.3393509697163797E-3</v>
      </c>
      <c r="S71" s="707">
        <v>1.0209125764972793E-3</v>
      </c>
      <c r="T71" s="707">
        <v>1.4868131894409942E-3</v>
      </c>
      <c r="U71" s="707">
        <v>-1.4099712470239112E-5</v>
      </c>
      <c r="V71" s="707">
        <v>6.1324636219957096E-3</v>
      </c>
      <c r="W71" s="707">
        <v>-8.3927400857389915E-3</v>
      </c>
      <c r="X71" s="707">
        <v>3.8503845187043417E-3</v>
      </c>
      <c r="Y71" s="707">
        <v>2.4608109291532898E-3</v>
      </c>
      <c r="Z71" s="707">
        <v>1.1640134596375251E-2</v>
      </c>
      <c r="AA71" s="707">
        <v>6.0606060606058776E-3</v>
      </c>
      <c r="AB71" s="707">
        <v>-1.0578255987212848E-2</v>
      </c>
    </row>
    <row r="72" spans="1:28" s="707" customFormat="1">
      <c r="A72" s="708">
        <v>43934</v>
      </c>
      <c r="B72" s="707">
        <v>1.2046982513669313E-4</v>
      </c>
      <c r="C72" s="707">
        <v>1.5734506460640674E-4</v>
      </c>
      <c r="D72" s="707">
        <v>1.504415283926086E-4</v>
      </c>
      <c r="E72" s="707">
        <v>-1.0269007639520655E-3</v>
      </c>
      <c r="F72" s="707">
        <v>-1.7557032942594475E-4</v>
      </c>
      <c r="G72" s="707">
        <v>1.9276661575018395E-4</v>
      </c>
      <c r="H72" s="707">
        <v>1.4227064686456181E-4</v>
      </c>
      <c r="I72" s="707">
        <v>1.9759319014811538E-4</v>
      </c>
      <c r="J72" s="707">
        <v>7.411855676786594E-5</v>
      </c>
      <c r="K72" s="707">
        <v>1.5751742777836419E-4</v>
      </c>
      <c r="L72" s="707">
        <v>1.7946544270497355E-4</v>
      </c>
      <c r="M72" s="707">
        <v>5.4093044971081916E-4</v>
      </c>
      <c r="N72" s="707">
        <v>5.096266995849863E-4</v>
      </c>
      <c r="O72" s="707">
        <v>5.3052315707247111E-4</v>
      </c>
      <c r="P72" s="707">
        <v>4.5777085046383448E-4</v>
      </c>
      <c r="Q72" s="707">
        <v>-2.202813915869184E-4</v>
      </c>
      <c r="R72" s="707">
        <v>2.4079688266209764E-4</v>
      </c>
      <c r="S72" s="707">
        <v>1.4881805300746009E-3</v>
      </c>
      <c r="T72" s="707">
        <v>1.2103014301938497E-3</v>
      </c>
      <c r="U72" s="707">
        <v>1.6955578490636114E-3</v>
      </c>
      <c r="V72" s="707">
        <v>3.6958208320616581E-3</v>
      </c>
      <c r="W72" s="707">
        <v>1.0397732085475807E-2</v>
      </c>
      <c r="X72" s="707">
        <v>6.5707692083212255E-3</v>
      </c>
      <c r="Y72" s="707">
        <v>5.4249547920433017E-3</v>
      </c>
      <c r="Z72" s="707">
        <v>9.9076543820277863E-3</v>
      </c>
      <c r="AA72" s="707">
        <v>8.2503928758512757E-3</v>
      </c>
      <c r="AB72" s="707">
        <v>2.3431516852312262E-2</v>
      </c>
    </row>
    <row r="73" spans="1:28" s="707" customFormat="1">
      <c r="A73" s="708">
        <v>43935</v>
      </c>
      <c r="B73" s="707">
        <v>1.3634249018101841E-4</v>
      </c>
      <c r="C73" s="707">
        <v>1.5024361884030668E-4</v>
      </c>
      <c r="D73" s="707">
        <v>1.4575474723210746E-4</v>
      </c>
      <c r="E73" s="707">
        <v>3.2659658896161403E-4</v>
      </c>
      <c r="F73" s="707">
        <v>1.0042326262291734E-3</v>
      </c>
      <c r="G73" s="707">
        <v>1.9354266843296664E-4</v>
      </c>
      <c r="H73" s="707">
        <v>1.4227064686456181E-4</v>
      </c>
      <c r="I73" s="707">
        <v>1.9797005827637548E-4</v>
      </c>
      <c r="J73" s="707">
        <v>7.411855676786594E-5</v>
      </c>
      <c r="K73" s="707">
        <v>1.5751742777836419E-4</v>
      </c>
      <c r="L73" s="707">
        <v>1.7946544270497355E-4</v>
      </c>
      <c r="M73" s="707">
        <v>5.4093044971081916E-4</v>
      </c>
      <c r="N73" s="707">
        <v>5.096266995849863E-4</v>
      </c>
      <c r="O73" s="707">
        <v>5.3052315707247111E-4</v>
      </c>
      <c r="P73" s="707">
        <v>7.7692129781499197E-3</v>
      </c>
      <c r="Q73" s="707">
        <v>1.5391778903282027E-3</v>
      </c>
      <c r="R73" s="707">
        <v>2.3790618449315293E-3</v>
      </c>
      <c r="S73" s="707">
        <v>7.3730392212638662E-3</v>
      </c>
      <c r="T73" s="707">
        <v>1.8790797221845956E-3</v>
      </c>
      <c r="U73" s="707">
        <v>3.6523859981587581E-3</v>
      </c>
      <c r="V73" s="707">
        <v>8.2870109630102107E-3</v>
      </c>
      <c r="W73" s="707">
        <v>9.6121027218337707E-3</v>
      </c>
      <c r="X73" s="707">
        <v>9.3312153586520008E-3</v>
      </c>
      <c r="Y73" s="707">
        <v>1.887286157695911E-2</v>
      </c>
      <c r="Z73" s="707">
        <v>1.6200076942839203E-2</v>
      </c>
      <c r="AA73" s="707">
        <v>2.9679179114170839E-2</v>
      </c>
      <c r="AB73" s="707">
        <v>1.3649346636297244E-2</v>
      </c>
    </row>
    <row r="74" spans="1:28" s="707" customFormat="1">
      <c r="A74" s="708">
        <v>43936</v>
      </c>
      <c r="B74" s="707">
        <v>1.3461873282505366E-4</v>
      </c>
      <c r="C74" s="707">
        <v>1.4665849456241276E-4</v>
      </c>
      <c r="D74" s="707">
        <v>1.3640656150548658E-4</v>
      </c>
      <c r="E74" s="707">
        <v>1.0662295116736775E-3</v>
      </c>
      <c r="F74" s="707">
        <v>9.9911540847674729E-4</v>
      </c>
      <c r="G74" s="707">
        <v>1.9513131117676608E-4</v>
      </c>
      <c r="H74" s="707">
        <v>1.4227064686456181E-4</v>
      </c>
      <c r="I74" s="707">
        <v>1.9876251621719909E-4</v>
      </c>
      <c r="J74" s="707">
        <v>7.411855676786594E-5</v>
      </c>
      <c r="K74" s="707">
        <v>1.5751742777836419E-4</v>
      </c>
      <c r="L74" s="707">
        <v>1.7946544270497355E-4</v>
      </c>
      <c r="M74" s="707">
        <v>5.4093044971081916E-4</v>
      </c>
      <c r="N74" s="707">
        <v>5.096266995849863E-4</v>
      </c>
      <c r="O74" s="707">
        <v>5.3052315707247111E-4</v>
      </c>
      <c r="P74" s="707">
        <v>5.1486425518549872E-3</v>
      </c>
      <c r="Q74" s="707">
        <v>3.8277559159074492E-3</v>
      </c>
      <c r="R74" s="707">
        <v>-1.0056800997572113E-3</v>
      </c>
      <c r="S74" s="707">
        <v>2.4250532529725977E-3</v>
      </c>
      <c r="T74" s="707">
        <v>1.1992395326478889E-3</v>
      </c>
      <c r="U74" s="707">
        <v>2.5801341015241341E-3</v>
      </c>
      <c r="V74" s="707">
        <v>2.7407087697404187E-3</v>
      </c>
      <c r="W74" s="707">
        <v>-9.520090252102209E-3</v>
      </c>
      <c r="X74" s="707">
        <v>-3.8550347560037945E-3</v>
      </c>
      <c r="Y74" s="707">
        <v>-3.4617231034784757E-3</v>
      </c>
      <c r="Z74" s="707">
        <v>4.0935766900958015E-3</v>
      </c>
      <c r="AA74" s="707">
        <v>-9.4607379375590828E-3</v>
      </c>
      <c r="AB74" s="707">
        <v>-1.8629690914906405E-3</v>
      </c>
    </row>
    <row r="75" spans="1:28" s="707" customFormat="1">
      <c r="A75" s="708">
        <v>43937</v>
      </c>
      <c r="B75" s="707">
        <v>1.3944623513095777E-4</v>
      </c>
      <c r="C75" s="707">
        <v>1.5559154197442027E-4</v>
      </c>
      <c r="D75" s="707">
        <v>1.7077637387541422E-4</v>
      </c>
      <c r="E75" s="707">
        <v>1.0144607116131521E-3</v>
      </c>
      <c r="F75" s="707">
        <v>3.2152914628236218E-3</v>
      </c>
      <c r="G75" s="707">
        <v>1.9428035386681586E-4</v>
      </c>
      <c r="H75" s="707">
        <v>1.4227064686456181E-4</v>
      </c>
      <c r="I75" s="707">
        <v>2.5235328795125689E-4</v>
      </c>
      <c r="J75" s="707">
        <v>7.411855676786594E-5</v>
      </c>
      <c r="K75" s="707">
        <v>1.5751742777836419E-4</v>
      </c>
      <c r="L75" s="707">
        <v>1.7946544270497355E-4</v>
      </c>
      <c r="M75" s="707">
        <v>5.4093044971081916E-4</v>
      </c>
      <c r="N75" s="707">
        <v>5.096266995849863E-4</v>
      </c>
      <c r="O75" s="707">
        <v>5.3052315707247111E-4</v>
      </c>
      <c r="P75" s="707">
        <v>3.3691643375426406E-3</v>
      </c>
      <c r="Q75" s="707">
        <v>-7.7178005314171294E-4</v>
      </c>
      <c r="R75" s="707">
        <v>2.4728797914730372E-4</v>
      </c>
      <c r="S75" s="707">
        <v>1.5752882065198648E-3</v>
      </c>
      <c r="T75" s="707">
        <v>1.5510099586462101E-3</v>
      </c>
      <c r="U75" s="707">
        <v>5.1279912454744725E-3</v>
      </c>
      <c r="V75" s="707">
        <v>3.7667638528677827E-3</v>
      </c>
      <c r="W75" s="707">
        <v>-9.0538345985219475E-3</v>
      </c>
      <c r="X75" s="707">
        <v>-9.7388327818204168E-4</v>
      </c>
      <c r="Y75" s="707">
        <v>2.0447752908467898E-3</v>
      </c>
      <c r="Z75" s="707">
        <v>4.93250231544895E-4</v>
      </c>
      <c r="AA75" s="707">
        <v>2.4196115886660152E-2</v>
      </c>
      <c r="AB75" s="707">
        <v>-1.6204270272128785E-3</v>
      </c>
    </row>
    <row r="76" spans="1:28" s="707" customFormat="1">
      <c r="A76" s="708">
        <v>43938</v>
      </c>
      <c r="B76" s="707">
        <v>1.4184926582005986E-4</v>
      </c>
      <c r="C76" s="707">
        <v>1.4923582059367391E-4</v>
      </c>
      <c r="D76" s="707">
        <v>1.3869568941959898E-4</v>
      </c>
      <c r="E76" s="707">
        <v>1.0606238876063045E-3</v>
      </c>
      <c r="F76" s="707">
        <v>3.2038930848712344E-3</v>
      </c>
      <c r="G76" s="707">
        <v>1.9424261634237716E-4</v>
      </c>
      <c r="H76" s="707">
        <v>1.4227064686456181E-4</v>
      </c>
      <c r="I76" s="707">
        <v>1.4173107256332251E-4</v>
      </c>
      <c r="J76" s="707">
        <v>7.411855676786594E-5</v>
      </c>
      <c r="K76" s="707">
        <v>1.5751742777836419E-4</v>
      </c>
      <c r="L76" s="707">
        <v>1.7946544270497355E-4</v>
      </c>
      <c r="M76" s="707">
        <v>5.4093044971081916E-4</v>
      </c>
      <c r="N76" s="707">
        <v>5.096266995849863E-4</v>
      </c>
      <c r="O76" s="707">
        <v>5.3052315707247111E-4</v>
      </c>
      <c r="P76" s="707">
        <v>-4.5093356189436218E-3</v>
      </c>
      <c r="Q76" s="707">
        <v>-1.255987986439E-3</v>
      </c>
      <c r="R76" s="707">
        <v>2.3802890405011379E-3</v>
      </c>
      <c r="S76" s="707">
        <v>-1.7495355826354642E-3</v>
      </c>
      <c r="T76" s="707">
        <v>2.0918410318571112E-4</v>
      </c>
      <c r="U76" s="707">
        <v>-6.6253504361072357E-3</v>
      </c>
      <c r="V76" s="707">
        <v>-3.8358633564768985E-3</v>
      </c>
      <c r="W76" s="707">
        <v>1.0601315866413618E-2</v>
      </c>
      <c r="X76" s="707">
        <v>5.9025325630881476E-3</v>
      </c>
      <c r="Y76" s="707">
        <v>7.6571323214478237E-3</v>
      </c>
      <c r="Z76" s="707">
        <v>1.4789052483569876E-2</v>
      </c>
      <c r="AA76" s="707">
        <v>7.7712154180913373E-3</v>
      </c>
      <c r="AB76" s="707">
        <v>1.419535805871619E-2</v>
      </c>
    </row>
    <row r="77" spans="1:28" s="707" customFormat="1">
      <c r="A77" s="708">
        <v>43941</v>
      </c>
      <c r="B77" s="707">
        <v>1.4272623251643246E-4</v>
      </c>
      <c r="C77" s="707">
        <v>1.4540531806606083E-4</v>
      </c>
      <c r="D77" s="707">
        <v>1.5907005200377355E-4</v>
      </c>
      <c r="E77" s="707">
        <v>1.8258677064801887E-3</v>
      </c>
      <c r="F77" s="707">
        <v>2.5785955888779633E-3</v>
      </c>
      <c r="G77" s="707">
        <v>1.9420489347576897E-4</v>
      </c>
      <c r="H77" s="707">
        <v>1.4227064686456181E-4</v>
      </c>
      <c r="I77" s="707">
        <v>1.9532012969247781E-4</v>
      </c>
      <c r="J77" s="707">
        <v>7.411855676786594E-5</v>
      </c>
      <c r="K77" s="707">
        <v>1.5751742777836419E-4</v>
      </c>
      <c r="L77" s="707">
        <v>1.7946544270497355E-4</v>
      </c>
      <c r="M77" s="707">
        <v>5.4093044971081916E-4</v>
      </c>
      <c r="N77" s="707">
        <v>5.096266995849863E-4</v>
      </c>
      <c r="O77" s="707">
        <v>5.3052315707247111E-4</v>
      </c>
      <c r="P77" s="707">
        <v>3.8491022365625405E-3</v>
      </c>
      <c r="Q77" s="707">
        <v>1.4060652022620523E-3</v>
      </c>
      <c r="R77" s="707">
        <v>2.2537180559263348E-3</v>
      </c>
      <c r="S77" s="707">
        <v>1.764376103523535E-3</v>
      </c>
      <c r="T77" s="707">
        <v>3.1832434051961567E-3</v>
      </c>
      <c r="U77" s="707">
        <v>1.1533147182409609E-2</v>
      </c>
      <c r="V77" s="707">
        <v>-1.0772002545729187E-3</v>
      </c>
      <c r="W77" s="707">
        <v>-1.5534820798857041E-4</v>
      </c>
      <c r="X77" s="707">
        <v>-4.5771356109491901E-4</v>
      </c>
      <c r="Y77" s="707">
        <v>-5.8857959998537268E-4</v>
      </c>
      <c r="Z77" s="707">
        <v>-7.6460590905158554E-5</v>
      </c>
      <c r="AA77" s="707">
        <v>-5.5521283158544987E-3</v>
      </c>
      <c r="AB77" s="707">
        <v>2.7675132099668209E-2</v>
      </c>
    </row>
    <row r="78" spans="1:28" s="707" customFormat="1">
      <c r="A78" s="708">
        <v>43943</v>
      </c>
      <c r="B78" s="707">
        <v>1.4180890760862042E-4</v>
      </c>
      <c r="C78" s="707">
        <v>1.3069740938753682E-4</v>
      </c>
      <c r="D78" s="707">
        <v>1.6778347542478755E-4</v>
      </c>
      <c r="E78" s="707">
        <v>-1.1514132137013799E-3</v>
      </c>
      <c r="F78" s="707">
        <v>1.7515939814283232E-3</v>
      </c>
      <c r="G78" s="707">
        <v>1.8929269525180814E-4</v>
      </c>
      <c r="H78" s="707">
        <v>1.4227064686456181E-4</v>
      </c>
      <c r="I78" s="707">
        <v>1.9777494872830204E-4</v>
      </c>
      <c r="J78" s="707">
        <v>7.411855676786594E-5</v>
      </c>
      <c r="K78" s="707">
        <v>1.5751742777836419E-4</v>
      </c>
      <c r="L78" s="707">
        <v>1.7946544270497355E-4</v>
      </c>
      <c r="M78" s="707">
        <v>5.4093044971081916E-4</v>
      </c>
      <c r="N78" s="707">
        <v>5.096266995849863E-4</v>
      </c>
      <c r="O78" s="707">
        <v>5.3052315707247111E-4</v>
      </c>
      <c r="P78" s="707">
        <v>1.1971612241731044E-2</v>
      </c>
      <c r="Q78" s="707">
        <v>6.6341755637340238E-3</v>
      </c>
      <c r="R78" s="707">
        <v>3.9170836752013827E-3</v>
      </c>
      <c r="S78" s="707">
        <v>8.3424975995483042E-3</v>
      </c>
      <c r="T78" s="707">
        <v>2.4476851655137466E-3</v>
      </c>
      <c r="U78" s="707">
        <v>1.4742513857068706E-2</v>
      </c>
      <c r="V78" s="707">
        <v>4.277110903472936E-3</v>
      </c>
      <c r="W78" s="707">
        <v>1.519603721587035E-2</v>
      </c>
      <c r="X78" s="707">
        <v>1.8816983994914382E-2</v>
      </c>
      <c r="Y78" s="707">
        <v>1.6400785553879915E-2</v>
      </c>
      <c r="Z78" s="707">
        <v>3.0271867247757323E-2</v>
      </c>
      <c r="AA78" s="707">
        <v>1.1786600496277888E-2</v>
      </c>
      <c r="AB78" s="707">
        <v>1.3426683961695884E-2</v>
      </c>
    </row>
    <row r="79" spans="1:28" s="707" customFormat="1">
      <c r="A79" s="708">
        <v>43944</v>
      </c>
      <c r="B79" s="707">
        <v>1.3981577500410403E-4</v>
      </c>
      <c r="C79" s="707">
        <v>7.5352562476371787E-5</v>
      </c>
      <c r="D79" s="707">
        <v>1.5727062079951004E-4</v>
      </c>
      <c r="E79" s="707">
        <v>7.6841738749822142E-4</v>
      </c>
      <c r="F79" s="707">
        <v>1.8093266235348349E-3</v>
      </c>
      <c r="G79" s="707">
        <v>1.8844460906275451E-4</v>
      </c>
      <c r="H79" s="707">
        <v>1.4227064686456181E-4</v>
      </c>
      <c r="I79" s="707">
        <v>1.9732043010023403E-4</v>
      </c>
      <c r="J79" s="707">
        <v>7.411855676786594E-5</v>
      </c>
      <c r="K79" s="707">
        <v>1.5751742777836419E-4</v>
      </c>
      <c r="L79" s="707">
        <v>1.7946544270497355E-4</v>
      </c>
      <c r="M79" s="707">
        <v>5.4093044971081916E-4</v>
      </c>
      <c r="N79" s="707">
        <v>5.096266995849863E-4</v>
      </c>
      <c r="O79" s="707">
        <v>5.3052315707247111E-4</v>
      </c>
      <c r="P79" s="707">
        <v>-3.9204078509627038E-3</v>
      </c>
      <c r="Q79" s="707">
        <v>4.4001536776911987E-3</v>
      </c>
      <c r="R79" s="707">
        <v>-5.1368856000999497E-4</v>
      </c>
      <c r="S79" s="707">
        <v>1.3497164313303056E-3</v>
      </c>
      <c r="T79" s="707">
        <v>-1.0567363781640582E-3</v>
      </c>
      <c r="U79" s="707">
        <v>-2.0344076588630911E-3</v>
      </c>
      <c r="V79" s="707">
        <v>1.8117411143145912E-3</v>
      </c>
      <c r="W79" s="707">
        <v>-8.7956384628778746E-3</v>
      </c>
      <c r="X79" s="707">
        <v>-1.0082753474268902E-2</v>
      </c>
      <c r="Y79" s="707">
        <v>-8.7929641739523667E-3</v>
      </c>
      <c r="Z79" s="707">
        <v>-2.1577761150671559E-2</v>
      </c>
      <c r="AA79" s="707">
        <v>2.0968730839975525E-2</v>
      </c>
      <c r="AB79" s="707">
        <v>2.5588712952618886E-2</v>
      </c>
    </row>
    <row r="80" spans="1:28" s="707" customFormat="1">
      <c r="A80" s="708">
        <v>43945</v>
      </c>
      <c r="B80" s="707">
        <v>1.4230700184536538E-4</v>
      </c>
      <c r="C80" s="707">
        <v>-7.3325274578582844E-3</v>
      </c>
      <c r="D80" s="707">
        <v>1.5782828282828731E-4</v>
      </c>
      <c r="E80" s="707">
        <v>-2.0139248715677072E-3</v>
      </c>
      <c r="F80" s="707">
        <v>-1.5676187118980334E-3</v>
      </c>
      <c r="G80" s="707">
        <v>1.8840910438266967E-4</v>
      </c>
      <c r="H80" s="707">
        <v>1.4227064686456181E-4</v>
      </c>
      <c r="I80" s="707">
        <v>1.9769683190817844E-4</v>
      </c>
      <c r="J80" s="707">
        <v>7.411855676786594E-5</v>
      </c>
      <c r="K80" s="707">
        <v>1.5751742777836419E-4</v>
      </c>
      <c r="L80" s="707">
        <v>1.7946544270497355E-4</v>
      </c>
      <c r="M80" s="707">
        <v>5.4093044971081916E-4</v>
      </c>
      <c r="N80" s="707">
        <v>5.096266995849863E-4</v>
      </c>
      <c r="O80" s="707">
        <v>5.3052315707247111E-4</v>
      </c>
      <c r="P80" s="707">
        <v>-1.0353358504015864E-2</v>
      </c>
      <c r="Q80" s="707">
        <v>1.3560969714682791E-2</v>
      </c>
      <c r="R80" s="707">
        <v>-2.8195334040604925E-3</v>
      </c>
      <c r="S80" s="707">
        <v>4.0132596295532341E-3</v>
      </c>
      <c r="T80" s="707">
        <v>-2.7886565213209868E-3</v>
      </c>
      <c r="U80" s="707">
        <v>-1.7329405263888931E-2</v>
      </c>
      <c r="V80" s="707">
        <v>-4.8483296845752699E-3</v>
      </c>
      <c r="W80" s="707">
        <v>-3.8154350328152571E-2</v>
      </c>
      <c r="X80" s="707">
        <v>-4.3306759464788791E-2</v>
      </c>
      <c r="Y80" s="707">
        <v>-2.9651829277307362E-2</v>
      </c>
      <c r="Z80" s="707">
        <v>-6.7635523880036796E-2</v>
      </c>
      <c r="AA80" s="707">
        <v>3.6812394907518531E-2</v>
      </c>
      <c r="AB80" s="707">
        <v>4.632557169583551E-3</v>
      </c>
    </row>
    <row r="81" spans="1:28" s="707" customFormat="1">
      <c r="A81" s="708">
        <v>43948</v>
      </c>
      <c r="B81" s="707">
        <v>1.4228675344396535E-4</v>
      </c>
      <c r="C81" s="707">
        <v>-1.975422124530557E-2</v>
      </c>
      <c r="D81" s="707">
        <v>1.4615737131018491E-4</v>
      </c>
      <c r="E81" s="707">
        <v>1.1049016695652281E-3</v>
      </c>
      <c r="F81" s="707">
        <v>1.1159557540274534E-6</v>
      </c>
      <c r="G81" s="707">
        <v>1.8756165785016599E-4</v>
      </c>
      <c r="H81" s="707">
        <v>1.4227064686456181E-4</v>
      </c>
      <c r="I81" s="707">
        <v>1.9724250821062661E-4</v>
      </c>
      <c r="J81" s="707">
        <v>7.411855676786594E-5</v>
      </c>
      <c r="K81" s="707">
        <v>1.5751742777836419E-4</v>
      </c>
      <c r="L81" s="707">
        <v>1.7946544270497355E-4</v>
      </c>
      <c r="M81" s="707">
        <v>5.4093044971081916E-4</v>
      </c>
      <c r="N81" s="707">
        <v>5.096266995849863E-4</v>
      </c>
      <c r="O81" s="707">
        <v>5.3052315707247111E-4</v>
      </c>
      <c r="P81" s="707">
        <v>1.9005878210864857E-3</v>
      </c>
      <c r="Q81" s="707">
        <v>-3.9627654420161251E-3</v>
      </c>
      <c r="R81" s="707">
        <v>-4.9394122424384346E-4</v>
      </c>
      <c r="S81" s="707">
        <v>-2.5828252719697353E-3</v>
      </c>
      <c r="T81" s="707">
        <v>7.9698347912948719E-4</v>
      </c>
      <c r="U81" s="707">
        <v>-4.7075434446642861E-3</v>
      </c>
      <c r="V81" s="707">
        <v>4.7179582950969134E-3</v>
      </c>
      <c r="W81" s="707">
        <v>2.702212287939787E-2</v>
      </c>
      <c r="X81" s="707">
        <v>1.3030058439233994E-2</v>
      </c>
      <c r="Y81" s="707">
        <v>1.9824240981204388E-2</v>
      </c>
      <c r="Z81" s="707">
        <v>4.7293936795320235E-2</v>
      </c>
      <c r="AA81" s="707">
        <v>1.3437590501013563E-2</v>
      </c>
      <c r="AB81" s="707">
        <v>2.0437137335937328E-2</v>
      </c>
    </row>
    <row r="82" spans="1:28" s="707" customFormat="1">
      <c r="A82" s="708">
        <v>43949</v>
      </c>
      <c r="B82" s="707">
        <v>1.4208722093522752E-4</v>
      </c>
      <c r="C82" s="707">
        <v>4.575360093033165E-4</v>
      </c>
      <c r="D82" s="707">
        <v>1.5778031623603361E-4</v>
      </c>
      <c r="E82" s="707">
        <v>1.7572654565167767E-3</v>
      </c>
      <c r="F82" s="707">
        <v>2.733615815518009E-3</v>
      </c>
      <c r="G82" s="707">
        <v>1.8833828803743735E-4</v>
      </c>
      <c r="H82" s="707">
        <v>1.4227064686456181E-4</v>
      </c>
      <c r="I82" s="707">
        <v>1.9720361127539832E-4</v>
      </c>
      <c r="J82" s="707">
        <v>7.411855676786594E-5</v>
      </c>
      <c r="K82" s="707">
        <v>1.5751742777836419E-4</v>
      </c>
      <c r="L82" s="707">
        <v>1.7946544270497355E-4</v>
      </c>
      <c r="M82" s="707">
        <v>5.4093044971081916E-4</v>
      </c>
      <c r="N82" s="707">
        <v>5.096266995849863E-4</v>
      </c>
      <c r="O82" s="707">
        <v>5.3052315707247111E-4</v>
      </c>
      <c r="P82" s="707">
        <v>-6.5468184470407476E-4</v>
      </c>
      <c r="Q82" s="707">
        <v>-1.1502435370413955E-2</v>
      </c>
      <c r="R82" s="707">
        <v>3.219477061920939E-3</v>
      </c>
      <c r="S82" s="707">
        <v>-7.6963052271590282E-3</v>
      </c>
      <c r="T82" s="707">
        <v>-1.2612801482181357E-4</v>
      </c>
      <c r="U82" s="707">
        <v>5.2738067769388941E-3</v>
      </c>
      <c r="V82" s="707">
        <v>2.5915302263399553E-3</v>
      </c>
      <c r="W82" s="707">
        <v>2.7499737980996471E-2</v>
      </c>
      <c r="X82" s="707">
        <v>1.928303143446275E-2</v>
      </c>
      <c r="Y82" s="707">
        <v>1.2835883069454157E-2</v>
      </c>
      <c r="Z82" s="707">
        <v>4.7528317374136764E-2</v>
      </c>
      <c r="AA82" s="707">
        <v>-2.7547579585071702E-2</v>
      </c>
      <c r="AB82" s="707">
        <v>-2.1104186971890981E-2</v>
      </c>
    </row>
    <row r="83" spans="1:28" s="707" customFormat="1">
      <c r="A83" s="708">
        <v>43950</v>
      </c>
      <c r="B83" s="707">
        <v>1.3973659785748715E-4</v>
      </c>
      <c r="C83" s="707">
        <v>2.500594702546266E-3</v>
      </c>
      <c r="D83" s="707">
        <v>1.5775542553519983E-4</v>
      </c>
      <c r="E83" s="707">
        <v>4.659392133423701E-4</v>
      </c>
      <c r="F83" s="707">
        <v>9.6114655680779038E-4</v>
      </c>
      <c r="G83" s="707">
        <v>1.8830282340598359E-4</v>
      </c>
      <c r="H83" s="707">
        <v>1.4227064686456181E-4</v>
      </c>
      <c r="I83" s="707">
        <v>1.9674964603755285E-4</v>
      </c>
      <c r="J83" s="707">
        <v>7.411855676786594E-5</v>
      </c>
      <c r="K83" s="707">
        <v>1.5751742777836419E-4</v>
      </c>
      <c r="L83" s="707">
        <v>1.7946544270497355E-4</v>
      </c>
      <c r="M83" s="707">
        <v>5.4093044971081916E-4</v>
      </c>
      <c r="N83" s="707">
        <v>5.096266995849863E-4</v>
      </c>
      <c r="O83" s="707">
        <v>5.3052315707247111E-4</v>
      </c>
      <c r="P83" s="707">
        <v>-6.7429424252780645E-3</v>
      </c>
      <c r="Q83" s="707">
        <v>-7.6874217363389619E-3</v>
      </c>
      <c r="R83" s="707">
        <v>8.9130132210413215E-4</v>
      </c>
      <c r="S83" s="707">
        <v>-3.0641102738326875E-4</v>
      </c>
      <c r="T83" s="707">
        <v>8.0535130562275903E-4</v>
      </c>
      <c r="U83" s="707">
        <v>8.8573419249993179E-4</v>
      </c>
      <c r="V83" s="707">
        <v>1.7510839665237921E-3</v>
      </c>
      <c r="W83" s="707">
        <v>1.6000040830266359E-2</v>
      </c>
      <c r="X83" s="707">
        <v>1.3168449259992387E-2</v>
      </c>
      <c r="Y83" s="707">
        <v>1.5045643069538039E-2</v>
      </c>
      <c r="Z83" s="707">
        <v>2.9436035181199971E-2</v>
      </c>
      <c r="AA83" s="707">
        <v>-7.9341757272993751E-3</v>
      </c>
      <c r="AB83" s="707">
        <v>-5.832343333007306E-3</v>
      </c>
    </row>
    <row r="84" spans="1:28" s="707" customFormat="1">
      <c r="A84" s="708">
        <v>43951</v>
      </c>
      <c r="B84" s="707">
        <v>1.4097174972738102E-4</v>
      </c>
      <c r="C84" s="707">
        <v>4.9083691721785172E-4</v>
      </c>
      <c r="D84" s="707">
        <v>1.513281959351076E-4</v>
      </c>
      <c r="E84" s="707">
        <v>2.2778790568083185E-3</v>
      </c>
      <c r="F84" s="707">
        <v>4.1443197686870104E-3</v>
      </c>
      <c r="G84" s="707">
        <v>1.8339838836634037E-4</v>
      </c>
      <c r="H84" s="707">
        <v>1.4227064686456181E-4</v>
      </c>
      <c r="I84" s="707">
        <v>1.9754094720880744E-4</v>
      </c>
      <c r="J84" s="707">
        <v>7.411855676786594E-5</v>
      </c>
      <c r="K84" s="707">
        <v>1.5751742777836419E-4</v>
      </c>
      <c r="L84" s="707">
        <v>1.7946544270497355E-4</v>
      </c>
      <c r="M84" s="707">
        <v>5.4093044971081916E-4</v>
      </c>
      <c r="N84" s="707">
        <v>5.096266995849863E-4</v>
      </c>
      <c r="O84" s="707">
        <v>5.3052315707247111E-4</v>
      </c>
      <c r="P84" s="707">
        <v>-2.0130363551636998E-3</v>
      </c>
      <c r="Q84" s="707">
        <v>1.3722925047907619E-3</v>
      </c>
      <c r="R84" s="707">
        <v>3.3410011909507098E-4</v>
      </c>
      <c r="S84" s="707">
        <v>2.4675238259048715E-3</v>
      </c>
      <c r="T84" s="707">
        <v>-1.037011144439548E-3</v>
      </c>
      <c r="U84" s="707">
        <v>2.2240865900979845E-3</v>
      </c>
      <c r="V84" s="707">
        <v>-1.8943968002849143E-4</v>
      </c>
      <c r="W84" s="707">
        <v>-2.2428989501123042E-2</v>
      </c>
      <c r="X84" s="707">
        <v>-1.83205210477283E-2</v>
      </c>
      <c r="Y84" s="707">
        <v>-2.1063504376102715E-2</v>
      </c>
      <c r="Z84" s="707">
        <v>-2.735866202700965E-2</v>
      </c>
      <c r="AA84" s="707">
        <v>1.0071090047393261E-2</v>
      </c>
      <c r="AB84" s="707">
        <v>2.1656692694691948E-2</v>
      </c>
    </row>
    <row r="85" spans="1:28" s="707" customFormat="1">
      <c r="A85" s="708">
        <v>43955</v>
      </c>
      <c r="B85" s="707">
        <v>1.4139991471195934E-4</v>
      </c>
      <c r="C85" s="707">
        <v>-1.2987708058398439E-4</v>
      </c>
      <c r="D85" s="707">
        <v>1.4606780805181963E-4</v>
      </c>
      <c r="E85" s="707">
        <v>2.7499346264003854E-4</v>
      </c>
      <c r="F85" s="707">
        <v>2.427348516207406E-4</v>
      </c>
      <c r="G85" s="707">
        <v>1.8174206257759451E-4</v>
      </c>
      <c r="H85" s="707">
        <v>1.4227064686456181E-4</v>
      </c>
      <c r="I85" s="707">
        <v>1.9708701246390348E-4</v>
      </c>
      <c r="J85" s="707">
        <v>3.9004251768393061E-5</v>
      </c>
      <c r="K85" s="707">
        <v>1.2240019450238115E-4</v>
      </c>
      <c r="L85" s="707">
        <v>1.4434743879676581E-4</v>
      </c>
      <c r="M85" s="707">
        <v>5.4093044971081916E-4</v>
      </c>
      <c r="N85" s="707">
        <v>5.096266995849863E-4</v>
      </c>
      <c r="O85" s="707">
        <v>5.3052315707247111E-4</v>
      </c>
      <c r="P85" s="707">
        <v>5.3883975888595614E-3</v>
      </c>
      <c r="Q85" s="707">
        <v>6.5763801801672628E-3</v>
      </c>
      <c r="R85" s="707">
        <v>-8.1874465286135845E-4</v>
      </c>
      <c r="S85" s="707">
        <v>3.4508393777918922E-3</v>
      </c>
      <c r="T85" s="707">
        <v>-1.5024279827283715E-3</v>
      </c>
      <c r="U85" s="707">
        <v>-2.5019806205217598E-3</v>
      </c>
      <c r="V85" s="707">
        <v>-2.199733786645508E-3</v>
      </c>
      <c r="W85" s="707">
        <v>-1.4170006691435854E-2</v>
      </c>
      <c r="X85" s="707">
        <v>-1.4827610858971552E-2</v>
      </c>
      <c r="Y85" s="707">
        <v>-1.4211785091527207E-2</v>
      </c>
      <c r="Z85" s="707">
        <v>-1.2480030951507848E-2</v>
      </c>
      <c r="AA85" s="707">
        <v>-7.6246334310851038E-3</v>
      </c>
      <c r="AB85" s="707">
        <v>-1.9209253021619577E-2</v>
      </c>
    </row>
    <row r="86" spans="1:28" s="707" customFormat="1">
      <c r="A86" s="708">
        <v>43956</v>
      </c>
      <c r="B86" s="707">
        <v>1.4218627297712949E-4</v>
      </c>
      <c r="C86" s="707">
        <v>9.0140831375817854E-5</v>
      </c>
      <c r="D86" s="707">
        <v>1.2335399512752865E-4</v>
      </c>
      <c r="E86" s="707">
        <v>8.4997906512995769E-4</v>
      </c>
      <c r="F86" s="707">
        <v>6.9420326284430622E-4</v>
      </c>
      <c r="G86" s="707">
        <v>1.8252023946674356E-4</v>
      </c>
      <c r="H86" s="707">
        <v>1.4227064686456181E-4</v>
      </c>
      <c r="I86" s="707">
        <v>1.9870752989525897E-4</v>
      </c>
      <c r="J86" s="707">
        <v>3.9004251768393061E-5</v>
      </c>
      <c r="K86" s="707">
        <v>1.2240019450238115E-4</v>
      </c>
      <c r="L86" s="707">
        <v>1.4434743879676581E-4</v>
      </c>
      <c r="M86" s="707">
        <v>5.4093044971081916E-4</v>
      </c>
      <c r="N86" s="707">
        <v>5.096266995849863E-4</v>
      </c>
      <c r="O86" s="707">
        <v>5.3052315707247111E-4</v>
      </c>
      <c r="P86" s="707">
        <v>-1.1916936645944842E-3</v>
      </c>
      <c r="Q86" s="707">
        <v>-2.5090058273291582E-3</v>
      </c>
      <c r="R86" s="707">
        <v>1.2568293153667476E-3</v>
      </c>
      <c r="S86" s="707">
        <v>2.8239159949268178E-3</v>
      </c>
      <c r="T86" s="707">
        <v>2.6149195179874241E-3</v>
      </c>
      <c r="U86" s="707">
        <v>2.685296484931321E-3</v>
      </c>
      <c r="V86" s="707">
        <v>2.3202909276174299E-3</v>
      </c>
      <c r="W86" s="707">
        <v>5.2765206040552345E-3</v>
      </c>
      <c r="X86" s="707">
        <v>2.4544724994735034E-3</v>
      </c>
      <c r="Y86" s="707">
        <v>5.9738804579805294E-3</v>
      </c>
      <c r="Z86" s="707">
        <v>2.5058140349210056E-4</v>
      </c>
      <c r="AA86" s="707">
        <v>1.7966903073286078E-2</v>
      </c>
      <c r="AB86" s="707">
        <v>9.6271759320512018E-3</v>
      </c>
    </row>
    <row r="87" spans="1:28" s="707" customFormat="1">
      <c r="A87" s="708">
        <v>43957</v>
      </c>
      <c r="B87" s="707">
        <v>1.4395769166752892E-4</v>
      </c>
      <c r="C87" s="707">
        <v>3.735443694452556E-4</v>
      </c>
      <c r="D87" s="707">
        <v>1.5300990259148328E-4</v>
      </c>
      <c r="E87" s="707">
        <v>1.2694954986214313E-4</v>
      </c>
      <c r="F87" s="707">
        <v>7.6948993864656146E-4</v>
      </c>
      <c r="G87" s="707">
        <v>1.8329798493854632E-4</v>
      </c>
      <c r="H87" s="707">
        <v>1.4227064686456181E-4</v>
      </c>
      <c r="I87" s="707">
        <v>1.9908280890912344E-4</v>
      </c>
      <c r="J87" s="707">
        <v>3.9004251768393061E-5</v>
      </c>
      <c r="K87" s="707">
        <v>1.2240019450238115E-4</v>
      </c>
      <c r="L87" s="707">
        <v>1.4434743879676581E-4</v>
      </c>
      <c r="M87" s="707">
        <v>5.4093044971081916E-4</v>
      </c>
      <c r="N87" s="707">
        <v>5.096266995849863E-4</v>
      </c>
      <c r="O87" s="707">
        <v>5.3052315707247111E-4</v>
      </c>
      <c r="P87" s="707">
        <v>5.7359303387194416E-3</v>
      </c>
      <c r="Q87" s="707">
        <v>5.0508786727008204E-3</v>
      </c>
      <c r="R87" s="707">
        <v>8.9288641049378725E-4</v>
      </c>
      <c r="S87" s="707">
        <v>3.8869578694822327E-3</v>
      </c>
      <c r="T87" s="707">
        <v>2.0657389828280248E-3</v>
      </c>
      <c r="U87" s="707">
        <v>1.2371610837651481E-3</v>
      </c>
      <c r="V87" s="707">
        <v>3.5449006579511E-3</v>
      </c>
      <c r="W87" s="707">
        <v>-3.5858462695345758E-3</v>
      </c>
      <c r="X87" s="707">
        <v>-4.6414338576749037E-3</v>
      </c>
      <c r="Y87" s="707">
        <v>3.5827102924734788E-4</v>
      </c>
      <c r="Z87" s="707">
        <v>-1.4998720723049419E-2</v>
      </c>
      <c r="AA87" s="707">
        <v>1.3992104040873254E-2</v>
      </c>
      <c r="AB87" s="707">
        <v>3.6327604461299456E-2</v>
      </c>
    </row>
    <row r="88" spans="1:28" s="707" customFormat="1">
      <c r="A88" s="708">
        <v>43958</v>
      </c>
      <c r="B88" s="707">
        <v>1.4420567706396881E-4</v>
      </c>
      <c r="C88" s="707">
        <v>2.6832307191204663E-4</v>
      </c>
      <c r="D88" s="707">
        <v>3.1818863990928925E-4</v>
      </c>
      <c r="E88" s="707">
        <v>3.5315331742458156E-4</v>
      </c>
      <c r="F88" s="707">
        <v>-1.2499864803561245E-4</v>
      </c>
      <c r="G88" s="707">
        <v>1.8326439294491514E-4</v>
      </c>
      <c r="H88" s="707">
        <v>1.1344872391472194E-4</v>
      </c>
      <c r="I88" s="707">
        <v>1.982138362379704E-4</v>
      </c>
      <c r="J88" s="707">
        <v>3.9004251768393061E-5</v>
      </c>
      <c r="K88" s="707">
        <v>1.2240019450238115E-4</v>
      </c>
      <c r="L88" s="707">
        <v>1.4434743879676581E-4</v>
      </c>
      <c r="M88" s="707">
        <v>5.4093044971081916E-4</v>
      </c>
      <c r="N88" s="707">
        <v>5.096266995849863E-4</v>
      </c>
      <c r="O88" s="707">
        <v>5.3052315707247111E-4</v>
      </c>
      <c r="P88" s="707">
        <v>-1.8075563576903653E-3</v>
      </c>
      <c r="Q88" s="707">
        <v>2.7958141472612663E-3</v>
      </c>
      <c r="R88" s="707">
        <v>9.1720994234036901E-3</v>
      </c>
      <c r="S88" s="707">
        <v>4.2460648027806691E-3</v>
      </c>
      <c r="T88" s="707">
        <v>4.7404042530028168E-3</v>
      </c>
      <c r="U88" s="707">
        <v>6.8049965196284035E-3</v>
      </c>
      <c r="V88" s="707">
        <v>5.2342614862359582E-3</v>
      </c>
      <c r="W88" s="707">
        <v>-8.3676474457043733E-3</v>
      </c>
      <c r="X88" s="707">
        <v>-1.5144305840825045E-2</v>
      </c>
      <c r="Y88" s="707">
        <v>-4.7068625343614778E-3</v>
      </c>
      <c r="Z88" s="707">
        <v>-2.7231778026293285E-2</v>
      </c>
      <c r="AA88" s="707">
        <v>4.780990552533626E-2</v>
      </c>
      <c r="AB88" s="707">
        <v>1.9867750218114377E-2</v>
      </c>
    </row>
    <row r="89" spans="1:28" s="707" customFormat="1">
      <c r="A89" s="708">
        <v>43959</v>
      </c>
      <c r="B89" s="707">
        <v>1.287812821868517E-4</v>
      </c>
      <c r="C89" s="707">
        <v>1.2605423034162122E-4</v>
      </c>
      <c r="D89" s="707">
        <v>1.1804707112417212E-4</v>
      </c>
      <c r="E89" s="707">
        <v>4.8279851629384751E-4</v>
      </c>
      <c r="F89" s="707">
        <v>5.5343613641101186E-4</v>
      </c>
      <c r="G89" s="707">
        <v>1.5404360406900963E-4</v>
      </c>
      <c r="H89" s="707">
        <v>1.1344872391472194E-4</v>
      </c>
      <c r="I89" s="707">
        <v>1.6832399466859549E-4</v>
      </c>
      <c r="J89" s="707">
        <v>3.9004251768393061E-5</v>
      </c>
      <c r="K89" s="707">
        <v>1.2240019450238115E-4</v>
      </c>
      <c r="L89" s="707">
        <v>1.4434743879676581E-4</v>
      </c>
      <c r="M89" s="707">
        <v>5.4093044971081916E-4</v>
      </c>
      <c r="N89" s="707">
        <v>5.096266995849863E-4</v>
      </c>
      <c r="O89" s="707">
        <v>5.3052315707247111E-4</v>
      </c>
      <c r="P89" s="707">
        <v>-3.1354552187367046E-3</v>
      </c>
      <c r="Q89" s="707">
        <v>-5.4451288862601421E-3</v>
      </c>
      <c r="R89" s="707">
        <v>-7.3680612541204837E-4</v>
      </c>
      <c r="S89" s="707">
        <v>1.1364892383300962E-3</v>
      </c>
      <c r="T89" s="707">
        <v>2.2414984047025577E-3</v>
      </c>
      <c r="U89" s="707">
        <v>3.0503297186781353E-3</v>
      </c>
      <c r="V89" s="707">
        <v>-7.5740839968752027E-5</v>
      </c>
      <c r="W89" s="707">
        <v>1.9218810584986312E-2</v>
      </c>
      <c r="X89" s="707">
        <v>1.2642013300828703E-2</v>
      </c>
      <c r="Y89" s="707">
        <v>1.1484038253497308E-2</v>
      </c>
      <c r="Z89" s="707">
        <v>7.5793350542656679E-3</v>
      </c>
      <c r="AA89" s="707">
        <v>-1.2295081967213073E-2</v>
      </c>
      <c r="AB89" s="707">
        <v>-8.8530569029795503E-3</v>
      </c>
    </row>
    <row r="90" spans="1:28" s="707" customFormat="1">
      <c r="A90" s="708">
        <v>43962</v>
      </c>
      <c r="B90" s="707">
        <v>9.8588271470134714E-5</v>
      </c>
      <c r="C90" s="707">
        <v>2.202002678934889E-4</v>
      </c>
      <c r="D90" s="707">
        <v>1.3082490627125409E-4</v>
      </c>
      <c r="E90" s="707">
        <v>2.112432047687296E-4</v>
      </c>
      <c r="F90" s="707">
        <v>-7.451130642133208E-5</v>
      </c>
      <c r="G90" s="707">
        <v>1.5320924735351404E-4</v>
      </c>
      <c r="H90" s="707">
        <v>1.1344872391472194E-4</v>
      </c>
      <c r="I90" s="707">
        <v>1.6788114512333863E-4</v>
      </c>
      <c r="J90" s="707">
        <v>3.9004251768393061E-5</v>
      </c>
      <c r="K90" s="707">
        <v>1.2240019450238115E-4</v>
      </c>
      <c r="L90" s="707">
        <v>1.4434743879676581E-4</v>
      </c>
      <c r="M90" s="707">
        <v>5.4093044971081916E-4</v>
      </c>
      <c r="N90" s="707">
        <v>5.096266995849863E-4</v>
      </c>
      <c r="O90" s="707">
        <v>5.3052315707247111E-4</v>
      </c>
      <c r="P90" s="707">
        <v>1.7367429548689195E-3</v>
      </c>
      <c r="Q90" s="707">
        <v>2.1427054241534016E-3</v>
      </c>
      <c r="R90" s="707">
        <v>1.6269600790375094E-3</v>
      </c>
      <c r="S90" s="707">
        <v>1.5520717609573964E-4</v>
      </c>
      <c r="T90" s="707">
        <v>1.5979181773249085E-3</v>
      </c>
      <c r="U90" s="707">
        <v>-1.3497547570263668E-3</v>
      </c>
      <c r="V90" s="707">
        <v>1.0459181679260965E-3</v>
      </c>
      <c r="W90" s="707">
        <v>-1.0454647108549575E-2</v>
      </c>
      <c r="X90" s="707">
        <v>-8.7932189882816703E-3</v>
      </c>
      <c r="Y90" s="707">
        <v>-8.0240882132188718E-3</v>
      </c>
      <c r="Z90" s="707">
        <v>-1.6056749158090633E-2</v>
      </c>
      <c r="AA90" s="707">
        <v>1.46611341632088E-2</v>
      </c>
      <c r="AB90" s="707">
        <v>7.3381523923083947E-3</v>
      </c>
    </row>
    <row r="91" spans="1:28" s="707" customFormat="1">
      <c r="A91" s="708">
        <v>43963</v>
      </c>
      <c r="B91" s="707">
        <v>1.1299376349627188E-4</v>
      </c>
      <c r="C91" s="707">
        <v>6.5863426267132041E-5</v>
      </c>
      <c r="D91" s="707">
        <v>9.9413922948876632E-5</v>
      </c>
      <c r="E91" s="707">
        <v>-5.3512356443796705E-6</v>
      </c>
      <c r="F91" s="707">
        <v>-4.6478845150299541E-4</v>
      </c>
      <c r="G91" s="707">
        <v>1.5480679139834308E-4</v>
      </c>
      <c r="H91" s="707">
        <v>1.1344872391472194E-4</v>
      </c>
      <c r="I91" s="707">
        <v>1.678529657755945E-4</v>
      </c>
      <c r="J91" s="707">
        <v>3.9004251768393061E-5</v>
      </c>
      <c r="K91" s="707">
        <v>1.2240019450238115E-4</v>
      </c>
      <c r="L91" s="707">
        <v>1.4434743879676581E-4</v>
      </c>
      <c r="M91" s="707">
        <v>5.4093044971081916E-4</v>
      </c>
      <c r="N91" s="707">
        <v>5.096266995849863E-4</v>
      </c>
      <c r="O91" s="707">
        <v>5.3052315707247111E-4</v>
      </c>
      <c r="P91" s="707">
        <v>-1.0627000069270975E-3</v>
      </c>
      <c r="Q91" s="707">
        <v>6.342865297771727E-3</v>
      </c>
      <c r="R91" s="707">
        <v>-1.5783342152387858E-3</v>
      </c>
      <c r="S91" s="707">
        <v>-5.8787924717131901E-3</v>
      </c>
      <c r="T91" s="707">
        <v>-3.3667423673473529E-3</v>
      </c>
      <c r="U91" s="707">
        <v>-3.404460329552883E-3</v>
      </c>
      <c r="V91" s="707">
        <v>3.287858543805644E-3</v>
      </c>
      <c r="W91" s="707">
        <v>-1.0559150365650437E-2</v>
      </c>
      <c r="X91" s="707">
        <v>-1.0559975380413533E-2</v>
      </c>
      <c r="Y91" s="707">
        <v>-1.1715092468547295E-2</v>
      </c>
      <c r="Z91" s="707">
        <v>-1.6480178988321548E-2</v>
      </c>
      <c r="AA91" s="707">
        <v>-1.1995637949836491E-2</v>
      </c>
      <c r="AB91" s="707">
        <v>4.6407017760838887E-3</v>
      </c>
    </row>
    <row r="92" spans="1:28" s="707" customFormat="1">
      <c r="A92" s="708">
        <v>43964</v>
      </c>
      <c r="B92" s="707">
        <v>1.1468197908315325E-4</v>
      </c>
      <c r="C92" s="707">
        <v>-3.5155197043357234E-4</v>
      </c>
      <c r="D92" s="707">
        <v>1.8776318818414239E-4</v>
      </c>
      <c r="E92" s="707">
        <v>8.8821515787707028E-5</v>
      </c>
      <c r="F92" s="707">
        <v>-3.0194474494826817E-4</v>
      </c>
      <c r="G92" s="707">
        <v>1.5559321127378567E-4</v>
      </c>
      <c r="H92" s="707">
        <v>1.1344872391472194E-4</v>
      </c>
      <c r="I92" s="707">
        <v>1.7238300021826802E-4</v>
      </c>
      <c r="J92" s="707">
        <v>3.9004251768393061E-5</v>
      </c>
      <c r="K92" s="707">
        <v>1.2240019450238115E-4</v>
      </c>
      <c r="L92" s="707">
        <v>1.4434743879676581E-4</v>
      </c>
      <c r="M92" s="707">
        <v>5.4093044971081916E-4</v>
      </c>
      <c r="N92" s="707">
        <v>5.096266995849863E-4</v>
      </c>
      <c r="O92" s="707">
        <v>5.3052315707247111E-4</v>
      </c>
      <c r="P92" s="707">
        <v>1.503623890783512E-3</v>
      </c>
      <c r="Q92" s="707">
        <v>4.9094750839073775E-3</v>
      </c>
      <c r="R92" s="707">
        <v>1.0155906663507075E-3</v>
      </c>
      <c r="S92" s="707">
        <v>-2.5470553300351861E-3</v>
      </c>
      <c r="T92" s="707">
        <v>1.4862506317177004E-3</v>
      </c>
      <c r="U92" s="707">
        <v>-1.7294775608472923E-3</v>
      </c>
      <c r="V92" s="707">
        <v>-1.8586972651002398E-5</v>
      </c>
      <c r="W92" s="707">
        <v>-8.9666433163676496E-4</v>
      </c>
      <c r="X92" s="707">
        <v>-7.3529268828453898E-4</v>
      </c>
      <c r="Y92" s="707">
        <v>1.6061221440784035E-3</v>
      </c>
      <c r="Z92" s="707">
        <v>-5.5997248424632939E-4</v>
      </c>
      <c r="AA92" s="707">
        <v>-1.1589403973509937E-2</v>
      </c>
      <c r="AB92" s="707">
        <v>1.0628678941994263E-2</v>
      </c>
    </row>
    <row r="93" spans="1:28" s="707" customFormat="1">
      <c r="A93" s="708">
        <v>43965</v>
      </c>
      <c r="B93" s="707">
        <v>1.1359464757054738E-4</v>
      </c>
      <c r="C93" s="707">
        <v>-2.1378840594865611E-4</v>
      </c>
      <c r="D93" s="707">
        <v>1.4820626825340355E-4</v>
      </c>
      <c r="E93" s="707">
        <v>1.2281244592382556E-4</v>
      </c>
      <c r="F93" s="707">
        <v>-1.4833404381264792E-4</v>
      </c>
      <c r="G93" s="707">
        <v>1.5070747436141119E-4</v>
      </c>
      <c r="H93" s="707">
        <v>1.1344872391472194E-4</v>
      </c>
      <c r="I93" s="707">
        <v>1.6406707360272499E-4</v>
      </c>
      <c r="J93" s="707">
        <v>3.9004251768393061E-5</v>
      </c>
      <c r="K93" s="707">
        <v>1.2240019450238115E-4</v>
      </c>
      <c r="L93" s="707">
        <v>1.4434743879676581E-4</v>
      </c>
      <c r="M93" s="707">
        <v>5.4093044971081916E-4</v>
      </c>
      <c r="N93" s="707">
        <v>5.096266995849863E-4</v>
      </c>
      <c r="O93" s="707">
        <v>5.3052315707247111E-4</v>
      </c>
      <c r="P93" s="707">
        <v>-2.461456363607728E-3</v>
      </c>
      <c r="Q93" s="707">
        <v>1.6734861336979989E-3</v>
      </c>
      <c r="R93" s="707">
        <v>1.1759293043605012E-3</v>
      </c>
      <c r="S93" s="707">
        <v>2.6387719771598928E-3</v>
      </c>
      <c r="T93" s="707">
        <v>1.4513100622224329E-3</v>
      </c>
      <c r="U93" s="707">
        <v>-4.5793198257455536E-3</v>
      </c>
      <c r="V93" s="707">
        <v>-4.7318070888299202E-3</v>
      </c>
      <c r="W93" s="707">
        <v>1.1148289491617835E-2</v>
      </c>
      <c r="X93" s="707">
        <v>1.1128938206015127E-2</v>
      </c>
      <c r="Y93" s="707">
        <v>1.9247421403507659E-3</v>
      </c>
      <c r="Z93" s="707">
        <v>1.9212880675013144E-2</v>
      </c>
      <c r="AA93" s="707">
        <v>-5.471803461753133E-3</v>
      </c>
      <c r="AB93" s="707">
        <v>-2.8385161616935051E-3</v>
      </c>
    </row>
    <row r="94" spans="1:28" s="707" customFormat="1">
      <c r="A94" s="708">
        <v>43966</v>
      </c>
      <c r="B94" s="707">
        <v>1.1358174529241261E-4</v>
      </c>
      <c r="C94" s="707">
        <v>5.0206733309909879E-5</v>
      </c>
      <c r="D94" s="707">
        <v>9.2978388335884787E-5</v>
      </c>
      <c r="E94" s="707">
        <v>3.7717956800320529E-4</v>
      </c>
      <c r="F94" s="707">
        <v>1.2997667401415391E-4</v>
      </c>
      <c r="G94" s="707">
        <v>1.5392529762281448E-4</v>
      </c>
      <c r="H94" s="707">
        <v>1.1344872391472194E-4</v>
      </c>
      <c r="I94" s="707">
        <v>1.6818258829687238E-4</v>
      </c>
      <c r="J94" s="707">
        <v>3.9004251768393061E-5</v>
      </c>
      <c r="K94" s="707">
        <v>1.2240019450238115E-4</v>
      </c>
      <c r="L94" s="707">
        <v>1.4434743879676581E-4</v>
      </c>
      <c r="M94" s="707">
        <v>5.4093044971081916E-4</v>
      </c>
      <c r="N94" s="707">
        <v>5.096266995849863E-4</v>
      </c>
      <c r="O94" s="707">
        <v>5.3052315707247111E-4</v>
      </c>
      <c r="P94" s="707">
        <v>-1.7539157478779765E-3</v>
      </c>
      <c r="Q94" s="707">
        <v>-9.0574584199509811E-4</v>
      </c>
      <c r="R94" s="707">
        <v>-2.17613340105971E-3</v>
      </c>
      <c r="S94" s="707">
        <v>4.9548689671001789E-3</v>
      </c>
      <c r="T94" s="707">
        <v>3.8250892700353312E-4</v>
      </c>
      <c r="U94" s="707">
        <v>2.8461628197877786E-3</v>
      </c>
      <c r="V94" s="707">
        <v>-6.1640830570288685E-3</v>
      </c>
      <c r="W94" s="707">
        <v>-1.2883464933469278E-2</v>
      </c>
      <c r="X94" s="707">
        <v>-1.3116542427469513E-2</v>
      </c>
      <c r="Y94" s="707">
        <v>-1.2337804338627412E-2</v>
      </c>
      <c r="Z94" s="707">
        <v>-3.9177071046192502E-3</v>
      </c>
      <c r="AA94" s="707">
        <v>1.0554682236694424E-2</v>
      </c>
      <c r="AB94" s="707">
        <v>-6.4527730722377941E-3</v>
      </c>
    </row>
    <row r="95" spans="1:28" s="707" customFormat="1">
      <c r="A95" s="708">
        <v>43969</v>
      </c>
      <c r="B95" s="707">
        <v>1.1526924631710678E-4</v>
      </c>
      <c r="C95" s="707">
        <v>2.3432006541934669E-4</v>
      </c>
      <c r="D95" s="707">
        <v>1.0226671857482827E-4</v>
      </c>
      <c r="E95" s="707">
        <v>2.5403071790530696E-4</v>
      </c>
      <c r="F95" s="707">
        <v>5.2142110127273433E-4</v>
      </c>
      <c r="G95" s="707">
        <v>1.5309159980714249E-4</v>
      </c>
      <c r="H95" s="707">
        <v>1.1344872391472194E-4</v>
      </c>
      <c r="I95" s="707">
        <v>1.6649761498399585E-4</v>
      </c>
      <c r="J95" s="707">
        <v>3.9004251768393061E-5</v>
      </c>
      <c r="K95" s="707">
        <v>1.2240019450238115E-4</v>
      </c>
      <c r="L95" s="707">
        <v>1.4434743879676581E-4</v>
      </c>
      <c r="M95" s="707">
        <v>5.4093044971081916E-4</v>
      </c>
      <c r="N95" s="707">
        <v>5.096266995849863E-4</v>
      </c>
      <c r="O95" s="707">
        <v>5.3052315707247111E-4</v>
      </c>
      <c r="P95" s="707">
        <v>-8.0302748725424866E-3</v>
      </c>
      <c r="Q95" s="707">
        <v>-5.0816043507818653E-3</v>
      </c>
      <c r="R95" s="707">
        <v>-3.7109953261449391E-3</v>
      </c>
      <c r="S95" s="707">
        <v>1.4746153906903814E-3</v>
      </c>
      <c r="T95" s="707">
        <v>-2.7800874434589229E-3</v>
      </c>
      <c r="U95" s="707">
        <v>-5.7599797901441985E-4</v>
      </c>
      <c r="V95" s="707">
        <v>-1.4377236629812273E-3</v>
      </c>
      <c r="W95" s="707">
        <v>3.2832387486716151E-2</v>
      </c>
      <c r="X95" s="707">
        <v>2.0154168275023032E-2</v>
      </c>
      <c r="Y95" s="707">
        <v>2.0502553342390817E-2</v>
      </c>
      <c r="Z95" s="707">
        <v>2.6078843091164927E-2</v>
      </c>
      <c r="AA95" s="707">
        <v>1.1500000000000066E-2</v>
      </c>
      <c r="AB95" s="707">
        <v>-1.7884915049605765E-2</v>
      </c>
    </row>
    <row r="96" spans="1:28" s="707" customFormat="1">
      <c r="A96" s="708">
        <v>43970</v>
      </c>
      <c r="B96" s="707">
        <v>1.1355575645799476E-4</v>
      </c>
      <c r="C96" s="707">
        <v>2.617900652137628E-4</v>
      </c>
      <c r="D96" s="707">
        <v>1.1910530419489973E-4</v>
      </c>
      <c r="E96" s="707">
        <v>-2.1433396149672657E-4</v>
      </c>
      <c r="F96" s="707">
        <v>5.8593036720555602E-4</v>
      </c>
      <c r="G96" s="707">
        <v>1.5306816635685117E-4</v>
      </c>
      <c r="H96" s="707">
        <v>1.1344872391472194E-4</v>
      </c>
      <c r="I96" s="707">
        <v>1.6729810659121824E-4</v>
      </c>
      <c r="J96" s="707">
        <v>3.9004251768393061E-5</v>
      </c>
      <c r="K96" s="707">
        <v>1.2240019450238115E-4</v>
      </c>
      <c r="L96" s="707">
        <v>1.4434743879676581E-4</v>
      </c>
      <c r="M96" s="707">
        <v>5.4093044971081916E-4</v>
      </c>
      <c r="N96" s="707">
        <v>5.096266995849863E-4</v>
      </c>
      <c r="O96" s="707">
        <v>5.3052315707247111E-4</v>
      </c>
      <c r="P96" s="707">
        <v>-9.7455488507947052E-4</v>
      </c>
      <c r="Q96" s="707">
        <v>1.3158276895166576E-3</v>
      </c>
      <c r="R96" s="707">
        <v>-7.9737099552434909E-4</v>
      </c>
      <c r="S96" s="707">
        <v>2.3009557456001861E-3</v>
      </c>
      <c r="T96" s="707">
        <v>4.1901126298138358E-4</v>
      </c>
      <c r="U96" s="707">
        <v>-6.5754046050248149E-6</v>
      </c>
      <c r="V96" s="707">
        <v>9.0618151666843616E-4</v>
      </c>
      <c r="W96" s="707">
        <v>-3.8963084719379924E-3</v>
      </c>
      <c r="X96" s="707">
        <v>-9.5215982143526112E-4</v>
      </c>
      <c r="Y96" s="707">
        <v>1.2400808032888566E-3</v>
      </c>
      <c r="Z96" s="707">
        <v>-3.7538059457223882E-3</v>
      </c>
      <c r="AA96" s="707">
        <v>1.0600318558796173E-2</v>
      </c>
      <c r="AB96" s="707">
        <v>2.0655503170881717E-2</v>
      </c>
    </row>
    <row r="97" spans="1:28" s="707" customFormat="1">
      <c r="A97" s="708">
        <v>43971</v>
      </c>
      <c r="B97" s="707">
        <v>1.1425865726288897E-4</v>
      </c>
      <c r="C97" s="707">
        <v>1.0202790192481714E-4</v>
      </c>
      <c r="D97" s="707">
        <v>1.2199578126970145E-4</v>
      </c>
      <c r="E97" s="707">
        <v>-2.1625404268332815E-4</v>
      </c>
      <c r="F97" s="707">
        <v>3.6461701053247531E-4</v>
      </c>
      <c r="G97" s="707">
        <v>1.5385450060856343E-4</v>
      </c>
      <c r="H97" s="707">
        <v>1.1344872391472194E-4</v>
      </c>
      <c r="I97" s="707">
        <v>1.6934029740123258E-4</v>
      </c>
      <c r="J97" s="707">
        <v>3.9004251768393061E-5</v>
      </c>
      <c r="K97" s="707">
        <v>1.2240019450238115E-4</v>
      </c>
      <c r="L97" s="707">
        <v>1.4434743879676581E-4</v>
      </c>
      <c r="M97" s="707">
        <v>5.4093044971081916E-4</v>
      </c>
      <c r="N97" s="707">
        <v>5.096266995849863E-4</v>
      </c>
      <c r="O97" s="707">
        <v>5.3052315707247111E-4</v>
      </c>
      <c r="P97" s="707">
        <v>-2.3414215493000601E-4</v>
      </c>
      <c r="Q97" s="707">
        <v>2.2136534413896847E-4</v>
      </c>
      <c r="R97" s="707">
        <v>-7.3039105492944678E-5</v>
      </c>
      <c r="S97" s="707">
        <v>9.0594319718118044E-4</v>
      </c>
      <c r="T97" s="707">
        <v>9.846347429287583E-4</v>
      </c>
      <c r="U97" s="707">
        <v>-2.1169526232167613E-4</v>
      </c>
      <c r="V97" s="707">
        <v>-2.8018529882056775E-4</v>
      </c>
      <c r="W97" s="707">
        <v>5.0031984454254053E-3</v>
      </c>
      <c r="X97" s="707">
        <v>5.8355645692331759E-3</v>
      </c>
      <c r="Y97" s="707">
        <v>6.1579744687527693E-3</v>
      </c>
      <c r="Z97" s="707">
        <v>4.608747065659724E-3</v>
      </c>
      <c r="AA97" s="707">
        <v>-9.782608695652284E-3</v>
      </c>
      <c r="AB97" s="707">
        <v>2.0169975913004734E-3</v>
      </c>
    </row>
    <row r="98" spans="1:28" s="707" customFormat="1">
      <c r="A98" s="708">
        <v>43972</v>
      </c>
      <c r="B98" s="707">
        <v>1.1370881935812704E-4</v>
      </c>
      <c r="C98" s="707">
        <v>6.0542855465195444E-5</v>
      </c>
      <c r="D98" s="707">
        <v>1.2023831582719247E-4</v>
      </c>
      <c r="E98" s="707">
        <v>2.5492765539025797E-4</v>
      </c>
      <c r="F98" s="707">
        <v>4.066131153428465E-4</v>
      </c>
      <c r="G98" s="707">
        <v>1.5302119707905071E-4</v>
      </c>
      <c r="H98" s="707">
        <v>1.1344872391472194E-4</v>
      </c>
      <c r="I98" s="707">
        <v>1.6724180183991244E-4</v>
      </c>
      <c r="J98" s="707">
        <v>3.9004251768393061E-5</v>
      </c>
      <c r="K98" s="707">
        <v>1.2240019450238115E-4</v>
      </c>
      <c r="L98" s="707">
        <v>1.4434743879676581E-4</v>
      </c>
      <c r="M98" s="707">
        <v>5.4093044971081916E-4</v>
      </c>
      <c r="N98" s="707">
        <v>5.096266995849863E-4</v>
      </c>
      <c r="O98" s="707">
        <v>5.3052315707247111E-4</v>
      </c>
      <c r="P98" s="707">
        <v>-1.5244603757108566E-3</v>
      </c>
      <c r="Q98" s="707">
        <v>-2.0503372718383428E-4</v>
      </c>
      <c r="R98" s="707">
        <v>-4.5949359526514799E-3</v>
      </c>
      <c r="S98" s="707">
        <v>-2.5879612881735126E-3</v>
      </c>
      <c r="T98" s="707">
        <v>8.7003643277627774E-5</v>
      </c>
      <c r="U98" s="707">
        <v>1.4689415131003969E-3</v>
      </c>
      <c r="V98" s="707">
        <v>2.8195426885095909E-3</v>
      </c>
      <c r="W98" s="707">
        <v>1.4699410780569709E-2</v>
      </c>
      <c r="X98" s="707">
        <v>1.0679650423658149E-2</v>
      </c>
      <c r="Y98" s="707">
        <v>1.7998540958248377E-3</v>
      </c>
      <c r="Z98" s="707">
        <v>1.9294169157756613E-2</v>
      </c>
      <c r="AA98" s="707">
        <v>-2.936333699231608E-2</v>
      </c>
      <c r="AB98" s="707">
        <v>-2.0264710453866575E-2</v>
      </c>
    </row>
    <row r="99" spans="1:28" s="707" customFormat="1">
      <c r="A99" s="708">
        <v>43973</v>
      </c>
      <c r="B99" s="707">
        <v>1.1351698335748672E-4</v>
      </c>
      <c r="C99" s="707">
        <v>1.305866242478082E-4</v>
      </c>
      <c r="D99" s="707">
        <v>1.1964306871692365E-4</v>
      </c>
      <c r="E99" s="707">
        <v>1.555091133640385E-4</v>
      </c>
      <c r="F99" s="707">
        <v>-1.8150878905109913E-5</v>
      </c>
      <c r="G99" s="707">
        <v>1.538072972659954E-4</v>
      </c>
      <c r="H99" s="707">
        <v>1.1344872391472194E-4</v>
      </c>
      <c r="I99" s="707">
        <v>1.6762773233192085E-4</v>
      </c>
      <c r="J99" s="707">
        <v>3.9004251768393061E-5</v>
      </c>
      <c r="K99" s="707">
        <v>1.2240019450238115E-4</v>
      </c>
      <c r="L99" s="707">
        <v>1.4434743879676581E-4</v>
      </c>
      <c r="M99" s="707">
        <v>5.4093044971081916E-4</v>
      </c>
      <c r="N99" s="707">
        <v>5.096266995849863E-4</v>
      </c>
      <c r="O99" s="707">
        <v>5.3052315707247111E-4</v>
      </c>
      <c r="P99" s="707">
        <v>2.1460536504940286E-3</v>
      </c>
      <c r="Q99" s="707">
        <v>2.0097152965046217E-3</v>
      </c>
      <c r="R99" s="707">
        <v>1.3213800172131585E-3</v>
      </c>
      <c r="S99" s="707">
        <v>9.7708777600957752E-4</v>
      </c>
      <c r="T99" s="707">
        <v>1.8094808471769142E-3</v>
      </c>
      <c r="U99" s="707">
        <v>-2.0676424321881548E-3</v>
      </c>
      <c r="V99" s="707">
        <v>-6.0036167662924633E-5</v>
      </c>
      <c r="W99" s="707">
        <v>-7.1990479252012065E-3</v>
      </c>
      <c r="X99" s="707">
        <v>8.2603846347462095E-4</v>
      </c>
      <c r="Y99" s="707">
        <v>-2.6062488176205045E-3</v>
      </c>
      <c r="Z99" s="707">
        <v>-3.5200149242640144E-3</v>
      </c>
      <c r="AA99" s="707">
        <v>-5.654509471303415E-4</v>
      </c>
      <c r="AB99" s="707">
        <v>-1.8636013869983703E-2</v>
      </c>
    </row>
    <row r="100" spans="1:28" s="707" customFormat="1">
      <c r="A100" s="708">
        <v>43976</v>
      </c>
      <c r="B100" s="707">
        <v>1.1368298618275041E-4</v>
      </c>
      <c r="C100" s="707">
        <v>8.2933423979358878E-6</v>
      </c>
      <c r="D100" s="707">
        <v>1.817660224134876E-4</v>
      </c>
      <c r="E100" s="707">
        <v>3.7657069356766826E-4</v>
      </c>
      <c r="F100" s="707">
        <v>4.7830120388048236E-4</v>
      </c>
      <c r="G100" s="707">
        <v>1.5297425661797703E-4</v>
      </c>
      <c r="H100" s="707">
        <v>1.1344872391472194E-4</v>
      </c>
      <c r="I100" s="707">
        <v>1.6759963798484989E-4</v>
      </c>
      <c r="J100" s="707">
        <v>3.9004251768393061E-5</v>
      </c>
      <c r="K100" s="707">
        <v>1.2240019450238115E-4</v>
      </c>
      <c r="L100" s="707">
        <v>1.4434743879676581E-4</v>
      </c>
      <c r="M100" s="707">
        <v>5.4093044971081916E-4</v>
      </c>
      <c r="N100" s="707">
        <v>5.096266995849863E-4</v>
      </c>
      <c r="O100" s="707">
        <v>5.3052315707247111E-4</v>
      </c>
      <c r="P100" s="707">
        <v>2.3382465667509678E-4</v>
      </c>
      <c r="Q100" s="707">
        <v>-4.3353634340459468E-4</v>
      </c>
      <c r="R100" s="707">
        <v>-1.0452009006376439E-3</v>
      </c>
      <c r="S100" s="707">
        <v>1.1009105389831131E-2</v>
      </c>
      <c r="T100" s="707">
        <v>2.5866400909562159E-3</v>
      </c>
      <c r="U100" s="707">
        <v>6.1235626400280019E-4</v>
      </c>
      <c r="V100" s="707">
        <v>4.317914348851426E-3</v>
      </c>
      <c r="W100" s="707">
        <v>2.9732184004981607E-2</v>
      </c>
      <c r="X100" s="707">
        <v>2.0172826682145928E-2</v>
      </c>
      <c r="Y100" s="707">
        <v>2.1550781010103881E-2</v>
      </c>
      <c r="Z100" s="707">
        <v>4.4326665070733906E-2</v>
      </c>
      <c r="AA100" s="707">
        <v>-4.2432814710042788E-3</v>
      </c>
      <c r="AB100" s="707">
        <v>-6.3258649562257796E-3</v>
      </c>
    </row>
    <row r="101" spans="1:28" s="707" customFormat="1">
      <c r="A101" s="708">
        <v>43977</v>
      </c>
      <c r="B101" s="707">
        <v>1.1340176312923944E-4</v>
      </c>
      <c r="C101" s="707">
        <v>4.976469858855026E-4</v>
      </c>
      <c r="D101" s="707">
        <v>1.1902639889393996E-4</v>
      </c>
      <c r="E101" s="707">
        <v>1.3903237215084907E-4</v>
      </c>
      <c r="F101" s="707">
        <v>2.9391972464920535E-4</v>
      </c>
      <c r="G101" s="707">
        <v>1.5295085907407469E-4</v>
      </c>
      <c r="H101" s="707">
        <v>1.1344872391472194E-4</v>
      </c>
      <c r="I101" s="707">
        <v>1.6715779613196702E-4</v>
      </c>
      <c r="J101" s="707">
        <v>3.9004251768393061E-5</v>
      </c>
      <c r="K101" s="707">
        <v>1.2240019450238115E-4</v>
      </c>
      <c r="L101" s="707">
        <v>1.4434743879676581E-4</v>
      </c>
      <c r="M101" s="707">
        <v>5.4093044971081916E-4</v>
      </c>
      <c r="N101" s="707">
        <v>5.096266995849863E-4</v>
      </c>
      <c r="O101" s="707">
        <v>5.3052315707247111E-4</v>
      </c>
      <c r="P101" s="707">
        <v>-2.8902176635646759E-3</v>
      </c>
      <c r="Q101" s="707">
        <v>-8.5368923162273402E-3</v>
      </c>
      <c r="R101" s="707">
        <v>-1.9597383429739157E-3</v>
      </c>
      <c r="S101" s="707">
        <v>-5.3856372622822501E-3</v>
      </c>
      <c r="T101" s="707">
        <v>-2.6047004263171081E-3</v>
      </c>
      <c r="U101" s="707">
        <v>2.8396283867175853E-3</v>
      </c>
      <c r="V101" s="707">
        <v>2.3399941414383729E-3</v>
      </c>
      <c r="W101" s="707">
        <v>-1.5899307382795545E-3</v>
      </c>
      <c r="X101" s="707">
        <v>-4.1824772723503267E-3</v>
      </c>
      <c r="Y101" s="707">
        <v>-2.7590357356310768E-4</v>
      </c>
      <c r="Z101" s="707">
        <v>-3.9721796244349683E-3</v>
      </c>
      <c r="AA101" s="707">
        <v>-2.1874999999999978E-2</v>
      </c>
      <c r="AB101" s="707">
        <v>-6.9200093318795286E-3</v>
      </c>
    </row>
    <row r="102" spans="1:28" s="707" customFormat="1">
      <c r="A102" s="708">
        <v>43978</v>
      </c>
      <c r="B102" s="707">
        <v>1.1374659833274237E-4</v>
      </c>
      <c r="C102" s="707">
        <v>1.7462809901069853E-4</v>
      </c>
      <c r="D102" s="707">
        <v>1.0043471395260184E-4</v>
      </c>
      <c r="E102" s="707">
        <v>2.5537274257159126E-4</v>
      </c>
      <c r="F102" s="707">
        <v>4.8399056632675297E-5</v>
      </c>
      <c r="G102" s="707">
        <v>1.5373660873208017E-4</v>
      </c>
      <c r="H102" s="707">
        <v>1.1344872391472194E-4</v>
      </c>
      <c r="I102" s="707">
        <v>1.5182341158359591E-4</v>
      </c>
      <c r="J102" s="707">
        <v>3.9004251768393061E-5</v>
      </c>
      <c r="K102" s="707">
        <v>1.2240019450238115E-4</v>
      </c>
      <c r="L102" s="707">
        <v>1.4434743879676581E-4</v>
      </c>
      <c r="M102" s="707">
        <v>5.4093044971081916E-4</v>
      </c>
      <c r="N102" s="707">
        <v>5.096266995849863E-4</v>
      </c>
      <c r="O102" s="707">
        <v>5.3052315707247111E-4</v>
      </c>
      <c r="P102" s="707">
        <v>-2.5134569368728821E-3</v>
      </c>
      <c r="Q102" s="707">
        <v>2.313742263509333E-3</v>
      </c>
      <c r="R102" s="707">
        <v>7.9960699277936698E-4</v>
      </c>
      <c r="S102" s="707">
        <v>1.5240388873780653E-3</v>
      </c>
      <c r="T102" s="707">
        <v>5.0027208026071079E-4</v>
      </c>
      <c r="U102" s="707">
        <v>4.9271295846153862E-4</v>
      </c>
      <c r="V102" s="707">
        <v>1.9349206403223018E-3</v>
      </c>
      <c r="W102" s="707">
        <v>2.0289693644156691E-2</v>
      </c>
      <c r="X102" s="707">
        <v>1.536129722967372E-2</v>
      </c>
      <c r="Y102" s="707">
        <v>2.1236069835959714E-2</v>
      </c>
      <c r="Z102" s="707">
        <v>1.6436840476228953E-2</v>
      </c>
      <c r="AA102" s="707">
        <v>4.3566656985187802E-3</v>
      </c>
      <c r="AB102" s="707">
        <v>-7.5566347720859017E-3</v>
      </c>
    </row>
    <row r="103" spans="1:28" s="707" customFormat="1">
      <c r="A103" s="708">
        <v>43979</v>
      </c>
      <c r="B103" s="707">
        <v>1.1364424825988095E-4</v>
      </c>
      <c r="C103" s="707">
        <v>1.2724653556395182E-4</v>
      </c>
      <c r="D103" s="707">
        <v>1.2132223825012112E-4</v>
      </c>
      <c r="E103" s="707">
        <v>1.7832474034040757E-4</v>
      </c>
      <c r="F103" s="707">
        <v>8.8223097288064878E-5</v>
      </c>
      <c r="G103" s="707">
        <v>1.5290396174982845E-4</v>
      </c>
      <c r="H103" s="707">
        <v>1.1344872391472194E-4</v>
      </c>
      <c r="I103" s="707">
        <v>2.2004848511936181E-4</v>
      </c>
      <c r="J103" s="707">
        <v>3.9004251768393061E-5</v>
      </c>
      <c r="K103" s="707">
        <v>1.2240019450238115E-4</v>
      </c>
      <c r="L103" s="707">
        <v>1.4434743879676581E-4</v>
      </c>
      <c r="M103" s="707">
        <v>5.4093044971081916E-4</v>
      </c>
      <c r="N103" s="707">
        <v>5.096266995849863E-4</v>
      </c>
      <c r="O103" s="707">
        <v>5.3052315707247111E-4</v>
      </c>
      <c r="P103" s="707">
        <v>-1.7783948138461181E-4</v>
      </c>
      <c r="Q103" s="707">
        <v>3.4479624182470747E-3</v>
      </c>
      <c r="R103" s="707">
        <v>9.4620252840993402E-4</v>
      </c>
      <c r="S103" s="707">
        <v>2.4228944304700573E-3</v>
      </c>
      <c r="T103" s="707">
        <v>5.7933704723844848E-4</v>
      </c>
      <c r="U103" s="707">
        <v>1.8543614183859081E-3</v>
      </c>
      <c r="V103" s="707">
        <v>3.4773093730875448E-3</v>
      </c>
      <c r="W103" s="707">
        <v>-7.9368023082280626E-3</v>
      </c>
      <c r="X103" s="707">
        <v>-4.9585165095543671E-3</v>
      </c>
      <c r="Y103" s="707">
        <v>-8.2586566704991871E-3</v>
      </c>
      <c r="Z103" s="707">
        <v>-1.9515769206482902E-3</v>
      </c>
      <c r="AA103" s="707">
        <v>1.7351069982648903E-2</v>
      </c>
      <c r="AB103" s="707">
        <v>3.2943885672911399E-3</v>
      </c>
    </row>
    <row r="104" spans="1:28" s="707" customFormat="1">
      <c r="A104" s="708">
        <v>43980</v>
      </c>
      <c r="B104" s="707">
        <v>1.1345252852090759E-4</v>
      </c>
      <c r="C104" s="707">
        <v>1.2869566764006635E-4</v>
      </c>
      <c r="D104" s="707">
        <v>7.6615276389579989E-5</v>
      </c>
      <c r="E104" s="707">
        <v>1.0807438058746399E-4</v>
      </c>
      <c r="F104" s="707">
        <v>3.7683922115228086E-4</v>
      </c>
      <c r="G104" s="707">
        <v>1.5368947769034413E-4</v>
      </c>
      <c r="H104" s="707">
        <v>1.1344872391472194E-4</v>
      </c>
      <c r="I104" s="707">
        <v>8.2706794900744285E-5</v>
      </c>
      <c r="J104" s="707">
        <v>3.9004251768393061E-5</v>
      </c>
      <c r="K104" s="707">
        <v>1.2240019450238115E-4</v>
      </c>
      <c r="L104" s="707">
        <v>1.4434743879676581E-4</v>
      </c>
      <c r="M104" s="707">
        <v>5.4093044971081916E-4</v>
      </c>
      <c r="N104" s="707">
        <v>5.096266995849863E-4</v>
      </c>
      <c r="O104" s="707">
        <v>5.3052315707247111E-4</v>
      </c>
      <c r="P104" s="707">
        <v>6.9654472039726301E-4</v>
      </c>
      <c r="Q104" s="707">
        <v>-1.2627889366093603E-3</v>
      </c>
      <c r="R104" s="707">
        <v>6.1485459067744941E-4</v>
      </c>
      <c r="S104" s="707">
        <v>6.2420385270298695E-3</v>
      </c>
      <c r="T104" s="707">
        <v>1.4380627656815914E-3</v>
      </c>
      <c r="U104" s="707">
        <v>3.995518955220323E-3</v>
      </c>
      <c r="V104" s="707">
        <v>3.0634662964417192E-3</v>
      </c>
      <c r="W104" s="707">
        <v>3.6509870316066228E-3</v>
      </c>
      <c r="X104" s="707">
        <v>3.9052518493620791E-3</v>
      </c>
      <c r="Y104" s="707">
        <v>4.3752031468171637E-3</v>
      </c>
      <c r="Z104" s="707">
        <v>-2.632653117579653E-3</v>
      </c>
      <c r="AA104" s="707">
        <v>-1.421262080727681E-3</v>
      </c>
      <c r="AB104" s="707">
        <v>1.2448990165703888E-2</v>
      </c>
    </row>
    <row r="105" spans="1:28" s="707" customFormat="1">
      <c r="A105" s="708">
        <v>43983</v>
      </c>
      <c r="B105" s="707">
        <v>1.1343965850452165E-4</v>
      </c>
      <c r="C105" s="707">
        <v>2.0845308060146728E-4</v>
      </c>
      <c r="D105" s="707">
        <v>1.3000384207773052E-4</v>
      </c>
      <c r="E105" s="707">
        <v>3.3492725582107141E-4</v>
      </c>
      <c r="F105" s="707">
        <v>2.0459713361442589E-4</v>
      </c>
      <c r="G105" s="707">
        <v>1.5285709317569562E-4</v>
      </c>
      <c r="H105" s="707">
        <v>1.1344872391472194E-4</v>
      </c>
      <c r="I105" s="707">
        <v>1.7366990561051843E-4</v>
      </c>
      <c r="J105" s="707">
        <v>3.5306213489927352E-4</v>
      </c>
      <c r="K105" s="707">
        <v>4.3648426776510263E-4</v>
      </c>
      <c r="L105" s="707">
        <v>4.5843840449566464E-4</v>
      </c>
      <c r="M105" s="707">
        <v>5.4093044971081916E-4</v>
      </c>
      <c r="N105" s="707">
        <v>5.096266995849863E-4</v>
      </c>
      <c r="O105" s="707">
        <v>5.3052315707247111E-4</v>
      </c>
      <c r="P105" s="707">
        <v>-3.188409660461744E-4</v>
      </c>
      <c r="Q105" s="707">
        <v>1.1709300896314279E-3</v>
      </c>
      <c r="R105" s="707">
        <v>1.5975715619160891E-3</v>
      </c>
      <c r="S105" s="707">
        <v>-2.7254712232204215E-3</v>
      </c>
      <c r="T105" s="707">
        <v>1.2399761824508637E-3</v>
      </c>
      <c r="U105" s="707">
        <v>7.1574225018822268E-4</v>
      </c>
      <c r="V105" s="707">
        <v>-2.4194599813931461E-4</v>
      </c>
      <c r="W105" s="707">
        <v>9.7509352983705874E-3</v>
      </c>
      <c r="X105" s="707">
        <v>9.0851698753884325E-3</v>
      </c>
      <c r="Y105" s="707">
        <v>8.644279094975893E-3</v>
      </c>
      <c r="Z105" s="707">
        <v>1.137960730884191E-2</v>
      </c>
      <c r="AA105" s="707">
        <v>8.5397096498718295E-3</v>
      </c>
      <c r="AB105" s="707">
        <v>3.4464141103858204E-3</v>
      </c>
    </row>
    <row r="106" spans="1:28" s="707" customFormat="1">
      <c r="A106" s="708">
        <v>43984</v>
      </c>
      <c r="B106" s="707">
        <v>1.1378432266551108E-4</v>
      </c>
      <c r="C106" s="707">
        <v>1.2648030319306613E-4</v>
      </c>
      <c r="D106" s="707">
        <v>1.926592194980703E-4</v>
      </c>
      <c r="E106" s="707">
        <v>3.841079464577124E-4</v>
      </c>
      <c r="F106" s="707">
        <v>6.3837229163921094E-4</v>
      </c>
      <c r="G106" s="707">
        <v>1.528337314558037E-4</v>
      </c>
      <c r="H106" s="707">
        <v>1.1344872391472194E-4</v>
      </c>
      <c r="I106" s="707">
        <v>2.0175285192935988E-4</v>
      </c>
      <c r="J106" s="707">
        <v>3.5306213489927352E-4</v>
      </c>
      <c r="K106" s="707">
        <v>4.3648426776510263E-4</v>
      </c>
      <c r="L106" s="707">
        <v>4.5843840449566464E-4</v>
      </c>
      <c r="M106" s="707">
        <v>5.4093044971081916E-4</v>
      </c>
      <c r="N106" s="707">
        <v>5.096266995849863E-4</v>
      </c>
      <c r="O106" s="707">
        <v>5.3052315707247111E-4</v>
      </c>
      <c r="P106" s="707">
        <v>7.123924123941805E-6</v>
      </c>
      <c r="Q106" s="707">
        <v>-9.5769408399479783E-3</v>
      </c>
      <c r="R106" s="707">
        <v>-5.3730859018508159E-4</v>
      </c>
      <c r="S106" s="707">
        <v>1.8277483398512206E-3</v>
      </c>
      <c r="T106" s="707">
        <v>3.1980927791848135E-3</v>
      </c>
      <c r="U106" s="707">
        <v>2.0312642848376861E-3</v>
      </c>
      <c r="V106" s="707">
        <v>8.6915258448638788E-4</v>
      </c>
      <c r="W106" s="707">
        <v>1.9164907284013454E-2</v>
      </c>
      <c r="X106" s="707">
        <v>1.1668627786911578E-2</v>
      </c>
      <c r="Y106" s="707">
        <v>1.7113213867041344E-2</v>
      </c>
      <c r="Z106" s="707">
        <v>1.5566352178215448E-2</v>
      </c>
      <c r="AA106" s="707">
        <v>-2.0604007902907173E-2</v>
      </c>
      <c r="AB106" s="707">
        <v>1.5761939286733417E-2</v>
      </c>
    </row>
    <row r="107" spans="1:28" s="707" customFormat="1">
      <c r="A107" s="708">
        <v>43985</v>
      </c>
      <c r="B107" s="707">
        <v>1.1430761313735438E-4</v>
      </c>
      <c r="C107" s="707">
        <v>4.0611002404888907E-4</v>
      </c>
      <c r="D107" s="707">
        <v>1.9494285737509109E-4</v>
      </c>
      <c r="E107" s="707">
        <v>3.7615750335029396E-4</v>
      </c>
      <c r="F107" s="707">
        <v>4.3617912350280008E-4</v>
      </c>
      <c r="G107" s="707">
        <v>1.5361889738829682E-4</v>
      </c>
      <c r="H107" s="707">
        <v>1.1344872391472194E-4</v>
      </c>
      <c r="I107" s="707">
        <v>1.4177719156327484E-4</v>
      </c>
      <c r="J107" s="707">
        <v>3.5306213489927352E-4</v>
      </c>
      <c r="K107" s="707">
        <v>4.3648426776510263E-4</v>
      </c>
      <c r="L107" s="707">
        <v>4.5843840449566464E-4</v>
      </c>
      <c r="M107" s="707">
        <v>5.4093044971081916E-4</v>
      </c>
      <c r="N107" s="707">
        <v>5.096266995849863E-4</v>
      </c>
      <c r="O107" s="707">
        <v>5.3052315707247111E-4</v>
      </c>
      <c r="P107" s="707">
        <v>2.1245155030844565E-3</v>
      </c>
      <c r="Q107" s="707">
        <v>-1.0468461947409358E-3</v>
      </c>
      <c r="R107" s="707">
        <v>1.7348267879895296E-3</v>
      </c>
      <c r="S107" s="707">
        <v>3.0104402981059319E-3</v>
      </c>
      <c r="T107" s="707">
        <v>3.0051956671579561E-3</v>
      </c>
      <c r="U107" s="707">
        <v>7.0144944612173799E-3</v>
      </c>
      <c r="V107" s="707">
        <v>9.4665429870710582E-4</v>
      </c>
      <c r="W107" s="707">
        <v>1.5036643961022909E-2</v>
      </c>
      <c r="X107" s="707">
        <v>7.0420521326337582E-3</v>
      </c>
      <c r="Y107" s="707">
        <v>1.5782967421023697E-2</v>
      </c>
      <c r="Z107" s="707">
        <v>6.5057962979955253E-3</v>
      </c>
      <c r="AA107" s="707">
        <v>-1.2680115273775105E-2</v>
      </c>
      <c r="AB107" s="707">
        <v>-1.1497828536726762E-2</v>
      </c>
    </row>
    <row r="108" spans="1:28" s="707" customFormat="1">
      <c r="A108" s="708">
        <v>43986</v>
      </c>
      <c r="B108" s="707">
        <v>1.1286474951499592E-4</v>
      </c>
      <c r="C108" s="707">
        <v>2.38437883018916E-4</v>
      </c>
      <c r="D108" s="707">
        <v>3.6486654237610772E-4</v>
      </c>
      <c r="E108" s="707">
        <v>5.874477813703205E-4</v>
      </c>
      <c r="F108" s="707">
        <v>3.3538082360240473E-4</v>
      </c>
      <c r="G108" s="707">
        <v>1.5278690591968846E-4</v>
      </c>
      <c r="H108" s="707">
        <v>1.1344872391472194E-4</v>
      </c>
      <c r="I108" s="707">
        <v>2.1366885542928316E-4</v>
      </c>
      <c r="J108" s="707">
        <v>3.5306213489927352E-4</v>
      </c>
      <c r="K108" s="707">
        <v>4.3648426776510263E-4</v>
      </c>
      <c r="L108" s="707">
        <v>4.5843840449566464E-4</v>
      </c>
      <c r="M108" s="707">
        <v>5.4093044971081916E-4</v>
      </c>
      <c r="N108" s="707">
        <v>5.096266995849863E-4</v>
      </c>
      <c r="O108" s="707">
        <v>5.3052315707247111E-4</v>
      </c>
      <c r="P108" s="707">
        <v>2.9758683648715145E-3</v>
      </c>
      <c r="Q108" s="707">
        <v>3.0826501743488333E-3</v>
      </c>
      <c r="R108" s="707">
        <v>6.7520203251181243E-4</v>
      </c>
      <c r="S108" s="707">
        <v>-2.8391448792097762E-4</v>
      </c>
      <c r="T108" s="707">
        <v>-7.8356087977105027E-4</v>
      </c>
      <c r="U108" s="707">
        <v>1.5138346314604867E-3</v>
      </c>
      <c r="V108" s="707">
        <v>3.006455629479543E-3</v>
      </c>
      <c r="W108" s="707">
        <v>6.2205987948235064E-3</v>
      </c>
      <c r="X108" s="707">
        <v>1.6772091240180309E-4</v>
      </c>
      <c r="Y108" s="707">
        <v>3.9041631119889342E-3</v>
      </c>
      <c r="Z108" s="707">
        <v>3.4837185641516388E-3</v>
      </c>
      <c r="AA108" s="707">
        <v>3.969643899591313E-3</v>
      </c>
      <c r="AB108" s="707">
        <v>-1.3016354851288492E-3</v>
      </c>
    </row>
    <row r="109" spans="1:28" s="707" customFormat="1">
      <c r="A109" s="708">
        <v>43987</v>
      </c>
      <c r="B109" s="707">
        <v>1.1356683126551026E-4</v>
      </c>
      <c r="C109" s="707">
        <v>4.0933099013651386E-5</v>
      </c>
      <c r="D109" s="707">
        <v>1.3800725639834255E-4</v>
      </c>
      <c r="E109" s="707">
        <v>-2.8706310304249527E-4</v>
      </c>
      <c r="F109" s="707">
        <v>4.3317536959164293E-4</v>
      </c>
      <c r="G109" s="707">
        <v>1.5357183848108136E-4</v>
      </c>
      <c r="H109" s="707">
        <v>1.1344872391472194E-4</v>
      </c>
      <c r="I109" s="707">
        <v>1.5040396273136025E-4</v>
      </c>
      <c r="J109" s="707">
        <v>3.5306213489927352E-4</v>
      </c>
      <c r="K109" s="707">
        <v>4.3648426776510263E-4</v>
      </c>
      <c r="L109" s="707">
        <v>4.5843840449566464E-4</v>
      </c>
      <c r="M109" s="707">
        <v>5.4093044971081916E-4</v>
      </c>
      <c r="N109" s="707">
        <v>5.096266995849863E-4</v>
      </c>
      <c r="O109" s="707">
        <v>5.3052315707247111E-4</v>
      </c>
      <c r="P109" s="707">
        <v>-7.4518163021930484E-4</v>
      </c>
      <c r="Q109" s="707">
        <v>-3.6972195742949188E-3</v>
      </c>
      <c r="R109" s="707">
        <v>1.6636793798876504E-3</v>
      </c>
      <c r="S109" s="707">
        <v>-1.2506584109296393E-3</v>
      </c>
      <c r="T109" s="707">
        <v>2.0371682600828223E-4</v>
      </c>
      <c r="U109" s="707">
        <v>4.6557336330872445E-3</v>
      </c>
      <c r="V109" s="707">
        <v>1.1897703029950524E-3</v>
      </c>
      <c r="W109" s="707">
        <v>6.0313693232799219E-3</v>
      </c>
      <c r="X109" s="707">
        <v>7.5439572480990869E-3</v>
      </c>
      <c r="Y109" s="707">
        <v>1.1662839194356733E-2</v>
      </c>
      <c r="Z109" s="707">
        <v>2.9428382730256608E-4</v>
      </c>
      <c r="AA109" s="707">
        <v>-6.2797999767414403E-3</v>
      </c>
      <c r="AB109" s="707">
        <v>-1.3516339864750759E-2</v>
      </c>
    </row>
    <row r="110" spans="1:28" s="707" customFormat="1">
      <c r="A110" s="708">
        <v>43990</v>
      </c>
      <c r="B110" s="707">
        <v>1.1355393530498858E-4</v>
      </c>
      <c r="C110" s="707">
        <v>-6.9346209588760921E-5</v>
      </c>
      <c r="D110" s="707">
        <v>1.9190797693635631E-4</v>
      </c>
      <c r="E110" s="707">
        <v>3.5446429407581803E-4</v>
      </c>
      <c r="F110" s="707">
        <v>8.30091934658439E-4</v>
      </c>
      <c r="G110" s="707">
        <v>1.5274010906773938E-4</v>
      </c>
      <c r="H110" s="707">
        <v>1.1344872391472194E-4</v>
      </c>
      <c r="I110" s="707">
        <v>2.1730930591967734E-4</v>
      </c>
      <c r="J110" s="707">
        <v>3.5306213489927352E-4</v>
      </c>
      <c r="K110" s="707">
        <v>4.3648426776510263E-4</v>
      </c>
      <c r="L110" s="707">
        <v>4.5843840449566464E-4</v>
      </c>
      <c r="M110" s="707">
        <v>5.4093044971081916E-4</v>
      </c>
      <c r="N110" s="707">
        <v>5.096266995849863E-4</v>
      </c>
      <c r="O110" s="707">
        <v>5.3052315707247111E-4</v>
      </c>
      <c r="P110" s="707">
        <v>1.5369607533273211E-3</v>
      </c>
      <c r="Q110" s="707">
        <v>-4.7895125037753505E-3</v>
      </c>
      <c r="R110" s="707">
        <v>2.9215840048291142E-3</v>
      </c>
      <c r="S110" s="707">
        <v>1.8385163733658505E-3</v>
      </c>
      <c r="T110" s="707">
        <v>2.48582175858858E-3</v>
      </c>
      <c r="U110" s="707">
        <v>4.2334080384107686E-3</v>
      </c>
      <c r="V110" s="707">
        <v>2.0351209771618528E-4</v>
      </c>
      <c r="W110" s="707">
        <v>2.2246327178802837E-2</v>
      </c>
      <c r="X110" s="707">
        <v>8.4174068645215261E-3</v>
      </c>
      <c r="Y110" s="707">
        <v>2.2508793540133798E-2</v>
      </c>
      <c r="Z110" s="707">
        <v>1.1143520116463579E-2</v>
      </c>
      <c r="AA110" s="707">
        <v>-1.1117612638970154E-2</v>
      </c>
      <c r="AB110" s="707">
        <v>4.9497841682262234E-3</v>
      </c>
    </row>
    <row r="111" spans="1:28" s="707" customFormat="1">
      <c r="A111" s="708">
        <v>43991</v>
      </c>
      <c r="B111" s="707">
        <v>1.1371970638363038E-4</v>
      </c>
      <c r="C111" s="707">
        <v>1.0225994477952582E-4</v>
      </c>
      <c r="D111" s="707">
        <v>1.2694798494705672E-4</v>
      </c>
      <c r="E111" s="707">
        <v>5.7990073307379042E-4</v>
      </c>
      <c r="F111" s="707">
        <v>3.642795233527174E-4</v>
      </c>
      <c r="G111" s="707">
        <v>1.5352480839703198E-4</v>
      </c>
      <c r="H111" s="707">
        <v>1.1344872391472194E-4</v>
      </c>
      <c r="I111" s="707">
        <v>1.6976182539818474E-4</v>
      </c>
      <c r="J111" s="707">
        <v>3.5306213489927352E-4</v>
      </c>
      <c r="K111" s="707">
        <v>4.3648426776510263E-4</v>
      </c>
      <c r="L111" s="707">
        <v>4.5843840449566464E-4</v>
      </c>
      <c r="M111" s="707">
        <v>5.4093044971081916E-4</v>
      </c>
      <c r="N111" s="707">
        <v>5.096266995849863E-4</v>
      </c>
      <c r="O111" s="707">
        <v>5.3052315707247111E-4</v>
      </c>
      <c r="P111" s="707">
        <v>3.2002552147480934E-4</v>
      </c>
      <c r="Q111" s="707">
        <v>-2.9585044727031828E-4</v>
      </c>
      <c r="R111" s="707">
        <v>-1.8270527866359743E-4</v>
      </c>
      <c r="S111" s="707">
        <v>9.6778896143923099E-4</v>
      </c>
      <c r="T111" s="707">
        <v>2.2749153865797567E-5</v>
      </c>
      <c r="U111" s="707">
        <v>-7.3524733765228945E-4</v>
      </c>
      <c r="V111" s="707">
        <v>5.2438661727349789E-4</v>
      </c>
      <c r="W111" s="707">
        <v>-6.4384876307124412E-3</v>
      </c>
      <c r="X111" s="707">
        <v>1.0453034698487684E-3</v>
      </c>
      <c r="Y111" s="707">
        <v>-1.0539042343831406E-2</v>
      </c>
      <c r="Z111" s="707">
        <v>2.2263282545949004E-3</v>
      </c>
      <c r="AA111" s="707">
        <v>8.8757396449712367E-4</v>
      </c>
      <c r="AB111" s="707">
        <v>8.2314679668238355E-3</v>
      </c>
    </row>
    <row r="112" spans="1:28" s="707" customFormat="1">
      <c r="A112" s="708">
        <v>43992</v>
      </c>
      <c r="B112" s="707">
        <v>1.1352813188691968E-4</v>
      </c>
      <c r="C112" s="707">
        <v>7.0706581314139427E-5</v>
      </c>
      <c r="D112" s="707">
        <v>7.650688127225358E-5</v>
      </c>
      <c r="E112" s="707">
        <v>7.530662082009254E-4</v>
      </c>
      <c r="F112" s="707">
        <v>8.3768583922605444E-4</v>
      </c>
      <c r="G112" s="707">
        <v>1.5269334087375519E-4</v>
      </c>
      <c r="H112" s="707">
        <v>1.1344872391472194E-4</v>
      </c>
      <c r="I112" s="707">
        <v>2.0483594540454675E-4</v>
      </c>
      <c r="J112" s="707">
        <v>3.5306213489927352E-4</v>
      </c>
      <c r="K112" s="707">
        <v>4.3648426776510263E-4</v>
      </c>
      <c r="L112" s="707">
        <v>4.5843840449566464E-4</v>
      </c>
      <c r="M112" s="707">
        <v>5.4093044971081916E-4</v>
      </c>
      <c r="N112" s="707">
        <v>5.096266995849863E-4</v>
      </c>
      <c r="O112" s="707">
        <v>5.3052315707247111E-4</v>
      </c>
      <c r="P112" s="707">
        <v>4.7032046321726639E-4</v>
      </c>
      <c r="Q112" s="707">
        <v>-2.7790759247716679E-3</v>
      </c>
      <c r="R112" s="707">
        <v>-1.8186084513890366E-3</v>
      </c>
      <c r="S112" s="707">
        <v>2.6030045511937772E-4</v>
      </c>
      <c r="T112" s="707">
        <v>8.7092137063304875E-4</v>
      </c>
      <c r="U112" s="707">
        <v>-2.3989488453646235E-4</v>
      </c>
      <c r="V112" s="707">
        <v>-1.2240706209876162E-3</v>
      </c>
      <c r="W112" s="707">
        <v>-1.4909048436352589E-2</v>
      </c>
      <c r="X112" s="707">
        <v>-1.0375384164442836E-2</v>
      </c>
      <c r="Y112" s="707">
        <v>-1.1650509343360316E-2</v>
      </c>
      <c r="Z112" s="707">
        <v>-1.3139491935555969E-2</v>
      </c>
      <c r="AA112" s="707">
        <v>8.040201005025116E-3</v>
      </c>
      <c r="AB112" s="707">
        <v>1.5971140630569147E-2</v>
      </c>
    </row>
    <row r="113" spans="1:28" s="707" customFormat="1">
      <c r="A113" s="708">
        <v>43994</v>
      </c>
      <c r="B113" s="707">
        <v>1.1360455647158041E-4</v>
      </c>
      <c r="C113" s="707">
        <v>3.3317048250824932E-4</v>
      </c>
      <c r="D113" s="707">
        <v>1.808206126223677E-4</v>
      </c>
      <c r="E113" s="707">
        <v>3.4309477309601988E-4</v>
      </c>
      <c r="F113" s="707">
        <v>-4.5189397601030912E-4</v>
      </c>
      <c r="G113" s="707">
        <v>1.5428558504115841E-4</v>
      </c>
      <c r="H113" s="707">
        <v>1.1344872391472194E-4</v>
      </c>
      <c r="I113" s="707">
        <v>1.5153104156739872E-4</v>
      </c>
      <c r="J113" s="707">
        <v>3.5306213489927352E-4</v>
      </c>
      <c r="K113" s="707">
        <v>4.3648426776510263E-4</v>
      </c>
      <c r="L113" s="707">
        <v>4.5843840449566464E-4</v>
      </c>
      <c r="M113" s="707">
        <v>5.4093044971081916E-4</v>
      </c>
      <c r="N113" s="707">
        <v>5.096266995849863E-4</v>
      </c>
      <c r="O113" s="707">
        <v>5.3052315707247111E-4</v>
      </c>
      <c r="P113" s="707">
        <v>-1.0511502323894417E-3</v>
      </c>
      <c r="Q113" s="707">
        <v>5.4508872453293833E-3</v>
      </c>
      <c r="R113" s="707">
        <v>-4.4093619688322372E-3</v>
      </c>
      <c r="S113" s="707">
        <v>-3.1262516409341634E-3</v>
      </c>
      <c r="T113" s="707">
        <v>-8.1860786216481074E-4</v>
      </c>
      <c r="U113" s="707">
        <v>-2.57205776161884E-3</v>
      </c>
      <c r="V113" s="707">
        <v>-1.7412858235990036E-3</v>
      </c>
      <c r="W113" s="707">
        <v>-1.3977750454713488E-2</v>
      </c>
      <c r="X113" s="707">
        <v>-1.5748059259952374E-3</v>
      </c>
      <c r="Y113" s="707">
        <v>-7.0999731384431275E-3</v>
      </c>
      <c r="Z113" s="707">
        <v>3.0931893493948426E-3</v>
      </c>
      <c r="AA113" s="707">
        <v>-2.7623013313002098E-2</v>
      </c>
      <c r="AB113" s="707">
        <v>9.2242414242027504E-3</v>
      </c>
    </row>
    <row r="114" spans="1:28" s="707" customFormat="1">
      <c r="A114" s="708">
        <v>43997</v>
      </c>
      <c r="B114" s="707">
        <v>1.1350235032914213E-4</v>
      </c>
      <c r="C114" s="707">
        <v>9.0251965426890735E-5</v>
      </c>
      <c r="D114" s="707">
        <v>2.2946159386583176E-4</v>
      </c>
      <c r="E114" s="707">
        <v>4.5262990703975881E-4</v>
      </c>
      <c r="F114" s="707">
        <v>-1.1223320072872855E-4</v>
      </c>
      <c r="G114" s="707">
        <v>1.5264647802570863E-4</v>
      </c>
      <c r="H114" s="707">
        <v>1.1344872391472194E-4</v>
      </c>
      <c r="I114" s="707">
        <v>1.7792911155578572E-4</v>
      </c>
      <c r="J114" s="707">
        <v>3.5306213489927352E-4</v>
      </c>
      <c r="K114" s="707">
        <v>4.3648426776510263E-4</v>
      </c>
      <c r="L114" s="707">
        <v>4.5843840449566464E-4</v>
      </c>
      <c r="M114" s="707">
        <v>5.4093044971081916E-4</v>
      </c>
      <c r="N114" s="707">
        <v>5.096266995849863E-4</v>
      </c>
      <c r="O114" s="707">
        <v>5.3052315707247111E-4</v>
      </c>
      <c r="P114" s="707">
        <v>1.938332684894295E-4</v>
      </c>
      <c r="Q114" s="707">
        <v>5.2274148378539387E-3</v>
      </c>
      <c r="R114" s="707">
        <v>-3.4483259439221925E-5</v>
      </c>
      <c r="S114" s="707">
        <v>9.4195452376233391E-4</v>
      </c>
      <c r="T114" s="707">
        <v>9.1701864357984775E-4</v>
      </c>
      <c r="U114" s="707">
        <v>4.5750151397538907E-4</v>
      </c>
      <c r="V114" s="707">
        <v>-1.4689288741539519E-3</v>
      </c>
      <c r="W114" s="707">
        <v>-3.1663790622086349E-3</v>
      </c>
      <c r="X114" s="707">
        <v>-4.6175348014679818E-3</v>
      </c>
      <c r="Y114" s="707">
        <v>-1.7448948582357016E-3</v>
      </c>
      <c r="Z114" s="707">
        <v>-4.3900556812377367E-3</v>
      </c>
      <c r="AA114" s="707">
        <v>2.4125452352231624E-2</v>
      </c>
      <c r="AB114" s="707">
        <v>-1.2905975232444078E-2</v>
      </c>
    </row>
    <row r="115" spans="1:28" s="707" customFormat="1">
      <c r="A115" s="708">
        <v>43998</v>
      </c>
      <c r="B115" s="707">
        <v>1.1340017752936582E-4</v>
      </c>
      <c r="C115" s="707">
        <v>9.4834199553028853E-5</v>
      </c>
      <c r="D115" s="707">
        <v>1.8132576361029606E-4</v>
      </c>
      <c r="E115" s="707">
        <v>3.4143764496663565E-4</v>
      </c>
      <c r="F115" s="707">
        <v>4.2457961148834045E-4</v>
      </c>
      <c r="G115" s="707">
        <v>1.6312107136640108E-4</v>
      </c>
      <c r="H115" s="707">
        <v>1.1344872391472194E-4</v>
      </c>
      <c r="I115" s="707">
        <v>1.4198776263607549E-4</v>
      </c>
      <c r="J115" s="707">
        <v>3.5306213489927352E-4</v>
      </c>
      <c r="K115" s="707">
        <v>4.3648426776510263E-4</v>
      </c>
      <c r="L115" s="707">
        <v>4.5843840449566464E-4</v>
      </c>
      <c r="M115" s="707">
        <v>5.4093044971081916E-4</v>
      </c>
      <c r="N115" s="707">
        <v>5.096266995849863E-4</v>
      </c>
      <c r="O115" s="707">
        <v>5.3052315707247111E-4</v>
      </c>
      <c r="P115" s="707">
        <v>5.9204344038743528E-4</v>
      </c>
      <c r="Q115" s="707">
        <v>1.7292969655571255E-3</v>
      </c>
      <c r="R115" s="707">
        <v>2.1427073502751082E-3</v>
      </c>
      <c r="S115" s="707">
        <v>-1.6051285429030671E-4</v>
      </c>
      <c r="T115" s="707">
        <v>2.9048502860691272E-3</v>
      </c>
      <c r="U115" s="707">
        <v>2.2091644672233013E-3</v>
      </c>
      <c r="V115" s="707">
        <v>-1.0273960491617995E-3</v>
      </c>
      <c r="W115" s="707">
        <v>8.7572443435229401E-3</v>
      </c>
      <c r="X115" s="707">
        <v>9.2468660441769046E-4</v>
      </c>
      <c r="Y115" s="707">
        <v>9.7154372934264988E-3</v>
      </c>
      <c r="Z115" s="707">
        <v>8.449846532474492E-4</v>
      </c>
      <c r="AA115" s="707">
        <v>3.7691401648998646E-2</v>
      </c>
      <c r="AB115" s="707">
        <v>2.2484457484837295E-2</v>
      </c>
    </row>
    <row r="116" spans="1:28" s="707" customFormat="1">
      <c r="A116" s="708">
        <v>43999</v>
      </c>
      <c r="B116" s="707">
        <v>1.1347660074090271E-4</v>
      </c>
      <c r="C116" s="707">
        <v>6.889959180766958E-5</v>
      </c>
      <c r="D116" s="707">
        <v>7.5876577190214789E-5</v>
      </c>
      <c r="E116" s="707">
        <v>-9.0857987479142643E-4</v>
      </c>
      <c r="F116" s="707">
        <v>-1.3365718447321262E-3</v>
      </c>
      <c r="G116" s="707">
        <v>1.6147967051693968E-4</v>
      </c>
      <c r="H116" s="707">
        <v>1.1344872391472194E-4</v>
      </c>
      <c r="I116" s="707">
        <v>2.158402831429207E-4</v>
      </c>
      <c r="J116" s="707">
        <v>3.5306213489927352E-4</v>
      </c>
      <c r="K116" s="707">
        <v>4.3648426776510263E-4</v>
      </c>
      <c r="L116" s="707">
        <v>4.5843840449566464E-4</v>
      </c>
      <c r="M116" s="707">
        <v>5.4093044971081916E-4</v>
      </c>
      <c r="N116" s="707">
        <v>5.096266995849863E-4</v>
      </c>
      <c r="O116" s="707">
        <v>5.3052315707247111E-4</v>
      </c>
      <c r="P116" s="707">
        <v>2.9619074370887954E-3</v>
      </c>
      <c r="Q116" s="707">
        <v>3.0174267934224286E-3</v>
      </c>
      <c r="R116" s="707">
        <v>2.0250621893183052E-3</v>
      </c>
      <c r="S116" s="707">
        <v>2.623447830994996E-3</v>
      </c>
      <c r="T116" s="707">
        <v>2.5485104533975456E-3</v>
      </c>
      <c r="U116" s="707">
        <v>1.8495454010345469E-3</v>
      </c>
      <c r="V116" s="707">
        <v>-1.6180847574268631E-3</v>
      </c>
      <c r="W116" s="707">
        <v>1.5088916347352342E-2</v>
      </c>
      <c r="X116" s="707">
        <v>1.5670146213638825E-2</v>
      </c>
      <c r="Y116" s="707">
        <v>1.2945117451636845E-2</v>
      </c>
      <c r="Z116" s="707">
        <v>1.6925648497450929E-2</v>
      </c>
      <c r="AA116" s="707">
        <v>2.8376844494903963E-4</v>
      </c>
      <c r="AB116" s="707">
        <v>2.2950762275256498E-2</v>
      </c>
    </row>
    <row r="117" spans="1:28" s="707" customFormat="1">
      <c r="A117" s="708">
        <v>44000</v>
      </c>
      <c r="B117" s="707">
        <v>1.1364226771060082E-4</v>
      </c>
      <c r="C117" s="707">
        <v>2.6024699861060263E-4</v>
      </c>
      <c r="D117" s="707">
        <v>2.3514162649673764E-4</v>
      </c>
      <c r="E117" s="707">
        <v>6.3196834565237836E-4</v>
      </c>
      <c r="F117" s="707">
        <v>-3.4636787927699864E-4</v>
      </c>
      <c r="G117" s="707">
        <v>1.6387540302864601E-4</v>
      </c>
      <c r="H117" s="707">
        <v>8.4416798117770142E-5</v>
      </c>
      <c r="I117" s="707">
        <v>1.6628080991543115E-4</v>
      </c>
      <c r="J117" s="707">
        <v>3.5306213489927352E-4</v>
      </c>
      <c r="K117" s="707">
        <v>4.3648426776510263E-4</v>
      </c>
      <c r="L117" s="707">
        <v>4.5843840449566464E-4</v>
      </c>
      <c r="M117" s="707">
        <v>5.4093044971081916E-4</v>
      </c>
      <c r="N117" s="707">
        <v>5.096266995849863E-4</v>
      </c>
      <c r="O117" s="707">
        <v>5.3052315707247111E-4</v>
      </c>
      <c r="P117" s="707">
        <v>-1.6727486040465367E-3</v>
      </c>
      <c r="Q117" s="707">
        <v>5.6699820338923512E-3</v>
      </c>
      <c r="R117" s="707">
        <v>2.4339941076974014E-3</v>
      </c>
      <c r="S117" s="707">
        <v>-1.3144036898523614E-3</v>
      </c>
      <c r="T117" s="707">
        <v>1.4421019718160455E-3</v>
      </c>
      <c r="U117" s="707">
        <v>2.0542121749507203E-3</v>
      </c>
      <c r="V117" s="707">
        <v>5.2310905621562043E-3</v>
      </c>
      <c r="W117" s="707">
        <v>4.2341860245330709E-3</v>
      </c>
      <c r="X117" s="707">
        <v>4.7071264323683693E-4</v>
      </c>
      <c r="Y117" s="707">
        <v>7.1795873036801794E-3</v>
      </c>
      <c r="Z117" s="707">
        <v>1.0766370882542953E-2</v>
      </c>
      <c r="AA117" s="707">
        <v>2.3829787234042499E-2</v>
      </c>
      <c r="AB117" s="707">
        <v>2.6635638945739837E-2</v>
      </c>
    </row>
    <row r="118" spans="1:28" s="707" customFormat="1">
      <c r="A118" s="708">
        <v>44001</v>
      </c>
      <c r="B118" s="707">
        <v>9.9615365080740759E-5</v>
      </c>
      <c r="C118" s="707">
        <v>1.7814213634825826E-4</v>
      </c>
      <c r="D118" s="707">
        <v>8.7433592449448483E-5</v>
      </c>
      <c r="E118" s="707">
        <v>7.705065312779702E-4</v>
      </c>
      <c r="F118" s="707">
        <v>-1.027326707103704E-5</v>
      </c>
      <c r="G118" s="707">
        <v>1.3317739471108148E-4</v>
      </c>
      <c r="H118" s="707">
        <v>8.4416798117770142E-5</v>
      </c>
      <c r="I118" s="707">
        <v>1.2788705015731594E-4</v>
      </c>
      <c r="J118" s="707">
        <v>3.5306213489927352E-4</v>
      </c>
      <c r="K118" s="707">
        <v>4.3648426776510263E-4</v>
      </c>
      <c r="L118" s="707">
        <v>4.5843840449566464E-4</v>
      </c>
      <c r="M118" s="707">
        <v>5.4093044971081916E-4</v>
      </c>
      <c r="N118" s="707">
        <v>5.096266995849863E-4</v>
      </c>
      <c r="O118" s="707">
        <v>5.3052315707247111E-4</v>
      </c>
      <c r="P118" s="707">
        <v>-2.2965463276823916E-3</v>
      </c>
      <c r="Q118" s="707">
        <v>1.5916350579692207E-4</v>
      </c>
      <c r="R118" s="707">
        <v>9.9145082500973203E-5</v>
      </c>
      <c r="S118" s="707">
        <v>3.4757072527145105E-3</v>
      </c>
      <c r="T118" s="707">
        <v>5.7793688551188716E-4</v>
      </c>
      <c r="U118" s="707">
        <v>3.0343554835274844E-3</v>
      </c>
      <c r="V118" s="707">
        <v>-1.0860879099510168E-3</v>
      </c>
      <c r="W118" s="707">
        <v>3.2541089104172857E-3</v>
      </c>
      <c r="X118" s="707">
        <v>6.9950134039840073E-3</v>
      </c>
      <c r="Y118" s="707">
        <v>1.0303507578901527E-3</v>
      </c>
      <c r="Z118" s="707">
        <v>3.8595251183464185E-3</v>
      </c>
      <c r="AA118" s="707">
        <v>-1.7456359102244301E-2</v>
      </c>
      <c r="AB118" s="707">
        <v>-3.2644684423666082E-4</v>
      </c>
    </row>
    <row r="119" spans="1:28" s="707" customFormat="1">
      <c r="A119" s="708">
        <v>44004</v>
      </c>
      <c r="B119" s="707">
        <v>6.9527455178297615E-5</v>
      </c>
      <c r="C119" s="707">
        <v>9.3970506469309711E-5</v>
      </c>
      <c r="D119" s="707">
        <v>1.4300800844835315E-4</v>
      </c>
      <c r="E119" s="707">
        <v>4.7416844267744729E-4</v>
      </c>
      <c r="F119" s="707">
        <v>-3.6735900057693893E-4</v>
      </c>
      <c r="G119" s="707">
        <v>1.3315966085447606E-4</v>
      </c>
      <c r="H119" s="707">
        <v>8.4416798117770142E-5</v>
      </c>
      <c r="I119" s="707">
        <v>1.7324417033370842E-4</v>
      </c>
      <c r="J119" s="707">
        <v>3.5306213489927352E-4</v>
      </c>
      <c r="K119" s="707">
        <v>4.3648426776510263E-4</v>
      </c>
      <c r="L119" s="707">
        <v>4.5843840449566464E-4</v>
      </c>
      <c r="M119" s="707">
        <v>5.4093044971081916E-4</v>
      </c>
      <c r="N119" s="707">
        <v>5.096266995849863E-4</v>
      </c>
      <c r="O119" s="707">
        <v>5.3052315707247111E-4</v>
      </c>
      <c r="P119" s="707">
        <v>-6.2304192280049353E-4</v>
      </c>
      <c r="Q119" s="707">
        <v>-2.2487461810997145E-3</v>
      </c>
      <c r="R119" s="707">
        <v>5.2115613810910233E-4</v>
      </c>
      <c r="S119" s="707">
        <v>6.3957736855746461E-5</v>
      </c>
      <c r="T119" s="707">
        <v>9.8794974569060834E-4</v>
      </c>
      <c r="U119" s="707">
        <v>-1.0335660808281633E-3</v>
      </c>
      <c r="V119" s="707">
        <v>1.4238669518189528E-3</v>
      </c>
      <c r="W119" s="707">
        <v>-8.9601240938117933E-3</v>
      </c>
      <c r="X119" s="707">
        <v>-6.3562239379230112E-3</v>
      </c>
      <c r="Y119" s="707">
        <v>3.9823210867062642E-4</v>
      </c>
      <c r="Z119" s="707">
        <v>-3.2116273774759341E-3</v>
      </c>
      <c r="AA119" s="707">
        <v>-3.1020868584320516E-3</v>
      </c>
      <c r="AB119" s="707">
        <v>-1.0851339914293989E-3</v>
      </c>
    </row>
    <row r="120" spans="1:28" s="707" customFormat="1">
      <c r="A120" s="708">
        <v>44005</v>
      </c>
      <c r="B120" s="707">
        <v>8.4694438708066144E-5</v>
      </c>
      <c r="C120" s="707">
        <v>1.164439235552539E-4</v>
      </c>
      <c r="D120" s="707">
        <v>7.2362125547842382E-5</v>
      </c>
      <c r="E120" s="707">
        <v>2.6265105727385496E-4</v>
      </c>
      <c r="F120" s="707">
        <v>5.9863432061302291E-4</v>
      </c>
      <c r="G120" s="707">
        <v>1.3717653571143629E-4</v>
      </c>
      <c r="H120" s="707">
        <v>8.4416798117770142E-5</v>
      </c>
      <c r="I120" s="707">
        <v>1.6290379520489395E-4</v>
      </c>
      <c r="J120" s="707">
        <v>3.5306213489927352E-4</v>
      </c>
      <c r="K120" s="707">
        <v>4.3648426776510263E-4</v>
      </c>
      <c r="L120" s="707">
        <v>4.5843840449566464E-4</v>
      </c>
      <c r="M120" s="707">
        <v>5.4093044971081916E-4</v>
      </c>
      <c r="N120" s="707">
        <v>5.096266995849863E-4</v>
      </c>
      <c r="O120" s="707">
        <v>5.3052315707247111E-4</v>
      </c>
      <c r="P120" s="707">
        <v>6.5188783223257829E-4</v>
      </c>
      <c r="Q120" s="707">
        <v>-3.0317431435037401E-3</v>
      </c>
      <c r="R120" s="707">
        <v>-4.6278373014985164E-4</v>
      </c>
      <c r="S120" s="707">
        <v>3.4646506851025993E-3</v>
      </c>
      <c r="T120" s="707">
        <v>-6.2989027212523307E-4</v>
      </c>
      <c r="U120" s="707">
        <v>2.6240586579533431E-3</v>
      </c>
      <c r="V120" s="707">
        <v>4.2011696248533958E-4</v>
      </c>
      <c r="W120" s="707">
        <v>4.6932972615998823E-3</v>
      </c>
      <c r="X120" s="707">
        <v>3.8675894262938382E-3</v>
      </c>
      <c r="Y120" s="707">
        <v>3.9270727648921255E-3</v>
      </c>
      <c r="Z120" s="707">
        <v>4.0203577241901822E-3</v>
      </c>
      <c r="AA120" s="707">
        <v>-1.4992927864215022E-2</v>
      </c>
      <c r="AB120" s="707">
        <v>-2.1141447093867782E-2</v>
      </c>
    </row>
    <row r="121" spans="1:28" s="707" customFormat="1">
      <c r="A121" s="708">
        <v>44006</v>
      </c>
      <c r="B121" s="707">
        <v>8.4241074038038377E-5</v>
      </c>
      <c r="C121" s="707">
        <v>1.1285177028352855E-4</v>
      </c>
      <c r="D121" s="707">
        <v>1.5455431629107785E-4</v>
      </c>
      <c r="E121" s="707">
        <v>4.5305940853967996E-4</v>
      </c>
      <c r="F121" s="707">
        <v>4.1514692466138037E-4</v>
      </c>
      <c r="G121" s="707">
        <v>1.3554410064475775E-4</v>
      </c>
      <c r="H121" s="707">
        <v>8.4416798117770142E-5</v>
      </c>
      <c r="I121" s="707">
        <v>1.6988716935384396E-4</v>
      </c>
      <c r="J121" s="707">
        <v>3.5306213489927352E-4</v>
      </c>
      <c r="K121" s="707">
        <v>4.3648426776510263E-4</v>
      </c>
      <c r="L121" s="707">
        <v>4.5843840449566464E-4</v>
      </c>
      <c r="M121" s="707">
        <v>5.4093044971081916E-4</v>
      </c>
      <c r="N121" s="707">
        <v>5.096266995849863E-4</v>
      </c>
      <c r="O121" s="707">
        <v>5.3052315707247111E-4</v>
      </c>
      <c r="P121" s="707">
        <v>6.0570082260058555E-4</v>
      </c>
      <c r="Q121" s="707">
        <v>4.9866667456384128E-3</v>
      </c>
      <c r="R121" s="707">
        <v>-3.072592399864349E-3</v>
      </c>
      <c r="S121" s="707">
        <v>-6.6574023488229495E-3</v>
      </c>
      <c r="T121" s="707">
        <v>-1.191642625276601E-3</v>
      </c>
      <c r="U121" s="707">
        <v>-4.3840459843274004E-3</v>
      </c>
      <c r="V121" s="707">
        <v>5.0931489430405819E-4</v>
      </c>
      <c r="W121" s="707">
        <v>-1.1653640379448237E-2</v>
      </c>
      <c r="X121" s="707">
        <v>-6.2042398243434826E-3</v>
      </c>
      <c r="Y121" s="707">
        <v>-1.1370014843602894E-2</v>
      </c>
      <c r="Z121" s="707">
        <v>-1.1212064758156282E-2</v>
      </c>
      <c r="AA121" s="707">
        <v>6.3756461803561315E-3</v>
      </c>
      <c r="AB121" s="707">
        <v>5.7580360776025019E-2</v>
      </c>
    </row>
    <row r="122" spans="1:28" s="707" customFormat="1">
      <c r="A122" s="708">
        <v>44007</v>
      </c>
      <c r="B122" s="707">
        <v>8.4590901713088584E-5</v>
      </c>
      <c r="C122" s="707">
        <v>6.2593158980828179E-5</v>
      </c>
      <c r="D122" s="707">
        <v>4.109236231886193E-5</v>
      </c>
      <c r="E122" s="707">
        <v>8.0735057038894276E-4</v>
      </c>
      <c r="F122" s="707">
        <v>1.3394466295801877E-3</v>
      </c>
      <c r="G122" s="707">
        <v>1.3713913249002729E-4</v>
      </c>
      <c r="H122" s="707">
        <v>8.4416798117770142E-5</v>
      </c>
      <c r="I122" s="707">
        <v>1.6491098311277597E-4</v>
      </c>
      <c r="J122" s="707">
        <v>3.5306213489927352E-4</v>
      </c>
      <c r="K122" s="707">
        <v>4.3648426776510263E-4</v>
      </c>
      <c r="L122" s="707">
        <v>4.5843840449566464E-4</v>
      </c>
      <c r="M122" s="707">
        <v>5.4093044971081916E-4</v>
      </c>
      <c r="N122" s="707">
        <v>5.096266995849863E-4</v>
      </c>
      <c r="O122" s="707">
        <v>5.3052315707247111E-4</v>
      </c>
      <c r="P122" s="707">
        <v>3.1427614509453861E-3</v>
      </c>
      <c r="Q122" s="707">
        <v>3.2485167126083958E-4</v>
      </c>
      <c r="R122" s="707">
        <v>1.2726835597871577E-3</v>
      </c>
      <c r="S122" s="707">
        <v>4.7661924436941394E-3</v>
      </c>
      <c r="T122" s="707">
        <v>2.6704450708132654E-3</v>
      </c>
      <c r="U122" s="707">
        <v>2.5436380895356159E-3</v>
      </c>
      <c r="V122" s="707">
        <v>-1.3256824335512452E-3</v>
      </c>
      <c r="W122" s="707">
        <v>1.1909752508440485E-2</v>
      </c>
      <c r="X122" s="707">
        <v>8.3506094018506172E-3</v>
      </c>
      <c r="Y122" s="707">
        <v>8.5965043882680892E-3</v>
      </c>
      <c r="Z122" s="707">
        <v>1.3094106755154211E-2</v>
      </c>
      <c r="AA122" s="707">
        <v>1.0501683693853181E-2</v>
      </c>
      <c r="AB122" s="707">
        <v>-4.6780725514011801E-3</v>
      </c>
    </row>
    <row r="123" spans="1:28" s="707" customFormat="1">
      <c r="A123" s="708">
        <v>44008</v>
      </c>
      <c r="B123" s="707">
        <v>8.4583746697841633E-5</v>
      </c>
      <c r="C123" s="707">
        <v>1.1887924338171985E-4</v>
      </c>
      <c r="D123" s="707">
        <v>1.0127982980367989E-4</v>
      </c>
      <c r="E123" s="707">
        <v>1.0622554685759678E-3</v>
      </c>
      <c r="F123" s="707">
        <v>8.4965004248926945E-4</v>
      </c>
      <c r="G123" s="707">
        <v>1.2744124595598372E-4</v>
      </c>
      <c r="H123" s="707">
        <v>8.4416798117770142E-5</v>
      </c>
      <c r="I123" s="707">
        <v>2.0280706411623939E-4</v>
      </c>
      <c r="J123" s="707">
        <v>3.5306213489927352E-4</v>
      </c>
      <c r="K123" s="707">
        <v>4.3648426776510263E-4</v>
      </c>
      <c r="L123" s="707">
        <v>4.5843840449566464E-4</v>
      </c>
      <c r="M123" s="707">
        <v>5.4093044971081916E-4</v>
      </c>
      <c r="N123" s="707">
        <v>5.096266995849863E-4</v>
      </c>
      <c r="O123" s="707">
        <v>5.3052315707247111E-4</v>
      </c>
      <c r="P123" s="707">
        <v>2.0624902555785862E-3</v>
      </c>
      <c r="Q123" s="707">
        <v>3.181226932479353E-3</v>
      </c>
      <c r="R123" s="707">
        <v>-4.3949349389045267E-3</v>
      </c>
      <c r="S123" s="707">
        <v>-4.4526679593223095E-3</v>
      </c>
      <c r="T123" s="707">
        <v>-2.7626425701774426E-3</v>
      </c>
      <c r="U123" s="707">
        <v>-8.0185418574829637E-4</v>
      </c>
      <c r="V123" s="707">
        <v>1.6033167790596714E-4</v>
      </c>
      <c r="W123" s="707">
        <v>-1.5669635140939862E-2</v>
      </c>
      <c r="X123" s="707">
        <v>-1.0040239801317852E-2</v>
      </c>
      <c r="Y123" s="707">
        <v>-1.8897602962278381E-2</v>
      </c>
      <c r="Z123" s="707">
        <v>-2.2707149374352364E-2</v>
      </c>
      <c r="AA123" s="707">
        <v>1.4120304998588296E-3</v>
      </c>
      <c r="AB123" s="707">
        <v>8.9371984608261901E-3</v>
      </c>
    </row>
    <row r="124" spans="1:28" s="707" customFormat="1">
      <c r="A124" s="708">
        <v>44011</v>
      </c>
      <c r="B124" s="707">
        <v>8.439816126193378E-5</v>
      </c>
      <c r="C124" s="707">
        <v>4.2376244109298966E-5</v>
      </c>
      <c r="D124" s="707">
        <v>9.2589324103720116E-5</v>
      </c>
      <c r="E124" s="707">
        <v>1.3714006384875077E-3</v>
      </c>
      <c r="F124" s="707">
        <v>1.6278915983380937E-3</v>
      </c>
      <c r="G124" s="707">
        <v>1.3871583013758126E-4</v>
      </c>
      <c r="H124" s="707">
        <v>8.4416798117770142E-5</v>
      </c>
      <c r="I124" s="707">
        <v>1.3682579809226603E-4</v>
      </c>
      <c r="J124" s="707">
        <v>3.5306213489927352E-4</v>
      </c>
      <c r="K124" s="707">
        <v>4.3648426776510263E-4</v>
      </c>
      <c r="L124" s="707">
        <v>4.5843840449566464E-4</v>
      </c>
      <c r="M124" s="707">
        <v>5.4093044971081916E-4</v>
      </c>
      <c r="N124" s="707">
        <v>5.096266995849863E-4</v>
      </c>
      <c r="O124" s="707">
        <v>5.3052315707247111E-4</v>
      </c>
      <c r="P124" s="707">
        <v>-2.6600530698672742E-4</v>
      </c>
      <c r="Q124" s="707">
        <v>1.9318393349239127E-3</v>
      </c>
      <c r="R124" s="707">
        <v>9.9882833344744348E-4</v>
      </c>
      <c r="S124" s="707">
        <v>3.6844586536972646E-3</v>
      </c>
      <c r="T124" s="707">
        <v>2.2783373194830148E-3</v>
      </c>
      <c r="U124" s="707">
        <v>3.3658186833984693E-4</v>
      </c>
      <c r="V124" s="707">
        <v>-1.2253023637054383E-5</v>
      </c>
      <c r="W124" s="707">
        <v>1.4180308327993217E-2</v>
      </c>
      <c r="X124" s="707">
        <v>5.7565220892039637E-3</v>
      </c>
      <c r="Y124" s="707">
        <v>9.8957781091597585E-3</v>
      </c>
      <c r="Z124" s="707">
        <v>1.6883902498687542E-2</v>
      </c>
      <c r="AA124" s="707">
        <v>5.6965595036659877E-3</v>
      </c>
      <c r="AB124" s="707">
        <v>-8.9313269693115371E-3</v>
      </c>
    </row>
    <row r="125" spans="1:28" s="707" customFormat="1">
      <c r="A125" s="708">
        <v>44012</v>
      </c>
      <c r="B125" s="707">
        <v>8.4658663672465551E-5</v>
      </c>
      <c r="C125" s="707">
        <v>1.2450328429691737E-4</v>
      </c>
      <c r="D125" s="707">
        <v>6.6542415582349079E-5</v>
      </c>
      <c r="E125" s="707">
        <v>1.4957208792543142E-3</v>
      </c>
      <c r="F125" s="707">
        <v>1.6697608667377573E-3</v>
      </c>
      <c r="G125" s="707">
        <v>1.4030934177999832E-4</v>
      </c>
      <c r="H125" s="707">
        <v>8.4416798117770142E-5</v>
      </c>
      <c r="I125" s="707">
        <v>1.5411399903153544E-4</v>
      </c>
      <c r="J125" s="707">
        <v>3.5306213489927352E-4</v>
      </c>
      <c r="K125" s="707">
        <v>4.3648426776510263E-4</v>
      </c>
      <c r="L125" s="707">
        <v>4.5843840449566464E-4</v>
      </c>
      <c r="M125" s="707">
        <v>5.4093044971081916E-4</v>
      </c>
      <c r="N125" s="707">
        <v>5.096266995849863E-4</v>
      </c>
      <c r="O125" s="707">
        <v>5.3052315707247111E-4</v>
      </c>
      <c r="P125" s="707">
        <v>1.6680824314827536E-3</v>
      </c>
      <c r="Q125" s="707">
        <v>-1.6717339291324462E-3</v>
      </c>
      <c r="R125" s="707">
        <v>-2.1506893739664523E-4</v>
      </c>
      <c r="S125" s="707">
        <v>2.1181915101069482E-3</v>
      </c>
      <c r="T125" s="707">
        <v>1.2320457536407758E-3</v>
      </c>
      <c r="U125" s="707">
        <v>2.950164773088737E-3</v>
      </c>
      <c r="V125" s="707">
        <v>2.8175553933438291E-3</v>
      </c>
      <c r="W125" s="707">
        <v>-4.9686035513527788E-3</v>
      </c>
      <c r="X125" s="707">
        <v>-4.1450772693394367E-3</v>
      </c>
      <c r="Y125" s="707">
        <v>5.9660874720059986E-3</v>
      </c>
      <c r="Z125" s="707">
        <v>1.131926469999156E-3</v>
      </c>
      <c r="AA125" s="707">
        <v>1.912399753238736E-2</v>
      </c>
      <c r="AB125" s="707">
        <v>-1.1735281652728746E-2</v>
      </c>
    </row>
    <row r="126" spans="1:28" s="707" customFormat="1">
      <c r="A126" s="708">
        <v>44013</v>
      </c>
      <c r="B126" s="707">
        <v>8.4562296455148456E-5</v>
      </c>
      <c r="C126" s="707">
        <v>1.0478939422520206E-4</v>
      </c>
      <c r="D126" s="707">
        <v>1.8225622795564611E-4</v>
      </c>
      <c r="E126" s="707">
        <v>6.9834867317797311E-4</v>
      </c>
      <c r="F126" s="707">
        <v>6.1323579337213552E-4</v>
      </c>
      <c r="G126" s="707">
        <v>1.3948339542890764E-4</v>
      </c>
      <c r="H126" s="707">
        <v>8.4416798117770142E-5</v>
      </c>
      <c r="I126" s="707">
        <v>9.6821414754533208E-5</v>
      </c>
      <c r="J126" s="707">
        <v>3.8565511508359407E-4</v>
      </c>
      <c r="K126" s="707">
        <v>4.6907996596567969E-4</v>
      </c>
      <c r="L126" s="707">
        <v>4.9103481799450677E-4</v>
      </c>
      <c r="M126" s="707">
        <v>5.4093044971081916E-4</v>
      </c>
      <c r="N126" s="707">
        <v>5.096266995849863E-4</v>
      </c>
      <c r="O126" s="707">
        <v>5.3052315707247111E-4</v>
      </c>
      <c r="P126" s="707">
        <v>-2.4580409109004053E-3</v>
      </c>
      <c r="Q126" s="707">
        <v>2.7711786044786191E-3</v>
      </c>
      <c r="R126" s="707">
        <v>2.7629070817689616E-3</v>
      </c>
      <c r="S126" s="707">
        <v>5.3284930554360344E-3</v>
      </c>
      <c r="T126" s="707">
        <v>2.2999033338171326E-3</v>
      </c>
      <c r="U126" s="707">
        <v>3.4354092468280584E-4</v>
      </c>
      <c r="V126" s="707">
        <v>-1.3915197006005853E-3</v>
      </c>
      <c r="W126" s="707">
        <v>8.4494142494377696E-3</v>
      </c>
      <c r="X126" s="707">
        <v>1.1070130047158733E-2</v>
      </c>
      <c r="Y126" s="707">
        <v>7.1339977724971249E-3</v>
      </c>
      <c r="Z126" s="707">
        <v>7.9475468939000926E-3</v>
      </c>
      <c r="AA126" s="707">
        <v>-2.0526084085406016E-2</v>
      </c>
      <c r="AB126" s="707">
        <v>-7.7524536310616954E-3</v>
      </c>
    </row>
    <row r="127" spans="1:28" s="707" customFormat="1">
      <c r="A127" s="708">
        <v>44014</v>
      </c>
      <c r="B127" s="707">
        <v>8.8479646737749107E-5</v>
      </c>
      <c r="C127" s="707">
        <v>9.0421756794523134E-5</v>
      </c>
      <c r="D127" s="707">
        <v>2.0478396159773204E-4</v>
      </c>
      <c r="E127" s="707">
        <v>4.5947693470260731E-4</v>
      </c>
      <c r="F127" s="707">
        <v>4.2535800117882161E-4</v>
      </c>
      <c r="G127" s="707">
        <v>1.4188239239509848E-4</v>
      </c>
      <c r="H127" s="707">
        <v>8.4416798117770142E-5</v>
      </c>
      <c r="I127" s="707">
        <v>2.2740530546450088E-4</v>
      </c>
      <c r="J127" s="707">
        <v>3.8565511508359407E-4</v>
      </c>
      <c r="K127" s="707">
        <v>4.6907996596567969E-4</v>
      </c>
      <c r="L127" s="707">
        <v>4.9103481799450677E-4</v>
      </c>
      <c r="M127" s="707">
        <v>5.4093044971081916E-4</v>
      </c>
      <c r="N127" s="707">
        <v>5.096266995849863E-4</v>
      </c>
      <c r="O127" s="707">
        <v>5.3052315707247111E-4</v>
      </c>
      <c r="P127" s="707">
        <v>7.4367715910272914E-4</v>
      </c>
      <c r="Q127" s="707">
        <v>3.1587169233660006E-4</v>
      </c>
      <c r="R127" s="707">
        <v>6.1353772296901532E-4</v>
      </c>
      <c r="S127" s="707">
        <v>1.3106769071589142E-3</v>
      </c>
      <c r="T127" s="707">
        <v>1.5340394605209973E-3</v>
      </c>
      <c r="U127" s="707">
        <v>3.5436050511128414E-4</v>
      </c>
      <c r="V127" s="707">
        <v>5.3084875126541142E-4</v>
      </c>
      <c r="W127" s="707">
        <v>2.3109418397724288E-4</v>
      </c>
      <c r="X127" s="707">
        <v>4.8742546020230648E-4</v>
      </c>
      <c r="Y127" s="707">
        <v>2.9924574676520876E-4</v>
      </c>
      <c r="Z127" s="707">
        <v>-1.4189156452970586E-4</v>
      </c>
      <c r="AA127" s="707">
        <v>1.8259452778246033E-2</v>
      </c>
      <c r="AB127" s="707">
        <v>3.0516810124020521E-2</v>
      </c>
    </row>
    <row r="128" spans="1:28" s="707" customFormat="1">
      <c r="A128" s="708">
        <v>44015</v>
      </c>
      <c r="B128" s="707">
        <v>8.3655812518124151E-5</v>
      </c>
      <c r="C128" s="707">
        <v>1.0265341447013299E-4</v>
      </c>
      <c r="D128" s="707">
        <v>5.9571834668092905E-5</v>
      </c>
      <c r="E128" s="707">
        <v>5.7281646189610846E-4</v>
      </c>
      <c r="F128" s="707">
        <v>6.4066646785376768E-4</v>
      </c>
      <c r="G128" s="707">
        <v>1.4347433582662106E-4</v>
      </c>
      <c r="H128" s="707">
        <v>8.4416798117770142E-5</v>
      </c>
      <c r="I128" s="707">
        <v>2.1046683273362454E-4</v>
      </c>
      <c r="J128" s="707">
        <v>3.8565511508359407E-4</v>
      </c>
      <c r="K128" s="707">
        <v>4.6907996596567969E-4</v>
      </c>
      <c r="L128" s="707">
        <v>4.9103481799450677E-4</v>
      </c>
      <c r="M128" s="707">
        <v>5.4093044971081916E-4</v>
      </c>
      <c r="N128" s="707">
        <v>5.096266995849863E-4</v>
      </c>
      <c r="O128" s="707">
        <v>5.3052315707247111E-4</v>
      </c>
      <c r="P128" s="707">
        <v>-2.3370118481635949E-5</v>
      </c>
      <c r="Q128" s="707">
        <v>1.6636063669517309E-3</v>
      </c>
      <c r="R128" s="707">
        <v>1.1291031753954961E-3</v>
      </c>
      <c r="S128" s="707">
        <v>2.1468936253554727E-3</v>
      </c>
      <c r="T128" s="707">
        <v>3.6829435850525005E-3</v>
      </c>
      <c r="U128" s="707">
        <v>2.9270216754975209E-3</v>
      </c>
      <c r="V128" s="707">
        <v>1.8982268157810012E-3</v>
      </c>
      <c r="W128" s="707">
        <v>3.8543477339212594E-3</v>
      </c>
      <c r="X128" s="707">
        <v>9.0885611023578949E-3</v>
      </c>
      <c r="Y128" s="707">
        <v>5.365381333767516E-3</v>
      </c>
      <c r="Z128" s="707">
        <v>6.0778108017520704E-3</v>
      </c>
      <c r="AA128" s="707">
        <v>4.1933348046787611E-3</v>
      </c>
      <c r="AB128" s="707">
        <v>4.281064471192364E-3</v>
      </c>
    </row>
    <row r="129" spans="1:28" s="707" customFormat="1">
      <c r="A129" s="708">
        <v>44018</v>
      </c>
      <c r="B129" s="707">
        <v>8.4005526172381551E-5</v>
      </c>
      <c r="C129" s="707">
        <v>1.1674494151425741E-4</v>
      </c>
      <c r="D129" s="707">
        <v>1.0178658591586398E-4</v>
      </c>
      <c r="E129" s="707">
        <v>6.5837301545723648E-4</v>
      </c>
      <c r="F129" s="707">
        <v>1.1643751585295181E-3</v>
      </c>
      <c r="G129" s="707">
        <v>1.4345375389468451E-4</v>
      </c>
      <c r="H129" s="707">
        <v>8.4416798117770142E-5</v>
      </c>
      <c r="I129" s="707">
        <v>1.5194896162040727E-4</v>
      </c>
      <c r="J129" s="707">
        <v>3.8565511508359407E-4</v>
      </c>
      <c r="K129" s="707">
        <v>4.6907996596567969E-4</v>
      </c>
      <c r="L129" s="707">
        <v>4.9103481799450677E-4</v>
      </c>
      <c r="M129" s="707">
        <v>5.4093044971081916E-4</v>
      </c>
      <c r="N129" s="707">
        <v>5.096266995849863E-4</v>
      </c>
      <c r="O129" s="707">
        <v>5.3052315707247111E-4</v>
      </c>
      <c r="P129" s="707">
        <v>4.4725245835632865E-3</v>
      </c>
      <c r="Q129" s="707">
        <v>7.0751682587766318E-4</v>
      </c>
      <c r="R129" s="707">
        <v>4.0229811775891466E-3</v>
      </c>
      <c r="S129" s="707">
        <v>5.3814338825781682E-3</v>
      </c>
      <c r="T129" s="707">
        <v>2.280525517611931E-3</v>
      </c>
      <c r="U129" s="707">
        <v>-7.0025468352175047E-4</v>
      </c>
      <c r="V129" s="707">
        <v>2.3213114833415815E-3</v>
      </c>
      <c r="W129" s="707">
        <v>1.5714559574060139E-2</v>
      </c>
      <c r="X129" s="707">
        <v>7.3695487574532148E-3</v>
      </c>
      <c r="Y129" s="707">
        <v>1.6374012073078203E-2</v>
      </c>
      <c r="Z129" s="707">
        <v>1.4541101451793104E-2</v>
      </c>
      <c r="AA129" s="707">
        <v>7.9670329670329387E-3</v>
      </c>
      <c r="AB129" s="707">
        <v>2.1591663319036059E-2</v>
      </c>
    </row>
    <row r="130" spans="1:28" s="707" customFormat="1">
      <c r="A130" s="708">
        <v>44019</v>
      </c>
      <c r="B130" s="707">
        <v>8.3641788436228381E-5</v>
      </c>
      <c r="C130" s="707">
        <v>8.7019719635206272E-5</v>
      </c>
      <c r="D130" s="707">
        <v>1.0408932251726455E-4</v>
      </c>
      <c r="E130" s="707">
        <v>6.5391811716075665E-4</v>
      </c>
      <c r="F130" s="707">
        <v>3.3440372806214924E-4</v>
      </c>
      <c r="G130" s="707">
        <v>1.4504478660692932E-4</v>
      </c>
      <c r="H130" s="707">
        <v>8.4416798117770142E-5</v>
      </c>
      <c r="I130" s="707">
        <v>1.741589317594272E-4</v>
      </c>
      <c r="J130" s="707">
        <v>3.8565511508359407E-4</v>
      </c>
      <c r="K130" s="707">
        <v>4.6907996596567969E-4</v>
      </c>
      <c r="L130" s="707">
        <v>4.9103481799450677E-4</v>
      </c>
      <c r="M130" s="707">
        <v>5.4093044971081916E-4</v>
      </c>
      <c r="N130" s="707">
        <v>5.096266995849863E-4</v>
      </c>
      <c r="O130" s="707">
        <v>5.3052315707247111E-4</v>
      </c>
      <c r="P130" s="707">
        <v>-1.6420494409223885E-3</v>
      </c>
      <c r="Q130" s="707">
        <v>1.0843468451480209E-3</v>
      </c>
      <c r="R130" s="707">
        <v>-8.3247447781942263E-4</v>
      </c>
      <c r="S130" s="707">
        <v>-2.172560417556868E-3</v>
      </c>
      <c r="T130" s="707">
        <v>-3.7469418542024346E-4</v>
      </c>
      <c r="U130" s="707">
        <v>-2.6706741132860312E-3</v>
      </c>
      <c r="V130" s="707">
        <v>-1.9579749018636683E-3</v>
      </c>
      <c r="W130" s="707">
        <v>-8.321281912680778E-3</v>
      </c>
      <c r="X130" s="707">
        <v>-8.3183597476025328E-3</v>
      </c>
      <c r="Y130" s="707">
        <v>-4.9647833626099702E-3</v>
      </c>
      <c r="Z130" s="707">
        <v>-5.3245214982072797E-3</v>
      </c>
      <c r="AA130" s="707">
        <v>-4.6334150994821188E-3</v>
      </c>
      <c r="AB130" s="707">
        <v>3.8776693278230745E-4</v>
      </c>
    </row>
    <row r="131" spans="1:28" s="707" customFormat="1">
      <c r="A131" s="708">
        <v>44020</v>
      </c>
      <c r="B131" s="707">
        <v>8.4348096211606105E-5</v>
      </c>
      <c r="C131" s="707">
        <v>7.2510123218849643E-5</v>
      </c>
      <c r="D131" s="707">
        <v>1.3530203577527544E-4</v>
      </c>
      <c r="E131" s="707">
        <v>5.5761053427993978E-4</v>
      </c>
      <c r="F131" s="707">
        <v>7.2126844021136449E-4</v>
      </c>
      <c r="G131" s="707">
        <v>1.4421806415843008E-4</v>
      </c>
      <c r="H131" s="707">
        <v>8.4416798117770142E-5</v>
      </c>
      <c r="I131" s="707">
        <v>1.5395767975068253E-4</v>
      </c>
      <c r="J131" s="707">
        <v>3.8565511508359407E-4</v>
      </c>
      <c r="K131" s="707">
        <v>4.6907996596567969E-4</v>
      </c>
      <c r="L131" s="707">
        <v>4.9103481799450677E-4</v>
      </c>
      <c r="M131" s="707">
        <v>5.4093044971081916E-4</v>
      </c>
      <c r="N131" s="707">
        <v>5.096266995849863E-4</v>
      </c>
      <c r="O131" s="707">
        <v>5.3052315707247111E-4</v>
      </c>
      <c r="P131" s="707">
        <v>4.5920912483403686E-3</v>
      </c>
      <c r="Q131" s="707">
        <v>2.1145125096744266E-4</v>
      </c>
      <c r="R131" s="707">
        <v>2.0162532588503534E-3</v>
      </c>
      <c r="S131" s="707">
        <v>3.6571747891886996E-3</v>
      </c>
      <c r="T131" s="707">
        <v>1.5837827890832212E-3</v>
      </c>
      <c r="U131" s="707">
        <v>5.0523306476124574E-4</v>
      </c>
      <c r="V131" s="707">
        <v>-4.1057513242023225E-3</v>
      </c>
      <c r="W131" s="707">
        <v>1.4383930449185111E-2</v>
      </c>
      <c r="X131" s="707">
        <v>8.9275500415380016E-3</v>
      </c>
      <c r="Y131" s="707">
        <v>1.4998751192044191E-2</v>
      </c>
      <c r="Z131" s="707">
        <v>1.4129416203334966E-2</v>
      </c>
      <c r="AA131" s="707">
        <v>1.0952902519167917E-3</v>
      </c>
      <c r="AB131" s="707">
        <v>4.0312577755963197E-3</v>
      </c>
    </row>
    <row r="132" spans="1:28" s="707" customFormat="1">
      <c r="A132" s="708">
        <v>44021</v>
      </c>
      <c r="B132" s="707">
        <v>8.4162671465826122E-5</v>
      </c>
      <c r="C132" s="707">
        <v>5.0652704914888602E-5</v>
      </c>
      <c r="D132" s="707">
        <v>8.9611018802226994E-5</v>
      </c>
      <c r="E132" s="707">
        <v>4.4569443259789843E-4</v>
      </c>
      <c r="F132" s="707">
        <v>8.5152567764779086E-4</v>
      </c>
      <c r="G132" s="707">
        <v>1.4419726830761093E-4</v>
      </c>
      <c r="H132" s="707">
        <v>8.4416798117770142E-5</v>
      </c>
      <c r="I132" s="707">
        <v>1.7986403595982026E-4</v>
      </c>
      <c r="J132" s="707">
        <v>3.8565511508359407E-4</v>
      </c>
      <c r="K132" s="707">
        <v>4.6907996596567969E-4</v>
      </c>
      <c r="L132" s="707">
        <v>4.9103481799450677E-4</v>
      </c>
      <c r="M132" s="707">
        <v>5.4093044971081916E-4</v>
      </c>
      <c r="N132" s="707">
        <v>5.096266995849863E-4</v>
      </c>
      <c r="O132" s="707">
        <v>5.3052315707247111E-4</v>
      </c>
      <c r="P132" s="707">
        <v>4.0585870142728631E-4</v>
      </c>
      <c r="Q132" s="707">
        <v>1.9590340187696231E-3</v>
      </c>
      <c r="R132" s="707">
        <v>7.083387482214043E-4</v>
      </c>
      <c r="S132" s="707">
        <v>9.1685050547307689E-4</v>
      </c>
      <c r="T132" s="707">
        <v>-8.2501481091568074E-5</v>
      </c>
      <c r="U132" s="707">
        <v>-1.9151018899639105E-3</v>
      </c>
      <c r="V132" s="707">
        <v>1.7544599246126502E-3</v>
      </c>
      <c r="W132" s="707">
        <v>-4.2766915225316499E-3</v>
      </c>
      <c r="X132" s="707">
        <v>1.4820489475328991E-3</v>
      </c>
      <c r="Y132" s="707">
        <v>1.1147754538365362E-4</v>
      </c>
      <c r="Z132" s="707">
        <v>2.7225175245491062E-3</v>
      </c>
      <c r="AA132" s="707">
        <v>-7.0021881838074895E-3</v>
      </c>
      <c r="AB132" s="707">
        <v>1.0419162051089392E-2</v>
      </c>
    </row>
    <row r="133" spans="1:28" s="707" customFormat="1">
      <c r="A133" s="708">
        <v>44022</v>
      </c>
      <c r="B133" s="707">
        <v>8.4690475923077102E-5</v>
      </c>
      <c r="C133" s="707">
        <v>6.0316965148299317E-5</v>
      </c>
      <c r="D133" s="707">
        <v>8.3244067559551382E-5</v>
      </c>
      <c r="E133" s="707">
        <v>1.3047955877072415E-3</v>
      </c>
      <c r="F133" s="707">
        <v>6.9974292137309213E-4</v>
      </c>
      <c r="G133" s="707">
        <v>1.4417647845332837E-4</v>
      </c>
      <c r="H133" s="707">
        <v>8.4416798117770142E-5</v>
      </c>
      <c r="I133" s="707">
        <v>1.4114935906661685E-4</v>
      </c>
      <c r="J133" s="707">
        <v>3.8565511508359407E-4</v>
      </c>
      <c r="K133" s="707">
        <v>4.6907996596567969E-4</v>
      </c>
      <c r="L133" s="707">
        <v>4.9103481799450677E-4</v>
      </c>
      <c r="M133" s="707">
        <v>5.4093044971081916E-4</v>
      </c>
      <c r="N133" s="707">
        <v>5.096266995849863E-4</v>
      </c>
      <c r="O133" s="707">
        <v>5.3052315707247111E-4</v>
      </c>
      <c r="P133" s="707">
        <v>-3.0992343867930483E-4</v>
      </c>
      <c r="Q133" s="707">
        <v>2.9409614512179161E-3</v>
      </c>
      <c r="R133" s="707">
        <v>1.1038132639085152E-3</v>
      </c>
      <c r="S133" s="707">
        <v>2.9702072628572385E-3</v>
      </c>
      <c r="T133" s="707">
        <v>3.3353432665954585E-3</v>
      </c>
      <c r="U133" s="707">
        <v>2.9318233500041924E-3</v>
      </c>
      <c r="V133" s="707">
        <v>-2.1024764681465413E-4</v>
      </c>
      <c r="W133" s="707">
        <v>6.1519460453590908E-3</v>
      </c>
      <c r="X133" s="707">
        <v>3.5168835001599952E-3</v>
      </c>
      <c r="Y133" s="707">
        <v>6.237386780423293E-3</v>
      </c>
      <c r="Z133" s="707">
        <v>1.9994045077524891E-3</v>
      </c>
      <c r="AA133" s="707">
        <v>7.0515645658879578E-3</v>
      </c>
      <c r="AB133" s="707">
        <v>-1.1398946857813508E-2</v>
      </c>
    </row>
    <row r="134" spans="1:28" s="707" customFormat="1">
      <c r="A134" s="708">
        <v>44025</v>
      </c>
      <c r="B134" s="707">
        <v>8.4861584693785019E-5</v>
      </c>
      <c r="C134" s="707">
        <v>9.1074131019830418E-5</v>
      </c>
      <c r="D134" s="707">
        <v>1.5780374185614399E-4</v>
      </c>
      <c r="E134" s="707">
        <v>2.6637053029254787E-4</v>
      </c>
      <c r="F134" s="707">
        <v>8.4837910619639523E-4</v>
      </c>
      <c r="G134" s="707">
        <v>1.4415569459291788E-4</v>
      </c>
      <c r="H134" s="707">
        <v>8.4416798117770142E-5</v>
      </c>
      <c r="I134" s="707">
        <v>2.1272279832929009E-4</v>
      </c>
      <c r="J134" s="707">
        <v>3.8565511508359407E-4</v>
      </c>
      <c r="K134" s="707">
        <v>4.6907996596567969E-4</v>
      </c>
      <c r="L134" s="707">
        <v>4.9103481799450677E-4</v>
      </c>
      <c r="M134" s="707">
        <v>5.4093044971081916E-4</v>
      </c>
      <c r="N134" s="707">
        <v>5.096266995849863E-4</v>
      </c>
      <c r="O134" s="707">
        <v>5.3052315707247111E-4</v>
      </c>
      <c r="P134" s="707">
        <v>2.6545601952987496E-4</v>
      </c>
      <c r="Q134" s="707">
        <v>1.194056659683751E-3</v>
      </c>
      <c r="R134" s="707">
        <v>-2.4601085573843218E-3</v>
      </c>
      <c r="S134" s="707">
        <v>-4.4803311758606634E-3</v>
      </c>
      <c r="T134" s="707">
        <v>-1.9704603174918178E-3</v>
      </c>
      <c r="U134" s="707">
        <v>-1.6448789326417579E-4</v>
      </c>
      <c r="V134" s="707">
        <v>4.1986695296056809E-3</v>
      </c>
      <c r="W134" s="707">
        <v>-9.3402098132793973E-3</v>
      </c>
      <c r="X134" s="707">
        <v>-6.7344648428654397E-3</v>
      </c>
      <c r="Y134" s="707">
        <v>-1.4014600703545765E-2</v>
      </c>
      <c r="Z134" s="707">
        <v>-6.3462189943328529E-3</v>
      </c>
      <c r="AA134" s="707">
        <v>3.1181619256017701E-3</v>
      </c>
      <c r="AB134" s="707">
        <v>1.2279726527284263E-2</v>
      </c>
    </row>
    <row r="135" spans="1:28" s="707" customFormat="1">
      <c r="A135" s="708">
        <v>44026</v>
      </c>
      <c r="B135" s="707">
        <v>8.4676118303983472E-5</v>
      </c>
      <c r="C135" s="707">
        <v>1.1809864801204384E-4</v>
      </c>
      <c r="D135" s="707">
        <v>1.2599189721829163E-4</v>
      </c>
      <c r="E135" s="707">
        <v>1.0070293476016623E-4</v>
      </c>
      <c r="F135" s="707">
        <v>6.4104832100864151E-4</v>
      </c>
      <c r="G135" s="707">
        <v>1.4494013972243813E-4</v>
      </c>
      <c r="H135" s="707">
        <v>8.4416798117770142E-5</v>
      </c>
      <c r="I135" s="707">
        <v>2.1350029412858795E-4</v>
      </c>
      <c r="J135" s="707">
        <v>3.8565511508359407E-4</v>
      </c>
      <c r="K135" s="707">
        <v>4.6907996596567969E-4</v>
      </c>
      <c r="L135" s="707">
        <v>4.9103481799450677E-4</v>
      </c>
      <c r="M135" s="707">
        <v>5.4093044971081916E-4</v>
      </c>
      <c r="N135" s="707">
        <v>5.096266995849863E-4</v>
      </c>
      <c r="O135" s="707">
        <v>5.3052315707247111E-4</v>
      </c>
      <c r="P135" s="707">
        <v>-1.9280386848384845E-3</v>
      </c>
      <c r="Q135" s="707">
        <v>2.512582727335344E-3</v>
      </c>
      <c r="R135" s="707">
        <v>1.185929702310462E-3</v>
      </c>
      <c r="S135" s="707">
        <v>3.151063697802492E-3</v>
      </c>
      <c r="T135" s="707">
        <v>1.1271678624529269E-3</v>
      </c>
      <c r="U135" s="707">
        <v>2.5979071365256345E-4</v>
      </c>
      <c r="V135" s="707">
        <v>-1.3004515638055381E-3</v>
      </c>
      <c r="W135" s="707">
        <v>1.2363063296920917E-2</v>
      </c>
      <c r="X135" s="707">
        <v>6.4870204288607347E-3</v>
      </c>
      <c r="Y135" s="707">
        <v>9.0326100556972211E-3</v>
      </c>
      <c r="Z135" s="707">
        <v>1.3794575311336432E-2</v>
      </c>
      <c r="AA135" s="707">
        <v>8.0711130501172068E-3</v>
      </c>
      <c r="AB135" s="707">
        <v>-1.8361939729595878E-2</v>
      </c>
    </row>
    <row r="136" spans="1:28" s="707" customFormat="1">
      <c r="A136" s="708">
        <v>44027</v>
      </c>
      <c r="B136" s="707">
        <v>8.484719928469886E-5</v>
      </c>
      <c r="C136" s="707">
        <v>8.4712938655640002E-5</v>
      </c>
      <c r="D136" s="707">
        <v>1.0170541488863094E-4</v>
      </c>
      <c r="E136" s="707">
        <v>4.788185587076832E-4</v>
      </c>
      <c r="F136" s="707">
        <v>1.0598008429343331E-3</v>
      </c>
      <c r="G136" s="707">
        <v>1.4411402881631119E-4</v>
      </c>
      <c r="H136" s="707">
        <v>8.4416798117770142E-5</v>
      </c>
      <c r="I136" s="707">
        <v>1.4271442842872517E-4</v>
      </c>
      <c r="J136" s="707">
        <v>3.8565511508359407E-4</v>
      </c>
      <c r="K136" s="707">
        <v>4.6907996596567969E-4</v>
      </c>
      <c r="L136" s="707">
        <v>4.9103481799450677E-4</v>
      </c>
      <c r="M136" s="707">
        <v>5.4093044971081916E-4</v>
      </c>
      <c r="N136" s="707">
        <v>5.096266995849863E-4</v>
      </c>
      <c r="O136" s="707">
        <v>5.3052315707247111E-4</v>
      </c>
      <c r="P136" s="707">
        <v>2.6365188503014725E-3</v>
      </c>
      <c r="Q136" s="707">
        <v>5.1622958262043106E-4</v>
      </c>
      <c r="R136" s="707">
        <v>2.9697924310638779E-3</v>
      </c>
      <c r="S136" s="707">
        <v>3.4083969549620896E-3</v>
      </c>
      <c r="T136" s="707">
        <v>3.4202920785153523E-5</v>
      </c>
      <c r="U136" s="707">
        <v>1.9732561427872053E-3</v>
      </c>
      <c r="V136" s="707">
        <v>1.7832195511822135E-3</v>
      </c>
      <c r="W136" s="707">
        <v>9.41067421211823E-3</v>
      </c>
      <c r="X136" s="707">
        <v>4.5905586060186465E-3</v>
      </c>
      <c r="Y136" s="707">
        <v>5.272406751183123E-3</v>
      </c>
      <c r="Z136" s="707">
        <v>7.7986643189771332E-3</v>
      </c>
      <c r="AA136" s="707">
        <v>1.5417906410603255E-2</v>
      </c>
      <c r="AB136" s="707">
        <v>1.6807514891923114E-2</v>
      </c>
    </row>
    <row r="137" spans="1:28" s="707" customFormat="1">
      <c r="A137" s="708">
        <v>44028</v>
      </c>
      <c r="B137" s="707">
        <v>8.4305294960840271E-5</v>
      </c>
      <c r="C137" s="707">
        <v>1.1671578392991044E-4</v>
      </c>
      <c r="D137" s="707">
        <v>1.548538595590454E-4</v>
      </c>
      <c r="E137" s="707">
        <v>3.624023773136642E-4</v>
      </c>
      <c r="F137" s="707">
        <v>5.8682777874818903E-4</v>
      </c>
      <c r="G137" s="707">
        <v>1.448982532517018E-4</v>
      </c>
      <c r="H137" s="707">
        <v>8.4416798117770142E-5</v>
      </c>
      <c r="I137" s="707">
        <v>1.9944271182859019E-4</v>
      </c>
      <c r="J137" s="707">
        <v>3.8565511508359407E-4</v>
      </c>
      <c r="K137" s="707">
        <v>4.6907996596567969E-4</v>
      </c>
      <c r="L137" s="707">
        <v>4.9103481799450677E-4</v>
      </c>
      <c r="M137" s="707">
        <v>5.4093044971081916E-4</v>
      </c>
      <c r="N137" s="707">
        <v>5.096266995849863E-4</v>
      </c>
      <c r="O137" s="707">
        <v>5.3052315707247111E-4</v>
      </c>
      <c r="P137" s="707">
        <v>-4.3931562495702625E-3</v>
      </c>
      <c r="Q137" s="707">
        <v>-1.1584580637610253E-3</v>
      </c>
      <c r="R137" s="707">
        <v>-3.0400235868661696E-3</v>
      </c>
      <c r="S137" s="707">
        <v>-3.8793495660438548E-3</v>
      </c>
      <c r="T137" s="707">
        <v>-1.0424765893979338E-3</v>
      </c>
      <c r="U137" s="707">
        <v>-1.099047980725798E-3</v>
      </c>
      <c r="V137" s="707">
        <v>-7.5134955154099181E-5</v>
      </c>
      <c r="W137" s="707">
        <v>-8.5080631296633458E-3</v>
      </c>
      <c r="X137" s="707">
        <v>-5.5957495864193962E-3</v>
      </c>
      <c r="Y137" s="707">
        <v>-7.5457820910819207E-3</v>
      </c>
      <c r="Z137" s="707">
        <v>-1.2752780397075725E-2</v>
      </c>
      <c r="AA137" s="707">
        <v>-1.7048481619605704E-2</v>
      </c>
      <c r="AB137" s="707">
        <v>-1.9398436845973754E-2</v>
      </c>
    </row>
    <row r="138" spans="1:28" s="707" customFormat="1">
      <c r="A138" s="708">
        <v>44029</v>
      </c>
      <c r="B138" s="707">
        <v>8.438729831250491E-5</v>
      </c>
      <c r="C138" s="707">
        <v>5.5054836680668018E-5</v>
      </c>
      <c r="D138" s="707">
        <v>3.6396577104191863E-5</v>
      </c>
      <c r="E138" s="707">
        <v>4.7738457259827172E-4</v>
      </c>
      <c r="F138" s="707">
        <v>1.0570117528994061E-3</v>
      </c>
      <c r="G138" s="707">
        <v>1.4568213446053413E-4</v>
      </c>
      <c r="H138" s="707">
        <v>8.4416798117770142E-5</v>
      </c>
      <c r="I138" s="707">
        <v>2.1954880664543097E-4</v>
      </c>
      <c r="J138" s="707">
        <v>3.8565511508359407E-4</v>
      </c>
      <c r="K138" s="707">
        <v>4.6907996596567969E-4</v>
      </c>
      <c r="L138" s="707">
        <v>4.9103481799450677E-4</v>
      </c>
      <c r="M138" s="707">
        <v>5.4093044971081916E-4</v>
      </c>
      <c r="N138" s="707">
        <v>5.096266995849863E-4</v>
      </c>
      <c r="O138" s="707">
        <v>5.3052315707247111E-4</v>
      </c>
      <c r="P138" s="707">
        <v>3.4904220719329526E-3</v>
      </c>
      <c r="Q138" s="707">
        <v>8.927663745130765E-4</v>
      </c>
      <c r="R138" s="707">
        <v>5.9398037637090617E-3</v>
      </c>
      <c r="S138" s="707">
        <v>5.4471307344392539E-3</v>
      </c>
      <c r="T138" s="707">
        <v>3.523294830814816E-3</v>
      </c>
      <c r="U138" s="707">
        <v>1.8890032363692022E-3</v>
      </c>
      <c r="V138" s="707">
        <v>-1.6688281161536533E-4</v>
      </c>
      <c r="W138" s="707">
        <v>1.6255060748876414E-2</v>
      </c>
      <c r="X138" s="707">
        <v>1.4459886676730704E-2</v>
      </c>
      <c r="Y138" s="707">
        <v>2.1964614788997805E-2</v>
      </c>
      <c r="Z138" s="707">
        <v>2.3140791844932673E-2</v>
      </c>
      <c r="AA138" s="707">
        <v>1.4905149051490429E-2</v>
      </c>
      <c r="AB138" s="707">
        <v>1.5082839633169254E-2</v>
      </c>
    </row>
    <row r="139" spans="1:28" s="707" customFormat="1">
      <c r="A139" s="708">
        <v>44032</v>
      </c>
      <c r="B139" s="707">
        <v>8.4469280313470563E-5</v>
      </c>
      <c r="C139" s="707">
        <v>1.0285730446124575E-4</v>
      </c>
      <c r="D139" s="707">
        <v>1.294053420142216E-4</v>
      </c>
      <c r="E139" s="707">
        <v>3.5919111531734771E-4</v>
      </c>
      <c r="F139" s="707">
        <v>6.9124639822493172E-4</v>
      </c>
      <c r="G139" s="707">
        <v>1.4566091426759797E-4</v>
      </c>
      <c r="H139" s="707">
        <v>8.4416798117770142E-5</v>
      </c>
      <c r="I139" s="707">
        <v>1.8003983072967245E-4</v>
      </c>
      <c r="J139" s="707">
        <v>3.8565511508359407E-4</v>
      </c>
      <c r="K139" s="707">
        <v>4.6907996596567969E-4</v>
      </c>
      <c r="L139" s="707">
        <v>4.9103481799450677E-4</v>
      </c>
      <c r="M139" s="707">
        <v>5.4093044971081916E-4</v>
      </c>
      <c r="N139" s="707">
        <v>5.096266995849863E-4</v>
      </c>
      <c r="O139" s="707">
        <v>5.3052315707247111E-4</v>
      </c>
      <c r="P139" s="707">
        <v>-2.4404433336244757E-3</v>
      </c>
      <c r="Q139" s="707">
        <v>1.8277669787065687E-3</v>
      </c>
      <c r="R139" s="707">
        <v>2.7670156773069721E-3</v>
      </c>
      <c r="S139" s="707">
        <v>4.9279382464317845E-3</v>
      </c>
      <c r="T139" s="707">
        <v>2.0321811068999551E-3</v>
      </c>
      <c r="U139" s="707">
        <v>2.1784323001166062E-3</v>
      </c>
      <c r="V139" s="707">
        <v>2.2643260642176699E-3</v>
      </c>
      <c r="W139" s="707">
        <v>1.0464455142129835E-2</v>
      </c>
      <c r="X139" s="707">
        <v>1.1062360281605566E-2</v>
      </c>
      <c r="Y139" s="707">
        <v>1.7435610218509145E-2</v>
      </c>
      <c r="Z139" s="707">
        <v>9.6355697929271233E-3</v>
      </c>
      <c r="AA139" s="707">
        <v>1.9225634178905437E-3</v>
      </c>
      <c r="AB139" s="707">
        <v>2.9267078896995091E-3</v>
      </c>
    </row>
    <row r="140" spans="1:28" s="707" customFormat="1">
      <c r="A140" s="708">
        <v>44033</v>
      </c>
      <c r="B140" s="707">
        <v>8.5174906581553245E-5</v>
      </c>
      <c r="C140" s="707">
        <v>9.1877750263202884E-5</v>
      </c>
      <c r="D140" s="707">
        <v>1.3112148145322244E-4</v>
      </c>
      <c r="E140" s="707">
        <v>4.0011850824095418E-4</v>
      </c>
      <c r="F140" s="707">
        <v>4.5819594110807493E-4</v>
      </c>
      <c r="G140" s="707">
        <v>1.585139279027814E-4</v>
      </c>
      <c r="H140" s="707">
        <v>8.4416798117770142E-5</v>
      </c>
      <c r="I140" s="707">
        <v>2.231598864554929E-4</v>
      </c>
      <c r="J140" s="707">
        <v>3.8565511508359407E-4</v>
      </c>
      <c r="K140" s="707">
        <v>4.6907996596567969E-4</v>
      </c>
      <c r="L140" s="707">
        <v>4.9103481799450677E-4</v>
      </c>
      <c r="M140" s="707">
        <v>5.4093044971081916E-4</v>
      </c>
      <c r="N140" s="707">
        <v>5.096266995849863E-4</v>
      </c>
      <c r="O140" s="707">
        <v>5.3052315707247111E-4</v>
      </c>
      <c r="P140" s="707">
        <v>-1.1163712060167086E-3</v>
      </c>
      <c r="Q140" s="707">
        <v>8.1580467218267394E-4</v>
      </c>
      <c r="R140" s="707">
        <v>-2.821894974894823E-4</v>
      </c>
      <c r="S140" s="707">
        <v>3.0313637456769182E-3</v>
      </c>
      <c r="T140" s="707">
        <v>6.4080398665766758E-4</v>
      </c>
      <c r="U140" s="707">
        <v>-1.3888030947339924E-3</v>
      </c>
      <c r="V140" s="707">
        <v>-1.5776274437631077E-3</v>
      </c>
      <c r="W140" s="707">
        <v>-7.8227344809355108E-4</v>
      </c>
      <c r="X140" s="707">
        <v>-1.5510245837397907E-3</v>
      </c>
      <c r="Y140" s="707">
        <v>-8.7272077215974075E-3</v>
      </c>
      <c r="Z140" s="707">
        <v>-2.5018460970575029E-3</v>
      </c>
      <c r="AA140" s="707">
        <v>-2.3506209690315139E-2</v>
      </c>
      <c r="AB140" s="707">
        <v>-1.4915036093821499E-2</v>
      </c>
    </row>
    <row r="141" spans="1:28" s="707" customFormat="1">
      <c r="A141" s="708">
        <v>44034</v>
      </c>
      <c r="B141" s="707">
        <v>8.4633127419353471E-5</v>
      </c>
      <c r="C141" s="707">
        <v>6.2386606682229839E-5</v>
      </c>
      <c r="D141" s="707">
        <v>7.3926648593181099E-5</v>
      </c>
      <c r="E141" s="707">
        <v>3.0897824878328706E-4</v>
      </c>
      <c r="F141" s="707">
        <v>4.9939657405095872E-4</v>
      </c>
      <c r="G141" s="707">
        <v>1.6009782862291821E-4</v>
      </c>
      <c r="H141" s="707">
        <v>8.4416798117770142E-5</v>
      </c>
      <c r="I141" s="707">
        <v>2.3214954868477911E-4</v>
      </c>
      <c r="J141" s="707">
        <v>3.8565511508359407E-4</v>
      </c>
      <c r="K141" s="707">
        <v>4.6907996596567969E-4</v>
      </c>
      <c r="L141" s="707">
        <v>4.9103481799450677E-4</v>
      </c>
      <c r="M141" s="707">
        <v>5.4093044971081916E-4</v>
      </c>
      <c r="N141" s="707">
        <v>5.096266995849863E-4</v>
      </c>
      <c r="O141" s="707">
        <v>5.3052315707247111E-4</v>
      </c>
      <c r="P141" s="707">
        <v>-3.3461276918766991E-4</v>
      </c>
      <c r="Q141" s="707">
        <v>3.7584292519368123E-3</v>
      </c>
      <c r="R141" s="707">
        <v>-5.5246484250315309E-4</v>
      </c>
      <c r="S141" s="707">
        <v>2.1917599104492869E-3</v>
      </c>
      <c r="T141" s="707">
        <v>1.3211877905583425E-3</v>
      </c>
      <c r="U141" s="707">
        <v>1.3526053342118871E-3</v>
      </c>
      <c r="V141" s="707">
        <v>3.3558968444564741E-3</v>
      </c>
      <c r="W141" s="707">
        <v>-1.3488678425873645E-4</v>
      </c>
      <c r="X141" s="707">
        <v>-1.8066933174243349E-3</v>
      </c>
      <c r="Y141" s="707">
        <v>1.3918368326162334E-3</v>
      </c>
      <c r="Z141" s="707">
        <v>-3.8640087241248455E-3</v>
      </c>
      <c r="AA141" s="707">
        <v>-1.5556768558951939E-2</v>
      </c>
      <c r="AB141" s="707">
        <v>-8.570094394416472E-3</v>
      </c>
    </row>
    <row r="142" spans="1:28" s="707" customFormat="1">
      <c r="A142" s="708">
        <v>44035</v>
      </c>
      <c r="B142" s="707">
        <v>8.3022525917630929E-5</v>
      </c>
      <c r="C142" s="707">
        <v>1.0831450406678655E-4</v>
      </c>
      <c r="D142" s="707">
        <v>1.0741672027880789E-4</v>
      </c>
      <c r="E142" s="707">
        <v>2.6503503456787314E-4</v>
      </c>
      <c r="F142" s="707">
        <v>6.3953036902275606E-4</v>
      </c>
      <c r="G142" s="707">
        <v>1.6087658433261431E-4</v>
      </c>
      <c r="H142" s="707">
        <v>8.4416798117770142E-5</v>
      </c>
      <c r="I142" s="707">
        <v>1.9307073248975293E-4</v>
      </c>
      <c r="J142" s="707">
        <v>3.8565511508359407E-4</v>
      </c>
      <c r="K142" s="707">
        <v>4.6907996596567969E-4</v>
      </c>
      <c r="L142" s="707">
        <v>4.9103481799450677E-4</v>
      </c>
      <c r="M142" s="707">
        <v>5.4093044971081916E-4</v>
      </c>
      <c r="N142" s="707">
        <v>5.096266995849863E-4</v>
      </c>
      <c r="O142" s="707">
        <v>5.3052315707247111E-4</v>
      </c>
      <c r="P142" s="707">
        <v>6.6919189072622842E-4</v>
      </c>
      <c r="Q142" s="707">
        <v>-1.9083112354986165E-3</v>
      </c>
      <c r="R142" s="707">
        <v>-1.4826905438967142E-3</v>
      </c>
      <c r="S142" s="707">
        <v>-3.5218552312626938E-3</v>
      </c>
      <c r="T142" s="707">
        <v>-2.3037380018501308E-3</v>
      </c>
      <c r="U142" s="707">
        <v>-2.9981704721228075E-3</v>
      </c>
      <c r="V142" s="707">
        <v>-1.9164522815555696E-3</v>
      </c>
      <c r="W142" s="707">
        <v>-1.3399322655375089E-2</v>
      </c>
      <c r="X142" s="707">
        <v>-9.0369860819488057E-3</v>
      </c>
      <c r="Y142" s="707">
        <v>-1.5862913357843622E-2</v>
      </c>
      <c r="Z142" s="707">
        <v>-6.3709189313068126E-3</v>
      </c>
      <c r="AA142" s="707">
        <v>9.8142500693096935E-3</v>
      </c>
      <c r="AB142" s="707">
        <v>1.6303460991364815E-2</v>
      </c>
    </row>
    <row r="143" spans="1:28" s="707" customFormat="1">
      <c r="A143" s="708">
        <v>44036</v>
      </c>
      <c r="B143" s="707">
        <v>8.5153375391611164E-5</v>
      </c>
      <c r="C143" s="707">
        <v>8.3352389859348008E-5</v>
      </c>
      <c r="D143" s="707">
        <v>3.984385827138226E-5</v>
      </c>
      <c r="E143" s="707">
        <v>6.7099188991193159E-4</v>
      </c>
      <c r="F143" s="707">
        <v>4.7099766272262755E-4</v>
      </c>
      <c r="G143" s="707">
        <v>1.6085070722038353E-4</v>
      </c>
      <c r="H143" s="707">
        <v>8.4416798117770142E-5</v>
      </c>
      <c r="I143" s="707">
        <v>1.6839089358477999E-4</v>
      </c>
      <c r="J143" s="707">
        <v>3.8565511508359407E-4</v>
      </c>
      <c r="K143" s="707">
        <v>4.6907996596567969E-4</v>
      </c>
      <c r="L143" s="707">
        <v>4.9103481799450677E-4</v>
      </c>
      <c r="M143" s="707">
        <v>5.4093044971081916E-4</v>
      </c>
      <c r="N143" s="707">
        <v>5.096266995849863E-4</v>
      </c>
      <c r="O143" s="707">
        <v>5.3052315707247111E-4</v>
      </c>
      <c r="P143" s="707">
        <v>-2.6108645437639133E-4</v>
      </c>
      <c r="Q143" s="707">
        <v>-2.4746138961225794E-3</v>
      </c>
      <c r="R143" s="707">
        <v>-2.3445226860518975E-4</v>
      </c>
      <c r="S143" s="707">
        <v>-1.1651555347879095E-3</v>
      </c>
      <c r="T143" s="707">
        <v>7.6854749914700982E-4</v>
      </c>
      <c r="U143" s="707">
        <v>-1.661361554269325E-3</v>
      </c>
      <c r="V143" s="707">
        <v>-6.3692166517770321E-4</v>
      </c>
      <c r="W143" s="707">
        <v>6.0424289762872618E-4</v>
      </c>
      <c r="X143" s="707">
        <v>1.2317076379657621E-3</v>
      </c>
      <c r="Y143" s="707">
        <v>-2.5325779234607326E-3</v>
      </c>
      <c r="Z143" s="707">
        <v>-2.090292059314991E-3</v>
      </c>
      <c r="AA143" s="707">
        <v>-7.9068745881836211E-3</v>
      </c>
      <c r="AB143" s="707">
        <v>-8.8179173243768671E-3</v>
      </c>
    </row>
    <row r="144" spans="1:28" s="707" customFormat="1">
      <c r="A144" s="708">
        <v>44039</v>
      </c>
      <c r="B144" s="707">
        <v>8.5146124911616994E-5</v>
      </c>
      <c r="C144" s="707">
        <v>8.4602917814757816E-5</v>
      </c>
      <c r="D144" s="707">
        <v>4.9081058233646502E-5</v>
      </c>
      <c r="E144" s="707">
        <v>4.3093027093110692E-4</v>
      </c>
      <c r="F144" s="707">
        <v>4.1884489040988626E-4</v>
      </c>
      <c r="G144" s="707">
        <v>1.6002071423915076E-4</v>
      </c>
      <c r="H144" s="707">
        <v>8.4416798117770142E-5</v>
      </c>
      <c r="I144" s="707">
        <v>1.8889456028858831E-4</v>
      </c>
      <c r="J144" s="707">
        <v>3.8565511508359407E-4</v>
      </c>
      <c r="K144" s="707">
        <v>4.6907996596567969E-4</v>
      </c>
      <c r="L144" s="707">
        <v>4.9103481799450677E-4</v>
      </c>
      <c r="M144" s="707">
        <v>5.4093044971081916E-4</v>
      </c>
      <c r="N144" s="707">
        <v>5.096266995849863E-4</v>
      </c>
      <c r="O144" s="707">
        <v>5.3052315707247111E-4</v>
      </c>
      <c r="P144" s="707">
        <v>3.7546130236840725E-3</v>
      </c>
      <c r="Q144" s="707">
        <v>2.7947696641976716E-3</v>
      </c>
      <c r="R144" s="707">
        <v>2.206371052892564E-3</v>
      </c>
      <c r="S144" s="707">
        <v>8.2188702280578951E-3</v>
      </c>
      <c r="T144" s="707">
        <v>4.3546015835438379E-3</v>
      </c>
      <c r="U144" s="707">
        <v>1.9810909742885574E-3</v>
      </c>
      <c r="V144" s="707">
        <v>3.1624639809324506E-5</v>
      </c>
      <c r="W144" s="707">
        <v>1.4327281464638174E-2</v>
      </c>
      <c r="X144" s="707">
        <v>8.177087635252267E-3</v>
      </c>
      <c r="Y144" s="707">
        <v>1.29450827703399E-2</v>
      </c>
      <c r="Z144" s="707">
        <v>7.468530620711844E-3</v>
      </c>
      <c r="AA144" s="707">
        <v>-5.4239539517380031E-3</v>
      </c>
      <c r="AB144" s="707">
        <v>7.8388972599119366E-3</v>
      </c>
    </row>
    <row r="145" spans="1:28" s="707" customFormat="1">
      <c r="A145" s="708">
        <v>44040</v>
      </c>
      <c r="B145" s="707">
        <v>8.6207564482299048E-5</v>
      </c>
      <c r="C145" s="707">
        <v>2.3809532191987337E-4</v>
      </c>
      <c r="D145" s="707">
        <v>1.2240792556683644E-4</v>
      </c>
      <c r="E145" s="707">
        <v>6.8950646085919054E-4</v>
      </c>
      <c r="F145" s="707">
        <v>3.5818613420413037E-4</v>
      </c>
      <c r="G145" s="707">
        <v>1.6079910724342561E-4</v>
      </c>
      <c r="H145" s="707">
        <v>8.4416798117770142E-5</v>
      </c>
      <c r="I145" s="707">
        <v>1.8926944866737294E-4</v>
      </c>
      <c r="J145" s="707">
        <v>3.8565511508359407E-4</v>
      </c>
      <c r="K145" s="707">
        <v>4.6907996596567969E-4</v>
      </c>
      <c r="L145" s="707">
        <v>4.9103481799450677E-4</v>
      </c>
      <c r="M145" s="707">
        <v>5.4093044971081916E-4</v>
      </c>
      <c r="N145" s="707">
        <v>5.096266995849863E-4</v>
      </c>
      <c r="O145" s="707">
        <v>5.3052315707247111E-4</v>
      </c>
      <c r="P145" s="707">
        <v>-1.0566835378096329E-3</v>
      </c>
      <c r="Q145" s="707">
        <v>1.773220828529265E-3</v>
      </c>
      <c r="R145" s="707">
        <v>-5.3401570987121616E-4</v>
      </c>
      <c r="S145" s="707">
        <v>-1.0515706959933757E-3</v>
      </c>
      <c r="T145" s="707">
        <v>4.6465970985454241E-4</v>
      </c>
      <c r="U145" s="707">
        <v>1.0977199329569309E-3</v>
      </c>
      <c r="V145" s="707">
        <v>-1.3669465318133511E-4</v>
      </c>
      <c r="W145" s="707">
        <v>-2.4656120814991796E-3</v>
      </c>
      <c r="X145" s="707">
        <v>2.3345034814803434E-3</v>
      </c>
      <c r="Y145" s="707">
        <v>-2.7044923430755707E-3</v>
      </c>
      <c r="Z145" s="707">
        <v>1.0550597106389059E-3</v>
      </c>
      <c r="AA145" s="707">
        <v>-2.5041736227044975E-3</v>
      </c>
      <c r="AB145" s="707">
        <v>-1.4883730495850234E-2</v>
      </c>
    </row>
    <row r="146" spans="1:28" s="707" customFormat="1">
      <c r="A146" s="708">
        <v>44041</v>
      </c>
      <c r="B146" s="707">
        <v>8.6022033929600283E-5</v>
      </c>
      <c r="C146" s="707">
        <v>7.2859737663799606E-5</v>
      </c>
      <c r="D146" s="707">
        <v>8.9485406950640112E-5</v>
      </c>
      <c r="E146" s="707">
        <v>3.2612744121185422E-4</v>
      </c>
      <c r="F146" s="707">
        <v>5.1991104436943658E-4</v>
      </c>
      <c r="G146" s="707">
        <v>1.6077325504748607E-4</v>
      </c>
      <c r="H146" s="707">
        <v>8.4416798117770142E-5</v>
      </c>
      <c r="I146" s="707">
        <v>2.3028214283082882E-4</v>
      </c>
      <c r="J146" s="707">
        <v>3.8565511508359407E-4</v>
      </c>
      <c r="K146" s="707">
        <v>4.6907996596567969E-4</v>
      </c>
      <c r="L146" s="707">
        <v>4.9103481799450677E-4</v>
      </c>
      <c r="M146" s="707">
        <v>5.4093044971081916E-4</v>
      </c>
      <c r="N146" s="707">
        <v>5.096266995849863E-4</v>
      </c>
      <c r="O146" s="707">
        <v>5.3052315707247111E-4</v>
      </c>
      <c r="P146" s="707">
        <v>1.7108923032032042E-3</v>
      </c>
      <c r="Q146" s="707">
        <v>2.8214842877454238E-3</v>
      </c>
      <c r="R146" s="707">
        <v>1.9508278083484321E-3</v>
      </c>
      <c r="S146" s="707">
        <v>3.4053357956034258E-3</v>
      </c>
      <c r="T146" s="707">
        <v>2.1563530688775145E-3</v>
      </c>
      <c r="U146" s="707">
        <v>9.3978924266635566E-4</v>
      </c>
      <c r="V146" s="707">
        <v>-2.8850699843890881E-3</v>
      </c>
      <c r="W146" s="707">
        <v>1.0059351199847022E-2</v>
      </c>
      <c r="X146" s="707">
        <v>8.252457243346667E-3</v>
      </c>
      <c r="Y146" s="707">
        <v>9.2378597083362379E-3</v>
      </c>
      <c r="Z146" s="707">
        <v>8.8448767819748753E-3</v>
      </c>
      <c r="AA146" s="707">
        <v>1.6569037656903651E-2</v>
      </c>
      <c r="AB146" s="707">
        <v>1.5264346845390131E-2</v>
      </c>
    </row>
    <row r="147" spans="1:28" s="707" customFormat="1">
      <c r="A147" s="708">
        <v>44042</v>
      </c>
      <c r="B147" s="707">
        <v>8.3343372826227835E-5</v>
      </c>
      <c r="C147" s="707">
        <v>8.7435371232791326E-5</v>
      </c>
      <c r="D147" s="707">
        <v>4.791370453172128E-5</v>
      </c>
      <c r="E147" s="707">
        <v>4.6699796797500248E-4</v>
      </c>
      <c r="F147" s="707">
        <v>9.6843525007250797E-4</v>
      </c>
      <c r="G147" s="707">
        <v>1.5190630354888768E-4</v>
      </c>
      <c r="H147" s="707">
        <v>8.4416798117770142E-5</v>
      </c>
      <c r="I147" s="707">
        <v>1.4650944329264171E-4</v>
      </c>
      <c r="J147" s="707">
        <v>3.8565511508359407E-4</v>
      </c>
      <c r="K147" s="707">
        <v>4.6907996596567969E-4</v>
      </c>
      <c r="L147" s="707">
        <v>4.9103481799450677E-4</v>
      </c>
      <c r="M147" s="707">
        <v>5.4093044971081916E-4</v>
      </c>
      <c r="N147" s="707">
        <v>5.096266995849863E-4</v>
      </c>
      <c r="O147" s="707">
        <v>5.3052315707247111E-4</v>
      </c>
      <c r="P147" s="707">
        <v>2.0590388359265077E-4</v>
      </c>
      <c r="Q147" s="707">
        <v>-7.04974976052819E-4</v>
      </c>
      <c r="R147" s="707">
        <v>5.7633403326073918E-4</v>
      </c>
      <c r="S147" s="707">
        <v>2.5384280721258978E-3</v>
      </c>
      <c r="T147" s="707">
        <v>4.277833091296479E-3</v>
      </c>
      <c r="U147" s="707">
        <v>1.6427395181428661E-3</v>
      </c>
      <c r="V147" s="707">
        <v>1.5096465627286726E-3</v>
      </c>
      <c r="W147" s="707">
        <v>-3.9538772711949612E-3</v>
      </c>
      <c r="X147" s="707">
        <v>-1.46289276091216E-3</v>
      </c>
      <c r="Y147" s="707">
        <v>-1.3481090566389575E-3</v>
      </c>
      <c r="Z147" s="707">
        <v>-9.0248706305373627E-4</v>
      </c>
      <c r="AA147" s="707">
        <v>-7.7927779607067649E-3</v>
      </c>
      <c r="AB147" s="707">
        <v>-6.0492246585809317E-3</v>
      </c>
    </row>
    <row r="148" spans="1:28" s="707" customFormat="1">
      <c r="A148" s="708">
        <v>44043</v>
      </c>
      <c r="B148" s="707">
        <v>8.4048704443562272E-5</v>
      </c>
      <c r="C148" s="707">
        <v>1.0572772270878161E-4</v>
      </c>
      <c r="D148" s="707">
        <v>8.8318621259686481E-5</v>
      </c>
      <c r="E148" s="707">
        <v>5.7552323229104196E-4</v>
      </c>
      <c r="F148" s="707">
        <v>7.8130310357593657E-4</v>
      </c>
      <c r="G148" s="707">
        <v>1.6795553116133455E-4</v>
      </c>
      <c r="H148" s="707">
        <v>8.4416798117770142E-5</v>
      </c>
      <c r="I148" s="707">
        <v>2.2896440793429562E-4</v>
      </c>
      <c r="J148" s="707">
        <v>3.8565511508359407E-4</v>
      </c>
      <c r="K148" s="707">
        <v>4.6907996596567969E-4</v>
      </c>
      <c r="L148" s="707">
        <v>4.9103481799450677E-4</v>
      </c>
      <c r="M148" s="707">
        <v>5.4093044971081916E-4</v>
      </c>
      <c r="N148" s="707">
        <v>5.096266995849863E-4</v>
      </c>
      <c r="O148" s="707">
        <v>5.3052315707247111E-4</v>
      </c>
      <c r="P148" s="707">
        <v>2.8925078368529089E-3</v>
      </c>
      <c r="Q148" s="707">
        <v>-3.6897900982632015E-3</v>
      </c>
      <c r="R148" s="707">
        <v>-1.5991931483427813E-3</v>
      </c>
      <c r="S148" s="707">
        <v>-9.9678965727301172E-4</v>
      </c>
      <c r="T148" s="707">
        <v>-1.0212375861603507E-3</v>
      </c>
      <c r="U148" s="707">
        <v>-3.0529936847926153E-3</v>
      </c>
      <c r="V148" s="707">
        <v>2.2365136630324578E-3</v>
      </c>
      <c r="W148" s="707">
        <v>-1.397550869594618E-2</v>
      </c>
      <c r="X148" s="707">
        <v>-5.837592174666062E-3</v>
      </c>
      <c r="Y148" s="707">
        <v>-1.0792014072403822E-3</v>
      </c>
      <c r="Z148" s="707">
        <v>-1.2624537317804108E-2</v>
      </c>
      <c r="AA148" s="707">
        <v>1.5929203539823078E-2</v>
      </c>
      <c r="AB148" s="707">
        <v>5.7863632936066001E-3</v>
      </c>
    </row>
    <row r="149" spans="1:28" s="707" customFormat="1">
      <c r="A149" s="708">
        <v>44046</v>
      </c>
      <c r="B149" s="707">
        <v>8.5198993957424918E-5</v>
      </c>
      <c r="C149" s="707">
        <v>1.199427853810775E-4</v>
      </c>
      <c r="D149" s="707">
        <v>7.3303754017928213E-5</v>
      </c>
      <c r="E149" s="707">
        <v>1.2243175963357888E-3</v>
      </c>
      <c r="F149" s="707">
        <v>4.8179048449870088E-4</v>
      </c>
      <c r="G149" s="707">
        <v>1.6792732683801326E-4</v>
      </c>
      <c r="H149" s="707">
        <v>8.4416798117770142E-5</v>
      </c>
      <c r="I149" s="707">
        <v>1.9363165188313047E-4</v>
      </c>
      <c r="J149" s="707">
        <v>3.4358703894499243E-4</v>
      </c>
      <c r="K149" s="707">
        <v>4.2700838165710131E-4</v>
      </c>
      <c r="L149" s="707">
        <v>4.4896231044355694E-4</v>
      </c>
      <c r="M149" s="707">
        <v>5.4093044971081916E-4</v>
      </c>
      <c r="N149" s="707">
        <v>5.096266995849863E-4</v>
      </c>
      <c r="O149" s="707">
        <v>5.3052315707247111E-4</v>
      </c>
      <c r="P149" s="707">
        <v>4.070845622957453E-3</v>
      </c>
      <c r="Q149" s="707">
        <v>2.6238191670935329E-4</v>
      </c>
      <c r="R149" s="707">
        <v>-2.2607523077822211E-4</v>
      </c>
      <c r="S149" s="707">
        <v>-7.2772867521431195E-4</v>
      </c>
      <c r="T149" s="707">
        <v>3.4529669142890906E-3</v>
      </c>
      <c r="U149" s="707">
        <v>-3.2465748635202019E-4</v>
      </c>
      <c r="V149" s="707">
        <v>1.9777639915772305E-3</v>
      </c>
      <c r="W149" s="707">
        <v>-5.5911738355605143E-4</v>
      </c>
      <c r="X149" s="707">
        <v>-1.6815068479026918E-3</v>
      </c>
      <c r="Y149" s="707">
        <v>3.4885786762961501E-3</v>
      </c>
      <c r="Z149" s="707">
        <v>1.1232326883809929E-3</v>
      </c>
      <c r="AA149" s="707">
        <v>2.8418989547038365E-2</v>
      </c>
      <c r="AB149" s="707">
        <v>1.8753682493457768E-2</v>
      </c>
    </row>
    <row r="150" spans="1:28" s="707" customFormat="1">
      <c r="A150" s="708">
        <v>44047</v>
      </c>
      <c r="B150" s="707">
        <v>8.4568598664347405E-5</v>
      </c>
      <c r="C150" s="707">
        <v>8.2482190180144244E-5</v>
      </c>
      <c r="D150" s="707">
        <v>1.3678516763970805E-4</v>
      </c>
      <c r="E150" s="707">
        <v>1.3671999527760104E-3</v>
      </c>
      <c r="F150" s="707">
        <v>3.6977611939192911E-4</v>
      </c>
      <c r="G150" s="707">
        <v>1.678991319855605E-4</v>
      </c>
      <c r="H150" s="707">
        <v>8.4416798117770142E-5</v>
      </c>
      <c r="I150" s="707">
        <v>1.583206526420966E-4</v>
      </c>
      <c r="J150" s="707">
        <v>3.4358703894499243E-4</v>
      </c>
      <c r="K150" s="707">
        <v>4.2700838165710131E-4</v>
      </c>
      <c r="L150" s="707">
        <v>4.4896231044355694E-4</v>
      </c>
      <c r="M150" s="707">
        <v>5.4093044971081916E-4</v>
      </c>
      <c r="N150" s="707">
        <v>5.096266995849863E-4</v>
      </c>
      <c r="O150" s="707">
        <v>5.3052315707247111E-4</v>
      </c>
      <c r="P150" s="707">
        <v>1.1707307510533393E-3</v>
      </c>
      <c r="Q150" s="707">
        <v>1.6677734959829049E-3</v>
      </c>
      <c r="R150" s="707">
        <v>-3.7049420763535235E-4</v>
      </c>
      <c r="S150" s="707">
        <v>-1.0036622060823897E-3</v>
      </c>
      <c r="T150" s="707">
        <v>-3.2718962914198846E-3</v>
      </c>
      <c r="U150" s="707">
        <v>-1.2347543670170325E-3</v>
      </c>
      <c r="V150" s="707">
        <v>-2.6941118047529855E-4</v>
      </c>
      <c r="W150" s="707">
        <v>-1.0987746766507888E-2</v>
      </c>
      <c r="X150" s="707">
        <v>-4.8224895828772318E-3</v>
      </c>
      <c r="Y150" s="707">
        <v>-1.0683097407036657E-2</v>
      </c>
      <c r="Z150" s="707">
        <v>-1.4548299285661925E-2</v>
      </c>
      <c r="AA150" s="707">
        <v>-4.4997353096876136E-3</v>
      </c>
      <c r="AB150" s="707">
        <v>6.1201801715731197E-3</v>
      </c>
    </row>
    <row r="151" spans="1:28" s="707" customFormat="1">
      <c r="A151" s="708">
        <v>44048</v>
      </c>
      <c r="B151" s="707">
        <v>8.4739471521322329E-5</v>
      </c>
      <c r="C151" s="707">
        <v>1.4449527048121524E-4</v>
      </c>
      <c r="D151" s="707">
        <v>1.5119330179058643E-4</v>
      </c>
      <c r="E151" s="707">
        <v>2.8634500543911479E-4</v>
      </c>
      <c r="F151" s="707">
        <v>1.9159020429704299E-4</v>
      </c>
      <c r="G151" s="707">
        <v>1.6867415687027432E-4</v>
      </c>
      <c r="H151" s="707">
        <v>8.4416798117770142E-5</v>
      </c>
      <c r="I151" s="707">
        <v>1.947937974373648E-4</v>
      </c>
      <c r="J151" s="707">
        <v>3.4358703894499243E-4</v>
      </c>
      <c r="K151" s="707">
        <v>4.2700838165710131E-4</v>
      </c>
      <c r="L151" s="707">
        <v>4.4896231044355694E-4</v>
      </c>
      <c r="M151" s="707">
        <v>5.4093044971081916E-4</v>
      </c>
      <c r="N151" s="707">
        <v>5.096266995849863E-4</v>
      </c>
      <c r="O151" s="707">
        <v>5.3052315707247111E-4</v>
      </c>
      <c r="P151" s="707">
        <v>5.7891480064287126E-3</v>
      </c>
      <c r="Q151" s="707">
        <v>6.7092080469675075E-3</v>
      </c>
      <c r="R151" s="707">
        <v>1.2656441900718018E-3</v>
      </c>
      <c r="S151" s="707">
        <v>4.4154247330587815E-3</v>
      </c>
      <c r="T151" s="707">
        <v>-5.2540673030732066E-4</v>
      </c>
      <c r="U151" s="707">
        <v>1.4213744638580383E-3</v>
      </c>
      <c r="V151" s="707">
        <v>1.2050013365898504E-3</v>
      </c>
      <c r="W151" s="707">
        <v>1.0967940807719012E-2</v>
      </c>
      <c r="X151" s="707">
        <v>5.9609084957581437E-3</v>
      </c>
      <c r="Y151" s="707">
        <v>6.1495300540825859E-3</v>
      </c>
      <c r="Z151" s="707">
        <v>1.0008263770088899E-2</v>
      </c>
      <c r="AA151" s="707">
        <v>9.5187450146236863E-3</v>
      </c>
      <c r="AB151" s="707">
        <v>1.0162270446964161E-2</v>
      </c>
    </row>
    <row r="152" spans="1:28" s="707" customFormat="1">
      <c r="A152" s="708">
        <v>44049</v>
      </c>
      <c r="B152" s="707">
        <v>8.4732291351530264E-5</v>
      </c>
      <c r="C152" s="707">
        <v>1.1271515378097341E-4</v>
      </c>
      <c r="D152" s="707">
        <v>6.9815358570979313E-5</v>
      </c>
      <c r="E152" s="707">
        <v>5.7097715821230466E-4</v>
      </c>
      <c r="F152" s="707">
        <v>8.6624718301098191E-4</v>
      </c>
      <c r="G152" s="707">
        <v>1.6864571069707956E-4</v>
      </c>
      <c r="H152" s="707">
        <v>7.4692290285005569E-5</v>
      </c>
      <c r="I152" s="707">
        <v>2.1279640304383562E-4</v>
      </c>
      <c r="J152" s="707">
        <v>3.4358703894499243E-4</v>
      </c>
      <c r="K152" s="707">
        <v>4.2700838165710131E-4</v>
      </c>
      <c r="L152" s="707">
        <v>4.4896231044355694E-4</v>
      </c>
      <c r="M152" s="707">
        <v>5.4093044971081916E-4</v>
      </c>
      <c r="N152" s="707">
        <v>5.096266995849863E-4</v>
      </c>
      <c r="O152" s="707">
        <v>5.3052315707247111E-4</v>
      </c>
      <c r="P152" s="707">
        <v>5.4484506253116294E-5</v>
      </c>
      <c r="Q152" s="707">
        <v>3.515940648721072E-3</v>
      </c>
      <c r="R152" s="707">
        <v>1.7744534272521317E-3</v>
      </c>
      <c r="S152" s="707">
        <v>4.7368394839044647E-3</v>
      </c>
      <c r="T152" s="707">
        <v>5.7530803623548898E-3</v>
      </c>
      <c r="U152" s="707">
        <v>1.9871162148927812E-3</v>
      </c>
      <c r="V152" s="707">
        <v>-3.9421685989223798E-3</v>
      </c>
      <c r="W152" s="707">
        <v>9.0140445011663173E-3</v>
      </c>
      <c r="X152" s="707">
        <v>7.8387434900668573E-3</v>
      </c>
      <c r="Y152" s="707">
        <v>8.945861140893463E-3</v>
      </c>
      <c r="Z152" s="707">
        <v>1.3657786495008262E-2</v>
      </c>
      <c r="AA152" s="707">
        <v>1.3485040033712536E-2</v>
      </c>
      <c r="AB152" s="707">
        <v>1.202048068103112E-2</v>
      </c>
    </row>
    <row r="153" spans="1:28" s="707" customFormat="1">
      <c r="A153" s="708">
        <v>44050</v>
      </c>
      <c r="B153" s="707">
        <v>8.0898242826199507E-5</v>
      </c>
      <c r="C153" s="707">
        <v>1.0657240192846196E-4</v>
      </c>
      <c r="D153" s="707">
        <v>1.1423533864429736E-4</v>
      </c>
      <c r="E153" s="707">
        <v>3.4084276880674835E-4</v>
      </c>
      <c r="F153" s="707">
        <v>2.2549907655733392E-4</v>
      </c>
      <c r="G153" s="707">
        <v>1.5817906190984665E-4</v>
      </c>
      <c r="H153" s="707">
        <v>7.4692290285005569E-5</v>
      </c>
      <c r="I153" s="707">
        <v>1.5044251415252674E-4</v>
      </c>
      <c r="J153" s="707">
        <v>3.4358703894499243E-4</v>
      </c>
      <c r="K153" s="707">
        <v>4.2700838165710131E-4</v>
      </c>
      <c r="L153" s="707">
        <v>4.4896231044355694E-4</v>
      </c>
      <c r="M153" s="707">
        <v>5.4093044971081916E-4</v>
      </c>
      <c r="N153" s="707">
        <v>5.096266995849863E-4</v>
      </c>
      <c r="O153" s="707">
        <v>5.3052315707247111E-4</v>
      </c>
      <c r="P153" s="707">
        <v>1.0350544137518458E-3</v>
      </c>
      <c r="Q153" s="707">
        <v>-1.4538575227351913E-4</v>
      </c>
      <c r="R153" s="707">
        <v>-3.2088184881885473E-3</v>
      </c>
      <c r="S153" s="707">
        <v>-4.3719338426894128E-3</v>
      </c>
      <c r="T153" s="707">
        <v>-5.1090864982694661E-3</v>
      </c>
      <c r="U153" s="707">
        <v>-4.2885299966620716E-3</v>
      </c>
      <c r="V153" s="707">
        <v>-1.0523647807885173E-3</v>
      </c>
      <c r="W153" s="707">
        <v>-9.0762502208871151E-3</v>
      </c>
      <c r="X153" s="707">
        <v>-3.979584107050349E-3</v>
      </c>
      <c r="Y153" s="707">
        <v>-9.3879397522217412E-3</v>
      </c>
      <c r="Z153" s="707">
        <v>-1.0535745049615519E-2</v>
      </c>
      <c r="AA153" s="707">
        <v>2.2609147609147673E-2</v>
      </c>
      <c r="AB153" s="707">
        <v>7.9595786488644293E-3</v>
      </c>
    </row>
    <row r="154" spans="1:28" s="707" customFormat="1">
      <c r="A154" s="708">
        <v>44053</v>
      </c>
      <c r="B154" s="707">
        <v>6.9856967636283684E-5</v>
      </c>
      <c r="C154" s="707">
        <v>5.611913615322095E-5</v>
      </c>
      <c r="D154" s="707">
        <v>9.3454601254538971E-5</v>
      </c>
      <c r="E154" s="707">
        <v>4.1292494122013856E-4</v>
      </c>
      <c r="F154" s="707">
        <v>6.604341437568273E-4</v>
      </c>
      <c r="G154" s="707">
        <v>1.5735123283877606E-4</v>
      </c>
      <c r="H154" s="707">
        <v>7.4692290285005569E-5</v>
      </c>
      <c r="I154" s="707">
        <v>1.90586502295087E-4</v>
      </c>
      <c r="J154" s="707">
        <v>3.4358703894499243E-4</v>
      </c>
      <c r="K154" s="707">
        <v>4.2700838165710131E-4</v>
      </c>
      <c r="L154" s="707">
        <v>4.4896231044355694E-4</v>
      </c>
      <c r="M154" s="707">
        <v>5.4093044971081916E-4</v>
      </c>
      <c r="N154" s="707">
        <v>5.096266995849863E-4</v>
      </c>
      <c r="O154" s="707">
        <v>5.3052315707247111E-4</v>
      </c>
      <c r="P154" s="707">
        <v>-2.2053888529351973E-3</v>
      </c>
      <c r="Q154" s="707">
        <v>1.1880231625576165E-3</v>
      </c>
      <c r="R154" s="707">
        <v>-8.8650695102410193E-4</v>
      </c>
      <c r="S154" s="707">
        <v>-3.6741746205355419E-3</v>
      </c>
      <c r="T154" s="707">
        <v>-6.8531404525007389E-4</v>
      </c>
      <c r="U154" s="707">
        <v>-2.085864875486676E-3</v>
      </c>
      <c r="V154" s="707">
        <v>4.0014415674813897E-3</v>
      </c>
      <c r="W154" s="707">
        <v>4.5565334150649223E-3</v>
      </c>
      <c r="X154" s="707">
        <v>-3.0511869289816529E-3</v>
      </c>
      <c r="Y154" s="707">
        <v>-1.0022475741966463E-4</v>
      </c>
      <c r="Z154" s="707">
        <v>-1.1758248007321948E-3</v>
      </c>
      <c r="AA154" s="707">
        <v>8.3354510800508486E-3</v>
      </c>
      <c r="AB154" s="707">
        <v>-2.6312064614358865E-3</v>
      </c>
    </row>
    <row r="155" spans="1:28" s="707" customFormat="1">
      <c r="A155" s="708">
        <v>44054</v>
      </c>
      <c r="B155" s="707">
        <v>7.3678380698716239E-5</v>
      </c>
      <c r="C155" s="707">
        <v>1.4498723223144161E-4</v>
      </c>
      <c r="D155" s="707">
        <v>1.315164072486219E-4</v>
      </c>
      <c r="E155" s="707">
        <v>3.2365337714956866E-4</v>
      </c>
      <c r="F155" s="707">
        <v>3.4588801755974785E-4</v>
      </c>
      <c r="G155" s="707">
        <v>1.693667689555145E-4</v>
      </c>
      <c r="H155" s="707">
        <v>7.4692290285005569E-5</v>
      </c>
      <c r="I155" s="707">
        <v>5.9009089858674812E-5</v>
      </c>
      <c r="J155" s="707">
        <v>3.4358703894499243E-4</v>
      </c>
      <c r="K155" s="707">
        <v>4.2700838165710131E-4</v>
      </c>
      <c r="L155" s="707">
        <v>4.4896231044355694E-4</v>
      </c>
      <c r="M155" s="707">
        <v>5.4093044971081916E-4</v>
      </c>
      <c r="N155" s="707">
        <v>5.096266995849863E-4</v>
      </c>
      <c r="O155" s="707">
        <v>5.3052315707247111E-4</v>
      </c>
      <c r="P155" s="707">
        <v>-6.2367905529726597E-3</v>
      </c>
      <c r="Q155" s="707">
        <v>3.5362930603000109E-4</v>
      </c>
      <c r="R155" s="707">
        <v>-1.8467912023704125E-3</v>
      </c>
      <c r="S155" s="707">
        <v>-4.8350876167910783E-3</v>
      </c>
      <c r="T155" s="707">
        <v>-2.167973868356321E-3</v>
      </c>
      <c r="U155" s="707">
        <v>-5.6058197280635103E-3</v>
      </c>
      <c r="V155" s="707">
        <v>2.7672199519905849E-3</v>
      </c>
      <c r="W155" s="707">
        <v>-8.5946570383152888E-3</v>
      </c>
      <c r="X155" s="707">
        <v>-2.9879500584311103E-3</v>
      </c>
      <c r="Y155" s="707">
        <v>-9.9734990064962448E-3</v>
      </c>
      <c r="Z155" s="707">
        <v>-2.8737812386923078E-3</v>
      </c>
      <c r="AA155" s="707">
        <v>-1.80956701446644E-2</v>
      </c>
      <c r="AB155" s="707">
        <v>-1.255274527276995E-2</v>
      </c>
    </row>
    <row r="156" spans="1:28" s="707" customFormat="1">
      <c r="A156" s="708">
        <v>44055</v>
      </c>
      <c r="B156" s="707">
        <v>7.465169954978812E-5</v>
      </c>
      <c r="C156" s="707">
        <v>6.0628627954084635E-5</v>
      </c>
      <c r="D156" s="707">
        <v>1.0496859016817517E-4</v>
      </c>
      <c r="E156" s="707">
        <v>1.6020495630786336E-4</v>
      </c>
      <c r="F156" s="707">
        <v>2.4636959366119981E-4</v>
      </c>
      <c r="G156" s="707">
        <v>1.5970748650917521E-4</v>
      </c>
      <c r="H156" s="707">
        <v>7.4692290285005569E-5</v>
      </c>
      <c r="I156" s="707">
        <v>1.7783634630719192E-4</v>
      </c>
      <c r="J156" s="707">
        <v>3.4358703894499243E-4</v>
      </c>
      <c r="K156" s="707">
        <v>4.2700838165710131E-4</v>
      </c>
      <c r="L156" s="707">
        <v>4.4896231044355694E-4</v>
      </c>
      <c r="M156" s="707">
        <v>5.4093044971081916E-4</v>
      </c>
      <c r="N156" s="707">
        <v>5.096266995849863E-4</v>
      </c>
      <c r="O156" s="707">
        <v>5.3052315707247111E-4</v>
      </c>
      <c r="P156" s="707">
        <v>6.000824527164772E-3</v>
      </c>
      <c r="Q156" s="707">
        <v>5.1376693356997016E-4</v>
      </c>
      <c r="R156" s="707">
        <v>-1.5286144087700571E-4</v>
      </c>
      <c r="S156" s="707">
        <v>-1.8745675226328196E-3</v>
      </c>
      <c r="T156" s="707">
        <v>-1.7846666778954523E-3</v>
      </c>
      <c r="U156" s="707">
        <v>-1.8181230138059057E-4</v>
      </c>
      <c r="V156" s="707">
        <v>-3.4454246598381033E-4</v>
      </c>
      <c r="W156" s="707">
        <v>-3.8776836467838691E-4</v>
      </c>
      <c r="X156" s="707">
        <v>-4.4837763480281012E-3</v>
      </c>
      <c r="Y156" s="707">
        <v>5.7833095080273011E-4</v>
      </c>
      <c r="Z156" s="707">
        <v>-7.8282491557983835E-3</v>
      </c>
      <c r="AA156" s="707">
        <v>1.848049281314168E-2</v>
      </c>
      <c r="AB156" s="707">
        <v>1.7934607698636862E-2</v>
      </c>
    </row>
    <row r="157" spans="1:28" s="707" customFormat="1">
      <c r="A157" s="708">
        <v>44056</v>
      </c>
      <c r="B157" s="707">
        <v>7.4557156735099994E-5</v>
      </c>
      <c r="C157" s="707">
        <v>1.8996153253847403E-4</v>
      </c>
      <c r="D157" s="707">
        <v>1.3667552077967215E-4</v>
      </c>
      <c r="E157" s="707">
        <v>2.7730666536274207E-4</v>
      </c>
      <c r="F157" s="707">
        <v>1.9153717538022974E-5</v>
      </c>
      <c r="G157" s="707">
        <v>1.5968198410076795E-4</v>
      </c>
      <c r="H157" s="707">
        <v>7.4692290285005569E-5</v>
      </c>
      <c r="I157" s="707">
        <v>2.1180885582250397E-4</v>
      </c>
      <c r="J157" s="707">
        <v>3.4358703894499243E-4</v>
      </c>
      <c r="K157" s="707">
        <v>4.2700838165710131E-4</v>
      </c>
      <c r="L157" s="707">
        <v>4.4896231044355694E-4</v>
      </c>
      <c r="M157" s="707">
        <v>5.4093044971081916E-4</v>
      </c>
      <c r="N157" s="707">
        <v>5.096266995849863E-4</v>
      </c>
      <c r="O157" s="707">
        <v>5.3052315707247111E-4</v>
      </c>
      <c r="P157" s="707">
        <v>1.0605101588700983E-4</v>
      </c>
      <c r="Q157" s="707">
        <v>1.7860357542198724E-3</v>
      </c>
      <c r="R157" s="707">
        <v>-7.5414819099672847E-4</v>
      </c>
      <c r="S157" s="707">
        <v>-8.0084804599123149E-4</v>
      </c>
      <c r="T157" s="707">
        <v>-4.1575317890172325E-3</v>
      </c>
      <c r="U157" s="707">
        <v>-1.9607530052700994E-5</v>
      </c>
      <c r="V157" s="707">
        <v>4.005445987893097E-3</v>
      </c>
      <c r="W157" s="707">
        <v>-1.1359821696119576E-2</v>
      </c>
      <c r="X157" s="707">
        <v>-4.7682019055359515E-3</v>
      </c>
      <c r="Y157" s="707">
        <v>-3.1280682036083363E-4</v>
      </c>
      <c r="Z157" s="707">
        <v>-1.1264565112863445E-2</v>
      </c>
      <c r="AA157" s="707">
        <v>-1.2096774193548376E-2</v>
      </c>
      <c r="AB157" s="707">
        <v>-8.1631886020966382E-3</v>
      </c>
    </row>
    <row r="158" spans="1:28" s="707" customFormat="1">
      <c r="A158" s="708">
        <v>44057</v>
      </c>
      <c r="B158" s="707">
        <v>7.4996416986161663E-5</v>
      </c>
      <c r="C158" s="707">
        <v>7.2967129739254233E-5</v>
      </c>
      <c r="D158" s="707">
        <v>8.9374728632352074E-5</v>
      </c>
      <c r="E158" s="707">
        <v>2.1116092052908542E-4</v>
      </c>
      <c r="F158" s="707">
        <v>4.0451489248649608E-4</v>
      </c>
      <c r="G158" s="707">
        <v>1.588541959169909E-4</v>
      </c>
      <c r="H158" s="707">
        <v>7.4692290285005569E-5</v>
      </c>
      <c r="I158" s="707">
        <v>1.7408065955692997E-4</v>
      </c>
      <c r="J158" s="707">
        <v>3.4358703894499243E-4</v>
      </c>
      <c r="K158" s="707">
        <v>4.2700838165710131E-4</v>
      </c>
      <c r="L158" s="707">
        <v>4.4896231044355694E-4</v>
      </c>
      <c r="M158" s="707">
        <v>5.4093044971081916E-4</v>
      </c>
      <c r="N158" s="707">
        <v>5.096266995849863E-4</v>
      </c>
      <c r="O158" s="707">
        <v>5.3052315707247111E-4</v>
      </c>
      <c r="P158" s="707">
        <v>3.7173094276885532E-3</v>
      </c>
      <c r="Q158" s="707">
        <v>9.410035325987387E-4</v>
      </c>
      <c r="R158" s="707">
        <v>1.9417647811774685E-3</v>
      </c>
      <c r="S158" s="707">
        <v>1.1571137904213824E-3</v>
      </c>
      <c r="T158" s="707">
        <v>4.5990209553981032E-4</v>
      </c>
      <c r="U158" s="707">
        <v>3.2853598540438789E-4</v>
      </c>
      <c r="V158" s="707">
        <v>-4.748489163720615E-3</v>
      </c>
      <c r="W158" s="707">
        <v>6.2216431118269572E-3</v>
      </c>
      <c r="X158" s="707">
        <v>5.9189901106655451E-3</v>
      </c>
      <c r="Y158" s="707">
        <v>2.8971164586224507E-3</v>
      </c>
      <c r="Z158" s="707">
        <v>1.0774228873543068E-2</v>
      </c>
      <c r="AA158" s="707">
        <v>9.1836734693877542E-3</v>
      </c>
      <c r="AB158" s="707">
        <v>7.3566766547270568E-3</v>
      </c>
    </row>
    <row r="159" spans="1:28" s="707" customFormat="1">
      <c r="A159" s="708">
        <v>44060</v>
      </c>
      <c r="B159" s="707">
        <v>7.499079294537303E-5</v>
      </c>
      <c r="C159" s="707">
        <v>1.5913005022616389E-4</v>
      </c>
      <c r="D159" s="707">
        <v>1.153119245214107E-4</v>
      </c>
      <c r="E159" s="707">
        <v>2.4145321925495011E-4</v>
      </c>
      <c r="F159" s="707">
        <v>6.3530497256225615E-4</v>
      </c>
      <c r="G159" s="707">
        <v>1.588289652694197E-4</v>
      </c>
      <c r="H159" s="707">
        <v>7.4692290285005569E-5</v>
      </c>
      <c r="I159" s="707">
        <v>1.7364083049442591E-4</v>
      </c>
      <c r="J159" s="707">
        <v>3.4358703894499243E-4</v>
      </c>
      <c r="K159" s="707">
        <v>4.2700838165710131E-4</v>
      </c>
      <c r="L159" s="707">
        <v>4.4896231044355694E-4</v>
      </c>
      <c r="M159" s="707">
        <v>5.4093044971081916E-4</v>
      </c>
      <c r="N159" s="707">
        <v>5.096266995849863E-4</v>
      </c>
      <c r="O159" s="707">
        <v>5.3052315707247111E-4</v>
      </c>
      <c r="P159" s="707">
        <v>1.8654538347782079E-3</v>
      </c>
      <c r="Q159" s="707">
        <v>-1.1580926630374577E-3</v>
      </c>
      <c r="R159" s="707">
        <v>2.0794402934454226E-4</v>
      </c>
      <c r="S159" s="707">
        <v>-3.2414816809280822E-3</v>
      </c>
      <c r="T159" s="707">
        <v>-2.9680067829912504E-3</v>
      </c>
      <c r="U159" s="707">
        <v>-2.1023201943076719E-3</v>
      </c>
      <c r="V159" s="707">
        <v>2.2023324272462119E-3</v>
      </c>
      <c r="W159" s="707">
        <v>-1.2142284183575247E-2</v>
      </c>
      <c r="X159" s="707">
        <v>-1.4899848071680766E-2</v>
      </c>
      <c r="Y159" s="707">
        <v>-3.808674827764813E-3</v>
      </c>
      <c r="Z159" s="707">
        <v>-2.031898955706557E-2</v>
      </c>
      <c r="AA159" s="707">
        <v>1.6683518705763234E-2</v>
      </c>
      <c r="AB159" s="707">
        <v>1.5621083704448813E-2</v>
      </c>
    </row>
    <row r="160" spans="1:28" s="707" customFormat="1">
      <c r="A160" s="708">
        <v>44061</v>
      </c>
      <c r="B160" s="707">
        <v>7.4006715575780646E-5</v>
      </c>
      <c r="C160" s="707">
        <v>9.6095442354782179E-5</v>
      </c>
      <c r="D160" s="707">
        <v>7.4944108989782876E-6</v>
      </c>
      <c r="E160" s="707">
        <v>1.5023613600217978E-3</v>
      </c>
      <c r="F160" s="707">
        <v>3.5822195100143617E-4</v>
      </c>
      <c r="G160" s="707">
        <v>1.6120985994794168E-4</v>
      </c>
      <c r="H160" s="707">
        <v>7.4692290285005569E-5</v>
      </c>
      <c r="I160" s="707">
        <v>1.7893365369436864E-4</v>
      </c>
      <c r="J160" s="707">
        <v>3.4358703894499243E-4</v>
      </c>
      <c r="K160" s="707">
        <v>4.2700838165710131E-4</v>
      </c>
      <c r="L160" s="707">
        <v>4.4896231044355694E-4</v>
      </c>
      <c r="M160" s="707">
        <v>5.4093044971081916E-4</v>
      </c>
      <c r="N160" s="707">
        <v>5.096266995849863E-4</v>
      </c>
      <c r="O160" s="707">
        <v>5.3052315707247111E-4</v>
      </c>
      <c r="P160" s="707">
        <v>3.2054887796091336E-3</v>
      </c>
      <c r="Q160" s="707">
        <v>3.9047707110240193E-3</v>
      </c>
      <c r="R160" s="707">
        <v>1.7894318651854313E-3</v>
      </c>
      <c r="S160" s="707">
        <v>8.549416855873071E-3</v>
      </c>
      <c r="T160" s="707">
        <v>7.5106798545747644E-3</v>
      </c>
      <c r="U160" s="707">
        <v>3.7933752975838342E-3</v>
      </c>
      <c r="V160" s="707">
        <v>2.3633660740909335E-3</v>
      </c>
      <c r="W160" s="707">
        <v>1.7360167501694976E-2</v>
      </c>
      <c r="X160" s="707">
        <v>1.3416969102088228E-2</v>
      </c>
      <c r="Y160" s="707">
        <v>1.5681503329516122E-2</v>
      </c>
      <c r="Z160" s="707">
        <v>2.1087218233470262E-2</v>
      </c>
      <c r="AA160" s="707">
        <v>-3.7792143212331819E-3</v>
      </c>
      <c r="AB160" s="707">
        <v>-6.2283752864538133E-3</v>
      </c>
    </row>
    <row r="161" spans="1:28" s="707" customFormat="1">
      <c r="A161" s="708">
        <v>44062</v>
      </c>
      <c r="B161" s="707">
        <v>7.5157508346190838E-5</v>
      </c>
      <c r="C161" s="707">
        <v>7.7812760610029841E-5</v>
      </c>
      <c r="D161" s="707">
        <v>1.9715917836515828E-4</v>
      </c>
      <c r="E161" s="707">
        <v>-3.7646627913345831E-4</v>
      </c>
      <c r="F161" s="707">
        <v>1.1014718888668895E-4</v>
      </c>
      <c r="G161" s="707">
        <v>1.6118387551800062E-4</v>
      </c>
      <c r="H161" s="707">
        <v>7.4692290285005569E-5</v>
      </c>
      <c r="I161" s="707">
        <v>2.1083374306041236E-4</v>
      </c>
      <c r="J161" s="707">
        <v>3.4358703894499243E-4</v>
      </c>
      <c r="K161" s="707">
        <v>4.2700838165710131E-4</v>
      </c>
      <c r="L161" s="707">
        <v>4.4896231044355694E-4</v>
      </c>
      <c r="M161" s="707">
        <v>5.4093044971081916E-4</v>
      </c>
      <c r="N161" s="707">
        <v>5.096266995849863E-4</v>
      </c>
      <c r="O161" s="707">
        <v>5.3052315707247111E-4</v>
      </c>
      <c r="P161" s="707">
        <v>-4.6819846149246391E-3</v>
      </c>
      <c r="Q161" s="707">
        <v>-3.3288767944760211E-3</v>
      </c>
      <c r="R161" s="707">
        <v>-2.480692975103671E-3</v>
      </c>
      <c r="S161" s="707">
        <v>-4.8428024865906361E-3</v>
      </c>
      <c r="T161" s="707">
        <v>-4.6729188722621773E-3</v>
      </c>
      <c r="U161" s="707">
        <v>-5.7945995290173968E-3</v>
      </c>
      <c r="V161" s="707">
        <v>2.4672588291358988E-3</v>
      </c>
      <c r="W161" s="707">
        <v>-8.3102598921867554E-3</v>
      </c>
      <c r="X161" s="707">
        <v>-4.4853040820008738E-3</v>
      </c>
      <c r="Y161" s="707">
        <v>-3.1200498861349013E-3</v>
      </c>
      <c r="Z161" s="707">
        <v>-2.0698218807110313E-3</v>
      </c>
      <c r="AA161" s="707">
        <v>1.0032943995208043E-2</v>
      </c>
      <c r="AB161" s="707">
        <v>5.1953428967490556E-3</v>
      </c>
    </row>
    <row r="162" spans="1:28" s="707" customFormat="1">
      <c r="A162" s="708">
        <v>44063</v>
      </c>
      <c r="B162" s="707">
        <v>7.4707174556820632E-5</v>
      </c>
      <c r="C162" s="707">
        <v>7.4343052880232463E-5</v>
      </c>
      <c r="D162" s="707">
        <v>1.5619767593988421E-4</v>
      </c>
      <c r="E162" s="707">
        <v>3.9161800056075613E-4</v>
      </c>
      <c r="F162" s="707">
        <v>4.47279550634061E-4</v>
      </c>
      <c r="G162" s="707">
        <v>1.6115789946313797E-4</v>
      </c>
      <c r="H162" s="707">
        <v>7.4692290285005569E-5</v>
      </c>
      <c r="I162" s="707">
        <v>1.7763603277343165E-4</v>
      </c>
      <c r="J162" s="707">
        <v>3.4358703894499243E-4</v>
      </c>
      <c r="K162" s="707">
        <v>4.2700838165710131E-4</v>
      </c>
      <c r="L162" s="707">
        <v>4.4896231044355694E-4</v>
      </c>
      <c r="M162" s="707">
        <v>5.4093044971081916E-4</v>
      </c>
      <c r="N162" s="707">
        <v>5.096266995849863E-4</v>
      </c>
      <c r="O162" s="707">
        <v>5.3052315707247111E-4</v>
      </c>
      <c r="P162" s="707">
        <v>-1.1178485270191274E-4</v>
      </c>
      <c r="Q162" s="707">
        <v>-1.8208762837526038E-3</v>
      </c>
      <c r="R162" s="707">
        <v>-1.2456016777873113E-4</v>
      </c>
      <c r="S162" s="707">
        <v>1.1501188556690689E-3</v>
      </c>
      <c r="T162" s="707">
        <v>-3.6815699236584232E-3</v>
      </c>
      <c r="U162" s="707">
        <v>9.8271777064828925E-4</v>
      </c>
      <c r="V162" s="707">
        <v>-8.1455601460611593E-4</v>
      </c>
      <c r="W162" s="707">
        <v>4.2630067117021882E-3</v>
      </c>
      <c r="X162" s="707">
        <v>-6.2133483433579606E-4</v>
      </c>
      <c r="Y162" s="707">
        <v>4.8859669393588323E-3</v>
      </c>
      <c r="Z162" s="707">
        <v>8.758619689628544E-3</v>
      </c>
      <c r="AA162" s="707">
        <v>3.2122559920928495E-3</v>
      </c>
      <c r="AB162" s="707">
        <v>-9.6635280261615497E-3</v>
      </c>
    </row>
    <row r="163" spans="1:28" s="707" customFormat="1">
      <c r="A163" s="708">
        <v>44064</v>
      </c>
      <c r="B163" s="707">
        <v>7.7992021158435065E-5</v>
      </c>
      <c r="C163" s="707">
        <v>1.8275687618363179E-4</v>
      </c>
      <c r="D163" s="707">
        <v>7.203564669566731E-5</v>
      </c>
      <c r="E163" s="707">
        <v>4.1263934382906875E-4</v>
      </c>
      <c r="F163" s="707">
        <v>6.2663262953344123E-4</v>
      </c>
      <c r="G163" s="707">
        <v>1.6193358318128404E-4</v>
      </c>
      <c r="H163" s="707">
        <v>7.4692290285005569E-5</v>
      </c>
      <c r="I163" s="707">
        <v>2.4594537966438068E-4</v>
      </c>
      <c r="J163" s="707">
        <v>3.4358703894499243E-4</v>
      </c>
      <c r="K163" s="707">
        <v>4.2700838165710131E-4</v>
      </c>
      <c r="L163" s="707">
        <v>4.4896231044355694E-4</v>
      </c>
      <c r="M163" s="707">
        <v>5.4093044971081916E-4</v>
      </c>
      <c r="N163" s="707">
        <v>5.096266995849863E-4</v>
      </c>
      <c r="O163" s="707">
        <v>5.3052315707247111E-4</v>
      </c>
      <c r="P163" s="707">
        <v>-1.4013279331461792E-3</v>
      </c>
      <c r="Q163" s="707">
        <v>-1.8377427121528678E-3</v>
      </c>
      <c r="R163" s="707">
        <v>5.6234399337706797E-4</v>
      </c>
      <c r="S163" s="707">
        <v>-2.2630640674633495E-3</v>
      </c>
      <c r="T163" s="707">
        <v>-4.7712163957125409E-4</v>
      </c>
      <c r="U163" s="707">
        <v>1.0891957391272467E-3</v>
      </c>
      <c r="V163" s="707">
        <v>2.0950727677071512E-4</v>
      </c>
      <c r="W163" s="707">
        <v>3.6839236842398646E-4</v>
      </c>
      <c r="X163" s="707">
        <v>5.3314258305074969E-3</v>
      </c>
      <c r="Y163" s="707">
        <v>6.2239680531206432E-4</v>
      </c>
      <c r="Z163" s="707">
        <v>7.2265180846595722E-3</v>
      </c>
      <c r="AA163" s="707">
        <v>1.9704433497536922E-2</v>
      </c>
      <c r="AB163" s="707">
        <v>2.4544984789005797E-2</v>
      </c>
    </row>
    <row r="164" spans="1:28" s="707" customFormat="1">
      <c r="A164" s="708">
        <v>44067</v>
      </c>
      <c r="B164" s="707">
        <v>8.1542880217000402E-5</v>
      </c>
      <c r="C164" s="707">
        <v>6.0623445896856865E-5</v>
      </c>
      <c r="D164" s="707">
        <v>4.4947005751527769E-5</v>
      </c>
      <c r="E164" s="707">
        <v>2.3049368273642123E-4</v>
      </c>
      <c r="F164" s="707">
        <v>5.2032499785426012E-4</v>
      </c>
      <c r="G164" s="707">
        <v>1.6190736494170466E-4</v>
      </c>
      <c r="H164" s="707">
        <v>7.4692290285005569E-5</v>
      </c>
      <c r="I164" s="707">
        <v>1.2314701585314225E-4</v>
      </c>
      <c r="J164" s="707">
        <v>3.4358703894499243E-4</v>
      </c>
      <c r="K164" s="707">
        <v>4.2700838165710131E-4</v>
      </c>
      <c r="L164" s="707">
        <v>4.4896231044355694E-4</v>
      </c>
      <c r="M164" s="707">
        <v>5.4093044971081916E-4</v>
      </c>
      <c r="N164" s="707">
        <v>5.096266995849863E-4</v>
      </c>
      <c r="O164" s="707">
        <v>5.3052315707247111E-4</v>
      </c>
      <c r="P164" s="707">
        <v>-2.1458157980712711E-3</v>
      </c>
      <c r="Q164" s="707">
        <v>-2.9015373045337967E-6</v>
      </c>
      <c r="R164" s="707">
        <v>6.2670079167914672E-4</v>
      </c>
      <c r="S164" s="707">
        <v>1.9945733605954974E-3</v>
      </c>
      <c r="T164" s="707">
        <v>3.2876269489290344E-3</v>
      </c>
      <c r="U164" s="707">
        <v>1.1744515068634609E-3</v>
      </c>
      <c r="V164" s="707">
        <v>9.9556735094719073E-4</v>
      </c>
      <c r="W164" s="707">
        <v>5.3554278757265593E-3</v>
      </c>
      <c r="X164" s="707">
        <v>6.1850717089284579E-3</v>
      </c>
      <c r="Y164" s="707">
        <v>6.5971568385627677E-3</v>
      </c>
      <c r="Z164" s="707">
        <v>5.5432859632527087E-3</v>
      </c>
      <c r="AA164" s="707">
        <v>1.4492753623189802E-3</v>
      </c>
      <c r="AB164" s="707">
        <v>3.695393377363132E-4</v>
      </c>
    </row>
    <row r="165" spans="1:28" s="707" customFormat="1">
      <c r="A165" s="708">
        <v>44068</v>
      </c>
      <c r="B165" s="707">
        <v>7.2022189236298217E-5</v>
      </c>
      <c r="C165" s="707">
        <v>9.9008947036516304E-5</v>
      </c>
      <c r="D165" s="707">
        <v>8.3551575811524614E-5</v>
      </c>
      <c r="E165" s="707">
        <v>3.6674847588225035E-4</v>
      </c>
      <c r="F165" s="707">
        <v>5.4844666007536347E-4</v>
      </c>
      <c r="G165" s="707">
        <v>1.714978574787196E-4</v>
      </c>
      <c r="H165" s="707">
        <v>7.4692290285005569E-5</v>
      </c>
      <c r="I165" s="707">
        <v>1.9635644257753881E-4</v>
      </c>
      <c r="J165" s="707">
        <v>3.4358703894499243E-4</v>
      </c>
      <c r="K165" s="707">
        <v>4.2700838165710131E-4</v>
      </c>
      <c r="L165" s="707">
        <v>4.4896231044355694E-4</v>
      </c>
      <c r="M165" s="707">
        <v>5.4093044971081916E-4</v>
      </c>
      <c r="N165" s="707">
        <v>5.096266995849863E-4</v>
      </c>
      <c r="O165" s="707">
        <v>5.3052315707247111E-4</v>
      </c>
      <c r="P165" s="707">
        <v>2.5133953915723595E-4</v>
      </c>
      <c r="Q165" s="707">
        <v>4.4212193387371812E-4</v>
      </c>
      <c r="R165" s="707">
        <v>1.399477937435778E-3</v>
      </c>
      <c r="S165" s="707">
        <v>1.2458558082046878E-3</v>
      </c>
      <c r="T165" s="707">
        <v>-7.113455032903282E-5</v>
      </c>
      <c r="U165" s="707">
        <v>1.2449267311074319E-3</v>
      </c>
      <c r="V165" s="707">
        <v>-7.9173121234399346E-5</v>
      </c>
      <c r="W165" s="707">
        <v>-1.2344327357327932E-3</v>
      </c>
      <c r="X165" s="707">
        <v>1.1239166657717181E-3</v>
      </c>
      <c r="Y165" s="707">
        <v>5.4501929128525362E-4</v>
      </c>
      <c r="Z165" s="707">
        <v>1.4432988614923037E-3</v>
      </c>
      <c r="AA165" s="707">
        <v>-9.2136999517608009E-3</v>
      </c>
      <c r="AB165" s="707">
        <v>-1.2868626398839567E-2</v>
      </c>
    </row>
    <row r="166" spans="1:28" s="707" customFormat="1">
      <c r="A166" s="708">
        <v>44069</v>
      </c>
      <c r="B166" s="707">
        <v>7.4328659281919229E-5</v>
      </c>
      <c r="C166" s="707">
        <v>1.9794811350926089E-4</v>
      </c>
      <c r="D166" s="707">
        <v>1.2675731735423135E-4</v>
      </c>
      <c r="E166" s="707">
        <v>1.7788568008714201E-4</v>
      </c>
      <c r="F166" s="707">
        <v>-1.3779361558174941E-4</v>
      </c>
      <c r="G166" s="707">
        <v>1.698659421189852E-4</v>
      </c>
      <c r="H166" s="707">
        <v>7.4692290285005569E-5</v>
      </c>
      <c r="I166" s="707">
        <v>2.212666266943053E-4</v>
      </c>
      <c r="J166" s="707">
        <v>3.4358703894499243E-4</v>
      </c>
      <c r="K166" s="707">
        <v>4.2700838165710131E-4</v>
      </c>
      <c r="L166" s="707">
        <v>4.4896231044355694E-4</v>
      </c>
      <c r="M166" s="707">
        <v>5.4093044971081916E-4</v>
      </c>
      <c r="N166" s="707">
        <v>5.096266995849863E-4</v>
      </c>
      <c r="O166" s="707">
        <v>5.3052315707247111E-4</v>
      </c>
      <c r="P166" s="707">
        <v>3.8432700715154144E-3</v>
      </c>
      <c r="Q166" s="707">
        <v>-6.1781745046107783E-4</v>
      </c>
      <c r="R166" s="707">
        <v>5.5381218072136917E-5</v>
      </c>
      <c r="S166" s="707">
        <v>-3.0583229943473844E-3</v>
      </c>
      <c r="T166" s="707">
        <v>-3.3851869029555282E-3</v>
      </c>
      <c r="U166" s="707">
        <v>1.0310643798880914E-3</v>
      </c>
      <c r="V166" s="707">
        <v>-5.0974302608064459E-4</v>
      </c>
      <c r="W166" s="707">
        <v>-1.021577083676074E-2</v>
      </c>
      <c r="X166" s="707">
        <v>-8.0558018483166682E-3</v>
      </c>
      <c r="Y166" s="707">
        <v>-7.6933545475810217E-4</v>
      </c>
      <c r="Z166" s="707">
        <v>-1.5100209405184195E-2</v>
      </c>
      <c r="AA166" s="707">
        <v>2.73138906470618E-2</v>
      </c>
      <c r="AB166" s="707">
        <v>1.679236250519045E-2</v>
      </c>
    </row>
    <row r="167" spans="1:28" s="707" customFormat="1">
      <c r="A167" s="708">
        <v>44070</v>
      </c>
      <c r="B167" s="707">
        <v>7.174494007022858E-5</v>
      </c>
      <c r="C167" s="707">
        <v>1.8210632300119656E-5</v>
      </c>
      <c r="D167" s="707">
        <v>1.1809980297505795E-4</v>
      </c>
      <c r="E167" s="707">
        <v>2.2319801855630317E-4</v>
      </c>
      <c r="F167" s="707">
        <v>4.5979107522930995E-4</v>
      </c>
      <c r="G167" s="707">
        <v>1.634281456914799E-4</v>
      </c>
      <c r="H167" s="707">
        <v>7.4692290285005569E-5</v>
      </c>
      <c r="I167" s="707">
        <v>1.3289416921713482E-4</v>
      </c>
      <c r="J167" s="707">
        <v>3.4358703894499243E-4</v>
      </c>
      <c r="K167" s="707">
        <v>4.2700838165710131E-4</v>
      </c>
      <c r="L167" s="707">
        <v>4.4896231044355694E-4</v>
      </c>
      <c r="M167" s="707">
        <v>5.4093044971081916E-4</v>
      </c>
      <c r="N167" s="707">
        <v>5.096266995849863E-4</v>
      </c>
      <c r="O167" s="707">
        <v>5.3052315707247111E-4</v>
      </c>
      <c r="P167" s="707">
        <v>2.2817164924338051E-3</v>
      </c>
      <c r="Q167" s="707">
        <v>0</v>
      </c>
      <c r="R167" s="707">
        <v>-1.4382496973355252E-3</v>
      </c>
      <c r="S167" s="707">
        <v>-4.8622830512923265E-4</v>
      </c>
      <c r="T167" s="707">
        <v>-1.3800074891801017E-3</v>
      </c>
      <c r="U167" s="707">
        <v>-1.0786489533665122E-4</v>
      </c>
      <c r="V167" s="707">
        <v>2.7033374711482594E-4</v>
      </c>
      <c r="W167" s="707">
        <v>-2.5738542125197659E-5</v>
      </c>
      <c r="X167" s="707">
        <v>-4.7196690450104217E-3</v>
      </c>
      <c r="Y167" s="707">
        <v>3.1194424305369672E-4</v>
      </c>
      <c r="Z167" s="707">
        <v>-3.1307739992457728E-3</v>
      </c>
      <c r="AA167" s="707">
        <v>-3.7914691943128354E-3</v>
      </c>
      <c r="AB167" s="707">
        <v>-1.6318203711502499E-2</v>
      </c>
    </row>
    <row r="168" spans="1:28" s="707" customFormat="1">
      <c r="A168" s="708">
        <v>44071</v>
      </c>
      <c r="B168" s="707">
        <v>7.3784421655176402E-5</v>
      </c>
      <c r="C168" s="707">
        <v>8.0315954235077314E-5</v>
      </c>
      <c r="D168" s="707">
        <v>3.110554283503042E-5</v>
      </c>
      <c r="E168" s="707">
        <v>4.0082502486149529E-4</v>
      </c>
      <c r="F168" s="707">
        <v>5.8633966377219515E-4</v>
      </c>
      <c r="G168" s="707">
        <v>1.650034162115066E-4</v>
      </c>
      <c r="H168" s="707">
        <v>7.4692290285005569E-5</v>
      </c>
      <c r="I168" s="707">
        <v>2.4163082407957504E-4</v>
      </c>
      <c r="J168" s="707">
        <v>3.4358703894499243E-4</v>
      </c>
      <c r="K168" s="707">
        <v>4.2700838165710131E-4</v>
      </c>
      <c r="L168" s="707">
        <v>4.4896231044355694E-4</v>
      </c>
      <c r="M168" s="707">
        <v>5.4093044971081916E-4</v>
      </c>
      <c r="N168" s="707">
        <v>5.096266995849863E-4</v>
      </c>
      <c r="O168" s="707">
        <v>5.3052315707247111E-4</v>
      </c>
      <c r="P168" s="707">
        <v>4.977289310283961E-4</v>
      </c>
      <c r="Q168" s="707">
        <v>-6.7429411840058684E-4</v>
      </c>
      <c r="R168" s="707">
        <v>3.1722760469765632E-3</v>
      </c>
      <c r="S168" s="707">
        <v>5.9576258997875442E-3</v>
      </c>
      <c r="T168" s="707">
        <v>5.0742611183005604E-3</v>
      </c>
      <c r="U168" s="707">
        <v>5.6866460996396473E-3</v>
      </c>
      <c r="V168" s="707">
        <v>1.5561430856392278E-3</v>
      </c>
      <c r="W168" s="707">
        <v>1.0569190527868177E-2</v>
      </c>
      <c r="X168" s="707">
        <v>9.2187256435534159E-3</v>
      </c>
      <c r="Y168" s="707">
        <v>4.4508416110839999E-3</v>
      </c>
      <c r="Z168" s="707">
        <v>1.7025806199817417E-2</v>
      </c>
      <c r="AA168" s="707">
        <v>-2.378686964795429E-2</v>
      </c>
      <c r="AB168" s="707">
        <v>-2.2634927277564665E-2</v>
      </c>
    </row>
    <row r="169" spans="1:28" s="707" customFormat="1">
      <c r="A169" s="708">
        <v>44074</v>
      </c>
      <c r="B169" s="707">
        <v>8.4268037426893372E-5</v>
      </c>
      <c r="C169" s="707">
        <v>1.1457021072192042E-4</v>
      </c>
      <c r="D169" s="707">
        <v>7.7761438275647521E-5</v>
      </c>
      <c r="E169" s="707">
        <v>3.1530337294416455E-6</v>
      </c>
      <c r="F169" s="707">
        <v>5.7759386968259108E-4</v>
      </c>
      <c r="G169" s="707">
        <v>1.6577704988929298E-4</v>
      </c>
      <c r="H169" s="707">
        <v>7.4692290285005569E-5</v>
      </c>
      <c r="I169" s="707">
        <v>2.2317861115062065E-4</v>
      </c>
      <c r="J169" s="707">
        <v>3.4358703894499243E-4</v>
      </c>
      <c r="K169" s="707">
        <v>4.2700838165710131E-4</v>
      </c>
      <c r="L169" s="707">
        <v>4.4896231044355694E-4</v>
      </c>
      <c r="M169" s="707">
        <v>5.4093044971081916E-4</v>
      </c>
      <c r="N169" s="707">
        <v>5.096266995849863E-4</v>
      </c>
      <c r="O169" s="707">
        <v>5.3052315707247111E-4</v>
      </c>
      <c r="P169" s="707">
        <v>-1.2597875664289715E-3</v>
      </c>
      <c r="Q169" s="707">
        <v>1.7767568202340378E-3</v>
      </c>
      <c r="R169" s="707">
        <v>-1.6060201940060193E-3</v>
      </c>
      <c r="S169" s="707">
        <v>-2.8091901098830085E-3</v>
      </c>
      <c r="T169" s="707">
        <v>-2.9544435618592546E-3</v>
      </c>
      <c r="U169" s="707">
        <v>3.9311628038389834E-3</v>
      </c>
      <c r="V169" s="707">
        <v>-1.3887627758893961E-3</v>
      </c>
      <c r="W169" s="707">
        <v>-1.900890810815041E-2</v>
      </c>
      <c r="X169" s="707">
        <v>-1.173379005228381E-2</v>
      </c>
      <c r="Y169" s="707">
        <v>-9.1835693230523097E-3</v>
      </c>
      <c r="Z169" s="707">
        <v>-2.2682207631111506E-2</v>
      </c>
      <c r="AA169" s="707">
        <v>9.5029239766082352E-3</v>
      </c>
      <c r="AB169" s="707">
        <v>1.3131748284151978E-3</v>
      </c>
    </row>
    <row r="170" spans="1:28" s="707" customFormat="1">
      <c r="A170" s="708">
        <v>44075</v>
      </c>
      <c r="B170" s="707">
        <v>7.1195158729109309E-5</v>
      </c>
      <c r="C170" s="707">
        <v>7.0068410241708179E-5</v>
      </c>
      <c r="D170" s="707">
        <v>3.6861815421396216E-5</v>
      </c>
      <c r="E170" s="707">
        <v>4.0646509562791699E-4</v>
      </c>
      <c r="F170" s="707">
        <v>1.1855681182300071E-3</v>
      </c>
      <c r="G170" s="707">
        <v>1.6494884984208369E-4</v>
      </c>
      <c r="H170" s="707">
        <v>7.4692290285005569E-5</v>
      </c>
      <c r="I170" s="707">
        <v>1.4956986404257577E-4</v>
      </c>
      <c r="J170" s="707">
        <v>5.3330645615767835E-4</v>
      </c>
      <c r="K170" s="707">
        <v>6.1674362008234951E-4</v>
      </c>
      <c r="L170" s="707">
        <v>6.3870171252489172E-4</v>
      </c>
      <c r="M170" s="707">
        <v>5.4093044971081916E-4</v>
      </c>
      <c r="N170" s="707">
        <v>5.096266995849863E-4</v>
      </c>
      <c r="O170" s="707">
        <v>5.3052315707247111E-4</v>
      </c>
      <c r="P170" s="707">
        <v>-3.5547029088757176E-3</v>
      </c>
      <c r="Q170" s="707">
        <v>2.1970936742943259E-4</v>
      </c>
      <c r="R170" s="707">
        <v>9.2532803432510136E-4</v>
      </c>
      <c r="S170" s="707">
        <v>6.6056442139927896E-3</v>
      </c>
      <c r="T170" s="707">
        <v>4.9416319312645118E-3</v>
      </c>
      <c r="U170" s="707">
        <v>3.0074921004348276E-3</v>
      </c>
      <c r="V170" s="707">
        <v>-1.3654934322805401E-3</v>
      </c>
      <c r="W170" s="707">
        <v>1.9713512694835497E-2</v>
      </c>
      <c r="X170" s="707">
        <v>1.4773084384702706E-2</v>
      </c>
      <c r="Y170" s="707">
        <v>1.4712367366405577E-2</v>
      </c>
      <c r="Z170" s="707">
        <v>2.0906466598457074E-2</v>
      </c>
      <c r="AA170" s="707">
        <v>-1.0378952449915602E-2</v>
      </c>
      <c r="AB170" s="707">
        <v>-5.6247895987163732E-3</v>
      </c>
    </row>
    <row r="171" spans="1:28" s="707" customFormat="1">
      <c r="A171" s="708">
        <v>44076</v>
      </c>
      <c r="B171" s="707">
        <v>7.4478521478793525E-5</v>
      </c>
      <c r="C171" s="707">
        <v>1.0321452044737001E-4</v>
      </c>
      <c r="D171" s="707">
        <v>8.2936027525404299E-5</v>
      </c>
      <c r="E171" s="707">
        <v>9.4937087229851613E-5</v>
      </c>
      <c r="F171" s="707">
        <v>3.955480530661859E-4</v>
      </c>
      <c r="G171" s="707">
        <v>1.6572223672195463E-4</v>
      </c>
      <c r="H171" s="707">
        <v>7.4692290285005569E-5</v>
      </c>
      <c r="I171" s="707">
        <v>-7.9268345003602469E-5</v>
      </c>
      <c r="J171" s="707">
        <v>5.3330645615767835E-4</v>
      </c>
      <c r="K171" s="707">
        <v>6.1674362008234951E-4</v>
      </c>
      <c r="L171" s="707">
        <v>6.3870171252489172E-4</v>
      </c>
      <c r="M171" s="707">
        <v>5.4093044971081916E-4</v>
      </c>
      <c r="N171" s="707">
        <v>5.096266995849863E-4</v>
      </c>
      <c r="O171" s="707">
        <v>5.3052315707247111E-4</v>
      </c>
      <c r="P171" s="707">
        <v>-1.1221861183083881E-3</v>
      </c>
      <c r="Q171" s="707">
        <v>-1.7256184906615513E-3</v>
      </c>
      <c r="R171" s="707">
        <v>2.8625125489711856E-4</v>
      </c>
      <c r="S171" s="707">
        <v>1.0134603923601659E-3</v>
      </c>
      <c r="T171" s="707">
        <v>6.7917866283417894E-4</v>
      </c>
      <c r="U171" s="707">
        <v>-1.6117583974173399E-4</v>
      </c>
      <c r="V171" s="707">
        <v>2.4310283595234683E-3</v>
      </c>
      <c r="W171" s="707">
        <v>-1.7574064576245218E-3</v>
      </c>
      <c r="X171" s="707">
        <v>1.1066025773105448E-3</v>
      </c>
      <c r="Y171" s="707">
        <v>3.2155548524048783E-3</v>
      </c>
      <c r="Z171" s="707">
        <v>5.295332910461692E-3</v>
      </c>
      <c r="AA171" s="707">
        <v>7.8536585365853728E-3</v>
      </c>
      <c r="AB171" s="707">
        <v>5.2526295899011366E-3</v>
      </c>
    </row>
    <row r="172" spans="1:28" s="707" customFormat="1">
      <c r="A172" s="708">
        <v>44077</v>
      </c>
      <c r="B172" s="707">
        <v>7.1362528398344338E-5</v>
      </c>
      <c r="C172" s="707">
        <v>7.1911733311891268E-5</v>
      </c>
      <c r="D172" s="707">
        <v>1.1172399336101257E-4</v>
      </c>
      <c r="E172" s="707">
        <v>3.1757206341320732E-4</v>
      </c>
      <c r="F172" s="707">
        <v>8.9024541950943892E-4</v>
      </c>
      <c r="G172" s="707">
        <v>1.6569477741268379E-4</v>
      </c>
      <c r="H172" s="707">
        <v>7.4692290285005569E-5</v>
      </c>
      <c r="I172" s="707">
        <v>2.0431605405235587E-4</v>
      </c>
      <c r="J172" s="707">
        <v>5.3330645615767835E-4</v>
      </c>
      <c r="K172" s="707">
        <v>6.1674362008234951E-4</v>
      </c>
      <c r="L172" s="707">
        <v>6.3870171252489172E-4</v>
      </c>
      <c r="M172" s="707">
        <v>5.4093044971081916E-4</v>
      </c>
      <c r="N172" s="707">
        <v>5.096266995849863E-4</v>
      </c>
      <c r="O172" s="707">
        <v>5.3052315707247111E-4</v>
      </c>
      <c r="P172" s="707">
        <v>-3.6152550744165124E-3</v>
      </c>
      <c r="Q172" s="707">
        <v>-2.4787241839508978E-3</v>
      </c>
      <c r="R172" s="707">
        <v>-2.8876407363093159E-3</v>
      </c>
      <c r="S172" s="707">
        <v>-5.2092899374233115E-3</v>
      </c>
      <c r="T172" s="707">
        <v>-1.444734866286046E-3</v>
      </c>
      <c r="U172" s="707">
        <v>-8.1896399113519092E-3</v>
      </c>
      <c r="V172" s="707">
        <v>-3.0638927919814929E-3</v>
      </c>
      <c r="W172" s="707">
        <v>-8.1717300666954706E-3</v>
      </c>
      <c r="X172" s="707">
        <v>-6.141454736983798E-3</v>
      </c>
      <c r="Y172" s="707">
        <v>-2.2364597247760187E-2</v>
      </c>
      <c r="Z172" s="707">
        <v>-1.1067925633038822E-2</v>
      </c>
      <c r="AA172" s="707">
        <v>-4.1624316344804346E-2</v>
      </c>
      <c r="AB172" s="707">
        <v>-2.3146200106932913E-2</v>
      </c>
    </row>
    <row r="173" spans="1:28" s="707" customFormat="1">
      <c r="A173" s="708">
        <v>44078</v>
      </c>
      <c r="B173" s="707">
        <v>7.5889477550550311E-5</v>
      </c>
      <c r="C173" s="707">
        <v>9.0309427376533691E-5</v>
      </c>
      <c r="D173" s="707">
        <v>7.3994481220940322E-4</v>
      </c>
      <c r="E173" s="707">
        <v>2.4269401270760049E-4</v>
      </c>
      <c r="F173" s="707">
        <v>3.8454145708399778E-4</v>
      </c>
      <c r="G173" s="707">
        <v>1.6486700194962012E-4</v>
      </c>
      <c r="H173" s="707">
        <v>7.4692290285005569E-5</v>
      </c>
      <c r="I173" s="707">
        <v>1.5810832176788026E-4</v>
      </c>
      <c r="J173" s="707">
        <v>5.3330645615767835E-4</v>
      </c>
      <c r="K173" s="707">
        <v>6.1674362008234951E-4</v>
      </c>
      <c r="L173" s="707">
        <v>6.3870171252489172E-4</v>
      </c>
      <c r="M173" s="707">
        <v>5.4093044971081916E-4</v>
      </c>
      <c r="N173" s="707">
        <v>5.096266995849863E-4</v>
      </c>
      <c r="O173" s="707">
        <v>5.3052315707247111E-4</v>
      </c>
      <c r="P173" s="707">
        <v>2.5716090566845207E-3</v>
      </c>
      <c r="Q173" s="707">
        <v>2.7070098711867718E-3</v>
      </c>
      <c r="R173" s="707">
        <v>-7.6691293232056257E-4</v>
      </c>
      <c r="S173" s="707">
        <v>-2.4772894592804962E-3</v>
      </c>
      <c r="T173" s="707">
        <v>1.9500608845377521E-3</v>
      </c>
      <c r="U173" s="707">
        <v>-2.8118357516137005E-3</v>
      </c>
      <c r="V173" s="707">
        <v>1.3357003034677462E-3</v>
      </c>
      <c r="W173" s="707">
        <v>3.616014074466811E-3</v>
      </c>
      <c r="X173" s="707">
        <v>4.7974429131270035E-3</v>
      </c>
      <c r="Y173" s="707">
        <v>-4.8325069615466898E-3</v>
      </c>
      <c r="Z173" s="707">
        <v>2.1342624703024615E-3</v>
      </c>
      <c r="AA173" s="707">
        <v>-1.2171102469572204E-2</v>
      </c>
      <c r="AB173" s="707">
        <v>-3.2981405517289453E-3</v>
      </c>
    </row>
    <row r="174" spans="1:28" s="707" customFormat="1">
      <c r="A174" s="708">
        <v>44082</v>
      </c>
      <c r="B174" s="707">
        <v>7.5528291520798874E-5</v>
      </c>
      <c r="C174" s="707">
        <v>5.1242587624233948E-5</v>
      </c>
      <c r="D174" s="707">
        <v>3.682603324350886E-5</v>
      </c>
      <c r="E174" s="707">
        <v>4.1193035269504463E-5</v>
      </c>
      <c r="F174" s="707">
        <v>3.6885146251308676E-4</v>
      </c>
      <c r="G174" s="707">
        <v>1.6564001862851008E-4</v>
      </c>
      <c r="H174" s="707">
        <v>7.4692290285005569E-5</v>
      </c>
      <c r="I174" s="707">
        <v>1.6135119988103241E-4</v>
      </c>
      <c r="J174" s="707">
        <v>5.3330645615767835E-4</v>
      </c>
      <c r="K174" s="707">
        <v>6.1674362008234951E-4</v>
      </c>
      <c r="L174" s="707">
        <v>6.3870171252489172E-4</v>
      </c>
      <c r="M174" s="707">
        <v>5.4093044971081916E-4</v>
      </c>
      <c r="N174" s="707">
        <v>5.096266995849863E-4</v>
      </c>
      <c r="O174" s="707">
        <v>5.3052315707247111E-4</v>
      </c>
      <c r="P174" s="707">
        <v>-2.8358100734543479E-3</v>
      </c>
      <c r="Q174" s="707">
        <v>-2.3764439856743813E-5</v>
      </c>
      <c r="R174" s="707">
        <v>-3.1805197007921393E-3</v>
      </c>
      <c r="S174" s="707">
        <v>-6.3957772997895734E-3</v>
      </c>
      <c r="T174" s="707">
        <v>-7.5873065937724915E-3</v>
      </c>
      <c r="U174" s="707">
        <v>-6.6477483580655861E-3</v>
      </c>
      <c r="V174" s="707">
        <v>1.1420403664890166E-3</v>
      </c>
      <c r="W174" s="707">
        <v>-8.2368233642856944E-3</v>
      </c>
      <c r="X174" s="707">
        <v>-3.7998048056819833E-5</v>
      </c>
      <c r="Y174" s="707">
        <v>-1.7776193759014403E-2</v>
      </c>
      <c r="Z174" s="707">
        <v>-5.8280602371706403E-3</v>
      </c>
      <c r="AA174" s="707">
        <v>-1.6053169734151274E-2</v>
      </c>
      <c r="AB174" s="707">
        <v>2.5768853731202856E-3</v>
      </c>
    </row>
    <row r="175" spans="1:28" s="707" customFormat="1">
      <c r="A175" s="708">
        <v>44083</v>
      </c>
      <c r="B175" s="707">
        <v>7.3034784548786646E-5</v>
      </c>
      <c r="C175" s="707">
        <v>8.0720488013108493E-5</v>
      </c>
      <c r="D175" s="707">
        <v>1.7836952988115051E-4</v>
      </c>
      <c r="E175" s="707">
        <v>3.8963765090116453E-4</v>
      </c>
      <c r="F175" s="707">
        <v>8.1359128822344751E-4</v>
      </c>
      <c r="G175" s="707">
        <v>1.6481252575184513E-4</v>
      </c>
      <c r="H175" s="707">
        <v>7.4692290285005569E-5</v>
      </c>
      <c r="I175" s="707">
        <v>2.5812027179417107E-4</v>
      </c>
      <c r="J175" s="707">
        <v>5.3330645615767835E-4</v>
      </c>
      <c r="K175" s="707">
        <v>6.1674362008234951E-4</v>
      </c>
      <c r="L175" s="707">
        <v>6.3870171252489172E-4</v>
      </c>
      <c r="M175" s="707">
        <v>5.4093044971081916E-4</v>
      </c>
      <c r="N175" s="707">
        <v>5.096266995849863E-4</v>
      </c>
      <c r="O175" s="707">
        <v>5.3052315707247111E-4</v>
      </c>
      <c r="P175" s="707">
        <v>-4.1728098466775609E-4</v>
      </c>
      <c r="Q175" s="707">
        <v>-5.8454018925369056E-4</v>
      </c>
      <c r="R175" s="707">
        <v>2.6914350367868156E-3</v>
      </c>
      <c r="S175" s="707">
        <v>5.7211258505471818E-3</v>
      </c>
      <c r="T175" s="707">
        <v>4.5544155228303129E-3</v>
      </c>
      <c r="U175" s="707">
        <v>2.751196569557246E-3</v>
      </c>
      <c r="V175" s="707">
        <v>4.5648498341299693E-4</v>
      </c>
      <c r="W175" s="707">
        <v>8.686821841791724E-3</v>
      </c>
      <c r="X175" s="707">
        <v>5.9365945433556E-3</v>
      </c>
      <c r="Y175" s="707">
        <v>7.2340802602131049E-3</v>
      </c>
      <c r="Z175" s="707">
        <v>4.6592824632989416E-3</v>
      </c>
      <c r="AA175" s="707">
        <v>1.0599605112750599E-2</v>
      </c>
      <c r="AB175" s="707">
        <v>-4.9465791221927624E-3</v>
      </c>
    </row>
    <row r="176" spans="1:28" s="707" customFormat="1">
      <c r="A176" s="708">
        <v>44084</v>
      </c>
      <c r="B176" s="707">
        <v>5.3217324895493689E-5</v>
      </c>
      <c r="C176" s="707">
        <v>7.7104403774397312E-5</v>
      </c>
      <c r="D176" s="707">
        <v>2.3586601659575379E-5</v>
      </c>
      <c r="E176" s="707">
        <v>1.4611326630831201E-4</v>
      </c>
      <c r="F176" s="707">
        <v>2.6894665081411695E-4</v>
      </c>
      <c r="G176" s="707">
        <v>1.655852960258386E-4</v>
      </c>
      <c r="H176" s="707">
        <v>7.4692290285005569E-5</v>
      </c>
      <c r="I176" s="707">
        <v>1.8782386857552069E-4</v>
      </c>
      <c r="J176" s="707">
        <v>5.3330645615767835E-4</v>
      </c>
      <c r="K176" s="707">
        <v>6.1674362008234951E-4</v>
      </c>
      <c r="L176" s="707">
        <v>6.3870171252489172E-4</v>
      </c>
      <c r="M176" s="707">
        <v>5.4093044971081916E-4</v>
      </c>
      <c r="N176" s="707">
        <v>5.096266995849863E-4</v>
      </c>
      <c r="O176" s="707">
        <v>5.3052315707247111E-4</v>
      </c>
      <c r="P176" s="707">
        <v>1.3761453039831117E-3</v>
      </c>
      <c r="Q176" s="707">
        <v>-2.7876597454290497E-4</v>
      </c>
      <c r="R176" s="707">
        <v>-2.5758133762913138E-3</v>
      </c>
      <c r="S176" s="707">
        <v>-8.1532357676334932E-3</v>
      </c>
      <c r="T176" s="707">
        <v>-7.3000130120374207E-3</v>
      </c>
      <c r="U176" s="707">
        <v>-4.7742228897045269E-3</v>
      </c>
      <c r="V176" s="707">
        <v>-4.3646917824458065E-4</v>
      </c>
      <c r="W176" s="707">
        <v>-1.698245665995339E-2</v>
      </c>
      <c r="X176" s="707">
        <v>-7.9204814864392015E-3</v>
      </c>
      <c r="Y176" s="707">
        <v>-2.0228856303758702E-2</v>
      </c>
      <c r="Z176" s="707">
        <v>-1.0541587181041701E-2</v>
      </c>
      <c r="AA176" s="707">
        <v>-1.0796915167095134E-2</v>
      </c>
      <c r="AB176" s="707">
        <v>2.5527055156537859E-3</v>
      </c>
    </row>
    <row r="177" spans="1:28" s="707" customFormat="1">
      <c r="A177" s="708">
        <v>44085</v>
      </c>
      <c r="B177" s="707">
        <v>-5.6412692873708536E-5</v>
      </c>
      <c r="C177" s="707">
        <v>9.5846719039505146E-5</v>
      </c>
      <c r="D177" s="707">
        <v>2.0422063652425493E-4</v>
      </c>
      <c r="E177" s="707">
        <v>1.9020774545608354E-4</v>
      </c>
      <c r="F177" s="707">
        <v>6.4346380166480088E-4</v>
      </c>
      <c r="G177" s="707">
        <v>1.6875706820185243E-4</v>
      </c>
      <c r="H177" s="707">
        <v>7.4692290285005569E-5</v>
      </c>
      <c r="I177" s="707">
        <v>1.8574741698840214E-4</v>
      </c>
      <c r="J177" s="707">
        <v>5.3330645615767835E-4</v>
      </c>
      <c r="K177" s="707">
        <v>6.1674362008234951E-4</v>
      </c>
      <c r="L177" s="707">
        <v>6.3870171252489172E-4</v>
      </c>
      <c r="M177" s="707">
        <v>5.4093044971081916E-4</v>
      </c>
      <c r="N177" s="707">
        <v>5.096266995849863E-4</v>
      </c>
      <c r="O177" s="707">
        <v>5.3052315707247111E-4</v>
      </c>
      <c r="P177" s="707">
        <v>2.1374011348571642E-3</v>
      </c>
      <c r="Q177" s="707">
        <v>2.7863305987652076E-4</v>
      </c>
      <c r="R177" s="707">
        <v>2.1961504822742839E-4</v>
      </c>
      <c r="S177" s="707">
        <v>-2.428043142601144E-3</v>
      </c>
      <c r="T177" s="707">
        <v>-1.5594668345224605E-3</v>
      </c>
      <c r="U177" s="707">
        <v>1.0915908728392765E-3</v>
      </c>
      <c r="V177" s="707">
        <v>1.4894966096794526E-3</v>
      </c>
      <c r="W177" s="707">
        <v>-3.3384971799852669E-3</v>
      </c>
      <c r="X177" s="707">
        <v>3.6851742097405715E-3</v>
      </c>
      <c r="Y177" s="707">
        <v>1.6787913226805617E-3</v>
      </c>
      <c r="Z177" s="707">
        <v>7.1006002986566674E-3</v>
      </c>
      <c r="AA177" s="707">
        <v>5.197505197505059E-4</v>
      </c>
      <c r="AB177" s="707">
        <v>4.9980780539213843E-3</v>
      </c>
    </row>
    <row r="178" spans="1:28" s="707" customFormat="1">
      <c r="A178" s="708">
        <v>44088</v>
      </c>
      <c r="B178" s="707">
        <v>-1.8141924040770974E-4</v>
      </c>
      <c r="C178" s="707">
        <v>7.8995791068292576E-5</v>
      </c>
      <c r="D178" s="707">
        <v>2.9907900919723396E-4</v>
      </c>
      <c r="E178" s="707">
        <v>2.6861528882649033E-4</v>
      </c>
      <c r="F178" s="707">
        <v>6.6052144200834384E-4</v>
      </c>
      <c r="G178" s="707">
        <v>1.655299477261174E-4</v>
      </c>
      <c r="H178" s="707">
        <v>7.4692290285005569E-5</v>
      </c>
      <c r="I178" s="707">
        <v>1.7999867756079979E-4</v>
      </c>
      <c r="J178" s="707">
        <v>5.3330645615767835E-4</v>
      </c>
      <c r="K178" s="707">
        <v>6.1674362008234951E-4</v>
      </c>
      <c r="L178" s="707">
        <v>6.3870171252489172E-4</v>
      </c>
      <c r="M178" s="707">
        <v>5.4093044971081916E-4</v>
      </c>
      <c r="N178" s="707">
        <v>5.096266995849863E-4</v>
      </c>
      <c r="O178" s="707">
        <v>5.3052315707247111E-4</v>
      </c>
      <c r="P178" s="707">
        <v>1.5267706716064477E-3</v>
      </c>
      <c r="Q178" s="707">
        <v>1.3150263341770163E-3</v>
      </c>
      <c r="R178" s="707">
        <v>1.7877578141891615E-3</v>
      </c>
      <c r="S178" s="707">
        <v>6.3467394941774113E-3</v>
      </c>
      <c r="T178" s="707">
        <v>5.850235773730228E-3</v>
      </c>
      <c r="U178" s="707">
        <v>5.5905576078776331E-3</v>
      </c>
      <c r="V178" s="707">
        <v>-5.3547694205402507E-6</v>
      </c>
      <c r="W178" s="707">
        <v>1.3601588073265657E-2</v>
      </c>
      <c r="X178" s="707">
        <v>1.1844596778982197E-2</v>
      </c>
      <c r="Y178" s="707">
        <v>1.3410532374832362E-2</v>
      </c>
      <c r="Z178" s="707">
        <v>1.0779933106246364E-2</v>
      </c>
      <c r="AA178" s="707">
        <v>-5.1948051948047524E-4</v>
      </c>
      <c r="AB178" s="707">
        <v>2.1598222119810107E-2</v>
      </c>
    </row>
    <row r="179" spans="1:28" s="707" customFormat="1">
      <c r="A179" s="708">
        <v>44089</v>
      </c>
      <c r="B179" s="707">
        <v>-2.468531334931523E-4</v>
      </c>
      <c r="C179" s="707">
        <v>9.4025633312400103E-5</v>
      </c>
      <c r="D179" s="707">
        <v>3.2371372666961662E-4</v>
      </c>
      <c r="E179" s="707">
        <v>-3.0229397958825288E-5</v>
      </c>
      <c r="F179" s="707">
        <v>2.8179034375375167E-4</v>
      </c>
      <c r="G179" s="707">
        <v>1.639034936229411E-4</v>
      </c>
      <c r="H179" s="707">
        <v>7.4692290285005569E-5</v>
      </c>
      <c r="I179" s="707">
        <v>1.6731559271132568E-4</v>
      </c>
      <c r="J179" s="707">
        <v>5.3330645615767835E-4</v>
      </c>
      <c r="K179" s="707">
        <v>6.1674362008234951E-4</v>
      </c>
      <c r="L179" s="707">
        <v>6.3870171252489172E-4</v>
      </c>
      <c r="M179" s="707">
        <v>5.4093044971081916E-4</v>
      </c>
      <c r="N179" s="707">
        <v>5.096266995849863E-4</v>
      </c>
      <c r="O179" s="707">
        <v>5.3052315707247111E-4</v>
      </c>
      <c r="P179" s="707">
        <v>1.1803903185951814E-3</v>
      </c>
      <c r="Q179" s="707">
        <v>-2.6298584512052248E-4</v>
      </c>
      <c r="R179" s="707">
        <v>9.1989993654539859E-4</v>
      </c>
      <c r="S179" s="707">
        <v>1.3324586858254328E-4</v>
      </c>
      <c r="T179" s="707">
        <v>5.0246437818990408E-4</v>
      </c>
      <c r="U179" s="707">
        <v>-1.0067263869772969E-4</v>
      </c>
      <c r="V179" s="707">
        <v>-2.6591078116601219E-3</v>
      </c>
      <c r="W179" s="707">
        <v>1.6335159985829683E-4</v>
      </c>
      <c r="X179" s="707">
        <v>-9.5566216588505171E-4</v>
      </c>
      <c r="Y179" s="707">
        <v>1.3223938455420026E-3</v>
      </c>
      <c r="Z179" s="707">
        <v>1.2340130188204235E-4</v>
      </c>
      <c r="AA179" s="707">
        <v>5.717255717255787E-3</v>
      </c>
      <c r="AB179" s="707">
        <v>4.9637849841643877E-3</v>
      </c>
    </row>
    <row r="180" spans="1:28" s="707" customFormat="1">
      <c r="A180" s="708">
        <v>44090</v>
      </c>
      <c r="B180" s="707">
        <v>-5.2689225915447668E-4</v>
      </c>
      <c r="C180" s="707">
        <v>6.9610514886297992E-5</v>
      </c>
      <c r="D180" s="707">
        <v>6.3227329840653823E-6</v>
      </c>
      <c r="E180" s="707">
        <v>2.8190566104813186E-5</v>
      </c>
      <c r="F180" s="707">
        <v>-2.5596690803153521E-5</v>
      </c>
      <c r="G180" s="707">
        <v>1.654754300961514E-4</v>
      </c>
      <c r="H180" s="707">
        <v>7.4692290285005569E-5</v>
      </c>
      <c r="I180" s="707">
        <v>1.6320741745068368E-4</v>
      </c>
      <c r="J180" s="707">
        <v>5.3330645615767835E-4</v>
      </c>
      <c r="K180" s="707">
        <v>6.1674362008234951E-4</v>
      </c>
      <c r="L180" s="707">
        <v>6.3870171252489172E-4</v>
      </c>
      <c r="M180" s="707">
        <v>5.4093044971081916E-4</v>
      </c>
      <c r="N180" s="707">
        <v>5.096266995849863E-4</v>
      </c>
      <c r="O180" s="707">
        <v>5.3052315707247111E-4</v>
      </c>
      <c r="P180" s="707">
        <v>4.9665621299865848E-4</v>
      </c>
      <c r="Q180" s="707">
        <v>-7.5071176101748627E-4</v>
      </c>
      <c r="R180" s="707">
        <v>-2.9657017944060282E-3</v>
      </c>
      <c r="S180" s="707">
        <v>-1.458060301047448E-3</v>
      </c>
      <c r="T180" s="707">
        <v>-3.2512520237724107E-3</v>
      </c>
      <c r="U180" s="707">
        <v>4.0488032058449974E-4</v>
      </c>
      <c r="V180" s="707">
        <v>1.2901816372752339E-3</v>
      </c>
      <c r="W180" s="707">
        <v>-4.342603384517551E-3</v>
      </c>
      <c r="X180" s="707">
        <v>-4.1954744353446261E-3</v>
      </c>
      <c r="Y180" s="707">
        <v>-7.7215087381318215E-3</v>
      </c>
      <c r="Z180" s="707">
        <v>-5.643121762225034E-3</v>
      </c>
      <c r="AA180" s="707">
        <v>-7.7519379844961378E-3</v>
      </c>
      <c r="AB180" s="707">
        <v>-1.3871115499065612E-3</v>
      </c>
    </row>
    <row r="181" spans="1:28" s="707" customFormat="1">
      <c r="A181" s="708">
        <v>44091</v>
      </c>
      <c r="B181" s="707">
        <v>-1.8337121849110183E-4</v>
      </c>
      <c r="C181" s="707">
        <v>6.8352867771181991E-5</v>
      </c>
      <c r="D181" s="707">
        <v>7.8746267455631624E-5</v>
      </c>
      <c r="E181" s="707">
        <v>4.2875526445351753E-4</v>
      </c>
      <c r="F181" s="707">
        <v>3.4010428818542771E-4</v>
      </c>
      <c r="G181" s="707">
        <v>1.6544805250862105E-4</v>
      </c>
      <c r="H181" s="707">
        <v>7.4692290285005569E-5</v>
      </c>
      <c r="I181" s="707">
        <v>2.0152826964325854E-4</v>
      </c>
      <c r="J181" s="707">
        <v>5.3330645615767835E-4</v>
      </c>
      <c r="K181" s="707">
        <v>6.1674362008234951E-4</v>
      </c>
      <c r="L181" s="707">
        <v>6.3870171252489172E-4</v>
      </c>
      <c r="M181" s="707">
        <v>5.4093044971081916E-4</v>
      </c>
      <c r="N181" s="707">
        <v>5.096266995849863E-4</v>
      </c>
      <c r="O181" s="707">
        <v>5.3052315707247111E-4</v>
      </c>
      <c r="P181" s="707">
        <v>-2.7899005191368564E-3</v>
      </c>
      <c r="Q181" s="707">
        <v>8.2552087748966052E-4</v>
      </c>
      <c r="R181" s="707">
        <v>-1.3655594992586506E-3</v>
      </c>
      <c r="S181" s="707">
        <v>1.3475144183110466E-3</v>
      </c>
      <c r="T181" s="707">
        <v>4.0684143033919984E-3</v>
      </c>
      <c r="U181" s="707">
        <v>9.5948703965365034E-4</v>
      </c>
      <c r="V181" s="707">
        <v>-7.9168585055067187E-4</v>
      </c>
      <c r="W181" s="707">
        <v>2.9644543182450575E-3</v>
      </c>
      <c r="X181" s="707">
        <v>3.0559167217636407E-4</v>
      </c>
      <c r="Y181" s="707">
        <v>-6.3320316510595553E-4</v>
      </c>
      <c r="Z181" s="707">
        <v>3.3035418113058768E-3</v>
      </c>
      <c r="AA181" s="707">
        <v>-8.3333333333333037E-3</v>
      </c>
      <c r="AB181" s="707">
        <v>-6.003612996056229E-3</v>
      </c>
    </row>
    <row r="182" spans="1:28" s="707" customFormat="1">
      <c r="A182" s="708">
        <v>44092</v>
      </c>
      <c r="B182" s="707">
        <v>2.9351891557283238E-6</v>
      </c>
      <c r="C182" s="707">
        <v>7.8570360183549681E-5</v>
      </c>
      <c r="D182" s="707">
        <v>1.5115793878051065E-4</v>
      </c>
      <c r="E182" s="707">
        <v>2.6709378266676076E-4</v>
      </c>
      <c r="F182" s="707">
        <v>1.7629941711883035E-4</v>
      </c>
      <c r="G182" s="707">
        <v>1.6542068397851217E-4</v>
      </c>
      <c r="H182" s="707">
        <v>7.4692290285005569E-5</v>
      </c>
      <c r="I182" s="707">
        <v>1.6641086434532326E-4</v>
      </c>
      <c r="J182" s="707">
        <v>5.3330645615767835E-4</v>
      </c>
      <c r="K182" s="707">
        <v>6.1674362008234951E-4</v>
      </c>
      <c r="L182" s="707">
        <v>6.3870171252489172E-4</v>
      </c>
      <c r="M182" s="707">
        <v>5.4093044971081916E-4</v>
      </c>
      <c r="N182" s="707">
        <v>5.096266995849863E-4</v>
      </c>
      <c r="O182" s="707">
        <v>5.3052315707247111E-4</v>
      </c>
      <c r="P182" s="707">
        <v>1.7391648531133175E-3</v>
      </c>
      <c r="Q182" s="707">
        <v>2.7525341391143598E-4</v>
      </c>
      <c r="R182" s="707">
        <v>-3.3803756436877608E-3</v>
      </c>
      <c r="S182" s="707">
        <v>-6.6993268778585691E-3</v>
      </c>
      <c r="T182" s="707">
        <v>-1.3324249393670495E-2</v>
      </c>
      <c r="U182" s="707">
        <v>-5.966693500827791E-3</v>
      </c>
      <c r="V182" s="707">
        <v>-5.9752441809013401E-4</v>
      </c>
      <c r="W182" s="707">
        <v>-1.264426390989608E-2</v>
      </c>
      <c r="X182" s="707">
        <v>-1.0978282591673993E-2</v>
      </c>
      <c r="Y182" s="707">
        <v>-8.0424374660544862E-3</v>
      </c>
      <c r="Z182" s="707">
        <v>-1.9813598334472604E-2</v>
      </c>
      <c r="AA182" s="707">
        <v>1.7857142857142794E-2</v>
      </c>
      <c r="AB182" s="707">
        <v>2.3493236024211717E-2</v>
      </c>
    </row>
    <row r="183" spans="1:28" s="707" customFormat="1">
      <c r="A183" s="708">
        <v>44095</v>
      </c>
      <c r="B183" s="707">
        <v>-1.8509426376778215E-4</v>
      </c>
      <c r="C183" s="707">
        <v>5.0355234887611289E-5</v>
      </c>
      <c r="D183" s="707">
        <v>1.1665560449714008E-4</v>
      </c>
      <c r="E183" s="707">
        <v>-4.5090546061221648E-4</v>
      </c>
      <c r="F183" s="707">
        <v>-1.7560553974682591E-4</v>
      </c>
      <c r="G183" s="707">
        <v>1.6459432293403076E-4</v>
      </c>
      <c r="H183" s="707">
        <v>7.4692290285005569E-5</v>
      </c>
      <c r="I183" s="707">
        <v>2.3244708464487118E-5</v>
      </c>
      <c r="J183" s="707">
        <v>5.3330645615767835E-4</v>
      </c>
      <c r="K183" s="707">
        <v>6.1674362008234951E-4</v>
      </c>
      <c r="L183" s="707">
        <v>6.3870171252489172E-4</v>
      </c>
      <c r="M183" s="707">
        <v>5.4093044971081916E-4</v>
      </c>
      <c r="N183" s="707">
        <v>5.096266995849863E-4</v>
      </c>
      <c r="O183" s="707">
        <v>5.3052315707247111E-4</v>
      </c>
      <c r="P183" s="707">
        <v>-4.4697254831317368E-3</v>
      </c>
      <c r="Q183" s="707">
        <v>-2.920764970966494E-3</v>
      </c>
      <c r="R183" s="707">
        <v>-5.4909517245835815E-3</v>
      </c>
      <c r="S183" s="707">
        <v>-3.3471378779711403E-3</v>
      </c>
      <c r="T183" s="707">
        <v>-9.4652736326379383E-3</v>
      </c>
      <c r="U183" s="707">
        <v>-4.5605944443412039E-3</v>
      </c>
      <c r="V183" s="707">
        <v>1.9683537856240996E-4</v>
      </c>
      <c r="W183" s="707">
        <v>-9.2511515193197998E-3</v>
      </c>
      <c r="X183" s="707">
        <v>-1.005588165147342E-2</v>
      </c>
      <c r="Y183" s="707">
        <v>-1.5708393807439158E-2</v>
      </c>
      <c r="Z183" s="707">
        <v>-8.0570388773383295E-3</v>
      </c>
      <c r="AA183" s="707">
        <v>-1.4293085655314841E-2</v>
      </c>
      <c r="AB183" s="707">
        <v>-1.3413165476106936E-2</v>
      </c>
    </row>
    <row r="184" spans="1:28" s="707" customFormat="1">
      <c r="A184" s="708">
        <v>44096</v>
      </c>
      <c r="B184" s="707">
        <v>-3.6385184415621552E-5</v>
      </c>
      <c r="C184" s="707">
        <v>7.0293370358243124E-5</v>
      </c>
      <c r="D184" s="707">
        <v>1.252608643689257E-4</v>
      </c>
      <c r="E184" s="707">
        <v>2.1946429971486658E-4</v>
      </c>
      <c r="F184" s="707">
        <v>1.8726690660031409E-4</v>
      </c>
      <c r="G184" s="707">
        <v>1.6456723610125401E-4</v>
      </c>
      <c r="H184" s="707">
        <v>7.4692290285005569E-5</v>
      </c>
      <c r="I184" s="707">
        <v>1.8309879831734932E-4</v>
      </c>
      <c r="J184" s="707">
        <v>5.3330645615767835E-4</v>
      </c>
      <c r="K184" s="707">
        <v>6.1674362008234951E-4</v>
      </c>
      <c r="L184" s="707">
        <v>6.3870171252489172E-4</v>
      </c>
      <c r="M184" s="707">
        <v>5.4093044971081916E-4</v>
      </c>
      <c r="N184" s="707">
        <v>5.096266995849863E-4</v>
      </c>
      <c r="O184" s="707">
        <v>5.3052315707247111E-4</v>
      </c>
      <c r="P184" s="707">
        <v>3.6656604001115145E-3</v>
      </c>
      <c r="Q184" s="707">
        <v>2.3868793957586565E-3</v>
      </c>
      <c r="R184" s="707">
        <v>9.3383106074873545E-4</v>
      </c>
      <c r="S184" s="707">
        <v>4.3042873241521118E-3</v>
      </c>
      <c r="T184" s="707">
        <v>3.4804145907729733E-3</v>
      </c>
      <c r="U184" s="707">
        <v>-4.6042639705690114E-4</v>
      </c>
      <c r="V184" s="707">
        <v>-8.2939714428431621E-4</v>
      </c>
      <c r="W184" s="707">
        <v>2.1855080568531581E-3</v>
      </c>
      <c r="X184" s="707">
        <v>4.9376405899572706E-3</v>
      </c>
      <c r="Y184" s="707">
        <v>7.1839526076611371E-3</v>
      </c>
      <c r="Z184" s="707">
        <v>5.2725855430357793E-3</v>
      </c>
      <c r="AA184" s="707">
        <v>2.4969900015704427E-2</v>
      </c>
      <c r="AB184" s="707">
        <v>2.5979157176792E-4</v>
      </c>
    </row>
    <row r="185" spans="1:28" s="707" customFormat="1">
      <c r="A185" s="708">
        <v>44097</v>
      </c>
      <c r="B185" s="707">
        <v>-3.5674791800555106E-5</v>
      </c>
      <c r="C185" s="707">
        <v>9.3584309618588435E-5</v>
      </c>
      <c r="D185" s="707">
        <v>7.6411047773561336E-5</v>
      </c>
      <c r="E185" s="707">
        <v>-9.0655437533393446E-5</v>
      </c>
      <c r="F185" s="707">
        <v>-1.792488628690192E-4</v>
      </c>
      <c r="G185" s="707">
        <v>1.6693637407816375E-4</v>
      </c>
      <c r="H185" s="707">
        <v>7.4692290285005569E-5</v>
      </c>
      <c r="I185" s="707">
        <v>8.6028449730823908E-5</v>
      </c>
      <c r="J185" s="707">
        <v>5.3330645615767835E-4</v>
      </c>
      <c r="K185" s="707">
        <v>6.1674362008234951E-4</v>
      </c>
      <c r="L185" s="707">
        <v>6.3870171252489172E-4</v>
      </c>
      <c r="M185" s="707">
        <v>5.4093044971081916E-4</v>
      </c>
      <c r="N185" s="707">
        <v>5.096266995849863E-4</v>
      </c>
      <c r="O185" s="707">
        <v>5.3052315707247111E-4</v>
      </c>
      <c r="P185" s="707">
        <v>1.0170469385164527E-3</v>
      </c>
      <c r="Q185" s="707">
        <v>1.1074695080521835E-3</v>
      </c>
      <c r="R185" s="707">
        <v>-3.9640017291746599E-3</v>
      </c>
      <c r="S185" s="707">
        <v>-5.3826276982801291E-3</v>
      </c>
      <c r="T185" s="707">
        <v>-3.8478321961185058E-3</v>
      </c>
      <c r="U185" s="707">
        <v>-1.69306970689731E-3</v>
      </c>
      <c r="V185" s="707">
        <v>-2.0690173195232475E-3</v>
      </c>
      <c r="W185" s="707">
        <v>-1.1214557513273615E-2</v>
      </c>
      <c r="X185" s="707">
        <v>-7.9667097168387713E-3</v>
      </c>
      <c r="Y185" s="707">
        <v>-9.7387474723886758E-3</v>
      </c>
      <c r="Z185" s="707">
        <v>-2.2253951482644752E-2</v>
      </c>
      <c r="AA185" s="707">
        <v>1.1235955056179137E-3</v>
      </c>
      <c r="AB185" s="707">
        <v>1.9314360724710378E-2</v>
      </c>
    </row>
    <row r="186" spans="1:28" s="707" customFormat="1">
      <c r="A186" s="708">
        <v>44098</v>
      </c>
      <c r="B186" s="707">
        <v>-2.3941219368750488E-4</v>
      </c>
      <c r="C186" s="707">
        <v>7.218542346376644E-5</v>
      </c>
      <c r="D186" s="707">
        <v>3.2745089816543782E-5</v>
      </c>
      <c r="E186" s="707">
        <v>4.9798266049361217E-4</v>
      </c>
      <c r="F186" s="707">
        <v>1.2894384407213799E-4</v>
      </c>
      <c r="G186" s="707">
        <v>1.6690851097633796E-4</v>
      </c>
      <c r="H186" s="707">
        <v>7.4692290285005569E-5</v>
      </c>
      <c r="I186" s="707">
        <v>2.5561705222565401E-4</v>
      </c>
      <c r="J186" s="707">
        <v>5.3330645615767835E-4</v>
      </c>
      <c r="K186" s="707">
        <v>6.1674362008234951E-4</v>
      </c>
      <c r="L186" s="707">
        <v>6.3870171252489172E-4</v>
      </c>
      <c r="M186" s="707">
        <v>5.4093044971081916E-4</v>
      </c>
      <c r="N186" s="707">
        <v>5.096266995849863E-4</v>
      </c>
      <c r="O186" s="707">
        <v>5.3052315707247111E-4</v>
      </c>
      <c r="P186" s="707">
        <v>-4.3021234463470615E-3</v>
      </c>
      <c r="Q186" s="707">
        <v>-3.2387004553935395E-4</v>
      </c>
      <c r="R186" s="707">
        <v>-4.4742057330238172E-4</v>
      </c>
      <c r="S186" s="707">
        <v>2.5751401004912022E-3</v>
      </c>
      <c r="T186" s="707">
        <v>2.0960325905252652E-3</v>
      </c>
      <c r="U186" s="707">
        <v>1.3788247400217113E-3</v>
      </c>
      <c r="V186" s="707">
        <v>-3.3261734371003993E-4</v>
      </c>
      <c r="W186" s="707">
        <v>9.3390785087390515E-3</v>
      </c>
      <c r="X186" s="707">
        <v>4.3423864749136953E-3</v>
      </c>
      <c r="Y186" s="707">
        <v>2.9642837009131728E-3</v>
      </c>
      <c r="Z186" s="707">
        <v>1.5719779066293738E-2</v>
      </c>
      <c r="AA186" s="707">
        <v>-1.5304560759106245E-2</v>
      </c>
      <c r="AB186" s="707">
        <v>-1.96399528221749E-2</v>
      </c>
    </row>
    <row r="187" spans="1:28" s="707" customFormat="1">
      <c r="A187" s="708">
        <v>44099</v>
      </c>
      <c r="B187" s="707">
        <v>-2.7951459678443591E-4</v>
      </c>
      <c r="C187" s="707">
        <v>9.1615273954293031E-5</v>
      </c>
      <c r="D187" s="707">
        <v>7.1232599714088352E-5</v>
      </c>
      <c r="E187" s="707">
        <v>7.8372782901681148E-5</v>
      </c>
      <c r="F187" s="707">
        <v>3.1624949966668758E-4</v>
      </c>
      <c r="G187" s="707">
        <v>1.6608218513058937E-4</v>
      </c>
      <c r="H187" s="707">
        <v>7.4692290285005569E-5</v>
      </c>
      <c r="I187" s="707">
        <v>1.8911643091645836E-4</v>
      </c>
      <c r="J187" s="707">
        <v>5.3330645615767835E-4</v>
      </c>
      <c r="K187" s="707">
        <v>6.1674362008234951E-4</v>
      </c>
      <c r="L187" s="707">
        <v>6.3870171252489172E-4</v>
      </c>
      <c r="M187" s="707">
        <v>5.4093044971081916E-4</v>
      </c>
      <c r="N187" s="707">
        <v>5.096266995849863E-4</v>
      </c>
      <c r="O187" s="707">
        <v>5.3052315707247111E-4</v>
      </c>
      <c r="P187" s="707">
        <v>7.3697217251877944E-4</v>
      </c>
      <c r="Q187" s="707">
        <v>-7.9270192130165285E-5</v>
      </c>
      <c r="R187" s="707">
        <v>8.0245778055942907E-4</v>
      </c>
      <c r="S187" s="707">
        <v>2.0491849793331518E-3</v>
      </c>
      <c r="T187" s="707">
        <v>-2.8831623265074269E-3</v>
      </c>
      <c r="U187" s="707">
        <v>5.3016501156388784E-4</v>
      </c>
      <c r="V187" s="707">
        <v>-5.3484568008055344E-4</v>
      </c>
      <c r="W187" s="707">
        <v>-9.1565925765724193E-5</v>
      </c>
      <c r="X187" s="707">
        <v>-1.9136681270868205E-3</v>
      </c>
      <c r="Y187" s="707">
        <v>2.8694515116336472E-3</v>
      </c>
      <c r="Z187" s="707">
        <v>-1.1472364971476523E-4</v>
      </c>
      <c r="AA187" s="707">
        <v>2.5800435188063409E-2</v>
      </c>
      <c r="AB187" s="707">
        <v>9.3699611736186572E-3</v>
      </c>
    </row>
    <row r="188" spans="1:28" s="707" customFormat="1">
      <c r="A188" s="708">
        <v>44102</v>
      </c>
      <c r="B188" s="707">
        <v>-5.5509085340055275E-4</v>
      </c>
      <c r="C188" s="707">
        <v>2.652542611849551E-4</v>
      </c>
      <c r="D188" s="707">
        <v>-7.3525188120981966E-5</v>
      </c>
      <c r="E188" s="707">
        <v>-5.3096688982912088E-4</v>
      </c>
      <c r="F188" s="707">
        <v>-1.3847232542085752E-4</v>
      </c>
      <c r="G188" s="707">
        <v>1.6605460641860859E-4</v>
      </c>
      <c r="H188" s="707">
        <v>7.4692290285005569E-5</v>
      </c>
      <c r="I188" s="707">
        <v>1.7115060886840894E-4</v>
      </c>
      <c r="J188" s="707">
        <v>5.3330645615767835E-4</v>
      </c>
      <c r="K188" s="707">
        <v>6.1674362008234951E-4</v>
      </c>
      <c r="L188" s="707">
        <v>6.3870171252489172E-4</v>
      </c>
      <c r="M188" s="707">
        <v>5.4093044971081916E-4</v>
      </c>
      <c r="N188" s="707">
        <v>5.096266995849863E-4</v>
      </c>
      <c r="O188" s="707">
        <v>5.3052315707247111E-4</v>
      </c>
      <c r="P188" s="707">
        <v>7.2516260600263838E-3</v>
      </c>
      <c r="Q188" s="707">
        <v>-2.1709086414960499E-3</v>
      </c>
      <c r="R188" s="707">
        <v>2.2517471461076521E-3</v>
      </c>
      <c r="S188" s="707">
        <v>-4.1180313280956282E-3</v>
      </c>
      <c r="T188" s="707">
        <v>-3.3824492149490126E-3</v>
      </c>
      <c r="U188" s="707">
        <v>-3.6383426794593943E-3</v>
      </c>
      <c r="V188" s="707">
        <v>-2.3259791891672155E-4</v>
      </c>
      <c r="W188" s="707">
        <v>-1.6836262252397968E-2</v>
      </c>
      <c r="X188" s="707">
        <v>-2.0778896817454373E-2</v>
      </c>
      <c r="Y188" s="707">
        <v>-1.4805318754668284E-2</v>
      </c>
      <c r="Z188" s="707">
        <v>-2.5279394759572305E-2</v>
      </c>
      <c r="AA188" s="707">
        <v>3.2828282828282873E-2</v>
      </c>
      <c r="AB188" s="707">
        <v>1.7267891692223314E-2</v>
      </c>
    </row>
    <row r="189" spans="1:28" s="707" customFormat="1">
      <c r="A189" s="708">
        <v>44103</v>
      </c>
      <c r="B189" s="707">
        <v>-4.6152636262264402E-4</v>
      </c>
      <c r="C189" s="707">
        <v>6.7698009793559777E-5</v>
      </c>
      <c r="D189" s="707">
        <v>2.1254937464521007E-5</v>
      </c>
      <c r="E189" s="707">
        <v>9.6042820571962118E-4</v>
      </c>
      <c r="F189" s="707">
        <v>4.1506730997766805E-3</v>
      </c>
      <c r="G189" s="707">
        <v>1.6682524377253927E-4</v>
      </c>
      <c r="H189" s="707">
        <v>7.4692290285005569E-5</v>
      </c>
      <c r="I189" s="707">
        <v>1.5034230375743363E-4</v>
      </c>
      <c r="J189" s="707">
        <v>5.3330645615767835E-4</v>
      </c>
      <c r="K189" s="707">
        <v>6.1674362008234951E-4</v>
      </c>
      <c r="L189" s="707">
        <v>6.3870171252489172E-4</v>
      </c>
      <c r="M189" s="707">
        <v>5.4093044971081916E-4</v>
      </c>
      <c r="N189" s="707">
        <v>5.096266995849863E-4</v>
      </c>
      <c r="O189" s="707">
        <v>5.3052315707247111E-4</v>
      </c>
      <c r="P189" s="707">
        <v>8.6467720069682841E-4</v>
      </c>
      <c r="Q189" s="707">
        <v>-2.3098933578014069E-4</v>
      </c>
      <c r="R189" s="707">
        <v>1.6765319130507272E-4</v>
      </c>
      <c r="S189" s="707">
        <v>-1.3868242829865318E-3</v>
      </c>
      <c r="T189" s="707">
        <v>-2.320052787064264E-3</v>
      </c>
      <c r="U189" s="707">
        <v>-9.8248330507011428E-4</v>
      </c>
      <c r="V189" s="707">
        <v>-3.1024355220132804E-3</v>
      </c>
      <c r="W189" s="707">
        <v>-8.030454743326431E-3</v>
      </c>
      <c r="X189" s="707">
        <v>-2.3593726291404327E-3</v>
      </c>
      <c r="Y189" s="707">
        <v>-7.2488070102958435E-3</v>
      </c>
      <c r="Z189" s="707">
        <v>-1.1495121472247738E-2</v>
      </c>
      <c r="AA189" s="707">
        <v>1.5647921760391093E-2</v>
      </c>
      <c r="AB189" s="707">
        <v>1.5449178739035396E-3</v>
      </c>
    </row>
    <row r="190" spans="1:28" s="707" customFormat="1">
      <c r="A190" s="708">
        <v>44104</v>
      </c>
      <c r="B190" s="707">
        <v>-6.4636397099160359E-4</v>
      </c>
      <c r="C190" s="707">
        <v>8.5718304117410327E-5</v>
      </c>
      <c r="D190" s="707">
        <v>-3.6764515808473952E-5</v>
      </c>
      <c r="E190" s="707">
        <v>1.1231876476103242E-3</v>
      </c>
      <c r="F190" s="707">
        <v>3.3654065756016927E-4</v>
      </c>
      <c r="G190" s="707">
        <v>1.6599934398331406E-4</v>
      </c>
      <c r="H190" s="707">
        <v>7.4692290285005569E-5</v>
      </c>
      <c r="I190" s="707">
        <v>3.2752585987760874E-4</v>
      </c>
      <c r="J190" s="707">
        <v>5.3330645615767835E-4</v>
      </c>
      <c r="K190" s="707">
        <v>6.1674362008234951E-4</v>
      </c>
      <c r="L190" s="707">
        <v>6.3870171252489172E-4</v>
      </c>
      <c r="M190" s="707">
        <v>5.4093044971081916E-4</v>
      </c>
      <c r="N190" s="707">
        <v>5.096266995849863E-4</v>
      </c>
      <c r="O190" s="707">
        <v>5.3052315707247111E-4</v>
      </c>
      <c r="P190" s="707">
        <v>-2.9642002335350526E-3</v>
      </c>
      <c r="Q190" s="707">
        <v>1.4601821623616562E-3</v>
      </c>
      <c r="R190" s="707">
        <v>2.755109984395876E-4</v>
      </c>
      <c r="S190" s="707">
        <v>1.7012013659565284E-3</v>
      </c>
      <c r="T190" s="707">
        <v>2.038538427365566E-3</v>
      </c>
      <c r="U190" s="707">
        <v>1.8585024790791493E-3</v>
      </c>
      <c r="V190" s="707">
        <v>1.4799968008565312E-3</v>
      </c>
      <c r="W190" s="707">
        <v>7.6524719131740191E-3</v>
      </c>
      <c r="X190" s="707">
        <v>5.8382621027084358E-3</v>
      </c>
      <c r="Y190" s="707">
        <v>7.0405198102916344E-3</v>
      </c>
      <c r="Z190" s="707">
        <v>1.3408620038828811E-2</v>
      </c>
      <c r="AA190" s="707">
        <v>-1.7910447761193993E-2</v>
      </c>
      <c r="AB190" s="707">
        <v>7.8007953092054105E-3</v>
      </c>
    </row>
    <row r="191" spans="1:28" s="707" customFormat="1">
      <c r="A191" s="708">
        <v>44105</v>
      </c>
      <c r="B191" s="707">
        <v>-1.1628523854210204E-3</v>
      </c>
      <c r="C191" s="707">
        <v>6.9640152659644627E-5</v>
      </c>
      <c r="D191" s="707">
        <v>-5.4574334552137671E-5</v>
      </c>
      <c r="E191" s="707">
        <v>-9.4494529038757769E-5</v>
      </c>
      <c r="F191" s="707">
        <v>3.7272823056100357E-4</v>
      </c>
      <c r="G191" s="707">
        <v>1.6676973408591422E-4</v>
      </c>
      <c r="H191" s="707">
        <v>7.4692290285005569E-5</v>
      </c>
      <c r="I191" s="707">
        <v>1.5922970289605765E-4</v>
      </c>
      <c r="J191" s="707">
        <v>6.3733778714381017E-4</v>
      </c>
      <c r="K191" s="707">
        <v>7.2078362652105987E-4</v>
      </c>
      <c r="L191" s="707">
        <v>7.4274400207552382E-4</v>
      </c>
      <c r="M191" s="707">
        <v>5.4093044971081916E-4</v>
      </c>
      <c r="N191" s="707">
        <v>5.096266995849863E-4</v>
      </c>
      <c r="O191" s="707">
        <v>5.3052315707247111E-4</v>
      </c>
      <c r="P191" s="707">
        <v>3.7191329544270513E-3</v>
      </c>
      <c r="Q191" s="707">
        <v>2.6694757901197796E-3</v>
      </c>
      <c r="R191" s="707">
        <v>1.7913433518625954E-3</v>
      </c>
      <c r="S191" s="707">
        <v>4.6760629643425311E-3</v>
      </c>
      <c r="T191" s="707">
        <v>2.2271531841371317E-3</v>
      </c>
      <c r="U191" s="707">
        <v>-1.8235919732834116E-3</v>
      </c>
      <c r="V191" s="707">
        <v>-5.2177769865990875E-4</v>
      </c>
      <c r="W191" s="707">
        <v>6.4754345986369755E-3</v>
      </c>
      <c r="X191" s="707">
        <v>2.8811029632254126E-3</v>
      </c>
      <c r="Y191" s="707">
        <v>5.2156228552679984E-3</v>
      </c>
      <c r="Z191" s="707">
        <v>1.318976062563304E-2</v>
      </c>
      <c r="AA191" s="707">
        <v>1.3824884792626779E-2</v>
      </c>
      <c r="AB191" s="707">
        <v>5.1638739950929935E-3</v>
      </c>
    </row>
    <row r="192" spans="1:28" s="707" customFormat="1">
      <c r="A192" s="708">
        <v>44106</v>
      </c>
      <c r="B192" s="707">
        <v>-1.5375162809887488E-3</v>
      </c>
      <c r="C192" s="707">
        <v>9.3864984606062407E-5</v>
      </c>
      <c r="D192" s="707">
        <v>-1.4075201792440595E-4</v>
      </c>
      <c r="E192" s="707">
        <v>-2.9607494842409654E-4</v>
      </c>
      <c r="F192" s="707">
        <v>-3.8221808615013231E-5</v>
      </c>
      <c r="G192" s="707">
        <v>1.6594411831816203E-4</v>
      </c>
      <c r="H192" s="707">
        <v>7.4692290285005569E-5</v>
      </c>
      <c r="I192" s="707">
        <v>1.5839000831840977E-4</v>
      </c>
      <c r="J192" s="707">
        <v>6.3733778714381017E-4</v>
      </c>
      <c r="K192" s="707">
        <v>7.2078362652105987E-4</v>
      </c>
      <c r="L192" s="707">
        <v>7.4274400207552382E-4</v>
      </c>
      <c r="M192" s="707">
        <v>5.4093044971081916E-4</v>
      </c>
      <c r="N192" s="707">
        <v>5.096266995849863E-4</v>
      </c>
      <c r="O192" s="707">
        <v>5.3052315707247111E-4</v>
      </c>
      <c r="P192" s="707">
        <v>5.4613698877283845E-3</v>
      </c>
      <c r="Q192" s="707">
        <v>-2.3376131911608811E-3</v>
      </c>
      <c r="R192" s="707">
        <v>-3.6716151830461508E-3</v>
      </c>
      <c r="S192" s="707">
        <v>-3.1458957135727106E-3</v>
      </c>
      <c r="T192" s="707">
        <v>-1.5895398545691108E-3</v>
      </c>
      <c r="U192" s="707">
        <v>-1.9498194159897064E-3</v>
      </c>
      <c r="V192" s="707">
        <v>8.8050294650399152E-4</v>
      </c>
      <c r="W192" s="707">
        <v>-1.072479967221953E-2</v>
      </c>
      <c r="X192" s="707">
        <v>-8.0960689342342018E-3</v>
      </c>
      <c r="Y192" s="707">
        <v>-1.3113404005198892E-2</v>
      </c>
      <c r="Z192" s="707">
        <v>-1.6881997328393128E-2</v>
      </c>
      <c r="AA192" s="707">
        <v>-6.7698259187620735E-3</v>
      </c>
      <c r="AB192" s="707">
        <v>1.7135290857903662E-3</v>
      </c>
    </row>
    <row r="193" spans="1:28" s="707" customFormat="1">
      <c r="A193" s="708">
        <v>44109</v>
      </c>
      <c r="B193" s="707">
        <v>-8.8089153769255191E-4</v>
      </c>
      <c r="C193" s="707">
        <v>7.5335222970984717E-5</v>
      </c>
      <c r="D193" s="707">
        <v>-1.562854622918497E-4</v>
      </c>
      <c r="E193" s="707">
        <v>1.9741437460685241E-4</v>
      </c>
      <c r="F193" s="707">
        <v>4.087383641160347E-4</v>
      </c>
      <c r="G193" s="707">
        <v>1.6591658543663179E-4</v>
      </c>
      <c r="H193" s="707">
        <v>7.4692290285005569E-5</v>
      </c>
      <c r="I193" s="707">
        <v>1.5307252380769576E-4</v>
      </c>
      <c r="J193" s="707">
        <v>6.3733778714381017E-4</v>
      </c>
      <c r="K193" s="707">
        <v>7.2078362652105987E-4</v>
      </c>
      <c r="L193" s="707">
        <v>7.4274400207552382E-4</v>
      </c>
      <c r="M193" s="707">
        <v>5.4093044971081916E-4</v>
      </c>
      <c r="N193" s="707">
        <v>5.096266995849863E-4</v>
      </c>
      <c r="O193" s="707">
        <v>5.3052315707247111E-4</v>
      </c>
      <c r="P193" s="707">
        <v>-6.5531220887971031E-4</v>
      </c>
      <c r="Q193" s="707">
        <v>1.3282415682525084E-3</v>
      </c>
      <c r="R193" s="707">
        <v>2.5800511247104918E-3</v>
      </c>
      <c r="S193" s="707">
        <v>3.5671736408400267E-3</v>
      </c>
      <c r="T193" s="707">
        <v>3.3033986293313777E-3</v>
      </c>
      <c r="U193" s="707">
        <v>-1.4324426162010129E-3</v>
      </c>
      <c r="V193" s="707">
        <v>-2.9779078540206338E-3</v>
      </c>
      <c r="W193" s="707">
        <v>1.5438456648933573E-2</v>
      </c>
      <c r="X193" s="707">
        <v>-3.023018616827855E-4</v>
      </c>
      <c r="Y193" s="707">
        <v>1.3425763085091358E-2</v>
      </c>
      <c r="Z193" s="707">
        <v>1.6028331483270319E-2</v>
      </c>
      <c r="AA193" s="707">
        <v>-1.8500486854916565E-3</v>
      </c>
      <c r="AB193" s="707">
        <v>-1.148570328222287E-2</v>
      </c>
    </row>
    <row r="194" spans="1:28" s="707" customFormat="1">
      <c r="A194" s="708">
        <v>44110</v>
      </c>
      <c r="B194" s="707">
        <v>-7.2283727320510138E-4</v>
      </c>
      <c r="C194" s="707">
        <v>6.3817391164899817E-5</v>
      </c>
      <c r="D194" s="707">
        <v>7.7580276909960943E-5</v>
      </c>
      <c r="E194" s="707">
        <v>1.5317149450111422E-4</v>
      </c>
      <c r="F194" s="707">
        <v>-1.6842572033115566E-4</v>
      </c>
      <c r="G194" s="707">
        <v>1.658890616900166E-4</v>
      </c>
      <c r="H194" s="707">
        <v>7.4692290285005569E-5</v>
      </c>
      <c r="I194" s="707">
        <v>2.1003546180131671E-4</v>
      </c>
      <c r="J194" s="707">
        <v>6.3733778714381017E-4</v>
      </c>
      <c r="K194" s="707">
        <v>7.2078362652105987E-4</v>
      </c>
      <c r="L194" s="707">
        <v>7.4274400207552382E-4</v>
      </c>
      <c r="M194" s="707">
        <v>5.4093044971081916E-4</v>
      </c>
      <c r="N194" s="707">
        <v>5.096266995849863E-4</v>
      </c>
      <c r="O194" s="707">
        <v>5.3052315707247111E-4</v>
      </c>
      <c r="P194" s="707">
        <v>2.9518070294460852E-3</v>
      </c>
      <c r="Q194" s="707">
        <v>8.9915883776958694E-4</v>
      </c>
      <c r="R194" s="707">
        <v>-3.0251661258827722E-3</v>
      </c>
      <c r="S194" s="707">
        <v>-4.9851230354114318E-4</v>
      </c>
      <c r="T194" s="707">
        <v>-2.7689459632793678E-3</v>
      </c>
      <c r="U194" s="707">
        <v>-1.1836664792582718E-3</v>
      </c>
      <c r="V194" s="707">
        <v>1.1370363873297595E-3</v>
      </c>
      <c r="W194" s="707">
        <v>-3.4542074920186016E-3</v>
      </c>
      <c r="X194" s="707">
        <v>-2.9939504212089796E-3</v>
      </c>
      <c r="Y194" s="707">
        <v>-6.0566945145065221E-3</v>
      </c>
      <c r="Z194" s="707">
        <v>-2.2092577353242104E-3</v>
      </c>
      <c r="AA194" s="707">
        <v>-7.6577894839529037E-3</v>
      </c>
      <c r="AB194" s="707">
        <v>8.962777117233367E-3</v>
      </c>
    </row>
    <row r="195" spans="1:28" s="707" customFormat="1">
      <c r="A195" s="708">
        <v>44111</v>
      </c>
      <c r="B195" s="707">
        <v>-1.1247095097421944E-4</v>
      </c>
      <c r="C195" s="707">
        <v>6.2862375191707898E-5</v>
      </c>
      <c r="D195" s="707">
        <v>1.6204400701513855E-4</v>
      </c>
      <c r="E195" s="707">
        <v>2.806755973490116E-4</v>
      </c>
      <c r="F195" s="707">
        <v>4.9300277394292991E-4</v>
      </c>
      <c r="G195" s="707">
        <v>1.6586154707365353E-4</v>
      </c>
      <c r="H195" s="707">
        <v>7.4692290285005569E-5</v>
      </c>
      <c r="I195" s="707">
        <v>1.5871439710268831E-5</v>
      </c>
      <c r="J195" s="707">
        <v>6.3733778714381017E-4</v>
      </c>
      <c r="K195" s="707">
        <v>7.2078362652105987E-4</v>
      </c>
      <c r="L195" s="707">
        <v>7.4274400207552382E-4</v>
      </c>
      <c r="M195" s="707">
        <v>5.4093044971081916E-4</v>
      </c>
      <c r="N195" s="707">
        <v>5.096266995849863E-4</v>
      </c>
      <c r="O195" s="707">
        <v>5.3052315707247111E-4</v>
      </c>
      <c r="P195" s="707">
        <v>7.5120481959611851E-4</v>
      </c>
      <c r="Q195" s="707">
        <v>5.598436237435056E-4</v>
      </c>
      <c r="R195" s="707">
        <v>2.9225904421252835E-3</v>
      </c>
      <c r="S195" s="707">
        <v>8.3064380983421948E-4</v>
      </c>
      <c r="T195" s="707">
        <v>1.433568814163122E-3</v>
      </c>
      <c r="U195" s="707">
        <v>-2.7269560800148307E-3</v>
      </c>
      <c r="V195" s="707">
        <v>-5.9859419185814833E-4</v>
      </c>
      <c r="W195" s="707">
        <v>-6.4988736603446276E-4</v>
      </c>
      <c r="X195" s="707">
        <v>-4.1315142126322479E-3</v>
      </c>
      <c r="Y195" s="707">
        <v>1.0540781246341391E-2</v>
      </c>
      <c r="Z195" s="707">
        <v>-2.8197350919862973E-3</v>
      </c>
      <c r="AA195" s="707">
        <v>2.0447284345048056E-2</v>
      </c>
      <c r="AB195" s="707">
        <v>1.176593065097542E-3</v>
      </c>
    </row>
    <row r="196" spans="1:28" s="707" customFormat="1">
      <c r="A196" s="708">
        <v>44112</v>
      </c>
      <c r="B196" s="707">
        <v>6.0898765474437511E-5</v>
      </c>
      <c r="C196" s="707">
        <v>8.3477588244340595E-5</v>
      </c>
      <c r="D196" s="707">
        <v>1.579960357358523E-4</v>
      </c>
      <c r="E196" s="707">
        <v>7.2000882965150836E-4</v>
      </c>
      <c r="F196" s="707">
        <v>6.8505422243858582E-4</v>
      </c>
      <c r="G196" s="707">
        <v>1.6663132062877395E-4</v>
      </c>
      <c r="H196" s="707">
        <v>7.4692290285005569E-5</v>
      </c>
      <c r="I196" s="707">
        <v>2.987038936907993E-4</v>
      </c>
      <c r="J196" s="707">
        <v>6.3733778714381017E-4</v>
      </c>
      <c r="K196" s="707">
        <v>7.2078362652105987E-4</v>
      </c>
      <c r="L196" s="707">
        <v>7.4274400207552382E-4</v>
      </c>
      <c r="M196" s="707">
        <v>5.4093044971081916E-4</v>
      </c>
      <c r="N196" s="707">
        <v>5.096266995849863E-4</v>
      </c>
      <c r="O196" s="707">
        <v>5.3052315707247111E-4</v>
      </c>
      <c r="P196" s="707">
        <v>-2.1645000088387212E-3</v>
      </c>
      <c r="Q196" s="707">
        <v>1.533563954795536E-3</v>
      </c>
      <c r="R196" s="707">
        <v>1.6969736936105484E-3</v>
      </c>
      <c r="S196" s="707">
        <v>2.4086771336173651E-3</v>
      </c>
      <c r="T196" s="707">
        <v>7.5200915787410061E-4</v>
      </c>
      <c r="U196" s="707">
        <v>2.1372178471750214E-3</v>
      </c>
      <c r="V196" s="707">
        <v>-1.9531135395712829E-3</v>
      </c>
      <c r="W196" s="707">
        <v>1.7538936413924344E-2</v>
      </c>
      <c r="X196" s="707">
        <v>1.3403212370814988E-3</v>
      </c>
      <c r="Y196" s="707">
        <v>8.6626585268132494E-3</v>
      </c>
      <c r="Z196" s="707">
        <v>1.0942933081693473E-2</v>
      </c>
      <c r="AA196" s="707">
        <v>1.8785222291797243E-3</v>
      </c>
      <c r="AB196" s="707">
        <v>6.0499192612617492E-3</v>
      </c>
    </row>
    <row r="197" spans="1:28" s="707" customFormat="1">
      <c r="A197" s="708">
        <v>44113</v>
      </c>
      <c r="B197" s="707">
        <v>5.2638403718452409E-4</v>
      </c>
      <c r="C197" s="707">
        <v>9.4029553703967039E-5</v>
      </c>
      <c r="D197" s="707">
        <v>4.5553114184371246E-4</v>
      </c>
      <c r="E197" s="707">
        <v>2.9970047726424198E-5</v>
      </c>
      <c r="F197" s="707">
        <v>3.3818007617081314E-4</v>
      </c>
      <c r="G197" s="707">
        <v>1.8095219115554784E-4</v>
      </c>
      <c r="H197" s="707">
        <v>7.4692290285005569E-5</v>
      </c>
      <c r="I197" s="707">
        <v>1.9446570141701258E-4</v>
      </c>
      <c r="J197" s="707">
        <v>6.3733778714381017E-4</v>
      </c>
      <c r="K197" s="707">
        <v>7.2078362652105987E-4</v>
      </c>
      <c r="L197" s="707">
        <v>7.4274400207552382E-4</v>
      </c>
      <c r="M197" s="707">
        <v>5.4093044971081916E-4</v>
      </c>
      <c r="N197" s="707">
        <v>5.096266995849863E-4</v>
      </c>
      <c r="O197" s="707">
        <v>5.3052315707247111E-4</v>
      </c>
      <c r="P197" s="707">
        <v>2.4189951487227912E-3</v>
      </c>
      <c r="Q197" s="707">
        <v>2.0690457949663621E-3</v>
      </c>
      <c r="R197" s="707">
        <v>4.4567156139585506E-3</v>
      </c>
      <c r="S197" s="707">
        <v>4.3814510790867178E-3</v>
      </c>
      <c r="T197" s="707">
        <v>6.6695608724003375E-3</v>
      </c>
      <c r="U197" s="707">
        <v>2.5737022786909147E-3</v>
      </c>
      <c r="V197" s="707">
        <v>6.3324620319615832E-4</v>
      </c>
      <c r="W197" s="707">
        <v>-3.1198411188429697E-3</v>
      </c>
      <c r="X197" s="707">
        <v>8.1681607163153203E-4</v>
      </c>
      <c r="Y197" s="707">
        <v>3.8674637418183444E-3</v>
      </c>
      <c r="Z197" s="707">
        <v>-5.1960164454945001E-3</v>
      </c>
      <c r="AA197" s="707">
        <v>-3.8461538461539435E-3</v>
      </c>
      <c r="AB197" s="707">
        <v>-8.9770844610115308E-3</v>
      </c>
    </row>
    <row r="198" spans="1:28" s="707" customFormat="1">
      <c r="A198" s="708">
        <v>44117</v>
      </c>
      <c r="B198" s="707">
        <v>1.4752121926531192E-3</v>
      </c>
      <c r="C198" s="707">
        <v>8.8166309881732019E-5</v>
      </c>
      <c r="D198" s="707">
        <v>2.2507805959737226E-4</v>
      </c>
      <c r="E198" s="707">
        <v>3.5731465956367892E-4</v>
      </c>
      <c r="F198" s="707">
        <v>4.2006940698890993E-4</v>
      </c>
      <c r="G198" s="707">
        <v>1.7374643540857271E-4</v>
      </c>
      <c r="H198" s="707">
        <v>7.4692290285005569E-5</v>
      </c>
      <c r="I198" s="707">
        <v>2.3306941848555418E-4</v>
      </c>
      <c r="J198" s="707">
        <v>6.3733778714381017E-4</v>
      </c>
      <c r="K198" s="707">
        <v>7.2078362652105987E-4</v>
      </c>
      <c r="L198" s="707">
        <v>7.4274400207552382E-4</v>
      </c>
      <c r="M198" s="707">
        <v>5.4093044971081916E-4</v>
      </c>
      <c r="N198" s="707">
        <v>5.096266995849863E-4</v>
      </c>
      <c r="O198" s="707">
        <v>5.3052315707247111E-4</v>
      </c>
      <c r="P198" s="707">
        <v>-3.2999248239309331E-3</v>
      </c>
      <c r="Q198" s="707">
        <v>-4.0878069646443915E-4</v>
      </c>
      <c r="R198" s="707">
        <v>8.2539344832710526E-4</v>
      </c>
      <c r="S198" s="707">
        <v>1.031481087860886E-3</v>
      </c>
      <c r="T198" s="707">
        <v>-1.1167262400304523E-3</v>
      </c>
      <c r="U198" s="707">
        <v>3.4429654418353106E-3</v>
      </c>
      <c r="V198" s="707">
        <v>2.8866706857770819E-3</v>
      </c>
      <c r="W198" s="707">
        <v>7.3208121472281276E-3</v>
      </c>
      <c r="X198" s="707">
        <v>-1.3946857308152483E-3</v>
      </c>
      <c r="Y198" s="707">
        <v>7.466885435656101E-3</v>
      </c>
      <c r="Z198" s="707">
        <v>3.5470290818431227E-3</v>
      </c>
      <c r="AA198" s="707">
        <v>2.5096525096525157E-2</v>
      </c>
      <c r="AB198" s="707">
        <v>2.3444599839400837E-2</v>
      </c>
    </row>
    <row r="199" spans="1:28" s="707" customFormat="1">
      <c r="A199" s="708">
        <v>44118</v>
      </c>
      <c r="B199" s="707">
        <v>8.12933144292316E-4</v>
      </c>
      <c r="C199" s="707">
        <v>1.042692347719143E-4</v>
      </c>
      <c r="D199" s="707">
        <v>7.4052387758927196E-5</v>
      </c>
      <c r="E199" s="707">
        <v>6.3752810027795093E-5</v>
      </c>
      <c r="F199" s="707">
        <v>2.7297726257780042E-4</v>
      </c>
      <c r="G199" s="707">
        <v>1.7451311637395328E-4</v>
      </c>
      <c r="H199" s="707">
        <v>7.4692290285005569E-5</v>
      </c>
      <c r="I199" s="707">
        <v>1.3257055111948191E-4</v>
      </c>
      <c r="J199" s="707">
        <v>6.3733778714381017E-4</v>
      </c>
      <c r="K199" s="707">
        <v>7.2078362652105987E-4</v>
      </c>
      <c r="L199" s="707">
        <v>7.4274400207552382E-4</v>
      </c>
      <c r="M199" s="707">
        <v>5.4093044971081916E-4</v>
      </c>
      <c r="N199" s="707">
        <v>5.096266995849863E-4</v>
      </c>
      <c r="O199" s="707">
        <v>5.3052315707247111E-4</v>
      </c>
      <c r="P199" s="707">
        <v>-1.7314869965997515E-3</v>
      </c>
      <c r="Q199" s="707">
        <v>6.8481557488198064E-4</v>
      </c>
      <c r="R199" s="707">
        <v>-2.2903556381626E-4</v>
      </c>
      <c r="S199" s="707">
        <v>-2.6309867717078106E-4</v>
      </c>
      <c r="T199" s="707">
        <v>1.0656096990269148E-4</v>
      </c>
      <c r="U199" s="707">
        <v>1.0034469827790993E-4</v>
      </c>
      <c r="V199" s="707">
        <v>7.0726171250967695E-4</v>
      </c>
      <c r="W199" s="707">
        <v>5.9097495888949187E-3</v>
      </c>
      <c r="X199" s="707">
        <v>5.0955573257742692E-3</v>
      </c>
      <c r="Y199" s="707">
        <v>3.4515360022209229E-3</v>
      </c>
      <c r="Z199" s="707">
        <v>1.0475401595815503E-2</v>
      </c>
      <c r="AA199" s="707">
        <v>-5.3201506591337155E-3</v>
      </c>
      <c r="AB199" s="707">
        <v>9.37722854756462E-4</v>
      </c>
    </row>
    <row r="200" spans="1:28" s="707" customFormat="1">
      <c r="A200" s="708">
        <v>44119</v>
      </c>
      <c r="B200" s="707">
        <v>1.8886950483509857E-4</v>
      </c>
      <c r="C200" s="707">
        <v>8.3396685464531828E-5</v>
      </c>
      <c r="D200" s="707">
        <v>1.6933206822189462E-4</v>
      </c>
      <c r="E200" s="707">
        <v>3.96687208090718E-5</v>
      </c>
      <c r="F200" s="707">
        <v>-1.3512093466205854E-4</v>
      </c>
      <c r="G200" s="707">
        <v>1.7368594235378509E-4</v>
      </c>
      <c r="H200" s="707">
        <v>7.4692290285005569E-5</v>
      </c>
      <c r="I200" s="707">
        <v>1.8500492397732771E-4</v>
      </c>
      <c r="J200" s="707">
        <v>6.3733778714381017E-4</v>
      </c>
      <c r="K200" s="707">
        <v>7.2078362652105987E-4</v>
      </c>
      <c r="L200" s="707">
        <v>7.4274400207552382E-4</v>
      </c>
      <c r="M200" s="707">
        <v>5.4093044971081916E-4</v>
      </c>
      <c r="N200" s="707">
        <v>5.096266995849863E-4</v>
      </c>
      <c r="O200" s="707">
        <v>5.3052315707247111E-4</v>
      </c>
      <c r="P200" s="707">
        <v>-4.9178028622776093E-4</v>
      </c>
      <c r="Q200" s="707">
        <v>5.3220887311677956E-4</v>
      </c>
      <c r="R200" s="707">
        <v>-8.0130425662028326E-4</v>
      </c>
      <c r="S200" s="707">
        <v>-1.2671535169914705E-3</v>
      </c>
      <c r="T200" s="707">
        <v>-2.5111474331795947E-3</v>
      </c>
      <c r="U200" s="707">
        <v>-9.5343024251570707E-4</v>
      </c>
      <c r="V200" s="707">
        <v>1.5975084377546356E-3</v>
      </c>
      <c r="W200" s="707">
        <v>-1.9757399322671621E-3</v>
      </c>
      <c r="X200" s="707">
        <v>-1.2317272701930504E-3</v>
      </c>
      <c r="Y200" s="707">
        <v>9.7283422826488497E-4</v>
      </c>
      <c r="Z200" s="707">
        <v>1.9194168024530001E-3</v>
      </c>
      <c r="AA200" s="707">
        <v>3.0766317981727465E-3</v>
      </c>
      <c r="AB200" s="707">
        <v>-1.0597493956226778E-2</v>
      </c>
    </row>
    <row r="201" spans="1:28" s="707" customFormat="1">
      <c r="A201" s="708">
        <v>44120</v>
      </c>
      <c r="B201" s="707">
        <v>5.0177124356176606E-5</v>
      </c>
      <c r="C201" s="707">
        <v>6.0628886632940748E-5</v>
      </c>
      <c r="D201" s="707">
        <v>1.5495565398815359E-5</v>
      </c>
      <c r="E201" s="707">
        <v>3.9630705236382013E-5</v>
      </c>
      <c r="F201" s="707">
        <v>2.8196159849147584E-4</v>
      </c>
      <c r="G201" s="707">
        <v>1.7365578078587518E-4</v>
      </c>
      <c r="H201" s="707">
        <v>7.4692290285005569E-5</v>
      </c>
      <c r="I201" s="707">
        <v>1.991992191390235E-4</v>
      </c>
      <c r="J201" s="707">
        <v>6.3733778714381017E-4</v>
      </c>
      <c r="K201" s="707">
        <v>7.2078362652105987E-4</v>
      </c>
      <c r="L201" s="707">
        <v>7.4274400207552382E-4</v>
      </c>
      <c r="M201" s="707">
        <v>5.4093044971081916E-4</v>
      </c>
      <c r="N201" s="707">
        <v>5.096266995849863E-4</v>
      </c>
      <c r="O201" s="707">
        <v>5.3052315707247111E-4</v>
      </c>
      <c r="P201" s="707">
        <v>4.3742924598919597E-3</v>
      </c>
      <c r="Q201" s="707">
        <v>1.2064654887640192E-3</v>
      </c>
      <c r="R201" s="707">
        <v>1.6965100940080635E-3</v>
      </c>
      <c r="S201" s="707">
        <v>1.0864799776983958E-3</v>
      </c>
      <c r="T201" s="707">
        <v>9.7714474231791471E-4</v>
      </c>
      <c r="U201" s="707">
        <v>-2.4462091763699512E-4</v>
      </c>
      <c r="V201" s="707">
        <v>1.0228707770987278E-4</v>
      </c>
      <c r="W201" s="707">
        <v>-5.2643778558900123E-3</v>
      </c>
      <c r="X201" s="707">
        <v>2.961165194457438E-3</v>
      </c>
      <c r="Y201" s="707">
        <v>-1.3706385748262218E-3</v>
      </c>
      <c r="Z201" s="707">
        <v>2.9034251884580975E-3</v>
      </c>
      <c r="AA201" s="707">
        <v>3.2559456398641995E-3</v>
      </c>
      <c r="AB201" s="707">
        <v>5.1736564940383367E-3</v>
      </c>
    </row>
    <row r="202" spans="1:28" s="707" customFormat="1">
      <c r="A202" s="708">
        <v>44123</v>
      </c>
      <c r="B202" s="707">
        <v>-1.7766453275791516E-4</v>
      </c>
      <c r="C202" s="707">
        <v>1.0274272556243247E-4</v>
      </c>
      <c r="D202" s="707">
        <v>9.8710961106140971E-5</v>
      </c>
      <c r="E202" s="707">
        <v>3.2564216553065961E-4</v>
      </c>
      <c r="F202" s="707">
        <v>2.2305861365379265E-4</v>
      </c>
      <c r="G202" s="707">
        <v>1.7362562969136519E-4</v>
      </c>
      <c r="H202" s="707">
        <v>7.4692290285005569E-5</v>
      </c>
      <c r="I202" s="707">
        <v>2.0037889087642924E-4</v>
      </c>
      <c r="J202" s="707">
        <v>6.3733778714381017E-4</v>
      </c>
      <c r="K202" s="707">
        <v>7.2078362652105987E-4</v>
      </c>
      <c r="L202" s="707">
        <v>7.4274400207552382E-4</v>
      </c>
      <c r="M202" s="707">
        <v>5.4093044971081916E-4</v>
      </c>
      <c r="N202" s="707">
        <v>5.096266995849863E-4</v>
      </c>
      <c r="O202" s="707">
        <v>5.3052315707247111E-4</v>
      </c>
      <c r="P202" s="707">
        <v>-3.2759554143102498E-3</v>
      </c>
      <c r="Q202" s="707">
        <v>-2.3173569084933288E-4</v>
      </c>
      <c r="R202" s="707">
        <v>-2.0044081877851339E-3</v>
      </c>
      <c r="S202" s="707">
        <v>-1.4731570943326E-3</v>
      </c>
      <c r="T202" s="707">
        <v>2.0260911027802919E-5</v>
      </c>
      <c r="U202" s="707">
        <v>9.3998336204270672E-5</v>
      </c>
      <c r="V202" s="707">
        <v>-1.1316896655323427E-3</v>
      </c>
      <c r="W202" s="707">
        <v>2.4816720971563289E-3</v>
      </c>
      <c r="X202" s="707">
        <v>1.7562119253726749E-3</v>
      </c>
      <c r="Y202" s="707">
        <v>-2.2156564169841797E-3</v>
      </c>
      <c r="Z202" s="707">
        <v>-3.9202158545769139E-3</v>
      </c>
      <c r="AA202" s="707">
        <v>-2.2341376228775744E-2</v>
      </c>
      <c r="AB202" s="707">
        <v>-1.6780403950160339E-2</v>
      </c>
    </row>
    <row r="203" spans="1:28" s="707" customFormat="1">
      <c r="A203" s="708">
        <v>44124</v>
      </c>
      <c r="B203" s="707">
        <v>1.4037099195962632E-4</v>
      </c>
      <c r="C203" s="707">
        <v>9.5729977842573533E-5</v>
      </c>
      <c r="D203" s="707">
        <v>9.1815086710633764E-5</v>
      </c>
      <c r="E203" s="707">
        <v>2.7869792932144755E-4</v>
      </c>
      <c r="F203" s="707">
        <v>1.7496236204661564E-4</v>
      </c>
      <c r="G203" s="707">
        <v>1.7359548906559219E-4</v>
      </c>
      <c r="H203" s="707">
        <v>7.4692290285005569E-5</v>
      </c>
      <c r="I203" s="707">
        <v>8.0054225562786741E-5</v>
      </c>
      <c r="J203" s="707">
        <v>6.3733778714381017E-4</v>
      </c>
      <c r="K203" s="707">
        <v>7.2078362652105987E-4</v>
      </c>
      <c r="L203" s="707">
        <v>7.4274400207552382E-4</v>
      </c>
      <c r="M203" s="707">
        <v>5.4093044971081916E-4</v>
      </c>
      <c r="N203" s="707">
        <v>5.096266995849863E-4</v>
      </c>
      <c r="O203" s="707">
        <v>5.3052315707247111E-4</v>
      </c>
      <c r="P203" s="707">
        <v>1.6933040669049326E-3</v>
      </c>
      <c r="Q203" s="707">
        <v>2.0041027715858029E-3</v>
      </c>
      <c r="R203" s="707">
        <v>3.8848778125633032E-4</v>
      </c>
      <c r="S203" s="707">
        <v>2.7940490894531322E-3</v>
      </c>
      <c r="T203" s="707">
        <v>1.3201412111052413E-4</v>
      </c>
      <c r="U203" s="707">
        <v>2.1771020445946476E-3</v>
      </c>
      <c r="V203" s="707">
        <v>1.5004098313942116E-3</v>
      </c>
      <c r="W203" s="707">
        <v>1.3354311601786704E-2</v>
      </c>
      <c r="X203" s="707">
        <v>8.8370385471305823E-3</v>
      </c>
      <c r="Y203" s="707">
        <v>1.6713487081114531E-2</v>
      </c>
      <c r="Z203" s="707">
        <v>1.711917387098727E-2</v>
      </c>
      <c r="AA203" s="707">
        <v>3.9449629558356847E-3</v>
      </c>
      <c r="AB203" s="707">
        <v>5.3561607206542572E-3</v>
      </c>
    </row>
    <row r="204" spans="1:28" s="707" customFormat="1">
      <c r="A204" s="708">
        <v>44125</v>
      </c>
      <c r="B204" s="707">
        <v>6.6425801709790733E-5</v>
      </c>
      <c r="C204" s="707">
        <v>7.1915638055308762E-5</v>
      </c>
      <c r="D204" s="707">
        <v>4.8772286783238528E-5</v>
      </c>
      <c r="E204" s="707">
        <v>6.4988940180477073E-5</v>
      </c>
      <c r="F204" s="707">
        <v>1.3196413854443811E-4</v>
      </c>
      <c r="G204" s="707">
        <v>1.7356535890211688E-4</v>
      </c>
      <c r="H204" s="707">
        <v>7.4692290285005569E-5</v>
      </c>
      <c r="I204" s="707">
        <v>1.7391099414099109E-4</v>
      </c>
      <c r="J204" s="707">
        <v>6.3733778714381017E-4</v>
      </c>
      <c r="K204" s="707">
        <v>7.2078362652105987E-4</v>
      </c>
      <c r="L204" s="707">
        <v>7.4274400207552382E-4</v>
      </c>
      <c r="M204" s="707">
        <v>5.4093044971081916E-4</v>
      </c>
      <c r="N204" s="707">
        <v>5.096266995849863E-4</v>
      </c>
      <c r="O204" s="707">
        <v>5.3052315707247111E-4</v>
      </c>
      <c r="P204" s="707">
        <v>4.8077121079925789E-3</v>
      </c>
      <c r="Q204" s="707">
        <v>2.8142817208829385E-3</v>
      </c>
      <c r="R204" s="707">
        <v>3.815550973275128E-3</v>
      </c>
      <c r="S204" s="707">
        <v>2.9592169266434709E-3</v>
      </c>
      <c r="T204" s="707">
        <v>1.5227285476953067E-3</v>
      </c>
      <c r="U204" s="707">
        <v>7.5237412395212644E-4</v>
      </c>
      <c r="V204" s="707">
        <v>1.4973219261933401E-3</v>
      </c>
      <c r="W204" s="707">
        <v>8.772645260879397E-5</v>
      </c>
      <c r="X204" s="707">
        <v>2.511345111688712E-3</v>
      </c>
      <c r="Y204" s="707">
        <v>2.4387911642453908E-4</v>
      </c>
      <c r="Z204" s="707">
        <v>1.7305051228124757E-3</v>
      </c>
      <c r="AA204" s="707">
        <v>-1.8209699060762752E-3</v>
      </c>
      <c r="AB204" s="707">
        <v>1.3655271459186658E-2</v>
      </c>
    </row>
    <row r="205" spans="1:28" s="707" customFormat="1">
      <c r="A205" s="708">
        <v>44126</v>
      </c>
      <c r="B205" s="707">
        <v>1.4105617687443228E-5</v>
      </c>
      <c r="C205" s="707">
        <v>6.6859731433943637E-5</v>
      </c>
      <c r="D205" s="707">
        <v>1.0557250708309596E-4</v>
      </c>
      <c r="E205" s="707">
        <v>5.1310432110929227E-5</v>
      </c>
      <c r="F205" s="707">
        <v>7.1912499932436091E-5</v>
      </c>
      <c r="G205" s="707">
        <v>2.2448136446451272E-4</v>
      </c>
      <c r="H205" s="707">
        <v>7.4692290285005569E-5</v>
      </c>
      <c r="I205" s="707">
        <v>2.0069414172185773E-4</v>
      </c>
      <c r="J205" s="707">
        <v>6.3733778714381017E-4</v>
      </c>
      <c r="K205" s="707">
        <v>7.2078362652105987E-4</v>
      </c>
      <c r="L205" s="707">
        <v>7.4274400207552382E-4</v>
      </c>
      <c r="M205" s="707">
        <v>5.4093044971081916E-4</v>
      </c>
      <c r="N205" s="707">
        <v>5.096266995849863E-4</v>
      </c>
      <c r="O205" s="707">
        <v>5.3052315707247111E-4</v>
      </c>
      <c r="P205" s="707">
        <v>2.2148812383648853E-4</v>
      </c>
      <c r="Q205" s="707">
        <v>-6.9913411035471551E-4</v>
      </c>
      <c r="R205" s="707">
        <v>-5.3939500692523623E-4</v>
      </c>
      <c r="S205" s="707">
        <v>2.7694096099113441E-3</v>
      </c>
      <c r="T205" s="707">
        <v>-7.4263388460660273E-4</v>
      </c>
      <c r="U205" s="707">
        <v>-1.2118554170212903E-3</v>
      </c>
      <c r="V205" s="707">
        <v>-6.8286223590374728E-4</v>
      </c>
      <c r="W205" s="707">
        <v>9.5045966083356463E-3</v>
      </c>
      <c r="X205" s="707">
        <v>-3.3721881528858688E-4</v>
      </c>
      <c r="Y205" s="707">
        <v>4.1001190537850452E-3</v>
      </c>
      <c r="Z205" s="707">
        <v>3.2400925426869787E-3</v>
      </c>
      <c r="AA205" s="707">
        <v>4.3206913106095257E-3</v>
      </c>
      <c r="AB205" s="707">
        <v>5.0884064090872538E-3</v>
      </c>
    </row>
    <row r="206" spans="1:28" s="707" customFormat="1">
      <c r="A206" s="708">
        <v>44127</v>
      </c>
      <c r="B206" s="707">
        <v>6.6956101526294276E-5</v>
      </c>
      <c r="C206" s="707">
        <v>1.799641631796689E-4</v>
      </c>
      <c r="D206" s="707">
        <v>1.2449356362553843E-4</v>
      </c>
      <c r="E206" s="707">
        <v>1.2927089296788097E-6</v>
      </c>
      <c r="F206" s="707">
        <v>1.8859968760476242E-4</v>
      </c>
      <c r="G206" s="707">
        <v>1.8225069259236726E-4</v>
      </c>
      <c r="H206" s="707">
        <v>7.4692290285005569E-5</v>
      </c>
      <c r="I206" s="707">
        <v>1.8846841387176738E-4</v>
      </c>
      <c r="J206" s="707">
        <v>6.3733778714381017E-4</v>
      </c>
      <c r="K206" s="707">
        <v>7.2078362652105987E-4</v>
      </c>
      <c r="L206" s="707">
        <v>7.4274400207552382E-4</v>
      </c>
      <c r="M206" s="707">
        <v>5.4093044971081916E-4</v>
      </c>
      <c r="N206" s="707">
        <v>5.096266995849863E-4</v>
      </c>
      <c r="O206" s="707">
        <v>5.3052315707247111E-4</v>
      </c>
      <c r="P206" s="707">
        <v>3.1563372927250199E-3</v>
      </c>
      <c r="Q206" s="707">
        <v>2.3921581582351248E-3</v>
      </c>
      <c r="R206" s="707">
        <v>2.3861614530096276E-3</v>
      </c>
      <c r="S206" s="707">
        <v>4.2741724825390293E-4</v>
      </c>
      <c r="T206" s="707">
        <v>-1.4266529472527489E-3</v>
      </c>
      <c r="U206" s="707">
        <v>5.1015595371239897E-4</v>
      </c>
      <c r="V206" s="707">
        <v>-2.6690873650804248E-3</v>
      </c>
      <c r="W206" s="707">
        <v>-4.5186459270568184E-3</v>
      </c>
      <c r="X206" s="707">
        <v>-3.0140115606155371E-3</v>
      </c>
      <c r="Y206" s="707">
        <v>-6.0727047205635376E-3</v>
      </c>
      <c r="Z206" s="707">
        <v>-1.1694355938769996E-2</v>
      </c>
      <c r="AA206" s="707">
        <v>6.2141491395792947E-3</v>
      </c>
      <c r="AB206" s="707">
        <v>7.9518235794835412E-3</v>
      </c>
    </row>
    <row r="207" spans="1:28" s="707" customFormat="1">
      <c r="A207" s="708">
        <v>44130</v>
      </c>
      <c r="B207" s="707">
        <v>7.4807275302291032E-5</v>
      </c>
      <c r="C207" s="707">
        <v>8.2891607224855335E-5</v>
      </c>
      <c r="D207" s="707">
        <v>8.3750220131184605E-5</v>
      </c>
      <c r="E207" s="707">
        <v>1.772647587088283E-4</v>
      </c>
      <c r="F207" s="707">
        <v>8.2673453232207095E-5</v>
      </c>
      <c r="G207" s="707">
        <v>1.8221748332991616E-4</v>
      </c>
      <c r="H207" s="707">
        <v>7.4692290285005569E-5</v>
      </c>
      <c r="I207" s="707">
        <v>1.4944678293460356E-4</v>
      </c>
      <c r="J207" s="707">
        <v>6.3733778714381017E-4</v>
      </c>
      <c r="K207" s="707">
        <v>7.2078362652105987E-4</v>
      </c>
      <c r="L207" s="707">
        <v>7.4274400207552382E-4</v>
      </c>
      <c r="M207" s="707">
        <v>5.4093044971081916E-4</v>
      </c>
      <c r="N207" s="707">
        <v>5.096266995849863E-4</v>
      </c>
      <c r="O207" s="707">
        <v>5.3052315707247111E-4</v>
      </c>
      <c r="P207" s="707">
        <v>-3.2912673674058146E-3</v>
      </c>
      <c r="Q207" s="707">
        <v>-2.8910976380063236E-3</v>
      </c>
      <c r="R207" s="707">
        <v>-2.4837660655535609E-3</v>
      </c>
      <c r="S207" s="707">
        <v>-3.2396833976158224E-3</v>
      </c>
      <c r="T207" s="707">
        <v>-3.2736253662768444E-4</v>
      </c>
      <c r="U207" s="707">
        <v>-2.3956319788592806E-3</v>
      </c>
      <c r="V207" s="707">
        <v>-8.9234150703398907E-4</v>
      </c>
      <c r="W207" s="707">
        <v>-1.6784548261007948E-3</v>
      </c>
      <c r="X207" s="707">
        <v>-2.2866344878582634E-3</v>
      </c>
      <c r="Y207" s="707">
        <v>-4.643041671708481E-3</v>
      </c>
      <c r="Z207" s="707">
        <v>-3.7829361636294578E-3</v>
      </c>
      <c r="AA207" s="707">
        <v>-1.6912114014251745E-2</v>
      </c>
      <c r="AB207" s="707">
        <v>-1.4829552546374858E-2</v>
      </c>
    </row>
    <row r="208" spans="1:28" s="707" customFormat="1">
      <c r="A208" s="708">
        <v>44131</v>
      </c>
      <c r="B208" s="707">
        <v>7.5694301067130709E-5</v>
      </c>
      <c r="C208" s="707">
        <v>7.7785675767882978E-5</v>
      </c>
      <c r="D208" s="707">
        <v>9.8656380400630184E-5</v>
      </c>
      <c r="E208" s="707">
        <v>1.0912338388702203E-4</v>
      </c>
      <c r="F208" s="707">
        <v>1.9574170078806574E-4</v>
      </c>
      <c r="G208" s="707">
        <v>1.8218428616778581E-4</v>
      </c>
      <c r="H208" s="707">
        <v>7.4692290285005569E-5</v>
      </c>
      <c r="I208" s="707">
        <v>2.3591197438022071E-4</v>
      </c>
      <c r="J208" s="707">
        <v>6.3733778714381017E-4</v>
      </c>
      <c r="K208" s="707">
        <v>7.2078362652105987E-4</v>
      </c>
      <c r="L208" s="707">
        <v>7.4274400207552382E-4</v>
      </c>
      <c r="M208" s="707">
        <v>5.4093044971081916E-4</v>
      </c>
      <c r="N208" s="707">
        <v>5.096266995849863E-4</v>
      </c>
      <c r="O208" s="707">
        <v>5.3052315707247111E-4</v>
      </c>
      <c r="P208" s="707">
        <v>-6.2451604586144516E-4</v>
      </c>
      <c r="Q208" s="707">
        <v>-6.0291877247187209E-4</v>
      </c>
      <c r="R208" s="707">
        <v>1.0840076617728567E-3</v>
      </c>
      <c r="S208" s="707">
        <v>2.6465172626854994E-3</v>
      </c>
      <c r="T208" s="707">
        <v>-3.1049526288273732E-4</v>
      </c>
      <c r="U208" s="707">
        <v>-3.6528957416936958E-4</v>
      </c>
      <c r="V208" s="707">
        <v>2.7677589402053115E-4</v>
      </c>
      <c r="W208" s="707">
        <v>-9.7807497747904523E-3</v>
      </c>
      <c r="X208" s="707">
        <v>-5.0363457488966645E-3</v>
      </c>
      <c r="Y208" s="707">
        <v>-6.8003224927607464E-3</v>
      </c>
      <c r="Z208" s="707">
        <v>-1.1672529818535393E-2</v>
      </c>
      <c r="AA208" s="707">
        <v>8.0216487870881092E-3</v>
      </c>
      <c r="AB208" s="707">
        <v>6.5654081361341543E-3</v>
      </c>
    </row>
    <row r="209" spans="1:28" s="707" customFormat="1">
      <c r="A209" s="708">
        <v>44132</v>
      </c>
      <c r="B209" s="707">
        <v>1.0710646963230097E-4</v>
      </c>
      <c r="C209" s="707">
        <v>7.9329219710988497E-5</v>
      </c>
      <c r="D209" s="707">
        <v>3.4985148517518994E-5</v>
      </c>
      <c r="E209" s="707">
        <v>1.1276096450218986E-4</v>
      </c>
      <c r="F209" s="707">
        <v>-2.784560520920909E-4</v>
      </c>
      <c r="G209" s="707">
        <v>1.8215110109953692E-4</v>
      </c>
      <c r="H209" s="707">
        <v>7.4692290285005569E-5</v>
      </c>
      <c r="I209" s="707">
        <v>1.6603311569074464E-4</v>
      </c>
      <c r="J209" s="707">
        <v>6.3733778714381017E-4</v>
      </c>
      <c r="K209" s="707">
        <v>7.2078362652105987E-4</v>
      </c>
      <c r="L209" s="707">
        <v>7.4274400207552382E-4</v>
      </c>
      <c r="M209" s="707">
        <v>5.4093044971081916E-4</v>
      </c>
      <c r="N209" s="707">
        <v>5.096266995849863E-4</v>
      </c>
      <c r="O209" s="707">
        <v>5.3052315707247111E-4</v>
      </c>
      <c r="P209" s="707">
        <v>5.4040073352079609E-4</v>
      </c>
      <c r="Q209" s="707">
        <v>-1.6296654929768284E-3</v>
      </c>
      <c r="R209" s="707">
        <v>-6.5038650223323557E-3</v>
      </c>
      <c r="S209" s="707">
        <v>-8.2591277397250362E-3</v>
      </c>
      <c r="T209" s="707">
        <v>-3.1490547374732891E-3</v>
      </c>
      <c r="U209" s="707">
        <v>-4.7477314157290396E-3</v>
      </c>
      <c r="V209" s="707">
        <v>-1.8520683757550227E-4</v>
      </c>
      <c r="W209" s="707">
        <v>-2.9774910110421535E-2</v>
      </c>
      <c r="X209" s="707">
        <v>-2.0271701710714574E-2</v>
      </c>
      <c r="Y209" s="707">
        <v>-2.1148836293220175E-2</v>
      </c>
      <c r="Z209" s="707">
        <v>-3.8218356040863433E-2</v>
      </c>
      <c r="AA209" s="707">
        <v>-2.2051773729626079E-2</v>
      </c>
      <c r="AB209" s="707">
        <v>-6.527603602247245E-3</v>
      </c>
    </row>
    <row r="210" spans="1:28" s="707" customFormat="1">
      <c r="A210" s="708">
        <v>44133</v>
      </c>
      <c r="B210" s="707">
        <v>6.2472082787978778E-5</v>
      </c>
      <c r="C210" s="707">
        <v>1.2055885326311966E-4</v>
      </c>
      <c r="D210" s="707">
        <v>9.3481634586778384E-5</v>
      </c>
      <c r="E210" s="707">
        <v>9.6312850097435287E-4</v>
      </c>
      <c r="F210" s="707">
        <v>1.0369238595453467E-4</v>
      </c>
      <c r="G210" s="707">
        <v>1.8211792811828609E-4</v>
      </c>
      <c r="H210" s="707">
        <v>7.4692290285005569E-5</v>
      </c>
      <c r="I210" s="707">
        <v>1.9766431404177887E-4</v>
      </c>
      <c r="J210" s="707">
        <v>6.3733778714381017E-4</v>
      </c>
      <c r="K210" s="707">
        <v>7.2078362652105987E-4</v>
      </c>
      <c r="L210" s="707">
        <v>7.4274400207552382E-4</v>
      </c>
      <c r="M210" s="707">
        <v>5.4093044971081916E-4</v>
      </c>
      <c r="N210" s="707">
        <v>5.096266995849863E-4</v>
      </c>
      <c r="O210" s="707">
        <v>5.3052315707247111E-4</v>
      </c>
      <c r="P210" s="707">
        <v>-1.3727844443681692E-3</v>
      </c>
      <c r="Q210" s="707">
        <v>3.0982676514252905E-3</v>
      </c>
      <c r="R210" s="707">
        <v>1.7293045055832845E-3</v>
      </c>
      <c r="S210" s="707">
        <v>1.9327565092728261E-3</v>
      </c>
      <c r="T210" s="707">
        <v>2.891348264339344E-3</v>
      </c>
      <c r="U210" s="707">
        <v>5.4328132513643546E-3</v>
      </c>
      <c r="V210" s="707">
        <v>-1.8851797271199899E-3</v>
      </c>
      <c r="W210" s="707">
        <v>8.9062707746227592E-3</v>
      </c>
      <c r="X210" s="707">
        <v>3.3438211025194065E-4</v>
      </c>
      <c r="Y210" s="707">
        <v>9.2955480093268594E-3</v>
      </c>
      <c r="Z210" s="707">
        <v>1.1925696289354581E-2</v>
      </c>
      <c r="AA210" s="707">
        <v>1.225490196078427E-2</v>
      </c>
      <c r="AB210" s="707">
        <v>7.3731428050287651E-3</v>
      </c>
    </row>
    <row r="211" spans="1:28" s="707" customFormat="1">
      <c r="A211" s="708">
        <v>44134</v>
      </c>
      <c r="B211" s="707">
        <v>2.5165752623346194E-5</v>
      </c>
      <c r="C211" s="707">
        <v>6.7069020819321423E-5</v>
      </c>
      <c r="D211" s="707">
        <v>5.1037348443472297E-5</v>
      </c>
      <c r="E211" s="707">
        <v>1.4806810667411519E-4</v>
      </c>
      <c r="F211" s="707">
        <v>-2.2848225063942795E-4</v>
      </c>
      <c r="G211" s="707">
        <v>1.8208476721759403E-4</v>
      </c>
      <c r="H211" s="707">
        <v>7.4692290285005569E-5</v>
      </c>
      <c r="I211" s="707">
        <v>2.1750951604149193E-4</v>
      </c>
      <c r="J211" s="707">
        <v>6.3733778714381017E-4</v>
      </c>
      <c r="K211" s="707">
        <v>7.2078362652105987E-4</v>
      </c>
      <c r="L211" s="707">
        <v>7.4274400207552382E-4</v>
      </c>
      <c r="M211" s="707">
        <v>5.4093044971081916E-4</v>
      </c>
      <c r="N211" s="707">
        <v>5.096266995849863E-4</v>
      </c>
      <c r="O211" s="707">
        <v>5.3052315707247111E-4</v>
      </c>
      <c r="P211" s="707">
        <v>2.9709510224202873E-3</v>
      </c>
      <c r="Q211" s="707">
        <v>-3.1770430081596857E-3</v>
      </c>
      <c r="R211" s="707">
        <v>-3.4255634480102604E-3</v>
      </c>
      <c r="S211" s="707">
        <v>-6.0515617699891111E-3</v>
      </c>
      <c r="T211" s="707">
        <v>-2.3962522214978632E-3</v>
      </c>
      <c r="U211" s="707">
        <v>-1.0985649324896096E-3</v>
      </c>
      <c r="V211" s="707">
        <v>7.9805997099002823E-5</v>
      </c>
      <c r="W211" s="707">
        <v>-1.9059751821661572E-2</v>
      </c>
      <c r="X211" s="707">
        <v>-9.7962563465603392E-3</v>
      </c>
      <c r="Y211" s="707">
        <v>-1.5151068341905161E-2</v>
      </c>
      <c r="Z211" s="707">
        <v>-1.7989281905339549E-2</v>
      </c>
      <c r="AA211" s="707">
        <v>-1.8886198547215516E-2</v>
      </c>
      <c r="AB211" s="707">
        <v>-1.6063773664461767E-2</v>
      </c>
    </row>
    <row r="212" spans="1:28" s="707" customFormat="1">
      <c r="A212" s="708">
        <v>44138</v>
      </c>
      <c r="B212" s="707">
        <v>4.1317199457768794E-5</v>
      </c>
      <c r="C212" s="707">
        <v>9.3550511779394441E-5</v>
      </c>
      <c r="D212" s="707">
        <v>5.3328440114297493E-5</v>
      </c>
      <c r="E212" s="707">
        <v>1.2311276109056024E-4</v>
      </c>
      <c r="F212" s="707">
        <v>1.5834820710125541E-4</v>
      </c>
      <c r="G212" s="707">
        <v>1.8125663315804452E-4</v>
      </c>
      <c r="H212" s="707">
        <v>7.4692290285005569E-5</v>
      </c>
      <c r="I212" s="707">
        <v>1.923080043946257E-4</v>
      </c>
      <c r="J212" s="707">
        <v>6.7261776482530067E-4</v>
      </c>
      <c r="K212" s="707">
        <v>7.5606654629467585E-4</v>
      </c>
      <c r="L212" s="707">
        <v>7.780276961173449E-4</v>
      </c>
      <c r="M212" s="707">
        <v>5.4093044971081916E-4</v>
      </c>
      <c r="N212" s="707">
        <v>5.096266995849863E-4</v>
      </c>
      <c r="O212" s="707">
        <v>5.3052315707247111E-4</v>
      </c>
      <c r="P212" s="707">
        <v>3.0191013405400646E-3</v>
      </c>
      <c r="Q212" s="707">
        <v>2.404196802744174E-3</v>
      </c>
      <c r="R212" s="707">
        <v>3.520698361838992E-3</v>
      </c>
      <c r="S212" s="707">
        <v>6.386800938359416E-3</v>
      </c>
      <c r="T212" s="707">
        <v>-2.927668738050615E-3</v>
      </c>
      <c r="U212" s="707">
        <v>6.5831961484463797E-4</v>
      </c>
      <c r="V212" s="707">
        <v>5.8261976293128015E-4</v>
      </c>
      <c r="W212" s="707">
        <v>1.5104638093332533E-2</v>
      </c>
      <c r="X212" s="707">
        <v>9.0806981468896097E-3</v>
      </c>
      <c r="Y212" s="707">
        <v>9.1989425587941653E-3</v>
      </c>
      <c r="Z212" s="707">
        <v>6.0149953302759407E-3</v>
      </c>
      <c r="AA212" s="707">
        <v>3.6525172754195534E-2</v>
      </c>
      <c r="AB212" s="707">
        <v>4.4348616203131463E-3</v>
      </c>
    </row>
    <row r="213" spans="1:28" s="707" customFormat="1">
      <c r="A213" s="708">
        <v>44139</v>
      </c>
      <c r="B213" s="707">
        <v>6.9870476377520419E-5</v>
      </c>
      <c r="C213" s="707">
        <v>7.9050782982426071E-5</v>
      </c>
      <c r="D213" s="707">
        <v>5.5619170379772598E-5</v>
      </c>
      <c r="E213" s="707">
        <v>1.645239860827985E-4</v>
      </c>
      <c r="F213" s="707">
        <v>3.9034149845651456E-4</v>
      </c>
      <c r="G213" s="707">
        <v>1.8281346747062166E-4</v>
      </c>
      <c r="H213" s="707">
        <v>7.4692290285005569E-5</v>
      </c>
      <c r="I213" s="707">
        <v>6.53072482934558E-5</v>
      </c>
      <c r="J213" s="707">
        <v>6.7261776482530067E-4</v>
      </c>
      <c r="K213" s="707">
        <v>7.5606654629467585E-4</v>
      </c>
      <c r="L213" s="707">
        <v>7.780276961173449E-4</v>
      </c>
      <c r="M213" s="707">
        <v>5.4093044971081916E-4</v>
      </c>
      <c r="N213" s="707">
        <v>5.096266995849863E-4</v>
      </c>
      <c r="O213" s="707">
        <v>5.3052315707247111E-4</v>
      </c>
      <c r="P213" s="707">
        <v>-6.9225310277083452E-3</v>
      </c>
      <c r="Q213" s="707">
        <v>-8.8743167441007742E-5</v>
      </c>
      <c r="R213" s="707">
        <v>3.9138477619073964E-3</v>
      </c>
      <c r="S213" s="707">
        <v>7.5980246358153813E-3</v>
      </c>
      <c r="T213" s="707">
        <v>4.891775467135151E-4</v>
      </c>
      <c r="U213" s="707">
        <v>3.4360396171140284E-3</v>
      </c>
      <c r="V213" s="707">
        <v>-2.1835138143899702E-3</v>
      </c>
      <c r="W213" s="707">
        <v>1.376301303681775E-2</v>
      </c>
      <c r="X213" s="707">
        <v>1.0436584923304348E-2</v>
      </c>
      <c r="Y213" s="707">
        <v>1.5807375568235749E-2</v>
      </c>
      <c r="Z213" s="707">
        <v>2.4085025996733789E-2</v>
      </c>
      <c r="AA213" s="707">
        <v>4.761904761904745E-3</v>
      </c>
      <c r="AB213" s="707">
        <v>-2.0805832416571635E-3</v>
      </c>
    </row>
    <row r="214" spans="1:28" s="707" customFormat="1">
      <c r="A214" s="708">
        <v>44140</v>
      </c>
      <c r="B214" s="707">
        <v>7.4326999358387269E-5</v>
      </c>
      <c r="C214" s="707">
        <v>1.0982293724492997E-4</v>
      </c>
      <c r="D214" s="707">
        <v>1.135256005961871E-4</v>
      </c>
      <c r="E214" s="707">
        <v>1.8129919891030077E-4</v>
      </c>
      <c r="F214" s="707">
        <v>6.6801347359790597E-4</v>
      </c>
      <c r="G214" s="707">
        <v>1.8198535693381146E-4</v>
      </c>
      <c r="H214" s="707">
        <v>7.4692290285005569E-5</v>
      </c>
      <c r="I214" s="707">
        <v>1.8698556155083423E-4</v>
      </c>
      <c r="J214" s="707">
        <v>6.7261776482530067E-4</v>
      </c>
      <c r="K214" s="707">
        <v>7.5606654629467585E-4</v>
      </c>
      <c r="L214" s="707">
        <v>7.780276961173449E-4</v>
      </c>
      <c r="M214" s="707">
        <v>5.4093044971081916E-4</v>
      </c>
      <c r="N214" s="707">
        <v>5.096266995849863E-4</v>
      </c>
      <c r="O214" s="707">
        <v>5.3052315707247111E-4</v>
      </c>
      <c r="P214" s="707">
        <v>3.6814910767164477E-3</v>
      </c>
      <c r="Q214" s="707">
        <v>2.0757642290929468E-3</v>
      </c>
      <c r="R214" s="707">
        <v>5.7862029418767058E-3</v>
      </c>
      <c r="S214" s="707">
        <v>8.6549151974002481E-3</v>
      </c>
      <c r="T214" s="707">
        <v>1.7751230371891857E-3</v>
      </c>
      <c r="U214" s="707">
        <v>5.9806935759010305E-3</v>
      </c>
      <c r="V214" s="707">
        <v>-1.5524325954719975E-3</v>
      </c>
      <c r="W214" s="707">
        <v>2.063225520480336E-2</v>
      </c>
      <c r="X214" s="707">
        <v>2.3846256116638376E-2</v>
      </c>
      <c r="Y214" s="707">
        <v>2.308093645871967E-2</v>
      </c>
      <c r="Z214" s="707">
        <v>2.3386982021942115E-2</v>
      </c>
      <c r="AA214" s="707">
        <v>-2.3696682464454666E-3</v>
      </c>
      <c r="AB214" s="707">
        <v>4.677323301733205E-3</v>
      </c>
    </row>
    <row r="215" spans="1:28" s="707" customFormat="1">
      <c r="A215" s="708">
        <v>44141</v>
      </c>
      <c r="B215" s="707">
        <v>3.8186784410365604E-5</v>
      </c>
      <c r="C215" s="707">
        <v>9.597210903633524E-5</v>
      </c>
      <c r="D215" s="707">
        <v>7.9688218412199419E-5</v>
      </c>
      <c r="E215" s="707">
        <v>1.9605765390617869E-4</v>
      </c>
      <c r="F215" s="707">
        <v>-8.6522751510109686E-6</v>
      </c>
      <c r="G215" s="707">
        <v>1.8274679557461759E-4</v>
      </c>
      <c r="H215" s="707">
        <v>7.4692290285005569E-5</v>
      </c>
      <c r="I215" s="707">
        <v>3.7349567620958979E-4</v>
      </c>
      <c r="J215" s="707">
        <v>6.7261776482530067E-4</v>
      </c>
      <c r="K215" s="707">
        <v>7.5606654629467585E-4</v>
      </c>
      <c r="L215" s="707">
        <v>7.780276961173449E-4</v>
      </c>
      <c r="M215" s="707">
        <v>5.4093044971081916E-4</v>
      </c>
      <c r="N215" s="707">
        <v>5.096266995849863E-4</v>
      </c>
      <c r="O215" s="707">
        <v>5.3052315707247111E-4</v>
      </c>
      <c r="P215" s="707">
        <v>2.9816429764184527E-3</v>
      </c>
      <c r="Q215" s="707">
        <v>-3.9195567752925431E-4</v>
      </c>
      <c r="R215" s="707">
        <v>-2.622826492521102E-3</v>
      </c>
      <c r="S215" s="707">
        <v>5.1222378862323392E-3</v>
      </c>
      <c r="T215" s="707">
        <v>1.6512488104396539E-3</v>
      </c>
      <c r="U215" s="707">
        <v>-4.3321659583483996E-4</v>
      </c>
      <c r="V215" s="707">
        <v>2.7632632419962722E-3</v>
      </c>
      <c r="W215" s="707">
        <v>1.20690134330641E-3</v>
      </c>
      <c r="X215" s="707">
        <v>6.0787351778657239E-3</v>
      </c>
      <c r="Y215" s="707">
        <v>4.4317415840509078E-3</v>
      </c>
      <c r="Z215" s="707">
        <v>6.8480641313202195E-3</v>
      </c>
      <c r="AA215" s="707">
        <v>-2.9453681710213675E-2</v>
      </c>
      <c r="AB215" s="707">
        <v>-2.6120587272025708E-2</v>
      </c>
    </row>
    <row r="216" spans="1:28" s="707" customFormat="1">
      <c r="A216" s="708">
        <v>44144</v>
      </c>
      <c r="B216" s="707">
        <v>4.960523688546381E-5</v>
      </c>
      <c r="C216" s="707">
        <v>1.1069952357734003E-4</v>
      </c>
      <c r="D216" s="707">
        <v>5.1019326006151999E-5</v>
      </c>
      <c r="E216" s="707">
        <v>2.6447470563550901E-4</v>
      </c>
      <c r="F216" s="707">
        <v>1.0061822208113913E-3</v>
      </c>
      <c r="G216" s="707">
        <v>1.9780712137418277E-4</v>
      </c>
      <c r="H216" s="707">
        <v>7.4692290285005569E-5</v>
      </c>
      <c r="I216" s="707">
        <v>2.2539203417526466E-4</v>
      </c>
      <c r="J216" s="707">
        <v>6.7261776482530067E-4</v>
      </c>
      <c r="K216" s="707">
        <v>7.5606654629467585E-4</v>
      </c>
      <c r="L216" s="707">
        <v>7.780276961173449E-4</v>
      </c>
      <c r="M216" s="707">
        <v>5.4093044971081916E-4</v>
      </c>
      <c r="N216" s="707">
        <v>5.096266995849863E-4</v>
      </c>
      <c r="O216" s="707">
        <v>5.3052315707247111E-4</v>
      </c>
      <c r="P216" s="707">
        <v>-2.3614102581859253E-3</v>
      </c>
      <c r="Q216" s="707">
        <v>-1.5036380112056769E-3</v>
      </c>
      <c r="R216" s="707">
        <v>1.1431730536755058E-3</v>
      </c>
      <c r="S216" s="707">
        <v>-1.3580503443362257E-3</v>
      </c>
      <c r="T216" s="707">
        <v>2.0016576284695997E-3</v>
      </c>
      <c r="U216" s="707">
        <v>-1.0987224296976628E-3</v>
      </c>
      <c r="V216" s="707">
        <v>-6.7116388609265165E-3</v>
      </c>
      <c r="W216" s="707">
        <v>1.7964161743296667E-2</v>
      </c>
      <c r="X216" s="707">
        <v>1.100535432991645E-2</v>
      </c>
      <c r="Y216" s="707">
        <v>2.9181809620906218E-3</v>
      </c>
      <c r="Z216" s="707">
        <v>1.2840258006241445E-3</v>
      </c>
      <c r="AA216" s="707">
        <v>9.3000489476260384E-3</v>
      </c>
      <c r="AB216" s="707">
        <v>1.1945601367173042E-2</v>
      </c>
    </row>
    <row r="217" spans="1:28" s="707" customFormat="1">
      <c r="A217" s="708">
        <v>44145</v>
      </c>
      <c r="B217" s="707">
        <v>2.7299369705691134E-5</v>
      </c>
      <c r="C217" s="707">
        <v>9.2505787480767765E-5</v>
      </c>
      <c r="D217" s="707">
        <v>1.3929285089475663E-4</v>
      </c>
      <c r="E217" s="707">
        <v>1.6694326018784622E-4</v>
      </c>
      <c r="F217" s="707">
        <v>6.0275704687833276E-3</v>
      </c>
      <c r="G217" s="707">
        <v>1.8585426642769853E-4</v>
      </c>
      <c r="H217" s="707">
        <v>7.4692290285005569E-5</v>
      </c>
      <c r="I217" s="707">
        <v>1.0740185193203189E-4</v>
      </c>
      <c r="J217" s="707">
        <v>6.7261776482530067E-4</v>
      </c>
      <c r="K217" s="707">
        <v>7.5606654629467585E-4</v>
      </c>
      <c r="L217" s="707">
        <v>7.780276961173449E-4</v>
      </c>
      <c r="M217" s="707">
        <v>5.4093044971081916E-4</v>
      </c>
      <c r="N217" s="707">
        <v>5.096266995849863E-4</v>
      </c>
      <c r="O217" s="707">
        <v>5.3052315707247111E-4</v>
      </c>
      <c r="P217" s="707">
        <v>1.8782406321717904E-3</v>
      </c>
      <c r="Q217" s="707">
        <v>2.564758335408257E-3</v>
      </c>
      <c r="R217" s="707">
        <v>-2.6104598350350505E-3</v>
      </c>
      <c r="S217" s="707">
        <v>-4.0065933855950586E-3</v>
      </c>
      <c r="T217" s="707">
        <v>-2.6645240370060108E-4</v>
      </c>
      <c r="U217" s="707">
        <v>-2.5969621002307486E-3</v>
      </c>
      <c r="V217" s="707">
        <v>-2.1931588131580693E-3</v>
      </c>
      <c r="W217" s="707">
        <v>1.0493728648055067E-2</v>
      </c>
      <c r="X217" s="707">
        <v>5.0075542319243382E-3</v>
      </c>
      <c r="Y217" s="707">
        <v>-6.9206887422207375E-3</v>
      </c>
      <c r="Z217" s="707">
        <v>-4.5933157525384072E-3</v>
      </c>
      <c r="AA217" s="707">
        <v>9.2143549951504422E-3</v>
      </c>
      <c r="AB217" s="707">
        <v>-1.8283790028838176E-2</v>
      </c>
    </row>
    <row r="218" spans="1:28" s="707" customFormat="1">
      <c r="A218" s="708">
        <v>44146</v>
      </c>
      <c r="B218" s="707">
        <v>6.0039131596800743E-5</v>
      </c>
      <c r="C218" s="707">
        <v>8.6503889853206672E-5</v>
      </c>
      <c r="D218" s="707">
        <v>1.6105283851319818E-4</v>
      </c>
      <c r="E218" s="707">
        <v>1.16939747019984E-4</v>
      </c>
      <c r="F218" s="707">
        <v>2.8633512505105152E-4</v>
      </c>
      <c r="G218" s="707">
        <v>1.8264332537909489E-4</v>
      </c>
      <c r="H218" s="707">
        <v>7.4692290285005569E-5</v>
      </c>
      <c r="I218" s="707">
        <v>2.5084757301940819E-4</v>
      </c>
      <c r="J218" s="707">
        <v>6.7261776482530067E-4</v>
      </c>
      <c r="K218" s="707">
        <v>7.5606654629467585E-4</v>
      </c>
      <c r="L218" s="707">
        <v>7.780276961173449E-4</v>
      </c>
      <c r="M218" s="707">
        <v>5.4093044971081916E-4</v>
      </c>
      <c r="N218" s="707">
        <v>5.096266995849863E-4</v>
      </c>
      <c r="O218" s="707">
        <v>5.3052315707247111E-4</v>
      </c>
      <c r="P218" s="707">
        <v>-2.185100196463452E-4</v>
      </c>
      <c r="Q218" s="707">
        <v>2.2543795649321297E-3</v>
      </c>
      <c r="R218" s="707">
        <v>1.0397599488916054E-3</v>
      </c>
      <c r="S218" s="707">
        <v>1.2778909112836079E-3</v>
      </c>
      <c r="T218" s="707">
        <v>2.6946031669106141E-4</v>
      </c>
      <c r="U218" s="707">
        <v>1.6385906451832355E-4</v>
      </c>
      <c r="V218" s="707">
        <v>-1.2753577127463389E-3</v>
      </c>
      <c r="W218" s="707">
        <v>-1.7197699448047608E-3</v>
      </c>
      <c r="X218" s="707">
        <v>-2.0728884665573988E-3</v>
      </c>
      <c r="Y218" s="707">
        <v>-6.3732602435528918E-5</v>
      </c>
      <c r="Z218" s="707">
        <v>-2.5542997190464156E-4</v>
      </c>
      <c r="AA218" s="707">
        <v>9.1302258529553093E-3</v>
      </c>
      <c r="AB218" s="707">
        <v>1.0539737998480181E-2</v>
      </c>
    </row>
    <row r="219" spans="1:28" s="707" customFormat="1">
      <c r="A219" s="708">
        <v>44147</v>
      </c>
      <c r="B219" s="707">
        <v>-2.7386191418399264E-5</v>
      </c>
      <c r="C219" s="707">
        <v>6.7169554383239571E-5</v>
      </c>
      <c r="D219" s="707">
        <v>7.3923383284268951E-5</v>
      </c>
      <c r="E219" s="707">
        <v>1.3954140484440103E-4</v>
      </c>
      <c r="F219" s="707">
        <v>3.7726754327738199E-4</v>
      </c>
      <c r="G219" s="707">
        <v>1.8340392929028226E-4</v>
      </c>
      <c r="H219" s="707">
        <v>7.4692290285005569E-5</v>
      </c>
      <c r="I219" s="707">
        <v>2.2080394513857016E-4</v>
      </c>
      <c r="J219" s="707">
        <v>6.7261776482530067E-4</v>
      </c>
      <c r="K219" s="707">
        <v>7.5606654629467585E-4</v>
      </c>
      <c r="L219" s="707">
        <v>7.780276961173449E-4</v>
      </c>
      <c r="M219" s="707">
        <v>5.4093044971081916E-4</v>
      </c>
      <c r="N219" s="707">
        <v>5.096266995849863E-4</v>
      </c>
      <c r="O219" s="707">
        <v>5.3052315707247111E-4</v>
      </c>
      <c r="P219" s="707">
        <v>-7.871328626152474E-3</v>
      </c>
      <c r="Q219" s="707">
        <v>-3.4885436526786995E-3</v>
      </c>
      <c r="R219" s="707">
        <v>-3.5850996363534504E-3</v>
      </c>
      <c r="S219" s="707">
        <v>-2.025820370569309E-3</v>
      </c>
      <c r="T219" s="707">
        <v>-3.704998784727076E-4</v>
      </c>
      <c r="U219" s="707">
        <v>-2.8437068991549186E-3</v>
      </c>
      <c r="V219" s="707">
        <v>-6.235989486157667E-3</v>
      </c>
      <c r="W219" s="707">
        <v>-1.5373456606661893E-2</v>
      </c>
      <c r="X219" s="707">
        <v>-8.4959972888193347E-3</v>
      </c>
      <c r="Y219" s="707">
        <v>-2.2236527765113534E-2</v>
      </c>
      <c r="Z219" s="707">
        <v>-1.3467439409736714E-2</v>
      </c>
      <c r="AA219" s="707">
        <v>-2.3809523809523725E-3</v>
      </c>
      <c r="AB219" s="707">
        <v>7.5861217306416595E-3</v>
      </c>
    </row>
    <row r="220" spans="1:28" s="707" customFormat="1">
      <c r="A220" s="708">
        <v>44148</v>
      </c>
      <c r="B220" s="707">
        <v>2.7119316607482347E-5</v>
      </c>
      <c r="C220" s="707">
        <v>7.58540522094453E-5</v>
      </c>
      <c r="D220" s="707">
        <v>9.6265196865230607E-5</v>
      </c>
      <c r="E220" s="707">
        <v>2.0876548331516531E-4</v>
      </c>
      <c r="F220" s="707">
        <v>3.2661457388050152E-4</v>
      </c>
      <c r="G220" s="707">
        <v>1.8416410927279969E-4</v>
      </c>
      <c r="H220" s="707">
        <v>7.4692290285005569E-5</v>
      </c>
      <c r="I220" s="707">
        <v>1.7781932746219198E-4</v>
      </c>
      <c r="J220" s="707">
        <v>6.7261776482530067E-4</v>
      </c>
      <c r="K220" s="707">
        <v>7.5606654629467585E-4</v>
      </c>
      <c r="L220" s="707">
        <v>7.780276961173449E-4</v>
      </c>
      <c r="M220" s="707">
        <v>5.4093044971081916E-4</v>
      </c>
      <c r="N220" s="707">
        <v>5.096266995849863E-4</v>
      </c>
      <c r="O220" s="707">
        <v>5.3052315707247111E-4</v>
      </c>
      <c r="P220" s="707">
        <v>-1.3415843368802527E-4</v>
      </c>
      <c r="Q220" s="707">
        <v>1.9100192783119141E-3</v>
      </c>
      <c r="R220" s="707">
        <v>1.5891077635181716E-3</v>
      </c>
      <c r="S220" s="707">
        <v>3.3966305388481999E-3</v>
      </c>
      <c r="T220" s="707">
        <v>2.6927646166490238E-3</v>
      </c>
      <c r="U220" s="707">
        <v>1.3338872444073058E-3</v>
      </c>
      <c r="V220" s="707">
        <v>-2.3563424305994563E-4</v>
      </c>
      <c r="W220" s="707">
        <v>1.5132555324752949E-2</v>
      </c>
      <c r="X220" s="707">
        <v>1.2071013020554355E-2</v>
      </c>
      <c r="Y220" s="707">
        <v>2.0698523528387192E-2</v>
      </c>
      <c r="Z220" s="707">
        <v>1.5477865054931872E-2</v>
      </c>
      <c r="AA220" s="707">
        <v>1.4319809069212486E-2</v>
      </c>
      <c r="AB220" s="707">
        <v>8.7908480538689826E-3</v>
      </c>
    </row>
    <row r="221" spans="1:28" s="707" customFormat="1">
      <c r="A221" s="708">
        <v>44151</v>
      </c>
      <c r="B221" s="707">
        <v>6.11952193509957E-5</v>
      </c>
      <c r="C221" s="707">
        <v>8.858122586308248E-5</v>
      </c>
      <c r="D221" s="707">
        <v>7.3910803983334716E-5</v>
      </c>
      <c r="E221" s="707">
        <v>2.7177955902413231E-4</v>
      </c>
      <c r="F221" s="707">
        <v>6.3797688549649401E-4</v>
      </c>
      <c r="G221" s="707">
        <v>1.8333653444724263E-4</v>
      </c>
      <c r="H221" s="707">
        <v>7.4692290285005569E-5</v>
      </c>
      <c r="I221" s="707">
        <v>1.9439203284243867E-4</v>
      </c>
      <c r="J221" s="707">
        <v>6.7261776482530067E-4</v>
      </c>
      <c r="K221" s="707">
        <v>7.5606654629467585E-4</v>
      </c>
      <c r="L221" s="707">
        <v>7.780276961173449E-4</v>
      </c>
      <c r="M221" s="707">
        <v>5.4093044971081916E-4</v>
      </c>
      <c r="N221" s="707">
        <v>5.096266995849863E-4</v>
      </c>
      <c r="O221" s="707">
        <v>5.3052315707247111E-4</v>
      </c>
      <c r="P221" s="707">
        <v>-1.2033461644098686E-3</v>
      </c>
      <c r="Q221" s="707">
        <v>1.4652963030268307E-3</v>
      </c>
      <c r="R221" s="707">
        <v>1.2030372946583157E-3</v>
      </c>
      <c r="S221" s="707">
        <v>2.7252818545555613E-3</v>
      </c>
      <c r="T221" s="707">
        <v>1.4013069100138331E-3</v>
      </c>
      <c r="U221" s="707">
        <v>1.0923388491084207E-3</v>
      </c>
      <c r="V221" s="707">
        <v>-1.6962428703914956E-3</v>
      </c>
      <c r="W221" s="707">
        <v>1.1409566188898344E-2</v>
      </c>
      <c r="X221" s="707">
        <v>1.0378861389481742E-4</v>
      </c>
      <c r="Y221" s="707">
        <v>1.2005023259298531E-2</v>
      </c>
      <c r="Z221" s="707">
        <v>5.5110123864610117E-4</v>
      </c>
      <c r="AA221" s="707">
        <v>4.2352941176471148E-3</v>
      </c>
      <c r="AB221" s="707">
        <v>-5.3361667800400081E-4</v>
      </c>
    </row>
    <row r="222" spans="1:28" s="707" customFormat="1">
      <c r="A222" s="708">
        <v>44152</v>
      </c>
      <c r="B222" s="707">
        <v>9.3303618895923535E-5</v>
      </c>
      <c r="C222" s="707">
        <v>1.1848062602126674E-4</v>
      </c>
      <c r="D222" s="707">
        <v>1.7531034514361998E-4</v>
      </c>
      <c r="E222" s="707">
        <v>1.8599129937446612E-4</v>
      </c>
      <c r="F222" s="707">
        <v>1.2678787080888654E-5</v>
      </c>
      <c r="G222" s="707">
        <v>1.8806404334514859E-4</v>
      </c>
      <c r="H222" s="707">
        <v>7.4692290285005569E-5</v>
      </c>
      <c r="I222" s="707">
        <v>1.753237314232603E-4</v>
      </c>
      <c r="J222" s="707">
        <v>6.7261776482530067E-4</v>
      </c>
      <c r="K222" s="707">
        <v>7.5606654629467585E-4</v>
      </c>
      <c r="L222" s="707">
        <v>7.780276961173449E-4</v>
      </c>
      <c r="M222" s="707">
        <v>5.4093044971081916E-4</v>
      </c>
      <c r="N222" s="707">
        <v>5.096266995849863E-4</v>
      </c>
      <c r="O222" s="707">
        <v>5.3052315707247111E-4</v>
      </c>
      <c r="P222" s="707">
        <v>-4.5161268161559853E-3</v>
      </c>
      <c r="Q222" s="707">
        <v>-2.3363777314888701E-4</v>
      </c>
      <c r="R222" s="707">
        <v>-1.4129047023654362E-3</v>
      </c>
      <c r="S222" s="707">
        <v>7.0932361862108273E-4</v>
      </c>
      <c r="T222" s="707">
        <v>-1.0424707177616455E-3</v>
      </c>
      <c r="U222" s="707">
        <v>2.6871840681064185E-5</v>
      </c>
      <c r="V222" s="707">
        <v>-2.7080257048022194E-3</v>
      </c>
      <c r="W222" s="707">
        <v>5.3847357960994154E-3</v>
      </c>
      <c r="X222" s="707">
        <v>-3.3315982117254617E-4</v>
      </c>
      <c r="Y222" s="707">
        <v>3.8858009145683603E-3</v>
      </c>
      <c r="Z222" s="707">
        <v>2.2126206923289704E-3</v>
      </c>
      <c r="AA222" s="707">
        <v>-1.1199625117151002E-2</v>
      </c>
      <c r="AB222" s="707">
        <v>-1.5153672871403567E-2</v>
      </c>
    </row>
    <row r="223" spans="1:28" s="707" customFormat="1">
      <c r="A223" s="708">
        <v>44153</v>
      </c>
      <c r="B223" s="707">
        <v>7.8756605342400476E-5</v>
      </c>
      <c r="C223" s="707">
        <v>7.9327185651179022E-5</v>
      </c>
      <c r="D223" s="707">
        <v>9.3940709664730448E-5</v>
      </c>
      <c r="E223" s="707">
        <v>1.6827635625937809E-4</v>
      </c>
      <c r="F223" s="707">
        <v>2.8012314685366135E-4</v>
      </c>
      <c r="G223" s="707">
        <v>1.8485520204758465E-4</v>
      </c>
      <c r="H223" s="707">
        <v>7.4692290285005569E-5</v>
      </c>
      <c r="I223" s="707">
        <v>2.5059206930766464E-4</v>
      </c>
      <c r="J223" s="707">
        <v>6.7261776482530067E-4</v>
      </c>
      <c r="K223" s="707">
        <v>7.5606654629467585E-4</v>
      </c>
      <c r="L223" s="707">
        <v>7.780276961173449E-4</v>
      </c>
      <c r="M223" s="707">
        <v>5.4093044971081916E-4</v>
      </c>
      <c r="N223" s="707">
        <v>5.096266995849863E-4</v>
      </c>
      <c r="O223" s="707">
        <v>5.3052315707247111E-4</v>
      </c>
      <c r="P223" s="707">
        <v>-1.1931657827894959E-3</v>
      </c>
      <c r="Q223" s="707">
        <v>-4.9781761644840383E-4</v>
      </c>
      <c r="R223" s="707">
        <v>-1.4201773840560872E-3</v>
      </c>
      <c r="S223" s="707">
        <v>-2.0572981795934364E-3</v>
      </c>
      <c r="T223" s="707">
        <v>-2.8525826153605882E-3</v>
      </c>
      <c r="U223" s="707">
        <v>-2.4676365749631834E-4</v>
      </c>
      <c r="V223" s="707">
        <v>5.9567875934374293E-4</v>
      </c>
      <c r="W223" s="707">
        <v>-7.3723832183218421E-3</v>
      </c>
      <c r="X223" s="707">
        <v>-4.4388052507667863E-3</v>
      </c>
      <c r="Y223" s="707">
        <v>-1.2918630854815483E-2</v>
      </c>
      <c r="Z223" s="707">
        <v>-8.1743631582855691E-3</v>
      </c>
      <c r="AA223" s="707">
        <v>-1.9382967631865755E-2</v>
      </c>
      <c r="AB223" s="707">
        <v>-4.3486427443206743E-3</v>
      </c>
    </row>
    <row r="224" spans="1:28" s="707" customFormat="1">
      <c r="A224" s="708">
        <v>44154</v>
      </c>
      <c r="B224" s="707">
        <v>6.8048196673720085E-5</v>
      </c>
      <c r="C224" s="707">
        <v>1.1007084319203386E-4</v>
      </c>
      <c r="D224" s="707">
        <v>6.0712072423640961E-5</v>
      </c>
      <c r="E224" s="707">
        <v>2.1830523844967864E-4</v>
      </c>
      <c r="F224" s="707">
        <v>1.9574423883650383E-4</v>
      </c>
      <c r="G224" s="707">
        <v>1.8561426025165417E-4</v>
      </c>
      <c r="H224" s="707">
        <v>7.4692290285005569E-5</v>
      </c>
      <c r="I224" s="707">
        <v>-1.1745331109465074E-3</v>
      </c>
      <c r="J224" s="707">
        <v>6.7261776482530067E-4</v>
      </c>
      <c r="K224" s="707">
        <v>7.5606654629467585E-4</v>
      </c>
      <c r="L224" s="707">
        <v>7.780276961173449E-4</v>
      </c>
      <c r="M224" s="707">
        <v>5.4093044971081916E-4</v>
      </c>
      <c r="N224" s="707">
        <v>5.096266995849863E-4</v>
      </c>
      <c r="O224" s="707">
        <v>5.3052315707247111E-4</v>
      </c>
      <c r="P224" s="707">
        <v>-2.191889581426798E-3</v>
      </c>
      <c r="Q224" s="707">
        <v>-6.3305843885286261E-4</v>
      </c>
      <c r="R224" s="707">
        <v>1.292098724926527E-3</v>
      </c>
      <c r="S224" s="707">
        <v>2.9301506143821765E-3</v>
      </c>
      <c r="T224" s="707">
        <v>2.6521501366594258E-4</v>
      </c>
      <c r="U224" s="707">
        <v>1.2353748932922848E-3</v>
      </c>
      <c r="V224" s="707">
        <v>2.4544628124703038E-3</v>
      </c>
      <c r="W224" s="707">
        <v>3.6333425022773143E-3</v>
      </c>
      <c r="X224" s="707">
        <v>1.5310260357059846E-5</v>
      </c>
      <c r="Y224" s="707">
        <v>4.1807152834221206E-3</v>
      </c>
      <c r="Z224" s="707">
        <v>6.9303717970550238E-3</v>
      </c>
      <c r="AA224" s="707">
        <v>-8.7956698240865272E-3</v>
      </c>
      <c r="AB224" s="707">
        <v>-4.8710943603162971E-3</v>
      </c>
    </row>
    <row r="225" spans="1:28" s="707" customFormat="1">
      <c r="A225" s="708">
        <v>44155</v>
      </c>
      <c r="B225" s="707">
        <v>7.0986472974654546E-5</v>
      </c>
      <c r="C225" s="707">
        <v>8.7198457800141682E-5</v>
      </c>
      <c r="D225" s="707">
        <v>1.2198949401276415E-4</v>
      </c>
      <c r="E225" s="707">
        <v>-4.2572426830822518E-4</v>
      </c>
      <c r="F225" s="707">
        <v>-3.7643318611324528E-4</v>
      </c>
      <c r="G225" s="707">
        <v>1.8557981399203172E-4</v>
      </c>
      <c r="H225" s="707">
        <v>7.4692290285005569E-5</v>
      </c>
      <c r="I225" s="707">
        <v>1.9531036315978412E-4</v>
      </c>
      <c r="J225" s="707">
        <v>6.7261776482530067E-4</v>
      </c>
      <c r="K225" s="707">
        <v>7.5606654629467585E-4</v>
      </c>
      <c r="L225" s="707">
        <v>7.780276961173449E-4</v>
      </c>
      <c r="M225" s="707">
        <v>5.4093044971081916E-4</v>
      </c>
      <c r="N225" s="707">
        <v>5.096266995849863E-4</v>
      </c>
      <c r="O225" s="707">
        <v>5.3052315707247111E-4</v>
      </c>
      <c r="P225" s="707">
        <v>3.1286168731048392E-4</v>
      </c>
      <c r="Q225" s="707">
        <v>1.2949429719433247E-3</v>
      </c>
      <c r="R225" s="707">
        <v>-8.6397117149306091E-5</v>
      </c>
      <c r="S225" s="707">
        <v>-6.1165732673229556E-4</v>
      </c>
      <c r="T225" s="707">
        <v>-1.3777432039698834E-3</v>
      </c>
      <c r="U225" s="707">
        <v>-1.9883336088656334E-3</v>
      </c>
      <c r="V225" s="707">
        <v>1.2804844565408313E-3</v>
      </c>
      <c r="W225" s="707">
        <v>-4.1173189437695322E-3</v>
      </c>
      <c r="X225" s="707">
        <v>1.2173539558004709E-3</v>
      </c>
      <c r="Y225" s="707">
        <v>-2.4951550387597443E-3</v>
      </c>
      <c r="Z225" s="707">
        <v>3.6658675819545294E-4</v>
      </c>
      <c r="AA225" s="707">
        <v>8.8249634324719661E-3</v>
      </c>
      <c r="AB225" s="707">
        <v>1.3603501427756237E-2</v>
      </c>
    </row>
    <row r="226" spans="1:28" s="707" customFormat="1">
      <c r="A226" s="708">
        <v>44158</v>
      </c>
      <c r="B226" s="707">
        <v>7.2675714718695161E-5</v>
      </c>
      <c r="C226" s="707">
        <v>8.1002150824183161E-5</v>
      </c>
      <c r="D226" s="707">
        <v>6.8718092614883375E-5</v>
      </c>
      <c r="E226" s="707">
        <v>1.579138311933459E-4</v>
      </c>
      <c r="F226" s="707">
        <v>3.1563896596333851E-3</v>
      </c>
      <c r="G226" s="707">
        <v>2.1409082367074284E-4</v>
      </c>
      <c r="H226" s="707">
        <v>7.4692290285005569E-5</v>
      </c>
      <c r="I226" s="707">
        <v>-2.9169294941566726E-5</v>
      </c>
      <c r="J226" s="707">
        <v>6.7261776482530067E-4</v>
      </c>
      <c r="K226" s="707">
        <v>7.5606654629467585E-4</v>
      </c>
      <c r="L226" s="707">
        <v>7.780276961173449E-4</v>
      </c>
      <c r="M226" s="707">
        <v>5.4093044971081916E-4</v>
      </c>
      <c r="N226" s="707">
        <v>5.096266995849863E-4</v>
      </c>
      <c r="O226" s="707">
        <v>5.3052315707247111E-4</v>
      </c>
      <c r="P226" s="707">
        <v>3.1880829552897172E-3</v>
      </c>
      <c r="Q226" s="707">
        <v>2.1410853139476327E-3</v>
      </c>
      <c r="R226" s="707">
        <v>1.2961524592107754E-3</v>
      </c>
      <c r="S226" s="707">
        <v>9.2757978162039123E-4</v>
      </c>
      <c r="T226" s="707">
        <v>7.1366282114349033E-4</v>
      </c>
      <c r="U226" s="707">
        <v>1.3866707030496528E-4</v>
      </c>
      <c r="V226" s="707">
        <v>3.4245526637755042E-4</v>
      </c>
      <c r="W226" s="707">
        <v>8.8220117070065378E-3</v>
      </c>
      <c r="X226" s="707">
        <v>-5.8747947541366585E-3</v>
      </c>
      <c r="Y226" s="707">
        <v>1.5370840363138738E-2</v>
      </c>
      <c r="Z226" s="707">
        <v>-2.6345823574187577E-3</v>
      </c>
      <c r="AA226" s="707">
        <v>1.9767048475182403E-2</v>
      </c>
      <c r="AB226" s="707">
        <v>1.2724869041200071E-2</v>
      </c>
    </row>
    <row r="227" spans="1:28" s="707" customFormat="1">
      <c r="A227" s="708">
        <v>44159</v>
      </c>
      <c r="B227" s="707">
        <v>7.4007925981334211E-5</v>
      </c>
      <c r="C227" s="707">
        <v>7.6404342761016153E-5</v>
      </c>
      <c r="D227" s="707">
        <v>7.7875153531303809E-5</v>
      </c>
      <c r="E227" s="707">
        <v>2.3030717631189468E-4</v>
      </c>
      <c r="F227" s="707">
        <v>1.4916261745900883E-4</v>
      </c>
      <c r="G227" s="707">
        <v>1.8629842470807567E-4</v>
      </c>
      <c r="H227" s="707">
        <v>7.4692290285005569E-5</v>
      </c>
      <c r="I227" s="707">
        <v>1.9973447064502992E-4</v>
      </c>
      <c r="J227" s="707">
        <v>6.7261776482530067E-4</v>
      </c>
      <c r="K227" s="707">
        <v>7.5606654629467585E-4</v>
      </c>
      <c r="L227" s="707">
        <v>7.780276961173449E-4</v>
      </c>
      <c r="M227" s="707">
        <v>5.4093044971081916E-4</v>
      </c>
      <c r="N227" s="707">
        <v>5.096266995849863E-4</v>
      </c>
      <c r="O227" s="707">
        <v>5.3052315707247111E-4</v>
      </c>
      <c r="P227" s="707">
        <v>2.1781235461260096E-3</v>
      </c>
      <c r="Q227" s="707">
        <v>3.407003542505338E-3</v>
      </c>
      <c r="R227" s="707">
        <v>5.4131130839518704E-3</v>
      </c>
      <c r="S227" s="707">
        <v>3.1412949336651064E-3</v>
      </c>
      <c r="T227" s="707">
        <v>5.4475297591178862E-3</v>
      </c>
      <c r="U227" s="707">
        <v>4.5600106708727495E-3</v>
      </c>
      <c r="V227" s="707">
        <v>1.1770278774647647E-3</v>
      </c>
      <c r="W227" s="707">
        <v>1.5693638937698418E-2</v>
      </c>
      <c r="X227" s="707">
        <v>1.3135620700377881E-2</v>
      </c>
      <c r="Y227" s="707">
        <v>1.4965982128860356E-2</v>
      </c>
      <c r="Z227" s="707">
        <v>8.6257083436973581E-3</v>
      </c>
      <c r="AA227" s="707">
        <v>2.322274881516595E-3</v>
      </c>
      <c r="AB227" s="707">
        <v>-1.0836386020280253E-2</v>
      </c>
    </row>
    <row r="228" spans="1:28" s="707" customFormat="1">
      <c r="A228" s="708">
        <v>44160</v>
      </c>
      <c r="B228" s="707">
        <v>8.1848492021752151E-5</v>
      </c>
      <c r="C228" s="707">
        <v>1.044927960103248E-4</v>
      </c>
      <c r="D228" s="707">
        <v>1.059248643446864E-4</v>
      </c>
      <c r="E228" s="707">
        <v>3.181626069097554E-4</v>
      </c>
      <c r="F228" s="707">
        <v>-2.4305317867456822E-5</v>
      </c>
      <c r="G228" s="707">
        <v>1.8547111247801951E-4</v>
      </c>
      <c r="H228" s="707">
        <v>7.4692290285005569E-5</v>
      </c>
      <c r="I228" s="707">
        <v>3.1392150747122649E-4</v>
      </c>
      <c r="J228" s="707">
        <v>6.7261776482530067E-4</v>
      </c>
      <c r="K228" s="707">
        <v>7.5606654629467585E-4</v>
      </c>
      <c r="L228" s="707">
        <v>7.780276961173449E-4</v>
      </c>
      <c r="M228" s="707">
        <v>5.4093044971081916E-4</v>
      </c>
      <c r="N228" s="707">
        <v>5.096266995849863E-4</v>
      </c>
      <c r="O228" s="707">
        <v>5.3052315707247111E-4</v>
      </c>
      <c r="P228" s="707">
        <v>-5.9842388878319497E-3</v>
      </c>
      <c r="Q228" s="707">
        <v>1.4940234218470128E-3</v>
      </c>
      <c r="R228" s="707">
        <v>2.835987837352949E-4</v>
      </c>
      <c r="S228" s="707">
        <v>4.6386055792861924E-3</v>
      </c>
      <c r="T228" s="707">
        <v>-3.0588587425439684E-4</v>
      </c>
      <c r="U228" s="707">
        <v>1.9021606959124249E-3</v>
      </c>
      <c r="V228" s="707">
        <v>2.6088573083056232E-3</v>
      </c>
      <c r="W228" s="707">
        <v>2.2075705256484612E-3</v>
      </c>
      <c r="X228" s="707">
        <v>5.4730306137649176E-3</v>
      </c>
      <c r="Y228" s="707">
        <v>5.5877508832715694E-3</v>
      </c>
      <c r="Z228" s="707">
        <v>6.3019401475192804E-3</v>
      </c>
      <c r="AA228" s="707">
        <v>-1.1773606317083574E-2</v>
      </c>
      <c r="AB228" s="707">
        <v>-2.549398033890915E-2</v>
      </c>
    </row>
    <row r="229" spans="1:28" s="707" customFormat="1">
      <c r="A229" s="708">
        <v>44161</v>
      </c>
      <c r="B229" s="707">
        <v>7.5155372365465212E-5</v>
      </c>
      <c r="C229" s="707">
        <v>5.5184793466001025E-5</v>
      </c>
      <c r="D229" s="707">
        <v>4.751801390723287E-5</v>
      </c>
      <c r="E229" s="707">
        <v>3.2729910807005602E-4</v>
      </c>
      <c r="F229" s="707">
        <v>2.8947241538523905E-4</v>
      </c>
      <c r="G229" s="707">
        <v>1.8860657777319823E-4</v>
      </c>
      <c r="H229" s="707">
        <v>7.4692290285005569E-5</v>
      </c>
      <c r="I229" s="707">
        <v>1.3079332427623491E-4</v>
      </c>
      <c r="J229" s="707">
        <v>6.7261776482530067E-4</v>
      </c>
      <c r="K229" s="707">
        <v>7.5606654629467585E-4</v>
      </c>
      <c r="L229" s="707">
        <v>7.780276961173449E-4</v>
      </c>
      <c r="M229" s="707">
        <v>5.4093044971081916E-4</v>
      </c>
      <c r="N229" s="707">
        <v>5.096266995849863E-4</v>
      </c>
      <c r="O229" s="707">
        <v>5.3052315707247111E-4</v>
      </c>
      <c r="P229" s="707">
        <v>-1.9765921590265689E-3</v>
      </c>
      <c r="Q229" s="707">
        <v>1.1095350034528995E-3</v>
      </c>
      <c r="R229" s="707">
        <v>2.4036704738228387E-4</v>
      </c>
      <c r="S229" s="707">
        <v>1.5946864085889523E-3</v>
      </c>
      <c r="T229" s="707">
        <v>6.4347025655786538E-4</v>
      </c>
      <c r="U229" s="707">
        <v>1.298644933015014E-3</v>
      </c>
      <c r="V229" s="707">
        <v>-8.4739582454651519E-4</v>
      </c>
      <c r="W229" s="707">
        <v>6.0102133311568107E-4</v>
      </c>
      <c r="X229" s="707">
        <v>4.2246525945579538E-3</v>
      </c>
      <c r="Y229" s="707">
        <v>3.9881934028049848E-3</v>
      </c>
      <c r="Z229" s="707">
        <v>8.7552665545922448E-3</v>
      </c>
      <c r="AA229" s="707">
        <v>-2.3923444976076125E-3</v>
      </c>
      <c r="AB229" s="707">
        <v>2.9256267501349686E-3</v>
      </c>
    </row>
    <row r="230" spans="1:28" s="707" customFormat="1">
      <c r="A230" s="708">
        <v>44162</v>
      </c>
      <c r="B230" s="707">
        <v>7.5773743524409909E-5</v>
      </c>
      <c r="C230" s="707">
        <v>9.5744823630061759E-5</v>
      </c>
      <c r="D230" s="707">
        <v>1.0590861288917175E-4</v>
      </c>
      <c r="E230" s="707">
        <v>9.2441895187089784E-4</v>
      </c>
      <c r="F230" s="707">
        <v>4.7990277682963267E-4</v>
      </c>
      <c r="G230" s="707">
        <v>1.861940665099926E-4</v>
      </c>
      <c r="H230" s="707">
        <v>7.4692290285005569E-5</v>
      </c>
      <c r="I230" s="707">
        <v>1.4332749766388098E-4</v>
      </c>
      <c r="J230" s="707">
        <v>6.7261776482530067E-4</v>
      </c>
      <c r="K230" s="707">
        <v>7.5606654629467585E-4</v>
      </c>
      <c r="L230" s="707">
        <v>7.780276961173449E-4</v>
      </c>
      <c r="M230" s="707">
        <v>5.4093044971081916E-4</v>
      </c>
      <c r="N230" s="707">
        <v>5.096266995849863E-4</v>
      </c>
      <c r="O230" s="707">
        <v>5.3052315707247111E-4</v>
      </c>
      <c r="P230" s="707">
        <v>1.5835410413171935E-3</v>
      </c>
      <c r="Q230" s="707">
        <v>2.6398569748991019E-3</v>
      </c>
      <c r="R230" s="707">
        <v>2.3498108530688455E-3</v>
      </c>
      <c r="S230" s="707">
        <v>3.6287004061947847E-3</v>
      </c>
      <c r="T230" s="707">
        <v>2.9583335919556308E-3</v>
      </c>
      <c r="U230" s="707">
        <v>2.8890504829228725E-3</v>
      </c>
      <c r="V230" s="707">
        <v>7.7005957332954011E-6</v>
      </c>
      <c r="W230" s="707">
        <v>2.2123962448795439E-3</v>
      </c>
      <c r="X230" s="707">
        <v>7.9281319250255056E-3</v>
      </c>
      <c r="Y230" s="707">
        <v>2.4367365528839002E-3</v>
      </c>
      <c r="Z230" s="707">
        <v>4.5447347829610241E-3</v>
      </c>
      <c r="AA230" s="707">
        <v>1.1990407673860837E-2</v>
      </c>
      <c r="AB230" s="707">
        <v>7.4566535062507988E-3</v>
      </c>
    </row>
    <row r="231" spans="1:28" s="707" customFormat="1">
      <c r="A231" s="708">
        <v>44165</v>
      </c>
      <c r="B231" s="707">
        <v>8.8069160319337314E-5</v>
      </c>
      <c r="C231" s="707">
        <v>1.3913848285085351E-4</v>
      </c>
      <c r="D231" s="707">
        <v>6.6972948652876951E-5</v>
      </c>
      <c r="E231" s="707">
        <v>2.3978923102441208E-4</v>
      </c>
      <c r="F231" s="707">
        <v>5.6446897223061399E-5</v>
      </c>
      <c r="G231" s="707">
        <v>1.8615940473343251E-4</v>
      </c>
      <c r="H231" s="707">
        <v>7.4692290285005569E-5</v>
      </c>
      <c r="I231" s="707">
        <v>1.6970134668057302E-3</v>
      </c>
      <c r="J231" s="707">
        <v>6.7261776482530067E-4</v>
      </c>
      <c r="K231" s="707">
        <v>7.5606654629467585E-4</v>
      </c>
      <c r="L231" s="707">
        <v>7.780276961173449E-4</v>
      </c>
      <c r="M231" s="707">
        <v>5.4093044971081916E-4</v>
      </c>
      <c r="N231" s="707">
        <v>5.096266995849863E-4</v>
      </c>
      <c r="O231" s="707">
        <v>5.3052315707247111E-4</v>
      </c>
      <c r="P231" s="707">
        <v>1.2309381758468518E-4</v>
      </c>
      <c r="Q231" s="707">
        <v>5.1249686539978079E-4</v>
      </c>
      <c r="R231" s="707">
        <v>-2.5039393050553249E-3</v>
      </c>
      <c r="S231" s="707">
        <v>1.8218538905858672E-3</v>
      </c>
      <c r="T231" s="707">
        <v>-2.5716465254240761E-3</v>
      </c>
      <c r="U231" s="707">
        <v>-3.74108702750231E-4</v>
      </c>
      <c r="V231" s="707">
        <v>1.8440875336847018E-3</v>
      </c>
      <c r="W231" s="707">
        <v>-1.0648880805118876E-2</v>
      </c>
      <c r="X231" s="707">
        <v>-9.2103989936456188E-3</v>
      </c>
      <c r="Y231" s="707">
        <v>-7.0118943634850384E-3</v>
      </c>
      <c r="Z231" s="707">
        <v>-6.4172159972437637E-3</v>
      </c>
      <c r="AA231" s="707">
        <v>-4.7393364928910442E-3</v>
      </c>
      <c r="AB231" s="707">
        <v>-8.0246034139992428E-3</v>
      </c>
    </row>
    <row r="232" spans="1:28" s="707" customFormat="1">
      <c r="A232" s="708">
        <v>44166</v>
      </c>
      <c r="B232" s="707">
        <v>9.2517953652615503E-5</v>
      </c>
      <c r="C232" s="707">
        <v>6.3000163560866795E-5</v>
      </c>
      <c r="D232" s="707">
        <v>2.5986053388171726E-4</v>
      </c>
      <c r="E232" s="707">
        <v>3.4097776535113589E-4</v>
      </c>
      <c r="F232" s="707">
        <v>2.3481361677268886E-4</v>
      </c>
      <c r="G232" s="707">
        <v>1.8612475585966237E-4</v>
      </c>
      <c r="H232" s="707">
        <v>7.4692290285005569E-5</v>
      </c>
      <c r="I232" s="707">
        <v>1.5518825871496666E-4</v>
      </c>
      <c r="J232" s="707">
        <v>8.3925295072795336E-4</v>
      </c>
      <c r="K232" s="707">
        <v>9.227156283537763E-4</v>
      </c>
      <c r="L232" s="707">
        <v>9.446804352168936E-4</v>
      </c>
      <c r="M232" s="707">
        <v>5.4093044971081916E-4</v>
      </c>
      <c r="N232" s="707">
        <v>5.096266995849863E-4</v>
      </c>
      <c r="O232" s="707">
        <v>5.3052315707247111E-4</v>
      </c>
      <c r="P232" s="707">
        <v>1.1277382090288945E-3</v>
      </c>
      <c r="Q232" s="707">
        <v>5.0774996252633819E-4</v>
      </c>
      <c r="R232" s="707">
        <v>4.9204362506916066E-3</v>
      </c>
      <c r="S232" s="707">
        <v>5.1445512403036631E-4</v>
      </c>
      <c r="T232" s="707">
        <v>6.5109773172395968E-3</v>
      </c>
      <c r="U232" s="707">
        <v>2.4327406364659243E-3</v>
      </c>
      <c r="V232" s="707">
        <v>1.1404090927029653E-3</v>
      </c>
      <c r="W232" s="707">
        <v>1.6113137151112622E-2</v>
      </c>
      <c r="X232" s="707">
        <v>1.1608222687755632E-2</v>
      </c>
      <c r="Y232" s="707">
        <v>1.6421056477301965E-2</v>
      </c>
      <c r="Z232" s="707">
        <v>-3.7920198233465374E-4</v>
      </c>
      <c r="AA232" s="707">
        <v>-1.4285714285714235E-2</v>
      </c>
      <c r="AB232" s="707">
        <v>-1.0755148059695463E-2</v>
      </c>
    </row>
    <row r="233" spans="1:28" s="707" customFormat="1">
      <c r="A233" s="708">
        <v>44167</v>
      </c>
      <c r="B233" s="707">
        <v>8.0032212519842716E-5</v>
      </c>
      <c r="C233" s="707">
        <v>6.3145829457544878E-5</v>
      </c>
      <c r="D233" s="707">
        <v>7.6106766921713032E-5</v>
      </c>
      <c r="E233" s="707">
        <v>3.4893312301864654E-4</v>
      </c>
      <c r="F233" s="707">
        <v>2.8259153415644001E-4</v>
      </c>
      <c r="G233" s="707">
        <v>1.8688199273220185E-4</v>
      </c>
      <c r="H233" s="707">
        <v>7.4692290285005569E-5</v>
      </c>
      <c r="I233" s="707">
        <v>1.9557151735227762E-4</v>
      </c>
      <c r="J233" s="707">
        <v>8.3925295072795336E-4</v>
      </c>
      <c r="K233" s="707">
        <v>9.227156283537763E-4</v>
      </c>
      <c r="L233" s="707">
        <v>9.446804352168936E-4</v>
      </c>
      <c r="M233" s="707">
        <v>5.4093044971081916E-4</v>
      </c>
      <c r="N233" s="707">
        <v>5.096266995849863E-4</v>
      </c>
      <c r="O233" s="707">
        <v>5.3052315707247111E-4</v>
      </c>
      <c r="P233" s="707">
        <v>-1.2344336004017631E-3</v>
      </c>
      <c r="Q233" s="707">
        <v>1.6061116328449643E-3</v>
      </c>
      <c r="R233" s="707">
        <v>1.2060303170442488E-3</v>
      </c>
      <c r="S233" s="707">
        <v>1.9501727875415042E-4</v>
      </c>
      <c r="T233" s="707">
        <v>-2.7141684214915252E-4</v>
      </c>
      <c r="U233" s="707">
        <v>9.8435870836222072E-4</v>
      </c>
      <c r="V233" s="707">
        <v>2.3977796458400924E-3</v>
      </c>
      <c r="W233" s="707">
        <v>3.0074889647576206E-3</v>
      </c>
      <c r="X233" s="707">
        <v>4.2261985693838877E-3</v>
      </c>
      <c r="Y233" s="707">
        <v>4.9181242902962552E-4</v>
      </c>
      <c r="Z233" s="707">
        <v>2.9696774467038445E-3</v>
      </c>
      <c r="AA233" s="707">
        <v>1.6908212560386993E-3</v>
      </c>
      <c r="AB233" s="707">
        <v>9.7596372504622497E-3</v>
      </c>
    </row>
    <row r="234" spans="1:28" s="707" customFormat="1">
      <c r="A234" s="708">
        <v>44168</v>
      </c>
      <c r="B234" s="707">
        <v>8.7244171394162962E-5</v>
      </c>
      <c r="C234" s="707">
        <v>1.0553565429294309E-4</v>
      </c>
      <c r="D234" s="707">
        <v>7.7817538471025571E-5</v>
      </c>
      <c r="E234" s="707">
        <v>3.777305284449195E-4</v>
      </c>
      <c r="F234" s="707">
        <v>2.0856887222531206E-4</v>
      </c>
      <c r="G234" s="707">
        <v>1.8605534948723523E-4</v>
      </c>
      <c r="H234" s="707">
        <v>7.4692290285005569E-5</v>
      </c>
      <c r="I234" s="707">
        <v>1.5109389556422492E-4</v>
      </c>
      <c r="J234" s="707">
        <v>8.3925295072795336E-4</v>
      </c>
      <c r="K234" s="707">
        <v>9.227156283537763E-4</v>
      </c>
      <c r="L234" s="707">
        <v>9.446804352168936E-4</v>
      </c>
      <c r="M234" s="707">
        <v>5.4093044971081916E-4</v>
      </c>
      <c r="N234" s="707">
        <v>5.096266995849863E-4</v>
      </c>
      <c r="O234" s="707">
        <v>5.3052315707247111E-4</v>
      </c>
      <c r="P234" s="707">
        <v>2.6559896244933157E-3</v>
      </c>
      <c r="Q234" s="707">
        <v>2.5336051918967151E-4</v>
      </c>
      <c r="R234" s="707">
        <v>-5.7940031901715372E-4</v>
      </c>
      <c r="S234" s="707">
        <v>4.050061444512032E-3</v>
      </c>
      <c r="T234" s="707">
        <v>1.1670284273432863E-3</v>
      </c>
      <c r="U234" s="707">
        <v>-1.0806916723302695E-3</v>
      </c>
      <c r="V234" s="707">
        <v>-3.3864857115051272E-3</v>
      </c>
      <c r="W234" s="707">
        <v>2.5844279505638609E-3</v>
      </c>
      <c r="X234" s="707">
        <v>1.130375079914181E-2</v>
      </c>
      <c r="Y234" s="707">
        <v>-1.0640622287703128E-3</v>
      </c>
      <c r="Z234" s="707">
        <v>-3.1380251132711035E-3</v>
      </c>
      <c r="AA234" s="707">
        <v>-1.1333494092114704E-2</v>
      </c>
      <c r="AB234" s="707">
        <v>-9.5136897964364087E-3</v>
      </c>
    </row>
    <row r="235" spans="1:28" s="707" customFormat="1">
      <c r="A235" s="708">
        <v>44169</v>
      </c>
      <c r="B235" s="707">
        <v>7.9395071927557126E-5</v>
      </c>
      <c r="C235" s="707">
        <v>2.059124449711458E-4</v>
      </c>
      <c r="D235" s="707">
        <v>8.1244342933661784E-5</v>
      </c>
      <c r="E235" s="707">
        <v>1.1446633581591037E-4</v>
      </c>
      <c r="F235" s="707">
        <v>5.0472440539683916E-5</v>
      </c>
      <c r="G235" s="707">
        <v>1.8918704979009604E-4</v>
      </c>
      <c r="H235" s="707">
        <v>7.4692290285005569E-5</v>
      </c>
      <c r="I235" s="707">
        <v>1.8621327034118451E-4</v>
      </c>
      <c r="J235" s="707">
        <v>8.3925295072795336E-4</v>
      </c>
      <c r="K235" s="707">
        <v>9.227156283537763E-4</v>
      </c>
      <c r="L235" s="707">
        <v>9.446804352168936E-4</v>
      </c>
      <c r="M235" s="707">
        <v>5.4093044971081916E-4</v>
      </c>
      <c r="N235" s="707">
        <v>5.096266995849863E-4</v>
      </c>
      <c r="O235" s="707">
        <v>5.3052315707247111E-4</v>
      </c>
      <c r="P235" s="707">
        <v>6.714082537517152E-3</v>
      </c>
      <c r="Q235" s="707">
        <v>2.223804283653541E-3</v>
      </c>
      <c r="R235" s="707">
        <v>1.8318903865315317E-3</v>
      </c>
      <c r="S235" s="707">
        <v>4.0621864518826101E-3</v>
      </c>
      <c r="T235" s="707">
        <v>3.3421252057852513E-5</v>
      </c>
      <c r="U235" s="707">
        <v>5.9229756657606103E-3</v>
      </c>
      <c r="V235" s="707">
        <v>6.9357970110250911E-4</v>
      </c>
      <c r="W235" s="707">
        <v>9.0927646496055323E-3</v>
      </c>
      <c r="X235" s="707">
        <v>9.6211470356053486E-3</v>
      </c>
      <c r="Y235" s="707">
        <v>1.5190601379506452E-2</v>
      </c>
      <c r="Z235" s="707">
        <v>9.3511548222144913E-3</v>
      </c>
      <c r="AA235" s="707">
        <v>4.3902439024390283E-3</v>
      </c>
      <c r="AB235" s="707">
        <v>5.6226282655289506E-3</v>
      </c>
    </row>
    <row r="236" spans="1:28" s="707" customFormat="1">
      <c r="A236" s="708">
        <v>44172</v>
      </c>
      <c r="B236" s="707">
        <v>9.3912191210243634E-5</v>
      </c>
      <c r="C236" s="707">
        <v>7.379212389735379E-5</v>
      </c>
      <c r="D236" s="707">
        <v>1.0755419472796568E-4</v>
      </c>
      <c r="E236" s="707">
        <v>1.9722591542370438E-4</v>
      </c>
      <c r="F236" s="707">
        <v>5.965853709650748E-4</v>
      </c>
      <c r="G236" s="707">
        <v>1.8756840904798899E-4</v>
      </c>
      <c r="H236" s="707">
        <v>7.4692290285005569E-5</v>
      </c>
      <c r="I236" s="707">
        <v>1.9183261534094775E-4</v>
      </c>
      <c r="J236" s="707">
        <v>8.3925295072795336E-4</v>
      </c>
      <c r="K236" s="707">
        <v>9.227156283537763E-4</v>
      </c>
      <c r="L236" s="707">
        <v>9.446804352168936E-4</v>
      </c>
      <c r="M236" s="707">
        <v>5.4093044971081916E-4</v>
      </c>
      <c r="N236" s="707">
        <v>5.096266995849863E-4</v>
      </c>
      <c r="O236" s="707">
        <v>5.3052315707247111E-4</v>
      </c>
      <c r="P236" s="707">
        <v>-4.6144262535100511E-3</v>
      </c>
      <c r="Q236" s="707">
        <v>-2.6936686248618669E-3</v>
      </c>
      <c r="R236" s="707">
        <v>-1.574689042034394E-3</v>
      </c>
      <c r="S236" s="707">
        <v>-1.8462996680704835E-3</v>
      </c>
      <c r="T236" s="707">
        <v>7.2247267700187301E-4</v>
      </c>
      <c r="U236" s="707">
        <v>-7.9540562037982987E-4</v>
      </c>
      <c r="V236" s="707">
        <v>-3.5857609482929931E-3</v>
      </c>
      <c r="W236" s="707">
        <v>-9.8738270572137346E-4</v>
      </c>
      <c r="X236" s="707">
        <v>-7.756174436637675E-3</v>
      </c>
      <c r="Y236" s="707">
        <v>-2.944663774120726E-3</v>
      </c>
      <c r="Z236" s="707">
        <v>-6.060053723493608E-3</v>
      </c>
      <c r="AA236" s="707">
        <v>-1.1170471102476931E-2</v>
      </c>
      <c r="AB236" s="707">
        <v>-3.8141539475397002E-3</v>
      </c>
    </row>
    <row r="237" spans="1:28" s="707" customFormat="1">
      <c r="A237" s="708">
        <v>44173</v>
      </c>
      <c r="B237" s="707">
        <v>1.2882758699350738E-4</v>
      </c>
      <c r="C237" s="707">
        <v>1.0215466575380638E-4</v>
      </c>
      <c r="D237" s="707">
        <v>4.8622996732694546E-5</v>
      </c>
      <c r="E237" s="707">
        <v>1.7383807089021985E-4</v>
      </c>
      <c r="F237" s="707">
        <v>1.477160479541606E-4</v>
      </c>
      <c r="G237" s="707">
        <v>1.8674195427026419E-4</v>
      </c>
      <c r="H237" s="707">
        <v>7.4692290285005569E-5</v>
      </c>
      <c r="I237" s="707">
        <v>-8.5763016273987525E-4</v>
      </c>
      <c r="J237" s="707">
        <v>8.3925295072795336E-4</v>
      </c>
      <c r="K237" s="707">
        <v>9.227156283537763E-4</v>
      </c>
      <c r="L237" s="707">
        <v>9.446804352168936E-4</v>
      </c>
      <c r="M237" s="707">
        <v>5.4093044971081916E-4</v>
      </c>
      <c r="N237" s="707">
        <v>5.096266995849863E-4</v>
      </c>
      <c r="O237" s="707">
        <v>5.3052315707247111E-4</v>
      </c>
      <c r="P237" s="707">
        <v>-1.8220751543146507E-3</v>
      </c>
      <c r="Q237" s="707">
        <v>8.4145552148617853E-4</v>
      </c>
      <c r="R237" s="707">
        <v>8.5293454448565065E-4</v>
      </c>
      <c r="S237" s="707">
        <v>2.5174639819238731E-3</v>
      </c>
      <c r="T237" s="707">
        <v>5.135201790171795E-4</v>
      </c>
      <c r="U237" s="707">
        <v>7.0815532349000065E-5</v>
      </c>
      <c r="V237" s="707">
        <v>2.0868957597939275E-3</v>
      </c>
      <c r="W237" s="707">
        <v>1.2527800698953317E-3</v>
      </c>
      <c r="X237" s="707">
        <v>3.7281049452249082E-3</v>
      </c>
      <c r="Y237" s="707">
        <v>4.2975673339784581E-3</v>
      </c>
      <c r="Z237" s="707">
        <v>6.4382322865323971E-3</v>
      </c>
      <c r="AA237" s="707">
        <v>8.8408644400785885E-3</v>
      </c>
      <c r="AB237" s="707">
        <v>3.2696994200001051E-3</v>
      </c>
    </row>
    <row r="238" spans="1:28" s="707" customFormat="1">
      <c r="A238" s="708">
        <v>44174</v>
      </c>
      <c r="B238" s="707">
        <v>1.1892301182547804E-4</v>
      </c>
      <c r="C238" s="707">
        <v>7.7019442299430807E-5</v>
      </c>
      <c r="D238" s="707">
        <v>1.0353334717594365E-4</v>
      </c>
      <c r="E238" s="707">
        <v>1.4862826684036712E-4</v>
      </c>
      <c r="F238" s="707">
        <v>3.776637421895046E-4</v>
      </c>
      <c r="G238" s="707">
        <v>1.8749821995367455E-4</v>
      </c>
      <c r="H238" s="707">
        <v>7.4692290285005569E-5</v>
      </c>
      <c r="I238" s="707">
        <v>1.2204643584001751E-4</v>
      </c>
      <c r="J238" s="707">
        <v>8.3925295072795336E-4</v>
      </c>
      <c r="K238" s="707">
        <v>9.227156283537763E-4</v>
      </c>
      <c r="L238" s="707">
        <v>9.446804352168936E-4</v>
      </c>
      <c r="M238" s="707">
        <v>5.4093044971081916E-4</v>
      </c>
      <c r="N238" s="707">
        <v>5.096266995849863E-4</v>
      </c>
      <c r="O238" s="707">
        <v>5.3052315707247111E-4</v>
      </c>
      <c r="P238" s="707">
        <v>-2.1236046776901274E-3</v>
      </c>
      <c r="Q238" s="707">
        <v>-3.7341641088950439E-4</v>
      </c>
      <c r="R238" s="707">
        <v>-4.5785825240374223E-4</v>
      </c>
      <c r="S238" s="707">
        <v>-3.6702218067476977E-3</v>
      </c>
      <c r="T238" s="707">
        <v>-2.0834202103520161E-3</v>
      </c>
      <c r="U238" s="707">
        <v>-4.2141694061640367E-3</v>
      </c>
      <c r="V238" s="707">
        <v>-9.4319943104526072E-4</v>
      </c>
      <c r="W238" s="707">
        <v>-4.8713867084687942E-3</v>
      </c>
      <c r="X238" s="707">
        <v>-8.477126726742501E-4</v>
      </c>
      <c r="Y238" s="707">
        <v>-6.1033301058355249E-3</v>
      </c>
      <c r="Z238" s="707">
        <v>-1.2118825875978678E-2</v>
      </c>
      <c r="AA238" s="707">
        <v>-3.4079844206427179E-3</v>
      </c>
      <c r="AB238" s="707">
        <v>1.2434277608455613E-2</v>
      </c>
    </row>
    <row r="239" spans="1:28" s="707" customFormat="1">
      <c r="A239" s="708">
        <v>44175</v>
      </c>
      <c r="B239" s="707">
        <v>1.061718157473468E-4</v>
      </c>
      <c r="C239" s="707">
        <v>8.7531213526004237E-5</v>
      </c>
      <c r="D239" s="707">
        <v>7.5497165996640803E-5</v>
      </c>
      <c r="E239" s="707">
        <v>2.7450349179813927E-4</v>
      </c>
      <c r="F239" s="707">
        <v>2.5101703448804358E-4</v>
      </c>
      <c r="G239" s="707">
        <v>1.8746307096151327E-4</v>
      </c>
      <c r="H239" s="707">
        <v>7.4692290285005569E-5</v>
      </c>
      <c r="I239" s="707">
        <v>1.6324749370655312E-4</v>
      </c>
      <c r="J239" s="707">
        <v>8.3925295072795336E-4</v>
      </c>
      <c r="K239" s="707">
        <v>9.227156283537763E-4</v>
      </c>
      <c r="L239" s="707">
        <v>9.446804352168936E-4</v>
      </c>
      <c r="M239" s="707">
        <v>5.4093044971081916E-4</v>
      </c>
      <c r="N239" s="707">
        <v>5.096266995849863E-4</v>
      </c>
      <c r="O239" s="707">
        <v>5.3052315707247111E-4</v>
      </c>
      <c r="P239" s="707">
        <v>3.3422659545958577E-3</v>
      </c>
      <c r="Q239" s="707">
        <v>-8.1601381762197445E-4</v>
      </c>
      <c r="R239" s="707">
        <v>-4.4873145987589513E-4</v>
      </c>
      <c r="S239" s="707">
        <v>4.3853647816736174E-3</v>
      </c>
      <c r="T239" s="707">
        <v>2.2752268496348815E-3</v>
      </c>
      <c r="U239" s="707">
        <v>4.379003295541084E-3</v>
      </c>
      <c r="V239" s="707">
        <v>3.1868489114046383E-3</v>
      </c>
      <c r="W239" s="707">
        <v>1.3178882411472647E-2</v>
      </c>
      <c r="X239" s="707">
        <v>0</v>
      </c>
      <c r="Y239" s="707">
        <v>0</v>
      </c>
      <c r="Z239" s="707">
        <v>1.4367493518796515E-3</v>
      </c>
      <c r="AA239" s="707">
        <v>-2.3937469467513295E-2</v>
      </c>
      <c r="AB239" s="707">
        <v>0</v>
      </c>
    </row>
    <row r="240" spans="1:28" s="707" customFormat="1">
      <c r="A240" s="708">
        <v>44176</v>
      </c>
      <c r="B240" s="707">
        <v>1.0909955285209882E-4</v>
      </c>
      <c r="C240" s="707">
        <v>1.3297997609651446E-4</v>
      </c>
      <c r="D240" s="707">
        <v>6.0050030253888664E-5</v>
      </c>
      <c r="E240" s="707">
        <v>-2.6518629942828831E-4</v>
      </c>
      <c r="F240" s="707">
        <v>-2.9592870746342204E-4</v>
      </c>
      <c r="G240" s="707">
        <v>1.874279351452568E-4</v>
      </c>
      <c r="H240" s="707">
        <v>7.4692290285005569E-5</v>
      </c>
      <c r="I240" s="707">
        <v>2.4685133247204227E-4</v>
      </c>
      <c r="J240" s="707">
        <v>8.3925295072795336E-4</v>
      </c>
      <c r="K240" s="707">
        <v>9.227156283537763E-4</v>
      </c>
      <c r="L240" s="707">
        <v>9.446804352168936E-4</v>
      </c>
      <c r="M240" s="707">
        <v>5.4093044971081916E-4</v>
      </c>
      <c r="N240" s="707">
        <v>5.096266995849863E-4</v>
      </c>
      <c r="O240" s="707">
        <v>5.3052315707247111E-4</v>
      </c>
      <c r="P240" s="707">
        <v>-2.1584573714392707E-3</v>
      </c>
      <c r="Q240" s="707">
        <v>-2.1689129267651319E-3</v>
      </c>
      <c r="R240" s="707">
        <v>-1.2358674167454176E-3</v>
      </c>
      <c r="S240" s="707">
        <v>3.2194476102573866E-3</v>
      </c>
      <c r="T240" s="707">
        <v>4.1503244063223477E-4</v>
      </c>
      <c r="U240" s="707">
        <v>2.3723384207987586E-3</v>
      </c>
      <c r="V240" s="707">
        <v>9.6687422304619908E-4</v>
      </c>
      <c r="W240" s="707">
        <v>-3.8304981133219227E-6</v>
      </c>
      <c r="X240" s="707">
        <v>8.3794477623002628E-3</v>
      </c>
      <c r="Y240" s="707">
        <v>2.0052590280980498E-2</v>
      </c>
      <c r="Z240" s="707">
        <v>5.2393050116654738E-3</v>
      </c>
      <c r="AA240" s="707">
        <v>4.2542542542542972E-3</v>
      </c>
      <c r="AB240" s="707">
        <v>-1.3941068801511469E-2</v>
      </c>
    </row>
    <row r="241" spans="1:28" s="707" customFormat="1">
      <c r="A241" s="708">
        <v>44179</v>
      </c>
      <c r="B241" s="707">
        <v>9.5195672969339284E-5</v>
      </c>
      <c r="C241" s="707">
        <v>1.0141614312764169E-4</v>
      </c>
      <c r="D241" s="707">
        <v>7.377132148467247E-5</v>
      </c>
      <c r="E241" s="707">
        <v>1.5694547100042477E-4</v>
      </c>
      <c r="F241" s="707">
        <v>3.6064429372295592E-4</v>
      </c>
      <c r="G241" s="707">
        <v>1.8739281249735562E-4</v>
      </c>
      <c r="H241" s="707">
        <v>7.4692290285005569E-5</v>
      </c>
      <c r="I241" s="707">
        <v>1.4702407519218141E-4</v>
      </c>
      <c r="J241" s="707">
        <v>8.3925295072795336E-4</v>
      </c>
      <c r="K241" s="707">
        <v>9.227156283537763E-4</v>
      </c>
      <c r="L241" s="707">
        <v>9.446804352168936E-4</v>
      </c>
      <c r="M241" s="707">
        <v>5.4093044971081916E-4</v>
      </c>
      <c r="N241" s="707">
        <v>5.096266995849863E-4</v>
      </c>
      <c r="O241" s="707">
        <v>5.3052315707247111E-4</v>
      </c>
      <c r="P241" s="707">
        <v>2.1047807608061131E-3</v>
      </c>
      <c r="Q241" s="707">
        <v>5.5897344753286227E-4</v>
      </c>
      <c r="R241" s="707">
        <v>3.3006072769770078E-4</v>
      </c>
      <c r="S241" s="707">
        <v>-1.5479032139069648E-3</v>
      </c>
      <c r="T241" s="707">
        <v>-8.8052711571484643E-4</v>
      </c>
      <c r="U241" s="707">
        <v>-2.9772086720778468E-3</v>
      </c>
      <c r="V241" s="707">
        <v>-8.5382423173141486E-4</v>
      </c>
      <c r="W241" s="707">
        <v>-3.1427280939476665E-3</v>
      </c>
      <c r="X241" s="707">
        <v>8.7265971197547643E-4</v>
      </c>
      <c r="Y241" s="707">
        <v>-5.8477049917974311E-3</v>
      </c>
      <c r="Z241" s="707">
        <v>-4.5271707955035767E-3</v>
      </c>
      <c r="AA241" s="707">
        <v>2.7410914527783437E-3</v>
      </c>
      <c r="AB241" s="707">
        <v>1.0801758966338504E-2</v>
      </c>
    </row>
    <row r="242" spans="1:28" s="707" customFormat="1">
      <c r="A242" s="708">
        <v>44180</v>
      </c>
      <c r="B242" s="707">
        <v>1.0266619569043733E-4</v>
      </c>
      <c r="C242" s="707">
        <v>8.3317246261316313E-5</v>
      </c>
      <c r="D242" s="707">
        <v>1.1493753345193092E-4</v>
      </c>
      <c r="E242" s="707">
        <v>2.314239101919302E-4</v>
      </c>
      <c r="F242" s="707">
        <v>1.7127069083677782E-4</v>
      </c>
      <c r="G242" s="707">
        <v>1.8656716417897456E-4</v>
      </c>
      <c r="H242" s="707">
        <v>7.4692290285005569E-5</v>
      </c>
      <c r="I242" s="707">
        <v>1.299194838436657E-3</v>
      </c>
      <c r="J242" s="707">
        <v>8.3925295072795336E-4</v>
      </c>
      <c r="K242" s="707">
        <v>9.227156283537763E-4</v>
      </c>
      <c r="L242" s="707">
        <v>9.446804352168936E-4</v>
      </c>
      <c r="M242" s="707">
        <v>5.4093044971081916E-4</v>
      </c>
      <c r="N242" s="707">
        <v>5.096266995849863E-4</v>
      </c>
      <c r="O242" s="707">
        <v>5.3052315707247111E-4</v>
      </c>
      <c r="P242" s="707">
        <v>2.2447569661672162E-3</v>
      </c>
      <c r="Q242" s="707">
        <v>1.9472313983879275E-3</v>
      </c>
      <c r="R242" s="707">
        <v>3.5786700542161931E-3</v>
      </c>
      <c r="S242" s="707">
        <v>5.0450897862008848E-3</v>
      </c>
      <c r="T242" s="707">
        <v>4.8659876349732567E-3</v>
      </c>
      <c r="U242" s="707">
        <v>6.3674602562187044E-3</v>
      </c>
      <c r="V242" s="707">
        <v>1.8497494929885505E-3</v>
      </c>
      <c r="W242" s="707">
        <v>9.3905111476095364E-3</v>
      </c>
      <c r="X242" s="707">
        <v>1.4523444000421826E-2</v>
      </c>
      <c r="Y242" s="707">
        <v>1.6393521469460604E-2</v>
      </c>
      <c r="Z242" s="707">
        <v>1.7754306850690016E-2</v>
      </c>
      <c r="AA242" s="707">
        <v>9.9403578528827197E-3</v>
      </c>
      <c r="AB242" s="707">
        <v>-5.6255168328804839E-3</v>
      </c>
    </row>
    <row r="243" spans="1:28" s="707" customFormat="1">
      <c r="A243" s="708">
        <v>44181</v>
      </c>
      <c r="B243" s="707">
        <v>1.4450141403044015E-4</v>
      </c>
      <c r="C243" s="707">
        <v>6.4376144831790327E-5</v>
      </c>
      <c r="D243" s="707">
        <v>9.66279144893889E-5</v>
      </c>
      <c r="E243" s="707">
        <v>8.9652177643229081E-5</v>
      </c>
      <c r="F243" s="707">
        <v>2.2839127179064E-4</v>
      </c>
      <c r="G243" s="707">
        <v>1.8732275473531956E-4</v>
      </c>
      <c r="H243" s="707">
        <v>7.4692290285005569E-5</v>
      </c>
      <c r="I243" s="707">
        <v>2.0932770716375337E-4</v>
      </c>
      <c r="J243" s="707">
        <v>8.3925295072795336E-4</v>
      </c>
      <c r="K243" s="707">
        <v>9.227156283537763E-4</v>
      </c>
      <c r="L243" s="707">
        <v>9.446804352168936E-4</v>
      </c>
      <c r="M243" s="707">
        <v>5.4093044971081916E-4</v>
      </c>
      <c r="N243" s="707">
        <v>5.096266995849863E-4</v>
      </c>
      <c r="O243" s="707">
        <v>5.3052315707247111E-4</v>
      </c>
      <c r="P243" s="707">
        <v>3.2471489673369103E-3</v>
      </c>
      <c r="Q243" s="707">
        <v>1.4034777376916718E-3</v>
      </c>
      <c r="R243" s="707">
        <v>1.6625079236234352E-3</v>
      </c>
      <c r="S243" s="707">
        <v>4.1504902748330519E-3</v>
      </c>
      <c r="T243" s="707">
        <v>-7.8212835801483305E-4</v>
      </c>
      <c r="U243" s="707">
        <v>5.7686596194717055E-4</v>
      </c>
      <c r="V243" s="707">
        <v>-1.4662683983248659E-3</v>
      </c>
      <c r="W243" s="707">
        <v>1.0298046563269846E-2</v>
      </c>
      <c r="X243" s="707">
        <v>6.7217047879006842E-3</v>
      </c>
      <c r="Y243" s="707">
        <v>6.1704427275637297E-3</v>
      </c>
      <c r="Z243" s="707">
        <v>7.7831168675881468E-3</v>
      </c>
      <c r="AA243" s="707">
        <v>4.9212598425207865E-4</v>
      </c>
      <c r="AB243" s="707">
        <v>1.3419992502518241E-2</v>
      </c>
    </row>
    <row r="244" spans="1:28" s="707" customFormat="1">
      <c r="A244" s="708">
        <v>44182</v>
      </c>
      <c r="B244" s="707">
        <v>1.0281886600660428E-4</v>
      </c>
      <c r="C244" s="707">
        <v>8.6742765797787058E-5</v>
      </c>
      <c r="D244" s="707">
        <v>1.2234541885014494E-4</v>
      </c>
      <c r="E244" s="707">
        <v>2.4053532644807696E-4</v>
      </c>
      <c r="F244" s="707">
        <v>8.8873174775683239E-5</v>
      </c>
      <c r="G244" s="707">
        <v>1.8728767149278625E-4</v>
      </c>
      <c r="H244" s="707">
        <v>7.4692290285005569E-5</v>
      </c>
      <c r="I244" s="707">
        <v>1.7178215925328644E-4</v>
      </c>
      <c r="J244" s="707">
        <v>8.3925295072795336E-4</v>
      </c>
      <c r="K244" s="707">
        <v>9.227156283537763E-4</v>
      </c>
      <c r="L244" s="707">
        <v>9.446804352168936E-4</v>
      </c>
      <c r="M244" s="707">
        <v>5.4093044971081916E-4</v>
      </c>
      <c r="N244" s="707">
        <v>5.096266995849863E-4</v>
      </c>
      <c r="O244" s="707">
        <v>5.3052315707247111E-4</v>
      </c>
      <c r="P244" s="707">
        <v>5.2331328291199686E-3</v>
      </c>
      <c r="Q244" s="707">
        <v>3.7073146308475025E-4</v>
      </c>
      <c r="R244" s="707">
        <v>2.3458372499893798E-3</v>
      </c>
      <c r="S244" s="707">
        <v>3.0724358921068173E-3</v>
      </c>
      <c r="T244" s="707">
        <v>7.4615379347098276E-4</v>
      </c>
      <c r="U244" s="707">
        <v>3.5650176306547543E-3</v>
      </c>
      <c r="V244" s="707">
        <v>1.0981405258929655E-3</v>
      </c>
      <c r="W244" s="707">
        <v>3.2263919051294552E-3</v>
      </c>
      <c r="X244" s="707">
        <v>3.5845337237614405E-3</v>
      </c>
      <c r="Y244" s="707">
        <v>6.6072790715039353E-3</v>
      </c>
      <c r="Z244" s="707">
        <v>7.0399866363082264E-3</v>
      </c>
      <c r="AA244" s="707">
        <v>-1.4756517461879115E-3</v>
      </c>
      <c r="AB244" s="707">
        <v>3.4227114402669567E-3</v>
      </c>
    </row>
    <row r="245" spans="1:28" s="707" customFormat="1">
      <c r="A245" s="708">
        <v>44183</v>
      </c>
      <c r="B245" s="707">
        <v>1.2123367818173136E-4</v>
      </c>
      <c r="C245" s="707">
        <v>-9.7645648822197728E-6</v>
      </c>
      <c r="D245" s="707">
        <v>1.3261992957414037E-4</v>
      </c>
      <c r="E245" s="707">
        <v>2.3267557761674773E-4</v>
      </c>
      <c r="F245" s="707">
        <v>2.5369556942544946E-5</v>
      </c>
      <c r="G245" s="707">
        <v>1.8646250602438741E-4</v>
      </c>
      <c r="H245" s="707">
        <v>7.4692290285005569E-5</v>
      </c>
      <c r="I245" s="707">
        <v>1.4554626415819172E-4</v>
      </c>
      <c r="J245" s="707">
        <v>8.3925295072795336E-4</v>
      </c>
      <c r="K245" s="707">
        <v>9.227156283537763E-4</v>
      </c>
      <c r="L245" s="707">
        <v>9.446804352168936E-4</v>
      </c>
      <c r="M245" s="707">
        <v>5.4093044971081916E-4</v>
      </c>
      <c r="N245" s="707">
        <v>5.096266995849863E-4</v>
      </c>
      <c r="O245" s="707">
        <v>5.3052315707247111E-4</v>
      </c>
      <c r="P245" s="707">
        <v>4.0871584918988901E-4</v>
      </c>
      <c r="Q245" s="707">
        <v>-2.1097223649165775E-3</v>
      </c>
      <c r="R245" s="707">
        <v>1.8351961052798238E-4</v>
      </c>
      <c r="S245" s="707">
        <v>3.3379062059479825E-3</v>
      </c>
      <c r="T245" s="707">
        <v>-7.7297205594339946E-4</v>
      </c>
      <c r="U245" s="707">
        <v>1.0349184238145348E-4</v>
      </c>
      <c r="V245" s="707">
        <v>4.5525974983040562E-4</v>
      </c>
      <c r="W245" s="707">
        <v>-2.228283191542146E-3</v>
      </c>
      <c r="X245" s="707">
        <v>2.6589805094481278E-3</v>
      </c>
      <c r="Y245" s="707">
        <v>3.6729827324744058E-4</v>
      </c>
      <c r="Z245" s="707">
        <v>1.9224977843861346E-3</v>
      </c>
      <c r="AA245" s="707">
        <v>2.4630541871917266E-4</v>
      </c>
      <c r="AB245" s="707">
        <v>-5.2554378500502263E-3</v>
      </c>
    </row>
    <row r="246" spans="1:28" s="707" customFormat="1">
      <c r="A246" s="708">
        <v>44186</v>
      </c>
      <c r="B246" s="707">
        <v>1.086698806607167E-4</v>
      </c>
      <c r="C246" s="707">
        <v>1.0492027777675439E-4</v>
      </c>
      <c r="D246" s="707">
        <v>1.0573893799237233E-4</v>
      </c>
      <c r="E246" s="707">
        <v>1.6623040326524396E-4</v>
      </c>
      <c r="F246" s="707">
        <v>1.5278808739016547E-4</v>
      </c>
      <c r="G246" s="707">
        <v>1.8800764037774087E-4</v>
      </c>
      <c r="H246" s="707">
        <v>7.4692290285005569E-5</v>
      </c>
      <c r="I246" s="707">
        <v>2.1607048412675134E-4</v>
      </c>
      <c r="J246" s="707">
        <v>8.3925295072795336E-4</v>
      </c>
      <c r="K246" s="707">
        <v>9.227156283537763E-4</v>
      </c>
      <c r="L246" s="707">
        <v>9.446804352168936E-4</v>
      </c>
      <c r="M246" s="707">
        <v>5.4093044971081916E-4</v>
      </c>
      <c r="N246" s="707">
        <v>5.096266995849863E-4</v>
      </c>
      <c r="O246" s="707">
        <v>5.3052315707247111E-4</v>
      </c>
      <c r="P246" s="707">
        <v>-3.3806961295478333E-3</v>
      </c>
      <c r="Q246" s="707">
        <v>-5.1077695963237524E-3</v>
      </c>
      <c r="R246" s="707">
        <v>-3.6876158075392906E-3</v>
      </c>
      <c r="S246" s="707">
        <v>-3.5305558467997322E-3</v>
      </c>
      <c r="T246" s="707">
        <v>-1.4484611688405646E-3</v>
      </c>
      <c r="U246" s="707">
        <v>-2.4857402755148472E-3</v>
      </c>
      <c r="V246" s="707">
        <v>7.6213410973791085E-4</v>
      </c>
      <c r="W246" s="707">
        <v>-1.3054754186172968E-2</v>
      </c>
      <c r="X246" s="707">
        <v>-1.1509683893246248E-2</v>
      </c>
      <c r="Y246" s="707">
        <v>-1.1402058687970507E-2</v>
      </c>
      <c r="Z246" s="707">
        <v>-2.1097509825462768E-2</v>
      </c>
      <c r="AA246" s="707">
        <v>6.6486087170647412E-3</v>
      </c>
      <c r="AB246" s="707">
        <v>-4.4622503695318505E-3</v>
      </c>
    </row>
    <row r="247" spans="1:28" s="707" customFormat="1">
      <c r="A247" s="708">
        <v>44187</v>
      </c>
      <c r="B247" s="707">
        <v>1.2173975724127928E-4</v>
      </c>
      <c r="C247" s="707">
        <v>1.3529609645357432E-4</v>
      </c>
      <c r="D247" s="707">
        <v>1.4516135484687887E-4</v>
      </c>
      <c r="E247" s="707">
        <v>3.1632053755514811E-4</v>
      </c>
      <c r="F247" s="707">
        <v>-7.1664131623072613E-5</v>
      </c>
      <c r="G247" s="707">
        <v>1.8718250056859453E-4</v>
      </c>
      <c r="H247" s="707">
        <v>7.4692290285005569E-5</v>
      </c>
      <c r="I247" s="707">
        <v>1.9829051010633592E-4</v>
      </c>
      <c r="J247" s="707">
        <v>8.3925295072795336E-4</v>
      </c>
      <c r="K247" s="707">
        <v>9.227156283537763E-4</v>
      </c>
      <c r="L247" s="707">
        <v>9.446804352168936E-4</v>
      </c>
      <c r="M247" s="707">
        <v>5.4093044971081916E-4</v>
      </c>
      <c r="N247" s="707">
        <v>5.096266995849863E-4</v>
      </c>
      <c r="O247" s="707">
        <v>5.3052315707247111E-4</v>
      </c>
      <c r="P247" s="707">
        <v>-5.1991578049810361E-3</v>
      </c>
      <c r="Q247" s="707">
        <v>-3.6494205726667062E-3</v>
      </c>
      <c r="R247" s="707">
        <v>-1.5116367602373559E-3</v>
      </c>
      <c r="S247" s="707">
        <v>-1.160540067065563E-4</v>
      </c>
      <c r="T247" s="707">
        <v>1.6794321499575826E-3</v>
      </c>
      <c r="U247" s="707">
        <v>-1.0276186769286877E-3</v>
      </c>
      <c r="V247" s="707">
        <v>1.0504775439035274E-3</v>
      </c>
      <c r="W247" s="707">
        <v>4.9172367700008653E-3</v>
      </c>
      <c r="X247" s="707">
        <v>1.3496708879450203E-3</v>
      </c>
      <c r="Y247" s="707">
        <v>3.0222407879838542E-3</v>
      </c>
      <c r="Z247" s="707">
        <v>3.9793963878123062E-3</v>
      </c>
      <c r="AA247" s="707">
        <v>2.9843444227004579E-3</v>
      </c>
      <c r="AB247" s="707">
        <v>5.6585250960705658E-3</v>
      </c>
    </row>
    <row r="248" spans="1:28" s="707" customFormat="1">
      <c r="A248" s="708">
        <v>44188</v>
      </c>
      <c r="B248" s="707">
        <v>1.3195766356810523E-4</v>
      </c>
      <c r="C248" s="707">
        <v>9.0799491263782173E-5</v>
      </c>
      <c r="D248" s="707">
        <v>1.3885468314578375E-4</v>
      </c>
      <c r="E248" s="707">
        <v>2.8083925775312935E-4</v>
      </c>
      <c r="F248" s="707">
        <v>3.9182168260998296E-4</v>
      </c>
      <c r="G248" s="707">
        <v>1.8714746983738983E-4</v>
      </c>
      <c r="H248" s="707">
        <v>7.4692290285005569E-5</v>
      </c>
      <c r="I248" s="707">
        <v>1.0758754079875921E-4</v>
      </c>
      <c r="J248" s="707">
        <v>8.3925295072795336E-4</v>
      </c>
      <c r="K248" s="707">
        <v>9.227156283537763E-4</v>
      </c>
      <c r="L248" s="707">
        <v>9.446804352168936E-4</v>
      </c>
      <c r="M248" s="707">
        <v>5.4093044971081916E-4</v>
      </c>
      <c r="N248" s="707">
        <v>5.096266995849863E-4</v>
      </c>
      <c r="O248" s="707">
        <v>5.3052315707247111E-4</v>
      </c>
      <c r="P248" s="707">
        <v>6.5180103452684435E-3</v>
      </c>
      <c r="Q248" s="707">
        <v>2.4210654367617934E-3</v>
      </c>
      <c r="R248" s="707">
        <v>2.3413231781090893E-3</v>
      </c>
      <c r="S248" s="707">
        <v>9.1988566044509668E-4</v>
      </c>
      <c r="T248" s="707">
        <v>1.4733573952576684E-3</v>
      </c>
      <c r="U248" s="707">
        <v>1.0405764496828063E-3</v>
      </c>
      <c r="V248" s="707">
        <v>8.970121739924064E-4</v>
      </c>
      <c r="W248" s="707">
        <v>7.0258559565309344E-3</v>
      </c>
      <c r="X248" s="707">
        <v>9.6269637930930241E-3</v>
      </c>
      <c r="Y248" s="707">
        <v>9.4127395823591087E-3</v>
      </c>
      <c r="Z248" s="707">
        <v>7.719922844892535E-3</v>
      </c>
      <c r="AA248" s="707">
        <v>1.1267743036925015E-2</v>
      </c>
      <c r="AB248" s="707">
        <v>1.7171513011489337E-2</v>
      </c>
    </row>
    <row r="249" spans="1:28" s="707" customFormat="1">
      <c r="A249" s="708">
        <v>44189</v>
      </c>
      <c r="B249" s="707">
        <v>1.4101503780827862E-4</v>
      </c>
      <c r="C249" s="707">
        <v>1.5513699169100725E-4</v>
      </c>
      <c r="D249" s="707">
        <v>5.656257248864982E-5</v>
      </c>
      <c r="E249" s="707">
        <v>2.0817748813728443E-4</v>
      </c>
      <c r="F249" s="707">
        <v>7.4902705920099066E-4</v>
      </c>
      <c r="G249" s="707">
        <v>1.8711245221525452E-4</v>
      </c>
      <c r="H249" s="707">
        <v>7.4692290285005569E-5</v>
      </c>
      <c r="I249" s="707">
        <v>1.5431309118918435E-4</v>
      </c>
      <c r="J249" s="707">
        <v>8.3925295072795336E-4</v>
      </c>
      <c r="K249" s="707">
        <v>9.227156283537763E-4</v>
      </c>
      <c r="L249" s="707">
        <v>9.446804352168936E-4</v>
      </c>
      <c r="M249" s="707">
        <v>5.4093044971081916E-4</v>
      </c>
      <c r="N249" s="707">
        <v>5.096266995849863E-4</v>
      </c>
      <c r="O249" s="707">
        <v>5.3052315707247111E-4</v>
      </c>
      <c r="P249" s="707">
        <v>3.2108532310837212E-4</v>
      </c>
      <c r="Q249" s="707">
        <v>2.8222889984541588E-4</v>
      </c>
      <c r="R249" s="707">
        <v>5.5755541097979311E-4</v>
      </c>
      <c r="S249" s="707">
        <v>1.2066898922502567E-3</v>
      </c>
      <c r="T249" s="707">
        <v>3.6165737318172297E-4</v>
      </c>
      <c r="U249" s="707">
        <v>4.4084479999373372E-4</v>
      </c>
      <c r="V249" s="707">
        <v>-1.0025687768311364E-5</v>
      </c>
      <c r="W249" s="707">
        <v>0</v>
      </c>
      <c r="X249" s="707">
        <v>2.9248284848626405E-4</v>
      </c>
      <c r="Y249" s="707">
        <v>-3.6813600713980765E-4</v>
      </c>
      <c r="Z249" s="707">
        <v>-7.9718760427227586E-5</v>
      </c>
      <c r="AA249" s="707">
        <v>0</v>
      </c>
      <c r="AB249" s="707">
        <v>-3.9161633677675667E-5</v>
      </c>
    </row>
    <row r="250" spans="1:28" s="707" customFormat="1">
      <c r="A250" s="708">
        <v>44193</v>
      </c>
      <c r="B250" s="707">
        <v>7.6324191361498706E-5</v>
      </c>
      <c r="C250" s="707">
        <v>1.0920149308768501E-4</v>
      </c>
      <c r="D250" s="707">
        <v>1.3768493915300439E-4</v>
      </c>
      <c r="E250" s="707">
        <v>1.5756397117527854E-4</v>
      </c>
      <c r="F250" s="707">
        <v>-4.8891036061826654E-4</v>
      </c>
      <c r="G250" s="707">
        <v>1.8786680401472466E-4</v>
      </c>
      <c r="H250" s="707">
        <v>7.4692290285005569E-5</v>
      </c>
      <c r="I250" s="707">
        <v>1.768485507684936E-4</v>
      </c>
      <c r="J250" s="707">
        <v>8.3925295072795336E-4</v>
      </c>
      <c r="K250" s="707">
        <v>9.227156283537763E-4</v>
      </c>
      <c r="L250" s="707">
        <v>9.446804352168936E-4</v>
      </c>
      <c r="M250" s="707">
        <v>5.4093044971081916E-4</v>
      </c>
      <c r="N250" s="707">
        <v>5.096266995849863E-4</v>
      </c>
      <c r="O250" s="707">
        <v>5.3052315707247111E-4</v>
      </c>
      <c r="P250" s="707">
        <v>2.4354000668753706E-3</v>
      </c>
      <c r="Q250" s="707">
        <v>2.2463860678123559E-3</v>
      </c>
      <c r="R250" s="707">
        <v>2.3100311454702371E-3</v>
      </c>
      <c r="S250" s="707">
        <v>-4.7745702266325241E-3</v>
      </c>
      <c r="T250" s="707">
        <v>1.4452071776882569E-4</v>
      </c>
      <c r="U250" s="707">
        <v>-7.1656582329371332E-4</v>
      </c>
      <c r="V250" s="707">
        <v>-1.7601227881449688E-3</v>
      </c>
      <c r="W250" s="707">
        <v>7.8246298920648261E-3</v>
      </c>
      <c r="X250" s="707">
        <v>5.9023195206964196E-3</v>
      </c>
      <c r="Y250" s="707">
        <v>6.5719730176576618E-3</v>
      </c>
      <c r="Z250" s="707">
        <v>1.393205570375522E-2</v>
      </c>
      <c r="AA250" s="707">
        <v>2.0162068300212166E-2</v>
      </c>
      <c r="AB250" s="707">
        <v>1.1486401955111525E-2</v>
      </c>
    </row>
    <row r="251" spans="1:28" s="707" customFormat="1">
      <c r="A251" s="708">
        <v>44194</v>
      </c>
      <c r="B251" s="707">
        <v>1.3582534443989935E-4</v>
      </c>
      <c r="C251" s="707">
        <v>7.0950814604842094E-5</v>
      </c>
      <c r="D251" s="707">
        <v>1.0282106735126639E-4</v>
      </c>
      <c r="E251" s="707">
        <v>2.2662371754478272E-4</v>
      </c>
      <c r="F251" s="707">
        <v>8.3974781039941604E-7</v>
      </c>
      <c r="G251" s="707">
        <v>1.8704230865451699E-4</v>
      </c>
      <c r="H251" s="707">
        <v>7.4692290285005569E-5</v>
      </c>
      <c r="I251" s="707">
        <v>2.916075429688636E-4</v>
      </c>
      <c r="J251" s="707">
        <v>8.3925295072795336E-4</v>
      </c>
      <c r="K251" s="707">
        <v>9.227156283537763E-4</v>
      </c>
      <c r="L251" s="707">
        <v>9.446804352168936E-4</v>
      </c>
      <c r="M251" s="707">
        <v>5.4093044971081916E-4</v>
      </c>
      <c r="N251" s="707">
        <v>5.096266995849863E-4</v>
      </c>
      <c r="O251" s="707">
        <v>5.3052315707247111E-4</v>
      </c>
      <c r="P251" s="707">
        <v>4.1201571435016682E-3</v>
      </c>
      <c r="Q251" s="707">
        <v>1.5037589744570923E-4</v>
      </c>
      <c r="R251" s="707">
        <v>7.9798218874049809E-5</v>
      </c>
      <c r="S251" s="707">
        <v>2.7589880944307588E-3</v>
      </c>
      <c r="T251" s="707">
        <v>1.9963816594013029E-3</v>
      </c>
      <c r="U251" s="707">
        <v>7.8614866647952475E-4</v>
      </c>
      <c r="V251" s="707">
        <v>8.1161388176864691E-4</v>
      </c>
      <c r="W251" s="707">
        <v>1.6773740238088307E-3</v>
      </c>
      <c r="X251" s="707">
        <v>2.7310465370329329E-3</v>
      </c>
      <c r="Y251" s="707">
        <v>4.1128930691736176E-3</v>
      </c>
      <c r="Z251" s="707">
        <v>6.5724037815488856E-3</v>
      </c>
      <c r="AA251" s="707">
        <v>-7.0921985815602939E-3</v>
      </c>
      <c r="AB251" s="707">
        <v>-4.8124811697470848E-3</v>
      </c>
    </row>
    <row r="252" spans="1:28" s="707" customFormat="1">
      <c r="A252" s="708">
        <v>44195</v>
      </c>
      <c r="B252" s="707">
        <v>1.0290018433090076E-4</v>
      </c>
      <c r="C252" s="707">
        <v>8.9466363758727852E-5</v>
      </c>
      <c r="D252" s="707">
        <v>9.8812310300289141E-5</v>
      </c>
      <c r="E252" s="707">
        <v>5.3634118591294744E-4</v>
      </c>
      <c r="F252" s="707">
        <v>-2.6624289630461373E-4</v>
      </c>
      <c r="G252" s="707">
        <v>1.8700733037180228E-4</v>
      </c>
      <c r="H252" s="707">
        <v>7.4692290285005569E-5</v>
      </c>
      <c r="I252" s="707">
        <v>-5.5969105054010093E-5</v>
      </c>
      <c r="J252" s="707">
        <v>8.3925295072795336E-4</v>
      </c>
      <c r="K252" s="707">
        <v>9.227156283537763E-4</v>
      </c>
      <c r="L252" s="707">
        <v>9.446804352168936E-4</v>
      </c>
      <c r="M252" s="707">
        <v>5.4093044971081916E-4</v>
      </c>
      <c r="N252" s="707">
        <v>5.096266995849863E-4</v>
      </c>
      <c r="O252" s="707">
        <v>5.3052315707247111E-4</v>
      </c>
      <c r="P252" s="707">
        <v>3.3939031210477033E-3</v>
      </c>
      <c r="Q252" s="707">
        <v>6.7042973657560623E-4</v>
      </c>
      <c r="R252" s="707">
        <v>2.2642169254771805E-3</v>
      </c>
      <c r="S252" s="707">
        <v>4.6371696525642214E-3</v>
      </c>
      <c r="T252" s="707">
        <v>1.2604858766533944E-3</v>
      </c>
      <c r="U252" s="707">
        <v>6.4196741527067225E-4</v>
      </c>
      <c r="V252" s="707">
        <v>3.5808099375767011E-3</v>
      </c>
      <c r="W252" s="707">
        <v>-2.2974537545907836E-3</v>
      </c>
      <c r="X252" s="707">
        <v>4.8538656953909243E-3</v>
      </c>
      <c r="Y252" s="707">
        <v>2.8475353999355413E-3</v>
      </c>
      <c r="Z252" s="707">
        <v>-4.3825972931380575E-3</v>
      </c>
      <c r="AA252" s="707">
        <v>1.9047619047607434E-4</v>
      </c>
      <c r="AB252" s="707">
        <v>-3.1688362545617688E-3</v>
      </c>
    </row>
    <row r="253" spans="1:28" s="707" customFormat="1">
      <c r="A253" s="708">
        <v>44196</v>
      </c>
      <c r="B253" s="707">
        <v>1.0128889451310741E-4</v>
      </c>
      <c r="C253" s="707">
        <v>7.870543547405795E-5</v>
      </c>
      <c r="D253" s="707">
        <v>5.6540186080145105E-5</v>
      </c>
      <c r="E253" s="707">
        <v>2.0657304713078695E-4</v>
      </c>
      <c r="F253" s="707">
        <v>1.8540379827292064E-4</v>
      </c>
      <c r="G253" s="707">
        <v>1.877612781020499E-4</v>
      </c>
      <c r="H253" s="707">
        <v>7.4692290285005569E-5</v>
      </c>
      <c r="I253" s="707">
        <v>1.8523186600161168E-4</v>
      </c>
      <c r="J253" s="707">
        <v>8.3925295072795336E-4</v>
      </c>
      <c r="K253" s="707">
        <v>9.227156283537763E-4</v>
      </c>
      <c r="L253" s="707">
        <v>9.446804352168936E-4</v>
      </c>
      <c r="M253" s="707">
        <v>5.4093044971081916E-4</v>
      </c>
      <c r="N253" s="707">
        <v>5.096266995849863E-4</v>
      </c>
      <c r="O253" s="707">
        <v>5.3052315707247111E-4</v>
      </c>
      <c r="P253" s="707">
        <v>3.1596365113295555E-4</v>
      </c>
      <c r="Q253" s="707">
        <v>6.0670509408322637E-4</v>
      </c>
      <c r="R253" s="707">
        <v>-6.1805461535524575E-4</v>
      </c>
      <c r="S253" s="707">
        <v>1.4363376487882551E-3</v>
      </c>
      <c r="T253" s="707">
        <v>6.0650504670989314E-4</v>
      </c>
      <c r="U253" s="707">
        <v>2.3562201446503117E-4</v>
      </c>
      <c r="V253" s="707">
        <v>1.8500776229690707E-4</v>
      </c>
      <c r="W253" s="707">
        <v>0</v>
      </c>
      <c r="X253" s="707">
        <v>1.8419819575798968E-4</v>
      </c>
      <c r="Y253" s="707">
        <v>1.8364641964208062E-4</v>
      </c>
      <c r="Z253" s="707">
        <v>-4.4726582697274253E-5</v>
      </c>
      <c r="AA253" s="707">
        <v>0</v>
      </c>
      <c r="AB253" s="707">
        <v>1.2162913445682211E-2</v>
      </c>
    </row>
    <row r="254" spans="1:28" s="707" customFormat="1">
      <c r="A254" s="708">
        <v>44200</v>
      </c>
      <c r="B254" s="707">
        <v>7.6381341896469834E-5</v>
      </c>
      <c r="C254" s="707">
        <v>1.086159043450774E-4</v>
      </c>
      <c r="D254" s="707">
        <v>1.0279452630568287E-4</v>
      </c>
      <c r="E254" s="707">
        <v>1.8087286848156303E-4</v>
      </c>
      <c r="F254" s="707">
        <v>2.1619135970851744E-4</v>
      </c>
      <c r="G254" s="707">
        <v>1.8693726558871582E-4</v>
      </c>
      <c r="H254" s="707">
        <v>7.4692290285005569E-5</v>
      </c>
      <c r="I254" s="707">
        <v>1.7311945967413145E-4</v>
      </c>
      <c r="J254" s="707">
        <v>3.5424707707676362E-4</v>
      </c>
      <c r="K254" s="707">
        <v>4.3766930875799304E-4</v>
      </c>
      <c r="L254" s="707">
        <v>4.5962347149397509E-4</v>
      </c>
      <c r="M254" s="707">
        <v>5.4093044971081916E-4</v>
      </c>
      <c r="N254" s="707">
        <v>5.096266995849863E-4</v>
      </c>
      <c r="O254" s="707">
        <v>5.3052315707247111E-4</v>
      </c>
      <c r="P254" s="707">
        <v>-3.8735465471739783E-4</v>
      </c>
      <c r="Q254" s="707">
        <v>1.4345802757926851E-3</v>
      </c>
      <c r="R254" s="707">
        <v>-2.1138803994286137E-3</v>
      </c>
      <c r="S254" s="707">
        <v>-6.6435440850615146E-3</v>
      </c>
      <c r="T254" s="707">
        <v>-1.5840009100570596E-3</v>
      </c>
      <c r="U254" s="707">
        <v>-1.0542353467994925E-3</v>
      </c>
      <c r="V254" s="707">
        <v>2.2711769196013254E-3</v>
      </c>
      <c r="W254" s="707">
        <v>-9.5592033557490008E-4</v>
      </c>
      <c r="X254" s="707">
        <v>3.300328795115659E-3</v>
      </c>
      <c r="Y254" s="707">
        <v>1.7304668964801539E-3</v>
      </c>
      <c r="Z254" s="707">
        <v>5.5933286450082775E-4</v>
      </c>
      <c r="AA254" s="707">
        <v>3.6183584079223508E-3</v>
      </c>
      <c r="AB254" s="707">
        <v>1.561846266244471E-2</v>
      </c>
    </row>
    <row r="255" spans="1:28" s="707" customFormat="1">
      <c r="A255" s="708">
        <v>44201</v>
      </c>
      <c r="B255" s="707">
        <v>1.1060667315665462E-4</v>
      </c>
      <c r="C255" s="707">
        <v>9.038728712762456E-5</v>
      </c>
      <c r="D255" s="707">
        <v>1.3704528090285883E-4</v>
      </c>
      <c r="E255" s="707">
        <v>1.0940302715090056E-4</v>
      </c>
      <c r="F255" s="707">
        <v>4.577796745697249E-5</v>
      </c>
      <c r="G255" s="707">
        <v>1.8769094399084807E-4</v>
      </c>
      <c r="H255" s="707">
        <v>7.4692290285005569E-5</v>
      </c>
      <c r="I255" s="707">
        <v>2.4916836535893161E-4</v>
      </c>
      <c r="J255" s="707">
        <v>3.5424707707676362E-4</v>
      </c>
      <c r="K255" s="707">
        <v>4.3766930875799304E-4</v>
      </c>
      <c r="L255" s="707">
        <v>4.5962347149397509E-4</v>
      </c>
      <c r="M255" s="707">
        <v>5.4093044971081916E-4</v>
      </c>
      <c r="N255" s="707">
        <v>5.096266995849863E-4</v>
      </c>
      <c r="O255" s="707">
        <v>5.3052315707247111E-4</v>
      </c>
      <c r="P255" s="707">
        <v>6.0490071036896076E-3</v>
      </c>
      <c r="Q255" s="707">
        <v>5.6397649174027009E-3</v>
      </c>
      <c r="R255" s="707">
        <v>3.3364985925521395E-3</v>
      </c>
      <c r="S255" s="707">
        <v>-1.9478128760830327E-4</v>
      </c>
      <c r="T255" s="707">
        <v>-7.5144994581677338E-4</v>
      </c>
      <c r="U255" s="707">
        <v>-2.9121579337745285E-3</v>
      </c>
      <c r="V255" s="707">
        <v>6.7966504154304275E-4</v>
      </c>
      <c r="W255" s="707">
        <v>3.0713970022727462E-3</v>
      </c>
      <c r="X255" s="707">
        <v>3.5373324655116889E-3</v>
      </c>
      <c r="Y255" s="707">
        <v>3.0229647585546804E-3</v>
      </c>
      <c r="Z255" s="707">
        <v>1.4686891432038607E-3</v>
      </c>
      <c r="AA255" s="707">
        <v>9.962049335863421E-3</v>
      </c>
      <c r="AB255" s="707">
        <v>1.517105824465137E-2</v>
      </c>
    </row>
    <row r="256" spans="1:28" s="707" customFormat="1">
      <c r="A256" s="708">
        <v>44202</v>
      </c>
      <c r="B256" s="707">
        <v>1.1575077311642978E-4</v>
      </c>
      <c r="C256" s="707">
        <v>7.654354817776543E-5</v>
      </c>
      <c r="D256" s="707">
        <v>1.2046913306762441E-4</v>
      </c>
      <c r="E256" s="707">
        <v>7.4861635530543147E-4</v>
      </c>
      <c r="F256" s="707">
        <v>2.0976960154728275E-4</v>
      </c>
      <c r="G256" s="707">
        <v>1.9080960040351869E-4</v>
      </c>
      <c r="H256" s="707">
        <v>7.4692290285005569E-5</v>
      </c>
      <c r="I256" s="707">
        <v>2.1248485341174295E-4</v>
      </c>
      <c r="J256" s="707">
        <v>3.5424707707676362E-4</v>
      </c>
      <c r="K256" s="707">
        <v>4.3766930875799304E-4</v>
      </c>
      <c r="L256" s="707">
        <v>4.5962347149397509E-4</v>
      </c>
      <c r="M256" s="707">
        <v>5.4093044971081916E-4</v>
      </c>
      <c r="N256" s="707">
        <v>5.096266995849863E-4</v>
      </c>
      <c r="O256" s="707">
        <v>5.3052315707247111E-4</v>
      </c>
      <c r="P256" s="707">
        <v>4.4659724710116588E-3</v>
      </c>
      <c r="Q256" s="707">
        <v>2.4201797537952707E-3</v>
      </c>
      <c r="R256" s="707">
        <v>2.5065969864028759E-3</v>
      </c>
      <c r="S256" s="707">
        <v>-1.2215464397167031E-2</v>
      </c>
      <c r="T256" s="707">
        <v>-1.4851758495073586E-3</v>
      </c>
      <c r="U256" s="707">
        <v>-1.4173903559330236E-3</v>
      </c>
      <c r="V256" s="707">
        <v>-2.315219144808367E-3</v>
      </c>
      <c r="W256" s="707">
        <v>-1.6191752108733136E-3</v>
      </c>
      <c r="X256" s="707">
        <v>-6.2566147076453804E-3</v>
      </c>
      <c r="Y256" s="707">
        <v>-5.7138368675856421E-3</v>
      </c>
      <c r="Z256" s="707">
        <v>-9.8385213784381031E-3</v>
      </c>
      <c r="AA256" s="707">
        <v>1.3433536871770624E-2</v>
      </c>
      <c r="AB256" s="707">
        <v>3.5844084316347669E-3</v>
      </c>
    </row>
    <row r="257" spans="1:28" s="707" customFormat="1">
      <c r="A257" s="708">
        <v>44203</v>
      </c>
      <c r="B257" s="707">
        <v>1.1369286055962213E-4</v>
      </c>
      <c r="C257" s="707">
        <v>9.783686474174047E-5</v>
      </c>
      <c r="D257" s="707">
        <v>1.1246237220241539E-4</v>
      </c>
      <c r="E257" s="707">
        <v>8.1851427266910193E-5</v>
      </c>
      <c r="F257" s="707">
        <v>2.2479210228110169E-4</v>
      </c>
      <c r="G257" s="707">
        <v>1.8446664701121662E-4</v>
      </c>
      <c r="H257" s="707">
        <v>7.4692290285005569E-5</v>
      </c>
      <c r="I257" s="707">
        <v>2.0519745024061287E-4</v>
      </c>
      <c r="J257" s="707">
        <v>3.5424707707676362E-4</v>
      </c>
      <c r="K257" s="707">
        <v>4.3766930875799304E-4</v>
      </c>
      <c r="L257" s="707">
        <v>4.5962347149397509E-4</v>
      </c>
      <c r="M257" s="707">
        <v>5.4093044971081916E-4</v>
      </c>
      <c r="N257" s="707">
        <v>5.096266995849863E-4</v>
      </c>
      <c r="O257" s="707">
        <v>5.3052315707247111E-4</v>
      </c>
      <c r="P257" s="707">
        <v>2.211486035783583E-4</v>
      </c>
      <c r="Q257" s="707">
        <v>2.9363740873018518E-3</v>
      </c>
      <c r="R257" s="707">
        <v>2.0684753271873468E-3</v>
      </c>
      <c r="S257" s="707">
        <v>-8.1035336755641563E-4</v>
      </c>
      <c r="T257" s="707">
        <v>-7.2957567989939687E-4</v>
      </c>
      <c r="U257" s="707">
        <v>4.1278099659007861E-3</v>
      </c>
      <c r="V257" s="707">
        <v>-3.1875615456401496E-3</v>
      </c>
      <c r="W257" s="707">
        <v>1.9312228841491995E-2</v>
      </c>
      <c r="X257" s="707">
        <v>5.572124979944082E-3</v>
      </c>
      <c r="Y257" s="707">
        <v>2.9302692607524827E-2</v>
      </c>
      <c r="Z257" s="707">
        <v>9.91758209149185E-3</v>
      </c>
      <c r="AA257" s="707">
        <v>3.0543196143863582E-2</v>
      </c>
      <c r="AB257" s="707">
        <v>2.2256104757369721E-2</v>
      </c>
    </row>
    <row r="258" spans="1:28" s="707" customFormat="1">
      <c r="A258" s="708">
        <v>44204</v>
      </c>
      <c r="B258" s="707">
        <v>1.0648050295780642E-4</v>
      </c>
      <c r="C258" s="707">
        <v>3.5428806236748045E-5</v>
      </c>
      <c r="D258" s="707">
        <v>1.9578810133480395E-4</v>
      </c>
      <c r="E258" s="707">
        <v>5.4885011711491849E-4</v>
      </c>
      <c r="F258" s="707">
        <v>7.7604418850452106E-4</v>
      </c>
      <c r="G258" s="707">
        <v>-9.5369007121925975E-5</v>
      </c>
      <c r="H258" s="707">
        <v>7.4692290285005569E-5</v>
      </c>
      <c r="I258" s="707">
        <v>1.2952945809630023E-4</v>
      </c>
      <c r="J258" s="707">
        <v>3.5424707707676362E-4</v>
      </c>
      <c r="K258" s="707">
        <v>4.3766930875799304E-4</v>
      </c>
      <c r="L258" s="707">
        <v>4.5962347149397509E-4</v>
      </c>
      <c r="M258" s="707">
        <v>5.4093044971081916E-4</v>
      </c>
      <c r="N258" s="707">
        <v>5.096266995849863E-4</v>
      </c>
      <c r="O258" s="707">
        <v>5.3052315707247111E-4</v>
      </c>
      <c r="P258" s="707">
        <v>2.4241807939191506E-3</v>
      </c>
      <c r="Q258" s="707">
        <v>4.2363227401540637E-3</v>
      </c>
      <c r="R258" s="707">
        <v>4.8479863708492665E-3</v>
      </c>
      <c r="S258" s="707">
        <v>6.3364855510492646E-3</v>
      </c>
      <c r="T258" s="707">
        <v>1.2698162464674922E-3</v>
      </c>
      <c r="U258" s="707">
        <v>1.0490619871472706E-3</v>
      </c>
      <c r="V258" s="707">
        <v>1.3675955979277621E-3</v>
      </c>
      <c r="W258" s="707">
        <v>1.5389817717593755E-2</v>
      </c>
      <c r="X258" s="707">
        <v>1.9054379092374729E-2</v>
      </c>
      <c r="Y258" s="707">
        <v>1.9443109841763562E-2</v>
      </c>
      <c r="Z258" s="707">
        <v>1.8412978332629004E-2</v>
      </c>
      <c r="AA258" s="707">
        <v>7.4207330784799019E-3</v>
      </c>
      <c r="AB258" s="707">
        <v>2.2413752968088341E-2</v>
      </c>
    </row>
    <row r="259" spans="1:28" s="707" customFormat="1">
      <c r="A259" s="708">
        <v>44207</v>
      </c>
      <c r="B259" s="707">
        <v>1.3162006255917902E-4</v>
      </c>
      <c r="C259" s="707">
        <v>1.1882161795129242E-4</v>
      </c>
      <c r="D259" s="707">
        <v>1.0557932517119006E-4</v>
      </c>
      <c r="E259" s="707">
        <v>5.0473959201102758E-5</v>
      </c>
      <c r="F259" s="707">
        <v>1.5485769362055812E-4</v>
      </c>
      <c r="G259" s="707">
        <v>4.6585503316554089E-4</v>
      </c>
      <c r="H259" s="707">
        <v>7.4692290285005569E-5</v>
      </c>
      <c r="I259" s="707">
        <v>3.4268573104090372E-4</v>
      </c>
      <c r="J259" s="707">
        <v>3.5424707707676362E-4</v>
      </c>
      <c r="K259" s="707">
        <v>4.3766930875799304E-4</v>
      </c>
      <c r="L259" s="707">
        <v>4.5962347149397509E-4</v>
      </c>
      <c r="M259" s="707">
        <v>5.4093044971081916E-4</v>
      </c>
      <c r="N259" s="707">
        <v>5.096266995849863E-4</v>
      </c>
      <c r="O259" s="707">
        <v>5.3052315707247111E-4</v>
      </c>
      <c r="P259" s="707">
        <v>-3.8905640329224278E-3</v>
      </c>
      <c r="Q259" s="707">
        <v>3.2692795418971521E-3</v>
      </c>
      <c r="R259" s="707">
        <v>-2.3760918227880845E-3</v>
      </c>
      <c r="S259" s="707">
        <v>-7.4955883736465001E-3</v>
      </c>
      <c r="T259" s="707">
        <v>-3.757437296737276E-3</v>
      </c>
      <c r="U259" s="707">
        <v>-6.4684953241429533E-3</v>
      </c>
      <c r="V259" s="707">
        <v>3.4992147324646172E-3</v>
      </c>
      <c r="W259" s="707">
        <v>-1.0194150577929705E-2</v>
      </c>
      <c r="X259" s="707">
        <v>-7.5466245235116247E-3</v>
      </c>
      <c r="Y259" s="707">
        <v>-6.9226827360610033E-3</v>
      </c>
      <c r="Z259" s="707">
        <v>-5.1144742978715962E-3</v>
      </c>
      <c r="AA259" s="707">
        <v>1.1160714285714191E-2</v>
      </c>
      <c r="AB259" s="707">
        <v>1.8171591744905458E-2</v>
      </c>
    </row>
    <row r="260" spans="1:28" s="707" customFormat="1">
      <c r="A260" s="708">
        <v>44208</v>
      </c>
      <c r="B260" s="707">
        <v>9.6680474142907258E-5</v>
      </c>
      <c r="C260" s="707">
        <v>9.3832054850917501E-5</v>
      </c>
      <c r="D260" s="707">
        <v>2.3396191100255592E-5</v>
      </c>
      <c r="E260" s="707">
        <v>5.1640564154187274E-4</v>
      </c>
      <c r="F260" s="707">
        <v>1.1128449423369879E-4</v>
      </c>
      <c r="G260" s="707">
        <v>1.8672797437191413E-4</v>
      </c>
      <c r="H260" s="707">
        <v>7.4692290285005569E-5</v>
      </c>
      <c r="I260" s="707">
        <v>1.7329454644876563E-4</v>
      </c>
      <c r="J260" s="707">
        <v>3.5424707707676362E-4</v>
      </c>
      <c r="K260" s="707">
        <v>4.3766930875799304E-4</v>
      </c>
      <c r="L260" s="707">
        <v>4.5962347149397509E-4</v>
      </c>
      <c r="M260" s="707">
        <v>5.4093044971081916E-4</v>
      </c>
      <c r="N260" s="707">
        <v>5.096266995849863E-4</v>
      </c>
      <c r="O260" s="707">
        <v>5.3052315707247111E-4</v>
      </c>
      <c r="P260" s="707">
        <v>4.2382347814184929E-3</v>
      </c>
      <c r="Q260" s="707">
        <v>2.039529297208631E-3</v>
      </c>
      <c r="R260" s="707">
        <v>6.9635047163973951E-4</v>
      </c>
      <c r="S260" s="707">
        <v>4.2756653610644957E-3</v>
      </c>
      <c r="T260" s="707">
        <v>3.6378331763746719E-3</v>
      </c>
      <c r="U260" s="707">
        <v>1.8675883617171873E-3</v>
      </c>
      <c r="V260" s="707">
        <v>-3.7401591245704857E-3</v>
      </c>
      <c r="W260" s="707">
        <v>4.2189643546682197E-3</v>
      </c>
      <c r="X260" s="707">
        <v>1.3172197687281173E-2</v>
      </c>
      <c r="Y260" s="707">
        <v>8.0246203717886377E-3</v>
      </c>
      <c r="Z260" s="707">
        <v>1.0517300761276882E-2</v>
      </c>
      <c r="AA260" s="707">
        <v>-3.3112582781456901E-2</v>
      </c>
      <c r="AB260" s="707">
        <v>-3.3180145701539376E-2</v>
      </c>
    </row>
    <row r="261" spans="1:28" s="707" customFormat="1">
      <c r="A261" s="708">
        <v>44209</v>
      </c>
      <c r="B261" s="707">
        <v>6.4151244823174025E-5</v>
      </c>
      <c r="C261" s="707">
        <v>8.8500299005644933E-5</v>
      </c>
      <c r="D261" s="707">
        <v>9.5865076751966427E-5</v>
      </c>
      <c r="E261" s="707">
        <v>2.0326460410502456E-4</v>
      </c>
      <c r="F261" s="707">
        <v>2.4346014090603774E-4</v>
      </c>
      <c r="G261" s="707">
        <v>1.8669311354480023E-4</v>
      </c>
      <c r="H261" s="707">
        <v>7.4692290285005569E-5</v>
      </c>
      <c r="I261" s="707">
        <v>7.0351023466752594E-5</v>
      </c>
      <c r="J261" s="707">
        <v>3.5424707707676362E-4</v>
      </c>
      <c r="K261" s="707">
        <v>4.3766930875799304E-4</v>
      </c>
      <c r="L261" s="707">
        <v>4.5962347149397509E-4</v>
      </c>
      <c r="M261" s="707">
        <v>5.4093044971081916E-4</v>
      </c>
      <c r="N261" s="707">
        <v>5.096266995849863E-4</v>
      </c>
      <c r="O261" s="707">
        <v>5.3052315707247111E-4</v>
      </c>
      <c r="P261" s="707">
        <v>-2.1339629449569353E-3</v>
      </c>
      <c r="Q261" s="707">
        <v>1.6901324691178665E-3</v>
      </c>
      <c r="R261" s="707">
        <v>-1.3686635345799836E-4</v>
      </c>
      <c r="S261" s="707">
        <v>-1.0052452853628324E-3</v>
      </c>
      <c r="T261" s="707">
        <v>-1.0273189545828565E-3</v>
      </c>
      <c r="U261" s="707">
        <v>-2.2970007602196585E-3</v>
      </c>
      <c r="V261" s="707">
        <v>-1.5776424368826314E-3</v>
      </c>
      <c r="W261" s="707">
        <v>-1.1656994467652681E-2</v>
      </c>
      <c r="X261" s="707">
        <v>-3.0560501425058728E-4</v>
      </c>
      <c r="Y261" s="707">
        <v>-1.4043584802552744E-2</v>
      </c>
      <c r="Z261" s="707">
        <v>-3.2970018781752763E-3</v>
      </c>
      <c r="AA261" s="707">
        <v>-2.2831050228310223E-3</v>
      </c>
      <c r="AB261" s="707">
        <v>7.6855885504747423E-3</v>
      </c>
    </row>
    <row r="262" spans="1:28" s="707" customFormat="1">
      <c r="A262" s="708">
        <v>44210</v>
      </c>
      <c r="B262" s="707">
        <v>7.9162178070246725E-5</v>
      </c>
      <c r="C262" s="707">
        <v>1.3942910967434941E-4</v>
      </c>
      <c r="D262" s="707">
        <v>8.6726755375243769E-5</v>
      </c>
      <c r="E262" s="707">
        <v>3.1357481290017475E-4</v>
      </c>
      <c r="F262" s="707">
        <v>2.4514166050271236E-4</v>
      </c>
      <c r="G262" s="707">
        <v>1.8665826573216471E-4</v>
      </c>
      <c r="H262" s="707">
        <v>7.4692290285005569E-5</v>
      </c>
      <c r="I262" s="707">
        <v>1.0652405574473889E-4</v>
      </c>
      <c r="J262" s="707">
        <v>3.5424707707676362E-4</v>
      </c>
      <c r="K262" s="707">
        <v>4.3766930875799304E-4</v>
      </c>
      <c r="L262" s="707">
        <v>4.5962347149397509E-4</v>
      </c>
      <c r="M262" s="707">
        <v>5.4093044971081916E-4</v>
      </c>
      <c r="N262" s="707">
        <v>5.096266995849863E-4</v>
      </c>
      <c r="O262" s="707">
        <v>5.3052315707247111E-4</v>
      </c>
      <c r="P262" s="707">
        <v>4.2040577142603563E-3</v>
      </c>
      <c r="Q262" s="707">
        <v>-9.2338506554778821E-4</v>
      </c>
      <c r="R262" s="707">
        <v>1.1995520567491536E-3</v>
      </c>
      <c r="S262" s="707">
        <v>7.1019288489966304E-3</v>
      </c>
      <c r="T262" s="707">
        <v>1.6439611329870374E-3</v>
      </c>
      <c r="U262" s="707">
        <v>-2.43234159313932E-5</v>
      </c>
      <c r="V262" s="707">
        <v>-4.8989834934646259E-3</v>
      </c>
      <c r="W262" s="707">
        <v>8.8836269862124784E-3</v>
      </c>
      <c r="X262" s="707">
        <v>9.2903210779800016E-3</v>
      </c>
      <c r="Y262" s="707">
        <v>1.3001130370136726E-2</v>
      </c>
      <c r="Z262" s="707">
        <v>6.7446337201311213E-3</v>
      </c>
      <c r="AA262" s="707">
        <v>-2.0503432494279106E-2</v>
      </c>
      <c r="AB262" s="707">
        <v>-9.7292304418085118E-3</v>
      </c>
    </row>
    <row r="263" spans="1:28" s="707" customFormat="1">
      <c r="A263" s="708">
        <v>44211</v>
      </c>
      <c r="B263" s="707">
        <v>7.9333590730978898E-5</v>
      </c>
      <c r="C263" s="707">
        <v>8.9474848291803966E-5</v>
      </c>
      <c r="D263" s="707">
        <v>7.4738287626052724E-5</v>
      </c>
      <c r="E263" s="707">
        <v>8.8943525568985216E-4</v>
      </c>
      <c r="F263" s="707">
        <v>8.920912245491408E-5</v>
      </c>
      <c r="G263" s="707">
        <v>1.8662343092601397E-4</v>
      </c>
      <c r="H263" s="707">
        <v>7.4692290285005569E-5</v>
      </c>
      <c r="I263" s="707">
        <v>1.2821718624755896E-4</v>
      </c>
      <c r="J263" s="707">
        <v>3.5424707707676362E-4</v>
      </c>
      <c r="K263" s="707">
        <v>4.3766930875799304E-4</v>
      </c>
      <c r="L263" s="707">
        <v>4.5962347149397509E-4</v>
      </c>
      <c r="M263" s="707">
        <v>5.4093044971081916E-4</v>
      </c>
      <c r="N263" s="707">
        <v>5.096266995849863E-4</v>
      </c>
      <c r="O263" s="707">
        <v>5.3052315707247111E-4</v>
      </c>
      <c r="P263" s="707">
        <v>-2.9927595163153908E-3</v>
      </c>
      <c r="Q263" s="707">
        <v>1.6756108065596464E-4</v>
      </c>
      <c r="R263" s="707">
        <v>-3.1909970829319123E-3</v>
      </c>
      <c r="S263" s="707">
        <v>-3.7157093293127552E-3</v>
      </c>
      <c r="T263" s="707">
        <v>-2.5731862975381103E-3</v>
      </c>
      <c r="U263" s="707">
        <v>-2.2460804973957194E-3</v>
      </c>
      <c r="V263" s="707">
        <v>7.030682214685946E-4</v>
      </c>
      <c r="W263" s="707">
        <v>-1.7753439975795371E-2</v>
      </c>
      <c r="X263" s="707">
        <v>-1.2097713438049662E-2</v>
      </c>
      <c r="Y263" s="707">
        <v>-2.1659897731857725E-2</v>
      </c>
      <c r="Z263" s="707">
        <v>-1.3337121251311368E-2</v>
      </c>
      <c r="AA263" s="707">
        <v>6.4479955144378653E-3</v>
      </c>
      <c r="AB263" s="707">
        <v>1.3155006893847521E-2</v>
      </c>
    </row>
    <row r="264" spans="1:28" s="707" customFormat="1">
      <c r="A264" s="708">
        <v>44214</v>
      </c>
      <c r="B264" s="707">
        <v>7.817247673225225E-5</v>
      </c>
      <c r="C264" s="707">
        <v>1.1657047281832256E-4</v>
      </c>
      <c r="D264" s="707">
        <v>8.443083916254146E-5</v>
      </c>
      <c r="E264" s="707">
        <v>3.2746114413795269E-4</v>
      </c>
      <c r="F264" s="707">
        <v>1.1545449425764964E-4</v>
      </c>
      <c r="G264" s="707">
        <v>1.8580131541034994E-4</v>
      </c>
      <c r="H264" s="707">
        <v>7.4692290285005569E-5</v>
      </c>
      <c r="I264" s="707">
        <v>2.6644857803681532E-4</v>
      </c>
      <c r="J264" s="707">
        <v>3.5424707707676362E-4</v>
      </c>
      <c r="K264" s="707">
        <v>4.3766930875799304E-4</v>
      </c>
      <c r="L264" s="707">
        <v>4.5962347149397509E-4</v>
      </c>
      <c r="M264" s="707">
        <v>5.4093044971081916E-4</v>
      </c>
      <c r="N264" s="707">
        <v>5.096266995849863E-4</v>
      </c>
      <c r="O264" s="707">
        <v>5.3052315707247111E-4</v>
      </c>
      <c r="P264" s="707">
        <v>-3.0366621952484518E-3</v>
      </c>
      <c r="Q264" s="707">
        <v>-8.5067537244354341E-6</v>
      </c>
      <c r="R264" s="707">
        <v>-6.5209424735812593E-4</v>
      </c>
      <c r="S264" s="707">
        <v>1.4968138619186888E-4</v>
      </c>
      <c r="T264" s="707">
        <v>-6.4840079598404987E-4</v>
      </c>
      <c r="U264" s="707">
        <v>8.8806010210840114E-4</v>
      </c>
      <c r="V264" s="707">
        <v>-7.9019196830509841E-4</v>
      </c>
      <c r="W264" s="707">
        <v>5.1930804461698399E-3</v>
      </c>
      <c r="X264" s="707">
        <v>3.216313116768621E-3</v>
      </c>
      <c r="Y264" s="707">
        <v>6.413898439570298E-3</v>
      </c>
      <c r="Z264" s="707">
        <v>-1.3788719408659444E-3</v>
      </c>
      <c r="AA264" s="707">
        <v>-1.2070566388115989E-3</v>
      </c>
      <c r="AB264" s="707">
        <v>-4.3148909678221159E-3</v>
      </c>
    </row>
    <row r="265" spans="1:28" s="707" customFormat="1">
      <c r="A265" s="708">
        <v>44215</v>
      </c>
      <c r="B265" s="707">
        <v>8.545005040394571E-5</v>
      </c>
      <c r="C265" s="707">
        <v>1.0556752064827535E-4</v>
      </c>
      <c r="D265" s="707">
        <v>1.3176944112647249E-4</v>
      </c>
      <c r="E265" s="707">
        <v>2.356829981569053E-4</v>
      </c>
      <c r="F265" s="707">
        <v>2.7295727887755028E-4</v>
      </c>
      <c r="G265" s="707">
        <v>1.86553947151058E-4</v>
      </c>
      <c r="H265" s="707">
        <v>7.4692290285005569E-5</v>
      </c>
      <c r="I265" s="707">
        <v>7.6739248871415811E-5</v>
      </c>
      <c r="J265" s="707">
        <v>3.5424707707676362E-4</v>
      </c>
      <c r="K265" s="707">
        <v>4.3766930875799304E-4</v>
      </c>
      <c r="L265" s="707">
        <v>4.5962347149397509E-4</v>
      </c>
      <c r="M265" s="707">
        <v>5.4093044971081916E-4</v>
      </c>
      <c r="N265" s="707">
        <v>5.096266995849863E-4</v>
      </c>
      <c r="O265" s="707">
        <v>5.3052315707247111E-4</v>
      </c>
      <c r="P265" s="707">
        <v>-2.2401411703206753E-3</v>
      </c>
      <c r="Q265" s="707">
        <v>-7.1031163848322976E-4</v>
      </c>
      <c r="R265" s="707">
        <v>2.4077498266477093E-3</v>
      </c>
      <c r="S265" s="707">
        <v>-1.0660177973202956E-3</v>
      </c>
      <c r="T265" s="707">
        <v>4.5841040716876336E-4</v>
      </c>
      <c r="U265" s="707">
        <v>1.7681474792459184E-3</v>
      </c>
      <c r="V265" s="707">
        <v>1.597529498831296E-4</v>
      </c>
      <c r="W265" s="707">
        <v>-3.4944102945498544E-3</v>
      </c>
      <c r="X265" s="707">
        <v>-9.495760561306632E-5</v>
      </c>
      <c r="Y265" s="707">
        <v>-5.3241853292733676E-3</v>
      </c>
      <c r="Z265" s="707">
        <v>3.0327857664269597E-3</v>
      </c>
      <c r="AA265" s="707">
        <v>2.3705494096867286E-2</v>
      </c>
      <c r="AB265" s="707">
        <v>2.672130670364381E-2</v>
      </c>
    </row>
    <row r="266" spans="1:28" s="707" customFormat="1">
      <c r="A266" s="708">
        <v>44216</v>
      </c>
      <c r="B266" s="707">
        <v>1.0835774861361891E-4</v>
      </c>
      <c r="C266" s="707">
        <v>1.0595414040293072E-4</v>
      </c>
      <c r="D266" s="707">
        <v>8.3271877546975404E-5</v>
      </c>
      <c r="E266" s="707">
        <v>4.1295137372210355E-4</v>
      </c>
      <c r="F266" s="707">
        <v>1.4475243882561273E-4</v>
      </c>
      <c r="G266" s="707">
        <v>1.8809315254353365E-4</v>
      </c>
      <c r="H266" s="707">
        <v>7.4692290285005569E-5</v>
      </c>
      <c r="I266" s="707">
        <v>3.4670623054799954E-4</v>
      </c>
      <c r="J266" s="707">
        <v>3.5424707707676362E-4</v>
      </c>
      <c r="K266" s="707">
        <v>4.3766930875799304E-4</v>
      </c>
      <c r="L266" s="707">
        <v>4.5962347149397509E-4</v>
      </c>
      <c r="M266" s="707">
        <v>5.4093044971081916E-4</v>
      </c>
      <c r="N266" s="707">
        <v>5.096266995849863E-4</v>
      </c>
      <c r="O266" s="707">
        <v>5.3052315707247111E-4</v>
      </c>
      <c r="P266" s="707">
        <v>2.0701080335052691E-3</v>
      </c>
      <c r="Q266" s="707">
        <v>1.0162367192922961E-3</v>
      </c>
      <c r="R266" s="707">
        <v>2.9069807598096631E-3</v>
      </c>
      <c r="S266" s="707">
        <v>5.3313727466361982E-3</v>
      </c>
      <c r="T266" s="707">
        <v>1.0739380641373586E-3</v>
      </c>
      <c r="U266" s="707">
        <v>4.8477652232934432E-3</v>
      </c>
      <c r="V266" s="707">
        <v>1.7323908709601099E-3</v>
      </c>
      <c r="W266" s="707">
        <v>-5.7444772675973137E-3</v>
      </c>
      <c r="X266" s="707">
        <v>-3.634201665445258E-3</v>
      </c>
      <c r="Y266" s="707">
        <v>8.0034103814385915E-4</v>
      </c>
      <c r="Z266" s="707">
        <v>-4.1582291052737475E-3</v>
      </c>
      <c r="AA266" s="707">
        <v>5.0399564111878181E-3</v>
      </c>
      <c r="AB266" s="707">
        <v>-9.9895309281583522E-4</v>
      </c>
    </row>
    <row r="267" spans="1:28" s="707" customFormat="1">
      <c r="A267" s="708">
        <v>44217</v>
      </c>
      <c r="B267" s="707">
        <v>8.4811834510256645E-5</v>
      </c>
      <c r="C267" s="707">
        <v>3.7485198566722389E-5</v>
      </c>
      <c r="D267" s="707">
        <v>6.7866632372126645E-5</v>
      </c>
      <c r="E267" s="707">
        <v>9.9126246170033738E-5</v>
      </c>
      <c r="F267" s="707">
        <v>2.8113166553689339E-4</v>
      </c>
      <c r="G267" s="707">
        <v>1.8805778016295349E-4</v>
      </c>
      <c r="H267" s="707">
        <v>7.4692290285005569E-5</v>
      </c>
      <c r="I267" s="707">
        <v>1.5622477411647573E-4</v>
      </c>
      <c r="J267" s="707">
        <v>3.5424707707676362E-4</v>
      </c>
      <c r="K267" s="707">
        <v>4.3766930875799304E-4</v>
      </c>
      <c r="L267" s="707">
        <v>4.5962347149397509E-4</v>
      </c>
      <c r="M267" s="707">
        <v>5.4093044971081916E-4</v>
      </c>
      <c r="N267" s="707">
        <v>5.096266995849863E-4</v>
      </c>
      <c r="O267" s="707">
        <v>5.3052315707247111E-4</v>
      </c>
      <c r="P267" s="707">
        <v>1.0346993659755555E-3</v>
      </c>
      <c r="Q267" s="707">
        <v>6.6699013869442325E-4</v>
      </c>
      <c r="R267" s="707">
        <v>-7.2960126419929772E-4</v>
      </c>
      <c r="S267" s="707">
        <v>-1.5702666583818914E-3</v>
      </c>
      <c r="T267" s="707">
        <v>-2.6753516471442751E-3</v>
      </c>
      <c r="U267" s="707">
        <v>4.3049196416355962E-4</v>
      </c>
      <c r="V267" s="707">
        <v>4.7994787492369184E-3</v>
      </c>
      <c r="W267" s="707">
        <v>-7.707603404699081E-3</v>
      </c>
      <c r="X267" s="707">
        <v>-7.5348403744450732E-3</v>
      </c>
      <c r="Y267" s="707">
        <v>-2.5135145144946636E-3</v>
      </c>
      <c r="Z267" s="707">
        <v>-5.3990322598433949E-3</v>
      </c>
      <c r="AA267" s="707">
        <v>1.1203975604246796E-2</v>
      </c>
      <c r="AB267" s="707">
        <v>2.1013302000175704E-2</v>
      </c>
    </row>
    <row r="268" spans="1:28" s="707" customFormat="1">
      <c r="A268" s="708">
        <v>44218</v>
      </c>
      <c r="B268" s="707">
        <v>7.7966990303712791E-5</v>
      </c>
      <c r="C268" s="707">
        <v>9.6095719887667741E-5</v>
      </c>
      <c r="D268" s="707">
        <v>1.3173216968032087E-4</v>
      </c>
      <c r="E268" s="707">
        <v>1.3144716834276871E-3</v>
      </c>
      <c r="F268" s="707">
        <v>1.4237243829873236E-4</v>
      </c>
      <c r="G268" s="707">
        <v>1.8723571639300829E-4</v>
      </c>
      <c r="H268" s="707">
        <v>7.4692290285005569E-5</v>
      </c>
      <c r="I268" s="707">
        <v>2.2887972209995056E-4</v>
      </c>
      <c r="J268" s="707">
        <v>3.5424707707676362E-4</v>
      </c>
      <c r="K268" s="707">
        <v>4.3766930875799304E-4</v>
      </c>
      <c r="L268" s="707">
        <v>4.5962347149397509E-4</v>
      </c>
      <c r="M268" s="707">
        <v>5.4093044971081916E-4</v>
      </c>
      <c r="N268" s="707">
        <v>5.096266995849863E-4</v>
      </c>
      <c r="O268" s="707">
        <v>5.3052315707247111E-4</v>
      </c>
      <c r="P268" s="707">
        <v>-8.2338303032976068E-3</v>
      </c>
      <c r="Q268" s="707">
        <v>1.5057619043004067E-3</v>
      </c>
      <c r="R268" s="707">
        <v>-2.160807365198969E-3</v>
      </c>
      <c r="S268" s="707">
        <v>-4.4173515241084926E-3</v>
      </c>
      <c r="T268" s="707">
        <v>-9.2292544088634632E-4</v>
      </c>
      <c r="U268" s="707">
        <v>-2.3693743442892989E-3</v>
      </c>
      <c r="V268" s="707">
        <v>1.5669979002512768E-3</v>
      </c>
      <c r="W268" s="707">
        <v>-5.6110510197036056E-3</v>
      </c>
      <c r="X268" s="707">
        <v>-6.1393531988108707E-3</v>
      </c>
      <c r="Y268" s="707">
        <v>-4.0583233112247985E-3</v>
      </c>
      <c r="Z268" s="707">
        <v>-7.0825710519026863E-3</v>
      </c>
      <c r="AA268" s="707">
        <v>1.3715766429879706E-2</v>
      </c>
      <c r="AB268" s="707">
        <v>1.0446774307912188E-2</v>
      </c>
    </row>
    <row r="269" spans="1:28" s="707" customFormat="1">
      <c r="A269" s="708">
        <v>44221</v>
      </c>
      <c r="B269" s="707">
        <v>8.5685968119308953E-5</v>
      </c>
      <c r="C269" s="707">
        <v>8.3211990798082169E-5</v>
      </c>
      <c r="D269" s="707">
        <v>5.8159790031764302E-5</v>
      </c>
      <c r="E269" s="707">
        <v>1.6151764150174053E-4</v>
      </c>
      <c r="F269" s="707">
        <v>1.1038607079316698E-4</v>
      </c>
      <c r="G269" s="707">
        <v>1.8798722316115679E-4</v>
      </c>
      <c r="H269" s="707">
        <v>7.4692290285005569E-5</v>
      </c>
      <c r="I269" s="707">
        <v>2.4608976214390843E-4</v>
      </c>
      <c r="J269" s="707">
        <v>3.5424707707676362E-4</v>
      </c>
      <c r="K269" s="707">
        <v>4.3766930875799304E-4</v>
      </c>
      <c r="L269" s="707">
        <v>4.5962347149397509E-4</v>
      </c>
      <c r="M269" s="707">
        <v>5.4093044971081916E-4</v>
      </c>
      <c r="N269" s="707">
        <v>5.096266995849863E-4</v>
      </c>
      <c r="O269" s="707">
        <v>5.3052315707247111E-4</v>
      </c>
      <c r="P269" s="707">
        <v>8.4545115951906169E-5</v>
      </c>
      <c r="Q269" s="707">
        <v>-2.9816717453168273E-5</v>
      </c>
      <c r="R269" s="707">
        <v>-5.3954336917128032E-5</v>
      </c>
      <c r="S269" s="707">
        <v>-3.3920595440540824E-3</v>
      </c>
      <c r="T269" s="707">
        <v>-3.1867181128852895E-4</v>
      </c>
      <c r="U269" s="707">
        <v>-1.5609135874905533E-3</v>
      </c>
      <c r="V269" s="707">
        <v>3.7907361081224167E-6</v>
      </c>
      <c r="W269" s="707">
        <v>0</v>
      </c>
      <c r="X269" s="707">
        <v>-2.3324452763873182E-5</v>
      </c>
      <c r="Y269" s="707">
        <v>-1.5213941450901158E-3</v>
      </c>
      <c r="Z269" s="707">
        <v>-3.1407774861569315E-4</v>
      </c>
      <c r="AA269" s="707">
        <v>0</v>
      </c>
      <c r="AB269" s="707">
        <v>-1.0448093830520588E-2</v>
      </c>
    </row>
    <row r="270" spans="1:28" s="707" customFormat="1">
      <c r="A270" s="708">
        <v>44222</v>
      </c>
      <c r="B270" s="707">
        <v>7.6089723368033546E-5</v>
      </c>
      <c r="C270" s="707">
        <v>1.1466791510716945E-4</v>
      </c>
      <c r="D270" s="707">
        <v>1.2771603252414998E-4</v>
      </c>
      <c r="E270" s="707">
        <v>5.4524105365905129E-4</v>
      </c>
      <c r="F270" s="707">
        <v>4.558314915448225E-4</v>
      </c>
      <c r="G270" s="707">
        <v>1.8795189060738515E-4</v>
      </c>
      <c r="H270" s="707">
        <v>7.4692290285005569E-5</v>
      </c>
      <c r="I270" s="707">
        <v>2.4602921687244539E-4</v>
      </c>
      <c r="J270" s="707">
        <v>3.5424707707676362E-4</v>
      </c>
      <c r="K270" s="707">
        <v>4.3766930875799304E-4</v>
      </c>
      <c r="L270" s="707">
        <v>4.5962347149397509E-4</v>
      </c>
      <c r="M270" s="707">
        <v>5.4093044971081916E-4</v>
      </c>
      <c r="N270" s="707">
        <v>5.096266995849863E-4</v>
      </c>
      <c r="O270" s="707">
        <v>5.3052315707247111E-4</v>
      </c>
      <c r="P270" s="707">
        <v>-3.8600349716350069E-3</v>
      </c>
      <c r="Q270" s="707">
        <v>-3.8573200572548094E-3</v>
      </c>
      <c r="R270" s="707">
        <v>-1.9944679193686365E-3</v>
      </c>
      <c r="S270" s="707">
        <v>2.3624535789994461E-3</v>
      </c>
      <c r="T270" s="707">
        <v>-1.3286590741570237E-3</v>
      </c>
      <c r="U270" s="707">
        <v>5.6404027798606649E-4</v>
      </c>
      <c r="V270" s="707">
        <v>-3.9554006338516912E-3</v>
      </c>
      <c r="W270" s="707">
        <v>-5.4651416091379907E-3</v>
      </c>
      <c r="X270" s="707">
        <v>-1.3547380288156274E-2</v>
      </c>
      <c r="Y270" s="707">
        <v>-9.963783195104492E-3</v>
      </c>
      <c r="Z270" s="707">
        <v>-4.8507780518585175E-3</v>
      </c>
      <c r="AA270" s="707">
        <v>-1.4191273688849759E-2</v>
      </c>
      <c r="AB270" s="707">
        <v>-3.0816636794122609E-2</v>
      </c>
    </row>
    <row r="271" spans="1:28" s="707" customFormat="1">
      <c r="A271" s="708">
        <v>44223</v>
      </c>
      <c r="B271" s="707">
        <v>7.9812668392298391E-5</v>
      </c>
      <c r="C271" s="707">
        <v>1.1997252261464197E-4</v>
      </c>
      <c r="D271" s="707">
        <v>9.9765408767327202E-5</v>
      </c>
      <c r="E271" s="707">
        <v>2.8094616504703573E-4</v>
      </c>
      <c r="F271" s="707">
        <v>7.7496088925155249E-5</v>
      </c>
      <c r="G271" s="707">
        <v>1.8791657133254702E-4</v>
      </c>
      <c r="H271" s="707">
        <v>7.4692290285005569E-5</v>
      </c>
      <c r="I271" s="707">
        <v>1.0633230973455809E-4</v>
      </c>
      <c r="J271" s="707">
        <v>3.5424707707676362E-4</v>
      </c>
      <c r="K271" s="707">
        <v>4.3766930875799304E-4</v>
      </c>
      <c r="L271" s="707">
        <v>4.5962347149397509E-4</v>
      </c>
      <c r="M271" s="707">
        <v>5.4093044971081916E-4</v>
      </c>
      <c r="N271" s="707">
        <v>5.096266995849863E-4</v>
      </c>
      <c r="O271" s="707">
        <v>5.3052315707247111E-4</v>
      </c>
      <c r="P271" s="707">
        <v>-3.8053553523837991E-3</v>
      </c>
      <c r="Q271" s="707">
        <v>-3.5200669859298817E-3</v>
      </c>
      <c r="R271" s="707">
        <v>-8.5807957418865266E-3</v>
      </c>
      <c r="S271" s="707">
        <v>-6.9931550831865419E-3</v>
      </c>
      <c r="T271" s="707">
        <v>-3.6499225613660924E-3</v>
      </c>
      <c r="U271" s="707">
        <v>-2.9324346242675103E-3</v>
      </c>
      <c r="V271" s="707">
        <v>2.9616417079081359E-4</v>
      </c>
      <c r="W271" s="707">
        <v>-3.4966323516456453E-3</v>
      </c>
      <c r="X271" s="707">
        <v>-5.9008232327745214E-3</v>
      </c>
      <c r="Y271" s="707">
        <v>-9.1029656181808027E-3</v>
      </c>
      <c r="Z271" s="707">
        <v>-1.4267646072543716E-2</v>
      </c>
      <c r="AA271" s="707">
        <v>-2.5393419170243181E-2</v>
      </c>
      <c r="AB271" s="707">
        <v>1.31533733136453E-2</v>
      </c>
    </row>
    <row r="272" spans="1:28" s="707" customFormat="1">
      <c r="A272" s="708">
        <v>44224</v>
      </c>
      <c r="B272" s="707">
        <v>6.8709761180230089E-5</v>
      </c>
      <c r="C272" s="707">
        <v>7.9011362132064278E-5</v>
      </c>
      <c r="D272" s="707">
        <v>7.4674084672432528E-5</v>
      </c>
      <c r="E272" s="707">
        <v>2.7790614480127651E-4</v>
      </c>
      <c r="F272" s="707">
        <v>3.722283862279685E-4</v>
      </c>
      <c r="G272" s="707">
        <v>1.8788126532909288E-4</v>
      </c>
      <c r="H272" s="707">
        <v>7.4692290285005569E-5</v>
      </c>
      <c r="I272" s="707">
        <v>5.21574738450159E-5</v>
      </c>
      <c r="J272" s="707">
        <v>3.5424707707676362E-4</v>
      </c>
      <c r="K272" s="707">
        <v>4.3766930875799304E-4</v>
      </c>
      <c r="L272" s="707">
        <v>4.5962347149397509E-4</v>
      </c>
      <c r="M272" s="707">
        <v>5.4093044971081916E-4</v>
      </c>
      <c r="N272" s="707">
        <v>5.096266995849863E-4</v>
      </c>
      <c r="O272" s="707">
        <v>5.3052315707247111E-4</v>
      </c>
      <c r="P272" s="707">
        <v>-5.1274748421070715E-4</v>
      </c>
      <c r="Q272" s="707">
        <v>1.5854354700808315E-3</v>
      </c>
      <c r="R272" s="707">
        <v>4.550878728920793E-3</v>
      </c>
      <c r="S272" s="707">
        <v>4.1760517251057117E-3</v>
      </c>
      <c r="T272" s="707">
        <v>4.6195823375394518E-3</v>
      </c>
      <c r="U272" s="707">
        <v>2.5037683139073064E-3</v>
      </c>
      <c r="V272" s="707">
        <v>1.7248490629329094E-3</v>
      </c>
      <c r="W272" s="707">
        <v>1.8127574271480661E-2</v>
      </c>
      <c r="X272" s="707">
        <v>1.3998063920817261E-2</v>
      </c>
      <c r="Y272" s="707">
        <v>1.2686975599850436E-2</v>
      </c>
      <c r="Z272" s="707">
        <v>1.9787433599093518E-2</v>
      </c>
      <c r="AA272" s="707">
        <v>2.5229357798165042E-2</v>
      </c>
      <c r="AB272" s="707">
        <v>-1.2139780400979516E-2</v>
      </c>
    </row>
    <row r="273" spans="1:28" s="707" customFormat="1">
      <c r="A273" s="708">
        <v>44225</v>
      </c>
      <c r="B273" s="707">
        <v>7.9268218530881285E-5</v>
      </c>
      <c r="C273" s="707">
        <v>2.2563663468422313E-4</v>
      </c>
      <c r="D273" s="707">
        <v>1.7726645998883406E-4</v>
      </c>
      <c r="E273" s="707">
        <v>5.7587905736689038E-4</v>
      </c>
      <c r="F273" s="707">
        <v>3.1183906802700889E-4</v>
      </c>
      <c r="G273" s="707">
        <v>1.878459725903614E-4</v>
      </c>
      <c r="H273" s="707">
        <v>7.4692290285005569E-5</v>
      </c>
      <c r="I273" s="707">
        <v>2.5355234050472575E-4</v>
      </c>
      <c r="J273" s="707">
        <v>3.5424707707676362E-4</v>
      </c>
      <c r="K273" s="707">
        <v>4.3766930875799304E-4</v>
      </c>
      <c r="L273" s="707">
        <v>4.5962347149397509E-4</v>
      </c>
      <c r="M273" s="707">
        <v>5.4093044971081916E-4</v>
      </c>
      <c r="N273" s="707">
        <v>5.096266995849863E-4</v>
      </c>
      <c r="O273" s="707">
        <v>5.3052315707247111E-4</v>
      </c>
      <c r="P273" s="707">
        <v>-3.4031452839633491E-4</v>
      </c>
      <c r="Q273" s="707">
        <v>-3.676414349705337E-3</v>
      </c>
      <c r="R273" s="707">
        <v>-6.3966691961964139E-3</v>
      </c>
      <c r="S273" s="707">
        <v>-2.4405984860428331E-3</v>
      </c>
      <c r="T273" s="707">
        <v>-2.50741321578829E-3</v>
      </c>
      <c r="U273" s="707">
        <v>-2.0132496152404089E-3</v>
      </c>
      <c r="V273" s="707">
        <v>3.3027927207252006E-3</v>
      </c>
      <c r="W273" s="707">
        <v>-2.2467336651714975E-2</v>
      </c>
      <c r="X273" s="707">
        <v>-1.1736854960740728E-2</v>
      </c>
      <c r="Y273" s="707">
        <v>-1.0802479848933344E-2</v>
      </c>
      <c r="Z273" s="707">
        <v>-2.2969700327977405E-2</v>
      </c>
      <c r="AA273" s="707">
        <v>-1.5659955257270708E-2</v>
      </c>
      <c r="AB273" s="707">
        <v>9.4225362864410744E-3</v>
      </c>
    </row>
    <row r="274" spans="1:28" s="707" customFormat="1">
      <c r="A274" s="708">
        <v>44228</v>
      </c>
      <c r="B274" s="707">
        <v>8.0060768075540523E-5</v>
      </c>
      <c r="C274" s="707">
        <v>9.6622826067038758E-5</v>
      </c>
      <c r="D274" s="707">
        <v>-6.8386511443696563E-6</v>
      </c>
      <c r="E274" s="707">
        <v>2.4865523141004431E-4</v>
      </c>
      <c r="F274" s="707">
        <v>2.7255888090271796E-4</v>
      </c>
      <c r="G274" s="707">
        <v>1.8781069310769283E-4</v>
      </c>
      <c r="H274" s="707">
        <v>7.4692290285005569E-5</v>
      </c>
      <c r="I274" s="707">
        <v>-2.8477298779860938E-5</v>
      </c>
      <c r="J274" s="707">
        <v>7.0533116522120132E-4</v>
      </c>
      <c r="K274" s="707">
        <v>7.8878267474902231E-4</v>
      </c>
      <c r="L274" s="707">
        <v>8.1074454251250927E-4</v>
      </c>
      <c r="M274" s="707">
        <v>5.4093044971081916E-4</v>
      </c>
      <c r="N274" s="707">
        <v>5.096266995849863E-4</v>
      </c>
      <c r="O274" s="707">
        <v>5.3052315707247111E-4</v>
      </c>
      <c r="P274" s="707">
        <v>8.6014418738040721E-3</v>
      </c>
      <c r="Q274" s="707">
        <v>1.6874295614757173E-3</v>
      </c>
      <c r="R274" s="707">
        <v>6.4207352730509815E-3</v>
      </c>
      <c r="S274" s="707">
        <v>7.1012389856504043E-3</v>
      </c>
      <c r="T274" s="707">
        <v>4.1087500204961547E-3</v>
      </c>
      <c r="U274" s="707">
        <v>3.0615159434979056E-3</v>
      </c>
      <c r="V274" s="707">
        <v>6.4876060913350297E-3</v>
      </c>
      <c r="W274" s="707">
        <v>1.5432169999999967E-2</v>
      </c>
      <c r="X274" s="707">
        <v>1.2569860817133183E-2</v>
      </c>
      <c r="Y274" s="707">
        <v>1.8242316023217686E-2</v>
      </c>
      <c r="Z274" s="707">
        <v>8.4083902151923517E-3</v>
      </c>
      <c r="AA274" s="707">
        <v>5.9090909090908639E-3</v>
      </c>
      <c r="AB274" s="707">
        <v>2.5103546087290596E-4</v>
      </c>
    </row>
    <row r="275" spans="1:28" s="707" customFormat="1">
      <c r="A275" s="708">
        <v>44229</v>
      </c>
      <c r="B275" s="707">
        <v>5.9108872508151222E-5</v>
      </c>
      <c r="C275" s="707">
        <v>1.0664738569365895E-4</v>
      </c>
      <c r="D275" s="707">
        <v>4.046229597887141E-5</v>
      </c>
      <c r="E275" s="707">
        <v>3.2395156425479854E-4</v>
      </c>
      <c r="F275" s="707">
        <v>2.8414915713570466E-4</v>
      </c>
      <c r="G275" s="707">
        <v>1.8777542687486992E-4</v>
      </c>
      <c r="H275" s="707">
        <v>7.4692290285005569E-5</v>
      </c>
      <c r="I275" s="707">
        <v>4.0310563814438538E-4</v>
      </c>
      <c r="J275" s="707">
        <v>7.0533116522120132E-4</v>
      </c>
      <c r="K275" s="707">
        <v>7.8878267474902231E-4</v>
      </c>
      <c r="L275" s="707">
        <v>8.1074454251250927E-4</v>
      </c>
      <c r="M275" s="707">
        <v>5.4093044971081916E-4</v>
      </c>
      <c r="N275" s="707">
        <v>5.096266995849863E-4</v>
      </c>
      <c r="O275" s="707">
        <v>5.3052315707247111E-4</v>
      </c>
      <c r="P275" s="707">
        <v>4.3047609876576409E-3</v>
      </c>
      <c r="Q275" s="707">
        <v>3.6469799233063149E-3</v>
      </c>
      <c r="R275" s="707">
        <v>3.6557805645411889E-3</v>
      </c>
      <c r="S275" s="707">
        <v>8.0317904026032672E-3</v>
      </c>
      <c r="T275" s="707">
        <v>3.6910889145354009E-3</v>
      </c>
      <c r="U275" s="707">
        <v>2.0964081534859957E-3</v>
      </c>
      <c r="V275" s="707">
        <v>3.0403909439959964E-3</v>
      </c>
      <c r="W275" s="707">
        <v>3.540679630033905E-3</v>
      </c>
      <c r="X275" s="707">
        <v>1.3089524399187535E-2</v>
      </c>
      <c r="Y275" s="707">
        <v>5.2665839762280342E-3</v>
      </c>
      <c r="Z275" s="707">
        <v>1.3632797882012326E-2</v>
      </c>
      <c r="AA275" s="707">
        <v>4.2024401265250422E-3</v>
      </c>
      <c r="AB275" s="707">
        <v>2.5228891591855263E-3</v>
      </c>
    </row>
    <row r="276" spans="1:28" s="707" customFormat="1">
      <c r="A276" s="708">
        <v>44230</v>
      </c>
      <c r="B276" s="707">
        <v>7.4458577867808629E-5</v>
      </c>
      <c r="C276" s="707">
        <v>1.1587415877611917E-4</v>
      </c>
      <c r="D276" s="707">
        <v>5.2997764406148562E-5</v>
      </c>
      <c r="E276" s="707">
        <v>2.3585455558317037E-4</v>
      </c>
      <c r="F276" s="707">
        <v>3.6206943386751789E-4</v>
      </c>
      <c r="G276" s="707">
        <v>1.885256976237315E-4</v>
      </c>
      <c r="H276" s="707">
        <v>7.4692290285005569E-5</v>
      </c>
      <c r="I276" s="707">
        <v>1.5596508306625623E-4</v>
      </c>
      <c r="J276" s="707">
        <v>7.0533116522120132E-4</v>
      </c>
      <c r="K276" s="707">
        <v>7.8878267474902231E-4</v>
      </c>
      <c r="L276" s="707">
        <v>8.1074454251250927E-4</v>
      </c>
      <c r="M276" s="707">
        <v>5.4093044971081916E-4</v>
      </c>
      <c r="N276" s="707">
        <v>5.096266995849863E-4</v>
      </c>
      <c r="O276" s="707">
        <v>5.3052315707247111E-4</v>
      </c>
      <c r="P276" s="707">
        <v>4.2545725984757254E-3</v>
      </c>
      <c r="Q276" s="707">
        <v>7.3560953149987007E-4</v>
      </c>
      <c r="R276" s="707">
        <v>1.2753309722550732E-3</v>
      </c>
      <c r="S276" s="707">
        <v>2.652509271003245E-3</v>
      </c>
      <c r="T276" s="707">
        <v>3.4969290521518204E-3</v>
      </c>
      <c r="U276" s="707">
        <v>1.7253154678051885E-3</v>
      </c>
      <c r="V276" s="707">
        <v>3.2418442682669024E-4</v>
      </c>
      <c r="W276" s="707">
        <v>7.4082594180064909E-3</v>
      </c>
      <c r="X276" s="707">
        <v>1.4752742449907208E-2</v>
      </c>
      <c r="Y276" s="707">
        <v>1.0627636488636183E-2</v>
      </c>
      <c r="Z276" s="707">
        <v>5.8182235604991028E-3</v>
      </c>
      <c r="AA276" s="707">
        <v>3.4648787292446137E-3</v>
      </c>
      <c r="AB276" s="707">
        <v>1.2384885964791925E-2</v>
      </c>
    </row>
    <row r="277" spans="1:28" s="707" customFormat="1">
      <c r="A277" s="708">
        <v>44231</v>
      </c>
      <c r="B277" s="707">
        <v>5.8657277242746275E-5</v>
      </c>
      <c r="C277" s="707">
        <v>9.8330155316128653E-5</v>
      </c>
      <c r="D277" s="707">
        <v>5.1285441089010675E-5</v>
      </c>
      <c r="E277" s="707">
        <v>1.3482390797281418E-4</v>
      </c>
      <c r="F277" s="707">
        <v>3.0866449432243037E-4</v>
      </c>
      <c r="G277" s="707">
        <v>1.8770478670759871E-4</v>
      </c>
      <c r="H277" s="707">
        <v>7.4692290285005569E-5</v>
      </c>
      <c r="I277" s="707">
        <v>2.2849931670698709E-4</v>
      </c>
      <c r="J277" s="707">
        <v>7.0533116522120132E-4</v>
      </c>
      <c r="K277" s="707">
        <v>7.8878267474902231E-4</v>
      </c>
      <c r="L277" s="707">
        <v>8.1074454251250927E-4</v>
      </c>
      <c r="M277" s="707">
        <v>5.4093044971081916E-4</v>
      </c>
      <c r="N277" s="707">
        <v>5.096266995849863E-4</v>
      </c>
      <c r="O277" s="707">
        <v>5.3052315707247111E-4</v>
      </c>
      <c r="P277" s="707">
        <v>3.6318399932289136E-3</v>
      </c>
      <c r="Q277" s="707">
        <v>4.451502768706872E-3</v>
      </c>
      <c r="R277" s="707">
        <v>2.5601046561150032E-3</v>
      </c>
      <c r="S277" s="707">
        <v>6.0572240532368316E-3</v>
      </c>
      <c r="T277" s="707">
        <v>7.6936120447101963E-4</v>
      </c>
      <c r="U277" s="707">
        <v>8.3180456196596531E-4</v>
      </c>
      <c r="V277" s="707">
        <v>5.5254685643157941E-3</v>
      </c>
      <c r="W277" s="707">
        <v>2.2087009942004299E-2</v>
      </c>
      <c r="X277" s="707">
        <v>1.9852214110018807E-3</v>
      </c>
      <c r="Y277" s="707">
        <v>9.3972999118394629E-3</v>
      </c>
      <c r="Z277" s="707">
        <v>-1.1115405280572865E-3</v>
      </c>
      <c r="AA277" s="707">
        <v>2.0627802690582842E-2</v>
      </c>
      <c r="AB277" s="707">
        <v>2.3557488351559908E-3</v>
      </c>
    </row>
    <row r="278" spans="1:28" s="707" customFormat="1">
      <c r="A278" s="708">
        <v>44232</v>
      </c>
      <c r="B278" s="707">
        <v>6.2646911888730727E-5</v>
      </c>
      <c r="C278" s="707">
        <v>6.8178802659080162E-5</v>
      </c>
      <c r="D278" s="707">
        <v>5.9829946198686201E-5</v>
      </c>
      <c r="E278" s="707">
        <v>2.7805021902915783E-4</v>
      </c>
      <c r="F278" s="707">
        <v>3.9614468555226878E-4</v>
      </c>
      <c r="G278" s="707">
        <v>1.9002524508948682E-4</v>
      </c>
      <c r="H278" s="707">
        <v>7.4692290285005569E-5</v>
      </c>
      <c r="I278" s="707">
        <v>2.6010908550211376E-4</v>
      </c>
      <c r="J278" s="707">
        <v>7.0533116522120132E-4</v>
      </c>
      <c r="K278" s="707">
        <v>7.8878267474902231E-4</v>
      </c>
      <c r="L278" s="707">
        <v>8.1074454251250927E-4</v>
      </c>
      <c r="M278" s="707">
        <v>5.4093044971081916E-4</v>
      </c>
      <c r="N278" s="707">
        <v>5.096266995849863E-4</v>
      </c>
      <c r="O278" s="707">
        <v>5.3052315707247111E-4</v>
      </c>
      <c r="P278" s="707">
        <v>6.1705329001453535E-3</v>
      </c>
      <c r="Q278" s="707">
        <v>1.4952963528467311E-3</v>
      </c>
      <c r="R278" s="707">
        <v>2.4978185371875572E-3</v>
      </c>
      <c r="S278" s="707">
        <v>2.8128425641182897E-3</v>
      </c>
      <c r="T278" s="707">
        <v>3.8756234562398184E-4</v>
      </c>
      <c r="U278" s="707">
        <v>1.5398150791334775E-3</v>
      </c>
      <c r="V278" s="707">
        <v>7.1755163397748678E-3</v>
      </c>
      <c r="W278" s="707">
        <v>4.4268542412817968E-2</v>
      </c>
      <c r="X278" s="707">
        <v>1.2742734885589302E-2</v>
      </c>
      <c r="Y278" s="707">
        <v>1.5172536755197141E-2</v>
      </c>
      <c r="Z278" s="707">
        <v>8.9054404674773213E-3</v>
      </c>
      <c r="AA278" s="707">
        <v>-4.833040421792556E-3</v>
      </c>
      <c r="AB278" s="707">
        <v>-2.1567425949138741E-2</v>
      </c>
    </row>
    <row r="279" spans="1:28" s="707" customFormat="1">
      <c r="A279" s="708">
        <v>44235</v>
      </c>
      <c r="B279" s="707">
        <v>6.8232942474155678E-5</v>
      </c>
      <c r="C279" s="707">
        <v>8.90285937698021E-5</v>
      </c>
      <c r="D279" s="707">
        <v>5.4698392493834902E-5</v>
      </c>
      <c r="E279" s="707">
        <v>2.7890137978103802E-4</v>
      </c>
      <c r="F279" s="707">
        <v>2.695131089680558E-4</v>
      </c>
      <c r="G279" s="707">
        <v>1.8920406325539929E-4</v>
      </c>
      <c r="H279" s="707">
        <v>7.4692290285005569E-5</v>
      </c>
      <c r="I279" s="707">
        <v>1.6227547885283578E-4</v>
      </c>
      <c r="J279" s="707">
        <v>7.0533116522120132E-4</v>
      </c>
      <c r="K279" s="707">
        <v>7.8878267474902231E-4</v>
      </c>
      <c r="L279" s="707">
        <v>8.1074454251250927E-4</v>
      </c>
      <c r="M279" s="707">
        <v>5.4093044971081916E-4</v>
      </c>
      <c r="N279" s="707">
        <v>5.096266995849863E-4</v>
      </c>
      <c r="O279" s="707">
        <v>5.3052315707247111E-4</v>
      </c>
      <c r="P279" s="707">
        <v>2.2278191976674577E-3</v>
      </c>
      <c r="Q279" s="707">
        <v>3.3683624438156645E-3</v>
      </c>
      <c r="R279" s="707">
        <v>1.6665946248377583E-3</v>
      </c>
      <c r="S279" s="707">
        <v>-5.3072897744943504E-4</v>
      </c>
      <c r="T279" s="707">
        <v>1.4895238551970724E-3</v>
      </c>
      <c r="U279" s="707">
        <v>2.9341682817007886E-3</v>
      </c>
      <c r="V279" s="707">
        <v>5.3355504378904683E-5</v>
      </c>
      <c r="W279" s="707">
        <v>8.5110286440575056E-3</v>
      </c>
      <c r="X279" s="707">
        <v>2.7446090456892946E-3</v>
      </c>
      <c r="Y279" s="707">
        <v>8.5027731777560511E-3</v>
      </c>
      <c r="Z279" s="707">
        <v>4.6737269073493515E-3</v>
      </c>
      <c r="AA279" s="707">
        <v>2.2075055187638082E-3</v>
      </c>
      <c r="AB279" s="707">
        <v>1.0740979951376017E-2</v>
      </c>
    </row>
    <row r="280" spans="1:28" s="707" customFormat="1">
      <c r="A280" s="708">
        <v>44236</v>
      </c>
      <c r="B280" s="707">
        <v>6.1662756183133993E-5</v>
      </c>
      <c r="C280" s="707">
        <v>8.3459979673516926E-5</v>
      </c>
      <c r="D280" s="707">
        <v>5.5265144501159824E-5</v>
      </c>
      <c r="E280" s="707">
        <v>2.8152786809054753E-4</v>
      </c>
      <c r="F280" s="707">
        <v>3.8589709017755602E-4</v>
      </c>
      <c r="G280" s="707">
        <v>1.8995320243830882E-4</v>
      </c>
      <c r="H280" s="707">
        <v>7.4692290285005569E-5</v>
      </c>
      <c r="I280" s="707">
        <v>1.6705653201065651E-4</v>
      </c>
      <c r="J280" s="707">
        <v>7.0533116522120132E-4</v>
      </c>
      <c r="K280" s="707">
        <v>7.8878267474902231E-4</v>
      </c>
      <c r="L280" s="707">
        <v>8.1074454251250927E-4</v>
      </c>
      <c r="M280" s="707">
        <v>5.4093044971081916E-4</v>
      </c>
      <c r="N280" s="707">
        <v>5.096266995849863E-4</v>
      </c>
      <c r="O280" s="707">
        <v>5.3052315707247111E-4</v>
      </c>
      <c r="P280" s="707">
        <v>-2.0876172951710403E-3</v>
      </c>
      <c r="Q280" s="707">
        <v>-1.4180792436606637E-3</v>
      </c>
      <c r="R280" s="707">
        <v>4.0025785236341704E-4</v>
      </c>
      <c r="S280" s="707">
        <v>2.1377271902305317E-3</v>
      </c>
      <c r="T280" s="707">
        <v>-3.0026692577234115E-4</v>
      </c>
      <c r="U280" s="707">
        <v>8.6649208431799352E-4</v>
      </c>
      <c r="V280" s="707">
        <v>-6.040598082032167E-4</v>
      </c>
      <c r="W280" s="707">
        <v>-3.2529126828392263E-3</v>
      </c>
      <c r="X280" s="707">
        <v>4.4995808098047263E-4</v>
      </c>
      <c r="Y280" s="707">
        <v>-2.6259756391374678E-3</v>
      </c>
      <c r="Z280" s="707">
        <v>1.5653198266460944E-3</v>
      </c>
      <c r="AA280" s="707">
        <v>4.405286343612369E-3</v>
      </c>
      <c r="AB280" s="707">
        <v>7.5923130186583698E-4</v>
      </c>
    </row>
    <row r="281" spans="1:28" s="707" customFormat="1">
      <c r="A281" s="708">
        <v>44237</v>
      </c>
      <c r="B281" s="707">
        <v>4.852870202132209E-5</v>
      </c>
      <c r="C281" s="707">
        <v>1.0107694104855014E-4</v>
      </c>
      <c r="D281" s="707">
        <v>4.3298132710978265E-5</v>
      </c>
      <c r="E281" s="707">
        <v>5.1134355586213154E-4</v>
      </c>
      <c r="F281" s="707">
        <v>3.2772061055164059E-4</v>
      </c>
      <c r="G281" s="707">
        <v>1.8913234555495428E-4</v>
      </c>
      <c r="H281" s="707">
        <v>7.4692290285005569E-5</v>
      </c>
      <c r="I281" s="707">
        <v>2.7597775835563887E-4</v>
      </c>
      <c r="J281" s="707">
        <v>7.0533116522120132E-4</v>
      </c>
      <c r="K281" s="707">
        <v>7.8878267474902231E-4</v>
      </c>
      <c r="L281" s="707">
        <v>8.1074454251250927E-4</v>
      </c>
      <c r="M281" s="707">
        <v>5.4093044971081916E-4</v>
      </c>
      <c r="N281" s="707">
        <v>5.096266995849863E-4</v>
      </c>
      <c r="O281" s="707">
        <v>5.3052315707247111E-4</v>
      </c>
      <c r="P281" s="707">
        <v>-2.4156532789039176E-3</v>
      </c>
      <c r="Q281" s="707">
        <v>-2.6813074248619451E-3</v>
      </c>
      <c r="R281" s="707">
        <v>3.7521782020477623E-4</v>
      </c>
      <c r="S281" s="707">
        <v>-3.440434389337943E-3</v>
      </c>
      <c r="T281" s="707">
        <v>-1.2618394634574814E-3</v>
      </c>
      <c r="U281" s="707">
        <v>-1.9155793283336386E-3</v>
      </c>
      <c r="V281" s="707">
        <v>-1.1865730429335697E-3</v>
      </c>
      <c r="W281" s="707">
        <v>-2.0522366141122905E-2</v>
      </c>
      <c r="X281" s="707">
        <v>-9.1067531619781761E-3</v>
      </c>
      <c r="Y281" s="707">
        <v>-8.4840746193669547E-3</v>
      </c>
      <c r="Z281" s="707">
        <v>-7.4096066067753652E-3</v>
      </c>
      <c r="AA281" s="707">
        <v>1.3157894736841591E-3</v>
      </c>
      <c r="AB281" s="707">
        <v>4.3357129803469618E-3</v>
      </c>
    </row>
    <row r="282" spans="1:28" s="707" customFormat="1">
      <c r="A282" s="708">
        <v>44238</v>
      </c>
      <c r="B282" s="707">
        <v>5.5002440955131959E-5</v>
      </c>
      <c r="C282" s="707">
        <v>1.3943832614038421E-4</v>
      </c>
      <c r="D282" s="707">
        <v>5.6968760610454083E-5</v>
      </c>
      <c r="E282" s="707">
        <v>3.8426141440739414E-4</v>
      </c>
      <c r="F282" s="707">
        <v>6.3875033434235284E-4</v>
      </c>
      <c r="G282" s="707">
        <v>1.8988121439234007E-4</v>
      </c>
      <c r="H282" s="707">
        <v>7.4692290285005569E-5</v>
      </c>
      <c r="I282" s="707">
        <v>2.0342238134718471E-4</v>
      </c>
      <c r="J282" s="707">
        <v>7.0533116522120132E-4</v>
      </c>
      <c r="K282" s="707">
        <v>7.8878267474902231E-4</v>
      </c>
      <c r="L282" s="707">
        <v>8.1074454251250927E-4</v>
      </c>
      <c r="M282" s="707">
        <v>5.4093044971081916E-4</v>
      </c>
      <c r="N282" s="707">
        <v>5.096266995849863E-4</v>
      </c>
      <c r="O282" s="707">
        <v>5.3052315707247111E-4</v>
      </c>
      <c r="P282" s="707">
        <v>9.5084491965935491E-4</v>
      </c>
      <c r="Q282" s="707">
        <v>1.9703942318238798E-3</v>
      </c>
      <c r="R282" s="707">
        <v>4.3522669069528952E-3</v>
      </c>
      <c r="S282" s="707">
        <v>3.0010853378428237E-3</v>
      </c>
      <c r="T282" s="707">
        <v>1.4791659154218539E-3</v>
      </c>
      <c r="U282" s="707">
        <v>3.1311743669788505E-3</v>
      </c>
      <c r="V282" s="707">
        <v>7.331552336564684E-6</v>
      </c>
      <c r="W282" s="707">
        <v>-3.4329059053365141E-3</v>
      </c>
      <c r="X282" s="707">
        <v>8.7796158195982965E-3</v>
      </c>
      <c r="Y282" s="707">
        <v>1.0200950966627431E-2</v>
      </c>
      <c r="Z282" s="707">
        <v>1.0449917979455936E-2</v>
      </c>
      <c r="AA282" s="707">
        <v>7.8843626806812672E-4</v>
      </c>
      <c r="AB282" s="707">
        <v>4.5882971906592296E-3</v>
      </c>
    </row>
    <row r="283" spans="1:28" s="707" customFormat="1">
      <c r="A283" s="708">
        <v>44239</v>
      </c>
      <c r="B283" s="707">
        <v>5.18059013843164E-5</v>
      </c>
      <c r="C283" s="707">
        <v>8.8048808621010721E-5</v>
      </c>
      <c r="D283" s="707">
        <v>6.4940687505510297E-5</v>
      </c>
      <c r="E283" s="707">
        <v>3.5351058087851328E-4</v>
      </c>
      <c r="F283" s="707">
        <v>4.8886992301877541E-4</v>
      </c>
      <c r="G283" s="707">
        <v>1.8906068220303496E-4</v>
      </c>
      <c r="H283" s="707">
        <v>7.4692290285005569E-5</v>
      </c>
      <c r="I283" s="707">
        <v>1.8016034270518233E-4</v>
      </c>
      <c r="J283" s="707">
        <v>7.0533116522120132E-4</v>
      </c>
      <c r="K283" s="707">
        <v>7.8878267474902231E-4</v>
      </c>
      <c r="L283" s="707">
        <v>8.1074454251250927E-4</v>
      </c>
      <c r="M283" s="707">
        <v>5.4093044971081916E-4</v>
      </c>
      <c r="N283" s="707">
        <v>5.096266995849863E-4</v>
      </c>
      <c r="O283" s="707">
        <v>5.3052315707247111E-4</v>
      </c>
      <c r="P283" s="707">
        <v>6.3146697941340868E-3</v>
      </c>
      <c r="Q283" s="707">
        <v>4.0216608812428944E-3</v>
      </c>
      <c r="R283" s="707">
        <v>2.0607781624406574E-3</v>
      </c>
      <c r="S283" s="707">
        <v>1.8877983702496604E-3</v>
      </c>
      <c r="T283" s="707">
        <v>6.8868012862988159E-4</v>
      </c>
      <c r="U283" s="707">
        <v>1.6449250428574036E-3</v>
      </c>
      <c r="V283" s="707">
        <v>9.1148108049443621E-5</v>
      </c>
      <c r="W283" s="707">
        <v>6.1453990061024477E-3</v>
      </c>
      <c r="X283" s="707">
        <v>3.093374232125079E-3</v>
      </c>
      <c r="Y283" s="707">
        <v>3.6994720510485912E-4</v>
      </c>
      <c r="Z283" s="707">
        <v>-9.9153432177745415E-4</v>
      </c>
      <c r="AA283" s="707">
        <v>4.0266106442576888E-3</v>
      </c>
      <c r="AB283" s="707">
        <v>4.3016180794221981E-3</v>
      </c>
    </row>
    <row r="284" spans="1:28" s="707" customFormat="1">
      <c r="A284" s="708">
        <v>44244</v>
      </c>
      <c r="B284" s="707">
        <v>5.9609181978448333E-5</v>
      </c>
      <c r="C284" s="707">
        <v>8.5063343406410752E-5</v>
      </c>
      <c r="D284" s="707">
        <v>1.0196165102671628E-4</v>
      </c>
      <c r="E284" s="707">
        <v>2.0528020868781915E-4</v>
      </c>
      <c r="F284" s="707">
        <v>1.3709203010980886E-4</v>
      </c>
      <c r="G284" s="707">
        <v>1.8980928088963012E-4</v>
      </c>
      <c r="H284" s="707">
        <v>7.4692290285005569E-5</v>
      </c>
      <c r="I284" s="707">
        <v>2.3456654224496276E-4</v>
      </c>
      <c r="J284" s="707">
        <v>7.0533116522120132E-4</v>
      </c>
      <c r="K284" s="707">
        <v>7.8878267474902231E-4</v>
      </c>
      <c r="L284" s="707">
        <v>8.1074454251250927E-4</v>
      </c>
      <c r="M284" s="707">
        <v>5.4093044971081916E-4</v>
      </c>
      <c r="N284" s="707">
        <v>5.096266995849863E-4</v>
      </c>
      <c r="O284" s="707">
        <v>5.3052315707247111E-4</v>
      </c>
      <c r="P284" s="707">
        <v>1.3453810628510476E-2</v>
      </c>
      <c r="Q284" s="707">
        <v>7.3223614189801278E-3</v>
      </c>
      <c r="R284" s="707">
        <v>1.7210044054505325E-4</v>
      </c>
      <c r="S284" s="707">
        <v>-3.5372582954229514E-4</v>
      </c>
      <c r="T284" s="707">
        <v>1.3140916553484594E-3</v>
      </c>
      <c r="U284" s="707">
        <v>-7.7918959928202636E-4</v>
      </c>
      <c r="V284" s="707">
        <v>4.7236963038004287E-3</v>
      </c>
      <c r="W284" s="707">
        <v>1.4640250970554547E-3</v>
      </c>
      <c r="X284" s="707">
        <v>-1.0814874175146816E-4</v>
      </c>
      <c r="Y284" s="707">
        <v>1.1424936530856744E-2</v>
      </c>
      <c r="Z284" s="707">
        <v>4.8581833408141151E-3</v>
      </c>
      <c r="AA284" s="707">
        <v>2.6155187445509043E-3</v>
      </c>
      <c r="AB284" s="707">
        <v>2.5685368954122323E-2</v>
      </c>
    </row>
    <row r="285" spans="1:28" s="707" customFormat="1">
      <c r="A285" s="708">
        <v>44245</v>
      </c>
      <c r="B285" s="707">
        <v>6.2887486481200128E-5</v>
      </c>
      <c r="C285" s="707">
        <v>6.7092099389043369E-5</v>
      </c>
      <c r="D285" s="707">
        <v>6.4360290042753121E-5</v>
      </c>
      <c r="E285" s="707">
        <v>3.6239185610043023E-4</v>
      </c>
      <c r="F285" s="707">
        <v>5.3573793060146535E-4</v>
      </c>
      <c r="G285" s="707">
        <v>1.8898907313791291E-4</v>
      </c>
      <c r="H285" s="707">
        <v>7.4692290285005569E-5</v>
      </c>
      <c r="I285" s="707">
        <v>2.2330620443100635E-4</v>
      </c>
      <c r="J285" s="707">
        <v>7.0533116522120132E-4</v>
      </c>
      <c r="K285" s="707">
        <v>7.8878267474902231E-4</v>
      </c>
      <c r="L285" s="707">
        <v>8.1074454251250927E-4</v>
      </c>
      <c r="M285" s="707">
        <v>5.4093044971081916E-4</v>
      </c>
      <c r="N285" s="707">
        <v>5.096266995849863E-4</v>
      </c>
      <c r="O285" s="707">
        <v>5.3052315707247111E-4</v>
      </c>
      <c r="P285" s="707">
        <v>1.6429276775249413E-3</v>
      </c>
      <c r="Q285" s="707">
        <v>-1.3922628301908935E-3</v>
      </c>
      <c r="R285" s="707">
        <v>-2.0340456370339099E-3</v>
      </c>
      <c r="S285" s="707">
        <v>-2.6452318201423131E-3</v>
      </c>
      <c r="T285" s="707">
        <v>-1.4436216266844326E-4</v>
      </c>
      <c r="U285" s="707">
        <v>-1.5778286831117372E-3</v>
      </c>
      <c r="V285" s="707">
        <v>3.101955406164647E-3</v>
      </c>
      <c r="W285" s="707">
        <v>-4.7954342904732439E-3</v>
      </c>
      <c r="X285" s="707">
        <v>-6.6463703307050315E-3</v>
      </c>
      <c r="Y285" s="707">
        <v>-2.8324991504889985E-3</v>
      </c>
      <c r="Z285" s="707">
        <v>-5.9470278422515399E-3</v>
      </c>
      <c r="AA285" s="707">
        <v>-8.6956521739123271E-4</v>
      </c>
      <c r="AB285" s="707">
        <v>4.6213882077472679E-3</v>
      </c>
    </row>
    <row r="286" spans="1:28" s="707" customFormat="1">
      <c r="A286" s="708">
        <v>44246</v>
      </c>
      <c r="B286" s="707">
        <v>5.6941082476447136E-5</v>
      </c>
      <c r="C286" s="707">
        <v>1.0574236099536449E-4</v>
      </c>
      <c r="D286" s="707">
        <v>4.727044503693989E-5</v>
      </c>
      <c r="E286" s="707">
        <v>2.7197820440871823E-4</v>
      </c>
      <c r="F286" s="707">
        <v>4.5119819340877498E-4</v>
      </c>
      <c r="G286" s="707">
        <v>1.8973740186778443E-4</v>
      </c>
      <c r="H286" s="707">
        <v>7.4692290285005569E-5</v>
      </c>
      <c r="I286" s="707">
        <v>2.4446170213354712E-4</v>
      </c>
      <c r="J286" s="707">
        <v>7.0533116522120132E-4</v>
      </c>
      <c r="K286" s="707">
        <v>7.8878267474902231E-4</v>
      </c>
      <c r="L286" s="707">
        <v>8.1074454251250927E-4</v>
      </c>
      <c r="M286" s="707">
        <v>5.4093044971081916E-4</v>
      </c>
      <c r="N286" s="707">
        <v>5.096266995849863E-4</v>
      </c>
      <c r="O286" s="707">
        <v>5.3052315707247111E-4</v>
      </c>
      <c r="P286" s="707">
        <v>7.0597602619693056E-3</v>
      </c>
      <c r="Q286" s="707">
        <v>4.8078997278797608E-3</v>
      </c>
      <c r="R286" s="707">
        <v>-2.0665666112640313E-3</v>
      </c>
      <c r="S286" s="707">
        <v>1.3773375959900136E-3</v>
      </c>
      <c r="T286" s="707">
        <v>7.624029149135847E-4</v>
      </c>
      <c r="U286" s="707">
        <v>9.3028578004195062E-4</v>
      </c>
      <c r="V286" s="707">
        <v>3.6228170749725841E-3</v>
      </c>
      <c r="W286" s="707">
        <v>1.9631287204793235E-2</v>
      </c>
      <c r="X286" s="707">
        <v>6.1146467709789487E-3</v>
      </c>
      <c r="Y286" s="707">
        <v>1.0614912412037603E-2</v>
      </c>
      <c r="Z286" s="707">
        <v>2.9665720624874048E-3</v>
      </c>
      <c r="AA286" s="707">
        <v>-7.8328981723237989E-3</v>
      </c>
      <c r="AB286" s="707">
        <v>-5.1093079993915769E-3</v>
      </c>
    </row>
    <row r="287" spans="1:28" s="707" customFormat="1">
      <c r="A287" s="708">
        <v>44249</v>
      </c>
      <c r="B287" s="707">
        <v>5.4720634752314368E-5</v>
      </c>
      <c r="C287" s="707">
        <v>7.1694770603203395E-5</v>
      </c>
      <c r="D287" s="707">
        <v>4.7268210647599673E-5</v>
      </c>
      <c r="E287" s="707">
        <v>4.4345377201215896E-4</v>
      </c>
      <c r="F287" s="707">
        <v>-2.1120556740839014E-4</v>
      </c>
      <c r="G287" s="707">
        <v>1.8970140841534366E-4</v>
      </c>
      <c r="H287" s="707">
        <v>7.4692290285005569E-5</v>
      </c>
      <c r="I287" s="707">
        <v>2.1240169921354912E-4</v>
      </c>
      <c r="J287" s="707">
        <v>7.0533116522120132E-4</v>
      </c>
      <c r="K287" s="707">
        <v>7.8878267474902231E-4</v>
      </c>
      <c r="L287" s="707">
        <v>8.1074454251250927E-4</v>
      </c>
      <c r="M287" s="707">
        <v>5.4093044971081916E-4</v>
      </c>
      <c r="N287" s="707">
        <v>5.096266995849863E-4</v>
      </c>
      <c r="O287" s="707">
        <v>5.3052315707247111E-4</v>
      </c>
      <c r="P287" s="707">
        <v>-1.1476941747323721E-3</v>
      </c>
      <c r="Q287" s="707">
        <v>7.9496679156343397E-4</v>
      </c>
      <c r="R287" s="707">
        <v>-6.8247143796579257E-3</v>
      </c>
      <c r="S287" s="707">
        <v>-1.0499659284007645E-2</v>
      </c>
      <c r="T287" s="707">
        <v>-4.5350202908985837E-3</v>
      </c>
      <c r="U287" s="707">
        <v>-2.7710669063742976E-3</v>
      </c>
      <c r="V287" s="707">
        <v>3.2255180736324718E-3</v>
      </c>
      <c r="W287" s="707">
        <v>-1.1483050594210953E-2</v>
      </c>
      <c r="X287" s="707">
        <v>-7.4311519367726842E-3</v>
      </c>
      <c r="Y287" s="707">
        <v>-1.7986274457225115E-2</v>
      </c>
      <c r="Z287" s="707">
        <v>-2.8938544689162016E-2</v>
      </c>
      <c r="AA287" s="707">
        <v>6.5789473684210176E-3</v>
      </c>
      <c r="AB287" s="707">
        <v>6.0886358071163826E-3</v>
      </c>
    </row>
    <row r="288" spans="1:28" s="707" customFormat="1">
      <c r="A288" s="708">
        <v>44250</v>
      </c>
      <c r="B288" s="707">
        <v>5.5604474288983852E-5</v>
      </c>
      <c r="C288" s="707">
        <v>9.5354650836432242E-5</v>
      </c>
      <c r="D288" s="707">
        <v>8.4281500210670046E-5</v>
      </c>
      <c r="E288" s="707">
        <v>6.2849876050408149E-4</v>
      </c>
      <c r="F288" s="707">
        <v>3.4542221475764023E-4</v>
      </c>
      <c r="G288" s="707">
        <v>1.9123291149769628E-4</v>
      </c>
      <c r="H288" s="707">
        <v>7.4692290285005569E-5</v>
      </c>
      <c r="I288" s="707">
        <v>2.571474390635764E-4</v>
      </c>
      <c r="J288" s="707">
        <v>7.0533116522120132E-4</v>
      </c>
      <c r="K288" s="707">
        <v>7.8878267474902231E-4</v>
      </c>
      <c r="L288" s="707">
        <v>8.1074454251250927E-4</v>
      </c>
      <c r="M288" s="707">
        <v>5.4093044971081916E-4</v>
      </c>
      <c r="N288" s="707">
        <v>5.096266995849863E-4</v>
      </c>
      <c r="O288" s="707">
        <v>5.3052315707247111E-4</v>
      </c>
      <c r="P288" s="707">
        <v>4.3341016531339704E-4</v>
      </c>
      <c r="Q288" s="707">
        <v>-3.5156429958435043E-3</v>
      </c>
      <c r="R288" s="707">
        <v>2.0014590423929057E-3</v>
      </c>
      <c r="S288" s="707">
        <v>-3.4932924397473863E-3</v>
      </c>
      <c r="T288" s="707">
        <v>2.8895641161594821E-3</v>
      </c>
      <c r="U288" s="707">
        <v>2.5971752804276882E-4</v>
      </c>
      <c r="V288" s="707">
        <v>-4.0467371855691381E-3</v>
      </c>
      <c r="W288" s="707">
        <v>1.7590387518810591E-2</v>
      </c>
      <c r="X288" s="707">
        <v>3.7421425017016841E-3</v>
      </c>
      <c r="Y288" s="707">
        <v>7.3911990382728998E-3</v>
      </c>
      <c r="Z288" s="707">
        <v>5.4446641562537756E-3</v>
      </c>
      <c r="AA288" s="707">
        <v>-6.5359477124182774E-3</v>
      </c>
      <c r="AB288" s="707">
        <v>-9.4435955011815675E-3</v>
      </c>
    </row>
    <row r="289" spans="1:28" s="707" customFormat="1">
      <c r="A289" s="708">
        <v>44251</v>
      </c>
      <c r="B289" s="707">
        <v>3.2456309462247646E-5</v>
      </c>
      <c r="C289" s="707">
        <v>8.5572887413620791E-5</v>
      </c>
      <c r="D289" s="707">
        <v>4.3845463532088402E-5</v>
      </c>
      <c r="E289" s="707">
        <v>-5.9182429688275917E-5</v>
      </c>
      <c r="F289" s="707">
        <v>1.8603844594555774E-4</v>
      </c>
      <c r="G289" s="707">
        <v>1.9041275687103898E-4</v>
      </c>
      <c r="H289" s="707">
        <v>7.4692290285005569E-5</v>
      </c>
      <c r="I289" s="707">
        <v>1.4713208382999277E-4</v>
      </c>
      <c r="J289" s="707">
        <v>7.0533116522120132E-4</v>
      </c>
      <c r="K289" s="707">
        <v>7.8878267474902231E-4</v>
      </c>
      <c r="L289" s="707">
        <v>8.1074454251250927E-4</v>
      </c>
      <c r="M289" s="707">
        <v>5.4093044971081916E-4</v>
      </c>
      <c r="N289" s="707">
        <v>5.096266995849863E-4</v>
      </c>
      <c r="O289" s="707">
        <v>5.3052315707247111E-4</v>
      </c>
      <c r="P289" s="707">
        <v>2.1648492293826482E-3</v>
      </c>
      <c r="Q289" s="707">
        <v>4.6890606591443174E-3</v>
      </c>
      <c r="R289" s="707">
        <v>2.4669188193660041E-3</v>
      </c>
      <c r="S289" s="707">
        <v>6.2729074113021532E-4</v>
      </c>
      <c r="T289" s="707">
        <v>4.0611726968657891E-3</v>
      </c>
      <c r="U289" s="707">
        <v>2.1877624677573149E-3</v>
      </c>
      <c r="V289" s="707">
        <v>4.4764914013171175E-3</v>
      </c>
      <c r="W289" s="707">
        <v>9.3164224356172554E-3</v>
      </c>
      <c r="X289" s="707">
        <v>1.0225101823635452E-3</v>
      </c>
      <c r="Y289" s="707">
        <v>1.1026982618003833E-2</v>
      </c>
      <c r="Z289" s="707">
        <v>6.6169868515948416E-3</v>
      </c>
      <c r="AA289" s="707">
        <v>1.2061403508771829E-2</v>
      </c>
      <c r="AB289" s="707">
        <v>-8.4944842166542189E-3</v>
      </c>
    </row>
    <row r="290" spans="1:28" s="707" customFormat="1">
      <c r="A290" s="708">
        <v>44252</v>
      </c>
      <c r="B290" s="707">
        <v>3.8573869936220362E-5</v>
      </c>
      <c r="C290" s="707">
        <v>4.970243272572894E-5</v>
      </c>
      <c r="D290" s="707">
        <v>8.5978892466531676E-5</v>
      </c>
      <c r="E290" s="707">
        <v>1.5049984628090485E-5</v>
      </c>
      <c r="F290" s="707">
        <v>-4.9109620335108239E-5</v>
      </c>
      <c r="G290" s="707">
        <v>1.9194339158490337E-4</v>
      </c>
      <c r="H290" s="707">
        <v>7.4692290285005569E-5</v>
      </c>
      <c r="I290" s="707">
        <v>2.6064132156355946E-4</v>
      </c>
      <c r="J290" s="707">
        <v>7.0533116522120132E-4</v>
      </c>
      <c r="K290" s="707">
        <v>7.8878267474902231E-4</v>
      </c>
      <c r="L290" s="707">
        <v>8.1074454251250927E-4</v>
      </c>
      <c r="M290" s="707">
        <v>5.4093044971081916E-4</v>
      </c>
      <c r="N290" s="707">
        <v>5.096266995849863E-4</v>
      </c>
      <c r="O290" s="707">
        <v>5.3052315707247111E-4</v>
      </c>
      <c r="P290" s="707">
        <v>1.4137810273375795E-3</v>
      </c>
      <c r="Q290" s="707">
        <v>5.9619693912169591E-3</v>
      </c>
      <c r="R290" s="707">
        <v>-1.4937714576338634E-2</v>
      </c>
      <c r="S290" s="707">
        <v>-1.0210087520135525E-2</v>
      </c>
      <c r="T290" s="707">
        <v>-7.4793757766475899E-3</v>
      </c>
      <c r="U290" s="707">
        <v>-3.3864962854903702E-3</v>
      </c>
      <c r="V290" s="707">
        <v>-3.4356299994864337E-4</v>
      </c>
      <c r="W290" s="707">
        <v>-2.8946134093108644E-2</v>
      </c>
      <c r="X290" s="707">
        <v>-2.3085979235533793E-2</v>
      </c>
      <c r="Y290" s="707">
        <v>-2.9543631782979807E-2</v>
      </c>
      <c r="Z290" s="707">
        <v>-2.6382699501397155E-2</v>
      </c>
      <c r="AA290" s="707">
        <v>-6.7172264355362943E-3</v>
      </c>
      <c r="AB290" s="707">
        <v>1.9253981547829424E-2</v>
      </c>
    </row>
    <row r="291" spans="1:28" s="707" customFormat="1">
      <c r="A291" s="708">
        <v>44253</v>
      </c>
      <c r="B291" s="707">
        <v>4.6464202745566396E-5</v>
      </c>
      <c r="C291" s="707">
        <v>1.0535201635275548E-4</v>
      </c>
      <c r="D291" s="707">
        <v>7.5723242366709798E-5</v>
      </c>
      <c r="E291" s="707">
        <v>7.2706697932201081E-4</v>
      </c>
      <c r="F291" s="707">
        <v>4.5501668746372737E-4</v>
      </c>
      <c r="G291" s="707">
        <v>1.9190655638934295E-4</v>
      </c>
      <c r="H291" s="707">
        <v>7.4692290285005569E-5</v>
      </c>
      <c r="I291" s="707">
        <v>2.0502171311820305E-4</v>
      </c>
      <c r="J291" s="707">
        <v>7.0533116522120132E-4</v>
      </c>
      <c r="K291" s="707">
        <v>7.8878267474902231E-4</v>
      </c>
      <c r="L291" s="707">
        <v>8.1074454251250927E-4</v>
      </c>
      <c r="M291" s="707">
        <v>5.4093044971081916E-4</v>
      </c>
      <c r="N291" s="707">
        <v>5.096266995849863E-4</v>
      </c>
      <c r="O291" s="707">
        <v>5.3052315707247111E-4</v>
      </c>
      <c r="P291" s="707">
        <v>-4.0702870334099472E-3</v>
      </c>
      <c r="Q291" s="707">
        <v>-8.8594717177670201E-4</v>
      </c>
      <c r="R291" s="707">
        <v>-9.170457260583853E-3</v>
      </c>
      <c r="S291" s="707">
        <v>-1.7909375556631746E-3</v>
      </c>
      <c r="T291" s="707">
        <v>-3.8523778827113109E-3</v>
      </c>
      <c r="U291" s="707">
        <v>-6.24698799134904E-3</v>
      </c>
      <c r="V291" s="707">
        <v>-4.264501673680865E-4</v>
      </c>
      <c r="W291" s="707">
        <v>-9.4513225934329537E-3</v>
      </c>
      <c r="X291" s="707">
        <v>-1.4874826096773819E-2</v>
      </c>
      <c r="Y291" s="707">
        <v>-1.0086368898038711E-2</v>
      </c>
      <c r="Z291" s="707">
        <v>-1.7633643896118434E-2</v>
      </c>
      <c r="AA291" s="707">
        <v>7.8534031413612926E-3</v>
      </c>
      <c r="AB291" s="707">
        <v>-9.1184180119469049E-3</v>
      </c>
    </row>
    <row r="292" spans="1:28" s="707" customFormat="1">
      <c r="A292" s="708">
        <v>44256</v>
      </c>
      <c r="B292" s="707">
        <v>5.2048129357551431E-5</v>
      </c>
      <c r="C292" s="707">
        <v>9.1106999641210606E-5</v>
      </c>
      <c r="D292" s="707">
        <v>7.0593767595106272E-5</v>
      </c>
      <c r="E292" s="707">
        <v>1.6990671253980238E-4</v>
      </c>
      <c r="F292" s="707">
        <v>2.1356753070977952E-4</v>
      </c>
      <c r="G292" s="707">
        <v>1.8795402644511405E-4</v>
      </c>
      <c r="H292" s="707">
        <v>7.4692290285005569E-5</v>
      </c>
      <c r="I292" s="707">
        <v>2.4733416523914364E-4</v>
      </c>
      <c r="J292" s="707">
        <v>6.3204314095788305E-4</v>
      </c>
      <c r="K292" s="707">
        <v>7.1548853880032404E-4</v>
      </c>
      <c r="L292" s="707">
        <v>7.3744879815640374E-4</v>
      </c>
      <c r="M292" s="707">
        <v>5.4093044971081916E-4</v>
      </c>
      <c r="N292" s="707">
        <v>5.096266995849863E-4</v>
      </c>
      <c r="O292" s="707">
        <v>5.3052315707247111E-4</v>
      </c>
      <c r="P292" s="707">
        <v>-1.7175138520555411E-3</v>
      </c>
      <c r="Q292" s="707">
        <v>2.8496684904473213E-3</v>
      </c>
      <c r="R292" s="707">
        <v>7.7976392659531157E-3</v>
      </c>
      <c r="S292" s="707">
        <v>1.1475574715185122E-3</v>
      </c>
      <c r="T292" s="707">
        <v>3.9300372799659922E-3</v>
      </c>
      <c r="U292" s="707">
        <v>4.8270836618935498E-3</v>
      </c>
      <c r="V292" s="707">
        <v>3.2658930506515027E-3</v>
      </c>
      <c r="W292" s="707">
        <v>1.059913667831669E-2</v>
      </c>
      <c r="X292" s="707">
        <v>1.3033575273657005E-2</v>
      </c>
      <c r="Y292" s="707">
        <v>1.4234806855792259E-2</v>
      </c>
      <c r="Z292" s="707">
        <v>5.3578973834873533E-3</v>
      </c>
      <c r="AA292" s="707">
        <v>3.3766233766233889E-2</v>
      </c>
      <c r="AB292" s="707">
        <v>5.1664490113867423E-3</v>
      </c>
    </row>
    <row r="293" spans="1:28" s="707" customFormat="1">
      <c r="A293" s="708">
        <v>44257</v>
      </c>
      <c r="B293" s="707">
        <v>7.5097906568233341E-5</v>
      </c>
      <c r="C293" s="707">
        <v>6.0947361018914847E-5</v>
      </c>
      <c r="D293" s="707">
        <v>8.0266279111507188E-5</v>
      </c>
      <c r="E293" s="707">
        <v>-1.5871617419338513E-5</v>
      </c>
      <c r="F293" s="707">
        <v>1.0877840522538484E-4</v>
      </c>
      <c r="G293" s="707">
        <v>1.8556972253813697E-4</v>
      </c>
      <c r="H293" s="707">
        <v>7.4692290285005569E-5</v>
      </c>
      <c r="I293" s="707">
        <v>1.7257179106344722E-4</v>
      </c>
      <c r="J293" s="707">
        <v>6.3204314095788305E-4</v>
      </c>
      <c r="K293" s="707">
        <v>7.1548853880032404E-4</v>
      </c>
      <c r="L293" s="707">
        <v>7.3744879815640374E-4</v>
      </c>
      <c r="M293" s="707">
        <v>5.4093044971081916E-4</v>
      </c>
      <c r="N293" s="707">
        <v>5.096266995849863E-4</v>
      </c>
      <c r="O293" s="707">
        <v>5.3052315707247111E-4</v>
      </c>
      <c r="P293" s="707">
        <v>-1.8463509977055814E-3</v>
      </c>
      <c r="Q293" s="707">
        <v>-1.4263092313304693E-4</v>
      </c>
      <c r="R293" s="707">
        <v>-3.1900588169916366E-3</v>
      </c>
      <c r="S293" s="707">
        <v>-5.7187633194576426E-3</v>
      </c>
      <c r="T293" s="707">
        <v>-1.1777633619936001E-4</v>
      </c>
      <c r="U293" s="707">
        <v>-9.4949860386384088E-6</v>
      </c>
      <c r="V293" s="707">
        <v>-3.6927800461872273E-3</v>
      </c>
      <c r="W293" s="707">
        <v>-1.1087803725605916E-2</v>
      </c>
      <c r="X293" s="707">
        <v>6.3083170814306477E-3</v>
      </c>
      <c r="Y293" s="707">
        <v>-3.3691590898466961E-3</v>
      </c>
      <c r="Z293" s="707">
        <v>5.4129011959060946E-3</v>
      </c>
      <c r="AA293" s="707">
        <v>-1.6750418760469454E-3</v>
      </c>
      <c r="AB293" s="707">
        <v>1.3488868973511758E-2</v>
      </c>
    </row>
    <row r="294" spans="1:28" s="707" customFormat="1">
      <c r="A294" s="708">
        <v>44258</v>
      </c>
      <c r="B294" s="707">
        <v>9.2734960557061541E-5</v>
      </c>
      <c r="C294" s="707">
        <v>1.3438346823502201E-4</v>
      </c>
      <c r="D294" s="707">
        <v>1.2238202088576955E-4</v>
      </c>
      <c r="E294" s="707">
        <v>-2.0661867970772629E-4</v>
      </c>
      <c r="F294" s="707">
        <v>-2.7484637706975956E-4</v>
      </c>
      <c r="G294" s="707">
        <v>1.863181421419835E-4</v>
      </c>
      <c r="H294" s="707">
        <v>7.4692290285005569E-5</v>
      </c>
      <c r="I294" s="707">
        <v>3.2870851502830867E-4</v>
      </c>
      <c r="J294" s="707">
        <v>6.3204314095788305E-4</v>
      </c>
      <c r="K294" s="707">
        <v>7.1548853880032404E-4</v>
      </c>
      <c r="L294" s="707">
        <v>7.3744879815640374E-4</v>
      </c>
      <c r="M294" s="707">
        <v>5.4093044971081916E-4</v>
      </c>
      <c r="N294" s="707">
        <v>5.096266995849863E-4</v>
      </c>
      <c r="O294" s="707">
        <v>5.3052315707247111E-4</v>
      </c>
      <c r="P294" s="707">
        <v>8.3409917940282519E-3</v>
      </c>
      <c r="Q294" s="707">
        <v>5.099515963600032E-3</v>
      </c>
      <c r="R294" s="707">
        <v>-4.5028393802830635E-3</v>
      </c>
      <c r="S294" s="707">
        <v>-6.4175931951407916E-3</v>
      </c>
      <c r="T294" s="707">
        <v>1.4234252568721129E-3</v>
      </c>
      <c r="U294" s="707">
        <v>2.8583425524844053E-3</v>
      </c>
      <c r="V294" s="707">
        <v>-2.440003153906467E-3</v>
      </c>
      <c r="W294" s="707">
        <v>-2.1760961207453633E-2</v>
      </c>
      <c r="X294" s="707">
        <v>-1.0066444773086158E-2</v>
      </c>
      <c r="Y294" s="707">
        <v>-6.1370641501140577E-3</v>
      </c>
      <c r="Z294" s="707">
        <v>-6.7656991646827258E-3</v>
      </c>
      <c r="AA294" s="707">
        <v>-2.6426174496644306E-2</v>
      </c>
      <c r="AB294" s="707">
        <v>2.0894363136370053E-2</v>
      </c>
    </row>
    <row r="295" spans="1:28" s="707" customFormat="1">
      <c r="A295" s="708">
        <v>44259</v>
      </c>
      <c r="B295" s="707">
        <v>9.8045273335678473E-5</v>
      </c>
      <c r="C295" s="707">
        <v>7.0355911168329399E-5</v>
      </c>
      <c r="D295" s="707">
        <v>6.488299149287613E-5</v>
      </c>
      <c r="E295" s="707">
        <v>1.093616467304992E-3</v>
      </c>
      <c r="F295" s="707">
        <v>6.7204008859911291E-4</v>
      </c>
      <c r="G295" s="707">
        <v>1.9254506219756884E-4</v>
      </c>
      <c r="H295" s="707">
        <v>7.4692290285005569E-5</v>
      </c>
      <c r="I295" s="707">
        <v>7.7059412807445327E-5</v>
      </c>
      <c r="J295" s="707">
        <v>6.3204314095788305E-4</v>
      </c>
      <c r="K295" s="707">
        <v>7.1548853880032404E-4</v>
      </c>
      <c r="L295" s="707">
        <v>7.3744879815640374E-4</v>
      </c>
      <c r="M295" s="707">
        <v>5.4093044971081916E-4</v>
      </c>
      <c r="N295" s="707">
        <v>5.096266995849863E-4</v>
      </c>
      <c r="O295" s="707">
        <v>5.3052315707247111E-4</v>
      </c>
      <c r="P295" s="707">
        <v>8.2012858391737886E-3</v>
      </c>
      <c r="Q295" s="707">
        <v>-4.7869470214051413E-3</v>
      </c>
      <c r="R295" s="707">
        <v>-3.4602559849912229E-3</v>
      </c>
      <c r="S295" s="707">
        <v>2.1826376231826039E-3</v>
      </c>
      <c r="T295" s="707">
        <v>-3.271076146483809E-4</v>
      </c>
      <c r="U295" s="707">
        <v>-3.4900553894967601E-3</v>
      </c>
      <c r="V295" s="707">
        <v>-3.1884206727164077E-3</v>
      </c>
      <c r="W295" s="707">
        <v>-5.2652405304316474E-3</v>
      </c>
      <c r="X295" s="707">
        <v>1.2172677051126124E-2</v>
      </c>
      <c r="Y295" s="707">
        <v>-1.8836828903964764E-2</v>
      </c>
      <c r="Z295" s="707">
        <v>9.2284714114412303E-3</v>
      </c>
      <c r="AA295" s="707">
        <v>-3.4467901766479514E-3</v>
      </c>
      <c r="AB295" s="707">
        <v>-2.2356546291996349E-2</v>
      </c>
    </row>
    <row r="296" spans="1:28" s="707" customFormat="1">
      <c r="A296" s="708">
        <v>44260</v>
      </c>
      <c r="B296" s="707">
        <v>6.6745798405154488E-5</v>
      </c>
      <c r="C296" s="707">
        <v>1.3911543209577104E-4</v>
      </c>
      <c r="D296" s="707">
        <v>6.6017006208340945E-5</v>
      </c>
      <c r="E296" s="707">
        <v>5.6704534772555881E-4</v>
      </c>
      <c r="F296" s="707">
        <v>4.6048229954420705E-4</v>
      </c>
      <c r="G296" s="707">
        <v>1.9016033724894577E-4</v>
      </c>
      <c r="H296" s="707">
        <v>7.4692290285005569E-5</v>
      </c>
      <c r="I296" s="707">
        <v>2.3954448221252811E-4</v>
      </c>
      <c r="J296" s="707">
        <v>6.3204314095788305E-4</v>
      </c>
      <c r="K296" s="707">
        <v>7.1548853880032404E-4</v>
      </c>
      <c r="L296" s="707">
        <v>7.3744879815640374E-4</v>
      </c>
      <c r="M296" s="707">
        <v>5.4093044971081916E-4</v>
      </c>
      <c r="N296" s="707">
        <v>5.096266995849863E-4</v>
      </c>
      <c r="O296" s="707">
        <v>5.3052315707247111E-4</v>
      </c>
      <c r="P296" s="707">
        <v>1.105093892272313E-2</v>
      </c>
      <c r="Q296" s="707">
        <v>-7.3925052352796783E-4</v>
      </c>
      <c r="R296" s="707">
        <v>5.3965420394965768E-3</v>
      </c>
      <c r="S296" s="707">
        <v>4.363058544956111E-4</v>
      </c>
      <c r="T296" s="707">
        <v>2.9414422676861118E-3</v>
      </c>
      <c r="U296" s="707">
        <v>1.8629607652715929E-3</v>
      </c>
      <c r="V296" s="707">
        <v>-1.9418661189052333E-3</v>
      </c>
      <c r="W296" s="707">
        <v>1.2658069620915535E-2</v>
      </c>
      <c r="X296" s="707">
        <v>2.0803142151064602E-2</v>
      </c>
      <c r="Y296" s="707">
        <v>9.867857093694532E-3</v>
      </c>
      <c r="Z296" s="707">
        <v>8.1959225709664629E-3</v>
      </c>
      <c r="AA296" s="707">
        <v>2.4643320363164634E-2</v>
      </c>
      <c r="AB296" s="707">
        <v>-1.6742453348967956E-3</v>
      </c>
    </row>
    <row r="297" spans="1:28" s="707" customFormat="1">
      <c r="A297" s="708">
        <v>44263</v>
      </c>
      <c r="B297" s="707">
        <v>7.2236646900813994E-5</v>
      </c>
      <c r="C297" s="707">
        <v>7.2968436293230354E-5</v>
      </c>
      <c r="D297" s="707">
        <v>0</v>
      </c>
      <c r="E297" s="707">
        <v>-3.2629401689199256E-4</v>
      </c>
      <c r="F297" s="707">
        <v>-4.8552078363417461E-4</v>
      </c>
      <c r="G297" s="707">
        <v>1.8934177912433015E-4</v>
      </c>
      <c r="H297" s="707">
        <v>7.4692290285005569E-5</v>
      </c>
      <c r="I297" s="707">
        <v>2.7022129407661133E-4</v>
      </c>
      <c r="J297" s="707">
        <v>6.3204314095788305E-4</v>
      </c>
      <c r="K297" s="707">
        <v>7.1548853880032404E-4</v>
      </c>
      <c r="L297" s="707">
        <v>7.3744879815640374E-4</v>
      </c>
      <c r="M297" s="707">
        <v>5.4093044971081916E-4</v>
      </c>
      <c r="N297" s="707">
        <v>5.096266995849863E-4</v>
      </c>
      <c r="O297" s="707">
        <v>5.3052315707247111E-4</v>
      </c>
      <c r="P297" s="707">
        <v>-1.3153727429728868E-3</v>
      </c>
      <c r="Q297" s="707">
        <v>3.4441365147157565E-3</v>
      </c>
      <c r="R297" s="707">
        <v>-1.4835489456392903E-3</v>
      </c>
      <c r="S297" s="707">
        <v>-1.0999332999709233E-2</v>
      </c>
      <c r="T297" s="707">
        <v>-4.6021848110952002E-3</v>
      </c>
      <c r="U297" s="707">
        <v>-5.7784539616345665E-4</v>
      </c>
      <c r="V297" s="707">
        <v>-1.6628386543011686E-3</v>
      </c>
      <c r="W297" s="707">
        <v>-4.6060266863232724E-2</v>
      </c>
      <c r="X297" s="707">
        <v>-2.6786733635273507E-2</v>
      </c>
      <c r="Y297" s="707">
        <v>-2.2210986949993905E-2</v>
      </c>
      <c r="Z297" s="707">
        <v>-3.9708366259489924E-2</v>
      </c>
      <c r="AA297" s="707">
        <v>2.6371308016877704E-2</v>
      </c>
      <c r="AB297" s="707">
        <v>5.9503666825975188E-3</v>
      </c>
    </row>
    <row r="298" spans="1:28" s="707" customFormat="1">
      <c r="A298" s="708">
        <v>44264</v>
      </c>
      <c r="B298" s="707">
        <v>7.5599274920623571E-5</v>
      </c>
      <c r="C298" s="707">
        <v>2.0426697401054739E-4</v>
      </c>
      <c r="D298" s="707">
        <v>1.94054422875789E-4</v>
      </c>
      <c r="E298" s="707">
        <v>1.8044702526225365E-3</v>
      </c>
      <c r="F298" s="707">
        <v>-1.1635892696026939E-4</v>
      </c>
      <c r="G298" s="707">
        <v>1.9008819153376599E-4</v>
      </c>
      <c r="H298" s="707">
        <v>7.4692290285005569E-5</v>
      </c>
      <c r="I298" s="707">
        <v>2.1308595145064224E-4</v>
      </c>
      <c r="J298" s="707">
        <v>6.3204314095788305E-4</v>
      </c>
      <c r="K298" s="707">
        <v>7.1548853880032404E-4</v>
      </c>
      <c r="L298" s="707">
        <v>7.3744879815640374E-4</v>
      </c>
      <c r="M298" s="707">
        <v>5.4093044971081916E-4</v>
      </c>
      <c r="N298" s="707">
        <v>5.096266995849863E-4</v>
      </c>
      <c r="O298" s="707">
        <v>5.3052315707247111E-4</v>
      </c>
      <c r="P298" s="707">
        <v>-9.2396435488285578E-3</v>
      </c>
      <c r="Q298" s="707">
        <v>5.2379041973527052E-5</v>
      </c>
      <c r="R298" s="707">
        <v>2.7989442545326426E-3</v>
      </c>
      <c r="S298" s="707">
        <v>2.7745890558654729E-3</v>
      </c>
      <c r="T298" s="707">
        <v>7.9740528246730058E-4</v>
      </c>
      <c r="U298" s="707">
        <v>-2.9204187709714891E-3</v>
      </c>
      <c r="V298" s="707">
        <v>-3.7146150848510473E-4</v>
      </c>
      <c r="W298" s="707">
        <v>-8.5169347145892527E-3</v>
      </c>
      <c r="X298" s="707">
        <v>-8.014205377583572E-3</v>
      </c>
      <c r="Y298" s="707">
        <v>-7.1356401331460484E-3</v>
      </c>
      <c r="Z298" s="707">
        <v>1.605574295958867E-3</v>
      </c>
      <c r="AA298" s="707">
        <v>4.1109969167523186E-3</v>
      </c>
      <c r="AB298" s="707">
        <v>-1.2094888163037831E-2</v>
      </c>
    </row>
    <row r="299" spans="1:28" s="707" customFormat="1">
      <c r="A299" s="708">
        <v>44265</v>
      </c>
      <c r="B299" s="707">
        <v>7.0453552498461747E-5</v>
      </c>
      <c r="C299" s="707">
        <v>9.1234821432140123E-5</v>
      </c>
      <c r="D299" s="707">
        <v>7.3965338704518047E-5</v>
      </c>
      <c r="E299" s="707">
        <v>1.5581763872685173E-4</v>
      </c>
      <c r="F299" s="707">
        <v>6.2766429343552588E-5</v>
      </c>
      <c r="G299" s="707">
        <v>1.9005206488054149E-4</v>
      </c>
      <c r="H299" s="707">
        <v>7.4692290285005569E-5</v>
      </c>
      <c r="I299" s="707">
        <v>2.3617979186640881E-4</v>
      </c>
      <c r="J299" s="707">
        <v>6.3204314095788305E-4</v>
      </c>
      <c r="K299" s="707">
        <v>7.1548853880032404E-4</v>
      </c>
      <c r="L299" s="707">
        <v>7.3744879815640374E-4</v>
      </c>
      <c r="M299" s="707">
        <v>5.4093044971081916E-4</v>
      </c>
      <c r="N299" s="707">
        <v>5.096266995849863E-4</v>
      </c>
      <c r="O299" s="707">
        <v>5.3052315707247111E-4</v>
      </c>
      <c r="P299" s="707">
        <v>-3.6048107324324619E-3</v>
      </c>
      <c r="Q299" s="707">
        <v>-6.7160204348049035E-4</v>
      </c>
      <c r="R299" s="707">
        <v>2.5258792548252806E-3</v>
      </c>
      <c r="S299" s="707">
        <v>5.1007512717582415E-4</v>
      </c>
      <c r="T299" s="707">
        <v>2.8842050681803233E-3</v>
      </c>
      <c r="U299" s="707">
        <v>1.271995153436567E-3</v>
      </c>
      <c r="V299" s="707">
        <v>-7.24505747560511E-3</v>
      </c>
      <c r="W299" s="707">
        <v>-5.1972724482816091E-3</v>
      </c>
      <c r="X299" s="707">
        <v>8.3701877204926944E-3</v>
      </c>
      <c r="Y299" s="707">
        <v>-5.7494908793874755E-3</v>
      </c>
      <c r="Z299" s="707">
        <v>5.6835354114603831E-3</v>
      </c>
      <c r="AA299" s="707">
        <v>-1.4616171954964119E-2</v>
      </c>
      <c r="AB299" s="707">
        <v>-5.3453892655174196E-3</v>
      </c>
    </row>
    <row r="300" spans="1:28" s="707" customFormat="1">
      <c r="A300" s="708">
        <v>44266</v>
      </c>
      <c r="B300" s="707">
        <v>6.947382879229913E-5</v>
      </c>
      <c r="C300" s="707">
        <v>9.484384461488915E-5</v>
      </c>
      <c r="D300" s="707">
        <v>7.4528790301009451E-5</v>
      </c>
      <c r="E300" s="707">
        <v>2.6563277873248303E-4</v>
      </c>
      <c r="F300" s="707">
        <v>8.2772072127701435E-5</v>
      </c>
      <c r="G300" s="707">
        <v>1.8923399330650348E-4</v>
      </c>
      <c r="H300" s="707">
        <v>7.4692290285005569E-5</v>
      </c>
      <c r="I300" s="707">
        <v>2.4410118712170359E-4</v>
      </c>
      <c r="J300" s="707">
        <v>6.3204314095788305E-4</v>
      </c>
      <c r="K300" s="707">
        <v>7.1548853880032404E-4</v>
      </c>
      <c r="L300" s="707">
        <v>7.3744879815640374E-4</v>
      </c>
      <c r="M300" s="707">
        <v>5.4093044971081916E-4</v>
      </c>
      <c r="N300" s="707">
        <v>5.096266995849863E-4</v>
      </c>
      <c r="O300" s="707">
        <v>5.3052315707247111E-4</v>
      </c>
      <c r="P300" s="707">
        <v>3.9285667728028439E-3</v>
      </c>
      <c r="Q300" s="707">
        <v>-1.4960880324019765E-3</v>
      </c>
      <c r="R300" s="707">
        <v>4.987297971623228E-3</v>
      </c>
      <c r="S300" s="707">
        <v>1.1115362692627029E-2</v>
      </c>
      <c r="T300" s="707">
        <v>6.9815344695349779E-3</v>
      </c>
      <c r="U300" s="707">
        <v>3.4718120898054039E-3</v>
      </c>
      <c r="V300" s="707">
        <v>2.3207084890093377E-3</v>
      </c>
      <c r="W300" s="707">
        <v>2.6119090069600004E-2</v>
      </c>
      <c r="X300" s="707">
        <v>2.534937751054489E-2</v>
      </c>
      <c r="Y300" s="707">
        <v>1.6854024543480728E-2</v>
      </c>
      <c r="Z300" s="707">
        <v>1.2900254755649154E-2</v>
      </c>
      <c r="AA300" s="707">
        <v>-1.5497756356988579E-2</v>
      </c>
      <c r="AB300" s="707">
        <v>-9.5328730188283251E-3</v>
      </c>
    </row>
    <row r="301" spans="1:28" s="707" customFormat="1">
      <c r="A301" s="708">
        <v>44267</v>
      </c>
      <c r="B301" s="707">
        <v>5.8127124552997955E-5</v>
      </c>
      <c r="C301" s="707">
        <v>9.7510441495307631E-5</v>
      </c>
      <c r="D301" s="707">
        <v>2.6168464610787368E-5</v>
      </c>
      <c r="E301" s="707">
        <v>4.9015155851206416E-5</v>
      </c>
      <c r="F301" s="707">
        <v>1.0105848673920281E-3</v>
      </c>
      <c r="G301" s="707">
        <v>1.8998000128211956E-4</v>
      </c>
      <c r="H301" s="707">
        <v>7.4692290285005569E-5</v>
      </c>
      <c r="I301" s="707">
        <v>2.6397965681845825E-4</v>
      </c>
      <c r="J301" s="707">
        <v>6.3204314095788305E-4</v>
      </c>
      <c r="K301" s="707">
        <v>7.1548853880032404E-4</v>
      </c>
      <c r="L301" s="707">
        <v>7.3744879815640374E-4</v>
      </c>
      <c r="M301" s="707">
        <v>5.4093044971081916E-4</v>
      </c>
      <c r="N301" s="707">
        <v>5.096266995849863E-4</v>
      </c>
      <c r="O301" s="707">
        <v>5.3052315707247111E-4</v>
      </c>
      <c r="P301" s="707">
        <v>6.4170066836077844E-3</v>
      </c>
      <c r="Q301" s="707">
        <v>3.9814918626031037E-3</v>
      </c>
      <c r="R301" s="707">
        <v>-1.6261124692040774E-4</v>
      </c>
      <c r="S301" s="707">
        <v>1.0927651152377038E-3</v>
      </c>
      <c r="T301" s="707">
        <v>2.2035655035983481E-3</v>
      </c>
      <c r="U301" s="707">
        <v>6.7986529308727839E-4</v>
      </c>
      <c r="V301" s="707">
        <v>-1.9535122310082587E-3</v>
      </c>
      <c r="W301" s="707">
        <v>-5.7629485636695454E-3</v>
      </c>
      <c r="X301" s="707">
        <v>-4.4176935071946755E-3</v>
      </c>
      <c r="Y301" s="707">
        <v>-3.6725030908649758E-3</v>
      </c>
      <c r="Z301" s="707">
        <v>-9.0170664202283701E-3</v>
      </c>
      <c r="AA301" s="707">
        <v>1.055074910318643E-3</v>
      </c>
      <c r="AB301" s="707">
        <v>-5.5361625627005084E-3</v>
      </c>
    </row>
    <row r="302" spans="1:28" s="707" customFormat="1">
      <c r="A302" s="708">
        <v>44270</v>
      </c>
      <c r="B302" s="707">
        <v>4.8997609040757339E-5</v>
      </c>
      <c r="C302" s="707">
        <v>9.6212812038976026E-5</v>
      </c>
      <c r="D302" s="707">
        <v>5.0060100563964482E-5</v>
      </c>
      <c r="E302" s="707">
        <v>1.3894327369823323E-4</v>
      </c>
      <c r="F302" s="707">
        <v>3.4394068800258637E-4</v>
      </c>
      <c r="G302" s="707">
        <v>1.8916225353193816E-4</v>
      </c>
      <c r="H302" s="707">
        <v>7.4692290285005569E-5</v>
      </c>
      <c r="I302" s="707">
        <v>2.268350215732795E-4</v>
      </c>
      <c r="J302" s="707">
        <v>6.3204314095788305E-4</v>
      </c>
      <c r="K302" s="707">
        <v>7.1548853880032404E-4</v>
      </c>
      <c r="L302" s="707">
        <v>7.3744879815640374E-4</v>
      </c>
      <c r="M302" s="707">
        <v>5.4093044971081916E-4</v>
      </c>
      <c r="N302" s="707">
        <v>5.096266995849863E-4</v>
      </c>
      <c r="O302" s="707">
        <v>5.3052315707247111E-4</v>
      </c>
      <c r="P302" s="707">
        <v>-2.1075174304057143E-3</v>
      </c>
      <c r="Q302" s="707">
        <v>2.8459206257402947E-4</v>
      </c>
      <c r="R302" s="707">
        <v>1.1303606185961712E-3</v>
      </c>
      <c r="S302" s="707">
        <v>1.0145018309599685E-3</v>
      </c>
      <c r="T302" s="707">
        <v>2.952155421196645E-3</v>
      </c>
      <c r="U302" s="707">
        <v>-5.5416923357642922E-5</v>
      </c>
      <c r="V302" s="707">
        <v>5.6145348371305914E-4</v>
      </c>
      <c r="W302" s="707">
        <v>9.2418930238276076E-3</v>
      </c>
      <c r="X302" s="707">
        <v>4.4012611525552359E-3</v>
      </c>
      <c r="Y302" s="707">
        <v>2.2366036824601476E-3</v>
      </c>
      <c r="Z302" s="707">
        <v>1.5381939619823815E-2</v>
      </c>
      <c r="AA302" s="707">
        <v>2.0236087689713411E-2</v>
      </c>
      <c r="AB302" s="707">
        <v>6.9993266512060615E-3</v>
      </c>
    </row>
    <row r="303" spans="1:28" s="707" customFormat="1">
      <c r="A303" s="708">
        <v>44271</v>
      </c>
      <c r="B303" s="707">
        <v>5.617172173755236E-5</v>
      </c>
      <c r="C303" s="707">
        <v>1.0244539333581493E-4</v>
      </c>
      <c r="D303" s="707">
        <v>7.6224064619712095E-5</v>
      </c>
      <c r="E303" s="707">
        <v>2.3265868778343801E-4</v>
      </c>
      <c r="F303" s="707">
        <v>3.4384370479245696E-4</v>
      </c>
      <c r="G303" s="707">
        <v>1.8990799231310973E-4</v>
      </c>
      <c r="H303" s="707">
        <v>7.4692290285005569E-5</v>
      </c>
      <c r="I303" s="707">
        <v>2.3076923076925659E-4</v>
      </c>
      <c r="J303" s="707">
        <v>6.3204314095788305E-4</v>
      </c>
      <c r="K303" s="707">
        <v>7.1548853880032404E-4</v>
      </c>
      <c r="L303" s="707">
        <v>7.3744879815640374E-4</v>
      </c>
      <c r="M303" s="707">
        <v>5.4093044971081916E-4</v>
      </c>
      <c r="N303" s="707">
        <v>5.096266995849863E-4</v>
      </c>
      <c r="O303" s="707">
        <v>5.3052315707247111E-4</v>
      </c>
      <c r="P303" s="707">
        <v>-2.1026464340063722E-3</v>
      </c>
      <c r="Q303" s="707">
        <v>-3.9653708435727353E-4</v>
      </c>
      <c r="R303" s="707">
        <v>-1.7471783111155936E-4</v>
      </c>
      <c r="S303" s="707">
        <v>-6.2133782516970992E-4</v>
      </c>
      <c r="T303" s="707">
        <v>-9.4239606272183973E-4</v>
      </c>
      <c r="U303" s="707">
        <v>-2.4635603422606955E-4</v>
      </c>
      <c r="V303" s="707">
        <v>5.3487475884888003E-3</v>
      </c>
      <c r="W303" s="707">
        <v>7.4026122647807835E-3</v>
      </c>
      <c r="X303" s="707">
        <v>-1.9441106377626749E-3</v>
      </c>
      <c r="Y303" s="707">
        <v>-5.5505828072432983E-4</v>
      </c>
      <c r="Z303" s="707">
        <v>-4.0711580919994272E-3</v>
      </c>
      <c r="AA303" s="707">
        <v>-2.0661157024792765E-4</v>
      </c>
      <c r="AB303" s="707">
        <v>1.2417690312276131E-2</v>
      </c>
    </row>
    <row r="304" spans="1:28" s="707" customFormat="1">
      <c r="A304" s="708">
        <v>44272</v>
      </c>
      <c r="B304" s="707">
        <v>5.0587147568892377E-5</v>
      </c>
      <c r="C304" s="707">
        <v>1.1818649412687066E-4</v>
      </c>
      <c r="D304" s="707">
        <v>1.0352031643101611E-4</v>
      </c>
      <c r="E304" s="707">
        <v>1.2472626599624448E-4</v>
      </c>
      <c r="F304" s="707">
        <v>1.0864487820372304E-4</v>
      </c>
      <c r="G304" s="707">
        <v>1.8987193411534875E-4</v>
      </c>
      <c r="H304" s="707">
        <v>7.4692290285005569E-5</v>
      </c>
      <c r="I304" s="707">
        <v>2.6817247036259317E-4</v>
      </c>
      <c r="J304" s="707">
        <v>6.3204314095788305E-4</v>
      </c>
      <c r="K304" s="707">
        <v>7.1548853880032404E-4</v>
      </c>
      <c r="L304" s="707">
        <v>7.3744879815640374E-4</v>
      </c>
      <c r="M304" s="707">
        <v>5.4093044971081916E-4</v>
      </c>
      <c r="N304" s="707">
        <v>5.096266995849863E-4</v>
      </c>
      <c r="O304" s="707">
        <v>5.3052315707247111E-4</v>
      </c>
      <c r="P304" s="707">
        <v>4.1295004731125573E-3</v>
      </c>
      <c r="Q304" s="707">
        <v>-9.2079533151334658E-4</v>
      </c>
      <c r="R304" s="707">
        <v>2.6684900899196506E-3</v>
      </c>
      <c r="S304" s="707">
        <v>8.2080017619334811E-4</v>
      </c>
      <c r="T304" s="707">
        <v>2.2400590590725411E-3</v>
      </c>
      <c r="U304" s="707">
        <v>1.8894377854377087E-3</v>
      </c>
      <c r="V304" s="707">
        <v>5.8370980043798149E-4</v>
      </c>
      <c r="W304" s="707">
        <v>3.3784444530551294E-3</v>
      </c>
      <c r="X304" s="707">
        <v>1.2207726387481133E-2</v>
      </c>
      <c r="Y304" s="707">
        <v>9.3163844278194574E-3</v>
      </c>
      <c r="Z304" s="707">
        <v>2.0836424997136671E-2</v>
      </c>
      <c r="AA304" s="707">
        <v>-2.0665426741051096E-4</v>
      </c>
      <c r="AB304" s="707">
        <v>-2.6431890580437267E-3</v>
      </c>
    </row>
    <row r="305" spans="1:28" s="707" customFormat="1">
      <c r="A305" s="708">
        <v>44273</v>
      </c>
      <c r="B305" s="707">
        <v>5.9000588499946716E-5</v>
      </c>
      <c r="C305" s="707">
        <v>8.5880621577549832E-5</v>
      </c>
      <c r="D305" s="707">
        <v>2.121378088155712E-4</v>
      </c>
      <c r="E305" s="707">
        <v>1.3920186932936396E-4</v>
      </c>
      <c r="F305" s="707">
        <v>-8.3048172100030904E-5</v>
      </c>
      <c r="G305" s="707">
        <v>1.9061710726031578E-4</v>
      </c>
      <c r="H305" s="707">
        <v>1.0379490011502845E-4</v>
      </c>
      <c r="I305" s="707">
        <v>2.4180839214560379E-4</v>
      </c>
      <c r="J305" s="707">
        <v>6.3204314095788305E-4</v>
      </c>
      <c r="K305" s="707">
        <v>7.1548853880032404E-4</v>
      </c>
      <c r="L305" s="707">
        <v>7.3744879815640374E-4</v>
      </c>
      <c r="M305" s="707">
        <v>5.4093044971081916E-4</v>
      </c>
      <c r="N305" s="707">
        <v>5.096266995849863E-4</v>
      </c>
      <c r="O305" s="707">
        <v>5.3052315707247111E-4</v>
      </c>
      <c r="P305" s="707">
        <v>2.0267218754390637E-3</v>
      </c>
      <c r="Q305" s="707">
        <v>-1.6002704094951747E-3</v>
      </c>
      <c r="R305" s="707">
        <v>-1.1574057838564245E-2</v>
      </c>
      <c r="S305" s="707">
        <v>-1.4762434174842021E-3</v>
      </c>
      <c r="T305" s="707">
        <v>-3.4183517301280553E-3</v>
      </c>
      <c r="U305" s="707">
        <v>-7.2477095565811611E-3</v>
      </c>
      <c r="V305" s="707">
        <v>-2.5930411314584179E-3</v>
      </c>
      <c r="W305" s="707">
        <v>-2.8287409393995655E-2</v>
      </c>
      <c r="X305" s="707">
        <v>-1.5616758954653975E-2</v>
      </c>
      <c r="Y305" s="707">
        <v>-1.5952033209947092E-2</v>
      </c>
      <c r="Z305" s="707">
        <v>-1.0266481638154468E-2</v>
      </c>
      <c r="AA305" s="707">
        <v>-2.0669698222405941E-2</v>
      </c>
      <c r="AB305" s="707">
        <v>1.7004514443819119E-3</v>
      </c>
    </row>
    <row r="306" spans="1:28" s="707" customFormat="1">
      <c r="A306" s="708">
        <v>44274</v>
      </c>
      <c r="B306" s="707">
        <v>8.1674674534681913E-5</v>
      </c>
      <c r="C306" s="707">
        <v>1.1746905492682203E-4</v>
      </c>
      <c r="D306" s="707">
        <v>2.2119063106984527E-4</v>
      </c>
      <c r="E306" s="707">
        <v>3.3195799490903788E-4</v>
      </c>
      <c r="F306" s="707">
        <v>-7.9769865302992127E-4</v>
      </c>
      <c r="G306" s="707">
        <v>2.1869925493844811E-4</v>
      </c>
      <c r="H306" s="707">
        <v>1.0379490011502845E-4</v>
      </c>
      <c r="I306" s="707">
        <v>2.4852052624235732E-4</v>
      </c>
      <c r="J306" s="707">
        <v>6.3204314095788305E-4</v>
      </c>
      <c r="K306" s="707">
        <v>7.1548853880032404E-4</v>
      </c>
      <c r="L306" s="707">
        <v>7.3744879815640374E-4</v>
      </c>
      <c r="M306" s="707">
        <v>5.4093044971081916E-4</v>
      </c>
      <c r="N306" s="707">
        <v>5.096266995849863E-4</v>
      </c>
      <c r="O306" s="707">
        <v>5.3052315707247111E-4</v>
      </c>
      <c r="P306" s="707">
        <v>-2.4210475544248489E-3</v>
      </c>
      <c r="Q306" s="707">
        <v>5.5730039834047673E-3</v>
      </c>
      <c r="R306" s="707">
        <v>6.8730909742242829E-5</v>
      </c>
      <c r="S306" s="707">
        <v>-1.1482905496488227E-3</v>
      </c>
      <c r="T306" s="707">
        <v>6.5662761116014323E-4</v>
      </c>
      <c r="U306" s="707">
        <v>6.0655454804847686E-4</v>
      </c>
      <c r="V306" s="707">
        <v>-5.086587775812168E-4</v>
      </c>
      <c r="W306" s="707">
        <v>-5.3125865403294004E-3</v>
      </c>
      <c r="X306" s="707">
        <v>1.1983931886974553E-2</v>
      </c>
      <c r="Y306" s="707">
        <v>-1.8094686077098077E-3</v>
      </c>
      <c r="Z306" s="707">
        <v>2.1463614197007042E-2</v>
      </c>
      <c r="AA306" s="707">
        <v>-1.9839594765724056E-2</v>
      </c>
      <c r="AB306" s="707">
        <v>-1.2987074942069521E-2</v>
      </c>
    </row>
    <row r="307" spans="1:28" s="707" customFormat="1">
      <c r="A307" s="708">
        <v>44277</v>
      </c>
      <c r="B307" s="707">
        <v>1.453548753806988E-4</v>
      </c>
      <c r="C307" s="707">
        <v>1.329046843652204E-4</v>
      </c>
      <c r="D307" s="707">
        <v>1.0573871281871483E-4</v>
      </c>
      <c r="E307" s="707">
        <v>7.8243711722381093E-5</v>
      </c>
      <c r="F307" s="707">
        <v>2.5266968720205618E-4</v>
      </c>
      <c r="G307" s="707">
        <v>2.1865143603227999E-4</v>
      </c>
      <c r="H307" s="707">
        <v>1.0379490011502845E-4</v>
      </c>
      <c r="I307" s="707">
        <v>2.5522768818264652E-4</v>
      </c>
      <c r="J307" s="707">
        <v>6.3204314095788305E-4</v>
      </c>
      <c r="K307" s="707">
        <v>7.1548853880032404E-4</v>
      </c>
      <c r="L307" s="707">
        <v>7.3744879815640374E-4</v>
      </c>
      <c r="M307" s="707">
        <v>5.4093044971081916E-4</v>
      </c>
      <c r="N307" s="707">
        <v>5.096266995849863E-4</v>
      </c>
      <c r="O307" s="707">
        <v>5.3052315707247111E-4</v>
      </c>
      <c r="P307" s="707">
        <v>-6.2835145532267322E-3</v>
      </c>
      <c r="Q307" s="707">
        <v>1.87056255462692E-3</v>
      </c>
      <c r="R307" s="707">
        <v>3.666414148122854E-3</v>
      </c>
      <c r="S307" s="707">
        <v>-2.9514284686920078E-3</v>
      </c>
      <c r="T307" s="707">
        <v>-1.9622287964607965E-3</v>
      </c>
      <c r="U307" s="707">
        <v>9.4729402412774277E-4</v>
      </c>
      <c r="V307" s="707">
        <v>1.318474614475651E-3</v>
      </c>
      <c r="W307" s="707">
        <v>-4.6026731656744202E-3</v>
      </c>
      <c r="X307" s="707">
        <v>7.5287702796766887E-4</v>
      </c>
      <c r="Y307" s="707">
        <v>-6.1422912840760624E-3</v>
      </c>
      <c r="Z307" s="707">
        <v>-6.0336574308111901E-3</v>
      </c>
      <c r="AA307" s="707">
        <v>1.744186046511631E-2</v>
      </c>
      <c r="AB307" s="707">
        <v>-3.2975984797085633E-3</v>
      </c>
    </row>
    <row r="308" spans="1:28" s="707" customFormat="1">
      <c r="A308" s="708">
        <v>44278</v>
      </c>
      <c r="B308" s="707">
        <v>1.3187200143960354E-4</v>
      </c>
      <c r="C308" s="707">
        <v>1.2372752258582587E-4</v>
      </c>
      <c r="D308" s="707">
        <v>9.4927408953449088E-5</v>
      </c>
      <c r="E308" s="707">
        <v>4.2269355487012383E-4</v>
      </c>
      <c r="F308" s="707">
        <v>-1.2414705808350135E-4</v>
      </c>
      <c r="G308" s="707">
        <v>2.1938436531176997E-4</v>
      </c>
      <c r="H308" s="707">
        <v>1.0379490011502845E-4</v>
      </c>
      <c r="I308" s="707">
        <v>2.2451121043376432E-4</v>
      </c>
      <c r="J308" s="707">
        <v>6.3204314095788305E-4</v>
      </c>
      <c r="K308" s="707">
        <v>7.1548853880032404E-4</v>
      </c>
      <c r="L308" s="707">
        <v>7.3744879815640374E-4</v>
      </c>
      <c r="M308" s="707">
        <v>5.4093044971081916E-4</v>
      </c>
      <c r="N308" s="707">
        <v>5.096266995849863E-4</v>
      </c>
      <c r="O308" s="707">
        <v>5.3052315707247111E-4</v>
      </c>
      <c r="P308" s="707">
        <v>-4.199066621494274E-3</v>
      </c>
      <c r="Q308" s="707">
        <v>2.9896545726879609E-3</v>
      </c>
      <c r="R308" s="707">
        <v>-1.979613482974707E-3</v>
      </c>
      <c r="S308" s="707">
        <v>-1.296526919961849E-3</v>
      </c>
      <c r="T308" s="707">
        <v>-2.1474776609826662E-3</v>
      </c>
      <c r="U308" s="707">
        <v>-4.4205293359668163E-3</v>
      </c>
      <c r="V308" s="707">
        <v>3.3469711306826078E-3</v>
      </c>
      <c r="W308" s="707">
        <v>-4.0695143485111052E-3</v>
      </c>
      <c r="X308" s="707">
        <v>-1.5317792164047939E-3</v>
      </c>
      <c r="Y308" s="707">
        <v>-7.4229950029494063E-3</v>
      </c>
      <c r="Z308" s="707">
        <v>-6.6054244602914425E-3</v>
      </c>
      <c r="AA308" s="707">
        <v>-7.0687830687830022E-3</v>
      </c>
      <c r="AB308" s="707">
        <v>-4.4624085402850122E-3</v>
      </c>
    </row>
    <row r="309" spans="1:28" s="707" customFormat="1">
      <c r="A309" s="708">
        <v>44279</v>
      </c>
      <c r="B309" s="707">
        <v>1.0590874261628969E-4</v>
      </c>
      <c r="C309" s="707">
        <v>1.0940536107062471E-4</v>
      </c>
      <c r="D309" s="707">
        <v>8.4119299354368238E-5</v>
      </c>
      <c r="E309" s="707">
        <v>8.3243654143827506E-4</v>
      </c>
      <c r="F309" s="707">
        <v>-4.2888750779290774E-5</v>
      </c>
      <c r="G309" s="707">
        <v>2.1933624636849558E-4</v>
      </c>
      <c r="H309" s="707">
        <v>1.0379490011502845E-4</v>
      </c>
      <c r="I309" s="707">
        <v>2.670446947652394E-4</v>
      </c>
      <c r="J309" s="707">
        <v>6.3204314095788305E-4</v>
      </c>
      <c r="K309" s="707">
        <v>7.1548853880032404E-4</v>
      </c>
      <c r="L309" s="707">
        <v>7.3744879815640374E-4</v>
      </c>
      <c r="M309" s="707">
        <v>5.4093044971081916E-4</v>
      </c>
      <c r="N309" s="707">
        <v>5.096266995849863E-4</v>
      </c>
      <c r="O309" s="707">
        <v>5.3052315707247111E-4</v>
      </c>
      <c r="P309" s="707">
        <v>2.0928663813397641E-3</v>
      </c>
      <c r="Q309" s="707">
        <v>1.6664733764257811E-3</v>
      </c>
      <c r="R309" s="707">
        <v>-8.4993565973046081E-4</v>
      </c>
      <c r="S309" s="707">
        <v>-8.175685737260685E-3</v>
      </c>
      <c r="T309" s="707">
        <v>-2.5279935697852807E-3</v>
      </c>
      <c r="U309" s="707">
        <v>-2.8866407048244724E-3</v>
      </c>
      <c r="V309" s="707">
        <v>-4.7907398093467446E-3</v>
      </c>
      <c r="W309" s="707">
        <v>-7.0520374126795682E-3</v>
      </c>
      <c r="X309" s="707">
        <v>-9.5753256359588645E-3</v>
      </c>
      <c r="Y309" s="707">
        <v>-6.0769091841298417E-3</v>
      </c>
      <c r="Z309" s="707">
        <v>-1.377057940680948E-2</v>
      </c>
      <c r="AA309" s="707">
        <v>1.0316310000852535E-2</v>
      </c>
      <c r="AB309" s="707">
        <v>1.2763350736239687E-2</v>
      </c>
    </row>
    <row r="310" spans="1:28" s="707" customFormat="1">
      <c r="A310" s="708">
        <v>44280</v>
      </c>
      <c r="B310" s="707">
        <v>9.6954675769866938E-5</v>
      </c>
      <c r="C310" s="707">
        <v>1.0672043211656934E-4</v>
      </c>
      <c r="D310" s="707">
        <v>7.1609055476429262E-5</v>
      </c>
      <c r="E310" s="707">
        <v>3.3330560499322814E-4</v>
      </c>
      <c r="F310" s="707">
        <v>2.6633020924271555E-4</v>
      </c>
      <c r="G310" s="707">
        <v>2.2006853339928689E-4</v>
      </c>
      <c r="H310" s="707">
        <v>1.0379490011502845E-4</v>
      </c>
      <c r="I310" s="707">
        <v>2.7731812287856705E-4</v>
      </c>
      <c r="J310" s="707">
        <v>6.3204314095788305E-4</v>
      </c>
      <c r="K310" s="707">
        <v>7.1548853880032404E-4</v>
      </c>
      <c r="L310" s="707">
        <v>7.3744879815640374E-4</v>
      </c>
      <c r="M310" s="707">
        <v>5.4093044971081916E-4</v>
      </c>
      <c r="N310" s="707">
        <v>5.096266995849863E-4</v>
      </c>
      <c r="O310" s="707">
        <v>5.3052315707247111E-4</v>
      </c>
      <c r="P310" s="707">
        <v>-2.6140335828339634E-4</v>
      </c>
      <c r="Q310" s="707">
        <v>2.4184635032824531E-3</v>
      </c>
      <c r="R310" s="707">
        <v>1.4330700872173807E-3</v>
      </c>
      <c r="S310" s="707">
        <v>1.5742068497304196E-4</v>
      </c>
      <c r="T310" s="707">
        <v>1.8951748109317101E-3</v>
      </c>
      <c r="U310" s="707">
        <v>9.9451352265900184E-4</v>
      </c>
      <c r="V310" s="707">
        <v>-1.5793430904661454E-3</v>
      </c>
      <c r="W310" s="707">
        <v>9.2332924050175791E-3</v>
      </c>
      <c r="X310" s="707">
        <v>7.3613986657463659E-3</v>
      </c>
      <c r="Y310" s="707">
        <v>4.7536748396286299E-3</v>
      </c>
      <c r="Z310" s="707">
        <v>1.7291402253678978E-2</v>
      </c>
      <c r="AA310" s="707">
        <v>1.565400843881859E-2</v>
      </c>
      <c r="AB310" s="707">
        <v>-2.429105175577706E-3</v>
      </c>
    </row>
    <row r="311" spans="1:28" s="707" customFormat="1">
      <c r="A311" s="708">
        <v>44281</v>
      </c>
      <c r="B311" s="707">
        <v>9.0924930535862813E-5</v>
      </c>
      <c r="C311" s="707">
        <v>1.2418042282025255E-4</v>
      </c>
      <c r="D311" s="707">
        <v>8.2401345699256723E-5</v>
      </c>
      <c r="E311" s="707">
        <v>1.7797818289437828E-3</v>
      </c>
      <c r="F311" s="707">
        <v>2.6660675448408888E-4</v>
      </c>
      <c r="G311" s="707">
        <v>2.200201138955471E-4</v>
      </c>
      <c r="H311" s="707">
        <v>1.0379490011502845E-4</v>
      </c>
      <c r="I311" s="707">
        <v>3.2377958167995047E-4</v>
      </c>
      <c r="J311" s="707">
        <v>6.3204314095788305E-4</v>
      </c>
      <c r="K311" s="707">
        <v>7.1548853880032404E-4</v>
      </c>
      <c r="L311" s="707">
        <v>7.3744879815640374E-4</v>
      </c>
      <c r="M311" s="707">
        <v>5.4093044971081916E-4</v>
      </c>
      <c r="N311" s="707">
        <v>5.096266995849863E-4</v>
      </c>
      <c r="O311" s="707">
        <v>5.3052315707247111E-4</v>
      </c>
      <c r="P311" s="707">
        <v>6.5438846371477233E-3</v>
      </c>
      <c r="Q311" s="707">
        <v>1.9079364256120446E-3</v>
      </c>
      <c r="R311" s="707">
        <v>6.9530055357334142E-3</v>
      </c>
      <c r="S311" s="707">
        <v>7.3556504267657807E-4</v>
      </c>
      <c r="T311" s="707">
        <v>1.3646292570759222E-3</v>
      </c>
      <c r="U311" s="707">
        <v>1.3520873354078145E-3</v>
      </c>
      <c r="V311" s="707">
        <v>-3.3548637139491078E-4</v>
      </c>
      <c r="W311" s="707">
        <v>-5.2892415930649861E-5</v>
      </c>
      <c r="X311" s="707">
        <v>2.3650580377454489E-3</v>
      </c>
      <c r="Y311" s="707">
        <v>4.9572074039394565E-3</v>
      </c>
      <c r="Z311" s="707">
        <v>4.358171987567161E-3</v>
      </c>
      <c r="AA311" s="707">
        <v>2.5300153711935502E-2</v>
      </c>
      <c r="AB311" s="707">
        <v>2.7412637068268131E-2</v>
      </c>
    </row>
    <row r="312" spans="1:28" s="707" customFormat="1">
      <c r="A312" s="708">
        <v>44284</v>
      </c>
      <c r="B312" s="707">
        <v>8.3568968611169581E-5</v>
      </c>
      <c r="C312" s="707">
        <v>1.2619400561653116E-4</v>
      </c>
      <c r="D312" s="707">
        <v>8.5235747872669521E-5</v>
      </c>
      <c r="E312" s="707">
        <v>7.1784668075114411E-5</v>
      </c>
      <c r="F312" s="707">
        <v>-2.2685095526497889E-6</v>
      </c>
      <c r="G312" s="707">
        <v>2.1997171569343443E-4</v>
      </c>
      <c r="H312" s="707">
        <v>1.0379490011502845E-4</v>
      </c>
      <c r="I312" s="707">
        <v>2.6243901275213588E-4</v>
      </c>
      <c r="J312" s="707">
        <v>6.3204314095788305E-4</v>
      </c>
      <c r="K312" s="707">
        <v>7.1548853880032404E-4</v>
      </c>
      <c r="L312" s="707">
        <v>7.3744879815640374E-4</v>
      </c>
      <c r="M312" s="707">
        <v>5.4093044971081916E-4</v>
      </c>
      <c r="N312" s="707">
        <v>5.096266995849863E-4</v>
      </c>
      <c r="O312" s="707">
        <v>5.3052315707247111E-4</v>
      </c>
      <c r="P312" s="707">
        <v>1.8098840105669201E-3</v>
      </c>
      <c r="Q312" s="707">
        <v>1.8291634667400025E-3</v>
      </c>
      <c r="R312" s="707">
        <v>-3.6787400462534592E-5</v>
      </c>
      <c r="S312" s="707">
        <v>-4.1510877123348555E-3</v>
      </c>
      <c r="T312" s="707">
        <v>5.949483908203046E-4</v>
      </c>
      <c r="U312" s="707">
        <v>2.0515584586393576E-3</v>
      </c>
      <c r="V312" s="707">
        <v>8.9748985938364889E-4</v>
      </c>
      <c r="W312" s="707">
        <v>-1.9533906651858501E-3</v>
      </c>
      <c r="X312" s="707">
        <v>1.1034443783146664E-3</v>
      </c>
      <c r="Y312" s="707">
        <v>-6.2284738241380477E-4</v>
      </c>
      <c r="Z312" s="707">
        <v>-3.4116165795960995E-4</v>
      </c>
      <c r="AA312" s="707">
        <v>4.3354943273905544E-3</v>
      </c>
      <c r="AB312" s="707">
        <v>-2.3649057218019243E-3</v>
      </c>
    </row>
    <row r="313" spans="1:28" s="707" customFormat="1">
      <c r="A313" s="708">
        <v>44285</v>
      </c>
      <c r="B313" s="707">
        <v>7.0284127569042454E-5</v>
      </c>
      <c r="C313" s="707">
        <v>1.2528741387973774E-4</v>
      </c>
      <c r="D313" s="707">
        <v>8.1251154135708603E-5</v>
      </c>
      <c r="E313" s="707">
        <v>5.0186586622547047E-4</v>
      </c>
      <c r="F313" s="707">
        <v>4.2320559530284463E-4</v>
      </c>
      <c r="G313" s="707">
        <v>2.1992333877962622E-4</v>
      </c>
      <c r="H313" s="707">
        <v>1.0379490011502845E-4</v>
      </c>
      <c r="I313" s="707">
        <v>2.2460475526031587E-4</v>
      </c>
      <c r="J313" s="707">
        <v>6.3204314095788305E-4</v>
      </c>
      <c r="K313" s="707">
        <v>7.1548853880032404E-4</v>
      </c>
      <c r="L313" s="707">
        <v>7.3744879815640374E-4</v>
      </c>
      <c r="M313" s="707">
        <v>5.4093044971081916E-4</v>
      </c>
      <c r="N313" s="707">
        <v>5.096266995849863E-4</v>
      </c>
      <c r="O313" s="707">
        <v>5.3052315707247111E-4</v>
      </c>
      <c r="P313" s="707">
        <v>6.3918235205051577E-3</v>
      </c>
      <c r="Q313" s="707">
        <v>1.4047669273435925E-3</v>
      </c>
      <c r="R313" s="707">
        <v>-1.5364618653092021E-3</v>
      </c>
      <c r="S313" s="707">
        <v>4.8924707090054476E-3</v>
      </c>
      <c r="T313" s="707">
        <v>2.4219697535527995E-3</v>
      </c>
      <c r="U313" s="707">
        <v>1.3051307550531188E-3</v>
      </c>
      <c r="V313" s="707">
        <v>-2.1921224523162586E-3</v>
      </c>
      <c r="W313" s="707">
        <v>6.549356201372758E-3</v>
      </c>
      <c r="X313" s="707">
        <v>9.0499844933014106E-3</v>
      </c>
      <c r="Y313" s="707">
        <v>7.4938998360825071E-3</v>
      </c>
      <c r="Z313" s="707">
        <v>1.453620858100324E-2</v>
      </c>
      <c r="AA313" s="707">
        <v>-1.4927179569935722E-3</v>
      </c>
      <c r="AB313" s="707">
        <v>-2.740812127535408E-3</v>
      </c>
    </row>
    <row r="314" spans="1:28" s="707" customFormat="1">
      <c r="A314" s="708">
        <v>44286</v>
      </c>
      <c r="B314" s="707">
        <v>1.0329447413504056E-4</v>
      </c>
      <c r="C314" s="707">
        <v>1.7172912177598754E-4</v>
      </c>
      <c r="D314" s="707">
        <v>7.6699403108282382E-5</v>
      </c>
      <c r="E314" s="707">
        <v>1.0509397514113505E-3</v>
      </c>
      <c r="F314" s="707">
        <v>1.0690600899256886E-3</v>
      </c>
      <c r="G314" s="707">
        <v>2.1987498313902343E-4</v>
      </c>
      <c r="H314" s="707">
        <v>1.0379490011502845E-4</v>
      </c>
      <c r="I314" s="707">
        <v>3.2629928520200302E-4</v>
      </c>
      <c r="J314" s="707">
        <v>6.3204314095788305E-4</v>
      </c>
      <c r="K314" s="707">
        <v>7.1548853880032404E-4</v>
      </c>
      <c r="L314" s="707">
        <v>7.3744879815640374E-4</v>
      </c>
      <c r="M314" s="707">
        <v>5.4093044971081916E-4</v>
      </c>
      <c r="N314" s="707">
        <v>5.096266995849863E-4</v>
      </c>
      <c r="O314" s="707">
        <v>5.3052315707247111E-4</v>
      </c>
      <c r="P314" s="707">
        <v>-1.8476392191568713E-4</v>
      </c>
      <c r="Q314" s="707">
        <v>-7.4131197864391041E-4</v>
      </c>
      <c r="R314" s="707">
        <v>3.5911130616410603E-3</v>
      </c>
      <c r="S314" s="707">
        <v>1.8048335001561444E-3</v>
      </c>
      <c r="T314" s="707">
        <v>2.6524619858712128E-3</v>
      </c>
      <c r="U314" s="707">
        <v>2.2220712398854925E-3</v>
      </c>
      <c r="V314" s="707">
        <v>-1.2727352699809513E-3</v>
      </c>
      <c r="W314" s="707">
        <v>4.0252888891625371E-3</v>
      </c>
      <c r="X314" s="707">
        <v>6.6883246984430489E-3</v>
      </c>
      <c r="Y314" s="707">
        <v>2.3402307108577602E-3</v>
      </c>
      <c r="Z314" s="707">
        <v>7.3749079306395515E-3</v>
      </c>
      <c r="AA314" s="707">
        <v>-1.7373737373737375E-2</v>
      </c>
      <c r="AB314" s="707">
        <v>-1.332642070225043E-2</v>
      </c>
    </row>
    <row r="315" spans="1:28" s="707" customFormat="1">
      <c r="A315" s="708">
        <v>44287</v>
      </c>
      <c r="B315" s="707">
        <v>6.5669737508766701E-5</v>
      </c>
      <c r="C315" s="707">
        <v>9.2948319200925056E-5</v>
      </c>
      <c r="D315" s="707">
        <v>8.80555238365055E-5</v>
      </c>
      <c r="E315" s="707">
        <v>4.5909546151134961E-5</v>
      </c>
      <c r="F315" s="707">
        <v>2.0740128545693182E-6</v>
      </c>
      <c r="G315" s="707">
        <v>2.1982664875830338E-4</v>
      </c>
      <c r="H315" s="707">
        <v>1.0379490011502845E-4</v>
      </c>
      <c r="I315" s="707">
        <v>3.2380897892481109E-4</v>
      </c>
      <c r="J315" s="707">
        <v>3.8417325226114407E-4</v>
      </c>
      <c r="K315" s="707">
        <v>4.6759797956652527E-4</v>
      </c>
      <c r="L315" s="707">
        <v>4.8955279907381133E-4</v>
      </c>
      <c r="M315" s="707">
        <v>5.4093044971081916E-4</v>
      </c>
      <c r="N315" s="707">
        <v>5.096266995849863E-4</v>
      </c>
      <c r="O315" s="707">
        <v>5.3052315707247111E-4</v>
      </c>
      <c r="P315" s="707">
        <v>-3.2937082661026462E-3</v>
      </c>
      <c r="Q315" s="707">
        <v>-1.2676800942655886E-3</v>
      </c>
      <c r="R315" s="707">
        <v>5.4615036684153573E-3</v>
      </c>
      <c r="S315" s="707">
        <v>9.4863415385204597E-4</v>
      </c>
      <c r="T315" s="707">
        <v>-8.0782600394035953E-4</v>
      </c>
      <c r="U315" s="707">
        <v>-7.4919661085159905E-4</v>
      </c>
      <c r="V315" s="707">
        <v>5.3948870360476242E-4</v>
      </c>
      <c r="W315" s="707">
        <v>8.9254883341263191E-3</v>
      </c>
      <c r="X315" s="707">
        <v>-8.0582500329096085E-4</v>
      </c>
      <c r="Y315" s="707">
        <v>-2.9704402285806175E-3</v>
      </c>
      <c r="Z315" s="707">
        <v>-3.333788731826437E-3</v>
      </c>
      <c r="AA315" s="707">
        <v>2.5493421052631637E-2</v>
      </c>
      <c r="AB315" s="707">
        <v>1.5881102189915008E-2</v>
      </c>
    </row>
    <row r="316" spans="1:28" s="707" customFormat="1">
      <c r="A316" s="708">
        <v>44291</v>
      </c>
      <c r="B316" s="707">
        <v>9.6816678239131093E-5</v>
      </c>
      <c r="C316" s="707">
        <v>1.1895685570872949E-4</v>
      </c>
      <c r="D316" s="707">
        <v>6.7597965926147197E-5</v>
      </c>
      <c r="E316" s="707">
        <v>2.7694993759941333E-4</v>
      </c>
      <c r="F316" s="707">
        <v>1.8854365809239937E-4</v>
      </c>
      <c r="G316" s="707">
        <v>2.2133704722371306E-4</v>
      </c>
      <c r="H316" s="707">
        <v>1.0379490011502845E-4</v>
      </c>
      <c r="I316" s="707">
        <v>2.8716332284917101E-4</v>
      </c>
      <c r="J316" s="707">
        <v>3.8417325226114407E-4</v>
      </c>
      <c r="K316" s="707">
        <v>4.6759797956652527E-4</v>
      </c>
      <c r="L316" s="707">
        <v>4.8955279907381133E-4</v>
      </c>
      <c r="M316" s="707">
        <v>5.4093044971081916E-4</v>
      </c>
      <c r="N316" s="707">
        <v>5.096266995849863E-4</v>
      </c>
      <c r="O316" s="707">
        <v>5.3052315707247111E-4</v>
      </c>
      <c r="P316" s="707">
        <v>-1.902688659652485E-3</v>
      </c>
      <c r="Q316" s="707">
        <v>5.9059830118490808E-4</v>
      </c>
      <c r="R316" s="707">
        <v>4.9906661843559519E-3</v>
      </c>
      <c r="S316" s="707">
        <v>-9.8338727998992237E-4</v>
      </c>
      <c r="T316" s="707">
        <v>2.4474931898161856E-3</v>
      </c>
      <c r="U316" s="707">
        <v>4.6843645814427237E-3</v>
      </c>
      <c r="V316" s="707">
        <v>-1.891946839371883E-5</v>
      </c>
      <c r="W316" s="707">
        <v>2.9954571486663362E-3</v>
      </c>
      <c r="X316" s="707">
        <v>1.0522411485036409E-2</v>
      </c>
      <c r="Y316" s="707">
        <v>9.2728250722446948E-3</v>
      </c>
      <c r="Z316" s="707">
        <v>1.5136620683854352E-2</v>
      </c>
      <c r="AA316" s="707">
        <v>8.4202085004010385E-3</v>
      </c>
      <c r="AB316" s="707">
        <v>-7.0018697694971266E-3</v>
      </c>
    </row>
    <row r="317" spans="1:28" s="707" customFormat="1">
      <c r="A317" s="708">
        <v>44292</v>
      </c>
      <c r="B317" s="707">
        <v>8.5569163245091673E-5</v>
      </c>
      <c r="C317" s="707">
        <v>1.3659865105619673E-4</v>
      </c>
      <c r="D317" s="707">
        <v>1.4427498129809813E-4</v>
      </c>
      <c r="E317" s="707">
        <v>1.9191300746257411E-4</v>
      </c>
      <c r="F317" s="707">
        <v>1.0430367227898252E-4</v>
      </c>
      <c r="G317" s="707">
        <v>2.197297013000199E-4</v>
      </c>
      <c r="H317" s="707">
        <v>1.0379490011502845E-4</v>
      </c>
      <c r="I317" s="707">
        <v>1.794751859671706E-4</v>
      </c>
      <c r="J317" s="707">
        <v>3.8417325226114407E-4</v>
      </c>
      <c r="K317" s="707">
        <v>4.6759797956652527E-4</v>
      </c>
      <c r="L317" s="707">
        <v>4.8955279907381133E-4</v>
      </c>
      <c r="M317" s="707">
        <v>5.4093044971081916E-4</v>
      </c>
      <c r="N317" s="707">
        <v>5.096266995849863E-4</v>
      </c>
      <c r="O317" s="707">
        <v>5.3052315707247111E-4</v>
      </c>
      <c r="P317" s="707">
        <v>-3.1995385748835314E-3</v>
      </c>
      <c r="Q317" s="707">
        <v>-2.4686382592759015E-3</v>
      </c>
      <c r="R317" s="707">
        <v>-1.0132807600752303E-3</v>
      </c>
      <c r="S317" s="707">
        <v>9.2240756079431385E-4</v>
      </c>
      <c r="T317" s="707">
        <v>1.1770188262287817E-3</v>
      </c>
      <c r="U317" s="707">
        <v>-1.5424215249683071E-3</v>
      </c>
      <c r="V317" s="707">
        <v>3.5359386839628471E-4</v>
      </c>
      <c r="W317" s="707">
        <v>9.4746650839270252E-3</v>
      </c>
      <c r="X317" s="707">
        <v>-8.0495716011097507E-5</v>
      </c>
      <c r="Y317" s="707">
        <v>1.462513861280712E-3</v>
      </c>
      <c r="Z317" s="707">
        <v>4.4969974855497696E-3</v>
      </c>
      <c r="AA317" s="707">
        <v>-1.395626242544723E-2</v>
      </c>
      <c r="AB317" s="707">
        <v>-7.471236410691362E-3</v>
      </c>
    </row>
    <row r="318" spans="1:28" s="707" customFormat="1">
      <c r="A318" s="708">
        <v>44293</v>
      </c>
      <c r="B318" s="707">
        <v>7.1404763520632741E-5</v>
      </c>
      <c r="C318" s="707">
        <v>1.3519540359352433E-4</v>
      </c>
      <c r="D318" s="707">
        <v>7.8942242107471472E-5</v>
      </c>
      <c r="E318" s="707">
        <v>9.3795575764055172E-6</v>
      </c>
      <c r="F318" s="707">
        <v>6.4112682527373011E-6</v>
      </c>
      <c r="G318" s="707">
        <v>2.2046044293078104E-4</v>
      </c>
      <c r="H318" s="707">
        <v>1.0379490011502845E-4</v>
      </c>
      <c r="I318" s="707">
        <v>2.2549471873922755E-4</v>
      </c>
      <c r="J318" s="707">
        <v>3.8417325226114407E-4</v>
      </c>
      <c r="K318" s="707">
        <v>4.6759797956652527E-4</v>
      </c>
      <c r="L318" s="707">
        <v>4.8955279907381133E-4</v>
      </c>
      <c r="M318" s="707">
        <v>5.4093044971081916E-4</v>
      </c>
      <c r="N318" s="707">
        <v>5.096266995849863E-4</v>
      </c>
      <c r="O318" s="707">
        <v>5.3052315707247111E-4</v>
      </c>
      <c r="P318" s="707">
        <v>-8.665336032810389E-4</v>
      </c>
      <c r="Q318" s="707">
        <v>1.4236070609348062E-3</v>
      </c>
      <c r="R318" s="707">
        <v>4.7943253033766453E-4</v>
      </c>
      <c r="S318" s="707">
        <v>1.7475881713568953E-4</v>
      </c>
      <c r="T318" s="707">
        <v>-7.1316938964116616E-4</v>
      </c>
      <c r="U318" s="707">
        <v>5.7740835738062657E-4</v>
      </c>
      <c r="V318" s="707">
        <v>3.1488242297670332E-3</v>
      </c>
      <c r="W318" s="707">
        <v>-4.6474926610473588E-6</v>
      </c>
      <c r="X318" s="707">
        <v>1.4394067882617101E-3</v>
      </c>
      <c r="Y318" s="707">
        <v>3.4602991501799796E-3</v>
      </c>
      <c r="Z318" s="707">
        <v>2.0208637688117204E-3</v>
      </c>
      <c r="AA318" s="707">
        <v>9.1132706963990007E-3</v>
      </c>
      <c r="AB318" s="707">
        <v>1.1712558163133657E-2</v>
      </c>
    </row>
    <row r="319" spans="1:28" s="707" customFormat="1">
      <c r="A319" s="708">
        <v>44294</v>
      </c>
      <c r="B319" s="707">
        <v>7.2461370303589234E-5</v>
      </c>
      <c r="C319" s="707">
        <v>1.0595632255916421E-4</v>
      </c>
      <c r="D319" s="707">
        <v>8.8022170229073993E-5</v>
      </c>
      <c r="E319" s="707">
        <v>5.3521928364030913E-4</v>
      </c>
      <c r="F319" s="707">
        <v>6.0608033423292795E-4</v>
      </c>
      <c r="G319" s="707">
        <v>2.2041185083643278E-4</v>
      </c>
      <c r="H319" s="707">
        <v>1.0379490011502845E-4</v>
      </c>
      <c r="I319" s="707">
        <v>3.4888234607688418E-4</v>
      </c>
      <c r="J319" s="707">
        <v>3.8417325226114407E-4</v>
      </c>
      <c r="K319" s="707">
        <v>4.6759797956652527E-4</v>
      </c>
      <c r="L319" s="707">
        <v>4.8955279907381133E-4</v>
      </c>
      <c r="M319" s="707">
        <v>5.4093044971081916E-4</v>
      </c>
      <c r="N319" s="707">
        <v>5.096266995849863E-4</v>
      </c>
      <c r="O319" s="707">
        <v>5.3052315707247111E-4</v>
      </c>
      <c r="P319" s="707">
        <v>-2.6947251160639452E-3</v>
      </c>
      <c r="Q319" s="707">
        <v>-1.8080624561130909E-3</v>
      </c>
      <c r="R319" s="707">
        <v>9.6260626858968301E-4</v>
      </c>
      <c r="S319" s="707">
        <v>3.3838097282250512E-3</v>
      </c>
      <c r="T319" s="707">
        <v>9.5875514366539072E-4</v>
      </c>
      <c r="U319" s="707">
        <v>2.121878368683161E-3</v>
      </c>
      <c r="V319" s="707">
        <v>1.5392493987702593E-3</v>
      </c>
      <c r="W319" s="707">
        <v>1.9490327419527498E-2</v>
      </c>
      <c r="X319" s="707">
        <v>1.115894985016852E-2</v>
      </c>
      <c r="Y319" s="707">
        <v>7.025076433482047E-3</v>
      </c>
      <c r="Z319" s="707">
        <v>1.0975410013813969E-2</v>
      </c>
      <c r="AA319" s="707">
        <v>-6.9930069930069783E-3</v>
      </c>
      <c r="AB319" s="707">
        <v>-5.1608960488207511E-3</v>
      </c>
    </row>
    <row r="320" spans="1:28" s="707" customFormat="1">
      <c r="A320" s="708">
        <v>44295</v>
      </c>
      <c r="B320" s="707">
        <v>7.9533640916507053E-5</v>
      </c>
      <c r="C320" s="707">
        <v>1.0302826979047275E-4</v>
      </c>
      <c r="D320" s="707">
        <v>5.9622673651116287E-5</v>
      </c>
      <c r="E320" s="707">
        <v>4.2905267264625735E-4</v>
      </c>
      <c r="F320" s="707">
        <v>-8.2015414852754098E-5</v>
      </c>
      <c r="G320" s="707">
        <v>2.2036328015806461E-4</v>
      </c>
      <c r="H320" s="707">
        <v>1.0379490011502845E-4</v>
      </c>
      <c r="I320" s="707">
        <v>3.1503523514353482E-4</v>
      </c>
      <c r="J320" s="707">
        <v>3.8417325226114407E-4</v>
      </c>
      <c r="K320" s="707">
        <v>4.6759797956652527E-4</v>
      </c>
      <c r="L320" s="707">
        <v>4.8955279907381133E-4</v>
      </c>
      <c r="M320" s="707">
        <v>5.4093044971081916E-4</v>
      </c>
      <c r="N320" s="707">
        <v>5.096266995849863E-4</v>
      </c>
      <c r="O320" s="707">
        <v>5.3052315707247111E-4</v>
      </c>
      <c r="P320" s="707">
        <v>2.610422183262795E-3</v>
      </c>
      <c r="Q320" s="707">
        <v>2.4109863936330189E-3</v>
      </c>
      <c r="R320" s="707">
        <v>2.3632032420157767E-3</v>
      </c>
      <c r="S320" s="707">
        <v>2.9047998764175631E-4</v>
      </c>
      <c r="T320" s="707">
        <v>-1.9232315633549435E-3</v>
      </c>
      <c r="U320" s="707">
        <v>5.0493178856991783E-4</v>
      </c>
      <c r="V320" s="707">
        <v>1.1459833485276683E-3</v>
      </c>
      <c r="W320" s="707">
        <v>1.4679952836593735E-3</v>
      </c>
      <c r="X320" s="707">
        <v>-1.0939655230990386E-4</v>
      </c>
      <c r="Y320" s="707">
        <v>2.4200145036270548E-3</v>
      </c>
      <c r="Z320" s="707">
        <v>4.9608453280991505E-4</v>
      </c>
      <c r="AA320" s="707">
        <v>2.2132796780684139E-2</v>
      </c>
      <c r="AB320" s="707">
        <v>1.3895529903426462E-2</v>
      </c>
    </row>
    <row r="321" spans="1:28" s="707" customFormat="1">
      <c r="A321" s="708">
        <v>44298</v>
      </c>
      <c r="B321" s="707">
        <v>8.5542730141829892E-5</v>
      </c>
      <c r="C321" s="707">
        <v>1.2442199630613437E-4</v>
      </c>
      <c r="D321" s="707">
        <v>4.4856289533212745E-5</v>
      </c>
      <c r="E321" s="707">
        <v>2.5123481370337153E-4</v>
      </c>
      <c r="F321" s="707">
        <v>2.2747936112632594E-4</v>
      </c>
      <c r="G321" s="707">
        <v>2.2031473088124365E-4</v>
      </c>
      <c r="H321" s="707">
        <v>1.0379490011502845E-4</v>
      </c>
      <c r="I321" s="707">
        <v>2.9550042103831942E-4</v>
      </c>
      <c r="J321" s="707">
        <v>3.8417325226114407E-4</v>
      </c>
      <c r="K321" s="707">
        <v>4.6759797956652527E-4</v>
      </c>
      <c r="L321" s="707">
        <v>4.8955279907381133E-4</v>
      </c>
      <c r="M321" s="707">
        <v>5.4093044971081916E-4</v>
      </c>
      <c r="N321" s="707">
        <v>5.096266995849863E-4</v>
      </c>
      <c r="O321" s="707">
        <v>5.3052315707247111E-4</v>
      </c>
      <c r="P321" s="707">
        <v>-2.1546179619430506E-3</v>
      </c>
      <c r="Q321" s="707">
        <v>-4.948953343701934E-4</v>
      </c>
      <c r="R321" s="707">
        <v>6.3260406063037067E-4</v>
      </c>
      <c r="S321" s="707">
        <v>3.3000857635112624E-4</v>
      </c>
      <c r="T321" s="707">
        <v>2.4971644943705407E-4</v>
      </c>
      <c r="U321" s="707">
        <v>-2.9105110300298165E-4</v>
      </c>
      <c r="V321" s="707">
        <v>2.0099379894267244E-3</v>
      </c>
      <c r="W321" s="707">
        <v>5.2787500440734103E-3</v>
      </c>
      <c r="X321" s="707">
        <v>2.6869645523186492E-3</v>
      </c>
      <c r="Y321" s="707">
        <v>9.8990833026624259E-4</v>
      </c>
      <c r="Z321" s="707">
        <v>7.4298502150411672E-3</v>
      </c>
      <c r="AA321" s="707">
        <v>1.0000000000000009E-2</v>
      </c>
      <c r="AB321" s="707">
        <v>-1.5512739764954375E-2</v>
      </c>
    </row>
    <row r="322" spans="1:28" s="707" customFormat="1">
      <c r="A322" s="708">
        <v>44299</v>
      </c>
      <c r="B322" s="707">
        <v>5.7053093608816496E-5</v>
      </c>
      <c r="C322" s="707">
        <v>1.469450044606635E-4</v>
      </c>
      <c r="D322" s="707">
        <v>5.6209790837202789E-5</v>
      </c>
      <c r="E322" s="707">
        <v>7.7994084594745772E-5</v>
      </c>
      <c r="F322" s="707">
        <v>-1.0402994851943514E-4</v>
      </c>
      <c r="G322" s="707">
        <v>2.1948787718639728E-4</v>
      </c>
      <c r="H322" s="707">
        <v>1.0379490011502845E-4</v>
      </c>
      <c r="I322" s="707">
        <v>2.5020897009087051E-4</v>
      </c>
      <c r="J322" s="707">
        <v>3.8417325226114407E-4</v>
      </c>
      <c r="K322" s="707">
        <v>4.6759797956652527E-4</v>
      </c>
      <c r="L322" s="707">
        <v>4.8955279907381133E-4</v>
      </c>
      <c r="M322" s="707">
        <v>5.4093044971081916E-4</v>
      </c>
      <c r="N322" s="707">
        <v>5.096266995849863E-4</v>
      </c>
      <c r="O322" s="707">
        <v>5.3052315707247111E-4</v>
      </c>
      <c r="P322" s="707">
        <v>-5.7470618181952871E-3</v>
      </c>
      <c r="Q322" s="707">
        <v>-2.1342884036820164E-3</v>
      </c>
      <c r="R322" s="707">
        <v>8.6748029521843684E-4</v>
      </c>
      <c r="S322" s="707">
        <v>-1.8885120615114159E-3</v>
      </c>
      <c r="T322" s="707">
        <v>-4.9825184905583075E-4</v>
      </c>
      <c r="U322" s="707">
        <v>2.0381123866710649E-3</v>
      </c>
      <c r="V322" s="707">
        <v>5.39272840793803E-4</v>
      </c>
      <c r="W322" s="707">
        <v>-8.1974030341500637E-3</v>
      </c>
      <c r="X322" s="707">
        <v>-1.0620107177010674E-3</v>
      </c>
      <c r="Y322" s="707">
        <v>-8.7183576773219862E-4</v>
      </c>
      <c r="Z322" s="707">
        <v>6.9148290475684604E-4</v>
      </c>
      <c r="AA322" s="707">
        <v>2.572698214703184E-3</v>
      </c>
      <c r="AB322" s="707">
        <v>-9.9030468971118557E-3</v>
      </c>
    </row>
    <row r="323" spans="1:28" s="707" customFormat="1">
      <c r="A323" s="708">
        <v>44300</v>
      </c>
      <c r="B323" s="707">
        <v>5.8111231087787374E-5</v>
      </c>
      <c r="C323" s="707">
        <v>1.3115867570645534E-4</v>
      </c>
      <c r="D323" s="707">
        <v>1.5272306935898428E-4</v>
      </c>
      <c r="E323" s="707">
        <v>3.5160945619150397E-4</v>
      </c>
      <c r="F323" s="707">
        <v>9.1092250035895717E-5</v>
      </c>
      <c r="G323" s="707">
        <v>2.2021786783965602E-4</v>
      </c>
      <c r="H323" s="707">
        <v>1.0379490011502845E-4</v>
      </c>
      <c r="I323" s="707">
        <v>2.5847137964651878E-4</v>
      </c>
      <c r="J323" s="707">
        <v>3.8417325226114407E-4</v>
      </c>
      <c r="K323" s="707">
        <v>4.6759797956652527E-4</v>
      </c>
      <c r="L323" s="707">
        <v>4.8955279907381133E-4</v>
      </c>
      <c r="M323" s="707">
        <v>5.4093044971081916E-4</v>
      </c>
      <c r="N323" s="707">
        <v>5.096266995849863E-4</v>
      </c>
      <c r="O323" s="707">
        <v>5.3052315707247111E-4</v>
      </c>
      <c r="P323" s="707">
        <v>3.5264549260634048E-3</v>
      </c>
      <c r="Q323" s="707">
        <v>-7.3781222422519832E-4</v>
      </c>
      <c r="R323" s="707">
        <v>-2.335447616874653E-3</v>
      </c>
      <c r="S323" s="707">
        <v>-2.5505229131306262E-4</v>
      </c>
      <c r="T323" s="707">
        <v>1.1539487603418053E-3</v>
      </c>
      <c r="U323" s="707">
        <v>-4.8203654273815122E-4</v>
      </c>
      <c r="V323" s="707">
        <v>4.874315301190979E-4</v>
      </c>
      <c r="W323" s="707">
        <v>5.7548283833941394E-3</v>
      </c>
      <c r="X323" s="707">
        <v>2.8108411762790553E-3</v>
      </c>
      <c r="Y323" s="707">
        <v>5.7938814572806585E-3</v>
      </c>
      <c r="Z323" s="707">
        <v>3.4837722334997157E-3</v>
      </c>
      <c r="AA323" s="707">
        <v>-1.1314152410575429E-2</v>
      </c>
      <c r="AB323" s="707">
        <v>1.5344500456641263E-2</v>
      </c>
    </row>
    <row r="324" spans="1:28" s="707" customFormat="1">
      <c r="A324" s="708">
        <v>44301</v>
      </c>
      <c r="B324" s="707">
        <v>5.4393197012059247E-5</v>
      </c>
      <c r="C324" s="707">
        <v>1.0717628487788566E-4</v>
      </c>
      <c r="D324" s="707">
        <v>6.9254161068066367E-5</v>
      </c>
      <c r="E324" s="707">
        <v>3.9004012743593108E-4</v>
      </c>
      <c r="F324" s="707">
        <v>2.3971322152704921E-4</v>
      </c>
      <c r="G324" s="707">
        <v>2.2016938260782659E-4</v>
      </c>
      <c r="H324" s="707">
        <v>1.0379490011502845E-4</v>
      </c>
      <c r="I324" s="707">
        <v>2.7901354444304083E-4</v>
      </c>
      <c r="J324" s="707">
        <v>3.8417325226114407E-4</v>
      </c>
      <c r="K324" s="707">
        <v>4.6759797956652527E-4</v>
      </c>
      <c r="L324" s="707">
        <v>4.8955279907381133E-4</v>
      </c>
      <c r="M324" s="707">
        <v>5.4093044971081916E-4</v>
      </c>
      <c r="N324" s="707">
        <v>5.096266995849863E-4</v>
      </c>
      <c r="O324" s="707">
        <v>5.3052315707247111E-4</v>
      </c>
      <c r="P324" s="707">
        <v>-6.9833984619770417E-3</v>
      </c>
      <c r="Q324" s="707">
        <v>-7.218692397776616E-3</v>
      </c>
      <c r="R324" s="707">
        <v>2.3080371377859343E-3</v>
      </c>
      <c r="S324" s="707">
        <v>4.0580071231466341E-4</v>
      </c>
      <c r="T324" s="707">
        <v>3.3903810090101238E-3</v>
      </c>
      <c r="U324" s="707">
        <v>7.6029335115435082E-4</v>
      </c>
      <c r="V324" s="707">
        <v>1.314591455713332E-3</v>
      </c>
      <c r="W324" s="707">
        <v>8.4169382173593377E-3</v>
      </c>
      <c r="X324" s="707">
        <v>7.3609056078869362E-3</v>
      </c>
      <c r="Y324" s="707">
        <v>5.0128767401633745E-3</v>
      </c>
      <c r="Z324" s="707">
        <v>6.9558649309982012E-3</v>
      </c>
      <c r="AA324" s="707">
        <v>2.5954618742380919E-3</v>
      </c>
      <c r="AB324" s="707">
        <v>-7.110805664425901E-3</v>
      </c>
    </row>
    <row r="325" spans="1:28" s="707" customFormat="1">
      <c r="A325" s="708">
        <v>44302</v>
      </c>
      <c r="B325" s="707">
        <v>8.0479865175675513E-5</v>
      </c>
      <c r="C325" s="707">
        <v>1.2954638261986062E-4</v>
      </c>
      <c r="D325" s="707">
        <v>5.0915311999610857E-4</v>
      </c>
      <c r="E325" s="707">
        <v>1.1406873053276811E-3</v>
      </c>
      <c r="F325" s="707">
        <v>1.3858890384015332E-3</v>
      </c>
      <c r="G325" s="707">
        <v>2.2012091872092299E-4</v>
      </c>
      <c r="H325" s="707">
        <v>1.0379490011502845E-4</v>
      </c>
      <c r="I325" s="707">
        <v>2.9399190690204691E-4</v>
      </c>
      <c r="J325" s="707">
        <v>3.8417325226114407E-4</v>
      </c>
      <c r="K325" s="707">
        <v>4.6759797956652527E-4</v>
      </c>
      <c r="L325" s="707">
        <v>4.8955279907381133E-4</v>
      </c>
      <c r="M325" s="707">
        <v>5.4093044971081916E-4</v>
      </c>
      <c r="N325" s="707">
        <v>5.096266995849863E-4</v>
      </c>
      <c r="O325" s="707">
        <v>5.3052315707247111E-4</v>
      </c>
      <c r="P325" s="707">
        <v>1.9033278726772185E-3</v>
      </c>
      <c r="Q325" s="707">
        <v>1.4501493617702366E-3</v>
      </c>
      <c r="R325" s="707">
        <v>2.293476748187917E-3</v>
      </c>
      <c r="S325" s="707">
        <v>2.7924764941704705E-3</v>
      </c>
      <c r="T325" s="707">
        <v>3.3691055119995372E-3</v>
      </c>
      <c r="U325" s="707">
        <v>1.5847755833211519E-3</v>
      </c>
      <c r="V325" s="707">
        <v>2.49748332151567E-3</v>
      </c>
      <c r="W325" s="707">
        <v>3.2384456826302088E-3</v>
      </c>
      <c r="X325" s="707">
        <v>3.3103665043834329E-3</v>
      </c>
      <c r="Y325" s="707">
        <v>3.6228190575131602E-3</v>
      </c>
      <c r="Z325" s="707">
        <v>5.7876610215117363E-3</v>
      </c>
      <c r="AA325" s="707">
        <v>1.9611688566389951E-4</v>
      </c>
      <c r="AB325" s="707">
        <v>4.6931618352912263E-3</v>
      </c>
    </row>
    <row r="326" spans="1:28" s="707" customFormat="1">
      <c r="A326" s="708">
        <v>44305</v>
      </c>
      <c r="B326" s="707">
        <v>6.7827570465972542E-5</v>
      </c>
      <c r="C326" s="707">
        <v>1.340745008626687E-4</v>
      </c>
      <c r="D326" s="707">
        <v>8.169536027091695E-5</v>
      </c>
      <c r="E326" s="707">
        <v>3.2332029196746603E-4</v>
      </c>
      <c r="F326" s="707">
        <v>8.5373047070236296E-5</v>
      </c>
      <c r="G326" s="707">
        <v>2.2007247616517844E-4</v>
      </c>
      <c r="H326" s="707">
        <v>1.0379490011502845E-4</v>
      </c>
      <c r="I326" s="707">
        <v>2.8321082649629403E-4</v>
      </c>
      <c r="J326" s="707">
        <v>3.8417325226114407E-4</v>
      </c>
      <c r="K326" s="707">
        <v>4.6759797956652527E-4</v>
      </c>
      <c r="L326" s="707">
        <v>4.8955279907381133E-4</v>
      </c>
      <c r="M326" s="707">
        <v>5.4093044971081916E-4</v>
      </c>
      <c r="N326" s="707">
        <v>5.096266995849863E-4</v>
      </c>
      <c r="O326" s="707">
        <v>5.3052315707247111E-4</v>
      </c>
      <c r="P326" s="707">
        <v>1.4923056493023612E-3</v>
      </c>
      <c r="Q326" s="707">
        <v>-4.5590669468120737E-4</v>
      </c>
      <c r="R326" s="707">
        <v>-9.1009371414485507E-4</v>
      </c>
      <c r="S326" s="707">
        <v>5.8898827637476892E-4</v>
      </c>
      <c r="T326" s="707">
        <v>1.6410166788636271E-3</v>
      </c>
      <c r="U326" s="707">
        <v>-1.7921484302411139E-3</v>
      </c>
      <c r="V326" s="707">
        <v>2.8267173229563625E-3</v>
      </c>
      <c r="W326" s="707">
        <v>-1.3072801097646636E-3</v>
      </c>
      <c r="X326" s="707">
        <v>-4.2637065161512666E-3</v>
      </c>
      <c r="Y326" s="707">
        <v>-5.317510067426312E-5</v>
      </c>
      <c r="Z326" s="707">
        <v>5.5373769344033708E-3</v>
      </c>
      <c r="AA326" s="707">
        <v>-1.3137254901960715E-2</v>
      </c>
      <c r="AB326" s="707">
        <v>-7.9419798217048587E-3</v>
      </c>
    </row>
    <row r="327" spans="1:28" s="707" customFormat="1">
      <c r="A327" s="708">
        <v>44306</v>
      </c>
      <c r="B327" s="707">
        <v>8.36512774549103E-5</v>
      </c>
      <c r="C327" s="707">
        <v>1.469978722354881E-4</v>
      </c>
      <c r="D327" s="707">
        <v>9.8707163076694471E-5</v>
      </c>
      <c r="E327" s="707">
        <v>6.8206484236776888E-5</v>
      </c>
      <c r="F327" s="707">
        <v>-6.2367194406776072E-5</v>
      </c>
      <c r="G327" s="707">
        <v>2.2157899524422042E-4</v>
      </c>
      <c r="H327" s="707">
        <v>1.0379490011502845E-4</v>
      </c>
      <c r="I327" s="707">
        <v>2.7085504661572557E-4</v>
      </c>
      <c r="J327" s="707">
        <v>3.8417325226114407E-4</v>
      </c>
      <c r="K327" s="707">
        <v>4.6759797956652527E-4</v>
      </c>
      <c r="L327" s="707">
        <v>4.8955279907381133E-4</v>
      </c>
      <c r="M327" s="707">
        <v>5.4093044971081916E-4</v>
      </c>
      <c r="N327" s="707">
        <v>5.096266995849863E-4</v>
      </c>
      <c r="O327" s="707">
        <v>5.3052315707247111E-4</v>
      </c>
      <c r="P327" s="707">
        <v>-4.124075909417102E-3</v>
      </c>
      <c r="Q327" s="707">
        <v>-3.3659428830090654E-4</v>
      </c>
      <c r="R327" s="707">
        <v>-1.063144624760981E-3</v>
      </c>
      <c r="S327" s="707">
        <v>-5.2103808401738894E-3</v>
      </c>
      <c r="T327" s="707">
        <v>-2.2920018965525424E-3</v>
      </c>
      <c r="U327" s="707">
        <v>-6.990306409775382E-4</v>
      </c>
      <c r="V327" s="707">
        <v>-5.9994280761943575E-4</v>
      </c>
      <c r="W327" s="707">
        <v>-5.7023990097940791E-3</v>
      </c>
      <c r="X327" s="707">
        <v>-2.4255160524054853E-3</v>
      </c>
      <c r="Y327" s="707">
        <v>-6.2393123924303628E-3</v>
      </c>
      <c r="Z327" s="707">
        <v>1.1840966174498924E-3</v>
      </c>
      <c r="AA327" s="707">
        <v>-7.351480230478824E-3</v>
      </c>
      <c r="AB327" s="707">
        <v>5.6657750432742571E-3</v>
      </c>
    </row>
    <row r="328" spans="1:28" s="707" customFormat="1">
      <c r="A328" s="708">
        <v>44308</v>
      </c>
      <c r="B328" s="707">
        <v>8.7181036550809665E-5</v>
      </c>
      <c r="C328" s="707">
        <v>1.2465325873689537E-4</v>
      </c>
      <c r="D328" s="707">
        <v>1.0947472551903203E-4</v>
      </c>
      <c r="E328" s="707">
        <v>5.3328765385796117E-4</v>
      </c>
      <c r="F328" s="707">
        <v>6.0628082537306227E-4</v>
      </c>
      <c r="G328" s="707">
        <v>2.2075261094367526E-4</v>
      </c>
      <c r="H328" s="707">
        <v>1.0379490011502845E-4</v>
      </c>
      <c r="I328" s="707">
        <v>2.707817040246141E-4</v>
      </c>
      <c r="J328" s="707">
        <v>3.8417325226114407E-4</v>
      </c>
      <c r="K328" s="707">
        <v>4.6759797956652527E-4</v>
      </c>
      <c r="L328" s="707">
        <v>4.8955279907381133E-4</v>
      </c>
      <c r="M328" s="707">
        <v>5.4093044971081916E-4</v>
      </c>
      <c r="N328" s="707">
        <v>5.096266995849863E-4</v>
      </c>
      <c r="O328" s="707">
        <v>5.3052315707247111E-4</v>
      </c>
      <c r="P328" s="707">
        <v>3.8592898484028915E-3</v>
      </c>
      <c r="Q328" s="707">
        <v>1.4269593110705081E-4</v>
      </c>
      <c r="R328" s="707">
        <v>-1.0684554092263987E-3</v>
      </c>
      <c r="S328" s="707">
        <v>2.1702797032756571E-3</v>
      </c>
      <c r="T328" s="707">
        <v>1.104433543022143E-3</v>
      </c>
      <c r="U328" s="707">
        <v>-1.0319406435741474E-3</v>
      </c>
      <c r="V328" s="707">
        <v>-1.5254758533345125E-4</v>
      </c>
      <c r="W328" s="707">
        <v>-2.1428331462591821E-3</v>
      </c>
      <c r="X328" s="707">
        <v>-1.7656051358891922E-3</v>
      </c>
      <c r="Y328" s="707">
        <v>-3.8962798515411734E-3</v>
      </c>
      <c r="Z328" s="707">
        <v>-2.048178620373875E-3</v>
      </c>
      <c r="AA328" s="707">
        <v>-1.8094475580464398E-2</v>
      </c>
      <c r="AB328" s="707">
        <v>-2.8757377905577863E-2</v>
      </c>
    </row>
    <row r="329" spans="1:28" s="707" customFormat="1">
      <c r="A329" s="708">
        <v>44309</v>
      </c>
      <c r="B329" s="707">
        <v>8.4609512071898152E-5</v>
      </c>
      <c r="C329" s="707">
        <v>8.5429183626306582E-5</v>
      </c>
      <c r="D329" s="707">
        <v>4.7641815221100003E-5</v>
      </c>
      <c r="E329" s="707">
        <v>1.33008124082723E-3</v>
      </c>
      <c r="F329" s="707">
        <v>4.3391309292650782E-4</v>
      </c>
      <c r="G329" s="707">
        <v>2.2148101635699469E-4</v>
      </c>
      <c r="H329" s="707">
        <v>1.0379490011502845E-4</v>
      </c>
      <c r="I329" s="707">
        <v>4.9986068807417183E-4</v>
      </c>
      <c r="J329" s="707">
        <v>3.8417325226114407E-4</v>
      </c>
      <c r="K329" s="707">
        <v>4.6759797956652527E-4</v>
      </c>
      <c r="L329" s="707">
        <v>4.8955279907381133E-4</v>
      </c>
      <c r="M329" s="707">
        <v>5.4093044971081916E-4</v>
      </c>
      <c r="N329" s="707">
        <v>5.096266995849863E-4</v>
      </c>
      <c r="O329" s="707">
        <v>5.3052315707247111E-4</v>
      </c>
      <c r="P329" s="707">
        <v>3.1415677667281372E-3</v>
      </c>
      <c r="Q329" s="707">
        <v>1.0901441782329435E-4</v>
      </c>
      <c r="R329" s="707">
        <v>2.9685494352467146E-3</v>
      </c>
      <c r="S329" s="707">
        <v>3.589918857845209E-3</v>
      </c>
      <c r="T329" s="707">
        <v>1.3229672512544699E-3</v>
      </c>
      <c r="U329" s="707">
        <v>2.3548611939703257E-3</v>
      </c>
      <c r="V329" s="707">
        <v>-9.71431421912472E-4</v>
      </c>
      <c r="W329" s="707">
        <v>1.2579356889667492E-2</v>
      </c>
      <c r="X329" s="707">
        <v>7.6024925563216161E-3</v>
      </c>
      <c r="Y329" s="707">
        <v>7.1566650272640864E-3</v>
      </c>
      <c r="Z329" s="707">
        <v>9.1154903455568093E-3</v>
      </c>
      <c r="AA329" s="707">
        <v>1.5166340508806275E-2</v>
      </c>
      <c r="AB329" s="707">
        <v>2.1553642512492921E-2</v>
      </c>
    </row>
    <row r="330" spans="1:28" s="707" customFormat="1">
      <c r="A330" s="708">
        <v>44312</v>
      </c>
      <c r="B330" s="707">
        <v>4.6588757063092956E-5</v>
      </c>
      <c r="C330" s="707">
        <v>1.360331192010733E-4</v>
      </c>
      <c r="D330" s="707">
        <v>2.1494509258790373E-4</v>
      </c>
      <c r="E330" s="707">
        <v>3.1806808111367602E-4</v>
      </c>
      <c r="F330" s="707">
        <v>5.1812571889131576E-5</v>
      </c>
      <c r="G330" s="707">
        <v>2.2065501908574703E-4</v>
      </c>
      <c r="H330" s="707">
        <v>1.0379490011502845E-4</v>
      </c>
      <c r="I330" s="707">
        <v>2.6503510528419483E-4</v>
      </c>
      <c r="J330" s="707">
        <v>3.8417325226114407E-4</v>
      </c>
      <c r="K330" s="707">
        <v>4.6759797956652527E-4</v>
      </c>
      <c r="L330" s="707">
        <v>4.8955279907381133E-4</v>
      </c>
      <c r="M330" s="707">
        <v>5.4093044971081916E-4</v>
      </c>
      <c r="N330" s="707">
        <v>5.096266995849863E-4</v>
      </c>
      <c r="O330" s="707">
        <v>5.3052315707247111E-4</v>
      </c>
      <c r="P330" s="707">
        <v>3.7085356951793713E-3</v>
      </c>
      <c r="Q330" s="707">
        <v>1.9908594469195684E-3</v>
      </c>
      <c r="R330" s="707">
        <v>2.6937567574547572E-4</v>
      </c>
      <c r="S330" s="707">
        <v>1.4055775223464906E-3</v>
      </c>
      <c r="T330" s="707">
        <v>1.7188847921523198E-3</v>
      </c>
      <c r="U330" s="707">
        <v>1.7423853395435174E-3</v>
      </c>
      <c r="V330" s="707">
        <v>2.5902413091738463E-3</v>
      </c>
      <c r="W330" s="707">
        <v>4.3485425217875129E-3</v>
      </c>
      <c r="X330" s="707">
        <v>-2.8622118358355708E-3</v>
      </c>
      <c r="Y330" s="707">
        <v>3.7740320988692844E-3</v>
      </c>
      <c r="Z330" s="707">
        <v>8.1687841619459967E-4</v>
      </c>
      <c r="AA330" s="707">
        <v>-6.0240963855421326E-3</v>
      </c>
      <c r="AB330" s="707">
        <v>5.9170252856213246E-3</v>
      </c>
    </row>
    <row r="331" spans="1:28" s="707" customFormat="1">
      <c r="A331" s="708">
        <v>44313</v>
      </c>
      <c r="B331" s="707">
        <v>8.4244814192668827E-5</v>
      </c>
      <c r="C331" s="707">
        <v>1.3142319770520494E-4</v>
      </c>
      <c r="D331" s="707">
        <v>9.5258615801618873E-5</v>
      </c>
      <c r="E331" s="707">
        <v>8.6530645995597233E-4</v>
      </c>
      <c r="F331" s="707">
        <v>-3.3278350351739761E-4</v>
      </c>
      <c r="G331" s="707">
        <v>2.2138312408093164E-4</v>
      </c>
      <c r="H331" s="707">
        <v>1.0379490011502845E-4</v>
      </c>
      <c r="I331" s="707">
        <v>2.8592478873012972E-4</v>
      </c>
      <c r="J331" s="707">
        <v>3.8417325226114407E-4</v>
      </c>
      <c r="K331" s="707">
        <v>4.6759797956652527E-4</v>
      </c>
      <c r="L331" s="707">
        <v>4.8955279907381133E-4</v>
      </c>
      <c r="M331" s="707">
        <v>5.4093044971081916E-4</v>
      </c>
      <c r="N331" s="707">
        <v>5.096266995849863E-4</v>
      </c>
      <c r="O331" s="707">
        <v>5.3052315707247111E-4</v>
      </c>
      <c r="P331" s="707">
        <v>4.0662510085411885E-3</v>
      </c>
      <c r="Q331" s="707">
        <v>3.0064635318429733E-3</v>
      </c>
      <c r="R331" s="707">
        <v>-1.1431348552676246E-3</v>
      </c>
      <c r="S331" s="707">
        <v>6.2674166502185713E-4</v>
      </c>
      <c r="T331" s="707">
        <v>1.6265074299144366E-3</v>
      </c>
      <c r="U331" s="707">
        <v>1.7086422468790552E-3</v>
      </c>
      <c r="V331" s="707">
        <v>2.8661505876301785E-3</v>
      </c>
      <c r="W331" s="707">
        <v>-2.9345735127684902E-3</v>
      </c>
      <c r="X331" s="707">
        <v>-3.6612734162926319E-3</v>
      </c>
      <c r="Y331" s="707">
        <v>-1.4914300531551072E-3</v>
      </c>
      <c r="Z331" s="707">
        <v>-6.9202936760669465E-3</v>
      </c>
      <c r="AA331" s="707">
        <v>4.0404040404040664E-3</v>
      </c>
      <c r="AB331" s="707">
        <v>9.9381879482267621E-3</v>
      </c>
    </row>
    <row r="332" spans="1:28" s="707" customFormat="1">
      <c r="A332" s="708">
        <v>44314</v>
      </c>
      <c r="B332" s="707">
        <v>7.4249404811377318E-5</v>
      </c>
      <c r="C332" s="707">
        <v>1.342196536471274E-4</v>
      </c>
      <c r="D332" s="707">
        <v>9.1847773088460372E-5</v>
      </c>
      <c r="E332" s="707">
        <v>3.1933530985472913E-4</v>
      </c>
      <c r="F332" s="707">
        <v>2.6262749760830317E-4</v>
      </c>
      <c r="G332" s="707">
        <v>2.2133412444103051E-4</v>
      </c>
      <c r="H332" s="707">
        <v>1.0379490011502845E-4</v>
      </c>
      <c r="I332" s="707">
        <v>2.854477021856372E-4</v>
      </c>
      <c r="J332" s="707">
        <v>3.8417325226114407E-4</v>
      </c>
      <c r="K332" s="707">
        <v>4.6759797956652527E-4</v>
      </c>
      <c r="L332" s="707">
        <v>4.8955279907381133E-4</v>
      </c>
      <c r="M332" s="707">
        <v>5.4093044971081916E-4</v>
      </c>
      <c r="N332" s="707">
        <v>5.096266995849863E-4</v>
      </c>
      <c r="O332" s="707">
        <v>5.3052315707247111E-4</v>
      </c>
      <c r="P332" s="707">
        <v>1.7476440721941877E-3</v>
      </c>
      <c r="Q332" s="707">
        <v>-1.5291607861471768E-3</v>
      </c>
      <c r="R332" s="707">
        <v>1.0895252544251832E-4</v>
      </c>
      <c r="S332" s="707">
        <v>3.7675084032700035E-3</v>
      </c>
      <c r="T332" s="707">
        <v>9.7819703819834736E-4</v>
      </c>
      <c r="U332" s="707">
        <v>-8.7742405249524591E-4</v>
      </c>
      <c r="V332" s="707">
        <v>-3.0346397817584414E-3</v>
      </c>
      <c r="W332" s="707">
        <v>7.2594271941845978E-3</v>
      </c>
      <c r="X332" s="707">
        <v>3.1898442910893721E-4</v>
      </c>
      <c r="Y332" s="707">
        <v>3.6899500959739484E-3</v>
      </c>
      <c r="Z332" s="707">
        <v>4.9440069802260123E-3</v>
      </c>
      <c r="AA332" s="707">
        <v>-1.810865191146882E-2</v>
      </c>
      <c r="AB332" s="707">
        <v>-2.1441314953305923E-2</v>
      </c>
    </row>
    <row r="333" spans="1:28" s="707" customFormat="1">
      <c r="A333" s="708">
        <v>44315</v>
      </c>
      <c r="B333" s="707">
        <v>8.3877921121411347E-5</v>
      </c>
      <c r="C333" s="707">
        <v>1.3341192939564372E-4</v>
      </c>
      <c r="D333" s="707">
        <v>1.1564953655152088E-4</v>
      </c>
      <c r="E333" s="707">
        <v>3.0963906514647199E-4</v>
      </c>
      <c r="F333" s="707">
        <v>8.2448883173436016E-5</v>
      </c>
      <c r="G333" s="707">
        <v>2.2128514648689368E-4</v>
      </c>
      <c r="H333" s="707">
        <v>1.0379490011502845E-4</v>
      </c>
      <c r="I333" s="707">
        <v>3.5097676676087985E-4</v>
      </c>
      <c r="J333" s="707">
        <v>3.8417325226114407E-4</v>
      </c>
      <c r="K333" s="707">
        <v>4.6759797956652527E-4</v>
      </c>
      <c r="L333" s="707">
        <v>4.8955279907381133E-4</v>
      </c>
      <c r="M333" s="707">
        <v>5.4093044971081916E-4</v>
      </c>
      <c r="N333" s="707">
        <v>5.096266995849863E-4</v>
      </c>
      <c r="O333" s="707">
        <v>5.3052315707247111E-4</v>
      </c>
      <c r="P333" s="707">
        <v>4.1503663891637732E-3</v>
      </c>
      <c r="Q333" s="707">
        <v>3.0177199735601512E-3</v>
      </c>
      <c r="R333" s="707">
        <v>1.8039834066601035E-3</v>
      </c>
      <c r="S333" s="707">
        <v>7.4237322830672525E-4</v>
      </c>
      <c r="T333" s="707">
        <v>3.3654543880179411E-4</v>
      </c>
      <c r="U333" s="707">
        <v>2.307309307175931E-3</v>
      </c>
      <c r="V333" s="707">
        <v>2.6838060838150213E-3</v>
      </c>
      <c r="W333" s="707">
        <v>4.3154085952656906E-4</v>
      </c>
      <c r="X333" s="707">
        <v>-3.0357903706859091E-3</v>
      </c>
      <c r="Y333" s="707">
        <v>3.3195195479958084E-3</v>
      </c>
      <c r="Z333" s="707">
        <v>3.204794914821063E-3</v>
      </c>
      <c r="AA333" s="707">
        <v>2.049180327868827E-3</v>
      </c>
      <c r="AB333" s="707">
        <v>1.8732236029980198E-2</v>
      </c>
    </row>
    <row r="334" spans="1:28" s="707" customFormat="1">
      <c r="A334" s="708">
        <v>44316</v>
      </c>
      <c r="B334" s="707">
        <v>9.0057358318018643E-5</v>
      </c>
      <c r="C334" s="707">
        <v>1.4277070915524881E-4</v>
      </c>
      <c r="D334" s="707">
        <v>1.1053456784382298E-4</v>
      </c>
      <c r="E334" s="707">
        <v>2.8519800598125755E-4</v>
      </c>
      <c r="F334" s="707">
        <v>8.3485745886013873E-5</v>
      </c>
      <c r="G334" s="707">
        <v>2.2123619020408825E-4</v>
      </c>
      <c r="H334" s="707">
        <v>1.0379490011502845E-4</v>
      </c>
      <c r="I334" s="707">
        <v>3.7732568936021949E-4</v>
      </c>
      <c r="J334" s="707">
        <v>3.8417325226114407E-4</v>
      </c>
      <c r="K334" s="707">
        <v>4.6759797956652527E-4</v>
      </c>
      <c r="L334" s="707">
        <v>4.8955279907381133E-4</v>
      </c>
      <c r="M334" s="707">
        <v>5.4093044971081916E-4</v>
      </c>
      <c r="N334" s="707">
        <v>5.096266995849863E-4</v>
      </c>
      <c r="O334" s="707">
        <v>5.3052315707247111E-4</v>
      </c>
      <c r="P334" s="707">
        <v>3.0139587404764967E-4</v>
      </c>
      <c r="Q334" s="707">
        <v>2.7671212670354883E-3</v>
      </c>
      <c r="R334" s="707">
        <v>-1.5683406585604853E-3</v>
      </c>
      <c r="S334" s="707">
        <v>-3.7521328412054578E-3</v>
      </c>
      <c r="T334" s="707">
        <v>-1.2645510188382669E-3</v>
      </c>
      <c r="U334" s="707">
        <v>-3.6667503407071811E-3</v>
      </c>
      <c r="V334" s="707">
        <v>1.0819275733935374E-3</v>
      </c>
      <c r="W334" s="707">
        <v>-1.2972761845954084E-3</v>
      </c>
      <c r="X334" s="707">
        <v>1.4484707543476194E-3</v>
      </c>
      <c r="Y334" s="707">
        <v>-1.1113215635368823E-3</v>
      </c>
      <c r="Z334" s="707">
        <v>-3.2040977822751504E-3</v>
      </c>
      <c r="AA334" s="707">
        <v>1.0224948875255713E-2</v>
      </c>
      <c r="AB334" s="707">
        <v>1.0503249348612353E-2</v>
      </c>
    </row>
    <row r="335" spans="1:28" s="707" customFormat="1">
      <c r="A335" s="708">
        <v>44319</v>
      </c>
      <c r="B335" s="707">
        <v>9.4114278594181755E-5</v>
      </c>
      <c r="C335" s="707">
        <v>1.2182874569233171E-4</v>
      </c>
      <c r="D335" s="707">
        <v>9.3518912641421537E-5</v>
      </c>
      <c r="E335" s="707">
        <v>9.327487455834671E-5</v>
      </c>
      <c r="F335" s="707">
        <v>-1.0064131923182007E-4</v>
      </c>
      <c r="G335" s="707">
        <v>2.2273944684569891E-4</v>
      </c>
      <c r="H335" s="707">
        <v>1.0379490011502845E-4</v>
      </c>
      <c r="I335" s="707">
        <v>2.5000740543257294E-4</v>
      </c>
      <c r="J335" s="707">
        <v>6.2318629455981878E-4</v>
      </c>
      <c r="K335" s="707">
        <v>7.0663095380596452E-4</v>
      </c>
      <c r="L335" s="707">
        <v>7.2859101878619548E-4</v>
      </c>
      <c r="M335" s="707">
        <v>5.4093044971081916E-4</v>
      </c>
      <c r="N335" s="707">
        <v>5.096266995849863E-4</v>
      </c>
      <c r="O335" s="707">
        <v>5.3052315707247111E-4</v>
      </c>
      <c r="P335" s="707">
        <v>-8.7909306029843037E-4</v>
      </c>
      <c r="Q335" s="707">
        <v>-2.6674293453637921E-3</v>
      </c>
      <c r="R335" s="707">
        <v>5.9955584710280618E-5</v>
      </c>
      <c r="S335" s="707">
        <v>-2.1049690646801622E-3</v>
      </c>
      <c r="T335" s="707">
        <v>1.8860581306829882E-3</v>
      </c>
      <c r="U335" s="707">
        <v>5.691307655761868E-4</v>
      </c>
      <c r="V335" s="707">
        <v>-7.3296648998888436E-4</v>
      </c>
      <c r="W335" s="707">
        <v>-5.2996778140079748E-4</v>
      </c>
      <c r="X335" s="707">
        <v>3.800956552683088E-3</v>
      </c>
      <c r="Y335" s="707">
        <v>-2.3600643980137281E-4</v>
      </c>
      <c r="Z335" s="707">
        <v>-7.2460237569365038E-3</v>
      </c>
      <c r="AA335" s="707">
        <v>1.5789473684209021E-3</v>
      </c>
      <c r="AB335" s="707">
        <v>-1.3078622224300673E-3</v>
      </c>
    </row>
    <row r="336" spans="1:28" s="707" customFormat="1">
      <c r="A336" s="708">
        <v>44320</v>
      </c>
      <c r="B336" s="707">
        <v>7.802355639863201E-5</v>
      </c>
      <c r="C336" s="707">
        <v>1.3069462739001558E-4</v>
      </c>
      <c r="D336" s="707">
        <v>6.5740481514975357E-5</v>
      </c>
      <c r="E336" s="707">
        <v>5.8565325048665073E-5</v>
      </c>
      <c r="F336" s="707">
        <v>-1.3950024260211968E-4</v>
      </c>
      <c r="G336" s="707">
        <v>2.1958615381278968E-4</v>
      </c>
      <c r="H336" s="707">
        <v>1.0379490011502845E-4</v>
      </c>
      <c r="I336" s="707">
        <v>2.6810837106205909E-4</v>
      </c>
      <c r="J336" s="707">
        <v>6.2318629455981878E-4</v>
      </c>
      <c r="K336" s="707">
        <v>7.0663095380596452E-4</v>
      </c>
      <c r="L336" s="707">
        <v>7.2859101878619548E-4</v>
      </c>
      <c r="M336" s="707">
        <v>5.4093044971081916E-4</v>
      </c>
      <c r="N336" s="707">
        <v>5.096266995849863E-4</v>
      </c>
      <c r="O336" s="707">
        <v>5.3052315707247111E-4</v>
      </c>
      <c r="P336" s="707">
        <v>3.339304395932885E-5</v>
      </c>
      <c r="Q336" s="707">
        <v>8.9661683394970382E-5</v>
      </c>
      <c r="R336" s="707">
        <v>-2.3907762217726392E-3</v>
      </c>
      <c r="S336" s="707">
        <v>-5.3691625869957127E-3</v>
      </c>
      <c r="T336" s="707">
        <v>-9.6815172997466448E-4</v>
      </c>
      <c r="U336" s="707">
        <v>-6.0193050295498374E-4</v>
      </c>
      <c r="V336" s="707">
        <v>3.586783825706874E-3</v>
      </c>
      <c r="W336" s="707">
        <v>-6.9376790285740064E-3</v>
      </c>
      <c r="X336" s="707">
        <v>-7.4567528515269155E-3</v>
      </c>
      <c r="Y336" s="707">
        <v>1.9343598432357556E-3</v>
      </c>
      <c r="Z336" s="707">
        <v>-2.9443369534395414E-3</v>
      </c>
      <c r="AA336" s="707">
        <v>-4.8102186830510929E-3</v>
      </c>
      <c r="AB336" s="707">
        <v>-4.155490637419712E-4</v>
      </c>
    </row>
    <row r="337" spans="1:28" s="707" customFormat="1">
      <c r="A337" s="708">
        <v>44321</v>
      </c>
      <c r="B337" s="707">
        <v>9.3479595030254714E-5</v>
      </c>
      <c r="C337" s="707">
        <v>1.0556812150563921E-4</v>
      </c>
      <c r="D337" s="707">
        <v>6.6302851022603804E-5</v>
      </c>
      <c r="E337" s="707">
        <v>2.7076254284796875E-4</v>
      </c>
      <c r="F337" s="707">
        <v>3.257505127975957E-4</v>
      </c>
      <c r="G337" s="707">
        <v>2.1876219385896789E-4</v>
      </c>
      <c r="H337" s="707">
        <v>1.0379490011502845E-4</v>
      </c>
      <c r="I337" s="707">
        <v>2.6922076378954607E-4</v>
      </c>
      <c r="J337" s="707">
        <v>6.2318629455981878E-4</v>
      </c>
      <c r="K337" s="707">
        <v>7.0663095380596452E-4</v>
      </c>
      <c r="L337" s="707">
        <v>7.2859101878619548E-4</v>
      </c>
      <c r="M337" s="707">
        <v>5.4093044971081916E-4</v>
      </c>
      <c r="N337" s="707">
        <v>5.096266995849863E-4</v>
      </c>
      <c r="O337" s="707">
        <v>5.3052315707247111E-4</v>
      </c>
      <c r="P337" s="707">
        <v>-2.3227758515422803E-3</v>
      </c>
      <c r="Q337" s="707">
        <v>-1.4764896776627845E-3</v>
      </c>
      <c r="R337" s="707">
        <v>-5.4705558993783931E-5</v>
      </c>
      <c r="S337" s="707">
        <v>-7.3939437719983125E-4</v>
      </c>
      <c r="T337" s="707">
        <v>1.441128306276962E-3</v>
      </c>
      <c r="U337" s="707">
        <v>1.431119701940986E-3</v>
      </c>
      <c r="V337" s="707">
        <v>2.469761075271748E-3</v>
      </c>
      <c r="W337" s="707">
        <v>1.3228991127054002E-2</v>
      </c>
      <c r="X337" s="707">
        <v>9.8645396401324525E-3</v>
      </c>
      <c r="Y337" s="707">
        <v>5.9575965115554741E-3</v>
      </c>
      <c r="Z337" s="707">
        <v>1.377243266358974E-2</v>
      </c>
      <c r="AA337" s="707">
        <v>-1.502843216896832E-2</v>
      </c>
      <c r="AB337" s="707">
        <v>-2.4700527000660499E-2</v>
      </c>
    </row>
    <row r="338" spans="1:28" s="707" customFormat="1">
      <c r="A338" s="708">
        <v>44322</v>
      </c>
      <c r="B338" s="707">
        <v>9.0908801774203241E-5</v>
      </c>
      <c r="C338" s="707">
        <v>1.3268610792716018E-4</v>
      </c>
      <c r="D338" s="707">
        <v>1.5526304903756838E-4</v>
      </c>
      <c r="E338" s="707">
        <v>1.5007060921656823E-4</v>
      </c>
      <c r="F338" s="707">
        <v>2.756488793373979E-4</v>
      </c>
      <c r="G338" s="707">
        <v>2.1871434742859464E-4</v>
      </c>
      <c r="H338" s="707">
        <v>1.3268648495490254E-4</v>
      </c>
      <c r="I338" s="707">
        <v>2.7348940514682063E-4</v>
      </c>
      <c r="J338" s="707">
        <v>6.2318629455981878E-4</v>
      </c>
      <c r="K338" s="707">
        <v>7.0663095380596452E-4</v>
      </c>
      <c r="L338" s="707">
        <v>7.2859101878619548E-4</v>
      </c>
      <c r="M338" s="707">
        <v>5.4093044971081916E-4</v>
      </c>
      <c r="N338" s="707">
        <v>5.096266995849863E-4</v>
      </c>
      <c r="O338" s="707">
        <v>5.3052315707247111E-4</v>
      </c>
      <c r="P338" s="707">
        <v>-2.7521328720653271E-3</v>
      </c>
      <c r="Q338" s="707">
        <v>-4.1652264805658312E-4</v>
      </c>
      <c r="R338" s="707">
        <v>1.2379418932424446E-3</v>
      </c>
      <c r="S338" s="707">
        <v>-2.970071950870623E-3</v>
      </c>
      <c r="T338" s="707">
        <v>4.9893811953150013E-4</v>
      </c>
      <c r="U338" s="707">
        <v>1.3587855870886845E-3</v>
      </c>
      <c r="V338" s="707">
        <v>-9.9342239536681642E-4</v>
      </c>
      <c r="W338" s="707">
        <v>7.45720573321762E-3</v>
      </c>
      <c r="X338" s="707">
        <v>-2.3915433256244123E-3</v>
      </c>
      <c r="Y338" s="707">
        <v>1.0101817137006197E-2</v>
      </c>
      <c r="Z338" s="707">
        <v>-1.7132304239695362E-3</v>
      </c>
      <c r="AA338" s="707">
        <v>-5.3608247422680666E-3</v>
      </c>
      <c r="AB338" s="707">
        <v>-1.6621045771817444E-3</v>
      </c>
    </row>
    <row r="339" spans="1:28" s="707" customFormat="1">
      <c r="A339" s="708">
        <v>44323</v>
      </c>
      <c r="B339" s="707">
        <v>1.326847504850015E-4</v>
      </c>
      <c r="C339" s="707">
        <v>1.2122646262224812E-4</v>
      </c>
      <c r="D339" s="707">
        <v>2.2435993679392752E-4</v>
      </c>
      <c r="E339" s="707">
        <v>7.9982300748882018E-4</v>
      </c>
      <c r="F339" s="707">
        <v>7.5147471617786898E-4</v>
      </c>
      <c r="G339" s="707">
        <v>2.4580598386347852E-4</v>
      </c>
      <c r="H339" s="707">
        <v>1.3268648495490254E-4</v>
      </c>
      <c r="I339" s="707">
        <v>2.68680176689573E-4</v>
      </c>
      <c r="J339" s="707">
        <v>6.2318629455981878E-4</v>
      </c>
      <c r="K339" s="707">
        <v>7.0663095380596452E-4</v>
      </c>
      <c r="L339" s="707">
        <v>7.2859101878619548E-4</v>
      </c>
      <c r="M339" s="707">
        <v>5.4093044971081916E-4</v>
      </c>
      <c r="N339" s="707">
        <v>5.096266995849863E-4</v>
      </c>
      <c r="O339" s="707">
        <v>5.3052315707247111E-4</v>
      </c>
      <c r="P339" s="707">
        <v>1.2388832594945054E-3</v>
      </c>
      <c r="Q339" s="707">
        <v>-1.6433269590935273E-3</v>
      </c>
      <c r="R339" s="707">
        <v>2.1117104468917347E-3</v>
      </c>
      <c r="S339" s="707">
        <v>5.7368732415423729E-3</v>
      </c>
      <c r="T339" s="707">
        <v>4.2851046541070303E-3</v>
      </c>
      <c r="U339" s="707">
        <v>2.1524955495275666E-3</v>
      </c>
      <c r="V339" s="707">
        <v>-1.0174885033228387E-3</v>
      </c>
      <c r="W339" s="707">
        <v>5.4970296663838791E-3</v>
      </c>
      <c r="X339" s="707">
        <v>1.3006578971710647E-2</v>
      </c>
      <c r="Y339" s="707">
        <v>3.6748714665060245E-3</v>
      </c>
      <c r="Z339" s="707">
        <v>1.5528570126569718E-2</v>
      </c>
      <c r="AA339" s="707">
        <v>-3.4825870646765233E-3</v>
      </c>
      <c r="AB339" s="707">
        <v>-2.4689228962169185E-3</v>
      </c>
    </row>
    <row r="340" spans="1:28" s="707" customFormat="1">
      <c r="A340" s="708">
        <v>44326</v>
      </c>
      <c r="B340" s="707">
        <v>1.5015589273104091E-4</v>
      </c>
      <c r="C340" s="707">
        <v>1.4453689732096819E-4</v>
      </c>
      <c r="D340" s="707">
        <v>1.2801508085624747E-4</v>
      </c>
      <c r="E340" s="707">
        <v>2.3456364203378044E-4</v>
      </c>
      <c r="F340" s="707">
        <v>3.2263376776553443E-4</v>
      </c>
      <c r="G340" s="707">
        <v>2.472960234178867E-4</v>
      </c>
      <c r="H340" s="707">
        <v>1.3268648495490254E-4</v>
      </c>
      <c r="I340" s="707">
        <v>3.2422288074807071E-4</v>
      </c>
      <c r="J340" s="707">
        <v>6.2318629455981878E-4</v>
      </c>
      <c r="K340" s="707">
        <v>7.0663095380596452E-4</v>
      </c>
      <c r="L340" s="707">
        <v>7.2859101878619548E-4</v>
      </c>
      <c r="M340" s="707">
        <v>5.4093044971081916E-4</v>
      </c>
      <c r="N340" s="707">
        <v>5.096266995849863E-4</v>
      </c>
      <c r="O340" s="707">
        <v>5.3052315707247111E-4</v>
      </c>
      <c r="P340" s="707">
        <v>-1.3081638454914835E-3</v>
      </c>
      <c r="Q340" s="707">
        <v>1.8855461740097113E-4</v>
      </c>
      <c r="R340" s="707">
        <v>-2.3582394207181112E-3</v>
      </c>
      <c r="S340" s="707">
        <v>-3.9787539617732737E-3</v>
      </c>
      <c r="T340" s="707">
        <v>5.4032242402968222E-5</v>
      </c>
      <c r="U340" s="707">
        <v>-1.4969145549215135E-5</v>
      </c>
      <c r="V340" s="707">
        <v>-1.83311103822692E-3</v>
      </c>
      <c r="W340" s="707">
        <v>-4.2271451412286831E-3</v>
      </c>
      <c r="X340" s="707">
        <v>-8.2951894741211119E-3</v>
      </c>
      <c r="Y340" s="707">
        <v>-4.7946742054079117E-3</v>
      </c>
      <c r="Z340" s="707">
        <v>-6.3018811048157763E-3</v>
      </c>
      <c r="AA340" s="707">
        <v>-1.1898818439008196E-2</v>
      </c>
      <c r="AB340" s="707">
        <v>8.9573695131450748E-4</v>
      </c>
    </row>
    <row r="341" spans="1:28" s="707" customFormat="1">
      <c r="A341" s="708">
        <v>44327</v>
      </c>
      <c r="B341" s="707">
        <v>1.4607091751872581E-4</v>
      </c>
      <c r="C341" s="707">
        <v>1.675912371330579E-4</v>
      </c>
      <c r="D341" s="707">
        <v>1.449896723177968E-4</v>
      </c>
      <c r="E341" s="707">
        <v>3.0365716377311891E-4</v>
      </c>
      <c r="F341" s="707">
        <v>8.3684373456383021E-4</v>
      </c>
      <c r="G341" s="707">
        <v>2.464598522327055E-4</v>
      </c>
      <c r="H341" s="707">
        <v>1.3268648495490254E-4</v>
      </c>
      <c r="I341" s="707">
        <v>2.7680132801544133E-4</v>
      </c>
      <c r="J341" s="707">
        <v>6.2318629455981878E-4</v>
      </c>
      <c r="K341" s="707">
        <v>7.0663095380596452E-4</v>
      </c>
      <c r="L341" s="707">
        <v>7.2859101878619548E-4</v>
      </c>
      <c r="M341" s="707">
        <v>5.4093044971081916E-4</v>
      </c>
      <c r="N341" s="707">
        <v>5.096266995849863E-4</v>
      </c>
      <c r="O341" s="707">
        <v>5.3052315707247111E-4</v>
      </c>
      <c r="P341" s="707">
        <v>2.794728033342464E-3</v>
      </c>
      <c r="Q341" s="707">
        <v>1.876149776818048E-3</v>
      </c>
      <c r="R341" s="707">
        <v>-1.2953957149784978E-3</v>
      </c>
      <c r="S341" s="707">
        <v>2.0874638140910839E-3</v>
      </c>
      <c r="T341" s="707">
        <v>8.1596361081937019E-4</v>
      </c>
      <c r="U341" s="707">
        <v>-1.8627659424587106E-3</v>
      </c>
      <c r="V341" s="707">
        <v>7.3402639825337346E-4</v>
      </c>
      <c r="W341" s="707">
        <v>9.9701842215262904E-3</v>
      </c>
      <c r="X341" s="707">
        <v>-3.022456985987354E-3</v>
      </c>
      <c r="Y341" s="707">
        <v>5.658519971604159E-3</v>
      </c>
      <c r="Z341" s="707">
        <v>-4.1054542896157287E-4</v>
      </c>
      <c r="AA341" s="707">
        <v>-6.7368421052631522E-3</v>
      </c>
      <c r="AB341" s="707">
        <v>-1.3049363910009548E-2</v>
      </c>
    </row>
    <row r="342" spans="1:28" s="707" customFormat="1">
      <c r="A342" s="708">
        <v>44328</v>
      </c>
      <c r="B342" s="707">
        <v>1.6874289895718597E-4</v>
      </c>
      <c r="C342" s="707">
        <v>1.4503406944932351E-4</v>
      </c>
      <c r="D342" s="707">
        <v>1.3534182872287914E-4</v>
      </c>
      <c r="E342" s="707">
        <v>3.2833619360239652E-5</v>
      </c>
      <c r="F342" s="707">
        <v>4.7666090125120242E-4</v>
      </c>
      <c r="G342" s="707">
        <v>2.487236447854535E-4</v>
      </c>
      <c r="H342" s="707">
        <v>1.3268648495490254E-4</v>
      </c>
      <c r="I342" s="707">
        <v>4.1902904308810385E-4</v>
      </c>
      <c r="J342" s="707">
        <v>6.2318629455981878E-4</v>
      </c>
      <c r="K342" s="707">
        <v>7.0663095380596452E-4</v>
      </c>
      <c r="L342" s="707">
        <v>7.2859101878619548E-4</v>
      </c>
      <c r="M342" s="707">
        <v>5.4093044971081916E-4</v>
      </c>
      <c r="N342" s="707">
        <v>5.096266995849863E-4</v>
      </c>
      <c r="O342" s="707">
        <v>5.3052315707247111E-4</v>
      </c>
      <c r="P342" s="707">
        <v>1.482437767892808E-3</v>
      </c>
      <c r="Q342" s="707">
        <v>3.8437404500755168E-3</v>
      </c>
      <c r="R342" s="707">
        <v>-3.0565022762206739E-3</v>
      </c>
      <c r="S342" s="707">
        <v>-5.0092668302397225E-3</v>
      </c>
      <c r="T342" s="707">
        <v>-1.2265695506674668E-3</v>
      </c>
      <c r="U342" s="707">
        <v>-2.6578113589104113E-4</v>
      </c>
      <c r="V342" s="707">
        <v>6.0543526583445306E-4</v>
      </c>
      <c r="W342" s="707">
        <v>-1.9128789419424086E-2</v>
      </c>
      <c r="X342" s="707">
        <v>-2.0473089881300921E-2</v>
      </c>
      <c r="Y342" s="707">
        <v>-1.8439436233982587E-2</v>
      </c>
      <c r="Z342" s="707">
        <v>-3.0760049896690234E-2</v>
      </c>
      <c r="AA342" s="707">
        <v>-3.8151759220008685E-3</v>
      </c>
      <c r="AB342" s="707">
        <v>7.823427087820356E-3</v>
      </c>
    </row>
    <row r="343" spans="1:28" s="707" customFormat="1">
      <c r="A343" s="708">
        <v>44329</v>
      </c>
      <c r="B343" s="707">
        <v>1.5838497472198121E-4</v>
      </c>
      <c r="C343" s="707">
        <v>1.6541935902369964E-4</v>
      </c>
      <c r="D343" s="707">
        <v>1.3758834247390439E-4</v>
      </c>
      <c r="E343" s="707">
        <v>2.7358126902021773E-4</v>
      </c>
      <c r="F343" s="707">
        <v>6.7359191991211986E-4</v>
      </c>
      <c r="G343" s="707">
        <v>2.4711250203335311E-4</v>
      </c>
      <c r="H343" s="707">
        <v>1.3268648495490254E-4</v>
      </c>
      <c r="I343" s="707">
        <v>1.7888946679911477E-4</v>
      </c>
      <c r="J343" s="707">
        <v>6.2318629455981878E-4</v>
      </c>
      <c r="K343" s="707">
        <v>7.0663095380596452E-4</v>
      </c>
      <c r="L343" s="707">
        <v>7.2859101878619548E-4</v>
      </c>
      <c r="M343" s="707">
        <v>5.4093044971081916E-4</v>
      </c>
      <c r="N343" s="707">
        <v>5.096266995849863E-4</v>
      </c>
      <c r="O343" s="707">
        <v>5.3052315707247111E-4</v>
      </c>
      <c r="P343" s="707">
        <v>-2.6816311539178406E-3</v>
      </c>
      <c r="Q343" s="707">
        <v>-4.4698920789687513E-4</v>
      </c>
      <c r="R343" s="707">
        <v>1.9600954562695172E-3</v>
      </c>
      <c r="S343" s="707">
        <v>-2.3275835562525105E-3</v>
      </c>
      <c r="T343" s="707">
        <v>-2.8139627814371959E-4</v>
      </c>
      <c r="U343" s="707">
        <v>-1.9727101608972841E-3</v>
      </c>
      <c r="V343" s="707">
        <v>-1.0306828013065816E-3</v>
      </c>
      <c r="W343" s="707">
        <v>-7.0266116300100601E-3</v>
      </c>
      <c r="X343" s="707">
        <v>4.7739619529905131E-3</v>
      </c>
      <c r="Y343" s="707">
        <v>-9.1826620888080246E-4</v>
      </c>
      <c r="Z343" s="707">
        <v>5.5526649168360365E-3</v>
      </c>
      <c r="AA343" s="707">
        <v>5.7446808510637215E-3</v>
      </c>
      <c r="AB343" s="707">
        <v>2.8640802379222841E-3</v>
      </c>
    </row>
    <row r="344" spans="1:28" s="707" customFormat="1">
      <c r="A344" s="708">
        <v>44330</v>
      </c>
      <c r="B344" s="707">
        <v>1.5438765477826522E-4</v>
      </c>
      <c r="C344" s="707">
        <v>1.5366276995032457E-4</v>
      </c>
      <c r="D344" s="707">
        <v>1.4323070730504206E-4</v>
      </c>
      <c r="E344" s="707">
        <v>1.8970049271338496E-4</v>
      </c>
      <c r="F344" s="707">
        <v>3.430763300775741E-4</v>
      </c>
      <c r="G344" s="707">
        <v>2.4627699656676327E-4</v>
      </c>
      <c r="H344" s="707">
        <v>1.3268648495490254E-4</v>
      </c>
      <c r="I344" s="707">
        <v>3.0413649267591047E-4</v>
      </c>
      <c r="J344" s="707">
        <v>6.2318629455981878E-4</v>
      </c>
      <c r="K344" s="707">
        <v>7.0663095380596452E-4</v>
      </c>
      <c r="L344" s="707">
        <v>7.2859101878619548E-4</v>
      </c>
      <c r="M344" s="707">
        <v>5.4093044971081916E-4</v>
      </c>
      <c r="N344" s="707">
        <v>5.096266995849863E-4</v>
      </c>
      <c r="O344" s="707">
        <v>5.3052315707247111E-4</v>
      </c>
      <c r="P344" s="707">
        <v>-8.1653311130724937E-4</v>
      </c>
      <c r="Q344" s="707">
        <v>-2.0417960232388399E-3</v>
      </c>
      <c r="R344" s="707">
        <v>2.6945821455994778E-3</v>
      </c>
      <c r="S344" s="707">
        <v>3.9240365221113738E-3</v>
      </c>
      <c r="T344" s="707">
        <v>3.3621594515866882E-3</v>
      </c>
      <c r="U344" s="707">
        <v>2.8480827226040617E-3</v>
      </c>
      <c r="V344" s="707">
        <v>-5.9545087098489269E-5</v>
      </c>
      <c r="W344" s="707">
        <v>2.072659126995724E-3</v>
      </c>
      <c r="X344" s="707">
        <v>8.1335463060372426E-3</v>
      </c>
      <c r="Y344" s="707">
        <v>4.8363595374947277E-3</v>
      </c>
      <c r="Z344" s="707">
        <v>8.3792394119774904E-3</v>
      </c>
      <c r="AA344" s="707">
        <v>1.1212185318383749E-2</v>
      </c>
      <c r="AB344" s="707">
        <v>-1.1101338042261544E-2</v>
      </c>
    </row>
    <row r="345" spans="1:28" s="707" customFormat="1">
      <c r="A345" s="708">
        <v>44333</v>
      </c>
      <c r="B345" s="707">
        <v>1.6186578114152361E-4</v>
      </c>
      <c r="C345" s="707">
        <v>1.562014565168468E-4</v>
      </c>
      <c r="D345" s="707">
        <v>1.4490833981462004E-4</v>
      </c>
      <c r="E345" s="707">
        <v>-1.1767894194758544E-4</v>
      </c>
      <c r="F345" s="707">
        <v>5.5145101470244207E-4</v>
      </c>
      <c r="G345" s="707">
        <v>2.4621635914146012E-4</v>
      </c>
      <c r="H345" s="707">
        <v>1.3268648495490254E-4</v>
      </c>
      <c r="I345" s="707">
        <v>3.1349616754883236E-4</v>
      </c>
      <c r="J345" s="707">
        <v>6.2318629455981878E-4</v>
      </c>
      <c r="K345" s="707">
        <v>7.0663095380596452E-4</v>
      </c>
      <c r="L345" s="707">
        <v>7.2859101878619548E-4</v>
      </c>
      <c r="M345" s="707">
        <v>5.4093044971081916E-4</v>
      </c>
      <c r="N345" s="707">
        <v>5.096266995849863E-4</v>
      </c>
      <c r="O345" s="707">
        <v>5.3052315707247111E-4</v>
      </c>
      <c r="P345" s="707">
        <v>2.0189995487274182E-3</v>
      </c>
      <c r="Q345" s="707">
        <v>-3.2943047661193603E-4</v>
      </c>
      <c r="R345" s="707">
        <v>-2.2257240995604555E-4</v>
      </c>
      <c r="S345" s="707">
        <v>8.0243517398992381E-4</v>
      </c>
      <c r="T345" s="707">
        <v>5.3730670580631745E-4</v>
      </c>
      <c r="U345" s="707">
        <v>1.1893622809209248E-3</v>
      </c>
      <c r="V345" s="707">
        <v>2.1656868569972509E-3</v>
      </c>
      <c r="W345" s="707">
        <v>6.2693971939145055E-3</v>
      </c>
      <c r="X345" s="707">
        <v>-3.0601658873244952E-3</v>
      </c>
      <c r="Y345" s="707">
        <v>6.5632310204655209E-3</v>
      </c>
      <c r="Z345" s="707">
        <v>7.2759237602013638E-3</v>
      </c>
      <c r="AA345" s="707">
        <v>-4.1841004184095532E-4</v>
      </c>
      <c r="AB345" s="707">
        <v>1.3245667499261593E-2</v>
      </c>
    </row>
    <row r="346" spans="1:28" s="707" customFormat="1">
      <c r="A346" s="708">
        <v>44334</v>
      </c>
      <c r="B346" s="707">
        <v>1.6536934678845761E-4</v>
      </c>
      <c r="C346" s="707">
        <v>1.6149792030772936E-4</v>
      </c>
      <c r="D346" s="707">
        <v>2.0204992953720691E-4</v>
      </c>
      <c r="E346" s="707">
        <v>4.1077467925854094E-4</v>
      </c>
      <c r="F346" s="707">
        <v>1.8450670517577983E-4</v>
      </c>
      <c r="G346" s="707">
        <v>2.4615575156849978E-4</v>
      </c>
      <c r="H346" s="707">
        <v>1.3268648495490254E-4</v>
      </c>
      <c r="I346" s="707">
        <v>2.1457520801981822E-4</v>
      </c>
      <c r="J346" s="707">
        <v>6.2318629455981878E-4</v>
      </c>
      <c r="K346" s="707">
        <v>7.0663095380596452E-4</v>
      </c>
      <c r="L346" s="707">
        <v>7.2859101878619548E-4</v>
      </c>
      <c r="M346" s="707">
        <v>5.4093044971081916E-4</v>
      </c>
      <c r="N346" s="707">
        <v>5.096266995849863E-4</v>
      </c>
      <c r="O346" s="707">
        <v>5.3052315707247111E-4</v>
      </c>
      <c r="P346" s="707">
        <v>-8.0295902073734826E-4</v>
      </c>
      <c r="Q346" s="707">
        <v>-5.6772820083006437E-4</v>
      </c>
      <c r="R346" s="707">
        <v>-1.3436882816784124E-3</v>
      </c>
      <c r="S346" s="707">
        <v>6.7902045986789616E-4</v>
      </c>
      <c r="T346" s="707">
        <v>-5.2729643015403393E-4</v>
      </c>
      <c r="U346" s="707">
        <v>7.2634710649577272E-4</v>
      </c>
      <c r="V346" s="707">
        <v>-1.1554926895924744E-3</v>
      </c>
      <c r="W346" s="707">
        <v>-1.0910904103782482E-3</v>
      </c>
      <c r="X346" s="707">
        <v>-6.8887686249696767E-4</v>
      </c>
      <c r="Y346" s="707">
        <v>-1.7012363961006471E-3</v>
      </c>
      <c r="Z346" s="707">
        <v>-4.3709123286188589E-3</v>
      </c>
      <c r="AA346" s="707">
        <v>-1.2766848053578972E-2</v>
      </c>
      <c r="AB346" s="707">
        <v>5.237651660080056E-3</v>
      </c>
    </row>
    <row r="347" spans="1:28" s="707" customFormat="1">
      <c r="A347" s="708">
        <v>44335</v>
      </c>
      <c r="B347" s="707">
        <v>2.0469234255648949E-4</v>
      </c>
      <c r="C347" s="707">
        <v>1.3644814061830601E-4</v>
      </c>
      <c r="D347" s="707">
        <v>1.9804815059809577E-4</v>
      </c>
      <c r="E347" s="707">
        <v>1.9197786319224974E-4</v>
      </c>
      <c r="F347" s="707">
        <v>1.5970082520211371E-4</v>
      </c>
      <c r="G347" s="707">
        <v>2.4609517382589985E-4</v>
      </c>
      <c r="H347" s="707">
        <v>1.3268648495490254E-4</v>
      </c>
      <c r="I347" s="707">
        <v>2.9797905644168843E-4</v>
      </c>
      <c r="J347" s="707">
        <v>6.2318629455981878E-4</v>
      </c>
      <c r="K347" s="707">
        <v>7.0663095380596452E-4</v>
      </c>
      <c r="L347" s="707">
        <v>7.2859101878619548E-4</v>
      </c>
      <c r="M347" s="707">
        <v>5.4093044971081916E-4</v>
      </c>
      <c r="N347" s="707">
        <v>5.096266995849863E-4</v>
      </c>
      <c r="O347" s="707">
        <v>5.3052315707247111E-4</v>
      </c>
      <c r="P347" s="707">
        <v>-4.5374978783224718E-3</v>
      </c>
      <c r="Q347" s="707">
        <v>3.1689766251352669E-3</v>
      </c>
      <c r="R347" s="707">
        <v>-1.5789602023963401E-4</v>
      </c>
      <c r="S347" s="707">
        <v>-9.3881381692895172E-4</v>
      </c>
      <c r="T347" s="707">
        <v>-4.4967365089743083E-4</v>
      </c>
      <c r="U347" s="707">
        <v>-2.7953626243626406E-3</v>
      </c>
      <c r="V347" s="707">
        <v>-1.0164010712584437E-3</v>
      </c>
      <c r="W347" s="707">
        <v>-4.1146914106188204E-3</v>
      </c>
      <c r="X347" s="707">
        <v>3.357744335101831E-3</v>
      </c>
      <c r="Y347" s="707">
        <v>-2.3791704212784426E-3</v>
      </c>
      <c r="Z347" s="707">
        <v>-2.7596438543697754E-3</v>
      </c>
      <c r="AA347" s="707">
        <v>6.9959720161119066E-3</v>
      </c>
      <c r="AB347" s="707">
        <v>1.1390043063605582E-2</v>
      </c>
    </row>
    <row r="348" spans="1:28" s="707" customFormat="1">
      <c r="A348" s="708">
        <v>44336</v>
      </c>
      <c r="B348" s="707">
        <v>1.9547646638895522E-4</v>
      </c>
      <c r="C348" s="707">
        <v>1.4731433554660001E-4</v>
      </c>
      <c r="D348" s="707">
        <v>1.6180158712653103E-4</v>
      </c>
      <c r="E348" s="707">
        <v>3.3108801907455465E-4</v>
      </c>
      <c r="F348" s="707">
        <v>5.6108495674078718E-4</v>
      </c>
      <c r="G348" s="707">
        <v>2.4758201347618858E-4</v>
      </c>
      <c r="H348" s="707">
        <v>1.3268648495490254E-4</v>
      </c>
      <c r="I348" s="707">
        <v>3.1323734733601505E-4</v>
      </c>
      <c r="J348" s="707">
        <v>6.2318629455981878E-4</v>
      </c>
      <c r="K348" s="707">
        <v>7.0663095380596452E-4</v>
      </c>
      <c r="L348" s="707">
        <v>7.2859101878619548E-4</v>
      </c>
      <c r="M348" s="707">
        <v>5.4093044971081916E-4</v>
      </c>
      <c r="N348" s="707">
        <v>5.096266995849863E-4</v>
      </c>
      <c r="O348" s="707">
        <v>5.3052315707247111E-4</v>
      </c>
      <c r="P348" s="707">
        <v>2.5795895003799529E-3</v>
      </c>
      <c r="Q348" s="707">
        <v>-8.8917142401778726E-4</v>
      </c>
      <c r="R348" s="707">
        <v>1.8497357158202554E-3</v>
      </c>
      <c r="S348" s="707">
        <v>4.5795681633953311E-3</v>
      </c>
      <c r="T348" s="707">
        <v>9.6718161846842676E-4</v>
      </c>
      <c r="U348" s="707">
        <v>2.6246243302361361E-3</v>
      </c>
      <c r="V348" s="707">
        <v>1.4897399336355477E-4</v>
      </c>
      <c r="W348" s="707">
        <v>4.1456338862393416E-3</v>
      </c>
      <c r="X348" s="707">
        <v>7.6919221949676153E-3</v>
      </c>
      <c r="Y348" s="707">
        <v>6.1440071276586128E-3</v>
      </c>
      <c r="Z348" s="707">
        <v>9.6636389012094703E-4</v>
      </c>
      <c r="AA348" s="707">
        <v>2.1052631578948322E-3</v>
      </c>
      <c r="AB348" s="707">
        <v>-2.0677033359920993E-2</v>
      </c>
    </row>
    <row r="349" spans="1:28" s="707" customFormat="1">
      <c r="A349" s="708">
        <v>44337</v>
      </c>
      <c r="B349" s="707">
        <v>1.6157170463171333E-4</v>
      </c>
      <c r="C349" s="707">
        <v>1.5645225960492226E-4</v>
      </c>
      <c r="D349" s="707">
        <v>1.4819985259206803E-4</v>
      </c>
      <c r="E349" s="707">
        <v>6.2714681598619038E-4</v>
      </c>
      <c r="F349" s="707">
        <v>4.9930969380906909E-4</v>
      </c>
      <c r="G349" s="707">
        <v>2.4674722950823735E-4</v>
      </c>
      <c r="H349" s="707">
        <v>1.3268648495490254E-4</v>
      </c>
      <c r="I349" s="707">
        <v>3.0330448465787363E-4</v>
      </c>
      <c r="J349" s="707">
        <v>6.2318629455981878E-4</v>
      </c>
      <c r="K349" s="707">
        <v>7.0663095380596452E-4</v>
      </c>
      <c r="L349" s="707">
        <v>7.2859101878619548E-4</v>
      </c>
      <c r="M349" s="707">
        <v>5.4093044971081916E-4</v>
      </c>
      <c r="N349" s="707">
        <v>5.096266995849863E-4</v>
      </c>
      <c r="O349" s="707">
        <v>5.3052315707247111E-4</v>
      </c>
      <c r="P349" s="707">
        <v>-1.7096018296423043E-3</v>
      </c>
      <c r="Q349" s="707">
        <v>2.5079216002250604E-3</v>
      </c>
      <c r="R349" s="707">
        <v>4.4991057223997544E-5</v>
      </c>
      <c r="S349" s="707">
        <v>1.4142550954154842E-3</v>
      </c>
      <c r="T349" s="707">
        <v>-2.3868393551206291E-3</v>
      </c>
      <c r="U349" s="707">
        <v>9.8366794365878363E-4</v>
      </c>
      <c r="V349" s="707">
        <v>-1.0609523746685223E-4</v>
      </c>
      <c r="W349" s="707">
        <v>-7.8612192424156735E-3</v>
      </c>
      <c r="X349" s="707">
        <v>2.6983034626981706E-4</v>
      </c>
      <c r="Y349" s="707">
        <v>-4.3047460179477248E-3</v>
      </c>
      <c r="Z349" s="707">
        <v>-1.2706634077204182E-3</v>
      </c>
      <c r="AA349" s="707">
        <v>1.6806722689075571E-2</v>
      </c>
      <c r="AB349" s="707">
        <v>3.2782333165373156E-2</v>
      </c>
    </row>
    <row r="350" spans="1:28" s="707" customFormat="1">
      <c r="A350" s="708">
        <v>44340</v>
      </c>
      <c r="B350" s="707">
        <v>1.6472008035672836E-4</v>
      </c>
      <c r="C350" s="707">
        <v>1.5544303455916619E-4</v>
      </c>
      <c r="D350" s="707">
        <v>1.7306272958372837E-4</v>
      </c>
      <c r="E350" s="707">
        <v>1.7656836302570866E-4</v>
      </c>
      <c r="F350" s="707">
        <v>1.8155558092125545E-4</v>
      </c>
      <c r="G350" s="707">
        <v>2.4745967180672679E-4</v>
      </c>
      <c r="H350" s="707">
        <v>1.3268648495490254E-4</v>
      </c>
      <c r="I350" s="707">
        <v>3.0635869293771378E-4</v>
      </c>
      <c r="J350" s="707">
        <v>6.2318629455981878E-4</v>
      </c>
      <c r="K350" s="707">
        <v>7.0663095380596452E-4</v>
      </c>
      <c r="L350" s="707">
        <v>7.2859101878619548E-4</v>
      </c>
      <c r="M350" s="707">
        <v>5.4093044971081916E-4</v>
      </c>
      <c r="N350" s="707">
        <v>5.096266995849863E-4</v>
      </c>
      <c r="O350" s="707">
        <v>5.3052315707247111E-4</v>
      </c>
      <c r="P350" s="707">
        <v>7.3606218889299413E-4</v>
      </c>
      <c r="Q350" s="707">
        <v>6.7669467102571268E-4</v>
      </c>
      <c r="R350" s="707">
        <v>3.2917511483048223E-3</v>
      </c>
      <c r="S350" s="707">
        <v>2.2163930065381976E-3</v>
      </c>
      <c r="T350" s="707">
        <v>2.5519210857793961E-3</v>
      </c>
      <c r="U350" s="707">
        <v>1.2404065924596086E-3</v>
      </c>
      <c r="V350" s="707">
        <v>-1.7245265309716595E-3</v>
      </c>
      <c r="W350" s="707">
        <v>2.3702327728269967E-3</v>
      </c>
      <c r="X350" s="707">
        <v>1.1854215356561948E-2</v>
      </c>
      <c r="Y350" s="707">
        <v>6.2557274893801917E-3</v>
      </c>
      <c r="Z350" s="707">
        <v>8.4908807101198303E-3</v>
      </c>
      <c r="AA350" s="707">
        <v>2.0661157024792765E-3</v>
      </c>
      <c r="AB350" s="707">
        <v>-5.7136486319406821E-3</v>
      </c>
    </row>
    <row r="351" spans="1:28" s="707" customFormat="1">
      <c r="A351" s="708">
        <v>44341</v>
      </c>
      <c r="B351" s="707">
        <v>1.5640540527894764E-4</v>
      </c>
      <c r="C351" s="707">
        <v>1.6334489383273976E-4</v>
      </c>
      <c r="D351" s="707">
        <v>1.3740838733999894E-4</v>
      </c>
      <c r="E351" s="707">
        <v>2.5115474997838838E-4</v>
      </c>
      <c r="F351" s="707">
        <v>2.7641964680147346E-4</v>
      </c>
      <c r="G351" s="707">
        <v>2.5049093130058431E-4</v>
      </c>
      <c r="H351" s="707">
        <v>1.3268648495490254E-4</v>
      </c>
      <c r="I351" s="707">
        <v>2.3038666430763577E-4</v>
      </c>
      <c r="J351" s="707">
        <v>6.2318629455981878E-4</v>
      </c>
      <c r="K351" s="707">
        <v>7.0663095380596452E-4</v>
      </c>
      <c r="L351" s="707">
        <v>7.2859101878619548E-4</v>
      </c>
      <c r="M351" s="707">
        <v>5.4093044971081916E-4</v>
      </c>
      <c r="N351" s="707">
        <v>5.096266995849863E-4</v>
      </c>
      <c r="O351" s="707">
        <v>5.3052315707247111E-4</v>
      </c>
      <c r="P351" s="707">
        <v>-4.9726378353943668E-3</v>
      </c>
      <c r="Q351" s="707">
        <v>-1.5120735834479593E-3</v>
      </c>
      <c r="R351" s="707">
        <v>-1.5124372500291416E-3</v>
      </c>
      <c r="S351" s="707">
        <v>-3.4907348193502497E-4</v>
      </c>
      <c r="T351" s="707">
        <v>-2.8032280648995211E-3</v>
      </c>
      <c r="U351" s="707">
        <v>-2.4101200613255713E-3</v>
      </c>
      <c r="V351" s="707">
        <v>2.6740971394023649E-3</v>
      </c>
      <c r="W351" s="707">
        <v>2.5587139088416588E-3</v>
      </c>
      <c r="X351" s="707">
        <v>-1.9823813409808322E-3</v>
      </c>
      <c r="Y351" s="707">
        <v>-5.9869209360289277E-3</v>
      </c>
      <c r="Z351" s="707">
        <v>-1.424465721200141E-3</v>
      </c>
      <c r="AA351" s="707">
        <v>-2.8865979381442752E-4</v>
      </c>
      <c r="AB351" s="707">
        <v>2.6793747426563375E-2</v>
      </c>
    </row>
    <row r="352" spans="1:28" s="707" customFormat="1">
      <c r="A352" s="708">
        <v>44342</v>
      </c>
      <c r="B352" s="707">
        <v>1.4157147689108918E-4</v>
      </c>
      <c r="C352" s="707">
        <v>1.3974093340252125E-4</v>
      </c>
      <c r="D352" s="707">
        <v>1.136431740029753E-4</v>
      </c>
      <c r="E352" s="707">
        <v>2.9429970045002918E-4</v>
      </c>
      <c r="F352" s="707">
        <v>4.2201317305345931E-4</v>
      </c>
      <c r="G352" s="707">
        <v>2.4965527475973026E-4</v>
      </c>
      <c r="H352" s="707">
        <v>1.3268648495490254E-4</v>
      </c>
      <c r="I352" s="707">
        <v>3.3567387906940915E-4</v>
      </c>
      <c r="J352" s="707">
        <v>6.2318629455981878E-4</v>
      </c>
      <c r="K352" s="707">
        <v>7.0663095380596452E-4</v>
      </c>
      <c r="L352" s="707">
        <v>7.2859101878619548E-4</v>
      </c>
      <c r="M352" s="707">
        <v>5.4093044971081916E-4</v>
      </c>
      <c r="N352" s="707">
        <v>5.096266995849863E-4</v>
      </c>
      <c r="O352" s="707">
        <v>5.3052315707247111E-4</v>
      </c>
      <c r="P352" s="707">
        <v>-1.1787462729792031E-3</v>
      </c>
      <c r="Q352" s="707">
        <v>1.3469810197026533E-3</v>
      </c>
      <c r="R352" s="707">
        <v>-3.291213710439056E-4</v>
      </c>
      <c r="S352" s="707">
        <v>2.8791726824226593E-3</v>
      </c>
      <c r="T352" s="707">
        <v>7.61435266227517E-4</v>
      </c>
      <c r="U352" s="707">
        <v>-1.472501475086041E-5</v>
      </c>
      <c r="V352" s="707">
        <v>1.15328296108963E-3</v>
      </c>
      <c r="W352" s="707">
        <v>9.7231720791932652E-3</v>
      </c>
      <c r="X352" s="707">
        <v>4.210490598500316E-3</v>
      </c>
      <c r="Y352" s="707">
        <v>2.7643174476184029E-3</v>
      </c>
      <c r="Z352" s="707">
        <v>4.5811807839117868E-3</v>
      </c>
      <c r="AA352" s="707">
        <v>-3.8361588912263489E-3</v>
      </c>
      <c r="AB352" s="707">
        <v>-4.5112970059147939E-3</v>
      </c>
    </row>
    <row r="353" spans="1:28" s="707" customFormat="1">
      <c r="A353" s="708">
        <v>44343</v>
      </c>
      <c r="B353" s="707">
        <v>1.2127943813777797E-4</v>
      </c>
      <c r="C353" s="707">
        <v>1.5891526184486082E-4</v>
      </c>
      <c r="D353" s="707">
        <v>1.3172065046251902E-4</v>
      </c>
      <c r="E353" s="707">
        <v>3.5031745503677492E-4</v>
      </c>
      <c r="F353" s="707">
        <v>3.9325563056169521E-4</v>
      </c>
      <c r="G353" s="707">
        <v>2.5036569619074633E-4</v>
      </c>
      <c r="H353" s="707">
        <v>1.3268648495490254E-4</v>
      </c>
      <c r="I353" s="707">
        <v>2.9312492387023603E-4</v>
      </c>
      <c r="J353" s="707">
        <v>6.2318629455981878E-4</v>
      </c>
      <c r="K353" s="707">
        <v>7.0663095380596452E-4</v>
      </c>
      <c r="L353" s="707">
        <v>7.2859101878619548E-4</v>
      </c>
      <c r="M353" s="707">
        <v>5.4093044971081916E-4</v>
      </c>
      <c r="N353" s="707">
        <v>5.096266995849863E-4</v>
      </c>
      <c r="O353" s="707">
        <v>5.3052315707247111E-4</v>
      </c>
      <c r="P353" s="707">
        <v>6.2915586316492078E-3</v>
      </c>
      <c r="Q353" s="707">
        <v>2.4291649240926194E-3</v>
      </c>
      <c r="R353" s="707">
        <v>3.3765300277743826E-4</v>
      </c>
      <c r="S353" s="707">
        <v>3.0117239493170356E-3</v>
      </c>
      <c r="T353" s="707">
        <v>3.1965947581535925E-3</v>
      </c>
      <c r="U353" s="707">
        <v>9.9531361502092075E-4</v>
      </c>
      <c r="V353" s="707">
        <v>4.1003364477372184E-3</v>
      </c>
      <c r="W353" s="707">
        <v>4.6459938010239288E-3</v>
      </c>
      <c r="X353" s="707">
        <v>5.1286638045264787E-3</v>
      </c>
      <c r="Y353" s="707">
        <v>4.2324710007359823E-3</v>
      </c>
      <c r="Z353" s="707">
        <v>7.83162447604413E-3</v>
      </c>
      <c r="AA353" s="707">
        <v>-3.7267080745342351E-3</v>
      </c>
      <c r="AB353" s="707">
        <v>-2.4696448521932535E-3</v>
      </c>
    </row>
    <row r="354" spans="1:28" s="707" customFormat="1">
      <c r="A354" s="708">
        <v>44344</v>
      </c>
      <c r="B354" s="707">
        <v>1.1421445614834269E-4</v>
      </c>
      <c r="C354" s="707">
        <v>1.4840888063805124E-4</v>
      </c>
      <c r="D354" s="707">
        <v>1.3509480376772132E-4</v>
      </c>
      <c r="E354" s="707">
        <v>5.880376752884775E-4</v>
      </c>
      <c r="F354" s="707">
        <v>7.7117572347562557E-4</v>
      </c>
      <c r="G354" s="707">
        <v>2.5648335059957894E-4</v>
      </c>
      <c r="H354" s="707">
        <v>1.3268648495490254E-4</v>
      </c>
      <c r="I354" s="707">
        <v>3.5313952428683848E-4</v>
      </c>
      <c r="J354" s="707">
        <v>6.2318629455981878E-4</v>
      </c>
      <c r="K354" s="707">
        <v>7.0663095380596452E-4</v>
      </c>
      <c r="L354" s="707">
        <v>7.2859101878619548E-4</v>
      </c>
      <c r="M354" s="707">
        <v>5.4093044971081916E-4</v>
      </c>
      <c r="N354" s="707">
        <v>5.096266995849863E-4</v>
      </c>
      <c r="O354" s="707">
        <v>5.3052315707247111E-4</v>
      </c>
      <c r="P354" s="707">
        <v>2.2686921721226661E-4</v>
      </c>
      <c r="Q354" s="707">
        <v>-1.1381301462106697E-3</v>
      </c>
      <c r="R354" s="707">
        <v>1.6107885461915661E-3</v>
      </c>
      <c r="S354" s="707">
        <v>1.863582677354314E-3</v>
      </c>
      <c r="T354" s="707">
        <v>2.5195701883395927E-3</v>
      </c>
      <c r="U354" s="707">
        <v>4.9632251241527037E-4</v>
      </c>
      <c r="V354" s="707">
        <v>1.1404229957940881E-3</v>
      </c>
      <c r="W354" s="707">
        <v>7.0309627598423852E-3</v>
      </c>
      <c r="X354" s="707">
        <v>4.2894309607599546E-3</v>
      </c>
      <c r="Y354" s="707">
        <v>8.3999239530396785E-3</v>
      </c>
      <c r="Z354" s="707">
        <v>9.2028772137122683E-3</v>
      </c>
      <c r="AA354" s="707">
        <v>-7.0656691604321642E-3</v>
      </c>
      <c r="AB354" s="707">
        <v>-8.4943763960911856E-3</v>
      </c>
    </row>
    <row r="355" spans="1:28" s="707" customFormat="1">
      <c r="A355" s="708">
        <v>44347</v>
      </c>
      <c r="B355" s="707">
        <v>1.2583303806334989E-4</v>
      </c>
      <c r="C355" s="707">
        <v>1.2693570804778176E-4</v>
      </c>
      <c r="D355" s="707">
        <v>1.7859494384153685E-4</v>
      </c>
      <c r="E355" s="707">
        <v>2.2511015351112107E-4</v>
      </c>
      <c r="F355" s="707">
        <v>1.1129548412291967E-4</v>
      </c>
      <c r="G355" s="707">
        <v>2.5718992587830947E-4</v>
      </c>
      <c r="H355" s="707">
        <v>1.3268648495490254E-4</v>
      </c>
      <c r="I355" s="707">
        <v>4.7238807288829676E-4</v>
      </c>
      <c r="J355" s="707">
        <v>6.2318629455981878E-4</v>
      </c>
      <c r="K355" s="707">
        <v>7.0663095380596452E-4</v>
      </c>
      <c r="L355" s="707">
        <v>7.2859101878619548E-4</v>
      </c>
      <c r="M355" s="707">
        <v>5.4093044971081916E-4</v>
      </c>
      <c r="N355" s="707">
        <v>5.096266995849863E-4</v>
      </c>
      <c r="O355" s="707">
        <v>5.3052315707247111E-4</v>
      </c>
      <c r="P355" s="707">
        <v>8.6410612566645284E-4</v>
      </c>
      <c r="Q355" s="707">
        <v>1.4549388027007559E-3</v>
      </c>
      <c r="R355" s="707">
        <v>1.1773649683279874E-3</v>
      </c>
      <c r="S355" s="707">
        <v>4.0662182799588997E-4</v>
      </c>
      <c r="T355" s="707">
        <v>3.4050928292761462E-4</v>
      </c>
      <c r="U355" s="707">
        <v>8.7292807437067133E-4</v>
      </c>
      <c r="V355" s="707">
        <v>3.8867770161288284E-4</v>
      </c>
      <c r="W355" s="707">
        <v>6.5348362908008717E-3</v>
      </c>
      <c r="X355" s="707">
        <v>5.9290165419791929E-3</v>
      </c>
      <c r="Y355" s="707">
        <v>1.0096887835560286E-2</v>
      </c>
      <c r="Z355" s="707">
        <v>8.4277745815783955E-3</v>
      </c>
      <c r="AA355" s="707">
        <v>-3.7672666387610354E-3</v>
      </c>
      <c r="AB355" s="707">
        <v>1.1548693796337162E-2</v>
      </c>
    </row>
    <row r="356" spans="1:28" s="707" customFormat="1">
      <c r="A356" s="708">
        <v>44348</v>
      </c>
      <c r="B356" s="707">
        <v>1.4299812710327764E-4</v>
      </c>
      <c r="C356" s="707">
        <v>1.521067423331246E-4</v>
      </c>
      <c r="D356" s="707">
        <v>1.819534911056131E-4</v>
      </c>
      <c r="E356" s="707">
        <v>1.4497755826070602E-4</v>
      </c>
      <c r="F356" s="707">
        <v>5.1455228522412355E-4</v>
      </c>
      <c r="G356" s="707">
        <v>2.5480736563143758E-4</v>
      </c>
      <c r="H356" s="707">
        <v>1.3268648495490254E-4</v>
      </c>
      <c r="I356" s="707">
        <v>2.488384269327959E-4</v>
      </c>
      <c r="J356" s="707">
        <v>4.8118653608253403E-4</v>
      </c>
      <c r="K356" s="707">
        <v>5.6461935358687043E-4</v>
      </c>
      <c r="L356" s="707">
        <v>5.8657630218528212E-4</v>
      </c>
      <c r="M356" s="707">
        <v>5.4093044971081916E-4</v>
      </c>
      <c r="N356" s="707">
        <v>5.096266995849863E-4</v>
      </c>
      <c r="O356" s="707">
        <v>5.3052315707247111E-4</v>
      </c>
      <c r="P356" s="707">
        <v>1.5369989063567235E-3</v>
      </c>
      <c r="Q356" s="707">
        <v>8.5653505040594879E-4</v>
      </c>
      <c r="R356" s="707">
        <v>1.2197248021905693E-3</v>
      </c>
      <c r="S356" s="707">
        <v>2.2192719323965715E-3</v>
      </c>
      <c r="T356" s="707">
        <v>4.3770492786454618E-3</v>
      </c>
      <c r="U356" s="707">
        <v>2.0108377335543715E-3</v>
      </c>
      <c r="V356" s="707">
        <v>-5.561677076292737E-3</v>
      </c>
      <c r="W356" s="707">
        <v>-4.0650658790044591E-3</v>
      </c>
      <c r="X356" s="707">
        <v>4.1506757612017608E-3</v>
      </c>
      <c r="Y356" s="707">
        <v>4.4309785896357035E-4</v>
      </c>
      <c r="Z356" s="707">
        <v>6.4298893378302857E-3</v>
      </c>
      <c r="AA356" s="707">
        <v>-1.4705882352941124E-2</v>
      </c>
      <c r="AB356" s="707">
        <v>-9.1335531300581474E-3</v>
      </c>
    </row>
    <row r="357" spans="1:28" s="707" customFormat="1">
      <c r="A357" s="708">
        <v>44349</v>
      </c>
      <c r="B357" s="707">
        <v>1.4051103024814715E-4</v>
      </c>
      <c r="C357" s="707">
        <v>1.5759245940749622E-4</v>
      </c>
      <c r="D357" s="707">
        <v>1.3333295668660483E-4</v>
      </c>
      <c r="E357" s="707">
        <v>2.9173621996481103E-4</v>
      </c>
      <c r="F357" s="707">
        <v>5.5052154457357894E-4</v>
      </c>
      <c r="G357" s="707">
        <v>2.5783024271563981E-4</v>
      </c>
      <c r="H357" s="707">
        <v>1.3268648495490254E-4</v>
      </c>
      <c r="I357" s="707">
        <v>3.0410379239009799E-4</v>
      </c>
      <c r="J357" s="707">
        <v>4.8118653608253403E-4</v>
      </c>
      <c r="K357" s="707">
        <v>5.6461935358687043E-4</v>
      </c>
      <c r="L357" s="707">
        <v>5.8657630218528212E-4</v>
      </c>
      <c r="M357" s="707">
        <v>5.4093044971081916E-4</v>
      </c>
      <c r="N357" s="707">
        <v>5.096266995849863E-4</v>
      </c>
      <c r="O357" s="707">
        <v>5.3052315707247111E-4</v>
      </c>
      <c r="P357" s="707">
        <v>-1.4891896020508E-3</v>
      </c>
      <c r="Q357" s="707">
        <v>-4.5580175137793777E-3</v>
      </c>
      <c r="R357" s="707">
        <v>-4.5943548861193673E-4</v>
      </c>
      <c r="S357" s="707">
        <v>2.45655992988425E-4</v>
      </c>
      <c r="T357" s="707">
        <v>2.6505436634245427E-3</v>
      </c>
      <c r="U357" s="707">
        <v>9.3830321695520524E-4</v>
      </c>
      <c r="V357" s="707">
        <v>-1.0123361322842417E-3</v>
      </c>
      <c r="W357" s="707">
        <v>3.822584785962313E-3</v>
      </c>
      <c r="X357" s="707">
        <v>-3.9587304382349142E-3</v>
      </c>
      <c r="Y357" s="707">
        <v>9.496802787851033E-3</v>
      </c>
      <c r="Z357" s="707">
        <v>3.7740908087278147E-3</v>
      </c>
      <c r="AA357" s="707">
        <v>-6.8230277185500343E-3</v>
      </c>
      <c r="AB357" s="707">
        <v>-2.5321187484965479E-2</v>
      </c>
    </row>
    <row r="358" spans="1:28" s="707" customFormat="1">
      <c r="A358" s="708">
        <v>44351</v>
      </c>
      <c r="B358" s="707">
        <v>1.5141349651814906E-4</v>
      </c>
      <c r="C358" s="707">
        <v>1.5810859045539694E-4</v>
      </c>
      <c r="D358" s="707">
        <v>1.8472061148733232E-4</v>
      </c>
      <c r="E358" s="707">
        <v>3.2429307970804899E-4</v>
      </c>
      <c r="F358" s="707">
        <v>6.4013853380573416E-4</v>
      </c>
      <c r="G358" s="707">
        <v>2.5776378341668682E-4</v>
      </c>
      <c r="H358" s="707">
        <v>1.3268648495490254E-4</v>
      </c>
      <c r="I358" s="707">
        <v>3.3421633917773974E-4</v>
      </c>
      <c r="J358" s="707">
        <v>4.8118653608253403E-4</v>
      </c>
      <c r="K358" s="707">
        <v>5.6461935358687043E-4</v>
      </c>
      <c r="L358" s="707">
        <v>5.8657630218528212E-4</v>
      </c>
      <c r="M358" s="707">
        <v>5.4093044971081916E-4</v>
      </c>
      <c r="N358" s="707">
        <v>5.096266995849863E-4</v>
      </c>
      <c r="O358" s="707">
        <v>5.3052315707247111E-4</v>
      </c>
      <c r="P358" s="707">
        <v>4.2191675953628938E-4</v>
      </c>
      <c r="Q358" s="707">
        <v>-1.5733576695595719E-3</v>
      </c>
      <c r="R358" s="707">
        <v>1.2345412643159914E-3</v>
      </c>
      <c r="S358" s="707">
        <v>1.7896231829372944E-4</v>
      </c>
      <c r="T358" s="707">
        <v>2.662339043470574E-3</v>
      </c>
      <c r="U358" s="707">
        <v>-1.1617493585859284E-3</v>
      </c>
      <c r="V358" s="707">
        <v>1.9735792562745047E-3</v>
      </c>
      <c r="W358" s="707">
        <v>4.9769838567828018E-3</v>
      </c>
      <c r="X358" s="707">
        <v>6.5267977071092886E-4</v>
      </c>
      <c r="Y358" s="707">
        <v>3.0121255128845448E-3</v>
      </c>
      <c r="Z358" s="707">
        <v>3.7799989293505476E-3</v>
      </c>
      <c r="AA358" s="707">
        <v>-5.1094890510948732E-3</v>
      </c>
      <c r="AB358" s="707">
        <v>-4.866794818250697E-3</v>
      </c>
    </row>
    <row r="359" spans="1:28" s="707" customFormat="1">
      <c r="A359" s="708">
        <v>44354</v>
      </c>
      <c r="B359" s="707">
        <v>1.5288774657551407E-4</v>
      </c>
      <c r="C359" s="707">
        <v>1.706712790034981E-4</v>
      </c>
      <c r="D359" s="707">
        <v>1.9711188725879403E-4</v>
      </c>
      <c r="E359" s="707">
        <v>1.6642775899122775E-4</v>
      </c>
      <c r="F359" s="707">
        <v>3.2779128262494517E-4</v>
      </c>
      <c r="G359" s="707">
        <v>2.5769735837055663E-4</v>
      </c>
      <c r="H359" s="707">
        <v>1.3268648495490254E-4</v>
      </c>
      <c r="I359" s="707">
        <v>2.5136279022897057E-4</v>
      </c>
      <c r="J359" s="707">
        <v>4.8118653608253403E-4</v>
      </c>
      <c r="K359" s="707">
        <v>5.6461935358687043E-4</v>
      </c>
      <c r="L359" s="707">
        <v>5.8657630218528212E-4</v>
      </c>
      <c r="M359" s="707">
        <v>5.4093044971081916E-4</v>
      </c>
      <c r="N359" s="707">
        <v>5.096266995849863E-4</v>
      </c>
      <c r="O359" s="707">
        <v>5.3052315707247111E-4</v>
      </c>
      <c r="P359" s="707">
        <v>-3.941627036443407E-4</v>
      </c>
      <c r="Q359" s="707">
        <v>1.1891283576479506E-3</v>
      </c>
      <c r="R359" s="707">
        <v>1.6505167961233802E-4</v>
      </c>
      <c r="S359" s="707">
        <v>9.361521465760525E-4</v>
      </c>
      <c r="T359" s="707">
        <v>1.0097373469515336E-3</v>
      </c>
      <c r="U359" s="707">
        <v>8.120345286422026E-4</v>
      </c>
      <c r="V359" s="707">
        <v>-1.9741203049011835E-3</v>
      </c>
      <c r="W359" s="707">
        <v>-2.6069855940273889E-3</v>
      </c>
      <c r="X359" s="707">
        <v>2.4212609397609164E-3</v>
      </c>
      <c r="Y359" s="707">
        <v>-5.7695503335245535E-3</v>
      </c>
      <c r="Z359" s="707">
        <v>2.6103863823216944E-3</v>
      </c>
      <c r="AA359" s="707">
        <v>-1.0789348754909334E-3</v>
      </c>
      <c r="AB359" s="707">
        <v>1.0144733364284786E-2</v>
      </c>
    </row>
    <row r="360" spans="1:28" s="707" customFormat="1">
      <c r="A360" s="708">
        <v>44355</v>
      </c>
      <c r="B360" s="707">
        <v>1.4749298901994834E-4</v>
      </c>
      <c r="C360" s="707">
        <v>1.4704427728839953E-4</v>
      </c>
      <c r="D360" s="707">
        <v>1.422991591362166E-4</v>
      </c>
      <c r="E360" s="707">
        <v>1.7281074459662982E-4</v>
      </c>
      <c r="F360" s="707">
        <v>5.1768954965480951E-4</v>
      </c>
      <c r="G360" s="707">
        <v>2.5917366795535912E-4</v>
      </c>
      <c r="H360" s="707">
        <v>1.3268648495490254E-4</v>
      </c>
      <c r="I360" s="707">
        <v>2.0307832236921008E-4</v>
      </c>
      <c r="J360" s="707">
        <v>4.8118653608253403E-4</v>
      </c>
      <c r="K360" s="707">
        <v>5.6461935358687043E-4</v>
      </c>
      <c r="L360" s="707">
        <v>5.8657630218528212E-4</v>
      </c>
      <c r="M360" s="707">
        <v>5.4093044971081916E-4</v>
      </c>
      <c r="N360" s="707">
        <v>5.096266995849863E-4</v>
      </c>
      <c r="O360" s="707">
        <v>5.3052315707247111E-4</v>
      </c>
      <c r="P360" s="707">
        <v>-3.4456065252199686E-3</v>
      </c>
      <c r="Q360" s="707">
        <v>-3.7849075700460144E-3</v>
      </c>
      <c r="R360" s="707">
        <v>-2.5655395609003318E-4</v>
      </c>
      <c r="S360" s="707">
        <v>-1.4140325244358376E-3</v>
      </c>
      <c r="T360" s="707">
        <v>-9.4878904155015764E-4</v>
      </c>
      <c r="U360" s="707">
        <v>-1.2815260137518658E-3</v>
      </c>
      <c r="V360" s="707">
        <v>7.8398227655118724E-4</v>
      </c>
      <c r="W360" s="707">
        <v>-5.7743559559361168E-3</v>
      </c>
      <c r="X360" s="707">
        <v>-9.2522529055353298E-3</v>
      </c>
      <c r="Y360" s="707">
        <v>-3.5891711757429778E-4</v>
      </c>
      <c r="Z360" s="707">
        <v>-2.3273291521621609E-3</v>
      </c>
      <c r="AA360" s="707">
        <v>4.320400933210955E-5</v>
      </c>
      <c r="AB360" s="707">
        <v>9.6624684688666473E-3</v>
      </c>
    </row>
    <row r="361" spans="1:28" s="707" customFormat="1">
      <c r="A361" s="708">
        <v>44356</v>
      </c>
      <c r="B361" s="707">
        <v>1.3576158153250084E-4</v>
      </c>
      <c r="C361" s="707">
        <v>1.6521001505975796E-4</v>
      </c>
      <c r="D361" s="707">
        <v>2.845578259331738E-4</v>
      </c>
      <c r="E361" s="707">
        <v>2.1141178159744811E-4</v>
      </c>
      <c r="F361" s="707">
        <v>4.3420855566211891E-4</v>
      </c>
      <c r="G361" s="707">
        <v>2.5833536402930513E-4</v>
      </c>
      <c r="H361" s="707">
        <v>1.3268648495490254E-4</v>
      </c>
      <c r="I361" s="707">
        <v>3.4963143672661623E-4</v>
      </c>
      <c r="J361" s="707">
        <v>4.8118653608253403E-4</v>
      </c>
      <c r="K361" s="707">
        <v>5.6461935358687043E-4</v>
      </c>
      <c r="L361" s="707">
        <v>5.8657630218528212E-4</v>
      </c>
      <c r="M361" s="707">
        <v>5.4093044971081916E-4</v>
      </c>
      <c r="N361" s="707">
        <v>5.096266995849863E-4</v>
      </c>
      <c r="O361" s="707">
        <v>5.3052315707247111E-4</v>
      </c>
      <c r="P361" s="707">
        <v>-1.8630497731678686E-3</v>
      </c>
      <c r="Q361" s="707">
        <v>-1.1790546460808127E-3</v>
      </c>
      <c r="R361" s="707">
        <v>-1.8486203433487614E-4</v>
      </c>
      <c r="S361" s="707">
        <v>-1.20343487474317E-3</v>
      </c>
      <c r="T361" s="707">
        <v>5.5863125161725868E-4</v>
      </c>
      <c r="U361" s="707">
        <v>-4.7450116380753915E-4</v>
      </c>
      <c r="V361" s="707">
        <v>8.8936411455153852E-4</v>
      </c>
      <c r="W361" s="707">
        <v>2.8220949566799547E-3</v>
      </c>
      <c r="X361" s="707">
        <v>3.9398739266600646E-3</v>
      </c>
      <c r="Y361" s="707">
        <v>5.3657346290683083E-3</v>
      </c>
      <c r="Z361" s="707">
        <v>-4.4018963114439424E-3</v>
      </c>
      <c r="AA361" s="707">
        <v>2.2897135697930171E-3</v>
      </c>
      <c r="AB361" s="707">
        <v>3.982075557383391E-3</v>
      </c>
    </row>
    <row r="362" spans="1:28" s="707" customFormat="1">
      <c r="A362" s="708">
        <v>44357</v>
      </c>
      <c r="B362" s="707">
        <v>1.3811997846069346E-4</v>
      </c>
      <c r="C362" s="707">
        <v>1.3343382891095601E-4</v>
      </c>
      <c r="D362" s="707">
        <v>1.744114179083045E-4</v>
      </c>
      <c r="E362" s="707">
        <v>1.2610052560124707E-4</v>
      </c>
      <c r="F362" s="707">
        <v>5.7059082868549105E-4</v>
      </c>
      <c r="G362" s="707">
        <v>2.5749769292859881E-4</v>
      </c>
      <c r="H362" s="707">
        <v>1.3268648495490254E-4</v>
      </c>
      <c r="I362" s="707">
        <v>2.9622083341496186E-4</v>
      </c>
      <c r="J362" s="707">
        <v>4.8118653608253403E-4</v>
      </c>
      <c r="K362" s="707">
        <v>5.6461935358687043E-4</v>
      </c>
      <c r="L362" s="707">
        <v>5.8657630218528212E-4</v>
      </c>
      <c r="M362" s="707">
        <v>5.4093044971081916E-4</v>
      </c>
      <c r="N362" s="707">
        <v>5.096266995849863E-4</v>
      </c>
      <c r="O362" s="707">
        <v>5.3052315707247111E-4</v>
      </c>
      <c r="P362" s="707">
        <v>-2.1722392484069264E-3</v>
      </c>
      <c r="Q362" s="707">
        <v>-1.5833644027818394E-4</v>
      </c>
      <c r="R362" s="707">
        <v>1.8582229238415238E-3</v>
      </c>
      <c r="S362" s="707">
        <v>0</v>
      </c>
      <c r="T362" s="707">
        <v>5.2482358753436209E-4</v>
      </c>
      <c r="U362" s="707">
        <v>2.1663032628329582E-3</v>
      </c>
      <c r="V362" s="707">
        <v>-5.7889048201242854E-4</v>
      </c>
      <c r="W362" s="707">
        <v>7.001377100243289E-3</v>
      </c>
      <c r="X362" s="707">
        <v>4.8074376831190868E-3</v>
      </c>
      <c r="Y362" s="707">
        <v>5.378837721536911E-4</v>
      </c>
      <c r="Z362" s="707">
        <v>3.142000356351593E-3</v>
      </c>
      <c r="AA362" s="707">
        <v>9.0517241379310942E-3</v>
      </c>
      <c r="AB362" s="707">
        <v>1.9921930279596989E-2</v>
      </c>
    </row>
    <row r="363" spans="1:28" s="707" customFormat="1">
      <c r="A363" s="708">
        <v>44358</v>
      </c>
      <c r="B363" s="707">
        <v>1.3132348548006156E-4</v>
      </c>
      <c r="C363" s="707">
        <v>1.5081170752906381E-4</v>
      </c>
      <c r="D363" s="707">
        <v>2.0824139297137556E-4</v>
      </c>
      <c r="E363" s="707">
        <v>2.9451537511504533E-4</v>
      </c>
      <c r="F363" s="707">
        <v>4.0512861484631735E-4</v>
      </c>
      <c r="G363" s="707">
        <v>2.6205592119210586E-4</v>
      </c>
      <c r="H363" s="707">
        <v>1.3268648495490254E-4</v>
      </c>
      <c r="I363" s="707">
        <v>3.1101811034162097E-4</v>
      </c>
      <c r="J363" s="707">
        <v>4.8118653608253403E-4</v>
      </c>
      <c r="K363" s="707">
        <v>5.6461935358687043E-4</v>
      </c>
      <c r="L363" s="707">
        <v>5.8657630218528212E-4</v>
      </c>
      <c r="M363" s="707">
        <v>5.4093044971081916E-4</v>
      </c>
      <c r="N363" s="707">
        <v>5.096266995849863E-4</v>
      </c>
      <c r="O363" s="707">
        <v>5.3052315707247111E-4</v>
      </c>
      <c r="P363" s="707">
        <v>-2.8493781775527083E-3</v>
      </c>
      <c r="Q363" s="707">
        <v>2.0415866360354862E-3</v>
      </c>
      <c r="R363" s="707">
        <v>-3.9882950512792892E-4</v>
      </c>
      <c r="S363" s="707">
        <v>-2.2701220041585479E-3</v>
      </c>
      <c r="T363" s="707">
        <v>-2.748856804249078E-3</v>
      </c>
      <c r="U363" s="707">
        <v>3.7595131084255939E-4</v>
      </c>
      <c r="V363" s="707">
        <v>6.8578417792752866E-4</v>
      </c>
      <c r="W363" s="707">
        <v>7.4289852698328218E-4</v>
      </c>
      <c r="X363" s="707">
        <v>-1.6202988963422982E-3</v>
      </c>
      <c r="Y363" s="707">
        <v>-2.1406782473292196E-3</v>
      </c>
      <c r="Z363" s="707">
        <v>-2.8985448484482035E-3</v>
      </c>
      <c r="AA363" s="707">
        <v>1.409653994019644E-2</v>
      </c>
      <c r="AB363" s="707">
        <v>9.4312309628388213E-3</v>
      </c>
    </row>
    <row r="364" spans="1:28" s="707" customFormat="1">
      <c r="A364" s="708">
        <v>44361</v>
      </c>
      <c r="B364" s="707">
        <v>1.3438648214569859E-4</v>
      </c>
      <c r="C364" s="707">
        <v>1.3388723834983907E-4</v>
      </c>
      <c r="D364" s="707">
        <v>1.7773003203092053E-4</v>
      </c>
      <c r="E364" s="707">
        <v>8.4683778217664596E-4</v>
      </c>
      <c r="F364" s="707">
        <v>6.3849717651898175E-4</v>
      </c>
      <c r="G364" s="707">
        <v>2.5736396118558602E-4</v>
      </c>
      <c r="H364" s="707">
        <v>1.3268648495490254E-4</v>
      </c>
      <c r="I364" s="707">
        <v>3.0230645729734107E-4</v>
      </c>
      <c r="J364" s="707">
        <v>4.8118653608253403E-4</v>
      </c>
      <c r="K364" s="707">
        <v>5.6461935358687043E-4</v>
      </c>
      <c r="L364" s="707">
        <v>5.8657630218528212E-4</v>
      </c>
      <c r="M364" s="707">
        <v>5.4093044971081916E-4</v>
      </c>
      <c r="N364" s="707">
        <v>5.096266995849863E-4</v>
      </c>
      <c r="O364" s="707">
        <v>5.3052315707247111E-4</v>
      </c>
      <c r="P364" s="707">
        <v>2.29215025987628E-3</v>
      </c>
      <c r="Q364" s="707">
        <v>4.3229929398276301E-3</v>
      </c>
      <c r="R364" s="707">
        <v>1.7298807888925793E-3</v>
      </c>
      <c r="S364" s="707">
        <v>3.6312857813503019E-3</v>
      </c>
      <c r="T364" s="707">
        <v>2.0130389443062668E-3</v>
      </c>
      <c r="U364" s="707">
        <v>1.3308910588563094E-3</v>
      </c>
      <c r="V364" s="707">
        <v>2.3659132889866097E-3</v>
      </c>
      <c r="W364" s="707">
        <v>3.3215308199052718E-3</v>
      </c>
      <c r="X364" s="707">
        <v>9.9836175467904464E-3</v>
      </c>
      <c r="Y364" s="707">
        <v>4.6390352560821135E-4</v>
      </c>
      <c r="Z364" s="707">
        <v>5.1014055543527892E-3</v>
      </c>
      <c r="AA364" s="707">
        <v>-1.0530749789384952E-2</v>
      </c>
      <c r="AB364" s="707">
        <v>-1.2713453907394312E-2</v>
      </c>
    </row>
    <row r="365" spans="1:28" s="707" customFormat="1">
      <c r="A365" s="708">
        <v>44362</v>
      </c>
      <c r="B365" s="707">
        <v>1.4360790396072964E-4</v>
      </c>
      <c r="C365" s="707">
        <v>1.7041932241701474E-4</v>
      </c>
      <c r="D365" s="707">
        <v>1.3144044055679593E-4</v>
      </c>
      <c r="E365" s="707">
        <v>4.0603843342035262E-4</v>
      </c>
      <c r="F365" s="707">
        <v>4.7399560699279419E-4</v>
      </c>
      <c r="G365" s="707">
        <v>2.5652738949877296E-4</v>
      </c>
      <c r="H365" s="707">
        <v>1.3268648495490254E-4</v>
      </c>
      <c r="I365" s="707">
        <v>3.0417244737845905E-4</v>
      </c>
      <c r="J365" s="707">
        <v>4.8118653608253403E-4</v>
      </c>
      <c r="K365" s="707">
        <v>5.6461935358687043E-4</v>
      </c>
      <c r="L365" s="707">
        <v>5.8657630218528212E-4</v>
      </c>
      <c r="M365" s="707">
        <v>5.4093044971081916E-4</v>
      </c>
      <c r="N365" s="707">
        <v>5.096266995849863E-4</v>
      </c>
      <c r="O365" s="707">
        <v>5.3052315707247111E-4</v>
      </c>
      <c r="P365" s="707">
        <v>2.146346731010107E-3</v>
      </c>
      <c r="Q365" s="707">
        <v>-4.2293887057798241E-4</v>
      </c>
      <c r="R365" s="707">
        <v>1.5740992081991756E-4</v>
      </c>
      <c r="S365" s="707">
        <v>-7.9002313639187083E-4</v>
      </c>
      <c r="T365" s="707">
        <v>-2.8388522589017917E-4</v>
      </c>
      <c r="U365" s="707">
        <v>7.9973007520672823E-4</v>
      </c>
      <c r="V365" s="707">
        <v>1.9142939687730731E-3</v>
      </c>
      <c r="W365" s="707">
        <v>7.0136270485643415E-4</v>
      </c>
      <c r="X365" s="707">
        <v>-1.2212978863318513E-3</v>
      </c>
      <c r="Y365" s="707">
        <v>-5.1502509009487829E-3</v>
      </c>
      <c r="Z365" s="707">
        <v>1.9954198000493584E-4</v>
      </c>
      <c r="AA365" s="707">
        <v>-8.5142613878246287E-3</v>
      </c>
      <c r="AB365" s="707">
        <v>7.8822814559713628E-3</v>
      </c>
    </row>
    <row r="366" spans="1:28" s="707" customFormat="1">
      <c r="A366" s="708">
        <v>44363</v>
      </c>
      <c r="B366" s="707">
        <v>1.2731053891057442E-4</v>
      </c>
      <c r="C366" s="707">
        <v>1.5511459176420495E-4</v>
      </c>
      <c r="D366" s="707">
        <v>1.3255126208533419E-4</v>
      </c>
      <c r="E366" s="707">
        <v>2.6219381295322641E-4</v>
      </c>
      <c r="F366" s="707">
        <v>4.0268380791719238E-4</v>
      </c>
      <c r="G366" s="707">
        <v>2.5723175502911921E-4</v>
      </c>
      <c r="H366" s="707">
        <v>1.3268648495490254E-4</v>
      </c>
      <c r="I366" s="707">
        <v>3.3851886841551604E-4</v>
      </c>
      <c r="J366" s="707">
        <v>4.8118653608253403E-4</v>
      </c>
      <c r="K366" s="707">
        <v>5.6461935358687043E-4</v>
      </c>
      <c r="L366" s="707">
        <v>5.8657630218528212E-4</v>
      </c>
      <c r="M366" s="707">
        <v>5.4093044971081916E-4</v>
      </c>
      <c r="N366" s="707">
        <v>5.096266995849863E-4</v>
      </c>
      <c r="O366" s="707">
        <v>5.3052315707247111E-4</v>
      </c>
      <c r="P366" s="707">
        <v>2.904643041556243E-3</v>
      </c>
      <c r="Q366" s="707">
        <v>6.1359928734281421E-3</v>
      </c>
      <c r="R366" s="707">
        <v>-7.1722432435983308E-4</v>
      </c>
      <c r="S366" s="707">
        <v>1.3362035494437485E-3</v>
      </c>
      <c r="T366" s="707">
        <v>7.2200456975313188E-5</v>
      </c>
      <c r="U366" s="707">
        <v>-5.032431312235186E-4</v>
      </c>
      <c r="V366" s="707">
        <v>1.3682843653162191E-3</v>
      </c>
      <c r="W366" s="707">
        <v>1.0223468676744396E-3</v>
      </c>
      <c r="X366" s="707">
        <v>-2.6694648180173308E-3</v>
      </c>
      <c r="Y366" s="707">
        <v>1.1177468174581318E-3</v>
      </c>
      <c r="Z366" s="707">
        <v>6.9011035583499414E-4</v>
      </c>
      <c r="AA366" s="707">
        <v>-4.293688278230734E-4</v>
      </c>
      <c r="AB366" s="707">
        <v>-3.9745910603038448E-3</v>
      </c>
    </row>
    <row r="367" spans="1:28" s="707" customFormat="1">
      <c r="A367" s="708">
        <v>44364</v>
      </c>
      <c r="B367" s="707">
        <v>1.3723507911600485E-4</v>
      </c>
      <c r="C367" s="707">
        <v>1.8327988488531233E-4</v>
      </c>
      <c r="D367" s="707">
        <v>1.4888891646092084E-4</v>
      </c>
      <c r="E367" s="707">
        <v>1.3973023090496639E-4</v>
      </c>
      <c r="F367" s="707">
        <v>4.5013301174456899E-4</v>
      </c>
      <c r="G367" s="707">
        <v>2.5793556076725288E-4</v>
      </c>
      <c r="H367" s="707">
        <v>1.6137008906524919E-4</v>
      </c>
      <c r="I367" s="707">
        <v>4.4520706040507285E-4</v>
      </c>
      <c r="J367" s="707">
        <v>4.8118653608253403E-4</v>
      </c>
      <c r="K367" s="707">
        <v>5.6461935358687043E-4</v>
      </c>
      <c r="L367" s="707">
        <v>5.8657630218528212E-4</v>
      </c>
      <c r="M367" s="707">
        <v>5.4093044971081916E-4</v>
      </c>
      <c r="N367" s="707">
        <v>5.096266995849863E-4</v>
      </c>
      <c r="O367" s="707">
        <v>5.3052315707247111E-4</v>
      </c>
      <c r="P367" s="707">
        <v>-1.9946226781422105E-3</v>
      </c>
      <c r="Q367" s="707">
        <v>1.2815601906372986E-3</v>
      </c>
      <c r="R367" s="707">
        <v>-7.4497082980562457E-4</v>
      </c>
      <c r="S367" s="707">
        <v>-1.8909981657685426E-3</v>
      </c>
      <c r="T367" s="707">
        <v>-1.9206819438928324E-3</v>
      </c>
      <c r="U367" s="707">
        <v>-9.818896959734591E-5</v>
      </c>
      <c r="V367" s="707">
        <v>9.0571526850102835E-4</v>
      </c>
      <c r="W367" s="707">
        <v>1.8501602134146644E-4</v>
      </c>
      <c r="X367" s="707">
        <v>-1.6944628543035245E-3</v>
      </c>
      <c r="Y367" s="707">
        <v>-5.2790348567552936E-3</v>
      </c>
      <c r="Z367" s="707">
        <v>-4.471001113770301E-3</v>
      </c>
      <c r="AA367" s="707">
        <v>-1.1168384879725157E-2</v>
      </c>
      <c r="AB367" s="707">
        <v>-7.3786688024339853E-3</v>
      </c>
    </row>
    <row r="368" spans="1:28" s="707" customFormat="1">
      <c r="A368" s="708">
        <v>44365</v>
      </c>
      <c r="B368" s="707">
        <v>1.6131705080768555E-4</v>
      </c>
      <c r="C368" s="707">
        <v>1.7568468909390234E-4</v>
      </c>
      <c r="D368" s="707">
        <v>1.4661119500525288E-4</v>
      </c>
      <c r="E368" s="707">
        <v>1.6561927911906693E-4</v>
      </c>
      <c r="F368" s="707">
        <v>-2.0068001147932613E-4</v>
      </c>
      <c r="G368" s="707">
        <v>2.8788962281067754E-4</v>
      </c>
      <c r="H368" s="707">
        <v>1.6137008906524919E-4</v>
      </c>
      <c r="I368" s="707">
        <v>3.3277909255713389E-4</v>
      </c>
      <c r="J368" s="707">
        <v>4.8118653608253403E-4</v>
      </c>
      <c r="K368" s="707">
        <v>5.6461935358687043E-4</v>
      </c>
      <c r="L368" s="707">
        <v>5.8657630218528212E-4</v>
      </c>
      <c r="M368" s="707">
        <v>5.4093044971081916E-4</v>
      </c>
      <c r="N368" s="707">
        <v>5.096266995849863E-4</v>
      </c>
      <c r="O368" s="707">
        <v>5.3052315707247111E-4</v>
      </c>
      <c r="P368" s="707">
        <v>-8.306051127728864E-4</v>
      </c>
      <c r="Q368" s="707">
        <v>9.5978458542211875E-4</v>
      </c>
      <c r="R368" s="707">
        <v>-1.6434088142778247E-3</v>
      </c>
      <c r="S368" s="707">
        <v>-4.5753206973500049E-3</v>
      </c>
      <c r="T368" s="707">
        <v>-6.7412731494864708E-4</v>
      </c>
      <c r="U368" s="707">
        <v>-7.4904248408802498E-4</v>
      </c>
      <c r="V368" s="707">
        <v>1.1322231113899406E-3</v>
      </c>
      <c r="W368" s="707">
        <v>8.3752374383705419E-3</v>
      </c>
      <c r="X368" s="707">
        <v>2.8699986339519867E-3</v>
      </c>
      <c r="Y368" s="707">
        <v>1.7896401156065611E-3</v>
      </c>
      <c r="Z368" s="707">
        <v>8.2853855809044141E-3</v>
      </c>
      <c r="AA368" s="707">
        <v>-3.4752389226758718E-3</v>
      </c>
      <c r="AB368" s="707">
        <v>1.293361260691861E-2</v>
      </c>
    </row>
    <row r="369" spans="1:28" s="707" customFormat="1">
      <c r="A369" s="708">
        <v>44368</v>
      </c>
      <c r="B369" s="707">
        <v>1.8371699316221957E-4</v>
      </c>
      <c r="C369" s="707">
        <v>1.8503054304908062E-4</v>
      </c>
      <c r="D369" s="707">
        <v>1.5504680158184847E-4</v>
      </c>
      <c r="E369" s="707">
        <v>3.4103840878785263E-4</v>
      </c>
      <c r="F369" s="707">
        <v>6.5689708270144642E-4</v>
      </c>
      <c r="G369" s="707">
        <v>2.8626769261319573E-4</v>
      </c>
      <c r="H369" s="707">
        <v>1.6137008906524919E-4</v>
      </c>
      <c r="I369" s="707">
        <v>3.3735936355960838E-4</v>
      </c>
      <c r="J369" s="707">
        <v>4.8118653608253403E-4</v>
      </c>
      <c r="K369" s="707">
        <v>5.6461935358687043E-4</v>
      </c>
      <c r="L369" s="707">
        <v>5.8657630218528212E-4</v>
      </c>
      <c r="M369" s="707">
        <v>5.4093044971081916E-4</v>
      </c>
      <c r="N369" s="707">
        <v>5.096266995849863E-4</v>
      </c>
      <c r="O369" s="707">
        <v>5.3052315707247111E-4</v>
      </c>
      <c r="P369" s="707">
        <v>3.6903783174913052E-3</v>
      </c>
      <c r="Q369" s="707">
        <v>8.9377968954162945E-4</v>
      </c>
      <c r="R369" s="707">
        <v>2.2138414215262525E-3</v>
      </c>
      <c r="S369" s="707">
        <v>2.6826396097570093E-3</v>
      </c>
      <c r="T369" s="707">
        <v>2.7088752664496951E-3</v>
      </c>
      <c r="U369" s="707">
        <v>6.1300876149328332E-4</v>
      </c>
      <c r="V369" s="707">
        <v>3.8688954927530439E-3</v>
      </c>
      <c r="W369" s="707">
        <v>1.3986756474394957E-2</v>
      </c>
      <c r="X369" s="707">
        <v>7.1387711891826022E-3</v>
      </c>
      <c r="Y369" s="707">
        <v>7.7917741619197844E-3</v>
      </c>
      <c r="Z369" s="707">
        <v>6.9691439200223471E-3</v>
      </c>
      <c r="AA369" s="707">
        <v>2.6155187445509043E-3</v>
      </c>
      <c r="AB369" s="707">
        <v>-1.8306548743799111E-2</v>
      </c>
    </row>
    <row r="370" spans="1:28" s="707" customFormat="1">
      <c r="A370" s="708">
        <v>44369</v>
      </c>
      <c r="B370" s="707">
        <v>1.7541794093811625E-4</v>
      </c>
      <c r="C370" s="707">
        <v>1.8298388303672475E-4</v>
      </c>
      <c r="D370" s="707">
        <v>1.933556678859194E-4</v>
      </c>
      <c r="E370" s="707">
        <v>2.8529968670998329E-4</v>
      </c>
      <c r="F370" s="707">
        <v>4.0191389648547293E-4</v>
      </c>
      <c r="G370" s="707">
        <v>2.8926303318432822E-4</v>
      </c>
      <c r="H370" s="707">
        <v>1.6137008906524919E-4</v>
      </c>
      <c r="I370" s="707">
        <v>2.930871297235349E-4</v>
      </c>
      <c r="J370" s="707">
        <v>4.8118653608253403E-4</v>
      </c>
      <c r="K370" s="707">
        <v>5.6461935358687043E-4</v>
      </c>
      <c r="L370" s="707">
        <v>5.8657630218528212E-4</v>
      </c>
      <c r="M370" s="707">
        <v>5.4093044971081916E-4</v>
      </c>
      <c r="N370" s="707">
        <v>5.096266995849863E-4</v>
      </c>
      <c r="O370" s="707">
        <v>5.3052315707247111E-4</v>
      </c>
      <c r="P370" s="707">
        <v>-1.6712691664618751E-3</v>
      </c>
      <c r="Q370" s="707">
        <v>-1.6269571826232898E-4</v>
      </c>
      <c r="R370" s="707">
        <v>1.203745779722265E-3</v>
      </c>
      <c r="S370" s="707">
        <v>1.3396477801859152E-3</v>
      </c>
      <c r="T370" s="707">
        <v>4.3914723155280555E-4</v>
      </c>
      <c r="U370" s="707">
        <v>-1.3420719779644319E-4</v>
      </c>
      <c r="V370" s="707">
        <v>6.6184983546158094E-4</v>
      </c>
      <c r="W370" s="707">
        <v>7.981056439652745E-3</v>
      </c>
      <c r="X370" s="707">
        <v>2.237862343516861E-3</v>
      </c>
      <c r="Y370" s="707">
        <v>4.5560029882518727E-3</v>
      </c>
      <c r="Z370" s="707">
        <v>8.9764906478517759E-4</v>
      </c>
      <c r="AA370" s="707">
        <v>-4.3478260869478369E-5</v>
      </c>
      <c r="AB370" s="707">
        <v>3.1449518486788008E-2</v>
      </c>
    </row>
    <row r="371" spans="1:28" s="707" customFormat="1">
      <c r="A371" s="708">
        <v>44370</v>
      </c>
      <c r="B371" s="707">
        <v>1.6817827846993261E-4</v>
      </c>
      <c r="C371" s="707">
        <v>1.4084433084637915E-4</v>
      </c>
      <c r="D371" s="707">
        <v>1.538655767197028E-4</v>
      </c>
      <c r="E371" s="707">
        <v>5.3150942104140952E-4</v>
      </c>
      <c r="F371" s="707">
        <v>6.0150297154559773E-4</v>
      </c>
      <c r="G371" s="707">
        <v>2.8917938427874823E-4</v>
      </c>
      <c r="H371" s="707">
        <v>1.6137008906524919E-4</v>
      </c>
      <c r="I371" s="707">
        <v>3.2308271698888724E-4</v>
      </c>
      <c r="J371" s="707">
        <v>4.8118653608253403E-4</v>
      </c>
      <c r="K371" s="707">
        <v>5.6461935358687043E-4</v>
      </c>
      <c r="L371" s="707">
        <v>5.8657630218528212E-4</v>
      </c>
      <c r="M371" s="707">
        <v>5.4093044971081916E-4</v>
      </c>
      <c r="N371" s="707">
        <v>5.096266995849863E-4</v>
      </c>
      <c r="O371" s="707">
        <v>5.3052315707247111E-4</v>
      </c>
      <c r="P371" s="707">
        <v>-1.3846963505182996E-3</v>
      </c>
      <c r="Q371" s="707">
        <v>1.8327054112887708E-3</v>
      </c>
      <c r="R371" s="707">
        <v>4.3064797725489434E-4</v>
      </c>
      <c r="S371" s="707">
        <v>1.281758793034049E-3</v>
      </c>
      <c r="T371" s="707">
        <v>3.7765176572968073E-4</v>
      </c>
      <c r="U371" s="707">
        <v>1.5389409273174337E-3</v>
      </c>
      <c r="V371" s="707">
        <v>8.3373071064873905E-4</v>
      </c>
      <c r="W371" s="707">
        <v>1.0298706359869403E-2</v>
      </c>
      <c r="X371" s="707">
        <v>7.3114645430827352E-4</v>
      </c>
      <c r="Y371" s="707">
        <v>7.2138197282345384E-3</v>
      </c>
      <c r="Z371" s="707">
        <v>2.6723319268715517E-3</v>
      </c>
      <c r="AA371" s="707">
        <v>-8.6525501108744018E-3</v>
      </c>
      <c r="AB371" s="707">
        <v>-2.6580264047945112E-3</v>
      </c>
    </row>
    <row r="372" spans="1:28" s="707" customFormat="1">
      <c r="A372" s="708">
        <v>44371</v>
      </c>
      <c r="B372" s="707">
        <v>1.6507354870420876E-4</v>
      </c>
      <c r="C372" s="707">
        <v>1.844948107645461E-4</v>
      </c>
      <c r="D372" s="707">
        <v>1.6511237503169518E-4</v>
      </c>
      <c r="E372" s="707">
        <v>6.3740334618600514E-4</v>
      </c>
      <c r="F372" s="707">
        <v>4.9091997693939682E-4</v>
      </c>
      <c r="G372" s="707">
        <v>2.8986465550295826E-4</v>
      </c>
      <c r="H372" s="707">
        <v>1.6137008906524919E-4</v>
      </c>
      <c r="I372" s="707">
        <v>3.7101505422865166E-4</v>
      </c>
      <c r="J372" s="707">
        <v>4.8118653608253403E-4</v>
      </c>
      <c r="K372" s="707">
        <v>5.6461935358687043E-4</v>
      </c>
      <c r="L372" s="707">
        <v>5.8657630218528212E-4</v>
      </c>
      <c r="M372" s="707">
        <v>5.4093044971081916E-4</v>
      </c>
      <c r="N372" s="707">
        <v>5.096266995849863E-4</v>
      </c>
      <c r="O372" s="707">
        <v>5.3052315707247111E-4</v>
      </c>
      <c r="P372" s="707">
        <v>1.5959186210450227E-3</v>
      </c>
      <c r="Q372" s="707">
        <v>-6.9625286233632178E-4</v>
      </c>
      <c r="R372" s="707">
        <v>2.0481559957024054E-3</v>
      </c>
      <c r="S372" s="707">
        <v>2.9600568777943259E-3</v>
      </c>
      <c r="T372" s="707">
        <v>1.678195360247603E-3</v>
      </c>
      <c r="U372" s="707">
        <v>1.6777365220483897E-3</v>
      </c>
      <c r="V372" s="707">
        <v>-1.1395522721601159E-3</v>
      </c>
      <c r="W372" s="707">
        <v>-1.0796439325401197E-3</v>
      </c>
      <c r="X372" s="707">
        <v>3.7238484208557132E-3</v>
      </c>
      <c r="Y372" s="707">
        <v>4.6162659867816647E-3</v>
      </c>
      <c r="Z372" s="707">
        <v>1.8004690656772127E-3</v>
      </c>
      <c r="AA372" s="707">
        <v>-5.7017543859649855E-3</v>
      </c>
      <c r="AB372" s="707">
        <v>-1.4503535040113036E-2</v>
      </c>
    </row>
    <row r="373" spans="1:28" s="707" customFormat="1">
      <c r="A373" s="708">
        <v>44372</v>
      </c>
      <c r="B373" s="707">
        <v>1.7260433488242022E-4</v>
      </c>
      <c r="C373" s="707">
        <v>2.7634775703799797E-4</v>
      </c>
      <c r="D373" s="707">
        <v>1.915663478777585E-4</v>
      </c>
      <c r="E373" s="707">
        <v>2.8359836570923669E-4</v>
      </c>
      <c r="F373" s="707">
        <v>3.3692238046456602E-4</v>
      </c>
      <c r="G373" s="707">
        <v>2.9054930729355277E-4</v>
      </c>
      <c r="H373" s="707">
        <v>1.6137008906524919E-4</v>
      </c>
      <c r="I373" s="707">
        <v>3.3808407830893117E-4</v>
      </c>
      <c r="J373" s="707">
        <v>4.8118653608253403E-4</v>
      </c>
      <c r="K373" s="707">
        <v>5.6461935358687043E-4</v>
      </c>
      <c r="L373" s="707">
        <v>5.8657630218528212E-4</v>
      </c>
      <c r="M373" s="707">
        <v>5.4093044971081916E-4</v>
      </c>
      <c r="N373" s="707">
        <v>5.096266995849863E-4</v>
      </c>
      <c r="O373" s="707">
        <v>5.3052315707247111E-4</v>
      </c>
      <c r="P373" s="707">
        <v>6.2539020708243243E-3</v>
      </c>
      <c r="Q373" s="707">
        <v>5.3494615096114639E-3</v>
      </c>
      <c r="R373" s="707">
        <v>4.1188844464468133E-4</v>
      </c>
      <c r="S373" s="707">
        <v>-4.3851964798202747E-4</v>
      </c>
      <c r="T373" s="707">
        <v>-8.0054573509913407E-4</v>
      </c>
      <c r="U373" s="707">
        <v>1.6114750521989407E-3</v>
      </c>
      <c r="V373" s="707">
        <v>-2.0254398409114138E-4</v>
      </c>
      <c r="W373" s="707">
        <v>-1.095634815550528E-3</v>
      </c>
      <c r="X373" s="707">
        <v>-2.7514108878902155E-3</v>
      </c>
      <c r="Y373" s="707">
        <v>-3.874972739165039E-3</v>
      </c>
      <c r="Z373" s="707">
        <v>-4.8740726054734562E-3</v>
      </c>
      <c r="AA373" s="707">
        <v>8.3811204234671699E-3</v>
      </c>
      <c r="AB373" s="707">
        <v>2.3485297423782692E-2</v>
      </c>
    </row>
    <row r="374" spans="1:28" s="707" customFormat="1">
      <c r="A374" s="708">
        <v>44375</v>
      </c>
      <c r="B374" s="707">
        <v>1.7028995599432939E-4</v>
      </c>
      <c r="C374" s="707">
        <v>2.2447971663641653E-4</v>
      </c>
      <c r="D374" s="707">
        <v>1.5547701587781404E-4</v>
      </c>
      <c r="E374" s="707">
        <v>7.1117359590511242E-4</v>
      </c>
      <c r="F374" s="707">
        <v>4.3773847265105026E-4</v>
      </c>
      <c r="G374" s="707">
        <v>2.8815963582773385E-4</v>
      </c>
      <c r="H374" s="707">
        <v>1.6137008906524919E-4</v>
      </c>
      <c r="I374" s="707">
        <v>3.5982467718231881E-4</v>
      </c>
      <c r="J374" s="707">
        <v>4.8118653608253403E-4</v>
      </c>
      <c r="K374" s="707">
        <v>5.6461935358687043E-4</v>
      </c>
      <c r="L374" s="707">
        <v>5.8657630218528212E-4</v>
      </c>
      <c r="M374" s="707">
        <v>5.4093044971081916E-4</v>
      </c>
      <c r="N374" s="707">
        <v>5.096266995849863E-4</v>
      </c>
      <c r="O374" s="707">
        <v>5.3052315707247111E-4</v>
      </c>
      <c r="P374" s="707">
        <v>-2.0058281000862044E-3</v>
      </c>
      <c r="Q374" s="707">
        <v>-4.5629431087587102E-3</v>
      </c>
      <c r="R374" s="707">
        <v>9.0687603018957397E-4</v>
      </c>
      <c r="S374" s="707">
        <v>2.4668934494469497E-3</v>
      </c>
      <c r="T374" s="707">
        <v>-1.9663423500271282E-4</v>
      </c>
      <c r="U374" s="707">
        <v>1.8659966984020393E-3</v>
      </c>
      <c r="V374" s="707">
        <v>-2.9796888927302589E-4</v>
      </c>
      <c r="W374" s="707">
        <v>9.2928881616869408E-3</v>
      </c>
      <c r="X374" s="707">
        <v>1.5740583409573627E-3</v>
      </c>
      <c r="Y374" s="707">
        <v>7.6963423564146982E-3</v>
      </c>
      <c r="Z374" s="707">
        <v>8.818855355170685E-3</v>
      </c>
      <c r="AA374" s="707">
        <v>4.8118985126859304E-3</v>
      </c>
      <c r="AB374" s="707">
        <v>-2.1096508100264311E-2</v>
      </c>
    </row>
    <row r="375" spans="1:28" s="707" customFormat="1">
      <c r="A375" s="708">
        <v>44376</v>
      </c>
      <c r="B375" s="707">
        <v>1.7772854832664997E-4</v>
      </c>
      <c r="C375" s="707">
        <v>1.7171761797762919E-4</v>
      </c>
      <c r="D375" s="707">
        <v>1.5207343682588359E-4</v>
      </c>
      <c r="E375" s="707">
        <v>3.4121011569143711E-4</v>
      </c>
      <c r="F375" s="707">
        <v>3.1144364780399947E-4</v>
      </c>
      <c r="G375" s="707">
        <v>2.8961303243280057E-4</v>
      </c>
      <c r="H375" s="707">
        <v>1.6137008906524919E-4</v>
      </c>
      <c r="I375" s="707">
        <v>3.6437674995437597E-4</v>
      </c>
      <c r="J375" s="707">
        <v>4.8118653608253403E-4</v>
      </c>
      <c r="K375" s="707">
        <v>5.6461935358687043E-4</v>
      </c>
      <c r="L375" s="707">
        <v>5.8657630218528212E-4</v>
      </c>
      <c r="M375" s="707">
        <v>5.4093044971081916E-4</v>
      </c>
      <c r="N375" s="707">
        <v>5.096266995849863E-4</v>
      </c>
      <c r="O375" s="707">
        <v>5.3052315707247111E-4</v>
      </c>
      <c r="P375" s="707">
        <v>1.9837873923829186E-3</v>
      </c>
      <c r="Q375" s="707">
        <v>-1.1870933044774157E-3</v>
      </c>
      <c r="R375" s="707">
        <v>-1.7457038094537136E-4</v>
      </c>
      <c r="S375" s="707">
        <v>-1.6036280621745114E-4</v>
      </c>
      <c r="T375" s="707">
        <v>-2.468998818860868E-4</v>
      </c>
      <c r="U375" s="707">
        <v>-6.652312659484183E-4</v>
      </c>
      <c r="V375" s="707">
        <v>-2.0648613838059049E-4</v>
      </c>
      <c r="W375" s="707">
        <v>8.8430594946438124E-3</v>
      </c>
      <c r="X375" s="707">
        <v>1.4402730767977268E-3</v>
      </c>
      <c r="Y375" s="707">
        <v>6.1771390733222908E-4</v>
      </c>
      <c r="Z375" s="707">
        <v>6.6733777778971159E-3</v>
      </c>
      <c r="AA375" s="707">
        <v>0</v>
      </c>
      <c r="AB375" s="707">
        <v>4.3736364299278296E-3</v>
      </c>
    </row>
    <row r="376" spans="1:28" s="707" customFormat="1">
      <c r="A376" s="708">
        <v>44377</v>
      </c>
      <c r="B376" s="707">
        <v>1.6979151569462836E-4</v>
      </c>
      <c r="C376" s="707">
        <v>2.0022111588557934E-4</v>
      </c>
      <c r="D376" s="707">
        <v>1.5880810574597781E-4</v>
      </c>
      <c r="E376" s="707">
        <v>3.1204465815393156E-4</v>
      </c>
      <c r="F376" s="707">
        <v>5.3474251778551363E-4</v>
      </c>
      <c r="G376" s="707">
        <v>3.8168701050755871E-4</v>
      </c>
      <c r="H376" s="707">
        <v>1.6137008906524919E-4</v>
      </c>
      <c r="I376" s="707">
        <v>3.6190413050385395E-4</v>
      </c>
      <c r="J376" s="707">
        <v>4.8118653608253403E-4</v>
      </c>
      <c r="K376" s="707">
        <v>5.6461935358687043E-4</v>
      </c>
      <c r="L376" s="707">
        <v>5.8657630218528212E-4</v>
      </c>
      <c r="M376" s="707">
        <v>5.4093044971081916E-4</v>
      </c>
      <c r="N376" s="707">
        <v>5.096266995849863E-4</v>
      </c>
      <c r="O376" s="707">
        <v>5.3052315707247111E-4</v>
      </c>
      <c r="P376" s="707">
        <v>3.5477039966469448E-4</v>
      </c>
      <c r="Q376" s="707">
        <v>2.2039108866913626E-3</v>
      </c>
      <c r="R376" s="707">
        <v>-2.5195466971705827E-4</v>
      </c>
      <c r="S376" s="707">
        <v>-1.4899596562855111E-3</v>
      </c>
      <c r="T376" s="707">
        <v>-1.1181438710077263E-3</v>
      </c>
      <c r="U376" s="707">
        <v>-7.6267750914182919E-4</v>
      </c>
      <c r="V376" s="707">
        <v>1.3287949005651445E-3</v>
      </c>
      <c r="W376" s="707">
        <v>4.9296628722750313E-3</v>
      </c>
      <c r="X376" s="707">
        <v>-1.112787807827087E-3</v>
      </c>
      <c r="Y376" s="707">
        <v>2.8158778595810396E-4</v>
      </c>
      <c r="Z376" s="707">
        <v>4.4386358675125859E-3</v>
      </c>
      <c r="AA376" s="707">
        <v>1.2189812799303423E-2</v>
      </c>
      <c r="AB376" s="707">
        <v>8.7821698703256512E-3</v>
      </c>
    </row>
    <row r="377" spans="1:28" s="707" customFormat="1">
      <c r="A377" s="708">
        <v>44378</v>
      </c>
      <c r="B377" s="707">
        <v>1.7257304121032213E-4</v>
      </c>
      <c r="C377" s="707">
        <v>1.7219294255954587E-4</v>
      </c>
      <c r="D377" s="707">
        <v>1.5765676995060929E-4</v>
      </c>
      <c r="E377" s="707">
        <v>1.7924964111926123E-4</v>
      </c>
      <c r="F377" s="707">
        <v>9.8880556923086615E-5</v>
      </c>
      <c r="G377" s="707">
        <v>2.8250951358477217E-4</v>
      </c>
      <c r="H377" s="707">
        <v>1.6137008906524919E-4</v>
      </c>
      <c r="I377" s="707">
        <v>3.3409443450116427E-4</v>
      </c>
      <c r="J377" s="707">
        <v>6.6384210472736349E-4</v>
      </c>
      <c r="K377" s="707">
        <v>7.4729015437102753E-4</v>
      </c>
      <c r="L377" s="707">
        <v>7.6925111159953374E-4</v>
      </c>
      <c r="M377" s="707">
        <v>5.4093044971081916E-4</v>
      </c>
      <c r="N377" s="707">
        <v>5.096266995849863E-4</v>
      </c>
      <c r="O377" s="707">
        <v>5.3052315707247111E-4</v>
      </c>
      <c r="P377" s="707">
        <v>2.2260206055428888E-3</v>
      </c>
      <c r="Q377" s="707">
        <v>3.9727839158749667E-3</v>
      </c>
      <c r="R377" s="707">
        <v>2.9347947585933731E-4</v>
      </c>
      <c r="S377" s="707">
        <v>-1.694579909060745E-3</v>
      </c>
      <c r="T377" s="707">
        <v>-4.8684120800390751E-5</v>
      </c>
      <c r="U377" s="707">
        <v>-6.4088511871385201E-4</v>
      </c>
      <c r="V377" s="707">
        <v>-1.3277997386207385E-3</v>
      </c>
      <c r="W377" s="707">
        <v>1.0868427348871279E-3</v>
      </c>
      <c r="X377" s="707">
        <v>-2.1319189953822315E-3</v>
      </c>
      <c r="Y377" s="707">
        <v>-6.6246048885640896E-3</v>
      </c>
      <c r="Z377" s="707">
        <v>-5.0414798493622071E-3</v>
      </c>
      <c r="AA377" s="707">
        <v>1.5913978494623615E-2</v>
      </c>
      <c r="AB377" s="707">
        <v>8.2228388399427921E-3</v>
      </c>
    </row>
    <row r="378" spans="1:28" s="707" customFormat="1">
      <c r="A378" s="708">
        <v>44379</v>
      </c>
      <c r="B378" s="707">
        <v>1.7201641523056921E-4</v>
      </c>
      <c r="C378" s="707">
        <v>1.9362857599070082E-4</v>
      </c>
      <c r="D378" s="707">
        <v>1.7452105230564285E-4</v>
      </c>
      <c r="E378" s="707">
        <v>1.0820034492453612E-3</v>
      </c>
      <c r="F378" s="707">
        <v>2.0448353802549057E-4</v>
      </c>
      <c r="G378" s="707">
        <v>2.8166225242287624E-4</v>
      </c>
      <c r="H378" s="707">
        <v>1.6137008906524919E-4</v>
      </c>
      <c r="I378" s="707">
        <v>3.2501948558083527E-4</v>
      </c>
      <c r="J378" s="707">
        <v>6.6384210472736349E-4</v>
      </c>
      <c r="K378" s="707">
        <v>7.4729015437102753E-4</v>
      </c>
      <c r="L378" s="707">
        <v>7.6925111159953374E-4</v>
      </c>
      <c r="M378" s="707">
        <v>5.4093044971081916E-4</v>
      </c>
      <c r="N378" s="707">
        <v>5.096266995849863E-4</v>
      </c>
      <c r="O378" s="707">
        <v>5.3052315707247111E-4</v>
      </c>
      <c r="P378" s="707">
        <v>-1.6816733935035577E-3</v>
      </c>
      <c r="Q378" s="707">
        <v>-8.9596771172417711E-4</v>
      </c>
      <c r="R378" s="707">
        <v>1.59583169016142E-3</v>
      </c>
      <c r="S378" s="707">
        <v>1.1729148354018282E-3</v>
      </c>
      <c r="T378" s="707">
        <v>8.3750942982696586E-4</v>
      </c>
      <c r="U378" s="707">
        <v>1.8678036126162922E-3</v>
      </c>
      <c r="V378" s="707">
        <v>9.5569634732450837E-4</v>
      </c>
      <c r="W378" s="707">
        <v>1.147257700768467E-2</v>
      </c>
      <c r="X378" s="707">
        <v>7.9934526280549534E-3</v>
      </c>
      <c r="Y378" s="707">
        <v>1.0583049797500799E-2</v>
      </c>
      <c r="Z378" s="707">
        <v>8.0840609502330629E-3</v>
      </c>
      <c r="AA378" s="707">
        <v>8.0440304826419062E-3</v>
      </c>
      <c r="AB378" s="707">
        <v>1.8277772755257438E-3</v>
      </c>
    </row>
    <row r="379" spans="1:28" s="707" customFormat="1">
      <c r="A379" s="708">
        <v>44382</v>
      </c>
      <c r="B379" s="707">
        <v>1.6812393095344547E-4</v>
      </c>
      <c r="C379" s="707">
        <v>1.7154199199498343E-4</v>
      </c>
      <c r="D379" s="707">
        <v>1.6210739614996861E-4</v>
      </c>
      <c r="E379" s="707">
        <v>1.4063388690055412E-4</v>
      </c>
      <c r="F379" s="707">
        <v>1.6337465320304112E-4</v>
      </c>
      <c r="G379" s="707">
        <v>3.0076434039782995E-4</v>
      </c>
      <c r="H379" s="707">
        <v>1.6137008906524919E-4</v>
      </c>
      <c r="I379" s="707">
        <v>3.3075765709833505E-4</v>
      </c>
      <c r="J379" s="707">
        <v>6.6384210472736349E-4</v>
      </c>
      <c r="K379" s="707">
        <v>7.4729015437102753E-4</v>
      </c>
      <c r="L379" s="707">
        <v>7.6925111159953374E-4</v>
      </c>
      <c r="M379" s="707">
        <v>5.4093044971081916E-4</v>
      </c>
      <c r="N379" s="707">
        <v>5.096266995849863E-4</v>
      </c>
      <c r="O379" s="707">
        <v>5.3052315707247111E-4</v>
      </c>
      <c r="P379" s="707">
        <v>5.373241498636272E-4</v>
      </c>
      <c r="Q379" s="707">
        <v>2.380670878135982E-3</v>
      </c>
      <c r="R379" s="707">
        <v>-2.4560832688191869E-4</v>
      </c>
      <c r="S379" s="707">
        <v>-1.7681987292020862E-3</v>
      </c>
      <c r="T379" s="707">
        <v>-7.6612818477117539E-4</v>
      </c>
      <c r="U379" s="707">
        <v>1.0894421074190141E-3</v>
      </c>
      <c r="V379" s="707">
        <v>5.6741231820467419E-4</v>
      </c>
      <c r="W379" s="707">
        <v>-6.9330747713325369E-4</v>
      </c>
      <c r="X379" s="707">
        <v>-1.2933110764014044E-3</v>
      </c>
      <c r="Y379" s="707">
        <v>-3.0555319855166685E-3</v>
      </c>
      <c r="Z379" s="707">
        <v>-4.845692845403593E-3</v>
      </c>
      <c r="AA379" s="707">
        <v>4.61990760184805E-3</v>
      </c>
      <c r="AB379" s="707">
        <v>1.3142470228612479E-2</v>
      </c>
    </row>
    <row r="380" spans="1:28" s="707" customFormat="1">
      <c r="A380" s="708">
        <v>44383</v>
      </c>
      <c r="B380" s="707">
        <v>1.7020235207554357E-4</v>
      </c>
      <c r="C380" s="707">
        <v>1.8958973076199648E-4</v>
      </c>
      <c r="D380" s="707">
        <v>1.8684351517928022E-4</v>
      </c>
      <c r="E380" s="707">
        <v>1.8514636249178373E-4</v>
      </c>
      <c r="F380" s="707">
        <v>3.1003074125068864E-5</v>
      </c>
      <c r="G380" s="707">
        <v>2.9453770619558561E-4</v>
      </c>
      <c r="H380" s="707">
        <v>1.6137008906524919E-4</v>
      </c>
      <c r="I380" s="707">
        <v>2.4613630265113429E-4</v>
      </c>
      <c r="J380" s="707">
        <v>6.6384210472736349E-4</v>
      </c>
      <c r="K380" s="707">
        <v>7.4729015437102753E-4</v>
      </c>
      <c r="L380" s="707">
        <v>7.6925111159953374E-4</v>
      </c>
      <c r="M380" s="707">
        <v>5.4093044971081916E-4</v>
      </c>
      <c r="N380" s="707">
        <v>5.096266995849863E-4</v>
      </c>
      <c r="O380" s="707">
        <v>5.3052315707247111E-4</v>
      </c>
      <c r="P380" s="707">
        <v>-8.8112595963708573E-3</v>
      </c>
      <c r="Q380" s="707">
        <v>-4.6244211609152153E-3</v>
      </c>
      <c r="R380" s="707">
        <v>-2.9779411066359618E-3</v>
      </c>
      <c r="S380" s="707">
        <v>-2.8952962599778642E-3</v>
      </c>
      <c r="T380" s="707">
        <v>-4.0205072671746223E-3</v>
      </c>
      <c r="U380" s="707">
        <v>-2.5463372651904903E-3</v>
      </c>
      <c r="V380" s="707">
        <v>-5.3538396555863343E-4</v>
      </c>
      <c r="W380" s="707">
        <v>-6.5321459721734421E-3</v>
      </c>
      <c r="X380" s="707">
        <v>-9.8378231264830696E-3</v>
      </c>
      <c r="Y380" s="707">
        <v>-1.1931787607105671E-2</v>
      </c>
      <c r="Z380" s="707">
        <v>-1.2132258743135504E-2</v>
      </c>
      <c r="AA380" s="707">
        <v>2.5083612040133874E-2</v>
      </c>
      <c r="AB380" s="707">
        <v>1.8170033840149369E-2</v>
      </c>
    </row>
    <row r="381" spans="1:28" s="707" customFormat="1">
      <c r="A381" s="708">
        <v>44384</v>
      </c>
      <c r="B381" s="707">
        <v>1.7078773252610091E-4</v>
      </c>
      <c r="C381" s="707">
        <v>1.9146402533487539E-4</v>
      </c>
      <c r="D381" s="707">
        <v>1.5248534227607635E-4</v>
      </c>
      <c r="E381" s="707">
        <v>4.091955986555984E-4</v>
      </c>
      <c r="F381" s="707">
        <v>3.7026607570389558E-4</v>
      </c>
      <c r="G381" s="707">
        <v>3.0135217410642845E-4</v>
      </c>
      <c r="H381" s="707">
        <v>1.6137008906524919E-4</v>
      </c>
      <c r="I381" s="707">
        <v>3.0253298368765336E-4</v>
      </c>
      <c r="J381" s="707">
        <v>6.6384210472736349E-4</v>
      </c>
      <c r="K381" s="707">
        <v>7.4729015437102753E-4</v>
      </c>
      <c r="L381" s="707">
        <v>7.6925111159953374E-4</v>
      </c>
      <c r="M381" s="707">
        <v>5.4093044971081916E-4</v>
      </c>
      <c r="N381" s="707">
        <v>5.096266995849863E-4</v>
      </c>
      <c r="O381" s="707">
        <v>5.3052315707247111E-4</v>
      </c>
      <c r="P381" s="707">
        <v>-2.8997893792975793E-3</v>
      </c>
      <c r="Q381" s="707">
        <v>-7.8885430696039593E-3</v>
      </c>
      <c r="R381" s="707">
        <v>5.4059297572184306E-5</v>
      </c>
      <c r="S381" s="707">
        <v>-3.6064260678614346E-4</v>
      </c>
      <c r="T381" s="707">
        <v>-4.2518411587777472E-4</v>
      </c>
      <c r="U381" s="707">
        <v>-3.4388387621087091E-4</v>
      </c>
      <c r="V381" s="707">
        <v>-8.8275401533155495E-4</v>
      </c>
      <c r="W381" s="707">
        <v>5.609567617024469E-3</v>
      </c>
      <c r="X381" s="707">
        <v>3.3134613420946479E-3</v>
      </c>
      <c r="Y381" s="707">
        <v>2.9621747726509273E-3</v>
      </c>
      <c r="Z381" s="707">
        <v>9.2962247475238957E-3</v>
      </c>
      <c r="AA381" s="707">
        <v>1.5293637846655717E-2</v>
      </c>
      <c r="AB381" s="707">
        <v>2.2598471829193834E-3</v>
      </c>
    </row>
    <row r="382" spans="1:28" s="707" customFormat="1">
      <c r="A382" s="708">
        <v>44385</v>
      </c>
      <c r="B382" s="707">
        <v>1.7839268802322117E-4</v>
      </c>
      <c r="C382" s="707">
        <v>1.8466938523897802E-4</v>
      </c>
      <c r="D382" s="707">
        <v>1.5527504780621371E-4</v>
      </c>
      <c r="E382" s="707">
        <v>3.1248713531217831E-4</v>
      </c>
      <c r="F382" s="707">
        <v>2.4601415457947695E-4</v>
      </c>
      <c r="G382" s="707">
        <v>2.9589540940500036E-4</v>
      </c>
      <c r="H382" s="707">
        <v>1.6137008906524919E-4</v>
      </c>
      <c r="I382" s="707">
        <v>3.4253347096946385E-4</v>
      </c>
      <c r="J382" s="707">
        <v>6.6384210472736349E-4</v>
      </c>
      <c r="K382" s="707">
        <v>7.4729015437102753E-4</v>
      </c>
      <c r="L382" s="707">
        <v>7.6925111159953374E-4</v>
      </c>
      <c r="M382" s="707">
        <v>5.4093044971081916E-4</v>
      </c>
      <c r="N382" s="707">
        <v>5.096266995849863E-4</v>
      </c>
      <c r="O382" s="707">
        <v>5.3052315707247111E-4</v>
      </c>
      <c r="P382" s="707">
        <v>-3.5641196270397302E-3</v>
      </c>
      <c r="Q382" s="707">
        <v>-8.2358096421822902E-3</v>
      </c>
      <c r="R382" s="707">
        <v>-3.3595918195955532E-3</v>
      </c>
      <c r="S382" s="707">
        <v>-1.5475793705502783E-3</v>
      </c>
      <c r="T382" s="707">
        <v>-2.0638677884214918E-3</v>
      </c>
      <c r="U382" s="707">
        <v>-5.3009081689007198E-3</v>
      </c>
      <c r="V382" s="707">
        <v>4.8021907059947466E-4</v>
      </c>
      <c r="W382" s="707">
        <v>-8.7943764429094795E-3</v>
      </c>
      <c r="X382" s="707">
        <v>-9.355482408063942E-3</v>
      </c>
      <c r="Y382" s="707">
        <v>-5.3199314299756661E-3</v>
      </c>
      <c r="Z382" s="707">
        <v>-8.5439824866990755E-3</v>
      </c>
      <c r="AA382" s="707">
        <v>-7.8328981723236879E-3</v>
      </c>
      <c r="AB382" s="707">
        <v>3.6530025793632959E-3</v>
      </c>
    </row>
    <row r="383" spans="1:28" s="707" customFormat="1">
      <c r="A383" s="708">
        <v>44386</v>
      </c>
      <c r="B383" s="707">
        <v>1.6528867614651332E-4</v>
      </c>
      <c r="C383" s="707">
        <v>1.8326435582216583E-4</v>
      </c>
      <c r="D383" s="707">
        <v>1.4625088664588226E-4</v>
      </c>
      <c r="E383" s="707">
        <v>1.5771051121304946E-3</v>
      </c>
      <c r="F383" s="707">
        <v>5.4826647880079626E-4</v>
      </c>
      <c r="G383" s="707">
        <v>2.9580788121097434E-4</v>
      </c>
      <c r="H383" s="707">
        <v>1.6137008906524919E-4</v>
      </c>
      <c r="I383" s="707">
        <v>3.3385577741706918E-4</v>
      </c>
      <c r="J383" s="707">
        <v>6.6384210472736349E-4</v>
      </c>
      <c r="K383" s="707">
        <v>7.4729015437102753E-4</v>
      </c>
      <c r="L383" s="707">
        <v>7.6925111159953374E-4</v>
      </c>
      <c r="M383" s="707">
        <v>5.4093044971081916E-4</v>
      </c>
      <c r="N383" s="707">
        <v>5.096266995849863E-4</v>
      </c>
      <c r="O383" s="707">
        <v>5.3052315707247111E-4</v>
      </c>
      <c r="P383" s="707">
        <v>1.902310232599902E-4</v>
      </c>
      <c r="Q383" s="707">
        <v>6.1129559759729446E-3</v>
      </c>
      <c r="R383" s="707">
        <v>3.2725545143672541E-3</v>
      </c>
      <c r="S383" s="707">
        <v>1.3142562485288778E-3</v>
      </c>
      <c r="T383" s="707">
        <v>1.3312356597003916E-3</v>
      </c>
      <c r="U383" s="707">
        <v>3.1498139295729199E-3</v>
      </c>
      <c r="V383" s="707">
        <v>-7.6427265745748763E-4</v>
      </c>
      <c r="W383" s="707">
        <v>1.4215631458642797E-3</v>
      </c>
      <c r="X383" s="707">
        <v>3.4891012430593449E-5</v>
      </c>
      <c r="Y383" s="707">
        <v>2.5540270348860528E-3</v>
      </c>
      <c r="Z383" s="707">
        <v>4.5705131282991474E-5</v>
      </c>
      <c r="AA383" s="707">
        <v>0</v>
      </c>
      <c r="AB383" s="707">
        <v>-7.95148485468955E-3</v>
      </c>
    </row>
    <row r="384" spans="1:28" s="707" customFormat="1">
      <c r="A384" s="708">
        <v>44389</v>
      </c>
      <c r="B384" s="707">
        <v>1.6385786680928049E-4</v>
      </c>
      <c r="C384" s="707">
        <v>1.9272764245514828E-4</v>
      </c>
      <c r="D384" s="707">
        <v>1.5129129085211801E-4</v>
      </c>
      <c r="E384" s="707">
        <v>3.4530847623059913E-4</v>
      </c>
      <c r="F384" s="707">
        <v>4.032503215665173E-4</v>
      </c>
      <c r="G384" s="707">
        <v>2.9648651982272511E-4</v>
      </c>
      <c r="H384" s="707">
        <v>1.6137008906524919E-4</v>
      </c>
      <c r="I384" s="707">
        <v>3.0184804129418374E-4</v>
      </c>
      <c r="J384" s="707">
        <v>6.6384210472736349E-4</v>
      </c>
      <c r="K384" s="707">
        <v>7.4729015437102753E-4</v>
      </c>
      <c r="L384" s="707">
        <v>7.6925111159953374E-4</v>
      </c>
      <c r="M384" s="707">
        <v>5.4093044971081916E-4</v>
      </c>
      <c r="N384" s="707">
        <v>5.096266995849863E-4</v>
      </c>
      <c r="O384" s="707">
        <v>5.3052315707247111E-4</v>
      </c>
      <c r="P384" s="707">
        <v>2.833713684153194E-3</v>
      </c>
      <c r="Q384" s="707">
        <v>2.06845646522269E-3</v>
      </c>
      <c r="R384" s="707">
        <v>1.2993854592671106E-3</v>
      </c>
      <c r="S384" s="707">
        <v>1.3119416094609093E-5</v>
      </c>
      <c r="T384" s="707">
        <v>2.9289341092559873E-3</v>
      </c>
      <c r="U384" s="707">
        <v>-1.4391647501584837E-3</v>
      </c>
      <c r="V384" s="707">
        <v>4.1175174803931291E-3</v>
      </c>
      <c r="W384" s="707">
        <v>1.1154832034774076E-2</v>
      </c>
      <c r="X384" s="707">
        <v>1.4887604786492314E-2</v>
      </c>
      <c r="Y384" s="707">
        <v>3.198049858483154E-3</v>
      </c>
      <c r="Z384" s="707">
        <v>5.1535167794305448E-3</v>
      </c>
      <c r="AA384" s="707">
        <v>0</v>
      </c>
      <c r="AB384" s="707">
        <v>-7.0700563785239812E-3</v>
      </c>
    </row>
    <row r="385" spans="1:28" s="707" customFormat="1">
      <c r="A385" s="708">
        <v>44390</v>
      </c>
      <c r="B385" s="707">
        <v>1.6856703635625969E-4</v>
      </c>
      <c r="C385" s="707">
        <v>1.5720647808170618E-4</v>
      </c>
      <c r="D385" s="707">
        <v>1.6645147939375882E-4</v>
      </c>
      <c r="E385" s="707">
        <v>2.7056025703697806E-4</v>
      </c>
      <c r="F385" s="707">
        <v>2.5042920743278962E-4</v>
      </c>
      <c r="G385" s="707">
        <v>2.9563275365829256E-4</v>
      </c>
      <c r="H385" s="707">
        <v>1.6137008906524919E-4</v>
      </c>
      <c r="I385" s="707">
        <v>3.0953419769574886E-4</v>
      </c>
      <c r="J385" s="707">
        <v>6.6384210472736349E-4</v>
      </c>
      <c r="K385" s="707">
        <v>7.4729015437102753E-4</v>
      </c>
      <c r="L385" s="707">
        <v>7.6925111159953374E-4</v>
      </c>
      <c r="M385" s="707">
        <v>5.4093044971081916E-4</v>
      </c>
      <c r="N385" s="707">
        <v>5.096266995849863E-4</v>
      </c>
      <c r="O385" s="707">
        <v>5.3052315707247111E-4</v>
      </c>
      <c r="P385" s="707">
        <v>2.4806316914185444E-3</v>
      </c>
      <c r="Q385" s="707">
        <v>4.7075202178894493E-3</v>
      </c>
      <c r="R385" s="707">
        <v>5.5196616341190996E-4</v>
      </c>
      <c r="S385" s="707">
        <v>2.8236593035524393E-3</v>
      </c>
      <c r="T385" s="707">
        <v>1.4369411175463309E-3</v>
      </c>
      <c r="U385" s="707">
        <v>2.2204843912354555E-3</v>
      </c>
      <c r="V385" s="707">
        <v>1.9075989429628848E-3</v>
      </c>
      <c r="W385" s="707">
        <v>-2.2859049786450036E-4</v>
      </c>
      <c r="X385" s="707">
        <v>2.6814831555812546E-3</v>
      </c>
      <c r="Y385" s="707">
        <v>4.5982960383739169E-3</v>
      </c>
      <c r="Z385" s="707">
        <v>3.8012260046571544E-3</v>
      </c>
      <c r="AA385" s="707">
        <v>-2.0242914979756721E-3</v>
      </c>
      <c r="AB385" s="707">
        <v>-6.4748449350734427E-3</v>
      </c>
    </row>
    <row r="386" spans="1:28" s="707" customFormat="1">
      <c r="A386" s="708">
        <v>44391</v>
      </c>
      <c r="B386" s="707">
        <v>1.7415073456361618E-4</v>
      </c>
      <c r="C386" s="707">
        <v>1.9104533705505133E-4</v>
      </c>
      <c r="D386" s="707">
        <v>1.7541965779677149E-4</v>
      </c>
      <c r="E386" s="707">
        <v>3.0557691780463969E-4</v>
      </c>
      <c r="F386" s="707">
        <v>5.6878475340771395E-4</v>
      </c>
      <c r="G386" s="707">
        <v>2.9171707272257485E-4</v>
      </c>
      <c r="H386" s="707">
        <v>1.6137008906524919E-4</v>
      </c>
      <c r="I386" s="707">
        <v>3.1682450876657775E-4</v>
      </c>
      <c r="J386" s="707">
        <v>6.6384210472736349E-4</v>
      </c>
      <c r="K386" s="707">
        <v>7.4729015437102753E-4</v>
      </c>
      <c r="L386" s="707">
        <v>7.6925111159953374E-4</v>
      </c>
      <c r="M386" s="707">
        <v>5.4093044971081916E-4</v>
      </c>
      <c r="N386" s="707">
        <v>5.096266995849863E-4</v>
      </c>
      <c r="O386" s="707">
        <v>5.3052315707247111E-4</v>
      </c>
      <c r="P386" s="707">
        <v>-4.1189076647246692E-3</v>
      </c>
      <c r="Q386" s="707">
        <v>-8.1667684109273386E-3</v>
      </c>
      <c r="R386" s="707">
        <v>1.1361282606239254E-3</v>
      </c>
      <c r="S386" s="707">
        <v>7.1570492378247863E-4</v>
      </c>
      <c r="T386" s="707">
        <v>1.9676113181619215E-3</v>
      </c>
      <c r="U386" s="707">
        <v>-4.8468202039608776E-4</v>
      </c>
      <c r="V386" s="707">
        <v>4.0307154025234215E-3</v>
      </c>
      <c r="W386" s="707">
        <v>-5.3825122317991969E-3</v>
      </c>
      <c r="X386" s="707">
        <v>1.4476332941688597E-3</v>
      </c>
      <c r="Y386" s="707">
        <v>2.0117305625693138E-3</v>
      </c>
      <c r="Z386" s="707">
        <v>1.7645690474878961E-3</v>
      </c>
      <c r="AA386" s="707">
        <v>-1.740365111561859E-2</v>
      </c>
      <c r="AB386" s="707">
        <v>-9.8052541391868697E-3</v>
      </c>
    </row>
    <row r="387" spans="1:28" s="707" customFormat="1">
      <c r="A387" s="708">
        <v>44392</v>
      </c>
      <c r="B387" s="707">
        <v>1.7903015106224274E-4</v>
      </c>
      <c r="C387" s="707">
        <v>1.786793812801335E-4</v>
      </c>
      <c r="D387" s="707">
        <v>1.855074810106494E-4</v>
      </c>
      <c r="E387" s="707">
        <v>2.2608358411435603E-4</v>
      </c>
      <c r="F387" s="707">
        <v>2.7536890637303024E-4</v>
      </c>
      <c r="G387" s="707">
        <v>2.9622462859024701E-4</v>
      </c>
      <c r="H387" s="707">
        <v>1.6137008906524919E-4</v>
      </c>
      <c r="I387" s="707">
        <v>3.2721686511472114E-4</v>
      </c>
      <c r="J387" s="707">
        <v>6.6384210472736349E-4</v>
      </c>
      <c r="K387" s="707">
        <v>7.4729015437102753E-4</v>
      </c>
      <c r="L387" s="707">
        <v>7.6925111159953374E-4</v>
      </c>
      <c r="M387" s="707">
        <v>5.4093044971081916E-4</v>
      </c>
      <c r="N387" s="707">
        <v>5.096266995849863E-4</v>
      </c>
      <c r="O387" s="707">
        <v>5.3052315707247111E-4</v>
      </c>
      <c r="P387" s="707">
        <v>1.9593899688308269E-5</v>
      </c>
      <c r="Q387" s="707">
        <v>-4.2401915326598649E-3</v>
      </c>
      <c r="R387" s="707">
        <v>-1.2938493597476342E-3</v>
      </c>
      <c r="S387" s="707">
        <v>-3.6325167980033601E-3</v>
      </c>
      <c r="T387" s="707">
        <v>-2.6475856157448519E-3</v>
      </c>
      <c r="U387" s="707">
        <v>-1.3959493140828227E-3</v>
      </c>
      <c r="V387" s="707">
        <v>4.163928304244946E-3</v>
      </c>
      <c r="W387" s="707">
        <v>-3.0730650543338012E-3</v>
      </c>
      <c r="X387" s="707">
        <v>-4.7043473050968343E-3</v>
      </c>
      <c r="Y387" s="707">
        <v>-3.4052775859064743E-3</v>
      </c>
      <c r="Z387" s="707">
        <v>-3.7470006528402822E-3</v>
      </c>
      <c r="AA387" s="707">
        <v>3.7157838239543217E-4</v>
      </c>
      <c r="AB387" s="707">
        <v>2.1258324596949985E-2</v>
      </c>
    </row>
    <row r="388" spans="1:28" s="707" customFormat="1">
      <c r="A388" s="708">
        <v>44393</v>
      </c>
      <c r="B388" s="707">
        <v>1.7216076308956829E-4</v>
      </c>
      <c r="C388" s="707">
        <v>1.7121196941904948E-4</v>
      </c>
      <c r="D388" s="707">
        <v>1.8603511398729289E-4</v>
      </c>
      <c r="E388" s="707">
        <v>3.840158634360602E-4</v>
      </c>
      <c r="F388" s="707">
        <v>3.5775945017180177E-4</v>
      </c>
      <c r="G388" s="707">
        <v>2.9613690554519678E-4</v>
      </c>
      <c r="H388" s="707">
        <v>1.6137008906524919E-4</v>
      </c>
      <c r="I388" s="707">
        <v>3.2749832074552288E-4</v>
      </c>
      <c r="J388" s="707">
        <v>6.6384210472736349E-4</v>
      </c>
      <c r="K388" s="707">
        <v>7.4729015437102753E-4</v>
      </c>
      <c r="L388" s="707">
        <v>7.6925111159953374E-4</v>
      </c>
      <c r="M388" s="707">
        <v>5.4093044971081916E-4</v>
      </c>
      <c r="N388" s="707">
        <v>5.096266995849863E-4</v>
      </c>
      <c r="O388" s="707">
        <v>5.3052315707247111E-4</v>
      </c>
      <c r="P388" s="707">
        <v>-7.2426135502468014E-4</v>
      </c>
      <c r="Q388" s="707">
        <v>-2.1266004398204919E-3</v>
      </c>
      <c r="R388" s="707">
        <v>-1.446103576267177E-3</v>
      </c>
      <c r="S388" s="707">
        <v>1.0404347668409031E-3</v>
      </c>
      <c r="T388" s="707">
        <v>-5.7454910551602012E-4</v>
      </c>
      <c r="U388" s="707">
        <v>-5.4971661858338461E-4</v>
      </c>
      <c r="V388" s="707">
        <v>1.0832803183842277E-3</v>
      </c>
      <c r="W388" s="707">
        <v>2.1902416706931493E-3</v>
      </c>
      <c r="X388" s="707">
        <v>-2.5594891723352831E-3</v>
      </c>
      <c r="Y388" s="707">
        <v>-2.6575671613049412E-3</v>
      </c>
      <c r="Z388" s="707">
        <v>-5.8723033739273012E-3</v>
      </c>
      <c r="AA388" s="707">
        <v>-3.7144036318613738E-3</v>
      </c>
      <c r="AB388" s="707">
        <v>-9.8474949561810909E-3</v>
      </c>
    </row>
    <row r="389" spans="1:28" s="707" customFormat="1">
      <c r="A389" s="708">
        <v>44396</v>
      </c>
      <c r="B389" s="707">
        <v>1.7440985052807889E-4</v>
      </c>
      <c r="C389" s="707">
        <v>1.6829701032894384E-4</v>
      </c>
      <c r="D389" s="707">
        <v>1.8431470612201295E-4</v>
      </c>
      <c r="E389" s="707">
        <v>3.0880476929229239E-4</v>
      </c>
      <c r="F389" s="707">
        <v>-4.6887775883130978E-5</v>
      </c>
      <c r="G389" s="707">
        <v>2.9604923444104259E-4</v>
      </c>
      <c r="H389" s="707">
        <v>1.6137008906524919E-4</v>
      </c>
      <c r="I389" s="707">
        <v>3.2700273641483868E-4</v>
      </c>
      <c r="J389" s="707">
        <v>6.6384210472736349E-4</v>
      </c>
      <c r="K389" s="707">
        <v>7.4729015437102753E-4</v>
      </c>
      <c r="L389" s="707">
        <v>7.6925111159953374E-4</v>
      </c>
      <c r="M389" s="707">
        <v>5.4093044971081916E-4</v>
      </c>
      <c r="N389" s="707">
        <v>5.096266995849863E-4</v>
      </c>
      <c r="O389" s="707">
        <v>5.3052315707247111E-4</v>
      </c>
      <c r="P389" s="707">
        <v>-1.0331547846281652E-2</v>
      </c>
      <c r="Q389" s="707">
        <v>-1.7105358150526828E-2</v>
      </c>
      <c r="R389" s="707">
        <v>-6.9990804614485924E-3</v>
      </c>
      <c r="S389" s="707">
        <v>-7.9315586346631051E-3</v>
      </c>
      <c r="T389" s="707">
        <v>-7.2916363886083024E-3</v>
      </c>
      <c r="U389" s="707">
        <v>-4.5263218658306847E-3</v>
      </c>
      <c r="V389" s="707">
        <v>-5.1650717477302877E-4</v>
      </c>
      <c r="W389" s="707">
        <v>-1.245316086812065E-2</v>
      </c>
      <c r="X389" s="707">
        <v>-1.2118520155330104E-2</v>
      </c>
      <c r="Y389" s="707">
        <v>-1.0221138604524116E-2</v>
      </c>
      <c r="Z389" s="707">
        <v>-5.0329683496390665E-3</v>
      </c>
      <c r="AA389" s="707">
        <v>3.7282518641259532E-3</v>
      </c>
      <c r="AB389" s="707">
        <v>2.4284280346372311E-2</v>
      </c>
    </row>
    <row r="390" spans="1:28" s="707" customFormat="1">
      <c r="A390" s="708">
        <v>44397</v>
      </c>
      <c r="B390" s="707">
        <v>1.772711563441387E-4</v>
      </c>
      <c r="C390" s="707">
        <v>1.7247418596388897E-4</v>
      </c>
      <c r="D390" s="707">
        <v>1.6012198486103912E-4</v>
      </c>
      <c r="E390" s="707">
        <v>2.7207650130067762E-4</v>
      </c>
      <c r="F390" s="707">
        <v>3.9991830785823801E-4</v>
      </c>
      <c r="G390" s="707">
        <v>2.9596161523159914E-4</v>
      </c>
      <c r="H390" s="707">
        <v>1.6137008906524919E-4</v>
      </c>
      <c r="I390" s="707">
        <v>3.1757814441202292E-4</v>
      </c>
      <c r="J390" s="707">
        <v>6.6384210472736349E-4</v>
      </c>
      <c r="K390" s="707">
        <v>7.4729015437102753E-4</v>
      </c>
      <c r="L390" s="707">
        <v>7.6925111159953374E-4</v>
      </c>
      <c r="M390" s="707">
        <v>5.4093044971081916E-4</v>
      </c>
      <c r="N390" s="707">
        <v>5.096266995849863E-4</v>
      </c>
      <c r="O390" s="707">
        <v>5.3052315707247111E-4</v>
      </c>
      <c r="P390" s="707">
        <v>-1.5819900073035242E-3</v>
      </c>
      <c r="Q390" s="707">
        <v>1.5344776123007442E-3</v>
      </c>
      <c r="R390" s="707">
        <v>4.0324942966976085E-3</v>
      </c>
      <c r="S390" s="707">
        <v>2.6816164426752831E-3</v>
      </c>
      <c r="T390" s="707">
        <v>1.1715599958321832E-3</v>
      </c>
      <c r="U390" s="707">
        <v>-3.2216366360782178E-4</v>
      </c>
      <c r="V390" s="707">
        <v>5.9742932547846017E-4</v>
      </c>
      <c r="W390" s="707">
        <v>1.3607597467779842E-2</v>
      </c>
      <c r="X390" s="707">
        <v>3.0949975143048647E-3</v>
      </c>
      <c r="Y390" s="707">
        <v>2.913734674141466E-3</v>
      </c>
      <c r="Z390" s="707">
        <v>4.8408585631010137E-3</v>
      </c>
      <c r="AA390" s="707">
        <v>1.6879900949236415E-2</v>
      </c>
      <c r="AB390" s="707">
        <v>-1.6510009631283462E-2</v>
      </c>
    </row>
    <row r="391" spans="1:28" s="707" customFormat="1">
      <c r="A391" s="708">
        <v>44398</v>
      </c>
      <c r="B391" s="707">
        <v>1.8889217629824984E-4</v>
      </c>
      <c r="C391" s="707">
        <v>1.7762706666868411E-4</v>
      </c>
      <c r="D391" s="707">
        <v>1.7863382201110944E-4</v>
      </c>
      <c r="E391" s="707">
        <v>2.034876246406192E-4</v>
      </c>
      <c r="F391" s="707">
        <v>2.8862737258439353E-4</v>
      </c>
      <c r="G391" s="707">
        <v>2.9740311271719833E-4</v>
      </c>
      <c r="H391" s="707">
        <v>1.6137008906524919E-4</v>
      </c>
      <c r="I391" s="707">
        <v>3.2756828673230487E-4</v>
      </c>
      <c r="J391" s="707">
        <v>6.6384210472736349E-4</v>
      </c>
      <c r="K391" s="707">
        <v>7.4729015437102753E-4</v>
      </c>
      <c r="L391" s="707">
        <v>7.6925111159953374E-4</v>
      </c>
      <c r="M391" s="707">
        <v>5.4093044971081916E-4</v>
      </c>
      <c r="N391" s="707">
        <v>5.096266995849863E-4</v>
      </c>
      <c r="O391" s="707">
        <v>5.3052315707247111E-4</v>
      </c>
      <c r="P391" s="707">
        <v>5.3109445705985525E-3</v>
      </c>
      <c r="Q391" s="707">
        <v>7.2483449155071877E-3</v>
      </c>
      <c r="R391" s="707">
        <v>2.223838375604581E-3</v>
      </c>
      <c r="S391" s="707">
        <v>2.6019002332746677E-3</v>
      </c>
      <c r="T391" s="707">
        <v>2.9932861215697937E-3</v>
      </c>
      <c r="U391" s="707">
        <v>1.9633661896167887E-3</v>
      </c>
      <c r="V391" s="707">
        <v>9.6445941002665236E-5</v>
      </c>
      <c r="W391" s="707">
        <v>6.8645209508739757E-3</v>
      </c>
      <c r="X391" s="707">
        <v>5.4477895463409531E-3</v>
      </c>
      <c r="Y391" s="707">
        <v>4.6622208713167357E-3</v>
      </c>
      <c r="Z391" s="707">
        <v>-1.0847650226216698E-3</v>
      </c>
      <c r="AA391" s="707">
        <v>-1.6234425098415883E-4</v>
      </c>
      <c r="AB391" s="707">
        <v>1.4342689651620777E-3</v>
      </c>
    </row>
    <row r="392" spans="1:28" s="707" customFormat="1">
      <c r="A392" s="708">
        <v>44399</v>
      </c>
      <c r="B392" s="707">
        <v>1.7834500912083939E-4</v>
      </c>
      <c r="C392" s="707">
        <v>1.787198525737832E-4</v>
      </c>
      <c r="D392" s="707">
        <v>2.1510859895212953E-4</v>
      </c>
      <c r="E392" s="707">
        <v>2.8001062767035734E-4</v>
      </c>
      <c r="F392" s="707">
        <v>9.8470191153277042E-5</v>
      </c>
      <c r="G392" s="707">
        <v>2.9731469040283898E-4</v>
      </c>
      <c r="H392" s="707">
        <v>1.6137008906524919E-4</v>
      </c>
      <c r="I392" s="707">
        <v>3.274610208869877E-4</v>
      </c>
      <c r="J392" s="707">
        <v>6.6384210472736349E-4</v>
      </c>
      <c r="K392" s="707">
        <v>7.4729015437102753E-4</v>
      </c>
      <c r="L392" s="707">
        <v>7.6925111159953374E-4</v>
      </c>
      <c r="M392" s="707">
        <v>5.4093044971081916E-4</v>
      </c>
      <c r="N392" s="707">
        <v>5.096266995849863E-4</v>
      </c>
      <c r="O392" s="707">
        <v>5.3052315707247111E-4</v>
      </c>
      <c r="P392" s="707">
        <v>-1.5214844901997315E-3</v>
      </c>
      <c r="Q392" s="707">
        <v>1.9959959439765917E-3</v>
      </c>
      <c r="R392" s="707">
        <v>1.717871326449627E-3</v>
      </c>
      <c r="S392" s="707">
        <v>1.9622534410128623E-3</v>
      </c>
      <c r="T392" s="707">
        <v>8.3708192796549952E-4</v>
      </c>
      <c r="U392" s="707">
        <v>1.391977527047672E-4</v>
      </c>
      <c r="V392" s="707">
        <v>5.7108930686151638E-3</v>
      </c>
      <c r="W392" s="707">
        <v>3.0210399031527224E-3</v>
      </c>
      <c r="X392" s="707">
        <v>4.2551991341532869E-3</v>
      </c>
      <c r="Y392" s="707">
        <v>1.5753775469292242E-2</v>
      </c>
      <c r="Z392" s="707">
        <v>8.0243487610800468E-3</v>
      </c>
      <c r="AA392" s="707">
        <v>1.0229348487923673E-2</v>
      </c>
      <c r="AB392" s="707">
        <v>1.3566524002639468E-5</v>
      </c>
    </row>
    <row r="393" spans="1:28" s="707" customFormat="1">
      <c r="A393" s="708">
        <v>44400</v>
      </c>
      <c r="B393" s="707">
        <v>1.9109991136012638E-4</v>
      </c>
      <c r="C393" s="707">
        <v>1.7482677266977831E-4</v>
      </c>
      <c r="D393" s="707">
        <v>2.0046280516528014E-4</v>
      </c>
      <c r="E393" s="707">
        <v>2.3451189431056285E-4</v>
      </c>
      <c r="F393" s="707">
        <v>1.1017721881789733E-4</v>
      </c>
      <c r="G393" s="707">
        <v>2.9799039859645937E-4</v>
      </c>
      <c r="H393" s="707">
        <v>1.6137008906524919E-4</v>
      </c>
      <c r="I393" s="707">
        <v>3.2735382526904999E-4</v>
      </c>
      <c r="J393" s="707">
        <v>6.6384210472736349E-4</v>
      </c>
      <c r="K393" s="707">
        <v>7.4729015437102753E-4</v>
      </c>
      <c r="L393" s="707">
        <v>7.6925111159953374E-4</v>
      </c>
      <c r="M393" s="707">
        <v>5.4093044971081916E-4</v>
      </c>
      <c r="N393" s="707">
        <v>5.096266995849863E-4</v>
      </c>
      <c r="O393" s="707">
        <v>5.3052315707247111E-4</v>
      </c>
      <c r="P393" s="707">
        <v>-2.1541212619903272E-3</v>
      </c>
      <c r="Q393" s="707">
        <v>-5.9124763519580181E-4</v>
      </c>
      <c r="R393" s="707">
        <v>6.0271362269803674E-3</v>
      </c>
      <c r="S393" s="707">
        <v>2.1916336070826326E-3</v>
      </c>
      <c r="T393" s="707">
        <v>-2.3378311217517878E-3</v>
      </c>
      <c r="U393" s="707">
        <v>-4.097003827086998E-3</v>
      </c>
      <c r="V393" s="707">
        <v>-1.0040455457331898E-3</v>
      </c>
      <c r="W393" s="707">
        <v>-1.3164395306902721E-3</v>
      </c>
      <c r="X393" s="707">
        <v>-2.8789261710695513E-3</v>
      </c>
      <c r="Y393" s="707">
        <v>6.5907701481089376E-3</v>
      </c>
      <c r="Z393" s="707">
        <v>-1.5181486816482348E-3</v>
      </c>
      <c r="AA393" s="707">
        <v>3.1341664322739327E-3</v>
      </c>
      <c r="AB393" s="707">
        <v>2.1981677343323458E-3</v>
      </c>
    </row>
    <row r="394" spans="1:28" s="707" customFormat="1">
      <c r="A394" s="708">
        <v>44403</v>
      </c>
      <c r="B394" s="707">
        <v>1.8615984721237488E-4</v>
      </c>
      <c r="C394" s="707">
        <v>1.7714181558381448E-4</v>
      </c>
      <c r="D394" s="707">
        <v>1.9144010114313659E-4</v>
      </c>
      <c r="E394" s="707">
        <v>4.921753742148649E-4</v>
      </c>
      <c r="F394" s="707">
        <v>4.2511564314962058E-4</v>
      </c>
      <c r="G394" s="707">
        <v>2.9713777644713169E-4</v>
      </c>
      <c r="H394" s="707">
        <v>1.6137008906524919E-4</v>
      </c>
      <c r="I394" s="707">
        <v>3.276344328666525E-4</v>
      </c>
      <c r="J394" s="707">
        <v>6.6384210472736349E-4</v>
      </c>
      <c r="K394" s="707">
        <v>7.4729015437102753E-4</v>
      </c>
      <c r="L394" s="707">
        <v>7.6925111159953374E-4</v>
      </c>
      <c r="M394" s="707">
        <v>5.4093044971081916E-4</v>
      </c>
      <c r="N394" s="707">
        <v>5.096266995849863E-4</v>
      </c>
      <c r="O394" s="707">
        <v>5.3052315707247111E-4</v>
      </c>
      <c r="P394" s="707">
        <v>-1.5049845917473048E-3</v>
      </c>
      <c r="Q394" s="707">
        <v>-3.3914867064110954E-3</v>
      </c>
      <c r="R394" s="707">
        <v>5.851364004654247E-4</v>
      </c>
      <c r="S394" s="707">
        <v>-2.44124436847315E-3</v>
      </c>
      <c r="T394" s="707">
        <v>-1.3502441890103078E-3</v>
      </c>
      <c r="U394" s="707">
        <v>-6.1584753268428827E-4</v>
      </c>
      <c r="V394" s="707">
        <v>-2.8568042752228351E-3</v>
      </c>
      <c r="W394" s="707">
        <v>-5.007775541994941E-3</v>
      </c>
      <c r="X394" s="707">
        <v>1.5964465940925265E-3</v>
      </c>
      <c r="Y394" s="707">
        <v>-1.0324731274722443E-2</v>
      </c>
      <c r="Z394" s="707">
        <v>1.0000180582148133E-4</v>
      </c>
      <c r="AA394" s="707">
        <v>-2.6837572601643434E-3</v>
      </c>
      <c r="AB394" s="707">
        <v>-2.1828896420523103E-2</v>
      </c>
    </row>
    <row r="395" spans="1:28" s="707" customFormat="1">
      <c r="A395" s="708">
        <v>44404</v>
      </c>
      <c r="B395" s="707">
        <v>1.7973425769102214E-4</v>
      </c>
      <c r="C395" s="707">
        <v>1.8268025995427095E-4</v>
      </c>
      <c r="D395" s="707">
        <v>2.6886292312933158E-4</v>
      </c>
      <c r="E395" s="707">
        <v>3.2253961036032841E-4</v>
      </c>
      <c r="F395" s="707">
        <v>2.236020848966902E-4</v>
      </c>
      <c r="G395" s="707">
        <v>2.9628588839170078E-4</v>
      </c>
      <c r="H395" s="707">
        <v>1.6137008906524919E-4</v>
      </c>
      <c r="I395" s="707">
        <v>3.2907754795763466E-4</v>
      </c>
      <c r="J395" s="707">
        <v>6.6384210472736349E-4</v>
      </c>
      <c r="K395" s="707">
        <v>7.4729015437102753E-4</v>
      </c>
      <c r="L395" s="707">
        <v>7.6925111159953374E-4</v>
      </c>
      <c r="M395" s="707">
        <v>5.4093044971081916E-4</v>
      </c>
      <c r="N395" s="707">
        <v>5.096266995849863E-4</v>
      </c>
      <c r="O395" s="707">
        <v>5.3052315707247111E-4</v>
      </c>
      <c r="P395" s="707">
        <v>-1.3134068773178464E-3</v>
      </c>
      <c r="Q395" s="707">
        <v>-3.9917615297103692E-3</v>
      </c>
      <c r="R395" s="707">
        <v>-1.4875072705423653E-3</v>
      </c>
      <c r="S395" s="707">
        <v>-2.7842068677348397E-3</v>
      </c>
      <c r="T395" s="707">
        <v>-1.7588108557533566E-3</v>
      </c>
      <c r="U395" s="707">
        <v>-2.2080335429741638E-3</v>
      </c>
      <c r="V395" s="707">
        <v>-3.1590856127693412E-3</v>
      </c>
      <c r="W395" s="707">
        <v>-1.7399309956715459E-2</v>
      </c>
      <c r="X395" s="707">
        <v>-1.1755506679018257E-2</v>
      </c>
      <c r="Y395" s="707">
        <v>-1.8800386799278757E-2</v>
      </c>
      <c r="Z395" s="707">
        <v>-1.0809574869320882E-2</v>
      </c>
      <c r="AA395" s="707">
        <v>-3.2131094867049459E-4</v>
      </c>
      <c r="AB395" s="707">
        <v>-1.1856626688652727E-2</v>
      </c>
    </row>
    <row r="396" spans="1:28" s="707" customFormat="1">
      <c r="A396" s="708">
        <v>44405</v>
      </c>
      <c r="B396" s="707">
        <v>1.9852120955765606E-4</v>
      </c>
      <c r="C396" s="707">
        <v>1.6120212626580255E-4</v>
      </c>
      <c r="D396" s="707">
        <v>2.0033040488054432E-4</v>
      </c>
      <c r="E396" s="707">
        <v>2.8941159206241629E-4</v>
      </c>
      <c r="F396" s="707">
        <v>3.809459586832098E-4</v>
      </c>
      <c r="G396" s="707">
        <v>2.9619812906611642E-4</v>
      </c>
      <c r="H396" s="707">
        <v>1.6137008906524919E-4</v>
      </c>
      <c r="I396" s="707">
        <v>3.3013172720885997E-4</v>
      </c>
      <c r="J396" s="707">
        <v>6.6384210472736349E-4</v>
      </c>
      <c r="K396" s="707">
        <v>7.4729015437102753E-4</v>
      </c>
      <c r="L396" s="707">
        <v>7.6925111159953374E-4</v>
      </c>
      <c r="M396" s="707">
        <v>5.4093044971081916E-4</v>
      </c>
      <c r="N396" s="707">
        <v>5.096266995849863E-4</v>
      </c>
      <c r="O396" s="707">
        <v>5.3052315707247111E-4</v>
      </c>
      <c r="P396" s="707">
        <v>-2.0183556114095058E-4</v>
      </c>
      <c r="Q396" s="707">
        <v>2.483662058381686E-3</v>
      </c>
      <c r="R396" s="707">
        <v>2.3737435094806081E-4</v>
      </c>
      <c r="S396" s="707">
        <v>3.7372505121229249E-3</v>
      </c>
      <c r="T396" s="707">
        <v>2.8562295371787894E-3</v>
      </c>
      <c r="U396" s="707">
        <v>2.7780757628161901E-3</v>
      </c>
      <c r="V396" s="707">
        <v>-2.2578450587981136E-3</v>
      </c>
      <c r="W396" s="707">
        <v>1.6184312775690213E-2</v>
      </c>
      <c r="X396" s="707">
        <v>-1.7580454750780738E-3</v>
      </c>
      <c r="Y396" s="707">
        <v>8.7437189512775682E-3</v>
      </c>
      <c r="Z396" s="707">
        <v>1.715530214387484E-2</v>
      </c>
      <c r="AA396" s="707">
        <v>-1.6994777018883189E-2</v>
      </c>
      <c r="AB396" s="707">
        <v>-1.4478813416257119E-2</v>
      </c>
    </row>
    <row r="397" spans="1:28" s="707" customFormat="1">
      <c r="A397" s="708">
        <v>44406</v>
      </c>
      <c r="B397" s="707">
        <v>1.7424042202773826E-4</v>
      </c>
      <c r="C397" s="707">
        <v>1.8056612290373586E-4</v>
      </c>
      <c r="D397" s="707">
        <v>1.4138137457475608E-4</v>
      </c>
      <c r="E397" s="707">
        <v>3.649471520028591E-4</v>
      </c>
      <c r="F397" s="707">
        <v>3.4640757547910184E-4</v>
      </c>
      <c r="G397" s="707">
        <v>2.9687359290320181E-4</v>
      </c>
      <c r="H397" s="707">
        <v>1.6137008906524919E-4</v>
      </c>
      <c r="I397" s="707">
        <v>3.2731132148566822E-4</v>
      </c>
      <c r="J397" s="707">
        <v>6.6384210472736349E-4</v>
      </c>
      <c r="K397" s="707">
        <v>7.4729015437102753E-4</v>
      </c>
      <c r="L397" s="707">
        <v>7.6925111159953374E-4</v>
      </c>
      <c r="M397" s="707">
        <v>5.4093044971081916E-4</v>
      </c>
      <c r="N397" s="707">
        <v>5.096266995849863E-4</v>
      </c>
      <c r="O397" s="707">
        <v>5.3052315707247111E-4</v>
      </c>
      <c r="P397" s="707">
        <v>1.3486175872501338E-3</v>
      </c>
      <c r="Q397" s="707">
        <v>5.3740010461973409E-3</v>
      </c>
      <c r="R397" s="707">
        <v>3.0262187904916971E-4</v>
      </c>
      <c r="S397" s="707">
        <v>3.5207585728100899E-3</v>
      </c>
      <c r="T397" s="707">
        <v>3.5091711109960233E-3</v>
      </c>
      <c r="U397" s="707">
        <v>9.4280849474293049E-4</v>
      </c>
      <c r="V397" s="707">
        <v>4.7418649678721003E-3</v>
      </c>
      <c r="W397" s="707">
        <v>1.1653941269227142E-2</v>
      </c>
      <c r="X397" s="707">
        <v>-3.6699898484127136E-4</v>
      </c>
      <c r="Y397" s="707">
        <v>7.7143868594100606E-3</v>
      </c>
      <c r="Z397" s="707">
        <v>5.9331940822957563E-3</v>
      </c>
      <c r="AA397" s="707">
        <v>-6.9481342216037856E-4</v>
      </c>
      <c r="AB397" s="707">
        <v>5.5244565432919224E-3</v>
      </c>
    </row>
    <row r="398" spans="1:28" s="707" customFormat="1">
      <c r="A398" s="708">
        <v>44407</v>
      </c>
      <c r="B398" s="707">
        <v>1.7237259324764942E-4</v>
      </c>
      <c r="C398" s="707">
        <v>1.7189018307317561E-4</v>
      </c>
      <c r="D398" s="707">
        <v>1.9184759895995995E-4</v>
      </c>
      <c r="E398" s="707">
        <v>7.2584801534136822E-4</v>
      </c>
      <c r="F398" s="707">
        <v>4.8779570922508064E-4</v>
      </c>
      <c r="G398" s="707">
        <v>2.975484298217701E-4</v>
      </c>
      <c r="H398" s="707">
        <v>1.6137008906524919E-4</v>
      </c>
      <c r="I398" s="707">
        <v>3.2914034350617349E-4</v>
      </c>
      <c r="J398" s="707">
        <v>6.6384210472736349E-4</v>
      </c>
      <c r="K398" s="707">
        <v>7.4729015437102753E-4</v>
      </c>
      <c r="L398" s="707">
        <v>7.6925111159953374E-4</v>
      </c>
      <c r="M398" s="707">
        <v>5.4093044971081916E-4</v>
      </c>
      <c r="N398" s="707">
        <v>5.096266995849863E-4</v>
      </c>
      <c r="O398" s="707">
        <v>5.3052315707247111E-4</v>
      </c>
      <c r="P398" s="707">
        <v>-3.5544242144452953E-3</v>
      </c>
      <c r="Q398" s="707">
        <v>-3.0774801144691777E-3</v>
      </c>
      <c r="R398" s="707">
        <v>-1.0296438720538426E-3</v>
      </c>
      <c r="S398" s="707">
        <v>-8.0704645783924445E-3</v>
      </c>
      <c r="T398" s="707">
        <v>-6.3622708622429469E-3</v>
      </c>
      <c r="U398" s="707">
        <v>-5.9155191937059204E-3</v>
      </c>
      <c r="V398" s="707">
        <v>2.7038831100352212E-3</v>
      </c>
      <c r="W398" s="707">
        <v>-1.6098047447576702E-2</v>
      </c>
      <c r="X398" s="707">
        <v>-1.7113680867148484E-2</v>
      </c>
      <c r="Y398" s="707">
        <v>-1.3102953113971694E-2</v>
      </c>
      <c r="Z398" s="707">
        <v>-1.747928672403809E-2</v>
      </c>
      <c r="AA398" s="707">
        <v>2.3926380368098243E-2</v>
      </c>
      <c r="AB398" s="707">
        <v>1.4961931278008711E-2</v>
      </c>
    </row>
    <row r="399" spans="1:28" s="707" customFormat="1">
      <c r="A399" s="708">
        <v>44410</v>
      </c>
      <c r="B399" s="707">
        <v>1.6788121743349649E-4</v>
      </c>
      <c r="C399" s="707">
        <v>1.6629470067242025E-4</v>
      </c>
      <c r="D399" s="707">
        <v>1.8003294434620898E-4</v>
      </c>
      <c r="E399" s="707">
        <v>2.3961744138434327E-4</v>
      </c>
      <c r="F399" s="707">
        <v>2.3856226310825512E-4</v>
      </c>
      <c r="G399" s="707">
        <v>2.966972033429105E-4</v>
      </c>
      <c r="H399" s="707">
        <v>1.6137008906524919E-4</v>
      </c>
      <c r="I399" s="707">
        <v>3.2825785273682406E-4</v>
      </c>
      <c r="J399" s="707">
        <v>6.2328639764519522E-4</v>
      </c>
      <c r="K399" s="707">
        <v>7.0673106523932994E-4</v>
      </c>
      <c r="L399" s="707">
        <v>7.2869113241647021E-4</v>
      </c>
      <c r="M399" s="707">
        <v>5.4093044971081916E-4</v>
      </c>
      <c r="N399" s="707">
        <v>5.096266995849863E-4</v>
      </c>
      <c r="O399" s="707">
        <v>5.3052315707247111E-4</v>
      </c>
      <c r="P399" s="707">
        <v>-2.8735450207364455E-3</v>
      </c>
      <c r="Q399" s="707">
        <v>-1.6369701497042088E-3</v>
      </c>
      <c r="R399" s="707">
        <v>5.4759416500460567E-4</v>
      </c>
      <c r="S399" s="707">
        <v>-4.2136856455865512E-4</v>
      </c>
      <c r="T399" s="707">
        <v>2.7407569584065872E-3</v>
      </c>
      <c r="U399" s="707">
        <v>-8.8067164390803754E-5</v>
      </c>
      <c r="V399" s="707">
        <v>-8.4108852412434487E-4</v>
      </c>
      <c r="W399" s="707">
        <v>6.1391835776576364E-3</v>
      </c>
      <c r="X399" s="707">
        <v>3.8865838843089584E-3</v>
      </c>
      <c r="Y399" s="707">
        <v>8.3613365750925261E-3</v>
      </c>
      <c r="Z399" s="707">
        <v>7.192979698881663E-3</v>
      </c>
      <c r="AA399" s="707">
        <v>-5.3924505692031222E-3</v>
      </c>
      <c r="AB399" s="707">
        <v>-6.8942455630275346E-3</v>
      </c>
    </row>
    <row r="400" spans="1:28" s="707" customFormat="1">
      <c r="A400" s="708">
        <v>44411</v>
      </c>
      <c r="B400" s="707">
        <v>1.6689087890608967E-4</v>
      </c>
      <c r="C400" s="707">
        <v>1.8310854656089504E-4</v>
      </c>
      <c r="D400" s="707">
        <v>2.1869224281778621E-4</v>
      </c>
      <c r="E400" s="707">
        <v>-1.9908798530410277E-4</v>
      </c>
      <c r="F400" s="707">
        <v>2.9795785814479281E-4</v>
      </c>
      <c r="G400" s="707">
        <v>2.9660920022256398E-4</v>
      </c>
      <c r="H400" s="707">
        <v>1.6137008906524919E-4</v>
      </c>
      <c r="I400" s="707">
        <v>3.2582831788618982E-4</v>
      </c>
      <c r="J400" s="707">
        <v>6.2328639764519522E-4</v>
      </c>
      <c r="K400" s="707">
        <v>7.0673106523932994E-4</v>
      </c>
      <c r="L400" s="707">
        <v>7.2869113241647021E-4</v>
      </c>
      <c r="M400" s="707">
        <v>5.4093044971081916E-4</v>
      </c>
      <c r="N400" s="707">
        <v>5.096266995849863E-4</v>
      </c>
      <c r="O400" s="707">
        <v>5.3052315707247111E-4</v>
      </c>
      <c r="P400" s="707">
        <v>5.2372286201807228E-4</v>
      </c>
      <c r="Q400" s="707">
        <v>6.4683022820188896E-4</v>
      </c>
      <c r="R400" s="707">
        <v>1.4400991409180275E-3</v>
      </c>
      <c r="S400" s="707">
        <v>-1.6093650749129385E-3</v>
      </c>
      <c r="T400" s="707">
        <v>7.3027748921550284E-4</v>
      </c>
      <c r="U400" s="707">
        <v>1.9543632082785756E-4</v>
      </c>
      <c r="V400" s="707">
        <v>-2.1347140518804819E-3</v>
      </c>
      <c r="W400" s="707">
        <v>3.8078170592470428E-4</v>
      </c>
      <c r="X400" s="707">
        <v>2.8022583581717164E-3</v>
      </c>
      <c r="Y400" s="707">
        <v>7.3236711959836498E-3</v>
      </c>
      <c r="Z400" s="707">
        <v>-1.3479461525744973E-3</v>
      </c>
      <c r="AA400" s="707">
        <v>3.2128514056224411E-3</v>
      </c>
      <c r="AB400" s="707">
        <v>1.6022861823263845E-2</v>
      </c>
    </row>
    <row r="401" spans="1:28" s="707" customFormat="1">
      <c r="A401" s="708">
        <v>44412</v>
      </c>
      <c r="B401" s="707">
        <v>1.6074122167530902E-4</v>
      </c>
      <c r="C401" s="707">
        <v>1.595012472137558E-4</v>
      </c>
      <c r="D401" s="707">
        <v>2.3097821516637751E-4</v>
      </c>
      <c r="E401" s="707">
        <v>3.3642844540682226E-4</v>
      </c>
      <c r="F401" s="707">
        <v>1.9836144184504079E-4</v>
      </c>
      <c r="G401" s="707">
        <v>2.9728351471436376E-4</v>
      </c>
      <c r="H401" s="707">
        <v>1.6137008906524919E-4</v>
      </c>
      <c r="I401" s="707">
        <v>3.3616696163485393E-4</v>
      </c>
      <c r="J401" s="707">
        <v>6.2328639764519522E-4</v>
      </c>
      <c r="K401" s="707">
        <v>7.0673106523932994E-4</v>
      </c>
      <c r="L401" s="707">
        <v>7.2869113241647021E-4</v>
      </c>
      <c r="M401" s="707">
        <v>5.4093044971081916E-4</v>
      </c>
      <c r="N401" s="707">
        <v>5.096266995849863E-4</v>
      </c>
      <c r="O401" s="707">
        <v>5.3052315707247111E-4</v>
      </c>
      <c r="P401" s="707">
        <v>-2.9691855197836459E-3</v>
      </c>
      <c r="Q401" s="707">
        <v>4.3698988082494505E-3</v>
      </c>
      <c r="R401" s="707">
        <v>-1.9839842913375039E-3</v>
      </c>
      <c r="S401" s="707">
        <v>2.9784109680819348E-4</v>
      </c>
      <c r="T401" s="707">
        <v>-4.829681594405999E-4</v>
      </c>
      <c r="U401" s="707">
        <v>-1.4302950503772838E-3</v>
      </c>
      <c r="V401" s="707">
        <v>6.5340050767659363E-4</v>
      </c>
      <c r="W401" s="707">
        <v>-5.9599256442316451E-3</v>
      </c>
      <c r="X401" s="707">
        <v>-3.8728350390379029E-3</v>
      </c>
      <c r="Y401" s="707">
        <v>4.5604828413892129E-4</v>
      </c>
      <c r="Z401" s="707">
        <v>-9.310554174188912E-3</v>
      </c>
      <c r="AA401" s="707">
        <v>-4.2834267413931482E-3</v>
      </c>
      <c r="AB401" s="707">
        <v>-8.4509803984494924E-3</v>
      </c>
    </row>
    <row r="402" spans="1:28" s="707" customFormat="1">
      <c r="A402" s="708">
        <v>44413</v>
      </c>
      <c r="B402" s="707">
        <v>1.678854978932609E-4</v>
      </c>
      <c r="C402" s="707">
        <v>1.7499395865816503E-4</v>
      </c>
      <c r="D402" s="707">
        <v>2.1410995835502433E-4</v>
      </c>
      <c r="E402" s="707">
        <v>8.2094796083342914E-6</v>
      </c>
      <c r="F402" s="707">
        <v>3.1256427670678377E-4</v>
      </c>
      <c r="G402" s="707">
        <v>2.9643312461113958E-4</v>
      </c>
      <c r="H402" s="707">
        <v>1.9929650834193957E-4</v>
      </c>
      <c r="I402" s="707">
        <v>3.2986657612399384E-4</v>
      </c>
      <c r="J402" s="707">
        <v>6.2328639764519522E-4</v>
      </c>
      <c r="K402" s="707">
        <v>7.0673106523932994E-4</v>
      </c>
      <c r="L402" s="707">
        <v>7.2869113241647021E-4</v>
      </c>
      <c r="M402" s="707">
        <v>5.4093044971081916E-4</v>
      </c>
      <c r="N402" s="707">
        <v>5.096266995849863E-4</v>
      </c>
      <c r="O402" s="707">
        <v>5.3052315707247111E-4</v>
      </c>
      <c r="P402" s="707">
        <v>-1.0704239917291858E-4</v>
      </c>
      <c r="Q402" s="707">
        <v>8.2915591345644746E-3</v>
      </c>
      <c r="R402" s="707">
        <v>2.9782223704641897E-3</v>
      </c>
      <c r="S402" s="707">
        <v>1.3976874760133207E-3</v>
      </c>
      <c r="T402" s="707">
        <v>1.5588330742821732E-3</v>
      </c>
      <c r="U402" s="707">
        <v>3.7818476622550889E-3</v>
      </c>
      <c r="V402" s="707">
        <v>5.5935244364890835E-4</v>
      </c>
      <c r="W402" s="707">
        <v>6.4451855665537128E-3</v>
      </c>
      <c r="X402" s="707">
        <v>-4.9175622856703072E-3</v>
      </c>
      <c r="Y402" s="707">
        <v>1.3015039164663289E-3</v>
      </c>
      <c r="Z402" s="707">
        <v>4.8787997185264498E-3</v>
      </c>
      <c r="AA402" s="707">
        <v>1.0332489044345472E-2</v>
      </c>
      <c r="AB402" s="707">
        <v>8.3384700315398685E-3</v>
      </c>
    </row>
    <row r="403" spans="1:28" s="707" customFormat="1">
      <c r="A403" s="708">
        <v>44414</v>
      </c>
      <c r="B403" s="707">
        <v>2.0020482089710967E-4</v>
      </c>
      <c r="C403" s="707">
        <v>1.6501004453517432E-4</v>
      </c>
      <c r="D403" s="707">
        <v>2.1966789800242914E-4</v>
      </c>
      <c r="E403" s="707">
        <v>4.8375734050432051E-4</v>
      </c>
      <c r="F403" s="707">
        <v>3.7700314264221824E-4</v>
      </c>
      <c r="G403" s="707">
        <v>3.4053043519333137E-4</v>
      </c>
      <c r="H403" s="707">
        <v>1.9929650834193957E-4</v>
      </c>
      <c r="I403" s="707">
        <v>3.6029808868054403E-4</v>
      </c>
      <c r="J403" s="707">
        <v>6.2328639764519522E-4</v>
      </c>
      <c r="K403" s="707">
        <v>7.0673106523932994E-4</v>
      </c>
      <c r="L403" s="707">
        <v>7.2869113241647021E-4</v>
      </c>
      <c r="M403" s="707">
        <v>5.4093044971081916E-4</v>
      </c>
      <c r="N403" s="707">
        <v>5.096266995849863E-4</v>
      </c>
      <c r="O403" s="707">
        <v>5.3052315707247111E-4</v>
      </c>
      <c r="P403" s="707">
        <v>8.8963898659926155E-3</v>
      </c>
      <c r="Q403" s="707">
        <v>3.7693980767385948E-3</v>
      </c>
      <c r="R403" s="707">
        <v>3.5088939720684387E-4</v>
      </c>
      <c r="S403" s="707">
        <v>4.9477203707692929E-4</v>
      </c>
      <c r="T403" s="707">
        <v>5.1050282609832465E-4</v>
      </c>
      <c r="U403" s="707">
        <v>2.0426298279903055E-3</v>
      </c>
      <c r="V403" s="707">
        <v>1.0665388969961498E-3</v>
      </c>
      <c r="W403" s="707">
        <v>-4.4801642616828508E-3</v>
      </c>
      <c r="X403" s="707">
        <v>9.0752819898816117E-3</v>
      </c>
      <c r="Y403" s="707">
        <v>6.8728390069678902E-3</v>
      </c>
      <c r="Z403" s="707">
        <v>1.4205617171620943E-3</v>
      </c>
      <c r="AA403" s="707">
        <v>8.7544767210505636E-3</v>
      </c>
      <c r="AB403" s="707">
        <v>3.1949814989797876E-3</v>
      </c>
    </row>
    <row r="404" spans="1:28" s="707" customFormat="1">
      <c r="A404" s="708">
        <v>44417</v>
      </c>
      <c r="B404" s="707">
        <v>2.0374848259385736E-4</v>
      </c>
      <c r="C404" s="707">
        <v>2.3766892445653554E-4</v>
      </c>
      <c r="D404" s="707">
        <v>2.2410168838216116E-4</v>
      </c>
      <c r="E404" s="707">
        <v>1.0026692450493258E-4</v>
      </c>
      <c r="F404" s="707">
        <v>2.1481376402432417E-4</v>
      </c>
      <c r="G404" s="707">
        <v>3.3508363763745663E-4</v>
      </c>
      <c r="H404" s="707">
        <v>1.9929650834193957E-4</v>
      </c>
      <c r="I404" s="707">
        <v>3.5514451367424371E-4</v>
      </c>
      <c r="J404" s="707">
        <v>6.2328639764519522E-4</v>
      </c>
      <c r="K404" s="707">
        <v>7.0673106523932994E-4</v>
      </c>
      <c r="L404" s="707">
        <v>7.2869113241647021E-4</v>
      </c>
      <c r="M404" s="707">
        <v>5.4093044971081916E-4</v>
      </c>
      <c r="N404" s="707">
        <v>5.096266995849863E-4</v>
      </c>
      <c r="O404" s="707">
        <v>5.3052315707247111E-4</v>
      </c>
      <c r="P404" s="707">
        <v>-5.5072139961687139E-4</v>
      </c>
      <c r="Q404" s="707">
        <v>3.0984817872421466E-3</v>
      </c>
      <c r="R404" s="707">
        <v>-2.769000753377604E-5</v>
      </c>
      <c r="S404" s="707">
        <v>-1.6937894878554793E-5</v>
      </c>
      <c r="T404" s="707">
        <v>1.4593084498926157E-3</v>
      </c>
      <c r="U404" s="707">
        <v>7.5017596497972683E-4</v>
      </c>
      <c r="V404" s="707">
        <v>-4.1519934519462787E-4</v>
      </c>
      <c r="W404" s="707">
        <v>-3.2350914424816857E-4</v>
      </c>
      <c r="X404" s="707">
        <v>4.442316998345186E-3</v>
      </c>
      <c r="Y404" s="707">
        <v>1.7360719058272522E-3</v>
      </c>
      <c r="Z404" s="707">
        <v>4.5645191972376598E-3</v>
      </c>
      <c r="AA404" s="707">
        <v>-3.0374753451677394E-3</v>
      </c>
      <c r="AB404" s="707">
        <v>-8.436752565367911E-3</v>
      </c>
    </row>
    <row r="405" spans="1:28" s="707" customFormat="1">
      <c r="A405" s="708">
        <v>44418</v>
      </c>
      <c r="B405" s="707">
        <v>2.1069820806896011E-4</v>
      </c>
      <c r="C405" s="707">
        <v>2.0547234351031562E-4</v>
      </c>
      <c r="D405" s="707">
        <v>1.8316208332014305E-4</v>
      </c>
      <c r="E405" s="707">
        <v>3.9195203433939341E-4</v>
      </c>
      <c r="F405" s="707">
        <v>3.5619510691309308E-4</v>
      </c>
      <c r="G405" s="707">
        <v>3.3573269282749507E-4</v>
      </c>
      <c r="H405" s="707">
        <v>1.9929650834193957E-4</v>
      </c>
      <c r="I405" s="707">
        <v>3.4265652681475522E-4</v>
      </c>
      <c r="J405" s="707">
        <v>6.2328639764519522E-4</v>
      </c>
      <c r="K405" s="707">
        <v>7.0673106523932994E-4</v>
      </c>
      <c r="L405" s="707">
        <v>7.2869113241647021E-4</v>
      </c>
      <c r="M405" s="707">
        <v>5.4093044971081916E-4</v>
      </c>
      <c r="N405" s="707">
        <v>5.096266995849863E-4</v>
      </c>
      <c r="O405" s="707">
        <v>5.3052315707247111E-4</v>
      </c>
      <c r="P405" s="707">
        <v>2.7862548185166869E-3</v>
      </c>
      <c r="Q405" s="707">
        <v>2.6343014406984278E-3</v>
      </c>
      <c r="R405" s="707">
        <v>3.2922127957335512E-4</v>
      </c>
      <c r="S405" s="707">
        <v>1.1965457056124507E-3</v>
      </c>
      <c r="T405" s="707">
        <v>3.122350438009569E-4</v>
      </c>
      <c r="U405" s="707">
        <v>6.7383694185352283E-5</v>
      </c>
      <c r="V405" s="707">
        <v>8.9136107390053176E-4</v>
      </c>
      <c r="W405" s="707">
        <v>5.2140350517992928E-3</v>
      </c>
      <c r="X405" s="707">
        <v>-3.0356962413170541E-3</v>
      </c>
      <c r="Y405" s="707">
        <v>-1.0722462764475305E-3</v>
      </c>
      <c r="Z405" s="707">
        <v>-1.2033506557230789E-3</v>
      </c>
      <c r="AA405" s="707">
        <v>-7.6366082380404654E-3</v>
      </c>
      <c r="AB405" s="707">
        <v>-5.9012278301278087E-3</v>
      </c>
    </row>
    <row r="406" spans="1:28" s="707" customFormat="1">
      <c r="A406" s="708">
        <v>44419</v>
      </c>
      <c r="B406" s="707">
        <v>2.0104290680267312E-4</v>
      </c>
      <c r="C406" s="707">
        <v>2.0811198882553228E-4</v>
      </c>
      <c r="D406" s="707">
        <v>2.3521097023970761E-4</v>
      </c>
      <c r="E406" s="707">
        <v>2.7720921479201799E-4</v>
      </c>
      <c r="F406" s="707">
        <v>2.3956445784967251E-4</v>
      </c>
      <c r="G406" s="707">
        <v>3.3181479863553243E-4</v>
      </c>
      <c r="H406" s="707">
        <v>1.9929650834193957E-4</v>
      </c>
      <c r="I406" s="707">
        <v>3.5026269702287394E-4</v>
      </c>
      <c r="J406" s="707">
        <v>6.2328639764519522E-4</v>
      </c>
      <c r="K406" s="707">
        <v>7.0673106523932994E-4</v>
      </c>
      <c r="L406" s="707">
        <v>7.2869113241647021E-4</v>
      </c>
      <c r="M406" s="707">
        <v>5.4093044971081916E-4</v>
      </c>
      <c r="N406" s="707">
        <v>5.096266995849863E-4</v>
      </c>
      <c r="O406" s="707">
        <v>5.3052315707247111E-4</v>
      </c>
      <c r="P406" s="707">
        <v>-8.7629464957383885E-4</v>
      </c>
      <c r="Q406" s="707">
        <v>4.5732047242319496E-4</v>
      </c>
      <c r="R406" s="707">
        <v>1.1733249449497052E-4</v>
      </c>
      <c r="S406" s="707">
        <v>-2.7416664745851804E-3</v>
      </c>
      <c r="T406" s="707">
        <v>-1.5228298568570331E-4</v>
      </c>
      <c r="U406" s="707">
        <v>-1.7783141112250878E-3</v>
      </c>
      <c r="V406" s="707">
        <v>7.611727701406501E-5</v>
      </c>
      <c r="W406" s="707">
        <v>-2.1030825422951871E-3</v>
      </c>
      <c r="X406" s="707">
        <v>-1.5167481495117485E-3</v>
      </c>
      <c r="Y406" s="707">
        <v>-3.0539434985433767E-3</v>
      </c>
      <c r="Z406" s="707">
        <v>-2.5732956564484821E-3</v>
      </c>
      <c r="AA406" s="707">
        <v>9.1706539074960514E-3</v>
      </c>
      <c r="AB406" s="707">
        <v>-5.6836695449824504E-3</v>
      </c>
    </row>
    <row r="407" spans="1:28" s="707" customFormat="1">
      <c r="A407" s="708">
        <v>44420</v>
      </c>
      <c r="B407" s="707">
        <v>2.07554077402472E-4</v>
      </c>
      <c r="C407" s="707">
        <v>1.9514970829681566E-4</v>
      </c>
      <c r="D407" s="707">
        <v>1.9540315478105974E-4</v>
      </c>
      <c r="E407" s="707">
        <v>1.9879270714717734E-4</v>
      </c>
      <c r="F407" s="707">
        <v>2.6836666670515541E-4</v>
      </c>
      <c r="G407" s="707">
        <v>3.3322631544496772E-4</v>
      </c>
      <c r="H407" s="707">
        <v>1.9929650834193957E-4</v>
      </c>
      <c r="I407" s="707">
        <v>3.6596777630570898E-4</v>
      </c>
      <c r="J407" s="707">
        <v>6.2328639764519522E-4</v>
      </c>
      <c r="K407" s="707">
        <v>7.0673106523932994E-4</v>
      </c>
      <c r="L407" s="707">
        <v>7.2869113241647021E-4</v>
      </c>
      <c r="M407" s="707">
        <v>5.4093044971081916E-4</v>
      </c>
      <c r="N407" s="707">
        <v>5.096266995849863E-4</v>
      </c>
      <c r="O407" s="707">
        <v>5.3052315707247111E-4</v>
      </c>
      <c r="P407" s="707">
        <v>3.6390171555389372E-4</v>
      </c>
      <c r="Q407" s="707">
        <v>4.2378825490607674E-4</v>
      </c>
      <c r="R407" s="707">
        <v>8.0794232070302563E-4</v>
      </c>
      <c r="S407" s="707">
        <v>-1.9029815723853316E-3</v>
      </c>
      <c r="T407" s="707">
        <v>-1.4237649713145784E-3</v>
      </c>
      <c r="U407" s="707">
        <v>-3.1291438836877905E-4</v>
      </c>
      <c r="V407" s="707">
        <v>8.2064366846346104E-4</v>
      </c>
      <c r="W407" s="707">
        <v>-3.4893876626868048E-3</v>
      </c>
      <c r="X407" s="707">
        <v>-1.2513924917760377E-2</v>
      </c>
      <c r="Y407" s="707">
        <v>-1.280909998882418E-3</v>
      </c>
      <c r="Z407" s="707">
        <v>-8.72022450973442E-3</v>
      </c>
      <c r="AA407" s="707">
        <v>7.1118135124457194E-3</v>
      </c>
      <c r="AB407" s="707">
        <v>6.9296313491400419E-3</v>
      </c>
    </row>
    <row r="408" spans="1:28" s="707" customFormat="1">
      <c r="A408" s="708">
        <v>44421</v>
      </c>
      <c r="B408" s="707">
        <v>2.0244550325143607E-4</v>
      </c>
      <c r="C408" s="707">
        <v>2.0895417630528712E-4</v>
      </c>
      <c r="D408" s="707">
        <v>2.0544111061360226E-4</v>
      </c>
      <c r="E408" s="707">
        <v>1.1747593437865245E-3</v>
      </c>
      <c r="F408" s="707">
        <v>4.0837036490315448E-4</v>
      </c>
      <c r="G408" s="707">
        <v>3.3387584990052233E-4</v>
      </c>
      <c r="H408" s="707">
        <v>1.9929650834193957E-4</v>
      </c>
      <c r="I408" s="707">
        <v>3.6467619069657786E-4</v>
      </c>
      <c r="J408" s="707">
        <v>6.2328639764519522E-4</v>
      </c>
      <c r="K408" s="707">
        <v>7.0673106523932994E-4</v>
      </c>
      <c r="L408" s="707">
        <v>7.2869113241647021E-4</v>
      </c>
      <c r="M408" s="707">
        <v>5.4093044971081916E-4</v>
      </c>
      <c r="N408" s="707">
        <v>5.096266995849863E-4</v>
      </c>
      <c r="O408" s="707">
        <v>5.3052315707247111E-4</v>
      </c>
      <c r="P408" s="707">
        <v>-4.9709156756705397E-3</v>
      </c>
      <c r="Q408" s="707">
        <v>-3.4595867150271076E-3</v>
      </c>
      <c r="R408" s="707">
        <v>4.7416015708012793E-4</v>
      </c>
      <c r="S408" s="707">
        <v>-3.5849133486363094E-3</v>
      </c>
      <c r="T408" s="707">
        <v>1.2524807409464156E-3</v>
      </c>
      <c r="U408" s="707">
        <v>-3.1295626773960583E-3</v>
      </c>
      <c r="V408" s="707">
        <v>-6.1474961129481809E-4</v>
      </c>
      <c r="W408" s="707">
        <v>-1.5383645399602019E-2</v>
      </c>
      <c r="X408" s="707">
        <v>2.153755958061554E-3</v>
      </c>
      <c r="Y408" s="707">
        <v>-6.0877029962610463E-3</v>
      </c>
      <c r="Z408" s="707">
        <v>-2.0832215217778671E-3</v>
      </c>
      <c r="AA408" s="707">
        <v>-3.923107100833878E-5</v>
      </c>
      <c r="AB408" s="707">
        <v>-1.068534660698417E-2</v>
      </c>
    </row>
    <row r="409" spans="1:28" s="707" customFormat="1">
      <c r="A409" s="708">
        <v>44424</v>
      </c>
      <c r="B409" s="707">
        <v>2.0092011107286645E-4</v>
      </c>
      <c r="C409" s="707">
        <v>1.7021797500826885E-4</v>
      </c>
      <c r="D409" s="707">
        <v>2.1099561386583865E-4</v>
      </c>
      <c r="E409" s="707">
        <v>2.6336700439566485E-4</v>
      </c>
      <c r="F409" s="707">
        <v>2.2220584137011556E-4</v>
      </c>
      <c r="G409" s="707">
        <v>3.3376441402310775E-4</v>
      </c>
      <c r="H409" s="707">
        <v>1.9929650834193957E-4</v>
      </c>
      <c r="I409" s="707">
        <v>3.6415749039941936E-4</v>
      </c>
      <c r="J409" s="707">
        <v>6.2328639764519522E-4</v>
      </c>
      <c r="K409" s="707">
        <v>7.0673106523932994E-4</v>
      </c>
      <c r="L409" s="707">
        <v>7.2869113241647021E-4</v>
      </c>
      <c r="M409" s="707">
        <v>5.4093044971081916E-4</v>
      </c>
      <c r="N409" s="707">
        <v>5.096266995849863E-4</v>
      </c>
      <c r="O409" s="707">
        <v>5.3052315707247111E-4</v>
      </c>
      <c r="P409" s="707">
        <v>-8.6301643772923597E-4</v>
      </c>
      <c r="Q409" s="707">
        <v>-3.7271214248202345E-3</v>
      </c>
      <c r="R409" s="707">
        <v>-6.7835199573551552E-4</v>
      </c>
      <c r="S409" s="707">
        <v>-2.0841978694849939E-3</v>
      </c>
      <c r="T409" s="707">
        <v>-3.1404332439649574E-3</v>
      </c>
      <c r="U409" s="707">
        <v>-1.6759523376799201E-3</v>
      </c>
      <c r="V409" s="707">
        <v>-1.6054924667522341E-3</v>
      </c>
      <c r="W409" s="707">
        <v>-3.8156330082862788E-2</v>
      </c>
      <c r="X409" s="707">
        <v>-2.2174890318405138E-2</v>
      </c>
      <c r="Y409" s="707">
        <v>-2.4628851191191958E-2</v>
      </c>
      <c r="Z409" s="707">
        <v>-2.4032906840104729E-2</v>
      </c>
      <c r="AA409" s="707">
        <v>8.2780807407116797E-3</v>
      </c>
      <c r="AB409" s="707">
        <v>5.9090327164301737E-3</v>
      </c>
    </row>
    <row r="410" spans="1:28" s="707" customFormat="1">
      <c r="A410" s="708">
        <v>44425</v>
      </c>
      <c r="B410" s="707">
        <v>2.2139550053790202E-4</v>
      </c>
      <c r="C410" s="707">
        <v>2.1340619677046035E-4</v>
      </c>
      <c r="D410" s="707">
        <v>2.8816928014752108E-4</v>
      </c>
      <c r="E410" s="707">
        <v>3.1494185560387855E-4</v>
      </c>
      <c r="F410" s="707">
        <v>2.7980319929366004E-4</v>
      </c>
      <c r="G410" s="707">
        <v>3.3289302277506039E-4</v>
      </c>
      <c r="H410" s="707">
        <v>1.9929650834193957E-4</v>
      </c>
      <c r="I410" s="707">
        <v>3.6441054762237357E-4</v>
      </c>
      <c r="J410" s="707">
        <v>6.2328639764519522E-4</v>
      </c>
      <c r="K410" s="707">
        <v>7.0673106523932994E-4</v>
      </c>
      <c r="L410" s="707">
        <v>7.2869113241647021E-4</v>
      </c>
      <c r="M410" s="707">
        <v>5.4093044971081916E-4</v>
      </c>
      <c r="N410" s="707">
        <v>5.096266995849863E-4</v>
      </c>
      <c r="O410" s="707">
        <v>5.3052315707247111E-4</v>
      </c>
      <c r="P410" s="707">
        <v>1.2297827512131043E-3</v>
      </c>
      <c r="Q410" s="707">
        <v>-1.2727108486719763E-3</v>
      </c>
      <c r="R410" s="707">
        <v>-2.307318003917147E-3</v>
      </c>
      <c r="S410" s="707">
        <v>-9.7149710353539032E-4</v>
      </c>
      <c r="T410" s="707">
        <v>-2.2841618186421053E-3</v>
      </c>
      <c r="U410" s="707">
        <v>-1.8353025975681447E-3</v>
      </c>
      <c r="V410" s="707">
        <v>-7.2860672258591164E-3</v>
      </c>
      <c r="W410" s="707">
        <v>-3.5293142653162746E-2</v>
      </c>
      <c r="X410" s="707">
        <v>-2.0138463782269578E-2</v>
      </c>
      <c r="Y410" s="707">
        <v>-1.5141155451331212E-2</v>
      </c>
      <c r="Z410" s="707">
        <v>-9.8585660139997033E-3</v>
      </c>
      <c r="AA410" s="707">
        <v>-9.5330739299610556E-3</v>
      </c>
      <c r="AB410" s="707">
        <v>-7.0160208808284219E-3</v>
      </c>
    </row>
    <row r="411" spans="1:28" s="707" customFormat="1">
      <c r="A411" s="708">
        <v>44426</v>
      </c>
      <c r="B411" s="707">
        <v>2.0965074211298784E-4</v>
      </c>
      <c r="C411" s="707">
        <v>2.1740380015788929E-4</v>
      </c>
      <c r="D411" s="707">
        <v>2.198405848095053E-4</v>
      </c>
      <c r="E411" s="707">
        <v>1.5676567530298335E-4</v>
      </c>
      <c r="F411" s="707">
        <v>9.8075650052376062E-6</v>
      </c>
      <c r="G411" s="707">
        <v>3.3354201869673084E-4</v>
      </c>
      <c r="H411" s="707">
        <v>1.9929650834193957E-4</v>
      </c>
      <c r="I411" s="707">
        <v>3.6504875925813529E-4</v>
      </c>
      <c r="J411" s="707">
        <v>6.2328639764519522E-4</v>
      </c>
      <c r="K411" s="707">
        <v>7.0673106523932994E-4</v>
      </c>
      <c r="L411" s="707">
        <v>7.2869113241647021E-4</v>
      </c>
      <c r="M411" s="707">
        <v>5.4093044971081916E-4</v>
      </c>
      <c r="N411" s="707">
        <v>5.096266995849863E-4</v>
      </c>
      <c r="O411" s="707">
        <v>5.3052315707247111E-4</v>
      </c>
      <c r="P411" s="707">
        <v>-1.7117669060605634E-3</v>
      </c>
      <c r="Q411" s="707">
        <v>2.2459204505602681E-3</v>
      </c>
      <c r="R411" s="707">
        <v>-4.0819789027917164E-3</v>
      </c>
      <c r="S411" s="707">
        <v>-8.1845007940162251E-4</v>
      </c>
      <c r="T411" s="707">
        <v>-1.0995169826166773E-4</v>
      </c>
      <c r="U411" s="707">
        <v>6.5309966341242642E-5</v>
      </c>
      <c r="V411" s="707">
        <v>6.4281233548630912E-3</v>
      </c>
      <c r="W411" s="707">
        <v>1.5638686880472541E-3</v>
      </c>
      <c r="X411" s="707">
        <v>-3.5190972324148362E-3</v>
      </c>
      <c r="Y411" s="707">
        <v>-2.3075004219538231E-3</v>
      </c>
      <c r="Z411" s="707">
        <v>-2.3460345541047589E-3</v>
      </c>
      <c r="AA411" s="707">
        <v>7.6605774896876255E-3</v>
      </c>
      <c r="AB411" s="707">
        <v>2.4385526710568151E-2</v>
      </c>
    </row>
    <row r="412" spans="1:28" s="707" customFormat="1">
      <c r="A412" s="708">
        <v>44427</v>
      </c>
      <c r="B412" s="707">
        <v>2.0821058275233284E-4</v>
      </c>
      <c r="C412" s="707">
        <v>1.9305430168481408E-4</v>
      </c>
      <c r="D412" s="707">
        <v>1.7952498025786134E-4</v>
      </c>
      <c r="E412" s="707">
        <v>3.4204637915613567E-4</v>
      </c>
      <c r="F412" s="707">
        <v>2.6177500045454494E-4</v>
      </c>
      <c r="G412" s="707">
        <v>3.2127842991291899E-4</v>
      </c>
      <c r="H412" s="707">
        <v>1.9929650834193957E-4</v>
      </c>
      <c r="I412" s="707">
        <v>3.6491554729045639E-4</v>
      </c>
      <c r="J412" s="707">
        <v>6.2328639764519522E-4</v>
      </c>
      <c r="K412" s="707">
        <v>7.0673106523932994E-4</v>
      </c>
      <c r="L412" s="707">
        <v>7.2869113241647021E-4</v>
      </c>
      <c r="M412" s="707">
        <v>5.4093044971081916E-4</v>
      </c>
      <c r="N412" s="707">
        <v>5.096266995849863E-4</v>
      </c>
      <c r="O412" s="707">
        <v>5.3052315707247111E-4</v>
      </c>
      <c r="P412" s="707">
        <v>4.6705077375785997E-4</v>
      </c>
      <c r="Q412" s="707">
        <v>-3.4435490961717274E-3</v>
      </c>
      <c r="R412" s="707">
        <v>6.5983975455830013E-4</v>
      </c>
      <c r="S412" s="707">
        <v>1.0002333080085801E-3</v>
      </c>
      <c r="T412" s="707">
        <v>-1.3855437409853177E-3</v>
      </c>
      <c r="U412" s="707">
        <v>-4.477068628633285E-4</v>
      </c>
      <c r="V412" s="707">
        <v>1.5205694941871073E-3</v>
      </c>
      <c r="W412" s="707">
        <v>1.5746977783610783E-2</v>
      </c>
      <c r="X412" s="707">
        <v>6.1695984562488704E-3</v>
      </c>
      <c r="Y412" s="707">
        <v>8.462849710628495E-3</v>
      </c>
      <c r="Z412" s="707">
        <v>1.7252248426695482E-2</v>
      </c>
      <c r="AA412" s="707">
        <v>1.516569200779716E-2</v>
      </c>
      <c r="AB412" s="707">
        <v>3.5660249198983252E-3</v>
      </c>
    </row>
    <row r="413" spans="1:28" s="707" customFormat="1">
      <c r="A413" s="708">
        <v>44428</v>
      </c>
      <c r="B413" s="707">
        <v>1.875773538471126E-4</v>
      </c>
      <c r="C413" s="707">
        <v>2.1877536726688795E-4</v>
      </c>
      <c r="D413" s="707">
        <v>1.9514944589293926E-4</v>
      </c>
      <c r="E413" s="707">
        <v>7.9761687234936041E-4</v>
      </c>
      <c r="F413" s="707">
        <v>4.972642916449832E-4</v>
      </c>
      <c r="G413" s="707">
        <v>3.4319434974561247E-4</v>
      </c>
      <c r="H413" s="707">
        <v>1.9929650834193957E-4</v>
      </c>
      <c r="I413" s="707">
        <v>3.6439723458725481E-4</v>
      </c>
      <c r="J413" s="707">
        <v>6.2328639764519522E-4</v>
      </c>
      <c r="K413" s="707">
        <v>7.0673106523932994E-4</v>
      </c>
      <c r="L413" s="707">
        <v>7.2869113241647021E-4</v>
      </c>
      <c r="M413" s="707">
        <v>5.4093044971081916E-4</v>
      </c>
      <c r="N413" s="707">
        <v>5.096266995849863E-4</v>
      </c>
      <c r="O413" s="707">
        <v>5.3052315707247111E-4</v>
      </c>
      <c r="P413" s="707">
        <v>-4.7228168765656164E-4</v>
      </c>
      <c r="Q413" s="707">
        <v>6.5467634648630479E-4</v>
      </c>
      <c r="R413" s="707">
        <v>3.4482208087969202E-3</v>
      </c>
      <c r="S413" s="707">
        <v>4.1651676166958307E-3</v>
      </c>
      <c r="T413" s="707">
        <v>4.3570944157380609E-3</v>
      </c>
      <c r="U413" s="707">
        <v>6.1479383354212658E-4</v>
      </c>
      <c r="V413" s="707">
        <v>1.0931840858683373E-3</v>
      </c>
      <c r="W413" s="707">
        <v>1.2057112872268183E-2</v>
      </c>
      <c r="X413" s="707">
        <v>7.1540736714590381E-3</v>
      </c>
      <c r="Y413" s="707">
        <v>1.1804569460176273E-2</v>
      </c>
      <c r="Z413" s="707">
        <v>1.5166456444725585E-2</v>
      </c>
      <c r="AA413" s="707">
        <v>-2.304235953761502E-3</v>
      </c>
      <c r="AB413" s="707">
        <v>-1.325819055551325E-2</v>
      </c>
    </row>
    <row r="414" spans="1:28" s="707" customFormat="1">
      <c r="A414" s="708">
        <v>44431</v>
      </c>
      <c r="B414" s="707">
        <v>2.0559856135093924E-4</v>
      </c>
      <c r="C414" s="707">
        <v>2.2719815554239631E-4</v>
      </c>
      <c r="D414" s="707">
        <v>2.0685159572031431E-4</v>
      </c>
      <c r="E414" s="707">
        <v>2.4936915081563704E-4</v>
      </c>
      <c r="F414" s="707">
        <v>1.5192445136436028E-4</v>
      </c>
      <c r="G414" s="707">
        <v>3.3245034117901362E-4</v>
      </c>
      <c r="H414" s="707">
        <v>1.9929650834193957E-4</v>
      </c>
      <c r="I414" s="707">
        <v>3.4809207805563958E-4</v>
      </c>
      <c r="J414" s="707">
        <v>6.2328639764519522E-4</v>
      </c>
      <c r="K414" s="707">
        <v>7.0673106523932994E-4</v>
      </c>
      <c r="L414" s="707">
        <v>7.2869113241647021E-4</v>
      </c>
      <c r="M414" s="707">
        <v>5.4093044971081916E-4</v>
      </c>
      <c r="N414" s="707">
        <v>5.096266995849863E-4</v>
      </c>
      <c r="O414" s="707">
        <v>5.3052315707247111E-4</v>
      </c>
      <c r="P414" s="707">
        <v>-4.5561697242846311E-4</v>
      </c>
      <c r="Q414" s="707">
        <v>1.4461313683766797E-4</v>
      </c>
      <c r="R414" s="707">
        <v>2.22047188276564E-3</v>
      </c>
      <c r="S414" s="707">
        <v>-1.9405577081764713E-3</v>
      </c>
      <c r="T414" s="707">
        <v>-1.7396284179636012E-3</v>
      </c>
      <c r="U414" s="707">
        <v>-2.9471336142983251E-4</v>
      </c>
      <c r="V414" s="707">
        <v>1.8599032629622592E-3</v>
      </c>
      <c r="W414" s="707">
        <v>1.0700950301411938E-2</v>
      </c>
      <c r="X414" s="707">
        <v>-1.6125110336452364E-3</v>
      </c>
      <c r="Y414" s="707">
        <v>-3.6360164686932706E-3</v>
      </c>
      <c r="Z414" s="707">
        <v>-2.073044889353004E-3</v>
      </c>
      <c r="AA414" s="707">
        <v>1.2702567458331648E-2</v>
      </c>
      <c r="AB414" s="707">
        <v>8.7414183794509714E-3</v>
      </c>
    </row>
    <row r="415" spans="1:28" s="707" customFormat="1">
      <c r="A415" s="708">
        <v>44432</v>
      </c>
      <c r="B415" s="707">
        <v>2.1279481129488076E-4</v>
      </c>
      <c r="C415" s="707">
        <v>2.1896985657732237E-4</v>
      </c>
      <c r="D415" s="707">
        <v>1.9004053452809089E-4</v>
      </c>
      <c r="E415" s="707">
        <v>4.0192811909145476E-4</v>
      </c>
      <c r="F415" s="707">
        <v>3.149726721864976E-4</v>
      </c>
      <c r="G415" s="707">
        <v>3.3233985468084093E-4</v>
      </c>
      <c r="H415" s="707">
        <v>1.9929650834193957E-4</v>
      </c>
      <c r="I415" s="707">
        <v>3.6490759138674278E-4</v>
      </c>
      <c r="J415" s="707">
        <v>6.2328639764519522E-4</v>
      </c>
      <c r="K415" s="707">
        <v>7.0673106523932994E-4</v>
      </c>
      <c r="L415" s="707">
        <v>7.2869113241647021E-4</v>
      </c>
      <c r="M415" s="707">
        <v>5.4093044971081916E-4</v>
      </c>
      <c r="N415" s="707">
        <v>5.096266995849863E-4</v>
      </c>
      <c r="O415" s="707">
        <v>5.3052315707247111E-4</v>
      </c>
      <c r="P415" s="707">
        <v>6.7611915430743075E-4</v>
      </c>
      <c r="Q415" s="707">
        <v>1.6036664594736294E-3</v>
      </c>
      <c r="R415" s="707">
        <v>1.8168613504045972E-3</v>
      </c>
      <c r="S415" s="707">
        <v>5.6051288889689133E-3</v>
      </c>
      <c r="T415" s="707">
        <v>8.6003078650898068E-3</v>
      </c>
      <c r="U415" s="707">
        <v>1.69211791558177E-3</v>
      </c>
      <c r="V415" s="707">
        <v>-5.6976854863866055E-4</v>
      </c>
      <c r="W415" s="707">
        <v>1.071170574865965E-2</v>
      </c>
      <c r="X415" s="707">
        <v>2.0540568685052829E-2</v>
      </c>
      <c r="Y415" s="707">
        <v>1.1393203946179042E-2</v>
      </c>
      <c r="Z415" s="707">
        <v>6.21073106800063E-3</v>
      </c>
      <c r="AA415" s="707">
        <v>-2.0677334752366106E-2</v>
      </c>
      <c r="AB415" s="707">
        <v>-2.1920960398441047E-2</v>
      </c>
    </row>
    <row r="416" spans="1:28" s="707" customFormat="1">
      <c r="A416" s="708">
        <v>44433</v>
      </c>
      <c r="B416" s="707">
        <v>2.0612291430244234E-4</v>
      </c>
      <c r="C416" s="707">
        <v>2.2427453343931703E-4</v>
      </c>
      <c r="D416" s="707">
        <v>2.4309389795207359E-4</v>
      </c>
      <c r="E416" s="707">
        <v>3.297063229845687E-4</v>
      </c>
      <c r="F416" s="707">
        <v>3.3321683893694498E-4</v>
      </c>
      <c r="G416" s="707">
        <v>3.3222944159683188E-4</v>
      </c>
      <c r="H416" s="707">
        <v>1.9929650834193957E-4</v>
      </c>
      <c r="I416" s="707">
        <v>3.6438969919960762E-4</v>
      </c>
      <c r="J416" s="707">
        <v>6.2328639764519522E-4</v>
      </c>
      <c r="K416" s="707">
        <v>7.0673106523932994E-4</v>
      </c>
      <c r="L416" s="707">
        <v>7.2869113241647021E-4</v>
      </c>
      <c r="M416" s="707">
        <v>5.4093044971081916E-4</v>
      </c>
      <c r="N416" s="707">
        <v>5.096266995849863E-4</v>
      </c>
      <c r="O416" s="707">
        <v>5.3052315707247111E-4</v>
      </c>
      <c r="P416" s="707">
        <v>3.0114219516559348E-3</v>
      </c>
      <c r="Q416" s="707">
        <v>2.1670194815097688E-3</v>
      </c>
      <c r="R416" s="707">
        <v>1.9765817890733395E-3</v>
      </c>
      <c r="S416" s="707">
        <v>2.695401606611636E-3</v>
      </c>
      <c r="T416" s="707">
        <v>3.7379604159228919E-3</v>
      </c>
      <c r="U416" s="707">
        <v>1.694169893379005E-3</v>
      </c>
      <c r="V416" s="707">
        <v>9.7764740627126479E-4</v>
      </c>
      <c r="W416" s="707">
        <v>1.3211971060931305E-2</v>
      </c>
      <c r="X416" s="707">
        <v>7.7942173559877315E-3</v>
      </c>
      <c r="Y416" s="707">
        <v>1.0730660303071238E-2</v>
      </c>
      <c r="Z416" s="707">
        <v>4.5660596726910807E-3</v>
      </c>
      <c r="AA416" s="707">
        <v>-1.1449640985833454E-2</v>
      </c>
      <c r="AB416" s="707">
        <v>1.9903286309563839E-3</v>
      </c>
    </row>
    <row r="417" spans="1:28" s="707" customFormat="1">
      <c r="A417" s="708">
        <v>44434</v>
      </c>
      <c r="B417" s="707">
        <v>2.057317385404378E-4</v>
      </c>
      <c r="C417" s="707">
        <v>2.3108378538605479E-4</v>
      </c>
      <c r="D417" s="707">
        <v>1.8548864245215846E-4</v>
      </c>
      <c r="E417" s="707">
        <v>4.1273833119603864E-4</v>
      </c>
      <c r="F417" s="707">
        <v>2.6669847130467161E-4</v>
      </c>
      <c r="G417" s="707">
        <v>3.313608390633771E-4</v>
      </c>
      <c r="H417" s="707">
        <v>1.9929650834193957E-4</v>
      </c>
      <c r="I417" s="707">
        <v>3.7310375784715966E-4</v>
      </c>
      <c r="J417" s="707">
        <v>6.2328639764519522E-4</v>
      </c>
      <c r="K417" s="707">
        <v>7.0673106523932994E-4</v>
      </c>
      <c r="L417" s="707">
        <v>7.2869113241647021E-4</v>
      </c>
      <c r="M417" s="707">
        <v>5.4093044971081916E-4</v>
      </c>
      <c r="N417" s="707">
        <v>5.096266995849863E-4</v>
      </c>
      <c r="O417" s="707">
        <v>5.3052315707247111E-4</v>
      </c>
      <c r="P417" s="707">
        <v>2.4401724797673552E-3</v>
      </c>
      <c r="Q417" s="707">
        <v>1.179668942761003E-3</v>
      </c>
      <c r="R417" s="707">
        <v>-2.5396840309871438E-3</v>
      </c>
      <c r="S417" s="707">
        <v>-1.4979868030200461E-3</v>
      </c>
      <c r="T417" s="707">
        <v>-3.4473754128758749E-3</v>
      </c>
      <c r="U417" s="707">
        <v>-2.1774159653652481E-3</v>
      </c>
      <c r="V417" s="707">
        <v>9.670297758594959E-4</v>
      </c>
      <c r="W417" s="707">
        <v>-4.5239651774432454E-3</v>
      </c>
      <c r="X417" s="707">
        <v>-1.3265695936127475E-2</v>
      </c>
      <c r="Y417" s="707">
        <v>-1.2309909953361231E-2</v>
      </c>
      <c r="Z417" s="707">
        <v>-7.3226465993176948E-3</v>
      </c>
      <c r="AA417" s="707">
        <v>2.9839026305458205E-3</v>
      </c>
      <c r="AB417" s="707">
        <v>1.6729116889150131E-2</v>
      </c>
    </row>
    <row r="418" spans="1:28" s="707" customFormat="1">
      <c r="A418" s="708">
        <v>44435</v>
      </c>
      <c r="B418" s="707">
        <v>2.0159306457112613E-4</v>
      </c>
      <c r="C418" s="707">
        <v>2.079273582062946E-4</v>
      </c>
      <c r="D418" s="707">
        <v>2.0053636495154237E-4</v>
      </c>
      <c r="E418" s="707">
        <v>5.0244284852718479E-4</v>
      </c>
      <c r="F418" s="707">
        <v>5.7855123309491496E-4</v>
      </c>
      <c r="G418" s="707">
        <v>3.3049306381460752E-4</v>
      </c>
      <c r="H418" s="707">
        <v>1.9929650834193957E-4</v>
      </c>
      <c r="I418" s="707">
        <v>3.702731062145137E-4</v>
      </c>
      <c r="J418" s="707">
        <v>6.2328639764519522E-4</v>
      </c>
      <c r="K418" s="707">
        <v>7.0673106523932994E-4</v>
      </c>
      <c r="L418" s="707">
        <v>7.2869113241647021E-4</v>
      </c>
      <c r="M418" s="707">
        <v>5.4093044971081916E-4</v>
      </c>
      <c r="N418" s="707">
        <v>5.096266995849863E-4</v>
      </c>
      <c r="O418" s="707">
        <v>5.3052315707247111E-4</v>
      </c>
      <c r="P418" s="707">
        <v>-3.4502072516543469E-3</v>
      </c>
      <c r="Q418" s="707">
        <v>-3.6553532846581582E-3</v>
      </c>
      <c r="R418" s="707">
        <v>3.0372015987107925E-3</v>
      </c>
      <c r="S418" s="707">
        <v>7.695881278351191E-4</v>
      </c>
      <c r="T418" s="707">
        <v>4.2514167011895587E-3</v>
      </c>
      <c r="U418" s="707">
        <v>4.4353691048257815E-3</v>
      </c>
      <c r="V418" s="707">
        <v>-1.5481330300048946E-4</v>
      </c>
      <c r="W418" s="707">
        <v>2.4062935993056866E-2</v>
      </c>
      <c r="X418" s="707">
        <v>1.3648249490068265E-2</v>
      </c>
      <c r="Y418" s="707">
        <v>1.6190763673230801E-2</v>
      </c>
      <c r="Z418" s="707">
        <v>1.085257903336756E-2</v>
      </c>
      <c r="AA418" s="707">
        <v>-3.9145071635604545E-5</v>
      </c>
      <c r="AB418" s="707">
        <v>-8.5089354172208642E-3</v>
      </c>
    </row>
    <row r="419" spans="1:28" s="707" customFormat="1">
      <c r="A419" s="708">
        <v>44438</v>
      </c>
      <c r="B419" s="707">
        <v>2.0076818228642601E-4</v>
      </c>
      <c r="C419" s="707">
        <v>2.2602232797175326E-4</v>
      </c>
      <c r="D419" s="707">
        <v>2.105488903458852E-4</v>
      </c>
      <c r="E419" s="707">
        <v>3.1625848195582229E-4</v>
      </c>
      <c r="F419" s="707">
        <v>2.4848009119682324E-4</v>
      </c>
      <c r="G419" s="707">
        <v>3.2204850126205109E-4</v>
      </c>
      <c r="H419" s="707">
        <v>1.9929650834193957E-4</v>
      </c>
      <c r="I419" s="707">
        <v>3.6782991114425734E-4</v>
      </c>
      <c r="J419" s="707">
        <v>6.2328639764519522E-4</v>
      </c>
      <c r="K419" s="707">
        <v>7.0673106523932994E-4</v>
      </c>
      <c r="L419" s="707">
        <v>7.2869113241647021E-4</v>
      </c>
      <c r="M419" s="707">
        <v>5.4093044971081916E-4</v>
      </c>
      <c r="N419" s="707">
        <v>5.096266995849863E-4</v>
      </c>
      <c r="O419" s="707">
        <v>5.3052315707247111E-4</v>
      </c>
      <c r="P419" s="707">
        <v>-1.2373086364315666E-3</v>
      </c>
      <c r="Q419" s="707">
        <v>-2.2322435197982271E-3</v>
      </c>
      <c r="R419" s="707">
        <v>1.1923737848049676E-3</v>
      </c>
      <c r="S419" s="707">
        <v>1.3743543611968168E-3</v>
      </c>
      <c r="T419" s="707">
        <v>-1.2793135961637336E-3</v>
      </c>
      <c r="U419" s="707">
        <v>-5.5686403681443064E-4</v>
      </c>
      <c r="V419" s="707">
        <v>9.1066954348728579E-4</v>
      </c>
      <c r="W419" s="707">
        <v>5.1885100680235663E-3</v>
      </c>
      <c r="X419" s="707">
        <v>-5.2439390680121267E-3</v>
      </c>
      <c r="Y419" s="707">
        <v>-9.3453392759036413E-3</v>
      </c>
      <c r="Z419" s="707">
        <v>-4.0572870810228201E-3</v>
      </c>
      <c r="AA419" s="707">
        <v>2.15306322176545E-3</v>
      </c>
      <c r="AB419" s="707">
        <v>1.6979744848669265E-2</v>
      </c>
    </row>
    <row r="420" spans="1:28" s="707" customFormat="1">
      <c r="A420" s="708">
        <v>44439</v>
      </c>
      <c r="B420" s="707">
        <v>2.0726199327314454E-4</v>
      </c>
      <c r="C420" s="707">
        <v>2.2120679928439024E-4</v>
      </c>
      <c r="D420" s="707">
        <v>1.8537802879503573E-4</v>
      </c>
      <c r="E420" s="707">
        <v>3.2273469944232858E-4</v>
      </c>
      <c r="F420" s="707">
        <v>2.6537340352827954E-4</v>
      </c>
      <c r="G420" s="707">
        <v>3.2648992274819655E-4</v>
      </c>
      <c r="H420" s="707">
        <v>1.9929650834193957E-4</v>
      </c>
      <c r="I420" s="707">
        <v>3.6385250257131574E-4</v>
      </c>
      <c r="J420" s="707">
        <v>6.2328639764519522E-4</v>
      </c>
      <c r="K420" s="707">
        <v>7.0673106523932994E-4</v>
      </c>
      <c r="L420" s="707">
        <v>7.2869113241647021E-4</v>
      </c>
      <c r="M420" s="707">
        <v>5.4093044971081916E-4</v>
      </c>
      <c r="N420" s="707">
        <v>5.096266995849863E-4</v>
      </c>
      <c r="O420" s="707">
        <v>5.3052315707247111E-4</v>
      </c>
      <c r="P420" s="707">
        <v>3.2022693288231707E-3</v>
      </c>
      <c r="Q420" s="707">
        <v>3.3809260709207756E-3</v>
      </c>
      <c r="R420" s="707">
        <v>2.6872080455531133E-4</v>
      </c>
      <c r="S420" s="707">
        <v>1.9894803548226037E-4</v>
      </c>
      <c r="T420" s="707">
        <v>1.2594130780296808E-4</v>
      </c>
      <c r="U420" s="707">
        <v>-5.5982178765745516E-4</v>
      </c>
      <c r="V420" s="707">
        <v>2.4257931646269881E-3</v>
      </c>
      <c r="W420" s="707">
        <v>-6.7595829603661617E-3</v>
      </c>
      <c r="X420" s="707">
        <v>-4.9261248643440725E-3</v>
      </c>
      <c r="Y420" s="707">
        <v>-1.3322521228944839E-2</v>
      </c>
      <c r="Z420" s="707">
        <v>-9.4096381093937698E-3</v>
      </c>
      <c r="AA420" s="707">
        <v>-7.8125E-3</v>
      </c>
      <c r="AB420" s="707">
        <v>1.9351654424180076E-3</v>
      </c>
    </row>
    <row r="421" spans="1:28" s="707" customFormat="1">
      <c r="A421" s="708">
        <v>44440</v>
      </c>
      <c r="B421" s="707">
        <v>2.1540676645526169E-4</v>
      </c>
      <c r="C421" s="707">
        <v>2.1323507896409133E-4</v>
      </c>
      <c r="D421" s="707">
        <v>2.1660645788701416E-4</v>
      </c>
      <c r="E421" s="707">
        <v>3.2905197057409019E-4</v>
      </c>
      <c r="F421" s="707">
        <v>3.3420691463281749E-4</v>
      </c>
      <c r="G421" s="707">
        <v>3.36985141605739E-4</v>
      </c>
      <c r="H421" s="707">
        <v>1.9929650834193957E-4</v>
      </c>
      <c r="I421" s="707">
        <v>3.7140168609450797E-4</v>
      </c>
      <c r="J421" s="707">
        <v>7.7884094703950524E-4</v>
      </c>
      <c r="K421" s="707">
        <v>8.6229858674569115E-4</v>
      </c>
      <c r="L421" s="707">
        <v>8.8426206778358107E-4</v>
      </c>
      <c r="M421" s="707">
        <v>5.4093044971081916E-4</v>
      </c>
      <c r="N421" s="707">
        <v>5.096266995849863E-4</v>
      </c>
      <c r="O421" s="707">
        <v>5.3052315707247111E-4</v>
      </c>
      <c r="P421" s="707">
        <v>-1.264686706943019E-3</v>
      </c>
      <c r="Q421" s="707">
        <v>2.7764999455479611E-3</v>
      </c>
      <c r="R421" s="707">
        <v>5.9730948179570476E-4</v>
      </c>
      <c r="S421" s="707">
        <v>-1.0309559328013362E-3</v>
      </c>
      <c r="T421" s="707">
        <v>1.7513012085212942E-3</v>
      </c>
      <c r="U421" s="707">
        <v>5.3025826671257992E-3</v>
      </c>
      <c r="V421" s="707">
        <v>-1.6669805984428354E-3</v>
      </c>
      <c r="W421" s="707">
        <v>-5.3449550683410951E-3</v>
      </c>
      <c r="X421" s="707">
        <v>8.1544172114722535E-4</v>
      </c>
      <c r="Y421" s="707">
        <v>-3.2539949392217382E-3</v>
      </c>
      <c r="Z421" s="707">
        <v>-3.6006149942102716E-4</v>
      </c>
      <c r="AA421" s="707">
        <v>9.8031496062993551E-3</v>
      </c>
      <c r="AB421" s="707">
        <v>7.6779895527194775E-3</v>
      </c>
    </row>
    <row r="422" spans="1:28" s="707" customFormat="1">
      <c r="A422" s="708">
        <v>44441</v>
      </c>
      <c r="B422" s="707">
        <v>2.4888797237121452E-4</v>
      </c>
      <c r="C422" s="707">
        <v>2.1362698134042013E-4</v>
      </c>
      <c r="D422" s="707">
        <v>2.165595496901318E-4</v>
      </c>
      <c r="E422" s="707">
        <v>1.8579456951384188E-4</v>
      </c>
      <c r="F422" s="707">
        <v>2.0618434552388543E-4</v>
      </c>
      <c r="G422" s="707">
        <v>3.3460057623968531E-4</v>
      </c>
      <c r="H422" s="707">
        <v>1.9929650834193957E-4</v>
      </c>
      <c r="I422" s="707">
        <v>3.6320119234423132E-4</v>
      </c>
      <c r="J422" s="707">
        <v>7.7884094703950524E-4</v>
      </c>
      <c r="K422" s="707">
        <v>8.6229858674569115E-4</v>
      </c>
      <c r="L422" s="707">
        <v>8.8426206778358107E-4</v>
      </c>
      <c r="M422" s="707">
        <v>5.4093044971081916E-4</v>
      </c>
      <c r="N422" s="707">
        <v>5.096266995849863E-4</v>
      </c>
      <c r="O422" s="707">
        <v>5.3052315707247111E-4</v>
      </c>
      <c r="P422" s="707">
        <v>-6.3533019016337455E-4</v>
      </c>
      <c r="Q422" s="707">
        <v>1.0040406165963134E-3</v>
      </c>
      <c r="R422" s="707">
        <v>1.0793414775287502E-3</v>
      </c>
      <c r="S422" s="707">
        <v>-2.4599012801018727E-4</v>
      </c>
      <c r="T422" s="707">
        <v>-2.0367462477052234E-3</v>
      </c>
      <c r="U422" s="707">
        <v>2.8873115671879113E-4</v>
      </c>
      <c r="V422" s="707">
        <v>-8.3136353479451586E-5</v>
      </c>
      <c r="W422" s="707">
        <v>-1.217240205695469E-2</v>
      </c>
      <c r="X422" s="707">
        <v>-1.5111699113223742E-2</v>
      </c>
      <c r="Y422" s="707">
        <v>-1.0618981229859381E-2</v>
      </c>
      <c r="Z422" s="707">
        <v>-1.4793491298782158E-2</v>
      </c>
      <c r="AA422" s="707">
        <v>-5.0294358454521237E-3</v>
      </c>
      <c r="AB422" s="707">
        <v>9.1748232474511138E-3</v>
      </c>
    </row>
    <row r="423" spans="1:28" s="707" customFormat="1">
      <c r="A423" s="708">
        <v>44442</v>
      </c>
      <c r="B423" s="707">
        <v>2.0938650537472014E-4</v>
      </c>
      <c r="C423" s="707">
        <v>2.1737101466845488E-4</v>
      </c>
      <c r="D423" s="707">
        <v>1.8191527770272664E-4</v>
      </c>
      <c r="E423" s="707">
        <v>2.9532542406407458E-4</v>
      </c>
      <c r="F423" s="707">
        <v>1.0067710413763642E-4</v>
      </c>
      <c r="G423" s="707">
        <v>3.3600217947360456E-4</v>
      </c>
      <c r="H423" s="707">
        <v>1.9929650834193957E-4</v>
      </c>
      <c r="I423" s="707">
        <v>3.6767485568378611E-4</v>
      </c>
      <c r="J423" s="707">
        <v>7.7884094703950524E-4</v>
      </c>
      <c r="K423" s="707">
        <v>8.6229858674569115E-4</v>
      </c>
      <c r="L423" s="707">
        <v>8.8426206778358107E-4</v>
      </c>
      <c r="M423" s="707">
        <v>5.4093044971081916E-4</v>
      </c>
      <c r="N423" s="707">
        <v>5.096266995849863E-4</v>
      </c>
      <c r="O423" s="707">
        <v>5.3052315707247111E-4</v>
      </c>
      <c r="P423" s="707">
        <v>1.0947834124661604E-3</v>
      </c>
      <c r="Q423" s="707">
        <v>2.5318911606901917E-3</v>
      </c>
      <c r="R423" s="707">
        <v>-7.527975791277175E-5</v>
      </c>
      <c r="S423" s="707">
        <v>9.7059476514838039E-4</v>
      </c>
      <c r="T423" s="707">
        <v>-2.2978956429331454E-5</v>
      </c>
      <c r="U423" s="707">
        <v>1.831109577048684E-3</v>
      </c>
      <c r="V423" s="707">
        <v>-1.1840758504084725E-3</v>
      </c>
      <c r="W423" s="707">
        <v>4.3073773312478636E-3</v>
      </c>
      <c r="X423" s="707">
        <v>3.0456423151796752E-3</v>
      </c>
      <c r="Y423" s="707">
        <v>1.731987941144153E-3</v>
      </c>
      <c r="Z423" s="707">
        <v>1.6630115552211944E-3</v>
      </c>
      <c r="AA423" s="707">
        <v>5.0940438871474036E-3</v>
      </c>
      <c r="AB423" s="707">
        <v>2.3270099673220468E-3</v>
      </c>
    </row>
    <row r="424" spans="1:28" s="707" customFormat="1">
      <c r="A424" s="708">
        <v>44445</v>
      </c>
      <c r="B424" s="707">
        <v>2.378063116337259E-4</v>
      </c>
      <c r="C424" s="707">
        <v>2.1980109094199562E-4</v>
      </c>
      <c r="D424" s="707">
        <v>2.2205249030737839E-4</v>
      </c>
      <c r="E424" s="707">
        <v>3.1705499299228279E-4</v>
      </c>
      <c r="F424" s="707">
        <v>3.6534176853231237E-4</v>
      </c>
      <c r="G424" s="707">
        <v>3.3513281245278748E-4</v>
      </c>
      <c r="H424" s="707">
        <v>1.9929650834193957E-4</v>
      </c>
      <c r="I424" s="707">
        <v>3.6753972057024242E-4</v>
      </c>
      <c r="J424" s="707">
        <v>7.7884094703950524E-4</v>
      </c>
      <c r="K424" s="707">
        <v>8.6229858674569115E-4</v>
      </c>
      <c r="L424" s="707">
        <v>8.8426206778358107E-4</v>
      </c>
      <c r="M424" s="707">
        <v>5.4093044971081916E-4</v>
      </c>
      <c r="N424" s="707">
        <v>5.096266995849863E-4</v>
      </c>
      <c r="O424" s="707">
        <v>5.3052315707247111E-4</v>
      </c>
      <c r="P424" s="707">
        <v>-1.2128220564771031E-3</v>
      </c>
      <c r="Q424" s="707">
        <v>-1.5253663120807781E-3</v>
      </c>
      <c r="R424" s="707">
        <v>1.183424474207273E-3</v>
      </c>
      <c r="S424" s="707">
        <v>-1.01627442882124E-3</v>
      </c>
      <c r="T424" s="707">
        <v>6.568584256771981E-4</v>
      </c>
      <c r="U424" s="707">
        <v>1.3147079324560274E-4</v>
      </c>
      <c r="V424" s="707">
        <v>2.8738379432742267E-3</v>
      </c>
      <c r="W424" s="707">
        <v>2.6902384781937183E-3</v>
      </c>
      <c r="X424" s="707">
        <v>2.1990383162777682E-3</v>
      </c>
      <c r="Y424" s="707">
        <v>5.2532604599211385E-3</v>
      </c>
      <c r="Z424" s="707">
        <v>6.5546068482578157E-3</v>
      </c>
      <c r="AA424" s="707">
        <v>-9.746588693957392E-4</v>
      </c>
      <c r="AB424" s="707">
        <v>3.7599116456958903E-3</v>
      </c>
    </row>
    <row r="425" spans="1:28" s="707" customFormat="1">
      <c r="A425" s="708">
        <v>44447</v>
      </c>
      <c r="B425" s="707">
        <v>2.1599375445613411E-4</v>
      </c>
      <c r="C425" s="707">
        <v>2.0047282058643923E-4</v>
      </c>
      <c r="D425" s="707">
        <v>2.2590777273334695E-4</v>
      </c>
      <c r="E425" s="707">
        <v>1.6751384726054752E-4</v>
      </c>
      <c r="F425" s="707">
        <v>2.0094594033293056E-4</v>
      </c>
      <c r="G425" s="707">
        <v>3.3502053607836757E-4</v>
      </c>
      <c r="H425" s="707">
        <v>1.9929650834193957E-4</v>
      </c>
      <c r="I425" s="707">
        <v>3.7085629452815461E-4</v>
      </c>
      <c r="J425" s="707">
        <v>7.7884094703950524E-4</v>
      </c>
      <c r="K425" s="707">
        <v>8.6229858674569115E-4</v>
      </c>
      <c r="L425" s="707">
        <v>8.8426206778358107E-4</v>
      </c>
      <c r="M425" s="707">
        <v>5.4093044971081916E-4</v>
      </c>
      <c r="N425" s="707">
        <v>5.096266995849863E-4</v>
      </c>
      <c r="O425" s="707">
        <v>5.3052315707247111E-4</v>
      </c>
      <c r="P425" s="707">
        <v>4.9506910228072076E-3</v>
      </c>
      <c r="Q425" s="707">
        <v>4.9516648373719718E-3</v>
      </c>
      <c r="R425" s="707">
        <v>-3.3320203178431873E-3</v>
      </c>
      <c r="S425" s="707">
        <v>-2.3533805809117236E-4</v>
      </c>
      <c r="T425" s="707">
        <v>-6.7195354436941912E-3</v>
      </c>
      <c r="U425" s="707">
        <v>9.0886160781500358E-4</v>
      </c>
      <c r="V425" s="707">
        <v>-3.5546755344395553E-4</v>
      </c>
      <c r="W425" s="707">
        <v>-1.9171193266457776E-2</v>
      </c>
      <c r="X425" s="707">
        <v>-3.1373887064055972E-2</v>
      </c>
      <c r="Y425" s="707">
        <v>-1.1770738967519789E-2</v>
      </c>
      <c r="Z425" s="707">
        <v>-2.3917866699949775E-2</v>
      </c>
      <c r="AA425" s="707">
        <v>2.0487804878048799E-2</v>
      </c>
      <c r="AB425" s="707">
        <v>1.854982920495174E-2</v>
      </c>
    </row>
    <row r="426" spans="1:28" s="707" customFormat="1">
      <c r="A426" s="708">
        <v>44448</v>
      </c>
      <c r="B426" s="707">
        <v>2.0968273088683986E-4</v>
      </c>
      <c r="C426" s="707">
        <v>2.0888110809735849E-4</v>
      </c>
      <c r="D426" s="707">
        <v>2.8943124251323837E-4</v>
      </c>
      <c r="E426" s="707">
        <v>1.1173343947601388E-4</v>
      </c>
      <c r="F426" s="707">
        <v>2.6576210268092204E-4</v>
      </c>
      <c r="G426" s="707">
        <v>3.3566433566423193E-4</v>
      </c>
      <c r="H426" s="707">
        <v>1.9929650834193957E-4</v>
      </c>
      <c r="I426" s="707">
        <v>3.6918533103613704E-4</v>
      </c>
      <c r="J426" s="707">
        <v>7.7884094703950524E-4</v>
      </c>
      <c r="K426" s="707">
        <v>8.6229858674569115E-4</v>
      </c>
      <c r="L426" s="707">
        <v>8.8426206778358107E-4</v>
      </c>
      <c r="M426" s="707">
        <v>5.4093044971081916E-4</v>
      </c>
      <c r="N426" s="707">
        <v>5.096266995849863E-4</v>
      </c>
      <c r="O426" s="707">
        <v>5.3052315707247111E-4</v>
      </c>
      <c r="P426" s="707">
        <v>1.747674586975112E-3</v>
      </c>
      <c r="Q426" s="707">
        <v>-2.8509603223627611E-3</v>
      </c>
      <c r="R426" s="707">
        <v>1.7920618719113879E-3</v>
      </c>
      <c r="S426" s="707">
        <v>-9.7403474073023411E-3</v>
      </c>
      <c r="T426" s="707">
        <v>1.2023887125960364E-2</v>
      </c>
      <c r="U426" s="707">
        <v>5.3460957223752104E-3</v>
      </c>
      <c r="V426" s="707">
        <v>3.2176316011311989E-4</v>
      </c>
      <c r="W426" s="707">
        <v>-9.9338603219004673E-3</v>
      </c>
      <c r="X426" s="707">
        <v>7.6349496541263662E-3</v>
      </c>
      <c r="Y426" s="707">
        <v>-1.1522699763262256E-3</v>
      </c>
      <c r="Z426" s="707">
        <v>1.4875783551093535E-2</v>
      </c>
      <c r="AA426" s="707">
        <v>-2.1032504780114758E-2</v>
      </c>
      <c r="AB426" s="707">
        <v>-2.9607507971751712E-3</v>
      </c>
    </row>
    <row r="427" spans="1:28" s="707" customFormat="1">
      <c r="A427" s="708">
        <v>44449</v>
      </c>
      <c r="B427" s="707">
        <v>1.8423855674587486E-4</v>
      </c>
      <c r="C427" s="707">
        <v>1.8830325610741383E-4</v>
      </c>
      <c r="D427" s="707">
        <v>2.3861412026926487E-4</v>
      </c>
      <c r="E427" s="707">
        <v>1.2392140337107449E-3</v>
      </c>
      <c r="F427" s="707">
        <v>8.3637164351646476E-4</v>
      </c>
      <c r="G427" s="707">
        <v>3.3781894416096137E-4</v>
      </c>
      <c r="H427" s="707">
        <v>1.9929650834193957E-4</v>
      </c>
      <c r="I427" s="707">
        <v>3.6866585498884774E-4</v>
      </c>
      <c r="J427" s="707">
        <v>7.7884094703950524E-4</v>
      </c>
      <c r="K427" s="707">
        <v>8.6229858674569115E-4</v>
      </c>
      <c r="L427" s="707">
        <v>8.8426206778358107E-4</v>
      </c>
      <c r="M427" s="707">
        <v>5.4093044971081916E-4</v>
      </c>
      <c r="N427" s="707">
        <v>5.096266995849863E-4</v>
      </c>
      <c r="O427" s="707">
        <v>5.3052315707247111E-4</v>
      </c>
      <c r="P427" s="707">
        <v>-2.4507044975174974E-4</v>
      </c>
      <c r="Q427" s="707">
        <v>4.1434261018278296E-3</v>
      </c>
      <c r="R427" s="707">
        <v>-1.8592521971065867E-3</v>
      </c>
      <c r="S427" s="707">
        <v>4.1661795329119844E-3</v>
      </c>
      <c r="T427" s="707">
        <v>-1.556992144488234E-3</v>
      </c>
      <c r="U427" s="707">
        <v>-3.2561555765752148E-3</v>
      </c>
      <c r="V427" s="707">
        <v>-1.8690838913185681E-3</v>
      </c>
      <c r="W427" s="707">
        <v>-2.0046567438104512E-3</v>
      </c>
      <c r="X427" s="707">
        <v>4.8141692410075265E-4</v>
      </c>
      <c r="Y427" s="707">
        <v>6.1012316352915263E-4</v>
      </c>
      <c r="Z427" s="707">
        <v>-5.1859965321275903E-3</v>
      </c>
      <c r="AA427" s="707">
        <v>0</v>
      </c>
      <c r="AB427" s="707">
        <v>9.2921596639681248E-3</v>
      </c>
    </row>
    <row r="428" spans="1:28" s="707" customFormat="1">
      <c r="A428" s="708">
        <v>44452</v>
      </c>
      <c r="B428" s="707">
        <v>2.0185973609687657E-4</v>
      </c>
      <c r="C428" s="707">
        <v>2.3665733837474612E-4</v>
      </c>
      <c r="D428" s="707">
        <v>2.2852441783416388E-4</v>
      </c>
      <c r="E428" s="707">
        <v>2.0921435555165679E-4</v>
      </c>
      <c r="F428" s="707">
        <v>2.5363759148055998E-4</v>
      </c>
      <c r="G428" s="707">
        <v>3.3543838548366622E-4</v>
      </c>
      <c r="H428" s="707">
        <v>1.9929650834193957E-4</v>
      </c>
      <c r="I428" s="707">
        <v>3.6393294286507505E-4</v>
      </c>
      <c r="J428" s="707">
        <v>7.7884094703950524E-4</v>
      </c>
      <c r="K428" s="707">
        <v>8.6229858674569115E-4</v>
      </c>
      <c r="L428" s="707">
        <v>8.8426206778358107E-4</v>
      </c>
      <c r="M428" s="707">
        <v>5.4093044971081916E-4</v>
      </c>
      <c r="N428" s="707">
        <v>5.096266995849863E-4</v>
      </c>
      <c r="O428" s="707">
        <v>5.3052315707247111E-4</v>
      </c>
      <c r="P428" s="707">
        <v>-1.2759124554152512E-3</v>
      </c>
      <c r="Q428" s="707">
        <v>-2.7197013733716302E-3</v>
      </c>
      <c r="R428" s="707">
        <v>1.0051297977942131E-3</v>
      </c>
      <c r="S428" s="707">
        <v>1.3480243185968188E-3</v>
      </c>
      <c r="T428" s="707">
        <v>1.8625893272337102E-3</v>
      </c>
      <c r="U428" s="707">
        <v>1.6467806439253163E-3</v>
      </c>
      <c r="V428" s="707">
        <v>1.7745708356613488E-3</v>
      </c>
      <c r="W428" s="707">
        <v>7.0476122719043133E-3</v>
      </c>
      <c r="X428" s="707">
        <v>1.2091518379434563E-2</v>
      </c>
      <c r="Y428" s="707">
        <v>1.0134548768119922E-2</v>
      </c>
      <c r="Z428" s="707">
        <v>1.3105885283362539E-2</v>
      </c>
      <c r="AA428" s="707">
        <v>-1.2304687500000022E-2</v>
      </c>
      <c r="AB428" s="707">
        <v>-1.2069391942258201E-2</v>
      </c>
    </row>
    <row r="429" spans="1:28" s="707" customFormat="1">
      <c r="A429" s="708">
        <v>44453</v>
      </c>
      <c r="B429" s="707">
        <v>2.2129657358127552E-4</v>
      </c>
      <c r="C429" s="707">
        <v>2.3786295997707541E-4</v>
      </c>
      <c r="D429" s="707">
        <v>1.805487679495954E-4</v>
      </c>
      <c r="E429" s="707">
        <v>4.1307153386482831E-4</v>
      </c>
      <c r="F429" s="707">
        <v>3.2952922227225123E-4</v>
      </c>
      <c r="G429" s="707">
        <v>3.3532590430374043E-4</v>
      </c>
      <c r="H429" s="707">
        <v>1.9929650834193957E-4</v>
      </c>
      <c r="I429" s="707">
        <v>3.6839591915360792E-4</v>
      </c>
      <c r="J429" s="707">
        <v>7.7884094703950524E-4</v>
      </c>
      <c r="K429" s="707">
        <v>8.6229858674569115E-4</v>
      </c>
      <c r="L429" s="707">
        <v>8.8426206778358107E-4</v>
      </c>
      <c r="M429" s="707">
        <v>5.4093044971081916E-4</v>
      </c>
      <c r="N429" s="707">
        <v>5.096266995849863E-4</v>
      </c>
      <c r="O429" s="707">
        <v>5.3052315707247111E-4</v>
      </c>
      <c r="P429" s="707">
        <v>-2.5576732373613353E-3</v>
      </c>
      <c r="Q429" s="707">
        <v>-6.1944838632799204E-4</v>
      </c>
      <c r="R429" s="707">
        <v>-4.2532374001815754E-3</v>
      </c>
      <c r="S429" s="707">
        <v>3.604825373881404E-3</v>
      </c>
      <c r="T429" s="707">
        <v>-6.7376754150793028E-3</v>
      </c>
      <c r="U429" s="707">
        <v>-1.8104472082158818E-3</v>
      </c>
      <c r="V429" s="707">
        <v>3.9006406232118263E-3</v>
      </c>
      <c r="W429" s="707">
        <v>3.4859983194250876E-3</v>
      </c>
      <c r="X429" s="707">
        <v>5.953262253741709E-4</v>
      </c>
      <c r="Y429" s="707">
        <v>9.1459164390950143E-3</v>
      </c>
      <c r="Z429" s="707">
        <v>3.3514927647293469E-3</v>
      </c>
      <c r="AA429" s="707">
        <v>4.5481510777141132E-3</v>
      </c>
      <c r="AB429" s="707">
        <v>2.0089432565578713E-2</v>
      </c>
    </row>
    <row r="430" spans="1:28" s="707" customFormat="1">
      <c r="A430" s="708">
        <v>44454</v>
      </c>
      <c r="B430" s="707">
        <v>2.0829441215464151E-4</v>
      </c>
      <c r="C430" s="707">
        <v>2.1709172093675733E-4</v>
      </c>
      <c r="D430" s="707">
        <v>1.8831625765458604E-4</v>
      </c>
      <c r="E430" s="707">
        <v>3.9723382133738383E-4</v>
      </c>
      <c r="F430" s="707">
        <v>3.8590487032807985E-4</v>
      </c>
      <c r="G430" s="707">
        <v>3.3521349853415927E-4</v>
      </c>
      <c r="H430" s="707">
        <v>1.9929650834193957E-4</v>
      </c>
      <c r="I430" s="707">
        <v>3.6826025357883374E-4</v>
      </c>
      <c r="J430" s="707">
        <v>7.7884094703950524E-4</v>
      </c>
      <c r="K430" s="707">
        <v>8.6229858674569115E-4</v>
      </c>
      <c r="L430" s="707">
        <v>8.8426206778358107E-4</v>
      </c>
      <c r="M430" s="707">
        <v>5.4093044971081916E-4</v>
      </c>
      <c r="N430" s="707">
        <v>5.096266995849863E-4</v>
      </c>
      <c r="O430" s="707">
        <v>5.3052315707247111E-4</v>
      </c>
      <c r="P430" s="707">
        <v>-4.4113277707369392E-5</v>
      </c>
      <c r="Q430" s="707">
        <v>3.896788325090883E-3</v>
      </c>
      <c r="R430" s="707">
        <v>2.2379553110234429E-3</v>
      </c>
      <c r="S430" s="707">
        <v>1.873112073218941E-3</v>
      </c>
      <c r="T430" s="707">
        <v>1.427007682138326E-3</v>
      </c>
      <c r="U430" s="707">
        <v>1.7590726663370138E-3</v>
      </c>
      <c r="V430" s="707">
        <v>2.2302716787812038E-3</v>
      </c>
      <c r="W430" s="707">
        <v>-1.3960309756673173E-3</v>
      </c>
      <c r="X430" s="707">
        <v>-5.0704799807193002E-3</v>
      </c>
      <c r="Y430" s="707">
        <v>5.2565160054829363E-4</v>
      </c>
      <c r="Z430" s="707">
        <v>-2.848077263644555E-3</v>
      </c>
      <c r="AA430" s="707">
        <v>6.4960629921260171E-3</v>
      </c>
      <c r="AB430" s="707">
        <v>-7.4888580037781871E-3</v>
      </c>
    </row>
    <row r="431" spans="1:28" s="707" customFormat="1">
      <c r="A431" s="708">
        <v>44455</v>
      </c>
      <c r="B431" s="707">
        <v>2.0512205414080498E-4</v>
      </c>
      <c r="C431" s="707">
        <v>2.2048821503584115E-4</v>
      </c>
      <c r="D431" s="707">
        <v>1.9663645818202014E-4</v>
      </c>
      <c r="E431" s="707">
        <v>3.1129169725740979E-4</v>
      </c>
      <c r="F431" s="707">
        <v>1.1997069056501886E-4</v>
      </c>
      <c r="G431" s="707">
        <v>3.3510116809942758E-4</v>
      </c>
      <c r="H431" s="707">
        <v>1.9929650834193957E-4</v>
      </c>
      <c r="I431" s="707">
        <v>3.6812468788793851E-4</v>
      </c>
      <c r="J431" s="707">
        <v>7.7884094703950524E-4</v>
      </c>
      <c r="K431" s="707">
        <v>8.6229858674569115E-4</v>
      </c>
      <c r="L431" s="707">
        <v>8.8426206778358107E-4</v>
      </c>
      <c r="M431" s="707">
        <v>5.4093044971081916E-4</v>
      </c>
      <c r="N431" s="707">
        <v>5.096266995849863E-4</v>
      </c>
      <c r="O431" s="707">
        <v>5.3052315707247111E-4</v>
      </c>
      <c r="P431" s="707">
        <v>4.3516601419779644E-3</v>
      </c>
      <c r="Q431" s="707">
        <v>4.456830072185225E-3</v>
      </c>
      <c r="R431" s="707">
        <v>-7.3902309631102003E-4</v>
      </c>
      <c r="S431" s="707">
        <v>4.1722828365464704E-3</v>
      </c>
      <c r="T431" s="707">
        <v>-8.8473164715741071E-4</v>
      </c>
      <c r="U431" s="707">
        <v>2.878236777224874E-3</v>
      </c>
      <c r="V431" s="707">
        <v>4.6380964107228806E-4</v>
      </c>
      <c r="W431" s="707">
        <v>2.2287463188457313E-3</v>
      </c>
      <c r="X431" s="707">
        <v>2.9144508937799518E-3</v>
      </c>
      <c r="Y431" s="707">
        <v>-9.6482156578407974E-3</v>
      </c>
      <c r="Z431" s="707">
        <v>-5.5573524588494738E-3</v>
      </c>
      <c r="AA431" s="707">
        <v>2.7381185214161441E-3</v>
      </c>
      <c r="AB431" s="707">
        <v>3.7990234220310892E-3</v>
      </c>
    </row>
    <row r="432" spans="1:28" s="707" customFormat="1">
      <c r="A432" s="708">
        <v>44456</v>
      </c>
      <c r="B432" s="707">
        <v>1.986495135215538E-4</v>
      </c>
      <c r="C432" s="707">
        <v>2.2048810159502885E-4</v>
      </c>
      <c r="D432" s="707">
        <v>2.238875794744466E-4</v>
      </c>
      <c r="E432" s="707">
        <v>3.2440066522965161E-4</v>
      </c>
      <c r="F432" s="707">
        <v>1.5222835620143371E-4</v>
      </c>
      <c r="G432" s="707">
        <v>3.3574339245689977E-4</v>
      </c>
      <c r="H432" s="707">
        <v>1.9929650834193957E-4</v>
      </c>
      <c r="I432" s="707">
        <v>3.6760669679192226E-4</v>
      </c>
      <c r="J432" s="707">
        <v>7.7884094703950524E-4</v>
      </c>
      <c r="K432" s="707">
        <v>8.6229858674569115E-4</v>
      </c>
      <c r="L432" s="707">
        <v>8.8426206778358107E-4</v>
      </c>
      <c r="M432" s="707">
        <v>5.4093044971081916E-4</v>
      </c>
      <c r="N432" s="707">
        <v>5.096266995849863E-4</v>
      </c>
      <c r="O432" s="707">
        <v>5.3052315707247111E-4</v>
      </c>
      <c r="P432" s="707">
        <v>6.2793819365034587E-3</v>
      </c>
      <c r="Q432" s="707">
        <v>4.4874248574346964E-3</v>
      </c>
      <c r="R432" s="707">
        <v>-3.6153692631655243E-3</v>
      </c>
      <c r="S432" s="707">
        <v>3.5718109343387816E-3</v>
      </c>
      <c r="T432" s="707">
        <v>-2.1003630518923178E-4</v>
      </c>
      <c r="U432" s="707">
        <v>-1.7317281878675983E-3</v>
      </c>
      <c r="V432" s="707">
        <v>-3.758058952391341E-3</v>
      </c>
      <c r="W432" s="707">
        <v>-9.1068063562986801E-3</v>
      </c>
      <c r="X432" s="707">
        <v>-5.6887874735198629E-3</v>
      </c>
      <c r="Y432" s="707">
        <v>-1.194622606935225E-2</v>
      </c>
      <c r="Z432" s="707">
        <v>-1.3651484170769002E-2</v>
      </c>
      <c r="AA432" s="707">
        <v>-7.1386775892334775E-3</v>
      </c>
      <c r="AB432" s="707">
        <v>-2.284964322703642E-3</v>
      </c>
    </row>
    <row r="433" spans="1:28" s="707" customFormat="1">
      <c r="A433" s="708">
        <v>44459</v>
      </c>
      <c r="B433" s="707">
        <v>2.1146845379815815E-4</v>
      </c>
      <c r="C433" s="707">
        <v>2.1656108081757885E-4</v>
      </c>
      <c r="D433" s="707">
        <v>2.0267869969359253E-4</v>
      </c>
      <c r="E433" s="707">
        <v>3.3015719169982027E-4</v>
      </c>
      <c r="F433" s="707">
        <v>-1.0582968911332369E-4</v>
      </c>
      <c r="G433" s="707">
        <v>3.3563070666464689E-4</v>
      </c>
      <c r="H433" s="707">
        <v>1.9929650834193957E-4</v>
      </c>
      <c r="I433" s="707">
        <v>3.6823638098959499E-4</v>
      </c>
      <c r="J433" s="707">
        <v>7.7884094703950524E-4</v>
      </c>
      <c r="K433" s="707">
        <v>8.6229858674569115E-4</v>
      </c>
      <c r="L433" s="707">
        <v>8.8426206778358107E-4</v>
      </c>
      <c r="M433" s="707">
        <v>5.4093044971081916E-4</v>
      </c>
      <c r="N433" s="707">
        <v>5.096266995849863E-4</v>
      </c>
      <c r="O433" s="707">
        <v>5.3052315707247111E-4</v>
      </c>
      <c r="P433" s="707">
        <v>-5.9177535056104125E-3</v>
      </c>
      <c r="Q433" s="707">
        <v>-4.295229494156505E-3</v>
      </c>
      <c r="R433" s="707">
        <v>-7.16209065724005E-3</v>
      </c>
      <c r="S433" s="707">
        <v>-2.9231209940254743E-3</v>
      </c>
      <c r="T433" s="707">
        <v>-6.0170381481891022E-3</v>
      </c>
      <c r="U433" s="707">
        <v>-3.9396855951235876E-3</v>
      </c>
      <c r="V433" s="707">
        <v>-2.9121053764619154E-3</v>
      </c>
      <c r="W433" s="707">
        <v>-1.8266226696731613E-2</v>
      </c>
      <c r="X433" s="707">
        <v>-1.5505461289982092E-2</v>
      </c>
      <c r="Y433" s="707">
        <v>-2.7499109887025086E-2</v>
      </c>
      <c r="Z433" s="707">
        <v>-1.5890447722952228E-2</v>
      </c>
      <c r="AA433" s="707">
        <v>-8.2115354392582329E-3</v>
      </c>
      <c r="AB433" s="707">
        <v>4.7829257051230645E-3</v>
      </c>
    </row>
    <row r="434" spans="1:28" s="707" customFormat="1">
      <c r="A434" s="708">
        <v>44460</v>
      </c>
      <c r="B434" s="707">
        <v>2.0959962822786338E-4</v>
      </c>
      <c r="C434" s="707">
        <v>2.2010095077229508E-4</v>
      </c>
      <c r="D434" s="707">
        <v>2.3937961710385203E-4</v>
      </c>
      <c r="E434" s="707">
        <v>4.2809422088585514E-4</v>
      </c>
      <c r="F434" s="707">
        <v>5.0603811708271884E-4</v>
      </c>
      <c r="G434" s="707">
        <v>3.3627206973974033E-4</v>
      </c>
      <c r="H434" s="707">
        <v>1.9929650834193957E-4</v>
      </c>
      <c r="I434" s="707">
        <v>3.6886532058222343E-4</v>
      </c>
      <c r="J434" s="707">
        <v>7.7884094703950524E-4</v>
      </c>
      <c r="K434" s="707">
        <v>8.6229858674569115E-4</v>
      </c>
      <c r="L434" s="707">
        <v>8.8426206778358107E-4</v>
      </c>
      <c r="M434" s="707">
        <v>5.4093044971081916E-4</v>
      </c>
      <c r="N434" s="707">
        <v>5.096266995849863E-4</v>
      </c>
      <c r="O434" s="707">
        <v>5.3052315707247111E-4</v>
      </c>
      <c r="P434" s="707">
        <v>-6.7514304523552671E-4</v>
      </c>
      <c r="Q434" s="707">
        <v>3.2457468620528118E-4</v>
      </c>
      <c r="R434" s="707">
        <v>1.656423550351338E-4</v>
      </c>
      <c r="S434" s="707">
        <v>3.3192933087109466E-3</v>
      </c>
      <c r="T434" s="707">
        <v>1.4162123927512482E-3</v>
      </c>
      <c r="U434" s="707">
        <v>6.0735879961670847E-4</v>
      </c>
      <c r="V434" s="707">
        <v>-9.8930165421173832E-4</v>
      </c>
      <c r="W434" s="707">
        <v>7.0088537838506326E-3</v>
      </c>
      <c r="X434" s="707">
        <v>9.7167878819404141E-3</v>
      </c>
      <c r="Y434" s="707">
        <v>7.442760073735899E-3</v>
      </c>
      <c r="Z434" s="707">
        <v>1.5693845392129369E-2</v>
      </c>
      <c r="AA434" s="707">
        <v>-9.9433506318583609E-3</v>
      </c>
      <c r="AB434" s="707">
        <v>-2.0928462192594699E-2</v>
      </c>
    </row>
    <row r="435" spans="1:28" s="707" customFormat="1">
      <c r="A435" s="708">
        <v>44461</v>
      </c>
      <c r="B435" s="707">
        <v>2.0495294853462021E-4</v>
      </c>
      <c r="C435" s="707">
        <v>2.2727291450075349E-4</v>
      </c>
      <c r="D435" s="707">
        <v>2.6102830682228628E-4</v>
      </c>
      <c r="E435" s="707">
        <v>6.2952320788811633E-4</v>
      </c>
      <c r="F435" s="707">
        <v>4.0178065752050074E-4</v>
      </c>
      <c r="G435" s="707">
        <v>3.3615902884709392E-4</v>
      </c>
      <c r="H435" s="707">
        <v>1.9929650834193957E-4</v>
      </c>
      <c r="I435" s="707">
        <v>3.6796510330527887E-4</v>
      </c>
      <c r="J435" s="707">
        <v>7.7884094703950524E-4</v>
      </c>
      <c r="K435" s="707">
        <v>8.6229858674569115E-4</v>
      </c>
      <c r="L435" s="707">
        <v>8.8426206778358107E-4</v>
      </c>
      <c r="M435" s="707">
        <v>5.4093044971081916E-4</v>
      </c>
      <c r="N435" s="707">
        <v>5.096266995849863E-4</v>
      </c>
      <c r="O435" s="707">
        <v>5.3052315707247111E-4</v>
      </c>
      <c r="P435" s="707">
        <v>3.061696079354137E-3</v>
      </c>
      <c r="Q435" s="707">
        <v>8.7674490394773485E-4</v>
      </c>
      <c r="R435" s="707">
        <v>1.3870645562532591E-3</v>
      </c>
      <c r="S435" s="707">
        <v>-1.3907091685956274E-3</v>
      </c>
      <c r="T435" s="707">
        <v>1.6400348484058025E-3</v>
      </c>
      <c r="U435" s="707">
        <v>1.693166286128811E-3</v>
      </c>
      <c r="V435" s="707">
        <v>6.0020911419864653E-3</v>
      </c>
      <c r="W435" s="707">
        <v>1.7356851995616429E-2</v>
      </c>
      <c r="X435" s="707">
        <v>1.2200627906434391E-2</v>
      </c>
      <c r="Y435" s="707">
        <v>1.1523945923576751E-2</v>
      </c>
      <c r="Z435" s="707">
        <v>3.6997355794010645E-3</v>
      </c>
      <c r="AA435" s="707">
        <v>1.2363956466069137E-2</v>
      </c>
      <c r="AB435" s="707">
        <v>1.3959475278156885E-2</v>
      </c>
    </row>
    <row r="436" spans="1:28" s="707" customFormat="1">
      <c r="A436" s="708">
        <v>44462</v>
      </c>
      <c r="B436" s="707">
        <v>2.0664748491783236E-4</v>
      </c>
      <c r="C436" s="707">
        <v>2.4446877289308055E-4</v>
      </c>
      <c r="D436" s="707">
        <v>2.0865686739823808E-4</v>
      </c>
      <c r="E436" s="707">
        <v>1.1302257706926611E-3</v>
      </c>
      <c r="F436" s="707">
        <v>3.7071344817962704E-4</v>
      </c>
      <c r="G436" s="707">
        <v>3.3529259741760242E-4</v>
      </c>
      <c r="H436" s="707">
        <v>2.3686535833333799E-4</v>
      </c>
      <c r="I436" s="707">
        <v>3.6744779242936509E-4</v>
      </c>
      <c r="J436" s="707">
        <v>7.7884094703950524E-4</v>
      </c>
      <c r="K436" s="707">
        <v>8.6229858674569115E-4</v>
      </c>
      <c r="L436" s="707">
        <v>8.8426206778358107E-4</v>
      </c>
      <c r="M436" s="707">
        <v>5.4093044971081916E-4</v>
      </c>
      <c r="N436" s="707">
        <v>5.096266995849863E-4</v>
      </c>
      <c r="O436" s="707">
        <v>5.3052315707247111E-4</v>
      </c>
      <c r="P436" s="707">
        <v>7.5164586418645651E-3</v>
      </c>
      <c r="Q436" s="707">
        <v>6.1686145296544481E-3</v>
      </c>
      <c r="R436" s="707">
        <v>5.4872892293154063E-3</v>
      </c>
      <c r="S436" s="707">
        <v>2.6991276348440341E-3</v>
      </c>
      <c r="T436" s="707">
        <v>2.7403016832203697E-3</v>
      </c>
      <c r="U436" s="707">
        <v>6.805174871872488E-3</v>
      </c>
      <c r="V436" s="707">
        <v>5.3899955935172716E-3</v>
      </c>
      <c r="W436" s="707">
        <v>2.2196538061245219E-2</v>
      </c>
      <c r="X436" s="707">
        <v>1.2134384769084239E-2</v>
      </c>
      <c r="Y436" s="707">
        <v>9.9383158519474879E-3</v>
      </c>
      <c r="Z436" s="707">
        <v>7.6834618884253914E-3</v>
      </c>
      <c r="AA436" s="707">
        <v>1.6560610252559282E-2</v>
      </c>
      <c r="AB436" s="707">
        <v>1.4577885697197646E-2</v>
      </c>
    </row>
    <row r="437" spans="1:28" s="707" customFormat="1">
      <c r="A437" s="708">
        <v>44463</v>
      </c>
      <c r="B437" s="707">
        <v>2.4019977120692815E-4</v>
      </c>
      <c r="C437" s="707">
        <v>2.2973285648220099E-4</v>
      </c>
      <c r="D437" s="707">
        <v>2.5701163339242328E-4</v>
      </c>
      <c r="E437" s="707">
        <v>3.7179795957986705E-4</v>
      </c>
      <c r="F437" s="707">
        <v>2.674994058822211E-4</v>
      </c>
      <c r="G437" s="707">
        <v>3.7585376802828918E-4</v>
      </c>
      <c r="H437" s="707">
        <v>2.3686535833333799E-4</v>
      </c>
      <c r="I437" s="707">
        <v>3.9824041120706255E-4</v>
      </c>
      <c r="J437" s="707">
        <v>7.7884094703950524E-4</v>
      </c>
      <c r="K437" s="707">
        <v>8.6229858674569115E-4</v>
      </c>
      <c r="L437" s="707">
        <v>8.8426206778358107E-4</v>
      </c>
      <c r="M437" s="707">
        <v>5.4093044971081916E-4</v>
      </c>
      <c r="N437" s="707">
        <v>5.096266995849863E-4</v>
      </c>
      <c r="O437" s="707">
        <v>5.3052315707247111E-4</v>
      </c>
      <c r="P437" s="707">
        <v>5.827378836820607E-3</v>
      </c>
      <c r="Q437" s="707">
        <v>3.1239635740962779E-3</v>
      </c>
      <c r="R437" s="707">
        <v>1.4402479887201114E-3</v>
      </c>
      <c r="S437" s="707">
        <v>2.2034971807400883E-3</v>
      </c>
      <c r="T437" s="707">
        <v>-5.3927644147189202E-4</v>
      </c>
      <c r="U437" s="707">
        <v>2.1979975761343695E-3</v>
      </c>
      <c r="V437" s="707">
        <v>3.4695878708210781E-3</v>
      </c>
      <c r="W437" s="707">
        <v>-9.1635147403845707E-4</v>
      </c>
      <c r="X437" s="707">
        <v>-6.8568228785470531E-4</v>
      </c>
      <c r="Y437" s="707">
        <v>-4.2304854809707138E-3</v>
      </c>
      <c r="Z437" s="707">
        <v>-2.2559643336007573E-3</v>
      </c>
      <c r="AA437" s="707">
        <v>6.9984447900466318E-3</v>
      </c>
      <c r="AB437" s="707">
        <v>6.8735159227295561E-4</v>
      </c>
    </row>
    <row r="438" spans="1:28" s="707" customFormat="1">
      <c r="A438" s="708">
        <v>44466</v>
      </c>
      <c r="B438" s="707">
        <v>2.431796652504481E-4</v>
      </c>
      <c r="C438" s="707">
        <v>2.714709239919344E-4</v>
      </c>
      <c r="D438" s="707">
        <v>8.8929871649545689E-4</v>
      </c>
      <c r="E438" s="707">
        <v>4.7601591364143658E-4</v>
      </c>
      <c r="F438" s="707">
        <v>2.1323414763352311E-4</v>
      </c>
      <c r="G438" s="707">
        <v>3.7495962407652073E-4</v>
      </c>
      <c r="H438" s="707">
        <v>2.3686535833333799E-4</v>
      </c>
      <c r="I438" s="707">
        <v>3.9731853878377521E-4</v>
      </c>
      <c r="J438" s="707">
        <v>7.7884094703950524E-4</v>
      </c>
      <c r="K438" s="707">
        <v>8.6229858674569115E-4</v>
      </c>
      <c r="L438" s="707">
        <v>8.8426206778358107E-4</v>
      </c>
      <c r="M438" s="707">
        <v>5.4093044971081916E-4</v>
      </c>
      <c r="N438" s="707">
        <v>5.096266995849863E-4</v>
      </c>
      <c r="O438" s="707">
        <v>5.3052315707247111E-4</v>
      </c>
      <c r="P438" s="707">
        <v>3.1228673803807006E-3</v>
      </c>
      <c r="Q438" s="707">
        <v>1.2554253568428653E-3</v>
      </c>
      <c r="R438" s="707">
        <v>-1.0420853137573793E-3</v>
      </c>
      <c r="S438" s="707">
        <v>-2.697044841365015E-3</v>
      </c>
      <c r="T438" s="707">
        <v>-6.3581000697965351E-4</v>
      </c>
      <c r="U438" s="707">
        <v>2.1198875935857231E-3</v>
      </c>
      <c r="V438" s="707">
        <v>-1.2552785193103988E-3</v>
      </c>
      <c r="W438" s="707">
        <v>-1.5404875350856218E-3</v>
      </c>
      <c r="X438" s="707">
        <v>4.4997749092496875E-3</v>
      </c>
      <c r="Y438" s="707">
        <v>2.7921869756681872E-3</v>
      </c>
      <c r="Z438" s="707">
        <v>-3.5409420458692997E-3</v>
      </c>
      <c r="AA438" s="707">
        <v>1.5444015444014969E-3</v>
      </c>
      <c r="AB438" s="707">
        <v>-1.1688327370166229E-3</v>
      </c>
    </row>
    <row r="439" spans="1:28" s="707" customFormat="1">
      <c r="A439" s="708">
        <v>44467</v>
      </c>
      <c r="B439" s="707">
        <v>2.4121167391610854E-4</v>
      </c>
      <c r="C439" s="707">
        <v>2.9899204437167093E-4</v>
      </c>
      <c r="D439" s="707">
        <v>2.4949365013671176E-4</v>
      </c>
      <c r="E439" s="707">
        <v>3.7298975367017206E-4</v>
      </c>
      <c r="F439" s="707">
        <v>2.0018605743921114E-4</v>
      </c>
      <c r="G439" s="707">
        <v>3.7331378453631103E-4</v>
      </c>
      <c r="H439" s="707">
        <v>2.3686535833333799E-4</v>
      </c>
      <c r="I439" s="707">
        <v>3.9792377642267063E-4</v>
      </c>
      <c r="J439" s="707">
        <v>7.7884094703950524E-4</v>
      </c>
      <c r="K439" s="707">
        <v>8.6229858674569115E-4</v>
      </c>
      <c r="L439" s="707">
        <v>8.8426206778358107E-4</v>
      </c>
      <c r="M439" s="707">
        <v>5.4093044971081916E-4</v>
      </c>
      <c r="N439" s="707">
        <v>5.096266995849863E-4</v>
      </c>
      <c r="O439" s="707">
        <v>5.3052315707247111E-4</v>
      </c>
      <c r="P439" s="707">
        <v>7.9552464279424306E-3</v>
      </c>
      <c r="Q439" s="707">
        <v>2.2313643950213624E-3</v>
      </c>
      <c r="R439" s="707">
        <v>-8.6457637125336717E-3</v>
      </c>
      <c r="S439" s="707">
        <v>-2.8309579684359099E-3</v>
      </c>
      <c r="T439" s="707">
        <v>-5.2466118276494056E-3</v>
      </c>
      <c r="U439" s="707">
        <v>1.4289447231452534E-4</v>
      </c>
      <c r="V439" s="707">
        <v>-2.6280683380798253E-3</v>
      </c>
      <c r="W439" s="707">
        <v>-1.7052152464688941E-2</v>
      </c>
      <c r="X439" s="707">
        <v>-1.507208210488542E-2</v>
      </c>
      <c r="Y439" s="707">
        <v>-1.7075585560389794E-2</v>
      </c>
      <c r="Z439" s="707">
        <v>-2.3541645847102277E-2</v>
      </c>
      <c r="AA439" s="707">
        <v>-1.1757902852736923E-2</v>
      </c>
      <c r="AB439" s="707">
        <v>-8.8698450794404415E-3</v>
      </c>
    </row>
    <row r="440" spans="1:28" s="707" customFormat="1">
      <c r="A440" s="708">
        <v>44468</v>
      </c>
      <c r="B440" s="707">
        <v>2.4306191390688348E-4</v>
      </c>
      <c r="C440" s="707">
        <v>2.6918663819874844E-4</v>
      </c>
      <c r="D440" s="707">
        <v>2.4832036549193859E-4</v>
      </c>
      <c r="E440" s="707">
        <v>3.2953978862249045E-4</v>
      </c>
      <c r="F440" s="707">
        <v>3.1892269266142748E-4</v>
      </c>
      <c r="G440" s="707">
        <v>3.739268412510377E-4</v>
      </c>
      <c r="H440" s="707">
        <v>2.3686535833333799E-4</v>
      </c>
      <c r="I440" s="707">
        <v>3.9814686280092992E-4</v>
      </c>
      <c r="J440" s="707">
        <v>7.7884094703950524E-4</v>
      </c>
      <c r="K440" s="707">
        <v>8.6229858674569115E-4</v>
      </c>
      <c r="L440" s="707">
        <v>8.8426206778358107E-4</v>
      </c>
      <c r="M440" s="707">
        <v>5.4093044971081916E-4</v>
      </c>
      <c r="N440" s="707">
        <v>5.096266995849863E-4</v>
      </c>
      <c r="O440" s="707">
        <v>5.3052315707247111E-4</v>
      </c>
      <c r="P440" s="707">
        <v>2.6687138094001472E-3</v>
      </c>
      <c r="Q440" s="707">
        <v>-4.2785559999503064E-4</v>
      </c>
      <c r="R440" s="707">
        <v>7.2611629181706938E-4</v>
      </c>
      <c r="S440" s="707">
        <v>1.1667515395730188E-3</v>
      </c>
      <c r="T440" s="707">
        <v>-1.8570331995408917E-3</v>
      </c>
      <c r="U440" s="707">
        <v>1.0950539292680084E-3</v>
      </c>
      <c r="V440" s="707">
        <v>2.4386944989742698E-3</v>
      </c>
      <c r="W440" s="707">
        <v>-1.0192108385653764E-4</v>
      </c>
      <c r="X440" s="707">
        <v>4.3100026359714771E-3</v>
      </c>
      <c r="Y440" s="707">
        <v>8.3762454244462603E-5</v>
      </c>
      <c r="Z440" s="707">
        <v>2.6108003109597266E-3</v>
      </c>
      <c r="AA440" s="707">
        <v>1.8334308562510948E-3</v>
      </c>
      <c r="AB440" s="707">
        <v>-1.2334642162365794E-2</v>
      </c>
    </row>
    <row r="441" spans="1:28" s="707" customFormat="1">
      <c r="A441" s="708">
        <v>44469</v>
      </c>
      <c r="B441" s="707">
        <v>2.4855323544592522E-4</v>
      </c>
      <c r="C441" s="707">
        <v>2.5527624944787775E-4</v>
      </c>
      <c r="D441" s="707">
        <v>2.382617224490069E-4</v>
      </c>
      <c r="E441" s="707">
        <v>3.1133698934526777E-4</v>
      </c>
      <c r="F441" s="707">
        <v>2.5948901953265491E-4</v>
      </c>
      <c r="G441" s="707">
        <v>3.7378707223179042E-4</v>
      </c>
      <c r="H441" s="707">
        <v>2.3686535833333799E-4</v>
      </c>
      <c r="I441" s="707">
        <v>3.9760719001891154E-4</v>
      </c>
      <c r="J441" s="707">
        <v>7.7884094703950524E-4</v>
      </c>
      <c r="K441" s="707">
        <v>8.6229858674569115E-4</v>
      </c>
      <c r="L441" s="707">
        <v>8.8426206778358107E-4</v>
      </c>
      <c r="M441" s="707">
        <v>5.4093044971081916E-4</v>
      </c>
      <c r="N441" s="707">
        <v>5.096266995849863E-4</v>
      </c>
      <c r="O441" s="707">
        <v>5.3052315707247111E-4</v>
      </c>
      <c r="P441" s="707">
        <v>-1.198601249955189E-3</v>
      </c>
      <c r="Q441" s="707">
        <v>2.5803538427953132E-3</v>
      </c>
      <c r="R441" s="707">
        <v>-3.3035352342630775E-3</v>
      </c>
      <c r="S441" s="707">
        <v>-9.1862539955578359E-4</v>
      </c>
      <c r="T441" s="707">
        <v>1.5801663385039966E-4</v>
      </c>
      <c r="U441" s="707">
        <v>-1.9340178352542647E-3</v>
      </c>
      <c r="V441" s="707">
        <v>2.401800169788304E-3</v>
      </c>
      <c r="W441" s="707">
        <v>2.8299103084707955E-3</v>
      </c>
      <c r="X441" s="707">
        <v>3.3405377437649708E-3</v>
      </c>
      <c r="Y441" s="707">
        <v>3.8817336691157056E-3</v>
      </c>
      <c r="Z441" s="707">
        <v>1.1449871514050969E-3</v>
      </c>
      <c r="AA441" s="707">
        <v>-7.0866754925628106E-3</v>
      </c>
      <c r="AB441" s="707">
        <v>1.2046546844538097E-2</v>
      </c>
    </row>
    <row r="442" spans="1:28" s="707" customFormat="1">
      <c r="A442" s="708">
        <v>44470</v>
      </c>
      <c r="B442" s="707">
        <v>2.4519674914880163E-4</v>
      </c>
      <c r="C442" s="707">
        <v>3.6032363244165033E-4</v>
      </c>
      <c r="D442" s="707">
        <v>2.4320227432994557E-4</v>
      </c>
      <c r="E442" s="707">
        <v>3.4602975260478175E-4</v>
      </c>
      <c r="F442" s="707">
        <v>4.15705983168424E-4</v>
      </c>
      <c r="G442" s="707">
        <v>3.7439921331072767E-4</v>
      </c>
      <c r="H442" s="707">
        <v>2.3686535833333799E-4</v>
      </c>
      <c r="I442" s="707">
        <v>3.9744916137451902E-4</v>
      </c>
      <c r="J442" s="707">
        <v>8.5081950032450671E-4</v>
      </c>
      <c r="K442" s="707">
        <v>9.3428314251586819E-4</v>
      </c>
      <c r="L442" s="707">
        <v>9.5624820322304238E-4</v>
      </c>
      <c r="M442" s="707">
        <v>5.4093044971081916E-4</v>
      </c>
      <c r="N442" s="707">
        <v>5.096266995849863E-4</v>
      </c>
      <c r="O442" s="707">
        <v>5.3052315707247111E-4</v>
      </c>
      <c r="P442" s="707">
        <v>-2.5078299774370372E-3</v>
      </c>
      <c r="Q442" s="707">
        <v>-3.0604492488615076E-3</v>
      </c>
      <c r="R442" s="707">
        <v>2.5973001971761889E-3</v>
      </c>
      <c r="S442" s="707">
        <v>2.5587743492894166E-3</v>
      </c>
      <c r="T442" s="707">
        <v>6.1818714189831869E-3</v>
      </c>
      <c r="U442" s="707">
        <v>5.6865569078548006E-3</v>
      </c>
      <c r="V442" s="707">
        <v>2.9828925505683834E-3</v>
      </c>
      <c r="W442" s="707">
        <v>7.3224104163682746E-3</v>
      </c>
      <c r="X442" s="707">
        <v>1.4287975018127286E-2</v>
      </c>
      <c r="Y442" s="707">
        <v>1.1026911647851856E-2</v>
      </c>
      <c r="Z442" s="707">
        <v>1.389175690770017E-2</v>
      </c>
      <c r="AA442" s="707">
        <v>-3.9215686274509665E-3</v>
      </c>
      <c r="AB442" s="707">
        <v>-2.1934358986667735E-2</v>
      </c>
    </row>
    <row r="443" spans="1:28" s="707" customFormat="1">
      <c r="A443" s="708">
        <v>44473</v>
      </c>
      <c r="B443" s="707">
        <v>2.6975432506248787E-4</v>
      </c>
      <c r="C443" s="707">
        <v>2.6208224537360714E-4</v>
      </c>
      <c r="D443" s="707">
        <v>2.4203289871049805E-4</v>
      </c>
      <c r="E443" s="707">
        <v>3.5261843270872895E-4</v>
      </c>
      <c r="F443" s="707">
        <v>2.0671949321382499E-4</v>
      </c>
      <c r="G443" s="707">
        <v>3.7350756672216434E-4</v>
      </c>
      <c r="H443" s="707">
        <v>2.3686535833333799E-4</v>
      </c>
      <c r="I443" s="707">
        <v>3.9691034625688459E-4</v>
      </c>
      <c r="J443" s="707">
        <v>8.5081950032450671E-4</v>
      </c>
      <c r="K443" s="707">
        <v>9.3428314251586819E-4</v>
      </c>
      <c r="L443" s="707">
        <v>9.5624820322304238E-4</v>
      </c>
      <c r="M443" s="707">
        <v>5.4093044971081916E-4</v>
      </c>
      <c r="N443" s="707">
        <v>5.096266995849863E-4</v>
      </c>
      <c r="O443" s="707">
        <v>5.3052315707247111E-4</v>
      </c>
      <c r="P443" s="707">
        <v>3.1832340803465975E-3</v>
      </c>
      <c r="Q443" s="707">
        <v>-1.0057915413325125E-3</v>
      </c>
      <c r="R443" s="707">
        <v>-4.2267139100945483E-3</v>
      </c>
      <c r="S443" s="707">
        <v>-5.8347880268204699E-3</v>
      </c>
      <c r="T443" s="707">
        <v>-5.4689714591915628E-3</v>
      </c>
      <c r="U443" s="707">
        <v>1.1548202462563495E-4</v>
      </c>
      <c r="V443" s="707">
        <v>-3.0929087188240612E-3</v>
      </c>
      <c r="W443" s="707">
        <v>-1.3864558568312368E-2</v>
      </c>
      <c r="X443" s="707">
        <v>-1.5139180729665247E-2</v>
      </c>
      <c r="Y443" s="707">
        <v>-1.6986562242213732E-2</v>
      </c>
      <c r="Z443" s="707">
        <v>-1.7606258010681719E-2</v>
      </c>
      <c r="AA443" s="707">
        <v>7.0866141732284227E-4</v>
      </c>
      <c r="AB443" s="707">
        <v>2.4006789601190848E-2</v>
      </c>
    </row>
    <row r="444" spans="1:28" s="707" customFormat="1">
      <c r="A444" s="708">
        <v>44474</v>
      </c>
      <c r="B444" s="707">
        <v>3.3684199579964158E-4</v>
      </c>
      <c r="C444" s="707">
        <v>2.5476227803111762E-4</v>
      </c>
      <c r="D444" s="707">
        <v>2.6805872206470127E-4</v>
      </c>
      <c r="E444" s="707">
        <v>3.5597319491587065E-4</v>
      </c>
      <c r="F444" s="707">
        <v>2.689612424360277E-4</v>
      </c>
      <c r="G444" s="707">
        <v>3.7487059827556735E-4</v>
      </c>
      <c r="H444" s="707">
        <v>2.3686535833333799E-4</v>
      </c>
      <c r="I444" s="707">
        <v>3.9751439276236589E-4</v>
      </c>
      <c r="J444" s="707">
        <v>8.5081950032450671E-4</v>
      </c>
      <c r="K444" s="707">
        <v>9.3428314251586819E-4</v>
      </c>
      <c r="L444" s="707">
        <v>9.5624820322304238E-4</v>
      </c>
      <c r="M444" s="707">
        <v>5.4093044971081916E-4</v>
      </c>
      <c r="N444" s="707">
        <v>5.096266995849863E-4</v>
      </c>
      <c r="O444" s="707">
        <v>5.3052315707247111E-4</v>
      </c>
      <c r="P444" s="707">
        <v>3.187819329452557E-3</v>
      </c>
      <c r="Q444" s="707">
        <v>1.7815484194059206E-3</v>
      </c>
      <c r="R444" s="707">
        <v>3.6016869706569921E-3</v>
      </c>
      <c r="S444" s="707">
        <v>1.855472346920406E-3</v>
      </c>
      <c r="T444" s="707">
        <v>1.5882119756294166E-4</v>
      </c>
      <c r="U444" s="707">
        <v>4.9162024432363172E-3</v>
      </c>
      <c r="V444" s="707">
        <v>-2.0869074764695572E-4</v>
      </c>
      <c r="W444" s="707">
        <v>-1.3923331827783936E-2</v>
      </c>
      <c r="X444" s="707">
        <v>-5.9370087773087388E-3</v>
      </c>
      <c r="Y444" s="707">
        <v>-2.3329961196535409E-3</v>
      </c>
      <c r="Z444" s="707">
        <v>-3.6163867147035456E-3</v>
      </c>
      <c r="AA444" s="707">
        <v>1.7782673695805995E-2</v>
      </c>
      <c r="AB444" s="707">
        <v>-3.2332489560416011E-4</v>
      </c>
    </row>
    <row r="445" spans="1:28" s="707" customFormat="1">
      <c r="A445" s="708">
        <v>44475</v>
      </c>
      <c r="B445" s="707">
        <v>3.2234808707487517E-4</v>
      </c>
      <c r="C445" s="707">
        <v>4.426998290725237E-4</v>
      </c>
      <c r="D445" s="707">
        <v>2.7741913648293703E-4</v>
      </c>
      <c r="E445" s="707">
        <v>3.6885054617408208E-4</v>
      </c>
      <c r="F445" s="707">
        <v>3.8860579456168054E-4</v>
      </c>
      <c r="G445" s="707">
        <v>3.7322819862950496E-4</v>
      </c>
      <c r="H445" s="707">
        <v>2.3686535833333799E-4</v>
      </c>
      <c r="I445" s="707">
        <v>3.9964009554815938E-4</v>
      </c>
      <c r="J445" s="707">
        <v>8.5081950032450671E-4</v>
      </c>
      <c r="K445" s="707">
        <v>9.3428314251586819E-4</v>
      </c>
      <c r="L445" s="707">
        <v>9.5624820322304238E-4</v>
      </c>
      <c r="M445" s="707">
        <v>5.4093044971081916E-4</v>
      </c>
      <c r="N445" s="707">
        <v>5.096266995849863E-4</v>
      </c>
      <c r="O445" s="707">
        <v>5.3052315707247111E-4</v>
      </c>
      <c r="P445" s="707">
        <v>2.5805437445385326E-3</v>
      </c>
      <c r="Q445" s="707">
        <v>-7.6517511896845303E-4</v>
      </c>
      <c r="R445" s="707">
        <v>1.2971866312985192E-3</v>
      </c>
      <c r="S445" s="707">
        <v>-5.2572879982060172E-5</v>
      </c>
      <c r="T445" s="707">
        <v>6.1696281619783022E-4</v>
      </c>
      <c r="U445" s="707">
        <v>1.224086726497875E-3</v>
      </c>
      <c r="V445" s="707">
        <v>-1.3391284649098001E-3</v>
      </c>
      <c r="W445" s="707">
        <v>-1.3213095445813616E-2</v>
      </c>
      <c r="X445" s="707">
        <v>2.2902071662052048E-3</v>
      </c>
      <c r="Y445" s="707">
        <v>-1.5405977931826853E-2</v>
      </c>
      <c r="Z445" s="707">
        <v>-8.0240051466745621E-3</v>
      </c>
      <c r="AA445" s="707">
        <v>5.1797448782373579E-3</v>
      </c>
      <c r="AB445" s="707">
        <v>-9.3308545467877257E-3</v>
      </c>
    </row>
    <row r="446" spans="1:28" s="707" customFormat="1">
      <c r="A446" s="708">
        <v>44476</v>
      </c>
      <c r="B446" s="707">
        <v>2.7608560836211993E-4</v>
      </c>
      <c r="C446" s="707">
        <v>2.6091307208297998E-4</v>
      </c>
      <c r="D446" s="707">
        <v>2.4239707969764268E-4</v>
      </c>
      <c r="E446" s="707">
        <v>3.5439692011673962E-4</v>
      </c>
      <c r="F446" s="707">
        <v>3.4464250809418395E-4</v>
      </c>
      <c r="G446" s="707">
        <v>3.7459031530140408E-4</v>
      </c>
      <c r="H446" s="707">
        <v>2.3686535833333799E-4</v>
      </c>
      <c r="I446" s="707">
        <v>3.9795861686942047E-4</v>
      </c>
      <c r="J446" s="707">
        <v>8.5081950032450671E-4</v>
      </c>
      <c r="K446" s="707">
        <v>9.3428314251586819E-4</v>
      </c>
      <c r="L446" s="707">
        <v>9.5624820322304238E-4</v>
      </c>
      <c r="M446" s="707">
        <v>5.4093044971081916E-4</v>
      </c>
      <c r="N446" s="707">
        <v>5.096266995849863E-4</v>
      </c>
      <c r="O446" s="707">
        <v>5.3052315707247111E-4</v>
      </c>
      <c r="P446" s="707">
        <v>3.1795189317909145E-3</v>
      </c>
      <c r="Q446" s="707">
        <v>1.6767028136526196E-3</v>
      </c>
      <c r="R446" s="707">
        <v>3.8206814178378679E-3</v>
      </c>
      <c r="S446" s="707">
        <v>1.3887323262193885E-3</v>
      </c>
      <c r="T446" s="707">
        <v>2.8849011000455782E-3</v>
      </c>
      <c r="U446" s="707">
        <v>5.7808433404638038E-5</v>
      </c>
      <c r="V446" s="707">
        <v>-1.3663205404602641E-3</v>
      </c>
      <c r="W446" s="707">
        <v>3.3370243767516516E-3</v>
      </c>
      <c r="X446" s="707">
        <v>6.2117164891311027E-3</v>
      </c>
      <c r="Y446" s="707">
        <v>-5.5276883909461949E-3</v>
      </c>
      <c r="Z446" s="707">
        <v>2.1846772719134044E-3</v>
      </c>
      <c r="AA446" s="707">
        <v>1.407475772957989E-2</v>
      </c>
      <c r="AB446" s="707">
        <v>2.4217567680302254E-2</v>
      </c>
    </row>
    <row r="447" spans="1:28" s="707" customFormat="1">
      <c r="A447" s="708">
        <v>44477</v>
      </c>
      <c r="B447" s="707">
        <v>2.5185425422002972E-4</v>
      </c>
      <c r="C447" s="707">
        <v>2.4920575325304561E-4</v>
      </c>
      <c r="D447" s="707">
        <v>2.2459273850095052E-4</v>
      </c>
      <c r="E447" s="707">
        <v>1.0439349632547223E-3</v>
      </c>
      <c r="F447" s="707">
        <v>7.3346278770447526E-4</v>
      </c>
      <c r="G447" s="707">
        <v>3.7294924813568997E-4</v>
      </c>
      <c r="H447" s="707">
        <v>2.3686535833333799E-4</v>
      </c>
      <c r="I447" s="707">
        <v>3.9133510302491459E-4</v>
      </c>
      <c r="J447" s="707">
        <v>8.5081950032450671E-4</v>
      </c>
      <c r="K447" s="707">
        <v>9.3428314251586819E-4</v>
      </c>
      <c r="L447" s="707">
        <v>9.5624820322304238E-4</v>
      </c>
      <c r="M447" s="707">
        <v>5.4093044971081916E-4</v>
      </c>
      <c r="N447" s="707">
        <v>5.096266995849863E-4</v>
      </c>
      <c r="O447" s="707">
        <v>5.3052315707247111E-4</v>
      </c>
      <c r="P447" s="707">
        <v>3.6838565842427506E-3</v>
      </c>
      <c r="Q447" s="707">
        <v>3.2064322694049796E-3</v>
      </c>
      <c r="R447" s="707">
        <v>-5.7646535971200841E-4</v>
      </c>
      <c r="S447" s="707">
        <v>9.3660467697276317E-4</v>
      </c>
      <c r="T447" s="707">
        <v>2.5523132582072616E-3</v>
      </c>
      <c r="U447" s="707">
        <v>4.1374479385616336E-3</v>
      </c>
      <c r="V447" s="707">
        <v>-1.2796539375090621E-3</v>
      </c>
      <c r="W447" s="707">
        <v>4.8500034291347749E-3</v>
      </c>
      <c r="X447" s="707">
        <v>1.0529839711039823E-2</v>
      </c>
      <c r="Y447" s="707">
        <v>5.7953021750276612E-3</v>
      </c>
      <c r="Z447" s="707">
        <v>2.2352642478308926E-2</v>
      </c>
      <c r="AA447" s="707">
        <v>-2.6166097838452584E-3</v>
      </c>
      <c r="AB447" s="707">
        <v>2.8593757251369478E-3</v>
      </c>
    </row>
    <row r="448" spans="1:28" s="707" customFormat="1">
      <c r="A448" s="708">
        <v>44480</v>
      </c>
      <c r="B448" s="707">
        <v>2.5386817896966285E-4</v>
      </c>
      <c r="C448" s="707">
        <v>2.6295279084842527E-4</v>
      </c>
      <c r="D448" s="707">
        <v>2.1899805341218936E-4</v>
      </c>
      <c r="E448" s="707">
        <v>3.2529827638971831E-4</v>
      </c>
      <c r="F448" s="707">
        <v>2.7671320013378242E-4</v>
      </c>
      <c r="G448" s="707">
        <v>3.7356032999324995E-4</v>
      </c>
      <c r="H448" s="707">
        <v>2.3686535833333799E-4</v>
      </c>
      <c r="I448" s="707">
        <v>3.9460343685160382E-4</v>
      </c>
      <c r="J448" s="707">
        <v>8.5081950032450671E-4</v>
      </c>
      <c r="K448" s="707">
        <v>9.3428314251586819E-4</v>
      </c>
      <c r="L448" s="707">
        <v>9.5624820322304238E-4</v>
      </c>
      <c r="M448" s="707">
        <v>5.4093044971081916E-4</v>
      </c>
      <c r="N448" s="707">
        <v>5.096266995849863E-4</v>
      </c>
      <c r="O448" s="707">
        <v>5.3052315707247111E-4</v>
      </c>
      <c r="P448" s="707">
        <v>6.4178074268610441E-3</v>
      </c>
      <c r="Q448" s="707">
        <v>2.1507091361132602E-3</v>
      </c>
      <c r="R448" s="707">
        <v>-1.8891235618058166E-3</v>
      </c>
      <c r="S448" s="707">
        <v>-6.8813258862410187E-4</v>
      </c>
      <c r="T448" s="707">
        <v>-1.2581394837108961E-3</v>
      </c>
      <c r="U448" s="707">
        <v>-1.5495930830687898E-3</v>
      </c>
      <c r="V448" s="707">
        <v>-3.4422887368017463E-3</v>
      </c>
      <c r="W448" s="707">
        <v>-1.1309160985561673E-2</v>
      </c>
      <c r="X448" s="707">
        <v>-9.5330982552479515E-3</v>
      </c>
      <c r="Y448" s="707">
        <v>-1.0765022801950908E-2</v>
      </c>
      <c r="Z448" s="707">
        <v>-8.042001788752251E-3</v>
      </c>
      <c r="AA448" s="707">
        <v>2.0531538724763987E-3</v>
      </c>
      <c r="AB448" s="707">
        <v>8.195038937298893E-3</v>
      </c>
    </row>
    <row r="449" spans="1:28" s="707" customFormat="1">
      <c r="A449" s="708">
        <v>44482</v>
      </c>
      <c r="B449" s="707">
        <v>2.4965012206012993E-4</v>
      </c>
      <c r="C449" s="707">
        <v>2.6129072307390366E-4</v>
      </c>
      <c r="D449" s="707">
        <v>2.4389378647327042E-4</v>
      </c>
      <c r="E449" s="707">
        <v>3.549772135142959E-4</v>
      </c>
      <c r="F449" s="707">
        <v>2.8074125379218273E-4</v>
      </c>
      <c r="G449" s="707">
        <v>3.7417067581668739E-4</v>
      </c>
      <c r="H449" s="707">
        <v>2.3686535833333799E-4</v>
      </c>
      <c r="I449" s="707">
        <v>3.9596781640471868E-4</v>
      </c>
      <c r="J449" s="707">
        <v>8.5081950032450671E-4</v>
      </c>
      <c r="K449" s="707">
        <v>9.3428314251586819E-4</v>
      </c>
      <c r="L449" s="707">
        <v>9.5624820322304238E-4</v>
      </c>
      <c r="M449" s="707">
        <v>5.4093044971081916E-4</v>
      </c>
      <c r="N449" s="707">
        <v>5.096266995849863E-4</v>
      </c>
      <c r="O449" s="707">
        <v>5.3052315707247111E-4</v>
      </c>
      <c r="P449" s="707">
        <v>-1.3565286926945919E-2</v>
      </c>
      <c r="Q449" s="707">
        <v>-5.0873781262581463E-3</v>
      </c>
      <c r="R449" s="707">
        <v>-1.4857078747659846E-3</v>
      </c>
      <c r="S449" s="707">
        <v>4.6000084864505908E-4</v>
      </c>
      <c r="T449" s="707">
        <v>1.7353622923628187E-3</v>
      </c>
      <c r="U449" s="707">
        <v>1.5246016533181361E-3</v>
      </c>
      <c r="V449" s="707">
        <v>2.2460565496267293E-3</v>
      </c>
      <c r="W449" s="707">
        <v>3.6249503692136198E-3</v>
      </c>
      <c r="X449" s="707">
        <v>1.0700405654528788E-2</v>
      </c>
      <c r="Y449" s="707">
        <v>3.7825580598107589E-3</v>
      </c>
      <c r="Z449" s="707">
        <v>1.3326910385422996E-2</v>
      </c>
      <c r="AA449" s="707">
        <v>-7.5507493834187089E-3</v>
      </c>
      <c r="AB449" s="707">
        <v>-1.5103061372715332E-2</v>
      </c>
    </row>
    <row r="450" spans="1:28" s="707" customFormat="1">
      <c r="A450" s="708">
        <v>44483</v>
      </c>
      <c r="B450" s="707">
        <v>2.6126696483408374E-4</v>
      </c>
      <c r="C450" s="707">
        <v>2.5924387556841566E-4</v>
      </c>
      <c r="D450" s="707">
        <v>2.5824270824559292E-4</v>
      </c>
      <c r="E450" s="707">
        <v>1.0306817739582641E-3</v>
      </c>
      <c r="F450" s="707">
        <v>5.0530773204249257E-4</v>
      </c>
      <c r="G450" s="707">
        <v>3.7403072448771724E-4</v>
      </c>
      <c r="H450" s="707">
        <v>2.3686535833333799E-4</v>
      </c>
      <c r="I450" s="707">
        <v>3.9581108795250231E-4</v>
      </c>
      <c r="J450" s="707">
        <v>8.5081950032450671E-4</v>
      </c>
      <c r="K450" s="707">
        <v>9.3428314251586819E-4</v>
      </c>
      <c r="L450" s="707">
        <v>9.5624820322304238E-4</v>
      </c>
      <c r="M450" s="707">
        <v>5.4093044971081916E-4</v>
      </c>
      <c r="N450" s="707">
        <v>5.096266995849863E-4</v>
      </c>
      <c r="O450" s="707">
        <v>5.3052315707247111E-4</v>
      </c>
      <c r="P450" s="707">
        <v>-2.7889369134102004E-3</v>
      </c>
      <c r="Q450" s="707">
        <v>-2.1284769260738745E-3</v>
      </c>
      <c r="R450" s="707">
        <v>6.8281179986395824E-3</v>
      </c>
      <c r="S450" s="707">
        <v>2.3572092122237098E-3</v>
      </c>
      <c r="T450" s="707">
        <v>3.2923139104590327E-4</v>
      </c>
      <c r="U450" s="707">
        <v>1.7615956840790759E-3</v>
      </c>
      <c r="V450" s="707">
        <v>1.3523456614916718E-4</v>
      </c>
      <c r="W450" s="707">
        <v>3.1583213752959249E-3</v>
      </c>
      <c r="X450" s="707">
        <v>-2.9894943512687178E-4</v>
      </c>
      <c r="Y450" s="707">
        <v>1.0477133056510546E-2</v>
      </c>
      <c r="Z450" s="707">
        <v>-8.3923529936280605E-4</v>
      </c>
      <c r="AA450" s="707">
        <v>1.5904572564612529E-2</v>
      </c>
      <c r="AB450" s="707">
        <v>1.4263414072003266E-2</v>
      </c>
    </row>
    <row r="451" spans="1:28" s="707" customFormat="1">
      <c r="A451" s="708">
        <v>44484</v>
      </c>
      <c r="B451" s="707">
        <v>2.3819247716549974E-4</v>
      </c>
      <c r="C451" s="707">
        <v>2.6255389483176295E-4</v>
      </c>
      <c r="D451" s="707">
        <v>2.6537837193973957E-4</v>
      </c>
      <c r="E451" s="707">
        <v>4.8392409221964527E-4</v>
      </c>
      <c r="F451" s="707">
        <v>2.9996327741188544E-4</v>
      </c>
      <c r="G451" s="707">
        <v>3.738908778119221E-4</v>
      </c>
      <c r="H451" s="707">
        <v>2.3686535833333799E-4</v>
      </c>
      <c r="I451" s="707">
        <v>3.9603419031886133E-4</v>
      </c>
      <c r="J451" s="707">
        <v>8.5081950032450671E-4</v>
      </c>
      <c r="K451" s="707">
        <v>9.3428314251586819E-4</v>
      </c>
      <c r="L451" s="707">
        <v>9.5624820322304238E-4</v>
      </c>
      <c r="M451" s="707">
        <v>5.4093044971081916E-4</v>
      </c>
      <c r="N451" s="707">
        <v>5.096266995849863E-4</v>
      </c>
      <c r="O451" s="707">
        <v>5.3052315707247111E-4</v>
      </c>
      <c r="P451" s="707">
        <v>4.6793467619177243E-3</v>
      </c>
      <c r="Q451" s="707">
        <v>7.1193892111698354E-4</v>
      </c>
      <c r="R451" s="707">
        <v>4.9469216041442277E-3</v>
      </c>
      <c r="S451" s="707">
        <v>4.1552392280468364E-3</v>
      </c>
      <c r="T451" s="707">
        <v>4.0709102847986678E-3</v>
      </c>
      <c r="U451" s="707">
        <v>1.8087142724356742E-3</v>
      </c>
      <c r="V451" s="707">
        <v>1.558079091678044E-3</v>
      </c>
      <c r="W451" s="707">
        <v>-3.1617927735144713E-3</v>
      </c>
      <c r="X451" s="707">
        <v>8.7354361690161753E-3</v>
      </c>
      <c r="Y451" s="707">
        <v>-2.0957887932453456E-3</v>
      </c>
      <c r="Z451" s="707">
        <v>2.2449952887717561E-3</v>
      </c>
      <c r="AA451" s="707">
        <v>1.0537407797681642E-3</v>
      </c>
      <c r="AB451" s="707">
        <v>-6.4594142863525494E-3</v>
      </c>
    </row>
    <row r="452" spans="1:28" s="707" customFormat="1">
      <c r="A452" s="708">
        <v>44487</v>
      </c>
      <c r="B452" s="707">
        <v>2.5326783821855159E-4</v>
      </c>
      <c r="C452" s="707">
        <v>2.597356869840084E-4</v>
      </c>
      <c r="D452" s="707">
        <v>2.924480281636388E-4</v>
      </c>
      <c r="E452" s="707">
        <v>1.1512604054808584E-4</v>
      </c>
      <c r="F452" s="707">
        <v>3.0940193556006079E-4</v>
      </c>
      <c r="G452" s="707">
        <v>3.7450013594342302E-4</v>
      </c>
      <c r="H452" s="707">
        <v>2.3686535833333799E-4</v>
      </c>
      <c r="I452" s="707">
        <v>3.9360007044564327E-4</v>
      </c>
      <c r="J452" s="707">
        <v>8.5081950032450671E-4</v>
      </c>
      <c r="K452" s="707">
        <v>9.3428314251586819E-4</v>
      </c>
      <c r="L452" s="707">
        <v>9.5624820322304238E-4</v>
      </c>
      <c r="M452" s="707">
        <v>5.4093044971081916E-4</v>
      </c>
      <c r="N452" s="707">
        <v>5.096266995849863E-4</v>
      </c>
      <c r="O452" s="707">
        <v>5.3052315707247111E-4</v>
      </c>
      <c r="P452" s="707">
        <v>7.5820555583678839E-3</v>
      </c>
      <c r="Q452" s="707">
        <v>-7.9383591458304092E-4</v>
      </c>
      <c r="R452" s="707">
        <v>2.3936229780288087E-3</v>
      </c>
      <c r="S452" s="707">
        <v>3.2536589082110545E-4</v>
      </c>
      <c r="T452" s="707">
        <v>3.2121938719864573E-4</v>
      </c>
      <c r="U452" s="707">
        <v>1.9231016512757382E-3</v>
      </c>
      <c r="V452" s="707">
        <v>-2.0645684045936807E-3</v>
      </c>
      <c r="W452" s="707">
        <v>-4.6645328556038645E-4</v>
      </c>
      <c r="X452" s="707">
        <v>-3.3430658591319107E-3</v>
      </c>
      <c r="Y452" s="707">
        <v>4.9567375358841037E-3</v>
      </c>
      <c r="Z452" s="707">
        <v>-3.1766996578186379E-4</v>
      </c>
      <c r="AA452" s="707">
        <v>1.4285714285714235E-2</v>
      </c>
      <c r="AB452" s="707">
        <v>1.4219252137821714E-2</v>
      </c>
    </row>
    <row r="453" spans="1:28" s="707" customFormat="1">
      <c r="A453" s="708">
        <v>44488</v>
      </c>
      <c r="B453" s="707">
        <v>2.4991871806467891E-4</v>
      </c>
      <c r="C453" s="707">
        <v>2.5253158453075741E-4</v>
      </c>
      <c r="D453" s="707">
        <v>2.9236252731901224E-4</v>
      </c>
      <c r="E453" s="707">
        <v>2.3168968965636694E-4</v>
      </c>
      <c r="F453" s="707">
        <v>3.0751763338221494E-5</v>
      </c>
      <c r="G453" s="707">
        <v>3.736112182197715E-4</v>
      </c>
      <c r="H453" s="707">
        <v>2.3686535833333799E-4</v>
      </c>
      <c r="I453" s="707">
        <v>3.9344521038331415E-4</v>
      </c>
      <c r="J453" s="707">
        <v>8.5081950032450671E-4</v>
      </c>
      <c r="K453" s="707">
        <v>9.3428314251586819E-4</v>
      </c>
      <c r="L453" s="707">
        <v>9.5624820322304238E-4</v>
      </c>
      <c r="M453" s="707">
        <v>5.4093044971081916E-4</v>
      </c>
      <c r="N453" s="707">
        <v>5.096266995849863E-4</v>
      </c>
      <c r="O453" s="707">
        <v>5.3052315707247111E-4</v>
      </c>
      <c r="P453" s="707">
        <v>1.0428114959957213E-3</v>
      </c>
      <c r="Q453" s="707">
        <v>8.9660471282138055E-4</v>
      </c>
      <c r="R453" s="707">
        <v>5.8462906499896494E-3</v>
      </c>
      <c r="S453" s="707">
        <v>1.53483686127176E-3</v>
      </c>
      <c r="T453" s="707">
        <v>-5.155035408243247E-3</v>
      </c>
      <c r="U453" s="707">
        <v>-4.731051604981662E-3</v>
      </c>
      <c r="V453" s="707">
        <v>-9.8081249511772217E-4</v>
      </c>
      <c r="W453" s="707">
        <v>-2.4070481631221052E-2</v>
      </c>
      <c r="X453" s="707">
        <v>-1.9738798971005944E-2</v>
      </c>
      <c r="Y453" s="707">
        <v>-1.4128381429357684E-2</v>
      </c>
      <c r="Z453" s="707">
        <v>-3.3630121399336521E-2</v>
      </c>
      <c r="AA453" s="707">
        <v>1.5604151223128193E-2</v>
      </c>
      <c r="AB453" s="707">
        <v>2.3267741970251388E-2</v>
      </c>
    </row>
    <row r="454" spans="1:28" s="707" customFormat="1">
      <c r="A454" s="708">
        <v>44489</v>
      </c>
      <c r="B454" s="707">
        <v>2.5365899864593366E-4</v>
      </c>
      <c r="C454" s="707">
        <v>2.5343199810157202E-4</v>
      </c>
      <c r="D454" s="707">
        <v>2.5961732738077892E-4</v>
      </c>
      <c r="E454" s="707">
        <v>8.8648685651082637E-4</v>
      </c>
      <c r="F454" s="707">
        <v>3.0590254933771099E-4</v>
      </c>
      <c r="G454" s="707">
        <v>3.6898104350546745E-4</v>
      </c>
      <c r="H454" s="707">
        <v>2.3686535833333799E-4</v>
      </c>
      <c r="I454" s="707">
        <v>3.9404898798811594E-4</v>
      </c>
      <c r="J454" s="707">
        <v>8.5081950032450671E-4</v>
      </c>
      <c r="K454" s="707">
        <v>9.3428314251586819E-4</v>
      </c>
      <c r="L454" s="707">
        <v>9.5624820322304238E-4</v>
      </c>
      <c r="M454" s="707">
        <v>5.4093044971081916E-4</v>
      </c>
      <c r="N454" s="707">
        <v>5.096266995849863E-4</v>
      </c>
      <c r="O454" s="707">
        <v>5.3052315707247111E-4</v>
      </c>
      <c r="P454" s="707">
        <v>-2.5427996968210298E-3</v>
      </c>
      <c r="Q454" s="707">
        <v>-1.4978059245174258E-4</v>
      </c>
      <c r="R454" s="707">
        <v>1.8894357735919076E-3</v>
      </c>
      <c r="S454" s="707">
        <v>5.5186915112548363E-4</v>
      </c>
      <c r="T454" s="707">
        <v>3.1695761313956794E-3</v>
      </c>
      <c r="U454" s="707">
        <v>-1.8917798459416879E-5</v>
      </c>
      <c r="V454" s="707">
        <v>3.8745643746529446E-4</v>
      </c>
      <c r="W454" s="707">
        <v>-5.8753503405439833E-3</v>
      </c>
      <c r="X454" s="707">
        <v>1.0647491159267997E-3</v>
      </c>
      <c r="Y454" s="707">
        <v>1.9490905313284124E-3</v>
      </c>
      <c r="Z454" s="707">
        <v>-6.0328671626824759E-3</v>
      </c>
      <c r="AA454" s="707">
        <v>3.5765118061386048E-3</v>
      </c>
      <c r="AB454" s="707">
        <v>-1.9203281230764535E-2</v>
      </c>
    </row>
    <row r="455" spans="1:28" s="707" customFormat="1">
      <c r="A455" s="708">
        <v>44490</v>
      </c>
      <c r="B455" s="707">
        <v>2.2966086486420068E-4</v>
      </c>
      <c r="C455" s="707">
        <v>2.6599520909798002E-4</v>
      </c>
      <c r="D455" s="707">
        <v>2.6563746905039487E-4</v>
      </c>
      <c r="E455" s="707">
        <v>2.2374240626077402E-4</v>
      </c>
      <c r="F455" s="707">
        <v>-7.7459693732850887E-5</v>
      </c>
      <c r="G455" s="707">
        <v>3.7857108120942229E-4</v>
      </c>
      <c r="H455" s="707">
        <v>2.3686535833333799E-4</v>
      </c>
      <c r="I455" s="707">
        <v>3.927564489205615E-4</v>
      </c>
      <c r="J455" s="707">
        <v>8.5081950032450671E-4</v>
      </c>
      <c r="K455" s="707">
        <v>9.3428314251586819E-4</v>
      </c>
      <c r="L455" s="707">
        <v>9.5624820322304238E-4</v>
      </c>
      <c r="M455" s="707">
        <v>5.4093044971081916E-4</v>
      </c>
      <c r="N455" s="707">
        <v>5.096266995849863E-4</v>
      </c>
      <c r="O455" s="707">
        <v>5.3052315707247111E-4</v>
      </c>
      <c r="P455" s="707">
        <v>9.5217544584786928E-3</v>
      </c>
      <c r="Q455" s="707">
        <v>2.2954168635767047E-3</v>
      </c>
      <c r="R455" s="707">
        <v>1.8552501734814264E-3</v>
      </c>
      <c r="S455" s="707">
        <v>1.6161487456121115E-3</v>
      </c>
      <c r="T455" s="707">
        <v>6.4537666080100031E-4</v>
      </c>
      <c r="U455" s="707">
        <v>1.3210278319284452E-3</v>
      </c>
      <c r="V455" s="707">
        <v>-5.6648850768917791E-3</v>
      </c>
      <c r="W455" s="707">
        <v>-2.4587472269401611E-2</v>
      </c>
      <c r="X455" s="707">
        <v>-2.0936112344677404E-2</v>
      </c>
      <c r="Y455" s="707">
        <v>-1.7188601091447375E-2</v>
      </c>
      <c r="Z455" s="707">
        <v>-3.70829975030742E-2</v>
      </c>
      <c r="AA455" s="707">
        <v>1.8218844321611583E-2</v>
      </c>
      <c r="AB455" s="707">
        <v>2.329996041588478E-2</v>
      </c>
    </row>
    <row r="456" spans="1:28" s="707" customFormat="1">
      <c r="A456" s="708">
        <v>44491</v>
      </c>
      <c r="B456" s="707">
        <v>2.4774873026611743E-4</v>
      </c>
      <c r="C456" s="707">
        <v>3.4749905957953686E-4</v>
      </c>
      <c r="D456" s="707">
        <v>2.8825076599470201E-4</v>
      </c>
      <c r="E456" s="707">
        <v>4.6386941907505808E-4</v>
      </c>
      <c r="F456" s="707">
        <v>-9.3924698915559546E-5</v>
      </c>
      <c r="G456" s="707">
        <v>3.7319265191904094E-4</v>
      </c>
      <c r="H456" s="707">
        <v>2.3686535833333799E-4</v>
      </c>
      <c r="I456" s="707">
        <v>3.9222329215182761E-4</v>
      </c>
      <c r="J456" s="707">
        <v>8.5081950032450671E-4</v>
      </c>
      <c r="K456" s="707">
        <v>9.3428314251586819E-4</v>
      </c>
      <c r="L456" s="707">
        <v>9.5624820322304238E-4</v>
      </c>
      <c r="M456" s="707">
        <v>5.4093044971081916E-4</v>
      </c>
      <c r="N456" s="707">
        <v>5.096266995849863E-4</v>
      </c>
      <c r="O456" s="707">
        <v>5.3052315707247111E-4</v>
      </c>
      <c r="P456" s="707">
        <v>-4.0948867728308747E-3</v>
      </c>
      <c r="Q456" s="707">
        <v>-3.2106934461936243E-3</v>
      </c>
      <c r="R456" s="707">
        <v>-1.0264644432407266E-3</v>
      </c>
      <c r="S456" s="707">
        <v>-1.4216326026195159E-3</v>
      </c>
      <c r="T456" s="707">
        <v>2.3893886559300803E-3</v>
      </c>
      <c r="U456" s="707">
        <v>-3.625489006086724E-3</v>
      </c>
      <c r="V456" s="707">
        <v>-2.9992292371439078E-3</v>
      </c>
      <c r="W456" s="707">
        <v>-2.0123717102425775E-2</v>
      </c>
      <c r="X456" s="707">
        <v>-7.1216598588985658E-3</v>
      </c>
      <c r="Y456" s="707">
        <v>-1.500950456846073E-2</v>
      </c>
      <c r="Z456" s="707">
        <v>-2.0342158454589976E-2</v>
      </c>
      <c r="AA456" s="707">
        <v>-4.0000000000000036E-3</v>
      </c>
      <c r="AB456" s="707">
        <v>-1.3268782210049457E-2</v>
      </c>
    </row>
    <row r="457" spans="1:28" s="707" customFormat="1">
      <c r="A457" s="708">
        <v>44494</v>
      </c>
      <c r="B457" s="707">
        <v>2.4077837395641843E-4</v>
      </c>
      <c r="C457" s="707">
        <v>2.6997443551635136E-4</v>
      </c>
      <c r="D457" s="707">
        <v>3.1637605608469954E-4</v>
      </c>
      <c r="E457" s="707">
        <v>1.1526427449970456E-4</v>
      </c>
      <c r="F457" s="707">
        <v>-7.673461690405059E-5</v>
      </c>
      <c r="G457" s="707">
        <v>3.7305343111970757E-4</v>
      </c>
      <c r="H457" s="707">
        <v>2.3686535833333799E-4</v>
      </c>
      <c r="I457" s="707">
        <v>3.9661524684464489E-4</v>
      </c>
      <c r="J457" s="707">
        <v>8.5081950032450671E-4</v>
      </c>
      <c r="K457" s="707">
        <v>9.3428314251586819E-4</v>
      </c>
      <c r="L457" s="707">
        <v>9.5624820322304238E-4</v>
      </c>
      <c r="M457" s="707">
        <v>5.4093044971081916E-4</v>
      </c>
      <c r="N457" s="707">
        <v>5.096266995849863E-4</v>
      </c>
      <c r="O457" s="707">
        <v>5.3052315707247111E-4</v>
      </c>
      <c r="P457" s="707">
        <v>-4.297072010740477E-3</v>
      </c>
      <c r="Q457" s="707">
        <v>-3.0868350197436056E-3</v>
      </c>
      <c r="R457" s="707">
        <v>2.5280921723025429E-3</v>
      </c>
      <c r="S457" s="707">
        <v>-1.6324168167280995E-4</v>
      </c>
      <c r="T457" s="707">
        <v>-1.3971111062889285E-3</v>
      </c>
      <c r="U457" s="707">
        <v>1.5703585649462504E-4</v>
      </c>
      <c r="V457" s="707">
        <v>4.694853395388332E-4</v>
      </c>
      <c r="W457" s="707">
        <v>1.3322681632511157E-2</v>
      </c>
      <c r="X457" s="707">
        <v>1.2881228569472158E-2</v>
      </c>
      <c r="Y457" s="707">
        <v>1.7078097282771543E-2</v>
      </c>
      <c r="Z457" s="707">
        <v>3.0670111692326918E-2</v>
      </c>
      <c r="AA457" s="707">
        <v>-8.5341365461847341E-3</v>
      </c>
      <c r="AB457" s="707">
        <v>-2.4100738865060589E-2</v>
      </c>
    </row>
    <row r="458" spans="1:28" s="707" customFormat="1">
      <c r="A458" s="708">
        <v>44495</v>
      </c>
      <c r="B458" s="707">
        <v>2.3597162503818936E-4</v>
      </c>
      <c r="C458" s="707">
        <v>2.6027082612034569E-4</v>
      </c>
      <c r="D458" s="707">
        <v>2.8254726031451405E-4</v>
      </c>
      <c r="E458" s="707">
        <v>2.6253377272777989E-4</v>
      </c>
      <c r="F458" s="707">
        <v>2.2703077001606786E-4</v>
      </c>
      <c r="G458" s="707">
        <v>3.7291431415531484E-4</v>
      </c>
      <c r="H458" s="707">
        <v>2.3686535833333799E-4</v>
      </c>
      <c r="I458" s="707">
        <v>3.9607934461360905E-4</v>
      </c>
      <c r="J458" s="707">
        <v>8.5081950032450671E-4</v>
      </c>
      <c r="K458" s="707">
        <v>9.3428314251586819E-4</v>
      </c>
      <c r="L458" s="707">
        <v>9.5624820322304238E-4</v>
      </c>
      <c r="M458" s="707">
        <v>5.4093044971081916E-4</v>
      </c>
      <c r="N458" s="707">
        <v>5.096266995849863E-4</v>
      </c>
      <c r="O458" s="707">
        <v>5.3052315707247111E-4</v>
      </c>
      <c r="P458" s="707">
        <v>2.0661256921794546E-5</v>
      </c>
      <c r="Q458" s="707">
        <v>-2.4939678567174051E-3</v>
      </c>
      <c r="R458" s="707">
        <v>4.7448798411919846E-4</v>
      </c>
      <c r="S458" s="707">
        <v>3.8431693110803078E-3</v>
      </c>
      <c r="T458" s="707">
        <v>-3.5827740144527276E-3</v>
      </c>
      <c r="U458" s="707">
        <v>-1.1870634842936489E-4</v>
      </c>
      <c r="V458" s="707">
        <v>-3.2942860079733238E-3</v>
      </c>
      <c r="W458" s="707">
        <v>-2.4682663650819947E-2</v>
      </c>
      <c r="X458" s="707">
        <v>-1.8014947917334601E-2</v>
      </c>
      <c r="Y458" s="707">
        <v>-1.2940955374566743E-2</v>
      </c>
      <c r="Z458" s="707">
        <v>-2.8368887923060138E-2</v>
      </c>
      <c r="AA458" s="707">
        <v>5.3526220614827924E-3</v>
      </c>
      <c r="AB458" s="707">
        <v>1.4347496905673385E-2</v>
      </c>
    </row>
    <row r="459" spans="1:28" s="707" customFormat="1">
      <c r="A459" s="708">
        <v>44496</v>
      </c>
      <c r="B459" s="707">
        <v>2.4144051508212527E-4</v>
      </c>
      <c r="C459" s="707">
        <v>2.613103500899161E-4</v>
      </c>
      <c r="D459" s="707">
        <v>2.3603444444564303E-4</v>
      </c>
      <c r="E459" s="707">
        <v>6.4506751670778684E-4</v>
      </c>
      <c r="F459" s="707">
        <v>4.2832993216657123E-4</v>
      </c>
      <c r="G459" s="707">
        <v>3.7352234560072972E-4</v>
      </c>
      <c r="H459" s="707">
        <v>2.3686535833333799E-4</v>
      </c>
      <c r="I459" s="707">
        <v>3.9592252787823412E-4</v>
      </c>
      <c r="J459" s="707">
        <v>8.5081950032450671E-4</v>
      </c>
      <c r="K459" s="707">
        <v>9.3428314251586819E-4</v>
      </c>
      <c r="L459" s="707">
        <v>9.5624820322304238E-4</v>
      </c>
      <c r="M459" s="707">
        <v>5.4093044971081916E-4</v>
      </c>
      <c r="N459" s="707">
        <v>5.096266995849863E-4</v>
      </c>
      <c r="O459" s="707">
        <v>5.3052315707247111E-4</v>
      </c>
      <c r="P459" s="707">
        <v>-9.6161125015085114E-3</v>
      </c>
      <c r="Q459" s="707">
        <v>-1.1839995469353881E-2</v>
      </c>
      <c r="R459" s="707">
        <v>-1.2400651719620681E-3</v>
      </c>
      <c r="S459" s="707">
        <v>-4.2939271756615716E-3</v>
      </c>
      <c r="T459" s="707">
        <v>2.1640039609869266E-3</v>
      </c>
      <c r="U459" s="707">
        <v>-3.2682948083961882E-4</v>
      </c>
      <c r="V459" s="707">
        <v>-1.077281987879708E-3</v>
      </c>
      <c r="W459" s="707">
        <v>-2.5092220431603973E-3</v>
      </c>
      <c r="X459" s="707">
        <v>-5.2824558777427866E-3</v>
      </c>
      <c r="Y459" s="707">
        <v>-1.6356421052699188E-2</v>
      </c>
      <c r="Z459" s="707">
        <v>1.2544401721228615E-2</v>
      </c>
      <c r="AA459" s="707">
        <v>-1.0000719476221387E-2</v>
      </c>
      <c r="AB459" s="707">
        <v>5.3261230647807523E-3</v>
      </c>
    </row>
    <row r="460" spans="1:28" s="707" customFormat="1">
      <c r="A460" s="708">
        <v>44497</v>
      </c>
      <c r="B460" s="707">
        <v>2.4405754821765768E-4</v>
      </c>
      <c r="C460" s="707">
        <v>2.4877677532830766E-4</v>
      </c>
      <c r="D460" s="707">
        <v>2.9787480968335167E-4</v>
      </c>
      <c r="E460" s="707">
        <v>1.9308431774556212E-4</v>
      </c>
      <c r="F460" s="707">
        <v>-9.3120959414383364E-5</v>
      </c>
      <c r="G460" s="707">
        <v>3.7338287875199327E-4</v>
      </c>
      <c r="H460" s="707">
        <v>2.9256277950295839E-4</v>
      </c>
      <c r="I460" s="707">
        <v>3.9614419648748012E-4</v>
      </c>
      <c r="J460" s="707">
        <v>8.5081950032450671E-4</v>
      </c>
      <c r="K460" s="707">
        <v>9.3428314251586819E-4</v>
      </c>
      <c r="L460" s="707">
        <v>9.5624820322304238E-4</v>
      </c>
      <c r="M460" s="707">
        <v>5.4093044971081916E-4</v>
      </c>
      <c r="N460" s="707">
        <v>5.096266995849863E-4</v>
      </c>
      <c r="O460" s="707">
        <v>5.3052315707247111E-4</v>
      </c>
      <c r="P460" s="707">
        <v>5.0916662849167516E-3</v>
      </c>
      <c r="Q460" s="707">
        <v>2.7142074800872162E-3</v>
      </c>
      <c r="R460" s="707">
        <v>4.1605399624013994E-3</v>
      </c>
      <c r="S460" s="707">
        <v>-1.4784692459124393E-4</v>
      </c>
      <c r="T460" s="707">
        <v>3.8259154489539426E-4</v>
      </c>
      <c r="U460" s="707">
        <v>3.2599183332704396E-3</v>
      </c>
      <c r="V460" s="707">
        <v>-2.7554214329436055E-3</v>
      </c>
      <c r="W460" s="707">
        <v>-2.1568332473671514E-3</v>
      </c>
      <c r="X460" s="707">
        <v>-7.870469449226869E-3</v>
      </c>
      <c r="Y460" s="707">
        <v>-1.4629818547943207E-3</v>
      </c>
      <c r="Z460" s="707">
        <v>-8.630530371205869E-3</v>
      </c>
      <c r="AA460" s="707">
        <v>2.4345930232558155E-2</v>
      </c>
      <c r="AB460" s="707">
        <v>7.4933009690099084E-3</v>
      </c>
    </row>
    <row r="461" spans="1:28" s="707" customFormat="1">
      <c r="A461" s="708">
        <v>44498</v>
      </c>
      <c r="B461" s="707">
        <v>3.013737656767379E-4</v>
      </c>
      <c r="C461" s="707">
        <v>2.7618950102659134E-4</v>
      </c>
      <c r="D461" s="707">
        <v>2.8894644490895516E-4</v>
      </c>
      <c r="E461" s="707">
        <v>5.5805476110037944E-4</v>
      </c>
      <c r="F461" s="707">
        <v>6.3534652943553205E-4</v>
      </c>
      <c r="G461" s="707">
        <v>4.3221599154397161E-4</v>
      </c>
      <c r="H461" s="707">
        <v>2.9256277950295839E-4</v>
      </c>
      <c r="I461" s="707">
        <v>4.4250732973694085E-4</v>
      </c>
      <c r="J461" s="707">
        <v>8.5081950032450671E-4</v>
      </c>
      <c r="K461" s="707">
        <v>9.3428314251586819E-4</v>
      </c>
      <c r="L461" s="707">
        <v>9.5624820322304238E-4</v>
      </c>
      <c r="M461" s="707">
        <v>5.4093044971081916E-4</v>
      </c>
      <c r="N461" s="707">
        <v>5.096266995849863E-4</v>
      </c>
      <c r="O461" s="707">
        <v>5.3052315707247111E-4</v>
      </c>
      <c r="P461" s="707">
        <v>6.4411177880316917E-3</v>
      </c>
      <c r="Q461" s="707">
        <v>1.4086425016437421E-3</v>
      </c>
      <c r="R461" s="707">
        <v>1.1371247553761954E-3</v>
      </c>
      <c r="S461" s="707">
        <v>2.251069410787343E-3</v>
      </c>
      <c r="T461" s="707">
        <v>1.0922790750693689E-3</v>
      </c>
      <c r="U461" s="707">
        <v>1.9442092581862802E-3</v>
      </c>
      <c r="V461" s="707">
        <v>-4.6306416265305961E-3</v>
      </c>
      <c r="W461" s="707">
        <v>-1.4881395174330625E-2</v>
      </c>
      <c r="X461" s="707">
        <v>-1.3840372463060358E-2</v>
      </c>
      <c r="Y461" s="707">
        <v>-9.2263716339048285E-3</v>
      </c>
      <c r="Z461" s="707">
        <v>-2.2225373127977677E-2</v>
      </c>
      <c r="AA461" s="707">
        <v>3.9020929407591609E-3</v>
      </c>
      <c r="AB461" s="707">
        <v>-4.471267666518397E-3</v>
      </c>
    </row>
    <row r="462" spans="1:28" s="707" customFormat="1">
      <c r="A462" s="708">
        <v>44501</v>
      </c>
      <c r="B462" s="707">
        <v>3.2025870486118713E-4</v>
      </c>
      <c r="C462" s="707">
        <v>3.6274737870400919E-4</v>
      </c>
      <c r="D462" s="707">
        <v>3.0543255712234263E-4</v>
      </c>
      <c r="E462" s="707">
        <v>3.6874728960367698E-4</v>
      </c>
      <c r="F462" s="707">
        <v>2.6412940944497976E-4</v>
      </c>
      <c r="G462" s="707">
        <v>4.2904460347692464E-4</v>
      </c>
      <c r="H462" s="707">
        <v>2.9256277950295839E-4</v>
      </c>
      <c r="I462" s="707">
        <v>4.3739703023670806E-4</v>
      </c>
      <c r="J462" s="707">
        <v>7.023922605657873E-4</v>
      </c>
      <c r="K462" s="707">
        <v>7.8584352501032129E-4</v>
      </c>
      <c r="L462" s="707">
        <v>8.0780532827562368E-4</v>
      </c>
      <c r="M462" s="707">
        <v>5.4093044971081916E-4</v>
      </c>
      <c r="N462" s="707">
        <v>5.096266995849863E-4</v>
      </c>
      <c r="O462" s="707">
        <v>5.3052315707247111E-4</v>
      </c>
      <c r="P462" s="707">
        <v>3.6087584614998836E-3</v>
      </c>
      <c r="Q462" s="707">
        <v>5.8955879573896475E-3</v>
      </c>
      <c r="R462" s="707">
        <v>1.6923275842244401E-3</v>
      </c>
      <c r="S462" s="707">
        <v>-9.6276390785354771E-5</v>
      </c>
      <c r="T462" s="707">
        <v>3.0564762116440658E-3</v>
      </c>
      <c r="U462" s="707">
        <v>9.4753689313420431E-4</v>
      </c>
      <c r="V462" s="707">
        <v>-1.5951067693457111E-3</v>
      </c>
      <c r="W462" s="707">
        <v>3.5338101447293102E-3</v>
      </c>
      <c r="X462" s="707">
        <v>1.8277286157094119E-2</v>
      </c>
      <c r="Y462" s="707">
        <v>-9.3887342123877282E-4</v>
      </c>
      <c r="Z462" s="707">
        <v>1.9815766994694117E-2</v>
      </c>
      <c r="AA462" s="707">
        <v>3.5335689045936647E-3</v>
      </c>
      <c r="AB462" s="707">
        <v>1.0636224637588843E-2</v>
      </c>
    </row>
    <row r="463" spans="1:28" s="707" customFormat="1">
      <c r="A463" s="708">
        <v>44503</v>
      </c>
      <c r="B463" s="707">
        <v>2.8885622849483816E-4</v>
      </c>
      <c r="C463" s="707">
        <v>3.1376055708109973E-4</v>
      </c>
      <c r="D463" s="707">
        <v>2.9374413339966488E-4</v>
      </c>
      <c r="E463" s="707">
        <v>3.530862374676591E-4</v>
      </c>
      <c r="F463" s="707">
        <v>5.8734266842463967E-4</v>
      </c>
      <c r="G463" s="707">
        <v>4.2886060314950569E-4</v>
      </c>
      <c r="H463" s="707">
        <v>2.9256277950295839E-4</v>
      </c>
      <c r="I463" s="707">
        <v>4.3682791889665396E-4</v>
      </c>
      <c r="J463" s="707">
        <v>7.023922605657873E-4</v>
      </c>
      <c r="K463" s="707">
        <v>7.8584352501032129E-4</v>
      </c>
      <c r="L463" s="707">
        <v>8.0780532827562368E-4</v>
      </c>
      <c r="M463" s="707">
        <v>5.4093044971081916E-4</v>
      </c>
      <c r="N463" s="707">
        <v>5.096266995849863E-4</v>
      </c>
      <c r="O463" s="707">
        <v>5.3052315707247111E-4</v>
      </c>
      <c r="P463" s="707">
        <v>4.4986417406511769E-4</v>
      </c>
      <c r="Q463" s="707">
        <v>1.0328673929300702E-3</v>
      </c>
      <c r="R463" s="707">
        <v>6.0195664127651316E-3</v>
      </c>
      <c r="S463" s="707">
        <v>2.2475367826109149E-3</v>
      </c>
      <c r="T463" s="707">
        <v>1.8510016316017897E-3</v>
      </c>
      <c r="U463" s="707">
        <v>2.0008473054347053E-3</v>
      </c>
      <c r="V463" s="707">
        <v>3.2332867975310986E-3</v>
      </c>
      <c r="W463" s="707">
        <v>1.2701683646803463E-2</v>
      </c>
      <c r="X463" s="707">
        <v>4.7486036504755802E-3</v>
      </c>
      <c r="Y463" s="707">
        <v>7.3740210464630085E-3</v>
      </c>
      <c r="Z463" s="707">
        <v>2.5622498331069332E-2</v>
      </c>
      <c r="AA463" s="707">
        <v>-2.4647887323943074E-3</v>
      </c>
      <c r="AB463" s="707">
        <v>-1.3253145571254121E-2</v>
      </c>
    </row>
    <row r="464" spans="1:28" s="707" customFormat="1">
      <c r="A464" s="708">
        <v>44504</v>
      </c>
      <c r="B464" s="707">
        <v>2.9463447180222424E-4</v>
      </c>
      <c r="C464" s="707">
        <v>3.2457421986564761E-4</v>
      </c>
      <c r="D464" s="707">
        <v>2.7820219558938319E-4</v>
      </c>
      <c r="E464" s="707">
        <v>2.9631448014888484E-4</v>
      </c>
      <c r="F464" s="707">
        <v>1.7968178300797888E-4</v>
      </c>
      <c r="G464" s="707">
        <v>4.2867676057545268E-4</v>
      </c>
      <c r="H464" s="707">
        <v>2.9256277950295839E-4</v>
      </c>
      <c r="I464" s="707">
        <v>4.3588175593112233E-4</v>
      </c>
      <c r="J464" s="707">
        <v>7.023922605657873E-4</v>
      </c>
      <c r="K464" s="707">
        <v>7.8584352501032129E-4</v>
      </c>
      <c r="L464" s="707">
        <v>8.0780532827562368E-4</v>
      </c>
      <c r="M464" s="707">
        <v>5.4093044971081916E-4</v>
      </c>
      <c r="N464" s="707">
        <v>5.096266995849863E-4</v>
      </c>
      <c r="O464" s="707">
        <v>5.3052315707247111E-4</v>
      </c>
      <c r="P464" s="707">
        <v>-4.2436893009897281E-3</v>
      </c>
      <c r="Q464" s="707">
        <v>-4.0973242213645511E-3</v>
      </c>
      <c r="R464" s="707">
        <v>2.2380773265562315E-3</v>
      </c>
      <c r="S464" s="707">
        <v>8.4687722265441856E-4</v>
      </c>
      <c r="T464" s="707">
        <v>-8.6122704068525291E-4</v>
      </c>
      <c r="U464" s="707">
        <v>1.0186985630560308E-3</v>
      </c>
      <c r="V464" s="707">
        <v>-1.2252978166606976E-3</v>
      </c>
      <c r="W464" s="707">
        <v>-3.8779374566700886E-3</v>
      </c>
      <c r="X464" s="707">
        <v>-1.1004544985571574E-2</v>
      </c>
      <c r="Y464" s="707">
        <v>-6.2551050657180252E-3</v>
      </c>
      <c r="Z464" s="707">
        <v>-6.8146660382812918E-3</v>
      </c>
      <c r="AA464" s="707">
        <v>9.1775503000350867E-3</v>
      </c>
      <c r="AB464" s="707">
        <v>2.3153615064803956E-2</v>
      </c>
    </row>
    <row r="465" spans="1:28" s="707" customFormat="1">
      <c r="A465" s="708">
        <v>44505</v>
      </c>
      <c r="B465" s="707">
        <v>2.9652972324845095E-4</v>
      </c>
      <c r="C465" s="707">
        <v>3.1356036866059256E-4</v>
      </c>
      <c r="D465" s="707">
        <v>3.0682023865757913E-4</v>
      </c>
      <c r="E465" s="707">
        <v>3.3302810406921068E-4</v>
      </c>
      <c r="F465" s="707">
        <v>3.2682717969234609E-4</v>
      </c>
      <c r="G465" s="707">
        <v>4.2849307555181682E-4</v>
      </c>
      <c r="H465" s="707">
        <v>2.9256277950295839E-4</v>
      </c>
      <c r="I465" s="707">
        <v>4.3606939506402043E-4</v>
      </c>
      <c r="J465" s="707">
        <v>7.023922605657873E-4</v>
      </c>
      <c r="K465" s="707">
        <v>7.8584352501032129E-4</v>
      </c>
      <c r="L465" s="707">
        <v>8.0780532827562368E-4</v>
      </c>
      <c r="M465" s="707">
        <v>5.4093044971081916E-4</v>
      </c>
      <c r="N465" s="707">
        <v>5.096266995849863E-4</v>
      </c>
      <c r="O465" s="707">
        <v>5.3052315707247111E-4</v>
      </c>
      <c r="P465" s="707">
        <v>-9.5760350728484323E-3</v>
      </c>
      <c r="Q465" s="707">
        <v>-7.5079834556919245E-3</v>
      </c>
      <c r="R465" s="707">
        <v>3.9930709191999814E-3</v>
      </c>
      <c r="S465" s="707">
        <v>4.1168621013709661E-3</v>
      </c>
      <c r="T465" s="707">
        <v>-1.0437412558463866E-3</v>
      </c>
      <c r="U465" s="707">
        <v>-5.2010760550835755E-5</v>
      </c>
      <c r="V465" s="707">
        <v>4.4304927583291853E-3</v>
      </c>
      <c r="W465" s="707">
        <v>8.6414203378069043E-3</v>
      </c>
      <c r="X465" s="707">
        <v>1.0579927892155894E-2</v>
      </c>
      <c r="Y465" s="707">
        <v>1.484416425699453E-2</v>
      </c>
      <c r="Z465" s="707">
        <v>2.2407124564348457E-2</v>
      </c>
      <c r="AA465" s="707">
        <v>-1.0318293109478849E-2</v>
      </c>
      <c r="AB465" s="707">
        <v>-2.1495607977042308E-2</v>
      </c>
    </row>
    <row r="466" spans="1:28" s="707" customFormat="1">
      <c r="A466" s="708">
        <v>44508</v>
      </c>
      <c r="B466" s="707">
        <v>2.954080205905818E-4</v>
      </c>
      <c r="C466" s="707">
        <v>3.2893101264108715E-4</v>
      </c>
      <c r="D466" s="707">
        <v>3.1003612306990114E-4</v>
      </c>
      <c r="E466" s="707">
        <v>3.2827176036498429E-4</v>
      </c>
      <c r="F466" s="707">
        <v>2.9632686051428436E-4</v>
      </c>
      <c r="G466" s="707">
        <v>4.3128909255729653E-4</v>
      </c>
      <c r="H466" s="707">
        <v>2.9256277950295839E-4</v>
      </c>
      <c r="I466" s="707">
        <v>4.3625670612601475E-4</v>
      </c>
      <c r="J466" s="707">
        <v>7.023922605657873E-4</v>
      </c>
      <c r="K466" s="707">
        <v>7.8584352501032129E-4</v>
      </c>
      <c r="L466" s="707">
        <v>8.0780532827562368E-4</v>
      </c>
      <c r="M466" s="707">
        <v>5.4093044971081916E-4</v>
      </c>
      <c r="N466" s="707">
        <v>5.096266995849863E-4</v>
      </c>
      <c r="O466" s="707">
        <v>5.3052315707247111E-4</v>
      </c>
      <c r="P466" s="707">
        <v>-3.2409142292700865E-3</v>
      </c>
      <c r="Q466" s="707">
        <v>2.550726243591539E-3</v>
      </c>
      <c r="R466" s="707">
        <v>1.7309938468557107E-4</v>
      </c>
      <c r="S466" s="707">
        <v>1.8938027182258121E-3</v>
      </c>
      <c r="T466" s="707">
        <v>1.5258927337378214E-3</v>
      </c>
      <c r="U466" s="707">
        <v>5.6294220076491541E-4</v>
      </c>
      <c r="V466" s="707">
        <v>-3.4679959531814797E-3</v>
      </c>
      <c r="W466" s="707">
        <v>-7.8342884981985605E-4</v>
      </c>
      <c r="X466" s="707">
        <v>-5.1568938024685318E-3</v>
      </c>
      <c r="Y466" s="707">
        <v>-1.7423481699976318E-3</v>
      </c>
      <c r="Z466" s="707">
        <v>-1.0252041154924507E-2</v>
      </c>
      <c r="AA466" s="707">
        <v>3.6048771867822627E-3</v>
      </c>
      <c r="AB466" s="707">
        <v>1.5912332514058436E-2</v>
      </c>
    </row>
    <row r="467" spans="1:28" s="707" customFormat="1">
      <c r="A467" s="708">
        <v>44509</v>
      </c>
      <c r="B467" s="707">
        <v>2.9368441568378145E-4</v>
      </c>
      <c r="C467" s="707">
        <v>3.0514683882953975E-4</v>
      </c>
      <c r="D467" s="707">
        <v>2.8953472596793262E-4</v>
      </c>
      <c r="E467" s="707">
        <v>3.9829764169074799E-4</v>
      </c>
      <c r="F467" s="707">
        <v>5.0934287952619783E-4</v>
      </c>
      <c r="G467" s="707">
        <v>4.281249022757283E-4</v>
      </c>
      <c r="H467" s="707">
        <v>2.9256277950295839E-4</v>
      </c>
      <c r="I467" s="707">
        <v>4.3568924907555484E-4</v>
      </c>
      <c r="J467" s="707">
        <v>7.023922605657873E-4</v>
      </c>
      <c r="K467" s="707">
        <v>7.8584352501032129E-4</v>
      </c>
      <c r="L467" s="707">
        <v>8.0780532827562368E-4</v>
      </c>
      <c r="M467" s="707">
        <v>5.4093044971081916E-4</v>
      </c>
      <c r="N467" s="707">
        <v>5.096266995849863E-4</v>
      </c>
      <c r="O467" s="707">
        <v>5.3052315707247111E-4</v>
      </c>
      <c r="P467" s="707">
        <v>-7.4156823361308799E-3</v>
      </c>
      <c r="Q467" s="707">
        <v>-5.1737822305673031E-3</v>
      </c>
      <c r="R467" s="707">
        <v>-1.3832661128242441E-3</v>
      </c>
      <c r="S467" s="707">
        <v>2.2646122247325096E-3</v>
      </c>
      <c r="T467" s="707">
        <v>-8.1971845014605638E-4</v>
      </c>
      <c r="U467" s="707">
        <v>-3.1691961555612158E-3</v>
      </c>
      <c r="V467" s="707">
        <v>3.799754193567928E-3</v>
      </c>
      <c r="W467" s="707">
        <v>-1.7981769661112867E-4</v>
      </c>
      <c r="X467" s="707">
        <v>3.6496116114344002E-3</v>
      </c>
      <c r="Y467" s="707">
        <v>7.0852765474826995E-3</v>
      </c>
      <c r="Z467" s="707">
        <v>1.964769766820873E-2</v>
      </c>
      <c r="AA467" s="707">
        <v>-1.3980350036975842E-2</v>
      </c>
      <c r="AB467" s="707">
        <v>-1.07208607453676E-2</v>
      </c>
    </row>
    <row r="468" spans="1:28" s="707" customFormat="1">
      <c r="A468" s="708">
        <v>44510</v>
      </c>
      <c r="B468" s="707">
        <v>3.034995957214015E-4</v>
      </c>
      <c r="C468" s="707">
        <v>3.2478574702832219E-4</v>
      </c>
      <c r="D468" s="707">
        <v>2.982722812425731E-4</v>
      </c>
      <c r="E468" s="707">
        <v>3.9309764395900615E-4</v>
      </c>
      <c r="F468" s="707">
        <v>5.0144067730051312E-4</v>
      </c>
      <c r="G468" s="707">
        <v>4.2868593619860285E-4</v>
      </c>
      <c r="H468" s="707">
        <v>2.9256277950295839E-4</v>
      </c>
      <c r="I468" s="707">
        <v>4.3587656247234818E-4</v>
      </c>
      <c r="J468" s="707">
        <v>7.023922605657873E-4</v>
      </c>
      <c r="K468" s="707">
        <v>7.8584352501032129E-4</v>
      </c>
      <c r="L468" s="707">
        <v>8.0780532827562368E-4</v>
      </c>
      <c r="M468" s="707">
        <v>5.4093044971081916E-4</v>
      </c>
      <c r="N468" s="707">
        <v>5.096266995849863E-4</v>
      </c>
      <c r="O468" s="707">
        <v>5.3052315707247111E-4</v>
      </c>
      <c r="P468" s="707">
        <v>1.2767602107265352E-2</v>
      </c>
      <c r="Q468" s="707">
        <v>1.2213999743990733E-2</v>
      </c>
      <c r="R468" s="707">
        <v>-2.6519642983131586E-3</v>
      </c>
      <c r="S468" s="707">
        <v>1.3079399522168966E-3</v>
      </c>
      <c r="T468" s="707">
        <v>4.878880106371497E-3</v>
      </c>
      <c r="U468" s="707">
        <v>5.1457993137500324E-3</v>
      </c>
      <c r="V468" s="707">
        <v>-1.9502485621665233E-3</v>
      </c>
      <c r="W468" s="707">
        <v>7.1910287453398336E-3</v>
      </c>
      <c r="X468" s="707">
        <v>1.2969673240975865E-2</v>
      </c>
      <c r="Y468" s="707">
        <v>4.7131813500829178E-3</v>
      </c>
      <c r="Z468" s="707">
        <v>4.8678938763875301E-3</v>
      </c>
      <c r="AA468" s="707">
        <v>-5.5000000000000604E-3</v>
      </c>
      <c r="AB468" s="707">
        <v>3.6248569527406183E-3</v>
      </c>
    </row>
    <row r="469" spans="1:28" s="707" customFormat="1">
      <c r="A469" s="708">
        <v>44511</v>
      </c>
      <c r="B469" s="707">
        <v>2.9333696446864899E-4</v>
      </c>
      <c r="C469" s="707">
        <v>3.0543464900767425E-4</v>
      </c>
      <c r="D469" s="707">
        <v>2.8715992768635346E-4</v>
      </c>
      <c r="E469" s="707">
        <v>5.1512046633139796E-4</v>
      </c>
      <c r="F469" s="707">
        <v>5.0366598601536694E-4</v>
      </c>
      <c r="G469" s="707">
        <v>4.3147795333631223E-4</v>
      </c>
      <c r="H469" s="707">
        <v>2.9256277950295839E-4</v>
      </c>
      <c r="I469" s="707">
        <v>4.3568665686999353E-4</v>
      </c>
      <c r="J469" s="707">
        <v>7.023922605657873E-4</v>
      </c>
      <c r="K469" s="707">
        <v>7.8584352501032129E-4</v>
      </c>
      <c r="L469" s="707">
        <v>8.0780532827562368E-4</v>
      </c>
      <c r="M469" s="707">
        <v>5.4093044971081916E-4</v>
      </c>
      <c r="N469" s="707">
        <v>5.096266995849863E-4</v>
      </c>
      <c r="O469" s="707">
        <v>5.3052315707247111E-4</v>
      </c>
      <c r="P469" s="707">
        <v>3.6067949841160907E-3</v>
      </c>
      <c r="Q469" s="707">
        <v>1.6047213973597874E-3</v>
      </c>
      <c r="R469" s="707">
        <v>1.611674784816941E-3</v>
      </c>
      <c r="S469" s="707">
        <v>5.6098834788174123E-3</v>
      </c>
      <c r="T469" s="707">
        <v>4.6970377265220797E-4</v>
      </c>
      <c r="U469" s="707">
        <v>-8.3027299299487378E-4</v>
      </c>
      <c r="V469" s="707">
        <v>5.4448054736817575E-3</v>
      </c>
      <c r="W469" s="707">
        <v>2.5977512727582308E-2</v>
      </c>
      <c r="X469" s="707">
        <v>1.163917130924097E-2</v>
      </c>
      <c r="Y469" s="707">
        <v>1.0117002603654557E-2</v>
      </c>
      <c r="Z469" s="707">
        <v>1.4383892626079531E-2</v>
      </c>
      <c r="AA469" s="707">
        <v>-1.6375781081663487E-2</v>
      </c>
      <c r="AB469" s="707">
        <v>-1.6892677661264566E-2</v>
      </c>
    </row>
    <row r="470" spans="1:28" s="707" customFormat="1">
      <c r="A470" s="708">
        <v>44512</v>
      </c>
      <c r="B470" s="707">
        <v>3.0185572432217533E-4</v>
      </c>
      <c r="C470" s="707">
        <v>3.431012350156859E-4</v>
      </c>
      <c r="D470" s="707">
        <v>3.2840342487294727E-4</v>
      </c>
      <c r="E470" s="707">
        <v>3.7409789682074646E-4</v>
      </c>
      <c r="F470" s="707">
        <v>3.2475349545046939E-4</v>
      </c>
      <c r="G470" s="707">
        <v>4.2831743378357601E-4</v>
      </c>
      <c r="H470" s="707">
        <v>2.9256277950295839E-4</v>
      </c>
      <c r="I470" s="707">
        <v>4.0121471994658542E-4</v>
      </c>
      <c r="J470" s="707">
        <v>7.023922605657873E-4</v>
      </c>
      <c r="K470" s="707">
        <v>7.8584352501032129E-4</v>
      </c>
      <c r="L470" s="707">
        <v>8.0780532827562368E-4</v>
      </c>
      <c r="M470" s="707">
        <v>5.4093044971081916E-4</v>
      </c>
      <c r="N470" s="707">
        <v>5.096266995849863E-4</v>
      </c>
      <c r="O470" s="707">
        <v>5.3052315707247111E-4</v>
      </c>
      <c r="P470" s="707">
        <v>3.2479294618743548E-3</v>
      </c>
      <c r="Q470" s="707">
        <v>-4.174156937398199E-3</v>
      </c>
      <c r="R470" s="707">
        <v>2.2525620051352391E-3</v>
      </c>
      <c r="S470" s="707">
        <v>2.8629827397521623E-3</v>
      </c>
      <c r="T470" s="707">
        <v>9.3813187229674355E-5</v>
      </c>
      <c r="U470" s="707">
        <v>1.6810724491678197E-3</v>
      </c>
      <c r="V470" s="707">
        <v>-4.2447952806388134E-3</v>
      </c>
      <c r="W470" s="707">
        <v>8.0242070534808363E-4</v>
      </c>
      <c r="X470" s="707">
        <v>-7.1663015331447921E-3</v>
      </c>
      <c r="Y470" s="707">
        <v>-6.1414161512540755E-4</v>
      </c>
      <c r="Z470" s="707">
        <v>-7.5766378175822213E-3</v>
      </c>
      <c r="AA470" s="707">
        <v>1.5407082876962575E-2</v>
      </c>
      <c r="AB470" s="707">
        <v>1.5153081666038348E-2</v>
      </c>
    </row>
    <row r="471" spans="1:28" s="707" customFormat="1">
      <c r="A471" s="708">
        <v>44516</v>
      </c>
      <c r="B471" s="707">
        <v>2.9797967372591216E-4</v>
      </c>
      <c r="C471" s="707">
        <v>3.0897777566329943E-4</v>
      </c>
      <c r="D471" s="707">
        <v>2.8918657050613916E-4</v>
      </c>
      <c r="E471" s="707">
        <v>3.5187396419811279E-4</v>
      </c>
      <c r="F471" s="707">
        <v>2.3567798892853986E-4</v>
      </c>
      <c r="G471" s="707">
        <v>4.288773447957972E-4</v>
      </c>
      <c r="H471" s="707">
        <v>2.9256277950295839E-4</v>
      </c>
      <c r="I471" s="707">
        <v>4.2553127391253831E-4</v>
      </c>
      <c r="J471" s="707">
        <v>7.023922605657873E-4</v>
      </c>
      <c r="K471" s="707">
        <v>7.8584352501032129E-4</v>
      </c>
      <c r="L471" s="707">
        <v>8.0780532827562368E-4</v>
      </c>
      <c r="M471" s="707">
        <v>5.4093044971081916E-4</v>
      </c>
      <c r="N471" s="707">
        <v>5.096266995849863E-4</v>
      </c>
      <c r="O471" s="707">
        <v>5.3052315707247111E-4</v>
      </c>
      <c r="P471" s="707">
        <v>6.4439345591085218E-3</v>
      </c>
      <c r="Q471" s="707">
        <v>8.8028015738066401E-3</v>
      </c>
      <c r="R471" s="707">
        <v>1.0601455075500699E-3</v>
      </c>
      <c r="S471" s="707">
        <v>1.2462508141439788E-3</v>
      </c>
      <c r="T471" s="707">
        <v>-1.2806301785404095E-3</v>
      </c>
      <c r="U471" s="707">
        <v>2.4319732923334669E-3</v>
      </c>
      <c r="V471" s="707">
        <v>-5.0682809560974595E-3</v>
      </c>
      <c r="W471" s="707">
        <v>-2.3176863562392569E-2</v>
      </c>
      <c r="X471" s="707">
        <v>-1.8340845274042228E-2</v>
      </c>
      <c r="Y471" s="707">
        <v>-1.795426108794429E-2</v>
      </c>
      <c r="Z471" s="707">
        <v>-2.2542020360280302E-2</v>
      </c>
      <c r="AA471" s="707">
        <v>1.0391198044009675E-2</v>
      </c>
      <c r="AB471" s="707">
        <v>1.6408155389902701E-2</v>
      </c>
    </row>
    <row r="472" spans="1:28" s="707" customFormat="1">
      <c r="A472" s="708">
        <v>44517</v>
      </c>
      <c r="B472" s="707">
        <v>2.9737493096648748E-4</v>
      </c>
      <c r="C472" s="707">
        <v>3.0730004711365666E-4</v>
      </c>
      <c r="D472" s="707">
        <v>2.857989319160481E-4</v>
      </c>
      <c r="E472" s="707">
        <v>7.6069270211664985E-4</v>
      </c>
      <c r="F472" s="707">
        <v>1.6631697655000721E-4</v>
      </c>
      <c r="G472" s="707">
        <v>4.2869348787100137E-4</v>
      </c>
      <c r="H472" s="707">
        <v>2.9256277950295839E-4</v>
      </c>
      <c r="I472" s="707">
        <v>4.2497385789697084E-4</v>
      </c>
      <c r="J472" s="707">
        <v>7.023922605657873E-4</v>
      </c>
      <c r="K472" s="707">
        <v>7.8584352501032129E-4</v>
      </c>
      <c r="L472" s="707">
        <v>8.0780532827562368E-4</v>
      </c>
      <c r="M472" s="707">
        <v>5.4093044971081916E-4</v>
      </c>
      <c r="N472" s="707">
        <v>5.096266995849863E-4</v>
      </c>
      <c r="O472" s="707">
        <v>5.3052315707247111E-4</v>
      </c>
      <c r="P472" s="707">
        <v>-6.1145171966225931E-4</v>
      </c>
      <c r="Q472" s="707">
        <v>-1.9847784473349117E-3</v>
      </c>
      <c r="R472" s="707">
        <v>-1.3402215279268992E-3</v>
      </c>
      <c r="S472" s="707">
        <v>-3.0948136025238382E-3</v>
      </c>
      <c r="T472" s="707">
        <v>-8.6763331641748209E-4</v>
      </c>
      <c r="U472" s="707">
        <v>-8.2122515015947695E-4</v>
      </c>
      <c r="V472" s="707">
        <v>-6.7048586433287038E-3</v>
      </c>
      <c r="W472" s="707">
        <v>-2.2290608909615317E-3</v>
      </c>
      <c r="X472" s="707">
        <v>-1.6593618036235158E-2</v>
      </c>
      <c r="Y472" s="707">
        <v>-1.226214607618803E-2</v>
      </c>
      <c r="Z472" s="707">
        <v>-1.5849442616666654E-4</v>
      </c>
      <c r="AA472" s="707">
        <v>6.9392548307889435E-3</v>
      </c>
      <c r="AB472" s="707">
        <v>-3.4606923367013209E-3</v>
      </c>
    </row>
    <row r="473" spans="1:28" s="707" customFormat="1">
      <c r="A473" s="708">
        <v>44518</v>
      </c>
      <c r="B473" s="707">
        <v>2.9453546444258016E-4</v>
      </c>
      <c r="C473" s="707">
        <v>3.0389823301413266E-4</v>
      </c>
      <c r="D473" s="707">
        <v>3.1544508310288322E-4</v>
      </c>
      <c r="E473" s="707">
        <v>3.8405749741432516E-4</v>
      </c>
      <c r="F473" s="707">
        <v>1.1282762701325666E-4</v>
      </c>
      <c r="G473" s="707">
        <v>4.2925243979508032E-4</v>
      </c>
      <c r="H473" s="707">
        <v>2.9256277950295839E-4</v>
      </c>
      <c r="I473" s="707">
        <v>4.259221006537306E-4</v>
      </c>
      <c r="J473" s="707">
        <v>7.023922605657873E-4</v>
      </c>
      <c r="K473" s="707">
        <v>7.8584352501032129E-4</v>
      </c>
      <c r="L473" s="707">
        <v>8.0780532827562368E-4</v>
      </c>
      <c r="M473" s="707">
        <v>5.4093044971081916E-4</v>
      </c>
      <c r="N473" s="707">
        <v>5.096266995849863E-4</v>
      </c>
      <c r="O473" s="707">
        <v>5.3052315707247111E-4</v>
      </c>
      <c r="P473" s="707">
        <v>-5.5983277337956494E-4</v>
      </c>
      <c r="Q473" s="707">
        <v>-5.8724169657142777E-4</v>
      </c>
      <c r="R473" s="707">
        <v>2.2047311008823733E-3</v>
      </c>
      <c r="S473" s="707">
        <v>4.2950761474980226E-5</v>
      </c>
      <c r="T473" s="707">
        <v>1.7670495441282075E-3</v>
      </c>
      <c r="U473" s="707">
        <v>9.7945577952951446E-4</v>
      </c>
      <c r="V473" s="707">
        <v>2.70489516700545E-3</v>
      </c>
      <c r="W473" s="707">
        <v>4.8586812746216346E-3</v>
      </c>
      <c r="X473" s="707">
        <v>-5.1886529686806515E-3</v>
      </c>
      <c r="Y473" s="707">
        <v>1.6005812879680281E-3</v>
      </c>
      <c r="Z473" s="707">
        <v>6.735215803423733E-3</v>
      </c>
      <c r="AA473" s="707">
        <v>6.0785976816513099E-3</v>
      </c>
      <c r="AB473" s="707">
        <v>3.3374431318939912E-3</v>
      </c>
    </row>
    <row r="474" spans="1:28" s="707" customFormat="1">
      <c r="A474" s="708">
        <v>44519</v>
      </c>
      <c r="B474" s="707">
        <v>3.0218381955182672E-4</v>
      </c>
      <c r="C474" s="707">
        <v>3.1176044645464529E-4</v>
      </c>
      <c r="D474" s="707">
        <v>3.4286267771910239E-4</v>
      </c>
      <c r="E474" s="707">
        <v>4.3903759964902811E-4</v>
      </c>
      <c r="F474" s="707">
        <v>4.0711082413324995E-4</v>
      </c>
      <c r="G474" s="707">
        <v>4.2906826119715191E-4</v>
      </c>
      <c r="H474" s="707">
        <v>2.9256277950295839E-4</v>
      </c>
      <c r="I474" s="707">
        <v>4.2461247999647789E-4</v>
      </c>
      <c r="J474" s="707">
        <v>7.023922605657873E-4</v>
      </c>
      <c r="K474" s="707">
        <v>7.8584352501032129E-4</v>
      </c>
      <c r="L474" s="707">
        <v>8.0780532827562368E-4</v>
      </c>
      <c r="M474" s="707">
        <v>5.4093044971081916E-4</v>
      </c>
      <c r="N474" s="707">
        <v>5.096266995849863E-4</v>
      </c>
      <c r="O474" s="707">
        <v>5.3052315707247111E-4</v>
      </c>
      <c r="P474" s="707">
        <v>2.2960440993795572E-3</v>
      </c>
      <c r="Q474" s="707">
        <v>-3.7736319408917529E-3</v>
      </c>
      <c r="R474" s="707">
        <v>-1.5898922826051987E-6</v>
      </c>
      <c r="S474" s="707">
        <v>-2.4708803851299921E-3</v>
      </c>
      <c r="T474" s="707">
        <v>-7.5556559636824616E-4</v>
      </c>
      <c r="U474" s="707">
        <v>-1.094108173720798E-3</v>
      </c>
      <c r="V474" s="707">
        <v>2.5945264775604215E-3</v>
      </c>
      <c r="W474" s="707">
        <v>9.0030648542436253E-3</v>
      </c>
      <c r="X474" s="707">
        <v>5.7451411741160641E-4</v>
      </c>
      <c r="Y474" s="707">
        <v>4.8251049298171367E-3</v>
      </c>
      <c r="Z474" s="707">
        <v>8.9876801963459929E-3</v>
      </c>
      <c r="AA474" s="707">
        <v>6.0769987354223343E-3</v>
      </c>
      <c r="AB474" s="707">
        <v>6.9632444581191333E-3</v>
      </c>
    </row>
    <row r="475" spans="1:28" s="707" customFormat="1">
      <c r="A475" s="708">
        <v>44522</v>
      </c>
      <c r="B475" s="707">
        <v>2.9917127323431103E-4</v>
      </c>
      <c r="C475" s="707">
        <v>3.1132795432364802E-4</v>
      </c>
      <c r="D475" s="707">
        <v>3.119366091994813E-4</v>
      </c>
      <c r="E475" s="707">
        <v>2.4196549987776095E-4</v>
      </c>
      <c r="F475" s="707">
        <v>2.7334690935432171E-4</v>
      </c>
      <c r="G475" s="707">
        <v>4.296262548388885E-4</v>
      </c>
      <c r="H475" s="707">
        <v>2.9256277950295839E-4</v>
      </c>
      <c r="I475" s="707">
        <v>4.2443226076160911E-4</v>
      </c>
      <c r="J475" s="707">
        <v>7.023922605657873E-4</v>
      </c>
      <c r="K475" s="707">
        <v>7.8584352501032129E-4</v>
      </c>
      <c r="L475" s="707">
        <v>8.0780532827562368E-4</v>
      </c>
      <c r="M475" s="707">
        <v>5.4093044971081916E-4</v>
      </c>
      <c r="N475" s="707">
        <v>5.096266995849863E-4</v>
      </c>
      <c r="O475" s="707">
        <v>5.3052315707247111E-4</v>
      </c>
      <c r="P475" s="707">
        <v>1.0619292551512505E-2</v>
      </c>
      <c r="Q475" s="707">
        <v>8.750797145640421E-3</v>
      </c>
      <c r="R475" s="707">
        <v>-2.0213619780895531E-3</v>
      </c>
      <c r="S475" s="707">
        <v>-2.2278083837738993E-3</v>
      </c>
      <c r="T475" s="707">
        <v>1.5779449318440442E-3</v>
      </c>
      <c r="U475" s="707">
        <v>2.6815046719439461E-3</v>
      </c>
      <c r="V475" s="707">
        <v>-1.9745100264091375E-3</v>
      </c>
      <c r="W475" s="707">
        <v>-2.690046271150448E-2</v>
      </c>
      <c r="X475" s="707">
        <v>2.8345804275855535E-3</v>
      </c>
      <c r="Y475" s="707">
        <v>-1.8820284576547164E-2</v>
      </c>
      <c r="Z475" s="707">
        <v>-1.1333619695231945E-2</v>
      </c>
      <c r="AA475" s="707">
        <v>-2.5138787053525791E-3</v>
      </c>
      <c r="AB475" s="707">
        <v>-4.3918582375703785E-3</v>
      </c>
    </row>
    <row r="476" spans="1:28" s="707" customFormat="1">
      <c r="A476" s="708">
        <v>44523</v>
      </c>
      <c r="B476" s="707">
        <v>3.0208807538034677E-4</v>
      </c>
      <c r="C476" s="707">
        <v>3.1032116708340496E-4</v>
      </c>
      <c r="D476" s="707">
        <v>2.9204001223170906E-4</v>
      </c>
      <c r="E476" s="707">
        <v>3.8479282888892463E-4</v>
      </c>
      <c r="F476" s="707">
        <v>1.9820098027922839E-4</v>
      </c>
      <c r="G476" s="707">
        <v>4.2795836417530708E-4</v>
      </c>
      <c r="H476" s="707">
        <v>2.9256277950295839E-4</v>
      </c>
      <c r="I476" s="707">
        <v>4.2575530230681835E-4</v>
      </c>
      <c r="J476" s="707">
        <v>7.023922605657873E-4</v>
      </c>
      <c r="K476" s="707">
        <v>7.8584352501032129E-4</v>
      </c>
      <c r="L476" s="707">
        <v>8.0780532827562368E-4</v>
      </c>
      <c r="M476" s="707">
        <v>5.4093044971081916E-4</v>
      </c>
      <c r="N476" s="707">
        <v>5.096266995849863E-4</v>
      </c>
      <c r="O476" s="707">
        <v>5.3052315707247111E-4</v>
      </c>
      <c r="P476" s="707">
        <v>5.2215417904695194E-3</v>
      </c>
      <c r="Q476" s="707">
        <v>5.4273034918816965E-3</v>
      </c>
      <c r="R476" s="707">
        <v>1.5941771492373746E-3</v>
      </c>
      <c r="S476" s="707">
        <v>1.5430752574612239E-3</v>
      </c>
      <c r="T476" s="707">
        <v>-1.5272425264135636E-3</v>
      </c>
      <c r="U476" s="707">
        <v>4.0803305075320928E-4</v>
      </c>
      <c r="V476" s="707">
        <v>-2.3207193386931557E-3</v>
      </c>
      <c r="W476" s="707">
        <v>-8.3315021999118555E-3</v>
      </c>
      <c r="X476" s="707">
        <v>5.476294876301413E-3</v>
      </c>
      <c r="Y476" s="707">
        <v>7.0500191614630836E-4</v>
      </c>
      <c r="Z476" s="707">
        <v>4.0270800615889168E-3</v>
      </c>
      <c r="AA476" s="707">
        <v>-8.4007140606956465E-4</v>
      </c>
      <c r="AB476" s="707">
        <v>-1.8479513593968155E-2</v>
      </c>
    </row>
    <row r="477" spans="1:28" s="707" customFormat="1">
      <c r="A477" s="708">
        <v>44524</v>
      </c>
      <c r="B477" s="707">
        <v>3.0045122639310584E-4</v>
      </c>
      <c r="C477" s="707">
        <v>3.1309735048790088E-4</v>
      </c>
      <c r="D477" s="707">
        <v>3.0679990653048606E-4</v>
      </c>
      <c r="E477" s="707">
        <v>2.7391875826365819E-4</v>
      </c>
      <c r="F477" s="707">
        <v>3.7630523872822508E-4</v>
      </c>
      <c r="G477" s="707">
        <v>4.2851667248666736E-4</v>
      </c>
      <c r="H477" s="707">
        <v>2.9256277950295839E-4</v>
      </c>
      <c r="I477" s="707">
        <v>4.23696026647713E-4</v>
      </c>
      <c r="J477" s="707">
        <v>7.023922605657873E-4</v>
      </c>
      <c r="K477" s="707">
        <v>7.8584352501032129E-4</v>
      </c>
      <c r="L477" s="707">
        <v>8.0780532827562368E-4</v>
      </c>
      <c r="M477" s="707">
        <v>5.4093044971081916E-4</v>
      </c>
      <c r="N477" s="707">
        <v>5.096266995849863E-4</v>
      </c>
      <c r="O477" s="707">
        <v>5.3052315707247111E-4</v>
      </c>
      <c r="P477" s="707">
        <v>-1.1727297259955805E-4</v>
      </c>
      <c r="Q477" s="707">
        <v>1.4731340111850955E-4</v>
      </c>
      <c r="R477" s="707">
        <v>1.0801549012264822E-3</v>
      </c>
      <c r="S477" s="707">
        <v>2.3122971595512798E-3</v>
      </c>
      <c r="T477" s="707">
        <v>7.2042582237408226E-4</v>
      </c>
      <c r="U477" s="707">
        <v>1.399030481465946E-3</v>
      </c>
      <c r="V477" s="707">
        <v>1.4653981633987456E-3</v>
      </c>
      <c r="W477" s="707">
        <v>-7.0910840349336368E-4</v>
      </c>
      <c r="X477" s="707">
        <v>3.1355396479915143E-5</v>
      </c>
      <c r="Y477" s="707">
        <v>-4.0605165506306662E-3</v>
      </c>
      <c r="Z477" s="707">
        <v>1.8039885112119958E-3</v>
      </c>
      <c r="AA477" s="707">
        <v>2.6624627780695853E-3</v>
      </c>
      <c r="AB477" s="707">
        <v>-2.4143715769139318E-3</v>
      </c>
    </row>
    <row r="478" spans="1:28" s="707" customFormat="1">
      <c r="A478" s="708">
        <v>44525</v>
      </c>
      <c r="B478" s="707">
        <v>2.9898751136969715E-4</v>
      </c>
      <c r="C478" s="707">
        <v>3.0586832624601712E-4</v>
      </c>
      <c r="D478" s="707">
        <v>2.9791137741130846E-4</v>
      </c>
      <c r="E478" s="707">
        <v>3.9427435002648004E-4</v>
      </c>
      <c r="F478" s="707">
        <v>2.8060665422091624E-4</v>
      </c>
      <c r="G478" s="707">
        <v>4.2907418537030395E-4</v>
      </c>
      <c r="H478" s="707">
        <v>2.9256277950295839E-4</v>
      </c>
      <c r="I478" s="707">
        <v>4.2239021045920033E-4</v>
      </c>
      <c r="J478" s="707">
        <v>7.023922605657873E-4</v>
      </c>
      <c r="K478" s="707">
        <v>7.8584352501032129E-4</v>
      </c>
      <c r="L478" s="707">
        <v>8.0780532827562368E-4</v>
      </c>
      <c r="M478" s="707">
        <v>5.4093044971081916E-4</v>
      </c>
      <c r="N478" s="707">
        <v>5.096266995849863E-4</v>
      </c>
      <c r="O478" s="707">
        <v>5.3052315707247111E-4</v>
      </c>
      <c r="P478" s="707">
        <v>-1.173800296597638E-3</v>
      </c>
      <c r="Q478" s="707">
        <v>-1.703227693761189E-5</v>
      </c>
      <c r="R478" s="707">
        <v>1.6630857977799618E-3</v>
      </c>
      <c r="S478" s="707">
        <v>3.4024885143737471E-3</v>
      </c>
      <c r="T478" s="707">
        <v>2.2041365567833093E-3</v>
      </c>
      <c r="U478" s="707">
        <v>8.1398559496315137E-4</v>
      </c>
      <c r="V478" s="707">
        <v>2.1597563354402993E-3</v>
      </c>
      <c r="W478" s="707">
        <v>1.0783079787550998E-2</v>
      </c>
      <c r="X478" s="707">
        <v>1.153554094832332E-2</v>
      </c>
      <c r="Y478" s="707">
        <v>6.6171468954807633E-3</v>
      </c>
      <c r="Z478" s="707">
        <v>1.36412867593938E-2</v>
      </c>
      <c r="AA478" s="707">
        <v>-2.4806959924530414E-3</v>
      </c>
      <c r="AB478" s="707">
        <v>3.6708844385267003E-3</v>
      </c>
    </row>
    <row r="479" spans="1:28" s="707" customFormat="1">
      <c r="A479" s="708">
        <v>44526</v>
      </c>
      <c r="B479" s="707">
        <v>2.9512222771543861E-4</v>
      </c>
      <c r="C479" s="707">
        <v>3.1486527225510486E-4</v>
      </c>
      <c r="D479" s="707">
        <v>2.9507521120963887E-4</v>
      </c>
      <c r="E479" s="707">
        <v>4.9514770897651772E-4</v>
      </c>
      <c r="F479" s="707">
        <v>1.8948588831335655E-5</v>
      </c>
      <c r="G479" s="707">
        <v>4.2889015967473298E-4</v>
      </c>
      <c r="H479" s="707">
        <v>2.9256277950295839E-4</v>
      </c>
      <c r="I479" s="707">
        <v>4.0982699071023809E-4</v>
      </c>
      <c r="J479" s="707">
        <v>7.023922605657873E-4</v>
      </c>
      <c r="K479" s="707">
        <v>7.8584352501032129E-4</v>
      </c>
      <c r="L479" s="707">
        <v>8.0780532827562368E-4</v>
      </c>
      <c r="M479" s="707">
        <v>5.4093044971081916E-4</v>
      </c>
      <c r="N479" s="707">
        <v>5.096266995849863E-4</v>
      </c>
      <c r="O479" s="707">
        <v>5.3052315707247111E-4</v>
      </c>
      <c r="P479" s="707">
        <v>-1.3404725121440642E-2</v>
      </c>
      <c r="Q479" s="707">
        <v>-1.7539878913139573E-2</v>
      </c>
      <c r="R479" s="707">
        <v>-7.9460061040964591E-3</v>
      </c>
      <c r="S479" s="707">
        <v>-6.3557061255506975E-3</v>
      </c>
      <c r="T479" s="707">
        <v>-8.5577425619781655E-3</v>
      </c>
      <c r="U479" s="707">
        <v>-4.406451880899942E-3</v>
      </c>
      <c r="V479" s="707">
        <v>-4.4321282524745209E-3</v>
      </c>
      <c r="W479" s="707">
        <v>-2.1119622715093933E-2</v>
      </c>
      <c r="X479" s="707">
        <v>-2.2527582741097674E-2</v>
      </c>
      <c r="Y479" s="707">
        <v>-2.7158849286614606E-2</v>
      </c>
      <c r="Z479" s="707">
        <v>-2.489656426507092E-2</v>
      </c>
      <c r="AA479" s="707">
        <v>-2.2241681260945834E-2</v>
      </c>
      <c r="AB479" s="707">
        <v>-7.0156104003152864E-3</v>
      </c>
    </row>
    <row r="480" spans="1:28" s="707" customFormat="1">
      <c r="A480" s="708">
        <v>44529</v>
      </c>
      <c r="B480" s="707">
        <v>2.9460620141774641E-4</v>
      </c>
      <c r="C480" s="707">
        <v>3.0893096017226007E-4</v>
      </c>
      <c r="D480" s="707">
        <v>3.5156876575181961E-4</v>
      </c>
      <c r="E480" s="707">
        <v>2.0673369087442772E-4</v>
      </c>
      <c r="F480" s="707">
        <v>2.8178090159203251E-4</v>
      </c>
      <c r="G480" s="707">
        <v>4.2944671713907034E-4</v>
      </c>
      <c r="H480" s="707">
        <v>2.9256277950295839E-4</v>
      </c>
      <c r="I480" s="707">
        <v>4.3629444585535637E-4</v>
      </c>
      <c r="J480" s="707">
        <v>7.023922605657873E-4</v>
      </c>
      <c r="K480" s="707">
        <v>7.8584352501032129E-4</v>
      </c>
      <c r="L480" s="707">
        <v>8.0780532827562368E-4</v>
      </c>
      <c r="M480" s="707">
        <v>5.4093044971081916E-4</v>
      </c>
      <c r="N480" s="707">
        <v>5.096266995849863E-4</v>
      </c>
      <c r="O480" s="707">
        <v>5.3052315707247111E-4</v>
      </c>
      <c r="P480" s="707">
        <v>-4.8022923127621908E-4</v>
      </c>
      <c r="Q480" s="707">
        <v>3.2049670981384448E-3</v>
      </c>
      <c r="R480" s="707">
        <v>3.1565167715221776E-3</v>
      </c>
      <c r="S480" s="707">
        <v>1.0215042116046291E-3</v>
      </c>
      <c r="T480" s="707">
        <v>1.3593125766913072E-3</v>
      </c>
      <c r="U480" s="707">
        <v>1.3468174239745778E-3</v>
      </c>
      <c r="V480" s="707">
        <v>3.9552507135298676E-3</v>
      </c>
      <c r="W480" s="707">
        <v>5.9791922065397518E-3</v>
      </c>
      <c r="X480" s="707">
        <v>1.4579873650815145E-3</v>
      </c>
      <c r="Y480" s="707">
        <v>9.820691745310306E-5</v>
      </c>
      <c r="Z480" s="707">
        <v>5.0988470108550565E-3</v>
      </c>
      <c r="AA480" s="707">
        <v>1.7374171592333898E-2</v>
      </c>
      <c r="AB480" s="707">
        <v>3.485713097373333E-3</v>
      </c>
    </row>
    <row r="481" spans="1:28" s="707" customFormat="1">
      <c r="A481" s="708">
        <v>44530</v>
      </c>
      <c r="B481" s="707">
        <v>2.8980232033970488E-4</v>
      </c>
      <c r="C481" s="707">
        <v>3.1466895233966952E-4</v>
      </c>
      <c r="D481" s="707">
        <v>3.5803480625484774E-4</v>
      </c>
      <c r="E481" s="707">
        <v>3.6477747680119244E-4</v>
      </c>
      <c r="F481" s="707">
        <v>1.9798551088068272E-4</v>
      </c>
      <c r="G481" s="707">
        <v>4.2852226428502505E-4</v>
      </c>
      <c r="H481" s="707">
        <v>2.9256277950295839E-4</v>
      </c>
      <c r="I481" s="707">
        <v>4.2447973109283055E-4</v>
      </c>
      <c r="J481" s="707">
        <v>7.023922605657873E-4</v>
      </c>
      <c r="K481" s="707">
        <v>7.8584352501032129E-4</v>
      </c>
      <c r="L481" s="707">
        <v>8.0780532827562368E-4</v>
      </c>
      <c r="M481" s="707">
        <v>5.4093044971081916E-4</v>
      </c>
      <c r="N481" s="707">
        <v>5.096266995849863E-4</v>
      </c>
      <c r="O481" s="707">
        <v>5.3052315707247111E-4</v>
      </c>
      <c r="P481" s="707">
        <v>-5.9397890194295977E-3</v>
      </c>
      <c r="Q481" s="707">
        <v>-1.1585558058630263E-2</v>
      </c>
      <c r="R481" s="707">
        <v>-6.189034308146879E-3</v>
      </c>
      <c r="S481" s="707">
        <v>-7.6538563842325491E-3</v>
      </c>
      <c r="T481" s="707">
        <v>-3.2071403890421291E-3</v>
      </c>
      <c r="U481" s="707">
        <v>-2.1886340179937402E-3</v>
      </c>
      <c r="V481" s="707">
        <v>-2.4906052720997662E-3</v>
      </c>
      <c r="W481" s="707">
        <v>-2.6240860380944642E-2</v>
      </c>
      <c r="X481" s="707">
        <v>-2.0416683045144879E-2</v>
      </c>
      <c r="Y481" s="707">
        <v>-2.2040979573687336E-2</v>
      </c>
      <c r="Z481" s="707">
        <v>-1.416583833814411E-2</v>
      </c>
      <c r="AA481" s="707">
        <v>-1.2147887323943674E-2</v>
      </c>
      <c r="AB481" s="707">
        <v>1.1224280635288686E-2</v>
      </c>
    </row>
    <row r="482" spans="1:28" s="707" customFormat="1">
      <c r="A482" s="708">
        <v>44531</v>
      </c>
      <c r="B482" s="707">
        <v>2.9657762792956177E-4</v>
      </c>
      <c r="C482" s="707">
        <v>3.1834614493320146E-4</v>
      </c>
      <c r="D482" s="707">
        <v>2.986215104101575E-4</v>
      </c>
      <c r="E482" s="707">
        <v>3.1735658584230997E-4</v>
      </c>
      <c r="F482" s="707">
        <v>3.8795649444955949E-4</v>
      </c>
      <c r="G482" s="707">
        <v>4.3055808317316036E-4</v>
      </c>
      <c r="H482" s="707">
        <v>2.9256277950295839E-4</v>
      </c>
      <c r="I482" s="707">
        <v>4.1193046583742898E-4</v>
      </c>
      <c r="J482" s="707">
        <v>5.4572282878573297E-4</v>
      </c>
      <c r="K482" s="707">
        <v>6.291610281452531E-4</v>
      </c>
      <c r="L482" s="707">
        <v>6.5111939308226674E-4</v>
      </c>
      <c r="M482" s="707">
        <v>5.4093044971081916E-4</v>
      </c>
      <c r="N482" s="707">
        <v>5.096266995849863E-4</v>
      </c>
      <c r="O482" s="707">
        <v>5.3052315707247111E-4</v>
      </c>
      <c r="P482" s="707">
        <v>1.4435462565696167E-3</v>
      </c>
      <c r="Q482" s="707">
        <v>-1.9182409432242364E-3</v>
      </c>
      <c r="R482" s="707">
        <v>-3.9491523249050031E-3</v>
      </c>
      <c r="S482" s="707">
        <v>-5.4064652151250003E-3</v>
      </c>
      <c r="T482" s="707">
        <v>-3.4753812430763364E-3</v>
      </c>
      <c r="U482" s="707">
        <v>2.0432715522016309E-3</v>
      </c>
      <c r="V482" s="707">
        <v>-2.5755308773178776E-4</v>
      </c>
      <c r="W482" s="707">
        <v>-3.806223637513706E-3</v>
      </c>
      <c r="X482" s="707">
        <v>-1.1180000988328387E-2</v>
      </c>
      <c r="Y482" s="707">
        <v>-1.5193116887671332E-2</v>
      </c>
      <c r="Z482" s="707">
        <v>-9.0512825456076085E-3</v>
      </c>
      <c r="AA482" s="707">
        <v>-5.5248618784530246E-3</v>
      </c>
      <c r="AB482" s="707">
        <v>-3.8665105721600312E-3</v>
      </c>
    </row>
    <row r="483" spans="1:28" s="707" customFormat="1">
      <c r="A483" s="708">
        <v>44532</v>
      </c>
      <c r="B483" s="707">
        <v>2.9348965543229966E-4</v>
      </c>
      <c r="C483" s="707">
        <v>3.1155500159507632E-4</v>
      </c>
      <c r="D483" s="707">
        <v>3.2212958938626635E-4</v>
      </c>
      <c r="E483" s="707">
        <v>3.5205720699305054E-4</v>
      </c>
      <c r="F483" s="707">
        <v>4.4199965795033158E-4</v>
      </c>
      <c r="G483" s="707">
        <v>4.2889383842248385E-4</v>
      </c>
      <c r="H483" s="707">
        <v>2.9256277950295839E-4</v>
      </c>
      <c r="I483" s="707">
        <v>4.3349163083905573E-4</v>
      </c>
      <c r="J483" s="707">
        <v>5.4572282878573297E-4</v>
      </c>
      <c r="K483" s="707">
        <v>6.291610281452531E-4</v>
      </c>
      <c r="L483" s="707">
        <v>6.5111939308226674E-4</v>
      </c>
      <c r="M483" s="707">
        <v>5.4093044971081916E-4</v>
      </c>
      <c r="N483" s="707">
        <v>5.096266995849863E-4</v>
      </c>
      <c r="O483" s="707">
        <v>5.3052315707247111E-4</v>
      </c>
      <c r="P483" s="707">
        <v>-2.3209538585811096E-4</v>
      </c>
      <c r="Q483" s="707">
        <v>-6.3596284671896264E-4</v>
      </c>
      <c r="R483" s="707">
        <v>4.0902509717268831E-3</v>
      </c>
      <c r="S483" s="707">
        <v>5.8088389182655575E-3</v>
      </c>
      <c r="T483" s="707">
        <v>2.3748394402767214E-3</v>
      </c>
      <c r="U483" s="707">
        <v>1.1941316436809846E-3</v>
      </c>
      <c r="V483" s="707">
        <v>3.0868305082287772E-3</v>
      </c>
      <c r="W483" s="707">
        <v>2.425591754738754E-2</v>
      </c>
      <c r="X483" s="707">
        <v>1.8269484763781207E-2</v>
      </c>
      <c r="Y483" s="707">
        <v>1.8249864733138832E-2</v>
      </c>
      <c r="Z483" s="707">
        <v>2.4039291543248353E-2</v>
      </c>
      <c r="AA483" s="707">
        <v>7.1684587813620748E-3</v>
      </c>
      <c r="AB483" s="707">
        <v>-4.6203416563033173E-3</v>
      </c>
    </row>
    <row r="484" spans="1:28" s="707" customFormat="1">
      <c r="A484" s="708">
        <v>44533</v>
      </c>
      <c r="B484" s="707">
        <v>2.9408906682770741E-4</v>
      </c>
      <c r="C484" s="707">
        <v>3.0534345310595512E-4</v>
      </c>
      <c r="D484" s="707">
        <v>4.1199560025995119E-4</v>
      </c>
      <c r="E484" s="707">
        <v>2.9667426291113408E-4</v>
      </c>
      <c r="F484" s="707">
        <v>4.4373301174971402E-4</v>
      </c>
      <c r="G484" s="707">
        <v>4.3018827759100375E-4</v>
      </c>
      <c r="H484" s="707">
        <v>2.9256277950295839E-4</v>
      </c>
      <c r="I484" s="707">
        <v>4.2169410175030286E-4</v>
      </c>
      <c r="J484" s="707">
        <v>5.4572282878573297E-4</v>
      </c>
      <c r="K484" s="707">
        <v>6.291610281452531E-4</v>
      </c>
      <c r="L484" s="707">
        <v>6.5111939308226674E-4</v>
      </c>
      <c r="M484" s="707">
        <v>5.4093044971081916E-4</v>
      </c>
      <c r="N484" s="707">
        <v>5.096266995849863E-4</v>
      </c>
      <c r="O484" s="707">
        <v>5.3052315707247111E-4</v>
      </c>
      <c r="P484" s="707">
        <v>-1.5168503752207574E-3</v>
      </c>
      <c r="Q484" s="707">
        <v>-6.5912398849360399E-3</v>
      </c>
      <c r="R484" s="707">
        <v>-1.3611720573407649E-3</v>
      </c>
      <c r="S484" s="707">
        <v>-3.7663002967223136E-3</v>
      </c>
      <c r="T484" s="707">
        <v>-1.6428756585408211E-3</v>
      </c>
      <c r="U484" s="707">
        <v>-2.2312470465766232E-3</v>
      </c>
      <c r="V484" s="707">
        <v>9.3655017056613055E-3</v>
      </c>
      <c r="W484" s="707">
        <v>4.8195082366242481E-3</v>
      </c>
      <c r="X484" s="707">
        <v>1.6977841608534883E-2</v>
      </c>
      <c r="Y484" s="707">
        <v>1.1698404889509018E-2</v>
      </c>
      <c r="Z484" s="707">
        <v>2.2828161015991055E-2</v>
      </c>
      <c r="AA484" s="707">
        <v>-6.7615658362988329E-3</v>
      </c>
      <c r="AB484" s="707">
        <v>4.3716079695821364E-4</v>
      </c>
    </row>
    <row r="485" spans="1:28" s="707" customFormat="1">
      <c r="A485" s="708">
        <v>44536</v>
      </c>
      <c r="B485" s="707">
        <v>2.7695525009674427E-4</v>
      </c>
      <c r="C485" s="707">
        <v>3.1647268249068716E-4</v>
      </c>
      <c r="D485" s="707">
        <v>2.9776495322941798E-4</v>
      </c>
      <c r="E485" s="707">
        <v>4.0890639198321033E-4</v>
      </c>
      <c r="F485" s="707">
        <v>2.4943537664401383E-4</v>
      </c>
      <c r="G485" s="707">
        <v>4.2852562066020283E-4</v>
      </c>
      <c r="H485" s="707">
        <v>2.9256277950295839E-4</v>
      </c>
      <c r="I485" s="707">
        <v>4.2226504768461126E-4</v>
      </c>
      <c r="J485" s="707">
        <v>5.4572282878573297E-4</v>
      </c>
      <c r="K485" s="707">
        <v>6.291610281452531E-4</v>
      </c>
      <c r="L485" s="707">
        <v>6.5111939308226674E-4</v>
      </c>
      <c r="M485" s="707">
        <v>5.4093044971081916E-4</v>
      </c>
      <c r="N485" s="707">
        <v>5.096266995849863E-4</v>
      </c>
      <c r="O485" s="707">
        <v>5.3052315707247111E-4</v>
      </c>
      <c r="P485" s="707">
        <v>1.1195306113065406E-3</v>
      </c>
      <c r="Q485" s="707">
        <v>9.4629641830903388E-3</v>
      </c>
      <c r="R485" s="707">
        <v>2.6787215636743245E-3</v>
      </c>
      <c r="S485" s="707">
        <v>4.3226381526044744E-3</v>
      </c>
      <c r="T485" s="707">
        <v>2.4661318372671825E-3</v>
      </c>
      <c r="U485" s="707">
        <v>-3.0330513365872669E-4</v>
      </c>
      <c r="V485" s="707">
        <v>1.4062658320441734E-3</v>
      </c>
      <c r="W485" s="707">
        <v>6.6483197989803955E-3</v>
      </c>
      <c r="X485" s="707">
        <v>1.9947001998945613E-2</v>
      </c>
      <c r="Y485" s="707">
        <v>-8.2971559904887471E-4</v>
      </c>
      <c r="Z485" s="707">
        <v>-9.6188623709758669E-4</v>
      </c>
      <c r="AA485" s="707">
        <v>1.762809029021839E-2</v>
      </c>
      <c r="AB485" s="707">
        <v>-5.253224126042455E-3</v>
      </c>
    </row>
    <row r="486" spans="1:28" s="707" customFormat="1">
      <c r="A486" s="708">
        <v>44537</v>
      </c>
      <c r="B486" s="707">
        <v>3.0608227618333927E-4</v>
      </c>
      <c r="C486" s="707">
        <v>3.1646803909124444E-4</v>
      </c>
      <c r="D486" s="707">
        <v>3.782627215509482E-4</v>
      </c>
      <c r="E486" s="707">
        <v>2.9829084533883332E-4</v>
      </c>
      <c r="F486" s="707">
        <v>5.2214250122650796E-4</v>
      </c>
      <c r="G486" s="707">
        <v>4.2834206511099815E-4</v>
      </c>
      <c r="H486" s="707">
        <v>2.9256277950295839E-4</v>
      </c>
      <c r="I486" s="707">
        <v>4.2171262473655879E-4</v>
      </c>
      <c r="J486" s="707">
        <v>5.4572282878573297E-4</v>
      </c>
      <c r="K486" s="707">
        <v>6.291610281452531E-4</v>
      </c>
      <c r="L486" s="707">
        <v>6.5111939308226674E-4</v>
      </c>
      <c r="M486" s="707">
        <v>5.4093044971081916E-4</v>
      </c>
      <c r="N486" s="707">
        <v>5.096266995849863E-4</v>
      </c>
      <c r="O486" s="707">
        <v>5.3052315707247111E-4</v>
      </c>
      <c r="P486" s="707">
        <v>-8.6542536204026188E-4</v>
      </c>
      <c r="Q486" s="707">
        <v>9.3158654031966215E-4</v>
      </c>
      <c r="R486" s="707">
        <v>6.5885033088177725E-3</v>
      </c>
      <c r="S486" s="707">
        <v>4.4063631119344304E-3</v>
      </c>
      <c r="T486" s="707">
        <v>3.427890397435851E-3</v>
      </c>
      <c r="U486" s="707">
        <v>1.6909985794422155E-3</v>
      </c>
      <c r="V486" s="707">
        <v>-2.7416745641446472E-3</v>
      </c>
      <c r="W486" s="707">
        <v>-1.3939770051971667E-3</v>
      </c>
      <c r="X486" s="707">
        <v>2.9826469996010463E-3</v>
      </c>
      <c r="Y486" s="707">
        <v>6.9984974573622516E-4</v>
      </c>
      <c r="Z486" s="707">
        <v>-1.8165509768326427E-3</v>
      </c>
      <c r="AA486" s="707">
        <v>1.0809097950848612E-2</v>
      </c>
      <c r="AB486" s="707">
        <v>-5.0072611358098484E-3</v>
      </c>
    </row>
    <row r="487" spans="1:28" s="707" customFormat="1">
      <c r="A487" s="708">
        <v>44538</v>
      </c>
      <c r="B487" s="707">
        <v>2.9169088505787144E-4</v>
      </c>
      <c r="C487" s="707">
        <v>3.0792062329387804E-4</v>
      </c>
      <c r="D487" s="707">
        <v>3.2879973301458421E-4</v>
      </c>
      <c r="E487" s="707">
        <v>3.5435529499516782E-4</v>
      </c>
      <c r="F487" s="707">
        <v>6.1649980829381335E-4</v>
      </c>
      <c r="G487" s="707">
        <v>4.2742046214550022E-4</v>
      </c>
      <c r="H487" s="707">
        <v>2.9256277950295839E-4</v>
      </c>
      <c r="I487" s="707">
        <v>4.2116082546006517E-4</v>
      </c>
      <c r="J487" s="707">
        <v>5.4572282878573297E-4</v>
      </c>
      <c r="K487" s="707">
        <v>6.291610281452531E-4</v>
      </c>
      <c r="L487" s="707">
        <v>6.5111939308226674E-4</v>
      </c>
      <c r="M487" s="707">
        <v>5.4093044971081916E-4</v>
      </c>
      <c r="N487" s="707">
        <v>5.096266995849863E-4</v>
      </c>
      <c r="O487" s="707">
        <v>5.3052315707247111E-4</v>
      </c>
      <c r="P487" s="707">
        <v>-2.3032411783668882E-3</v>
      </c>
      <c r="Q487" s="707">
        <v>-1.6943069130318511E-3</v>
      </c>
      <c r="R487" s="707">
        <v>1.4554967713293898E-3</v>
      </c>
      <c r="S487" s="707">
        <v>3.866029664571613E-3</v>
      </c>
      <c r="T487" s="707">
        <v>2.6194070749920861E-3</v>
      </c>
      <c r="U487" s="707">
        <v>-2.7037263229741093E-3</v>
      </c>
      <c r="V487" s="707">
        <v>3.1923343154001138E-3</v>
      </c>
      <c r="W487" s="707">
        <v>1.8384963912046359E-2</v>
      </c>
      <c r="X487" s="707">
        <v>1.6307536241137122E-2</v>
      </c>
      <c r="Y487" s="707">
        <v>1.4832854006645801E-2</v>
      </c>
      <c r="Z487" s="707">
        <v>7.2810025567022763E-3</v>
      </c>
      <c r="AA487" s="707">
        <v>-1.0763175310878004E-2</v>
      </c>
      <c r="AB487" s="707">
        <v>-8.3598443284889079E-3</v>
      </c>
    </row>
    <row r="488" spans="1:28" s="707" customFormat="1">
      <c r="A488" s="708">
        <v>44539</v>
      </c>
      <c r="B488" s="707">
        <v>2.9571415610618601E-4</v>
      </c>
      <c r="C488" s="707">
        <v>3.1937169177886915E-4</v>
      </c>
      <c r="D488" s="707">
        <v>3.0403978483839467E-4</v>
      </c>
      <c r="E488" s="707">
        <v>1.1529702279888809E-4</v>
      </c>
      <c r="F488" s="707">
        <v>2.4986085265910063E-5</v>
      </c>
      <c r="G488" s="707">
        <v>4.3092729799010243E-4</v>
      </c>
      <c r="H488" s="707">
        <v>3.4749249251664338E-4</v>
      </c>
      <c r="I488" s="707">
        <v>4.2322677515027607E-4</v>
      </c>
      <c r="J488" s="707">
        <v>5.4572282878573297E-4</v>
      </c>
      <c r="K488" s="707">
        <v>6.291610281452531E-4</v>
      </c>
      <c r="L488" s="707">
        <v>6.5111939308226674E-4</v>
      </c>
      <c r="M488" s="707">
        <v>5.4093044971081916E-4</v>
      </c>
      <c r="N488" s="707">
        <v>5.096266995849863E-4</v>
      </c>
      <c r="O488" s="707">
        <v>5.3052315707247111E-4</v>
      </c>
      <c r="P488" s="707">
        <v>2.8458753419613458E-5</v>
      </c>
      <c r="Q488" s="707">
        <v>-2.3482523637472497E-3</v>
      </c>
      <c r="R488" s="707">
        <v>-3.0775885958548299E-3</v>
      </c>
      <c r="S488" s="707">
        <v>-6.8686931217999403E-3</v>
      </c>
      <c r="T488" s="707">
        <v>-4.4715306300602276E-3</v>
      </c>
      <c r="U488" s="707">
        <v>-3.6334767378065624E-4</v>
      </c>
      <c r="V488" s="707">
        <v>-4.7942540031076231E-4</v>
      </c>
      <c r="W488" s="707">
        <v>-4.8132653972401407E-3</v>
      </c>
      <c r="X488" s="707">
        <v>-1.3210548615391393E-2</v>
      </c>
      <c r="Y488" s="707">
        <v>-1.4603853039624082E-2</v>
      </c>
      <c r="Z488" s="707">
        <v>-4.9097747903906752E-3</v>
      </c>
      <c r="AA488" s="707">
        <v>-3.0985915492957039E-3</v>
      </c>
      <c r="AB488" s="707">
        <v>1.8672493010506885E-2</v>
      </c>
    </row>
    <row r="489" spans="1:28" s="707" customFormat="1">
      <c r="A489" s="708">
        <v>44540</v>
      </c>
      <c r="B489" s="707">
        <v>3.4816358469047515E-4</v>
      </c>
      <c r="C489" s="707">
        <v>3.3171809751864068E-4</v>
      </c>
      <c r="D489" s="707">
        <v>3.5159317712074589E-4</v>
      </c>
      <c r="E489" s="707">
        <v>5.5931390057728514E-4</v>
      </c>
      <c r="F489" s="707">
        <v>5.6293417394837064E-4</v>
      </c>
      <c r="G489" s="707">
        <v>4.8310924685845968E-4</v>
      </c>
      <c r="H489" s="707">
        <v>3.4749249251664338E-4</v>
      </c>
      <c r="I489" s="707">
        <v>4.8134759387874482E-4</v>
      </c>
      <c r="J489" s="707">
        <v>5.4572282878573297E-4</v>
      </c>
      <c r="K489" s="707">
        <v>6.291610281452531E-4</v>
      </c>
      <c r="L489" s="707">
        <v>6.5111939308226674E-4</v>
      </c>
      <c r="M489" s="707">
        <v>5.4093044971081916E-4</v>
      </c>
      <c r="N489" s="707">
        <v>5.096266995849863E-4</v>
      </c>
      <c r="O489" s="707">
        <v>5.3052315707247111E-4</v>
      </c>
      <c r="P489" s="707">
        <v>1.112809535619208E-3</v>
      </c>
      <c r="Q489" s="707">
        <v>-2.172074965447246E-3</v>
      </c>
      <c r="R489" s="707">
        <v>3.9136522582006172E-3</v>
      </c>
      <c r="S489" s="707">
        <v>-5.8835944669551887E-3</v>
      </c>
      <c r="T489" s="707">
        <v>4.2238466370645433E-3</v>
      </c>
      <c r="U489" s="707">
        <v>-7.7439978096482953E-4</v>
      </c>
      <c r="V489" s="707">
        <v>4.3202820455183755E-3</v>
      </c>
      <c r="W489" s="707">
        <v>1.689030619680576E-2</v>
      </c>
      <c r="X489" s="707">
        <v>1.5790996359243081E-2</v>
      </c>
      <c r="Y489" s="707">
        <v>1.5513531963990301E-2</v>
      </c>
      <c r="Z489" s="707">
        <v>1.3426453996923549E-2</v>
      </c>
      <c r="AA489" s="707">
        <v>1.4481491946877645E-2</v>
      </c>
      <c r="AB489" s="707">
        <v>-1.1151560688725803E-3</v>
      </c>
    </row>
    <row r="490" spans="1:28" s="707" customFormat="1">
      <c r="A490" s="708">
        <v>44543</v>
      </c>
      <c r="B490" s="707">
        <v>3.4787133875457954E-4</v>
      </c>
      <c r="C490" s="707">
        <v>4.2134015157091476E-4</v>
      </c>
      <c r="D490" s="707">
        <v>3.2902372474574726E-4</v>
      </c>
      <c r="E490" s="707">
        <v>2.7041261276683493E-4</v>
      </c>
      <c r="F490" s="707">
        <v>2.7657589350238432E-4</v>
      </c>
      <c r="G490" s="707">
        <v>4.8287596501461749E-4</v>
      </c>
      <c r="H490" s="707">
        <v>3.4749249251664338E-4</v>
      </c>
      <c r="I490" s="707">
        <v>4.9418981446014421E-4</v>
      </c>
      <c r="J490" s="707">
        <v>5.4572282878573297E-4</v>
      </c>
      <c r="K490" s="707">
        <v>6.291610281452531E-4</v>
      </c>
      <c r="L490" s="707">
        <v>6.5111939308226674E-4</v>
      </c>
      <c r="M490" s="707">
        <v>5.4093044971081916E-4</v>
      </c>
      <c r="N490" s="707">
        <v>5.096266995849863E-4</v>
      </c>
      <c r="O490" s="707">
        <v>5.3052315707247111E-4</v>
      </c>
      <c r="P490" s="707">
        <v>-1.1967392524414588E-3</v>
      </c>
      <c r="Q490" s="707">
        <v>-4.3815039021646296E-3</v>
      </c>
      <c r="R490" s="707">
        <v>-3.1117164799572272E-3</v>
      </c>
      <c r="S490" s="707">
        <v>-1.2438722011068881E-3</v>
      </c>
      <c r="T490" s="707">
        <v>-2.7931705122433703E-3</v>
      </c>
      <c r="U490" s="707">
        <v>-3.417430931396126E-5</v>
      </c>
      <c r="V490" s="707">
        <v>1.4558890002693836E-3</v>
      </c>
      <c r="W490" s="707">
        <v>-2.1934343065465045E-3</v>
      </c>
      <c r="X490" s="707">
        <v>-7.2376067257132748E-3</v>
      </c>
      <c r="Y490" s="707">
        <v>-2.1320591112881093E-3</v>
      </c>
      <c r="Z490" s="707">
        <v>3.6075272468227837E-3</v>
      </c>
      <c r="AA490" s="707">
        <v>2.7156883225400996E-3</v>
      </c>
      <c r="AB490" s="707">
        <v>1.7594787415117441E-2</v>
      </c>
    </row>
    <row r="491" spans="1:28" s="707" customFormat="1">
      <c r="A491" s="708">
        <v>44544</v>
      </c>
      <c r="B491" s="707">
        <v>3.4304757065961589E-4</v>
      </c>
      <c r="C491" s="707">
        <v>3.6144595539400193E-4</v>
      </c>
      <c r="D491" s="707">
        <v>3.2836822336923532E-4</v>
      </c>
      <c r="E491" s="707">
        <v>4.361972321507146E-4</v>
      </c>
      <c r="F491" s="707">
        <v>3.736565597729502E-4</v>
      </c>
      <c r="G491" s="707">
        <v>4.9074836177731562E-4</v>
      </c>
      <c r="H491" s="707">
        <v>3.4749249251664338E-4</v>
      </c>
      <c r="I491" s="707">
        <v>4.8162507019022804E-4</v>
      </c>
      <c r="J491" s="707">
        <v>5.4572282878573297E-4</v>
      </c>
      <c r="K491" s="707">
        <v>6.291610281452531E-4</v>
      </c>
      <c r="L491" s="707">
        <v>6.5111939308226674E-4</v>
      </c>
      <c r="M491" s="707">
        <v>5.4093044971081916E-4</v>
      </c>
      <c r="N491" s="707">
        <v>5.096266995849863E-4</v>
      </c>
      <c r="O491" s="707">
        <v>5.3052315707247111E-4</v>
      </c>
      <c r="P491" s="707">
        <v>6.6412400090545276E-3</v>
      </c>
      <c r="Q491" s="707">
        <v>2.5567925956668791E-3</v>
      </c>
      <c r="R491" s="707">
        <v>-3.0452230792725743E-3</v>
      </c>
      <c r="S491" s="707">
        <v>-6.1683038061404183E-3</v>
      </c>
      <c r="T491" s="707">
        <v>-4.2058567844394101E-3</v>
      </c>
      <c r="U491" s="707">
        <v>1.7644332520818651E-3</v>
      </c>
      <c r="V491" s="707">
        <v>-1.2015821464981258E-3</v>
      </c>
      <c r="W491" s="707">
        <v>-1.1810698742194758E-2</v>
      </c>
      <c r="X491" s="707">
        <v>-1.1225425639928566E-2</v>
      </c>
      <c r="Y491" s="707">
        <v>-1.5352376325910688E-2</v>
      </c>
      <c r="Z491" s="707">
        <v>-1.3663947324165315E-2</v>
      </c>
      <c r="AA491" s="707">
        <v>-4.6180555555555003E-3</v>
      </c>
      <c r="AB491" s="707">
        <v>-2.1837718100665704E-3</v>
      </c>
    </row>
    <row r="492" spans="1:28" s="707" customFormat="1">
      <c r="A492" s="708">
        <v>44545</v>
      </c>
      <c r="B492" s="707">
        <v>3.4335730965140421E-4</v>
      </c>
      <c r="C492" s="707">
        <v>3.7808527061544694E-4</v>
      </c>
      <c r="D492" s="707">
        <v>3.4029664895340872E-4</v>
      </c>
      <c r="E492" s="707">
        <v>2.1022460311503899E-4</v>
      </c>
      <c r="F492" s="707">
        <v>3.83679945633153E-4</v>
      </c>
      <c r="G492" s="707">
        <v>4.9492663375505508E-4</v>
      </c>
      <c r="H492" s="707">
        <v>3.4749249251664338E-4</v>
      </c>
      <c r="I492" s="707">
        <v>4.8176639218544537E-4</v>
      </c>
      <c r="J492" s="707">
        <v>5.4572282878573297E-4</v>
      </c>
      <c r="K492" s="707">
        <v>6.291610281452531E-4</v>
      </c>
      <c r="L492" s="707">
        <v>6.5111939308226674E-4</v>
      </c>
      <c r="M492" s="707">
        <v>5.4093044971081916E-4</v>
      </c>
      <c r="N492" s="707">
        <v>5.096266995849863E-4</v>
      </c>
      <c r="O492" s="707">
        <v>5.3052315707247111E-4</v>
      </c>
      <c r="P492" s="707">
        <v>3.0786159552329551E-3</v>
      </c>
      <c r="Q492" s="707">
        <v>1.9601891542675443E-3</v>
      </c>
      <c r="R492" s="707">
        <v>4.5842971261607079E-3</v>
      </c>
      <c r="S492" s="707">
        <v>3.0060635806645752E-3</v>
      </c>
      <c r="T492" s="707">
        <v>4.4161783103442431E-3</v>
      </c>
      <c r="U492" s="707">
        <v>9.2393650374966718E-4</v>
      </c>
      <c r="V492" s="707">
        <v>-1.0861872297083242E-3</v>
      </c>
      <c r="W492" s="707">
        <v>3.6236976847707769E-3</v>
      </c>
      <c r="X492" s="707">
        <v>4.4018206015135064E-3</v>
      </c>
      <c r="Y492" s="707">
        <v>6.8878149955335921E-3</v>
      </c>
      <c r="Z492" s="707">
        <v>7.6226398119443317E-3</v>
      </c>
      <c r="AA492" s="707">
        <v>1.4685875745630739E-2</v>
      </c>
      <c r="AB492" s="707">
        <v>6.4537653629681557E-4</v>
      </c>
    </row>
    <row r="493" spans="1:28" s="707" customFormat="1">
      <c r="A493" s="708">
        <v>44546</v>
      </c>
      <c r="B493" s="707">
        <v>3.4939161938618568E-4</v>
      </c>
      <c r="C493" s="707">
        <v>3.5922622775297341E-4</v>
      </c>
      <c r="D493" s="707">
        <v>3.3197716740884786E-4</v>
      </c>
      <c r="E493" s="707">
        <v>4.0050341086916852E-4</v>
      </c>
      <c r="F493" s="707">
        <v>1.9896881103798059E-4</v>
      </c>
      <c r="G493" s="707">
        <v>4.8437593166905657E-4</v>
      </c>
      <c r="H493" s="707">
        <v>3.4749249251664338E-4</v>
      </c>
      <c r="I493" s="707">
        <v>4.819073984347888E-4</v>
      </c>
      <c r="J493" s="707">
        <v>5.4572282878573297E-4</v>
      </c>
      <c r="K493" s="707">
        <v>6.291610281452531E-4</v>
      </c>
      <c r="L493" s="707">
        <v>6.5111939308226674E-4</v>
      </c>
      <c r="M493" s="707">
        <v>5.4093044971081916E-4</v>
      </c>
      <c r="N493" s="707">
        <v>5.096266995849863E-4</v>
      </c>
      <c r="O493" s="707">
        <v>5.3052315707247111E-4</v>
      </c>
      <c r="P493" s="707">
        <v>-4.9052250716561385E-3</v>
      </c>
      <c r="Q493" s="707">
        <v>-1.1171116627657351E-2</v>
      </c>
      <c r="R493" s="707">
        <v>-3.6671766865806754E-3</v>
      </c>
      <c r="S493" s="707">
        <v>-2.9178922505850302E-3</v>
      </c>
      <c r="T493" s="707">
        <v>-2.1109188872135976E-3</v>
      </c>
      <c r="U493" s="707">
        <v>2.5803031673232724E-4</v>
      </c>
      <c r="V493" s="707">
        <v>7.6055579182332522E-4</v>
      </c>
      <c r="W493" s="707">
        <v>3.9976601912870002E-3</v>
      </c>
      <c r="X493" s="707">
        <v>-5.7386063061803938E-4</v>
      </c>
      <c r="Y493" s="707">
        <v>-6.8260598099217917E-3</v>
      </c>
      <c r="Z493" s="707">
        <v>3.2816797883876703E-3</v>
      </c>
      <c r="AA493" s="707">
        <v>-1.8220572057204842E-3</v>
      </c>
      <c r="AB493" s="707">
        <v>3.2286278662243539E-3</v>
      </c>
    </row>
    <row r="494" spans="1:28" s="707" customFormat="1">
      <c r="A494" s="708">
        <v>44547</v>
      </c>
      <c r="B494" s="707">
        <v>3.4969667187678688E-4</v>
      </c>
      <c r="C494" s="707">
        <v>3.6595259335747699E-4</v>
      </c>
      <c r="D494" s="707">
        <v>3.8435337328857067E-4</v>
      </c>
      <c r="E494" s="707">
        <v>5.6804600800219873E-4</v>
      </c>
      <c r="F494" s="707">
        <v>3.3672208684643046E-4</v>
      </c>
      <c r="G494" s="707">
        <v>4.8340564797322294E-4</v>
      </c>
      <c r="H494" s="707">
        <v>3.4749249251664338E-4</v>
      </c>
      <c r="I494" s="707">
        <v>4.8092964819446138E-4</v>
      </c>
      <c r="J494" s="707">
        <v>5.4572282878573297E-4</v>
      </c>
      <c r="K494" s="707">
        <v>6.291610281452531E-4</v>
      </c>
      <c r="L494" s="707">
        <v>6.5111939308226674E-4</v>
      </c>
      <c r="M494" s="707">
        <v>5.4093044971081916E-4</v>
      </c>
      <c r="N494" s="707">
        <v>5.096266995849863E-4</v>
      </c>
      <c r="O494" s="707">
        <v>5.3052315707247111E-4</v>
      </c>
      <c r="P494" s="707">
        <v>1.2365593998548974E-3</v>
      </c>
      <c r="Q494" s="707">
        <v>1.420646210872567E-3</v>
      </c>
      <c r="R494" s="707">
        <v>-1.5909364647483937E-3</v>
      </c>
      <c r="S494" s="707">
        <v>3.0716830843924292E-4</v>
      </c>
      <c r="T494" s="707">
        <v>-3.7523278563866835E-4</v>
      </c>
      <c r="U494" s="707">
        <v>-2.231264505697661E-4</v>
      </c>
      <c r="V494" s="707">
        <v>-5.9334164072200046E-4</v>
      </c>
      <c r="W494" s="707">
        <v>-1.1762660750025411E-3</v>
      </c>
      <c r="X494" s="707">
        <v>-2.9801351413903943E-3</v>
      </c>
      <c r="Y494" s="707">
        <v>-3.1561576187820739E-3</v>
      </c>
      <c r="Z494" s="707">
        <v>-1.1414432340772551E-2</v>
      </c>
      <c r="AA494" s="707">
        <v>-1.2433270191148704E-2</v>
      </c>
      <c r="AB494" s="707">
        <v>-1.3116768205212237E-2</v>
      </c>
    </row>
    <row r="495" spans="1:28" s="707" customFormat="1">
      <c r="A495" s="708">
        <v>44550</v>
      </c>
      <c r="B495" s="707">
        <v>3.5973548128342969E-4</v>
      </c>
      <c r="C495" s="707">
        <v>3.6272541847637285E-4</v>
      </c>
      <c r="D495" s="707">
        <v>3.5797259624126276E-4</v>
      </c>
      <c r="E495" s="707">
        <v>2.5392739458585112E-4</v>
      </c>
      <c r="F495" s="707">
        <v>4.1032787188188813E-4</v>
      </c>
      <c r="G495" s="707">
        <v>5.258265404879392E-4</v>
      </c>
      <c r="H495" s="707">
        <v>3.4749249251664338E-4</v>
      </c>
      <c r="I495" s="707">
        <v>4.8107110052009183E-4</v>
      </c>
      <c r="J495" s="707">
        <v>5.4572282878573297E-4</v>
      </c>
      <c r="K495" s="707">
        <v>6.291610281452531E-4</v>
      </c>
      <c r="L495" s="707">
        <v>6.5111939308226674E-4</v>
      </c>
      <c r="M495" s="707">
        <v>5.4093044971081916E-4</v>
      </c>
      <c r="N495" s="707">
        <v>5.096266995849863E-4</v>
      </c>
      <c r="O495" s="707">
        <v>5.3052315707247111E-4</v>
      </c>
      <c r="P495" s="707">
        <v>-1.4424720438657168E-3</v>
      </c>
      <c r="Q495" s="707">
        <v>-2.1890954440719756E-3</v>
      </c>
      <c r="R495" s="707">
        <v>-3.3368829226899654E-3</v>
      </c>
      <c r="S495" s="707">
        <v>-7.5283686965534891E-3</v>
      </c>
      <c r="T495" s="707">
        <v>-4.1352526501876596E-3</v>
      </c>
      <c r="U495" s="707">
        <v>-3.3998732005128263E-3</v>
      </c>
      <c r="V495" s="707">
        <v>-3.3932306909325582E-3</v>
      </c>
      <c r="W495" s="707">
        <v>-2.0623757384406693E-2</v>
      </c>
      <c r="X495" s="707">
        <v>-2.0581654846704378E-2</v>
      </c>
      <c r="Y495" s="707">
        <v>-2.466681883971511E-2</v>
      </c>
      <c r="Z495" s="707">
        <v>-1.3796141306829268E-2</v>
      </c>
      <c r="AA495" s="707">
        <v>-1.778614772965037E-3</v>
      </c>
      <c r="AB495" s="707">
        <v>-1.1334574101073747E-2</v>
      </c>
    </row>
    <row r="496" spans="1:28" s="707" customFormat="1">
      <c r="A496" s="708">
        <v>44551</v>
      </c>
      <c r="B496" s="707">
        <v>3.6626391009053627E-4</v>
      </c>
      <c r="C496" s="707">
        <v>3.6264146846809453E-4</v>
      </c>
      <c r="D496" s="707">
        <v>3.9280945627306885E-4</v>
      </c>
      <c r="E496" s="707">
        <v>4.1962509397075465E-4</v>
      </c>
      <c r="F496" s="707">
        <v>6.2950679597717496E-4</v>
      </c>
      <c r="G496" s="707">
        <v>4.814480782135977E-4</v>
      </c>
      <c r="H496" s="707">
        <v>3.4749249251664338E-4</v>
      </c>
      <c r="I496" s="707">
        <v>4.8232960356586752E-4</v>
      </c>
      <c r="J496" s="707">
        <v>5.4572282878573297E-4</v>
      </c>
      <c r="K496" s="707">
        <v>6.291610281452531E-4</v>
      </c>
      <c r="L496" s="707">
        <v>6.5111939308226674E-4</v>
      </c>
      <c r="M496" s="707">
        <v>5.4093044971081916E-4</v>
      </c>
      <c r="N496" s="707">
        <v>5.096266995849863E-4</v>
      </c>
      <c r="O496" s="707">
        <v>5.3052315707247111E-4</v>
      </c>
      <c r="P496" s="707">
        <v>4.194726856826092E-3</v>
      </c>
      <c r="Q496" s="707">
        <v>5.881051905732182E-3</v>
      </c>
      <c r="R496" s="707">
        <v>2.9579755027333565E-3</v>
      </c>
      <c r="S496" s="707">
        <v>6.848433950974453E-3</v>
      </c>
      <c r="T496" s="707">
        <v>3.5172747985532382E-3</v>
      </c>
      <c r="U496" s="707">
        <v>2.6568012727796742E-3</v>
      </c>
      <c r="V496" s="707">
        <v>3.8981329222151917E-3</v>
      </c>
      <c r="W496" s="707">
        <v>1.2546058511224256E-2</v>
      </c>
      <c r="X496" s="707">
        <v>4.7142006791953683E-3</v>
      </c>
      <c r="Y496" s="707">
        <v>1.7640990563440928E-2</v>
      </c>
      <c r="Z496" s="707">
        <v>-1.8674285394010282E-3</v>
      </c>
      <c r="AA496" s="707">
        <v>1.7713027984487928E-2</v>
      </c>
      <c r="AB496" s="707">
        <v>2.0082840704439997E-2</v>
      </c>
    </row>
    <row r="497" spans="1:28" s="707" customFormat="1">
      <c r="A497" s="708">
        <v>44552</v>
      </c>
      <c r="B497" s="707">
        <v>3.5034467482497611E-4</v>
      </c>
      <c r="C497" s="707">
        <v>3.4420142107927099E-4</v>
      </c>
      <c r="D497" s="707">
        <v>3.5551953637202871E-4</v>
      </c>
      <c r="E497" s="707">
        <v>3.5728348450070335E-4</v>
      </c>
      <c r="F497" s="707">
        <v>3.4003005663785224E-4</v>
      </c>
      <c r="G497" s="707">
        <v>4.8195107902682111E-4</v>
      </c>
      <c r="H497" s="707">
        <v>3.4749249251664338E-4</v>
      </c>
      <c r="I497" s="707">
        <v>4.8172479814279079E-4</v>
      </c>
      <c r="J497" s="707">
        <v>5.4572282878573297E-4</v>
      </c>
      <c r="K497" s="707">
        <v>6.291610281452531E-4</v>
      </c>
      <c r="L497" s="707">
        <v>6.5111939308226674E-4</v>
      </c>
      <c r="M497" s="707">
        <v>5.4093044971081916E-4</v>
      </c>
      <c r="N497" s="707">
        <v>5.096266995849863E-4</v>
      </c>
      <c r="O497" s="707">
        <v>5.3052315707247111E-4</v>
      </c>
      <c r="P497" s="707">
        <v>7.2488653734925634E-4</v>
      </c>
      <c r="Q497" s="707">
        <v>-1.4029396753887369E-3</v>
      </c>
      <c r="R497" s="707">
        <v>2.3810863531361637E-3</v>
      </c>
      <c r="S497" s="707">
        <v>3.9378797826237211E-3</v>
      </c>
      <c r="T497" s="707">
        <v>2.1431983889048656E-3</v>
      </c>
      <c r="U497" s="707">
        <v>-1.1850139458524644E-4</v>
      </c>
      <c r="V497" s="707">
        <v>8.6474554351156918E-4</v>
      </c>
      <c r="W497" s="707">
        <v>2.6307978182811276E-3</v>
      </c>
      <c r="X497" s="707">
        <v>5.5751779248884858E-3</v>
      </c>
      <c r="Y497" s="707">
        <v>5.7239486639124593E-3</v>
      </c>
      <c r="Z497" s="707">
        <v>-1.3673637022547647E-3</v>
      </c>
      <c r="AA497" s="707">
        <v>-3.7075180226570081E-3</v>
      </c>
      <c r="AB497" s="707">
        <v>-7.3387519551515457E-3</v>
      </c>
    </row>
    <row r="498" spans="1:28" s="707" customFormat="1">
      <c r="A498" s="708">
        <v>44553</v>
      </c>
      <c r="B498" s="707">
        <v>3.5039256676472341E-4</v>
      </c>
      <c r="C498" s="707">
        <v>3.5249728520025947E-4</v>
      </c>
      <c r="D498" s="707">
        <v>3.3410235105435504E-4</v>
      </c>
      <c r="E498" s="707">
        <v>3.5011394765649406E-4</v>
      </c>
      <c r="F498" s="707">
        <v>2.9715028684051958E-4</v>
      </c>
      <c r="G498" s="707">
        <v>4.8171891407622347E-4</v>
      </c>
      <c r="H498" s="707">
        <v>3.4749249251664338E-4</v>
      </c>
      <c r="I498" s="707">
        <v>4.7888817570407305E-4</v>
      </c>
      <c r="J498" s="707">
        <v>5.4572282878573297E-4</v>
      </c>
      <c r="K498" s="707">
        <v>6.291610281452531E-4</v>
      </c>
      <c r="L498" s="707">
        <v>6.5111939308226674E-4</v>
      </c>
      <c r="M498" s="707">
        <v>5.4093044971081916E-4</v>
      </c>
      <c r="N498" s="707">
        <v>5.096266995849863E-4</v>
      </c>
      <c r="O498" s="707">
        <v>5.3052315707247111E-4</v>
      </c>
      <c r="P498" s="707">
        <v>4.2240503310431166E-3</v>
      </c>
      <c r="Q498" s="707">
        <v>2.9461498835321454E-3</v>
      </c>
      <c r="R498" s="707">
        <v>9.2344926874154964E-4</v>
      </c>
      <c r="S498" s="707">
        <v>4.7885743690241345E-3</v>
      </c>
      <c r="T498" s="707">
        <v>1.6351741743640957E-3</v>
      </c>
      <c r="U498" s="707">
        <v>1.1350924901201154E-3</v>
      </c>
      <c r="V498" s="707">
        <v>7.6373066095603015E-4</v>
      </c>
      <c r="W498" s="707">
        <v>1.1754584109047173E-3</v>
      </c>
      <c r="X498" s="707">
        <v>-7.9116842575377433E-4</v>
      </c>
      <c r="Y498" s="707">
        <v>-1.6747225426055889E-3</v>
      </c>
      <c r="Z498" s="707">
        <v>-8.272916038375322E-3</v>
      </c>
      <c r="AA498" s="707">
        <v>8.1662187306179579E-3</v>
      </c>
      <c r="AB498" s="707">
        <v>9.0930368898778369E-4</v>
      </c>
    </row>
    <row r="499" spans="1:28" s="707" customFormat="1">
      <c r="A499" s="708">
        <v>44554</v>
      </c>
      <c r="B499" s="707">
        <v>3.4839399831243512E-4</v>
      </c>
      <c r="C499" s="707">
        <v>3.5726780515266121E-4</v>
      </c>
      <c r="D499" s="707">
        <v>3.2362176964895184E-4</v>
      </c>
      <c r="E499" s="707">
        <v>4.1429233046774705E-4</v>
      </c>
      <c r="F499" s="707">
        <v>3.8808432319470398E-4</v>
      </c>
      <c r="G499" s="707">
        <v>4.8222094673833205E-4</v>
      </c>
      <c r="H499" s="707">
        <v>3.4749249251664338E-4</v>
      </c>
      <c r="I499" s="707">
        <v>4.801466251009856E-4</v>
      </c>
      <c r="J499" s="707">
        <v>5.4572282878573297E-4</v>
      </c>
      <c r="K499" s="707">
        <v>6.291610281452531E-4</v>
      </c>
      <c r="L499" s="707">
        <v>6.5111939308226674E-4</v>
      </c>
      <c r="M499" s="707">
        <v>5.4093044971081916E-4</v>
      </c>
      <c r="N499" s="707">
        <v>5.096266995849863E-4</v>
      </c>
      <c r="O499" s="707">
        <v>5.3052315707247111E-4</v>
      </c>
      <c r="P499" s="707">
        <v>1.9013905758025196E-4</v>
      </c>
      <c r="Q499" s="707">
        <v>-4.6892087648486847E-4</v>
      </c>
      <c r="R499" s="707">
        <v>1.7530638775520302E-5</v>
      </c>
      <c r="S499" s="707">
        <v>-6.105683756474356E-5</v>
      </c>
      <c r="T499" s="707">
        <v>2.3176500923782761E-4</v>
      </c>
      <c r="U499" s="707">
        <v>-1.9056836022435242E-5</v>
      </c>
      <c r="V499" s="707">
        <v>2.0524404886046455E-4</v>
      </c>
      <c r="W499" s="707">
        <v>5.0783031910972554E-5</v>
      </c>
      <c r="X499" s="707">
        <v>-2.0251883245914204E-4</v>
      </c>
      <c r="Y499" s="707">
        <v>-5.5006736589979788E-5</v>
      </c>
      <c r="Z499" s="707">
        <v>-3.7004616398028656E-4</v>
      </c>
      <c r="AA499" s="707">
        <v>0</v>
      </c>
      <c r="AB499" s="707">
        <v>-3.9236099802053559E-5</v>
      </c>
    </row>
    <row r="500" spans="1:28" s="707" customFormat="1">
      <c r="A500" s="708">
        <v>44557</v>
      </c>
      <c r="B500" s="707">
        <v>3.4921025380851844E-4</v>
      </c>
      <c r="C500" s="707">
        <v>3.6630861436637296E-4</v>
      </c>
      <c r="D500" s="707">
        <v>3.3661051217714899E-4</v>
      </c>
      <c r="E500" s="707">
        <v>3.7877360229598978E-4</v>
      </c>
      <c r="F500" s="707">
        <v>3.3062438728470589E-4</v>
      </c>
      <c r="G500" s="707">
        <v>4.8125490150052741E-4</v>
      </c>
      <c r="H500" s="707">
        <v>3.4749249251664338E-4</v>
      </c>
      <c r="I500" s="707">
        <v>4.7880097529673371E-4</v>
      </c>
      <c r="J500" s="707">
        <v>5.4572282878573297E-4</v>
      </c>
      <c r="K500" s="707">
        <v>6.291610281452531E-4</v>
      </c>
      <c r="L500" s="707">
        <v>6.5111939308226674E-4</v>
      </c>
      <c r="M500" s="707">
        <v>5.4093044971081916E-4</v>
      </c>
      <c r="N500" s="707">
        <v>5.096266995849863E-4</v>
      </c>
      <c r="O500" s="707">
        <v>5.3052315707247111E-4</v>
      </c>
      <c r="P500" s="707">
        <v>-1.1944813465569748E-3</v>
      </c>
      <c r="Q500" s="707">
        <v>3.1950225626482531E-3</v>
      </c>
      <c r="R500" s="707">
        <v>4.3219476486626718E-3</v>
      </c>
      <c r="S500" s="707">
        <v>7.0138092150353604E-3</v>
      </c>
      <c r="T500" s="707">
        <v>2.9084255615059451E-3</v>
      </c>
      <c r="U500" s="707">
        <v>1.7892423177761074E-3</v>
      </c>
      <c r="V500" s="707">
        <v>2.7792824804131477E-3</v>
      </c>
      <c r="W500" s="707">
        <v>-5.2956061395870169E-4</v>
      </c>
      <c r="X500" s="707">
        <v>9.5206716813076575E-3</v>
      </c>
      <c r="Y500" s="707">
        <v>1.2692938716087676E-2</v>
      </c>
      <c r="Z500" s="707">
        <v>6.19852012502764E-3</v>
      </c>
      <c r="AA500" s="707">
        <v>6.7329710516423891E-3</v>
      </c>
      <c r="AB500" s="707">
        <v>1.8859304682363742E-3</v>
      </c>
    </row>
    <row r="501" spans="1:28" s="707" customFormat="1">
      <c r="A501" s="708">
        <v>44558</v>
      </c>
      <c r="B501" s="707">
        <v>3.4772505505142881E-4</v>
      </c>
      <c r="C501" s="707">
        <v>3.5131096020379893E-4</v>
      </c>
      <c r="D501" s="707">
        <v>3.2831659754939402E-4</v>
      </c>
      <c r="E501" s="707">
        <v>4.139146618438172E-4</v>
      </c>
      <c r="F501" s="707">
        <v>4.9424024719368909E-4</v>
      </c>
      <c r="G501" s="707">
        <v>4.8102340662836696E-4</v>
      </c>
      <c r="H501" s="707">
        <v>3.4749249251664338E-4</v>
      </c>
      <c r="I501" s="707">
        <v>4.8080120653604119E-4</v>
      </c>
      <c r="J501" s="707">
        <v>5.4572282878573297E-4</v>
      </c>
      <c r="K501" s="707">
        <v>6.291610281452531E-4</v>
      </c>
      <c r="L501" s="707">
        <v>6.5111939308226674E-4</v>
      </c>
      <c r="M501" s="707">
        <v>5.4093044971081916E-4</v>
      </c>
      <c r="N501" s="707">
        <v>5.096266995849863E-4</v>
      </c>
      <c r="O501" s="707">
        <v>5.3052315707247111E-4</v>
      </c>
      <c r="P501" s="707">
        <v>2.5717748411639985E-3</v>
      </c>
      <c r="Q501" s="707">
        <v>8.7707484822674431E-5</v>
      </c>
      <c r="R501" s="707">
        <v>1.7107305726304922E-4</v>
      </c>
      <c r="S501" s="707">
        <v>7.4503989421659256E-4</v>
      </c>
      <c r="T501" s="707">
        <v>2.725143787081219E-4</v>
      </c>
      <c r="U501" s="707">
        <v>-6.4983121889605755E-4</v>
      </c>
      <c r="V501" s="707">
        <v>1.1858214640581011E-3</v>
      </c>
      <c r="W501" s="707">
        <v>5.9923399487660234E-4</v>
      </c>
      <c r="X501" s="707">
        <v>1.765005655475882E-3</v>
      </c>
      <c r="Y501" s="707">
        <v>-3.3171354946519571E-3</v>
      </c>
      <c r="Z501" s="707">
        <v>5.193898272949804E-3</v>
      </c>
      <c r="AA501" s="707">
        <v>-1.7992938620315924E-3</v>
      </c>
      <c r="AB501" s="707">
        <v>2.63984784301452E-3</v>
      </c>
    </row>
    <row r="502" spans="1:28" s="707" customFormat="1">
      <c r="A502" s="708">
        <v>44559</v>
      </c>
      <c r="B502" s="707">
        <v>3.4675242209258883E-4</v>
      </c>
      <c r="C502" s="707">
        <v>3.6718518024492219E-4</v>
      </c>
      <c r="D502" s="707">
        <v>3.3366081524466296E-4</v>
      </c>
      <c r="E502" s="707">
        <v>4.0529145061585226E-4</v>
      </c>
      <c r="F502" s="707">
        <v>3.1297965177778941E-4</v>
      </c>
      <c r="G502" s="707">
        <v>4.8152504919696248E-4</v>
      </c>
      <c r="H502" s="707">
        <v>3.4749249251664338E-4</v>
      </c>
      <c r="I502" s="707">
        <v>4.7982738098539812E-4</v>
      </c>
      <c r="J502" s="707">
        <v>5.4572282878573297E-4</v>
      </c>
      <c r="K502" s="707">
        <v>6.291610281452531E-4</v>
      </c>
      <c r="L502" s="707">
        <v>6.5111939308226674E-4</v>
      </c>
      <c r="M502" s="707">
        <v>5.4093044971081916E-4</v>
      </c>
      <c r="N502" s="707">
        <v>5.096266995849863E-4</v>
      </c>
      <c r="O502" s="707">
        <v>5.3052315707247111E-4</v>
      </c>
      <c r="P502" s="707">
        <v>2.8024457275512837E-3</v>
      </c>
      <c r="Q502" s="707">
        <v>4.5397749162003898E-3</v>
      </c>
      <c r="R502" s="707">
        <v>-1.0010292847539848E-4</v>
      </c>
      <c r="S502" s="707">
        <v>-1.9854371671661486E-3</v>
      </c>
      <c r="T502" s="707">
        <v>-1.4220555796266021E-3</v>
      </c>
      <c r="U502" s="707">
        <v>-6.2710656715203594E-4</v>
      </c>
      <c r="V502" s="707">
        <v>-1.2912081825654509E-3</v>
      </c>
      <c r="W502" s="707">
        <v>-3.3309764577561518E-3</v>
      </c>
      <c r="X502" s="707">
        <v>-7.8654294399688185E-3</v>
      </c>
      <c r="Y502" s="707">
        <v>-1.0223505948696809E-2</v>
      </c>
      <c r="Z502" s="707">
        <v>-6.3256749158332459E-3</v>
      </c>
      <c r="AA502" s="707">
        <v>1.2651770227527948E-2</v>
      </c>
      <c r="AB502" s="707">
        <v>3.2609492756023872E-3</v>
      </c>
    </row>
    <row r="503" spans="1:28" s="707" customFormat="1">
      <c r="A503" s="708">
        <v>44560</v>
      </c>
      <c r="B503" s="707">
        <v>3.4467385236713888E-4</v>
      </c>
      <c r="C503" s="707">
        <v>3.6529463684065178E-4</v>
      </c>
      <c r="D503" s="707">
        <v>3.3845466288062731E-4</v>
      </c>
      <c r="E503" s="707">
        <v>3.7558612824173387E-4</v>
      </c>
      <c r="F503" s="707">
        <v>3.1370903199046118E-4</v>
      </c>
      <c r="G503" s="707">
        <v>4.8275841860356827E-4</v>
      </c>
      <c r="H503" s="707">
        <v>3.4749249251664338E-4</v>
      </c>
      <c r="I503" s="707">
        <v>4.6883230317673608E-4</v>
      </c>
      <c r="J503" s="707">
        <v>5.4572282878573297E-4</v>
      </c>
      <c r="K503" s="707">
        <v>6.291610281452531E-4</v>
      </c>
      <c r="L503" s="707">
        <v>6.5111939308226674E-4</v>
      </c>
      <c r="M503" s="707">
        <v>5.4093044971081916E-4</v>
      </c>
      <c r="N503" s="707">
        <v>5.096266995849863E-4</v>
      </c>
      <c r="O503" s="707">
        <v>5.3052315707247111E-4</v>
      </c>
      <c r="P503" s="707">
        <v>1.735424318902723E-3</v>
      </c>
      <c r="Q503" s="707">
        <v>1.6386538104804504E-3</v>
      </c>
      <c r="R503" s="707">
        <v>-2.4556006622100668E-4</v>
      </c>
      <c r="S503" s="707">
        <v>7.302934650769366E-3</v>
      </c>
      <c r="T503" s="707">
        <v>4.7422197107636066E-3</v>
      </c>
      <c r="U503" s="707">
        <v>2.5790283623023935E-3</v>
      </c>
      <c r="V503" s="707">
        <v>5.2540695472569343E-3</v>
      </c>
      <c r="W503" s="707">
        <v>1.4201327588027945E-2</v>
      </c>
      <c r="X503" s="707">
        <v>1.2136617883413248E-2</v>
      </c>
      <c r="Y503" s="707">
        <v>1.9301413112808419E-2</v>
      </c>
      <c r="Z503" s="707">
        <v>9.4917766317492713E-4</v>
      </c>
      <c r="AA503" s="707">
        <v>-1.4072208228379512E-2</v>
      </c>
      <c r="AB503" s="707">
        <v>-2.0170068467564639E-2</v>
      </c>
    </row>
    <row r="504" spans="1:28" s="707" customFormat="1">
      <c r="A504" s="708">
        <v>44561</v>
      </c>
      <c r="B504" s="707">
        <v>3.3927781661025058E-4</v>
      </c>
      <c r="C504" s="707">
        <v>3.5482022805455316E-4</v>
      </c>
      <c r="D504" s="707">
        <v>3.3888498123868516E-4</v>
      </c>
      <c r="E504" s="707">
        <v>4.1327278138303392E-4</v>
      </c>
      <c r="F504" s="707">
        <v>3.9915659144673654E-4</v>
      </c>
      <c r="G504" s="707">
        <v>4.7959664091989929E-4</v>
      </c>
      <c r="H504" s="707">
        <v>3.4749249251664338E-4</v>
      </c>
      <c r="I504" s="707">
        <v>4.9087448380258358E-4</v>
      </c>
      <c r="J504" s="707">
        <v>5.4572282878573297E-4</v>
      </c>
      <c r="K504" s="707">
        <v>6.291610281452531E-4</v>
      </c>
      <c r="L504" s="707">
        <v>6.5111939308226674E-4</v>
      </c>
      <c r="M504" s="707">
        <v>5.4093044971081916E-4</v>
      </c>
      <c r="N504" s="707">
        <v>5.096266995849863E-4</v>
      </c>
      <c r="O504" s="707">
        <v>5.3052315707247111E-4</v>
      </c>
      <c r="P504" s="707">
        <v>3.0670916027752959E-4</v>
      </c>
      <c r="Q504" s="707">
        <v>1.5401442633744544E-4</v>
      </c>
      <c r="R504" s="707">
        <v>-6.1065005436533593E-4</v>
      </c>
      <c r="S504" s="707">
        <v>-9.8541595781120872E-4</v>
      </c>
      <c r="T504" s="707">
        <v>-3.2136586407949252E-4</v>
      </c>
      <c r="U504" s="707">
        <v>-1.5358370593143711E-4</v>
      </c>
      <c r="V504" s="707">
        <v>4.6175820399629863E-4</v>
      </c>
      <c r="W504" s="707">
        <v>-9.8594222612269355E-5</v>
      </c>
      <c r="X504" s="707">
        <v>3.5126689081854678E-4</v>
      </c>
      <c r="Y504" s="707">
        <v>5.3092567500678811E-4</v>
      </c>
      <c r="Z504" s="707">
        <v>1.5273402066153796E-3</v>
      </c>
      <c r="AA504" s="707">
        <v>0</v>
      </c>
      <c r="AB504" s="707">
        <v>-3.3803823728417726E-5</v>
      </c>
    </row>
    <row r="505" spans="1:28">
      <c r="A505" s="654">
        <v>44564</v>
      </c>
      <c r="B505">
        <v>3.4920318877662559E-4</v>
      </c>
      <c r="C505">
        <v>3.6332463952759575E-4</v>
      </c>
      <c r="D505">
        <v>3.2569865902565276E-4</v>
      </c>
      <c r="E505">
        <v>4.3290641006921149E-4</v>
      </c>
      <c r="F505">
        <v>6.0680982687633112E-4</v>
      </c>
      <c r="G505">
        <v>4.7936673824233722E-4</v>
      </c>
      <c r="H505">
        <v>3.4749249251664338E-4</v>
      </c>
      <c r="I505">
        <v>4.8099156206560245E-4</v>
      </c>
      <c r="J505">
        <v>4.859364625000584E-4</v>
      </c>
      <c r="K505">
        <v>5.6936967611354028E-4</v>
      </c>
      <c r="L505">
        <v>5.9132672895567673E-4</v>
      </c>
      <c r="M505">
        <v>5.4093044971081916E-4</v>
      </c>
      <c r="N505">
        <v>5.096266995849863E-4</v>
      </c>
      <c r="O505">
        <v>5.3052315707247111E-4</v>
      </c>
      <c r="P505">
        <v>4.552442846845528E-3</v>
      </c>
      <c r="Q505">
        <v>9.8822936755109669E-3</v>
      </c>
      <c r="R505">
        <v>1.9449139920602043E-3</v>
      </c>
      <c r="S505">
        <v>3.9314320596055552E-3</v>
      </c>
      <c r="T505">
        <v>-4.8607939296763103E-4</v>
      </c>
      <c r="U505">
        <v>4.452331460074177E-3</v>
      </c>
      <c r="V505">
        <v>-1.1416312991388011E-3</v>
      </c>
      <c r="W505">
        <v>-1.4735102810199852E-2</v>
      </c>
      <c r="X505">
        <v>-1.6933235789538426E-2</v>
      </c>
      <c r="Y505">
        <v>-1.0546878359903977E-2</v>
      </c>
      <c r="Z505">
        <v>-2.656016262663452E-2</v>
      </c>
      <c r="AA505">
        <v>1.171821774083659E-2</v>
      </c>
      <c r="AB505">
        <v>2.0971520979477853E-2</v>
      </c>
    </row>
    <row r="506" spans="1:28">
      <c r="A506" s="654">
        <v>44565</v>
      </c>
      <c r="B506">
        <v>3.4627434829226367E-4</v>
      </c>
      <c r="C506">
        <v>3.502519880320687E-4</v>
      </c>
      <c r="D506">
        <v>3.3484859126753364E-4</v>
      </c>
      <c r="E506">
        <v>3.6832948645382224E-4</v>
      </c>
      <c r="F506">
        <v>2.7885423564621981E-4</v>
      </c>
      <c r="G506">
        <v>4.7986856283022128E-4</v>
      </c>
      <c r="H506">
        <v>3.4749249251664338E-4</v>
      </c>
      <c r="I506">
        <v>4.8150166245952697E-4</v>
      </c>
      <c r="J506">
        <v>4.859364625000584E-4</v>
      </c>
      <c r="K506">
        <v>5.6936967611354028E-4</v>
      </c>
      <c r="L506">
        <v>5.9132672895567673E-4</v>
      </c>
      <c r="M506">
        <v>5.4093044971081916E-4</v>
      </c>
      <c r="N506">
        <v>5.096266995849863E-4</v>
      </c>
      <c r="O506">
        <v>5.3052315707247111E-4</v>
      </c>
      <c r="P506">
        <v>7.7065145832733162E-3</v>
      </c>
      <c r="Q506">
        <v>3.6605453415206046E-3</v>
      </c>
      <c r="R506">
        <v>-6.529332560469836E-4</v>
      </c>
      <c r="S506">
        <v>2.107044958769011E-3</v>
      </c>
      <c r="T506">
        <v>-2.2063493228268172E-3</v>
      </c>
      <c r="U506">
        <v>8.292531515632362E-4</v>
      </c>
      <c r="V506">
        <v>-3.9655465263939149E-3</v>
      </c>
      <c r="W506">
        <v>-9.4137474001698696E-3</v>
      </c>
      <c r="X506">
        <v>-7.5100058622559196E-3</v>
      </c>
      <c r="Y506">
        <v>-1.0109401461050216E-2</v>
      </c>
      <c r="Z506">
        <v>-2.6126628203119173E-3</v>
      </c>
      <c r="AA506">
        <v>-1.5151515151514694E-3</v>
      </c>
      <c r="AB506">
        <v>-3.5837841442891705E-3</v>
      </c>
    </row>
    <row r="507" spans="1:28">
      <c r="A507" s="654">
        <v>44566</v>
      </c>
      <c r="B507">
        <v>3.578885341748439E-4</v>
      </c>
      <c r="C507">
        <v>3.5254600050049767E-4</v>
      </c>
      <c r="D507">
        <v>3.4181223622486989E-4</v>
      </c>
      <c r="E507">
        <v>3.7320247373218152E-4</v>
      </c>
      <c r="F507">
        <v>3.0127791956524597E-4</v>
      </c>
      <c r="G507">
        <v>4.803695555375409E-4</v>
      </c>
      <c r="H507">
        <v>3.4749249251664338E-4</v>
      </c>
      <c r="I507">
        <v>4.8126993018815512E-4</v>
      </c>
      <c r="J507">
        <v>4.859364625000584E-4</v>
      </c>
      <c r="K507">
        <v>5.6936967611354028E-4</v>
      </c>
      <c r="L507">
        <v>5.9132672895567673E-4</v>
      </c>
      <c r="M507">
        <v>5.4093044971081916E-4</v>
      </c>
      <c r="N507">
        <v>5.096266995849863E-4</v>
      </c>
      <c r="O507">
        <v>5.3052315707247111E-4</v>
      </c>
      <c r="P507">
        <v>1.4468332769530523E-3</v>
      </c>
      <c r="Q507">
        <v>1.756122132056781E-3</v>
      </c>
      <c r="R507">
        <v>-7.094516799565298E-3</v>
      </c>
      <c r="S507">
        <v>-8.10693584973321E-4</v>
      </c>
      <c r="T507">
        <v>-2.3556402528585041E-3</v>
      </c>
      <c r="U507">
        <v>1.5146148271665272E-3</v>
      </c>
      <c r="V507">
        <v>-6.329618174881313E-3</v>
      </c>
      <c r="W507">
        <v>-1.8148178361968137E-2</v>
      </c>
      <c r="X507">
        <v>-2.3489735041489102E-2</v>
      </c>
      <c r="Y507">
        <v>-1.9667358662297962E-2</v>
      </c>
      <c r="Z507">
        <v>-3.0209513565896073E-2</v>
      </c>
      <c r="AA507">
        <v>-9.9477322542572688E-3</v>
      </c>
      <c r="AB507">
        <v>-7.2725111139280152E-3</v>
      </c>
    </row>
    <row r="508" spans="1:28">
      <c r="A508" s="654">
        <v>44567</v>
      </c>
      <c r="B508">
        <v>3.6260543479760265E-4</v>
      </c>
      <c r="C508">
        <v>3.2357432965635091E-4</v>
      </c>
      <c r="D508">
        <v>3.280929150430989E-4</v>
      </c>
      <c r="E508">
        <v>4.5825969089285934E-4</v>
      </c>
      <c r="F508">
        <v>2.3756555735587881E-4</v>
      </c>
      <c r="G508">
        <v>4.8086971646221777E-4</v>
      </c>
      <c r="H508">
        <v>3.4749249251664338E-4</v>
      </c>
      <c r="I508">
        <v>4.8177904968449425E-4</v>
      </c>
      <c r="J508">
        <v>4.859364625000584E-4</v>
      </c>
      <c r="K508">
        <v>5.6936967611354028E-4</v>
      </c>
      <c r="L508">
        <v>5.9132672895567673E-4</v>
      </c>
      <c r="M508">
        <v>5.4093044971081916E-4</v>
      </c>
      <c r="N508">
        <v>5.096266995849863E-4</v>
      </c>
      <c r="O508">
        <v>5.3052315707247111E-4</v>
      </c>
      <c r="P508">
        <v>6.6151947499351049E-3</v>
      </c>
      <c r="Q508">
        <v>4.4334516237143351E-3</v>
      </c>
      <c r="R508">
        <v>5.4758355840611728E-4</v>
      </c>
      <c r="S508">
        <v>8.5767576536044388E-4</v>
      </c>
      <c r="T508">
        <v>5.1601826235558867E-4</v>
      </c>
      <c r="U508">
        <v>2.470086810868688E-3</v>
      </c>
      <c r="V508">
        <v>-1.3418732259813382E-3</v>
      </c>
      <c r="W508">
        <v>2.264460853922623E-3</v>
      </c>
      <c r="X508">
        <v>-3.9062803847016436E-3</v>
      </c>
      <c r="Y508">
        <v>6.2280257433355857E-4</v>
      </c>
      <c r="Z508">
        <v>9.7278831883707007E-4</v>
      </c>
      <c r="AA508">
        <v>-7.8337874659401008E-3</v>
      </c>
      <c r="AB508">
        <v>-1.403468711763789E-2</v>
      </c>
    </row>
    <row r="509" spans="1:28">
      <c r="A509" s="654">
        <v>44568</v>
      </c>
      <c r="B509">
        <v>3.5567655015822375E-4</v>
      </c>
      <c r="C509">
        <v>3.5183422594098346E-4</v>
      </c>
      <c r="D509">
        <v>3.6007673659521622E-4</v>
      </c>
      <c r="E509">
        <v>6.4573683947233285E-4</v>
      </c>
      <c r="F509">
        <v>2.4390040927468881E-4</v>
      </c>
      <c r="G509">
        <v>4.8063859191893599E-4</v>
      </c>
      <c r="H509">
        <v>3.4749249251664338E-4</v>
      </c>
      <c r="I509">
        <v>4.8117691431603937E-4</v>
      </c>
      <c r="J509">
        <v>4.859364625000584E-4</v>
      </c>
      <c r="K509">
        <v>5.6936967611354028E-4</v>
      </c>
      <c r="L509">
        <v>5.9132672895567673E-4</v>
      </c>
      <c r="M509">
        <v>5.4093044971081916E-4</v>
      </c>
      <c r="N509">
        <v>5.096266995849863E-4</v>
      </c>
      <c r="O509">
        <v>5.3052315707247111E-4</v>
      </c>
      <c r="P509">
        <v>-1.6512549270305543E-3</v>
      </c>
      <c r="Q509">
        <v>2.4269344825997852E-3</v>
      </c>
      <c r="R509">
        <v>-1.3383709702813329E-3</v>
      </c>
      <c r="S509">
        <v>6.1105761236301959E-4</v>
      </c>
      <c r="T509">
        <v>9.8595730878514587E-4</v>
      </c>
      <c r="U509">
        <v>-7.4251360283406065E-4</v>
      </c>
      <c r="V509">
        <v>2.0968957925524556E-3</v>
      </c>
      <c r="W509">
        <v>1.1291799079557796E-2</v>
      </c>
      <c r="X509">
        <v>1.0710956270040706E-2</v>
      </c>
      <c r="Y509">
        <v>1.791636718155476E-2</v>
      </c>
      <c r="Z509">
        <v>9.2034683909243409E-3</v>
      </c>
      <c r="AA509">
        <v>-1.1500171644353019E-2</v>
      </c>
      <c r="AB509">
        <v>-1.5466867025692665E-2</v>
      </c>
    </row>
    <row r="510" spans="1:28">
      <c r="A510" s="654">
        <v>44571</v>
      </c>
      <c r="B510">
        <v>3.8256034456263244E-4</v>
      </c>
      <c r="C510">
        <v>3.7462136686161607E-4</v>
      </c>
      <c r="D510">
        <v>3.2732352123976405E-4</v>
      </c>
      <c r="E510">
        <v>1.7482962378823075E-4</v>
      </c>
      <c r="F510">
        <v>1.4798851860953199E-4</v>
      </c>
      <c r="G510">
        <v>4.8040768944357382E-4</v>
      </c>
      <c r="H510">
        <v>3.4749249251664338E-4</v>
      </c>
      <c r="I510">
        <v>4.816854105924584E-4</v>
      </c>
      <c r="J510">
        <v>4.859364625000584E-4</v>
      </c>
      <c r="K510">
        <v>5.6936967611354028E-4</v>
      </c>
      <c r="L510">
        <v>5.9132672895567673E-4</v>
      </c>
      <c r="M510">
        <v>5.4093044971081916E-4</v>
      </c>
      <c r="N510">
        <v>5.096266995849863E-4</v>
      </c>
      <c r="O510">
        <v>5.3052315707247111E-4</v>
      </c>
      <c r="P510">
        <v>5.6385643366232419E-3</v>
      </c>
      <c r="Q510">
        <v>2.1730378644166937E-3</v>
      </c>
      <c r="R510">
        <v>-1.3177841251735822E-3</v>
      </c>
      <c r="S510">
        <v>1.4875737650577037E-5</v>
      </c>
      <c r="T510">
        <v>-1.4414288723063606E-3</v>
      </c>
      <c r="U510">
        <v>3.3244260950680005E-3</v>
      </c>
      <c r="V510">
        <v>4.843098438431781E-4</v>
      </c>
      <c r="W510">
        <v>-6.0189026504863241E-3</v>
      </c>
      <c r="X510">
        <v>-3.79100467878557E-3</v>
      </c>
      <c r="Y510">
        <v>-7.4655217919411543E-3</v>
      </c>
      <c r="Z510">
        <v>-8.1366705820186125E-3</v>
      </c>
      <c r="AA510">
        <v>1.7364125716268219E-4</v>
      </c>
      <c r="AB510">
        <v>8.7305743944963154E-3</v>
      </c>
    </row>
    <row r="511" spans="1:28">
      <c r="A511" s="654">
        <v>44572</v>
      </c>
      <c r="B511">
        <v>3.5524431112410326E-4</v>
      </c>
      <c r="C511">
        <v>3.6572709802618064E-4</v>
      </c>
      <c r="D511">
        <v>3.7776645988252255E-4</v>
      </c>
      <c r="E511">
        <v>4.0447909199725629E-4</v>
      </c>
      <c r="F511">
        <v>2.5475893802329175E-4</v>
      </c>
      <c r="G511">
        <v>4.8017700871616498E-4</v>
      </c>
      <c r="H511">
        <v>3.4749249251664338E-4</v>
      </c>
      <c r="I511">
        <v>4.810837215096786E-4</v>
      </c>
      <c r="J511">
        <v>4.859364625000584E-4</v>
      </c>
      <c r="K511">
        <v>5.6936967611354028E-4</v>
      </c>
      <c r="L511">
        <v>5.9132672895567673E-4</v>
      </c>
      <c r="M511">
        <v>5.4093044971081916E-4</v>
      </c>
      <c r="N511">
        <v>5.096266995849863E-4</v>
      </c>
      <c r="O511">
        <v>5.3052315707247111E-4</v>
      </c>
      <c r="P511">
        <v>-8.9943135754637638E-3</v>
      </c>
      <c r="Q511">
        <v>-2.4713796596387283E-4</v>
      </c>
      <c r="R511">
        <v>1.3968146527953973E-3</v>
      </c>
      <c r="S511">
        <v>5.7538497305087422E-3</v>
      </c>
      <c r="T511">
        <v>3.0616676711399116E-3</v>
      </c>
      <c r="U511">
        <v>-2.9364243178957583E-3</v>
      </c>
      <c r="V511">
        <v>1.1815021452752372E-3</v>
      </c>
      <c r="W511">
        <v>1.156976141787136E-2</v>
      </c>
      <c r="X511">
        <v>1.2861795709952606E-2</v>
      </c>
      <c r="Y511">
        <v>2.0008932943180291E-2</v>
      </c>
      <c r="Z511">
        <v>2.2000467706021043E-2</v>
      </c>
      <c r="AA511">
        <v>-3.8194444444444864E-3</v>
      </c>
      <c r="AB511">
        <v>-2.5527852640635951E-2</v>
      </c>
    </row>
    <row r="512" spans="1:28">
      <c r="A512" s="654">
        <v>44573</v>
      </c>
      <c r="B512">
        <v>3.5910729542032449E-4</v>
      </c>
      <c r="C512">
        <v>3.5528166087717139E-4</v>
      </c>
      <c r="D512">
        <v>3.6730027775710994E-4</v>
      </c>
      <c r="E512">
        <v>3.9158661738425415E-4</v>
      </c>
      <c r="F512">
        <v>7.0577284784834049E-4</v>
      </c>
      <c r="G512">
        <v>4.814053535191487E-4</v>
      </c>
      <c r="H512">
        <v>3.4749249251664338E-4</v>
      </c>
      <c r="I512">
        <v>4.8048278910650666E-4</v>
      </c>
      <c r="J512">
        <v>4.859364625000584E-4</v>
      </c>
      <c r="K512">
        <v>5.6936967611354028E-4</v>
      </c>
      <c r="L512">
        <v>5.9132672895567673E-4</v>
      </c>
      <c r="M512">
        <v>5.4093044971081916E-4</v>
      </c>
      <c r="N512">
        <v>5.096266995849863E-4</v>
      </c>
      <c r="O512">
        <v>5.3052315707247111E-4</v>
      </c>
      <c r="P512">
        <v>-5.2140031662627484E-3</v>
      </c>
      <c r="Q512">
        <v>-1.7598194926013999E-3</v>
      </c>
      <c r="R512">
        <v>2.1380084125850463E-3</v>
      </c>
      <c r="S512">
        <v>-1.1184370616798001E-3</v>
      </c>
      <c r="T512">
        <v>2.7886023467920129E-3</v>
      </c>
      <c r="U512">
        <v>5.8111955084605427E-4</v>
      </c>
      <c r="V512">
        <v>1.0989855916163638E-3</v>
      </c>
      <c r="W512">
        <v>1.7553100786433129E-2</v>
      </c>
      <c r="X512">
        <v>1.8842421336464188E-2</v>
      </c>
      <c r="Y512">
        <v>1.5861072534866016E-2</v>
      </c>
      <c r="Z512">
        <v>2.1446111971191062E-2</v>
      </c>
      <c r="AA512">
        <v>-5.5071453468106268E-3</v>
      </c>
      <c r="AB512">
        <v>-7.4700861766724413E-3</v>
      </c>
    </row>
    <row r="513" spans="1:28">
      <c r="A513" s="654">
        <v>44574</v>
      </c>
      <c r="B513">
        <v>3.7009305354351874E-4</v>
      </c>
      <c r="C513">
        <v>3.6295745832193305E-4</v>
      </c>
      <c r="D513">
        <v>3.601045443781814E-4</v>
      </c>
      <c r="E513">
        <v>6.1165752065628354E-4</v>
      </c>
      <c r="F513">
        <v>3.3626540517484038E-4</v>
      </c>
      <c r="G513">
        <v>4.8117371391742658E-4</v>
      </c>
      <c r="H513">
        <v>3.4749249251664338E-4</v>
      </c>
      <c r="I513">
        <v>4.8062146091210067E-4</v>
      </c>
      <c r="J513">
        <v>4.859364625000584E-4</v>
      </c>
      <c r="K513">
        <v>5.6936967611354028E-4</v>
      </c>
      <c r="L513">
        <v>5.9132672895567673E-4</v>
      </c>
      <c r="M513">
        <v>5.4093044971081916E-4</v>
      </c>
      <c r="N513">
        <v>5.096266995849863E-4</v>
      </c>
      <c r="O513">
        <v>5.3052315707247111E-4</v>
      </c>
      <c r="P513">
        <v>-3.8757771994909485E-3</v>
      </c>
      <c r="Q513">
        <v>-5.4511634949604426E-3</v>
      </c>
      <c r="R513">
        <v>-1.5248890513330782E-3</v>
      </c>
      <c r="S513">
        <v>-5.7498305130160299E-3</v>
      </c>
      <c r="T513">
        <v>-2.5535031910255412E-3</v>
      </c>
      <c r="U513">
        <v>-1.9070792392550384E-4</v>
      </c>
      <c r="V513">
        <v>3.6105696795427633E-3</v>
      </c>
      <c r="W513">
        <v>1.4035379981192087E-3</v>
      </c>
      <c r="X513">
        <v>-1.8967787328872943E-3</v>
      </c>
      <c r="Y513">
        <v>-5.6561269868793396E-3</v>
      </c>
      <c r="Z513">
        <v>8.1729557729917079E-3</v>
      </c>
      <c r="AA513">
        <v>-1.1636057759708329E-2</v>
      </c>
      <c r="AB513">
        <v>-2.3205033390764074E-3</v>
      </c>
    </row>
    <row r="514" spans="1:28">
      <c r="A514" s="654">
        <v>44575</v>
      </c>
      <c r="B514">
        <v>3.6427363624902398E-4</v>
      </c>
      <c r="C514">
        <v>3.6608722944042604E-4</v>
      </c>
      <c r="D514">
        <v>3.8875119109338385E-4</v>
      </c>
      <c r="E514">
        <v>4.5672813698738324E-4</v>
      </c>
      <c r="F514">
        <v>3.7077319816902765E-4</v>
      </c>
      <c r="G514">
        <v>4.8094229712614123E-4</v>
      </c>
      <c r="H514">
        <v>3.4749249251664338E-4</v>
      </c>
      <c r="I514">
        <v>4.8112906924213661E-4</v>
      </c>
      <c r="J514">
        <v>4.859364625000584E-4</v>
      </c>
      <c r="K514">
        <v>5.6936967611354028E-4</v>
      </c>
      <c r="L514">
        <v>5.9132672895567673E-4</v>
      </c>
      <c r="M514">
        <v>5.4093044971081916E-4</v>
      </c>
      <c r="N514">
        <v>5.096266995849863E-4</v>
      </c>
      <c r="O514">
        <v>5.3052315707247111E-4</v>
      </c>
      <c r="P514">
        <v>6.5261261124169856E-3</v>
      </c>
      <c r="Q514">
        <v>3.5377128877067676E-3</v>
      </c>
      <c r="R514">
        <v>8.8851887554897147E-4</v>
      </c>
      <c r="S514">
        <v>8.2497940920056578E-4</v>
      </c>
      <c r="T514">
        <v>8.0367046805740472E-4</v>
      </c>
      <c r="U514">
        <v>2.2536141639655227E-3</v>
      </c>
      <c r="V514">
        <v>-6.8445156761454129E-4</v>
      </c>
      <c r="W514">
        <v>8.4479006377948807E-3</v>
      </c>
      <c r="X514">
        <v>1.1883491441641469E-2</v>
      </c>
      <c r="Y514">
        <v>8.8051451945936332E-3</v>
      </c>
      <c r="Z514">
        <v>1.4299825692725587E-2</v>
      </c>
      <c r="AA514">
        <v>-6.0283687943262221E-3</v>
      </c>
      <c r="AB514">
        <v>4.921768193864029E-4</v>
      </c>
    </row>
    <row r="515" spans="1:28">
      <c r="A515" s="654">
        <v>44578</v>
      </c>
      <c r="B515">
        <v>3.7389098085083283E-4</v>
      </c>
      <c r="C515">
        <v>3.6160623476622078E-4</v>
      </c>
      <c r="D515">
        <v>3.4138195104405078E-4</v>
      </c>
      <c r="E515">
        <v>4.1057931619969956E-4</v>
      </c>
      <c r="F515">
        <v>2.6886474379961278E-4</v>
      </c>
      <c r="G515">
        <v>4.8143945297995927E-4</v>
      </c>
      <c r="H515">
        <v>3.4749249251664338E-4</v>
      </c>
      <c r="I515">
        <v>4.8421932182729499E-4</v>
      </c>
      <c r="J515">
        <v>4.859364625000584E-4</v>
      </c>
      <c r="K515">
        <v>5.6936967611354028E-4</v>
      </c>
      <c r="L515">
        <v>5.9132672895567673E-4</v>
      </c>
      <c r="M515">
        <v>5.4093044971081916E-4</v>
      </c>
      <c r="N515">
        <v>5.096266995849863E-4</v>
      </c>
      <c r="O515">
        <v>5.3052315707247111E-4</v>
      </c>
      <c r="P515">
        <v>3.9892976641737743E-3</v>
      </c>
      <c r="Q515">
        <v>-3.873741258336727E-4</v>
      </c>
      <c r="R515">
        <v>6.1472269986695416E-4</v>
      </c>
      <c r="S515">
        <v>4.8200220639851299E-3</v>
      </c>
      <c r="T515">
        <v>1.3791409683618916E-3</v>
      </c>
      <c r="U515">
        <v>3.8979720101850468E-4</v>
      </c>
      <c r="V515">
        <v>1.6319295683799862E-3</v>
      </c>
      <c r="W515">
        <v>6.5896401251097636E-4</v>
      </c>
      <c r="X515">
        <v>-4.7922558506164892E-3</v>
      </c>
      <c r="Y515">
        <v>9.5489821509264772E-4</v>
      </c>
      <c r="Z515">
        <v>-4.7621807976061525E-4</v>
      </c>
      <c r="AA515">
        <v>2.4973242953978403E-3</v>
      </c>
      <c r="AB515">
        <v>-9.5866399849720008E-4</v>
      </c>
    </row>
    <row r="516" spans="1:28">
      <c r="A516" s="654">
        <v>44579</v>
      </c>
      <c r="B516">
        <v>3.6180136909913507E-4</v>
      </c>
      <c r="C516">
        <v>3.6686010543030001E-4</v>
      </c>
      <c r="D516">
        <v>3.5265904923131863E-4</v>
      </c>
      <c r="E516">
        <v>3.7933380420240859E-4</v>
      </c>
      <c r="F516">
        <v>1.9341128988181744E-4</v>
      </c>
      <c r="G516">
        <v>4.804797809012662E-4</v>
      </c>
      <c r="H516">
        <v>3.4749249251664338E-4</v>
      </c>
      <c r="I516">
        <v>4.8472274891664391E-4</v>
      </c>
      <c r="J516">
        <v>4.859364625000584E-4</v>
      </c>
      <c r="K516">
        <v>5.6936967611354028E-4</v>
      </c>
      <c r="L516">
        <v>5.9132672895567673E-4</v>
      </c>
      <c r="M516">
        <v>5.4093044971081916E-4</v>
      </c>
      <c r="N516">
        <v>5.096266995849863E-4</v>
      </c>
      <c r="O516">
        <v>5.3052315707247111E-4</v>
      </c>
      <c r="P516">
        <v>9.0840281131827627E-3</v>
      </c>
      <c r="Q516">
        <v>5.6115839555073155E-3</v>
      </c>
      <c r="R516">
        <v>-1.7157302107672079E-3</v>
      </c>
      <c r="S516">
        <v>-4.7952789632377257E-4</v>
      </c>
      <c r="T516">
        <v>-2.3443597076368006E-3</v>
      </c>
      <c r="U516">
        <v>4.1539135057993004E-3</v>
      </c>
      <c r="V516">
        <v>-2.7633124179688995E-3</v>
      </c>
      <c r="W516">
        <v>5.5986012435615962E-5</v>
      </c>
      <c r="X516">
        <v>-4.989444652342967E-3</v>
      </c>
      <c r="Y516">
        <v>-9.4186951650226947E-3</v>
      </c>
      <c r="Z516">
        <v>5.9018698801049929E-4</v>
      </c>
      <c r="AA516">
        <v>-1.0889679715302525E-2</v>
      </c>
      <c r="AB516">
        <v>1.5079356411885181E-2</v>
      </c>
    </row>
    <row r="517" spans="1:28">
      <c r="A517" s="654">
        <v>44580</v>
      </c>
      <c r="B517">
        <v>3.7115917814967148E-4</v>
      </c>
      <c r="C517">
        <v>3.6266500466841656E-4</v>
      </c>
      <c r="D517">
        <v>3.6338194696794446E-4</v>
      </c>
      <c r="E517">
        <v>4.2075990005208119E-4</v>
      </c>
      <c r="F517">
        <v>3.6161229396536321E-4</v>
      </c>
      <c r="G517">
        <v>4.8097668099900126E-4</v>
      </c>
      <c r="H517">
        <v>3.4749249251664338E-4</v>
      </c>
      <c r="I517">
        <v>4.1222030409904242E-4</v>
      </c>
      <c r="J517">
        <v>4.859364625000584E-4</v>
      </c>
      <c r="K517">
        <v>5.6936967611354028E-4</v>
      </c>
      <c r="L517">
        <v>5.9132672895567673E-4</v>
      </c>
      <c r="M517">
        <v>5.4093044971081916E-4</v>
      </c>
      <c r="N517">
        <v>5.096266995849863E-4</v>
      </c>
      <c r="O517">
        <v>5.3052315707247111E-4</v>
      </c>
      <c r="P517">
        <v>-4.6094513950596383E-3</v>
      </c>
      <c r="Q517">
        <v>2.311542443123038E-4</v>
      </c>
      <c r="R517">
        <v>2.5333547597548023E-3</v>
      </c>
      <c r="S517">
        <v>5.7077085955836715E-4</v>
      </c>
      <c r="T517">
        <v>2.7660494959611537E-3</v>
      </c>
      <c r="U517">
        <v>-3.061335689258371E-4</v>
      </c>
      <c r="V517">
        <v>3.7373701435203799E-3</v>
      </c>
      <c r="W517">
        <v>8.2573447854279447E-3</v>
      </c>
      <c r="X517">
        <v>1.0459414081007479E-2</v>
      </c>
      <c r="Y517">
        <v>5.5989824087194773E-3</v>
      </c>
      <c r="Z517">
        <v>1.1723549922162624E-2</v>
      </c>
      <c r="AA517">
        <v>-2.9286896452471733E-2</v>
      </c>
      <c r="AB517">
        <v>-2.7753989730038509E-2</v>
      </c>
    </row>
    <row r="518" spans="1:28">
      <c r="A518" s="654">
        <v>44581</v>
      </c>
      <c r="B518">
        <v>3.73985576826108E-4</v>
      </c>
      <c r="C518">
        <v>3.7065170982630846E-4</v>
      </c>
      <c r="D518">
        <v>3.5782830747210781E-4</v>
      </c>
      <c r="E518">
        <v>3.9578853132415936E-4</v>
      </c>
      <c r="F518">
        <v>7.2547247619803024E-4</v>
      </c>
      <c r="G518">
        <v>4.8147275387866451E-4</v>
      </c>
      <c r="H518">
        <v>3.4749249251664338E-4</v>
      </c>
      <c r="I518">
        <v>5.5763177874590397E-4</v>
      </c>
      <c r="J518">
        <v>4.859364625000584E-4</v>
      </c>
      <c r="K518">
        <v>5.6936967611354028E-4</v>
      </c>
      <c r="L518">
        <v>5.9132672895567673E-4</v>
      </c>
      <c r="M518">
        <v>5.4093044971081916E-4</v>
      </c>
      <c r="N518">
        <v>5.096266995849863E-4</v>
      </c>
      <c r="O518">
        <v>5.3052315707247111E-4</v>
      </c>
      <c r="P518">
        <v>-1.0837163097053848E-3</v>
      </c>
      <c r="Q518">
        <v>3.0817910224294476E-3</v>
      </c>
      <c r="R518">
        <v>3.0850154451897982E-3</v>
      </c>
      <c r="S518">
        <v>1.8718925188041524E-3</v>
      </c>
      <c r="T518">
        <v>3.2339086501371739E-3</v>
      </c>
      <c r="U518">
        <v>1.1726867679873187E-3</v>
      </c>
      <c r="V518">
        <v>4.1233814293326621E-3</v>
      </c>
      <c r="W518">
        <v>1.038065961340684E-2</v>
      </c>
      <c r="X518">
        <v>2.3117880686818415E-2</v>
      </c>
      <c r="Y518">
        <v>1.2955010303717263E-2</v>
      </c>
      <c r="Z518">
        <v>2.1544249380677227E-2</v>
      </c>
      <c r="AA518">
        <v>-1.6679021497405522E-2</v>
      </c>
      <c r="AB518">
        <v>-5.216604216840004E-3</v>
      </c>
    </row>
    <row r="519" spans="1:28">
      <c r="A519" s="654">
        <v>44582</v>
      </c>
      <c r="B519">
        <v>3.6639593889731259E-4</v>
      </c>
      <c r="C519">
        <v>3.6631524654162639E-4</v>
      </c>
      <c r="D519">
        <v>3.3818938605612026E-4</v>
      </c>
      <c r="E519">
        <v>4.183531955477271E-4</v>
      </c>
      <c r="F519">
        <v>2.2385752891174171E-4</v>
      </c>
      <c r="G519">
        <v>4.877836014569592E-4</v>
      </c>
      <c r="H519">
        <v>3.4749249251664338E-4</v>
      </c>
      <c r="I519">
        <v>4.8475507896972303E-4</v>
      </c>
      <c r="J519">
        <v>4.859364625000584E-4</v>
      </c>
      <c r="K519">
        <v>5.6936967611354028E-4</v>
      </c>
      <c r="L519">
        <v>5.9132672895567673E-4</v>
      </c>
      <c r="M519">
        <v>5.4093044971081916E-4</v>
      </c>
      <c r="N519">
        <v>5.096266995849863E-4</v>
      </c>
      <c r="O519">
        <v>5.3052315707247111E-4</v>
      </c>
      <c r="P519">
        <v>-3.8901008778714496E-3</v>
      </c>
      <c r="Q519">
        <v>-5.3016452670306968E-3</v>
      </c>
      <c r="R519">
        <v>-9.3178311055153173E-4</v>
      </c>
      <c r="S519">
        <v>-4.3856997500993922E-3</v>
      </c>
      <c r="T519">
        <v>-1.2076341335890417E-3</v>
      </c>
      <c r="U519">
        <v>-3.2853414272564496E-3</v>
      </c>
      <c r="V519">
        <v>1.0384646385031004E-3</v>
      </c>
      <c r="W519">
        <v>-9.7404507205790525E-3</v>
      </c>
      <c r="X519">
        <v>-2.4624232958950776E-3</v>
      </c>
      <c r="Y519">
        <v>-9.7775645025834912E-3</v>
      </c>
      <c r="Z519">
        <v>4.5731818953411718E-3</v>
      </c>
      <c r="AA519">
        <v>-1.62080663399925E-2</v>
      </c>
      <c r="AB519">
        <v>5.1119660752747542E-3</v>
      </c>
    </row>
    <row r="520" spans="1:28">
      <c r="A520" s="654">
        <v>44585</v>
      </c>
      <c r="B520">
        <v>3.614380546288487E-4</v>
      </c>
      <c r="C520">
        <v>3.6415305785530983E-4</v>
      </c>
      <c r="D520">
        <v>3.7329120398066351E-4</v>
      </c>
      <c r="E520">
        <v>4.3763731090740166E-4</v>
      </c>
      <c r="F520">
        <v>3.9725055764838757E-4</v>
      </c>
      <c r="G520">
        <v>4.8027982657616874E-4</v>
      </c>
      <c r="H520">
        <v>3.4749249251664338E-4</v>
      </c>
      <c r="I520">
        <v>4.8378385244363109E-4</v>
      </c>
      <c r="J520">
        <v>4.859364625000584E-4</v>
      </c>
      <c r="K520">
        <v>5.6936967611354028E-4</v>
      </c>
      <c r="L520">
        <v>5.9132672895567673E-4</v>
      </c>
      <c r="M520">
        <v>5.4093044971081916E-4</v>
      </c>
      <c r="N520">
        <v>5.096266995849863E-4</v>
      </c>
      <c r="O520">
        <v>5.3052315707247111E-4</v>
      </c>
      <c r="P520">
        <v>-2.6105923342303328E-3</v>
      </c>
      <c r="Q520">
        <v>-6.5917600972642543E-4</v>
      </c>
      <c r="R520">
        <v>-1.296094902561884E-3</v>
      </c>
      <c r="S520">
        <v>-1.5317962776694172E-3</v>
      </c>
      <c r="T520">
        <v>-9.6817295541451465E-5</v>
      </c>
      <c r="U520">
        <v>-1.1237404873246648E-3</v>
      </c>
      <c r="V520">
        <v>9.6178139538394269E-4</v>
      </c>
      <c r="W520">
        <v>-4.3549398182640697E-3</v>
      </c>
      <c r="X520">
        <v>-1.0466322681832563E-2</v>
      </c>
      <c r="Y520">
        <v>-9.4537278779688316E-3</v>
      </c>
      <c r="Z520">
        <v>-8.9076116710303799E-3</v>
      </c>
      <c r="AA520">
        <v>4.9808429118773923E-3</v>
      </c>
      <c r="AB520">
        <v>6.1003728062525298E-4</v>
      </c>
    </row>
    <row r="521" spans="1:28">
      <c r="A521" s="654">
        <v>44586</v>
      </c>
      <c r="B521">
        <v>3.8084902939750087E-4</v>
      </c>
      <c r="C521">
        <v>3.6251180084567736E-4</v>
      </c>
      <c r="D521">
        <v>3.769430030766685E-4</v>
      </c>
      <c r="E521">
        <v>4.7199564998701149E-4</v>
      </c>
      <c r="F521">
        <v>4.0082521160811346E-4</v>
      </c>
      <c r="G521">
        <v>4.8150176260142175E-4</v>
      </c>
      <c r="H521">
        <v>3.4749249251664338E-4</v>
      </c>
      <c r="I521">
        <v>4.8612590771401898E-4</v>
      </c>
      <c r="J521">
        <v>4.859364625000584E-4</v>
      </c>
      <c r="K521">
        <v>5.6936967611354028E-4</v>
      </c>
      <c r="L521">
        <v>5.9132672895567673E-4</v>
      </c>
      <c r="M521">
        <v>5.4093044971081916E-4</v>
      </c>
      <c r="N521">
        <v>5.096266995849863E-4</v>
      </c>
      <c r="O521">
        <v>5.3052315707247111E-4</v>
      </c>
      <c r="P521">
        <v>6.7861893100396031E-4</v>
      </c>
      <c r="Q521">
        <v>4.1929691545623538E-3</v>
      </c>
      <c r="R521">
        <v>1.682469152204602E-3</v>
      </c>
      <c r="S521">
        <v>1.1499194164341642E-3</v>
      </c>
      <c r="T521">
        <v>-1.3713648546187507E-5</v>
      </c>
      <c r="U521">
        <v>1.5244759454435819E-3</v>
      </c>
      <c r="V521">
        <v>3.5478730087974419E-3</v>
      </c>
      <c r="W521">
        <v>2.066214235537811E-2</v>
      </c>
      <c r="X521">
        <v>1.2336297715049849E-2</v>
      </c>
      <c r="Y521">
        <v>1.3307176177391522E-2</v>
      </c>
      <c r="Z521">
        <v>1.5146788234393194E-2</v>
      </c>
      <c r="AA521">
        <v>-1.3343499809378545E-2</v>
      </c>
      <c r="AB521">
        <v>-2.8531581085646684E-2</v>
      </c>
    </row>
    <row r="522" spans="1:28">
      <c r="A522" s="654">
        <v>44587</v>
      </c>
      <c r="B522">
        <v>3.6878061139100637E-4</v>
      </c>
      <c r="C522">
        <v>3.6629220060135914E-4</v>
      </c>
      <c r="D522">
        <v>3.8167339693107039E-4</v>
      </c>
      <c r="E522">
        <v>5.0887203434157868E-4</v>
      </c>
      <c r="F522">
        <v>3.9663550403257197E-4</v>
      </c>
      <c r="G522">
        <v>4.8562541512264801E-4</v>
      </c>
      <c r="H522">
        <v>3.4749249251664338E-4</v>
      </c>
      <c r="I522">
        <v>4.858897041406518E-4</v>
      </c>
      <c r="J522">
        <v>4.859364625000584E-4</v>
      </c>
      <c r="K522">
        <v>5.6936967611354028E-4</v>
      </c>
      <c r="L522">
        <v>5.9132672895567673E-4</v>
      </c>
      <c r="M522">
        <v>5.4093044971081916E-4</v>
      </c>
      <c r="N522">
        <v>5.096266995849863E-4</v>
      </c>
      <c r="O522">
        <v>5.3052315707247111E-4</v>
      </c>
      <c r="P522">
        <v>4.6179521702749415E-3</v>
      </c>
      <c r="Q522">
        <v>6.7045905619549373E-3</v>
      </c>
      <c r="R522">
        <v>1.3266357557406572E-3</v>
      </c>
      <c r="S522">
        <v>1.9595197129422814E-3</v>
      </c>
      <c r="T522">
        <v>6.2210949725582942E-4</v>
      </c>
      <c r="U522">
        <v>4.1387489291138113E-3</v>
      </c>
      <c r="V522">
        <v>4.8045403333543124E-3</v>
      </c>
      <c r="W522">
        <v>1.6690177856834243E-2</v>
      </c>
      <c r="X522">
        <v>1.3139923524218E-2</v>
      </c>
      <c r="Y522">
        <v>8.3405834372394239E-3</v>
      </c>
      <c r="Z522">
        <v>8.7557102841571144E-3</v>
      </c>
      <c r="AA522">
        <v>-8.5007727975270342E-3</v>
      </c>
      <c r="AB522">
        <v>-4.8185283656168032E-3</v>
      </c>
    </row>
    <row r="523" spans="1:28">
      <c r="A523" s="654">
        <v>44588</v>
      </c>
      <c r="B523">
        <v>3.6610869818809455E-4</v>
      </c>
      <c r="C523">
        <v>3.6243619499942703E-4</v>
      </c>
      <c r="D523">
        <v>3.9613948006156363E-4</v>
      </c>
      <c r="E523">
        <v>4.3836029755106587E-4</v>
      </c>
      <c r="F523">
        <v>4.8183768876253197E-4</v>
      </c>
      <c r="G523">
        <v>4.8176197185756386E-4</v>
      </c>
      <c r="H523">
        <v>3.4749249251664338E-4</v>
      </c>
      <c r="I523">
        <v>4.8491844804043893E-4</v>
      </c>
      <c r="J523">
        <v>4.859364625000584E-4</v>
      </c>
      <c r="K523">
        <v>5.6936967611354028E-4</v>
      </c>
      <c r="L523">
        <v>5.9132672895567673E-4</v>
      </c>
      <c r="M523">
        <v>5.4093044971081916E-4</v>
      </c>
      <c r="N523">
        <v>5.096266995849863E-4</v>
      </c>
      <c r="O523">
        <v>5.3052315707247111E-4</v>
      </c>
      <c r="P523">
        <v>7.3478353500027183E-3</v>
      </c>
      <c r="Q523">
        <v>2.2256543468526235E-3</v>
      </c>
      <c r="R523">
        <v>2.7887913375168605E-3</v>
      </c>
      <c r="S523">
        <v>2.4658361670415463E-3</v>
      </c>
      <c r="T523">
        <v>7.0337314269175444E-4</v>
      </c>
      <c r="U523">
        <v>2.939063798687247E-3</v>
      </c>
      <c r="V523">
        <v>1.2071039858538857E-3</v>
      </c>
      <c r="W523">
        <v>3.848703491847516E-3</v>
      </c>
      <c r="X523">
        <v>1.2740092606110309E-2</v>
      </c>
      <c r="Y523">
        <v>3.7236930529505052E-3</v>
      </c>
      <c r="Z523">
        <v>7.7168814557799781E-3</v>
      </c>
      <c r="AA523">
        <v>-9.9376461418551054E-3</v>
      </c>
      <c r="AB523">
        <v>-4.9272926664493122E-3</v>
      </c>
    </row>
    <row r="524" spans="1:28">
      <c r="A524" s="654">
        <v>44589</v>
      </c>
      <c r="B524">
        <v>3.6715772850981487E-4</v>
      </c>
      <c r="C524">
        <v>3.6310550433094058E-4</v>
      </c>
      <c r="D524">
        <v>4.0950661215233275E-4</v>
      </c>
      <c r="E524">
        <v>4.1421295364529875E-4</v>
      </c>
      <c r="F524">
        <v>2.9016575519302812E-4</v>
      </c>
      <c r="G524">
        <v>4.8080479325407488E-4</v>
      </c>
      <c r="H524">
        <v>3.4749249251664338E-4</v>
      </c>
      <c r="I524">
        <v>4.905628207032553E-4</v>
      </c>
      <c r="J524">
        <v>4.859364625000584E-4</v>
      </c>
      <c r="K524">
        <v>5.6936967611354028E-4</v>
      </c>
      <c r="L524">
        <v>5.9132672895567673E-4</v>
      </c>
      <c r="M524">
        <v>5.4093044971081916E-4</v>
      </c>
      <c r="N524">
        <v>5.096266995849863E-4</v>
      </c>
      <c r="O524">
        <v>5.3052315707247111E-4</v>
      </c>
      <c r="P524">
        <v>7.2747871839684564E-4</v>
      </c>
      <c r="Q524">
        <v>-4.0551607988970062E-4</v>
      </c>
      <c r="R524">
        <v>4.3728160423750495E-6</v>
      </c>
      <c r="S524">
        <v>4.1533845944579095E-3</v>
      </c>
      <c r="T524">
        <v>2.3800596915717342E-3</v>
      </c>
      <c r="U524">
        <v>-6.7862214476743787E-4</v>
      </c>
      <c r="V524">
        <v>8.8531056700369426E-4</v>
      </c>
      <c r="W524">
        <v>-2.2928694849075892E-3</v>
      </c>
      <c r="X524">
        <v>-6.5956050455686643E-3</v>
      </c>
      <c r="Y524">
        <v>5.2670223652802051E-3</v>
      </c>
      <c r="Z524">
        <v>-6.7857183976008928E-3</v>
      </c>
      <c r="AA524">
        <v>1.9681165124975308E-2</v>
      </c>
      <c r="AB524">
        <v>-4.0290375580244175E-3</v>
      </c>
    </row>
    <row r="525" spans="1:28">
      <c r="A525" s="654">
        <v>44592</v>
      </c>
      <c r="B525">
        <v>3.5426797458049109E-4</v>
      </c>
      <c r="C525">
        <v>3.6071394809567003E-4</v>
      </c>
      <c r="D525">
        <v>3.6824286509173909E-4</v>
      </c>
      <c r="E525">
        <v>4.2354150960144388E-4</v>
      </c>
      <c r="F525">
        <v>4.0952304776120663E-4</v>
      </c>
      <c r="G525">
        <v>4.820234256135425E-4</v>
      </c>
      <c r="H525">
        <v>3.4749249251664338E-4</v>
      </c>
      <c r="I525">
        <v>4.8738402592429786E-4</v>
      </c>
      <c r="J525">
        <v>4.859364625000584E-4</v>
      </c>
      <c r="K525">
        <v>5.6936967611354028E-4</v>
      </c>
      <c r="L525">
        <v>5.9132672895567673E-4</v>
      </c>
      <c r="M525">
        <v>5.4093044971081916E-4</v>
      </c>
      <c r="N525">
        <v>5.096266995849863E-4</v>
      </c>
      <c r="O525">
        <v>5.3052315707247111E-4</v>
      </c>
      <c r="P525">
        <v>-4.0348600281668867E-3</v>
      </c>
      <c r="Q525">
        <v>-6.8187219415893896E-4</v>
      </c>
      <c r="R525">
        <v>1.9072933879842324E-3</v>
      </c>
      <c r="S525">
        <v>-3.188675525236162E-3</v>
      </c>
      <c r="T525">
        <v>4.9815874453298381E-3</v>
      </c>
      <c r="U525">
        <v>2.8422590534407099E-3</v>
      </c>
      <c r="V525">
        <v>4.4715494455624949E-3</v>
      </c>
      <c r="W525">
        <v>7.4978189851138133E-3</v>
      </c>
      <c r="X525">
        <v>1.2978035993498338E-2</v>
      </c>
      <c r="Y525">
        <v>1.6989829903356624E-2</v>
      </c>
      <c r="Z525">
        <v>9.8131712004447813E-3</v>
      </c>
      <c r="AA525">
        <v>5.2113491603935636E-3</v>
      </c>
      <c r="AB525">
        <v>-3.9036582092125682E-3</v>
      </c>
    </row>
    <row r="526" spans="1:28">
      <c r="A526" s="654">
        <v>44593</v>
      </c>
      <c r="B526">
        <v>3.6148881715214465E-4</v>
      </c>
      <c r="C526">
        <v>3.6448997052551668E-4</v>
      </c>
      <c r="D526">
        <v>3.8270187523914423E-4</v>
      </c>
      <c r="E526">
        <v>4.3547614730887751E-4</v>
      </c>
      <c r="F526">
        <v>3.7847014720604477E-4</v>
      </c>
      <c r="G526">
        <v>4.8251568900492536E-4</v>
      </c>
      <c r="H526">
        <v>3.4749249251664338E-4</v>
      </c>
      <c r="I526">
        <v>4.8971632429339884E-4</v>
      </c>
      <c r="J526">
        <v>7.5858566312958509E-4</v>
      </c>
      <c r="K526">
        <v>8.4204161369338948E-4</v>
      </c>
      <c r="L526">
        <v>8.6400465020086692E-4</v>
      </c>
      <c r="M526">
        <v>5.4093044971081916E-4</v>
      </c>
      <c r="N526">
        <v>5.096266995849863E-4</v>
      </c>
      <c r="O526">
        <v>5.3052315707247111E-4</v>
      </c>
      <c r="P526">
        <v>1.1884244886779527E-3</v>
      </c>
      <c r="Q526">
        <v>-3.5349208505230933E-4</v>
      </c>
      <c r="R526">
        <v>1.4019739456037073E-3</v>
      </c>
      <c r="S526">
        <v>8.8627102871452479E-4</v>
      </c>
      <c r="T526">
        <v>8.809839466794589E-4</v>
      </c>
      <c r="U526">
        <v>1.6134026704648363E-3</v>
      </c>
      <c r="V526">
        <v>1.4917240896592521E-3</v>
      </c>
      <c r="W526">
        <v>-3.0590212382149984E-3</v>
      </c>
      <c r="X526">
        <v>9.8967517183434772E-4</v>
      </c>
      <c r="Y526">
        <v>3.3508698365645184E-3</v>
      </c>
      <c r="Z526">
        <v>2.059261673104773E-3</v>
      </c>
      <c r="AA526">
        <v>-1.4976958525345641E-3</v>
      </c>
      <c r="AB526">
        <v>3.186703994660478E-3</v>
      </c>
    </row>
    <row r="527" spans="1:28">
      <c r="A527" s="654">
        <v>44594</v>
      </c>
      <c r="B527">
        <v>3.6380607329933312E-4</v>
      </c>
      <c r="C527">
        <v>3.6360445912952954E-4</v>
      </c>
      <c r="D527">
        <v>4.4577438304838068E-4</v>
      </c>
      <c r="E527">
        <v>4.2665611115166868E-4</v>
      </c>
      <c r="F527">
        <v>3.6689818320789769E-4</v>
      </c>
      <c r="G527">
        <v>4.8228297990049462E-4</v>
      </c>
      <c r="H527">
        <v>3.4749249251664338E-4</v>
      </c>
      <c r="I527">
        <v>4.8910969559989859E-4</v>
      </c>
      <c r="J527">
        <v>7.5858566312958509E-4</v>
      </c>
      <c r="K527">
        <v>8.4204161369338948E-4</v>
      </c>
      <c r="L527">
        <v>8.6400465020086692E-4</v>
      </c>
      <c r="M527">
        <v>5.4093044971081916E-4</v>
      </c>
      <c r="N527">
        <v>5.096266995849863E-4</v>
      </c>
      <c r="O527">
        <v>5.3052315707247111E-4</v>
      </c>
      <c r="P527">
        <v>1.1310898111764889E-3</v>
      </c>
      <c r="Q527">
        <v>-2.977734603120008E-3</v>
      </c>
      <c r="R527">
        <v>7.146962698656445E-4</v>
      </c>
      <c r="S527">
        <v>-2.8490168642969493E-4</v>
      </c>
      <c r="T527">
        <v>-5.7807931788278477E-4</v>
      </c>
      <c r="U527">
        <v>-2.6252387532688104E-4</v>
      </c>
      <c r="V527">
        <v>9.1901182410158988E-4</v>
      </c>
      <c r="W527">
        <v>2.190524140666561E-3</v>
      </c>
      <c r="X527">
        <v>-9.9576837819558284E-3</v>
      </c>
      <c r="Y527">
        <v>3.9245176660394065E-3</v>
      </c>
      <c r="Z527">
        <v>1.347600376436775E-3</v>
      </c>
      <c r="AA527">
        <v>7.6535517864697589E-3</v>
      </c>
      <c r="AB527">
        <v>5.7418061774727747E-3</v>
      </c>
    </row>
    <row r="528" spans="1:28">
      <c r="A528" s="654">
        <v>44595</v>
      </c>
      <c r="B528">
        <v>3.5110128601290036E-4</v>
      </c>
      <c r="C528">
        <v>3.6323716358244162E-4</v>
      </c>
      <c r="D528">
        <v>3.3053619776435283E-4</v>
      </c>
      <c r="E528">
        <v>3.8073262542459574E-4</v>
      </c>
      <c r="F528">
        <v>4.9166053421556555E-4</v>
      </c>
      <c r="G528">
        <v>4.8349809423564594E-4</v>
      </c>
      <c r="H528">
        <v>4.0167541389757311E-4</v>
      </c>
      <c r="I528">
        <v>4.8923732888161986E-4</v>
      </c>
      <c r="J528">
        <v>7.5858566312958509E-4</v>
      </c>
      <c r="K528">
        <v>8.4204161369338948E-4</v>
      </c>
      <c r="L528">
        <v>8.6400465020086692E-4</v>
      </c>
      <c r="M528">
        <v>5.4093044971081916E-4</v>
      </c>
      <c r="N528">
        <v>5.096266995849863E-4</v>
      </c>
      <c r="O528">
        <v>5.3052315707247111E-4</v>
      </c>
      <c r="P528">
        <v>1.3336501644322318E-2</v>
      </c>
      <c r="Q528">
        <v>2.3139259590896355E-3</v>
      </c>
      <c r="R528">
        <v>-1.6794743544130686E-3</v>
      </c>
      <c r="S528">
        <v>6.880923552604834E-3</v>
      </c>
      <c r="T528">
        <v>-1.2290673058706902E-3</v>
      </c>
      <c r="U528">
        <v>1.3428496592746697E-3</v>
      </c>
      <c r="V528">
        <v>3.7974539208929237E-4</v>
      </c>
      <c r="W528">
        <v>-4.7419325131072831E-3</v>
      </c>
      <c r="X528">
        <v>-7.5375378933417725E-3</v>
      </c>
      <c r="Y528">
        <v>-2.1778312059803184E-2</v>
      </c>
      <c r="Z528">
        <v>1.0983628035055037E-3</v>
      </c>
      <c r="AA528">
        <v>-5.7251908396946938E-3</v>
      </c>
      <c r="AB528">
        <v>-2.167067780532661E-3</v>
      </c>
    </row>
    <row r="529" spans="1:28">
      <c r="A529" s="654">
        <v>44596</v>
      </c>
      <c r="B529">
        <v>4.138183966486686E-4</v>
      </c>
      <c r="C529">
        <v>3.7894764157386795E-4</v>
      </c>
      <c r="D529">
        <v>4.0277537066391034E-4</v>
      </c>
      <c r="E529">
        <v>4.4911300161865064E-4</v>
      </c>
      <c r="F529">
        <v>4.4150717512936311E-4</v>
      </c>
      <c r="G529">
        <v>5.3679971872266918E-4</v>
      </c>
      <c r="H529">
        <v>4.0167541389757311E-4</v>
      </c>
      <c r="I529">
        <v>5.3335249247909999E-4</v>
      </c>
      <c r="J529">
        <v>7.5858566312958509E-4</v>
      </c>
      <c r="K529">
        <v>8.4204161369338948E-4</v>
      </c>
      <c r="L529">
        <v>8.6400465020086692E-4</v>
      </c>
      <c r="M529">
        <v>5.4093044971081916E-4</v>
      </c>
      <c r="N529">
        <v>5.096266995849863E-4</v>
      </c>
      <c r="O529">
        <v>5.3052315707247111E-4</v>
      </c>
      <c r="P529">
        <v>7.4534098279253058E-3</v>
      </c>
      <c r="Q529">
        <v>8.1091788843379309E-3</v>
      </c>
      <c r="R529">
        <v>4.0080042747230316E-3</v>
      </c>
      <c r="S529">
        <v>1.0047963807223059E-2</v>
      </c>
      <c r="T529">
        <v>5.9987568018582405E-3</v>
      </c>
      <c r="U529">
        <v>6.6529589574477743E-3</v>
      </c>
      <c r="V529">
        <v>-1.4594481928564829E-3</v>
      </c>
      <c r="W529">
        <v>3.7723816960486545E-3</v>
      </c>
      <c r="X529">
        <v>-6.2000532787765961E-3</v>
      </c>
      <c r="Y529">
        <v>1.4482867880323935E-2</v>
      </c>
      <c r="Z529">
        <v>-7.625884209088829E-3</v>
      </c>
      <c r="AA529">
        <v>-1.1516314779270731E-3</v>
      </c>
      <c r="AB529">
        <v>5.402522715642899E-3</v>
      </c>
    </row>
    <row r="530" spans="1:28">
      <c r="A530" s="654">
        <v>44599</v>
      </c>
      <c r="B530">
        <v>4.1280407623789372E-4</v>
      </c>
      <c r="C530">
        <v>4.4341836461625483E-4</v>
      </c>
      <c r="D530">
        <v>4.4578888711988007E-4</v>
      </c>
      <c r="E530">
        <v>4.8893348486056531E-4</v>
      </c>
      <c r="F530">
        <v>3.5728649615229813E-4</v>
      </c>
      <c r="G530">
        <v>5.4012702746475405E-4</v>
      </c>
      <c r="H530">
        <v>4.0167541389757311E-4</v>
      </c>
      <c r="I530">
        <v>5.6127866020005968E-4</v>
      </c>
      <c r="J530">
        <v>7.5858566312958509E-4</v>
      </c>
      <c r="K530">
        <v>8.4204161369338948E-4</v>
      </c>
      <c r="L530">
        <v>8.6400465020086692E-4</v>
      </c>
      <c r="M530">
        <v>5.4093044971081916E-4</v>
      </c>
      <c r="N530">
        <v>5.096266995849863E-4</v>
      </c>
      <c r="O530">
        <v>5.3052315707247111E-4</v>
      </c>
      <c r="P530">
        <v>1.7390263977608011E-3</v>
      </c>
      <c r="Q530">
        <v>-2.2724650394037038E-3</v>
      </c>
      <c r="R530">
        <v>-1.3640059747461741E-3</v>
      </c>
      <c r="S530">
        <v>-1.2791676631723758E-3</v>
      </c>
      <c r="T530">
        <v>-7.568506584936241E-4</v>
      </c>
      <c r="U530">
        <v>1.8671054120380504E-3</v>
      </c>
      <c r="V530">
        <v>-2.3045963256135282E-3</v>
      </c>
      <c r="W530">
        <v>4.4368316712102285E-3</v>
      </c>
      <c r="X530">
        <v>-1.6817844213146138E-5</v>
      </c>
      <c r="Y530">
        <v>-1.291102893063889E-3</v>
      </c>
      <c r="Z530">
        <v>-2.6253985972790606E-3</v>
      </c>
      <c r="AA530">
        <v>-9.2236740968485442E-3</v>
      </c>
      <c r="AB530">
        <v>-1.327060451377593E-2</v>
      </c>
    </row>
    <row r="531" spans="1:28">
      <c r="A531" s="654">
        <v>44600</v>
      </c>
      <c r="B531">
        <v>4.2106171605071907E-4</v>
      </c>
      <c r="C531">
        <v>4.1823306394461746E-4</v>
      </c>
      <c r="D531">
        <v>4.4828752546899331E-4</v>
      </c>
      <c r="E531">
        <v>4.3920854425638645E-4</v>
      </c>
      <c r="F531">
        <v>3.22843479968693E-4</v>
      </c>
      <c r="G531">
        <v>5.3766743390259997E-4</v>
      </c>
      <c r="H531">
        <v>4.0167541389757311E-4</v>
      </c>
      <c r="I531">
        <v>5.4704955741713412E-4</v>
      </c>
      <c r="J531">
        <v>7.5858566312958509E-4</v>
      </c>
      <c r="K531">
        <v>8.4204161369338948E-4</v>
      </c>
      <c r="L531">
        <v>8.6400465020086692E-4</v>
      </c>
      <c r="M531">
        <v>5.4093044971081916E-4</v>
      </c>
      <c r="N531">
        <v>5.096266995849863E-4</v>
      </c>
      <c r="O531">
        <v>5.3052315707247111E-4</v>
      </c>
      <c r="P531">
        <v>-1.4549888351501616E-3</v>
      </c>
      <c r="Q531">
        <v>1.9699377229587256E-3</v>
      </c>
      <c r="R531">
        <v>1.6673699688107835E-3</v>
      </c>
      <c r="S531">
        <v>-9.3177842678593414E-4</v>
      </c>
      <c r="T531">
        <v>2.5039620769529147E-3</v>
      </c>
      <c r="U531">
        <v>2.8514304919851075E-3</v>
      </c>
      <c r="V531">
        <v>-1.7351317378269115E-3</v>
      </c>
      <c r="W531">
        <v>-4.9515552157335385E-3</v>
      </c>
      <c r="X531">
        <v>-3.6320289903323255E-3</v>
      </c>
      <c r="Y531">
        <v>2.8516358954318033E-3</v>
      </c>
      <c r="Z531">
        <v>-6.5224705617180634E-3</v>
      </c>
      <c r="AA531">
        <v>8.5337470907680402E-3</v>
      </c>
      <c r="AB531">
        <v>-6.2573470767236516E-3</v>
      </c>
    </row>
    <row r="532" spans="1:28">
      <c r="A532" s="654">
        <v>44601</v>
      </c>
      <c r="B532">
        <v>4.1465041987343021E-4</v>
      </c>
      <c r="C532">
        <v>4.2439670194127643E-4</v>
      </c>
      <c r="D532">
        <v>4.3352788166628464E-4</v>
      </c>
      <c r="E532">
        <v>7.1335595386035067E-4</v>
      </c>
      <c r="F532">
        <v>8.7030826030920494E-4</v>
      </c>
      <c r="G532">
        <v>5.3665622004794855E-4</v>
      </c>
      <c r="H532">
        <v>4.0167541389757311E-4</v>
      </c>
      <c r="I532">
        <v>5.4821431446860913E-4</v>
      </c>
      <c r="J532">
        <v>7.5858566312958509E-4</v>
      </c>
      <c r="K532">
        <v>8.4204161369338948E-4</v>
      </c>
      <c r="L532">
        <v>8.6400465020086692E-4</v>
      </c>
      <c r="M532">
        <v>5.4093044971081916E-4</v>
      </c>
      <c r="N532">
        <v>5.096266995849863E-4</v>
      </c>
      <c r="O532">
        <v>5.3052315707247111E-4</v>
      </c>
      <c r="P532">
        <v>-5.0702288098875004E-3</v>
      </c>
      <c r="Q532">
        <v>-2.3446915277092195E-4</v>
      </c>
      <c r="R532">
        <v>1.133820558872678E-3</v>
      </c>
      <c r="S532">
        <v>-6.5760546872375425E-3</v>
      </c>
      <c r="T532">
        <v>-7.3531800723836138E-4</v>
      </c>
      <c r="U532">
        <v>3.4635951270960419E-3</v>
      </c>
      <c r="V532">
        <v>-8.5371503491493694E-4</v>
      </c>
      <c r="W532">
        <v>-2.2974093675746099E-3</v>
      </c>
      <c r="X532">
        <v>9.255441292123967E-3</v>
      </c>
      <c r="Y532">
        <v>8.1391126260139668E-3</v>
      </c>
      <c r="Z532">
        <v>-1.2793737356074919E-3</v>
      </c>
      <c r="AA532">
        <v>7.692307692307665E-3</v>
      </c>
      <c r="AB532">
        <v>4.5271306196676964E-3</v>
      </c>
    </row>
    <row r="533" spans="1:28">
      <c r="A533" s="654">
        <v>44602</v>
      </c>
      <c r="B533">
        <v>4.1633116247163926E-4</v>
      </c>
      <c r="C533">
        <v>4.3088098336063752E-4</v>
      </c>
      <c r="D533">
        <v>4.4034675825010972E-4</v>
      </c>
      <c r="E533">
        <v>4.459631667128594E-4</v>
      </c>
      <c r="F533">
        <v>4.6805768919333524E-4</v>
      </c>
      <c r="G533">
        <v>5.3709027014758881E-4</v>
      </c>
      <c r="H533">
        <v>4.0167541389757311E-4</v>
      </c>
      <c r="I533">
        <v>5.490112311385964E-4</v>
      </c>
      <c r="J533">
        <v>7.5858566312958509E-4</v>
      </c>
      <c r="K533">
        <v>8.4204161369338948E-4</v>
      </c>
      <c r="L533">
        <v>8.6400465020086692E-4</v>
      </c>
      <c r="M533">
        <v>5.4093044971081916E-4</v>
      </c>
      <c r="N533">
        <v>5.096266995849863E-4</v>
      </c>
      <c r="O533">
        <v>5.3052315707247111E-4</v>
      </c>
      <c r="P533">
        <v>3.4383583786212757E-3</v>
      </c>
      <c r="Q533">
        <v>7.5413669773498615E-3</v>
      </c>
      <c r="R533">
        <v>4.9650865467625316E-3</v>
      </c>
      <c r="S533">
        <v>1.2274966730180026E-2</v>
      </c>
      <c r="T533">
        <v>-7.8868370736695503E-4</v>
      </c>
      <c r="U533">
        <v>6.1109688190710276E-3</v>
      </c>
      <c r="V533">
        <v>8.1475449544532452E-4</v>
      </c>
      <c r="W533">
        <v>9.9461936784821514E-3</v>
      </c>
      <c r="X533">
        <v>6.5123699189939543E-4</v>
      </c>
      <c r="Y533">
        <v>-4.6335351979117645E-3</v>
      </c>
      <c r="Z533">
        <v>4.3532823277345756E-3</v>
      </c>
      <c r="AA533">
        <v>-1.5267175572519109E-2</v>
      </c>
      <c r="AB533">
        <v>1.0210970323356827E-2</v>
      </c>
    </row>
    <row r="534" spans="1:28">
      <c r="A534" s="654">
        <v>44603</v>
      </c>
      <c r="B534">
        <v>4.118650119788736E-4</v>
      </c>
      <c r="C534">
        <v>3.872083511653468E-4</v>
      </c>
      <c r="D534">
        <v>4.3692048101107162E-4</v>
      </c>
      <c r="E534">
        <v>4.4890698026778253E-4</v>
      </c>
      <c r="F534">
        <v>2.9634861017147074E-4</v>
      </c>
      <c r="G534">
        <v>5.3608045102926383E-4</v>
      </c>
      <c r="H534">
        <v>4.0167541389757311E-4</v>
      </c>
      <c r="I534">
        <v>5.5748349391904206E-4</v>
      </c>
      <c r="J534">
        <v>7.5858566312958509E-4</v>
      </c>
      <c r="K534">
        <v>8.4204161369338948E-4</v>
      </c>
      <c r="L534">
        <v>8.6400465020086692E-4</v>
      </c>
      <c r="M534">
        <v>5.4093044971081916E-4</v>
      </c>
      <c r="N534">
        <v>5.096266995849863E-4</v>
      </c>
      <c r="O534">
        <v>5.3052315707247111E-4</v>
      </c>
      <c r="P534">
        <v>6.3551711678755396E-4</v>
      </c>
      <c r="Q534">
        <v>-2.9290192029053363E-3</v>
      </c>
      <c r="R534">
        <v>-2.0277347061981033E-4</v>
      </c>
      <c r="S534">
        <v>5.9023097471255781E-4</v>
      </c>
      <c r="T534">
        <v>-3.8999759683714386E-3</v>
      </c>
      <c r="U534">
        <v>-5.3958686842342507E-3</v>
      </c>
      <c r="V534">
        <v>-2.1349781810344748E-3</v>
      </c>
      <c r="W534">
        <v>-4.0891906692102076E-3</v>
      </c>
      <c r="X534">
        <v>-1.6788796462960942E-3</v>
      </c>
      <c r="Y534">
        <v>-4.2230894524115659E-3</v>
      </c>
      <c r="Z534">
        <v>3.8277990847148669E-3</v>
      </c>
      <c r="AA534">
        <v>-1.9379844961240345E-2</v>
      </c>
      <c r="AB534">
        <v>-1.011841421729176E-2</v>
      </c>
    </row>
    <row r="535" spans="1:28">
      <c r="A535" s="654">
        <v>44606</v>
      </c>
      <c r="B535">
        <v>4.1909974077403156E-4</v>
      </c>
      <c r="C535">
        <v>4.143504627422967E-4</v>
      </c>
      <c r="D535">
        <v>6.187452342076849E-4</v>
      </c>
      <c r="E535">
        <v>4.240374343358333E-4</v>
      </c>
      <c r="F535">
        <v>4.0366491417898054E-4</v>
      </c>
      <c r="G535">
        <v>5.3867770847793039E-4</v>
      </c>
      <c r="H535">
        <v>4.0167541389757311E-4</v>
      </c>
      <c r="I535">
        <v>5.615571904165062E-4</v>
      </c>
      <c r="J535">
        <v>7.5858566312958509E-4</v>
      </c>
      <c r="K535">
        <v>8.4204161369338948E-4</v>
      </c>
      <c r="L535">
        <v>8.6400465020086692E-4</v>
      </c>
      <c r="M535">
        <v>5.4093044971081916E-4</v>
      </c>
      <c r="N535">
        <v>5.096266995849863E-4</v>
      </c>
      <c r="O535">
        <v>5.3052315707247111E-4</v>
      </c>
      <c r="P535">
        <v>2.7312117831150839E-3</v>
      </c>
      <c r="Q535">
        <v>1.0907159338866546E-3</v>
      </c>
      <c r="R535">
        <v>2.0345490643798314E-3</v>
      </c>
      <c r="S535">
        <v>4.9111461482158614E-3</v>
      </c>
      <c r="T535">
        <v>6.079977250073032E-4</v>
      </c>
      <c r="U535">
        <v>8.3224936956551865E-3</v>
      </c>
      <c r="V535">
        <v>-2.9948158135295611E-4</v>
      </c>
      <c r="W535">
        <v>5.1386831959658874E-3</v>
      </c>
      <c r="X535">
        <v>6.4162334567334778E-3</v>
      </c>
      <c r="Y535">
        <v>8.7205706024893193E-3</v>
      </c>
      <c r="Z535">
        <v>6.2971831077081042E-3</v>
      </c>
      <c r="AA535">
        <v>-1.1857707509881465E-2</v>
      </c>
      <c r="AB535">
        <v>-2.5340400283902054E-2</v>
      </c>
    </row>
    <row r="536" spans="1:28">
      <c r="A536" s="654">
        <v>44607</v>
      </c>
      <c r="B536">
        <v>4.1152297985358466E-4</v>
      </c>
      <c r="C536">
        <v>4.1919436776760577E-4</v>
      </c>
      <c r="D536">
        <v>4.9458246530242889E-4</v>
      </c>
      <c r="E536">
        <v>5.1417741987336285E-4</v>
      </c>
      <c r="F536">
        <v>6.2830880528341737E-4</v>
      </c>
      <c r="G536">
        <v>5.3550475828068045E-4</v>
      </c>
      <c r="H536">
        <v>4.0167541389757311E-4</v>
      </c>
      <c r="I536">
        <v>5.5430409093215616E-4</v>
      </c>
      <c r="J536">
        <v>7.5858566312958509E-4</v>
      </c>
      <c r="K536">
        <v>8.4204161369338948E-4</v>
      </c>
      <c r="L536">
        <v>8.6400465020086692E-4</v>
      </c>
      <c r="M536">
        <v>5.4093044971081916E-4</v>
      </c>
      <c r="N536">
        <v>5.096266995849863E-4</v>
      </c>
      <c r="O536">
        <v>5.3052315707247111E-4</v>
      </c>
      <c r="P536">
        <v>-1.8704572121097662E-3</v>
      </c>
      <c r="Q536">
        <v>2.7594943155768714E-3</v>
      </c>
      <c r="R536">
        <v>4.5191402904021238E-4</v>
      </c>
      <c r="S536">
        <v>-9.4215960767451978E-4</v>
      </c>
      <c r="T536">
        <v>3.8097446670111168E-3</v>
      </c>
      <c r="U536">
        <v>3.8820659041416405E-4</v>
      </c>
      <c r="V536">
        <v>2.8210958815895193E-3</v>
      </c>
      <c r="W536">
        <v>-4.1075660702607486E-3</v>
      </c>
      <c r="X536">
        <v>9.4670851929030686E-3</v>
      </c>
      <c r="Y536">
        <v>-9.7261794726970496E-3</v>
      </c>
      <c r="Z536">
        <v>-1.8106822985948234E-3</v>
      </c>
      <c r="AA536">
        <v>5.6000000000000494E-3</v>
      </c>
      <c r="AB536">
        <v>8.9118151740981144E-3</v>
      </c>
    </row>
    <row r="537" spans="1:28">
      <c r="A537" s="654">
        <v>44608</v>
      </c>
      <c r="B537">
        <v>4.2589777965695852E-4</v>
      </c>
      <c r="C537">
        <v>4.1662914411766394E-4</v>
      </c>
      <c r="D537">
        <v>4.8519352874487609E-4</v>
      </c>
      <c r="E537">
        <v>5.0258958438131884E-4</v>
      </c>
      <c r="F537">
        <v>3.9249168540722579E-4</v>
      </c>
      <c r="G537">
        <v>5.3737918873020263E-4</v>
      </c>
      <c r="H537">
        <v>4.0167541389757311E-4</v>
      </c>
      <c r="I537">
        <v>5.5910633494482553E-4</v>
      </c>
      <c r="J537">
        <v>7.5858566312958509E-4</v>
      </c>
      <c r="K537">
        <v>8.4204161369338948E-4</v>
      </c>
      <c r="L537">
        <v>8.6400465020086692E-4</v>
      </c>
      <c r="M537">
        <v>5.4093044971081916E-4</v>
      </c>
      <c r="N537">
        <v>5.096266995849863E-4</v>
      </c>
      <c r="O537">
        <v>5.3052315707247111E-4</v>
      </c>
      <c r="P537">
        <v>-9.7919821271286178E-4</v>
      </c>
      <c r="Q537">
        <v>-7.1684469380173255E-4</v>
      </c>
      <c r="R537">
        <v>4.738423429961891E-5</v>
      </c>
      <c r="S537">
        <v>-7.8038739719621386E-4</v>
      </c>
      <c r="T537">
        <v>-5.4887786017587814E-5</v>
      </c>
      <c r="U537">
        <v>-1.9567619796548863E-3</v>
      </c>
      <c r="V537">
        <v>-2.5509076516483375E-4</v>
      </c>
      <c r="W537">
        <v>-8.1255806640478934E-4</v>
      </c>
      <c r="X537">
        <v>5.4122133810441397E-3</v>
      </c>
      <c r="Y537">
        <v>3.4711535075881983E-3</v>
      </c>
      <c r="Z537">
        <v>2.4681222291853544E-3</v>
      </c>
      <c r="AA537">
        <v>-6.6030230708035154E-3</v>
      </c>
      <c r="AB537">
        <v>7.1518708414353149E-3</v>
      </c>
    </row>
    <row r="538" spans="1:28">
      <c r="A538" s="654">
        <v>44609</v>
      </c>
      <c r="B538">
        <v>4.2907782972689823E-4</v>
      </c>
      <c r="C538">
        <v>4.1266201234257949E-4</v>
      </c>
      <c r="D538">
        <v>5.4571242084477944E-4</v>
      </c>
      <c r="E538">
        <v>4.4207735677903592E-4</v>
      </c>
      <c r="F538">
        <v>3.3149310809355015E-4</v>
      </c>
      <c r="G538">
        <v>5.3781052798318463E-4</v>
      </c>
      <c r="H538">
        <v>4.0167541389757311E-4</v>
      </c>
      <c r="I538">
        <v>5.5514642990139862E-4</v>
      </c>
      <c r="J538">
        <v>7.5858566312958509E-4</v>
      </c>
      <c r="K538">
        <v>8.4204161369338948E-4</v>
      </c>
      <c r="L538">
        <v>8.6400465020086692E-4</v>
      </c>
      <c r="M538">
        <v>5.4093044971081916E-4</v>
      </c>
      <c r="N538">
        <v>5.096266995849863E-4</v>
      </c>
      <c r="O538">
        <v>5.3052315707247111E-4</v>
      </c>
      <c r="P538">
        <v>-4.5897364687014219E-3</v>
      </c>
      <c r="Q538">
        <v>-3.139759188273139E-3</v>
      </c>
      <c r="R538">
        <v>-7.6189941472093459E-4</v>
      </c>
      <c r="S538">
        <v>9.4742195881836189E-4</v>
      </c>
      <c r="T538">
        <v>-2.5918288246002952E-3</v>
      </c>
      <c r="U538">
        <v>-1.7538765241664755E-3</v>
      </c>
      <c r="V538">
        <v>-1.5015307481989204E-3</v>
      </c>
      <c r="W538">
        <v>-1.6601963385164398E-3</v>
      </c>
      <c r="X538">
        <v>-8.0450154253830508E-3</v>
      </c>
      <c r="Y538">
        <v>-5.4400962590150925E-3</v>
      </c>
      <c r="Z538">
        <v>-8.7863705998628694E-3</v>
      </c>
      <c r="AA538">
        <v>-1.2132617922639533E-2</v>
      </c>
      <c r="AB538">
        <v>3.6663888778254439E-3</v>
      </c>
    </row>
    <row r="539" spans="1:28">
      <c r="A539" s="654">
        <v>44610</v>
      </c>
      <c r="B539">
        <v>4.413255052793108E-4</v>
      </c>
      <c r="C539">
        <v>9.0485091003578155E-4</v>
      </c>
      <c r="D539">
        <v>5.6905837765164335E-4</v>
      </c>
      <c r="E539">
        <v>5.198683190961173E-4</v>
      </c>
      <c r="F539">
        <v>4.791617433759221E-4</v>
      </c>
      <c r="G539">
        <v>5.396801639476756E-4</v>
      </c>
      <c r="H539">
        <v>4.0167541389757311E-4</v>
      </c>
      <c r="I539">
        <v>5.544738677303318E-4</v>
      </c>
      <c r="J539">
        <v>7.5858566312958509E-4</v>
      </c>
      <c r="K539">
        <v>8.4204161369338948E-4</v>
      </c>
      <c r="L539">
        <v>8.6400465020086692E-4</v>
      </c>
      <c r="M539">
        <v>5.4093044971081916E-4</v>
      </c>
      <c r="N539">
        <v>5.096266995849863E-4</v>
      </c>
      <c r="O539">
        <v>5.3052315707247111E-4</v>
      </c>
      <c r="P539">
        <v>-1.9841406817716623E-3</v>
      </c>
      <c r="Q539">
        <v>-4.9285628555216787E-3</v>
      </c>
      <c r="R539">
        <v>-7.3431190552142311E-5</v>
      </c>
      <c r="S539">
        <v>-5.5680776165756285E-4</v>
      </c>
      <c r="T539">
        <v>-3.8120921929962748E-4</v>
      </c>
      <c r="U539">
        <v>-1.5645299680194791E-3</v>
      </c>
      <c r="V539">
        <v>-5.5294748564915785E-4</v>
      </c>
      <c r="W539">
        <v>-4.5394431554834913E-4</v>
      </c>
      <c r="X539">
        <v>-4.9064205655567905E-3</v>
      </c>
      <c r="Y539">
        <v>-1.170961275029514E-2</v>
      </c>
      <c r="Z539">
        <v>-5.5447720487470376E-3</v>
      </c>
      <c r="AA539">
        <v>-1.341656195533214E-2</v>
      </c>
      <c r="AB539">
        <v>-6.5480520912025719E-3</v>
      </c>
    </row>
    <row r="540" spans="1:28">
      <c r="A540" s="654">
        <v>44613</v>
      </c>
      <c r="B540">
        <v>4.5582398896959475E-4</v>
      </c>
      <c r="C540">
        <v>4.1978969541900391E-4</v>
      </c>
      <c r="D540">
        <v>6.1330978911167122E-4</v>
      </c>
      <c r="E540">
        <v>5.1081102247918508E-4</v>
      </c>
      <c r="F540">
        <v>4.0950358406544041E-4</v>
      </c>
      <c r="G540">
        <v>5.4945766227332271E-4</v>
      </c>
      <c r="H540">
        <v>4.0167541389757311E-4</v>
      </c>
      <c r="I540">
        <v>5.6254649935039147E-4</v>
      </c>
      <c r="J540">
        <v>7.5858566312958509E-4</v>
      </c>
      <c r="K540">
        <v>8.4204161369338948E-4</v>
      </c>
      <c r="L540">
        <v>8.6400465020086692E-4</v>
      </c>
      <c r="M540">
        <v>5.4093044971081916E-4</v>
      </c>
      <c r="N540">
        <v>5.096266995849863E-4</v>
      </c>
      <c r="O540">
        <v>5.3052315707247111E-4</v>
      </c>
      <c r="P540">
        <v>2.3386167836667582E-3</v>
      </c>
      <c r="Q540">
        <v>-3.4875051197057472E-3</v>
      </c>
      <c r="R540">
        <v>-1.7467203467291803E-5</v>
      </c>
      <c r="S540">
        <v>1.4061380391656719E-3</v>
      </c>
      <c r="T540">
        <v>-1.4832647700336876E-3</v>
      </c>
      <c r="U540">
        <v>1.2941660132732569E-3</v>
      </c>
      <c r="V540">
        <v>-2.0688410962084181E-3</v>
      </c>
      <c r="W540">
        <v>-1.031241769968827E-2</v>
      </c>
      <c r="X540">
        <v>-1.0143167357517191E-2</v>
      </c>
      <c r="Y540">
        <v>-5.6942763811982378E-3</v>
      </c>
      <c r="Z540">
        <v>-6.2213526296639454E-3</v>
      </c>
      <c r="AA540">
        <v>-2.4239934264585039E-2</v>
      </c>
      <c r="AB540">
        <v>-9.7722683228600449E-3</v>
      </c>
    </row>
    <row r="541" spans="1:28">
      <c r="A541" s="654">
        <v>44614</v>
      </c>
      <c r="B541">
        <v>4.939689794865032E-4</v>
      </c>
      <c r="C541">
        <v>4.0801865356376865E-4</v>
      </c>
      <c r="D541">
        <v>6.1883778721205651E-4</v>
      </c>
      <c r="E541">
        <v>4.9162870212682286E-4</v>
      </c>
      <c r="F541">
        <v>4.2334220448081439E-4</v>
      </c>
      <c r="G541">
        <v>5.4412439100470777E-4</v>
      </c>
      <c r="H541">
        <v>4.0167541389757311E-4</v>
      </c>
      <c r="I541">
        <v>5.5567572134074261E-4</v>
      </c>
      <c r="J541">
        <v>7.5858566312958509E-4</v>
      </c>
      <c r="K541">
        <v>8.4204161369338948E-4</v>
      </c>
      <c r="L541">
        <v>8.6400465020086692E-4</v>
      </c>
      <c r="M541">
        <v>5.4093044971081916E-4</v>
      </c>
      <c r="N541">
        <v>5.096266995849863E-4</v>
      </c>
      <c r="O541">
        <v>5.3052315707247111E-4</v>
      </c>
      <c r="P541">
        <v>3.377832667720071E-3</v>
      </c>
      <c r="Q541">
        <v>-5.5748610269445997E-4</v>
      </c>
      <c r="R541">
        <v>3.6217206610893449E-3</v>
      </c>
      <c r="S541">
        <v>4.6692875162819281E-3</v>
      </c>
      <c r="T541">
        <v>2.5683596361836258E-4</v>
      </c>
      <c r="U541">
        <v>2.6423969015578752E-3</v>
      </c>
      <c r="V541">
        <v>-3.8298710690889415E-3</v>
      </c>
      <c r="W541">
        <v>8.274220820803091E-3</v>
      </c>
      <c r="X541">
        <v>6.3238183922054159E-3</v>
      </c>
      <c r="Y541">
        <v>4.8588199298018608E-3</v>
      </c>
      <c r="Z541">
        <v>1.277176793704804E-2</v>
      </c>
      <c r="AA541">
        <v>-4.631578947368431E-3</v>
      </c>
      <c r="AB541">
        <v>-2.2778657421392512E-2</v>
      </c>
    </row>
    <row r="542" spans="1:28">
      <c r="A542" s="654">
        <v>44615</v>
      </c>
      <c r="B542">
        <v>4.9154418185315407E-4</v>
      </c>
      <c r="C542">
        <v>4.2037709624809239E-4</v>
      </c>
      <c r="D542">
        <v>4.4734737489160459E-4</v>
      </c>
      <c r="E542">
        <v>4.6790820440278935E-4</v>
      </c>
      <c r="F542">
        <v>4.5300325151642618E-4</v>
      </c>
      <c r="G542">
        <v>5.4239168150771455E-4</v>
      </c>
      <c r="H542">
        <v>4.0167541389757311E-4</v>
      </c>
      <c r="I542">
        <v>5.5500318080503597E-4</v>
      </c>
      <c r="J542">
        <v>7.5858566312958509E-4</v>
      </c>
      <c r="K542">
        <v>8.4204161369338948E-4</v>
      </c>
      <c r="L542">
        <v>8.6400465020086692E-4</v>
      </c>
      <c r="M542">
        <v>5.4093044971081916E-4</v>
      </c>
      <c r="N542">
        <v>5.096266995849863E-4</v>
      </c>
      <c r="O542">
        <v>5.3052315707247111E-4</v>
      </c>
      <c r="P542">
        <v>6.870007627690633E-3</v>
      </c>
      <c r="Q542">
        <v>1.9022848067873355E-4</v>
      </c>
      <c r="R542">
        <v>1.3123714337028858E-3</v>
      </c>
      <c r="S542">
        <v>4.4756861035599727E-3</v>
      </c>
      <c r="T542">
        <v>2.0184542033687691E-3</v>
      </c>
      <c r="U542">
        <v>-1.2617243363244324E-4</v>
      </c>
      <c r="V542">
        <v>-3.1078011125966754E-3</v>
      </c>
      <c r="W542">
        <v>-1.5662210617027106E-2</v>
      </c>
      <c r="X542">
        <v>-6.3412317502480331E-3</v>
      </c>
      <c r="Y542">
        <v>-5.9405574578454967E-3</v>
      </c>
      <c r="Z542">
        <v>-1.009193216079729E-2</v>
      </c>
      <c r="AA542">
        <v>-1.8612521150592198E-2</v>
      </c>
      <c r="AB542">
        <v>-3.0740057378061403E-3</v>
      </c>
    </row>
    <row r="543" spans="1:28">
      <c r="A543" s="654">
        <v>44616</v>
      </c>
      <c r="B543">
        <v>4.4594521857677094E-4</v>
      </c>
      <c r="C543">
        <v>4.1408080274862868E-4</v>
      </c>
      <c r="D543">
        <v>3.6458056882082701E-4</v>
      </c>
      <c r="E543">
        <v>6.0912602741769462E-4</v>
      </c>
      <c r="F543">
        <v>2.8649896919996642E-4</v>
      </c>
      <c r="G543">
        <v>5.3922561170871575E-4</v>
      </c>
      <c r="H543">
        <v>4.0167541389757311E-4</v>
      </c>
      <c r="I543">
        <v>5.5542279241249659E-4</v>
      </c>
      <c r="J543">
        <v>7.5858566312958509E-4</v>
      </c>
      <c r="K543">
        <v>8.4204161369338948E-4</v>
      </c>
      <c r="L543">
        <v>8.6400465020086692E-4</v>
      </c>
      <c r="M543">
        <v>5.4093044971081916E-4</v>
      </c>
      <c r="N543">
        <v>5.096266995849863E-4</v>
      </c>
      <c r="O543">
        <v>5.3052315707247111E-4</v>
      </c>
      <c r="P543">
        <v>1.524734516728854E-3</v>
      </c>
      <c r="Q543">
        <v>5.3480067110982521E-3</v>
      </c>
      <c r="R543">
        <v>-3.6472646624500227E-3</v>
      </c>
      <c r="S543">
        <v>2.031756082828684E-3</v>
      </c>
      <c r="T543">
        <v>-1.9143831623612551E-3</v>
      </c>
      <c r="U543">
        <v>-3.4266328378588229E-3</v>
      </c>
      <c r="V543">
        <v>3.862602836822937E-3</v>
      </c>
      <c r="W543">
        <v>-8.3819874923085624E-4</v>
      </c>
      <c r="X543">
        <v>-1.5639272376689606E-3</v>
      </c>
      <c r="Y543">
        <v>-4.133318767838845E-3</v>
      </c>
      <c r="Z543">
        <v>-5.1970168616894963E-3</v>
      </c>
      <c r="AA543">
        <v>2.5862068965517349E-2</v>
      </c>
      <c r="AB543">
        <v>-4.3280065907537191E-3</v>
      </c>
    </row>
    <row r="544" spans="1:28">
      <c r="A544" s="654">
        <v>44617</v>
      </c>
      <c r="B544">
        <v>4.1457184416082704E-4</v>
      </c>
      <c r="C544">
        <v>4.1045393964345145E-4</v>
      </c>
      <c r="D544">
        <v>3.8213413068777236E-4</v>
      </c>
      <c r="E544">
        <v>4.3718894343980352E-4</v>
      </c>
      <c r="F544">
        <v>4.888283486934597E-4</v>
      </c>
      <c r="G544">
        <v>5.3534688827827637E-4</v>
      </c>
      <c r="H544">
        <v>4.0167541389757311E-4</v>
      </c>
      <c r="I544">
        <v>5.551144691842147E-4</v>
      </c>
      <c r="J544">
        <v>7.5858566312958509E-4</v>
      </c>
      <c r="K544">
        <v>8.4204161369338948E-4</v>
      </c>
      <c r="L544">
        <v>8.6400465020086692E-4</v>
      </c>
      <c r="M544">
        <v>5.4093044971081916E-4</v>
      </c>
      <c r="N544">
        <v>5.096266995849863E-4</v>
      </c>
      <c r="O544">
        <v>5.3052315707247111E-4</v>
      </c>
      <c r="P544">
        <v>3.9792276321004572E-4</v>
      </c>
      <c r="Q544">
        <v>-4.3555734848221839E-4</v>
      </c>
      <c r="R544">
        <v>8.1577149311806707E-4</v>
      </c>
      <c r="S544">
        <v>2.0737036693037059E-3</v>
      </c>
      <c r="T544">
        <v>5.3734498271817976E-4</v>
      </c>
      <c r="U544">
        <v>1.1749788636019609E-3</v>
      </c>
      <c r="V544">
        <v>-2.6631062325677135E-4</v>
      </c>
      <c r="W544">
        <v>7.1714269534093322E-3</v>
      </c>
      <c r="X544">
        <v>5.3492732532189891E-5</v>
      </c>
      <c r="Y544">
        <v>2.5312531700784069E-2</v>
      </c>
      <c r="Z544">
        <v>1.0618875686753126E-2</v>
      </c>
      <c r="AA544">
        <v>3.1512605042016917E-2</v>
      </c>
      <c r="AB544">
        <v>2.7339360118372236E-2</v>
      </c>
    </row>
    <row r="545" spans="1:28">
      <c r="A545" s="654">
        <v>44622</v>
      </c>
      <c r="B545">
        <v>4.061907865307024E-4</v>
      </c>
      <c r="C545">
        <v>4.2671562834084575E-4</v>
      </c>
      <c r="D545">
        <v>4.2377648603042495E-4</v>
      </c>
      <c r="E545">
        <v>3.9431640108822386E-4</v>
      </c>
      <c r="F545">
        <v>3.8066149324356147E-4</v>
      </c>
      <c r="G545">
        <v>5.3577768453672014E-4</v>
      </c>
      <c r="H545">
        <v>4.0167541389757311E-4</v>
      </c>
      <c r="I545">
        <v>5.5444315704145097E-4</v>
      </c>
      <c r="J545">
        <v>9.6029949077180987E-4</v>
      </c>
      <c r="K545">
        <v>1.0437722627942847E-3</v>
      </c>
      <c r="L545">
        <v>1.0657397261917279E-3</v>
      </c>
      <c r="M545">
        <v>5.4093044971081916E-4</v>
      </c>
      <c r="N545">
        <v>5.096266995849863E-4</v>
      </c>
      <c r="O545">
        <v>5.3052315707247111E-4</v>
      </c>
      <c r="P545">
        <v>-5.5748153929500166E-3</v>
      </c>
      <c r="Q545">
        <v>-4.9428222857982318E-3</v>
      </c>
      <c r="R545">
        <v>7.7364285574921254E-5</v>
      </c>
      <c r="S545">
        <v>1.2925545302990837E-3</v>
      </c>
      <c r="T545">
        <v>-6.1878237178971673E-3</v>
      </c>
      <c r="U545">
        <v>-6.1781248058997429E-3</v>
      </c>
      <c r="V545">
        <v>1.3305830530050411E-3</v>
      </c>
      <c r="W545">
        <v>1.5858120227883798E-2</v>
      </c>
      <c r="X545">
        <v>3.6887438109476367E-3</v>
      </c>
      <c r="Y545">
        <v>1.5192816359766104E-2</v>
      </c>
      <c r="Z545">
        <v>4.4575276572722533E-3</v>
      </c>
      <c r="AA545">
        <v>-7.7393075356415597E-3</v>
      </c>
      <c r="AB545">
        <v>-1.9395959837277488E-2</v>
      </c>
    </row>
    <row r="546" spans="1:28">
      <c r="A546" s="654">
        <v>44623</v>
      </c>
      <c r="B546">
        <v>4.1774861380572403E-4</v>
      </c>
      <c r="C546">
        <v>4.1440293271488571E-4</v>
      </c>
      <c r="D546">
        <v>3.7700666348561285E-4</v>
      </c>
      <c r="E546">
        <v>4.6647670393551444E-4</v>
      </c>
      <c r="F546">
        <v>5.4031369600160417E-4</v>
      </c>
      <c r="G546">
        <v>5.397919112934968E-4</v>
      </c>
      <c r="H546">
        <v>4.0167541389757311E-4</v>
      </c>
      <c r="I546">
        <v>5.548621795699038E-4</v>
      </c>
      <c r="J546">
        <v>9.6029949077180987E-4</v>
      </c>
      <c r="K546">
        <v>1.0437722627942847E-3</v>
      </c>
      <c r="L546">
        <v>1.0657397261917279E-3</v>
      </c>
      <c r="M546">
        <v>5.4093044971081916E-4</v>
      </c>
      <c r="N546">
        <v>5.096266995849863E-4</v>
      </c>
      <c r="O546">
        <v>5.3052315707247111E-4</v>
      </c>
      <c r="P546">
        <v>3.0316510952035358E-3</v>
      </c>
      <c r="Q546">
        <v>-3.0750201195031135E-3</v>
      </c>
      <c r="R546">
        <v>5.2792775580232654E-3</v>
      </c>
      <c r="S546">
        <v>1.5575840210204639E-3</v>
      </c>
      <c r="T546">
        <v>-1.948485588553206E-3</v>
      </c>
      <c r="U546">
        <v>2.2228494761828976E-3</v>
      </c>
      <c r="V546">
        <v>-1.2905213353047174E-3</v>
      </c>
      <c r="W546">
        <v>1.3406523792960368E-3</v>
      </c>
      <c r="X546">
        <v>1.9257323898143053E-3</v>
      </c>
      <c r="Y546">
        <v>3.6315524239964869E-3</v>
      </c>
      <c r="Z546">
        <v>-4.4087305815569966E-3</v>
      </c>
      <c r="AA546">
        <v>-1.7241379310344751E-2</v>
      </c>
      <c r="AB546">
        <v>-7.3722622722078857E-3</v>
      </c>
    </row>
    <row r="547" spans="1:28">
      <c r="A547" s="654">
        <v>44624</v>
      </c>
      <c r="B547">
        <v>4.3213779395290253E-4</v>
      </c>
      <c r="C547">
        <v>4.1110658419718504E-4</v>
      </c>
      <c r="D547">
        <v>3.5652246064743487E-4</v>
      </c>
      <c r="E547">
        <v>4.8396749218859725E-4</v>
      </c>
      <c r="F547">
        <v>3.3135294704500495E-4</v>
      </c>
      <c r="G547">
        <v>5.3663481964716375E-4</v>
      </c>
      <c r="H547">
        <v>4.0167541389757311E-4</v>
      </c>
      <c r="I547">
        <v>5.5455447826324722E-4</v>
      </c>
      <c r="J547">
        <v>9.6029949077180987E-4</v>
      </c>
      <c r="K547">
        <v>1.0437722627942847E-3</v>
      </c>
      <c r="L547">
        <v>1.0657397261917279E-3</v>
      </c>
      <c r="M547">
        <v>5.4093044971081916E-4</v>
      </c>
      <c r="N547">
        <v>5.096266995849863E-4</v>
      </c>
      <c r="O547">
        <v>5.3052315707247111E-4</v>
      </c>
      <c r="P547">
        <v>6.2225659895949192E-3</v>
      </c>
      <c r="Q547">
        <v>-2.7978760075183517E-3</v>
      </c>
      <c r="R547">
        <v>-6.9013372170867449E-4</v>
      </c>
      <c r="S547">
        <v>1.9322053573902487E-3</v>
      </c>
      <c r="T547">
        <v>-7.3241530186547443E-3</v>
      </c>
      <c r="U547">
        <v>-1.9165387723558691E-3</v>
      </c>
      <c r="V547">
        <v>-3.1621045511572854E-3</v>
      </c>
      <c r="W547">
        <v>-1.3619991484446814E-2</v>
      </c>
      <c r="X547">
        <v>-1.3405459222902039E-2</v>
      </c>
      <c r="Y547">
        <v>-5.7726712671646307E-3</v>
      </c>
      <c r="Z547">
        <v>-1.4962367547353028E-2</v>
      </c>
      <c r="AA547">
        <v>-1.2531328320802837E-3</v>
      </c>
      <c r="AB547">
        <v>-1.4569785385576406E-4</v>
      </c>
    </row>
    <row r="548" spans="1:28">
      <c r="A548" s="654">
        <v>44627</v>
      </c>
      <c r="B548">
        <v>3.9421920043269942E-4</v>
      </c>
      <c r="C548">
        <v>4.0445774341968388E-4</v>
      </c>
      <c r="D548">
        <v>3.5157924366036042E-4</v>
      </c>
      <c r="E548">
        <v>4.8902720666799127E-4</v>
      </c>
      <c r="F548">
        <v>3.2497143073384471E-4</v>
      </c>
      <c r="G548">
        <v>5.3419874484772478E-4</v>
      </c>
      <c r="H548">
        <v>4.0167541389757311E-4</v>
      </c>
      <c r="I548">
        <v>5.5569802672805757E-4</v>
      </c>
      <c r="J548">
        <v>9.6029949077180987E-4</v>
      </c>
      <c r="K548">
        <v>1.0437722627942847E-3</v>
      </c>
      <c r="L548">
        <v>1.0657397261917279E-3</v>
      </c>
      <c r="M548">
        <v>5.4093044971081916E-4</v>
      </c>
      <c r="N548">
        <v>5.096266995849863E-4</v>
      </c>
      <c r="O548">
        <v>5.3052315707247111E-4</v>
      </c>
      <c r="P548">
        <v>5.9738617715296982E-3</v>
      </c>
      <c r="Q548">
        <v>3.038307850265376E-3</v>
      </c>
      <c r="R548">
        <v>3.9249022908933728E-3</v>
      </c>
      <c r="S548">
        <v>1.2001085417119528E-2</v>
      </c>
      <c r="T548">
        <v>2.9239875955988648E-3</v>
      </c>
      <c r="U548">
        <v>2.900984568397158E-3</v>
      </c>
      <c r="V548">
        <v>2.285127269707754E-4</v>
      </c>
      <c r="W548">
        <v>-8.0033471708190751E-3</v>
      </c>
      <c r="X548">
        <v>-2.5594786141027615E-2</v>
      </c>
      <c r="Y548">
        <v>-1.4502470125993372E-2</v>
      </c>
      <c r="Z548">
        <v>-2.7525925603689938E-2</v>
      </c>
      <c r="AA548">
        <v>-2.1329987452948562E-2</v>
      </c>
      <c r="AB548">
        <v>-3.1480996738968092E-2</v>
      </c>
    </row>
    <row r="549" spans="1:28">
      <c r="A549" s="654">
        <v>44628</v>
      </c>
      <c r="B549">
        <v>4.0752825873546783E-4</v>
      </c>
      <c r="C549">
        <v>4.0420102519056478E-4</v>
      </c>
      <c r="D549">
        <v>3.889014897013876E-4</v>
      </c>
      <c r="E549">
        <v>4.7652504801787288E-4</v>
      </c>
      <c r="F549">
        <v>2.7984441790307457E-4</v>
      </c>
      <c r="G549">
        <v>5.3606063425504225E-4</v>
      </c>
      <c r="H549">
        <v>4.0167541389757311E-4</v>
      </c>
      <c r="I549">
        <v>5.5937718081877641E-4</v>
      </c>
      <c r="J549">
        <v>9.6029949077180987E-4</v>
      </c>
      <c r="K549">
        <v>1.0437722627942847E-3</v>
      </c>
      <c r="L549">
        <v>1.0657397261917279E-3</v>
      </c>
      <c r="M549">
        <v>5.4093044971081916E-4</v>
      </c>
      <c r="N549">
        <v>5.096266995849863E-4</v>
      </c>
      <c r="O549">
        <v>5.3052315707247111E-4</v>
      </c>
      <c r="P549">
        <v>3.1340809636288824E-3</v>
      </c>
      <c r="Q549">
        <v>5.5196323488859722E-3</v>
      </c>
      <c r="R549">
        <v>4.7666877829797283E-3</v>
      </c>
      <c r="S549">
        <v>9.744725283236999E-3</v>
      </c>
      <c r="T549">
        <v>8.0459979702665052E-3</v>
      </c>
      <c r="U549">
        <v>3.0596205342747762E-3</v>
      </c>
      <c r="V549">
        <v>3.315404246515774E-3</v>
      </c>
      <c r="W549">
        <v>4.7702097752997386E-3</v>
      </c>
      <c r="X549">
        <v>5.3648571002957723E-3</v>
      </c>
      <c r="Y549">
        <v>-7.8169089210807785E-3</v>
      </c>
      <c r="Z549">
        <v>8.4122799925725467E-3</v>
      </c>
      <c r="AA549">
        <v>-1.538461538461533E-2</v>
      </c>
      <c r="AB549">
        <v>-3.03253525672742E-2</v>
      </c>
    </row>
    <row r="550" spans="1:28">
      <c r="A550" s="654">
        <v>44629</v>
      </c>
      <c r="B550">
        <v>4.0987012057680516E-4</v>
      </c>
      <c r="C550">
        <v>4.0832310235394687E-4</v>
      </c>
      <c r="D550">
        <v>3.7591673150294547E-4</v>
      </c>
      <c r="E550">
        <v>4.7551039865623146E-4</v>
      </c>
      <c r="F550">
        <v>5.3827880464574207E-4</v>
      </c>
      <c r="G550">
        <v>5.3577342721156107E-4</v>
      </c>
      <c r="H550">
        <v>4.0167541389757311E-4</v>
      </c>
      <c r="I550">
        <v>5.5109334600977888E-4</v>
      </c>
      <c r="J550">
        <v>9.6029949077180987E-4</v>
      </c>
      <c r="K550">
        <v>1.0437722627942847E-3</v>
      </c>
      <c r="L550">
        <v>1.0657397261917279E-3</v>
      </c>
      <c r="M550">
        <v>5.4093044971081916E-4</v>
      </c>
      <c r="N550">
        <v>5.096266995849863E-4</v>
      </c>
      <c r="O550">
        <v>5.3052315707247111E-4</v>
      </c>
      <c r="P550">
        <v>2.9803181954961566E-3</v>
      </c>
      <c r="Q550">
        <v>5.4187730424586356E-3</v>
      </c>
      <c r="R550">
        <v>1.3894217742294046E-3</v>
      </c>
      <c r="S550">
        <v>1.0663427846617779E-3</v>
      </c>
      <c r="T550">
        <v>3.3008787668766804E-3</v>
      </c>
      <c r="U550">
        <v>3.1145731345683103E-3</v>
      </c>
      <c r="V550">
        <v>3.9716271519218971E-4</v>
      </c>
      <c r="W550">
        <v>1.8125316513291301E-2</v>
      </c>
      <c r="X550">
        <v>2.3084499817610071E-2</v>
      </c>
      <c r="Y550">
        <v>2.4530770367208854E-2</v>
      </c>
      <c r="Z550">
        <v>1.9048305698392332E-2</v>
      </c>
      <c r="AA550">
        <v>1.5625E-2</v>
      </c>
      <c r="AB550">
        <v>1.3858743053032363E-3</v>
      </c>
    </row>
    <row r="551" spans="1:28">
      <c r="A551" s="654">
        <v>44630</v>
      </c>
      <c r="B551">
        <v>4.0201453486021776E-4</v>
      </c>
      <c r="C551">
        <v>4.167237236718524E-4</v>
      </c>
      <c r="D551">
        <v>3.7149922118806522E-4</v>
      </c>
      <c r="E551">
        <v>6.3419187477142813E-4</v>
      </c>
      <c r="F551">
        <v>6.177793309434243E-4</v>
      </c>
      <c r="G551">
        <v>5.3763133361184323E-4</v>
      </c>
      <c r="H551">
        <v>4.0167541389757311E-4</v>
      </c>
      <c r="I551">
        <v>5.5404892070898271E-4</v>
      </c>
      <c r="J551">
        <v>9.6029949077180987E-4</v>
      </c>
      <c r="K551">
        <v>1.0437722627942847E-3</v>
      </c>
      <c r="L551">
        <v>1.0657397261917279E-3</v>
      </c>
      <c r="M551">
        <v>5.4093044971081916E-4</v>
      </c>
      <c r="N551">
        <v>5.096266995849863E-4</v>
      </c>
      <c r="O551">
        <v>5.3052315707247111E-4</v>
      </c>
      <c r="P551">
        <v>6.0491033423781815E-3</v>
      </c>
      <c r="Q551">
        <v>3.82230436249964E-3</v>
      </c>
      <c r="R551">
        <v>3.928881779857285E-3</v>
      </c>
      <c r="S551">
        <v>6.2321345990057342E-3</v>
      </c>
      <c r="T551">
        <v>1.2183211996532606E-3</v>
      </c>
      <c r="U551">
        <v>3.3834513590802473E-3</v>
      </c>
      <c r="V551">
        <v>-5.3255801880469633E-3</v>
      </c>
      <c r="W551">
        <v>7.2453584720455488E-4</v>
      </c>
      <c r="X551">
        <v>-5.7427170354974466E-3</v>
      </c>
      <c r="Y551">
        <v>-7.1430986203441238E-3</v>
      </c>
      <c r="Z551">
        <v>6.3885971820516474E-3</v>
      </c>
      <c r="AA551">
        <v>-2.564102564102555E-3</v>
      </c>
      <c r="AB551">
        <v>2.8305789362536471E-2</v>
      </c>
    </row>
    <row r="552" spans="1:28">
      <c r="A552" s="654">
        <v>44631</v>
      </c>
      <c r="B552">
        <v>3.9341666081971205E-4</v>
      </c>
      <c r="C552">
        <v>4.0719521247511992E-4</v>
      </c>
      <c r="D552">
        <v>4.0342122572711858E-4</v>
      </c>
      <c r="E552">
        <v>8.7949081123839257E-4</v>
      </c>
      <c r="F552">
        <v>4.7802642326222333E-4</v>
      </c>
      <c r="G552">
        <v>5.3591333924041251E-4</v>
      </c>
      <c r="H552">
        <v>4.0167541389757311E-4</v>
      </c>
      <c r="I552">
        <v>5.5518981230306963E-4</v>
      </c>
      <c r="J552">
        <v>9.6029949077180987E-4</v>
      </c>
      <c r="K552">
        <v>1.0437722627942847E-3</v>
      </c>
      <c r="L552">
        <v>1.0657397261917279E-3</v>
      </c>
      <c r="M552">
        <v>5.4093044971081916E-4</v>
      </c>
      <c r="N552">
        <v>5.096266995849863E-4</v>
      </c>
      <c r="O552">
        <v>5.3052315707247111E-4</v>
      </c>
      <c r="P552">
        <v>2.018225632094417E-3</v>
      </c>
      <c r="Q552">
        <v>5.2577424336930356E-4</v>
      </c>
      <c r="R552">
        <v>2.3552531318313807E-3</v>
      </c>
      <c r="S552">
        <v>2.2286034394514154E-3</v>
      </c>
      <c r="T552">
        <v>8.2997295968811891E-4</v>
      </c>
      <c r="U552">
        <v>2.2664345157208388E-4</v>
      </c>
      <c r="V552">
        <v>-1.7143708297500115E-3</v>
      </c>
      <c r="W552">
        <v>-1.0734532062504076E-2</v>
      </c>
      <c r="X552">
        <v>-2.1669457963554462E-2</v>
      </c>
      <c r="Y552">
        <v>-2.5313403875075635E-2</v>
      </c>
      <c r="Z552">
        <v>-1.2391982124635881E-2</v>
      </c>
      <c r="AA552">
        <v>-2.1422450728370013E-4</v>
      </c>
      <c r="AB552">
        <v>-1.9773361217925167E-3</v>
      </c>
    </row>
    <row r="553" spans="1:28">
      <c r="A553" s="654">
        <v>44634</v>
      </c>
      <c r="B553">
        <v>4.0620368630883696E-4</v>
      </c>
      <c r="C553">
        <v>4.0423809377165831E-4</v>
      </c>
      <c r="D553">
        <v>4.1714559182337574E-4</v>
      </c>
      <c r="E553">
        <v>4.4574418583298581E-4</v>
      </c>
      <c r="F553">
        <v>3.8119873213959821E-4</v>
      </c>
      <c r="G553">
        <v>5.3348378480655434E-4</v>
      </c>
      <c r="H553">
        <v>4.0167541389757311E-4</v>
      </c>
      <c r="I553">
        <v>5.5307313695918126E-4</v>
      </c>
      <c r="J553">
        <v>9.6029949077180987E-4</v>
      </c>
      <c r="K553">
        <v>1.0437722627942847E-3</v>
      </c>
      <c r="L553">
        <v>1.0657397261917279E-3</v>
      </c>
      <c r="M553">
        <v>5.4093044971081916E-4</v>
      </c>
      <c r="N553">
        <v>5.096266995849863E-4</v>
      </c>
      <c r="O553">
        <v>5.3052315707247111E-4</v>
      </c>
      <c r="P553">
        <v>-1.5700953041475341E-4</v>
      </c>
      <c r="Q553">
        <v>5.5655251508510695E-3</v>
      </c>
      <c r="R553">
        <v>6.4848611276153711E-3</v>
      </c>
      <c r="S553">
        <v>1.4775185514865896E-3</v>
      </c>
      <c r="T553">
        <v>2.7939680261215294E-3</v>
      </c>
      <c r="U553">
        <v>4.0579732706371718E-3</v>
      </c>
      <c r="V553">
        <v>2.8334681533448425E-4</v>
      </c>
      <c r="W553">
        <v>-8.7315312861965255E-3</v>
      </c>
      <c r="X553">
        <v>-9.9731077399086709E-3</v>
      </c>
      <c r="Y553">
        <v>-1.3733929668154121E-2</v>
      </c>
      <c r="Z553">
        <v>-8.3975403246283609E-3</v>
      </c>
      <c r="AA553">
        <v>4.4996785943862694E-3</v>
      </c>
      <c r="AB553">
        <v>-4.7847815444207464E-3</v>
      </c>
    </row>
    <row r="554" spans="1:28">
      <c r="A554" s="654">
        <v>44635</v>
      </c>
      <c r="B554">
        <v>4.0478683382816349E-4</v>
      </c>
      <c r="C554">
        <v>4.1025980625342129E-4</v>
      </c>
      <c r="D554">
        <v>4.4900532773373136E-4</v>
      </c>
      <c r="E554">
        <v>4.5625766723600414E-4</v>
      </c>
      <c r="F554">
        <v>5.6077224780803903E-4</v>
      </c>
      <c r="G554">
        <v>5.3391311920192308E-4</v>
      </c>
      <c r="H554">
        <v>4.0167541389757311E-4</v>
      </c>
      <c r="I554">
        <v>5.5782872669718486E-4</v>
      </c>
      <c r="J554">
        <v>9.6029949077180987E-4</v>
      </c>
      <c r="K554">
        <v>1.0437722627942847E-3</v>
      </c>
      <c r="L554">
        <v>1.0657397261917279E-3</v>
      </c>
      <c r="M554">
        <v>5.4093044971081916E-4</v>
      </c>
      <c r="N554">
        <v>5.096266995849863E-4</v>
      </c>
      <c r="O554">
        <v>5.3052315707247111E-4</v>
      </c>
      <c r="P554">
        <v>-5.2019009326298438E-4</v>
      </c>
      <c r="Q554">
        <v>2.1483349422544151E-3</v>
      </c>
      <c r="R554">
        <v>-2.5207685565696858E-3</v>
      </c>
      <c r="S554">
        <v>-2.2891390349459861E-3</v>
      </c>
      <c r="T554">
        <v>9.2381220166171119E-4</v>
      </c>
      <c r="U554">
        <v>6.1644660594728506E-4</v>
      </c>
      <c r="V554">
        <v>4.7231880930369563E-3</v>
      </c>
      <c r="W554">
        <v>-1.0467220909557984E-3</v>
      </c>
      <c r="X554">
        <v>-3.4016613714138444E-4</v>
      </c>
      <c r="Y554">
        <v>9.5151137898896732E-3</v>
      </c>
      <c r="Z554">
        <v>2.5629360373382593E-3</v>
      </c>
      <c r="AA554">
        <v>2.4530716723549562E-2</v>
      </c>
      <c r="AB554">
        <v>-2.4393026205870472E-2</v>
      </c>
    </row>
    <row r="555" spans="1:28">
      <c r="A555" s="654">
        <v>44636</v>
      </c>
      <c r="B555">
        <v>4.0587445923390142E-4</v>
      </c>
      <c r="C555">
        <v>4.2324684578831651E-4</v>
      </c>
      <c r="D555">
        <v>3.8529887345450931E-4</v>
      </c>
      <c r="E555">
        <v>4.5104061117440253E-4</v>
      </c>
      <c r="F555">
        <v>5.7320989269449285E-4</v>
      </c>
      <c r="G555">
        <v>5.3362820810076705E-4</v>
      </c>
      <c r="H555">
        <v>4.0167541389757311E-4</v>
      </c>
      <c r="I555">
        <v>5.5426584165130244E-4</v>
      </c>
      <c r="J555">
        <v>9.6029949077180987E-4</v>
      </c>
      <c r="K555">
        <v>1.0437722627942847E-3</v>
      </c>
      <c r="L555">
        <v>1.0657397261917279E-3</v>
      </c>
      <c r="M555">
        <v>5.4093044971081916E-4</v>
      </c>
      <c r="N555">
        <v>5.096266995849863E-4</v>
      </c>
      <c r="O555">
        <v>5.3052315707247111E-4</v>
      </c>
      <c r="P555">
        <v>3.0527201372687607E-4</v>
      </c>
      <c r="Q555">
        <v>2.6739404063385042E-3</v>
      </c>
      <c r="R555">
        <v>4.8057601113591364E-3</v>
      </c>
      <c r="S555">
        <v>-2.1401480734162259E-3</v>
      </c>
      <c r="T555">
        <v>2.9215320670332723E-3</v>
      </c>
      <c r="U555">
        <v>5.2959653074315938E-3</v>
      </c>
      <c r="V555">
        <v>-4.3073956630449439E-3</v>
      </c>
      <c r="W555">
        <v>5.9586419157375836E-3</v>
      </c>
      <c r="X555">
        <v>1.7291692859417562E-2</v>
      </c>
      <c r="Y555">
        <v>1.5057639942630319E-2</v>
      </c>
      <c r="Z555">
        <v>6.9586631459090942E-3</v>
      </c>
      <c r="AA555">
        <v>1.1867582760774598E-2</v>
      </c>
      <c r="AB555">
        <v>9.8598642452094598E-3</v>
      </c>
    </row>
    <row r="556" spans="1:28">
      <c r="A556" s="654">
        <v>44637</v>
      </c>
      <c r="B556">
        <v>4.018736870723405E-4</v>
      </c>
      <c r="C556">
        <v>4.1554038324886911E-4</v>
      </c>
      <c r="D556">
        <v>5.2331387309867416E-4</v>
      </c>
      <c r="E556">
        <v>4.9538507229351936E-4</v>
      </c>
      <c r="F556">
        <v>3.8310928750329154E-4</v>
      </c>
      <c r="G556">
        <v>5.3263057470620545E-4</v>
      </c>
      <c r="H556">
        <v>4.3739242301588099E-4</v>
      </c>
      <c r="I556">
        <v>5.5431992168020194E-4</v>
      </c>
      <c r="J556">
        <v>9.6029949077180987E-4</v>
      </c>
      <c r="K556">
        <v>1.0437722627942847E-3</v>
      </c>
      <c r="L556">
        <v>1.0657397261917279E-3</v>
      </c>
      <c r="M556">
        <v>5.4093044971081916E-4</v>
      </c>
      <c r="N556">
        <v>5.096266995849863E-4</v>
      </c>
      <c r="O556">
        <v>5.3052315707247111E-4</v>
      </c>
      <c r="P556">
        <v>6.4804891088867667E-3</v>
      </c>
      <c r="Q556">
        <v>2.0850803335206169E-3</v>
      </c>
      <c r="R556">
        <v>-7.7489239205719151E-4</v>
      </c>
      <c r="S556">
        <v>8.4459652829387277E-3</v>
      </c>
      <c r="T556">
        <v>3.2198873851465581E-3</v>
      </c>
      <c r="U556">
        <v>-5.2883314475837828E-4</v>
      </c>
      <c r="V556">
        <v>3.8612740119794431E-3</v>
      </c>
      <c r="W556">
        <v>1.3086540178028461E-2</v>
      </c>
      <c r="X556">
        <v>1.631187594143535E-2</v>
      </c>
      <c r="Y556">
        <v>1.0003315762848075E-2</v>
      </c>
      <c r="Z556">
        <v>5.4325260454906044E-3</v>
      </c>
      <c r="AA556">
        <v>-1.6460905349794386E-3</v>
      </c>
      <c r="AB556">
        <v>1.249224926983783E-2</v>
      </c>
    </row>
    <row r="557" spans="1:28">
      <c r="A557" s="654">
        <v>44638</v>
      </c>
      <c r="B557">
        <v>4.2680363506653052E-4</v>
      </c>
      <c r="C557">
        <v>4.9790256223336549E-4</v>
      </c>
      <c r="D557">
        <v>3.9081390060546894E-4</v>
      </c>
      <c r="E557">
        <v>5.3149060623969291E-4</v>
      </c>
      <c r="F557">
        <v>7.0884428294659685E-4</v>
      </c>
      <c r="G557">
        <v>5.6797936175390085E-4</v>
      </c>
      <c r="H557">
        <v>4.3739242301588099E-4</v>
      </c>
      <c r="I557">
        <v>5.8216461290916399E-4</v>
      </c>
      <c r="J557">
        <v>9.6029949077180987E-4</v>
      </c>
      <c r="K557">
        <v>1.0437722627942847E-3</v>
      </c>
      <c r="L557">
        <v>1.0657397261917279E-3</v>
      </c>
      <c r="M557">
        <v>5.4093044971081916E-4</v>
      </c>
      <c r="N557">
        <v>5.096266995849863E-4</v>
      </c>
      <c r="O557">
        <v>5.3052315707247111E-4</v>
      </c>
      <c r="P557">
        <v>6.7734415271978321E-3</v>
      </c>
      <c r="Q557">
        <v>5.490706962034686E-4</v>
      </c>
      <c r="R557">
        <v>1.2940981658378092E-3</v>
      </c>
      <c r="S557">
        <v>-1.286820128518662E-3</v>
      </c>
      <c r="T557">
        <v>1.7477514092893998E-3</v>
      </c>
      <c r="U557">
        <v>2.3474880628304717E-3</v>
      </c>
      <c r="V557">
        <v>1.9176165759786645E-3</v>
      </c>
      <c r="W557">
        <v>1.0230528010624962E-2</v>
      </c>
      <c r="X557">
        <v>2.1168547033420637E-2</v>
      </c>
      <c r="Y557">
        <v>1.1463709916794906E-2</v>
      </c>
      <c r="Z557">
        <v>6.2402452293117694E-3</v>
      </c>
      <c r="AA557">
        <v>7.831821929101368E-3</v>
      </c>
      <c r="AB557">
        <v>-8.4019116654229231E-3</v>
      </c>
    </row>
    <row r="558" spans="1:28">
      <c r="A558" s="654">
        <v>44641</v>
      </c>
      <c r="B558">
        <v>4.5311874935882734E-4</v>
      </c>
      <c r="C558">
        <v>4.7769287987375897E-4</v>
      </c>
      <c r="D558">
        <v>4.8286366935879066E-4</v>
      </c>
      <c r="E558">
        <v>4.0521636281853901E-4</v>
      </c>
      <c r="F558">
        <v>6.5673448451164518E-4</v>
      </c>
      <c r="G558">
        <v>5.7477936520711204E-4</v>
      </c>
      <c r="H558">
        <v>4.3739242301588099E-4</v>
      </c>
      <c r="I558">
        <v>6.0238638794318788E-4</v>
      </c>
      <c r="J558">
        <v>9.6029949077180987E-4</v>
      </c>
      <c r="K558">
        <v>1.0437722627942847E-3</v>
      </c>
      <c r="L558">
        <v>1.0657397261917279E-3</v>
      </c>
      <c r="M558">
        <v>5.4093044971081916E-4</v>
      </c>
      <c r="N558">
        <v>5.096266995849863E-4</v>
      </c>
      <c r="O558">
        <v>5.3052315707247111E-4</v>
      </c>
      <c r="P558">
        <v>9.4273800084954118E-3</v>
      </c>
      <c r="Q558">
        <v>4.8355969808950849E-3</v>
      </c>
      <c r="R558">
        <v>9.5403738901953528E-3</v>
      </c>
      <c r="S558">
        <v>9.4656836007347422E-3</v>
      </c>
      <c r="T558">
        <v>5.43047056769419E-3</v>
      </c>
      <c r="U558">
        <v>7.374847580096322E-3</v>
      </c>
      <c r="V558">
        <v>8.730405423338361E-4</v>
      </c>
      <c r="W558">
        <v>1.2426585903706489E-2</v>
      </c>
      <c r="X558">
        <v>3.7010950953111355E-3</v>
      </c>
      <c r="Y558">
        <v>5.2990623909290324E-3</v>
      </c>
      <c r="Z558">
        <v>7.3993952639312965E-3</v>
      </c>
      <c r="AA558">
        <v>-1.2883435582822123E-2</v>
      </c>
      <c r="AB558">
        <v>-4.6518358566660645E-4</v>
      </c>
    </row>
    <row r="559" spans="1:28">
      <c r="A559" s="654">
        <v>44642</v>
      </c>
      <c r="B559">
        <v>4.377553312493454E-4</v>
      </c>
      <c r="C559">
        <v>4.4243215278583214E-4</v>
      </c>
      <c r="D559">
        <v>4.8582685386611146E-4</v>
      </c>
      <c r="E559">
        <v>5.0085976807223709E-4</v>
      </c>
      <c r="F559">
        <v>6.3059150796096475E-4</v>
      </c>
      <c r="G559">
        <v>5.6733085425642038E-4</v>
      </c>
      <c r="H559">
        <v>4.3739242301588099E-4</v>
      </c>
      <c r="I559">
        <v>5.9769781797025523E-4</v>
      </c>
      <c r="J559">
        <v>9.6029949077180987E-4</v>
      </c>
      <c r="K559">
        <v>1.0437722627942847E-3</v>
      </c>
      <c r="L559">
        <v>1.0657397261917279E-3</v>
      </c>
      <c r="M559">
        <v>5.4093044971081916E-4</v>
      </c>
      <c r="N559">
        <v>5.096266995849863E-4</v>
      </c>
      <c r="O559">
        <v>5.3052315707247111E-4</v>
      </c>
      <c r="P559">
        <v>1.1125285004235819E-2</v>
      </c>
      <c r="Q559">
        <v>3.1206893059809726E-3</v>
      </c>
      <c r="R559">
        <v>2.0485244450691997E-3</v>
      </c>
      <c r="S559">
        <v>2.1882364628522666E-4</v>
      </c>
      <c r="T559">
        <v>3.5669169482872576E-3</v>
      </c>
      <c r="U559">
        <v>1.5219673448383375E-3</v>
      </c>
      <c r="V559">
        <v>1.024221509073886E-3</v>
      </c>
      <c r="W559">
        <v>1.6131861659343993E-2</v>
      </c>
      <c r="X559">
        <v>1.1102566746044706E-2</v>
      </c>
      <c r="Y559">
        <v>1.5916757471216458E-2</v>
      </c>
      <c r="Z559">
        <v>4.3768033779516546E-3</v>
      </c>
      <c r="AA559">
        <v>5.3863683447277211E-3</v>
      </c>
      <c r="AB559">
        <v>-5.4756360159076145E-3</v>
      </c>
    </row>
    <row r="560" spans="1:28">
      <c r="A560" s="654">
        <v>44643</v>
      </c>
      <c r="B560">
        <v>4.4031104657915598E-4</v>
      </c>
      <c r="C560">
        <v>4.5786666599867409E-4</v>
      </c>
      <c r="D560">
        <v>4.6216330764115021E-4</v>
      </c>
      <c r="E560">
        <v>4.8906383576285961E-4</v>
      </c>
      <c r="F560">
        <v>4.9563823825238273E-4</v>
      </c>
      <c r="G560">
        <v>5.698548897605793E-4</v>
      </c>
      <c r="H560">
        <v>4.3739242301588099E-4</v>
      </c>
      <c r="I560">
        <v>5.8292967194906176E-4</v>
      </c>
      <c r="J560">
        <v>9.6029949077180987E-4</v>
      </c>
      <c r="K560">
        <v>1.0437722627942847E-3</v>
      </c>
      <c r="L560">
        <v>1.0657397261917279E-3</v>
      </c>
      <c r="M560">
        <v>5.4093044971081916E-4</v>
      </c>
      <c r="N560">
        <v>5.096266995849863E-4</v>
      </c>
      <c r="O560">
        <v>5.3052315707247111E-4</v>
      </c>
      <c r="P560">
        <v>3.6341585738295379E-3</v>
      </c>
      <c r="Q560">
        <v>-8.2170829614736096E-4</v>
      </c>
      <c r="R560">
        <v>1.1602856764181269E-4</v>
      </c>
      <c r="S560">
        <v>2.8925875281600177E-3</v>
      </c>
      <c r="T560">
        <v>2.3323362211677967E-3</v>
      </c>
      <c r="U560">
        <v>-8.743749472268636E-4</v>
      </c>
      <c r="V560">
        <v>1.0270963235514685E-3</v>
      </c>
      <c r="W560">
        <v>9.8011877481101184E-3</v>
      </c>
      <c r="X560">
        <v>8.2503666513888962E-3</v>
      </c>
      <c r="Y560">
        <v>7.6757719991893403E-4</v>
      </c>
      <c r="Z560">
        <v>7.9431389103494787E-3</v>
      </c>
      <c r="AA560">
        <v>-2.8229960848959346E-2</v>
      </c>
      <c r="AB560">
        <v>-2.6661064014129598E-3</v>
      </c>
    </row>
    <row r="561" spans="1:28">
      <c r="A561" s="654">
        <v>44644</v>
      </c>
      <c r="B561">
        <v>4.4527650747450132E-4</v>
      </c>
      <c r="C561">
        <v>4.4648457488749571E-4</v>
      </c>
      <c r="D561">
        <v>4.7844801893770494E-4</v>
      </c>
      <c r="E561">
        <v>7.7162375131378802E-4</v>
      </c>
      <c r="F561">
        <v>7.5686479139158713E-4</v>
      </c>
      <c r="G561">
        <v>5.7024136425631866E-4</v>
      </c>
      <c r="H561">
        <v>4.3739242301588099E-4</v>
      </c>
      <c r="I561">
        <v>6.0311394028556009E-4</v>
      </c>
      <c r="J561">
        <v>9.6029949077180987E-4</v>
      </c>
      <c r="K561">
        <v>1.0437722627942847E-3</v>
      </c>
      <c r="L561">
        <v>1.0657397261917279E-3</v>
      </c>
      <c r="M561">
        <v>5.4093044971081916E-4</v>
      </c>
      <c r="N561">
        <v>5.096266995849863E-4</v>
      </c>
      <c r="O561">
        <v>5.3052315707247111E-4</v>
      </c>
      <c r="P561">
        <v>1.2714554152385427E-2</v>
      </c>
      <c r="Q561">
        <v>8.4689301521212457E-4</v>
      </c>
      <c r="R561">
        <v>2.0538443821302987E-3</v>
      </c>
      <c r="S561">
        <v>9.4441740529704887E-4</v>
      </c>
      <c r="T561">
        <v>4.148272101982764E-3</v>
      </c>
      <c r="U561">
        <v>1.7244182614508663E-3</v>
      </c>
      <c r="V561">
        <v>-1.9469952413693203E-3</v>
      </c>
      <c r="W561">
        <v>1.526650822510045E-2</v>
      </c>
      <c r="X561">
        <v>1.7496037719583191E-2</v>
      </c>
      <c r="Y561">
        <v>1.4843349055930322E-2</v>
      </c>
      <c r="Z561">
        <v>1.3039270089174604E-2</v>
      </c>
      <c r="AA561">
        <v>7.2094995759117708E-3</v>
      </c>
      <c r="AB561">
        <v>-4.4899672719254102E-3</v>
      </c>
    </row>
    <row r="562" spans="1:28">
      <c r="A562" s="654">
        <v>44645</v>
      </c>
      <c r="B562">
        <v>4.571389407102E-4</v>
      </c>
      <c r="C562">
        <v>4.5430186190076327E-4</v>
      </c>
      <c r="D562">
        <v>4.6066500664143639E-4</v>
      </c>
      <c r="E562">
        <v>5.0147176373016578E-4</v>
      </c>
      <c r="F562">
        <v>6.9193496081987327E-4</v>
      </c>
      <c r="G562">
        <v>5.7062699328591648E-4</v>
      </c>
      <c r="H562">
        <v>4.3739242301588099E-4</v>
      </c>
      <c r="I562">
        <v>5.984322011940435E-4</v>
      </c>
      <c r="J562">
        <v>9.6029949077180987E-4</v>
      </c>
      <c r="K562">
        <v>1.0437722627942847E-3</v>
      </c>
      <c r="L562">
        <v>1.0657397261917279E-3</v>
      </c>
      <c r="M562">
        <v>5.4093044971081916E-4</v>
      </c>
      <c r="N562">
        <v>5.096266995849863E-4</v>
      </c>
      <c r="O562">
        <v>5.3052315707247111E-4</v>
      </c>
      <c r="P562">
        <v>1.0200403795013857E-2</v>
      </c>
      <c r="Q562">
        <v>4.6347984700016998E-3</v>
      </c>
      <c r="R562">
        <v>8.1446610258764096E-3</v>
      </c>
      <c r="S562">
        <v>4.2964282363773254E-3</v>
      </c>
      <c r="T562">
        <v>5.1278147365618754E-3</v>
      </c>
      <c r="U562">
        <v>5.7360731970257373E-3</v>
      </c>
      <c r="V562">
        <v>-8.1818541868350358E-4</v>
      </c>
      <c r="W562">
        <v>1.4332981887376972E-2</v>
      </c>
      <c r="X562">
        <v>2.3873246940813164E-3</v>
      </c>
      <c r="Y562">
        <v>1.5657594382393336E-2</v>
      </c>
      <c r="Z562">
        <v>2.1323058624256319E-3</v>
      </c>
      <c r="AA562">
        <v>-8.6315789473684346E-3</v>
      </c>
      <c r="AB562">
        <v>-2.1386955876363078E-2</v>
      </c>
    </row>
    <row r="563" spans="1:28">
      <c r="A563" s="654">
        <v>44648</v>
      </c>
      <c r="B563">
        <v>4.3647795050572036E-4</v>
      </c>
      <c r="C563">
        <v>4.4473945525846936E-4</v>
      </c>
      <c r="D563">
        <v>4.5726268731161035E-4</v>
      </c>
      <c r="E563">
        <v>5.9541473666868683E-4</v>
      </c>
      <c r="F563">
        <v>5.7405114846198479E-4</v>
      </c>
      <c r="G563">
        <v>5.7101177747309606E-4</v>
      </c>
      <c r="H563">
        <v>4.3739242301588099E-4</v>
      </c>
      <c r="I563">
        <v>5.9771465850255723E-4</v>
      </c>
      <c r="J563">
        <v>9.6029949077180987E-4</v>
      </c>
      <c r="K563">
        <v>1.0437722627942847E-3</v>
      </c>
      <c r="L563">
        <v>1.0657397261917279E-3</v>
      </c>
      <c r="M563">
        <v>5.4093044971081916E-4</v>
      </c>
      <c r="N563">
        <v>5.096266995849863E-4</v>
      </c>
      <c r="O563">
        <v>5.3052315707247111E-4</v>
      </c>
      <c r="P563">
        <v>1.0434994081758298E-3</v>
      </c>
      <c r="Q563">
        <v>-4.974911901962642E-4</v>
      </c>
      <c r="R563">
        <v>1.0575178010332476E-3</v>
      </c>
      <c r="S563">
        <v>-4.9992550567609095E-3</v>
      </c>
      <c r="T563">
        <v>-5.5816996625523974E-4</v>
      </c>
      <c r="U563">
        <v>-4.9867650833812505E-5</v>
      </c>
      <c r="V563">
        <v>6.327184537613384E-5</v>
      </c>
      <c r="W563">
        <v>-4.6872532694325342E-3</v>
      </c>
      <c r="X563">
        <v>-5.5272488949239529E-3</v>
      </c>
      <c r="Y563">
        <v>-1.4151736080243449E-3</v>
      </c>
      <c r="Z563">
        <v>3.0861804923265623E-3</v>
      </c>
      <c r="AA563">
        <v>1.2104480781482296E-2</v>
      </c>
      <c r="AB563">
        <v>2.9370235444812209E-3</v>
      </c>
    </row>
    <row r="564" spans="1:28">
      <c r="A564" s="654">
        <v>44649</v>
      </c>
      <c r="B564">
        <v>4.4052574225172947E-4</v>
      </c>
      <c r="C564">
        <v>4.4843068012156984E-4</v>
      </c>
      <c r="D564">
        <v>4.4695599582689205E-4</v>
      </c>
      <c r="E564">
        <v>5.4333303714049208E-4</v>
      </c>
      <c r="F564">
        <v>5.6546396157886036E-4</v>
      </c>
      <c r="G564">
        <v>5.7068590909770123E-4</v>
      </c>
      <c r="H564">
        <v>4.3739242301588099E-4</v>
      </c>
      <c r="I564">
        <v>5.9735760910317737E-4</v>
      </c>
      <c r="J564">
        <v>9.6029949077180987E-4</v>
      </c>
      <c r="K564">
        <v>1.0437722627942847E-3</v>
      </c>
      <c r="L564">
        <v>1.0657397261917279E-3</v>
      </c>
      <c r="M564">
        <v>5.4093044971081916E-4</v>
      </c>
      <c r="N564">
        <v>5.096266995849863E-4</v>
      </c>
      <c r="O564">
        <v>5.3052315707247111E-4</v>
      </c>
      <c r="P564">
        <v>-6.4236160456736524E-3</v>
      </c>
      <c r="Q564">
        <v>-3.0814007010453448E-3</v>
      </c>
      <c r="R564">
        <v>1.9567924472041476E-4</v>
      </c>
      <c r="S564">
        <v>-4.1551277624032323E-3</v>
      </c>
      <c r="T564">
        <v>-4.507017319300699E-4</v>
      </c>
      <c r="U564">
        <v>-1.8197339712221483E-3</v>
      </c>
      <c r="V564">
        <v>-9.188290936472665E-4</v>
      </c>
      <c r="W564">
        <v>1.9594264708755471E-3</v>
      </c>
      <c r="X564">
        <v>6.7854820693220574E-3</v>
      </c>
      <c r="Y564">
        <v>4.7889436550478948E-3</v>
      </c>
      <c r="Z564">
        <v>5.1617861156172395E-3</v>
      </c>
      <c r="AA564">
        <v>9.8615190935795738E-3</v>
      </c>
      <c r="AB564">
        <v>8.0736622417261206E-3</v>
      </c>
    </row>
    <row r="565" spans="1:28">
      <c r="A565" s="654">
        <v>44650</v>
      </c>
      <c r="B565">
        <v>4.3277277767850286E-4</v>
      </c>
      <c r="C565">
        <v>4.5484715326260527E-4</v>
      </c>
      <c r="D565">
        <v>4.5472462068207875E-4</v>
      </c>
      <c r="E565">
        <v>4.7828829821905394E-4</v>
      </c>
      <c r="F565">
        <v>4.9178140002159587E-4</v>
      </c>
      <c r="G565">
        <v>5.703604124471795E-4</v>
      </c>
      <c r="H565">
        <v>4.3739242301588099E-4</v>
      </c>
      <c r="I565">
        <v>5.9664177965190746E-4</v>
      </c>
      <c r="J565">
        <v>9.6029949077180987E-4</v>
      </c>
      <c r="K565">
        <v>1.0437722627942847E-3</v>
      </c>
      <c r="L565">
        <v>1.0657397261917279E-3</v>
      </c>
      <c r="M565">
        <v>5.4093044971081916E-4</v>
      </c>
      <c r="N565">
        <v>5.096266995849863E-4</v>
      </c>
      <c r="O565">
        <v>5.3052315707247111E-4</v>
      </c>
      <c r="P565">
        <v>-4.2527062456462206E-3</v>
      </c>
      <c r="Q565">
        <v>-2.4186820503275808E-3</v>
      </c>
      <c r="R565">
        <v>-1.4019763534635077E-3</v>
      </c>
      <c r="S565">
        <v>2.6423786430587182E-3</v>
      </c>
      <c r="T565">
        <v>9.9466670701486848E-5</v>
      </c>
      <c r="U565">
        <v>-2.4674857890316648E-3</v>
      </c>
      <c r="V565">
        <v>-8.0105259813545437E-4</v>
      </c>
      <c r="W565">
        <v>-4.8208543065673126E-3</v>
      </c>
      <c r="X565">
        <v>-5.6409726903280388E-3</v>
      </c>
      <c r="Y565">
        <v>-6.0576050102315593E-3</v>
      </c>
      <c r="Z565">
        <v>-1.1238212928696978E-3</v>
      </c>
      <c r="AA565">
        <v>-3.739871182214527E-4</v>
      </c>
      <c r="AB565">
        <v>2.2151535065522143E-2</v>
      </c>
    </row>
    <row r="566" spans="1:28">
      <c r="A566" s="654">
        <v>44651</v>
      </c>
      <c r="B566">
        <v>4.3466131290137433E-4</v>
      </c>
      <c r="C566">
        <v>4.4238278729480385E-4</v>
      </c>
      <c r="D566">
        <v>4.5717283469448589E-4</v>
      </c>
      <c r="E566">
        <v>6.2164089290761559E-4</v>
      </c>
      <c r="F566">
        <v>4.7072541338177842E-4</v>
      </c>
      <c r="G566">
        <v>5.7570727979028291E-4</v>
      </c>
      <c r="H566">
        <v>4.3739242301588099E-4</v>
      </c>
      <c r="I566">
        <v>6.070557758970363E-4</v>
      </c>
      <c r="J566">
        <v>9.6029949077180987E-4</v>
      </c>
      <c r="K566">
        <v>1.0437722627942847E-3</v>
      </c>
      <c r="L566">
        <v>1.0657397261917279E-3</v>
      </c>
      <c r="M566">
        <v>5.4093044971081916E-4</v>
      </c>
      <c r="N566">
        <v>5.096266995849863E-4</v>
      </c>
      <c r="O566">
        <v>5.3052315707247111E-4</v>
      </c>
      <c r="P566">
        <v>-2.9462527197325894E-3</v>
      </c>
      <c r="Q566">
        <v>-1.300373648429165E-3</v>
      </c>
      <c r="R566">
        <v>-4.1704254721308676E-4</v>
      </c>
      <c r="S566">
        <v>-2.695850746912698E-3</v>
      </c>
      <c r="T566">
        <v>-2.4481178421876804E-3</v>
      </c>
      <c r="U566">
        <v>-3.8933584672273813E-4</v>
      </c>
      <c r="V566">
        <v>-2.7191766745537915E-4</v>
      </c>
      <c r="W566">
        <v>5.0088528670764187E-3</v>
      </c>
      <c r="X566">
        <v>9.4990391570037858E-4</v>
      </c>
      <c r="Y566">
        <v>8.7798559824605604E-3</v>
      </c>
      <c r="Z566">
        <v>1.3470547783769327E-3</v>
      </c>
      <c r="AA566">
        <v>-2.0410708347189832E-2</v>
      </c>
      <c r="AB566">
        <v>-6.8429004937294868E-3</v>
      </c>
    </row>
    <row r="567" spans="1:28">
      <c r="A567" s="654">
        <v>44652</v>
      </c>
      <c r="B567">
        <v>4.2160842785277097E-4</v>
      </c>
      <c r="C567">
        <v>4.5268241261098296E-4</v>
      </c>
      <c r="D567">
        <v>4.2352753857799463E-4</v>
      </c>
      <c r="E567">
        <v>5.1036470614596041E-4</v>
      </c>
      <c r="F567">
        <v>7.2010559818846964E-4</v>
      </c>
      <c r="G567">
        <v>5.7183307576047504E-4</v>
      </c>
      <c r="H567">
        <v>4.3739242301588099E-4</v>
      </c>
      <c r="I567">
        <v>5.9664180001428591E-4</v>
      </c>
      <c r="J567">
        <v>7.8462926866906813E-4</v>
      </c>
      <c r="K567">
        <v>8.6808739107913091E-4</v>
      </c>
      <c r="L567">
        <v>8.9005099914962749E-4</v>
      </c>
      <c r="M567">
        <v>5.4093044971081916E-4</v>
      </c>
      <c r="N567">
        <v>5.096266995849863E-4</v>
      </c>
      <c r="O567">
        <v>5.3052315707247111E-4</v>
      </c>
      <c r="P567">
        <v>1.0369672952649456E-2</v>
      </c>
      <c r="Q567">
        <v>6.6824250371895211E-3</v>
      </c>
      <c r="R567">
        <v>6.2110453465489268E-3</v>
      </c>
      <c r="S567">
        <v>6.6517480496353087E-4</v>
      </c>
      <c r="T567">
        <v>5.0870586450981747E-3</v>
      </c>
      <c r="U567">
        <v>3.9724623114303359E-3</v>
      </c>
      <c r="V567">
        <v>4.820834453677536E-3</v>
      </c>
      <c r="W567">
        <v>2.3937350087807951E-2</v>
      </c>
      <c r="X567">
        <v>1.3053106294799388E-2</v>
      </c>
      <c r="Y567">
        <v>1.608743839103699E-2</v>
      </c>
      <c r="Z567">
        <v>8.460817667462095E-3</v>
      </c>
      <c r="AA567">
        <v>-1.5531508593252696E-2</v>
      </c>
      <c r="AB567">
        <v>-2.2921863944738829E-2</v>
      </c>
    </row>
    <row r="568" spans="1:28">
      <c r="A568" s="654">
        <v>44655</v>
      </c>
      <c r="B568">
        <v>4.1985453172865839E-4</v>
      </c>
      <c r="C568">
        <v>4.5552768309242708E-4</v>
      </c>
      <c r="D568">
        <v>4.1486005369839596E-4</v>
      </c>
      <c r="E568">
        <v>4.939947187576621E-4</v>
      </c>
      <c r="F568">
        <v>5.9848716540211733E-4</v>
      </c>
      <c r="G568">
        <v>5.7079808336468751E-4</v>
      </c>
      <c r="H568">
        <v>4.3739242301588099E-4</v>
      </c>
      <c r="I568">
        <v>6.0525004213074496E-4</v>
      </c>
      <c r="J568">
        <v>7.8462926866906813E-4</v>
      </c>
      <c r="K568">
        <v>8.6808739107913091E-4</v>
      </c>
      <c r="L568">
        <v>8.9005099914962749E-4</v>
      </c>
      <c r="M568">
        <v>5.4093044971081916E-4</v>
      </c>
      <c r="N568">
        <v>5.096266995849863E-4</v>
      </c>
      <c r="O568">
        <v>5.3052315707247111E-4</v>
      </c>
      <c r="P568">
        <v>2.6546238357585406E-3</v>
      </c>
      <c r="Q568">
        <v>5.6147457294364322E-4</v>
      </c>
      <c r="R568">
        <v>2.3978051603712469E-3</v>
      </c>
      <c r="S568">
        <v>-5.5185229948340186E-4</v>
      </c>
      <c r="T568">
        <v>1.3177454132062838E-3</v>
      </c>
      <c r="U568">
        <v>9.6660207678689325E-4</v>
      </c>
      <c r="V568">
        <v>6.784234342669393E-4</v>
      </c>
      <c r="W568">
        <v>-1.7133200660170989E-3</v>
      </c>
      <c r="X568">
        <v>-3.6501686129938316E-3</v>
      </c>
      <c r="Y568">
        <v>-6.1499053577218632E-4</v>
      </c>
      <c r="Z568">
        <v>-6.0968552711622159E-3</v>
      </c>
      <c r="AA568">
        <v>-4.784688995215336E-3</v>
      </c>
      <c r="AB568">
        <v>4.3945094221120584E-4</v>
      </c>
    </row>
    <row r="569" spans="1:28">
      <c r="A569" s="654">
        <v>44656</v>
      </c>
      <c r="B569">
        <v>4.2581470335267824E-4</v>
      </c>
      <c r="C569">
        <v>4.5384210950816239E-4</v>
      </c>
      <c r="D569">
        <v>3.8393110451773182E-4</v>
      </c>
      <c r="E569">
        <v>3.951677098028572E-4</v>
      </c>
      <c r="F569">
        <v>6.1800571717007813E-4</v>
      </c>
      <c r="G569">
        <v>5.6339463670962431E-4</v>
      </c>
      <c r="H569">
        <v>4.3739242301588099E-4</v>
      </c>
      <c r="I569">
        <v>6.1169246381997944E-4</v>
      </c>
      <c r="J569">
        <v>7.8462926866906813E-4</v>
      </c>
      <c r="K569">
        <v>8.6808739107913091E-4</v>
      </c>
      <c r="L569">
        <v>8.9005099914962749E-4</v>
      </c>
      <c r="M569">
        <v>5.4093044971081916E-4</v>
      </c>
      <c r="N569">
        <v>5.096266995849863E-4</v>
      </c>
      <c r="O569">
        <v>5.3052315707247111E-4</v>
      </c>
      <c r="P569">
        <v>1.1887550617579734E-3</v>
      </c>
      <c r="Q569">
        <v>8.3547943416566461E-3</v>
      </c>
      <c r="R569">
        <v>1.6910588459142506E-3</v>
      </c>
      <c r="S569">
        <v>8.1600756934818719E-3</v>
      </c>
      <c r="T569">
        <v>1.8203817558899438E-3</v>
      </c>
      <c r="U569">
        <v>2.0691297026034228E-3</v>
      </c>
      <c r="V569">
        <v>-2.9876225531688672E-4</v>
      </c>
      <c r="W569">
        <v>-7.9548105367791555E-3</v>
      </c>
      <c r="X569">
        <v>-1.5112147668989051E-2</v>
      </c>
      <c r="Y569">
        <v>-1.3619173467077528E-2</v>
      </c>
      <c r="Z569">
        <v>-1.4101995537846301E-3</v>
      </c>
      <c r="AA569">
        <v>-1.645876645876676E-3</v>
      </c>
      <c r="AB569">
        <v>1.7725754652115455E-2</v>
      </c>
    </row>
    <row r="570" spans="1:28">
      <c r="A570" s="654">
        <v>44657</v>
      </c>
      <c r="B570">
        <v>4.2032858571738885E-4</v>
      </c>
      <c r="C570">
        <v>4.377531907711063E-4</v>
      </c>
      <c r="D570">
        <v>4.0763772085461447E-4</v>
      </c>
      <c r="E570">
        <v>8.918755169402548E-4</v>
      </c>
      <c r="F570">
        <v>5.920750248049611E-4</v>
      </c>
      <c r="G570">
        <v>5.6873647128741212E-4</v>
      </c>
      <c r="H570">
        <v>4.3739242301588099E-4</v>
      </c>
      <c r="I570">
        <v>6.0451415934759112E-4</v>
      </c>
      <c r="J570">
        <v>7.8462926866906813E-4</v>
      </c>
      <c r="K570">
        <v>8.6808739107913091E-4</v>
      </c>
      <c r="L570">
        <v>8.9005099914962749E-4</v>
      </c>
      <c r="M570">
        <v>5.4093044971081916E-4</v>
      </c>
      <c r="N570">
        <v>5.096266995849863E-4</v>
      </c>
      <c r="O570">
        <v>5.3052315707247111E-4</v>
      </c>
      <c r="P570">
        <v>1.5803654902020181E-3</v>
      </c>
      <c r="Q570">
        <v>4.5622279293722201E-4</v>
      </c>
      <c r="R570">
        <v>-1.7021503297889318E-3</v>
      </c>
      <c r="S570">
        <v>1.8267544900343324E-3</v>
      </c>
      <c r="T570">
        <v>-1.8154113779189629E-4</v>
      </c>
      <c r="U570">
        <v>5.3029749563537898E-4</v>
      </c>
      <c r="V570">
        <v>7.4341477631678643E-4</v>
      </c>
      <c r="W570">
        <v>-6.5070176296504467E-3</v>
      </c>
      <c r="X570">
        <v>-6.2883051045469207E-3</v>
      </c>
      <c r="Y570">
        <v>-1.2420210735124226E-2</v>
      </c>
      <c r="Z570">
        <v>1.2605536198129208E-3</v>
      </c>
      <c r="AA570">
        <v>4.3383947939261702E-3</v>
      </c>
      <c r="AB570">
        <v>-5.6255508640806751E-3</v>
      </c>
    </row>
    <row r="571" spans="1:28">
      <c r="A571" s="654">
        <v>44658</v>
      </c>
      <c r="B571">
        <v>3.8593333478065261E-4</v>
      </c>
      <c r="C571">
        <v>4.4905335123024415E-4</v>
      </c>
      <c r="D571">
        <v>3.6667147084012974E-4</v>
      </c>
      <c r="E571">
        <v>4.5644114297194172E-4</v>
      </c>
      <c r="F571">
        <v>6.3392093544956118E-4</v>
      </c>
      <c r="G571">
        <v>5.684131939731607E-4</v>
      </c>
      <c r="H571">
        <v>4.3739242301588099E-4</v>
      </c>
      <c r="I571">
        <v>6.0486475904020232E-4</v>
      </c>
      <c r="J571">
        <v>7.8462926866906813E-4</v>
      </c>
      <c r="K571">
        <v>8.6808739107913091E-4</v>
      </c>
      <c r="L571">
        <v>8.9005099914962749E-4</v>
      </c>
      <c r="M571">
        <v>5.4093044971081916E-4</v>
      </c>
      <c r="N571">
        <v>5.096266995849863E-4</v>
      </c>
      <c r="O571">
        <v>5.3052315707247111E-4</v>
      </c>
      <c r="P571">
        <v>-1.0317914172464082E-4</v>
      </c>
      <c r="Q571">
        <v>2.2312681839817827E-3</v>
      </c>
      <c r="R571">
        <v>-6.0350898564809352E-4</v>
      </c>
      <c r="S571">
        <v>3.6571752076621777E-3</v>
      </c>
      <c r="T571">
        <v>3.4636071417448733E-4</v>
      </c>
      <c r="U571">
        <v>-8.6916259782188199E-4</v>
      </c>
      <c r="V571">
        <v>3.4055103563239708E-3</v>
      </c>
      <c r="W571">
        <v>4.999898702028327E-3</v>
      </c>
      <c r="X571">
        <v>2.769740053274683E-3</v>
      </c>
      <c r="Y571">
        <v>7.0044263398001405E-3</v>
      </c>
      <c r="Z571">
        <v>5.6713736054452291E-3</v>
      </c>
      <c r="AA571">
        <v>6.4794816414686096E-3</v>
      </c>
      <c r="AB571">
        <v>-1.0569677427881174E-2</v>
      </c>
    </row>
    <row r="572" spans="1:28">
      <c r="A572" s="654">
        <v>44659</v>
      </c>
      <c r="B572">
        <v>3.6855749082720379E-4</v>
      </c>
      <c r="C572">
        <v>4.4649912669947334E-4</v>
      </c>
      <c r="D572">
        <v>4.1579711219630333E-4</v>
      </c>
      <c r="E572">
        <v>4.7741295734793354E-4</v>
      </c>
      <c r="F572">
        <v>4.387544637145524E-4</v>
      </c>
      <c r="G572">
        <v>5.6738370400521987E-4</v>
      </c>
      <c r="H572">
        <v>4.3739242301588099E-4</v>
      </c>
      <c r="I572">
        <v>6.055721941851111E-4</v>
      </c>
      <c r="J572">
        <v>7.8462926866906813E-4</v>
      </c>
      <c r="K572">
        <v>8.6808739107913091E-4</v>
      </c>
      <c r="L572">
        <v>8.9005099914962749E-4</v>
      </c>
      <c r="M572">
        <v>5.4093044971081916E-4</v>
      </c>
      <c r="N572">
        <v>5.096266995849863E-4</v>
      </c>
      <c r="O572">
        <v>5.3052315707247111E-4</v>
      </c>
      <c r="P572">
        <v>6.857197455421904E-3</v>
      </c>
      <c r="Q572">
        <v>1.8215987291392288E-3</v>
      </c>
      <c r="R572">
        <v>3.574595212597842E-3</v>
      </c>
      <c r="S572">
        <v>6.2887584551920561E-3</v>
      </c>
      <c r="T572">
        <v>5.5871104702058805E-3</v>
      </c>
      <c r="U572">
        <v>1.1117766775123883E-3</v>
      </c>
      <c r="V572">
        <v>3.6592849578820363E-4</v>
      </c>
      <c r="W572">
        <v>3.2345669242572761E-3</v>
      </c>
      <c r="X572">
        <v>6.8829946888970817E-4</v>
      </c>
      <c r="Y572">
        <v>-1.4047811011259626E-3</v>
      </c>
      <c r="Z572">
        <v>1.3587440539184481E-3</v>
      </c>
      <c r="AA572">
        <v>-8.4549356223175831E-3</v>
      </c>
      <c r="AB572">
        <v>-6.4662310666294687E-3</v>
      </c>
    </row>
    <row r="573" spans="1:28">
      <c r="A573" s="654">
        <v>44662</v>
      </c>
      <c r="B573">
        <v>4.0484991989941932E-4</v>
      </c>
      <c r="C573">
        <v>4.2199982081614351E-4</v>
      </c>
      <c r="D573">
        <v>4.0185839653728017E-4</v>
      </c>
      <c r="E573">
        <v>5.0399882673857199E-4</v>
      </c>
      <c r="F573">
        <v>4.6253014863584241E-4</v>
      </c>
      <c r="G573">
        <v>5.7059285869143217E-4</v>
      </c>
      <c r="H573">
        <v>4.3739242301588099E-4</v>
      </c>
      <c r="I573">
        <v>6.0449074782398249E-4</v>
      </c>
      <c r="J573">
        <v>7.8462926866906813E-4</v>
      </c>
      <c r="K573">
        <v>8.6808739107913091E-4</v>
      </c>
      <c r="L573">
        <v>8.9005099914962749E-4</v>
      </c>
      <c r="M573">
        <v>5.4093044971081916E-4</v>
      </c>
      <c r="N573">
        <v>5.096266995849863E-4</v>
      </c>
      <c r="O573">
        <v>5.3052315707247111E-4</v>
      </c>
      <c r="P573">
        <v>-4.8192930485202456E-3</v>
      </c>
      <c r="Q573">
        <v>4.6360023829761232E-4</v>
      </c>
      <c r="R573">
        <v>8.7340301521465769E-4</v>
      </c>
      <c r="S573">
        <v>1.7065723265994315E-3</v>
      </c>
      <c r="T573">
        <v>2.6174078640939236E-4</v>
      </c>
      <c r="U573">
        <v>-1.2933947504130128E-3</v>
      </c>
      <c r="V573">
        <v>-2.0662875354495736E-3</v>
      </c>
      <c r="W573">
        <v>-6.8915446993728091E-3</v>
      </c>
      <c r="X573">
        <v>-7.5687192514609647E-3</v>
      </c>
      <c r="Y573">
        <v>-9.43646125972053E-3</v>
      </c>
      <c r="Z573">
        <v>-4.0213042926897646E-3</v>
      </c>
      <c r="AA573">
        <v>-2.1339220014716775E-2</v>
      </c>
      <c r="AB573">
        <v>-2.1406652802762993E-2</v>
      </c>
    </row>
    <row r="574" spans="1:28">
      <c r="A574" s="654">
        <v>44663</v>
      </c>
      <c r="B574">
        <v>3.9549995696575024E-4</v>
      </c>
      <c r="C574">
        <v>4.6579231129273424E-4</v>
      </c>
      <c r="D574">
        <v>4.3874412273403607E-4</v>
      </c>
      <c r="E574">
        <v>4.7197030787993199E-4</v>
      </c>
      <c r="F574">
        <v>4.5957689089570763E-4</v>
      </c>
      <c r="G574">
        <v>5.7097324471611088E-4</v>
      </c>
      <c r="H574">
        <v>4.3739242301588099E-4</v>
      </c>
      <c r="I574">
        <v>6.0519733756048133E-4</v>
      </c>
      <c r="J574">
        <v>7.8462926866906813E-4</v>
      </c>
      <c r="K574">
        <v>8.6808739107913091E-4</v>
      </c>
      <c r="L574">
        <v>8.9005099914962749E-4</v>
      </c>
      <c r="M574">
        <v>5.4093044971081916E-4</v>
      </c>
      <c r="N574">
        <v>5.096266995849863E-4</v>
      </c>
      <c r="O574">
        <v>5.3052315707247111E-4</v>
      </c>
      <c r="P574">
        <v>-5.4571357208255122E-4</v>
      </c>
      <c r="Q574">
        <v>-3.9788014122232873E-3</v>
      </c>
      <c r="R574">
        <v>-2.4311616769484568E-3</v>
      </c>
      <c r="S574">
        <v>2.9899681329275118E-3</v>
      </c>
      <c r="T574">
        <v>1.0213482883445479E-3</v>
      </c>
      <c r="U574">
        <v>-4.2265331002108164E-3</v>
      </c>
      <c r="V574">
        <v>2.2688470713996267E-3</v>
      </c>
      <c r="W574">
        <v>-2.2980584464953324E-3</v>
      </c>
      <c r="X574">
        <v>-1.70747665193971E-3</v>
      </c>
      <c r="Y574">
        <v>3.2152997842083142E-3</v>
      </c>
      <c r="Z574">
        <v>4.1212845354547945E-3</v>
      </c>
      <c r="AA574">
        <v>-7.0765148164528835E-3</v>
      </c>
      <c r="AB574">
        <v>-7.1492386393535723E-3</v>
      </c>
    </row>
    <row r="575" spans="1:28">
      <c r="A575" s="654">
        <v>44664</v>
      </c>
      <c r="B575">
        <v>3.8988373721560166E-4</v>
      </c>
      <c r="C575">
        <v>4.4894446453302983E-4</v>
      </c>
      <c r="D575">
        <v>3.6607694069723529E-4</v>
      </c>
      <c r="E575">
        <v>8.2071515339765533E-4</v>
      </c>
      <c r="F575">
        <v>5.5962520577956809E-4</v>
      </c>
      <c r="G575">
        <v>5.7064742030665805E-4</v>
      </c>
      <c r="H575">
        <v>4.3739242301588099E-4</v>
      </c>
      <c r="I575">
        <v>1.2475091769046376E-3</v>
      </c>
      <c r="J575">
        <v>7.8462926866906813E-4</v>
      </c>
      <c r="K575">
        <v>8.6808739107913091E-4</v>
      </c>
      <c r="L575">
        <v>8.9005099914962749E-4</v>
      </c>
      <c r="M575">
        <v>5.4093044971081916E-4</v>
      </c>
      <c r="N575">
        <v>5.096266995849863E-4</v>
      </c>
      <c r="O575">
        <v>5.3052315707247111E-4</v>
      </c>
      <c r="P575">
        <v>-1.2170006983102111E-3</v>
      </c>
      <c r="Q575">
        <v>-1.4840824673002517E-3</v>
      </c>
      <c r="R575">
        <v>-1.5256292034669938E-3</v>
      </c>
      <c r="S575">
        <v>4.9025588932205544E-4</v>
      </c>
      <c r="T575">
        <v>1.0068624986840913E-3</v>
      </c>
      <c r="U575">
        <v>-7.9853682909236667E-4</v>
      </c>
      <c r="V575">
        <v>5.2300749765010757E-3</v>
      </c>
      <c r="W575">
        <v>1.3895101112533004E-2</v>
      </c>
      <c r="X575">
        <v>5.8397322359862169E-3</v>
      </c>
      <c r="Y575">
        <v>4.1623298700186329E-3</v>
      </c>
      <c r="Z575">
        <v>9.2819404774222569E-3</v>
      </c>
      <c r="AA575">
        <v>1.2917594654788367E-2</v>
      </c>
      <c r="AB575">
        <v>8.2273245474115964E-3</v>
      </c>
    </row>
    <row r="576" spans="1:28">
      <c r="A576" s="654">
        <v>44665</v>
      </c>
      <c r="B576">
        <v>3.8518367588591396E-4</v>
      </c>
      <c r="C576">
        <v>4.473615477023074E-4</v>
      </c>
      <c r="D576">
        <v>3.9449922131340465E-4</v>
      </c>
      <c r="E576">
        <v>4.8674823165417713E-4</v>
      </c>
      <c r="F576">
        <v>5.4354429139213956E-4</v>
      </c>
      <c r="G576">
        <v>5.7525676825553873E-4</v>
      </c>
      <c r="H576">
        <v>4.3739242301588099E-4</v>
      </c>
      <c r="I576">
        <v>-4.4574800973529172E-5</v>
      </c>
      <c r="J576">
        <v>7.8462926866906813E-4</v>
      </c>
      <c r="K576">
        <v>8.6808739107913091E-4</v>
      </c>
      <c r="L576">
        <v>8.9005099914962749E-4</v>
      </c>
      <c r="M576">
        <v>5.4093044971081916E-4</v>
      </c>
      <c r="N576">
        <v>5.096266995849863E-4</v>
      </c>
      <c r="O576">
        <v>5.3052315707247111E-4</v>
      </c>
      <c r="P576">
        <v>1.2585088754923923E-3</v>
      </c>
      <c r="Q576">
        <v>8.2506921054930071E-3</v>
      </c>
      <c r="R576">
        <v>2.9890653594242256E-3</v>
      </c>
      <c r="S576">
        <v>6.9630201141284154E-3</v>
      </c>
      <c r="T576">
        <v>4.618175289444082E-3</v>
      </c>
      <c r="U576">
        <v>2.6963799983181769E-3</v>
      </c>
      <c r="V576">
        <v>-3.7275457959180525E-3</v>
      </c>
      <c r="W576">
        <v>-3.1262283889843534E-3</v>
      </c>
      <c r="X576">
        <v>-7.7378011566741067E-3</v>
      </c>
      <c r="Y576">
        <v>-5.8898546871943847E-4</v>
      </c>
      <c r="Z576">
        <v>-5.6549337554248069E-3</v>
      </c>
      <c r="AA576">
        <v>-9.674582233949014E-3</v>
      </c>
      <c r="AB576">
        <v>6.3270596937672341E-3</v>
      </c>
    </row>
    <row r="577" spans="1:28">
      <c r="A577" s="654">
        <v>44669</v>
      </c>
      <c r="B577">
        <v>4.0181556822482811E-4</v>
      </c>
      <c r="C577">
        <v>4.5986521820395865E-4</v>
      </c>
      <c r="D577">
        <v>4.2658891154290224E-4</v>
      </c>
      <c r="E577">
        <v>5.7319188612892091E-4</v>
      </c>
      <c r="F577">
        <v>4.3684280296996114E-4</v>
      </c>
      <c r="G577">
        <v>5.7351690571416647E-4</v>
      </c>
      <c r="H577">
        <v>4.3739242301588099E-4</v>
      </c>
      <c r="I577">
        <v>6.0838400228235834E-4</v>
      </c>
      <c r="J577">
        <v>7.8462926866906813E-4</v>
      </c>
      <c r="K577">
        <v>8.6808739107913091E-4</v>
      </c>
      <c r="L577">
        <v>8.9005099914962749E-4</v>
      </c>
      <c r="M577">
        <v>5.4093044971081916E-4</v>
      </c>
      <c r="N577">
        <v>5.096266995849863E-4</v>
      </c>
      <c r="O577">
        <v>5.3052315707247111E-4</v>
      </c>
      <c r="P577">
        <v>3.7653266701678234E-3</v>
      </c>
      <c r="Q577">
        <v>-2.8789871757076702E-3</v>
      </c>
      <c r="R577">
        <v>8.8679657275281265E-4</v>
      </c>
      <c r="S577">
        <v>4.1952346325442313E-3</v>
      </c>
      <c r="T577">
        <v>1.2944716647282917E-3</v>
      </c>
      <c r="U577">
        <v>1.5394523617182632E-3</v>
      </c>
      <c r="V577">
        <v>-2.0691943902925169E-3</v>
      </c>
      <c r="W577">
        <v>2.0810333086429544E-4</v>
      </c>
      <c r="X577">
        <v>2.6389869804650523E-3</v>
      </c>
      <c r="Y577">
        <v>-6.0039018880231332E-4</v>
      </c>
      <c r="Z577">
        <v>-1.8221587927257366E-3</v>
      </c>
      <c r="AA577">
        <v>-7.5044404973356738E-3</v>
      </c>
      <c r="AB577">
        <v>-8.8546808942540078E-3</v>
      </c>
    </row>
    <row r="578" spans="1:28">
      <c r="A578" s="654">
        <v>44670</v>
      </c>
      <c r="B578">
        <v>3.7835311210931977E-4</v>
      </c>
      <c r="C578">
        <v>4.4258532028251807E-4</v>
      </c>
      <c r="D578">
        <v>3.8255102353534909E-4</v>
      </c>
      <c r="E578">
        <v>5.1896167108789193E-4</v>
      </c>
      <c r="F578">
        <v>5.6813320539728096E-4</v>
      </c>
      <c r="G578">
        <v>5.7037152311023576E-4</v>
      </c>
      <c r="H578">
        <v>4.3739242301588099E-4</v>
      </c>
      <c r="I578">
        <v>6.0623210884669376E-4</v>
      </c>
      <c r="J578">
        <v>7.8462926866906813E-4</v>
      </c>
      <c r="K578">
        <v>8.6808739107913091E-4</v>
      </c>
      <c r="L578">
        <v>8.9005099914962749E-4</v>
      </c>
      <c r="M578">
        <v>5.4093044971081916E-4</v>
      </c>
      <c r="N578">
        <v>5.096266995849863E-4</v>
      </c>
      <c r="O578">
        <v>5.3052315707247111E-4</v>
      </c>
      <c r="P578">
        <v>1.7689362899562244E-3</v>
      </c>
      <c r="Q578">
        <v>6.5952047772361855E-3</v>
      </c>
      <c r="R578">
        <v>1.7680551330905292E-3</v>
      </c>
      <c r="S578">
        <v>1.7606366362721282E-4</v>
      </c>
      <c r="T578">
        <v>1.4534024647487875E-3</v>
      </c>
      <c r="U578">
        <v>2.2062679001755292E-3</v>
      </c>
      <c r="V578">
        <v>4.6359350747935402E-3</v>
      </c>
      <c r="W578">
        <v>-6.5409665842682818E-3</v>
      </c>
      <c r="X578">
        <v>1.2975972376350065E-3</v>
      </c>
      <c r="Y578">
        <v>-5.7819505533118765E-3</v>
      </c>
      <c r="Z578">
        <v>-1.2370559398959813E-3</v>
      </c>
      <c r="AA578">
        <v>1.6285624804259324E-2</v>
      </c>
      <c r="AB578">
        <v>-1.3023656964503472E-2</v>
      </c>
    </row>
    <row r="579" spans="1:28">
      <c r="A579" s="654">
        <v>44671</v>
      </c>
      <c r="B579">
        <v>3.6623350235354124E-4</v>
      </c>
      <c r="C579">
        <v>4.6133593726938038E-4</v>
      </c>
      <c r="D579">
        <v>2.4718980056870343E-4</v>
      </c>
      <c r="E579">
        <v>7.6500140977953102E-4</v>
      </c>
      <c r="F579">
        <v>5.5930408729087944E-4</v>
      </c>
      <c r="G579">
        <v>5.707501458545039E-4</v>
      </c>
      <c r="H579">
        <v>4.3739242301588099E-4</v>
      </c>
      <c r="I579">
        <v>6.0408390639965504E-4</v>
      </c>
      <c r="J579">
        <v>7.8462926866906813E-4</v>
      </c>
      <c r="K579">
        <v>8.6808739107913091E-4</v>
      </c>
      <c r="L579">
        <v>8.9005099914962749E-4</v>
      </c>
      <c r="M579">
        <v>5.4093044971081916E-4</v>
      </c>
      <c r="N579">
        <v>5.096266995849863E-4</v>
      </c>
      <c r="O579">
        <v>5.3052315707247111E-4</v>
      </c>
      <c r="P579">
        <v>-1.0703791096714488E-3</v>
      </c>
      <c r="Q579">
        <v>-2.5744342844569168E-3</v>
      </c>
      <c r="R579">
        <v>1.8263429918126128E-3</v>
      </c>
      <c r="S579">
        <v>4.1294097813935338E-3</v>
      </c>
      <c r="T579">
        <v>-4.8173732927125901E-4</v>
      </c>
      <c r="U579">
        <v>1.4400133681566896E-3</v>
      </c>
      <c r="V579">
        <v>-5.1138232329239752E-4</v>
      </c>
      <c r="W579">
        <v>9.6599868023012903E-3</v>
      </c>
      <c r="X579">
        <v>4.8402068691055788E-5</v>
      </c>
      <c r="Y579">
        <v>5.7428179087870568E-3</v>
      </c>
      <c r="Z579">
        <v>3.4445659878410417E-3</v>
      </c>
      <c r="AA579">
        <v>-7.2639225181598821E-3</v>
      </c>
      <c r="AB579">
        <v>-5.3640350361545686E-3</v>
      </c>
    </row>
    <row r="580" spans="1:28">
      <c r="A580" s="654">
        <v>44673</v>
      </c>
      <c r="B580">
        <v>3.4182490242296026E-4</v>
      </c>
      <c r="C580">
        <v>4.5399859364758655E-4</v>
      </c>
      <c r="D580">
        <v>4.0290429042899589E-4</v>
      </c>
      <c r="E580">
        <v>4.791664868291079E-4</v>
      </c>
      <c r="F580">
        <v>6.6689952502096972E-4</v>
      </c>
      <c r="G580">
        <v>5.6901785689178475E-4</v>
      </c>
      <c r="H580">
        <v>4.3739242301588099E-4</v>
      </c>
      <c r="I580">
        <v>5.9659987904248091E-4</v>
      </c>
      <c r="J580">
        <v>7.8462926866906813E-4</v>
      </c>
      <c r="K580">
        <v>8.6808739107913091E-4</v>
      </c>
      <c r="L580">
        <v>8.9005099914962749E-4</v>
      </c>
      <c r="M580">
        <v>5.4093044971081916E-4</v>
      </c>
      <c r="N580">
        <v>5.096266995849863E-4</v>
      </c>
      <c r="O580">
        <v>5.3052315707247111E-4</v>
      </c>
      <c r="P580">
        <v>5.3794937479429983E-3</v>
      </c>
      <c r="Q580">
        <v>1.0407914289774389E-2</v>
      </c>
      <c r="R580">
        <v>4.9225040693814393E-3</v>
      </c>
      <c r="S580">
        <v>1.0280451330673124E-3</v>
      </c>
      <c r="T580">
        <v>5.7422154981707774E-3</v>
      </c>
      <c r="U580">
        <v>6.2886605063756651E-3</v>
      </c>
      <c r="V580">
        <v>-3.0581497810059366E-3</v>
      </c>
      <c r="W580">
        <v>-1.4704183358221878E-2</v>
      </c>
      <c r="X580">
        <v>-1.5094415931333316E-2</v>
      </c>
      <c r="Y580">
        <v>-3.5925486545732355E-2</v>
      </c>
      <c r="Z580">
        <v>-1.7025781831097597E-2</v>
      </c>
      <c r="AA580">
        <v>-6.6518847006651338E-3</v>
      </c>
      <c r="AB580">
        <v>2.9880841830336458E-2</v>
      </c>
    </row>
    <row r="581" spans="1:28">
      <c r="A581" s="654">
        <v>44676</v>
      </c>
      <c r="B581">
        <v>4.2143998763899404E-4</v>
      </c>
      <c r="C581">
        <v>4.5117374319514347E-4</v>
      </c>
      <c r="D581">
        <v>4.3757947293054933E-4</v>
      </c>
      <c r="E581">
        <v>5.5000007111027926E-4</v>
      </c>
      <c r="F581">
        <v>4.8590640048473688E-4</v>
      </c>
      <c r="G581">
        <v>5.7502089547201152E-4</v>
      </c>
      <c r="H581">
        <v>4.3739242301588099E-4</v>
      </c>
      <c r="I581">
        <v>6.0905131364052956E-4</v>
      </c>
      <c r="J581">
        <v>7.8462926866906813E-4</v>
      </c>
      <c r="K581">
        <v>8.6808739107913091E-4</v>
      </c>
      <c r="L581">
        <v>8.9005099914962749E-4</v>
      </c>
      <c r="M581">
        <v>5.4093044971081916E-4</v>
      </c>
      <c r="N581">
        <v>5.096266995849863E-4</v>
      </c>
      <c r="O581">
        <v>5.3052315707247111E-4</v>
      </c>
      <c r="P581">
        <v>7.8844159731916719E-4</v>
      </c>
      <c r="Q581">
        <v>4.1718022240222474E-4</v>
      </c>
      <c r="R581">
        <v>-3.1109420760057072E-3</v>
      </c>
      <c r="S581">
        <v>-1.8913900549378804E-3</v>
      </c>
      <c r="T581">
        <v>-3.5133586113775817E-3</v>
      </c>
      <c r="U581">
        <v>-4.6971845130701073E-3</v>
      </c>
      <c r="V581">
        <v>2.819433951095629E-4</v>
      </c>
      <c r="W581">
        <v>-9.3752609075614668E-4</v>
      </c>
      <c r="X581">
        <v>7.3510280836863728E-4</v>
      </c>
      <c r="Y581">
        <v>-3.1482073233795038E-3</v>
      </c>
      <c r="Z581">
        <v>-9.2057793187172443E-4</v>
      </c>
      <c r="AA581">
        <v>1.9955357142857233E-2</v>
      </c>
      <c r="AB581">
        <v>-2.5898353446985434E-2</v>
      </c>
    </row>
    <row r="582" spans="1:28">
      <c r="A582" s="654">
        <v>44677</v>
      </c>
      <c r="B582">
        <v>4.1853983801298789E-4</v>
      </c>
      <c r="C582">
        <v>4.547819404865372E-4</v>
      </c>
      <c r="D582">
        <v>5.2338839111887303E-4</v>
      </c>
      <c r="E582">
        <v>4.7780507533445871E-4</v>
      </c>
      <c r="F582">
        <v>4.4344211648006393E-4</v>
      </c>
      <c r="G582">
        <v>5.6977254764190022E-4</v>
      </c>
      <c r="H582">
        <v>4.3739242301588099E-4</v>
      </c>
      <c r="I582">
        <v>6.1188043550530757E-4</v>
      </c>
      <c r="J582">
        <v>7.8462926866906813E-4</v>
      </c>
      <c r="K582">
        <v>8.6808739107913091E-4</v>
      </c>
      <c r="L582">
        <v>8.9005099914962749E-4</v>
      </c>
      <c r="M582">
        <v>5.4093044971081916E-4</v>
      </c>
      <c r="N582">
        <v>5.096266995849863E-4</v>
      </c>
      <c r="O582">
        <v>5.3052315707247111E-4</v>
      </c>
      <c r="P582">
        <v>-2.4258563982013648E-3</v>
      </c>
      <c r="Q582">
        <v>1.0657078592397617E-3</v>
      </c>
      <c r="R582">
        <v>2.6602287018702153E-3</v>
      </c>
      <c r="S582">
        <v>4.2983198613444351E-4</v>
      </c>
      <c r="T582">
        <v>-4.010544626978918E-4</v>
      </c>
      <c r="U582">
        <v>-3.210807373654867E-3</v>
      </c>
      <c r="V582">
        <v>7.4190545916952289E-4</v>
      </c>
      <c r="W582">
        <v>-7.2065421830782572E-3</v>
      </c>
      <c r="X582">
        <v>-7.6486690925625656E-3</v>
      </c>
      <c r="Y582">
        <v>-7.2563679522074098E-3</v>
      </c>
      <c r="Z582">
        <v>-9.3593581683608651E-3</v>
      </c>
      <c r="AA582">
        <v>-4.6833282269006515E-3</v>
      </c>
      <c r="AB582">
        <v>2.498270794902524E-2</v>
      </c>
    </row>
    <row r="583" spans="1:28">
      <c r="A583" s="654">
        <v>44678</v>
      </c>
      <c r="B583">
        <v>4.2397262098448074E-4</v>
      </c>
      <c r="C583">
        <v>4.5760479122169961E-4</v>
      </c>
      <c r="D583">
        <v>4.8461927065601706E-4</v>
      </c>
      <c r="E583">
        <v>4.8715904944196531E-4</v>
      </c>
      <c r="F583">
        <v>4.5513549360753913E-4</v>
      </c>
      <c r="G583">
        <v>5.7085240270571269E-4</v>
      </c>
      <c r="H583">
        <v>4.3739242301588099E-4</v>
      </c>
      <c r="I583">
        <v>6.1577011059688047E-4</v>
      </c>
      <c r="J583">
        <v>7.8462926866906813E-4</v>
      </c>
      <c r="K583">
        <v>8.6808739107913091E-4</v>
      </c>
      <c r="L583">
        <v>8.9005099914962749E-4</v>
      </c>
      <c r="M583">
        <v>5.4093044971081916E-4</v>
      </c>
      <c r="N583">
        <v>5.096266995849863E-4</v>
      </c>
      <c r="O583">
        <v>5.3052315707247111E-4</v>
      </c>
      <c r="P583">
        <v>6.2636241245614954E-3</v>
      </c>
      <c r="Q583">
        <v>1.1241581127325873E-3</v>
      </c>
      <c r="R583">
        <v>-5.0338035231656253E-4</v>
      </c>
      <c r="S583">
        <v>3.7940734159300771E-3</v>
      </c>
      <c r="T583">
        <v>1.5494247818992335E-5</v>
      </c>
      <c r="U583">
        <v>1.9810410843639215E-3</v>
      </c>
      <c r="V583">
        <v>4.1430060927694079E-4</v>
      </c>
      <c r="W583">
        <v>9.1433075542646236E-4</v>
      </c>
      <c r="X583">
        <v>3.433367587925451E-3</v>
      </c>
      <c r="Y583">
        <v>4.9617748811205953E-3</v>
      </c>
      <c r="Z583">
        <v>4.6469800236950132E-3</v>
      </c>
      <c r="AA583">
        <v>-1.7590149516271136E-3</v>
      </c>
      <c r="AB583">
        <v>-2.2993233489493892E-2</v>
      </c>
    </row>
    <row r="584" spans="1:28">
      <c r="A584" s="654">
        <v>44679</v>
      </c>
      <c r="B584">
        <v>4.2890384936877801E-4</v>
      </c>
      <c r="C584">
        <v>4.4858618271059747E-4</v>
      </c>
      <c r="D584">
        <v>5.9032717302320847E-4</v>
      </c>
      <c r="E584">
        <v>4.8220409541976927E-4</v>
      </c>
      <c r="F584">
        <v>6.3115873644159493E-4</v>
      </c>
      <c r="G584">
        <v>5.712284710375215E-4</v>
      </c>
      <c r="H584">
        <v>4.3739242301588099E-4</v>
      </c>
      <c r="I584">
        <v>6.1468096779426773E-4</v>
      </c>
      <c r="J584">
        <v>7.8462926866906813E-4</v>
      </c>
      <c r="K584">
        <v>8.6808739107913091E-4</v>
      </c>
      <c r="L584">
        <v>8.9005099914962749E-4</v>
      </c>
      <c r="M584">
        <v>5.4093044971081916E-4</v>
      </c>
      <c r="N584">
        <v>5.096266995849863E-4</v>
      </c>
      <c r="O584">
        <v>5.3052315707247111E-4</v>
      </c>
      <c r="P584">
        <v>4.5342638024685744E-3</v>
      </c>
      <c r="Q584">
        <v>2.5446825069652679E-3</v>
      </c>
      <c r="R584">
        <v>1.1532055342815539E-3</v>
      </c>
      <c r="S584">
        <v>2.3671016748070262E-3</v>
      </c>
      <c r="T584">
        <v>1.6503064738089268E-3</v>
      </c>
      <c r="U584">
        <v>2.1766653545396419E-3</v>
      </c>
      <c r="V584">
        <v>5.5077619004364475E-3</v>
      </c>
      <c r="W584">
        <v>7.5487900966162425E-3</v>
      </c>
      <c r="X584">
        <v>4.1062816618060438E-3</v>
      </c>
      <c r="Y584">
        <v>8.332182596642923E-3</v>
      </c>
      <c r="Z584">
        <v>9.9404663031072982E-3</v>
      </c>
      <c r="AA584">
        <v>2.2026431718061623E-2</v>
      </c>
      <c r="AB584">
        <v>4.9568330480740386E-3</v>
      </c>
    </row>
    <row r="585" spans="1:28">
      <c r="A585" s="654">
        <v>44680</v>
      </c>
      <c r="B585">
        <v>4.5063800008016131E-4</v>
      </c>
      <c r="C585">
        <v>6.4113970608459248E-4</v>
      </c>
      <c r="D585">
        <v>4.8883965374546534E-4</v>
      </c>
      <c r="E585">
        <v>5.5167866144434363E-4</v>
      </c>
      <c r="F585">
        <v>4.9564259940004796E-4</v>
      </c>
      <c r="G585">
        <v>5.7791589780697983E-4</v>
      </c>
      <c r="H585">
        <v>4.3739242301588099E-4</v>
      </c>
      <c r="I585">
        <v>6.1252894962282589E-4</v>
      </c>
      <c r="J585">
        <v>7.8462926866906813E-4</v>
      </c>
      <c r="K585">
        <v>8.6808739107913091E-4</v>
      </c>
      <c r="L585">
        <v>8.9005099914962749E-4</v>
      </c>
      <c r="M585">
        <v>5.4093044971081916E-4</v>
      </c>
      <c r="N585">
        <v>5.096266995849863E-4</v>
      </c>
      <c r="O585">
        <v>5.3052315707247111E-4</v>
      </c>
      <c r="P585">
        <v>-1.3233344723594387E-3</v>
      </c>
      <c r="Q585">
        <v>4.5846636122837126E-4</v>
      </c>
      <c r="R585">
        <v>5.3475330808543386E-3</v>
      </c>
      <c r="S585">
        <v>3.8137848882187075E-3</v>
      </c>
      <c r="T585">
        <v>3.7939750814446338E-3</v>
      </c>
      <c r="U585">
        <v>3.725590249004318E-3</v>
      </c>
      <c r="V585">
        <v>5.6522199868358491E-3</v>
      </c>
      <c r="W585">
        <v>-1.8848842893484097E-3</v>
      </c>
      <c r="X585">
        <v>-6.4660819990157714E-3</v>
      </c>
      <c r="Y585">
        <v>-8.3422631939874536E-3</v>
      </c>
      <c r="Z585">
        <v>-4.6880821894788038E-3</v>
      </c>
      <c r="AA585">
        <v>-3.4051724137931005E-2</v>
      </c>
      <c r="AB585">
        <v>6.4167631323277519E-3</v>
      </c>
    </row>
    <row r="586" spans="1:28">
      <c r="A586" s="654">
        <v>44683</v>
      </c>
      <c r="B586">
        <v>4.4994084797433942E-4</v>
      </c>
      <c r="C586">
        <v>4.5634747856215796E-4</v>
      </c>
      <c r="D586">
        <v>4.5648372743456456E-4</v>
      </c>
      <c r="E586">
        <v>1.8745093057148665E-4</v>
      </c>
      <c r="F586">
        <v>4.3885986447911307E-4</v>
      </c>
      <c r="G586">
        <v>5.705726123745869E-4</v>
      </c>
      <c r="H586">
        <v>4.3739242301588099E-4</v>
      </c>
      <c r="I586">
        <v>6.1428198522328614E-4</v>
      </c>
      <c r="J586">
        <v>4.4259065529761443E-4</v>
      </c>
      <c r="K586">
        <v>5.2602025418746479E-4</v>
      </c>
      <c r="L586">
        <v>5.4797635574588277E-4</v>
      </c>
      <c r="M586">
        <v>5.4093044971081916E-4</v>
      </c>
      <c r="N586">
        <v>5.096266995849863E-4</v>
      </c>
      <c r="O586">
        <v>5.3052315707247111E-4</v>
      </c>
      <c r="P586">
        <v>1.0526663661802882E-3</v>
      </c>
      <c r="Q586">
        <v>5.1076412077846189E-3</v>
      </c>
      <c r="R586">
        <v>-1.1939901944579834E-4</v>
      </c>
      <c r="S586">
        <v>-1.8553016607802952E-4</v>
      </c>
      <c r="T586">
        <v>-1.5876187113200713E-3</v>
      </c>
      <c r="U586">
        <v>2.4950454683181356E-3</v>
      </c>
      <c r="V586">
        <v>-2.7880599068826895E-3</v>
      </c>
      <c r="W586">
        <v>-8.4361347945997034E-3</v>
      </c>
      <c r="X586">
        <v>-1.1792704368785545E-2</v>
      </c>
      <c r="Y586">
        <v>-1.5169283192507654E-2</v>
      </c>
      <c r="Z586">
        <v>-1.4250203881086887E-2</v>
      </c>
      <c r="AA586">
        <v>2.7219991075412731E-2</v>
      </c>
      <c r="AB586">
        <v>1.2968851401591763E-2</v>
      </c>
    </row>
    <row r="587" spans="1:28">
      <c r="A587" s="654">
        <v>44684</v>
      </c>
      <c r="B587">
        <v>4.3985955777436914E-4</v>
      </c>
      <c r="C587">
        <v>4.4633578386643613E-4</v>
      </c>
      <c r="D587">
        <v>4.5417036809358713E-4</v>
      </c>
      <c r="E587">
        <v>8.0095138043345671E-4</v>
      </c>
      <c r="F587">
        <v>5.6179326417304942E-4</v>
      </c>
      <c r="G587">
        <v>5.7164834379608287E-4</v>
      </c>
      <c r="H587">
        <v>4.3739242301588099E-4</v>
      </c>
      <c r="I587">
        <v>6.1355042597632803E-4</v>
      </c>
      <c r="J587">
        <v>4.4259065529761443E-4</v>
      </c>
      <c r="K587">
        <v>5.2602025418746479E-4</v>
      </c>
      <c r="L587">
        <v>5.4797635574588277E-4</v>
      </c>
      <c r="M587">
        <v>5.4093044971081916E-4</v>
      </c>
      <c r="N587">
        <v>5.096266995849863E-4</v>
      </c>
      <c r="O587">
        <v>5.3052315707247111E-4</v>
      </c>
      <c r="P587">
        <v>-2.2050227887970841E-4</v>
      </c>
      <c r="Q587">
        <v>-1.5658765739745562E-3</v>
      </c>
      <c r="R587">
        <v>1.1904954717660843E-3</v>
      </c>
      <c r="S587">
        <v>2.7507546487484102E-3</v>
      </c>
      <c r="T587">
        <v>3.4191725267425088E-3</v>
      </c>
      <c r="U587">
        <v>1.1359638628807289E-3</v>
      </c>
      <c r="V587">
        <v>2.5110061754014534E-3</v>
      </c>
      <c r="W587">
        <v>-3.4363085287181239E-4</v>
      </c>
      <c r="X587">
        <v>8.717949245055312E-3</v>
      </c>
      <c r="Y587">
        <v>3.6590638024245337E-3</v>
      </c>
      <c r="Z587">
        <v>2.9179171179303243E-3</v>
      </c>
      <c r="AA587">
        <v>-1.4986967854039968E-2</v>
      </c>
      <c r="AB587">
        <v>-2.291835045058721E-2</v>
      </c>
    </row>
    <row r="588" spans="1:28">
      <c r="A588" s="654">
        <v>44685</v>
      </c>
      <c r="B588">
        <v>4.433691380518745E-4</v>
      </c>
      <c r="C588">
        <v>4.5355471504571199E-4</v>
      </c>
      <c r="D588">
        <v>5.0025486170413025E-4</v>
      </c>
      <c r="E588">
        <v>4.8647381860233985E-4</v>
      </c>
      <c r="F588">
        <v>6.0766420925539855E-4</v>
      </c>
      <c r="G588">
        <v>5.7202189786642599E-4</v>
      </c>
      <c r="H588">
        <v>4.3739242301588099E-4</v>
      </c>
      <c r="I588">
        <v>6.1600806230233118E-4</v>
      </c>
      <c r="J588">
        <v>4.4259065529761443E-4</v>
      </c>
      <c r="K588">
        <v>5.2602025418746479E-4</v>
      </c>
      <c r="L588">
        <v>5.4797635574588277E-4</v>
      </c>
      <c r="M588">
        <v>5.4093044971081916E-4</v>
      </c>
      <c r="N588">
        <v>5.096266995849863E-4</v>
      </c>
      <c r="O588">
        <v>5.3052315707247111E-4</v>
      </c>
      <c r="P588">
        <v>1.5354861976839773E-2</v>
      </c>
      <c r="Q588">
        <v>-1.759603920559738E-3</v>
      </c>
      <c r="R588">
        <v>-3.786794763113055E-3</v>
      </c>
      <c r="S588">
        <v>5.7608544642253623E-3</v>
      </c>
      <c r="T588">
        <v>1.0642128141178375E-3</v>
      </c>
      <c r="U588">
        <v>-3.0335426302611213E-3</v>
      </c>
      <c r="V588">
        <v>1.8279222536232709E-4</v>
      </c>
      <c r="W588">
        <v>8.3361479524217685E-3</v>
      </c>
      <c r="X588">
        <v>1.9124456207186169E-2</v>
      </c>
      <c r="Y588">
        <v>2.2445605651745693E-2</v>
      </c>
      <c r="Z588">
        <v>1.647643905437679E-2</v>
      </c>
      <c r="AA588">
        <v>1.8743109151047488E-2</v>
      </c>
      <c r="AB588">
        <v>-1.8686714770211887E-2</v>
      </c>
    </row>
    <row r="589" spans="1:28">
      <c r="A589" s="654">
        <v>44686</v>
      </c>
      <c r="B589">
        <v>4.5016405119691072E-4</v>
      </c>
      <c r="C589">
        <v>4.5435603030963279E-4</v>
      </c>
      <c r="D589">
        <v>5.4784955903897092E-4</v>
      </c>
      <c r="E589">
        <v>5.3189579765500206E-4</v>
      </c>
      <c r="F589">
        <v>4.2345669322996216E-4</v>
      </c>
      <c r="G589">
        <v>5.7239462480862535E-4</v>
      </c>
      <c r="H589">
        <v>4.727922107445881E-4</v>
      </c>
      <c r="I589">
        <v>6.1385876433828201E-4</v>
      </c>
      <c r="J589">
        <v>4.4259065529761443E-4</v>
      </c>
      <c r="K589">
        <v>5.2602025418746479E-4</v>
      </c>
      <c r="L589">
        <v>5.4797635574588277E-4</v>
      </c>
      <c r="M589">
        <v>5.4093044971081916E-4</v>
      </c>
      <c r="N589">
        <v>5.096266995849863E-4</v>
      </c>
      <c r="O589">
        <v>5.3052315707247111E-4</v>
      </c>
      <c r="P589">
        <v>-1.4360145908927091E-3</v>
      </c>
      <c r="Q589">
        <v>3.1173565438284978E-3</v>
      </c>
      <c r="R589">
        <v>4.4199041005488215E-3</v>
      </c>
      <c r="S589">
        <v>-1.1090760299621305E-3</v>
      </c>
      <c r="T589">
        <v>2.6298294421371882E-3</v>
      </c>
      <c r="U589">
        <v>3.167451814901856E-3</v>
      </c>
      <c r="V589">
        <v>-2.4650253104285813E-4</v>
      </c>
      <c r="W589">
        <v>-1.7690885810509704E-2</v>
      </c>
      <c r="X589">
        <v>-1.3590335554006794E-2</v>
      </c>
      <c r="Y589">
        <v>-2.2529145436321785E-2</v>
      </c>
      <c r="Z589">
        <v>-1.3424708693059895E-2</v>
      </c>
      <c r="AA589">
        <v>-1.2987012987012991E-2</v>
      </c>
      <c r="AB589">
        <v>2.918187687819862E-2</v>
      </c>
    </row>
    <row r="590" spans="1:28">
      <c r="A590" s="654">
        <v>44687</v>
      </c>
      <c r="B590">
        <v>4.7437928457205736E-4</v>
      </c>
      <c r="C590">
        <v>4.6206425053729738E-4</v>
      </c>
      <c r="D590">
        <v>5.1496985849897037E-4</v>
      </c>
      <c r="E590">
        <v>8.3297053503073037E-4</v>
      </c>
      <c r="F590">
        <v>6.6538277674288437E-4</v>
      </c>
      <c r="G590">
        <v>6.1402809423305449E-4</v>
      </c>
      <c r="H590">
        <v>4.727922107445881E-4</v>
      </c>
      <c r="I590">
        <v>6.5275352310023571E-4</v>
      </c>
      <c r="J590">
        <v>4.4259065529761443E-4</v>
      </c>
      <c r="K590">
        <v>5.2602025418746479E-4</v>
      </c>
      <c r="L590">
        <v>5.4797635574588277E-4</v>
      </c>
      <c r="M590">
        <v>5.4093044971081916E-4</v>
      </c>
      <c r="N590">
        <v>5.096266995849863E-4</v>
      </c>
      <c r="O590">
        <v>5.3052315707247111E-4</v>
      </c>
      <c r="P590">
        <v>5.8976462690862874E-4</v>
      </c>
      <c r="Q590">
        <v>1.4181593682398574E-3</v>
      </c>
      <c r="R590">
        <v>1.6119106841183672E-4</v>
      </c>
      <c r="S590">
        <v>3.7558165259818921E-3</v>
      </c>
      <c r="T590">
        <v>-1.8929404334466771E-4</v>
      </c>
      <c r="U590">
        <v>-1.7693696448695118E-3</v>
      </c>
      <c r="V590">
        <v>-6.3658618313323645E-3</v>
      </c>
      <c r="W590">
        <v>-1.0291889025596412E-2</v>
      </c>
      <c r="X590">
        <v>-1.0763046075500493E-2</v>
      </c>
      <c r="Y590">
        <v>-1.3403333695115149E-2</v>
      </c>
      <c r="Z590">
        <v>-2.1152971485485228E-3</v>
      </c>
      <c r="AA590">
        <v>5.043859649122906E-3</v>
      </c>
      <c r="AB590">
        <v>-1.8877374807175662E-2</v>
      </c>
    </row>
    <row r="591" spans="1:28">
      <c r="A591" s="654">
        <v>44690</v>
      </c>
      <c r="B591">
        <v>5.1491355147104123E-4</v>
      </c>
      <c r="C591">
        <v>5.0799020254310712E-4</v>
      </c>
      <c r="D591">
        <v>4.6743599278165071E-4</v>
      </c>
      <c r="E591">
        <v>5.5734796703732492E-4</v>
      </c>
      <c r="F591">
        <v>4.6711277499000836E-4</v>
      </c>
      <c r="G591">
        <v>6.0805993933388258E-4</v>
      </c>
      <c r="H591">
        <v>4.727922107445881E-4</v>
      </c>
      <c r="I591">
        <v>6.5197414872986137E-4</v>
      </c>
      <c r="J591">
        <v>4.4259065529761443E-4</v>
      </c>
      <c r="K591">
        <v>5.2602025418746479E-4</v>
      </c>
      <c r="L591">
        <v>5.4797635574588277E-4</v>
      </c>
      <c r="M591">
        <v>5.4093044971081916E-4</v>
      </c>
      <c r="N591">
        <v>5.096266995849863E-4</v>
      </c>
      <c r="O591">
        <v>5.3052315707247111E-4</v>
      </c>
      <c r="P591">
        <v>7.104024844733825E-3</v>
      </c>
      <c r="Q591">
        <v>-2.4198613182566664E-3</v>
      </c>
      <c r="R591">
        <v>7.9377060283003509E-4</v>
      </c>
      <c r="S591">
        <v>-7.4101583953087857E-3</v>
      </c>
      <c r="T591">
        <v>-3.855150777989369E-3</v>
      </c>
      <c r="U591">
        <v>-1.1077382618832621E-3</v>
      </c>
      <c r="V591">
        <v>-8.3369862966007346E-3</v>
      </c>
      <c r="W591">
        <v>-1.9102707612853931E-2</v>
      </c>
      <c r="X591">
        <v>-1.6763388595362638E-2</v>
      </c>
      <c r="Y591">
        <v>-2.1487618019825683E-2</v>
      </c>
      <c r="Z591">
        <v>-1.233810019526782E-2</v>
      </c>
      <c r="AA591">
        <v>-1.8110408029674896E-2</v>
      </c>
      <c r="AB591">
        <v>1.2442604206907459E-2</v>
      </c>
    </row>
    <row r="592" spans="1:28">
      <c r="A592" s="654">
        <v>44691</v>
      </c>
      <c r="B592">
        <v>4.9033703402279194E-4</v>
      </c>
      <c r="C592">
        <v>4.9598620013946437E-4</v>
      </c>
      <c r="D592">
        <v>5.0239015924247177E-4</v>
      </c>
      <c r="E592">
        <v>5.2359373223209715E-4</v>
      </c>
      <c r="F592">
        <v>5.660246822114523E-4</v>
      </c>
      <c r="G592">
        <v>6.0838892187331517E-4</v>
      </c>
      <c r="H592">
        <v>4.727922107445881E-4</v>
      </c>
      <c r="I592">
        <v>6.5437603372497932E-4</v>
      </c>
      <c r="J592">
        <v>4.4259065529761443E-4</v>
      </c>
      <c r="K592">
        <v>5.2602025418746479E-4</v>
      </c>
      <c r="L592">
        <v>5.4797635574588277E-4</v>
      </c>
      <c r="M592">
        <v>5.4093044971081916E-4</v>
      </c>
      <c r="N592">
        <v>5.096266995849863E-4</v>
      </c>
      <c r="O592">
        <v>5.3052315707247111E-4</v>
      </c>
      <c r="P592">
        <v>-1.1210516747350852E-4</v>
      </c>
      <c r="Q592">
        <v>-3.097138569509994E-4</v>
      </c>
      <c r="R592">
        <v>1.0115302817470528E-4</v>
      </c>
      <c r="S592">
        <v>-2.0563926828042201E-3</v>
      </c>
      <c r="T592">
        <v>-5.7243020554065271E-4</v>
      </c>
      <c r="U592">
        <v>1.4315285674870726E-3</v>
      </c>
      <c r="V592">
        <v>2.3936696118118661E-3</v>
      </c>
      <c r="W592">
        <v>3.3161382289925712E-3</v>
      </c>
      <c r="X592">
        <v>4.5228293458676738E-3</v>
      </c>
      <c r="Y592">
        <v>1.1818708470327621E-2</v>
      </c>
      <c r="Z592">
        <v>1.1210480733752082E-2</v>
      </c>
      <c r="AA592">
        <v>-2.2222222222222365E-3</v>
      </c>
      <c r="AB592">
        <v>-3.37885126713805E-2</v>
      </c>
    </row>
    <row r="593" spans="1:28">
      <c r="A593" s="654">
        <v>44692</v>
      </c>
      <c r="B593">
        <v>4.9403719760232612E-4</v>
      </c>
      <c r="C593">
        <v>4.9537486433037792E-4</v>
      </c>
      <c r="D593">
        <v>4.8429809045935635E-4</v>
      </c>
      <c r="E593">
        <v>6.2125131513868226E-4</v>
      </c>
      <c r="F593">
        <v>4.822249941827117E-4</v>
      </c>
      <c r="G593">
        <v>6.1011321998072354E-4</v>
      </c>
      <c r="H593">
        <v>4.727922107445881E-4</v>
      </c>
      <c r="I593">
        <v>6.5218258711330357E-4</v>
      </c>
      <c r="J593">
        <v>4.4259065529761443E-4</v>
      </c>
      <c r="K593">
        <v>5.2602025418746479E-4</v>
      </c>
      <c r="L593">
        <v>5.4797635574588277E-4</v>
      </c>
      <c r="M593">
        <v>5.4093044971081916E-4</v>
      </c>
      <c r="N593">
        <v>5.096266995849863E-4</v>
      </c>
      <c r="O593">
        <v>5.3052315707247111E-4</v>
      </c>
      <c r="P593">
        <v>-5.0383094604012912E-3</v>
      </c>
      <c r="Q593">
        <v>-1.5378684586172531E-3</v>
      </c>
      <c r="R593">
        <v>3.132210401927793E-3</v>
      </c>
      <c r="S593">
        <v>2.9395371322298303E-3</v>
      </c>
      <c r="T593">
        <v>-1.6626463480817755E-4</v>
      </c>
      <c r="U593">
        <v>1.9692934758153147E-3</v>
      </c>
      <c r="V593">
        <v>-1.9140995952939832E-3</v>
      </c>
      <c r="W593">
        <v>3.405105400281716E-3</v>
      </c>
      <c r="X593">
        <v>7.8018527887449007E-3</v>
      </c>
      <c r="Y593">
        <v>4.5987167971617282E-3</v>
      </c>
      <c r="Z593">
        <v>1.6570713484163946E-2</v>
      </c>
      <c r="AA593">
        <v>-1.2249443207126953E-2</v>
      </c>
      <c r="AB593">
        <v>2.6734428162986656E-3</v>
      </c>
    </row>
    <row r="594" spans="1:28">
      <c r="A594" s="654">
        <v>44693</v>
      </c>
      <c r="B594">
        <v>4.8296228684852061E-4</v>
      </c>
      <c r="C594">
        <v>4.7860091829110551E-4</v>
      </c>
      <c r="D594">
        <v>4.861614433593342E-4</v>
      </c>
      <c r="E594">
        <v>5.3808142926414781E-4</v>
      </c>
      <c r="F594">
        <v>5.3056263454398511E-4</v>
      </c>
      <c r="G594">
        <v>6.0974120880841198E-4</v>
      </c>
      <c r="H594">
        <v>4.727922107445881E-4</v>
      </c>
      <c r="I594">
        <v>6.5246326938783739E-4</v>
      </c>
      <c r="J594">
        <v>4.4259065529761443E-4</v>
      </c>
      <c r="K594">
        <v>5.2602025418746479E-4</v>
      </c>
      <c r="L594">
        <v>5.4797635574588277E-4</v>
      </c>
      <c r="M594">
        <v>5.4093044971081916E-4</v>
      </c>
      <c r="N594">
        <v>5.096266995849863E-4</v>
      </c>
      <c r="O594">
        <v>5.3052315707247111E-4</v>
      </c>
      <c r="P594">
        <v>-2.3277396094316671E-3</v>
      </c>
      <c r="Q594">
        <v>1.3639367548901049E-4</v>
      </c>
      <c r="R594">
        <v>1.261906350421782E-3</v>
      </c>
      <c r="S594">
        <v>-2.2616901149743462E-3</v>
      </c>
      <c r="T594">
        <v>-2.7299327425481801E-3</v>
      </c>
      <c r="U594">
        <v>1.5848848139721206E-4</v>
      </c>
      <c r="V594">
        <v>-3.9030556594283894E-3</v>
      </c>
      <c r="W594">
        <v>-1.1980854275134178E-2</v>
      </c>
      <c r="X594">
        <v>5.913235036766773E-3</v>
      </c>
      <c r="Y594">
        <v>-6.057955132638515E-3</v>
      </c>
      <c r="Z594">
        <v>2.3456138902373525E-3</v>
      </c>
      <c r="AA594">
        <v>-5.0958286358511184E-3</v>
      </c>
      <c r="AB594">
        <v>-1.9096252317363671E-2</v>
      </c>
    </row>
    <row r="595" spans="1:28">
      <c r="A595" s="654">
        <v>44694</v>
      </c>
      <c r="B595">
        <v>4.8535356629497706E-4</v>
      </c>
      <c r="C595">
        <v>4.8763637560145234E-4</v>
      </c>
      <c r="D595">
        <v>4.7701395554122783E-4</v>
      </c>
      <c r="E595">
        <v>6.2498546939759869E-4</v>
      </c>
      <c r="F595">
        <v>6.5594568987203949E-4</v>
      </c>
      <c r="G595">
        <v>6.1285574742253601E-4</v>
      </c>
      <c r="H595">
        <v>4.727922107445881E-4</v>
      </c>
      <c r="I595">
        <v>6.527431256555527E-4</v>
      </c>
      <c r="J595">
        <v>4.4259065529761443E-4</v>
      </c>
      <c r="K595">
        <v>5.2602025418746479E-4</v>
      </c>
      <c r="L595">
        <v>5.4797635574588277E-4</v>
      </c>
      <c r="M595">
        <v>5.4093044971081916E-4</v>
      </c>
      <c r="N595">
        <v>5.096266995849863E-4</v>
      </c>
      <c r="O595">
        <v>5.3052315707247111E-4</v>
      </c>
      <c r="P595">
        <v>-1.2346507890141911E-3</v>
      </c>
      <c r="Q595">
        <v>5.0571303471049767E-3</v>
      </c>
      <c r="R595">
        <v>-1.0185816546826043E-4</v>
      </c>
      <c r="S595">
        <v>6.6442851574679551E-3</v>
      </c>
      <c r="T595">
        <v>3.8990514248027353E-3</v>
      </c>
      <c r="U595">
        <v>2.2208357637043541E-4</v>
      </c>
      <c r="V595">
        <v>7.3729231822592389E-3</v>
      </c>
      <c r="W595">
        <v>5.7379760300286797E-3</v>
      </c>
      <c r="X595">
        <v>1.844830520991847E-2</v>
      </c>
      <c r="Y595">
        <v>1.1289955760959591E-2</v>
      </c>
      <c r="Z595">
        <v>-4.9334492855753753E-3</v>
      </c>
      <c r="AA595">
        <v>7.3882694225364531E-3</v>
      </c>
      <c r="AB595">
        <v>-2.1116953090114521E-3</v>
      </c>
    </row>
    <row r="596" spans="1:28">
      <c r="A596" s="654">
        <v>44697</v>
      </c>
      <c r="B596">
        <v>4.8503613916794919E-4</v>
      </c>
      <c r="C596">
        <v>4.8406879068196851E-4</v>
      </c>
      <c r="D596">
        <v>4.8045411034514096E-4</v>
      </c>
      <c r="E596">
        <v>4.7276017836872519E-4</v>
      </c>
      <c r="F596">
        <v>5.8111541195882133E-4</v>
      </c>
      <c r="G596">
        <v>6.1457076203974559E-4</v>
      </c>
      <c r="H596">
        <v>4.727922107445881E-4</v>
      </c>
      <c r="I596">
        <v>6.5231733000281622E-4</v>
      </c>
      <c r="J596">
        <v>4.4259065529761443E-4</v>
      </c>
      <c r="K596">
        <v>5.2602025418746479E-4</v>
      </c>
      <c r="L596">
        <v>5.4797635574588277E-4</v>
      </c>
      <c r="M596">
        <v>5.4093044971081916E-4</v>
      </c>
      <c r="N596">
        <v>5.096266995849863E-4</v>
      </c>
      <c r="O596">
        <v>5.3052315707247111E-4</v>
      </c>
      <c r="P596">
        <v>1.8223936075241198E-3</v>
      </c>
      <c r="Q596">
        <v>-1.7952747011505954E-3</v>
      </c>
      <c r="R596">
        <v>-2.9776958317184743E-5</v>
      </c>
      <c r="S596">
        <v>2.1365511699693585E-3</v>
      </c>
      <c r="T596">
        <v>8.5561910650788775E-5</v>
      </c>
      <c r="U596">
        <v>6.4421015090943001E-4</v>
      </c>
      <c r="V596">
        <v>2.3416742910753463E-4</v>
      </c>
      <c r="W596">
        <v>5.4839158222543816E-3</v>
      </c>
      <c r="X596">
        <v>3.9941385806991914E-3</v>
      </c>
      <c r="Y596">
        <v>8.3677903421477406E-3</v>
      </c>
      <c r="Z596">
        <v>1.2057301584148306E-2</v>
      </c>
      <c r="AA596">
        <v>-1.3948256467941622E-3</v>
      </c>
      <c r="AB596">
        <v>7.1608640430282922E-3</v>
      </c>
    </row>
    <row r="597" spans="1:28">
      <c r="A597" s="654">
        <v>44698</v>
      </c>
      <c r="B597">
        <v>4.8955314080911805E-4</v>
      </c>
      <c r="C597">
        <v>4.9076474131637404E-4</v>
      </c>
      <c r="D597">
        <v>4.8336552278893663E-4</v>
      </c>
      <c r="E597">
        <v>5.8670379872660661E-4</v>
      </c>
      <c r="F597">
        <v>5.9998145508388667E-4</v>
      </c>
      <c r="G597">
        <v>6.1210420395130249E-4</v>
      </c>
      <c r="H597">
        <v>4.727922107445881E-4</v>
      </c>
      <c r="I597">
        <v>6.5294864069409542E-4</v>
      </c>
      <c r="J597">
        <v>4.4259065529761443E-4</v>
      </c>
      <c r="K597">
        <v>5.2602025418746479E-4</v>
      </c>
      <c r="L597">
        <v>5.4797635574588277E-4</v>
      </c>
      <c r="M597">
        <v>5.4093044971081916E-4</v>
      </c>
      <c r="N597">
        <v>5.096266995849863E-4</v>
      </c>
      <c r="O597">
        <v>5.3052315707247111E-4</v>
      </c>
      <c r="P597">
        <v>-3.4336866346518224E-4</v>
      </c>
      <c r="Q597">
        <v>2.7807852402399469E-3</v>
      </c>
      <c r="R597">
        <v>7.7524609310586357E-4</v>
      </c>
      <c r="S597">
        <v>1.0530926272549479E-3</v>
      </c>
      <c r="T597">
        <v>3.7776177289514656E-3</v>
      </c>
      <c r="U597">
        <v>2.5633106323197374E-4</v>
      </c>
      <c r="V597">
        <v>4.5051498903816434E-3</v>
      </c>
      <c r="W597">
        <v>9.206350294501231E-3</v>
      </c>
      <c r="X597">
        <v>3.6249603843139244E-3</v>
      </c>
      <c r="Y597">
        <v>1.6463845078644512E-2</v>
      </c>
      <c r="Z597">
        <v>3.3501499790222766E-3</v>
      </c>
      <c r="AA597">
        <v>-3.6045778138227291E-4</v>
      </c>
      <c r="AB597">
        <v>-3.5535676544301564E-3</v>
      </c>
    </row>
    <row r="598" spans="1:28">
      <c r="A598" s="654">
        <v>44699</v>
      </c>
      <c r="B598">
        <v>4.8833087393540531E-4</v>
      </c>
      <c r="C598">
        <v>4.8856446535427978E-4</v>
      </c>
      <c r="D598">
        <v>4.7318669780072042E-4</v>
      </c>
      <c r="E598">
        <v>4.9737174127395534E-4</v>
      </c>
      <c r="F598">
        <v>4.2626838347792351E-4</v>
      </c>
      <c r="G598">
        <v>6.0964194670654059E-4</v>
      </c>
      <c r="H598">
        <v>4.727922107445881E-4</v>
      </c>
      <c r="I598">
        <v>6.5357843873958821E-4</v>
      </c>
      <c r="J598">
        <v>4.4259065529761443E-4</v>
      </c>
      <c r="K598">
        <v>5.2602025418746479E-4</v>
      </c>
      <c r="L598">
        <v>5.4797635574588277E-4</v>
      </c>
      <c r="M598">
        <v>5.4093044971081916E-4</v>
      </c>
      <c r="N598">
        <v>5.096266995849863E-4</v>
      </c>
      <c r="O598">
        <v>5.3052315707247111E-4</v>
      </c>
      <c r="P598">
        <v>3.7937499422602272E-3</v>
      </c>
      <c r="Q598">
        <v>-2.9373093505998815E-3</v>
      </c>
      <c r="R598">
        <v>7.6198104722791093E-4</v>
      </c>
      <c r="S598">
        <v>-5.0186108280896313E-3</v>
      </c>
      <c r="T598">
        <v>-9.9337957401568477E-4</v>
      </c>
      <c r="U598">
        <v>4.2890295304798265E-4</v>
      </c>
      <c r="V598">
        <v>-5.4590593898514728E-3</v>
      </c>
      <c r="W598">
        <v>-9.9468169087922886E-3</v>
      </c>
      <c r="X598">
        <v>-1.5750481316413767E-2</v>
      </c>
      <c r="Y598">
        <v>-2.7129455000809433E-3</v>
      </c>
      <c r="Z598">
        <v>-1.6101384926988094E-2</v>
      </c>
      <c r="AA598">
        <v>-3.5427747227981699E-2</v>
      </c>
      <c r="AB598">
        <v>1.3330701689593161E-2</v>
      </c>
    </row>
    <row r="599" spans="1:28">
      <c r="A599" s="654">
        <v>44700</v>
      </c>
      <c r="B599">
        <v>4.8367243335611931E-4</v>
      </c>
      <c r="C599">
        <v>4.9315403181315887E-4</v>
      </c>
      <c r="D599">
        <v>8.0571113163174779E-4</v>
      </c>
      <c r="E599">
        <v>6.3006291827116812E-4</v>
      </c>
      <c r="F599">
        <v>5.3731993241012965E-4</v>
      </c>
      <c r="G599">
        <v>6.1066153840805271E-4</v>
      </c>
      <c r="H599">
        <v>4.727922107445881E-4</v>
      </c>
      <c r="I599">
        <v>6.531515529670795E-4</v>
      </c>
      <c r="J599">
        <v>4.4259065529761443E-4</v>
      </c>
      <c r="K599">
        <v>5.2602025418746479E-4</v>
      </c>
      <c r="L599">
        <v>5.4797635574588277E-4</v>
      </c>
      <c r="M599">
        <v>5.4093044971081916E-4</v>
      </c>
      <c r="N599">
        <v>5.096266995849863E-4</v>
      </c>
      <c r="O599">
        <v>5.3052315707247111E-4</v>
      </c>
      <c r="P599">
        <v>-3.1991792460031032E-3</v>
      </c>
      <c r="Q599">
        <v>6.2076130621768755E-4</v>
      </c>
      <c r="R599">
        <v>2.3624450500030481E-3</v>
      </c>
      <c r="S599">
        <v>7.7832330363847291E-4</v>
      </c>
      <c r="T599">
        <v>5.2253996968287808E-5</v>
      </c>
      <c r="U599">
        <v>-8.673008940959237E-4</v>
      </c>
      <c r="V599">
        <v>4.5089020441329009E-3</v>
      </c>
      <c r="W599">
        <v>5.4383686371586304E-3</v>
      </c>
      <c r="X599">
        <v>1.093199938399847E-3</v>
      </c>
      <c r="Y599">
        <v>5.7738191517315851E-3</v>
      </c>
      <c r="Z599">
        <v>-2.9852217728763009E-3</v>
      </c>
      <c r="AA599">
        <v>-1.4018691588784993E-2</v>
      </c>
      <c r="AB599">
        <v>-3.3669295599837334E-2</v>
      </c>
    </row>
    <row r="600" spans="1:28">
      <c r="A600" s="654">
        <v>44701</v>
      </c>
      <c r="B600">
        <v>4.8548395608061234E-4</v>
      </c>
      <c r="C600">
        <v>4.926833203522385E-4</v>
      </c>
      <c r="D600">
        <v>4.474892767245553E-4</v>
      </c>
      <c r="E600">
        <v>5.3324857820569171E-4</v>
      </c>
      <c r="F600">
        <v>5.2382845339771222E-4</v>
      </c>
      <c r="G600">
        <v>6.0889867884261761E-4</v>
      </c>
      <c r="H600">
        <v>4.727922107445881E-4</v>
      </c>
      <c r="I600">
        <v>6.5342821340630408E-4</v>
      </c>
      <c r="J600">
        <v>4.4259065529761443E-4</v>
      </c>
      <c r="K600">
        <v>5.2602025418746479E-4</v>
      </c>
      <c r="L600">
        <v>5.4797635574588277E-4</v>
      </c>
      <c r="M600">
        <v>5.4093044971081916E-4</v>
      </c>
      <c r="N600">
        <v>5.096266995849863E-4</v>
      </c>
      <c r="O600">
        <v>5.3052315707247111E-4</v>
      </c>
      <c r="P600">
        <v>1.7057887734825972E-3</v>
      </c>
      <c r="Q600">
        <v>-1.4979810447141029E-3</v>
      </c>
      <c r="R600">
        <v>8.1574024354513774E-4</v>
      </c>
      <c r="S600">
        <v>-7.9017849474727342E-7</v>
      </c>
      <c r="T600">
        <v>-1.6229490029178173E-3</v>
      </c>
      <c r="U600">
        <v>8.7461161928792386E-4</v>
      </c>
      <c r="V600">
        <v>9.2012105140049094E-4</v>
      </c>
      <c r="W600">
        <v>8.228223414358693E-3</v>
      </c>
      <c r="X600">
        <v>8.0397561759746328E-3</v>
      </c>
      <c r="Y600">
        <v>1.6528601226002415E-3</v>
      </c>
      <c r="Z600">
        <v>3.1197468888291002E-3</v>
      </c>
      <c r="AA600">
        <v>-1.000000000000012E-2</v>
      </c>
      <c r="AB600">
        <v>4.4488872938477364E-3</v>
      </c>
    </row>
    <row r="601" spans="1:28">
      <c r="A601" s="654">
        <v>44704</v>
      </c>
      <c r="B601">
        <v>4.7069255999088178E-4</v>
      </c>
      <c r="C601">
        <v>5.0113190375977723E-4</v>
      </c>
      <c r="D601">
        <v>4.9170451119295855E-4</v>
      </c>
      <c r="E601">
        <v>5.3330823377839565E-4</v>
      </c>
      <c r="F601">
        <v>6.4783360128295442E-4</v>
      </c>
      <c r="G601">
        <v>6.1130681419530042E-4</v>
      </c>
      <c r="H601">
        <v>4.727922107445881E-4</v>
      </c>
      <c r="I601">
        <v>6.4351737040246881E-4</v>
      </c>
      <c r="J601">
        <v>4.4259065529761443E-4</v>
      </c>
      <c r="K601">
        <v>5.2602025418746479E-4</v>
      </c>
      <c r="L601">
        <v>5.4797635574588277E-4</v>
      </c>
      <c r="M601">
        <v>5.4093044971081916E-4</v>
      </c>
      <c r="N601">
        <v>5.096266995849863E-4</v>
      </c>
      <c r="O601">
        <v>5.3052315707247111E-4</v>
      </c>
      <c r="P601">
        <v>-2.3681672890708549E-3</v>
      </c>
      <c r="Q601">
        <v>1.1187568856751984E-3</v>
      </c>
      <c r="R601">
        <v>5.3253217489279692E-4</v>
      </c>
      <c r="S601">
        <v>1.9735027412528527E-3</v>
      </c>
      <c r="T601">
        <v>2.0200385913904384E-3</v>
      </c>
      <c r="U601">
        <v>5.7686339152085431E-4</v>
      </c>
      <c r="V601">
        <v>1.586036592229112E-3</v>
      </c>
      <c r="W601">
        <v>1.2123362879632893E-2</v>
      </c>
      <c r="X601">
        <v>8.2289721799899684E-3</v>
      </c>
      <c r="Y601">
        <v>1.0266963418727126E-2</v>
      </c>
      <c r="Z601">
        <v>6.3036205992705874E-3</v>
      </c>
      <c r="AA601">
        <v>3.8297668629423409E-3</v>
      </c>
      <c r="AB601">
        <v>-1.5742580372332116E-2</v>
      </c>
    </row>
    <row r="602" spans="1:28">
      <c r="A602" s="654">
        <v>44705</v>
      </c>
      <c r="B602">
        <v>4.7586567379509503E-4</v>
      </c>
      <c r="C602">
        <v>5.1957353673359741E-4</v>
      </c>
      <c r="D602">
        <v>4.4184652152923221E-4</v>
      </c>
      <c r="E602">
        <v>5.3706214641424666E-4</v>
      </c>
      <c r="F602">
        <v>4.88248093754029E-4</v>
      </c>
      <c r="G602">
        <v>6.0954486159947585E-4</v>
      </c>
      <c r="H602">
        <v>4.727922107445881E-4</v>
      </c>
      <c r="I602">
        <v>6.4942222484343226E-4</v>
      </c>
      <c r="J602">
        <v>4.4259065529761443E-4</v>
      </c>
      <c r="K602">
        <v>5.2602025418746479E-4</v>
      </c>
      <c r="L602">
        <v>5.4797635574588277E-4</v>
      </c>
      <c r="M602">
        <v>5.4093044971081916E-4</v>
      </c>
      <c r="N602">
        <v>5.096266995849863E-4</v>
      </c>
      <c r="O602">
        <v>5.3052315707247111E-4</v>
      </c>
      <c r="P602">
        <v>-5.9982892993122316E-3</v>
      </c>
      <c r="Q602">
        <v>-2.8791576249652673E-3</v>
      </c>
      <c r="R602">
        <v>4.4114553864460504E-4</v>
      </c>
      <c r="S602">
        <v>-3.4301450689783186E-3</v>
      </c>
      <c r="T602">
        <v>-5.1075151191692925E-3</v>
      </c>
      <c r="U602">
        <v>9.5812748527235314E-4</v>
      </c>
      <c r="V602">
        <v>-4.5425613703373724E-3</v>
      </c>
      <c r="W602">
        <v>-8.3075969767143487E-4</v>
      </c>
      <c r="X602">
        <v>-5.7251160922630051E-3</v>
      </c>
      <c r="Y602">
        <v>-4.8095560137429993E-3</v>
      </c>
      <c r="Z602">
        <v>-2.0931571517383007E-3</v>
      </c>
      <c r="AA602">
        <v>1.2399256044637319E-3</v>
      </c>
      <c r="AB602">
        <v>-1.5665482647225226E-2</v>
      </c>
    </row>
    <row r="603" spans="1:28">
      <c r="A603" s="654">
        <v>44706</v>
      </c>
      <c r="B603">
        <v>4.7376030473600395E-4</v>
      </c>
      <c r="C603">
        <v>4.8366522965670455E-4</v>
      </c>
      <c r="D603">
        <v>5.0951743061222743E-4</v>
      </c>
      <c r="E603">
        <v>6.3580836653875927E-4</v>
      </c>
      <c r="F603">
        <v>7.0053484828314083E-4</v>
      </c>
      <c r="G603">
        <v>6.1472409919671733E-4</v>
      </c>
      <c r="H603">
        <v>4.727922107445881E-4</v>
      </c>
      <c r="I603">
        <v>6.5321048392297243E-4</v>
      </c>
      <c r="J603">
        <v>4.4259065529761443E-4</v>
      </c>
      <c r="K603">
        <v>5.2602025418746479E-4</v>
      </c>
      <c r="L603">
        <v>5.4797635574588277E-4</v>
      </c>
      <c r="M603">
        <v>5.4093044971081916E-4</v>
      </c>
      <c r="N603">
        <v>5.096266995849863E-4</v>
      </c>
      <c r="O603">
        <v>5.3052315707247111E-4</v>
      </c>
      <c r="P603">
        <v>-1.0851037203543079E-3</v>
      </c>
      <c r="Q603">
        <v>9.0007147702997337E-4</v>
      </c>
      <c r="R603">
        <v>7.3019807766216971E-4</v>
      </c>
      <c r="S603">
        <v>1.2669308109563016E-3</v>
      </c>
      <c r="T603">
        <v>1.8383884498842651E-3</v>
      </c>
      <c r="U603">
        <v>6.1839920822848171E-4</v>
      </c>
      <c r="V603">
        <v>6.0460882135005001E-3</v>
      </c>
      <c r="W603">
        <v>1.0208245259160087E-3</v>
      </c>
      <c r="X603">
        <v>5.654591208909876E-3</v>
      </c>
      <c r="Y603">
        <v>6.1089118456887359E-3</v>
      </c>
      <c r="Z603">
        <v>6.4328537912028416E-4</v>
      </c>
      <c r="AA603">
        <v>1.1907597046916241E-3</v>
      </c>
      <c r="AB603">
        <v>-1.1640357909413757E-3</v>
      </c>
    </row>
    <row r="604" spans="1:28">
      <c r="A604" s="654">
        <v>44707</v>
      </c>
      <c r="B604">
        <v>4.7402591145662143E-4</v>
      </c>
      <c r="C604">
        <v>4.8570317484020187E-4</v>
      </c>
      <c r="D604">
        <v>4.596887891243906E-4</v>
      </c>
      <c r="E604">
        <v>6.1615773126133533E-4</v>
      </c>
      <c r="F604">
        <v>6.1360766604523498E-4</v>
      </c>
      <c r="G604">
        <v>6.0325215315937264E-4</v>
      </c>
      <c r="H604">
        <v>4.727922107445881E-4</v>
      </c>
      <c r="I604">
        <v>6.5453698957851358E-4</v>
      </c>
      <c r="J604">
        <v>4.4259065529761443E-4</v>
      </c>
      <c r="K604">
        <v>5.2602025418746479E-4</v>
      </c>
      <c r="L604">
        <v>5.4797635574588277E-4</v>
      </c>
      <c r="M604">
        <v>5.4093044971081916E-4</v>
      </c>
      <c r="N604">
        <v>5.096266995849863E-4</v>
      </c>
      <c r="O604">
        <v>5.3052315707247111E-4</v>
      </c>
      <c r="P604">
        <v>3.3877880024417717E-3</v>
      </c>
      <c r="Q604">
        <v>1.9065210616002748E-3</v>
      </c>
      <c r="R604">
        <v>-2.2539256831488608E-4</v>
      </c>
      <c r="S604">
        <v>-3.1820138037630397E-4</v>
      </c>
      <c r="T604">
        <v>2.6745370378242761E-3</v>
      </c>
      <c r="U604">
        <v>-4.275191282463453E-4</v>
      </c>
      <c r="V604">
        <v>5.1887939577817122E-3</v>
      </c>
      <c r="W604">
        <v>1.1418623882201828E-2</v>
      </c>
      <c r="X604">
        <v>1.674722312590049E-2</v>
      </c>
      <c r="Y604">
        <v>6.752347755359045E-3</v>
      </c>
      <c r="Z604">
        <v>5.0736996912161825E-3</v>
      </c>
      <c r="AA604">
        <v>7.373929590865913E-3</v>
      </c>
      <c r="AB604">
        <v>-2.222217824544892E-2</v>
      </c>
    </row>
    <row r="605" spans="1:28">
      <c r="A605" s="654">
        <v>44708</v>
      </c>
      <c r="B605">
        <v>4.7926982523871509E-4</v>
      </c>
      <c r="C605">
        <v>4.8742015049318965E-4</v>
      </c>
      <c r="D605">
        <v>4.5374062204195376E-4</v>
      </c>
      <c r="E605">
        <v>5.3321764495772861E-4</v>
      </c>
      <c r="F605">
        <v>5.2720974111086782E-4</v>
      </c>
      <c r="G605">
        <v>6.1120416228654939E-4</v>
      </c>
      <c r="H605">
        <v>4.727922107445881E-4</v>
      </c>
      <c r="I605">
        <v>6.5551026271215562E-4</v>
      </c>
      <c r="J605">
        <v>4.4259065529761443E-4</v>
      </c>
      <c r="K605">
        <v>5.2602025418746479E-4</v>
      </c>
      <c r="L605">
        <v>5.4797635574588277E-4</v>
      </c>
      <c r="M605">
        <v>5.4093044971081916E-4</v>
      </c>
      <c r="N605">
        <v>5.096266995849863E-4</v>
      </c>
      <c r="O605">
        <v>5.3052315707247111E-4</v>
      </c>
      <c r="P605">
        <v>-9.4200036578340196E-4</v>
      </c>
      <c r="Q605">
        <v>9.3728786481084292E-4</v>
      </c>
      <c r="R605">
        <v>1.8670693992461906E-4</v>
      </c>
      <c r="S605">
        <v>1.7255483012739159E-3</v>
      </c>
      <c r="T605">
        <v>1.6247693849602562E-3</v>
      </c>
      <c r="U605">
        <v>9.4945432883575265E-5</v>
      </c>
      <c r="V605">
        <v>2.5812225531565147E-3</v>
      </c>
      <c r="W605">
        <v>6.4145750481923169E-3</v>
      </c>
      <c r="X605">
        <v>-1.1590591573997777E-3</v>
      </c>
      <c r="Y605">
        <v>1.6726169862109064E-3</v>
      </c>
      <c r="Z605">
        <v>-6.1713293185943208E-3</v>
      </c>
      <c r="AA605">
        <v>2.0070838252656431E-2</v>
      </c>
      <c r="AB605">
        <v>2.7410892102505802E-2</v>
      </c>
    </row>
    <row r="606" spans="1:28">
      <c r="A606" s="654">
        <v>44711</v>
      </c>
      <c r="B606">
        <v>4.758585992656883E-4</v>
      </c>
      <c r="C606">
        <v>5.0897041634989648E-4</v>
      </c>
      <c r="D606">
        <v>4.5353483486376689E-4</v>
      </c>
      <c r="E606">
        <v>5.4124047047987567E-4</v>
      </c>
      <c r="F606">
        <v>5.6357029279618942E-4</v>
      </c>
      <c r="G606">
        <v>6.1221592384708146E-4</v>
      </c>
      <c r="H606">
        <v>4.727922107445881E-4</v>
      </c>
      <c r="I606">
        <v>6.5508085049192921E-4</v>
      </c>
      <c r="J606">
        <v>4.4259065529761443E-4</v>
      </c>
      <c r="K606">
        <v>5.2602025418746479E-4</v>
      </c>
      <c r="L606">
        <v>5.4797635574588277E-4</v>
      </c>
      <c r="M606">
        <v>5.4093044971081916E-4</v>
      </c>
      <c r="N606">
        <v>5.096266995849863E-4</v>
      </c>
      <c r="O606">
        <v>5.3052315707247111E-4</v>
      </c>
      <c r="P606">
        <v>-4.5009261501433029E-3</v>
      </c>
      <c r="Q606">
        <v>-1.3375566328013289E-3</v>
      </c>
      <c r="R606">
        <v>3.8559939614946082E-4</v>
      </c>
      <c r="S606">
        <v>2.0338343438557338E-3</v>
      </c>
      <c r="T606">
        <v>8.420042610448597E-4</v>
      </c>
      <c r="U606">
        <v>1.5462450856285059E-4</v>
      </c>
      <c r="V606">
        <v>9.686923382599133E-4</v>
      </c>
      <c r="W606">
        <v>-4.8971977201908157E-3</v>
      </c>
      <c r="X606">
        <v>-6.5982867204985585E-3</v>
      </c>
      <c r="Y606">
        <v>-5.6747421096673412E-3</v>
      </c>
      <c r="Z606">
        <v>-8.9179151142038116E-3</v>
      </c>
      <c r="AA606">
        <v>1.8055555555553937E-3</v>
      </c>
      <c r="AB606">
        <v>2.151680785812049E-2</v>
      </c>
    </row>
    <row r="607" spans="1:28">
      <c r="A607" s="654">
        <v>44712</v>
      </c>
      <c r="B607">
        <v>4.7930163843212803E-4</v>
      </c>
      <c r="C607">
        <v>4.7672705012691274E-4</v>
      </c>
      <c r="D607">
        <v>4.6427166405704767E-4</v>
      </c>
      <c r="E607">
        <v>5.1649191432945329E-4</v>
      </c>
      <c r="F607">
        <v>5.7807129576437077E-4</v>
      </c>
      <c r="G607">
        <v>6.1530198592341101E-4</v>
      </c>
      <c r="H607">
        <v>4.727922107445881E-4</v>
      </c>
      <c r="I607">
        <v>0</v>
      </c>
      <c r="J607">
        <v>4.4259065529761443E-4</v>
      </c>
      <c r="K607">
        <v>5.2602025418746479E-4</v>
      </c>
      <c r="L607">
        <v>5.4797635574588277E-4</v>
      </c>
      <c r="M607">
        <v>5.4093044971081916E-4</v>
      </c>
      <c r="N607">
        <v>5.096266995849863E-4</v>
      </c>
      <c r="O607">
        <v>5.3052315707247111E-4</v>
      </c>
      <c r="P607">
        <v>7.9540171789891367E-3</v>
      </c>
      <c r="Q607">
        <v>4.1385030646261534E-3</v>
      </c>
      <c r="R607">
        <v>2.3011986063670165E-4</v>
      </c>
      <c r="S607">
        <v>1.4950915291433997E-3</v>
      </c>
      <c r="T607">
        <v>2.5116615328470981E-3</v>
      </c>
      <c r="U607">
        <v>4.6614215807716519E-4</v>
      </c>
      <c r="V607">
        <v>-4.8688865903449008E-3</v>
      </c>
      <c r="W607">
        <v>-7.7178920110783089E-3</v>
      </c>
      <c r="X607">
        <v>1.4060115962228892E-3</v>
      </c>
      <c r="Y607">
        <v>-3.6544893369668818E-3</v>
      </c>
      <c r="Z607">
        <v>6.8374513019042737E-4</v>
      </c>
      <c r="AA607">
        <v>-8.7342298627477444E-3</v>
      </c>
      <c r="AB607">
        <v>3.9245120634907593E-3</v>
      </c>
    </row>
    <row r="608" spans="1:28">
      <c r="A608" s="654">
        <v>44713</v>
      </c>
      <c r="B608">
        <v>4.7996854653398202E-4</v>
      </c>
      <c r="C608">
        <v>4.9001311463015007E-4</v>
      </c>
      <c r="D608">
        <v>4.6301456334441049E-4</v>
      </c>
      <c r="E608">
        <v>4.8448811706847117E-4</v>
      </c>
      <c r="F608">
        <v>5.7279012667610374E-4</v>
      </c>
      <c r="G608">
        <v>6.1215681174897618E-4</v>
      </c>
      <c r="H608">
        <v>4.727922107445881E-4</v>
      </c>
      <c r="I608">
        <v>1.3205006145891041E-3</v>
      </c>
      <c r="J608">
        <v>5.4751427841948086E-4</v>
      </c>
      <c r="K608">
        <v>6.3095262717260958E-4</v>
      </c>
      <c r="L608">
        <v>6.529110314255071E-4</v>
      </c>
      <c r="M608">
        <v>5.4093044971081916E-4</v>
      </c>
      <c r="N608">
        <v>5.096266995849863E-4</v>
      </c>
      <c r="O608">
        <v>5.3052315707247111E-4</v>
      </c>
      <c r="P608">
        <v>1.9015889961340182E-3</v>
      </c>
      <c r="Q608">
        <v>3.6662590397695816E-3</v>
      </c>
      <c r="R608">
        <v>3.6194939488676248E-4</v>
      </c>
      <c r="S608">
        <v>5.9322973636874998E-3</v>
      </c>
      <c r="T608">
        <v>1.8488830882306129E-3</v>
      </c>
      <c r="U608">
        <v>-1.2793672227012776E-3</v>
      </c>
      <c r="V608">
        <v>-7.0466581142769602E-4</v>
      </c>
      <c r="W608">
        <v>4.0890089896696846E-3</v>
      </c>
      <c r="X608">
        <v>-7.4588465534530801E-4</v>
      </c>
      <c r="Y608">
        <v>8.4960152631095021E-3</v>
      </c>
      <c r="Z608">
        <v>-4.6007571932493718E-4</v>
      </c>
      <c r="AA608">
        <v>8.1585081585080488E-3</v>
      </c>
      <c r="AB608">
        <v>1.1627761792376123E-2</v>
      </c>
    </row>
    <row r="609" spans="1:28">
      <c r="A609" s="654">
        <v>44714</v>
      </c>
      <c r="B609">
        <v>4.7737584704687919E-4</v>
      </c>
      <c r="C609">
        <v>4.7807948021505453E-4</v>
      </c>
      <c r="D609">
        <v>4.4718272281718541E-4</v>
      </c>
      <c r="E609">
        <v>5.2281451546409841E-4</v>
      </c>
      <c r="F609">
        <v>5.8554577283609355E-4</v>
      </c>
      <c r="G609">
        <v>6.1523870224733379E-4</v>
      </c>
      <c r="H609">
        <v>4.727922107445881E-4</v>
      </c>
      <c r="I609">
        <v>6.61825625370982E-4</v>
      </c>
      <c r="J609">
        <v>5.4751427841948086E-4</v>
      </c>
      <c r="K609">
        <v>6.3095262717260958E-4</v>
      </c>
      <c r="L609">
        <v>6.529110314255071E-4</v>
      </c>
      <c r="M609">
        <v>5.4093044971081916E-4</v>
      </c>
      <c r="N609">
        <v>5.096266995849863E-4</v>
      </c>
      <c r="O609">
        <v>5.3052315707247111E-4</v>
      </c>
      <c r="P609">
        <v>-3.100673159308398E-3</v>
      </c>
      <c r="Q609">
        <v>-6.9237101185071204E-4</v>
      </c>
      <c r="R609">
        <v>8.8922511600308951E-4</v>
      </c>
      <c r="S609">
        <v>1.8056201551086559E-3</v>
      </c>
      <c r="T609">
        <v>2.5182774746270731E-3</v>
      </c>
      <c r="U609">
        <v>6.4274196893032709E-5</v>
      </c>
      <c r="V609">
        <v>2.2940362176016027E-3</v>
      </c>
      <c r="W609">
        <v>1.131066470347486E-2</v>
      </c>
      <c r="X609">
        <v>7.183594335726351E-3</v>
      </c>
      <c r="Y609">
        <v>1.1418843157683822E-2</v>
      </c>
      <c r="Z609">
        <v>-4.3286261531519932E-3</v>
      </c>
      <c r="AA609">
        <v>1.4335260115606818E-2</v>
      </c>
      <c r="AB609">
        <v>-1.3481228044024962E-2</v>
      </c>
    </row>
    <row r="610" spans="1:28">
      <c r="A610" s="654">
        <v>44715</v>
      </c>
      <c r="B610">
        <v>4.7698521891370582E-4</v>
      </c>
      <c r="C610">
        <v>4.8537124852621183E-4</v>
      </c>
      <c r="D610">
        <v>4.7612258257223594E-4</v>
      </c>
      <c r="E610">
        <v>4.8330834152232605E-4</v>
      </c>
      <c r="F610">
        <v>5.6783827657724828E-4</v>
      </c>
      <c r="G610">
        <v>6.1209699872111223E-4</v>
      </c>
      <c r="H610">
        <v>4.727922107445881E-4</v>
      </c>
      <c r="I610">
        <v>6.1773769718986848E-4</v>
      </c>
      <c r="J610">
        <v>5.4751427841948086E-4</v>
      </c>
      <c r="K610">
        <v>6.3095262717260958E-4</v>
      </c>
      <c r="L610">
        <v>6.529110314255071E-4</v>
      </c>
      <c r="M610">
        <v>5.4093044971081916E-4</v>
      </c>
      <c r="N610">
        <v>5.096266995849863E-4</v>
      </c>
      <c r="O610">
        <v>5.3052315707247111E-4</v>
      </c>
      <c r="P610">
        <v>3.8509419136787404E-3</v>
      </c>
      <c r="Q610">
        <v>-1.4301203107498495E-3</v>
      </c>
      <c r="R610">
        <v>-8.9749110686265787E-5</v>
      </c>
      <c r="S610">
        <v>3.8113576657514692E-3</v>
      </c>
      <c r="T610">
        <v>6.9440843511126005E-4</v>
      </c>
      <c r="U610">
        <v>4.2516060800168454E-4</v>
      </c>
      <c r="V610">
        <v>-4.5779604377140792E-3</v>
      </c>
      <c r="W610">
        <v>-4.4535928441548078E-3</v>
      </c>
      <c r="X610">
        <v>-5.9955428473670302E-3</v>
      </c>
      <c r="Y610">
        <v>-6.5404442724767975E-3</v>
      </c>
      <c r="Z610">
        <v>-1.7601891562981087E-2</v>
      </c>
      <c r="AA610">
        <v>-1.8235696375655364E-2</v>
      </c>
      <c r="AB610">
        <v>1.0945067611673798E-2</v>
      </c>
    </row>
    <row r="611" spans="1:28">
      <c r="A611" s="654">
        <v>44718</v>
      </c>
      <c r="B611">
        <v>4.7838552778789456E-4</v>
      </c>
      <c r="C611">
        <v>4.8866766021249397E-4</v>
      </c>
      <c r="D611">
        <v>4.4625001755349558E-4</v>
      </c>
      <c r="E611">
        <v>5.7408717046292246E-4</v>
      </c>
      <c r="F611">
        <v>5.5237710902567017E-4</v>
      </c>
      <c r="G611">
        <v>6.1103213338586926E-4</v>
      </c>
      <c r="H611">
        <v>4.727922107445881E-4</v>
      </c>
      <c r="I611">
        <v>7.0634777716827024E-4</v>
      </c>
      <c r="J611">
        <v>5.4751427841948086E-4</v>
      </c>
      <c r="K611">
        <v>6.3095262717260958E-4</v>
      </c>
      <c r="L611">
        <v>6.529110314255071E-4</v>
      </c>
      <c r="M611">
        <v>5.4093044971081916E-4</v>
      </c>
      <c r="N611">
        <v>5.096266995849863E-4</v>
      </c>
      <c r="O611">
        <v>5.3052315707247111E-4</v>
      </c>
      <c r="P611">
        <v>3.1548303893367269E-3</v>
      </c>
      <c r="Q611">
        <v>1.9742756301541764E-3</v>
      </c>
      <c r="R611">
        <v>4.4121595006463288E-4</v>
      </c>
      <c r="S611">
        <v>3.3137387125008466E-3</v>
      </c>
      <c r="T611">
        <v>2.7385411683973349E-3</v>
      </c>
      <c r="U611">
        <v>-4.8309448180916537E-4</v>
      </c>
      <c r="V611">
        <v>-1.9489661499179078E-3</v>
      </c>
      <c r="W611">
        <v>-4.6246311358405512E-3</v>
      </c>
      <c r="X611">
        <v>-6.0330200113120069E-3</v>
      </c>
      <c r="Y611">
        <v>-4.2417743196354607E-4</v>
      </c>
      <c r="Z611">
        <v>-7.8694673865254972E-3</v>
      </c>
      <c r="AA611">
        <v>6.5010448107731822E-3</v>
      </c>
      <c r="AB611">
        <v>2.9990319868640203E-3</v>
      </c>
    </row>
    <row r="612" spans="1:28">
      <c r="A612" s="654">
        <v>44719</v>
      </c>
      <c r="B612">
        <v>4.7498425735081895E-4</v>
      </c>
      <c r="C612">
        <v>4.9177810461409344E-4</v>
      </c>
      <c r="D612">
        <v>4.4969007775752523E-4</v>
      </c>
      <c r="E612">
        <v>5.5557974977604729E-4</v>
      </c>
      <c r="F612">
        <v>3.8869889354531395E-4</v>
      </c>
      <c r="G612">
        <v>6.1134901128445662E-4</v>
      </c>
      <c r="H612">
        <v>4.727922107445881E-4</v>
      </c>
      <c r="I612">
        <v>6.5807185991273442E-4</v>
      </c>
      <c r="J612">
        <v>5.4751427841948086E-4</v>
      </c>
      <c r="K612">
        <v>6.3095262717260958E-4</v>
      </c>
      <c r="L612">
        <v>6.529110314255071E-4</v>
      </c>
      <c r="M612">
        <v>5.4093044971081916E-4</v>
      </c>
      <c r="N612">
        <v>5.096266995849863E-4</v>
      </c>
      <c r="O612">
        <v>5.3052315707247111E-4</v>
      </c>
      <c r="P612">
        <v>-9.4992918866831921E-5</v>
      </c>
      <c r="Q612">
        <v>1.9926421567020292E-3</v>
      </c>
      <c r="R612">
        <v>1.0882310260151851E-3</v>
      </c>
      <c r="S612">
        <v>-1.4351785154526064E-3</v>
      </c>
      <c r="T612">
        <v>-4.1852945494365024E-3</v>
      </c>
      <c r="U612">
        <v>-1.0347875585482447E-3</v>
      </c>
      <c r="V612">
        <v>5.3927824763899679E-4</v>
      </c>
      <c r="W612">
        <v>-2.4334367635536758E-4</v>
      </c>
      <c r="X612">
        <v>-1.4096840602602079E-3</v>
      </c>
      <c r="Y612">
        <v>7.5001069417932609E-3</v>
      </c>
      <c r="Z612">
        <v>-6.2183535855186989E-5</v>
      </c>
      <c r="AA612">
        <v>2.4221453287197159E-2</v>
      </c>
      <c r="AB612">
        <v>-3.3526960444844045E-3</v>
      </c>
    </row>
    <row r="613" spans="1:28">
      <c r="A613" s="654">
        <v>44720</v>
      </c>
      <c r="B613">
        <v>4.7589706963524492E-4</v>
      </c>
      <c r="C613">
        <v>4.8791748304788385E-4</v>
      </c>
      <c r="D613">
        <v>4.5728253617216552E-4</v>
      </c>
      <c r="E613">
        <v>5.4836898794130562E-4</v>
      </c>
      <c r="F613">
        <v>5.2238636074020128E-4</v>
      </c>
      <c r="G613">
        <v>6.475236873682011E-4</v>
      </c>
      <c r="H613">
        <v>4.727922107445881E-4</v>
      </c>
      <c r="I613">
        <v>6.6042716917213973E-4</v>
      </c>
      <c r="J613">
        <v>5.4751427841948086E-4</v>
      </c>
      <c r="K613">
        <v>6.3095262717260958E-4</v>
      </c>
      <c r="L613">
        <v>6.529110314255071E-4</v>
      </c>
      <c r="M613">
        <v>5.4093044971081916E-4</v>
      </c>
      <c r="N613">
        <v>5.096266995849863E-4</v>
      </c>
      <c r="O613">
        <v>5.3052315707247111E-4</v>
      </c>
      <c r="P613">
        <v>5.3882999839089951E-3</v>
      </c>
      <c r="Q613">
        <v>-2.433072370198186E-4</v>
      </c>
      <c r="R613">
        <v>7.8302822923737025E-4</v>
      </c>
      <c r="S613">
        <v>3.0416770703198814E-3</v>
      </c>
      <c r="T613">
        <v>1.5471642048383583E-3</v>
      </c>
      <c r="U613">
        <v>1.2087440578243402E-3</v>
      </c>
      <c r="V613">
        <v>2.9488286749086434E-3</v>
      </c>
      <c r="W613">
        <v>-9.9331824944454139E-3</v>
      </c>
      <c r="X613">
        <v>-2.8355919236094929E-3</v>
      </c>
      <c r="Y613">
        <v>-8.9506198715959551E-3</v>
      </c>
      <c r="Z613">
        <v>-1.1164823956154368E-2</v>
      </c>
      <c r="AA613">
        <v>-4.9549549549549043E-3</v>
      </c>
      <c r="AB613">
        <v>2.2590883393942551E-3</v>
      </c>
    </row>
    <row r="614" spans="1:28">
      <c r="A614" s="654">
        <v>44721</v>
      </c>
      <c r="B614">
        <v>4.796529074873046E-4</v>
      </c>
      <c r="C614">
        <v>4.8609704135516019E-4</v>
      </c>
      <c r="D614">
        <v>4.5291831057303611E-4</v>
      </c>
      <c r="E614">
        <v>6.490470034981044E-4</v>
      </c>
      <c r="F614">
        <v>4.9668506030431381E-4</v>
      </c>
      <c r="G614">
        <v>6.0920184221524565E-4</v>
      </c>
      <c r="H614">
        <v>4.727922107445881E-4</v>
      </c>
      <c r="I614">
        <v>6.50587723117102E-4</v>
      </c>
      <c r="J614">
        <v>5.4751427841948086E-4</v>
      </c>
      <c r="K614">
        <v>6.3095262717260958E-4</v>
      </c>
      <c r="L614">
        <v>6.529110314255071E-4</v>
      </c>
      <c r="M614">
        <v>5.4093044971081916E-4</v>
      </c>
      <c r="N614">
        <v>5.096266995849863E-4</v>
      </c>
      <c r="O614">
        <v>5.3052315707247111E-4</v>
      </c>
      <c r="P614">
        <v>1.0220836134372302E-2</v>
      </c>
      <c r="Q614">
        <v>-1.5594486648755623E-3</v>
      </c>
      <c r="R614">
        <v>-9.0831145440095629E-4</v>
      </c>
      <c r="S614">
        <v>2.1481340685125527E-3</v>
      </c>
      <c r="T614">
        <v>-2.5502051610293286E-4</v>
      </c>
      <c r="U614">
        <v>4.2808052881386782E-3</v>
      </c>
      <c r="V614">
        <v>3.5947768845989714E-4</v>
      </c>
      <c r="W614">
        <v>-1.2710872920308369E-2</v>
      </c>
      <c r="X614">
        <v>-1.9144646783091357E-3</v>
      </c>
      <c r="Y614">
        <v>-7.5138350866365E-3</v>
      </c>
      <c r="Z614">
        <v>3.4851681731649098E-3</v>
      </c>
      <c r="AA614">
        <v>-1.3128112267994596E-2</v>
      </c>
      <c r="AB614">
        <v>-3.155567759904554E-3</v>
      </c>
    </row>
    <row r="615" spans="1:28">
      <c r="A615" s="654">
        <v>44722</v>
      </c>
      <c r="B615">
        <v>4.7235588941685336E-4</v>
      </c>
      <c r="C615">
        <v>5.0371176732322276E-4</v>
      </c>
      <c r="D615">
        <v>4.7970993124146766E-4</v>
      </c>
      <c r="E615">
        <v>6.4816072742002184E-4</v>
      </c>
      <c r="F615">
        <v>5.6551395895487744E-4</v>
      </c>
      <c r="G615">
        <v>6.095196640685252E-4</v>
      </c>
      <c r="H615">
        <v>4.727922107445881E-4</v>
      </c>
      <c r="I615">
        <v>6.5364527318401144E-4</v>
      </c>
      <c r="J615">
        <v>5.4751427841948086E-4</v>
      </c>
      <c r="K615">
        <v>6.3095262717260958E-4</v>
      </c>
      <c r="L615">
        <v>6.529110314255071E-4</v>
      </c>
      <c r="M615">
        <v>5.4093044971081916E-4</v>
      </c>
      <c r="N615">
        <v>5.096266995849863E-4</v>
      </c>
      <c r="O615">
        <v>5.3052315707247111E-4</v>
      </c>
      <c r="P615">
        <v>1.1348907949769282E-2</v>
      </c>
      <c r="Q615">
        <v>7.7598689210540694E-3</v>
      </c>
      <c r="R615">
        <v>3.2951668928262734E-3</v>
      </c>
      <c r="S615">
        <v>1.6614031023665099E-3</v>
      </c>
      <c r="T615">
        <v>1.83009774616405E-3</v>
      </c>
      <c r="U615">
        <v>4.1707928456840015E-3</v>
      </c>
      <c r="V615">
        <v>-7.7325388878359824E-3</v>
      </c>
      <c r="W615">
        <v>-1.0409919994898376E-2</v>
      </c>
      <c r="X615">
        <v>-1.2458746258652287E-2</v>
      </c>
      <c r="Y615">
        <v>-1.0722156764965129E-2</v>
      </c>
      <c r="Z615">
        <v>-9.3612143996759656E-3</v>
      </c>
      <c r="AA615">
        <v>-2.4082568807339499E-2</v>
      </c>
      <c r="AB615">
        <v>7.8555784370120119E-3</v>
      </c>
    </row>
    <row r="616" spans="1:28">
      <c r="A616" s="654">
        <v>44725</v>
      </c>
      <c r="B616">
        <v>4.8090163657588114E-4</v>
      </c>
      <c r="C616">
        <v>4.8733269253009581E-4</v>
      </c>
      <c r="D616">
        <v>4.6858264905402791E-4</v>
      </c>
      <c r="E616">
        <v>5.8558776913431032E-4</v>
      </c>
      <c r="F616">
        <v>4.9629053127220324E-4</v>
      </c>
      <c r="G616">
        <v>6.1052498265490307E-4</v>
      </c>
      <c r="H616">
        <v>4.727922107445881E-4</v>
      </c>
      <c r="I616">
        <v>6.5426177984240219E-4</v>
      </c>
      <c r="J616">
        <v>5.4751427841948086E-4</v>
      </c>
      <c r="K616">
        <v>6.3095262717260958E-4</v>
      </c>
      <c r="L616">
        <v>6.529110314255071E-4</v>
      </c>
      <c r="M616">
        <v>5.4093044971081916E-4</v>
      </c>
      <c r="N616">
        <v>5.096266995849863E-4</v>
      </c>
      <c r="O616">
        <v>5.3052315707247111E-4</v>
      </c>
      <c r="P616">
        <v>1.4188886695470693E-2</v>
      </c>
      <c r="Q616">
        <v>9.8936846359667374E-3</v>
      </c>
      <c r="R616">
        <v>9.2138837988420264E-3</v>
      </c>
      <c r="S616">
        <v>-4.4640843075224312E-3</v>
      </c>
      <c r="T616">
        <v>-2.9769616508003027E-3</v>
      </c>
      <c r="U616">
        <v>4.8959484599044867E-3</v>
      </c>
      <c r="V616">
        <v>-7.0101378424831662E-3</v>
      </c>
      <c r="W616">
        <v>-8.8808537689722966E-3</v>
      </c>
      <c r="X616">
        <v>-1.8188062158790763E-2</v>
      </c>
      <c r="Y616">
        <v>-1.5213933514856892E-2</v>
      </c>
      <c r="Z616">
        <v>-1.2166057121541285E-2</v>
      </c>
      <c r="AA616">
        <v>-1.292596944770863E-2</v>
      </c>
      <c r="AB616">
        <v>-1.506975537655475E-2</v>
      </c>
    </row>
    <row r="617" spans="1:28">
      <c r="A617" s="654">
        <v>44726</v>
      </c>
      <c r="B617">
        <v>4.8245585204331753E-4</v>
      </c>
      <c r="C617">
        <v>4.9079740198387789E-4</v>
      </c>
      <c r="D617">
        <v>4.9844631017470498E-4</v>
      </c>
      <c r="E617">
        <v>5.8378120834823299E-4</v>
      </c>
      <c r="F617">
        <v>5.4445508602518622E-4</v>
      </c>
      <c r="G617">
        <v>6.1152823588894734E-4</v>
      </c>
      <c r="H617">
        <v>4.727922107445881E-4</v>
      </c>
      <c r="I617">
        <v>6.5452919954522848E-4</v>
      </c>
      <c r="J617">
        <v>5.4751427841948086E-4</v>
      </c>
      <c r="K617">
        <v>6.3095262717260958E-4</v>
      </c>
      <c r="L617">
        <v>6.529110314255071E-4</v>
      </c>
      <c r="M617">
        <v>5.4093044971081916E-4</v>
      </c>
      <c r="N617">
        <v>5.096266995849863E-4</v>
      </c>
      <c r="O617">
        <v>5.3052315707247111E-4</v>
      </c>
      <c r="P617">
        <v>-1.387415780164325E-3</v>
      </c>
      <c r="Q617">
        <v>-9.1973035819348237E-4</v>
      </c>
      <c r="R617">
        <v>5.7972813282893831E-3</v>
      </c>
      <c r="S617">
        <v>-7.1403215964402911E-3</v>
      </c>
      <c r="T617">
        <v>-1.8961686069396411E-3</v>
      </c>
      <c r="U617">
        <v>1.8700242734777106E-3</v>
      </c>
      <c r="V617">
        <v>1.1414580259778706E-3</v>
      </c>
      <c r="W617">
        <v>-4.1436945152496518E-3</v>
      </c>
      <c r="X617">
        <v>-4.4480428405747618E-3</v>
      </c>
      <c r="Y617">
        <v>-2.8535333123724804E-4</v>
      </c>
      <c r="Z617">
        <v>2.4604088659943013E-3</v>
      </c>
      <c r="AA617">
        <v>-1.1904761904761862E-3</v>
      </c>
      <c r="AB617">
        <v>-1.4706778014935362E-2</v>
      </c>
    </row>
    <row r="618" spans="1:28">
      <c r="A618" s="654">
        <v>44727</v>
      </c>
      <c r="B618">
        <v>4.801953486592847E-4</v>
      </c>
      <c r="C618">
        <v>4.8049370638070243E-4</v>
      </c>
      <c r="D618">
        <v>4.9456907170308817E-4</v>
      </c>
      <c r="E618">
        <v>5.7042847157351417E-4</v>
      </c>
      <c r="F618">
        <v>8.3497621451855686E-4</v>
      </c>
      <c r="G618">
        <v>6.1115449765725138E-4</v>
      </c>
      <c r="H618">
        <v>4.727922107445881E-4</v>
      </c>
      <c r="I618">
        <v>6.5305895593925634E-4</v>
      </c>
      <c r="J618">
        <v>5.4751427841948086E-4</v>
      </c>
      <c r="K618">
        <v>6.3095262717260958E-4</v>
      </c>
      <c r="L618">
        <v>6.529110314255071E-4</v>
      </c>
      <c r="M618">
        <v>5.4093044971081916E-4</v>
      </c>
      <c r="N618">
        <v>5.096266995849863E-4</v>
      </c>
      <c r="O618">
        <v>5.3052315707247111E-4</v>
      </c>
      <c r="P618">
        <v>-7.0620578471802808E-4</v>
      </c>
      <c r="Q618">
        <v>5.6373514530561053E-4</v>
      </c>
      <c r="R618">
        <v>6.5743243605975721E-5</v>
      </c>
      <c r="S618">
        <v>4.5487380730580007E-4</v>
      </c>
      <c r="T618">
        <v>3.8984578812284454E-4</v>
      </c>
      <c r="U618">
        <v>1.3581451942701328E-4</v>
      </c>
      <c r="V618">
        <v>5.6524720801836015E-3</v>
      </c>
      <c r="W618">
        <v>4.0505410154907384E-3</v>
      </c>
      <c r="X618">
        <v>1.7528244388925973E-2</v>
      </c>
      <c r="Y618">
        <v>1.6650522807322821E-2</v>
      </c>
      <c r="Z618">
        <v>1.738213050135351E-2</v>
      </c>
      <c r="AA618">
        <v>-3.5756853396901045E-3</v>
      </c>
      <c r="AB618">
        <v>-2.4053133954082484E-2</v>
      </c>
    </row>
    <row r="619" spans="1:28">
      <c r="A619" s="654">
        <v>44729</v>
      </c>
      <c r="B619">
        <v>4.8401862912306193E-4</v>
      </c>
      <c r="C619">
        <v>4.947411929392409E-4</v>
      </c>
      <c r="D619">
        <v>4.7826163554076651E-4</v>
      </c>
      <c r="E619">
        <v>7.5006503132057922E-4</v>
      </c>
      <c r="F619">
        <v>4.9635681198112458E-4</v>
      </c>
      <c r="G619">
        <v>6.1284234493252931E-4</v>
      </c>
      <c r="H619">
        <v>4.9037490119197003E-4</v>
      </c>
      <c r="I619">
        <v>6.5436847367239537E-4</v>
      </c>
      <c r="J619">
        <v>5.4751427841948086E-4</v>
      </c>
      <c r="K619">
        <v>6.3095262717260958E-4</v>
      </c>
      <c r="L619">
        <v>6.529110314255071E-4</v>
      </c>
      <c r="M619">
        <v>5.4093044971081916E-4</v>
      </c>
      <c r="N619">
        <v>5.096266995849863E-4</v>
      </c>
      <c r="O619">
        <v>5.3052315707247111E-4</v>
      </c>
      <c r="P619">
        <v>-2.5753292966587127E-3</v>
      </c>
      <c r="Q619">
        <v>-5.6419086937287144E-4</v>
      </c>
      <c r="R619">
        <v>-3.5983444659856145E-3</v>
      </c>
      <c r="S619">
        <v>-3.0928626155102279E-3</v>
      </c>
      <c r="T619">
        <v>2.8086733977383815E-4</v>
      </c>
      <c r="U619">
        <v>-2.4698335324603304E-3</v>
      </c>
      <c r="V619">
        <v>1.0292432735643509E-3</v>
      </c>
      <c r="W619">
        <v>-1.8679071578840523E-2</v>
      </c>
      <c r="X619">
        <v>-1.6575999566693644E-2</v>
      </c>
      <c r="Y619">
        <v>-8.945463143796184E-3</v>
      </c>
      <c r="Z619">
        <v>-9.6289380415962578E-3</v>
      </c>
      <c r="AA619">
        <v>-7.1770334928229484E-3</v>
      </c>
      <c r="AB619">
        <v>-1.9387144827271996E-3</v>
      </c>
    </row>
    <row r="620" spans="1:28">
      <c r="A620" s="654">
        <v>44732</v>
      </c>
      <c r="B620">
        <v>5.0047786884599432E-4</v>
      </c>
      <c r="C620">
        <v>4.9918499810464034E-4</v>
      </c>
      <c r="D620">
        <v>5.096256582017844E-4</v>
      </c>
      <c r="E620">
        <v>5.4125092748602555E-4</v>
      </c>
      <c r="F620">
        <v>5.9009805805909643E-4</v>
      </c>
      <c r="G620">
        <v>6.3375228731010758E-4</v>
      </c>
      <c r="H620">
        <v>4.9037490119197003E-4</v>
      </c>
      <c r="I620">
        <v>6.7475563958674378E-4</v>
      </c>
      <c r="J620">
        <v>5.4751427841948086E-4</v>
      </c>
      <c r="K620">
        <v>6.3095262717260958E-4</v>
      </c>
      <c r="L620">
        <v>6.529110314255071E-4</v>
      </c>
      <c r="M620">
        <v>5.4093044971081916E-4</v>
      </c>
      <c r="N620">
        <v>5.096266995849863E-4</v>
      </c>
      <c r="O620">
        <v>5.3052315707247111E-4</v>
      </c>
      <c r="P620">
        <v>9.0270876882758699E-4</v>
      </c>
      <c r="Q620">
        <v>2.3523905326960914E-3</v>
      </c>
      <c r="R620">
        <v>-1.5403344148490206E-4</v>
      </c>
      <c r="S620">
        <v>7.4449372321927498E-5</v>
      </c>
      <c r="T620">
        <v>-6.9546791333641167E-5</v>
      </c>
      <c r="U620">
        <v>3.2788708934039512E-4</v>
      </c>
      <c r="V620">
        <v>-2.8581265591115512E-3</v>
      </c>
      <c r="W620">
        <v>-7.5911520844925695E-3</v>
      </c>
      <c r="X620">
        <v>-8.3344119096859792E-3</v>
      </c>
      <c r="Y620">
        <v>-3.3596856685738086E-3</v>
      </c>
      <c r="Z620">
        <v>-2.0550070333602566E-3</v>
      </c>
      <c r="AA620">
        <v>1.6867469879518149E-2</v>
      </c>
      <c r="AB620">
        <v>-1.1413617758790906E-3</v>
      </c>
    </row>
    <row r="621" spans="1:28">
      <c r="A621" s="654">
        <v>44733</v>
      </c>
      <c r="B621">
        <v>5.1099990264358297E-4</v>
      </c>
      <c r="C621">
        <v>5.1610333421492349E-4</v>
      </c>
      <c r="D621">
        <v>4.8400129826231542E-4</v>
      </c>
      <c r="E621">
        <v>5.8696835526661495E-4</v>
      </c>
      <c r="F621">
        <v>5.8675898175053476E-4</v>
      </c>
      <c r="G621">
        <v>6.3129233775782723E-4</v>
      </c>
      <c r="H621">
        <v>4.9037490119197003E-4</v>
      </c>
      <c r="I621">
        <v>6.7742080867549959E-4</v>
      </c>
      <c r="J621">
        <v>5.4751427841948086E-4</v>
      </c>
      <c r="K621">
        <v>6.3095262717260958E-4</v>
      </c>
      <c r="L621">
        <v>6.529110314255071E-4</v>
      </c>
      <c r="M621">
        <v>5.4093044971081916E-4</v>
      </c>
      <c r="N621">
        <v>5.096266995849863E-4</v>
      </c>
      <c r="O621">
        <v>5.3052315707247111E-4</v>
      </c>
      <c r="P621">
        <v>-4.3123370601183542E-4</v>
      </c>
      <c r="Q621">
        <v>-9.8296840732836621E-4</v>
      </c>
      <c r="R621">
        <v>-2.1266009373821504E-4</v>
      </c>
      <c r="S621">
        <v>-1.479135162334444E-3</v>
      </c>
      <c r="T621">
        <v>5.3674881563292587E-4</v>
      </c>
      <c r="U621">
        <v>1.850438960937284E-3</v>
      </c>
      <c r="V621">
        <v>2.344972961803915E-3</v>
      </c>
      <c r="W621">
        <v>-2.0668023757389742E-3</v>
      </c>
      <c r="X621">
        <v>-3.3989944641377168E-3</v>
      </c>
      <c r="Y621">
        <v>1.9228196749676574E-3</v>
      </c>
      <c r="Z621">
        <v>-1.0954426804436257E-2</v>
      </c>
      <c r="AA621">
        <v>7.1090047393365108E-3</v>
      </c>
      <c r="AB621">
        <v>1.0443971269008978E-2</v>
      </c>
    </row>
    <row r="622" spans="1:28">
      <c r="A622" s="654">
        <v>44734</v>
      </c>
      <c r="B622">
        <v>5.0458640955231004E-4</v>
      </c>
      <c r="C622">
        <v>5.0394772562412093E-4</v>
      </c>
      <c r="D622">
        <v>5.7275961480751647E-4</v>
      </c>
      <c r="E622">
        <v>5.6246255947622892E-4</v>
      </c>
      <c r="F622">
        <v>4.3039169388658927E-4</v>
      </c>
      <c r="G622">
        <v>7.6530192395263263E-4</v>
      </c>
      <c r="H622">
        <v>4.9037490119197003E-4</v>
      </c>
      <c r="I622">
        <v>6.7522997314339861E-4</v>
      </c>
      <c r="J622">
        <v>5.4751427841948086E-4</v>
      </c>
      <c r="K622">
        <v>6.3095262717260958E-4</v>
      </c>
      <c r="L622">
        <v>6.529110314255071E-4</v>
      </c>
      <c r="M622">
        <v>5.4093044971081916E-4</v>
      </c>
      <c r="N622">
        <v>5.096266995849863E-4</v>
      </c>
      <c r="O622">
        <v>5.3052315707247111E-4</v>
      </c>
      <c r="P622">
        <v>-4.3957970196527585E-3</v>
      </c>
      <c r="Q622">
        <v>-5.6001865858124056E-4</v>
      </c>
      <c r="R622">
        <v>4.2580985208262589E-5</v>
      </c>
      <c r="S622">
        <v>-3.1711992310929915E-3</v>
      </c>
      <c r="T622">
        <v>-2.7747606898909094E-3</v>
      </c>
      <c r="U622">
        <v>-1.5022058814548878E-3</v>
      </c>
      <c r="V622">
        <v>1.2852748433314076E-3</v>
      </c>
      <c r="W622">
        <v>8.0567576060075474E-4</v>
      </c>
      <c r="X622">
        <v>-3.3144552882907741E-3</v>
      </c>
      <c r="Y622">
        <v>1.0438937835860695E-2</v>
      </c>
      <c r="Z622">
        <v>2.3265510442009862E-3</v>
      </c>
      <c r="AA622">
        <v>4.9411764705882266E-3</v>
      </c>
      <c r="AB622">
        <v>-1.9132633733859095E-2</v>
      </c>
    </row>
    <row r="623" spans="1:28">
      <c r="A623" s="654">
        <v>44735</v>
      </c>
      <c r="B623">
        <v>4.9963896533378183E-4</v>
      </c>
      <c r="C623">
        <v>5.0283864591582628E-4</v>
      </c>
      <c r="D623">
        <v>4.7728500844179678E-4</v>
      </c>
      <c r="E623">
        <v>6.0394405247898852E-4</v>
      </c>
      <c r="F623">
        <v>5.5372209236481673E-4</v>
      </c>
      <c r="G623">
        <v>6.2287407391159455E-4</v>
      </c>
      <c r="H623">
        <v>4.9037490119197003E-4</v>
      </c>
      <c r="I623">
        <v>6.7442812960782916E-4</v>
      </c>
      <c r="J623">
        <v>5.4751427841948086E-4</v>
      </c>
      <c r="K623">
        <v>6.3095262717260958E-4</v>
      </c>
      <c r="L623">
        <v>6.529110314255071E-4</v>
      </c>
      <c r="M623">
        <v>5.4093044971081916E-4</v>
      </c>
      <c r="N623">
        <v>5.096266995849863E-4</v>
      </c>
      <c r="O623">
        <v>5.3052315707247111E-4</v>
      </c>
      <c r="P623">
        <v>-1.3832726900668835E-3</v>
      </c>
      <c r="Q623">
        <v>3.9485392096287875E-3</v>
      </c>
      <c r="R623">
        <v>2.3312096749461553E-4</v>
      </c>
      <c r="S623">
        <v>-1.1199964525491213E-3</v>
      </c>
      <c r="T623">
        <v>-9.9653692872914146E-4</v>
      </c>
      <c r="U623">
        <v>1.2556922017701311E-3</v>
      </c>
      <c r="V623">
        <v>4.7202766636875726E-3</v>
      </c>
      <c r="W623">
        <v>-6.7439310406519626E-3</v>
      </c>
      <c r="X623">
        <v>-6.6086700047246483E-3</v>
      </c>
      <c r="Y623">
        <v>-5.1431553700481691E-3</v>
      </c>
      <c r="Z623">
        <v>-3.9672799930339231E-3</v>
      </c>
      <c r="AA623">
        <v>1.9199250760945974E-2</v>
      </c>
      <c r="AB623">
        <v>1.2643284944071409E-2</v>
      </c>
    </row>
    <row r="624" spans="1:28">
      <c r="A624" s="654">
        <v>44736</v>
      </c>
      <c r="B624">
        <v>5.0763847503376702E-4</v>
      </c>
      <c r="C624">
        <v>5.05195359977062E-4</v>
      </c>
      <c r="D624">
        <v>5.4631590807829866E-4</v>
      </c>
      <c r="E624">
        <v>5.5920015134947043E-4</v>
      </c>
      <c r="F624">
        <v>6.0586263863093848E-4</v>
      </c>
      <c r="G624">
        <v>6.2454075368090223E-4</v>
      </c>
      <c r="H624">
        <v>4.9037490119197003E-4</v>
      </c>
      <c r="I624">
        <v>6.76395459189294E-4</v>
      </c>
      <c r="J624">
        <v>5.4751427841948086E-4</v>
      </c>
      <c r="K624">
        <v>6.3095262717260958E-4</v>
      </c>
      <c r="L624">
        <v>6.529110314255071E-4</v>
      </c>
      <c r="M624">
        <v>5.4093044971081916E-4</v>
      </c>
      <c r="N624">
        <v>5.096266995849863E-4</v>
      </c>
      <c r="O624">
        <v>5.3052315707247111E-4</v>
      </c>
      <c r="P624">
        <v>-7.6513497667167751E-3</v>
      </c>
      <c r="Q624">
        <v>2.688449779665314E-3</v>
      </c>
      <c r="R624">
        <v>9.244843483848797E-4</v>
      </c>
      <c r="S624">
        <v>2.171439644586215E-3</v>
      </c>
      <c r="T624">
        <v>7.9272817936426598E-4</v>
      </c>
      <c r="U624">
        <v>-1.4142839351962699E-3</v>
      </c>
      <c r="V624">
        <v>-5.4449448415561097E-4</v>
      </c>
      <c r="W624">
        <v>9.6385576490032321E-4</v>
      </c>
      <c r="X624">
        <v>-5.009440191541259E-4</v>
      </c>
      <c r="Y624">
        <v>-1.5152780547535993E-3</v>
      </c>
      <c r="Z624">
        <v>-1.3989273328108731E-2</v>
      </c>
      <c r="AA624">
        <v>3.6067080174592148E-2</v>
      </c>
      <c r="AB624">
        <v>2.0293596898118604E-2</v>
      </c>
    </row>
    <row r="625" spans="1:28">
      <c r="A625" s="654">
        <v>44739</v>
      </c>
      <c r="B625">
        <v>5.0730007721044856E-4</v>
      </c>
      <c r="C625">
        <v>4.971608857775589E-4</v>
      </c>
      <c r="D625">
        <v>4.6749852130978375E-4</v>
      </c>
      <c r="E625">
        <v>6.871566587063338E-4</v>
      </c>
      <c r="F625">
        <v>3.6583843840909402E-4</v>
      </c>
      <c r="G625">
        <v>6.2620407409053058E-4</v>
      </c>
      <c r="H625">
        <v>4.9037490119197003E-4</v>
      </c>
      <c r="I625">
        <v>6.7870424537619378E-4</v>
      </c>
      <c r="J625">
        <v>5.4751427841948086E-4</v>
      </c>
      <c r="K625">
        <v>6.3095262717260958E-4</v>
      </c>
      <c r="L625">
        <v>6.529110314255071E-4</v>
      </c>
      <c r="M625">
        <v>5.4093044971081916E-4</v>
      </c>
      <c r="N625">
        <v>5.096266995849863E-4</v>
      </c>
      <c r="O625">
        <v>5.3052315707247111E-4</v>
      </c>
      <c r="P625">
        <v>-2.1453598052189049E-3</v>
      </c>
      <c r="Q625">
        <v>2.8014309922903546E-3</v>
      </c>
      <c r="R625">
        <v>8.7113258400028926E-4</v>
      </c>
      <c r="S625">
        <v>-1.8001103795723949E-3</v>
      </c>
      <c r="T625">
        <v>-6.301058999772513E-4</v>
      </c>
      <c r="U625">
        <v>1.0100024290078391E-3</v>
      </c>
      <c r="V625">
        <v>1.6172852900617762E-3</v>
      </c>
      <c r="W625">
        <v>1.6671128330526752E-2</v>
      </c>
      <c r="X625">
        <v>3.9571182549400508E-3</v>
      </c>
      <c r="Y625">
        <v>-5.8135776723123866E-3</v>
      </c>
      <c r="Z625">
        <v>1.7036547934720314E-2</v>
      </c>
      <c r="AA625">
        <v>-7.9822616407982938E-3</v>
      </c>
      <c r="AB625">
        <v>1.1459174742388667E-2</v>
      </c>
    </row>
    <row r="626" spans="1:28">
      <c r="A626" s="654">
        <v>44740</v>
      </c>
      <c r="B626">
        <v>5.004180114291934E-4</v>
      </c>
      <c r="C626">
        <v>5.2194830136453874E-4</v>
      </c>
      <c r="D626">
        <v>5.3388684077382287E-4</v>
      </c>
      <c r="E626">
        <v>5.4985316771238857E-4</v>
      </c>
      <c r="F626">
        <v>4.3568749525202399E-4</v>
      </c>
      <c r="G626">
        <v>6.2718008344164744E-4</v>
      </c>
      <c r="H626">
        <v>4.9037490119197003E-4</v>
      </c>
      <c r="I626">
        <v>6.8480868373366199E-4</v>
      </c>
      <c r="J626">
        <v>5.4751427841948086E-4</v>
      </c>
      <c r="K626">
        <v>6.3095262717260958E-4</v>
      </c>
      <c r="L626">
        <v>6.529110314255071E-4</v>
      </c>
      <c r="M626">
        <v>5.4093044971081916E-4</v>
      </c>
      <c r="N626">
        <v>5.096266995849863E-4</v>
      </c>
      <c r="O626">
        <v>5.3052315707247111E-4</v>
      </c>
      <c r="P626">
        <v>-2.3546089999487707E-3</v>
      </c>
      <c r="Q626">
        <v>2.3042057023896501E-3</v>
      </c>
      <c r="R626">
        <v>4.6529739893563793E-4</v>
      </c>
      <c r="S626">
        <v>1.1471398859523863E-3</v>
      </c>
      <c r="T626">
        <v>-3.6118660775941169E-4</v>
      </c>
      <c r="U626">
        <v>1.4866226704388641E-3</v>
      </c>
      <c r="V626">
        <v>4.5286637966313048E-3</v>
      </c>
      <c r="W626">
        <v>1.029208227048084E-2</v>
      </c>
      <c r="X626">
        <v>-5.4693295452474811E-3</v>
      </c>
      <c r="Y626">
        <v>-4.2227539918309187E-3</v>
      </c>
      <c r="Z626">
        <v>1.3782475555583096E-2</v>
      </c>
      <c r="AA626">
        <v>-1.4304872597228346E-2</v>
      </c>
      <c r="AB626">
        <v>-6.6193906991294238E-3</v>
      </c>
    </row>
    <row r="627" spans="1:28">
      <c r="A627" s="654">
        <v>44741</v>
      </c>
      <c r="B627">
        <v>5.0347848317877641E-4</v>
      </c>
      <c r="C627">
        <v>5.0069756703474688E-4</v>
      </c>
      <c r="D627">
        <v>4.401958123083638E-4</v>
      </c>
      <c r="E627">
        <v>5.9914762623480833E-4</v>
      </c>
      <c r="F627">
        <v>5.5393084312482799E-4</v>
      </c>
      <c r="G627">
        <v>6.302045704185133E-4</v>
      </c>
      <c r="H627">
        <v>4.9037490119197003E-4</v>
      </c>
      <c r="I627">
        <v>6.8088726654491616E-4</v>
      </c>
      <c r="J627">
        <v>5.4751427841948086E-4</v>
      </c>
      <c r="K627">
        <v>6.3095262717260958E-4</v>
      </c>
      <c r="L627">
        <v>6.529110314255071E-4</v>
      </c>
      <c r="M627">
        <v>5.4093044971081916E-4</v>
      </c>
      <c r="N627">
        <v>5.096266995849863E-4</v>
      </c>
      <c r="O627">
        <v>5.3052315707247111E-4</v>
      </c>
      <c r="P627">
        <v>1.7077471333304395E-4</v>
      </c>
      <c r="Q627">
        <v>1.7014701192774595E-4</v>
      </c>
      <c r="R627">
        <v>-2.8304372949294887E-4</v>
      </c>
      <c r="S627">
        <v>1.3943271916871947E-3</v>
      </c>
      <c r="T627">
        <v>-1.1068311660192842E-3</v>
      </c>
      <c r="U627">
        <v>1.6155293658570713E-4</v>
      </c>
      <c r="V627">
        <v>-4.4906556791901586E-4</v>
      </c>
      <c r="W627">
        <v>-6.606719915553394E-3</v>
      </c>
      <c r="X627">
        <v>-7.1558217192235762E-4</v>
      </c>
      <c r="Y627">
        <v>2.4323447398517661E-3</v>
      </c>
      <c r="Z627">
        <v>1.184272750334836E-3</v>
      </c>
      <c r="AA627">
        <v>-1.3605442176870763E-2</v>
      </c>
      <c r="AB627">
        <v>-2.259794406863691E-2</v>
      </c>
    </row>
    <row r="628" spans="1:28">
      <c r="A628" s="654">
        <v>44742</v>
      </c>
      <c r="B628">
        <v>4.8982730621371928E-4</v>
      </c>
      <c r="C628">
        <v>5.0201846804776018E-4</v>
      </c>
      <c r="D628">
        <v>4.523820208837126E-4</v>
      </c>
      <c r="E628">
        <v>5.4211236094303672E-4</v>
      </c>
      <c r="F628">
        <v>3.8177667001626503E-4</v>
      </c>
      <c r="G628">
        <v>6.243429541803458E-4</v>
      </c>
      <c r="H628">
        <v>4.9037490119197003E-4</v>
      </c>
      <c r="I628">
        <v>6.8352935777560297E-4</v>
      </c>
      <c r="J628">
        <v>5.4751427841948086E-4</v>
      </c>
      <c r="K628">
        <v>6.3095262717260958E-4</v>
      </c>
      <c r="L628">
        <v>6.529110314255071E-4</v>
      </c>
      <c r="M628">
        <v>5.4093044971081916E-4</v>
      </c>
      <c r="N628">
        <v>5.096266995849863E-4</v>
      </c>
      <c r="O628">
        <v>5.3052315707247111E-4</v>
      </c>
      <c r="P628">
        <v>-9.0684257832218673E-4</v>
      </c>
      <c r="Q628">
        <v>2.7188600606118385E-3</v>
      </c>
      <c r="R628">
        <v>-1.0189803849935952E-4</v>
      </c>
      <c r="S628">
        <v>9.5583672499577332E-4</v>
      </c>
      <c r="T628">
        <v>-6.3957736395736653E-4</v>
      </c>
      <c r="U628">
        <v>-3.8371945004156416E-4</v>
      </c>
      <c r="V628">
        <v>3.5385294622658492E-5</v>
      </c>
      <c r="W628">
        <v>1.4639137810699143E-3</v>
      </c>
      <c r="X628">
        <v>5.0807440751992061E-3</v>
      </c>
      <c r="Y628">
        <v>1.0846726465403744E-2</v>
      </c>
      <c r="Z628">
        <v>4.2982892017131569E-3</v>
      </c>
      <c r="AA628">
        <v>-3.6781609195403187E-3</v>
      </c>
      <c r="AB628">
        <v>-1.5906150347779313E-2</v>
      </c>
    </row>
    <row r="629" spans="1:28">
      <c r="A629" s="654">
        <v>44743</v>
      </c>
      <c r="B629">
        <v>4.8716738664822401E-4</v>
      </c>
      <c r="C629">
        <v>5.0751079172828284E-4</v>
      </c>
      <c r="D629">
        <v>4.5423984688874874E-4</v>
      </c>
      <c r="E629">
        <v>5.3825039537280794E-4</v>
      </c>
      <c r="F629">
        <v>5.1755364479610932E-4</v>
      </c>
      <c r="G629">
        <v>6.2190540620798984E-4</v>
      </c>
      <c r="H629">
        <v>4.9037490119197003E-4</v>
      </c>
      <c r="I629">
        <v>7.0719894737347744E-4</v>
      </c>
      <c r="J629">
        <v>-9.5558994196442981E-5</v>
      </c>
      <c r="K629">
        <v>-1.2174273053444651E-5</v>
      </c>
      <c r="L629">
        <v>9.770018063681718E-6</v>
      </c>
      <c r="M629">
        <v>5.4093044971081916E-4</v>
      </c>
      <c r="N629">
        <v>5.096266995849863E-4</v>
      </c>
      <c r="O629">
        <v>5.3052315707247111E-4</v>
      </c>
      <c r="P629">
        <v>1.7008542830443396E-4</v>
      </c>
      <c r="Q629">
        <v>1.1576323406938815E-3</v>
      </c>
      <c r="R629">
        <v>6.839482549527709E-4</v>
      </c>
      <c r="S629">
        <v>-6.5087859030327211E-3</v>
      </c>
      <c r="T629">
        <v>-4.706182582102203E-3</v>
      </c>
      <c r="U629">
        <v>2.1788387776613405E-3</v>
      </c>
      <c r="V629">
        <v>9.6278061412347071E-4</v>
      </c>
      <c r="W629">
        <v>3.3822049002325549E-3</v>
      </c>
      <c r="X629">
        <v>1.6783517196261588E-3</v>
      </c>
      <c r="Y629">
        <v>-2.294200592833695E-3</v>
      </c>
      <c r="Z629">
        <v>3.3739934269583216E-4</v>
      </c>
      <c r="AA629">
        <v>4.7531149053991806E-2</v>
      </c>
      <c r="AB629">
        <v>-2.2284982452156488E-3</v>
      </c>
    </row>
    <row r="630" spans="1:28">
      <c r="A630" s="654">
        <v>44746</v>
      </c>
      <c r="B630">
        <v>4.9426758453696706E-4</v>
      </c>
      <c r="C630">
        <v>5.2026100156465915E-4</v>
      </c>
      <c r="D630">
        <v>4.6382547793344386E-4</v>
      </c>
      <c r="E630">
        <v>5.7566083072546625E-4</v>
      </c>
      <c r="F630">
        <v>5.5778459516608869E-4</v>
      </c>
      <c r="G630">
        <v>6.2288335639304471E-4</v>
      </c>
      <c r="H630">
        <v>4.9037490119197003E-4</v>
      </c>
      <c r="I630">
        <v>6.7568848039001317E-4</v>
      </c>
      <c r="J630">
        <v>-9.5558994196442981E-5</v>
      </c>
      <c r="K630">
        <v>-1.2174273053444651E-5</v>
      </c>
      <c r="L630">
        <v>9.770018063681718E-6</v>
      </c>
      <c r="M630">
        <v>5.4093044971081916E-4</v>
      </c>
      <c r="N630">
        <v>5.096266995849863E-4</v>
      </c>
      <c r="O630">
        <v>5.3052315707247111E-4</v>
      </c>
      <c r="P630">
        <v>-1.9057330525348304E-3</v>
      </c>
      <c r="Q630">
        <v>1.2985245867047635E-3</v>
      </c>
      <c r="R630">
        <v>2.3665074509815476E-4</v>
      </c>
      <c r="S630">
        <v>-1.7502573961444279E-3</v>
      </c>
      <c r="T630">
        <v>-1.2926713693691694E-3</v>
      </c>
      <c r="U630">
        <v>1.3610126014949042E-3</v>
      </c>
      <c r="V630">
        <v>1.3823271614556987E-3</v>
      </c>
      <c r="W630">
        <v>-8.8535041831614425E-3</v>
      </c>
      <c r="X630">
        <v>-2.8339113512725334E-3</v>
      </c>
      <c r="Y630">
        <v>-1.1813631700135385E-2</v>
      </c>
      <c r="Z630">
        <v>9.9667391453728271E-4</v>
      </c>
      <c r="AA630">
        <v>-1.7665198237885371E-2</v>
      </c>
      <c r="AB630">
        <v>-1.4774630905939334E-3</v>
      </c>
    </row>
    <row r="631" spans="1:28">
      <c r="A631" s="654">
        <v>44747</v>
      </c>
      <c r="B631">
        <v>4.9055798774988446E-4</v>
      </c>
      <c r="C631">
        <v>4.9968219566776106E-4</v>
      </c>
      <c r="D631">
        <v>4.6412556631314494E-4</v>
      </c>
      <c r="E631">
        <v>5.5004945344494516E-4</v>
      </c>
      <c r="F631">
        <v>4.8994873884056211E-4</v>
      </c>
      <c r="G631">
        <v>6.4022276206698869E-4</v>
      </c>
      <c r="H631">
        <v>4.9037490119197003E-4</v>
      </c>
      <c r="I631">
        <v>6.3322390508036008E-4</v>
      </c>
      <c r="J631">
        <v>-9.5558994196442981E-5</v>
      </c>
      <c r="K631">
        <v>-1.2174273053444651E-5</v>
      </c>
      <c r="L631">
        <v>9.770018063681718E-6</v>
      </c>
      <c r="M631">
        <v>5.4093044971081916E-4</v>
      </c>
      <c r="N631">
        <v>5.096266995849863E-4</v>
      </c>
      <c r="O631">
        <v>5.3052315707247111E-4</v>
      </c>
      <c r="P631">
        <v>6.5150851554467426E-3</v>
      </c>
      <c r="Q631">
        <v>1.9325717142746335E-3</v>
      </c>
      <c r="R631">
        <v>-5.518554414670751E-4</v>
      </c>
      <c r="S631">
        <v>-7.507616052307875E-3</v>
      </c>
      <c r="T631">
        <v>-3.2664248204645752E-3</v>
      </c>
      <c r="U631">
        <v>-1.9156660958385974E-3</v>
      </c>
      <c r="V631">
        <v>1.2559710328063911E-3</v>
      </c>
      <c r="W631">
        <v>-1.1763762349532025E-2</v>
      </c>
      <c r="X631">
        <v>-1.055898307681391E-2</v>
      </c>
      <c r="Y631">
        <v>-3.5637645431355613E-3</v>
      </c>
      <c r="Z631">
        <v>-1.2188013090588257E-2</v>
      </c>
      <c r="AA631">
        <v>1.5740616171128652E-2</v>
      </c>
      <c r="AB631">
        <v>1.1858817765281859E-2</v>
      </c>
    </row>
    <row r="632" spans="1:28">
      <c r="A632" s="654">
        <v>44748</v>
      </c>
      <c r="B632">
        <v>4.9692268804490958E-4</v>
      </c>
      <c r="C632">
        <v>5.0404788674485168E-4</v>
      </c>
      <c r="D632">
        <v>4.6236560247070457E-4</v>
      </c>
      <c r="E632">
        <v>2.8216705155470478E-4</v>
      </c>
      <c r="F632">
        <v>5.1008724614942658E-4</v>
      </c>
      <c r="G632">
        <v>6.2209733336238138E-4</v>
      </c>
      <c r="H632">
        <v>4.9037490119197003E-4</v>
      </c>
      <c r="I632">
        <v>6.5209349541039963E-4</v>
      </c>
      <c r="J632">
        <v>-9.5558994196442981E-5</v>
      </c>
      <c r="K632">
        <v>-1.2174273053444651E-5</v>
      </c>
      <c r="L632">
        <v>9.770018063681718E-6</v>
      </c>
      <c r="M632">
        <v>5.4093044971081916E-4</v>
      </c>
      <c r="N632">
        <v>5.096266995849863E-4</v>
      </c>
      <c r="O632">
        <v>5.3052315707247111E-4</v>
      </c>
      <c r="P632">
        <v>-7.0307298780958316E-4</v>
      </c>
      <c r="Q632">
        <v>5.1197496213153393E-3</v>
      </c>
      <c r="R632">
        <v>7.2218831687531626E-4</v>
      </c>
      <c r="S632">
        <v>-1.0740190524993753E-3</v>
      </c>
      <c r="T632">
        <v>1.9764470546235202E-4</v>
      </c>
      <c r="U632">
        <v>1.0241550433169877E-3</v>
      </c>
      <c r="V632">
        <v>-4.7393412818411695E-3</v>
      </c>
      <c r="W632">
        <v>-3.9372653039599914E-3</v>
      </c>
      <c r="X632">
        <v>2.6791028556736318E-3</v>
      </c>
      <c r="Y632">
        <v>-7.1121979972154081E-3</v>
      </c>
      <c r="Z632">
        <v>7.1576942375657371E-3</v>
      </c>
      <c r="AA632">
        <v>7.3289183222957632E-3</v>
      </c>
      <c r="AB632">
        <v>-6.7074261737422036E-3</v>
      </c>
    </row>
    <row r="633" spans="1:28">
      <c r="A633" s="654">
        <v>44749</v>
      </c>
      <c r="B633">
        <v>4.9522667026269396E-4</v>
      </c>
      <c r="C633">
        <v>5.0115159620811589E-4</v>
      </c>
      <c r="D633">
        <v>4.6935696037841979E-4</v>
      </c>
      <c r="E633">
        <v>8.7465301565914366E-4</v>
      </c>
      <c r="F633">
        <v>5.6150470090088334E-4</v>
      </c>
      <c r="G633">
        <v>6.2579629002912363E-4</v>
      </c>
      <c r="H633">
        <v>4.9037490119197003E-4</v>
      </c>
      <c r="I633">
        <v>5.8770530138385624E-4</v>
      </c>
      <c r="J633">
        <v>-9.5558994196442981E-5</v>
      </c>
      <c r="K633">
        <v>-1.2174273053444651E-5</v>
      </c>
      <c r="L633">
        <v>9.770018063681718E-6</v>
      </c>
      <c r="M633">
        <v>5.4093044971081916E-4</v>
      </c>
      <c r="N633">
        <v>5.096266995849863E-4</v>
      </c>
      <c r="O633">
        <v>5.3052315707247111E-4</v>
      </c>
      <c r="P633">
        <v>1.970575718581502E-3</v>
      </c>
      <c r="Q633">
        <v>2.0464506370410085E-3</v>
      </c>
      <c r="R633">
        <v>2.6308155979313241E-3</v>
      </c>
      <c r="S633">
        <v>2.4920723777572817E-3</v>
      </c>
      <c r="T633">
        <v>2.2755695385225927E-3</v>
      </c>
      <c r="U633">
        <v>1.3676822692094692E-3</v>
      </c>
      <c r="V633">
        <v>4.382334394893439E-3</v>
      </c>
      <c r="W633">
        <v>1.583309006106326E-2</v>
      </c>
      <c r="X633">
        <v>1.183603384840759E-2</v>
      </c>
      <c r="Y633">
        <v>4.3027127818757727E-3</v>
      </c>
      <c r="Z633">
        <v>1.0675283601203178E-2</v>
      </c>
      <c r="AA633">
        <v>1.7093267882188901E-3</v>
      </c>
      <c r="AB633">
        <v>8.0419531951219092E-3</v>
      </c>
    </row>
    <row r="634" spans="1:28">
      <c r="A634" s="654">
        <v>44750</v>
      </c>
      <c r="B634">
        <v>4.9369399470156061E-4</v>
      </c>
      <c r="C634">
        <v>5.0103485878527643E-4</v>
      </c>
      <c r="D634">
        <v>4.6656474601802778E-4</v>
      </c>
      <c r="E634">
        <v>5.5984762782790298E-4</v>
      </c>
      <c r="F634">
        <v>5.3079854589932474E-4</v>
      </c>
      <c r="G634">
        <v>6.3084913518540731E-4</v>
      </c>
      <c r="H634">
        <v>4.9037490119197003E-4</v>
      </c>
      <c r="I634">
        <v>6.492236639104032E-4</v>
      </c>
      <c r="J634">
        <v>-9.5558994196442981E-5</v>
      </c>
      <c r="K634">
        <v>-1.2174273053444651E-5</v>
      </c>
      <c r="L634">
        <v>9.770018063681718E-6</v>
      </c>
      <c r="M634">
        <v>5.4093044971081916E-4</v>
      </c>
      <c r="N634">
        <v>5.096266995849863E-4</v>
      </c>
      <c r="O634">
        <v>5.3052315707247111E-4</v>
      </c>
      <c r="P634">
        <v>-4.6826216361507411E-3</v>
      </c>
      <c r="Q634">
        <v>-1.613292555896817E-3</v>
      </c>
      <c r="R634">
        <v>1.1825134582175156E-3</v>
      </c>
      <c r="S634">
        <v>2.175685171827757E-3</v>
      </c>
      <c r="T634">
        <v>1.5362139319223811E-3</v>
      </c>
      <c r="U634">
        <v>3.0876195889495417E-3</v>
      </c>
      <c r="V634">
        <v>-1.7063953944209675E-3</v>
      </c>
      <c r="W634">
        <v>3.5672892718199289E-3</v>
      </c>
      <c r="X634">
        <v>2.5535296114924666E-3</v>
      </c>
      <c r="Y634">
        <v>-1.1987776540796524E-2</v>
      </c>
      <c r="Z634">
        <v>8.6660597575740628E-3</v>
      </c>
      <c r="AA634">
        <v>-1.4657624152264348E-2</v>
      </c>
      <c r="AB634">
        <v>1.9249043778897246E-3</v>
      </c>
    </row>
    <row r="635" spans="1:28">
      <c r="A635" s="654">
        <v>44753</v>
      </c>
      <c r="B635">
        <v>4.9586334151086042E-4</v>
      </c>
      <c r="C635">
        <v>4.9805475882092054E-4</v>
      </c>
      <c r="D635">
        <v>5.8511915504255718E-4</v>
      </c>
      <c r="E635">
        <v>5.7504676422381884E-4</v>
      </c>
      <c r="F635">
        <v>3.6733146561118701E-4</v>
      </c>
      <c r="G635">
        <v>6.2501062654085615E-4</v>
      </c>
      <c r="H635">
        <v>4.9037490119197003E-4</v>
      </c>
      <c r="I635">
        <v>6.5910634933397105E-4</v>
      </c>
      <c r="J635">
        <v>-9.5558994196442981E-5</v>
      </c>
      <c r="K635">
        <v>-1.2174273053444651E-5</v>
      </c>
      <c r="L635">
        <v>9.770018063681718E-6</v>
      </c>
      <c r="M635">
        <v>5.4093044971081916E-4</v>
      </c>
      <c r="N635">
        <v>5.096266995849863E-4</v>
      </c>
      <c r="O635">
        <v>5.3052315707247111E-4</v>
      </c>
      <c r="P635">
        <v>2.9296045607050125E-3</v>
      </c>
      <c r="Q635">
        <v>-4.9851763275099437E-5</v>
      </c>
      <c r="R635">
        <v>-2.5038777071773044E-3</v>
      </c>
      <c r="S635">
        <v>-5.5384044528259402E-3</v>
      </c>
      <c r="T635">
        <v>-5.8401485022813171E-3</v>
      </c>
      <c r="U635">
        <v>9.6375846680385457E-4</v>
      </c>
      <c r="V635">
        <v>-2.0744225397341109E-3</v>
      </c>
      <c r="W635">
        <v>-1.2386904183002589E-2</v>
      </c>
      <c r="X635">
        <v>-1.519905730371407E-2</v>
      </c>
      <c r="Y635">
        <v>-2.0143022172310121E-2</v>
      </c>
      <c r="Z635">
        <v>-3.531947759501719E-3</v>
      </c>
      <c r="AA635">
        <v>7.9928952042629398E-3</v>
      </c>
      <c r="AB635">
        <v>2.4044386469264101E-3</v>
      </c>
    </row>
    <row r="636" spans="1:28">
      <c r="A636" s="654">
        <v>44754</v>
      </c>
      <c r="B636">
        <v>4.8749797612779311E-4</v>
      </c>
      <c r="C636">
        <v>4.9785154230685968E-4</v>
      </c>
      <c r="D636">
        <v>5.8631858218816113E-4</v>
      </c>
      <c r="E636">
        <v>5.4800648403752206E-4</v>
      </c>
      <c r="F636">
        <v>4.6098799912996924E-4</v>
      </c>
      <c r="G636">
        <v>6.3209664417840372E-4</v>
      </c>
      <c r="H636">
        <v>4.9037490119197003E-4</v>
      </c>
      <c r="I636">
        <v>6.5558307936641746E-4</v>
      </c>
      <c r="J636">
        <v>-9.5558994196442981E-5</v>
      </c>
      <c r="K636">
        <v>-1.2174273053444651E-5</v>
      </c>
      <c r="L636">
        <v>9.770018063681718E-6</v>
      </c>
      <c r="M636">
        <v>5.4093044971081916E-4</v>
      </c>
      <c r="N636">
        <v>5.096266995849863E-4</v>
      </c>
      <c r="O636">
        <v>5.3052315707247111E-4</v>
      </c>
      <c r="P636">
        <v>1.7229896149193458E-3</v>
      </c>
      <c r="Q636">
        <v>3.2406463377996353E-3</v>
      </c>
      <c r="R636">
        <v>-7.9755622731658704E-4</v>
      </c>
      <c r="S636">
        <v>-1.2748987173677451E-3</v>
      </c>
      <c r="T636">
        <v>5.5499079124365913E-4</v>
      </c>
      <c r="U636">
        <v>-6.7594550812388743E-4</v>
      </c>
      <c r="V636">
        <v>-2.2076628823708422E-3</v>
      </c>
      <c r="W636">
        <v>-8.4738990781363377E-3</v>
      </c>
      <c r="X636">
        <v>-5.0273116326959855E-4</v>
      </c>
      <c r="Y636">
        <v>2.7699189675014502E-3</v>
      </c>
      <c r="Z636">
        <v>-3.1155456838483087E-3</v>
      </c>
      <c r="AA636">
        <v>3.7444933920705026E-3</v>
      </c>
      <c r="AB636">
        <v>-1.4453855174343722E-2</v>
      </c>
    </row>
    <row r="637" spans="1:28">
      <c r="A637" s="654">
        <v>44755</v>
      </c>
      <c r="B637">
        <v>5.0100079629777916E-4</v>
      </c>
      <c r="C637">
        <v>5.0511278639753243E-4</v>
      </c>
      <c r="D637">
        <v>4.6836916117753979E-4</v>
      </c>
      <c r="E637">
        <v>7.0091069317568255E-4</v>
      </c>
      <c r="F637">
        <v>6.1505466139788467E-4</v>
      </c>
      <c r="G637">
        <v>6.2218792792401167E-4</v>
      </c>
      <c r="H637">
        <v>4.9037490119197003E-4</v>
      </c>
      <c r="I637">
        <v>6.5412453474644749E-4</v>
      </c>
      <c r="J637">
        <v>-9.5558994196442981E-5</v>
      </c>
      <c r="K637">
        <v>-1.2174273053444651E-5</v>
      </c>
      <c r="L637">
        <v>9.770018063681718E-6</v>
      </c>
      <c r="M637">
        <v>5.4093044971081916E-4</v>
      </c>
      <c r="N637">
        <v>5.096266995849863E-4</v>
      </c>
      <c r="O637">
        <v>5.3052315707247111E-4</v>
      </c>
      <c r="P637">
        <v>5.0462829515507401E-4</v>
      </c>
      <c r="Q637">
        <v>-5.6947207988211623E-5</v>
      </c>
      <c r="R637">
        <v>1.8101518037885178E-3</v>
      </c>
      <c r="S637">
        <v>9.421657137034245E-4</v>
      </c>
      <c r="T637">
        <v>1.2300032172543052E-3</v>
      </c>
      <c r="U637">
        <v>2.0926819135607122E-3</v>
      </c>
      <c r="V637">
        <v>1.027334675952396E-3</v>
      </c>
      <c r="W637">
        <v>2.5774365675543809E-3</v>
      </c>
      <c r="X637">
        <v>-9.2402919293765873E-4</v>
      </c>
      <c r="Y637">
        <v>5.8655684713444511E-3</v>
      </c>
      <c r="Z637">
        <v>-5.5006658356451243E-3</v>
      </c>
      <c r="AA637">
        <v>-1.1454904542462119E-2</v>
      </c>
      <c r="AB637">
        <v>-8.8990071765859824E-3</v>
      </c>
    </row>
    <row r="638" spans="1:28">
      <c r="A638" s="654">
        <v>44756</v>
      </c>
      <c r="B638">
        <v>4.9360208652493576E-4</v>
      </c>
      <c r="C638">
        <v>5.0199865782274422E-4</v>
      </c>
      <c r="D638">
        <v>4.7071650546648414E-4</v>
      </c>
      <c r="E638">
        <v>6.2765046683077585E-4</v>
      </c>
      <c r="F638">
        <v>3.7616085219438489E-4</v>
      </c>
      <c r="G638">
        <v>6.2858927189557434E-4</v>
      </c>
      <c r="H638">
        <v>4.9037490119197003E-4</v>
      </c>
      <c r="I638">
        <v>6.5609645234876446E-4</v>
      </c>
      <c r="J638">
        <v>-9.5558994196442981E-5</v>
      </c>
      <c r="K638">
        <v>-1.2174273053444651E-5</v>
      </c>
      <c r="L638">
        <v>9.770018063681718E-6</v>
      </c>
      <c r="M638">
        <v>5.4093044971081916E-4</v>
      </c>
      <c r="N638">
        <v>5.096266995849863E-4</v>
      </c>
      <c r="O638">
        <v>5.3052315707247111E-4</v>
      </c>
      <c r="P638">
        <v>8.9918274396969533E-3</v>
      </c>
      <c r="Q638">
        <v>2.3388486088271598E-4</v>
      </c>
      <c r="R638">
        <v>-6.3173680844164082E-4</v>
      </c>
      <c r="S638">
        <v>-2.3328599638628988E-3</v>
      </c>
      <c r="T638">
        <v>5.9957311760405751E-4</v>
      </c>
      <c r="U638">
        <v>-4.8328732643976302E-4</v>
      </c>
      <c r="V638">
        <v>1.4940570399397668E-3</v>
      </c>
      <c r="W638">
        <v>-6.3600618436931988E-4</v>
      </c>
      <c r="X638">
        <v>-5.2563934146852009E-3</v>
      </c>
      <c r="Y638">
        <v>-1.5266110469305261E-3</v>
      </c>
      <c r="Z638">
        <v>-3.216149822258263E-3</v>
      </c>
      <c r="AA638">
        <v>2.2642514651038947E-3</v>
      </c>
      <c r="AB638">
        <v>2.2836665523845223E-2</v>
      </c>
    </row>
    <row r="639" spans="1:28">
      <c r="A639" s="654">
        <v>44757</v>
      </c>
      <c r="B639">
        <v>4.9215446698624987E-4</v>
      </c>
      <c r="C639">
        <v>4.9871049246430488E-4</v>
      </c>
      <c r="D639">
        <v>4.8126973116091598E-4</v>
      </c>
      <c r="E639">
        <v>5.9386138389183607E-4</v>
      </c>
      <c r="F639">
        <v>6.3946641492851342E-4</v>
      </c>
      <c r="G639">
        <v>6.2751599996180296E-4</v>
      </c>
      <c r="H639">
        <v>4.9037490119197003E-4</v>
      </c>
      <c r="I639">
        <v>6.4573193457873046E-4</v>
      </c>
      <c r="J639">
        <v>-9.5558994196442981E-5</v>
      </c>
      <c r="K639">
        <v>-1.2174273053444651E-5</v>
      </c>
      <c r="L639">
        <v>9.770018063681718E-6</v>
      </c>
      <c r="M639">
        <v>5.4093044971081916E-4</v>
      </c>
      <c r="N639">
        <v>5.096266995849863E-4</v>
      </c>
      <c r="O639">
        <v>5.3052315707247111E-4</v>
      </c>
      <c r="P639">
        <v>-7.2736054573466769E-3</v>
      </c>
      <c r="Q639">
        <v>-1.6907341337841775E-3</v>
      </c>
      <c r="R639">
        <v>-1.1123954365170885E-3</v>
      </c>
      <c r="S639">
        <v>5.1230656141276754E-3</v>
      </c>
      <c r="T639">
        <v>4.924524504454908E-4</v>
      </c>
      <c r="U639">
        <v>1.3208624563176841E-3</v>
      </c>
      <c r="V639">
        <v>1.8602638662690296E-3</v>
      </c>
      <c r="W639">
        <v>9.926116324904255E-3</v>
      </c>
      <c r="X639">
        <v>5.8356071976057855E-3</v>
      </c>
      <c r="Y639">
        <v>5.6750626846768792E-3</v>
      </c>
      <c r="Z639">
        <v>2.6139152992672443E-3</v>
      </c>
      <c r="AA639">
        <v>1.3732004429678923E-2</v>
      </c>
      <c r="AB639">
        <v>-1.5227597757356048E-2</v>
      </c>
    </row>
    <row r="640" spans="1:28">
      <c r="A640" s="654">
        <v>44760</v>
      </c>
      <c r="B640">
        <v>4.9175190286065984E-4</v>
      </c>
      <c r="C640">
        <v>5.0551329481662854E-4</v>
      </c>
      <c r="D640">
        <v>4.743713809951533E-4</v>
      </c>
      <c r="E640">
        <v>5.1329448141546052E-4</v>
      </c>
      <c r="F640">
        <v>4.5937636522674907E-4</v>
      </c>
      <c r="G640">
        <v>6.2644450033944032E-4</v>
      </c>
      <c r="H640">
        <v>4.9037490119197003E-4</v>
      </c>
      <c r="I640">
        <v>6.6756748336982419E-4</v>
      </c>
      <c r="J640">
        <v>-9.5558994196442981E-5</v>
      </c>
      <c r="K640">
        <v>-1.2174273053444651E-5</v>
      </c>
      <c r="L640">
        <v>9.770018063681718E-6</v>
      </c>
      <c r="M640">
        <v>5.4093044971081916E-4</v>
      </c>
      <c r="N640">
        <v>5.096266995849863E-4</v>
      </c>
      <c r="O640">
        <v>5.3052315707247111E-4</v>
      </c>
      <c r="P640">
        <v>-8.0908908934178569E-3</v>
      </c>
      <c r="Q640">
        <v>-1.0490656403387977E-3</v>
      </c>
      <c r="R640">
        <v>6.5709855000206652E-4</v>
      </c>
      <c r="S640">
        <v>1.660523264884084E-3</v>
      </c>
      <c r="T640">
        <v>-2.1628704245191255E-4</v>
      </c>
      <c r="U640">
        <v>1.0088533729071258E-3</v>
      </c>
      <c r="V640">
        <v>1.3849914937511532E-3</v>
      </c>
      <c r="W640">
        <v>-5.2943913665602915E-3</v>
      </c>
      <c r="X640">
        <v>-1.5946829707091936E-3</v>
      </c>
      <c r="Y640">
        <v>-9.4048434461042607E-3</v>
      </c>
      <c r="Z640">
        <v>-1.1843252520974401E-3</v>
      </c>
      <c r="AA640">
        <v>-1.5293860607384913E-3</v>
      </c>
      <c r="AB640">
        <v>2.6516764511140822E-2</v>
      </c>
    </row>
    <row r="641" spans="1:28">
      <c r="A641" s="654">
        <v>44761</v>
      </c>
      <c r="B641">
        <v>4.9239233789410974E-4</v>
      </c>
      <c r="C641">
        <v>4.9878993704011165E-4</v>
      </c>
      <c r="D641">
        <v>4.4082805962863958E-4</v>
      </c>
      <c r="E641">
        <v>5.6022784182307994E-4</v>
      </c>
      <c r="F641">
        <v>6.9704294367323172E-4</v>
      </c>
      <c r="G641">
        <v>6.2672985910428025E-4</v>
      </c>
      <c r="H641">
        <v>4.9037490119197003E-4</v>
      </c>
      <c r="I641">
        <v>5.2925022656502563E-4</v>
      </c>
      <c r="J641">
        <v>-9.5558994196442981E-5</v>
      </c>
      <c r="K641">
        <v>-1.2174273053444651E-5</v>
      </c>
      <c r="L641">
        <v>9.770018063681718E-6</v>
      </c>
      <c r="M641">
        <v>5.4093044971081916E-4</v>
      </c>
      <c r="N641">
        <v>5.096266995849863E-4</v>
      </c>
      <c r="O641">
        <v>5.3052315707247111E-4</v>
      </c>
      <c r="P641">
        <v>-8.1865026812149022E-3</v>
      </c>
      <c r="Q641">
        <v>2.9120732660188331E-3</v>
      </c>
      <c r="R641">
        <v>6.1937599673256294E-4</v>
      </c>
      <c r="S641">
        <v>6.6745693046033061E-4</v>
      </c>
      <c r="T641">
        <v>-4.0078770646723161E-4</v>
      </c>
      <c r="U641">
        <v>6.7696422877294715E-4</v>
      </c>
      <c r="V641">
        <v>-1.5260644425874048E-4</v>
      </c>
      <c r="W641">
        <v>1.2835637761330343E-3</v>
      </c>
      <c r="X641">
        <v>5.4467179481529904E-3</v>
      </c>
      <c r="Y641">
        <v>5.5670866679293773E-3</v>
      </c>
      <c r="Z641">
        <v>8.758847144151094E-3</v>
      </c>
      <c r="AA641">
        <v>2.3632385120350152E-2</v>
      </c>
      <c r="AB641">
        <v>-9.4507320266099537E-3</v>
      </c>
    </row>
    <row r="642" spans="1:28">
      <c r="A642" s="654">
        <v>44762</v>
      </c>
      <c r="B642">
        <v>4.8846288968507068E-4</v>
      </c>
      <c r="C642">
        <v>5.0340095473644375E-4</v>
      </c>
      <c r="D642">
        <v>4.9545686041230219E-4</v>
      </c>
      <c r="E642">
        <v>5.3157383645241474E-4</v>
      </c>
      <c r="F642">
        <v>5.5107449433799971E-4</v>
      </c>
      <c r="G642">
        <v>6.270144362285901E-4</v>
      </c>
      <c r="H642">
        <v>4.9037490119197003E-4</v>
      </c>
      <c r="I642">
        <v>6.2813082354562511E-4</v>
      </c>
      <c r="J642">
        <v>-9.5558994196442981E-5</v>
      </c>
      <c r="K642">
        <v>-1.2174273053444651E-5</v>
      </c>
      <c r="L642">
        <v>9.770018063681718E-6</v>
      </c>
      <c r="M642">
        <v>5.4093044971081916E-4</v>
      </c>
      <c r="N642">
        <v>5.096266995849863E-4</v>
      </c>
      <c r="O642">
        <v>5.3052315707247111E-4</v>
      </c>
      <c r="P642">
        <v>3.7247297321760797E-3</v>
      </c>
      <c r="Q642">
        <v>4.5866998524151104E-3</v>
      </c>
      <c r="R642">
        <v>1.0776601060025204E-3</v>
      </c>
      <c r="S642">
        <v>4.3948431106379804E-3</v>
      </c>
      <c r="T642">
        <v>2.7375766715849181E-3</v>
      </c>
      <c r="U642">
        <v>1.6281174680732313E-4</v>
      </c>
      <c r="V642">
        <v>3.4955260239937225E-3</v>
      </c>
      <c r="W642">
        <v>-4.9343963856608442E-3</v>
      </c>
      <c r="X642">
        <v>1.1977252305275465E-2</v>
      </c>
      <c r="Y642">
        <v>1.8750275429927354E-2</v>
      </c>
      <c r="Z642">
        <v>-6.5464700609254578E-3</v>
      </c>
      <c r="AA642">
        <v>1.3894826849080832E-2</v>
      </c>
      <c r="AB642">
        <v>3.022942499403003E-2</v>
      </c>
    </row>
    <row r="643" spans="1:28">
      <c r="A643" s="654">
        <v>44763</v>
      </c>
      <c r="B643">
        <v>4.8894545049615878E-4</v>
      </c>
      <c r="C643">
        <v>5.0555400876484136E-4</v>
      </c>
      <c r="D643">
        <v>4.6806961229606259E-4</v>
      </c>
      <c r="E643">
        <v>5.3959141383219666E-4</v>
      </c>
      <c r="F643">
        <v>6.0026595908935221E-4</v>
      </c>
      <c r="G643">
        <v>6.3068171821534236E-4</v>
      </c>
      <c r="H643">
        <v>4.9037490119197003E-4</v>
      </c>
      <c r="I643">
        <v>6.5746601526028847E-4</v>
      </c>
      <c r="J643">
        <v>-9.5558994196442981E-5</v>
      </c>
      <c r="K643">
        <v>-1.2174273053444651E-5</v>
      </c>
      <c r="L643">
        <v>9.770018063681718E-6</v>
      </c>
      <c r="M643">
        <v>5.4093044971081916E-4</v>
      </c>
      <c r="N643">
        <v>5.096266995849863E-4</v>
      </c>
      <c r="O643">
        <v>5.3052315707247111E-4</v>
      </c>
      <c r="P643">
        <v>-5.5849772391025621E-4</v>
      </c>
      <c r="Q643">
        <v>1.4169059715734011E-3</v>
      </c>
      <c r="R643">
        <v>-5.0021543224912923E-3</v>
      </c>
      <c r="S643">
        <v>-2.794867109359056E-3</v>
      </c>
      <c r="T643">
        <v>-4.1187956500368106E-3</v>
      </c>
      <c r="U643">
        <v>-4.9733236519655666E-4</v>
      </c>
      <c r="V643">
        <v>-6.9603007652074833E-4</v>
      </c>
      <c r="W643">
        <v>-2.8037034421592999E-3</v>
      </c>
      <c r="X643">
        <v>-2.8091094508264636E-3</v>
      </c>
      <c r="Y643">
        <v>1.8213603569247727E-2</v>
      </c>
      <c r="Z643">
        <v>1.89953574899282E-3</v>
      </c>
      <c r="AA643">
        <v>1.2565886569681606E-2</v>
      </c>
      <c r="AB643">
        <v>1.9547175686077889E-2</v>
      </c>
    </row>
    <row r="644" spans="1:28">
      <c r="A644" s="654">
        <v>44764</v>
      </c>
      <c r="B644">
        <v>4.8902680542739496E-4</v>
      </c>
      <c r="C644">
        <v>5.0218080085517869E-4</v>
      </c>
      <c r="D644">
        <v>6.034965947741E-4</v>
      </c>
      <c r="E644">
        <v>6.2315532813328467E-4</v>
      </c>
      <c r="F644">
        <v>6.1233907353042127E-4</v>
      </c>
      <c r="G644">
        <v>6.2825539765376526E-4</v>
      </c>
      <c r="H644">
        <v>4.9037490119197003E-4</v>
      </c>
      <c r="I644">
        <v>6.5327760610123242E-4</v>
      </c>
      <c r="J644">
        <v>-9.5558994196442981E-5</v>
      </c>
      <c r="K644">
        <v>-1.2174273053444651E-5</v>
      </c>
      <c r="L644">
        <v>9.770018063681718E-6</v>
      </c>
      <c r="M644">
        <v>5.4093044971081916E-4</v>
      </c>
      <c r="N644">
        <v>5.096266995849863E-4</v>
      </c>
      <c r="O644">
        <v>5.3052315707247111E-4</v>
      </c>
      <c r="P644">
        <v>-4.348776519172981E-4</v>
      </c>
      <c r="Q644">
        <v>-1.3646687156436688E-3</v>
      </c>
      <c r="R644">
        <v>-3.0332742402093826E-3</v>
      </c>
      <c r="S644">
        <v>5.6717034952624701E-4</v>
      </c>
      <c r="T644">
        <v>-3.0484886160540015E-3</v>
      </c>
      <c r="U644">
        <v>1.2853698729222707E-3</v>
      </c>
      <c r="V644">
        <v>3.3731273042947318E-3</v>
      </c>
      <c r="W644">
        <v>2.4837230200813742E-3</v>
      </c>
      <c r="X644">
        <v>-8.6521341171819088E-5</v>
      </c>
      <c r="Y644">
        <v>-2.172301321441239E-2</v>
      </c>
      <c r="Z644">
        <v>1.3213757212533261E-2</v>
      </c>
      <c r="AA644">
        <v>-5.3720901178527791E-3</v>
      </c>
      <c r="AB644">
        <v>-4.8737259446520742E-3</v>
      </c>
    </row>
    <row r="645" spans="1:28">
      <c r="A645" s="654">
        <v>44767</v>
      </c>
      <c r="B645">
        <v>4.9102881942975074E-4</v>
      </c>
      <c r="C645">
        <v>5.0642495499775286E-4</v>
      </c>
      <c r="D645">
        <v>4.655221982470259E-4</v>
      </c>
      <c r="E645">
        <v>4.6169965807840718E-4</v>
      </c>
      <c r="F645">
        <v>5.7753583012609688E-4</v>
      </c>
      <c r="G645">
        <v>6.2853678663610246E-4</v>
      </c>
      <c r="H645">
        <v>4.9037490119197003E-4</v>
      </c>
      <c r="I645">
        <v>6.6581940493293246E-4</v>
      </c>
      <c r="J645">
        <v>-9.5558994196442981E-5</v>
      </c>
      <c r="K645">
        <v>-1.2174273053444651E-5</v>
      </c>
      <c r="L645">
        <v>9.770018063681718E-6</v>
      </c>
      <c r="M645">
        <v>5.4093044971081916E-4</v>
      </c>
      <c r="N645">
        <v>5.096266995849863E-4</v>
      </c>
      <c r="O645">
        <v>5.3052315707247111E-4</v>
      </c>
      <c r="P645">
        <v>-2.2688360725471313E-3</v>
      </c>
      <c r="Q645">
        <v>-3.2136958052051412E-3</v>
      </c>
      <c r="R645">
        <v>1.3916336533905671E-3</v>
      </c>
      <c r="S645">
        <v>3.4053564932332581E-3</v>
      </c>
      <c r="T645">
        <v>9.7094499519068123E-4</v>
      </c>
      <c r="U645">
        <v>-6.3523313558189187E-5</v>
      </c>
      <c r="V645">
        <v>-1.5243144965016997E-3</v>
      </c>
      <c r="W645">
        <v>3.7954950954015576E-3</v>
      </c>
      <c r="X645">
        <v>-3.2929999229291962E-4</v>
      </c>
      <c r="Y645">
        <v>-1.4415898172503994E-4</v>
      </c>
      <c r="Z645">
        <v>6.5866491981458886E-3</v>
      </c>
      <c r="AA645">
        <v>-2.1311338134315849E-2</v>
      </c>
      <c r="AB645">
        <v>-2.3357469298558531E-2</v>
      </c>
    </row>
    <row r="646" spans="1:28">
      <c r="A646" s="654">
        <v>44768</v>
      </c>
      <c r="B646">
        <v>4.9118781854229354E-4</v>
      </c>
      <c r="C646">
        <v>5.0857131771664399E-4</v>
      </c>
      <c r="D646">
        <v>4.6786221227756997E-4</v>
      </c>
      <c r="E646">
        <v>5.7688870252992075E-4</v>
      </c>
      <c r="F646">
        <v>5.7763755538142725E-4</v>
      </c>
      <c r="G646">
        <v>6.2544029037736593E-4</v>
      </c>
      <c r="H646">
        <v>4.9037490119197003E-4</v>
      </c>
      <c r="I646">
        <v>6.6401220936684879E-4</v>
      </c>
      <c r="J646">
        <v>-9.5558994196442981E-5</v>
      </c>
      <c r="K646">
        <v>-1.2174273053444651E-5</v>
      </c>
      <c r="L646">
        <v>9.770018063681718E-6</v>
      </c>
      <c r="M646">
        <v>5.4093044971081916E-4</v>
      </c>
      <c r="N646">
        <v>5.096266995849863E-4</v>
      </c>
      <c r="O646">
        <v>5.3052315707247111E-4</v>
      </c>
      <c r="P646">
        <v>2.3699460123185467E-3</v>
      </c>
      <c r="Q646">
        <v>1.8130512143876842E-4</v>
      </c>
      <c r="R646">
        <v>1.998912310527956E-3</v>
      </c>
      <c r="S646">
        <v>8.4256205146893137E-4</v>
      </c>
      <c r="T646">
        <v>5.4671207312484427E-4</v>
      </c>
      <c r="U646">
        <v>4.1965537517696383E-4</v>
      </c>
      <c r="V646">
        <v>-9.6020242251115828E-4</v>
      </c>
      <c r="W646">
        <v>-3.2471059775628364E-3</v>
      </c>
      <c r="X646">
        <v>-2.2851836276984727E-3</v>
      </c>
      <c r="Y646">
        <v>-8.7262231971365622E-3</v>
      </c>
      <c r="Z646">
        <v>3.5035879512612667E-3</v>
      </c>
      <c r="AA646">
        <v>-1.3903743315508033E-2</v>
      </c>
      <c r="AB646">
        <v>-7.0246675818843585E-3</v>
      </c>
    </row>
    <row r="647" spans="1:28">
      <c r="A647" s="654">
        <v>44769</v>
      </c>
      <c r="B647">
        <v>4.9030700158736451E-4</v>
      </c>
      <c r="C647">
        <v>5.0110837095584948E-4</v>
      </c>
      <c r="D647">
        <v>5.5452798935307079E-4</v>
      </c>
      <c r="E647">
        <v>8.1201513548045945E-4</v>
      </c>
      <c r="F647">
        <v>5.5715285572954798E-4</v>
      </c>
      <c r="G647">
        <v>6.2504935932450323E-4</v>
      </c>
      <c r="H647">
        <v>4.9037490119197003E-4</v>
      </c>
      <c r="I647">
        <v>6.6357158972940589E-4</v>
      </c>
      <c r="J647">
        <v>-9.5558994196442981E-5</v>
      </c>
      <c r="K647">
        <v>-1.2174273053444651E-5</v>
      </c>
      <c r="L647">
        <v>9.770018063681718E-6</v>
      </c>
      <c r="M647">
        <v>5.4093044971081916E-4</v>
      </c>
      <c r="N647">
        <v>5.096266995849863E-4</v>
      </c>
      <c r="O647">
        <v>5.3052315707247111E-4</v>
      </c>
      <c r="P647">
        <v>-2.9836446229688507E-3</v>
      </c>
      <c r="Q647">
        <v>-2.7795610606329291E-4</v>
      </c>
      <c r="R647">
        <v>-1.491759052645758E-3</v>
      </c>
      <c r="S647">
        <v>1.4053925152794911E-3</v>
      </c>
      <c r="T647">
        <v>-5.5723109688710082E-5</v>
      </c>
      <c r="U647">
        <v>-1.0225017977925077E-3</v>
      </c>
      <c r="V647">
        <v>5.9449587362745415E-3</v>
      </c>
      <c r="W647">
        <v>1.9522600409431101E-2</v>
      </c>
      <c r="X647">
        <v>1.5642699061037657E-2</v>
      </c>
      <c r="Y647">
        <v>2.7218480026790504E-2</v>
      </c>
      <c r="Z647">
        <v>4.5450848540058431E-3</v>
      </c>
      <c r="AA647">
        <v>4.9891540130151402E-3</v>
      </c>
      <c r="AB647">
        <v>-2.154185930021757E-2</v>
      </c>
    </row>
    <row r="648" spans="1:28">
      <c r="A648" s="654">
        <v>44770</v>
      </c>
      <c r="B648">
        <v>4.9398277669610025E-4</v>
      </c>
      <c r="C648">
        <v>5.0490229502742068E-4</v>
      </c>
      <c r="D648">
        <v>4.7760029095300638E-4</v>
      </c>
      <c r="E648">
        <v>5.9217441724390696E-4</v>
      </c>
      <c r="F648">
        <v>5.7798837397671221E-4</v>
      </c>
      <c r="G648">
        <v>6.2600807199619801E-4</v>
      </c>
      <c r="H648">
        <v>4.9037490119197003E-4</v>
      </c>
      <c r="I648">
        <v>6.6653746897626931E-4</v>
      </c>
      <c r="J648">
        <v>-9.5558994196442981E-5</v>
      </c>
      <c r="K648">
        <v>-1.2174273053444651E-5</v>
      </c>
      <c r="L648">
        <v>9.770018063681718E-6</v>
      </c>
      <c r="M648">
        <v>5.4093044971081916E-4</v>
      </c>
      <c r="N648">
        <v>5.096266995849863E-4</v>
      </c>
      <c r="O648">
        <v>5.3052315707247111E-4</v>
      </c>
      <c r="P648">
        <v>-2.4104615107254368E-3</v>
      </c>
      <c r="Q648">
        <v>-2.935870985014688E-4</v>
      </c>
      <c r="R648">
        <v>-1.6002401557818624E-3</v>
      </c>
      <c r="S648">
        <v>-6.4263113572382569E-4</v>
      </c>
      <c r="T648">
        <v>-1.0890739182557452E-3</v>
      </c>
      <c r="U648">
        <v>1.2369522867441418E-3</v>
      </c>
      <c r="V648">
        <v>9.5995230761491968E-4</v>
      </c>
      <c r="W648">
        <v>1.1251918964874985E-2</v>
      </c>
      <c r="X648">
        <v>7.1451420745847205E-3</v>
      </c>
      <c r="Y648">
        <v>1.5417497147454329E-2</v>
      </c>
      <c r="Z648">
        <v>3.6060226612082413E-3</v>
      </c>
      <c r="AA648">
        <v>-3.6693287286855281E-3</v>
      </c>
      <c r="AB648">
        <v>-4.527992924481028E-3</v>
      </c>
    </row>
    <row r="649" spans="1:28">
      <c r="A649" s="654">
        <v>44771</v>
      </c>
      <c r="B649">
        <v>4.9054367432299628E-4</v>
      </c>
      <c r="C649">
        <v>6.6791711199276627E-4</v>
      </c>
      <c r="D649">
        <v>5.1260084170690057E-4</v>
      </c>
      <c r="E649">
        <v>6.2045017614820175E-4</v>
      </c>
      <c r="F649">
        <v>6.5924762006530635E-4</v>
      </c>
      <c r="G649">
        <v>6.2831305360822043E-4</v>
      </c>
      <c r="H649">
        <v>4.9037490119197003E-4</v>
      </c>
      <c r="I649">
        <v>6.5452109681807258E-4</v>
      </c>
      <c r="J649">
        <v>-9.5558994196442981E-5</v>
      </c>
      <c r="K649">
        <v>-1.2174273053444651E-5</v>
      </c>
      <c r="L649">
        <v>9.770018063681718E-6</v>
      </c>
      <c r="M649">
        <v>5.4093044971081916E-4</v>
      </c>
      <c r="N649">
        <v>5.096266995849863E-4</v>
      </c>
      <c r="O649">
        <v>5.3052315707247111E-4</v>
      </c>
      <c r="P649">
        <v>-1.1521370690414923E-3</v>
      </c>
      <c r="Q649">
        <v>-2.2152836093171091E-3</v>
      </c>
      <c r="R649">
        <v>-4.3008912587549908E-4</v>
      </c>
      <c r="S649">
        <v>3.2987309887999583E-3</v>
      </c>
      <c r="T649">
        <v>6.4303054772985035E-4</v>
      </c>
      <c r="U649">
        <v>1.2231147071264381E-3</v>
      </c>
      <c r="V649">
        <v>3.5352249440361305E-3</v>
      </c>
      <c r="W649">
        <v>3.9498422456758497E-3</v>
      </c>
      <c r="X649">
        <v>9.0812134564168812E-3</v>
      </c>
      <c r="Y649">
        <v>6.9109019294353313E-3</v>
      </c>
      <c r="Z649">
        <v>1.4959573444073726E-2</v>
      </c>
      <c r="AA649">
        <v>1.6031195840554568E-2</v>
      </c>
      <c r="AB649">
        <v>1.3013171934306955E-2</v>
      </c>
    </row>
    <row r="650" spans="1:28">
      <c r="A650" s="654">
        <v>44774</v>
      </c>
      <c r="B650">
        <v>4.9309759180604651E-4</v>
      </c>
      <c r="C650">
        <v>5.0604216026473026E-4</v>
      </c>
      <c r="D650">
        <v>4.7355564253281912E-4</v>
      </c>
      <c r="E650">
        <v>5.9609845471109146E-4</v>
      </c>
      <c r="F650">
        <v>6.3057525435783468E-4</v>
      </c>
      <c r="G650">
        <v>6.2522359491445911E-4</v>
      </c>
      <c r="H650">
        <v>4.9037490119197003E-4</v>
      </c>
      <c r="I650">
        <v>6.5851482457701671E-4</v>
      </c>
      <c r="J650">
        <v>7.2572595422037978E-5</v>
      </c>
      <c r="K650">
        <v>1.5597133751055203E-4</v>
      </c>
      <c r="L650">
        <v>1.7791931850896781E-4</v>
      </c>
      <c r="M650">
        <v>5.4093044971081916E-4</v>
      </c>
      <c r="N650">
        <v>5.096266995849863E-4</v>
      </c>
      <c r="O650">
        <v>5.3052315707247111E-4</v>
      </c>
      <c r="P650">
        <v>-1.8106384996615654E-3</v>
      </c>
      <c r="Q650">
        <v>-1.0903385405386379E-3</v>
      </c>
      <c r="R650">
        <v>1.1136194512197939E-3</v>
      </c>
      <c r="S650">
        <v>-8.948619100924704E-4</v>
      </c>
      <c r="T650">
        <v>6.9813485246306151E-4</v>
      </c>
      <c r="U650">
        <v>8.7149792204921361E-4</v>
      </c>
      <c r="V650">
        <v>2.4705870822858689E-3</v>
      </c>
      <c r="W650">
        <v>-3.7375542611239876E-3</v>
      </c>
      <c r="X650">
        <v>-4.0078632793904001E-3</v>
      </c>
      <c r="Y650">
        <v>-3.2986966913284288E-3</v>
      </c>
      <c r="Z650">
        <v>-1.7446221687844599E-3</v>
      </c>
      <c r="AA650">
        <v>-2.3454157782516472E-3</v>
      </c>
      <c r="AB650">
        <v>6.1648620963095091E-4</v>
      </c>
    </row>
    <row r="651" spans="1:28">
      <c r="A651" s="654">
        <v>44775</v>
      </c>
      <c r="B651">
        <v>4.9987710556465004E-4</v>
      </c>
      <c r="C651">
        <v>5.03966836257419E-4</v>
      </c>
      <c r="D651">
        <v>4.4986894124199317E-4</v>
      </c>
      <c r="E651">
        <v>5.7388599830665576E-4</v>
      </c>
      <c r="F651">
        <v>6.4542821669522077E-4</v>
      </c>
      <c r="G651">
        <v>6.2954611408438943E-4</v>
      </c>
      <c r="H651">
        <v>4.9037490119197003E-4</v>
      </c>
      <c r="I651">
        <v>6.5842138628791069E-4</v>
      </c>
      <c r="J651">
        <v>7.2572595422037978E-5</v>
      </c>
      <c r="K651">
        <v>1.5597133751055203E-4</v>
      </c>
      <c r="L651">
        <v>1.7791931850896781E-4</v>
      </c>
      <c r="M651">
        <v>5.4093044971081916E-4</v>
      </c>
      <c r="N651">
        <v>5.096266995849863E-4</v>
      </c>
      <c r="O651">
        <v>5.3052315707247111E-4</v>
      </c>
      <c r="P651">
        <v>-1.471449337654418E-4</v>
      </c>
      <c r="Q651">
        <v>6.5048497097319746E-3</v>
      </c>
      <c r="R651">
        <v>2.6237906422839075E-3</v>
      </c>
      <c r="S651">
        <v>1.7535414827276607E-3</v>
      </c>
      <c r="T651">
        <v>3.955645908960248E-3</v>
      </c>
      <c r="U651">
        <v>1.3255688927646947E-3</v>
      </c>
      <c r="V651">
        <v>2.3353617636838742E-3</v>
      </c>
      <c r="W651">
        <v>1.1935239883595017E-2</v>
      </c>
      <c r="X651">
        <v>4.8914482506505763E-3</v>
      </c>
      <c r="Y651">
        <v>0</v>
      </c>
      <c r="Z651">
        <v>-1.0742071613456528E-3</v>
      </c>
      <c r="AA651">
        <v>1.3036973712331701E-2</v>
      </c>
      <c r="AB651">
        <v>1.2768146060377239E-2</v>
      </c>
    </row>
    <row r="652" spans="1:28">
      <c r="A652" s="654">
        <v>44776</v>
      </c>
      <c r="B652">
        <v>4.7793216808922345E-4</v>
      </c>
      <c r="C652">
        <v>4.9825760636768024E-4</v>
      </c>
      <c r="D652">
        <v>4.3080308322474004E-4</v>
      </c>
      <c r="E652">
        <v>6.3598030702438635E-4</v>
      </c>
      <c r="F652">
        <v>5.0369203131572782E-4</v>
      </c>
      <c r="G652">
        <v>6.210753822675219E-4</v>
      </c>
      <c r="H652">
        <v>4.9037490119197003E-4</v>
      </c>
      <c r="I652">
        <v>6.6036601397767569E-4</v>
      </c>
      <c r="J652">
        <v>7.2572595422037978E-5</v>
      </c>
      <c r="K652">
        <v>1.5597133751055203E-4</v>
      </c>
      <c r="L652">
        <v>1.7791931850896781E-4</v>
      </c>
      <c r="M652">
        <v>5.4093044971081916E-4</v>
      </c>
      <c r="N652">
        <v>5.096266995849863E-4</v>
      </c>
      <c r="O652">
        <v>5.3052315707247111E-4</v>
      </c>
      <c r="P652">
        <v>2.2947426722172981E-3</v>
      </c>
      <c r="Q652">
        <v>6.0900717360532486E-3</v>
      </c>
      <c r="R652">
        <v>4.4318344998572901E-3</v>
      </c>
      <c r="S652">
        <v>-3.3473513919918263E-3</v>
      </c>
      <c r="T652">
        <v>1.1003988810311949E-3</v>
      </c>
      <c r="U652">
        <v>2.0700596069691546E-3</v>
      </c>
      <c r="V652">
        <v>3.340466141475984E-3</v>
      </c>
      <c r="W652">
        <v>1.5815988443579121E-2</v>
      </c>
      <c r="X652">
        <v>1.4022892214294425E-2</v>
      </c>
      <c r="Y652">
        <v>2.7675974262980407E-2</v>
      </c>
      <c r="Z652">
        <v>-1.8147273581525791E-4</v>
      </c>
      <c r="AA652">
        <v>1.4978902953586504E-2</v>
      </c>
      <c r="AB652">
        <v>-3.867910960264842E-3</v>
      </c>
    </row>
    <row r="653" spans="1:28">
      <c r="A653" s="654">
        <v>44777</v>
      </c>
      <c r="B653">
        <v>4.794577774205333E-4</v>
      </c>
      <c r="C653">
        <v>5.0590030838115752E-4</v>
      </c>
      <c r="D653">
        <v>4.4794419603944036E-4</v>
      </c>
      <c r="E653">
        <v>6.9031640926398019E-4</v>
      </c>
      <c r="F653">
        <v>9.7922137089079264E-4</v>
      </c>
      <c r="G653">
        <v>6.2203482722567038E-4</v>
      </c>
      <c r="H653">
        <v>5.0788037326188196E-4</v>
      </c>
      <c r="I653">
        <v>6.6332492125997788E-4</v>
      </c>
      <c r="J653">
        <v>7.2572595422037978E-5</v>
      </c>
      <c r="K653">
        <v>1.5597133751055203E-4</v>
      </c>
      <c r="L653">
        <v>1.7791931850896781E-4</v>
      </c>
      <c r="M653">
        <v>5.4093044971081916E-4</v>
      </c>
      <c r="N653">
        <v>5.096266995849863E-4</v>
      </c>
      <c r="O653">
        <v>5.3052315707247111E-4</v>
      </c>
      <c r="P653">
        <v>1.3078146909917265E-3</v>
      </c>
      <c r="Q653">
        <v>-5.8434410312901974E-4</v>
      </c>
      <c r="R653">
        <v>-2.388351131127453E-3</v>
      </c>
      <c r="S653">
        <v>1.5507723221586112E-4</v>
      </c>
      <c r="T653">
        <v>3.4788049540475097E-3</v>
      </c>
      <c r="U653">
        <v>-1.7407030436321635E-3</v>
      </c>
      <c r="V653">
        <v>-2.1985245661203523E-3</v>
      </c>
      <c r="W653">
        <v>1.9997464995364256E-2</v>
      </c>
      <c r="X653">
        <v>2.5137577212727358E-2</v>
      </c>
      <c r="Y653">
        <v>3.1246619410442822E-2</v>
      </c>
      <c r="Z653">
        <v>9.7610515688968391E-3</v>
      </c>
      <c r="AA653">
        <v>-1.1847848680108131E-2</v>
      </c>
      <c r="AB653">
        <v>-1.4543159875139988E-3</v>
      </c>
    </row>
    <row r="654" spans="1:28">
      <c r="A654" s="654">
        <v>44778</v>
      </c>
      <c r="B654">
        <v>4.8098108666994044E-4</v>
      </c>
      <c r="C654">
        <v>5.2611486371523242E-4</v>
      </c>
      <c r="D654">
        <v>4.8441887817562979E-4</v>
      </c>
      <c r="E654">
        <v>7.4620982302375793E-4</v>
      </c>
      <c r="F654">
        <v>6.1898186992825899E-4</v>
      </c>
      <c r="G654">
        <v>6.4046559765595923E-4</v>
      </c>
      <c r="H654">
        <v>5.0788037326188196E-4</v>
      </c>
      <c r="I654">
        <v>6.8188294682003381E-4</v>
      </c>
      <c r="J654">
        <v>7.2572595422037978E-5</v>
      </c>
      <c r="K654">
        <v>1.5597133751055203E-4</v>
      </c>
      <c r="L654">
        <v>1.7791931850896781E-4</v>
      </c>
      <c r="M654">
        <v>5.4093044971081916E-4</v>
      </c>
      <c r="N654">
        <v>5.096266995849863E-4</v>
      </c>
      <c r="O654">
        <v>5.3052315707247111E-4</v>
      </c>
      <c r="P654">
        <v>4.00264213545376E-3</v>
      </c>
      <c r="Q654">
        <v>-2.6687435054177922E-3</v>
      </c>
      <c r="R654">
        <v>2.6165865804470556E-3</v>
      </c>
      <c r="S654">
        <v>1.3014538491544769E-3</v>
      </c>
      <c r="T654">
        <v>5.2346419578186421E-4</v>
      </c>
      <c r="U654">
        <v>5.3077948497768368E-3</v>
      </c>
      <c r="V654">
        <v>2.0613021016770983E-3</v>
      </c>
      <c r="W654">
        <v>7.3117469599193186E-3</v>
      </c>
      <c r="X654">
        <v>3.4790088569671695E-3</v>
      </c>
      <c r="Y654">
        <v>-4.4207668468099204E-3</v>
      </c>
      <c r="Z654">
        <v>4.3116375197311818E-3</v>
      </c>
      <c r="AA654">
        <v>-1.1358855700462689E-2</v>
      </c>
      <c r="AB654">
        <v>1.5351560666111874E-2</v>
      </c>
    </row>
    <row r="655" spans="1:28">
      <c r="A655" s="654">
        <v>44781</v>
      </c>
      <c r="B655">
        <v>5.0767057261325021E-4</v>
      </c>
      <c r="C655">
        <v>5.2907100587251676E-4</v>
      </c>
      <c r="D655">
        <v>5.1422310562232454E-4</v>
      </c>
      <c r="E655">
        <v>6.1742276933962614E-4</v>
      </c>
      <c r="F655">
        <v>7.4071819130128169E-4</v>
      </c>
      <c r="G655">
        <v>6.4274215159443315E-4</v>
      </c>
      <c r="H655">
        <v>5.0788037326188196E-4</v>
      </c>
      <c r="I655">
        <v>6.8209632746030202E-4</v>
      </c>
      <c r="J655">
        <v>7.2572595422037978E-5</v>
      </c>
      <c r="K655">
        <v>1.5597133751055203E-4</v>
      </c>
      <c r="L655">
        <v>1.7791931850896781E-4</v>
      </c>
      <c r="M655">
        <v>5.4093044971081916E-4</v>
      </c>
      <c r="N655">
        <v>5.096266995849863E-4</v>
      </c>
      <c r="O655">
        <v>5.3052315707247111E-4</v>
      </c>
      <c r="P655">
        <v>-6.3119624196950053E-4</v>
      </c>
      <c r="Q655">
        <v>-2.4475509576684651E-3</v>
      </c>
      <c r="R655">
        <v>1.1432028879689859E-3</v>
      </c>
      <c r="S655">
        <v>-5.5609944100427633E-3</v>
      </c>
      <c r="T655">
        <v>-3.0247880404475902E-3</v>
      </c>
      <c r="U655">
        <v>7.6705780426955528E-5</v>
      </c>
      <c r="V655">
        <v>4.7104837152096568E-3</v>
      </c>
      <c r="W655">
        <v>7.9752236711265745E-3</v>
      </c>
      <c r="X655">
        <v>8.0293548127401415E-3</v>
      </c>
      <c r="Y655">
        <v>9.9000110959586163E-3</v>
      </c>
      <c r="Z655">
        <v>4.6144966688688172E-3</v>
      </c>
      <c r="AA655">
        <v>-1.195744680851063E-2</v>
      </c>
      <c r="AB655">
        <v>-9.9709816572767229E-3</v>
      </c>
    </row>
    <row r="656" spans="1:28">
      <c r="A656" s="654">
        <v>44782</v>
      </c>
      <c r="B656">
        <v>4.8918304441403215E-4</v>
      </c>
      <c r="C656">
        <v>5.2485197098550707E-4</v>
      </c>
      <c r="D656">
        <v>4.8546208968525129E-4</v>
      </c>
      <c r="E656">
        <v>6.287634765016481E-4</v>
      </c>
      <c r="F656">
        <v>5.7538994282690936E-4</v>
      </c>
      <c r="G656">
        <v>6.4232929947860562E-4</v>
      </c>
      <c r="H656">
        <v>5.0788037326188196E-4</v>
      </c>
      <c r="I656">
        <v>6.8163138919330457E-4</v>
      </c>
      <c r="J656">
        <v>7.2572595422037978E-5</v>
      </c>
      <c r="K656">
        <v>1.5597133751055203E-4</v>
      </c>
      <c r="L656">
        <v>1.7791931850896781E-4</v>
      </c>
      <c r="M656">
        <v>5.4093044971081916E-4</v>
      </c>
      <c r="N656">
        <v>5.096266995849863E-4</v>
      </c>
      <c r="O656">
        <v>5.3052315707247111E-4</v>
      </c>
      <c r="P656">
        <v>3.9967723042688696E-4</v>
      </c>
      <c r="Q656">
        <v>-1.2435694705393852E-3</v>
      </c>
      <c r="R656">
        <v>1.1974999233981265E-3</v>
      </c>
      <c r="S656">
        <v>1.5234300872062345E-3</v>
      </c>
      <c r="T656">
        <v>2.1978786916678761E-3</v>
      </c>
      <c r="U656">
        <v>1.3125825087367815E-4</v>
      </c>
      <c r="V656">
        <v>-4.4360638348913684E-3</v>
      </c>
      <c r="W656">
        <v>-5.063248886292393E-3</v>
      </c>
      <c r="X656">
        <v>-2.2070958162826448E-3</v>
      </c>
      <c r="Y656">
        <v>-9.4297813269538233E-3</v>
      </c>
      <c r="Z656">
        <v>1.503403754048005E-3</v>
      </c>
      <c r="AA656">
        <v>1.6365907231146171E-3</v>
      </c>
      <c r="AB656">
        <v>7.0787992417451484E-3</v>
      </c>
    </row>
    <row r="657" spans="1:28">
      <c r="A657" s="654">
        <v>44783</v>
      </c>
      <c r="B657">
        <v>5.0716487751945039E-4</v>
      </c>
      <c r="C657">
        <v>5.1948925221734221E-4</v>
      </c>
      <c r="D657">
        <v>5.0709732810072516E-4</v>
      </c>
      <c r="E657">
        <v>8.0708545434116097E-4</v>
      </c>
      <c r="F657">
        <v>6.9201248354056055E-4</v>
      </c>
      <c r="G657">
        <v>6.4325849668001034E-4</v>
      </c>
      <c r="H657">
        <v>5.0788037326188196E-4</v>
      </c>
      <c r="I657">
        <v>6.82182741013726E-4</v>
      </c>
      <c r="J657">
        <v>7.2572595422037978E-5</v>
      </c>
      <c r="K657">
        <v>1.5597133751055203E-4</v>
      </c>
      <c r="L657">
        <v>1.7791931850896781E-4</v>
      </c>
      <c r="M657">
        <v>5.4093044971081916E-4</v>
      </c>
      <c r="N657">
        <v>5.096266995849863E-4</v>
      </c>
      <c r="O657">
        <v>5.3052315707247111E-4</v>
      </c>
      <c r="P657">
        <v>-1.0031309139935995E-2</v>
      </c>
      <c r="Q657">
        <v>-2.449655458643174E-3</v>
      </c>
      <c r="R657">
        <v>-1.9985687290379195E-3</v>
      </c>
      <c r="S657">
        <v>-4.1434007139850015E-3</v>
      </c>
      <c r="T657">
        <v>-8.036918891946021E-4</v>
      </c>
      <c r="U657">
        <v>8.3185598803092731E-4</v>
      </c>
      <c r="V657">
        <v>1.1039191635522361E-3</v>
      </c>
      <c r="W657">
        <v>1.3723994793393368E-2</v>
      </c>
      <c r="X657">
        <v>1.0410813480297376E-2</v>
      </c>
      <c r="Y657">
        <v>9.7832019489330069E-3</v>
      </c>
      <c r="Z657">
        <v>-1.0660637033191867E-3</v>
      </c>
      <c r="AA657">
        <v>9.9754912499461224E-3</v>
      </c>
      <c r="AB657">
        <v>-2.4031317168394462E-2</v>
      </c>
    </row>
    <row r="658" spans="1:28">
      <c r="A658" s="654">
        <v>44784</v>
      </c>
      <c r="B658">
        <v>5.2177941971875974E-4</v>
      </c>
      <c r="C658">
        <v>5.1904266230895502E-4</v>
      </c>
      <c r="D658">
        <v>1.3141245769763277E-3</v>
      </c>
      <c r="E658">
        <v>5.168278368385959E-4</v>
      </c>
      <c r="F658">
        <v>6.5027391563687864E-4</v>
      </c>
      <c r="G658">
        <v>6.4284498118394318E-4</v>
      </c>
      <c r="H658">
        <v>5.0788037326188196E-4</v>
      </c>
      <c r="I658">
        <v>6.7731950636207294E-4</v>
      </c>
      <c r="J658">
        <v>7.2572595422037978E-5</v>
      </c>
      <c r="K658">
        <v>1.5597133751055203E-4</v>
      </c>
      <c r="L658">
        <v>1.7791931850896781E-4</v>
      </c>
      <c r="M658">
        <v>5.4093044971081916E-4</v>
      </c>
      <c r="N658">
        <v>5.096266995849863E-4</v>
      </c>
      <c r="O658">
        <v>5.3052315707247111E-4</v>
      </c>
      <c r="P658">
        <v>-7.0234500303181235E-3</v>
      </c>
      <c r="Q658">
        <v>-9.4544909101024199E-4</v>
      </c>
      <c r="R658">
        <v>5.2084954585751575E-4</v>
      </c>
      <c r="S658">
        <v>2.5465691363770748E-3</v>
      </c>
      <c r="T658">
        <v>2.5804631827153202E-4</v>
      </c>
      <c r="U658">
        <v>1.02561073046048E-3</v>
      </c>
      <c r="V658">
        <v>-2.6792938132821353E-3</v>
      </c>
      <c r="W658">
        <v>-1.7102073404924201E-2</v>
      </c>
      <c r="X658">
        <v>-6.9671682938039492E-3</v>
      </c>
      <c r="Y658">
        <v>-1.795684772850914E-2</v>
      </c>
      <c r="Z658">
        <v>1.0339959527254639E-3</v>
      </c>
      <c r="AA658">
        <v>1.6603516539656971E-2</v>
      </c>
      <c r="AB658">
        <v>4.0933969679569415E-2</v>
      </c>
    </row>
    <row r="659" spans="1:28">
      <c r="A659" s="654">
        <v>44785</v>
      </c>
      <c r="B659">
        <v>4.9917175641689404E-4</v>
      </c>
      <c r="C659">
        <v>5.1903855057733317E-4</v>
      </c>
      <c r="D659">
        <v>5.7776058373115724E-4</v>
      </c>
      <c r="E659">
        <v>5.778267525584635E-4</v>
      </c>
      <c r="F659">
        <v>5.9142221878571988E-4</v>
      </c>
      <c r="G659">
        <v>6.4243199699887121E-4</v>
      </c>
      <c r="H659">
        <v>5.0788037326188196E-4</v>
      </c>
      <c r="I659">
        <v>6.8058007195270775E-4</v>
      </c>
      <c r="J659">
        <v>7.2572595422037978E-5</v>
      </c>
      <c r="K659">
        <v>1.5597133751055203E-4</v>
      </c>
      <c r="L659">
        <v>1.7791931850896781E-4</v>
      </c>
      <c r="M659">
        <v>5.4093044971081916E-4</v>
      </c>
      <c r="N659">
        <v>5.096266995849863E-4</v>
      </c>
      <c r="O659">
        <v>5.3052315707247111E-4</v>
      </c>
      <c r="P659">
        <v>-1.2592306447133383E-3</v>
      </c>
      <c r="Q659">
        <v>-2.6833101181827912E-3</v>
      </c>
      <c r="R659">
        <v>2.4694611838484981E-3</v>
      </c>
      <c r="S659">
        <v>-7.0909013295095136E-4</v>
      </c>
      <c r="T659">
        <v>-8.2837675297464664E-4</v>
      </c>
      <c r="U659">
        <v>1.0917127352547684E-3</v>
      </c>
      <c r="V659">
        <v>1.1068701603303532E-2</v>
      </c>
      <c r="W659">
        <v>2.0553043671778903E-2</v>
      </c>
      <c r="X659">
        <v>2.0278529833231529E-2</v>
      </c>
      <c r="Y659">
        <v>1.1488248847112192E-2</v>
      </c>
      <c r="Z659">
        <v>1.1870342991715299E-2</v>
      </c>
      <c r="AA659">
        <v>-1.8845010260060135E-3</v>
      </c>
      <c r="AB659">
        <v>-1.510811976362092E-2</v>
      </c>
    </row>
    <row r="660" spans="1:28">
      <c r="A660" s="654">
        <v>44788</v>
      </c>
      <c r="B660">
        <v>5.1266691665752262E-4</v>
      </c>
      <c r="C660">
        <v>5.2455547721885765E-4</v>
      </c>
      <c r="D660">
        <v>6.0888608350273543E-4</v>
      </c>
      <c r="E660">
        <v>1.1521480227605352E-3</v>
      </c>
      <c r="F660">
        <v>6.5634768329814186E-4</v>
      </c>
      <c r="G660">
        <v>6.4268901082109586E-4</v>
      </c>
      <c r="H660">
        <v>5.0788037326188196E-4</v>
      </c>
      <c r="I660">
        <v>6.8011719774130341E-4</v>
      </c>
      <c r="J660">
        <v>7.2572595422037978E-5</v>
      </c>
      <c r="K660">
        <v>1.5597133751055203E-4</v>
      </c>
      <c r="L660">
        <v>1.7791931850896781E-4</v>
      </c>
      <c r="M660">
        <v>5.4093044971081916E-4</v>
      </c>
      <c r="N660">
        <v>5.096266995849863E-4</v>
      </c>
      <c r="O660">
        <v>5.3052315707247111E-4</v>
      </c>
      <c r="P660">
        <v>4.9441283435689432E-3</v>
      </c>
      <c r="Q660">
        <v>4.2612655767697571E-3</v>
      </c>
      <c r="R660">
        <v>2.1971736880790349E-3</v>
      </c>
      <c r="S660">
        <v>-4.9143945451923798E-3</v>
      </c>
      <c r="T660">
        <v>5.203285558366133E-4</v>
      </c>
      <c r="U660">
        <v>-3.7339860737506392E-5</v>
      </c>
      <c r="V660">
        <v>2.3297977938965264E-3</v>
      </c>
      <c r="W660">
        <v>2.155292944305387E-3</v>
      </c>
      <c r="X660">
        <v>5.3872631538296467E-3</v>
      </c>
      <c r="Y660">
        <v>2.0718384472842022E-3</v>
      </c>
      <c r="Z660">
        <v>6.1707592702171521E-3</v>
      </c>
      <c r="AA660">
        <v>1.1160526978266416E-2</v>
      </c>
      <c r="AB660">
        <v>5.0041912745684147E-3</v>
      </c>
    </row>
    <row r="661" spans="1:28">
      <c r="A661" s="654">
        <v>44789</v>
      </c>
      <c r="B661">
        <v>5.2375922226377547E-4</v>
      </c>
      <c r="C661">
        <v>5.2202900600639701E-4</v>
      </c>
      <c r="D661">
        <v>4.416808822662599E-4</v>
      </c>
      <c r="E661">
        <v>4.4354601976825947E-5</v>
      </c>
      <c r="F661">
        <v>6.0316876187971324E-4</v>
      </c>
      <c r="G661">
        <v>6.4562141563029307E-4</v>
      </c>
      <c r="H661">
        <v>5.0788037326188196E-4</v>
      </c>
      <c r="I661">
        <v>6.806678513078257E-4</v>
      </c>
      <c r="J661">
        <v>7.2572595422037978E-5</v>
      </c>
      <c r="K661">
        <v>1.5597133751055203E-4</v>
      </c>
      <c r="L661">
        <v>1.7791931850896781E-4</v>
      </c>
      <c r="M661">
        <v>5.4093044971081916E-4</v>
      </c>
      <c r="N661">
        <v>5.096266995849863E-4</v>
      </c>
      <c r="O661">
        <v>5.3052315707247111E-4</v>
      </c>
      <c r="P661">
        <v>1.8684560985231524E-3</v>
      </c>
      <c r="Q661">
        <v>-8.71293222317715E-4</v>
      </c>
      <c r="R661">
        <v>1.0967372051708946E-3</v>
      </c>
      <c r="S661">
        <v>6.1953462193198305E-4</v>
      </c>
      <c r="T661">
        <v>-8.1078989334204543E-4</v>
      </c>
      <c r="U661">
        <v>-9.9796982536703993E-6</v>
      </c>
      <c r="V661">
        <v>-8.6922194628202831E-4</v>
      </c>
      <c r="W661">
        <v>-1.3913417877045808E-2</v>
      </c>
      <c r="X661">
        <v>-5.9446428161002984E-3</v>
      </c>
      <c r="Y661">
        <v>-1.3025024243468741E-2</v>
      </c>
      <c r="Z661">
        <v>-1.6928660876451285E-2</v>
      </c>
      <c r="AA661">
        <v>9.0871369294605042E-3</v>
      </c>
      <c r="AB661">
        <v>2.0578999049999158E-2</v>
      </c>
    </row>
    <row r="662" spans="1:28">
      <c r="A662" s="654">
        <v>44790</v>
      </c>
      <c r="B662">
        <v>5.2681833076984041E-4</v>
      </c>
      <c r="C662">
        <v>5.1994758342410741E-4</v>
      </c>
      <c r="D662">
        <v>5.5908029011364491E-4</v>
      </c>
      <c r="E662">
        <v>6.2500047119495861E-4</v>
      </c>
      <c r="F662">
        <v>3.0402026660691917E-4</v>
      </c>
      <c r="G662">
        <v>6.4520485755692469E-4</v>
      </c>
      <c r="H662">
        <v>5.0788037326188196E-4</v>
      </c>
      <c r="I662">
        <v>6.7750563210289272E-4</v>
      </c>
      <c r="J662">
        <v>7.2572595422037978E-5</v>
      </c>
      <c r="K662">
        <v>1.5597133751055203E-4</v>
      </c>
      <c r="L662">
        <v>1.7791931850896781E-4</v>
      </c>
      <c r="M662">
        <v>5.4093044971081916E-4</v>
      </c>
      <c r="N662">
        <v>5.096266995849863E-4</v>
      </c>
      <c r="O662">
        <v>5.3052315707247111E-4</v>
      </c>
      <c r="P662">
        <v>2.0129001853605999E-3</v>
      </c>
      <c r="Q662">
        <v>2.8904255430124426E-3</v>
      </c>
      <c r="R662">
        <v>1.7103255470241052E-3</v>
      </c>
      <c r="S662">
        <v>1.2078670500419442E-3</v>
      </c>
      <c r="T662">
        <v>2.5509933916123551E-4</v>
      </c>
      <c r="U662">
        <v>-1.1683633534684823E-3</v>
      </c>
      <c r="V662">
        <v>4.843422763185723E-3</v>
      </c>
      <c r="W662">
        <v>5.0046518751680757E-3</v>
      </c>
      <c r="X662">
        <v>6.7869060982068685E-3</v>
      </c>
      <c r="Y662">
        <v>-5.1314904991682786E-3</v>
      </c>
      <c r="Z662">
        <v>1.185162604671719E-2</v>
      </c>
      <c r="AA662">
        <v>-2.6316871581890666E-3</v>
      </c>
      <c r="AB662">
        <v>2.7738881036949437E-3</v>
      </c>
    </row>
    <row r="663" spans="1:28">
      <c r="A663" s="654">
        <v>44791</v>
      </c>
      <c r="B663">
        <v>5.330453619223352E-4</v>
      </c>
      <c r="C663">
        <v>5.18310270591682E-4</v>
      </c>
      <c r="D663">
        <v>5.9777526284388038E-4</v>
      </c>
      <c r="E663">
        <v>6.0416170196164742E-4</v>
      </c>
      <c r="F663">
        <v>5.344537519920145E-4</v>
      </c>
      <c r="G663">
        <v>6.4345248674668731E-4</v>
      </c>
      <c r="H663">
        <v>5.0788037326188196E-4</v>
      </c>
      <c r="I663">
        <v>6.7772127852627762E-4</v>
      </c>
      <c r="J663">
        <v>7.2572595422037978E-5</v>
      </c>
      <c r="K663">
        <v>1.5597133751055203E-4</v>
      </c>
      <c r="L663">
        <v>1.7791931850896781E-4</v>
      </c>
      <c r="M663">
        <v>5.4093044971081916E-4</v>
      </c>
      <c r="N663">
        <v>5.096266995849863E-4</v>
      </c>
      <c r="O663">
        <v>5.3052315707247111E-4</v>
      </c>
      <c r="P663">
        <v>7.5848693229652042E-3</v>
      </c>
      <c r="Q663">
        <v>6.466313545814284E-3</v>
      </c>
      <c r="R663">
        <v>-3.9547918512150559E-4</v>
      </c>
      <c r="S663">
        <v>-4.4954088791864244E-3</v>
      </c>
      <c r="T663">
        <v>-1.5132806782860442E-3</v>
      </c>
      <c r="U663">
        <v>1.0070873940781766E-4</v>
      </c>
      <c r="V663">
        <v>4.7421459556284962E-3</v>
      </c>
      <c r="W663">
        <v>-1.2087440801857863E-3</v>
      </c>
      <c r="X663">
        <v>9.3718029222156218E-4</v>
      </c>
      <c r="Y663">
        <v>4.5490517383450779E-4</v>
      </c>
      <c r="Z663">
        <v>1.2456274578931392E-3</v>
      </c>
      <c r="AA663">
        <v>3.9167182024324454E-3</v>
      </c>
      <c r="AB663">
        <v>8.5145941590787366E-3</v>
      </c>
    </row>
    <row r="664" spans="1:28">
      <c r="A664" s="654">
        <v>44792</v>
      </c>
      <c r="B664">
        <v>4.9938450997899508E-4</v>
      </c>
      <c r="C664">
        <v>5.1945224124794187E-4</v>
      </c>
      <c r="D664">
        <v>5.0831170645904145E-4</v>
      </c>
      <c r="E664">
        <v>5.8049199324350376E-4</v>
      </c>
      <c r="F664">
        <v>4.8538063750092064E-4</v>
      </c>
      <c r="G664">
        <v>6.4237097658437214E-4</v>
      </c>
      <c r="H664">
        <v>5.0788037326188196E-4</v>
      </c>
      <c r="I664">
        <v>6.6176274862006501E-4</v>
      </c>
      <c r="J664">
        <v>7.2572595422037978E-5</v>
      </c>
      <c r="K664">
        <v>1.5597133751055203E-4</v>
      </c>
      <c r="L664">
        <v>1.7791931850896781E-4</v>
      </c>
      <c r="M664">
        <v>5.4093044971081916E-4</v>
      </c>
      <c r="N664">
        <v>5.096266995849863E-4</v>
      </c>
      <c r="O664">
        <v>5.3052315707247111E-4</v>
      </c>
      <c r="P664">
        <v>5.7126892339440793E-3</v>
      </c>
      <c r="Q664">
        <v>1.4566483447779888E-3</v>
      </c>
      <c r="R664">
        <v>1.6942414614486978E-3</v>
      </c>
      <c r="S664">
        <v>-1.8112869543307486E-4</v>
      </c>
      <c r="T664">
        <v>1.1009410631199756E-3</v>
      </c>
      <c r="U664">
        <v>1.0976279525545252E-3</v>
      </c>
      <c r="V664">
        <v>-1.2292653813789078E-3</v>
      </c>
      <c r="W664">
        <v>-7.3880852656170726E-3</v>
      </c>
      <c r="X664">
        <v>-9.7870201840987159E-3</v>
      </c>
      <c r="Y664">
        <v>-2.2928557704902097E-2</v>
      </c>
      <c r="Z664">
        <v>2.9350615232170973E-3</v>
      </c>
      <c r="AA664">
        <v>-1.3757700205338841E-2</v>
      </c>
      <c r="AB664">
        <v>-1.612406343356243E-3</v>
      </c>
    </row>
    <row r="665" spans="1:28">
      <c r="A665" s="654">
        <v>44795</v>
      </c>
      <c r="B665">
        <v>5.5333567990567545E-4</v>
      </c>
      <c r="C665">
        <v>5.2191393111944429E-4</v>
      </c>
      <c r="D665">
        <v>4.9540272344983372E-4</v>
      </c>
      <c r="E665">
        <v>6.1180743651045866E-4</v>
      </c>
      <c r="F665">
        <v>5.6247814584309275E-4</v>
      </c>
      <c r="G665">
        <v>6.4129128437762084E-4</v>
      </c>
      <c r="H665">
        <v>5.0788037326188196E-4</v>
      </c>
      <c r="I665">
        <v>6.6199855545590047E-4</v>
      </c>
      <c r="J665">
        <v>7.2572595422037978E-5</v>
      </c>
      <c r="K665">
        <v>1.5597133751055203E-4</v>
      </c>
      <c r="L665">
        <v>1.7791931850896781E-4</v>
      </c>
      <c r="M665">
        <v>5.4093044971081916E-4</v>
      </c>
      <c r="N665">
        <v>5.096266995849863E-4</v>
      </c>
      <c r="O665">
        <v>5.3052315707247111E-4</v>
      </c>
      <c r="P665">
        <v>8.7208395366888958E-3</v>
      </c>
      <c r="Q665">
        <v>-1.6098677199638534E-3</v>
      </c>
      <c r="R665">
        <v>7.0354714211759983E-3</v>
      </c>
      <c r="S665">
        <v>5.1433555428921363E-3</v>
      </c>
      <c r="T665">
        <v>4.8026608773104051E-3</v>
      </c>
      <c r="U665">
        <v>1.8366266712956936E-3</v>
      </c>
      <c r="V665">
        <v>-1.3350778838209232E-3</v>
      </c>
      <c r="W665">
        <v>5.4139239092194646E-3</v>
      </c>
      <c r="X665">
        <v>-4.597965290853101E-3</v>
      </c>
      <c r="Y665">
        <v>3.2695560261868373E-3</v>
      </c>
      <c r="Z665">
        <v>1.9075828639401049E-3</v>
      </c>
      <c r="AA665">
        <v>-2.1028523839267121E-2</v>
      </c>
      <c r="AB665">
        <v>-2.0247988111970594E-2</v>
      </c>
    </row>
    <row r="666" spans="1:28">
      <c r="A666" s="654">
        <v>44796</v>
      </c>
      <c r="B666">
        <v>5.0281904161209034E-4</v>
      </c>
      <c r="C666">
        <v>5.3564370944259032E-4</v>
      </c>
      <c r="D666">
        <v>4.997094300935867E-4</v>
      </c>
      <c r="E666">
        <v>5.6398405878055335E-4</v>
      </c>
      <c r="F666">
        <v>5.5495308446018576E-4</v>
      </c>
      <c r="G666">
        <v>6.4088029343123409E-4</v>
      </c>
      <c r="H666">
        <v>5.0788037326188196E-4</v>
      </c>
      <c r="I666">
        <v>5.8685742224895421E-4</v>
      </c>
      <c r="J666">
        <v>7.2572595422037978E-5</v>
      </c>
      <c r="K666">
        <v>1.5597133751055203E-4</v>
      </c>
      <c r="L666">
        <v>1.7791931850896781E-4</v>
      </c>
      <c r="M666">
        <v>5.4093044971081916E-4</v>
      </c>
      <c r="N666">
        <v>5.096266995849863E-4</v>
      </c>
      <c r="O666">
        <v>5.3052315707247111E-4</v>
      </c>
      <c r="P666">
        <v>-7.1392557588678685E-4</v>
      </c>
      <c r="Q666">
        <v>-2.8036514547835623E-4</v>
      </c>
      <c r="R666">
        <v>5.4689225598369973E-4</v>
      </c>
      <c r="S666">
        <v>-1.3288786003495812E-4</v>
      </c>
      <c r="T666">
        <v>2.5339718585388749E-3</v>
      </c>
      <c r="U666">
        <v>0</v>
      </c>
      <c r="V666">
        <v>1.5117830215127803E-4</v>
      </c>
      <c r="W666">
        <v>1.5070842775541715E-2</v>
      </c>
      <c r="X666">
        <v>1.5188272591084573E-2</v>
      </c>
      <c r="Y666">
        <v>2.8832215893942026E-2</v>
      </c>
      <c r="Z666">
        <v>1.0051266237525613E-2</v>
      </c>
      <c r="AA666">
        <v>-1.569544874521478E-2</v>
      </c>
      <c r="AB666">
        <v>-1.4937917363813669E-2</v>
      </c>
    </row>
    <row r="667" spans="1:28">
      <c r="A667" s="654">
        <v>44797</v>
      </c>
      <c r="B667">
        <v>5.3185434710778523E-4</v>
      </c>
      <c r="C667">
        <v>5.2061427908101088E-4</v>
      </c>
      <c r="D667">
        <v>5.2170299630405204E-4</v>
      </c>
      <c r="E667">
        <v>6.1817691486520943E-4</v>
      </c>
      <c r="F667">
        <v>5.762659970198758E-4</v>
      </c>
      <c r="G667">
        <v>6.3980336709845709E-4</v>
      </c>
      <c r="H667">
        <v>5.0788037326188196E-4</v>
      </c>
      <c r="I667">
        <v>6.8370492062386212E-4</v>
      </c>
      <c r="J667">
        <v>7.2572595422037978E-5</v>
      </c>
      <c r="K667">
        <v>1.5597133751055203E-4</v>
      </c>
      <c r="L667">
        <v>1.7791931850896781E-4</v>
      </c>
      <c r="M667">
        <v>5.4093044971081916E-4</v>
      </c>
      <c r="N667">
        <v>5.096266995849863E-4</v>
      </c>
      <c r="O667">
        <v>5.3052315707247111E-4</v>
      </c>
      <c r="P667">
        <v>4.0293583822892387E-4</v>
      </c>
      <c r="Q667">
        <v>2.8130835899509155E-3</v>
      </c>
      <c r="R667">
        <v>1.35377864887265E-3</v>
      </c>
      <c r="S667">
        <v>2.3130320454252118E-3</v>
      </c>
      <c r="T667">
        <v>2.1390530296350185E-4</v>
      </c>
      <c r="U667">
        <v>6.5836384972928208E-4</v>
      </c>
      <c r="V667">
        <v>6.1550603133597726E-3</v>
      </c>
      <c r="W667">
        <v>1.4006578066699804E-2</v>
      </c>
      <c r="X667">
        <v>5.0793596947420472E-3</v>
      </c>
      <c r="Y667">
        <v>1.871978890833037E-2</v>
      </c>
      <c r="Z667">
        <v>2.7032016021124594E-3</v>
      </c>
      <c r="AA667">
        <v>5.5745214122120412E-3</v>
      </c>
      <c r="AB667">
        <v>-3.9872501299157426E-3</v>
      </c>
    </row>
    <row r="668" spans="1:28">
      <c r="A668" s="654">
        <v>44798</v>
      </c>
      <c r="B668">
        <v>5.0744164678184767E-4</v>
      </c>
      <c r="C668">
        <v>5.1739638118086795E-4</v>
      </c>
      <c r="D668">
        <v>5.0324151196790012E-4</v>
      </c>
      <c r="E668">
        <v>6.2051435496557339E-4</v>
      </c>
      <c r="F668">
        <v>6.5182983128275751E-4</v>
      </c>
      <c r="G668">
        <v>6.4272445902924247E-4</v>
      </c>
      <c r="H668">
        <v>5.0788037326188196E-4</v>
      </c>
      <c r="I668">
        <v>5.6225126346909349E-4</v>
      </c>
      <c r="J668">
        <v>7.2572595422037978E-5</v>
      </c>
      <c r="K668">
        <v>1.5597133751055203E-4</v>
      </c>
      <c r="L668">
        <v>1.7791931850896781E-4</v>
      </c>
      <c r="M668">
        <v>5.4093044971081916E-4</v>
      </c>
      <c r="N668">
        <v>5.096266995849863E-4</v>
      </c>
      <c r="O668">
        <v>5.3052315707247111E-4</v>
      </c>
      <c r="P668">
        <v>-4.9769002492030534E-3</v>
      </c>
      <c r="Q668">
        <v>1.7070798200773396E-3</v>
      </c>
      <c r="R668">
        <v>-2.1561604249811239E-3</v>
      </c>
      <c r="S668">
        <v>-3.062253378682378E-3</v>
      </c>
      <c r="T668">
        <v>-3.9024189610783466E-3</v>
      </c>
      <c r="U668">
        <v>5.33332594974123E-5</v>
      </c>
      <c r="V668">
        <v>5.4734565671576974E-4</v>
      </c>
      <c r="W668">
        <v>1.4994682965949746E-3</v>
      </c>
      <c r="X668">
        <v>1.8322791139557815E-3</v>
      </c>
      <c r="Y668">
        <v>-7.2734593975180006E-3</v>
      </c>
      <c r="Z668">
        <v>4.8408083373874256E-4</v>
      </c>
      <c r="AA668">
        <v>1.2075633863343427E-2</v>
      </c>
      <c r="AB668">
        <v>9.416484513383061E-3</v>
      </c>
    </row>
    <row r="669" spans="1:28">
      <c r="A669" s="654">
        <v>44799</v>
      </c>
      <c r="B669">
        <v>5.2062695694710115E-4</v>
      </c>
      <c r="C669">
        <v>5.2469034037838647E-4</v>
      </c>
      <c r="D669">
        <v>5.1662361469873019E-4</v>
      </c>
      <c r="E669">
        <v>6.0325303495289972E-4</v>
      </c>
      <c r="F669">
        <v>6.6167824809948428E-4</v>
      </c>
      <c r="G669">
        <v>6.4098041382187887E-4</v>
      </c>
      <c r="H669">
        <v>5.0788037326188196E-4</v>
      </c>
      <c r="I669">
        <v>6.4154001849381359E-4</v>
      </c>
      <c r="J669">
        <v>7.2572595422037978E-5</v>
      </c>
      <c r="K669">
        <v>1.5597133751055203E-4</v>
      </c>
      <c r="L669">
        <v>1.7791931850896781E-4</v>
      </c>
      <c r="M669">
        <v>5.4093044971081916E-4</v>
      </c>
      <c r="N669">
        <v>5.096266995849863E-4</v>
      </c>
      <c r="O669">
        <v>5.3052315707247111E-4</v>
      </c>
      <c r="P669">
        <v>6.0408864305747656E-3</v>
      </c>
      <c r="Q669">
        <v>-6.6799493611187089E-3</v>
      </c>
      <c r="R669">
        <v>5.1992605449864282E-3</v>
      </c>
      <c r="S669">
        <v>5.8888487807802203E-3</v>
      </c>
      <c r="T669">
        <v>3.1287118980489748E-3</v>
      </c>
      <c r="U669">
        <v>1.9175876985388918E-3</v>
      </c>
      <c r="V669">
        <v>2.5198608811747292E-3</v>
      </c>
      <c r="W669">
        <v>-4.461588399388039E-3</v>
      </c>
      <c r="X669">
        <v>1.1058416827760542E-3</v>
      </c>
      <c r="Y669">
        <v>1.2374632861243517E-2</v>
      </c>
      <c r="Z669">
        <v>1.9617022366535952E-3</v>
      </c>
      <c r="AA669">
        <v>-4.0380450936265966E-2</v>
      </c>
      <c r="AB669">
        <v>-1.5222531889552693E-2</v>
      </c>
    </row>
    <row r="670" spans="1:28">
      <c r="A670" s="654">
        <v>44802</v>
      </c>
      <c r="B670">
        <v>5.2936585558627236E-4</v>
      </c>
      <c r="C670">
        <v>5.1909853315335042E-4</v>
      </c>
      <c r="D670">
        <v>5.0020492754843104E-4</v>
      </c>
      <c r="E670">
        <v>5.8032084862080779E-4</v>
      </c>
      <c r="F670">
        <v>4.6864478895258799E-4</v>
      </c>
      <c r="G670">
        <v>6.4522609187878111E-4</v>
      </c>
      <c r="H670">
        <v>5.0788037326188196E-4</v>
      </c>
      <c r="I670">
        <v>6.696606146578965E-4</v>
      </c>
      <c r="J670">
        <v>7.2572595422037978E-5</v>
      </c>
      <c r="K670">
        <v>1.5597133751055203E-4</v>
      </c>
      <c r="L670">
        <v>1.7791931850896781E-4</v>
      </c>
      <c r="M670">
        <v>5.4093044971081916E-4</v>
      </c>
      <c r="N670">
        <v>5.096266995849863E-4</v>
      </c>
      <c r="O670">
        <v>5.3052315707247111E-4</v>
      </c>
      <c r="P670">
        <v>1.6381555248321522E-3</v>
      </c>
      <c r="Q670">
        <v>-3.5191119929486314E-3</v>
      </c>
      <c r="R670">
        <v>3.8124717335281666E-3</v>
      </c>
      <c r="S670">
        <v>1.2899764916840528E-3</v>
      </c>
      <c r="T670">
        <v>5.52924258978571E-6</v>
      </c>
      <c r="U670">
        <v>7.9855676835904887E-4</v>
      </c>
      <c r="V670">
        <v>9.7812388782814175E-4</v>
      </c>
      <c r="W670">
        <v>7.7412835906902622E-3</v>
      </c>
      <c r="X670">
        <v>5.9503036225307948E-3</v>
      </c>
      <c r="Y670">
        <v>1.6147582987793951E-2</v>
      </c>
      <c r="Z670">
        <v>1.066519490594775E-2</v>
      </c>
      <c r="AA670">
        <v>-1.3274336283185861E-2</v>
      </c>
      <c r="AB670">
        <v>-3.2859820543898355E-2</v>
      </c>
    </row>
    <row r="671" spans="1:28">
      <c r="A671" s="654">
        <v>44803</v>
      </c>
      <c r="B671">
        <v>5.0270257930518092E-4</v>
      </c>
      <c r="C671">
        <v>4.9972554400312674E-4</v>
      </c>
      <c r="D671">
        <v>4.9087393217273068E-4</v>
      </c>
      <c r="E671">
        <v>7.7993101301276901E-4</v>
      </c>
      <c r="F671">
        <v>7.0309708827487327E-4</v>
      </c>
      <c r="G671">
        <v>6.4015677525852688E-4</v>
      </c>
      <c r="H671">
        <v>5.0788037326188196E-4</v>
      </c>
      <c r="I671">
        <v>6.6954791427109583E-4</v>
      </c>
      <c r="J671">
        <v>7.2572595422037978E-5</v>
      </c>
      <c r="K671">
        <v>1.5597133751055203E-4</v>
      </c>
      <c r="L671">
        <v>1.7791931850896781E-4</v>
      </c>
      <c r="M671">
        <v>5.4093044971081916E-4</v>
      </c>
      <c r="N671">
        <v>5.096266995849863E-4</v>
      </c>
      <c r="O671">
        <v>5.3052315707247111E-4</v>
      </c>
      <c r="P671">
        <v>-3.5761967257189609E-3</v>
      </c>
      <c r="Q671">
        <v>-1.068401261729468E-3</v>
      </c>
      <c r="R671">
        <v>2.36862076375699E-3</v>
      </c>
      <c r="S671">
        <v>4.0097942953032373E-3</v>
      </c>
      <c r="T671">
        <v>3.0347694514416546E-3</v>
      </c>
      <c r="U671">
        <v>-4.3409928441651147E-4</v>
      </c>
      <c r="V671">
        <v>5.2280163576567951E-4</v>
      </c>
      <c r="W671">
        <v>-6.6228437937217999E-3</v>
      </c>
      <c r="X671">
        <v>-4.5726229918495731E-3</v>
      </c>
      <c r="Y671">
        <v>-1.2077555032068754E-2</v>
      </c>
      <c r="Z671">
        <v>-5.5337143817680845E-3</v>
      </c>
      <c r="AA671">
        <v>3.811659192825001E-3</v>
      </c>
      <c r="AB671">
        <v>1.9405668270015219E-2</v>
      </c>
    </row>
    <row r="672" spans="1:28">
      <c r="A672" s="654">
        <v>44804</v>
      </c>
      <c r="B672">
        <v>5.144506876986199E-4</v>
      </c>
      <c r="C672">
        <v>5.1936016863929346E-4</v>
      </c>
      <c r="D672">
        <v>4.7046318184396085E-4</v>
      </c>
      <c r="E672">
        <v>6.2034461966598009E-4</v>
      </c>
      <c r="F672">
        <v>4.1080472217913666E-4</v>
      </c>
      <c r="G672">
        <v>6.4107589142747834E-4</v>
      </c>
      <c r="H672">
        <v>5.0788037326188196E-4</v>
      </c>
      <c r="I672">
        <v>6.7815087063438639E-4</v>
      </c>
      <c r="J672">
        <v>7.2572595422037978E-5</v>
      </c>
      <c r="K672">
        <v>1.5597133751055203E-4</v>
      </c>
      <c r="L672">
        <v>1.7791931850896781E-4</v>
      </c>
      <c r="M672">
        <v>5.4093044971081916E-4</v>
      </c>
      <c r="N672">
        <v>5.096266995849863E-4</v>
      </c>
      <c r="O672">
        <v>5.3052315707247111E-4</v>
      </c>
      <c r="P672">
        <v>4.4355224131475968E-3</v>
      </c>
      <c r="Q672">
        <v>-1.5355375114753933E-3</v>
      </c>
      <c r="R672">
        <v>5.622694801232786E-4</v>
      </c>
      <c r="S672">
        <v>4.9609882819605655E-3</v>
      </c>
      <c r="T672">
        <v>3.1480871110109998E-3</v>
      </c>
      <c r="U672">
        <v>3.4398383131239996E-5</v>
      </c>
      <c r="V672">
        <v>1.5458131852366108E-3</v>
      </c>
      <c r="W672">
        <v>2.7714596652528289E-3</v>
      </c>
      <c r="X672">
        <v>-1.6741443037707748E-3</v>
      </c>
      <c r="Y672">
        <v>1.3051474162848686E-2</v>
      </c>
      <c r="Z672">
        <v>1.4462174697849051E-4</v>
      </c>
      <c r="AA672">
        <v>9.6046459682823659E-3</v>
      </c>
      <c r="AB672">
        <v>2.2272033609092468E-2</v>
      </c>
    </row>
    <row r="673" spans="1:28">
      <c r="A673" s="654">
        <v>44805</v>
      </c>
      <c r="B673">
        <v>5.1884193218176833E-4</v>
      </c>
      <c r="C673">
        <v>5.1988026521354591E-4</v>
      </c>
      <c r="D673">
        <v>4.8183419561165231E-4</v>
      </c>
      <c r="E673">
        <v>6.5086293495708603E-4</v>
      </c>
      <c r="F673">
        <v>5.2556935232450641E-4</v>
      </c>
      <c r="G673">
        <v>6.3734566774242829E-4</v>
      </c>
      <c r="H673">
        <v>5.0788037326188196E-4</v>
      </c>
      <c r="I673">
        <v>6.6529654437741392E-4</v>
      </c>
      <c r="J673">
        <v>9.1044825698771703E-5</v>
      </c>
      <c r="K673">
        <v>1.7444510823638737E-4</v>
      </c>
      <c r="L673">
        <v>1.9639349463340672E-4</v>
      </c>
      <c r="M673">
        <v>5.4093044971081916E-4</v>
      </c>
      <c r="N673">
        <v>5.096266995849863E-4</v>
      </c>
      <c r="O673">
        <v>5.3052315707247111E-4</v>
      </c>
      <c r="P673">
        <v>6.5570358338575829E-3</v>
      </c>
      <c r="Q673">
        <v>-8.7195520368854584E-4</v>
      </c>
      <c r="R673">
        <v>1.6007063236351815E-3</v>
      </c>
      <c r="S673">
        <v>9.3887753417010167E-4</v>
      </c>
      <c r="T673">
        <v>6.2152052798334356E-3</v>
      </c>
      <c r="U673">
        <v>4.0244066219941033E-4</v>
      </c>
      <c r="V673">
        <v>3.2532319750957495E-3</v>
      </c>
      <c r="W673">
        <v>7.7494450612665133E-3</v>
      </c>
      <c r="X673">
        <v>7.5546988624781708E-3</v>
      </c>
      <c r="Y673">
        <v>1.7872542031207805E-2</v>
      </c>
      <c r="Z673">
        <v>9.3185612718222899E-3</v>
      </c>
      <c r="AA673">
        <v>1.0398230088495497E-2</v>
      </c>
      <c r="AB673">
        <v>-9.0097820130496942E-3</v>
      </c>
    </row>
    <row r="674" spans="1:28">
      <c r="A674" s="654">
        <v>44806</v>
      </c>
      <c r="B674">
        <v>5.5461664726963456E-4</v>
      </c>
      <c r="C674">
        <v>7.0846758422082878E-4</v>
      </c>
      <c r="D674">
        <v>4.8160214323034189E-4</v>
      </c>
      <c r="E674">
        <v>5.7897586726274319E-4</v>
      </c>
      <c r="F674">
        <v>6.178921293935602E-4</v>
      </c>
      <c r="G674">
        <v>6.3760319584504899E-4</v>
      </c>
      <c r="H674">
        <v>5.0788037326188196E-4</v>
      </c>
      <c r="I674">
        <v>6.65523760168929E-4</v>
      </c>
      <c r="J674">
        <v>9.1044825698771703E-5</v>
      </c>
      <c r="K674">
        <v>1.7444510823638737E-4</v>
      </c>
      <c r="L674">
        <v>1.9639349463340672E-4</v>
      </c>
      <c r="M674">
        <v>5.4093044971081916E-4</v>
      </c>
      <c r="N674">
        <v>5.096266995849863E-4</v>
      </c>
      <c r="O674">
        <v>5.3052315707247111E-4</v>
      </c>
      <c r="P674">
        <v>-1.9518441813249909E-3</v>
      </c>
      <c r="Q674">
        <v>-1.0261607749600943E-3</v>
      </c>
      <c r="R674">
        <v>8.1116910951006815E-4</v>
      </c>
      <c r="S674">
        <v>1.4032130595291736E-3</v>
      </c>
      <c r="T674">
        <v>2.9354169585316114E-4</v>
      </c>
      <c r="U674">
        <v>-9.8482365706864528E-5</v>
      </c>
      <c r="V674">
        <v>4.2072315798515891E-3</v>
      </c>
      <c r="W674">
        <v>4.2562805651511493E-3</v>
      </c>
      <c r="X674">
        <v>1.697417955915026E-2</v>
      </c>
      <c r="Y674">
        <v>1.1516855420584671E-2</v>
      </c>
      <c r="Z674">
        <v>1.2431068487588348E-2</v>
      </c>
      <c r="AA674">
        <v>-2.1020363477118331E-2</v>
      </c>
      <c r="AB674">
        <v>-1.4433392604691564E-2</v>
      </c>
    </row>
    <row r="675" spans="1:28">
      <c r="A675" s="654">
        <v>44809</v>
      </c>
      <c r="B675">
        <v>4.7035880328483159E-4</v>
      </c>
      <c r="C675">
        <v>5.1665700700787021E-4</v>
      </c>
      <c r="D675">
        <v>4.8690909402182569E-4</v>
      </c>
      <c r="E675">
        <v>6.4786445509201762E-4</v>
      </c>
      <c r="F675">
        <v>6.2928827254471464E-4</v>
      </c>
      <c r="G675">
        <v>6.6172999294522583E-4</v>
      </c>
      <c r="H675">
        <v>5.0788037326188196E-4</v>
      </c>
      <c r="I675">
        <v>6.5738653224078902E-4</v>
      </c>
      <c r="J675">
        <v>9.1044825698771703E-5</v>
      </c>
      <c r="K675">
        <v>1.7444510823638737E-4</v>
      </c>
      <c r="L675">
        <v>1.9639349463340672E-4</v>
      </c>
      <c r="M675">
        <v>5.4093044971081916E-4</v>
      </c>
      <c r="N675">
        <v>5.096266995849863E-4</v>
      </c>
      <c r="O675">
        <v>5.3052315707247111E-4</v>
      </c>
      <c r="P675">
        <v>1.4952692209406759E-3</v>
      </c>
      <c r="Q675">
        <v>3.2678020661733864E-3</v>
      </c>
      <c r="R675">
        <v>2.4444215776124878E-3</v>
      </c>
      <c r="S675">
        <v>-2.0353540092121758E-4</v>
      </c>
      <c r="T675">
        <v>2.7043407991107493E-3</v>
      </c>
      <c r="U675">
        <v>6.8004234501328753E-4</v>
      </c>
      <c r="V675">
        <v>3.4528695542770382E-3</v>
      </c>
      <c r="W675">
        <v>9.6798700659874726E-3</v>
      </c>
      <c r="X675">
        <v>7.5046230850968065E-3</v>
      </c>
      <c r="Y675">
        <v>3.3633206791887638E-3</v>
      </c>
      <c r="Z675">
        <v>8.461506751249015E-3</v>
      </c>
      <c r="AA675">
        <v>-2.4602997092373347E-3</v>
      </c>
      <c r="AB675">
        <v>-6.0187622520120332E-3</v>
      </c>
    </row>
    <row r="676" spans="1:28">
      <c r="A676" s="654">
        <v>44810</v>
      </c>
      <c r="B676">
        <v>5.006292533100698E-4</v>
      </c>
      <c r="C676">
        <v>5.2348504662536044E-4</v>
      </c>
      <c r="D676">
        <v>5.8481180333425087E-4</v>
      </c>
      <c r="E676">
        <v>6.5716112046265707E-4</v>
      </c>
      <c r="F676">
        <v>5.1991964578501637E-4</v>
      </c>
      <c r="G676">
        <v>6.3346245542228452E-4</v>
      </c>
      <c r="H676">
        <v>5.0788037326188196E-4</v>
      </c>
      <c r="I676">
        <v>6.6564718893635799E-4</v>
      </c>
      <c r="J676">
        <v>9.1044825698771703E-5</v>
      </c>
      <c r="K676">
        <v>1.7444510823638737E-4</v>
      </c>
      <c r="L676">
        <v>1.9639349463340672E-4</v>
      </c>
      <c r="M676">
        <v>5.4093044971081916E-4</v>
      </c>
      <c r="N676">
        <v>5.096266995849863E-4</v>
      </c>
      <c r="O676">
        <v>5.3052315707247111E-4</v>
      </c>
      <c r="P676">
        <v>-3.898524441952822E-3</v>
      </c>
      <c r="Q676">
        <v>2.5511323370437378E-3</v>
      </c>
      <c r="R676">
        <v>2.4452403163481851E-3</v>
      </c>
      <c r="S676">
        <v>0</v>
      </c>
      <c r="T676">
        <v>-1.0734041620766854E-3</v>
      </c>
      <c r="U676">
        <v>1.0593514059749065E-3</v>
      </c>
      <c r="V676">
        <v>3.8897292732387179E-4</v>
      </c>
      <c r="W676">
        <v>-1.3233855093720326E-2</v>
      </c>
      <c r="X676">
        <v>-1.5057471715534398E-2</v>
      </c>
      <c r="Y676">
        <v>-1.2923337947295055E-2</v>
      </c>
      <c r="Z676">
        <v>-1.1257943642625556E-2</v>
      </c>
      <c r="AA676">
        <v>8.9686098654708779E-3</v>
      </c>
      <c r="AB676">
        <v>1.4498066412632626E-2</v>
      </c>
    </row>
    <row r="677" spans="1:28">
      <c r="A677" s="654">
        <v>44812</v>
      </c>
      <c r="B677">
        <v>5.285713194460584E-4</v>
      </c>
      <c r="C677">
        <v>5.1598871215596809E-4</v>
      </c>
      <c r="D677">
        <v>6.5086418064042029E-4</v>
      </c>
      <c r="E677">
        <v>5.673924561213628E-4</v>
      </c>
      <c r="F677">
        <v>5.0185676569336479E-4</v>
      </c>
      <c r="G677">
        <v>6.3372363292502065E-4</v>
      </c>
      <c r="H677">
        <v>5.0788037326188196E-4</v>
      </c>
      <c r="I677">
        <v>6.6754313721895109E-4</v>
      </c>
      <c r="J677">
        <v>9.1044825698771703E-5</v>
      </c>
      <c r="K677">
        <v>1.7444510823638737E-4</v>
      </c>
      <c r="L677">
        <v>1.9639349463340672E-4</v>
      </c>
      <c r="M677">
        <v>5.4093044971081916E-4</v>
      </c>
      <c r="N677">
        <v>5.096266995849863E-4</v>
      </c>
      <c r="O677">
        <v>5.3052315707247111E-4</v>
      </c>
      <c r="P677">
        <v>-1.4180072546928768E-3</v>
      </c>
      <c r="Q677">
        <v>-6.6642197746419329E-3</v>
      </c>
      <c r="R677">
        <v>-4.7357663991415277E-3</v>
      </c>
      <c r="S677">
        <v>-8.6898226572923454E-3</v>
      </c>
      <c r="T677">
        <v>9.5524642488542533E-4</v>
      </c>
      <c r="U677">
        <v>1.9192937062171289E-3</v>
      </c>
      <c r="V677">
        <v>-1.2757409924946117E-3</v>
      </c>
      <c r="W677">
        <v>0</v>
      </c>
      <c r="X677">
        <v>-3.6807498956961116E-3</v>
      </c>
      <c r="Y677">
        <v>2.4119186146309701E-4</v>
      </c>
      <c r="Z677">
        <v>-9.6518124348180523E-3</v>
      </c>
      <c r="AA677">
        <v>2.0000000000000018E-2</v>
      </c>
      <c r="AB677">
        <v>0</v>
      </c>
    </row>
    <row r="678" spans="1:28">
      <c r="A678" s="654">
        <v>44813</v>
      </c>
      <c r="B678">
        <v>5.1900446537467282E-4</v>
      </c>
      <c r="C678">
        <v>5.2661630452544017E-4</v>
      </c>
      <c r="D678">
        <v>4.9763247579703851E-4</v>
      </c>
      <c r="E678">
        <v>7.9667290452412054E-4</v>
      </c>
      <c r="F678">
        <v>7.5092556611999761E-4</v>
      </c>
      <c r="G678">
        <v>6.3332228162771287E-4</v>
      </c>
      <c r="H678">
        <v>5.0788037326188196E-4</v>
      </c>
      <c r="I678">
        <v>6.654284066813787E-4</v>
      </c>
      <c r="J678">
        <v>9.1044825698771703E-5</v>
      </c>
      <c r="K678">
        <v>1.7444510823638737E-4</v>
      </c>
      <c r="L678">
        <v>1.9639349463340672E-4</v>
      </c>
      <c r="M678">
        <v>5.4093044971081916E-4</v>
      </c>
      <c r="N678">
        <v>5.096266995849863E-4</v>
      </c>
      <c r="O678">
        <v>5.3052315707247111E-4</v>
      </c>
      <c r="P678">
        <v>8.0891322507081753E-4</v>
      </c>
      <c r="Q678">
        <v>5.7976361784630726E-3</v>
      </c>
      <c r="R678">
        <v>5.383441347253104E-4</v>
      </c>
      <c r="S678">
        <v>3.2142233238277029E-3</v>
      </c>
      <c r="T678">
        <v>4.930276003032974E-3</v>
      </c>
      <c r="U678">
        <v>1.2820785775091714E-3</v>
      </c>
      <c r="V678">
        <v>-1.0732385719049997E-3</v>
      </c>
      <c r="W678">
        <v>1.3165558748096107E-2</v>
      </c>
      <c r="X678">
        <v>1.1816251807636569E-2</v>
      </c>
      <c r="Y678">
        <v>1.5787032631642051E-2</v>
      </c>
      <c r="Z678">
        <v>-5.1166332274725779E-3</v>
      </c>
      <c r="AA678">
        <v>3.0501089324617148E-3</v>
      </c>
      <c r="AB678">
        <v>-1.1573230721674821E-2</v>
      </c>
    </row>
    <row r="679" spans="1:28">
      <c r="A679" s="654">
        <v>44816</v>
      </c>
      <c r="B679">
        <v>5.2400597969404217E-4</v>
      </c>
      <c r="C679">
        <v>5.1908048200544066E-4</v>
      </c>
      <c r="D679">
        <v>4.923608703735205E-4</v>
      </c>
      <c r="E679">
        <v>6.4178216484345185E-4</v>
      </c>
      <c r="F679">
        <v>5.5911053634694063E-4</v>
      </c>
      <c r="G679">
        <v>6.4019639744028467E-4</v>
      </c>
      <c r="H679">
        <v>5.0788037326188196E-4</v>
      </c>
      <c r="I679">
        <v>6.6498590616914655E-4</v>
      </c>
      <c r="J679">
        <v>9.1044825698771703E-5</v>
      </c>
      <c r="K679">
        <v>1.7444510823638737E-4</v>
      </c>
      <c r="L679">
        <v>1.9639349463340672E-4</v>
      </c>
      <c r="M679">
        <v>5.4093044971081916E-4</v>
      </c>
      <c r="N679">
        <v>5.096266995849863E-4</v>
      </c>
      <c r="O679">
        <v>5.3052315707247111E-4</v>
      </c>
      <c r="P679">
        <v>-3.0042059420878342E-3</v>
      </c>
      <c r="Q679">
        <v>-3.1787802538807419E-4</v>
      </c>
      <c r="R679">
        <v>0</v>
      </c>
      <c r="S679">
        <v>-2.6325644624358713E-3</v>
      </c>
      <c r="T679">
        <v>4.8159993232466114E-4</v>
      </c>
      <c r="U679">
        <v>1.2308446408830775E-3</v>
      </c>
      <c r="V679">
        <v>1.0310633676611225E-3</v>
      </c>
      <c r="W679">
        <v>1.4840062966503531E-4</v>
      </c>
      <c r="X679">
        <v>6.5732016746824495E-3</v>
      </c>
      <c r="Y679">
        <v>-1.9489806588979253E-3</v>
      </c>
      <c r="Z679">
        <v>-3.8428652987082534E-3</v>
      </c>
      <c r="AA679">
        <v>1.3032145960034658E-3</v>
      </c>
      <c r="AB679">
        <v>-7.8002900296779698E-3</v>
      </c>
    </row>
    <row r="680" spans="1:28">
      <c r="A680" s="654">
        <v>44817</v>
      </c>
      <c r="B680">
        <v>4.7608384359354439E-4</v>
      </c>
      <c r="C680">
        <v>5.4346028043927852E-4</v>
      </c>
      <c r="D680">
        <v>5.1772882258127595E-4</v>
      </c>
      <c r="E680">
        <v>5.1669376991347882E-4</v>
      </c>
      <c r="F680">
        <v>5.4121423211883624E-4</v>
      </c>
      <c r="G680">
        <v>6.325165035914182E-4</v>
      </c>
      <c r="H680">
        <v>5.0788037326188196E-4</v>
      </c>
      <c r="I680">
        <v>6.3153352946221375E-4</v>
      </c>
      <c r="J680">
        <v>9.1044825698771703E-5</v>
      </c>
      <c r="K680">
        <v>1.7444510823638737E-4</v>
      </c>
      <c r="L680">
        <v>1.9639349463340672E-4</v>
      </c>
      <c r="M680">
        <v>5.4093044971081916E-4</v>
      </c>
      <c r="N680">
        <v>5.096266995849863E-4</v>
      </c>
      <c r="O680">
        <v>5.3052315707247111E-4</v>
      </c>
      <c r="P680">
        <v>1.1373615636818712E-2</v>
      </c>
      <c r="Q680">
        <v>1.890730445889055E-3</v>
      </c>
      <c r="R680">
        <v>5.190002489094514E-3</v>
      </c>
      <c r="S680">
        <v>-3.4694958826697597E-4</v>
      </c>
      <c r="T680">
        <v>-2.4141374028734397E-3</v>
      </c>
      <c r="U680">
        <v>1.610487681886319E-3</v>
      </c>
      <c r="V680">
        <v>1.4350059255980874E-3</v>
      </c>
      <c r="W680">
        <v>0</v>
      </c>
      <c r="X680">
        <v>-9.1782171039115346E-3</v>
      </c>
      <c r="Y680">
        <v>-8.1856848581899344E-3</v>
      </c>
      <c r="Z680">
        <v>-5.8395790652643331E-3</v>
      </c>
      <c r="AA680">
        <v>-2.6030368763557465E-2</v>
      </c>
      <c r="AB680">
        <v>2.9332781300521305E-2</v>
      </c>
    </row>
    <row r="681" spans="1:28">
      <c r="A681" s="654">
        <v>44818</v>
      </c>
      <c r="B681">
        <v>5.0925768383791592E-4</v>
      </c>
      <c r="C681">
        <v>5.1608327780128249E-4</v>
      </c>
      <c r="D681">
        <v>4.9537723202086603E-4</v>
      </c>
      <c r="E681">
        <v>5.7130525963589029E-4</v>
      </c>
      <c r="F681">
        <v>5.2152697825080807E-4</v>
      </c>
      <c r="G681">
        <v>6.3409823634819062E-4</v>
      </c>
      <c r="H681">
        <v>5.0788037326188196E-4</v>
      </c>
      <c r="I681">
        <v>6.6445780543000765E-4</v>
      </c>
      <c r="J681">
        <v>9.1044825698771703E-5</v>
      </c>
      <c r="K681">
        <v>1.7444510823638737E-4</v>
      </c>
      <c r="L681">
        <v>1.9639349463340672E-4</v>
      </c>
      <c r="M681">
        <v>5.4093044971081916E-4</v>
      </c>
      <c r="N681">
        <v>5.096266995849863E-4</v>
      </c>
      <c r="O681">
        <v>5.3052315707247111E-4</v>
      </c>
      <c r="P681">
        <v>6.5045870497626446E-3</v>
      </c>
      <c r="Q681">
        <v>6.1112428764920068E-4</v>
      </c>
      <c r="R681">
        <v>-1.0340943270710223E-3</v>
      </c>
      <c r="S681">
        <v>4.7504261873299036E-3</v>
      </c>
      <c r="T681">
        <v>4.2786252205573305E-4</v>
      </c>
      <c r="U681">
        <v>1.5898920184742593E-4</v>
      </c>
      <c r="V681">
        <v>1.13326358483401E-3</v>
      </c>
      <c r="W681">
        <v>-1.276683963655767E-4</v>
      </c>
      <c r="X681">
        <v>7.0426335754154579E-3</v>
      </c>
      <c r="Y681">
        <v>1.0444714766271179E-2</v>
      </c>
      <c r="Z681">
        <v>2.0106353150997069E-3</v>
      </c>
      <c r="AA681">
        <v>1.1135857461024301E-3</v>
      </c>
      <c r="AB681">
        <v>-2.3742890032526498E-2</v>
      </c>
    </row>
    <row r="682" spans="1:28">
      <c r="A682" s="654">
        <v>44819</v>
      </c>
      <c r="B682">
        <v>5.3303451143182912E-4</v>
      </c>
      <c r="C682">
        <v>5.1616633574780302E-4</v>
      </c>
      <c r="D682">
        <v>5.6937666548928512E-4</v>
      </c>
      <c r="E682">
        <v>6.7913172107014752E-4</v>
      </c>
      <c r="F682">
        <v>5.9029908994245872E-4</v>
      </c>
      <c r="G682">
        <v>6.3633681228258965E-4</v>
      </c>
      <c r="H682">
        <v>5.0788037326188196E-4</v>
      </c>
      <c r="I682">
        <v>6.6534862369738157E-4</v>
      </c>
      <c r="J682">
        <v>9.1044825698771703E-5</v>
      </c>
      <c r="K682">
        <v>1.7444510823638737E-4</v>
      </c>
      <c r="L682">
        <v>1.9639349463340672E-4</v>
      </c>
      <c r="M682">
        <v>5.4093044971081916E-4</v>
      </c>
      <c r="N682">
        <v>5.096266995849863E-4</v>
      </c>
      <c r="O682">
        <v>5.3052315707247111E-4</v>
      </c>
      <c r="P682">
        <v>4.0485451021170515E-3</v>
      </c>
      <c r="Q682">
        <v>2.7399546059356794E-3</v>
      </c>
      <c r="R682">
        <v>5.5635640881785964E-3</v>
      </c>
      <c r="S682">
        <v>-8.1936328857634688E-4</v>
      </c>
      <c r="T682">
        <v>-2.1537742341999344E-3</v>
      </c>
      <c r="U682">
        <v>1.9023487915152959E-3</v>
      </c>
      <c r="V682">
        <v>-4.6563831251233978E-5</v>
      </c>
      <c r="W682">
        <v>-4.8093415242298487E-3</v>
      </c>
      <c r="X682">
        <v>-4.1458297820934353E-3</v>
      </c>
      <c r="Y682">
        <v>-1.1108969718816808E-2</v>
      </c>
      <c r="Z682">
        <v>-4.6177356977536999E-3</v>
      </c>
      <c r="AA682">
        <v>1.1123470522802492E-3</v>
      </c>
      <c r="AB682">
        <v>1.5049990096366317E-2</v>
      </c>
    </row>
    <row r="683" spans="1:28">
      <c r="A683" s="654">
        <v>44820</v>
      </c>
      <c r="B683">
        <v>5.0472343095098182E-4</v>
      </c>
      <c r="C683">
        <v>5.1603095138452737E-4</v>
      </c>
      <c r="D683">
        <v>4.928447268370828E-4</v>
      </c>
      <c r="E683">
        <v>5.5707141013172645E-4</v>
      </c>
      <c r="F683">
        <v>4.8856206740910402E-4</v>
      </c>
      <c r="G683">
        <v>6.3197406135695466E-4</v>
      </c>
      <c r="H683">
        <v>5.0788037326188196E-4</v>
      </c>
      <c r="I683">
        <v>6.655718010537548E-4</v>
      </c>
      <c r="J683">
        <v>9.1044825698771703E-5</v>
      </c>
      <c r="K683">
        <v>1.7444510823638737E-4</v>
      </c>
      <c r="L683">
        <v>1.9639349463340672E-4</v>
      </c>
      <c r="M683">
        <v>5.4093044971081916E-4</v>
      </c>
      <c r="N683">
        <v>5.096266995849863E-4</v>
      </c>
      <c r="O683">
        <v>5.3052315707247111E-4</v>
      </c>
      <c r="P683">
        <v>8.9196938221092203E-4</v>
      </c>
      <c r="Q683">
        <v>-4.16311309393258E-3</v>
      </c>
      <c r="R683">
        <v>-1.8947892597390714E-3</v>
      </c>
      <c r="S683">
        <v>-1.2597205615466622E-3</v>
      </c>
      <c r="T683">
        <v>-2.9589747800503607E-3</v>
      </c>
      <c r="U683">
        <v>-3.0742815966411374E-4</v>
      </c>
      <c r="V683">
        <v>-2.199111405448817E-3</v>
      </c>
      <c r="W683">
        <v>-1.6102442249210647E-3</v>
      </c>
      <c r="X683">
        <v>-5.7650257939451111E-3</v>
      </c>
      <c r="Y683">
        <v>-7.5864115553553324E-3</v>
      </c>
      <c r="Z683">
        <v>6.2990344279385546E-3</v>
      </c>
      <c r="AA683">
        <v>-3.3333333333332993E-3</v>
      </c>
      <c r="AB683">
        <v>-1.1572545155806857E-2</v>
      </c>
    </row>
    <row r="684" spans="1:28">
      <c r="A684" s="654">
        <v>44823</v>
      </c>
      <c r="B684">
        <v>5.0823526309984324E-4</v>
      </c>
      <c r="C684">
        <v>5.1868685740918963E-4</v>
      </c>
      <c r="D684">
        <v>4.6253469010171244E-4</v>
      </c>
      <c r="E684">
        <v>6.2867482432782396E-4</v>
      </c>
      <c r="F684">
        <v>5.8752948936757754E-4</v>
      </c>
      <c r="G684">
        <v>6.3289345040984379E-4</v>
      </c>
      <c r="H684">
        <v>5.0788037326188196E-4</v>
      </c>
      <c r="I684">
        <v>6.6546167442926851E-4</v>
      </c>
      <c r="J684">
        <v>9.1044825698771703E-5</v>
      </c>
      <c r="K684">
        <v>1.7444510823638737E-4</v>
      </c>
      <c r="L684">
        <v>1.9639349463340672E-4</v>
      </c>
      <c r="M684">
        <v>5.4093044971081916E-4</v>
      </c>
      <c r="N684">
        <v>5.096266995849863E-4</v>
      </c>
      <c r="O684">
        <v>5.3052315707247111E-4</v>
      </c>
      <c r="P684">
        <v>1.4729310748478053E-3</v>
      </c>
      <c r="Q684">
        <v>-1.4329255825688003E-3</v>
      </c>
      <c r="R684">
        <v>2.9960200129661718E-3</v>
      </c>
      <c r="S684">
        <v>-2.6267227878606914E-4</v>
      </c>
      <c r="T684">
        <v>4.7135443163701662E-3</v>
      </c>
      <c r="U684">
        <v>9.6450893665389614E-5</v>
      </c>
      <c r="V684">
        <v>-9.0580663467032529E-4</v>
      </c>
      <c r="W684">
        <v>8.6239577807856183E-3</v>
      </c>
      <c r="X684">
        <v>8.5952402649149828E-3</v>
      </c>
      <c r="Y684">
        <v>1.6644243417518467E-3</v>
      </c>
      <c r="Z684">
        <v>8.8089207145989334E-3</v>
      </c>
      <c r="AA684">
        <v>-1.3377926421404673E-2</v>
      </c>
      <c r="AB684">
        <v>-2.2896183028028538E-2</v>
      </c>
    </row>
    <row r="685" spans="1:28">
      <c r="A685" s="654">
        <v>44824</v>
      </c>
      <c r="B685">
        <v>5.0585953966786334E-4</v>
      </c>
      <c r="C685">
        <v>5.191589938149388E-4</v>
      </c>
      <c r="D685">
        <v>4.7033507993443635E-4</v>
      </c>
      <c r="E685">
        <v>6.1908633532370416E-4</v>
      </c>
      <c r="F685">
        <v>5.2188171257805394E-4</v>
      </c>
      <c r="G685">
        <v>6.344696907305547E-4</v>
      </c>
      <c r="H685">
        <v>5.0788037326188196E-4</v>
      </c>
      <c r="I685">
        <v>6.6634850325830719E-4</v>
      </c>
      <c r="J685">
        <v>9.1044825698771703E-5</v>
      </c>
      <c r="K685">
        <v>1.7444510823638737E-4</v>
      </c>
      <c r="L685">
        <v>1.9639349463340672E-4</v>
      </c>
      <c r="M685">
        <v>5.4093044971081916E-4</v>
      </c>
      <c r="N685">
        <v>5.096266995849863E-4</v>
      </c>
      <c r="O685">
        <v>5.3052315707247111E-4</v>
      </c>
      <c r="P685">
        <v>7.1156200856794527E-3</v>
      </c>
      <c r="Q685">
        <v>4.0050931266755185E-3</v>
      </c>
      <c r="R685">
        <v>4.845369907328978E-3</v>
      </c>
      <c r="S685">
        <v>2.6292228649471561E-4</v>
      </c>
      <c r="T685">
        <v>1.3156215944427618E-3</v>
      </c>
      <c r="U685">
        <v>1.7758016259621368E-3</v>
      </c>
      <c r="V685">
        <v>1.7827064963440442E-3</v>
      </c>
      <c r="W685">
        <v>7.3729771421147117E-3</v>
      </c>
      <c r="X685">
        <v>3.7819597427757312E-3</v>
      </c>
      <c r="Y685">
        <v>2.7590802463617337E-3</v>
      </c>
      <c r="Z685">
        <v>2.0918140520129747E-3</v>
      </c>
      <c r="AA685">
        <v>-1.3559322033898313E-2</v>
      </c>
      <c r="AB685">
        <v>-5.7433613484564328E-3</v>
      </c>
    </row>
    <row r="686" spans="1:28">
      <c r="A686" s="654">
        <v>44825</v>
      </c>
      <c r="B686">
        <v>5.0003821423882933E-4</v>
      </c>
      <c r="C686">
        <v>5.2581684922103911E-4</v>
      </c>
      <c r="D686">
        <v>4.8112835362990047E-4</v>
      </c>
      <c r="E686">
        <v>6.6274095078555639E-4</v>
      </c>
      <c r="F686">
        <v>4.6490687101075068E-4</v>
      </c>
      <c r="G686">
        <v>6.3472582346446593E-4</v>
      </c>
      <c r="H686">
        <v>5.0788037326188196E-4</v>
      </c>
      <c r="I686">
        <v>6.6557265652167352E-4</v>
      </c>
      <c r="J686">
        <v>9.1044825698771703E-5</v>
      </c>
      <c r="K686">
        <v>1.7444510823638737E-4</v>
      </c>
      <c r="L686">
        <v>1.9639349463340672E-4</v>
      </c>
      <c r="M686">
        <v>5.4093044971081916E-4</v>
      </c>
      <c r="N686">
        <v>5.096266995849863E-4</v>
      </c>
      <c r="O686">
        <v>5.3052315707247111E-4</v>
      </c>
      <c r="P686">
        <v>4.4880985915525251E-3</v>
      </c>
      <c r="Q686">
        <v>1.6640885151566476E-3</v>
      </c>
      <c r="R686">
        <v>3.6124514681896702E-3</v>
      </c>
      <c r="S686">
        <v>4.6929364632364301E-3</v>
      </c>
      <c r="T686">
        <v>4.6663647832994037E-3</v>
      </c>
      <c r="U686">
        <v>3.459242452164446E-3</v>
      </c>
      <c r="V686">
        <v>1.975916477835904E-3</v>
      </c>
      <c r="W686">
        <v>2.3307384565749434E-3</v>
      </c>
      <c r="X686">
        <v>2.8576485669169482E-3</v>
      </c>
      <c r="Y686">
        <v>2.1882410967049015E-3</v>
      </c>
      <c r="Z686">
        <v>-2.5300122886362519E-4</v>
      </c>
      <c r="AA686">
        <v>-1.3287514318442217E-2</v>
      </c>
      <c r="AB686">
        <v>-6.3237431280346312E-3</v>
      </c>
    </row>
    <row r="687" spans="1:28">
      <c r="A687" s="654">
        <v>44826</v>
      </c>
      <c r="B687">
        <v>5.3136294988376243E-4</v>
      </c>
      <c r="C687">
        <v>5.1905235670668404E-4</v>
      </c>
      <c r="D687">
        <v>4.6438334845411156E-4</v>
      </c>
      <c r="E687">
        <v>5.6564517237034373E-4</v>
      </c>
      <c r="F687">
        <v>4.7851401848797437E-4</v>
      </c>
      <c r="G687">
        <v>6.3432320214773519E-4</v>
      </c>
      <c r="H687">
        <v>5.0788037326188196E-4</v>
      </c>
      <c r="I687">
        <v>6.6911277836134708E-4</v>
      </c>
      <c r="J687">
        <v>9.1044825698771703E-5</v>
      </c>
      <c r="K687">
        <v>1.7444510823638737E-4</v>
      </c>
      <c r="L687">
        <v>1.9639349463340672E-4</v>
      </c>
      <c r="M687">
        <v>5.4093044971081916E-4</v>
      </c>
      <c r="N687">
        <v>5.096266995849863E-4</v>
      </c>
      <c r="O687">
        <v>5.3052315707247111E-4</v>
      </c>
      <c r="P687">
        <v>1.0979509615987482E-2</v>
      </c>
      <c r="Q687">
        <v>-7.0785736314106229E-3</v>
      </c>
      <c r="R687">
        <v>7.8780480078999293E-3</v>
      </c>
      <c r="S687">
        <v>0</v>
      </c>
      <c r="T687">
        <v>6.8243166107520015E-3</v>
      </c>
      <c r="U687">
        <v>3.0770364912560133E-3</v>
      </c>
      <c r="V687">
        <v>-3.6216305488645517E-4</v>
      </c>
      <c r="W687">
        <v>1.6512558187991688E-2</v>
      </c>
      <c r="X687">
        <v>1.5411907325557639E-2</v>
      </c>
      <c r="Y687">
        <v>1.7853034642989929E-2</v>
      </c>
      <c r="Z687">
        <v>9.9368985189982606E-3</v>
      </c>
      <c r="AA687">
        <v>-1.6020431855119477E-2</v>
      </c>
      <c r="AB687">
        <v>-8.3413848199660467E-3</v>
      </c>
    </row>
    <row r="688" spans="1:28">
      <c r="A688" s="654">
        <v>44827</v>
      </c>
      <c r="B688">
        <v>5.0844991607812418E-4</v>
      </c>
      <c r="C688">
        <v>5.2065453016014729E-4</v>
      </c>
      <c r="D688">
        <v>4.7767267867326879E-4</v>
      </c>
      <c r="E688">
        <v>6.1703895618414606E-4</v>
      </c>
      <c r="F688">
        <v>4.4290671676971982E-4</v>
      </c>
      <c r="G688">
        <v>6.34578685784426E-4</v>
      </c>
      <c r="H688">
        <v>5.0788037326188196E-4</v>
      </c>
      <c r="I688">
        <v>6.5971002609988005E-4</v>
      </c>
      <c r="J688">
        <v>9.1044825698771703E-5</v>
      </c>
      <c r="K688">
        <v>1.7444510823638737E-4</v>
      </c>
      <c r="L688">
        <v>1.9639349463340672E-4</v>
      </c>
      <c r="M688">
        <v>5.4093044971081916E-4</v>
      </c>
      <c r="N688">
        <v>5.096266995849863E-4</v>
      </c>
      <c r="O688">
        <v>5.3052315707247111E-4</v>
      </c>
      <c r="P688">
        <v>9.4531570923526154E-3</v>
      </c>
      <c r="Q688">
        <v>4.7901888850014895E-3</v>
      </c>
      <c r="R688">
        <v>6.5820898910204928E-3</v>
      </c>
      <c r="S688">
        <v>1.0325197712368839E-2</v>
      </c>
      <c r="T688">
        <v>-2.9861080348858593E-3</v>
      </c>
      <c r="U688">
        <v>4.1461000407450044E-4</v>
      </c>
      <c r="V688">
        <v>-1.4693334604104491E-3</v>
      </c>
      <c r="W688">
        <v>-6.9597629055118126E-3</v>
      </c>
      <c r="X688">
        <v>-9.1389442236984308E-3</v>
      </c>
      <c r="Y688">
        <v>-1.7639521823774151E-2</v>
      </c>
      <c r="Z688">
        <v>-7.9672661920537902E-3</v>
      </c>
      <c r="AA688">
        <v>8.7305332704106231E-3</v>
      </c>
      <c r="AB688">
        <v>8.9642407827235093E-3</v>
      </c>
    </row>
    <row r="689" spans="1:28">
      <c r="A689" s="654">
        <v>44830</v>
      </c>
      <c r="B689">
        <v>4.8385030257080963E-4</v>
      </c>
      <c r="C689">
        <v>5.1916560625953068E-4</v>
      </c>
      <c r="D689">
        <v>4.7244519635736282E-4</v>
      </c>
      <c r="E689">
        <v>5.8888632255738038E-4</v>
      </c>
      <c r="F689">
        <v>3.9827831006888914E-4</v>
      </c>
      <c r="G689">
        <v>6.3351907358999426E-4</v>
      </c>
      <c r="H689">
        <v>5.0788037326188196E-4</v>
      </c>
      <c r="I689">
        <v>6.6457846500611595E-4</v>
      </c>
      <c r="J689">
        <v>9.1044825698771703E-5</v>
      </c>
      <c r="K689">
        <v>1.7444510823638737E-4</v>
      </c>
      <c r="L689">
        <v>1.9639349463340672E-4</v>
      </c>
      <c r="M689">
        <v>5.4093044971081916E-4</v>
      </c>
      <c r="N689">
        <v>5.096266995849863E-4</v>
      </c>
      <c r="O689">
        <v>5.3052315707247111E-4</v>
      </c>
      <c r="P689">
        <v>2.9301295256281001E-3</v>
      </c>
      <c r="Q689">
        <v>1.7974915319522999E-3</v>
      </c>
      <c r="R689">
        <v>3.0703851189222142E-3</v>
      </c>
      <c r="S689">
        <v>-3.988675529412955E-3</v>
      </c>
      <c r="T689">
        <v>-2.7301124662068021E-3</v>
      </c>
      <c r="U689">
        <v>-3.1545716887988462E-3</v>
      </c>
      <c r="V689">
        <v>1.1942267481708235E-3</v>
      </c>
      <c r="W689">
        <v>-2.1436550411471522E-2</v>
      </c>
      <c r="X689">
        <v>-2.1822525096652168E-2</v>
      </c>
      <c r="Y689">
        <v>-2.7809741598727955E-2</v>
      </c>
      <c r="Z689">
        <v>-6.3903107481144694E-3</v>
      </c>
      <c r="AA689">
        <v>1.2163742690058488E-2</v>
      </c>
      <c r="AB689">
        <v>2.3884525684580993E-4</v>
      </c>
    </row>
    <row r="690" spans="1:28">
      <c r="A690" s="654">
        <v>44831</v>
      </c>
      <c r="B690">
        <v>5.5331901050936771E-4</v>
      </c>
      <c r="C690">
        <v>5.3167840730039551E-4</v>
      </c>
      <c r="D690">
        <v>0</v>
      </c>
      <c r="E690">
        <v>6.857961334232332E-4</v>
      </c>
      <c r="F690">
        <v>4.5783619471917447E-4</v>
      </c>
      <c r="G690">
        <v>6.3311798127307917E-4</v>
      </c>
      <c r="H690">
        <v>5.0788037326188196E-4</v>
      </c>
      <c r="I690">
        <v>0</v>
      </c>
      <c r="J690">
        <v>9.1044825698771703E-5</v>
      </c>
      <c r="K690">
        <v>1.7444510823638737E-4</v>
      </c>
      <c r="L690">
        <v>1.9639349463340672E-4</v>
      </c>
      <c r="M690">
        <v>5.4093044971081916E-4</v>
      </c>
      <c r="N690">
        <v>5.096266995849863E-4</v>
      </c>
      <c r="O690">
        <v>5.3052315707247111E-4</v>
      </c>
      <c r="P690">
        <v>1.0100445852885276E-3</v>
      </c>
      <c r="Q690">
        <v>0</v>
      </c>
      <c r="R690">
        <v>-1.0999591082018201E-3</v>
      </c>
      <c r="S690">
        <v>2.800873795784975E-3</v>
      </c>
      <c r="T690">
        <v>4.1065667704589526E-3</v>
      </c>
      <c r="U690">
        <v>-4.8109103078974869E-4</v>
      </c>
      <c r="V690">
        <v>2.020620116005567E-4</v>
      </c>
      <c r="W690">
        <v>-6.7195682515663879E-3</v>
      </c>
      <c r="X690">
        <v>-5.1247289747942126E-3</v>
      </c>
      <c r="Y690">
        <v>-8.1572096541947525E-3</v>
      </c>
      <c r="Z690">
        <v>-2.1070851350789566E-3</v>
      </c>
      <c r="AA690">
        <v>-3.6977120406747055E-3</v>
      </c>
      <c r="AB690">
        <v>-6.991138948412412E-3</v>
      </c>
    </row>
    <row r="691" spans="1:28">
      <c r="A691" s="654">
        <v>44832</v>
      </c>
      <c r="B691">
        <v>5.1571806390859898E-4</v>
      </c>
      <c r="C691">
        <v>5.227485798771081E-4</v>
      </c>
      <c r="D691">
        <v>9.6193390189869277E-4</v>
      </c>
      <c r="E691">
        <v>8.4348345152518434E-4</v>
      </c>
      <c r="F691">
        <v>5.0328697512735943E-4</v>
      </c>
      <c r="G691">
        <v>6.3403008820639428E-4</v>
      </c>
      <c r="H691">
        <v>5.0788037326188196E-4</v>
      </c>
      <c r="I691">
        <v>1.328936668482994E-3</v>
      </c>
      <c r="J691">
        <v>9.1044825698771703E-5</v>
      </c>
      <c r="K691">
        <v>1.7444510823638737E-4</v>
      </c>
      <c r="L691">
        <v>1.9639349463340672E-4</v>
      </c>
      <c r="M691">
        <v>5.4093044971081916E-4</v>
      </c>
      <c r="N691">
        <v>5.096266995849863E-4</v>
      </c>
      <c r="O691">
        <v>5.3052315707247111E-4</v>
      </c>
      <c r="P691">
        <v>-1.0586291576668128E-2</v>
      </c>
      <c r="Q691">
        <v>-3.7156162129026171E-4</v>
      </c>
      <c r="R691">
        <v>-5.0507920234212911E-3</v>
      </c>
      <c r="S691">
        <v>1.5210106740244367E-3</v>
      </c>
      <c r="T691">
        <v>-2.3344451123519239E-3</v>
      </c>
      <c r="U691">
        <v>-3.5949206180547755E-3</v>
      </c>
      <c r="V691">
        <v>2.7284149503101762E-3</v>
      </c>
      <c r="W691">
        <v>4.4383389933859707E-3</v>
      </c>
      <c r="X691">
        <v>4.8481377226703426E-3</v>
      </c>
      <c r="Y691">
        <v>7.2093248370417307E-3</v>
      </c>
      <c r="Z691">
        <v>-9.7763882109744848E-3</v>
      </c>
      <c r="AA691">
        <v>1.6005567153792644E-2</v>
      </c>
      <c r="AB691">
        <v>-1.6956237494749615E-2</v>
      </c>
    </row>
    <row r="692" spans="1:28">
      <c r="A692" s="654">
        <v>44833</v>
      </c>
      <c r="B692">
        <v>5.127952655916701E-4</v>
      </c>
      <c r="C692">
        <v>5.2581964694464745E-4</v>
      </c>
      <c r="D692">
        <v>0</v>
      </c>
      <c r="E692">
        <v>5.9646669977020395E-4</v>
      </c>
      <c r="F692">
        <v>3.9697453927378668E-4</v>
      </c>
      <c r="G692">
        <v>6.3362834876845575E-4</v>
      </c>
      <c r="H692">
        <v>5.0788037326188196E-4</v>
      </c>
      <c r="I692">
        <v>6.5961685985982399E-4</v>
      </c>
      <c r="J692">
        <v>9.1044825698771703E-5</v>
      </c>
      <c r="K692">
        <v>1.7444510823638737E-4</v>
      </c>
      <c r="L692">
        <v>1.9639349463340672E-4</v>
      </c>
      <c r="M692">
        <v>5.4093044971081916E-4</v>
      </c>
      <c r="N692">
        <v>5.096266995849863E-4</v>
      </c>
      <c r="O692">
        <v>5.3052315707247111E-4</v>
      </c>
      <c r="P692">
        <v>3.4011233800352869E-3</v>
      </c>
      <c r="Q692">
        <v>-3.1873804487380086E-3</v>
      </c>
      <c r="R692">
        <v>2.8380542369754735E-4</v>
      </c>
      <c r="S692">
        <v>2.4742816733329676E-3</v>
      </c>
      <c r="T692">
        <v>1.3388411788439747E-3</v>
      </c>
      <c r="U692">
        <v>1.0492832823625342E-3</v>
      </c>
      <c r="V692">
        <v>2.6228020453855638E-3</v>
      </c>
      <c r="W692">
        <v>4.8202173054523456E-4</v>
      </c>
      <c r="X692">
        <v>-3.2509872348241986E-3</v>
      </c>
      <c r="Y692">
        <v>-4.0019030372306919E-4</v>
      </c>
      <c r="Z692">
        <v>6.8721006133551921E-3</v>
      </c>
      <c r="AA692">
        <v>-1.3789954337899535E-2</v>
      </c>
      <c r="AB692">
        <v>6.6579305570733105E-3</v>
      </c>
    </row>
    <row r="693" spans="1:28">
      <c r="A693" s="654">
        <v>44834</v>
      </c>
      <c r="B693">
        <v>5.0878334702275652E-4</v>
      </c>
      <c r="C693">
        <v>5.6786631935468179E-4</v>
      </c>
      <c r="D693">
        <v>0</v>
      </c>
      <c r="E693">
        <v>8.7472123002019231E-4</v>
      </c>
      <c r="F693">
        <v>5.9881127012118007E-4</v>
      </c>
      <c r="G693">
        <v>6.345381473451539E-4</v>
      </c>
      <c r="H693">
        <v>5.0788037326188196E-4</v>
      </c>
      <c r="I693">
        <v>6.6579370775365909E-4</v>
      </c>
      <c r="J693">
        <v>9.1044825698771703E-5</v>
      </c>
      <c r="K693">
        <v>1.7444510823638737E-4</v>
      </c>
      <c r="L693">
        <v>1.9639349463340672E-4</v>
      </c>
      <c r="M693">
        <v>5.4093044971081916E-4</v>
      </c>
      <c r="N693">
        <v>5.096266995849863E-4</v>
      </c>
      <c r="O693">
        <v>5.3052315707247111E-4</v>
      </c>
      <c r="P693">
        <v>-8.8243679427624233E-4</v>
      </c>
      <c r="Q693">
        <v>2.5934383963277519E-4</v>
      </c>
      <c r="R693">
        <v>3.2175161702072685E-3</v>
      </c>
      <c r="S693">
        <v>4.6735570223077616E-3</v>
      </c>
      <c r="T693">
        <v>4.7173001361682232E-3</v>
      </c>
      <c r="U693">
        <v>7.2392665612919238E-4</v>
      </c>
      <c r="V693">
        <v>2.0088517167253794E-3</v>
      </c>
      <c r="W693">
        <v>1.1415434316881079E-2</v>
      </c>
      <c r="X693">
        <v>1.336760767548717E-2</v>
      </c>
      <c r="Y693">
        <v>1.5936902327277958E-2</v>
      </c>
      <c r="Z693">
        <v>6.4431613949693656E-3</v>
      </c>
      <c r="AA693">
        <v>-1.1482544680062934E-2</v>
      </c>
      <c r="AB693">
        <v>-1.1298785798394717E-2</v>
      </c>
    </row>
    <row r="694" spans="1:28">
      <c r="A694" s="654">
        <v>44837</v>
      </c>
      <c r="B694">
        <v>5.1297440374042935E-4</v>
      </c>
      <c r="C694">
        <v>5.2650316088453941E-4</v>
      </c>
      <c r="D694">
        <v>1.7083503486092777E-3</v>
      </c>
      <c r="E694">
        <v>6.8018902482269716E-4</v>
      </c>
      <c r="F694">
        <v>5.8719101623627701E-4</v>
      </c>
      <c r="G694">
        <v>6.315153682934227E-4</v>
      </c>
      <c r="H694">
        <v>5.0788037326188196E-4</v>
      </c>
      <c r="I694">
        <v>6.6667217271354495E-4</v>
      </c>
      <c r="J694">
        <v>5.2366275513149318E-4</v>
      </c>
      <c r="K694">
        <v>6.0709911484191359E-4</v>
      </c>
      <c r="L694">
        <v>6.2905699563997608E-4</v>
      </c>
      <c r="M694">
        <v>5.4093044971081916E-4</v>
      </c>
      <c r="N694">
        <v>5.096266995849863E-4</v>
      </c>
      <c r="O694">
        <v>5.3052315707247111E-4</v>
      </c>
      <c r="P694">
        <v>-4.1359555539027815E-3</v>
      </c>
      <c r="Q694">
        <v>4.790360302422636E-3</v>
      </c>
      <c r="R694">
        <v>0</v>
      </c>
      <c r="S694">
        <v>0</v>
      </c>
      <c r="T694">
        <v>7.4236384052650539E-3</v>
      </c>
      <c r="U694">
        <v>8.3498032726891935E-4</v>
      </c>
      <c r="V694">
        <v>2.5065074439576396E-3</v>
      </c>
      <c r="W694">
        <v>4.6225435389011249E-2</v>
      </c>
      <c r="X694">
        <v>3.0822770961139057E-2</v>
      </c>
      <c r="Y694">
        <v>4.0830848794158436E-2</v>
      </c>
      <c r="Z694">
        <v>2.514872379411659E-2</v>
      </c>
      <c r="AA694">
        <v>-2.0421545667447361E-2</v>
      </c>
      <c r="AB694">
        <v>-4.1661450620523732E-2</v>
      </c>
    </row>
    <row r="695" spans="1:28">
      <c r="A695" s="654">
        <v>44838</v>
      </c>
      <c r="B695">
        <v>5.1536429311171972E-4</v>
      </c>
      <c r="C695">
        <v>5.2999848670953753E-4</v>
      </c>
      <c r="D695">
        <v>5.3924099587132623E-4</v>
      </c>
      <c r="E695">
        <v>6.322367635767101E-4</v>
      </c>
      <c r="F695">
        <v>7.9295957894265356E-4</v>
      </c>
      <c r="G695">
        <v>6.3569960673048875E-4</v>
      </c>
      <c r="H695">
        <v>5.0788037326188196E-4</v>
      </c>
      <c r="I695">
        <v>6.6589787431015068E-4</v>
      </c>
      <c r="J695">
        <v>5.2366275513149318E-4</v>
      </c>
      <c r="K695">
        <v>6.0709911484191359E-4</v>
      </c>
      <c r="L695">
        <v>6.2905699563997608E-4</v>
      </c>
      <c r="M695">
        <v>5.4093044971081916E-4</v>
      </c>
      <c r="N695">
        <v>5.096266995849863E-4</v>
      </c>
      <c r="O695">
        <v>5.3052315707247111E-4</v>
      </c>
      <c r="P695">
        <v>-6.6958499972268326E-3</v>
      </c>
      <c r="Q695">
        <v>-2.0169123377092868E-3</v>
      </c>
      <c r="R695">
        <v>-1.0706344399239454E-3</v>
      </c>
      <c r="S695">
        <v>4.3773892217378041E-3</v>
      </c>
      <c r="T695">
        <v>-9.1218408463344947E-4</v>
      </c>
      <c r="U695">
        <v>7.1501694476672206E-4</v>
      </c>
      <c r="V695">
        <v>2.1422615655191102E-3</v>
      </c>
      <c r="W695">
        <v>-5.0713046769427228E-3</v>
      </c>
      <c r="X695">
        <v>1.5605756489633915E-3</v>
      </c>
      <c r="Y695">
        <v>-8.7686062727686531E-3</v>
      </c>
      <c r="Z695">
        <v>-1.6638866939849839E-2</v>
      </c>
      <c r="AA695">
        <v>2.9932102897580748E-2</v>
      </c>
      <c r="AB695">
        <v>3.4304946905025391E-2</v>
      </c>
    </row>
    <row r="696" spans="1:28">
      <c r="A696" s="654">
        <v>44839</v>
      </c>
      <c r="B696">
        <v>5.2773259344185419E-4</v>
      </c>
      <c r="C696">
        <v>5.1758315751548878E-4</v>
      </c>
      <c r="D696">
        <v>4.7718526443918385E-4</v>
      </c>
      <c r="E696">
        <v>8.4750581891146481E-4</v>
      </c>
      <c r="F696">
        <v>7.5429779568247923E-4</v>
      </c>
      <c r="G696">
        <v>6.4118417557446072E-4</v>
      </c>
      <c r="H696">
        <v>5.0788037326188196E-4</v>
      </c>
      <c r="I696">
        <v>6.6578467243583184E-4</v>
      </c>
      <c r="J696">
        <v>5.2366275513149318E-4</v>
      </c>
      <c r="K696">
        <v>6.0709911484191359E-4</v>
      </c>
      <c r="L696">
        <v>6.2905699563997608E-4</v>
      </c>
      <c r="M696">
        <v>5.4093044971081916E-4</v>
      </c>
      <c r="N696">
        <v>5.096266995849863E-4</v>
      </c>
      <c r="O696">
        <v>5.3052315707247111E-4</v>
      </c>
      <c r="P696">
        <v>-1.2957919458506106E-3</v>
      </c>
      <c r="Q696">
        <v>2.5080004679072232E-3</v>
      </c>
      <c r="R696">
        <v>-4.1441738556868835E-4</v>
      </c>
      <c r="S696">
        <v>3.034610698638085E-3</v>
      </c>
      <c r="T696">
        <v>1.2389098597118675E-3</v>
      </c>
      <c r="U696">
        <v>2.3557637470306148E-4</v>
      </c>
      <c r="V696">
        <v>2.2293762649214788E-3</v>
      </c>
      <c r="W696">
        <v>2.7150302683944805E-3</v>
      </c>
      <c r="X696">
        <v>-7.6116569605555462E-4</v>
      </c>
      <c r="Y696">
        <v>-4.4207752555858182E-4</v>
      </c>
      <c r="Z696">
        <v>5.0090278277747924E-3</v>
      </c>
      <c r="AA696">
        <v>4.6425255338911064E-4</v>
      </c>
      <c r="AB696">
        <v>2.4047513995151482E-2</v>
      </c>
    </row>
    <row r="697" spans="1:28">
      <c r="A697" s="654">
        <v>44840</v>
      </c>
      <c r="B697">
        <v>5.2363493058082966E-4</v>
      </c>
      <c r="C697">
        <v>5.0912879979714276E-4</v>
      </c>
      <c r="D697">
        <v>9.1408588424379822E-4</v>
      </c>
      <c r="E697">
        <v>5.8569588183599031E-4</v>
      </c>
      <c r="F697">
        <v>5.7558275218805299E-4</v>
      </c>
      <c r="G697">
        <v>6.4208102251739341E-4</v>
      </c>
      <c r="H697">
        <v>5.0788037326188196E-4</v>
      </c>
      <c r="I697">
        <v>6.6633080868361283E-4</v>
      </c>
      <c r="J697">
        <v>5.2366275513149318E-4</v>
      </c>
      <c r="K697">
        <v>6.0709911484191359E-4</v>
      </c>
      <c r="L697">
        <v>6.2905699563997608E-4</v>
      </c>
      <c r="M697">
        <v>5.4093044971081916E-4</v>
      </c>
      <c r="N697">
        <v>5.096266995849863E-4</v>
      </c>
      <c r="O697">
        <v>5.3052315707247111E-4</v>
      </c>
      <c r="P697">
        <v>3.4234892924338567E-3</v>
      </c>
      <c r="Q697">
        <v>1.9714337642056101E-3</v>
      </c>
      <c r="R697">
        <v>1.4261620358468896E-3</v>
      </c>
      <c r="S697">
        <v>3.0945114543992069E-3</v>
      </c>
      <c r="T697">
        <v>2.4561163971750233E-3</v>
      </c>
      <c r="U697">
        <v>1.7889220950668694E-3</v>
      </c>
      <c r="V697">
        <v>1.8354077352873421E-3</v>
      </c>
      <c r="W697">
        <v>6.1477118376269679E-3</v>
      </c>
      <c r="X697">
        <v>6.8451338768469316E-3</v>
      </c>
      <c r="Y697">
        <v>1.8626565770869519E-3</v>
      </c>
      <c r="Z697">
        <v>4.917618866129736E-3</v>
      </c>
      <c r="AA697">
        <v>-3.4802784222738303E-3</v>
      </c>
      <c r="AB697">
        <v>1.2611609862061002E-2</v>
      </c>
    </row>
    <row r="698" spans="1:28">
      <c r="A698" s="654">
        <v>44841</v>
      </c>
      <c r="B698">
        <v>5.0365110043282257E-4</v>
      </c>
      <c r="C698">
        <v>4.6886668903489692E-4</v>
      </c>
      <c r="D698">
        <v>4.9492638280912438E-4</v>
      </c>
      <c r="E698">
        <v>6.7733751355092409E-4</v>
      </c>
      <c r="F698">
        <v>5.10553329497343E-4</v>
      </c>
      <c r="G698">
        <v>6.3840186515284891E-4</v>
      </c>
      <c r="H698">
        <v>5.0788037326188196E-4</v>
      </c>
      <c r="I698">
        <v>6.6654607553306988E-4</v>
      </c>
      <c r="J698">
        <v>5.2366275513149318E-4</v>
      </c>
      <c r="K698">
        <v>6.0709911484191359E-4</v>
      </c>
      <c r="L698">
        <v>6.2905699563997608E-4</v>
      </c>
      <c r="M698">
        <v>5.4093044971081916E-4</v>
      </c>
      <c r="N698">
        <v>5.096266995849863E-4</v>
      </c>
      <c r="O698">
        <v>5.3052315707247111E-4</v>
      </c>
      <c r="P698">
        <v>5.1198011428827961E-3</v>
      </c>
      <c r="Q698">
        <v>-3.8370568492280821E-3</v>
      </c>
      <c r="R698">
        <v>2.5897682170450409E-3</v>
      </c>
      <c r="S698">
        <v>6.2873568611960806E-3</v>
      </c>
      <c r="T698">
        <v>1.2139590553352786E-3</v>
      </c>
      <c r="U698">
        <v>3.0568215148805145E-3</v>
      </c>
      <c r="V698">
        <v>-5.5331136127101388E-5</v>
      </c>
      <c r="W698">
        <v>6.5813388503950243E-3</v>
      </c>
      <c r="X698">
        <v>-5.0380398707448037E-3</v>
      </c>
      <c r="Y698">
        <v>-9.7074370291665435E-3</v>
      </c>
      <c r="Z698">
        <v>6.366644702848534E-3</v>
      </c>
      <c r="AA698">
        <v>-2.817229336437721E-2</v>
      </c>
      <c r="AB698">
        <v>-1.0700794313409534E-2</v>
      </c>
    </row>
    <row r="699" spans="1:28">
      <c r="A699" s="654">
        <v>44844</v>
      </c>
      <c r="B699">
        <v>5.0378688895791335E-4</v>
      </c>
      <c r="C699">
        <v>5.2420953149145966E-4</v>
      </c>
      <c r="D699">
        <v>6.3836292722219135E-4</v>
      </c>
      <c r="E699">
        <v>6.3043204041557388E-4</v>
      </c>
      <c r="F699">
        <v>6.2476834948510529E-4</v>
      </c>
      <c r="G699">
        <v>6.4060662378118138E-4</v>
      </c>
      <c r="H699">
        <v>5.0788037326188196E-4</v>
      </c>
      <c r="I699">
        <v>6.6610208780026881E-4</v>
      </c>
      <c r="J699">
        <v>5.2366275513149318E-4</v>
      </c>
      <c r="K699">
        <v>6.0709911484191359E-4</v>
      </c>
      <c r="L699">
        <v>6.2905699563997608E-4</v>
      </c>
      <c r="M699">
        <v>5.4093044971081916E-4</v>
      </c>
      <c r="N699">
        <v>5.096266995849863E-4</v>
      </c>
      <c r="O699">
        <v>5.3052315707247111E-4</v>
      </c>
      <c r="P699">
        <v>6.2011528463570276E-3</v>
      </c>
      <c r="Q699">
        <v>-3.7477606801504804E-3</v>
      </c>
      <c r="R699">
        <v>2.7034057068509032E-3</v>
      </c>
      <c r="S699">
        <v>2.0724639126921129E-3</v>
      </c>
      <c r="T699">
        <v>2.0814602614955824E-3</v>
      </c>
      <c r="U699">
        <v>4.8050300385305E-4</v>
      </c>
      <c r="V699">
        <v>-1.4044980864488243E-3</v>
      </c>
      <c r="W699">
        <v>-1.5917395624994723E-3</v>
      </c>
      <c r="X699">
        <v>2.089700527087901E-3</v>
      </c>
      <c r="Y699">
        <v>2.2251323658313282E-3</v>
      </c>
      <c r="Z699">
        <v>6.6956076246911245E-3</v>
      </c>
      <c r="AA699">
        <v>-1.149976042165779E-2</v>
      </c>
      <c r="AB699">
        <v>-1.7108568688627535E-2</v>
      </c>
    </row>
    <row r="700" spans="1:28">
      <c r="A700" s="654">
        <v>44845</v>
      </c>
      <c r="B700">
        <v>5.3909962657616717E-4</v>
      </c>
      <c r="C700">
        <v>5.286059188813752E-4</v>
      </c>
      <c r="D700">
        <v>4.8591951324583604E-4</v>
      </c>
      <c r="E700">
        <v>5.3845749020253741E-4</v>
      </c>
      <c r="F700">
        <v>3.2229317534993029E-4</v>
      </c>
      <c r="G700">
        <v>6.4215429714775674E-4</v>
      </c>
      <c r="H700">
        <v>5.0788037326188196E-4</v>
      </c>
      <c r="I700">
        <v>6.6763296310234921E-4</v>
      </c>
      <c r="J700">
        <v>5.2366275513149318E-4</v>
      </c>
      <c r="K700">
        <v>6.0709911484191359E-4</v>
      </c>
      <c r="L700">
        <v>6.2905699563997608E-4</v>
      </c>
      <c r="M700">
        <v>5.4093044971081916E-4</v>
      </c>
      <c r="N700">
        <v>5.096266995849863E-4</v>
      </c>
      <c r="O700">
        <v>5.3052315707247111E-4</v>
      </c>
      <c r="P700">
        <v>-8.5481589665192814E-4</v>
      </c>
      <c r="Q700">
        <v>2.3399017012106782E-3</v>
      </c>
      <c r="R700">
        <v>-1.8344142093486004E-3</v>
      </c>
      <c r="S700">
        <v>-1.5622025580163124E-3</v>
      </c>
      <c r="T700">
        <v>-4.2667909464485509E-3</v>
      </c>
      <c r="U700">
        <v>0</v>
      </c>
      <c r="V700">
        <v>1.3958500824717834E-3</v>
      </c>
      <c r="W700">
        <v>-8.3331569763218649E-3</v>
      </c>
      <c r="X700">
        <v>-9.1370555404685083E-3</v>
      </c>
      <c r="Y700">
        <v>-1.961173199778754E-2</v>
      </c>
      <c r="Z700">
        <v>-5.9769270598220015E-4</v>
      </c>
      <c r="AA700">
        <v>1.1148812409112807E-2</v>
      </c>
      <c r="AB700">
        <v>-7.5826075605293086E-3</v>
      </c>
    </row>
    <row r="701" spans="1:28">
      <c r="A701" s="654">
        <v>44847</v>
      </c>
      <c r="B701">
        <v>4.8793847665962176E-4</v>
      </c>
      <c r="C701">
        <v>5.2538717152716963E-4</v>
      </c>
      <c r="D701">
        <v>4.8320046562055907E-4</v>
      </c>
      <c r="E701">
        <v>7.8105131392280924E-4</v>
      </c>
      <c r="F701">
        <v>4.6022143439650165E-4</v>
      </c>
      <c r="G701">
        <v>6.3913349150790388E-4</v>
      </c>
      <c r="H701">
        <v>5.0788037326188196E-4</v>
      </c>
      <c r="I701">
        <v>6.6620104934878022E-4</v>
      </c>
      <c r="J701">
        <v>5.2366275513149318E-4</v>
      </c>
      <c r="K701">
        <v>6.0709911484191359E-4</v>
      </c>
      <c r="L701">
        <v>6.2905699563997608E-4</v>
      </c>
      <c r="M701">
        <v>5.4093044971081916E-4</v>
      </c>
      <c r="N701">
        <v>5.096266995849863E-4</v>
      </c>
      <c r="O701">
        <v>5.3052315707247111E-4</v>
      </c>
      <c r="P701">
        <v>-1.0915900062779871E-2</v>
      </c>
      <c r="Q701">
        <v>-3.6330562169150094E-3</v>
      </c>
      <c r="R701">
        <v>6.7554569632166661E-4</v>
      </c>
      <c r="S701">
        <v>-6.0195224056192043E-4</v>
      </c>
      <c r="T701">
        <v>7.7840844844812018E-4</v>
      </c>
      <c r="U701">
        <v>-1.7787860429741009E-4</v>
      </c>
      <c r="V701">
        <v>2.235051398187915E-3</v>
      </c>
      <c r="W701">
        <v>-4.8719259487464139E-3</v>
      </c>
      <c r="X701">
        <v>-4.1858131266131471E-3</v>
      </c>
      <c r="Y701">
        <v>2.7489616930356231E-3</v>
      </c>
      <c r="Z701">
        <v>3.8327792447634401E-4</v>
      </c>
      <c r="AA701">
        <v>2.1093000958772867E-2</v>
      </c>
      <c r="AB701">
        <v>-1.9779881658814502E-2</v>
      </c>
    </row>
    <row r="702" spans="1:28">
      <c r="A702" s="654">
        <v>44848</v>
      </c>
      <c r="B702">
        <v>5.3069403366490242E-4</v>
      </c>
      <c r="C702">
        <v>6.5982388854535223E-4</v>
      </c>
      <c r="D702">
        <v>5.0133275092689722E-4</v>
      </c>
      <c r="E702">
        <v>3.4215231676815172E-4</v>
      </c>
      <c r="F702">
        <v>4.7502450723224676E-4</v>
      </c>
      <c r="G702">
        <v>6.3937702127225826E-4</v>
      </c>
      <c r="H702">
        <v>5.0788037326188196E-4</v>
      </c>
      <c r="I702">
        <v>6.6575752098985141E-4</v>
      </c>
      <c r="J702">
        <v>5.2366275513149318E-4</v>
      </c>
      <c r="K702">
        <v>6.0709911484191359E-4</v>
      </c>
      <c r="L702">
        <v>6.2905699563997608E-4</v>
      </c>
      <c r="M702">
        <v>5.4093044971081916E-4</v>
      </c>
      <c r="N702">
        <v>5.096266995849863E-4</v>
      </c>
      <c r="O702">
        <v>5.3052315707247111E-4</v>
      </c>
      <c r="P702">
        <v>5.449848629552001E-3</v>
      </c>
      <c r="Q702">
        <v>3.4215393481598078E-3</v>
      </c>
      <c r="R702">
        <v>2.176124880605812E-3</v>
      </c>
      <c r="S702">
        <v>1.111242973815596E-3</v>
      </c>
      <c r="T702">
        <v>-1.5951802400671067E-3</v>
      </c>
      <c r="U702">
        <v>2.4139713693416276E-3</v>
      </c>
      <c r="V702">
        <v>1.5856655385717566E-3</v>
      </c>
      <c r="W702">
        <v>-9.1886951621570345E-3</v>
      </c>
      <c r="X702">
        <v>-8.1686630357543644E-3</v>
      </c>
      <c r="Y702">
        <v>-1.2879805132665956E-2</v>
      </c>
      <c r="Z702">
        <v>-4.3860383270061254E-3</v>
      </c>
      <c r="AA702">
        <v>-1.4553990610328582E-2</v>
      </c>
      <c r="AB702">
        <v>3.2189569390070449E-2</v>
      </c>
    </row>
    <row r="703" spans="1:28">
      <c r="A703" s="654">
        <v>44851</v>
      </c>
      <c r="B703">
        <v>5.3227746062156633E-4</v>
      </c>
      <c r="C703">
        <v>5.161297676483656E-4</v>
      </c>
      <c r="D703">
        <v>5.0901946776216178E-4</v>
      </c>
      <c r="E703">
        <v>1.0352506051927168E-3</v>
      </c>
      <c r="F703">
        <v>5.7515284816300749E-4</v>
      </c>
      <c r="G703">
        <v>6.4027116754061808E-4</v>
      </c>
      <c r="H703">
        <v>5.0788037326188196E-4</v>
      </c>
      <c r="I703">
        <v>6.6564297104676484E-4</v>
      </c>
      <c r="J703">
        <v>5.2366275513149318E-4</v>
      </c>
      <c r="K703">
        <v>6.0709911484191359E-4</v>
      </c>
      <c r="L703">
        <v>6.2905699563997608E-4</v>
      </c>
      <c r="M703">
        <v>5.4093044971081916E-4</v>
      </c>
      <c r="N703">
        <v>5.096266995849863E-4</v>
      </c>
      <c r="O703">
        <v>5.3052315707247111E-4</v>
      </c>
      <c r="P703">
        <v>-6.8900741789701403E-3</v>
      </c>
      <c r="Q703">
        <v>-1.4519322149695313E-3</v>
      </c>
      <c r="R703">
        <v>-1.8689274397184485E-3</v>
      </c>
      <c r="S703">
        <v>-8.221648696078443E-4</v>
      </c>
      <c r="T703">
        <v>2.3100245369194194E-3</v>
      </c>
      <c r="U703">
        <v>9.1647493593449703E-4</v>
      </c>
      <c r="V703">
        <v>3.0555206561722059E-4</v>
      </c>
      <c r="W703">
        <v>1.0286607849300466E-2</v>
      </c>
      <c r="X703">
        <v>9.3494944299834515E-3</v>
      </c>
      <c r="Y703">
        <v>1.3939504099349076E-2</v>
      </c>
      <c r="Z703">
        <v>4.8208655337458328E-3</v>
      </c>
      <c r="AA703">
        <v>2.0247737017627498E-2</v>
      </c>
      <c r="AB703">
        <v>-8.0809693012736661E-3</v>
      </c>
    </row>
    <row r="704" spans="1:28">
      <c r="A704" s="654">
        <v>44852</v>
      </c>
      <c r="B704">
        <v>4.9844370312146502E-4</v>
      </c>
      <c r="C704">
        <v>5.2104200114655441E-4</v>
      </c>
      <c r="D704">
        <v>5.1471091395427493E-4</v>
      </c>
      <c r="E704">
        <v>6.3590368374932815E-4</v>
      </c>
      <c r="F704">
        <v>6.6956145814378587E-4</v>
      </c>
      <c r="G704">
        <v>6.4181426441956013E-4</v>
      </c>
      <c r="H704">
        <v>5.0788037326188196E-4</v>
      </c>
      <c r="I704">
        <v>6.6782554362143642E-4</v>
      </c>
      <c r="J704">
        <v>5.2366275513149318E-4</v>
      </c>
      <c r="K704">
        <v>6.0709911484191359E-4</v>
      </c>
      <c r="L704">
        <v>6.2905699563997608E-4</v>
      </c>
      <c r="M704">
        <v>5.4093044971081916E-4</v>
      </c>
      <c r="N704">
        <v>5.096266995849863E-4</v>
      </c>
      <c r="O704">
        <v>5.3052315707247111E-4</v>
      </c>
      <c r="P704">
        <v>3.7497658782024157E-3</v>
      </c>
      <c r="Q704">
        <v>2.9254324913281504E-3</v>
      </c>
      <c r="R704">
        <v>-6.0416579063959919E-4</v>
      </c>
      <c r="S704">
        <v>-2.634020217427202E-3</v>
      </c>
      <c r="T704">
        <v>1.464823435410878E-3</v>
      </c>
      <c r="U704">
        <v>-4.4657481740761895E-4</v>
      </c>
      <c r="V704">
        <v>6.4668971459047597E-4</v>
      </c>
      <c r="W704">
        <v>1.4212885064004421E-2</v>
      </c>
      <c r="X704">
        <v>8.2944454056155248E-3</v>
      </c>
      <c r="Y704">
        <v>1.2345222441472847E-2</v>
      </c>
      <c r="Z704">
        <v>4.628817395814E-3</v>
      </c>
      <c r="AA704">
        <v>6.3039925286014764E-3</v>
      </c>
      <c r="AB704">
        <v>1.17846289715553E-2</v>
      </c>
    </row>
    <row r="705" spans="1:28">
      <c r="A705" s="654">
        <v>44853</v>
      </c>
      <c r="B705">
        <v>5.6363301024875412E-4</v>
      </c>
      <c r="C705">
        <v>5.2232339452396026E-4</v>
      </c>
      <c r="D705">
        <v>4.9263915817188142E-4</v>
      </c>
      <c r="E705">
        <v>6.7673253670830213E-4</v>
      </c>
      <c r="F705">
        <v>5.1339385322290987E-4</v>
      </c>
      <c r="G705">
        <v>6.4205311281928523E-4</v>
      </c>
      <c r="H705">
        <v>5.0788037326188196E-4</v>
      </c>
      <c r="I705">
        <v>6.6705189952376287E-4</v>
      </c>
      <c r="J705">
        <v>5.2366275513149318E-4</v>
      </c>
      <c r="K705">
        <v>6.0709911484191359E-4</v>
      </c>
      <c r="L705">
        <v>6.2905699563997608E-4</v>
      </c>
      <c r="M705">
        <v>5.4093044971081916E-4</v>
      </c>
      <c r="N705">
        <v>5.096266995849863E-4</v>
      </c>
      <c r="O705">
        <v>5.3052315707247111E-4</v>
      </c>
      <c r="P705">
        <v>1.8861948438779752E-3</v>
      </c>
      <c r="Q705">
        <v>2.4736442180328666E-3</v>
      </c>
      <c r="R705">
        <v>2.3544567953415196E-3</v>
      </c>
      <c r="S705">
        <v>3.3058719984502272E-3</v>
      </c>
      <c r="T705">
        <v>3.1366019739145212E-3</v>
      </c>
      <c r="U705">
        <v>2.2946113911708199E-3</v>
      </c>
      <c r="V705">
        <v>1.0123379389441745E-3</v>
      </c>
      <c r="W705">
        <v>9.9676796700778336E-3</v>
      </c>
      <c r="X705">
        <v>1.0398089031617985E-3</v>
      </c>
      <c r="Y705">
        <v>-1.7847330311278053E-3</v>
      </c>
      <c r="Z705">
        <v>1.0199261395917425E-2</v>
      </c>
      <c r="AA705">
        <v>-5.1044083526682327E-3</v>
      </c>
      <c r="AB705">
        <v>-6.2252995901671548E-3</v>
      </c>
    </row>
    <row r="706" spans="1:28">
      <c r="A706" s="654">
        <v>44854</v>
      </c>
      <c r="B706">
        <v>4.9380294756540266E-4</v>
      </c>
      <c r="C706">
        <v>5.1730871863497896E-4</v>
      </c>
      <c r="D706">
        <v>4.8595678997043201E-4</v>
      </c>
      <c r="E706">
        <v>5.7447494422713241E-4</v>
      </c>
      <c r="F706">
        <v>6.5114575558866683E-4</v>
      </c>
      <c r="G706">
        <v>6.3839068339666127E-4</v>
      </c>
      <c r="H706">
        <v>5.0788037326188196E-4</v>
      </c>
      <c r="I706">
        <v>6.6693497007164204E-4</v>
      </c>
      <c r="J706">
        <v>5.2366275513149318E-4</v>
      </c>
      <c r="K706">
        <v>6.0709911484191359E-4</v>
      </c>
      <c r="L706">
        <v>6.2905699563997608E-4</v>
      </c>
      <c r="M706">
        <v>5.4093044971081916E-4</v>
      </c>
      <c r="N706">
        <v>5.096266995849863E-4</v>
      </c>
      <c r="O706">
        <v>5.3052315707247111E-4</v>
      </c>
      <c r="P706">
        <v>-3.3183390471425156E-4</v>
      </c>
      <c r="Q706">
        <v>-1.1617106486877526E-3</v>
      </c>
      <c r="R706">
        <v>2.5099980470748573E-3</v>
      </c>
      <c r="S706">
        <v>6.2349050140821927E-3</v>
      </c>
      <c r="T706">
        <v>2.0454331269585957E-3</v>
      </c>
      <c r="U706">
        <v>6.7205809454873311E-4</v>
      </c>
      <c r="V706">
        <v>3.6384986276338793E-5</v>
      </c>
      <c r="W706">
        <v>8.5166392608138075E-3</v>
      </c>
      <c r="X706">
        <v>5.9432664455367767E-3</v>
      </c>
      <c r="Y706">
        <v>3.0820736733638832E-4</v>
      </c>
      <c r="Z706">
        <v>6.6175873266069996E-3</v>
      </c>
      <c r="AA706">
        <v>-2.0522388059701524E-2</v>
      </c>
      <c r="AB706">
        <v>-1.2870532691650283E-2</v>
      </c>
    </row>
    <row r="707" spans="1:28">
      <c r="A707" s="654">
        <v>44855</v>
      </c>
      <c r="B707">
        <v>5.1472838113642005E-4</v>
      </c>
      <c r="C707">
        <v>5.3789524571934422E-4</v>
      </c>
      <c r="D707">
        <v>4.8572075067365716E-4</v>
      </c>
      <c r="E707">
        <v>5.9399246544677986E-4</v>
      </c>
      <c r="F707">
        <v>5.2584708898262278E-4</v>
      </c>
      <c r="G707">
        <v>6.3733372313978798E-4</v>
      </c>
      <c r="H707">
        <v>5.0788037326188196E-4</v>
      </c>
      <c r="I707">
        <v>6.6812803298188506E-4</v>
      </c>
      <c r="J707">
        <v>5.2366275513149318E-4</v>
      </c>
      <c r="K707">
        <v>6.0709911484191359E-4</v>
      </c>
      <c r="L707">
        <v>6.2905699563997608E-4</v>
      </c>
      <c r="M707">
        <v>5.4093044971081916E-4</v>
      </c>
      <c r="N707">
        <v>5.096266995849863E-4</v>
      </c>
      <c r="O707">
        <v>5.3052315707247111E-4</v>
      </c>
      <c r="P707">
        <v>7.9152589773934245E-4</v>
      </c>
      <c r="Q707">
        <v>-1.5722397799357024E-3</v>
      </c>
      <c r="R707">
        <v>-3.4595588316551629E-3</v>
      </c>
      <c r="S707">
        <v>2.3113136945192014E-3</v>
      </c>
      <c r="T707">
        <v>2.0155550348457396E-3</v>
      </c>
      <c r="U707">
        <v>-1.3072620041693073E-3</v>
      </c>
      <c r="V707">
        <v>-4.6485815546704057E-4</v>
      </c>
      <c r="W707">
        <v>1.1981025577527449E-2</v>
      </c>
      <c r="X707">
        <v>8.3721929053148791E-3</v>
      </c>
      <c r="Y707">
        <v>4.7536444782214637E-3</v>
      </c>
      <c r="Z707">
        <v>9.9605555312050065E-3</v>
      </c>
      <c r="AA707">
        <v>1.4285714285714235E-2</v>
      </c>
      <c r="AB707">
        <v>-2.060747907258742E-2</v>
      </c>
    </row>
    <row r="708" spans="1:28">
      <c r="A708" s="654">
        <v>44858</v>
      </c>
      <c r="B708">
        <v>5.1446357213502658E-4</v>
      </c>
      <c r="C708">
        <v>5.1805519238601327E-4</v>
      </c>
      <c r="D708">
        <v>5.0577534073048547E-4</v>
      </c>
      <c r="E708">
        <v>6.0483852816806127E-4</v>
      </c>
      <c r="F708">
        <v>5.4212436384282192E-4</v>
      </c>
      <c r="G708">
        <v>6.3757705138156595E-4</v>
      </c>
      <c r="H708">
        <v>5.0788037326188196E-4</v>
      </c>
      <c r="I708">
        <v>6.6637275569703114E-4</v>
      </c>
      <c r="J708">
        <v>5.2366275513149318E-4</v>
      </c>
      <c r="K708">
        <v>6.0709911484191359E-4</v>
      </c>
      <c r="L708">
        <v>6.2905699563997608E-4</v>
      </c>
      <c r="M708">
        <v>5.4093044971081916E-4</v>
      </c>
      <c r="N708">
        <v>5.096266995849863E-4</v>
      </c>
      <c r="O708">
        <v>5.3052315707247111E-4</v>
      </c>
      <c r="P708">
        <v>-1.9926184249750012E-3</v>
      </c>
      <c r="Q708">
        <v>2.0899988677993697E-3</v>
      </c>
      <c r="R708">
        <v>-9.3458208778862684E-4</v>
      </c>
      <c r="S708">
        <v>-9.8919892428789291E-3</v>
      </c>
      <c r="T708">
        <v>-4.939738052364695E-3</v>
      </c>
      <c r="U708">
        <v>3.6259692731717141E-3</v>
      </c>
      <c r="V708">
        <v>-1.9572316750748886E-4</v>
      </c>
      <c r="W708">
        <v>-1.8249624524976804E-2</v>
      </c>
      <c r="X708">
        <v>-1.0162060560325425E-2</v>
      </c>
      <c r="Y708">
        <v>-1.922216863853099E-2</v>
      </c>
      <c r="Z708">
        <v>-1.7922773429226435E-2</v>
      </c>
      <c r="AA708">
        <v>4.0140845070422593E-2</v>
      </c>
      <c r="AB708">
        <v>1.7192470868168108E-2</v>
      </c>
    </row>
    <row r="709" spans="1:28">
      <c r="A709" s="654">
        <v>44859</v>
      </c>
      <c r="B709">
        <v>5.1598068322000756E-4</v>
      </c>
      <c r="C709">
        <v>5.1963772646512751E-4</v>
      </c>
      <c r="D709">
        <v>4.9463763341606182E-4</v>
      </c>
      <c r="E709">
        <v>8.3050563239872588E-4</v>
      </c>
      <c r="F709">
        <v>5.7592740731315928E-4</v>
      </c>
      <c r="G709">
        <v>6.3911735622124155E-4</v>
      </c>
      <c r="H709">
        <v>5.0788037326188196E-4</v>
      </c>
      <c r="I709">
        <v>6.6952684697985099E-4</v>
      </c>
      <c r="J709">
        <v>5.2366275513149318E-4</v>
      </c>
      <c r="K709">
        <v>6.0709911484191359E-4</v>
      </c>
      <c r="L709">
        <v>6.2905699563997608E-4</v>
      </c>
      <c r="M709">
        <v>5.4093044971081916E-4</v>
      </c>
      <c r="N709">
        <v>5.096266995849863E-4</v>
      </c>
      <c r="O709">
        <v>5.3052315707247111E-4</v>
      </c>
      <c r="P709">
        <v>-6.5172795019782237E-3</v>
      </c>
      <c r="Q709">
        <v>-1.7052935742833952E-5</v>
      </c>
      <c r="R709">
        <v>-2.0890830702502416E-3</v>
      </c>
      <c r="S709">
        <v>-8.2069985344811469E-3</v>
      </c>
      <c r="T709">
        <v>-4.2777618777978255E-3</v>
      </c>
      <c r="U709">
        <v>-2.3109268143850503E-3</v>
      </c>
      <c r="V709">
        <v>5.8241514360379831E-4</v>
      </c>
      <c r="W709">
        <v>-1.2346416842436647E-2</v>
      </c>
      <c r="X709">
        <v>-8.741923112001948E-3</v>
      </c>
      <c r="Y709">
        <v>-3.0430437295658752E-4</v>
      </c>
      <c r="Z709">
        <v>-1.6674344478389114E-2</v>
      </c>
      <c r="AA709">
        <v>1.8731663281426281E-2</v>
      </c>
      <c r="AB709">
        <v>-3.122606346009138E-3</v>
      </c>
    </row>
    <row r="710" spans="1:28">
      <c r="A710" s="654">
        <v>44860</v>
      </c>
      <c r="B710">
        <v>5.1803727437294E-4</v>
      </c>
      <c r="C710">
        <v>4.9033004873555441E-4</v>
      </c>
      <c r="D710">
        <v>4.8944915710924519E-4</v>
      </c>
      <c r="E710">
        <v>6.9948408124642647E-4</v>
      </c>
      <c r="F710">
        <v>6.3976476285554362E-4</v>
      </c>
      <c r="G710">
        <v>6.4130288884567399E-4</v>
      </c>
      <c r="H710">
        <v>5.0788037326188196E-4</v>
      </c>
      <c r="I710">
        <v>6.6679087280974159E-4</v>
      </c>
      <c r="J710">
        <v>5.2366275513149318E-4</v>
      </c>
      <c r="K710">
        <v>6.0709911484191359E-4</v>
      </c>
      <c r="L710">
        <v>6.2905699563997608E-4</v>
      </c>
      <c r="M710">
        <v>5.4093044971081916E-4</v>
      </c>
      <c r="N710">
        <v>5.096266995849863E-4</v>
      </c>
      <c r="O710">
        <v>5.3052315707247111E-4</v>
      </c>
      <c r="P710">
        <v>-6.6275907364842235E-3</v>
      </c>
      <c r="Q710">
        <v>-4.3223081677772335E-3</v>
      </c>
      <c r="R710">
        <v>0</v>
      </c>
      <c r="S710">
        <v>-3.1776349918535285E-3</v>
      </c>
      <c r="T710">
        <v>-5.5838342995701007E-3</v>
      </c>
      <c r="U710">
        <v>-2.1481211565966829E-3</v>
      </c>
      <c r="V710">
        <v>6.9786296781180202E-3</v>
      </c>
      <c r="W710">
        <v>-1.2646131185623632E-2</v>
      </c>
      <c r="X710">
        <v>-9.5152798596978005E-3</v>
      </c>
      <c r="Y710">
        <v>2.9801139812626332E-3</v>
      </c>
      <c r="Z710">
        <v>-9.3482960201716203E-3</v>
      </c>
      <c r="AA710">
        <v>4.4306601683650193E-3</v>
      </c>
      <c r="AB710">
        <v>1.8317947754369124E-2</v>
      </c>
    </row>
    <row r="711" spans="1:28">
      <c r="A711" s="654">
        <v>44861</v>
      </c>
      <c r="B711">
        <v>5.1320345901606501E-4</v>
      </c>
      <c r="C711">
        <v>5.1593146397221901E-4</v>
      </c>
      <c r="D711">
        <v>4.9168046995751169E-4</v>
      </c>
      <c r="E711">
        <v>5.9441940062221477E-4</v>
      </c>
      <c r="F711">
        <v>4.7965005693972884E-4</v>
      </c>
      <c r="G711">
        <v>6.3894782271733952E-4</v>
      </c>
      <c r="H711">
        <v>5.0788037326188196E-4</v>
      </c>
      <c r="I711">
        <v>6.6765312088645778E-4</v>
      </c>
      <c r="J711">
        <v>5.2366275513149318E-4</v>
      </c>
      <c r="K711">
        <v>6.0709911484191359E-4</v>
      </c>
      <c r="L711">
        <v>6.2905699563997608E-4</v>
      </c>
      <c r="M711">
        <v>5.4093044971081916E-4</v>
      </c>
      <c r="N711">
        <v>5.096266995849863E-4</v>
      </c>
      <c r="O711">
        <v>5.3052315707247111E-4</v>
      </c>
      <c r="P711">
        <v>7.5679744474710375E-4</v>
      </c>
      <c r="Q711">
        <v>3.1802735065369347E-3</v>
      </c>
      <c r="R711">
        <v>-5.3121813361663994E-3</v>
      </c>
      <c r="S711">
        <v>-2.7675464109473413E-3</v>
      </c>
      <c r="T711">
        <v>2.8729026619782605E-3</v>
      </c>
      <c r="U711">
        <v>2.8317723145367957E-3</v>
      </c>
      <c r="V711">
        <v>-1.021609449223182E-2</v>
      </c>
      <c r="W711">
        <v>1.838516391488354E-2</v>
      </c>
      <c r="X711">
        <v>2.7337652264967982E-2</v>
      </c>
      <c r="Y711">
        <v>1.4637456762026213E-2</v>
      </c>
      <c r="Z711">
        <v>1.4885296520646074E-2</v>
      </c>
      <c r="AA711">
        <v>-1.6762240846934229E-2</v>
      </c>
      <c r="AB711">
        <v>3.546071302875653E-3</v>
      </c>
    </row>
    <row r="712" spans="1:28">
      <c r="A712" s="654">
        <v>44862</v>
      </c>
      <c r="B712">
        <v>5.183542415252429E-4</v>
      </c>
      <c r="C712">
        <v>7.6591291301153497E-4</v>
      </c>
      <c r="D712">
        <v>4.9292056422123309E-4</v>
      </c>
      <c r="E712">
        <v>6.2017643239187237E-4</v>
      </c>
      <c r="F712">
        <v>7.1245524555818562E-4</v>
      </c>
      <c r="G712">
        <v>6.3918743540125611E-4</v>
      </c>
      <c r="H712">
        <v>5.0788037326188196E-4</v>
      </c>
      <c r="I712">
        <v>6.6655481254529469E-4</v>
      </c>
      <c r="J712">
        <v>5.2366275513149318E-4</v>
      </c>
      <c r="K712">
        <v>6.0709911484191359E-4</v>
      </c>
      <c r="L712">
        <v>6.2905699563997608E-4</v>
      </c>
      <c r="M712">
        <v>5.4093044971081916E-4</v>
      </c>
      <c r="N712">
        <v>5.096266995849863E-4</v>
      </c>
      <c r="O712">
        <v>5.3052315707247111E-4</v>
      </c>
      <c r="P712">
        <v>1.9046000299707266E-3</v>
      </c>
      <c r="Q712">
        <v>1.4121644372504516E-3</v>
      </c>
      <c r="R712">
        <v>3.0644524018379471E-3</v>
      </c>
      <c r="S712">
        <v>-1.0903371139416862E-3</v>
      </c>
      <c r="T712">
        <v>8.8957296146596754E-4</v>
      </c>
      <c r="U712">
        <v>1.6905640232118824E-3</v>
      </c>
      <c r="V712">
        <v>1.4647333134518714E-3</v>
      </c>
      <c r="W712">
        <v>6.3196289392184468E-3</v>
      </c>
      <c r="X712">
        <v>2.8650754089238895E-3</v>
      </c>
      <c r="Y712">
        <v>1.4835232947003618E-3</v>
      </c>
      <c r="Z712">
        <v>5.5713877882987983E-3</v>
      </c>
      <c r="AA712">
        <v>1.794526693584575E-2</v>
      </c>
      <c r="AB712">
        <v>-6.5229671391443533E-3</v>
      </c>
    </row>
    <row r="713" spans="1:28">
      <c r="A713" s="654">
        <v>44865</v>
      </c>
      <c r="B713">
        <v>5.0935043402611235E-4</v>
      </c>
      <c r="C713">
        <v>5.1990858678396812E-4</v>
      </c>
      <c r="D713">
        <v>5.4846186314128076E-4</v>
      </c>
      <c r="E713">
        <v>2.9553230396328622E-4</v>
      </c>
      <c r="F713">
        <v>5.4067752976583172E-4</v>
      </c>
      <c r="G713">
        <v>6.3942632844371516E-4</v>
      </c>
      <c r="H713">
        <v>5.0788037326188196E-4</v>
      </c>
      <c r="I713">
        <v>6.6741563357508582E-4</v>
      </c>
      <c r="J713">
        <v>5.2366275513149318E-4</v>
      </c>
      <c r="K713">
        <v>6.0709911484191359E-4</v>
      </c>
      <c r="L713">
        <v>6.2905699563997608E-4</v>
      </c>
      <c r="M713">
        <v>5.4093044971081916E-4</v>
      </c>
      <c r="N713">
        <v>5.096266995849863E-4</v>
      </c>
      <c r="O713">
        <v>5.3052315707247111E-4</v>
      </c>
      <c r="P713">
        <v>8.2364416169047328E-3</v>
      </c>
      <c r="Q713">
        <v>4.7618715982375992E-3</v>
      </c>
      <c r="R713">
        <v>1.8948149183137808E-3</v>
      </c>
      <c r="S713">
        <v>-8.547075530161985E-4</v>
      </c>
      <c r="T713">
        <v>1.6654905393904684E-3</v>
      </c>
      <c r="U713">
        <v>2.3082472977797863E-3</v>
      </c>
      <c r="V713">
        <v>4.269271677457942E-3</v>
      </c>
      <c r="W713">
        <v>2.8594120002246148E-2</v>
      </c>
      <c r="X713">
        <v>2.6510473048538374E-2</v>
      </c>
      <c r="Y713">
        <v>-6.3802983541025871E-3</v>
      </c>
      <c r="Z713">
        <v>3.6866788651281901E-3</v>
      </c>
      <c r="AA713">
        <v>-2.9352137505509024E-2</v>
      </c>
      <c r="AB713">
        <v>-2.4954450311757692E-2</v>
      </c>
    </row>
    <row r="714" spans="1:28">
      <c r="A714" s="654">
        <v>44866</v>
      </c>
      <c r="B714">
        <v>5.3041593494640438E-4</v>
      </c>
      <c r="C714">
        <v>5.2779331618890701E-4</v>
      </c>
      <c r="D714">
        <v>5.4026690665387456E-4</v>
      </c>
      <c r="E714">
        <v>9.7214178795401729E-4</v>
      </c>
      <c r="F714">
        <v>7.107979799232389E-4</v>
      </c>
      <c r="G714">
        <v>6.4031128183206221E-4</v>
      </c>
      <c r="H714">
        <v>5.0788037326188196E-4</v>
      </c>
      <c r="I714">
        <v>6.7023036234825639E-4</v>
      </c>
      <c r="J714">
        <v>4.4478020619997949E-4</v>
      </c>
      <c r="K714">
        <v>5.2820998768243754E-4</v>
      </c>
      <c r="L714">
        <v>5.5016613729352848E-4</v>
      </c>
      <c r="M714">
        <v>5.4093044971081916E-4</v>
      </c>
      <c r="N714">
        <v>5.096266995849863E-4</v>
      </c>
      <c r="O714">
        <v>5.3052315707247111E-4</v>
      </c>
      <c r="P714">
        <v>-3.2386521668368307E-3</v>
      </c>
      <c r="Q714">
        <v>-2.1520639940719732E-4</v>
      </c>
      <c r="R714">
        <v>1.5778188490378486E-3</v>
      </c>
      <c r="S714">
        <v>1.6169885113492821E-3</v>
      </c>
      <c r="T714">
        <v>7.9822097722659358E-4</v>
      </c>
      <c r="U714">
        <v>8.0395937874677692E-4</v>
      </c>
      <c r="V714">
        <v>-2.4389108024472916E-3</v>
      </c>
      <c r="W714">
        <v>0</v>
      </c>
      <c r="X714">
        <v>1.1743896571731582E-2</v>
      </c>
      <c r="Y714">
        <v>-2.9591399751872638E-3</v>
      </c>
      <c r="Z714">
        <v>-6.9935105819697307E-3</v>
      </c>
      <c r="AA714">
        <v>-1.3122048674173659E-2</v>
      </c>
      <c r="AB714">
        <v>-1.167448686315764E-2</v>
      </c>
    </row>
    <row r="715" spans="1:28">
      <c r="A715" s="654">
        <v>44868</v>
      </c>
      <c r="B715">
        <v>4.8866608214126472E-4</v>
      </c>
      <c r="C715">
        <v>5.1661884271037017E-4</v>
      </c>
      <c r="D715">
        <v>4.8770360639305288E-4</v>
      </c>
      <c r="E715">
        <v>5.0395877316922189E-4</v>
      </c>
      <c r="F715">
        <v>5.5767475694090685E-4</v>
      </c>
      <c r="G715">
        <v>6.3925518045548912E-4</v>
      </c>
      <c r="H715">
        <v>5.0788037326188196E-4</v>
      </c>
      <c r="I715">
        <v>6.6717530096171984E-4</v>
      </c>
      <c r="J715">
        <v>4.4478020619997949E-4</v>
      </c>
      <c r="K715">
        <v>5.2820998768243754E-4</v>
      </c>
      <c r="L715">
        <v>5.5016613729352848E-4</v>
      </c>
      <c r="M715">
        <v>5.4093044971081916E-4</v>
      </c>
      <c r="N715">
        <v>5.096266995849863E-4</v>
      </c>
      <c r="O715">
        <v>5.3052315707247111E-4</v>
      </c>
      <c r="P715">
        <v>0</v>
      </c>
      <c r="Q715">
        <v>-2.5923310924350629E-3</v>
      </c>
      <c r="R715">
        <v>5.2865379613717955E-3</v>
      </c>
      <c r="S715">
        <v>3.3987433781823562E-3</v>
      </c>
      <c r="T715">
        <v>0</v>
      </c>
      <c r="U715">
        <v>1.6583797604245998E-3</v>
      </c>
      <c r="V715">
        <v>2.8451343834825504E-3</v>
      </c>
      <c r="W715">
        <v>1.8682656468134162E-3</v>
      </c>
      <c r="X715">
        <v>8.7329525170574129E-3</v>
      </c>
      <c r="Y715">
        <v>-3.7446839813961574E-3</v>
      </c>
      <c r="Z715">
        <v>7.110804008604088E-3</v>
      </c>
      <c r="AA715">
        <v>-3.5426731078904927E-2</v>
      </c>
      <c r="AB715">
        <v>2.2938243099628775E-2</v>
      </c>
    </row>
    <row r="716" spans="1:28">
      <c r="A716" s="654">
        <v>44869</v>
      </c>
      <c r="B716">
        <v>5.0293820575153525E-4</v>
      </c>
      <c r="C716">
        <v>5.4207750700774326E-4</v>
      </c>
      <c r="D716">
        <v>4.9042319332048834E-4</v>
      </c>
      <c r="E716">
        <v>5.9005517488119885E-4</v>
      </c>
      <c r="F716">
        <v>5.2810409935655223E-4</v>
      </c>
      <c r="G716">
        <v>6.3755488979388986E-4</v>
      </c>
      <c r="H716">
        <v>5.0788037326188196E-4</v>
      </c>
      <c r="I716">
        <v>6.6477716291868383E-4</v>
      </c>
      <c r="J716">
        <v>4.4478020619997949E-4</v>
      </c>
      <c r="K716">
        <v>5.2820998768243754E-4</v>
      </c>
      <c r="L716">
        <v>5.5016613729352848E-4</v>
      </c>
      <c r="M716">
        <v>5.4093044971081916E-4</v>
      </c>
      <c r="N716">
        <v>5.096266995849863E-4</v>
      </c>
      <c r="O716">
        <v>5.3052315707247111E-4</v>
      </c>
      <c r="P716">
        <v>4.7898994760386948E-4</v>
      </c>
      <c r="Q716">
        <v>-2.0605139086578017E-3</v>
      </c>
      <c r="R716">
        <v>-2.8535222993208986E-3</v>
      </c>
      <c r="S716">
        <v>5.1540508549996478E-3</v>
      </c>
      <c r="T716">
        <v>1.5504786498268253E-3</v>
      </c>
      <c r="U716">
        <v>-1.6569066761307205E-4</v>
      </c>
      <c r="V716">
        <v>-2.5901387531774844E-3</v>
      </c>
      <c r="W716">
        <v>4.8095091837847548E-3</v>
      </c>
      <c r="X716">
        <v>7.9084331978762634E-4</v>
      </c>
      <c r="Y716">
        <v>1.7691420850912243E-2</v>
      </c>
      <c r="Z716">
        <v>5.2038478449345504E-3</v>
      </c>
      <c r="AA716">
        <v>9.5397090388726902E-4</v>
      </c>
      <c r="AB716">
        <v>-1.3418181565851062E-2</v>
      </c>
    </row>
    <row r="717" spans="1:28">
      <c r="A717" s="654">
        <v>44872</v>
      </c>
      <c r="B717">
        <v>5.2953230355368142E-4</v>
      </c>
      <c r="C717">
        <v>5.1838636783974046E-4</v>
      </c>
      <c r="D717">
        <v>5.217121420002524E-4</v>
      </c>
      <c r="E717">
        <v>5.6265589125903404E-4</v>
      </c>
      <c r="F717">
        <v>6.0535878420897582E-4</v>
      </c>
      <c r="G717">
        <v>6.3908529464740127E-4</v>
      </c>
      <c r="H717">
        <v>5.0788037326188196E-4</v>
      </c>
      <c r="I717">
        <v>6.6335952068929949E-4</v>
      </c>
      <c r="J717">
        <v>4.4478020619997949E-4</v>
      </c>
      <c r="K717">
        <v>5.2820998768243754E-4</v>
      </c>
      <c r="L717">
        <v>5.5016613729352848E-4</v>
      </c>
      <c r="M717">
        <v>5.4093044971081916E-4</v>
      </c>
      <c r="N717">
        <v>5.096266995849863E-4</v>
      </c>
      <c r="O717">
        <v>5.3052315707247111E-4</v>
      </c>
      <c r="P717">
        <v>-9.3855690865960462E-3</v>
      </c>
      <c r="Q717">
        <v>-4.0067170592702483E-3</v>
      </c>
      <c r="R717">
        <v>2.5675028516536358E-4</v>
      </c>
      <c r="S717">
        <v>-3.6265589985751134E-4</v>
      </c>
      <c r="T717">
        <v>-2.3398044536426799E-3</v>
      </c>
      <c r="U717">
        <v>-1.0650126080056221E-3</v>
      </c>
      <c r="V717">
        <v>2.3945599699892739E-4</v>
      </c>
      <c r="W717">
        <v>-1.842262806110595E-2</v>
      </c>
      <c r="X717">
        <v>-2.7131749827940754E-2</v>
      </c>
      <c r="Y717">
        <v>-1.4142061710424647E-2</v>
      </c>
      <c r="Z717">
        <v>-1.2036473452988417E-2</v>
      </c>
      <c r="AA717">
        <v>3.288062902072908E-2</v>
      </c>
      <c r="AB717">
        <v>4.1006715700232288E-2</v>
      </c>
    </row>
    <row r="718" spans="1:28">
      <c r="A718" s="654">
        <v>44873</v>
      </c>
      <c r="B718">
        <v>4.9332089159226378E-4</v>
      </c>
      <c r="C718">
        <v>5.3773404654866575E-4</v>
      </c>
      <c r="D718">
        <v>4.7712507767427859E-4</v>
      </c>
      <c r="E718">
        <v>5.8012353211900347E-4</v>
      </c>
      <c r="F718">
        <v>5.1481328694125139E-4</v>
      </c>
      <c r="G718">
        <v>6.3674174025973862E-4</v>
      </c>
      <c r="H718">
        <v>5.0788037326188196E-4</v>
      </c>
      <c r="I718">
        <v>6.6714632710263011E-4</v>
      </c>
      <c r="J718">
        <v>4.4478020619997949E-4</v>
      </c>
      <c r="K718">
        <v>5.2820998768243754E-4</v>
      </c>
      <c r="L718">
        <v>5.5016613729352848E-4</v>
      </c>
      <c r="M718">
        <v>5.4093044971081916E-4</v>
      </c>
      <c r="N718">
        <v>5.096266995849863E-4</v>
      </c>
      <c r="O718">
        <v>5.3052315707247111E-4</v>
      </c>
      <c r="P718">
        <v>-1.091775783046578E-2</v>
      </c>
      <c r="Q718">
        <v>2.0841792044188345E-3</v>
      </c>
      <c r="R718">
        <v>-2.7652356030224423E-3</v>
      </c>
      <c r="S718">
        <v>-2.4864840936208443E-3</v>
      </c>
      <c r="T718">
        <v>-5.2692197604498059E-4</v>
      </c>
      <c r="U718">
        <v>-8.6782605305291138E-4</v>
      </c>
      <c r="V718">
        <v>1.0244203168014998E-3</v>
      </c>
      <c r="W718">
        <v>4.5655257725449871E-3</v>
      </c>
      <c r="X718">
        <v>-4.0301172289566312E-3</v>
      </c>
      <c r="Y718">
        <v>3.4532773831328356E-3</v>
      </c>
      <c r="Z718">
        <v>-1.5052156729059574E-3</v>
      </c>
      <c r="AA718">
        <v>2.3068050749712743E-3</v>
      </c>
      <c r="AB718">
        <v>1.3261395505892448E-2</v>
      </c>
    </row>
    <row r="719" spans="1:28">
      <c r="A719" s="654">
        <v>44874</v>
      </c>
      <c r="B719">
        <v>5.0363588890078859E-4</v>
      </c>
      <c r="C719">
        <v>5.1758247930022705E-4</v>
      </c>
      <c r="D719">
        <v>4.8034261815277368E-4</v>
      </c>
      <c r="E719">
        <v>7.1184347971930961E-4</v>
      </c>
      <c r="F719">
        <v>6.8515041459482617E-4</v>
      </c>
      <c r="G719">
        <v>6.3698127610289923E-4</v>
      </c>
      <c r="H719">
        <v>5.0788037326188196E-4</v>
      </c>
      <c r="I719">
        <v>6.6605173305034349E-4</v>
      </c>
      <c r="J719">
        <v>4.4478020619997949E-4</v>
      </c>
      <c r="K719">
        <v>5.2820998768243754E-4</v>
      </c>
      <c r="L719">
        <v>5.5016613729352848E-4</v>
      </c>
      <c r="M719">
        <v>5.4093044971081916E-4</v>
      </c>
      <c r="N719">
        <v>5.096266995849863E-4</v>
      </c>
      <c r="O719">
        <v>5.3052315707247111E-4</v>
      </c>
      <c r="P719">
        <v>-1.9293427275351993E-3</v>
      </c>
      <c r="Q719">
        <v>1.5899369283001175E-3</v>
      </c>
      <c r="R719">
        <v>-6.7750121306420219E-4</v>
      </c>
      <c r="S719">
        <v>1.4789468886466928E-3</v>
      </c>
      <c r="T719">
        <v>-8.0371652652955206E-5</v>
      </c>
      <c r="U719">
        <v>3.1243878750863985E-6</v>
      </c>
      <c r="V719">
        <v>3.0239334242314619E-3</v>
      </c>
      <c r="W719">
        <v>-1.1425314573194734E-2</v>
      </c>
      <c r="X719">
        <v>-4.1038854496253663E-3</v>
      </c>
      <c r="Y719">
        <v>-2.9618629181368261E-3</v>
      </c>
      <c r="Z719">
        <v>8.3877798856062391E-3</v>
      </c>
      <c r="AA719">
        <v>-1.0356731875719172E-2</v>
      </c>
      <c r="AB719">
        <v>1.6618943118260177E-2</v>
      </c>
    </row>
    <row r="720" spans="1:28">
      <c r="A720" s="654">
        <v>44875</v>
      </c>
      <c r="B720">
        <v>0</v>
      </c>
      <c r="C720">
        <v>0</v>
      </c>
      <c r="D720">
        <v>0</v>
      </c>
      <c r="E720">
        <v>0</v>
      </c>
      <c r="F720">
        <v>0</v>
      </c>
      <c r="G720">
        <v>0</v>
      </c>
      <c r="H720">
        <v>5.0788037326188196E-4</v>
      </c>
      <c r="I720">
        <v>0</v>
      </c>
      <c r="J720">
        <v>4.4478020619997949E-4</v>
      </c>
      <c r="K720">
        <v>5.2820998768243754E-4</v>
      </c>
      <c r="L720">
        <v>5.5016613729352848E-4</v>
      </c>
      <c r="M720">
        <v>5.4093044971081916E-4</v>
      </c>
      <c r="N720">
        <v>5.096266995849863E-4</v>
      </c>
      <c r="O720">
        <v>5.3052315707247111E-4</v>
      </c>
      <c r="P720">
        <v>0</v>
      </c>
      <c r="Q720">
        <v>1.6658264687092306E-2</v>
      </c>
      <c r="R720">
        <v>0</v>
      </c>
      <c r="S720">
        <v>-1.108288263450663E-3</v>
      </c>
      <c r="T720">
        <v>0</v>
      </c>
      <c r="U720">
        <v>0</v>
      </c>
      <c r="V720">
        <v>0</v>
      </c>
      <c r="W720">
        <v>-6.3720701713823158E-2</v>
      </c>
      <c r="X720">
        <v>0</v>
      </c>
      <c r="Y720">
        <v>-1.5572634648771788E-2</v>
      </c>
      <c r="Z720">
        <v>-3.2001630901650868E-2</v>
      </c>
      <c r="AA720">
        <v>8.7209302325581328E-2</v>
      </c>
      <c r="AB720">
        <v>0</v>
      </c>
    </row>
    <row r="721" spans="1:28">
      <c r="A721" s="654">
        <v>44879</v>
      </c>
      <c r="B721">
        <v>5.0171977534652079E-4</v>
      </c>
      <c r="C721">
        <v>5.0479827622362805E-4</v>
      </c>
      <c r="D721">
        <v>4.8309392417245078E-4</v>
      </c>
      <c r="E721">
        <v>5.4604463119911628E-4</v>
      </c>
      <c r="F721">
        <v>5.2705968010835491E-4</v>
      </c>
      <c r="G721">
        <v>6.351245088564994E-4</v>
      </c>
      <c r="H721">
        <v>5.0788037326188196E-4</v>
      </c>
      <c r="I721">
        <v>6.6634370883988936E-4</v>
      </c>
      <c r="J721">
        <v>4.4478020619997949E-4</v>
      </c>
      <c r="K721">
        <v>5.2820998768243754E-4</v>
      </c>
      <c r="L721">
        <v>5.5016613729352848E-4</v>
      </c>
      <c r="M721">
        <v>5.4093044971081916E-4</v>
      </c>
      <c r="N721">
        <v>5.096266995849863E-4</v>
      </c>
      <c r="O721">
        <v>5.3052315707247111E-4</v>
      </c>
      <c r="P721">
        <v>2.5160754866129231E-3</v>
      </c>
      <c r="Q721">
        <v>-5.8021519571305191E-4</v>
      </c>
      <c r="R721">
        <v>9.217883115630876E-5</v>
      </c>
      <c r="S721">
        <v>1.1286982009934832E-3</v>
      </c>
      <c r="T721">
        <v>9.9448286484915549E-4</v>
      </c>
      <c r="U721">
        <v>-3.7979981149216524E-4</v>
      </c>
      <c r="V721">
        <v>2.5268840959795646E-3</v>
      </c>
      <c r="W721">
        <v>3.8578318113042798E-3</v>
      </c>
      <c r="X721">
        <v>8.0959895704146856E-3</v>
      </c>
      <c r="Y721">
        <v>1.0521758791286917E-2</v>
      </c>
      <c r="Z721">
        <v>1.1266463921140168E-2</v>
      </c>
      <c r="AA721">
        <v>-6.4171122994652885E-3</v>
      </c>
      <c r="AB721">
        <v>9.8548384895726926E-3</v>
      </c>
    </row>
    <row r="722" spans="1:28">
      <c r="A722" s="654">
        <v>44881</v>
      </c>
      <c r="B722">
        <v>5.1992713021298265E-4</v>
      </c>
      <c r="C722">
        <v>5.4273357279388534E-4</v>
      </c>
      <c r="D722">
        <v>4.9514093833136208E-4</v>
      </c>
      <c r="E722">
        <v>5.3467214276681219E-4</v>
      </c>
      <c r="F722">
        <v>6.2536554656800192E-4</v>
      </c>
      <c r="G722">
        <v>6.3279213742917229E-4</v>
      </c>
      <c r="H722">
        <v>5.0788037326188196E-4</v>
      </c>
      <c r="I722">
        <v>6.6363171809635801E-4</v>
      </c>
      <c r="J722">
        <v>4.4478020619997949E-4</v>
      </c>
      <c r="K722">
        <v>5.2820998768243754E-4</v>
      </c>
      <c r="L722">
        <v>5.5016613729352848E-4</v>
      </c>
      <c r="M722">
        <v>5.4093044971081916E-4</v>
      </c>
      <c r="N722">
        <v>5.096266995849863E-4</v>
      </c>
      <c r="O722">
        <v>5.3052315707247111E-4</v>
      </c>
      <c r="P722">
        <v>-1.2290142329488551E-3</v>
      </c>
      <c r="Q722">
        <v>1.2113444734178636E-3</v>
      </c>
      <c r="R722">
        <v>-1.3075268817204222E-3</v>
      </c>
      <c r="S722">
        <v>-1.9984391842482463E-3</v>
      </c>
      <c r="T722">
        <v>-1.1709784131744838E-3</v>
      </c>
      <c r="U722">
        <v>7.5435598773165857E-4</v>
      </c>
      <c r="V722">
        <v>-1.7546831880379532E-3</v>
      </c>
      <c r="W722">
        <v>-1.8137530593168139E-2</v>
      </c>
      <c r="X722">
        <v>-1.4257900370317378E-2</v>
      </c>
      <c r="Y722">
        <v>-1.4765666296727376E-2</v>
      </c>
      <c r="Z722">
        <v>-1.5478586307826947E-2</v>
      </c>
      <c r="AA722">
        <v>1.3132400430570623E-2</v>
      </c>
      <c r="AB722">
        <v>2.283485815512809E-2</v>
      </c>
    </row>
    <row r="723" spans="1:28">
      <c r="A723" s="654">
        <v>44882</v>
      </c>
      <c r="B723">
        <v>4.973639709540123E-4</v>
      </c>
      <c r="C723">
        <v>5.2877679304752512E-4</v>
      </c>
      <c r="D723">
        <v>5.3024560190739756E-4</v>
      </c>
      <c r="E723">
        <v>5.9504971436252774E-4</v>
      </c>
      <c r="F723">
        <v>5.5548683785655584E-4</v>
      </c>
      <c r="G723">
        <v>6.3367731428787266E-4</v>
      </c>
      <c r="H723">
        <v>5.0788037326188196E-4</v>
      </c>
      <c r="I723">
        <v>6.6578219531310268E-4</v>
      </c>
      <c r="J723">
        <v>4.4478020619997949E-4</v>
      </c>
      <c r="K723">
        <v>5.2820998768243754E-4</v>
      </c>
      <c r="L723">
        <v>5.5016613729352848E-4</v>
      </c>
      <c r="M723">
        <v>5.4093044971081916E-4</v>
      </c>
      <c r="N723">
        <v>5.096266995849863E-4</v>
      </c>
      <c r="O723">
        <v>5.3052315707247111E-4</v>
      </c>
      <c r="P723">
        <v>-4.308561978254577E-4</v>
      </c>
      <c r="Q723">
        <v>3.8048740340206333E-3</v>
      </c>
      <c r="R723">
        <v>-2.8806735104225378E-4</v>
      </c>
      <c r="S723">
        <v>-1.5883317473581737E-3</v>
      </c>
      <c r="T723">
        <v>-8.146046276191754E-5</v>
      </c>
      <c r="U723">
        <v>1.1063130565400758E-3</v>
      </c>
      <c r="V723">
        <v>-3.9525191154243799E-4</v>
      </c>
      <c r="W723">
        <v>-1.0996955078319437E-2</v>
      </c>
      <c r="X723">
        <v>-4.7542521028770546E-3</v>
      </c>
      <c r="Y723">
        <v>-1.6593385918103998E-2</v>
      </c>
      <c r="Z723">
        <v>9.1152076838230123E-4</v>
      </c>
      <c r="AA723">
        <v>0</v>
      </c>
      <c r="AB723">
        <v>6.4834452485973415E-3</v>
      </c>
    </row>
    <row r="724" spans="1:28">
      <c r="A724" s="654">
        <v>44883</v>
      </c>
      <c r="B724">
        <v>5.0095842874831042E-4</v>
      </c>
      <c r="C724">
        <v>5.1821329409973416E-4</v>
      </c>
      <c r="D724">
        <v>5.2113184733859619E-4</v>
      </c>
      <c r="E724">
        <v>5.3840793594850389E-4</v>
      </c>
      <c r="F724">
        <v>5.5460806693496956E-4</v>
      </c>
      <c r="G724">
        <v>6.2299973731239078E-4</v>
      </c>
      <c r="H724">
        <v>5.0788037326188196E-4</v>
      </c>
      <c r="I724">
        <v>6.6566283287605721E-4</v>
      </c>
      <c r="J724">
        <v>4.4478020619997949E-4</v>
      </c>
      <c r="K724">
        <v>5.2820998768243754E-4</v>
      </c>
      <c r="L724">
        <v>5.5016613729352848E-4</v>
      </c>
      <c r="M724">
        <v>5.4093044971081916E-4</v>
      </c>
      <c r="N724">
        <v>5.096266995849863E-4</v>
      </c>
      <c r="O724">
        <v>5.3052315707247111E-4</v>
      </c>
      <c r="P724">
        <v>-6.3790990221554988E-3</v>
      </c>
      <c r="Q724">
        <v>0</v>
      </c>
      <c r="R724">
        <v>2.7465108581115061E-4</v>
      </c>
      <c r="S724">
        <v>-1.0987899561594183E-3</v>
      </c>
      <c r="T724">
        <v>1.9160648096991917E-3</v>
      </c>
      <c r="U724">
        <v>-8.4257516103658503E-4</v>
      </c>
      <c r="V724">
        <v>3.3275889048147711E-3</v>
      </c>
      <c r="W724">
        <v>5.2788196150328481E-3</v>
      </c>
      <c r="X724">
        <v>2.4997955456205201E-3</v>
      </c>
      <c r="Y724">
        <v>-2.2282033627696318E-4</v>
      </c>
      <c r="Z724">
        <v>-3.5873152462113644E-3</v>
      </c>
      <c r="AA724">
        <v>-1.2749681257968604E-3</v>
      </c>
      <c r="AB724">
        <v>-2.6883208517450075E-2</v>
      </c>
    </row>
    <row r="725" spans="1:28">
      <c r="A725" s="654">
        <v>44886</v>
      </c>
      <c r="B725">
        <v>4.9917168219026919E-4</v>
      </c>
      <c r="C725">
        <v>5.2075980604371352E-4</v>
      </c>
      <c r="D725">
        <v>5.4636393331031208E-4</v>
      </c>
      <c r="E725">
        <v>5.2938633186849771E-4</v>
      </c>
      <c r="F725">
        <v>5.8119443636428514E-4</v>
      </c>
      <c r="G725">
        <v>6.3288173648379242E-4</v>
      </c>
      <c r="H725">
        <v>5.0788037326188196E-4</v>
      </c>
      <c r="I725">
        <v>6.6748377374103995E-4</v>
      </c>
      <c r="J725">
        <v>4.4478020619997949E-4</v>
      </c>
      <c r="K725">
        <v>5.2820998768243754E-4</v>
      </c>
      <c r="L725">
        <v>5.5016613729352848E-4</v>
      </c>
      <c r="M725">
        <v>5.4093044971081916E-4</v>
      </c>
      <c r="N725">
        <v>5.096266995849863E-4</v>
      </c>
      <c r="O725">
        <v>5.3052315707247111E-4</v>
      </c>
      <c r="P725">
        <v>1.8500372810852372E-3</v>
      </c>
      <c r="Q725">
        <v>-2.5666810902965631E-3</v>
      </c>
      <c r="R725">
        <v>1.0552039521980472E-3</v>
      </c>
      <c r="S725">
        <v>-1.2818844386495165E-3</v>
      </c>
      <c r="T725">
        <v>2.154933782523738E-3</v>
      </c>
      <c r="U725">
        <v>-7.0022886551368568E-4</v>
      </c>
      <c r="V725">
        <v>-1.0204309479899809E-4</v>
      </c>
      <c r="W725">
        <v>1.4093259472522046E-2</v>
      </c>
      <c r="X725">
        <v>2.3498643239932893E-2</v>
      </c>
      <c r="Y725">
        <v>1.6597621875012347E-2</v>
      </c>
      <c r="Z725">
        <v>1.1512776623892274E-2</v>
      </c>
      <c r="AA725">
        <v>-1.5319148936170146E-2</v>
      </c>
      <c r="AB725">
        <v>-1.4354516820104801E-2</v>
      </c>
    </row>
    <row r="726" spans="1:28">
      <c r="A726" s="654">
        <v>44887</v>
      </c>
      <c r="B726">
        <v>5.1220165194054701E-4</v>
      </c>
      <c r="C726">
        <v>5.3468390432231949E-4</v>
      </c>
      <c r="D726">
        <v>5.2057598644750236E-4</v>
      </c>
      <c r="E726">
        <v>4.9924830168190937E-4</v>
      </c>
      <c r="F726">
        <v>6.0548576931873654E-4</v>
      </c>
      <c r="G726">
        <v>6.3183998860760759E-4</v>
      </c>
      <c r="H726">
        <v>5.0788037326188196E-4</v>
      </c>
      <c r="I726">
        <v>6.683312466833069E-4</v>
      </c>
      <c r="J726">
        <v>4.4478020619997949E-4</v>
      </c>
      <c r="K726">
        <v>5.2820998768243754E-4</v>
      </c>
      <c r="L726">
        <v>5.5016613729352848E-4</v>
      </c>
      <c r="M726">
        <v>5.4093044971081916E-4</v>
      </c>
      <c r="N726">
        <v>5.096266995849863E-4</v>
      </c>
      <c r="O726">
        <v>5.3052315707247111E-4</v>
      </c>
      <c r="P726">
        <v>-4.8643347222750988E-3</v>
      </c>
      <c r="Q726">
        <v>-3.4748680407947763E-4</v>
      </c>
      <c r="R726">
        <v>5.0154311639993843E-4</v>
      </c>
      <c r="S726">
        <v>-6.2342874809773186E-5</v>
      </c>
      <c r="T726">
        <v>7.9326886650665784E-4</v>
      </c>
      <c r="U726">
        <v>3.5051868692415056E-4</v>
      </c>
      <c r="V726">
        <v>-7.4840909551054935E-4</v>
      </c>
      <c r="W726">
        <v>-7.0901422886866516E-3</v>
      </c>
      <c r="X726">
        <v>-7.8742505159414833E-3</v>
      </c>
      <c r="Y726">
        <v>-5.6869747836292284E-3</v>
      </c>
      <c r="Z726">
        <v>-1.1750212349139422E-2</v>
      </c>
      <c r="AA726">
        <v>2.3768366464995694E-2</v>
      </c>
      <c r="AB726">
        <v>8.5569664489502095E-3</v>
      </c>
    </row>
    <row r="727" spans="1:28">
      <c r="A727" s="654">
        <v>44888</v>
      </c>
      <c r="B727">
        <v>5.315792522215812E-4</v>
      </c>
      <c r="C727">
        <v>5.2157397750596246E-4</v>
      </c>
      <c r="D727">
        <v>5.6586857151241787E-4</v>
      </c>
      <c r="E727">
        <v>7.006095999326778E-4</v>
      </c>
      <c r="F727">
        <v>5.7647814828065691E-4</v>
      </c>
      <c r="G727">
        <v>6.3592841702542202E-4</v>
      </c>
      <c r="H727">
        <v>5.0788037326188196E-4</v>
      </c>
      <c r="I727">
        <v>6.6465526094972027E-4</v>
      </c>
      <c r="J727">
        <v>4.4478020619997949E-4</v>
      </c>
      <c r="K727">
        <v>5.2820998768243754E-4</v>
      </c>
      <c r="L727">
        <v>5.5016613729352848E-4</v>
      </c>
      <c r="M727">
        <v>5.4093044971081916E-4</v>
      </c>
      <c r="N727">
        <v>5.096266995849863E-4</v>
      </c>
      <c r="O727">
        <v>5.3052315707247111E-4</v>
      </c>
      <c r="P727">
        <v>-7.5227080223009279E-3</v>
      </c>
      <c r="Q727">
        <v>-2.3549580889764554E-3</v>
      </c>
      <c r="R727">
        <v>-6.9794607633899552E-5</v>
      </c>
      <c r="S727">
        <v>-2.3457525440465643E-3</v>
      </c>
      <c r="T727">
        <v>1.5218483920005355E-3</v>
      </c>
      <c r="U727">
        <v>-8.6042075337389168E-4</v>
      </c>
      <c r="V727">
        <v>-7.2790193183791541E-4</v>
      </c>
      <c r="W727">
        <v>2.2492482775482436E-4</v>
      </c>
      <c r="X727">
        <v>-1.0357284510371434E-2</v>
      </c>
      <c r="Y727">
        <v>-4.4873067682498213E-3</v>
      </c>
      <c r="Z727">
        <v>-1.8799946993008909E-4</v>
      </c>
      <c r="AA727">
        <v>3.5880118193329924E-3</v>
      </c>
      <c r="AB727">
        <v>1.0766646764728938E-2</v>
      </c>
    </row>
    <row r="728" spans="1:28">
      <c r="A728" s="654">
        <v>44889</v>
      </c>
      <c r="B728">
        <v>4.8207001647160297E-4</v>
      </c>
      <c r="C728">
        <v>5.4655384705126764E-4</v>
      </c>
      <c r="D728">
        <v>4.7300423794172097E-4</v>
      </c>
      <c r="E728">
        <v>6.0124201317335313E-4</v>
      </c>
      <c r="F728">
        <v>5.8067475414125269E-4</v>
      </c>
      <c r="G728">
        <v>6.3552426908319859E-4</v>
      </c>
      <c r="H728">
        <v>5.0788037326188196E-4</v>
      </c>
      <c r="I728">
        <v>6.6808675445395593E-4</v>
      </c>
      <c r="J728">
        <v>4.4478020619997949E-4</v>
      </c>
      <c r="K728">
        <v>5.2820998768243754E-4</v>
      </c>
      <c r="L728">
        <v>5.5016613729352848E-4</v>
      </c>
      <c r="M728">
        <v>5.4093044971081916E-4</v>
      </c>
      <c r="N728">
        <v>5.096266995849863E-4</v>
      </c>
      <c r="O728">
        <v>5.3052315707247111E-4</v>
      </c>
      <c r="P728">
        <v>4.0397782039232055E-3</v>
      </c>
      <c r="Q728">
        <v>3.7170589253898711E-5</v>
      </c>
      <c r="R728">
        <v>1.1253613551334141E-3</v>
      </c>
      <c r="S728">
        <v>-3.0226269230270164E-3</v>
      </c>
      <c r="T728">
        <v>4.0166239648087299E-4</v>
      </c>
      <c r="U728">
        <v>5.7241177486844208E-7</v>
      </c>
      <c r="V728">
        <v>1.2702699080224811E-4</v>
      </c>
      <c r="W728">
        <v>0</v>
      </c>
      <c r="X728">
        <v>2.5630679846807558E-2</v>
      </c>
      <c r="Y728">
        <v>1.5965419618160448E-2</v>
      </c>
      <c r="Z728">
        <v>2.1544088673625783E-2</v>
      </c>
      <c r="AA728">
        <v>7.2765509989485277E-3</v>
      </c>
      <c r="AB728">
        <v>4.5938454282514751E-3</v>
      </c>
    </row>
    <row r="729" spans="1:28">
      <c r="A729" s="654">
        <v>44890</v>
      </c>
      <c r="B729">
        <v>5.0544295771581815E-4</v>
      </c>
      <c r="C729">
        <v>5.291462414998005E-4</v>
      </c>
      <c r="D729">
        <v>4.7963250361782173E-4</v>
      </c>
      <c r="E729">
        <v>5.7869010527245024E-4</v>
      </c>
      <c r="F729">
        <v>6.2777309226969003E-4</v>
      </c>
      <c r="G729">
        <v>6.376816048063727E-4</v>
      </c>
      <c r="H729">
        <v>5.0788037326188196E-4</v>
      </c>
      <c r="I729">
        <v>6.673181807919093E-4</v>
      </c>
      <c r="J729">
        <v>4.4478020619997949E-4</v>
      </c>
      <c r="K729">
        <v>5.2820998768243754E-4</v>
      </c>
      <c r="L729">
        <v>5.5016613729352848E-4</v>
      </c>
      <c r="M729">
        <v>5.4093044971081916E-4</v>
      </c>
      <c r="N729">
        <v>5.096266995849863E-4</v>
      </c>
      <c r="O729">
        <v>5.3052315707247111E-4</v>
      </c>
      <c r="P729">
        <v>4.9687739286707888E-4</v>
      </c>
      <c r="Q729">
        <v>2.0313596974133041E-3</v>
      </c>
      <c r="R729">
        <v>-4.9561470924941453E-5</v>
      </c>
      <c r="S729">
        <v>3.8532689091892447E-3</v>
      </c>
      <c r="T729">
        <v>3.1266175954480779E-4</v>
      </c>
      <c r="U729">
        <v>1.4528438545526878E-3</v>
      </c>
      <c r="V729">
        <v>-2.8253018160362409E-4</v>
      </c>
      <c r="W729">
        <v>-1.6783588125061089E-3</v>
      </c>
      <c r="X729">
        <v>-1.7300635366031658E-2</v>
      </c>
      <c r="Y729">
        <v>-1.168888960366421E-2</v>
      </c>
      <c r="Z729">
        <v>-1.819123635442399E-2</v>
      </c>
      <c r="AA729">
        <v>2.1713713044930749E-3</v>
      </c>
      <c r="AB729">
        <v>1.9778017587134267E-2</v>
      </c>
    </row>
    <row r="730" spans="1:28">
      <c r="A730" s="654">
        <v>44893</v>
      </c>
      <c r="B730">
        <v>5.0771546730499217E-4</v>
      </c>
      <c r="C730">
        <v>5.256335581613758E-4</v>
      </c>
      <c r="D730">
        <v>4.6912965442436061E-4</v>
      </c>
      <c r="E730">
        <v>5.6656624161699476E-4</v>
      </c>
      <c r="F730">
        <v>4.9726999712951248E-4</v>
      </c>
      <c r="G730">
        <v>6.1999969287951373E-4</v>
      </c>
      <c r="H730">
        <v>5.0788037326188196E-4</v>
      </c>
      <c r="I730">
        <v>6.6719548086258129E-4</v>
      </c>
      <c r="J730">
        <v>4.4478020619997949E-4</v>
      </c>
      <c r="K730">
        <v>5.2820998768243754E-4</v>
      </c>
      <c r="L730">
        <v>5.5016613729352848E-4</v>
      </c>
      <c r="M730">
        <v>5.4093044971081916E-4</v>
      </c>
      <c r="N730">
        <v>5.096266995849863E-4</v>
      </c>
      <c r="O730">
        <v>5.3052315707247111E-4</v>
      </c>
      <c r="P730">
        <v>3.3764971548444489E-3</v>
      </c>
      <c r="Q730">
        <v>-1.6232359589539724E-3</v>
      </c>
      <c r="R730">
        <v>-5.4824279128651288E-4</v>
      </c>
      <c r="S730">
        <v>4.5838155227082567E-3</v>
      </c>
      <c r="T730">
        <v>1.0017889927294021E-4</v>
      </c>
      <c r="U730">
        <v>-1.9066037868259444E-3</v>
      </c>
      <c r="V730">
        <v>5.2246456756233073E-4</v>
      </c>
      <c r="W730">
        <v>-1.7624135298893728E-3</v>
      </c>
      <c r="X730">
        <v>1.2382746487802354E-3</v>
      </c>
      <c r="Y730">
        <v>-4.8088196341375955E-3</v>
      </c>
      <c r="Z730">
        <v>4.2869554328863746E-3</v>
      </c>
      <c r="AA730">
        <v>-2.2083333333333344E-2</v>
      </c>
      <c r="AB730">
        <v>-1.1542322090338453E-2</v>
      </c>
    </row>
    <row r="731" spans="1:28">
      <c r="A731" s="654">
        <v>44894</v>
      </c>
      <c r="B731">
        <v>5.045484391001942E-4</v>
      </c>
      <c r="C731">
        <v>5.5601070186672708E-4</v>
      </c>
      <c r="D731">
        <v>4.8015568387960172E-4</v>
      </c>
      <c r="E731">
        <v>5.9014232653353815E-4</v>
      </c>
      <c r="F731">
        <v>5.5543520199097252E-4</v>
      </c>
      <c r="G731">
        <v>6.3112541747312179E-4</v>
      </c>
      <c r="H731">
        <v>5.0788037326188196E-4</v>
      </c>
      <c r="I731">
        <v>6.6771693311462599E-4</v>
      </c>
      <c r="J731">
        <v>4.4478020619997949E-4</v>
      </c>
      <c r="K731">
        <v>5.2820998768243754E-4</v>
      </c>
      <c r="L731">
        <v>5.5016613729352848E-4</v>
      </c>
      <c r="M731">
        <v>5.4093044971081916E-4</v>
      </c>
      <c r="N731">
        <v>5.096266995849863E-4</v>
      </c>
      <c r="O731">
        <v>5.3052315707247111E-4</v>
      </c>
      <c r="P731">
        <v>2.546360142880566E-3</v>
      </c>
      <c r="Q731">
        <v>1.3311796044601643E-4</v>
      </c>
      <c r="R731">
        <v>8.2933226959669426E-4</v>
      </c>
      <c r="S731">
        <v>1.8428990211050156E-3</v>
      </c>
      <c r="T731">
        <v>1.8942621573174723E-3</v>
      </c>
      <c r="U731">
        <v>-4.8314502788227021E-4</v>
      </c>
      <c r="V731">
        <v>-1.5196640341040846E-3</v>
      </c>
      <c r="W731">
        <v>9.3271038100803949E-3</v>
      </c>
      <c r="X731">
        <v>1.2801528782658611E-2</v>
      </c>
      <c r="Y731">
        <v>1.1887022289535532E-2</v>
      </c>
      <c r="Z731">
        <v>1.3512550032924731E-2</v>
      </c>
      <c r="AA731">
        <v>-2.0025564550489983E-2</v>
      </c>
      <c r="AB731">
        <v>-1.5249239372642998E-2</v>
      </c>
    </row>
    <row r="732" spans="1:28">
      <c r="A732" s="654">
        <v>44895</v>
      </c>
      <c r="B732">
        <v>4.9694768213770502E-4</v>
      </c>
      <c r="C732">
        <v>5.4252941080501493E-4</v>
      </c>
      <c r="D732">
        <v>5.8353436108360413E-4</v>
      </c>
      <c r="E732">
        <v>5.9323390725940506E-4</v>
      </c>
      <c r="F732">
        <v>6.0206856586231261E-4</v>
      </c>
      <c r="G732">
        <v>6.332834886189076E-4</v>
      </c>
      <c r="H732">
        <v>5.0788037326188196E-4</v>
      </c>
      <c r="I732">
        <v>6.6759327153542714E-4</v>
      </c>
      <c r="J732">
        <v>4.4478020619997949E-4</v>
      </c>
      <c r="K732">
        <v>5.2820998768243754E-4</v>
      </c>
      <c r="L732">
        <v>5.5016613729352848E-4</v>
      </c>
      <c r="M732">
        <v>5.4093044971081916E-4</v>
      </c>
      <c r="N732">
        <v>5.096266995849863E-4</v>
      </c>
      <c r="O732">
        <v>5.3052315707247111E-4</v>
      </c>
      <c r="P732">
        <v>5.466962137915754E-3</v>
      </c>
      <c r="Q732">
        <v>1.5362585075211488E-3</v>
      </c>
      <c r="R732">
        <v>9.046754941777202E-4</v>
      </c>
      <c r="S732">
        <v>-4.4208257376328053E-3</v>
      </c>
      <c r="T732">
        <v>3.0079477097089136E-3</v>
      </c>
      <c r="U732">
        <v>-1.574847762488174E-3</v>
      </c>
      <c r="V732">
        <v>0</v>
      </c>
      <c r="W732">
        <v>1.0626543822658041E-2</v>
      </c>
      <c r="X732">
        <v>4.7305921727098799E-3</v>
      </c>
      <c r="Y732">
        <v>1.3322226435636075E-2</v>
      </c>
      <c r="Z732">
        <v>1.3399830086477937E-3</v>
      </c>
      <c r="AA732">
        <v>1.4130434782608781E-2</v>
      </c>
      <c r="AB732">
        <v>1.454448582376644E-3</v>
      </c>
    </row>
    <row r="733" spans="1:28">
      <c r="A733" s="654">
        <v>44896</v>
      </c>
      <c r="B733">
        <v>5.0572620968147852E-4</v>
      </c>
      <c r="C733">
        <v>5.2405880058636889E-4</v>
      </c>
      <c r="D733">
        <v>4.649922387323091E-4</v>
      </c>
      <c r="E733">
        <v>5.2949190721340855E-4</v>
      </c>
      <c r="F733">
        <v>7.0663355791533711E-4</v>
      </c>
      <c r="G733">
        <v>6.3479858556148017E-4</v>
      </c>
      <c r="H733">
        <v>5.0788037326188196E-4</v>
      </c>
      <c r="I733">
        <v>6.7100795302033056E-4</v>
      </c>
      <c r="J733">
        <v>4.7878315693883344E-4</v>
      </c>
      <c r="K733">
        <v>5.6221577401882605E-4</v>
      </c>
      <c r="L733">
        <v>5.8417266987187411E-4</v>
      </c>
      <c r="M733">
        <v>5.4093044971081916E-4</v>
      </c>
      <c r="N733">
        <v>5.096266995849863E-4</v>
      </c>
      <c r="O733">
        <v>5.3052315707247111E-4</v>
      </c>
      <c r="P733">
        <v>-8.2917597613252347E-4</v>
      </c>
      <c r="Q733">
        <v>-7.0251238416374484E-3</v>
      </c>
      <c r="R733">
        <v>-3.0607742755317524E-5</v>
      </c>
      <c r="S733">
        <v>3.3473407962940627E-3</v>
      </c>
      <c r="T733">
        <v>-1.7687664264358638E-3</v>
      </c>
      <c r="U733">
        <v>4.7859376832160017E-4</v>
      </c>
      <c r="V733">
        <v>1.8781829784577653E-3</v>
      </c>
      <c r="W733">
        <v>2.4050002134521353E-3</v>
      </c>
      <c r="X733">
        <v>-9.2614605890186663E-3</v>
      </c>
      <c r="Y733">
        <v>-6.186777627957829E-3</v>
      </c>
      <c r="Z733">
        <v>-5.7341130189759726E-3</v>
      </c>
      <c r="AA733">
        <v>1.071811361200492E-3</v>
      </c>
      <c r="AB733">
        <v>2.0871859350900523E-2</v>
      </c>
    </row>
    <row r="734" spans="1:28">
      <c r="A734" s="654">
        <v>44897</v>
      </c>
      <c r="B734">
        <v>4.9958412583861467E-4</v>
      </c>
      <c r="C734">
        <v>5.2089797513654723E-4</v>
      </c>
      <c r="D734">
        <v>5.0383293837130694E-4</v>
      </c>
      <c r="E734">
        <v>6.1215312268436683E-4</v>
      </c>
      <c r="F734">
        <v>5.910630713128473E-4</v>
      </c>
      <c r="G734">
        <v>6.3439587195923686E-4</v>
      </c>
      <c r="H734">
        <v>5.0788037326188196E-4</v>
      </c>
      <c r="I734">
        <v>6.6637907036115607E-4</v>
      </c>
      <c r="J734">
        <v>4.7878315693883344E-4</v>
      </c>
      <c r="K734">
        <v>5.6221577401882605E-4</v>
      </c>
      <c r="L734">
        <v>5.8417266987187411E-4</v>
      </c>
      <c r="M734">
        <v>5.4093044971081916E-4</v>
      </c>
      <c r="N734">
        <v>5.096266995849863E-4</v>
      </c>
      <c r="O734">
        <v>5.3052315707247111E-4</v>
      </c>
      <c r="P734">
        <v>1.6359685273752422E-3</v>
      </c>
      <c r="Q734">
        <v>6.100414856719194E-3</v>
      </c>
      <c r="R734">
        <v>6.2456577033742633E-5</v>
      </c>
      <c r="S734">
        <v>-8.2488000258806871E-4</v>
      </c>
      <c r="T734">
        <v>-5.6251389836958765E-4</v>
      </c>
      <c r="U734">
        <v>2.1094958349565651E-3</v>
      </c>
      <c r="V734">
        <v>-1.507978576366642E-3</v>
      </c>
      <c r="W734">
        <v>1.0116439707577918E-2</v>
      </c>
      <c r="X734">
        <v>6.9155733238135397E-3</v>
      </c>
      <c r="Y734">
        <v>1.1781245886880676E-2</v>
      </c>
      <c r="Z734">
        <v>4.5317057260163551E-3</v>
      </c>
      <c r="AA734">
        <v>4.0685224839400735E-3</v>
      </c>
      <c r="AB734">
        <v>9.1600227665449285E-3</v>
      </c>
    </row>
    <row r="735" spans="1:28">
      <c r="A735" s="654">
        <v>44900</v>
      </c>
      <c r="B735">
        <v>5.0888582657471204E-4</v>
      </c>
      <c r="C735">
        <v>5.2168738058711028E-4</v>
      </c>
      <c r="D735">
        <v>4.943078957513336E-4</v>
      </c>
      <c r="E735">
        <v>5.2141589415644063E-4</v>
      </c>
      <c r="F735">
        <v>5.9207162733199148E-4</v>
      </c>
      <c r="G735">
        <v>6.3845841314069673E-4</v>
      </c>
      <c r="H735">
        <v>5.0788037326188196E-4</v>
      </c>
      <c r="I735">
        <v>6.672202742445954E-4</v>
      </c>
      <c r="J735">
        <v>4.7878315693883344E-4</v>
      </c>
      <c r="K735">
        <v>5.6221577401882605E-4</v>
      </c>
      <c r="L735">
        <v>5.8417266987187411E-4</v>
      </c>
      <c r="M735">
        <v>5.4093044971081916E-4</v>
      </c>
      <c r="N735">
        <v>5.096266995849863E-4</v>
      </c>
      <c r="O735">
        <v>5.3052315707247111E-4</v>
      </c>
      <c r="P735">
        <v>-3.3895655711960737E-3</v>
      </c>
      <c r="Q735">
        <v>2.6783773509075903E-3</v>
      </c>
      <c r="R735">
        <v>-5.5798492474157246E-4</v>
      </c>
      <c r="S735">
        <v>1.528626613413353E-3</v>
      </c>
      <c r="T735">
        <v>-1.1307809622429499E-4</v>
      </c>
      <c r="U735">
        <v>-1.2234759066253043E-3</v>
      </c>
      <c r="V735">
        <v>3.3656145194964626E-3</v>
      </c>
      <c r="W735">
        <v>-1.2609540508244255E-2</v>
      </c>
      <c r="X735">
        <v>-1.3854138264910443E-2</v>
      </c>
      <c r="Y735">
        <v>-1.3861904794175484E-2</v>
      </c>
      <c r="Z735">
        <v>-9.5980547495571056E-3</v>
      </c>
      <c r="AA735">
        <v>-6.1846875666452528E-3</v>
      </c>
      <c r="AB735">
        <v>1.8788533863140167E-2</v>
      </c>
    </row>
    <row r="736" spans="1:28">
      <c r="A736" s="654">
        <v>44901</v>
      </c>
      <c r="B736">
        <v>5.0984892021754824E-4</v>
      </c>
      <c r="C736">
        <v>5.4613563456551439E-4</v>
      </c>
      <c r="D736">
        <v>4.9064961325995249E-4</v>
      </c>
      <c r="E736">
        <v>5.8382477998542015E-4</v>
      </c>
      <c r="F736">
        <v>4.7915743051607507E-4</v>
      </c>
      <c r="G736">
        <v>6.3550138956158797E-4</v>
      </c>
      <c r="H736">
        <v>5.0788037326188196E-4</v>
      </c>
      <c r="I736">
        <v>6.6581230385187595E-4</v>
      </c>
      <c r="J736">
        <v>4.7878315693883344E-4</v>
      </c>
      <c r="K736">
        <v>5.6221577401882605E-4</v>
      </c>
      <c r="L736">
        <v>5.8417266987187411E-4</v>
      </c>
      <c r="M736">
        <v>5.4093044971081916E-4</v>
      </c>
      <c r="N736">
        <v>5.096266995849863E-4</v>
      </c>
      <c r="O736">
        <v>5.3052315707247111E-4</v>
      </c>
      <c r="P736">
        <v>4.0346725198370237E-4</v>
      </c>
      <c r="Q736">
        <v>-3.9234012452048495E-3</v>
      </c>
      <c r="R736">
        <v>2.0798185381565304E-4</v>
      </c>
      <c r="S736">
        <v>-2.5922079947180432E-3</v>
      </c>
      <c r="T736">
        <v>-2.1375347547818446E-3</v>
      </c>
      <c r="U736">
        <v>1.115072033640585E-3</v>
      </c>
      <c r="V736">
        <v>-3.8396673333018772E-3</v>
      </c>
      <c r="W736">
        <v>-9.3772332778879752E-3</v>
      </c>
      <c r="X736">
        <v>6.2356975829529482E-3</v>
      </c>
      <c r="Y736">
        <v>-1.3071215207642317E-2</v>
      </c>
      <c r="Z736">
        <v>9.7917857975571287E-4</v>
      </c>
      <c r="AA736">
        <v>-2.3605150214592308E-2</v>
      </c>
      <c r="AB736">
        <v>-2.8078734851063047E-2</v>
      </c>
    </row>
    <row r="737" spans="1:28">
      <c r="A737" s="654">
        <v>44902</v>
      </c>
      <c r="B737">
        <v>5.0302459759743456E-4</v>
      </c>
      <c r="C737">
        <v>5.2227498133761152E-4</v>
      </c>
      <c r="D737">
        <v>4.8602163746869209E-4</v>
      </c>
      <c r="E737">
        <v>1.1588860801494683E-3</v>
      </c>
      <c r="F737">
        <v>6.0181616997678766E-4</v>
      </c>
      <c r="G737">
        <v>6.3318675760615228E-4</v>
      </c>
      <c r="H737">
        <v>5.0788037326188196E-4</v>
      </c>
      <c r="I737">
        <v>6.4708286574610696E-4</v>
      </c>
      <c r="J737">
        <v>4.7878315693883344E-4</v>
      </c>
      <c r="K737">
        <v>5.6221577401882605E-4</v>
      </c>
      <c r="L737">
        <v>5.8417266987187411E-4</v>
      </c>
      <c r="M737">
        <v>5.4093044971081916E-4</v>
      </c>
      <c r="N737">
        <v>5.096266995849863E-4</v>
      </c>
      <c r="O737">
        <v>5.3052315707247111E-4</v>
      </c>
      <c r="P737">
        <v>8.7654772228855649E-3</v>
      </c>
      <c r="Q737">
        <v>-2.2023969095927853E-3</v>
      </c>
      <c r="R737">
        <v>6.0956071342466167E-4</v>
      </c>
      <c r="S737">
        <v>2.1466978697506356E-3</v>
      </c>
      <c r="T737">
        <v>8.3460399378343375E-4</v>
      </c>
      <c r="U737">
        <v>8.8466548240595522E-4</v>
      </c>
      <c r="V737">
        <v>-9.1001024251635698E-6</v>
      </c>
      <c r="W737">
        <v>-3.6320771648096217E-3</v>
      </c>
      <c r="X737">
        <v>-1.1372506219385903E-3</v>
      </c>
      <c r="Y737">
        <v>2.8375025842464208E-3</v>
      </c>
      <c r="Z737">
        <v>8.283779163502869E-3</v>
      </c>
      <c r="AA737">
        <v>-7.0329670329669636E-3</v>
      </c>
      <c r="AB737">
        <v>-2.2317751331526914E-2</v>
      </c>
    </row>
    <row r="738" spans="1:28">
      <c r="A738" s="654">
        <v>44903</v>
      </c>
      <c r="B738">
        <v>5.0536565730618932E-4</v>
      </c>
      <c r="C738">
        <v>5.2140936060673937E-4</v>
      </c>
      <c r="D738">
        <v>4.8140030969445746E-4</v>
      </c>
      <c r="E738">
        <v>5.7487954369550565E-4</v>
      </c>
      <c r="F738">
        <v>5.5712554687481486E-4</v>
      </c>
      <c r="G738">
        <v>6.3342269155608477E-4</v>
      </c>
      <c r="H738">
        <v>5.0788037326188196E-4</v>
      </c>
      <c r="I738">
        <v>6.6686266444349052E-4</v>
      </c>
      <c r="J738">
        <v>4.7878315693883344E-4</v>
      </c>
      <c r="K738">
        <v>5.6221577401882605E-4</v>
      </c>
      <c r="L738">
        <v>5.8417266987187411E-4</v>
      </c>
      <c r="M738">
        <v>5.4093044971081916E-4</v>
      </c>
      <c r="N738">
        <v>5.096266995849863E-4</v>
      </c>
      <c r="O738">
        <v>5.3052315707247111E-4</v>
      </c>
      <c r="P738">
        <v>-2.395109750582991E-3</v>
      </c>
      <c r="Q738">
        <v>1.2663447729299726E-3</v>
      </c>
      <c r="R738">
        <v>-4.6269899695805528E-5</v>
      </c>
      <c r="S738">
        <v>1.5400021750910931E-4</v>
      </c>
      <c r="T738">
        <v>7.0455521793122422E-4</v>
      </c>
      <c r="U738">
        <v>-6.0433765736600531E-4</v>
      </c>
      <c r="V738">
        <v>3.4181725505715299E-3</v>
      </c>
      <c r="W738">
        <v>5.5792358798525399E-3</v>
      </c>
      <c r="X738">
        <v>-1.232738229897945E-2</v>
      </c>
      <c r="Y738">
        <v>-1.2902209349003435E-2</v>
      </c>
      <c r="Z738">
        <v>-5.6765316352961337E-3</v>
      </c>
      <c r="AA738">
        <v>9.2961487383798058E-3</v>
      </c>
      <c r="AB738">
        <v>1.0223604763527128E-2</v>
      </c>
    </row>
    <row r="739" spans="1:28">
      <c r="A739" s="654">
        <v>44904</v>
      </c>
      <c r="B739">
        <v>5.0587293774229103E-4</v>
      </c>
      <c r="C739">
        <v>5.2393171124198723E-4</v>
      </c>
      <c r="D739">
        <v>4.7775958514284511E-4</v>
      </c>
      <c r="E739">
        <v>5.2360629205572273E-4</v>
      </c>
      <c r="F739">
        <v>5.4999480391293432E-4</v>
      </c>
      <c r="G739">
        <v>6.3556653217333725E-4</v>
      </c>
      <c r="H739">
        <v>5.0788037326188196E-4</v>
      </c>
      <c r="I739">
        <v>6.6609786159821383E-4</v>
      </c>
      <c r="J739">
        <v>4.7878315693883344E-4</v>
      </c>
      <c r="K739">
        <v>5.6221577401882605E-4</v>
      </c>
      <c r="L739">
        <v>5.8417266987187411E-4</v>
      </c>
      <c r="M739">
        <v>5.4093044971081916E-4</v>
      </c>
      <c r="N739">
        <v>5.096266995849863E-4</v>
      </c>
      <c r="O739">
        <v>5.3052315707247111E-4</v>
      </c>
      <c r="P739">
        <v>-4.7610237807326206E-3</v>
      </c>
      <c r="Q739">
        <v>1.789401582410477E-3</v>
      </c>
      <c r="R739">
        <v>1.7183218326355387E-4</v>
      </c>
      <c r="S739">
        <v>3.2424600992331243E-3</v>
      </c>
      <c r="T739">
        <v>-1.0131601021328152E-3</v>
      </c>
      <c r="U739">
        <v>-9.9830059988592623E-6</v>
      </c>
      <c r="V739">
        <v>6.5070922414611765E-4</v>
      </c>
      <c r="W739">
        <v>-2.5432181651990904E-3</v>
      </c>
      <c r="X739">
        <v>-6.4032666913507175E-3</v>
      </c>
      <c r="Y739">
        <v>-2.8571028691189992E-3</v>
      </c>
      <c r="Z739">
        <v>2.1899240809171161E-3</v>
      </c>
      <c r="AA739">
        <v>-2.4122807017544767E-3</v>
      </c>
      <c r="AB739">
        <v>1.9637439128716405E-2</v>
      </c>
    </row>
    <row r="740" spans="1:28">
      <c r="A740" s="654">
        <v>44907</v>
      </c>
      <c r="B740">
        <v>5.0096798172094559E-4</v>
      </c>
      <c r="C740">
        <v>5.2716927363505306E-4</v>
      </c>
      <c r="D740">
        <v>4.785050004503244E-4</v>
      </c>
      <c r="E740">
        <v>4.9005050613804002E-4</v>
      </c>
      <c r="F740">
        <v>5.7179696671405544E-4</v>
      </c>
      <c r="G740">
        <v>6.332554479995256E-4</v>
      </c>
      <c r="H740">
        <v>5.0788037326188196E-4</v>
      </c>
      <c r="I740">
        <v>6.4132078141887483E-4</v>
      </c>
      <c r="J740">
        <v>4.7878315693883344E-4</v>
      </c>
      <c r="K740">
        <v>5.6221577401882605E-4</v>
      </c>
      <c r="L740">
        <v>5.8417266987187411E-4</v>
      </c>
      <c r="M740">
        <v>5.4093044971081916E-4</v>
      </c>
      <c r="N740">
        <v>5.096266995849863E-4</v>
      </c>
      <c r="O740">
        <v>5.3052315707247111E-4</v>
      </c>
      <c r="P740">
        <v>-3.9304142215810245E-3</v>
      </c>
      <c r="Q740">
        <v>3.2909396331575191E-3</v>
      </c>
      <c r="R740">
        <v>5.235831668568558E-4</v>
      </c>
      <c r="S740">
        <v>5.1327932646860752E-4</v>
      </c>
      <c r="T740">
        <v>-3.0347964100019276E-4</v>
      </c>
      <c r="U740">
        <v>1.9995461184192376E-3</v>
      </c>
      <c r="V740">
        <v>2.1472987365747098E-3</v>
      </c>
      <c r="W740">
        <v>-1.6948960613201391E-2</v>
      </c>
      <c r="X740">
        <v>-1.0490243735378879E-2</v>
      </c>
      <c r="Y740">
        <v>-1.1494974271376246E-2</v>
      </c>
      <c r="Z740">
        <v>-9.679470286976577E-3</v>
      </c>
      <c r="AA740">
        <v>2.3038030336337778E-2</v>
      </c>
      <c r="AB740">
        <v>1.5740398485797336E-3</v>
      </c>
    </row>
    <row r="741" spans="1:28">
      <c r="A741" s="654">
        <v>44908</v>
      </c>
      <c r="B741">
        <v>5.0026007124759353E-4</v>
      </c>
      <c r="C741">
        <v>5.5015103039246505E-4</v>
      </c>
      <c r="D741">
        <v>4.889801868148691E-4</v>
      </c>
      <c r="E741">
        <v>5.2120435264302323E-4</v>
      </c>
      <c r="F741">
        <v>6.8049396596037148E-4</v>
      </c>
      <c r="G741">
        <v>6.3285468931972844E-4</v>
      </c>
      <c r="H741">
        <v>5.0788037326188196E-4</v>
      </c>
      <c r="I741">
        <v>6.6906754510442923E-4</v>
      </c>
      <c r="J741">
        <v>4.7878315693883344E-4</v>
      </c>
      <c r="K741">
        <v>5.6221577401882605E-4</v>
      </c>
      <c r="L741">
        <v>5.8417266987187411E-4</v>
      </c>
      <c r="M741">
        <v>5.4093044971081916E-4</v>
      </c>
      <c r="N741">
        <v>5.096266995849863E-4</v>
      </c>
      <c r="O741">
        <v>5.3052315707247111E-4</v>
      </c>
      <c r="P741">
        <v>4.0117118592797318E-4</v>
      </c>
      <c r="Q741">
        <v>-1.0353522919344771E-2</v>
      </c>
      <c r="R741">
        <v>-1.1992656586991002E-3</v>
      </c>
      <c r="S741">
        <v>2.8167759402888404E-3</v>
      </c>
      <c r="T741">
        <v>3.4070104410510726E-3</v>
      </c>
      <c r="U741">
        <v>5.0185889529867911E-3</v>
      </c>
      <c r="V741">
        <v>2.273444018011217E-3</v>
      </c>
      <c r="W741">
        <v>-1.0440629303642202E-2</v>
      </c>
      <c r="X741">
        <v>-7.4962774760083395E-3</v>
      </c>
      <c r="Y741">
        <v>-8.6416782105094292E-3</v>
      </c>
      <c r="Z741">
        <v>-3.9749645325959371E-3</v>
      </c>
      <c r="AA741">
        <v>5.414929734840257E-3</v>
      </c>
      <c r="AB741">
        <v>-4.6936491888522891E-3</v>
      </c>
    </row>
    <row r="742" spans="1:28">
      <c r="A742" s="654">
        <v>44909</v>
      </c>
      <c r="B742">
        <v>5.1280141930631906E-4</v>
      </c>
      <c r="C742">
        <v>5.1861338082548336E-4</v>
      </c>
      <c r="D742">
        <v>4.8630965378149149E-4</v>
      </c>
      <c r="E742">
        <v>4.1522541543925762E-4</v>
      </c>
      <c r="F742">
        <v>5.624448674390603E-4</v>
      </c>
      <c r="G742">
        <v>6.349944152241882E-4</v>
      </c>
      <c r="H742">
        <v>5.0788037326188196E-4</v>
      </c>
      <c r="I742">
        <v>6.7213756372841438E-4</v>
      </c>
      <c r="J742">
        <v>4.7878315693883344E-4</v>
      </c>
      <c r="K742">
        <v>5.6221577401882605E-4</v>
      </c>
      <c r="L742">
        <v>5.8417266987187411E-4</v>
      </c>
      <c r="M742">
        <v>5.4093044971081916E-4</v>
      </c>
      <c r="N742">
        <v>5.096266995849863E-4</v>
      </c>
      <c r="O742">
        <v>5.3052315707247111E-4</v>
      </c>
      <c r="P742">
        <v>2.6634691388682796E-3</v>
      </c>
      <c r="Q742">
        <v>1.2162775934834169E-3</v>
      </c>
      <c r="R742">
        <v>3.9608287608094983E-4</v>
      </c>
      <c r="S742">
        <v>0</v>
      </c>
      <c r="T742">
        <v>2.5320096713785656E-3</v>
      </c>
      <c r="U742">
        <v>2.6646295931231911E-4</v>
      </c>
      <c r="V742">
        <v>3.6063911521202474E-3</v>
      </c>
      <c r="W742">
        <v>1.9860196648136652E-2</v>
      </c>
      <c r="X742">
        <v>8.0174438932547609E-3</v>
      </c>
      <c r="Y742">
        <v>9.1532997370968872E-3</v>
      </c>
      <c r="Z742">
        <v>7.233952315224057E-3</v>
      </c>
      <c r="AA742">
        <v>-5.385766189356711E-3</v>
      </c>
      <c r="AB742">
        <v>2.7192061636400311E-2</v>
      </c>
    </row>
    <row r="743" spans="1:28">
      <c r="A743" s="654">
        <v>44910</v>
      </c>
      <c r="B743">
        <v>4.9693793389793406E-4</v>
      </c>
      <c r="C743">
        <v>5.1923170267986762E-4</v>
      </c>
      <c r="D743">
        <v>4.8461505184205222E-4</v>
      </c>
      <c r="E743">
        <v>6.8771933926958795E-4</v>
      </c>
      <c r="F743">
        <v>4.775728863923856E-4</v>
      </c>
      <c r="G743">
        <v>6.3459145319533228E-4</v>
      </c>
      <c r="H743">
        <v>5.0788037326188196E-4</v>
      </c>
      <c r="I743">
        <v>6.7040791349759488E-4</v>
      </c>
      <c r="J743">
        <v>4.7878315693883344E-4</v>
      </c>
      <c r="K743">
        <v>5.6221577401882605E-4</v>
      </c>
      <c r="L743">
        <v>5.8417266987187411E-4</v>
      </c>
      <c r="M743">
        <v>5.4093044971081916E-4</v>
      </c>
      <c r="N743">
        <v>5.096266995849863E-4</v>
      </c>
      <c r="O743">
        <v>5.3052315707247111E-4</v>
      </c>
      <c r="P743">
        <v>1.7177514878949918E-3</v>
      </c>
      <c r="Q743">
        <v>1.311050208528286E-3</v>
      </c>
      <c r="R743">
        <v>-6.4063078560194775E-4</v>
      </c>
      <c r="S743">
        <v>3.2371661646790617E-3</v>
      </c>
      <c r="T743">
        <v>-2.1222741447206595E-3</v>
      </c>
      <c r="U743">
        <v>-1.3370099634379962E-4</v>
      </c>
      <c r="V743">
        <v>2.2343928050454487E-3</v>
      </c>
      <c r="W743">
        <v>9.6661113636204998E-3</v>
      </c>
      <c r="X743">
        <v>8.0984542833562045E-4</v>
      </c>
      <c r="Y743">
        <v>-2.8373478904878402E-3</v>
      </c>
      <c r="Z743">
        <v>1.4700940890388869E-2</v>
      </c>
      <c r="AA743">
        <v>-2.0585328118956525E-2</v>
      </c>
      <c r="AB743">
        <v>-1.116169421737756E-2</v>
      </c>
    </row>
    <row r="744" spans="1:28">
      <c r="A744" s="654">
        <v>44911</v>
      </c>
      <c r="B744">
        <v>4.9866874612658485E-4</v>
      </c>
      <c r="C744">
        <v>5.2609791906732539E-4</v>
      </c>
      <c r="D744">
        <v>4.892386921244718E-4</v>
      </c>
      <c r="E744">
        <v>4.4214458400659851E-4</v>
      </c>
      <c r="F744">
        <v>3.4190876017170524E-4</v>
      </c>
      <c r="G744">
        <v>6.3609156928179367E-4</v>
      </c>
      <c r="H744">
        <v>5.0788037326188196E-4</v>
      </c>
      <c r="I744">
        <v>6.6005947241221108E-4</v>
      </c>
      <c r="J744">
        <v>4.7878315693883344E-4</v>
      </c>
      <c r="K744">
        <v>5.6221577401882605E-4</v>
      </c>
      <c r="L744">
        <v>5.8417266987187411E-4</v>
      </c>
      <c r="M744">
        <v>5.4093044971081916E-4</v>
      </c>
      <c r="N744">
        <v>5.096266995849863E-4</v>
      </c>
      <c r="O744">
        <v>5.3052315707247111E-4</v>
      </c>
      <c r="P744">
        <v>6.7182631876439025E-4</v>
      </c>
      <c r="Q744">
        <v>-4.6261035817174445E-4</v>
      </c>
      <c r="R744">
        <v>3.7727282702082476E-4</v>
      </c>
      <c r="S744">
        <v>1.0871618827674734E-3</v>
      </c>
      <c r="T744">
        <v>5.2452344226971981E-4</v>
      </c>
      <c r="U744">
        <v>-6.4586595282634107E-5</v>
      </c>
      <c r="V744">
        <v>1.480169256322883E-3</v>
      </c>
      <c r="W744">
        <v>8.7742465693718685E-4</v>
      </c>
      <c r="X744">
        <v>-3.5020237366492069E-3</v>
      </c>
      <c r="Y744">
        <v>-8.3600061623877453E-3</v>
      </c>
      <c r="Z744">
        <v>-7.1985949177060249E-3</v>
      </c>
      <c r="AA744">
        <v>-1.3426941641070611E-2</v>
      </c>
      <c r="AB744">
        <v>-1.4779680354493063E-2</v>
      </c>
    </row>
    <row r="745" spans="1:28">
      <c r="A745" s="654">
        <v>44914</v>
      </c>
      <c r="B745">
        <v>5.007769759670655E-4</v>
      </c>
      <c r="C745">
        <v>5.2219202149328403E-4</v>
      </c>
      <c r="D745">
        <v>4.9822585947612019E-4</v>
      </c>
      <c r="E745">
        <v>5.373461976212468E-4</v>
      </c>
      <c r="F745">
        <v>4.5966797766050504E-4</v>
      </c>
      <c r="G745">
        <v>6.3632099986055124E-4</v>
      </c>
      <c r="H745">
        <v>5.0788037326188196E-4</v>
      </c>
      <c r="I745">
        <v>6.8004785545583424E-4</v>
      </c>
      <c r="J745">
        <v>4.7878315693883344E-4</v>
      </c>
      <c r="K745">
        <v>5.6221577401882605E-4</v>
      </c>
      <c r="L745">
        <v>5.8417266987187411E-4</v>
      </c>
      <c r="M745">
        <v>5.4093044971081916E-4</v>
      </c>
      <c r="N745">
        <v>5.096266995849863E-4</v>
      </c>
      <c r="O745">
        <v>5.3052315707247111E-4</v>
      </c>
      <c r="P745">
        <v>-1.694846857566934E-3</v>
      </c>
      <c r="Q745">
        <v>4.3750149491001977E-3</v>
      </c>
      <c r="R745">
        <v>7.5432305872569216E-4</v>
      </c>
      <c r="S745">
        <v>-2.0312475691715015E-3</v>
      </c>
      <c r="T745">
        <v>-1.4390561893073972E-4</v>
      </c>
      <c r="U745">
        <v>-4.6350031319897234E-4</v>
      </c>
      <c r="V745">
        <v>-3.1327346053867666E-3</v>
      </c>
      <c r="W745">
        <v>7.1269340128690128E-3</v>
      </c>
      <c r="X745">
        <v>7.1988926755277571E-3</v>
      </c>
      <c r="Y745">
        <v>1.0348556333628744E-2</v>
      </c>
      <c r="Z745">
        <v>1.085247782126042E-2</v>
      </c>
      <c r="AA745">
        <v>-9.829211884006428E-3</v>
      </c>
      <c r="AB745">
        <v>-5.474608626465205E-3</v>
      </c>
    </row>
    <row r="746" spans="1:28">
      <c r="A746" s="654">
        <v>44915</v>
      </c>
      <c r="B746">
        <v>5.0584541342901801E-4</v>
      </c>
      <c r="C746">
        <v>5.183342881189823E-4</v>
      </c>
      <c r="D746">
        <v>4.93124169733683E-4</v>
      </c>
      <c r="E746">
        <v>7.1212165707379427E-4</v>
      </c>
      <c r="F746">
        <v>6.7372166664347866E-4</v>
      </c>
      <c r="G746">
        <v>6.3401620446623674E-4</v>
      </c>
      <c r="H746">
        <v>5.0788037326188196E-4</v>
      </c>
      <c r="I746">
        <v>6.7416432643851998E-4</v>
      </c>
      <c r="J746">
        <v>4.7878315693883344E-4</v>
      </c>
      <c r="K746">
        <v>5.6221577401882605E-4</v>
      </c>
      <c r="L746">
        <v>5.8417266987187411E-4</v>
      </c>
      <c r="M746">
        <v>5.4093044971081916E-4</v>
      </c>
      <c r="N746">
        <v>5.096266995849863E-4</v>
      </c>
      <c r="O746">
        <v>5.3052315707247111E-4</v>
      </c>
      <c r="P746">
        <v>2.0616858473119226E-3</v>
      </c>
      <c r="Q746">
        <v>1.2783855397215937E-3</v>
      </c>
      <c r="R746">
        <v>1.0584637439634559E-3</v>
      </c>
      <c r="S746">
        <v>-2.3928188460451416E-3</v>
      </c>
      <c r="T746">
        <v>3.276148648165389E-3</v>
      </c>
      <c r="U746">
        <v>-3.1899768275001072E-5</v>
      </c>
      <c r="V746">
        <v>-1.4455079558206574E-4</v>
      </c>
      <c r="W746">
        <v>1.8463437043857667E-2</v>
      </c>
      <c r="X746">
        <v>1.4322187313576373E-2</v>
      </c>
      <c r="Y746">
        <v>1.0749204849004101E-2</v>
      </c>
      <c r="Z746">
        <v>5.9431125910218707E-3</v>
      </c>
      <c r="AA746">
        <v>-1.6844091092844682E-2</v>
      </c>
      <c r="AB746">
        <v>-2.517739524717566E-2</v>
      </c>
    </row>
    <row r="747" spans="1:28">
      <c r="A747" s="654">
        <v>44916</v>
      </c>
      <c r="B747">
        <v>5.0209602877049342E-4</v>
      </c>
      <c r="C747">
        <v>5.220285025115956E-4</v>
      </c>
      <c r="D747">
        <v>4.9579183340631161E-4</v>
      </c>
      <c r="E747">
        <v>6.0639535437623238E-4</v>
      </c>
      <c r="F747">
        <v>6.1964261518832053E-4</v>
      </c>
      <c r="G747">
        <v>6.4057727912891771E-4</v>
      </c>
      <c r="H747">
        <v>5.0788037326188196E-4</v>
      </c>
      <c r="I747">
        <v>6.7498489410566798E-4</v>
      </c>
      <c r="J747">
        <v>4.7878315693883344E-4</v>
      </c>
      <c r="K747">
        <v>5.6221577401882605E-4</v>
      </c>
      <c r="L747">
        <v>5.8417266987187411E-4</v>
      </c>
      <c r="M747">
        <v>5.4093044971081916E-4</v>
      </c>
      <c r="N747">
        <v>5.096266995849863E-4</v>
      </c>
      <c r="O747">
        <v>5.3052315707247111E-4</v>
      </c>
      <c r="P747">
        <v>9.195477817673936E-4</v>
      </c>
      <c r="Q747">
        <v>4.5131322361524617E-4</v>
      </c>
      <c r="R747">
        <v>2.4012002289852674E-4</v>
      </c>
      <c r="S747">
        <v>1.3145454178338234E-3</v>
      </c>
      <c r="T747">
        <v>4.3480658345318446E-4</v>
      </c>
      <c r="U747">
        <v>2.0568110673124806E-4</v>
      </c>
      <c r="V747">
        <v>2.2246043758056278E-3</v>
      </c>
      <c r="W747">
        <v>9.5453761256725222E-4</v>
      </c>
      <c r="X747">
        <v>4.2596205679934496E-3</v>
      </c>
      <c r="Y747">
        <v>6.3950756155388699E-3</v>
      </c>
      <c r="Z747">
        <v>-1.3188813906517272E-4</v>
      </c>
      <c r="AA747">
        <v>1.4528508771929793E-2</v>
      </c>
      <c r="AB747">
        <v>3.8859515883427065E-3</v>
      </c>
    </row>
    <row r="748" spans="1:28">
      <c r="A748" s="654">
        <v>44917</v>
      </c>
      <c r="B748">
        <v>5.0693005572211014E-4</v>
      </c>
      <c r="C748">
        <v>5.2095556835540791E-4</v>
      </c>
      <c r="D748">
        <v>4.9700078210945797E-4</v>
      </c>
      <c r="E748">
        <v>6.6592708577339899E-4</v>
      </c>
      <c r="F748">
        <v>4.9837156988452591E-4</v>
      </c>
      <c r="G748">
        <v>6.3510659226717614E-4</v>
      </c>
      <c r="H748">
        <v>5.0788037326188196E-4</v>
      </c>
      <c r="I748">
        <v>6.7166332374313242E-4</v>
      </c>
      <c r="J748">
        <v>4.7878315693883344E-4</v>
      </c>
      <c r="K748">
        <v>5.6221577401882605E-4</v>
      </c>
      <c r="L748">
        <v>5.8417266987187411E-4</v>
      </c>
      <c r="M748">
        <v>5.4093044971081916E-4</v>
      </c>
      <c r="N748">
        <v>5.096266995849863E-4</v>
      </c>
      <c r="O748">
        <v>5.3052315707247111E-4</v>
      </c>
      <c r="P748">
        <v>1.4949605940295374E-3</v>
      </c>
      <c r="Q748">
        <v>6.4523942142824531E-4</v>
      </c>
      <c r="R748">
        <v>1.3021621630648905E-3</v>
      </c>
      <c r="S748">
        <v>1.611434839817294E-3</v>
      </c>
      <c r="T748">
        <v>1.5468663866800014E-3</v>
      </c>
      <c r="U748">
        <v>-1.1722549034529628E-3</v>
      </c>
      <c r="V748">
        <v>1.536596118416611E-4</v>
      </c>
      <c r="W748">
        <v>4.1996506530606048E-4</v>
      </c>
      <c r="X748">
        <v>1.5093721375325497E-3</v>
      </c>
      <c r="Y748">
        <v>3.8750106101481663E-3</v>
      </c>
      <c r="Z748">
        <v>5.3420914397162012E-3</v>
      </c>
      <c r="AA748">
        <v>-9.2767720435917855E-3</v>
      </c>
      <c r="AB748">
        <v>5.2890698116236923E-3</v>
      </c>
    </row>
    <row r="749" spans="1:28">
      <c r="A749" s="654">
        <v>44918</v>
      </c>
      <c r="B749">
        <v>5.2389615156744895E-4</v>
      </c>
      <c r="C749">
        <v>5.2102121843322635E-4</v>
      </c>
      <c r="D749">
        <v>5.0014636065975893E-4</v>
      </c>
      <c r="E749">
        <v>5.7947802507940516E-4</v>
      </c>
      <c r="F749">
        <v>6.3917810290803345E-4</v>
      </c>
      <c r="G749">
        <v>6.3407131310921905E-4</v>
      </c>
      <c r="H749">
        <v>5.0788037326188196E-4</v>
      </c>
      <c r="I749">
        <v>6.724855390147777E-4</v>
      </c>
      <c r="J749">
        <v>4.7878315693883344E-4</v>
      </c>
      <c r="K749">
        <v>5.6221577401882605E-4</v>
      </c>
      <c r="L749">
        <v>5.8417266987187411E-4</v>
      </c>
      <c r="M749">
        <v>5.4093044971081916E-4</v>
      </c>
      <c r="N749">
        <v>5.096266995849863E-4</v>
      </c>
      <c r="O749">
        <v>5.3052315707247111E-4</v>
      </c>
      <c r="P749">
        <v>1.5832795210135586E-4</v>
      </c>
      <c r="Q749">
        <v>3.9859722248407614E-3</v>
      </c>
      <c r="R749">
        <v>1.2605103776257565E-3</v>
      </c>
      <c r="S749">
        <v>4.0825029734703477E-4</v>
      </c>
      <c r="T749">
        <v>9.3926116005182969E-4</v>
      </c>
      <c r="U749">
        <v>-5.404354061764316E-4</v>
      </c>
      <c r="V749">
        <v>-2.0230345884308942E-3</v>
      </c>
      <c r="W749">
        <v>6.03575147326052E-3</v>
      </c>
      <c r="X749">
        <v>1.3283693605053104E-2</v>
      </c>
      <c r="Y749">
        <v>2.06144843744267E-2</v>
      </c>
      <c r="Z749">
        <v>4.1715967119149155E-3</v>
      </c>
      <c r="AA749">
        <v>-6.3636363636363491E-3</v>
      </c>
      <c r="AB749">
        <v>-1.7839107444704738E-2</v>
      </c>
    </row>
    <row r="750" spans="1:28">
      <c r="A750" s="654">
        <v>44921</v>
      </c>
      <c r="B750">
        <v>5.2142269226096438E-4</v>
      </c>
      <c r="C750">
        <v>5.2369626694037663E-4</v>
      </c>
      <c r="D750">
        <v>5.1733458372016372E-4</v>
      </c>
      <c r="E750">
        <v>5.4481420733343278E-4</v>
      </c>
      <c r="F750">
        <v>5.8188984304718971E-4</v>
      </c>
      <c r="G750">
        <v>6.355648440403705E-4</v>
      </c>
      <c r="H750">
        <v>5.0788037326188196E-4</v>
      </c>
      <c r="I750">
        <v>6.7489603038994872E-4</v>
      </c>
      <c r="J750">
        <v>4.7878315693883344E-4</v>
      </c>
      <c r="K750">
        <v>5.6221577401882605E-4</v>
      </c>
      <c r="L750">
        <v>5.8417266987187411E-4</v>
      </c>
      <c r="M750">
        <v>5.4093044971081916E-4</v>
      </c>
      <c r="N750">
        <v>5.096266995849863E-4</v>
      </c>
      <c r="O750">
        <v>5.3052315707247111E-4</v>
      </c>
      <c r="P750">
        <v>4.5922505737716612E-4</v>
      </c>
      <c r="Q750">
        <v>-8.5126483861119873E-4</v>
      </c>
      <c r="R750">
        <v>3.3776898772441832E-4</v>
      </c>
      <c r="S750">
        <v>2.7237661855408213E-3</v>
      </c>
      <c r="T750">
        <v>7.3492029792254776E-4</v>
      </c>
      <c r="U750">
        <v>4.8170120619528412E-4</v>
      </c>
      <c r="V750">
        <v>6.1755604686486443E-4</v>
      </c>
      <c r="W750">
        <v>-1.5093563074763949E-3</v>
      </c>
      <c r="X750">
        <v>-6.7965009497313877E-3</v>
      </c>
      <c r="Y750">
        <v>-2.2551974387183815E-3</v>
      </c>
      <c r="Z750">
        <v>-7.9879970272856982E-3</v>
      </c>
      <c r="AA750">
        <v>1.8298261665141702E-3</v>
      </c>
      <c r="AB750">
        <v>7.1026712938186964E-3</v>
      </c>
    </row>
    <row r="751" spans="1:28">
      <c r="A751" s="654">
        <v>44922</v>
      </c>
      <c r="B751">
        <v>4.8651366535712448E-4</v>
      </c>
      <c r="C751">
        <v>5.1728008276485937E-4</v>
      </c>
      <c r="D751">
        <v>4.9915371416831E-4</v>
      </c>
      <c r="E751">
        <v>5.9579645430751782E-4</v>
      </c>
      <c r="F751">
        <v>5.5323916361071923E-4</v>
      </c>
      <c r="G751">
        <v>6.3642390377882663E-4</v>
      </c>
      <c r="H751">
        <v>5.0788037326188196E-4</v>
      </c>
      <c r="I751">
        <v>6.7603001611393765E-4</v>
      </c>
      <c r="J751">
        <v>4.7878315693883344E-4</v>
      </c>
      <c r="K751">
        <v>5.6221577401882605E-4</v>
      </c>
      <c r="L751">
        <v>5.8417266987187411E-4</v>
      </c>
      <c r="M751">
        <v>5.4093044971081916E-4</v>
      </c>
      <c r="N751">
        <v>5.096266995849863E-4</v>
      </c>
      <c r="O751">
        <v>5.3052315707247111E-4</v>
      </c>
      <c r="P751">
        <v>2.9631795672369066E-4</v>
      </c>
      <c r="Q751">
        <v>3.1739248194009306E-3</v>
      </c>
      <c r="R751">
        <v>2.319682027212E-4</v>
      </c>
      <c r="S751">
        <v>2.5551712870508503E-3</v>
      </c>
      <c r="T751">
        <v>-1.0559076576570625E-3</v>
      </c>
      <c r="U751">
        <v>-3.9869501210088032E-4</v>
      </c>
      <c r="V751">
        <v>2.5591810986482777E-3</v>
      </c>
      <c r="W751">
        <v>-9.9510621830229962E-3</v>
      </c>
      <c r="X751">
        <v>-1.048971819651201E-2</v>
      </c>
      <c r="Y751">
        <v>-8.0774872481030879E-3</v>
      </c>
      <c r="Z751">
        <v>-1.4024015160191139E-3</v>
      </c>
      <c r="AA751">
        <v>1.4611872146118587E-2</v>
      </c>
      <c r="AB751">
        <v>1.8731075179980294E-2</v>
      </c>
    </row>
    <row r="752" spans="1:28">
      <c r="A752" s="654">
        <v>44923</v>
      </c>
      <c r="B752">
        <v>5.1635217490986207E-4</v>
      </c>
      <c r="C752">
        <v>5.1840020075011317E-4</v>
      </c>
      <c r="D752">
        <v>5.6036045016605307E-4</v>
      </c>
      <c r="E752">
        <v>6.6619323676953002E-4</v>
      </c>
      <c r="F752">
        <v>6.1146792011990136E-4</v>
      </c>
      <c r="G752">
        <v>6.3917398277957282E-4</v>
      </c>
      <c r="H752">
        <v>5.0788037326188196E-4</v>
      </c>
      <c r="I752">
        <v>6.7430283661384927E-4</v>
      </c>
      <c r="J752">
        <v>4.7878315693883344E-4</v>
      </c>
      <c r="K752">
        <v>5.6221577401882605E-4</v>
      </c>
      <c r="L752">
        <v>5.8417266987187411E-4</v>
      </c>
      <c r="M752">
        <v>5.4093044971081916E-4</v>
      </c>
      <c r="N752">
        <v>5.096266995849863E-4</v>
      </c>
      <c r="O752">
        <v>5.3052315707247111E-4</v>
      </c>
      <c r="P752">
        <v>-2.9890452560203951E-3</v>
      </c>
      <c r="Q752">
        <v>3.4117080264479682E-3</v>
      </c>
      <c r="R752">
        <v>1.2058686057554446E-3</v>
      </c>
      <c r="S752">
        <v>8.2510544029412713E-5</v>
      </c>
      <c r="T752">
        <v>-2.7047415802520236E-3</v>
      </c>
      <c r="U752">
        <v>5.4150523779883386E-5</v>
      </c>
      <c r="V752">
        <v>2.0631516998681487E-3</v>
      </c>
      <c r="W752">
        <v>1.0232096551243908E-2</v>
      </c>
      <c r="X752">
        <v>1.4060785411214471E-2</v>
      </c>
      <c r="Y752">
        <v>1.4310978927278395E-2</v>
      </c>
      <c r="Z752">
        <v>1.1249129204216946E-2</v>
      </c>
      <c r="AA752">
        <v>-9.9009900990097988E-3</v>
      </c>
      <c r="AB752">
        <v>-1.5219842657019589E-2</v>
      </c>
    </row>
    <row r="753" spans="1:28">
      <c r="A753" s="654">
        <v>44924</v>
      </c>
      <c r="B753">
        <v>5.1093695069837075E-4</v>
      </c>
      <c r="C753">
        <v>5.1766932142749411E-4</v>
      </c>
      <c r="D753">
        <v>5.1023245803882844E-4</v>
      </c>
      <c r="E753">
        <v>6.014043330591079E-4</v>
      </c>
      <c r="F753">
        <v>5.3917159352789845E-4</v>
      </c>
      <c r="G753">
        <v>6.3498229048897237E-4</v>
      </c>
      <c r="H753">
        <v>5.0788037326188196E-4</v>
      </c>
      <c r="I753">
        <v>6.7670509369754939E-4</v>
      </c>
      <c r="J753">
        <v>4.7878315693883344E-4</v>
      </c>
      <c r="K753">
        <v>5.6221577401882605E-4</v>
      </c>
      <c r="L753">
        <v>5.8417266987187411E-4</v>
      </c>
      <c r="M753">
        <v>5.4093044971081916E-4</v>
      </c>
      <c r="N753">
        <v>5.096266995849863E-4</v>
      </c>
      <c r="O753">
        <v>5.3052315707247111E-4</v>
      </c>
      <c r="P753">
        <v>-4.7260284274130981E-4</v>
      </c>
      <c r="Q753">
        <v>8.3265570663626498E-4</v>
      </c>
      <c r="R753">
        <v>-3.1875992353458393E-4</v>
      </c>
      <c r="S753">
        <v>5.5449241258620496E-4</v>
      </c>
      <c r="T753">
        <v>-4.3652821543060938E-6</v>
      </c>
      <c r="U753">
        <v>3.1375240026920714E-4</v>
      </c>
      <c r="V753">
        <v>2.211986892990403E-3</v>
      </c>
      <c r="W753">
        <v>5.0681302897401803E-3</v>
      </c>
      <c r="X753">
        <v>-1.6399705111623808E-3</v>
      </c>
      <c r="Y753">
        <v>1.0344081565599073E-2</v>
      </c>
      <c r="Z753">
        <v>-3.5568534873905433E-3</v>
      </c>
      <c r="AA753">
        <v>2.2727272727272707E-2</v>
      </c>
      <c r="AB753">
        <v>8.0586770933219753E-3</v>
      </c>
    </row>
    <row r="754" spans="1:28">
      <c r="A754" s="654">
        <v>44925</v>
      </c>
      <c r="B754">
        <v>5.163518872650652E-4</v>
      </c>
      <c r="C754">
        <v>5.4835819958909404E-4</v>
      </c>
      <c r="D754">
        <v>4.7855216218550822E-4</v>
      </c>
      <c r="E754">
        <v>6.0784645071754184E-4</v>
      </c>
      <c r="F754">
        <v>3.4331033095114094E-4</v>
      </c>
      <c r="G754">
        <v>6.3583968017710824E-4</v>
      </c>
      <c r="H754">
        <v>5.0788037326188196E-4</v>
      </c>
      <c r="I754">
        <v>6.9401007139280324E-4</v>
      </c>
      <c r="J754">
        <v>4.7878315693883344E-4</v>
      </c>
      <c r="K754">
        <v>5.6221577401882605E-4</v>
      </c>
      <c r="L754">
        <v>5.8417266987187411E-4</v>
      </c>
      <c r="M754">
        <v>5.4093044971081916E-4</v>
      </c>
      <c r="N754">
        <v>5.096266995849863E-4</v>
      </c>
      <c r="O754">
        <v>5.3052315707247111E-4</v>
      </c>
      <c r="P754">
        <v>3.0590250641138184E-4</v>
      </c>
      <c r="Q754">
        <v>-6.8029592578666698E-4</v>
      </c>
      <c r="R754">
        <v>8.0211206213198771E-4</v>
      </c>
      <c r="S754">
        <v>4.2878167414122093E-3</v>
      </c>
      <c r="T754">
        <v>2.2938202758928661E-3</v>
      </c>
      <c r="U754">
        <v>5.6900375145341187E-4</v>
      </c>
      <c r="V754">
        <v>3.3384769033584227E-4</v>
      </c>
      <c r="W754">
        <v>-4.6754363192558213E-4</v>
      </c>
      <c r="X754">
        <v>1.9913766017665147E-4</v>
      </c>
      <c r="Y754">
        <v>-2.0765483115370298E-4</v>
      </c>
      <c r="Z754">
        <v>-3.2163474124380365E-5</v>
      </c>
      <c r="AA754">
        <v>0</v>
      </c>
      <c r="AB754">
        <v>1.3411910803506455E-2</v>
      </c>
    </row>
    <row r="755" spans="1:28">
      <c r="A755" s="654">
        <v>44928</v>
      </c>
      <c r="B755">
        <v>5.070843557215543E-4</v>
      </c>
      <c r="C755">
        <v>5.1829337151221289E-4</v>
      </c>
      <c r="D755">
        <v>5.097283220516502E-4</v>
      </c>
      <c r="E755">
        <v>3.8884202133382395E-4</v>
      </c>
      <c r="F755">
        <v>5.6281072498998164E-4</v>
      </c>
      <c r="G755">
        <v>6.3417610950899928E-4</v>
      </c>
      <c r="H755">
        <v>5.0788037326188196E-4</v>
      </c>
      <c r="I755">
        <v>6.7355969165228124E-4</v>
      </c>
      <c r="J755">
        <v>4.244791511238688E-4</v>
      </c>
      <c r="K755">
        <v>5.0790723964677653E-4</v>
      </c>
      <c r="L755">
        <v>5.2986294372292519E-4</v>
      </c>
      <c r="M755">
        <v>5.4093044971081916E-4</v>
      </c>
      <c r="N755">
        <v>5.096266995849863E-4</v>
      </c>
      <c r="O755">
        <v>5.3052315707247111E-4</v>
      </c>
      <c r="P755">
        <v>-1.4567943448664522E-3</v>
      </c>
      <c r="Q755">
        <v>-2.7340341134470814E-3</v>
      </c>
      <c r="R755">
        <v>-3.4611554535746158E-4</v>
      </c>
      <c r="S755">
        <v>3.2256324872608211E-3</v>
      </c>
      <c r="T755">
        <v>1.9212002307733567E-3</v>
      </c>
      <c r="U755">
        <v>7.5486952146053277E-4</v>
      </c>
      <c r="V755">
        <v>1.1196803326825044E-3</v>
      </c>
      <c r="W755">
        <v>-2.2207646109748236E-2</v>
      </c>
      <c r="X755">
        <v>-2.5949402558483103E-2</v>
      </c>
      <c r="Y755">
        <v>-2.1858712870245767E-2</v>
      </c>
      <c r="Z755">
        <v>-1.9766336440387389E-2</v>
      </c>
      <c r="AA755">
        <v>1.1111111111111072E-2</v>
      </c>
      <c r="AB755">
        <v>1.0864308853488325E-2</v>
      </c>
    </row>
    <row r="756" spans="1:28">
      <c r="A756" s="654">
        <v>44929</v>
      </c>
      <c r="B756">
        <v>5.1756265638025489E-4</v>
      </c>
      <c r="C756">
        <v>5.2410892671073128E-4</v>
      </c>
      <c r="D756">
        <v>5.0512245356237884E-4</v>
      </c>
      <c r="E756">
        <v>4.2672743186811246E-4</v>
      </c>
      <c r="F756">
        <v>5.8765728412146778E-4</v>
      </c>
      <c r="G756">
        <v>6.3629165948131394E-4</v>
      </c>
      <c r="H756">
        <v>5.0788037326188196E-4</v>
      </c>
      <c r="I756">
        <v>6.6043607786503422E-4</v>
      </c>
      <c r="J756">
        <v>4.244791511238688E-4</v>
      </c>
      <c r="K756">
        <v>5.0790723964677653E-4</v>
      </c>
      <c r="L756">
        <v>5.2986294372292519E-4</v>
      </c>
      <c r="M756">
        <v>5.4093044971081916E-4</v>
      </c>
      <c r="N756">
        <v>5.096266995849863E-4</v>
      </c>
      <c r="O756">
        <v>5.3052315707247111E-4</v>
      </c>
      <c r="P756">
        <v>7.3630578771866073E-3</v>
      </c>
      <c r="Q756">
        <v>3.2689468811368805E-3</v>
      </c>
      <c r="R756">
        <v>1.1518605996263531E-4</v>
      </c>
      <c r="S756">
        <v>2.1184522613564294E-3</v>
      </c>
      <c r="T756">
        <v>-4.6345833522609681E-4</v>
      </c>
      <c r="U756">
        <v>4.1968996142989212E-3</v>
      </c>
      <c r="V756">
        <v>-5.6388625735808162E-3</v>
      </c>
      <c r="W756">
        <v>-2.608346205373091E-2</v>
      </c>
      <c r="X756">
        <v>-5.45254024904962E-3</v>
      </c>
      <c r="Y756">
        <v>-2.5322794025130269E-2</v>
      </c>
      <c r="Z756">
        <v>-5.6956992422222408E-3</v>
      </c>
      <c r="AA756">
        <v>1.318681318681314E-2</v>
      </c>
      <c r="AB756">
        <v>2.3644729421629318E-2</v>
      </c>
    </row>
    <row r="757" spans="1:28">
      <c r="A757" s="654">
        <v>44930</v>
      </c>
      <c r="B757">
        <v>5.3731875598361789E-4</v>
      </c>
      <c r="C757">
        <v>5.4681582631532777E-4</v>
      </c>
      <c r="D757">
        <v>5.7244051276383878E-4</v>
      </c>
      <c r="E757">
        <v>5.5050588779192999E-4</v>
      </c>
      <c r="F757">
        <v>6.5736245453340558E-4</v>
      </c>
      <c r="G757">
        <v>6.3400014466274968E-4</v>
      </c>
      <c r="H757">
        <v>5.0788037326188196E-4</v>
      </c>
      <c r="I757">
        <v>6.7361170463642317E-4</v>
      </c>
      <c r="J757">
        <v>4.244791511238688E-4</v>
      </c>
      <c r="K757">
        <v>5.0790723964677653E-4</v>
      </c>
      <c r="L757">
        <v>5.2986294372292519E-4</v>
      </c>
      <c r="M757">
        <v>5.4093044971081916E-4</v>
      </c>
      <c r="N757">
        <v>5.096266995849863E-4</v>
      </c>
      <c r="O757">
        <v>5.3052315707247111E-4</v>
      </c>
      <c r="P757">
        <v>1.4761638288633971E-3</v>
      </c>
      <c r="Q757">
        <v>4.853431143381215E-5</v>
      </c>
      <c r="R757">
        <v>-2.786676840776936E-4</v>
      </c>
      <c r="S757">
        <v>-5.4270226720944947E-3</v>
      </c>
      <c r="T757">
        <v>-7.1649364752457423E-4</v>
      </c>
      <c r="U757">
        <v>1.1304947952335276E-3</v>
      </c>
      <c r="V757">
        <v>-2.2470389204869434E-3</v>
      </c>
      <c r="W757">
        <v>2.0833996219047357E-3</v>
      </c>
      <c r="X757">
        <v>3.8489082022759025E-3</v>
      </c>
      <c r="Y757">
        <v>1.0164501852033103E-2</v>
      </c>
      <c r="Z757">
        <v>2.8006574722183597E-3</v>
      </c>
      <c r="AA757">
        <v>6.5075921908894774E-3</v>
      </c>
      <c r="AB757">
        <v>2.1014719986407471E-3</v>
      </c>
    </row>
    <row r="758" spans="1:28">
      <c r="A758" s="654">
        <v>44931</v>
      </c>
      <c r="B758">
        <v>5.107488735469623E-4</v>
      </c>
      <c r="C758">
        <v>5.1688376595171448E-4</v>
      </c>
      <c r="D758">
        <v>5.9478528154865984E-4</v>
      </c>
      <c r="E758">
        <v>1.257595690745239E-3</v>
      </c>
      <c r="F758">
        <v>5.2104850259282465E-4</v>
      </c>
      <c r="G758">
        <v>6.3799843234679798E-4</v>
      </c>
      <c r="H758">
        <v>5.0788037326188196E-4</v>
      </c>
      <c r="I758">
        <v>6.7632159503072664E-4</v>
      </c>
      <c r="J758">
        <v>4.244791511238688E-4</v>
      </c>
      <c r="K758">
        <v>5.0790723964677653E-4</v>
      </c>
      <c r="L758">
        <v>5.2986294372292519E-4</v>
      </c>
      <c r="M758">
        <v>5.4093044971081916E-4</v>
      </c>
      <c r="N758">
        <v>5.096266995849863E-4</v>
      </c>
      <c r="O758">
        <v>5.3052315707247111E-4</v>
      </c>
      <c r="P758">
        <v>-5.3725045306233232E-3</v>
      </c>
      <c r="Q758">
        <v>4.478802568428808E-3</v>
      </c>
      <c r="R758">
        <v>1.1010041544572413E-3</v>
      </c>
      <c r="S758">
        <v>-3.4906786366876164E-3</v>
      </c>
      <c r="T758">
        <v>-1.3721424971105955E-3</v>
      </c>
      <c r="U758">
        <v>-2.3646618520358764E-3</v>
      </c>
      <c r="V758">
        <v>3.2375902178898297E-3</v>
      </c>
      <c r="W758">
        <v>9.8432873902913887E-3</v>
      </c>
      <c r="X758">
        <v>8.2115313279034208E-3</v>
      </c>
      <c r="Y758">
        <v>1.5245682705407715E-2</v>
      </c>
      <c r="Z758">
        <v>8.6272537156579787E-3</v>
      </c>
      <c r="AA758">
        <v>-3.0689655172413843E-2</v>
      </c>
      <c r="AB758">
        <v>-1.1871452152506179E-2</v>
      </c>
    </row>
    <row r="759" spans="1:28">
      <c r="A759" s="654">
        <v>44932</v>
      </c>
      <c r="B759">
        <v>5.2581108964711021E-4</v>
      </c>
      <c r="C759">
        <v>5.1690998175413228E-4</v>
      </c>
      <c r="D759">
        <v>5.3706158852584451E-4</v>
      </c>
      <c r="E759">
        <v>6.7583072731203231E-4</v>
      </c>
      <c r="F759">
        <v>6.3832614246028818E-4</v>
      </c>
      <c r="G759">
        <v>6.3570714253402549E-4</v>
      </c>
      <c r="H759">
        <v>5.0788037326188196E-4</v>
      </c>
      <c r="I759">
        <v>6.7554837330985329E-4</v>
      </c>
      <c r="J759">
        <v>4.244791511238688E-4</v>
      </c>
      <c r="K759">
        <v>5.0790723964677653E-4</v>
      </c>
      <c r="L759">
        <v>5.2986294372292519E-4</v>
      </c>
      <c r="M759">
        <v>5.4093044971081916E-4</v>
      </c>
      <c r="N759">
        <v>5.096266995849863E-4</v>
      </c>
      <c r="O759">
        <v>5.3052315707247111E-4</v>
      </c>
      <c r="P759">
        <v>-2.8060690089383167E-3</v>
      </c>
      <c r="Q759">
        <v>4.5163272186643511E-4</v>
      </c>
      <c r="R759">
        <v>3.4855592548144188E-4</v>
      </c>
      <c r="S759">
        <v>-5.928788477409519E-3</v>
      </c>
      <c r="T759">
        <v>4.1960255534170265E-3</v>
      </c>
      <c r="U759">
        <v>-8.5465107309934396E-4</v>
      </c>
      <c r="V759">
        <v>-4.7291742681965232E-4</v>
      </c>
      <c r="W759">
        <v>3.9236790645722497E-3</v>
      </c>
      <c r="X759">
        <v>2.6311498540023681E-3</v>
      </c>
      <c r="Y759">
        <v>5.1616111139407561E-3</v>
      </c>
      <c r="Z759">
        <v>2.2396562081954396E-3</v>
      </c>
      <c r="AA759">
        <v>-1.6897901102810309E-3</v>
      </c>
      <c r="AB759">
        <v>-1.8065671007424622E-2</v>
      </c>
    </row>
    <row r="760" spans="1:28">
      <c r="A760" s="654">
        <v>44935</v>
      </c>
      <c r="B760">
        <v>5.1278491928008485E-4</v>
      </c>
      <c r="C760">
        <v>5.2912040108132885E-4</v>
      </c>
      <c r="D760">
        <v>5.0111691250309676E-4</v>
      </c>
      <c r="E760">
        <v>5.8788917671570573E-4</v>
      </c>
      <c r="F760">
        <v>7.0853491218914044E-4</v>
      </c>
      <c r="G760">
        <v>6.3341996559818092E-4</v>
      </c>
      <c r="H760">
        <v>5.0788037326188196E-4</v>
      </c>
      <c r="I760">
        <v>6.6593102559364681E-4</v>
      </c>
      <c r="J760">
        <v>4.244791511238688E-4</v>
      </c>
      <c r="K760">
        <v>5.0790723964677653E-4</v>
      </c>
      <c r="L760">
        <v>5.2986294372292519E-4</v>
      </c>
      <c r="M760">
        <v>5.4093044971081916E-4</v>
      </c>
      <c r="N760">
        <v>5.096266995849863E-4</v>
      </c>
      <c r="O760">
        <v>5.3052315707247111E-4</v>
      </c>
      <c r="P760">
        <v>-9.7889846460708085E-4</v>
      </c>
      <c r="Q760">
        <v>-2.3889180620320083E-3</v>
      </c>
      <c r="R760">
        <v>6.0562547985054671E-4</v>
      </c>
      <c r="S760">
        <v>3.0905006744001984E-3</v>
      </c>
      <c r="T760">
        <v>9.725633133581546E-4</v>
      </c>
      <c r="U760">
        <v>1.1215192161313503E-3</v>
      </c>
      <c r="V760">
        <v>1.3271197268878154E-3</v>
      </c>
      <c r="W760">
        <v>-2.2324057880304116E-3</v>
      </c>
      <c r="X760">
        <v>1.8930210563712357E-3</v>
      </c>
      <c r="Y760">
        <v>2.5885303972135176E-3</v>
      </c>
      <c r="Z760">
        <v>-5.0034637311604513E-3</v>
      </c>
      <c r="AA760">
        <v>4.2316258351893232E-3</v>
      </c>
      <c r="AB760">
        <v>2.5873319895216795E-2</v>
      </c>
    </row>
    <row r="761" spans="1:28">
      <c r="A761" s="654">
        <v>44936</v>
      </c>
      <c r="B761">
        <v>5.0528330588739401E-4</v>
      </c>
      <c r="C761">
        <v>5.4746320149212657E-4</v>
      </c>
      <c r="D761">
        <v>5.0134752196573373E-4</v>
      </c>
      <c r="E761">
        <v>7.0610107203750161E-4</v>
      </c>
      <c r="F761">
        <v>5.6998456443557721E-4</v>
      </c>
      <c r="G761">
        <v>6.3490111666064664E-4</v>
      </c>
      <c r="H761">
        <v>5.0788037326188196E-4</v>
      </c>
      <c r="I761">
        <v>6.743273537292982E-4</v>
      </c>
      <c r="J761">
        <v>4.244791511238688E-4</v>
      </c>
      <c r="K761">
        <v>5.0790723964677653E-4</v>
      </c>
      <c r="L761">
        <v>5.2986294372292519E-4</v>
      </c>
      <c r="M761">
        <v>5.4093044971081916E-4</v>
      </c>
      <c r="N761">
        <v>5.096266995849863E-4</v>
      </c>
      <c r="O761">
        <v>5.3052315707247111E-4</v>
      </c>
      <c r="P761">
        <v>-7.5951544931252002E-4</v>
      </c>
      <c r="Q761">
        <v>8.7634399135172458E-6</v>
      </c>
      <c r="R761">
        <v>4.2773678573837515E-4</v>
      </c>
      <c r="S761">
        <v>-1.0452989210878449E-3</v>
      </c>
      <c r="T761">
        <v>-1.8087594075396618E-3</v>
      </c>
      <c r="U761">
        <v>-1.12019986959222E-3</v>
      </c>
      <c r="V761">
        <v>-9.742042667529871E-4</v>
      </c>
      <c r="W761">
        <v>2.5190355695963174E-3</v>
      </c>
      <c r="X761">
        <v>1.2109633889844318E-2</v>
      </c>
      <c r="Y761">
        <v>2.2070216630587947E-2</v>
      </c>
      <c r="Z761">
        <v>5.2470118763363605E-3</v>
      </c>
      <c r="AA761">
        <v>2.2177866489259124E-4</v>
      </c>
      <c r="AB761">
        <v>-6.3001298918464732E-3</v>
      </c>
    </row>
    <row r="762" spans="1:28">
      <c r="A762" s="654">
        <v>44937</v>
      </c>
      <c r="B762">
        <v>5.0600788268928554E-4</v>
      </c>
      <c r="C762">
        <v>5.2570707161958552E-4</v>
      </c>
      <c r="D762">
        <v>4.8376731995314337E-4</v>
      </c>
      <c r="E762">
        <v>7.0621170934259681E-4</v>
      </c>
      <c r="F762">
        <v>6.1989421820118906E-4</v>
      </c>
      <c r="G762">
        <v>6.3324432384237461E-4</v>
      </c>
      <c r="H762">
        <v>5.0788037326188196E-4</v>
      </c>
      <c r="I762">
        <v>6.7008713972160905E-4</v>
      </c>
      <c r="J762">
        <v>4.244791511238688E-4</v>
      </c>
      <c r="K762">
        <v>5.0790723964677653E-4</v>
      </c>
      <c r="L762">
        <v>5.2986294372292519E-4</v>
      </c>
      <c r="M762">
        <v>5.4093044971081916E-4</v>
      </c>
      <c r="N762">
        <v>5.096266995849863E-4</v>
      </c>
      <c r="O762">
        <v>5.3052315707247111E-4</v>
      </c>
      <c r="P762">
        <v>5.089684481110357E-3</v>
      </c>
      <c r="Q762">
        <v>1.1027550820963405E-4</v>
      </c>
      <c r="R762">
        <v>2.0023354847997776E-3</v>
      </c>
      <c r="S762">
        <v>2.6911729005285601E-4</v>
      </c>
      <c r="T762">
        <v>7.644564801296827E-4</v>
      </c>
      <c r="U762">
        <v>-1.6357693267790019E-3</v>
      </c>
      <c r="V762">
        <v>2.1982980738477487E-4</v>
      </c>
      <c r="W762">
        <v>2.1573623730525293E-2</v>
      </c>
      <c r="X762">
        <v>1.690687886298381E-2</v>
      </c>
      <c r="Y762">
        <v>1.6546151786227981E-2</v>
      </c>
      <c r="Z762">
        <v>1.0938137675110982E-2</v>
      </c>
      <c r="AA762">
        <v>3.1042128603102626E-3</v>
      </c>
      <c r="AB762">
        <v>3.8203247162043041E-3</v>
      </c>
    </row>
    <row r="763" spans="1:28">
      <c r="A763" s="654">
        <v>44938</v>
      </c>
      <c r="B763">
        <v>5.2239944884036049E-4</v>
      </c>
      <c r="C763">
        <v>5.2179392601270358E-4</v>
      </c>
      <c r="D763">
        <v>5.1047655704961059E-4</v>
      </c>
      <c r="E763">
        <v>-5.3225641927807654E-3</v>
      </c>
      <c r="F763">
        <v>2.7341004669723112E-4</v>
      </c>
      <c r="G763">
        <v>6.3284357923798495E-4</v>
      </c>
      <c r="H763">
        <v>5.0788037326188196E-4</v>
      </c>
      <c r="I763">
        <v>6.731064192282421E-4</v>
      </c>
      <c r="J763">
        <v>4.244791511238688E-4</v>
      </c>
      <c r="K763">
        <v>5.0790723964677653E-4</v>
      </c>
      <c r="L763">
        <v>5.2986294372292519E-4</v>
      </c>
      <c r="M763">
        <v>5.4093044971081916E-4</v>
      </c>
      <c r="N763">
        <v>5.096266995849863E-4</v>
      </c>
      <c r="O763">
        <v>5.3052315707247111E-4</v>
      </c>
      <c r="P763">
        <v>6.0021358497563959E-3</v>
      </c>
      <c r="Q763">
        <v>-2.0180616212176483E-3</v>
      </c>
      <c r="R763">
        <v>2.0105938681300728E-3</v>
      </c>
      <c r="S763">
        <v>3.2505809967886545E-3</v>
      </c>
      <c r="T763">
        <v>4.4382730230891898E-3</v>
      </c>
      <c r="U763">
        <v>2.2671656080646141E-3</v>
      </c>
      <c r="V763">
        <v>1.6600298001399061E-3</v>
      </c>
      <c r="W763">
        <v>-8.3937491183657675E-3</v>
      </c>
      <c r="X763">
        <v>-7.5364111959062008E-3</v>
      </c>
      <c r="Y763">
        <v>-1.2330665952571263E-3</v>
      </c>
      <c r="Z763">
        <v>-4.1610297762140203E-4</v>
      </c>
      <c r="AA763">
        <v>-8.6206896551723755E-3</v>
      </c>
      <c r="AB763">
        <v>-1.9391191114873307E-2</v>
      </c>
    </row>
    <row r="764" spans="1:28">
      <c r="A764" s="654">
        <v>44939</v>
      </c>
      <c r="B764">
        <v>4.8199784719660244E-4</v>
      </c>
      <c r="C764">
        <v>5.1851350159437537E-4</v>
      </c>
      <c r="D764">
        <v>5.0492639856192234E-4</v>
      </c>
      <c r="E764">
        <v>-2.5696398568755274E-3</v>
      </c>
      <c r="F764">
        <v>1.6996467791385861E-4</v>
      </c>
      <c r="G764">
        <v>6.2806007084614812E-4</v>
      </c>
      <c r="H764">
        <v>5.0788037326188196E-4</v>
      </c>
      <c r="I764">
        <v>6.7233859147908248E-4</v>
      </c>
      <c r="J764">
        <v>4.244791511238688E-4</v>
      </c>
      <c r="K764">
        <v>5.0790723964677653E-4</v>
      </c>
      <c r="L764">
        <v>5.2986294372292519E-4</v>
      </c>
      <c r="M764">
        <v>5.4093044971081916E-4</v>
      </c>
      <c r="N764">
        <v>5.096266995849863E-4</v>
      </c>
      <c r="O764">
        <v>5.3052315707247111E-4</v>
      </c>
      <c r="P764">
        <v>5.1523509980377913E-3</v>
      </c>
      <c r="Q764">
        <v>3.0860253366018497E-3</v>
      </c>
      <c r="R764">
        <v>1.2797934320414317E-3</v>
      </c>
      <c r="S764">
        <v>3.4328600129112097E-3</v>
      </c>
      <c r="T764">
        <v>3.0536556727764896E-3</v>
      </c>
      <c r="U764">
        <v>1.5718878582275941E-3</v>
      </c>
      <c r="V764">
        <v>-1.8772836940329496E-3</v>
      </c>
      <c r="W764">
        <v>7.2030263800000327E-3</v>
      </c>
      <c r="X764">
        <v>-4.3679555429028127E-3</v>
      </c>
      <c r="Y764">
        <v>3.1798634758815059E-3</v>
      </c>
      <c r="Z764">
        <v>-2.1123350777586536E-3</v>
      </c>
      <c r="AA764">
        <v>2.6755852842808014E-3</v>
      </c>
      <c r="AB764">
        <v>7.9313859201277648E-3</v>
      </c>
    </row>
    <row r="765" spans="1:28">
      <c r="A765" s="654">
        <v>44942</v>
      </c>
      <c r="B765">
        <v>4.8883935945487345E-4</v>
      </c>
      <c r="C765">
        <v>5.1603149107548596E-4</v>
      </c>
      <c r="D765">
        <v>4.9217494704567599E-4</v>
      </c>
      <c r="E765">
        <v>4.0476994157101487E-4</v>
      </c>
      <c r="F765">
        <v>3.4797953489573707E-4</v>
      </c>
      <c r="G765">
        <v>6.2766585898232918E-4</v>
      </c>
      <c r="H765">
        <v>5.0788037326188196E-4</v>
      </c>
      <c r="I765">
        <v>6.7251655316358239E-4</v>
      </c>
      <c r="J765">
        <v>4.244791511238688E-4</v>
      </c>
      <c r="K765">
        <v>5.0790723964677653E-4</v>
      </c>
      <c r="L765">
        <v>5.2986294372292519E-4</v>
      </c>
      <c r="M765">
        <v>5.4093044971081916E-4</v>
      </c>
      <c r="N765">
        <v>5.096266995849863E-4</v>
      </c>
      <c r="O765">
        <v>5.3052315707247111E-4</v>
      </c>
      <c r="P765">
        <v>3.6479238057087748E-3</v>
      </c>
      <c r="Q765">
        <v>2.8581175840942663E-3</v>
      </c>
      <c r="R765">
        <v>-5.2672070446768693E-4</v>
      </c>
      <c r="S765">
        <v>2.644306387359574E-3</v>
      </c>
      <c r="T765">
        <v>4.5790316436165046E-3</v>
      </c>
      <c r="U765">
        <v>-6.2851037507449803E-4</v>
      </c>
      <c r="V765">
        <v>2.3094376826806595E-3</v>
      </c>
      <c r="W765">
        <v>-1.1569259121381181E-3</v>
      </c>
      <c r="X765">
        <v>-4.3603208739134702E-3</v>
      </c>
      <c r="Y765">
        <v>6.6304648149630996E-3</v>
      </c>
      <c r="Z765">
        <v>-4.4929257958271629E-3</v>
      </c>
      <c r="AA765">
        <v>1.4009339559706513E-2</v>
      </c>
      <c r="AB765">
        <v>7.9858747698577925E-3</v>
      </c>
    </row>
    <row r="766" spans="1:28">
      <c r="A766" s="654">
        <v>44943</v>
      </c>
      <c r="B766">
        <v>4.983785397869589E-4</v>
      </c>
      <c r="C766">
        <v>5.2035659891225272E-4</v>
      </c>
      <c r="D766">
        <v>4.8520718587030665E-4</v>
      </c>
      <c r="E766">
        <v>3.4706088175218142E-4</v>
      </c>
      <c r="F766">
        <v>5.2604350201646E-4</v>
      </c>
      <c r="G766">
        <v>6.2727214167468404E-4</v>
      </c>
      <c r="H766">
        <v>5.0788037326188196E-4</v>
      </c>
      <c r="I766">
        <v>6.7206457860979896E-4</v>
      </c>
      <c r="J766">
        <v>4.244791511238688E-4</v>
      </c>
      <c r="K766">
        <v>5.0790723964677653E-4</v>
      </c>
      <c r="L766">
        <v>5.2986294372292519E-4</v>
      </c>
      <c r="M766">
        <v>5.4093044971081916E-4</v>
      </c>
      <c r="N766">
        <v>5.096266995849863E-4</v>
      </c>
      <c r="O766">
        <v>5.3052315707247111E-4</v>
      </c>
      <c r="P766">
        <v>-2.003205555775045E-3</v>
      </c>
      <c r="Q766">
        <v>1.7442339293527453E-4</v>
      </c>
      <c r="R766">
        <v>5.4827138632806971E-4</v>
      </c>
      <c r="S766">
        <v>-2.2356623172625767E-5</v>
      </c>
      <c r="T766">
        <v>-3.0673612338513179E-3</v>
      </c>
      <c r="U766">
        <v>-5.223786589629853E-4</v>
      </c>
      <c r="V766">
        <v>2.7276886679050705E-4</v>
      </c>
      <c r="W766">
        <v>5.2124109404232399E-3</v>
      </c>
      <c r="X766">
        <v>9.9569837008923745E-3</v>
      </c>
      <c r="Y766">
        <v>8.6697596960496615E-3</v>
      </c>
      <c r="Z766">
        <v>9.8063209447012412E-3</v>
      </c>
      <c r="AA766">
        <v>-1.3157894736842146E-2</v>
      </c>
      <c r="AB766">
        <v>-1.054320114273688E-2</v>
      </c>
    </row>
    <row r="767" spans="1:28">
      <c r="A767" s="654">
        <v>44944</v>
      </c>
      <c r="B767">
        <v>4.9985937930996371E-4</v>
      </c>
      <c r="C767">
        <v>5.2058657287101795E-4</v>
      </c>
      <c r="D767">
        <v>5.0561919144143097E-4</v>
      </c>
      <c r="E767">
        <v>-7.7876161383660936E-5</v>
      </c>
      <c r="F767">
        <v>1.6475624206058193E-4</v>
      </c>
      <c r="G767">
        <v>6.2937893361825203E-4</v>
      </c>
      <c r="H767">
        <v>5.0788037326188196E-4</v>
      </c>
      <c r="I767">
        <v>6.6563912360773081E-4</v>
      </c>
      <c r="J767">
        <v>4.244791511238688E-4</v>
      </c>
      <c r="K767">
        <v>5.0790723964677653E-4</v>
      </c>
      <c r="L767">
        <v>5.2986294372292519E-4</v>
      </c>
      <c r="M767">
        <v>5.4093044971081916E-4</v>
      </c>
      <c r="N767">
        <v>5.096266995849863E-4</v>
      </c>
      <c r="O767">
        <v>5.3052315707247111E-4</v>
      </c>
      <c r="P767">
        <v>2.7160314830987353E-3</v>
      </c>
      <c r="Q767">
        <v>-1.5432615981696429E-3</v>
      </c>
      <c r="R767">
        <v>-2.4588737690968143E-3</v>
      </c>
      <c r="S767">
        <v>-4.557280562532684E-4</v>
      </c>
      <c r="T767">
        <v>3.2165947267719375E-3</v>
      </c>
      <c r="U767">
        <v>-4.0473713050502846E-3</v>
      </c>
      <c r="V767">
        <v>5.7357469944174788E-4</v>
      </c>
      <c r="W767">
        <v>1.0141546146611891E-2</v>
      </c>
      <c r="X767">
        <v>8.3667451604219067E-4</v>
      </c>
      <c r="Y767">
        <v>7.1426268982590635E-3</v>
      </c>
      <c r="Z767">
        <v>5.0036303652523095E-3</v>
      </c>
      <c r="AA767">
        <v>-2.2222222222222365E-3</v>
      </c>
      <c r="AB767">
        <v>1.7364306169449284E-2</v>
      </c>
    </row>
    <row r="768" spans="1:28">
      <c r="A768" s="654">
        <v>44945</v>
      </c>
      <c r="B768">
        <v>5.0314125149619748E-4</v>
      </c>
      <c r="C768">
        <v>5.1414479845246497E-4</v>
      </c>
      <c r="D768">
        <v>4.8808627944829652E-4</v>
      </c>
      <c r="E768">
        <v>-1.0195167557849327E-3</v>
      </c>
      <c r="F768">
        <v>2.9289428440248955E-4</v>
      </c>
      <c r="G768">
        <v>6.2461078940168058E-4</v>
      </c>
      <c r="H768">
        <v>5.0788037326188196E-4</v>
      </c>
      <c r="I768">
        <v>6.68338507955335E-4</v>
      </c>
      <c r="J768">
        <v>4.244791511238688E-4</v>
      </c>
      <c r="K768">
        <v>5.0790723964677653E-4</v>
      </c>
      <c r="L768">
        <v>5.2986294372292519E-4</v>
      </c>
      <c r="M768">
        <v>5.4093044971081916E-4</v>
      </c>
      <c r="N768">
        <v>5.096266995849863E-4</v>
      </c>
      <c r="O768">
        <v>5.3052315707247111E-4</v>
      </c>
      <c r="P768">
        <v>5.0746157500829447E-3</v>
      </c>
      <c r="Q768">
        <v>5.9162747828138684E-3</v>
      </c>
      <c r="R768">
        <v>-4.4287489565097982E-4</v>
      </c>
      <c r="S768">
        <v>-8.5030391014706552E-5</v>
      </c>
      <c r="T768">
        <v>1.2159687221058313E-3</v>
      </c>
      <c r="U768">
        <v>-1.6941112992122642E-3</v>
      </c>
      <c r="V768">
        <v>-1.5506104281844957E-3</v>
      </c>
      <c r="W768">
        <v>6.2328092458576734E-3</v>
      </c>
      <c r="X768">
        <v>2.1866439448425812E-3</v>
      </c>
      <c r="Y768">
        <v>3.3023578063149372E-3</v>
      </c>
      <c r="Z768">
        <v>3.3394386856782088E-3</v>
      </c>
      <c r="AA768">
        <v>-8.9086859688195519E-3</v>
      </c>
      <c r="AB768">
        <v>1.062245957064456E-2</v>
      </c>
    </row>
    <row r="769" spans="1:28">
      <c r="A769" s="654">
        <v>44946</v>
      </c>
      <c r="B769">
        <v>5.1144994482199557E-4</v>
      </c>
      <c r="C769">
        <v>5.1371389390841848E-4</v>
      </c>
      <c r="D769">
        <v>5.2814241137055795E-4</v>
      </c>
      <c r="E769">
        <v>4.6607249271990447E-4</v>
      </c>
      <c r="F769">
        <v>4.183724639483799E-4</v>
      </c>
      <c r="G769">
        <v>6.2859044055652014E-4</v>
      </c>
      <c r="H769">
        <v>5.0788037326188196E-4</v>
      </c>
      <c r="I769">
        <v>6.6632209671024789E-4</v>
      </c>
      <c r="J769">
        <v>4.244791511238688E-4</v>
      </c>
      <c r="K769">
        <v>5.0790723964677653E-4</v>
      </c>
      <c r="L769">
        <v>5.2986294372292519E-4</v>
      </c>
      <c r="M769">
        <v>5.4093044971081916E-4</v>
      </c>
      <c r="N769">
        <v>5.096266995849863E-4</v>
      </c>
      <c r="O769">
        <v>5.3052315707247111E-4</v>
      </c>
      <c r="P769">
        <v>-1.6520499863719174E-3</v>
      </c>
      <c r="Q769">
        <v>1.6228110658003114E-3</v>
      </c>
      <c r="R769">
        <v>2.0102720687071862E-3</v>
      </c>
      <c r="S769">
        <v>3.1297880505019027E-3</v>
      </c>
      <c r="T769">
        <v>-6.8197405186865012E-4</v>
      </c>
      <c r="U769">
        <v>3.070100706673573E-3</v>
      </c>
      <c r="V769">
        <v>0</v>
      </c>
      <c r="W769">
        <v>-1.5251161094176346E-3</v>
      </c>
      <c r="X769">
        <v>-2.8919378728241574E-3</v>
      </c>
      <c r="Y769">
        <v>-8.5907754279586079E-3</v>
      </c>
      <c r="Z769">
        <v>-3.7635019275934489E-3</v>
      </c>
      <c r="AA769">
        <v>2.5168539325842731E-2</v>
      </c>
      <c r="AB769">
        <v>4.7923041496924501E-3</v>
      </c>
    </row>
    <row r="770" spans="1:28">
      <c r="A770" s="654">
        <v>44949</v>
      </c>
      <c r="B770">
        <v>5.1036278920046918E-4</v>
      </c>
      <c r="C770">
        <v>5.1519953162615373E-4</v>
      </c>
      <c r="D770">
        <v>5.1060377818035185E-4</v>
      </c>
      <c r="E770">
        <v>5.1830474135527993E-4</v>
      </c>
      <c r="F770">
        <v>4.1495071664465755E-4</v>
      </c>
      <c r="G770">
        <v>6.2819556283066902E-4</v>
      </c>
      <c r="H770">
        <v>5.0788037326188196E-4</v>
      </c>
      <c r="I770">
        <v>6.5928865860342967E-4</v>
      </c>
      <c r="J770">
        <v>4.244791511238688E-4</v>
      </c>
      <c r="K770">
        <v>5.0790723964677653E-4</v>
      </c>
      <c r="L770">
        <v>5.2986294372292519E-4</v>
      </c>
      <c r="M770">
        <v>5.4093044971081916E-4</v>
      </c>
      <c r="N770">
        <v>5.096266995849863E-4</v>
      </c>
      <c r="O770">
        <v>5.3052315707247111E-4</v>
      </c>
      <c r="P770">
        <v>1.4146503653171827E-3</v>
      </c>
      <c r="Q770">
        <v>2.6760068772606616E-3</v>
      </c>
      <c r="R770">
        <v>1.616952303576058E-3</v>
      </c>
      <c r="S770">
        <v>7.266854184915239E-4</v>
      </c>
      <c r="T770">
        <v>-1.94125635425757E-4</v>
      </c>
      <c r="U770">
        <v>-1.9424584863569905E-3</v>
      </c>
      <c r="V770">
        <v>-1.3313896006091896E-3</v>
      </c>
      <c r="W770">
        <v>-5.1992244384164721E-3</v>
      </c>
      <c r="X770">
        <v>-3.4484737641333751E-3</v>
      </c>
      <c r="Y770">
        <v>-8.4471890634412183E-3</v>
      </c>
      <c r="Z770">
        <v>-9.1668648473614001E-3</v>
      </c>
      <c r="AA770">
        <v>1.0740903112669953E-2</v>
      </c>
      <c r="AB770">
        <v>6.311698396626042E-4</v>
      </c>
    </row>
    <row r="771" spans="1:28">
      <c r="A771" s="654">
        <v>44950</v>
      </c>
      <c r="B771">
        <v>5.2360714983734624E-4</v>
      </c>
      <c r="C771">
        <v>5.2555015096866775E-4</v>
      </c>
      <c r="D771">
        <v>5.0028008976288341E-4</v>
      </c>
      <c r="E771">
        <v>6.4445954603531419E-4</v>
      </c>
      <c r="F771">
        <v>5.0980040067716281E-4</v>
      </c>
      <c r="G771">
        <v>6.2842461803569449E-4</v>
      </c>
      <c r="H771">
        <v>5.0788037326188196E-4</v>
      </c>
      <c r="I771">
        <v>6.6794841682127348E-4</v>
      </c>
      <c r="J771">
        <v>4.244791511238688E-4</v>
      </c>
      <c r="K771">
        <v>5.0790723964677653E-4</v>
      </c>
      <c r="L771">
        <v>5.2986294372292519E-4</v>
      </c>
      <c r="M771">
        <v>5.4093044971081916E-4</v>
      </c>
      <c r="N771">
        <v>5.096266995849863E-4</v>
      </c>
      <c r="O771">
        <v>5.3052315707247111E-4</v>
      </c>
      <c r="P771">
        <v>1.6581286745087631E-3</v>
      </c>
      <c r="Q771">
        <v>1.0002860091864463E-3</v>
      </c>
      <c r="R771">
        <v>7.0210017699690042E-6</v>
      </c>
      <c r="S771">
        <v>-4.4636532039756815E-3</v>
      </c>
      <c r="T771">
        <v>-4.8183651362110336E-4</v>
      </c>
      <c r="U771">
        <v>1.4864959906415454E-3</v>
      </c>
      <c r="V771">
        <v>1.2193670023752379E-3</v>
      </c>
      <c r="W771">
        <v>5.1113790172057083E-3</v>
      </c>
      <c r="X771">
        <v>7.1314881159982857E-3</v>
      </c>
      <c r="Y771">
        <v>1.2426111234054682E-2</v>
      </c>
      <c r="Z771">
        <v>1.1130919253498961E-2</v>
      </c>
      <c r="AA771">
        <v>-1.2795489047928932E-2</v>
      </c>
      <c r="AB771">
        <v>-9.4252878978220433E-3</v>
      </c>
    </row>
    <row r="772" spans="1:28">
      <c r="A772" s="654">
        <v>44951</v>
      </c>
      <c r="B772">
        <v>5.0526130137851233E-4</v>
      </c>
      <c r="C772">
        <v>5.1599524939849317E-4</v>
      </c>
      <c r="D772">
        <v>4.564449500090717E-4</v>
      </c>
      <c r="E772">
        <v>5.7115219830494723E-4</v>
      </c>
      <c r="F772">
        <v>6.0738128979243022E-4</v>
      </c>
      <c r="G772">
        <v>6.2740690297125035E-4</v>
      </c>
      <c r="H772">
        <v>5.0788037326188196E-4</v>
      </c>
      <c r="I772">
        <v>6.6812932250992496E-4</v>
      </c>
      <c r="J772">
        <v>4.244791511238688E-4</v>
      </c>
      <c r="K772">
        <v>5.0790723964677653E-4</v>
      </c>
      <c r="L772">
        <v>5.2986294372292519E-4</v>
      </c>
      <c r="M772">
        <v>5.4093044971081916E-4</v>
      </c>
      <c r="N772">
        <v>5.096266995849863E-4</v>
      </c>
      <c r="O772">
        <v>5.3052315707247111E-4</v>
      </c>
      <c r="P772">
        <v>-1.7310549927996854E-3</v>
      </c>
      <c r="Q772">
        <v>-1.6871222478587189E-3</v>
      </c>
      <c r="R772">
        <v>9.0271133311148333E-4</v>
      </c>
      <c r="S772">
        <v>-4.0480030745659867E-4</v>
      </c>
      <c r="T772">
        <v>-1.5494813061300849E-4</v>
      </c>
      <c r="U772">
        <v>-1.5684096591300767E-3</v>
      </c>
      <c r="V772">
        <v>4.6551277707409522E-3</v>
      </c>
      <c r="W772">
        <v>1.7827983316856422E-2</v>
      </c>
      <c r="X772">
        <v>7.9401848742046699E-3</v>
      </c>
      <c r="Y772">
        <v>8.6135564846656631E-3</v>
      </c>
      <c r="Z772">
        <v>1.153145156259483E-2</v>
      </c>
      <c r="AA772">
        <v>-1.2741652021089678E-2</v>
      </c>
      <c r="AB772">
        <v>-1.2433792877533101E-2</v>
      </c>
    </row>
    <row r="773" spans="1:28">
      <c r="A773" s="654">
        <v>44952</v>
      </c>
      <c r="B773">
        <v>5.187218023250395E-4</v>
      </c>
      <c r="C773">
        <v>4.7231157109695054E-4</v>
      </c>
      <c r="D773">
        <v>5.0363170160494519E-4</v>
      </c>
      <c r="E773">
        <v>6.589160567864738E-4</v>
      </c>
      <c r="F773">
        <v>6.5492200489836172E-4</v>
      </c>
      <c r="G773">
        <v>6.2701351036653641E-4</v>
      </c>
      <c r="H773">
        <v>5.0788037326188196E-4</v>
      </c>
      <c r="I773">
        <v>6.683095682575857E-4</v>
      </c>
      <c r="J773">
        <v>4.244791511238688E-4</v>
      </c>
      <c r="K773">
        <v>5.0790723964677653E-4</v>
      </c>
      <c r="L773">
        <v>5.2986294372292519E-4</v>
      </c>
      <c r="M773">
        <v>5.4093044971081916E-4</v>
      </c>
      <c r="N773">
        <v>5.096266995849863E-4</v>
      </c>
      <c r="O773">
        <v>5.3052315707247111E-4</v>
      </c>
      <c r="P773">
        <v>-3.2922068590226505E-3</v>
      </c>
      <c r="Q773">
        <v>1.6608380306408765E-3</v>
      </c>
      <c r="R773">
        <v>1.9035849589461584E-3</v>
      </c>
      <c r="S773">
        <v>1.4986620078560886E-3</v>
      </c>
      <c r="T773">
        <v>3.5469177806302099E-4</v>
      </c>
      <c r="U773">
        <v>2.6211795864772292E-4</v>
      </c>
      <c r="V773">
        <v>1.1191909789485255E-3</v>
      </c>
      <c r="W773">
        <v>7.9862553555920535E-4</v>
      </c>
      <c r="X773">
        <v>-1.0133597928010385E-3</v>
      </c>
      <c r="Y773">
        <v>2.7611968245446761E-3</v>
      </c>
      <c r="Z773">
        <v>-9.7721378895126998E-3</v>
      </c>
      <c r="AA773">
        <v>1.001335113484636E-2</v>
      </c>
      <c r="AB773">
        <v>6.0268535665919387E-4</v>
      </c>
    </row>
    <row r="774" spans="1:28">
      <c r="A774" s="654">
        <v>44953</v>
      </c>
      <c r="B774">
        <v>5.1395826293321178E-4</v>
      </c>
      <c r="C774">
        <v>5.1515312119088108E-4</v>
      </c>
      <c r="D774">
        <v>5.2156104656719826E-4</v>
      </c>
      <c r="E774">
        <v>4.2845833719407089E-4</v>
      </c>
      <c r="F774">
        <v>4.8729044966022705E-4</v>
      </c>
      <c r="G774">
        <v>6.278651402926716E-4</v>
      </c>
      <c r="H774">
        <v>5.0788037326188196E-4</v>
      </c>
      <c r="I774">
        <v>6.678632288714681E-4</v>
      </c>
      <c r="J774">
        <v>4.244791511238688E-4</v>
      </c>
      <c r="K774">
        <v>5.0790723964677653E-4</v>
      </c>
      <c r="L774">
        <v>5.2986294372292519E-4</v>
      </c>
      <c r="M774">
        <v>5.4093044971081916E-4</v>
      </c>
      <c r="N774">
        <v>5.096266995849863E-4</v>
      </c>
      <c r="O774">
        <v>5.3052315707247111E-4</v>
      </c>
      <c r="P774">
        <v>1.7300449257029449E-4</v>
      </c>
      <c r="Q774">
        <v>4.7216213869194501E-3</v>
      </c>
      <c r="R774">
        <v>1.3568505336021275E-3</v>
      </c>
      <c r="S774">
        <v>3.2676548443697495E-3</v>
      </c>
      <c r="T774">
        <v>1.5155875066730218E-4</v>
      </c>
      <c r="U774">
        <v>1.8970116012448912E-3</v>
      </c>
      <c r="V774">
        <v>6.6476601400267121E-4</v>
      </c>
      <c r="W774">
        <v>4.5311342530784948E-4</v>
      </c>
      <c r="X774">
        <v>-5.5734825544723199E-3</v>
      </c>
      <c r="Y774">
        <v>3.8982942973522228E-3</v>
      </c>
      <c r="Z774">
        <v>-1.116106492297686E-2</v>
      </c>
      <c r="AA774">
        <v>1.1500330469266462E-2</v>
      </c>
      <c r="AB774">
        <v>5.5603438407938466E-3</v>
      </c>
    </row>
    <row r="775" spans="1:28">
      <c r="A775" s="654">
        <v>44956</v>
      </c>
      <c r="B775">
        <v>5.105496371196061E-4</v>
      </c>
      <c r="C775">
        <v>5.1783768862900814E-4</v>
      </c>
      <c r="D775">
        <v>5.3898429915300028E-4</v>
      </c>
      <c r="E775">
        <v>5.0879633930578372E-4</v>
      </c>
      <c r="F775">
        <v>4.6612678908863892E-4</v>
      </c>
      <c r="G775">
        <v>6.2684929871248407E-4</v>
      </c>
      <c r="H775">
        <v>5.0788037326188196E-4</v>
      </c>
      <c r="I775">
        <v>6.6835574790635732E-4</v>
      </c>
      <c r="J775">
        <v>4.244791511238688E-4</v>
      </c>
      <c r="K775">
        <v>5.0790723964677653E-4</v>
      </c>
      <c r="L775">
        <v>5.2986294372292519E-4</v>
      </c>
      <c r="M775">
        <v>5.4093044971081916E-4</v>
      </c>
      <c r="N775">
        <v>5.096266995849863E-4</v>
      </c>
      <c r="O775">
        <v>5.3052315707247111E-4</v>
      </c>
      <c r="P775">
        <v>-1.7314093154990884E-3</v>
      </c>
      <c r="Q775">
        <v>3.4512591814941374E-3</v>
      </c>
      <c r="R775">
        <v>-2.8090036220593806E-3</v>
      </c>
      <c r="S775">
        <v>-8.6662195323194968E-4</v>
      </c>
      <c r="T775">
        <v>-1.3053796846598242E-3</v>
      </c>
      <c r="U775">
        <v>-1.8678577431362475E-3</v>
      </c>
      <c r="V775">
        <v>1.2090803474209544E-3</v>
      </c>
      <c r="W775">
        <v>4.0176965812186438E-3</v>
      </c>
      <c r="X775">
        <v>9.9239330242317791E-4</v>
      </c>
      <c r="Y775">
        <v>-5.8701224599184698E-3</v>
      </c>
      <c r="Z775">
        <v>3.0716402428643264E-3</v>
      </c>
      <c r="AA775">
        <v>-1.1151768600801581E-2</v>
      </c>
      <c r="AB775">
        <v>8.2957219855583908E-3</v>
      </c>
    </row>
    <row r="776" spans="1:28">
      <c r="A776" s="654">
        <v>44957</v>
      </c>
      <c r="B776">
        <v>5.1343211295229452E-4</v>
      </c>
      <c r="C776">
        <v>5.1972898018926017E-4</v>
      </c>
      <c r="D776">
        <v>4.9710888166276668E-4</v>
      </c>
      <c r="E776">
        <v>4.9626475723729691E-4</v>
      </c>
      <c r="F776">
        <v>4.1706574467759161E-4</v>
      </c>
      <c r="G776">
        <v>6.2894254373691005E-4</v>
      </c>
      <c r="H776">
        <v>5.0788037326188196E-4</v>
      </c>
      <c r="I776">
        <v>6.6728425621720433E-4</v>
      </c>
      <c r="J776">
        <v>4.244791511238688E-4</v>
      </c>
      <c r="K776">
        <v>5.0790723964677653E-4</v>
      </c>
      <c r="L776">
        <v>5.2986294372292519E-4</v>
      </c>
      <c r="M776">
        <v>5.4093044971081916E-4</v>
      </c>
      <c r="N776">
        <v>5.096266995849863E-4</v>
      </c>
      <c r="O776">
        <v>5.3052315707247111E-4</v>
      </c>
      <c r="P776">
        <v>1.1085750983630405E-4</v>
      </c>
      <c r="Q776">
        <v>1.4907720846091266E-4</v>
      </c>
      <c r="R776">
        <v>2.1516163369930119E-3</v>
      </c>
      <c r="S776">
        <v>-3.0857070127054964E-3</v>
      </c>
      <c r="T776">
        <v>1.1143603251955181E-3</v>
      </c>
      <c r="U776">
        <v>-1.5448117122396354E-4</v>
      </c>
      <c r="V776">
        <v>-1.9773711271401373E-3</v>
      </c>
      <c r="W776">
        <v>4.3704371597479419E-3</v>
      </c>
      <c r="X776">
        <v>7.9883266341882475E-3</v>
      </c>
      <c r="Y776">
        <v>1.8322039349680574E-2</v>
      </c>
      <c r="Z776">
        <v>6.3707260389016529E-3</v>
      </c>
      <c r="AA776">
        <v>5.2863436123347096E-3</v>
      </c>
      <c r="AB776">
        <v>-6.7510663283735228E-3</v>
      </c>
    </row>
    <row r="777" spans="1:28">
      <c r="A777" s="654">
        <v>44958</v>
      </c>
      <c r="B777">
        <v>5.0718503405500215E-4</v>
      </c>
      <c r="C777">
        <v>5.167612685790246E-4</v>
      </c>
      <c r="D777">
        <v>5.2457149245355161E-4</v>
      </c>
      <c r="E777">
        <v>-5.0866180818498474E-4</v>
      </c>
      <c r="F777">
        <v>-7.0407301182251469E-4</v>
      </c>
      <c r="G777">
        <v>6.1860971813509913E-4</v>
      </c>
      <c r="H777">
        <v>5.0788037326188196E-4</v>
      </c>
      <c r="I777">
        <v>6.668392848609983E-4</v>
      </c>
      <c r="J777">
        <v>5.397424134685469E-4</v>
      </c>
      <c r="K777">
        <v>6.2318011410500418E-4</v>
      </c>
      <c r="L777">
        <v>6.4513834779345025E-4</v>
      </c>
      <c r="M777">
        <v>5.4093044971081916E-4</v>
      </c>
      <c r="N777">
        <v>5.096266995849863E-4</v>
      </c>
      <c r="O777">
        <v>5.3052315707247111E-4</v>
      </c>
      <c r="P777">
        <v>6.9508108053584206E-3</v>
      </c>
      <c r="Q777">
        <v>-2.5951525793307395E-3</v>
      </c>
      <c r="R777">
        <v>3.745411319023173E-3</v>
      </c>
      <c r="S777">
        <v>1.8383789280718155E-4</v>
      </c>
      <c r="T777">
        <v>4.3968129198228567E-3</v>
      </c>
      <c r="U777">
        <v>2.1880519222943207E-3</v>
      </c>
      <c r="V777">
        <v>2.7766727740430319E-3</v>
      </c>
      <c r="W777">
        <v>-4.4386232428446082E-3</v>
      </c>
      <c r="X777">
        <v>-6.2934653823307762E-3</v>
      </c>
      <c r="Y777">
        <v>1.0973678827166378E-3</v>
      </c>
      <c r="Z777">
        <v>-4.860055260613283E-3</v>
      </c>
      <c r="AA777">
        <v>7.8878177037686736E-3</v>
      </c>
      <c r="AB777">
        <v>1.4975332273701625E-2</v>
      </c>
    </row>
    <row r="778" spans="1:28">
      <c r="A778" s="654">
        <v>44959</v>
      </c>
      <c r="B778">
        <v>5.1649683721377571E-4</v>
      </c>
      <c r="C778">
        <v>5.175729004354146E-4</v>
      </c>
      <c r="D778">
        <v>5.0280890157994307E-4</v>
      </c>
      <c r="E778">
        <v>-5.8513121580139327E-4</v>
      </c>
      <c r="F778">
        <v>-1.3326397757349451E-3</v>
      </c>
      <c r="G778">
        <v>6.2815863860876675E-4</v>
      </c>
      <c r="H778">
        <v>5.0788037326188196E-4</v>
      </c>
      <c r="I778">
        <v>6.432973781806961E-4</v>
      </c>
      <c r="J778">
        <v>5.397424134685469E-4</v>
      </c>
      <c r="K778">
        <v>6.2318011410500418E-4</v>
      </c>
      <c r="L778">
        <v>6.4513834779345025E-4</v>
      </c>
      <c r="M778">
        <v>5.4093044971081916E-4</v>
      </c>
      <c r="N778">
        <v>5.096266995849863E-4</v>
      </c>
      <c r="O778">
        <v>5.3052315707247111E-4</v>
      </c>
      <c r="P778">
        <v>-1.2550320153416061E-3</v>
      </c>
      <c r="Q778">
        <v>-3.3333572261702304E-3</v>
      </c>
      <c r="R778">
        <v>5.7908378931483817E-3</v>
      </c>
      <c r="S778">
        <v>7.8083880282184825E-3</v>
      </c>
      <c r="T778">
        <v>2.0215532264920011E-3</v>
      </c>
      <c r="U778">
        <v>1.1834249325981538E-3</v>
      </c>
      <c r="V778">
        <v>-1.6814141688511475E-3</v>
      </c>
      <c r="W778">
        <v>-4.059470462304593E-3</v>
      </c>
      <c r="X778">
        <v>-2.8121306662892698E-3</v>
      </c>
      <c r="Y778">
        <v>-1.0836083978051358E-2</v>
      </c>
      <c r="Z778">
        <v>5.2628225477380219E-4</v>
      </c>
      <c r="AA778">
        <v>6.1739130434781408E-3</v>
      </c>
      <c r="AB778">
        <v>3.378749194684616E-4</v>
      </c>
    </row>
    <row r="779" spans="1:28">
      <c r="A779" s="654">
        <v>44960</v>
      </c>
      <c r="B779">
        <v>5.0517186602916375E-4</v>
      </c>
      <c r="C779">
        <v>5.2145122733215921E-4</v>
      </c>
      <c r="D779">
        <v>5.416916433444996E-4</v>
      </c>
      <c r="E779">
        <v>-1.6603273699935528E-3</v>
      </c>
      <c r="F779">
        <v>-2.0648491245820466E-3</v>
      </c>
      <c r="G779">
        <v>6.3272686669924028E-4</v>
      </c>
      <c r="H779">
        <v>5.0788037326188196E-4</v>
      </c>
      <c r="I779">
        <v>6.3976453171621372E-4</v>
      </c>
      <c r="J779">
        <v>5.397424134685469E-4</v>
      </c>
      <c r="K779">
        <v>6.2318011410500418E-4</v>
      </c>
      <c r="L779">
        <v>6.4513834779345025E-4</v>
      </c>
      <c r="M779">
        <v>5.4093044971081916E-4</v>
      </c>
      <c r="N779">
        <v>5.096266995849863E-4</v>
      </c>
      <c r="O779">
        <v>5.3052315707247111E-4</v>
      </c>
      <c r="P779">
        <v>-6.5443751245038984E-3</v>
      </c>
      <c r="Q779">
        <v>1.0809706816132802E-2</v>
      </c>
      <c r="R779">
        <v>-1.9100258792085212E-3</v>
      </c>
      <c r="S779">
        <v>-1.6124154790513323E-3</v>
      </c>
      <c r="T779">
        <v>-4.3637637556471764E-3</v>
      </c>
      <c r="U779">
        <v>1.164755515428384E-3</v>
      </c>
      <c r="V779">
        <v>2.5539362305802005E-3</v>
      </c>
      <c r="W779">
        <v>-1.3853250818849028E-2</v>
      </c>
      <c r="X779">
        <v>-1.0841075848772252E-2</v>
      </c>
      <c r="Y779">
        <v>-2.5611594097608825E-2</v>
      </c>
      <c r="Z779">
        <v>-1.0545947110414899E-2</v>
      </c>
      <c r="AA779">
        <v>3.2754299541958298E-2</v>
      </c>
      <c r="AB779">
        <v>2.4343775612334584E-2</v>
      </c>
    </row>
    <row r="780" spans="1:28">
      <c r="A780" s="654">
        <v>44963</v>
      </c>
      <c r="B780">
        <v>5.0237764953431352E-4</v>
      </c>
      <c r="C780">
        <v>5.1363754295530306E-4</v>
      </c>
      <c r="D780">
        <v>5.1659421786531823E-4</v>
      </c>
      <c r="E780">
        <v>3.1388975633350746E-4</v>
      </c>
      <c r="F780">
        <v>4.9015631592208564E-4</v>
      </c>
      <c r="G780">
        <v>6.2922713549773412E-4</v>
      </c>
      <c r="H780">
        <v>5.0788037326188196E-4</v>
      </c>
      <c r="I780">
        <v>6.4278451007782067E-4</v>
      </c>
      <c r="J780">
        <v>5.397424134685469E-4</v>
      </c>
      <c r="K780">
        <v>6.2318011410500418E-4</v>
      </c>
      <c r="L780">
        <v>6.4513834779345025E-4</v>
      </c>
      <c r="M780">
        <v>5.4093044971081916E-4</v>
      </c>
      <c r="N780">
        <v>5.096266995849863E-4</v>
      </c>
      <c r="O780">
        <v>5.3052315707247111E-4</v>
      </c>
      <c r="P780">
        <v>-4.4680220645393343E-3</v>
      </c>
      <c r="Q780">
        <v>5.5614661629721507E-3</v>
      </c>
      <c r="R780">
        <v>0</v>
      </c>
      <c r="S780">
        <v>-2.6942777997529532E-4</v>
      </c>
      <c r="T780">
        <v>-6.7862441490396108E-4</v>
      </c>
      <c r="U780">
        <v>-5.8569175485347902E-3</v>
      </c>
      <c r="V780">
        <v>4.3268872595405572E-3</v>
      </c>
      <c r="W780">
        <v>-1.6759974806668243E-4</v>
      </c>
      <c r="X780">
        <v>5.4332503016099043E-3</v>
      </c>
      <c r="Y780">
        <v>1.3651370940270802E-4</v>
      </c>
      <c r="Z780">
        <v>1.1290099825460809E-2</v>
      </c>
      <c r="AA780">
        <v>-2.468619246861925E-2</v>
      </c>
      <c r="AB780">
        <v>-7.2177556017805067E-3</v>
      </c>
    </row>
    <row r="781" spans="1:28">
      <c r="A781" s="654">
        <v>44964</v>
      </c>
      <c r="B781">
        <v>5.0929114853026647E-4</v>
      </c>
      <c r="C781">
        <v>5.3515962716987886E-4</v>
      </c>
      <c r="D781">
        <v>4.9487343540377537E-4</v>
      </c>
      <c r="E781">
        <v>-8.4225931928916253E-5</v>
      </c>
      <c r="F781">
        <v>2.020371537541088E-4</v>
      </c>
      <c r="G781">
        <v>6.3936361017424836E-4</v>
      </c>
      <c r="H781">
        <v>5.0788037326188196E-4</v>
      </c>
      <c r="I781">
        <v>6.4330618882357804E-4</v>
      </c>
      <c r="J781">
        <v>5.397424134685469E-4</v>
      </c>
      <c r="K781">
        <v>6.2318011410500418E-4</v>
      </c>
      <c r="L781">
        <v>6.4513834779345025E-4</v>
      </c>
      <c r="M781">
        <v>5.4093044971081916E-4</v>
      </c>
      <c r="N781">
        <v>5.096266995849863E-4</v>
      </c>
      <c r="O781">
        <v>5.3052315707247111E-4</v>
      </c>
      <c r="P781">
        <v>-8.0185359368989406E-4</v>
      </c>
      <c r="Q781">
        <v>-2.8162717854033348E-3</v>
      </c>
      <c r="R781">
        <v>-1.495925601248782E-3</v>
      </c>
      <c r="S781">
        <v>3.5573249168816545E-3</v>
      </c>
      <c r="T781">
        <v>-2.3606704875078766E-4</v>
      </c>
      <c r="U781">
        <v>9.7843132064401317E-5</v>
      </c>
      <c r="V781">
        <v>1.6713145731406254E-3</v>
      </c>
      <c r="W781">
        <v>-4.5638891630223055E-3</v>
      </c>
      <c r="X781">
        <v>-5.9949125728485653E-3</v>
      </c>
      <c r="Y781">
        <v>-1.2416224973919476E-2</v>
      </c>
      <c r="Z781">
        <v>-6.4081793717390978E-3</v>
      </c>
      <c r="AA781">
        <v>2.7112827112827143E-2</v>
      </c>
      <c r="AB781">
        <v>-3.4938812824686361E-3</v>
      </c>
    </row>
    <row r="782" spans="1:28">
      <c r="A782" s="654">
        <v>44965</v>
      </c>
      <c r="B782">
        <v>5.1059861420665875E-4</v>
      </c>
      <c r="C782">
        <v>5.2088164983588037E-4</v>
      </c>
      <c r="D782">
        <v>4.9129301077321941E-4</v>
      </c>
      <c r="E782">
        <v>6.8018756399945701E-4</v>
      </c>
      <c r="F782">
        <v>-1.8710385898346171E-4</v>
      </c>
      <c r="G782">
        <v>6.2038080980131305E-4</v>
      </c>
      <c r="H782">
        <v>5.0788037326188196E-4</v>
      </c>
      <c r="I782">
        <v>6.4040198689618855E-4</v>
      </c>
      <c r="J782">
        <v>5.397424134685469E-4</v>
      </c>
      <c r="K782">
        <v>6.2318011410500418E-4</v>
      </c>
      <c r="L782">
        <v>6.4513834779345025E-4</v>
      </c>
      <c r="M782">
        <v>5.4093044971081916E-4</v>
      </c>
      <c r="N782">
        <v>5.096266995849863E-4</v>
      </c>
      <c r="O782">
        <v>5.3052315707247111E-4</v>
      </c>
      <c r="P782">
        <v>9.5975717583447473E-3</v>
      </c>
      <c r="Q782">
        <v>5.1896553472730034E-4</v>
      </c>
      <c r="R782">
        <v>-8.1803556694780566E-3</v>
      </c>
      <c r="S782">
        <v>-3.3038127919756688E-3</v>
      </c>
      <c r="T782">
        <v>1.8117498925742659E-3</v>
      </c>
      <c r="U782">
        <v>-3.512066487307286E-3</v>
      </c>
      <c r="V782">
        <v>1.8971480492309123E-3</v>
      </c>
      <c r="W782">
        <v>1.2241228545031291E-2</v>
      </c>
      <c r="X782">
        <v>1.6602167045764116E-2</v>
      </c>
      <c r="Y782">
        <v>8.156493564459133E-3</v>
      </c>
      <c r="Z782">
        <v>6.548043836914319E-3</v>
      </c>
      <c r="AA782">
        <v>-1.5537549076935941E-2</v>
      </c>
      <c r="AB782">
        <v>6.1562390451030957E-4</v>
      </c>
    </row>
    <row r="783" spans="1:28">
      <c r="A783" s="654">
        <v>44966</v>
      </c>
      <c r="B783">
        <v>5.0892125918067244E-4</v>
      </c>
      <c r="C783">
        <v>5.1821077479541344E-4</v>
      </c>
      <c r="D783">
        <v>5.0486407963501456E-4</v>
      </c>
      <c r="E783">
        <v>3.9849887466525402E-5</v>
      </c>
      <c r="F783">
        <v>-8.2483505168706728E-5</v>
      </c>
      <c r="G783">
        <v>6.317525905876753E-4</v>
      </c>
      <c r="H783">
        <v>5.0788037326188196E-4</v>
      </c>
      <c r="I783">
        <v>6.4185890802481715E-4</v>
      </c>
      <c r="J783">
        <v>5.397424134685469E-4</v>
      </c>
      <c r="K783">
        <v>6.2318011410500418E-4</v>
      </c>
      <c r="L783">
        <v>6.4513834779345025E-4</v>
      </c>
      <c r="M783">
        <v>5.4093044971081916E-4</v>
      </c>
      <c r="N783">
        <v>5.096266995849863E-4</v>
      </c>
      <c r="O783">
        <v>5.3052315707247111E-4</v>
      </c>
      <c r="P783">
        <v>-6.8130554052659997E-3</v>
      </c>
      <c r="Q783">
        <v>-8.7763387629613554E-5</v>
      </c>
      <c r="R783">
        <v>-1.6446512072542108E-3</v>
      </c>
      <c r="S783">
        <v>-1.2412243729226224E-3</v>
      </c>
      <c r="T783">
        <v>-4.9316560648696717E-3</v>
      </c>
      <c r="U783">
        <v>-8.6784594244371238E-4</v>
      </c>
      <c r="V783">
        <v>-1.2048564228146486E-3</v>
      </c>
      <c r="W783">
        <v>-1.2449768541877848E-2</v>
      </c>
      <c r="X783">
        <v>-7.4865444890906963E-3</v>
      </c>
      <c r="Y783">
        <v>-1.881149444837571E-2</v>
      </c>
      <c r="Z783">
        <v>-1.1406884683147211E-2</v>
      </c>
      <c r="AA783">
        <v>1.2728044123886395E-3</v>
      </c>
      <c r="AB783">
        <v>1.5957732758912213E-2</v>
      </c>
    </row>
    <row r="784" spans="1:28">
      <c r="A784" s="654">
        <v>44967</v>
      </c>
      <c r="B784">
        <v>5.1127091515423828E-4</v>
      </c>
      <c r="C784">
        <v>5.2811513182815517E-4</v>
      </c>
      <c r="D784">
        <v>5.1175001844683266E-4</v>
      </c>
      <c r="E784">
        <v>2.0035867312073741E-4</v>
      </c>
      <c r="F784">
        <v>-5.1607180684420939E-7</v>
      </c>
      <c r="G784">
        <v>6.5361497934657287E-4</v>
      </c>
      <c r="H784">
        <v>5.0788037326188196E-4</v>
      </c>
      <c r="I784">
        <v>6.4206904807440068E-4</v>
      </c>
      <c r="J784">
        <v>5.397424134685469E-4</v>
      </c>
      <c r="K784">
        <v>6.2318011410500418E-4</v>
      </c>
      <c r="L784">
        <v>6.4513834779345025E-4</v>
      </c>
      <c r="M784">
        <v>5.4093044971081916E-4</v>
      </c>
      <c r="N784">
        <v>5.096266995849863E-4</v>
      </c>
      <c r="O784">
        <v>5.3052315707247111E-4</v>
      </c>
      <c r="P784">
        <v>-4.4253195609555984E-4</v>
      </c>
      <c r="Q784">
        <v>2.8699203347692936E-4</v>
      </c>
      <c r="R784">
        <v>1.7779231458918687E-3</v>
      </c>
      <c r="S784">
        <v>1.4981936533917661E-3</v>
      </c>
      <c r="T784">
        <v>4.0087854452719451E-3</v>
      </c>
      <c r="U784">
        <v>-8.8678965798338893E-4</v>
      </c>
      <c r="V784">
        <v>4.0929726052871818E-3</v>
      </c>
      <c r="W784">
        <v>1.8171590514102665E-2</v>
      </c>
      <c r="X784">
        <v>2.8871361169859888E-3</v>
      </c>
      <c r="Y784">
        <v>6.3978083793667651E-3</v>
      </c>
      <c r="Z784">
        <v>1.5031732093966577E-2</v>
      </c>
      <c r="AA784">
        <v>-2.1186440677966156E-2</v>
      </c>
      <c r="AB784">
        <v>-2.19079952123995E-2</v>
      </c>
    </row>
    <row r="785" spans="1:28">
      <c r="A785" s="654">
        <v>44970</v>
      </c>
      <c r="B785">
        <v>5.1436175490549019E-4</v>
      </c>
      <c r="C785">
        <v>5.2585249232106612E-4</v>
      </c>
      <c r="D785">
        <v>5.0910924913516453E-4</v>
      </c>
      <c r="E785">
        <v>-1.6877354358202368E-4</v>
      </c>
      <c r="F785">
        <v>-1.0324282758974457E-3</v>
      </c>
      <c r="G785">
        <v>6.2105391304134727E-4</v>
      </c>
      <c r="H785">
        <v>5.0788037326188196E-4</v>
      </c>
      <c r="I785">
        <v>6.4352143880319623E-4</v>
      </c>
      <c r="J785">
        <v>5.397424134685469E-4</v>
      </c>
      <c r="K785">
        <v>6.2318011410500418E-4</v>
      </c>
      <c r="L785">
        <v>6.4513834779345025E-4</v>
      </c>
      <c r="M785">
        <v>5.4093044971081916E-4</v>
      </c>
      <c r="N785">
        <v>5.096266995849863E-4</v>
      </c>
      <c r="O785">
        <v>5.3052315707247111E-4</v>
      </c>
      <c r="P785">
        <v>-4.2918217528361557E-3</v>
      </c>
      <c r="Q785">
        <v>-5.6748376202619966E-4</v>
      </c>
      <c r="R785">
        <v>3.0940479383581021E-3</v>
      </c>
      <c r="S785">
        <v>-3.9125174032722532E-3</v>
      </c>
      <c r="T785">
        <v>5.0178964031188933E-4</v>
      </c>
      <c r="U785">
        <v>-7.5026748888418204E-4</v>
      </c>
      <c r="V785">
        <v>-3.2492581244895069E-3</v>
      </c>
      <c r="W785">
        <v>-1.9679532005401068E-3</v>
      </c>
      <c r="X785">
        <v>2.6518862535107601E-3</v>
      </c>
      <c r="Y785">
        <v>-4.7360763412820361E-3</v>
      </c>
      <c r="Z785">
        <v>3.5035529432676515E-3</v>
      </c>
      <c r="AA785">
        <v>1.9480519480519431E-2</v>
      </c>
      <c r="AB785">
        <v>-1.9219776704808011E-2</v>
      </c>
    </row>
    <row r="786" spans="1:28">
      <c r="A786" s="654">
        <v>44971</v>
      </c>
      <c r="B786">
        <v>5.1759660953365483E-4</v>
      </c>
      <c r="C786">
        <v>6.8445104766357012E-4</v>
      </c>
      <c r="D786">
        <v>4.9315667830196475E-4</v>
      </c>
      <c r="E786">
        <v>-1.9947002437570305E-4</v>
      </c>
      <c r="F786">
        <v>-4.63696908684752E-4</v>
      </c>
      <c r="G786">
        <v>6.2313876664221723E-4</v>
      </c>
      <c r="H786">
        <v>5.0788037326188196E-4</v>
      </c>
      <c r="I786">
        <v>0</v>
      </c>
      <c r="J786">
        <v>5.397424134685469E-4</v>
      </c>
      <c r="K786">
        <v>6.2318011410500418E-4</v>
      </c>
      <c r="L786">
        <v>6.4513834779345025E-4</v>
      </c>
      <c r="M786">
        <v>5.4093044971081916E-4</v>
      </c>
      <c r="N786">
        <v>5.096266995849863E-4</v>
      </c>
      <c r="O786">
        <v>5.3052315707247111E-4</v>
      </c>
      <c r="P786">
        <v>5.0194449083926784E-3</v>
      </c>
      <c r="Q786">
        <v>-2.8207365567817222E-3</v>
      </c>
      <c r="R786">
        <v>-3.3469752580893575E-3</v>
      </c>
      <c r="S786">
        <v>1.6999019926586811E-3</v>
      </c>
      <c r="T786">
        <v>2.1680326139394968E-3</v>
      </c>
      <c r="U786">
        <v>-7.8312940625746563E-4</v>
      </c>
      <c r="V786">
        <v>-3.2807289759129166E-4</v>
      </c>
      <c r="W786">
        <v>8.7188844718122382E-4</v>
      </c>
      <c r="X786">
        <v>-1.0632950524645191E-2</v>
      </c>
      <c r="Y786">
        <v>-1.6028624442453232E-2</v>
      </c>
      <c r="Z786">
        <v>-8.2363271168316432E-3</v>
      </c>
      <c r="AA786">
        <v>4.2462845010615702E-3</v>
      </c>
      <c r="AB786">
        <v>1.2201610906395155E-2</v>
      </c>
    </row>
    <row r="787" spans="1:28">
      <c r="A787" s="654">
        <v>44972</v>
      </c>
      <c r="B787">
        <v>5.0311569331773498E-4</v>
      </c>
      <c r="C787">
        <v>5.2418460974501535E-4</v>
      </c>
      <c r="D787">
        <v>5.1192665521759828E-4</v>
      </c>
      <c r="E787">
        <v>1.5532059804068687E-4</v>
      </c>
      <c r="F787">
        <v>-6.9258403602101559E-4</v>
      </c>
      <c r="G787">
        <v>6.1904753087671516E-4</v>
      </c>
      <c r="H787">
        <v>5.0788037326188196E-4</v>
      </c>
      <c r="I787">
        <v>1.2883888804182675E-3</v>
      </c>
      <c r="J787">
        <v>5.397424134685469E-4</v>
      </c>
      <c r="K787">
        <v>6.2318011410500418E-4</v>
      </c>
      <c r="L787">
        <v>6.4513834779345025E-4</v>
      </c>
      <c r="M787">
        <v>5.4093044971081916E-4</v>
      </c>
      <c r="N787">
        <v>5.096266995849863E-4</v>
      </c>
      <c r="O787">
        <v>5.3052315707247111E-4</v>
      </c>
      <c r="P787">
        <v>2.2625399071638519E-3</v>
      </c>
      <c r="Q787">
        <v>2.1677517852252137E-3</v>
      </c>
      <c r="R787">
        <v>-5.864971032765065E-3</v>
      </c>
      <c r="S787">
        <v>-2.007460514220849E-3</v>
      </c>
      <c r="T787">
        <v>-1.4460217438128087E-4</v>
      </c>
      <c r="U787">
        <v>1.0229528431171531E-3</v>
      </c>
      <c r="V787">
        <v>-3.6469772856075888E-3</v>
      </c>
      <c r="W787">
        <v>6.0749698416791009E-3</v>
      </c>
      <c r="X787">
        <v>1.0544297797635327E-2</v>
      </c>
      <c r="Y787">
        <v>1.328158454889361E-2</v>
      </c>
      <c r="Z787">
        <v>8.5523416849084821E-3</v>
      </c>
      <c r="AA787">
        <v>1.4799154334038001E-2</v>
      </c>
      <c r="AB787">
        <v>1.8978408896388466E-3</v>
      </c>
    </row>
    <row r="788" spans="1:28">
      <c r="A788" s="654">
        <v>44973</v>
      </c>
      <c r="B788">
        <v>5.173662043840288E-4</v>
      </c>
      <c r="C788">
        <v>5.1887635542846589E-4</v>
      </c>
      <c r="D788">
        <v>5.1356505363231442E-4</v>
      </c>
      <c r="E788">
        <v>2.6608326501276203E-4</v>
      </c>
      <c r="F788">
        <v>1.367101974403262E-4</v>
      </c>
      <c r="G788">
        <v>6.2729994559695967E-4</v>
      </c>
      <c r="H788">
        <v>5.0788037326188196E-4</v>
      </c>
      <c r="I788">
        <v>6.441408612321009E-4</v>
      </c>
      <c r="J788">
        <v>5.397424134685469E-4</v>
      </c>
      <c r="K788">
        <v>6.2318011410500418E-4</v>
      </c>
      <c r="L788">
        <v>6.4513834779345025E-4</v>
      </c>
      <c r="M788">
        <v>5.4093044971081916E-4</v>
      </c>
      <c r="N788">
        <v>5.096266995849863E-4</v>
      </c>
      <c r="O788">
        <v>5.3052315707247111E-4</v>
      </c>
      <c r="P788">
        <v>4.5682599701724058E-3</v>
      </c>
      <c r="Q788">
        <v>9.2613044946610046E-4</v>
      </c>
      <c r="R788">
        <v>-6.840083305246214E-4</v>
      </c>
      <c r="S788">
        <v>6.8311787563124504E-4</v>
      </c>
      <c r="T788">
        <v>3.2058947602051635E-3</v>
      </c>
      <c r="U788">
        <v>2.3246882529348589E-4</v>
      </c>
      <c r="V788">
        <v>1.213507210816589E-3</v>
      </c>
      <c r="W788">
        <v>4.7656509248568124E-3</v>
      </c>
      <c r="X788">
        <v>5.5160280413348861E-3</v>
      </c>
      <c r="Y788">
        <v>5.4243839313226072E-3</v>
      </c>
      <c r="Z788">
        <v>1.4180793289080285E-3</v>
      </c>
      <c r="AA788">
        <v>-1.895833333333341E-2</v>
      </c>
      <c r="AB788">
        <v>7.9132335601528325E-3</v>
      </c>
    </row>
    <row r="789" spans="1:28">
      <c r="A789" s="654">
        <v>44974</v>
      </c>
      <c r="B789">
        <v>5.155375662968531E-4</v>
      </c>
      <c r="C789">
        <v>5.2062791726892321E-4</v>
      </c>
      <c r="D789">
        <v>5.1710015550976429E-4</v>
      </c>
      <c r="E789">
        <v>1.3077601382516235E-3</v>
      </c>
      <c r="F789">
        <v>3.4433477546902402E-4</v>
      </c>
      <c r="G789">
        <v>6.2320812254079705E-4</v>
      </c>
      <c r="H789">
        <v>5.0788037326188196E-4</v>
      </c>
      <c r="I789">
        <v>6.4310634933484323E-4</v>
      </c>
      <c r="J789">
        <v>5.397424134685469E-4</v>
      </c>
      <c r="K789">
        <v>6.2318011410500418E-4</v>
      </c>
      <c r="L789">
        <v>6.4513834779345025E-4</v>
      </c>
      <c r="M789">
        <v>5.4093044971081916E-4</v>
      </c>
      <c r="N789">
        <v>5.096266995849863E-4</v>
      </c>
      <c r="O789">
        <v>5.3052315707247111E-4</v>
      </c>
      <c r="P789">
        <v>-2.8070711867860254E-3</v>
      </c>
      <c r="Q789">
        <v>-3.025020515594723E-3</v>
      </c>
      <c r="R789">
        <v>5.1249811035436466E-5</v>
      </c>
      <c r="S789">
        <v>-7.5026129790034535E-4</v>
      </c>
      <c r="T789">
        <v>1.2288779075406708E-3</v>
      </c>
      <c r="U789">
        <v>-3.9427737464248214E-4</v>
      </c>
      <c r="V789">
        <v>2.3234481921119432E-3</v>
      </c>
      <c r="W789">
        <v>-8.8593286302438568E-3</v>
      </c>
      <c r="X789">
        <v>-7.0895052201648268E-3</v>
      </c>
      <c r="Y789">
        <v>-7.1677478820512119E-3</v>
      </c>
      <c r="Z789">
        <v>7.3055991001251819E-3</v>
      </c>
      <c r="AA789">
        <v>-1.0405606285835534E-2</v>
      </c>
      <c r="AB789">
        <v>-2.2566026187564536E-2</v>
      </c>
    </row>
    <row r="790" spans="1:28">
      <c r="A790" s="654">
        <v>44979</v>
      </c>
      <c r="B790">
        <v>5.1170551440526957E-4</v>
      </c>
      <c r="C790">
        <v>5.1825496866753085E-4</v>
      </c>
      <c r="D790">
        <v>4.992729219426284E-4</v>
      </c>
      <c r="E790">
        <v>4.6031890279163434E-4</v>
      </c>
      <c r="F790">
        <v>5.1921990134373708E-4</v>
      </c>
      <c r="G790">
        <v>6.2281997607294137E-4</v>
      </c>
      <c r="H790">
        <v>5.0788037326188196E-4</v>
      </c>
      <c r="I790">
        <v>6.4362222410818681E-4</v>
      </c>
      <c r="J790">
        <v>5.397424134685469E-4</v>
      </c>
      <c r="K790">
        <v>6.2318011410500418E-4</v>
      </c>
      <c r="L790">
        <v>6.4513834779345025E-4</v>
      </c>
      <c r="M790">
        <v>5.4093044971081916E-4</v>
      </c>
      <c r="N790">
        <v>5.096266995849863E-4</v>
      </c>
      <c r="O790">
        <v>5.3052315707247111E-4</v>
      </c>
      <c r="P790">
        <v>1.1299763135630414E-5</v>
      </c>
      <c r="Q790">
        <v>1.2457017986506891E-3</v>
      </c>
      <c r="R790">
        <v>2.3071052901948441E-3</v>
      </c>
      <c r="S790">
        <v>3.1479975996626663E-3</v>
      </c>
      <c r="T790">
        <v>6.8590343681906862E-3</v>
      </c>
      <c r="U790">
        <v>2.4744421246174486E-3</v>
      </c>
      <c r="V790">
        <v>7.2636310771923007E-5</v>
      </c>
      <c r="W790">
        <v>-4.7865473459585139E-4</v>
      </c>
      <c r="X790">
        <v>-5.4204407259001997E-3</v>
      </c>
      <c r="Y790">
        <v>-6.1019516056861622E-3</v>
      </c>
      <c r="Z790">
        <v>-1.0874203232561497E-2</v>
      </c>
      <c r="AA790">
        <v>-2.1459227467811148E-2</v>
      </c>
      <c r="AB790">
        <v>-1.4595631244623486E-2</v>
      </c>
    </row>
    <row r="791" spans="1:28">
      <c r="A791" s="654">
        <v>44980</v>
      </c>
      <c r="B791">
        <v>5.1619658690893466E-4</v>
      </c>
      <c r="C791">
        <v>5.2709062494238346E-4</v>
      </c>
      <c r="D791">
        <v>5.0376734487111996E-4</v>
      </c>
      <c r="E791">
        <v>3.6967071894600245E-4</v>
      </c>
      <c r="F791">
        <v>4.0070475549747187E-4</v>
      </c>
      <c r="G791">
        <v>6.267419331602575E-4</v>
      </c>
      <c r="H791">
        <v>5.0788037326188196E-4</v>
      </c>
      <c r="I791">
        <v>6.4320824098951235E-4</v>
      </c>
      <c r="J791">
        <v>5.397424134685469E-4</v>
      </c>
      <c r="K791">
        <v>6.2318011410500418E-4</v>
      </c>
      <c r="L791">
        <v>6.4513834779345025E-4</v>
      </c>
      <c r="M791">
        <v>5.4093044971081916E-4</v>
      </c>
      <c r="N791">
        <v>5.096266995849863E-4</v>
      </c>
      <c r="O791">
        <v>5.3052315707247111E-4</v>
      </c>
      <c r="P791">
        <v>1.9181408676489653E-3</v>
      </c>
      <c r="Q791">
        <v>6.3504028607530572E-4</v>
      </c>
      <c r="R791">
        <v>-1.5877614149983899E-4</v>
      </c>
      <c r="S791">
        <v>-1.7454513336360167E-3</v>
      </c>
      <c r="T791">
        <v>-2.018714487060258E-3</v>
      </c>
      <c r="U791">
        <v>-1.8496780871321006E-3</v>
      </c>
      <c r="V791">
        <v>4.5810207108099021E-4</v>
      </c>
      <c r="W791">
        <v>-6.6188603734487206E-3</v>
      </c>
      <c r="X791">
        <v>-5.3615976156107248E-4</v>
      </c>
      <c r="Y791">
        <v>-4.7730757882400443E-3</v>
      </c>
      <c r="Z791">
        <v>-2.4307728550998497E-5</v>
      </c>
      <c r="AA791">
        <v>0</v>
      </c>
      <c r="AB791">
        <v>-1.3500355945219589E-3</v>
      </c>
    </row>
    <row r="792" spans="1:28">
      <c r="A792" s="654">
        <v>44981</v>
      </c>
      <c r="B792">
        <v>5.2847410302470088E-4</v>
      </c>
      <c r="C792">
        <v>5.2380729260637082E-4</v>
      </c>
      <c r="D792">
        <v>5.2816784548292972E-4</v>
      </c>
      <c r="E792">
        <v>2.5182923503241916E-4</v>
      </c>
      <c r="F792">
        <v>5.0673589486449622E-4</v>
      </c>
      <c r="G792">
        <v>6.2450355044108008E-4</v>
      </c>
      <c r="H792">
        <v>5.0788037326188196E-4</v>
      </c>
      <c r="I792">
        <v>6.4465079043962703E-4</v>
      </c>
      <c r="J792">
        <v>5.397424134685469E-4</v>
      </c>
      <c r="K792">
        <v>6.2318011410500418E-4</v>
      </c>
      <c r="L792">
        <v>6.4513834779345025E-4</v>
      </c>
      <c r="M792">
        <v>5.4093044971081916E-4</v>
      </c>
      <c r="N792">
        <v>5.096266995849863E-4</v>
      </c>
      <c r="O792">
        <v>5.3052315707247111E-4</v>
      </c>
      <c r="P792">
        <v>5.2028373150334595E-3</v>
      </c>
      <c r="Q792">
        <v>4.9632320878549852E-3</v>
      </c>
      <c r="R792">
        <v>2.30993811095348E-3</v>
      </c>
      <c r="S792">
        <v>4.9655929858090087E-3</v>
      </c>
      <c r="T792">
        <v>3.2462456760304903E-3</v>
      </c>
      <c r="U792">
        <v>2.7537167791853445E-3</v>
      </c>
      <c r="V792">
        <v>-1.7319062869851631E-3</v>
      </c>
      <c r="W792">
        <v>-8.2579693629253326E-3</v>
      </c>
      <c r="X792">
        <v>-2.1443254291285685E-3</v>
      </c>
      <c r="Y792">
        <v>-8.5414052957395459E-3</v>
      </c>
      <c r="Z792">
        <v>-1.1456704300007114E-2</v>
      </c>
      <c r="AA792">
        <v>4.3859649122806044E-3</v>
      </c>
      <c r="AB792">
        <v>3.2540235202804801E-3</v>
      </c>
    </row>
    <row r="793" spans="1:28">
      <c r="A793" s="654">
        <v>44984</v>
      </c>
      <c r="B793">
        <v>5.3331370901088526E-4</v>
      </c>
      <c r="C793">
        <v>5.1863599925594528E-4</v>
      </c>
      <c r="D793">
        <v>5.1225138511634682E-4</v>
      </c>
      <c r="E793">
        <v>2.8045897645889717E-4</v>
      </c>
      <c r="F793">
        <v>-3.9365955802894703E-5</v>
      </c>
      <c r="G793">
        <v>6.2534357002919094E-4</v>
      </c>
      <c r="H793">
        <v>5.0788037326188196E-4</v>
      </c>
      <c r="I793">
        <v>5.9755623304025285E-4</v>
      </c>
      <c r="J793">
        <v>5.397424134685469E-4</v>
      </c>
      <c r="K793">
        <v>6.2318011410500418E-4</v>
      </c>
      <c r="L793">
        <v>6.4513834779345025E-4</v>
      </c>
      <c r="M793">
        <v>5.4093044971081916E-4</v>
      </c>
      <c r="N793">
        <v>5.096266995849863E-4</v>
      </c>
      <c r="O793">
        <v>5.3052315707247111E-4</v>
      </c>
      <c r="P793">
        <v>-3.8015805348919907E-3</v>
      </c>
      <c r="Q793">
        <v>-1.6519698441164188E-3</v>
      </c>
      <c r="R793">
        <v>-2.4150855410515204E-3</v>
      </c>
      <c r="S793">
        <v>-2.0689932349809981E-3</v>
      </c>
      <c r="T793">
        <v>1.4166951961140928E-3</v>
      </c>
      <c r="U793">
        <v>-6.1962431466722201E-5</v>
      </c>
      <c r="V793">
        <v>1.1618010781868637E-3</v>
      </c>
      <c r="W793">
        <v>-1.0482565495231189E-2</v>
      </c>
      <c r="X793">
        <v>-3.4891190253238946E-4</v>
      </c>
      <c r="Y793">
        <v>2.5642598708315312E-3</v>
      </c>
      <c r="Z793">
        <v>-2.4142129305408933E-3</v>
      </c>
      <c r="AA793">
        <v>3.9301310043660109E-4</v>
      </c>
      <c r="AB793">
        <v>-1.0888714866196358E-2</v>
      </c>
    </row>
    <row r="794" spans="1:28">
      <c r="A794" s="654">
        <v>44985</v>
      </c>
      <c r="B794">
        <v>5.1063760374758793E-4</v>
      </c>
      <c r="C794">
        <v>5.6192430984025599E-4</v>
      </c>
      <c r="D794">
        <v>5.0914736524543258E-4</v>
      </c>
      <c r="E794">
        <v>-2.1082802371075182E-4</v>
      </c>
      <c r="F794">
        <v>2.0782933896956735E-5</v>
      </c>
      <c r="G794">
        <v>6.2495275983920351E-4</v>
      </c>
      <c r="H794">
        <v>5.0788037326188196E-4</v>
      </c>
      <c r="I794">
        <v>7.2108812011961732E-4</v>
      </c>
      <c r="J794">
        <v>5.397424134685469E-4</v>
      </c>
      <c r="K794">
        <v>6.2318011410500418E-4</v>
      </c>
      <c r="L794">
        <v>6.4513834779345025E-4</v>
      </c>
      <c r="M794">
        <v>5.4093044971081916E-4</v>
      </c>
      <c r="N794">
        <v>5.096266995849863E-4</v>
      </c>
      <c r="O794">
        <v>5.3052315707247111E-4</v>
      </c>
      <c r="P794">
        <v>5.6194948167753722E-4</v>
      </c>
      <c r="Q794">
        <v>2.5345146831432519E-3</v>
      </c>
      <c r="R794">
        <v>1.4272879972323516E-3</v>
      </c>
      <c r="S794">
        <v>5.166020458185816E-3</v>
      </c>
      <c r="T794">
        <v>3.6614293984649215E-4</v>
      </c>
      <c r="U794">
        <v>1.0049202235051791E-3</v>
      </c>
      <c r="V794">
        <v>-4.3226357831215312E-3</v>
      </c>
      <c r="W794">
        <v>-3.5884059060781182E-3</v>
      </c>
      <c r="X794">
        <v>-6.7470060600937076E-3</v>
      </c>
      <c r="Y794">
        <v>3.9712248631174063E-4</v>
      </c>
      <c r="Z794">
        <v>-7.1370724640451577E-3</v>
      </c>
      <c r="AA794">
        <v>9.1667030424735785E-4</v>
      </c>
      <c r="AB794">
        <v>1.3889160104709752E-2</v>
      </c>
    </row>
    <row r="795" spans="1:28">
      <c r="A795" s="654">
        <v>44986</v>
      </c>
      <c r="B795">
        <v>4.9192426796995647E-4</v>
      </c>
      <c r="C795">
        <v>5.2888727108602041E-4</v>
      </c>
      <c r="D795">
        <v>5.595404005211968E-4</v>
      </c>
      <c r="E795">
        <v>4.9573306647854309E-4</v>
      </c>
      <c r="F795">
        <v>4.5572436441987385E-4</v>
      </c>
      <c r="G795">
        <v>6.26404804893399E-4</v>
      </c>
      <c r="H795">
        <v>5.0788037326188196E-4</v>
      </c>
      <c r="I795">
        <v>6.4740025729292938E-4</v>
      </c>
      <c r="J795">
        <v>5.6301227241672969E-4</v>
      </c>
      <c r="K795">
        <v>6.4645191358914111E-4</v>
      </c>
      <c r="L795">
        <v>6.6841065796707788E-4</v>
      </c>
      <c r="M795">
        <v>5.4093044971081916E-4</v>
      </c>
      <c r="N795">
        <v>5.096266995849863E-4</v>
      </c>
      <c r="O795">
        <v>5.3052315707247111E-4</v>
      </c>
      <c r="P795">
        <v>4.9997511048851528E-3</v>
      </c>
      <c r="Q795">
        <v>-5.2062498381817424E-3</v>
      </c>
      <c r="R795">
        <v>-8.6917053754687057E-4</v>
      </c>
      <c r="S795">
        <v>2.8187149541445411E-3</v>
      </c>
      <c r="T795">
        <v>1.542861931740358E-3</v>
      </c>
      <c r="U795">
        <v>2.0749277637943653E-3</v>
      </c>
      <c r="V795">
        <v>-6.1147300123964854E-5</v>
      </c>
      <c r="W795">
        <v>-5.9116148511213495E-3</v>
      </c>
      <c r="X795">
        <v>-1.2539440660794265E-2</v>
      </c>
      <c r="Y795">
        <v>-2.0269282416760181E-2</v>
      </c>
      <c r="Z795">
        <v>-1.5242336446309235E-2</v>
      </c>
      <c r="AA795">
        <v>-1.1993022241604923E-2</v>
      </c>
      <c r="AB795">
        <v>6.9415502882401725E-3</v>
      </c>
    </row>
    <row r="796" spans="1:28">
      <c r="A796" s="654">
        <v>44987</v>
      </c>
      <c r="B796">
        <v>6.4649050393006391E-4</v>
      </c>
      <c r="C796">
        <v>5.208425134033412E-4</v>
      </c>
      <c r="D796">
        <v>7.3286242152126313E-4</v>
      </c>
      <c r="E796">
        <v>3.6672851227881331E-4</v>
      </c>
      <c r="F796">
        <v>4.2270198805427484E-4</v>
      </c>
      <c r="G796">
        <v>6.321500466441865E-4</v>
      </c>
      <c r="H796">
        <v>5.0788037326188196E-4</v>
      </c>
      <c r="I796">
        <v>6.4482171142477007E-4</v>
      </c>
      <c r="J796">
        <v>5.6301227241672969E-4</v>
      </c>
      <c r="K796">
        <v>6.4645191358914111E-4</v>
      </c>
      <c r="L796">
        <v>6.6841065796707788E-4</v>
      </c>
      <c r="M796">
        <v>5.4093044971081916E-4</v>
      </c>
      <c r="N796">
        <v>5.096266995849863E-4</v>
      </c>
      <c r="O796">
        <v>5.3052315707247111E-4</v>
      </c>
      <c r="P796">
        <v>5.4959806199628147E-4</v>
      </c>
      <c r="Q796">
        <v>-5.6677905874336076E-4</v>
      </c>
      <c r="R796">
        <v>2.5341181915123911E-3</v>
      </c>
      <c r="S796">
        <v>-2.5842510161955268E-4</v>
      </c>
      <c r="T796">
        <v>1.8933963251721586E-4</v>
      </c>
      <c r="U796">
        <v>-6.3788661669827995E-4</v>
      </c>
      <c r="V796">
        <v>2.1165389465371831E-4</v>
      </c>
      <c r="W796">
        <v>-8.5115633255068435E-3</v>
      </c>
      <c r="X796">
        <v>-6.8446779777896483E-3</v>
      </c>
      <c r="Y796">
        <v>3.2539925020731442E-3</v>
      </c>
      <c r="Z796">
        <v>-1.073240583213364E-2</v>
      </c>
      <c r="AA796">
        <v>8.6515118075478625E-3</v>
      </c>
      <c r="AB796">
        <v>8.7558912447160964E-5</v>
      </c>
    </row>
    <row r="797" spans="1:28">
      <c r="A797" s="654">
        <v>44988</v>
      </c>
      <c r="B797">
        <v>5.0535508356341907E-4</v>
      </c>
      <c r="C797">
        <v>5.2147479099118321E-4</v>
      </c>
      <c r="D797">
        <v>5.2383273472367264E-4</v>
      </c>
      <c r="E797">
        <v>2.9254920220611602E-4</v>
      </c>
      <c r="F797">
        <v>2.4593157163366186E-4</v>
      </c>
      <c r="G797">
        <v>6.3359073595892212E-4</v>
      </c>
      <c r="H797">
        <v>5.0788037326188196E-4</v>
      </c>
      <c r="I797">
        <v>6.3546466310815397E-4</v>
      </c>
      <c r="J797">
        <v>5.6301227241672969E-4</v>
      </c>
      <c r="K797">
        <v>6.4645191358914111E-4</v>
      </c>
      <c r="L797">
        <v>6.6841065796707788E-4</v>
      </c>
      <c r="M797">
        <v>5.4093044971081916E-4</v>
      </c>
      <c r="N797">
        <v>5.096266995849863E-4</v>
      </c>
      <c r="O797">
        <v>5.3052315707247111E-4</v>
      </c>
      <c r="P797">
        <v>5.535626333106336E-4</v>
      </c>
      <c r="Q797">
        <v>-2.7453588920313132E-3</v>
      </c>
      <c r="R797">
        <v>1.7751446411324867E-3</v>
      </c>
      <c r="S797">
        <v>-2.0224561073984848E-3</v>
      </c>
      <c r="T797">
        <v>1.6086621605737594E-3</v>
      </c>
      <c r="U797">
        <v>-1.1874113621613835E-3</v>
      </c>
      <c r="V797">
        <v>-4.4123021039177424E-5</v>
      </c>
      <c r="W797">
        <v>2.9247686725120126E-3</v>
      </c>
      <c r="X797">
        <v>-5.9491897427181861E-3</v>
      </c>
      <c r="Y797">
        <v>3.0328911509287515E-3</v>
      </c>
      <c r="Z797">
        <v>3.8920042585441905E-3</v>
      </c>
      <c r="AA797">
        <v>1.7986083760010541E-2</v>
      </c>
      <c r="AB797">
        <v>-9.1518513373378685E-4</v>
      </c>
    </row>
    <row r="798" spans="1:28">
      <c r="A798" s="654">
        <v>44991</v>
      </c>
      <c r="B798">
        <v>5.1368216073521822E-4</v>
      </c>
      <c r="C798">
        <v>5.3893350268152673E-4</v>
      </c>
      <c r="D798">
        <v>5.0418492387871439E-4</v>
      </c>
      <c r="E798">
        <v>7.2442521165561047E-5</v>
      </c>
      <c r="F798">
        <v>1.7972339353033995E-4</v>
      </c>
      <c r="G798">
        <v>6.2215624028838512E-4</v>
      </c>
      <c r="H798">
        <v>5.0788037326188196E-4</v>
      </c>
      <c r="I798">
        <v>6.4707827212839852E-4</v>
      </c>
      <c r="J798">
        <v>5.6301227241672969E-4</v>
      </c>
      <c r="K798">
        <v>6.4645191358914111E-4</v>
      </c>
      <c r="L798">
        <v>6.6841065796707788E-4</v>
      </c>
      <c r="M798">
        <v>5.4093044971081916E-4</v>
      </c>
      <c r="N798">
        <v>5.096266995849863E-4</v>
      </c>
      <c r="O798">
        <v>5.3052315707247111E-4</v>
      </c>
      <c r="P798">
        <v>3.3076470950128556E-3</v>
      </c>
      <c r="Q798">
        <v>1.3195480404444293E-3</v>
      </c>
      <c r="R798">
        <v>-1.6555196473263534E-3</v>
      </c>
      <c r="S798">
        <v>-4.1059721330505283E-4</v>
      </c>
      <c r="T798">
        <v>-3.854085201004942E-4</v>
      </c>
      <c r="U798">
        <v>9.5033550578249582E-4</v>
      </c>
      <c r="V798">
        <v>-2.0682102966962379E-3</v>
      </c>
      <c r="W798">
        <v>8.0613961339768281E-3</v>
      </c>
      <c r="X798">
        <v>9.8040761236990459E-3</v>
      </c>
      <c r="Y798">
        <v>5.4877031578872693E-3</v>
      </c>
      <c r="Z798">
        <v>6.8587253007068583E-5</v>
      </c>
      <c r="AA798">
        <v>-4.8147192846702547E-3</v>
      </c>
      <c r="AB798">
        <v>-3.8689121529357218E-3</v>
      </c>
    </row>
    <row r="799" spans="1:28">
      <c r="A799" s="654">
        <v>44992</v>
      </c>
      <c r="B799">
        <v>5.1460158900162867E-4</v>
      </c>
      <c r="C799">
        <v>5.3048008447653672E-4</v>
      </c>
      <c r="D799">
        <v>5.0440313712285523E-4</v>
      </c>
      <c r="E799">
        <v>5.4293225020463076E-4</v>
      </c>
      <c r="F799">
        <v>-4.7356888175587031E-4</v>
      </c>
      <c r="G799">
        <v>6.2483230603560536E-4</v>
      </c>
      <c r="H799">
        <v>5.0788037326188196E-4</v>
      </c>
      <c r="I799">
        <v>6.4665983260137061E-4</v>
      </c>
      <c r="J799">
        <v>5.6301227241672969E-4</v>
      </c>
      <c r="K799">
        <v>6.4645191358914111E-4</v>
      </c>
      <c r="L799">
        <v>6.6841065796707788E-4</v>
      </c>
      <c r="M799">
        <v>5.4093044971081916E-4</v>
      </c>
      <c r="N799">
        <v>5.096266995849863E-4</v>
      </c>
      <c r="O799">
        <v>5.3052315707247111E-4</v>
      </c>
      <c r="P799">
        <v>3.2004374830161275E-3</v>
      </c>
      <c r="Q799">
        <v>5.1645152423971386E-3</v>
      </c>
      <c r="R799">
        <v>-2.1458354905450339E-3</v>
      </c>
      <c r="S799">
        <v>3.4763512433446664E-3</v>
      </c>
      <c r="T799">
        <v>1.1671598474076728E-3</v>
      </c>
      <c r="U799">
        <v>-2.2493845028450643E-3</v>
      </c>
      <c r="V799">
        <v>-1.174365946798428E-3</v>
      </c>
      <c r="W799">
        <v>9.8860503795645815E-3</v>
      </c>
      <c r="X799">
        <v>3.718853811247147E-3</v>
      </c>
      <c r="Y799">
        <v>-1.5637956249727747E-3</v>
      </c>
      <c r="Z799">
        <v>-8.9816899916994597E-4</v>
      </c>
      <c r="AA799">
        <v>-9.0712742980560979E-3</v>
      </c>
      <c r="AB799">
        <v>1.9828389415519343E-3</v>
      </c>
    </row>
    <row r="800" spans="1:28">
      <c r="A800" s="654">
        <v>44993</v>
      </c>
      <c r="B800">
        <v>4.9888980388979043E-4</v>
      </c>
      <c r="C800">
        <v>5.1371723412674264E-4</v>
      </c>
      <c r="D800">
        <v>4.8432276477505809E-4</v>
      </c>
      <c r="E800">
        <v>3.5568511690398097E-5</v>
      </c>
      <c r="F800">
        <v>-1.3817038120578218E-4</v>
      </c>
      <c r="G800">
        <v>6.2199334173262955E-4</v>
      </c>
      <c r="H800">
        <v>5.0788037326188196E-4</v>
      </c>
      <c r="I800">
        <v>6.4593419964631416E-4</v>
      </c>
      <c r="J800">
        <v>5.6301227241672969E-4</v>
      </c>
      <c r="K800">
        <v>6.4645191358914111E-4</v>
      </c>
      <c r="L800">
        <v>6.6841065796707788E-4</v>
      </c>
      <c r="M800">
        <v>5.4093044971081916E-4</v>
      </c>
      <c r="N800">
        <v>5.096266995849863E-4</v>
      </c>
      <c r="O800">
        <v>5.3052315707247111E-4</v>
      </c>
      <c r="P800">
        <v>-2.2774173354983551E-3</v>
      </c>
      <c r="Q800">
        <v>-1.0838837196454065E-3</v>
      </c>
      <c r="R800">
        <v>-1.7841998612213583E-3</v>
      </c>
      <c r="S800">
        <v>-3.2391922384323868E-3</v>
      </c>
      <c r="T800">
        <v>-5.2004197491628545E-4</v>
      </c>
      <c r="U800">
        <v>-1.0197019625770576E-3</v>
      </c>
      <c r="V800">
        <v>1.4840462638925356E-3</v>
      </c>
      <c r="W800">
        <v>1.3525698182289547E-2</v>
      </c>
      <c r="X800">
        <v>9.4073076154592705E-3</v>
      </c>
      <c r="Y800">
        <v>2.2622657659520984E-2</v>
      </c>
      <c r="Z800">
        <v>1.3289449706253675E-2</v>
      </c>
      <c r="AA800">
        <v>-1.0680034873583377E-2</v>
      </c>
      <c r="AB800">
        <v>-2.479096369101319E-2</v>
      </c>
    </row>
    <row r="801" spans="1:28">
      <c r="A801" s="654">
        <v>44994</v>
      </c>
      <c r="B801">
        <v>5.1555789584423195E-4</v>
      </c>
      <c r="C801">
        <v>5.2697618116837042E-4</v>
      </c>
      <c r="D801">
        <v>5.0437661126845335E-4</v>
      </c>
      <c r="E801">
        <v>8.8894031968322906E-4</v>
      </c>
      <c r="F801">
        <v>6.5962999129065558E-4</v>
      </c>
      <c r="G801">
        <v>6.2099488887557008E-4</v>
      </c>
      <c r="H801">
        <v>5.0788037326188196E-4</v>
      </c>
      <c r="I801">
        <v>6.4428709555985897E-4</v>
      </c>
      <c r="J801">
        <v>5.6301227241672969E-4</v>
      </c>
      <c r="K801">
        <v>6.4645191358914111E-4</v>
      </c>
      <c r="L801">
        <v>6.6841065796707788E-4</v>
      </c>
      <c r="M801">
        <v>5.4093044971081916E-4</v>
      </c>
      <c r="N801">
        <v>5.096266995849863E-4</v>
      </c>
      <c r="O801">
        <v>5.3052315707247111E-4</v>
      </c>
      <c r="P801">
        <v>2.3983783007195392E-3</v>
      </c>
      <c r="Q801">
        <v>6.0388349309370426E-4</v>
      </c>
      <c r="R801">
        <v>-6.3089723111320328E-4</v>
      </c>
      <c r="S801">
        <v>-1.9868191482373954E-3</v>
      </c>
      <c r="T801">
        <v>9.5984599978105045E-4</v>
      </c>
      <c r="U801">
        <v>1.5705202356226522E-3</v>
      </c>
      <c r="V801">
        <v>-3.3779345882061218E-3</v>
      </c>
      <c r="W801">
        <v>-1.7173200240771291E-2</v>
      </c>
      <c r="X801">
        <v>-6.0070471386666213E-3</v>
      </c>
      <c r="Y801">
        <v>-2.5264974774992011E-2</v>
      </c>
      <c r="Z801">
        <v>-1.222228583162932E-2</v>
      </c>
      <c r="AA801">
        <v>-1.4760960564000891E-2</v>
      </c>
      <c r="AB801">
        <v>-4.8290433603981331E-4</v>
      </c>
    </row>
    <row r="802" spans="1:28">
      <c r="A802" s="654">
        <v>44995</v>
      </c>
      <c r="B802">
        <v>5.0111597427338062E-4</v>
      </c>
      <c r="C802">
        <v>5.1949030645159766E-4</v>
      </c>
      <c r="D802">
        <v>6.720059306293269E-4</v>
      </c>
      <c r="E802">
        <v>1.7603632940277336E-4</v>
      </c>
      <c r="F802">
        <v>3.589712206415463E-4</v>
      </c>
      <c r="G802">
        <v>6.3283825204574207E-4</v>
      </c>
      <c r="H802">
        <v>5.0788037326188196E-4</v>
      </c>
      <c r="I802">
        <v>6.457162825306284E-4</v>
      </c>
      <c r="J802">
        <v>5.6301227241672969E-4</v>
      </c>
      <c r="K802">
        <v>6.4645191358914111E-4</v>
      </c>
      <c r="L802">
        <v>6.6841065796707788E-4</v>
      </c>
      <c r="M802">
        <v>5.4093044971081916E-4</v>
      </c>
      <c r="N802">
        <v>5.096266995849863E-4</v>
      </c>
      <c r="O802">
        <v>5.3052315707247111E-4</v>
      </c>
      <c r="P802">
        <v>-5.9055918441763833E-3</v>
      </c>
      <c r="Q802">
        <v>7.5850108160728791E-3</v>
      </c>
      <c r="R802">
        <v>-8.7282293359891572E-4</v>
      </c>
      <c r="S802">
        <v>1.7450104045824144E-3</v>
      </c>
      <c r="T802">
        <v>-2.5706549644608501E-3</v>
      </c>
      <c r="U802">
        <v>-8.8994088848137753E-4</v>
      </c>
      <c r="V802">
        <v>2.2161733172663123E-3</v>
      </c>
      <c r="W802">
        <v>-1.9254261558175667E-2</v>
      </c>
      <c r="X802">
        <v>-7.6072514235647759E-3</v>
      </c>
      <c r="Y802">
        <v>1.4489750546477165E-2</v>
      </c>
      <c r="Z802">
        <v>4.1764979587814999E-3</v>
      </c>
      <c r="AA802">
        <v>-2.6833631484793896E-3</v>
      </c>
      <c r="AB802">
        <v>-2.4548417863808902E-3</v>
      </c>
    </row>
    <row r="803" spans="1:28">
      <c r="A803" s="654">
        <v>44998</v>
      </c>
      <c r="B803">
        <v>4.9961042194723859E-4</v>
      </c>
      <c r="C803">
        <v>5.1430836659038803E-4</v>
      </c>
      <c r="D803">
        <v>4.4110536480257423E-4</v>
      </c>
      <c r="E803">
        <v>4.5837954036809236E-4</v>
      </c>
      <c r="F803">
        <v>2.6440105156599891E-4</v>
      </c>
      <c r="G803">
        <v>6.238833038805236E-4</v>
      </c>
      <c r="H803">
        <v>5.0788037326188196E-4</v>
      </c>
      <c r="I803">
        <v>8.4555440480715838E-4</v>
      </c>
      <c r="J803">
        <v>5.6301227241672969E-4</v>
      </c>
      <c r="K803">
        <v>6.4645191358914111E-4</v>
      </c>
      <c r="L803">
        <v>6.6841065796707788E-4</v>
      </c>
      <c r="M803">
        <v>5.4093044971081916E-4</v>
      </c>
      <c r="N803">
        <v>5.096266995849863E-4</v>
      </c>
      <c r="O803">
        <v>5.3052315707247111E-4</v>
      </c>
      <c r="P803">
        <v>-9.1915244342725133E-3</v>
      </c>
      <c r="Q803">
        <v>2.8307725145775287E-3</v>
      </c>
      <c r="R803">
        <v>7.7512213376063066E-4</v>
      </c>
      <c r="S803">
        <v>-7.5529275957512132E-3</v>
      </c>
      <c r="T803">
        <v>-8.0628984327744124E-3</v>
      </c>
      <c r="U803">
        <v>-1.5900966481512402E-3</v>
      </c>
      <c r="V803">
        <v>2.6947009884950024E-3</v>
      </c>
      <c r="W803">
        <v>-1.1992540056563694E-2</v>
      </c>
      <c r="X803">
        <v>-2.9183700505239774E-3</v>
      </c>
      <c r="Y803">
        <v>-3.2985311215487645E-3</v>
      </c>
      <c r="Z803">
        <v>-3.6616621951757189E-4</v>
      </c>
      <c r="AA803">
        <v>7.9820627802691391E-3</v>
      </c>
      <c r="AB803">
        <v>1.3516896754006691E-3</v>
      </c>
    </row>
    <row r="804" spans="1:28">
      <c r="A804" s="654">
        <v>44999</v>
      </c>
      <c r="B804">
        <v>4.8217465860522779E-4</v>
      </c>
      <c r="C804">
        <v>5.3032777709782764E-4</v>
      </c>
      <c r="D804">
        <v>4.5975322180558109E-4</v>
      </c>
      <c r="E804">
        <v>3.7677437691496785E-4</v>
      </c>
      <c r="F804">
        <v>4.8049896590884877E-4</v>
      </c>
      <c r="G804">
        <v>6.2227297570438544E-4</v>
      </c>
      <c r="H804">
        <v>5.0788037326188196E-4</v>
      </c>
      <c r="I804">
        <v>6.462888260467814E-4</v>
      </c>
      <c r="J804">
        <v>5.6301227241672969E-4</v>
      </c>
      <c r="K804">
        <v>6.4645191358914111E-4</v>
      </c>
      <c r="L804">
        <v>6.6841065796707788E-4</v>
      </c>
      <c r="M804">
        <v>5.4093044971081916E-4</v>
      </c>
      <c r="N804">
        <v>5.096266995849863E-4</v>
      </c>
      <c r="O804">
        <v>5.3052315707247111E-4</v>
      </c>
      <c r="P804">
        <v>-3.7737464430354084E-4</v>
      </c>
      <c r="Q804">
        <v>-7.6014532063219953E-3</v>
      </c>
      <c r="R804">
        <v>9.1394429344582306E-6</v>
      </c>
      <c r="S804">
        <v>3.9154550654920683E-3</v>
      </c>
      <c r="T804">
        <v>6.6996685022369107E-4</v>
      </c>
      <c r="U804">
        <v>-2.8115771888185259E-3</v>
      </c>
      <c r="V804">
        <v>-1.5377361927515487E-3</v>
      </c>
      <c r="W804">
        <v>-2.5900807555232497E-3</v>
      </c>
      <c r="X804">
        <v>-5.7643442783468224E-3</v>
      </c>
      <c r="Y804">
        <v>-8.7286570913077677E-3</v>
      </c>
      <c r="Z804">
        <v>-3.1027383894834948E-3</v>
      </c>
      <c r="AA804">
        <v>1.2100720704689039E-2</v>
      </c>
      <c r="AB804">
        <v>-1.6513686616351331E-2</v>
      </c>
    </row>
    <row r="805" spans="1:28">
      <c r="A805" s="654">
        <v>45000</v>
      </c>
      <c r="B805">
        <v>4.725791653044098E-4</v>
      </c>
      <c r="C805">
        <v>5.16552202155518E-4</v>
      </c>
      <c r="D805">
        <v>5.6830648434402775E-4</v>
      </c>
      <c r="E805">
        <v>5.0108309586294197E-4</v>
      </c>
      <c r="F805">
        <v>9.8936267043603365E-5</v>
      </c>
      <c r="G805">
        <v>6.231065738049324E-4</v>
      </c>
      <c r="H805">
        <v>5.0788037326188196E-4</v>
      </c>
      <c r="I805">
        <v>6.4556472499388562E-4</v>
      </c>
      <c r="J805">
        <v>5.6301227241672969E-4</v>
      </c>
      <c r="K805">
        <v>6.4645191358914111E-4</v>
      </c>
      <c r="L805">
        <v>6.6841065796707788E-4</v>
      </c>
      <c r="M805">
        <v>5.4093044971081916E-4</v>
      </c>
      <c r="N805">
        <v>5.096266995849863E-4</v>
      </c>
      <c r="O805">
        <v>5.3052315707247111E-4</v>
      </c>
      <c r="P805">
        <v>-9.1102642695162217E-4</v>
      </c>
      <c r="Q805">
        <v>5.9412884469405292E-3</v>
      </c>
      <c r="R805">
        <v>7.4280296915096855E-4</v>
      </c>
      <c r="S805">
        <v>3.8608888017543919E-5</v>
      </c>
      <c r="T805">
        <v>-2.3119006154209698E-3</v>
      </c>
      <c r="U805">
        <v>2.0601470038938974E-3</v>
      </c>
      <c r="V805">
        <v>-2.1174019361858143E-4</v>
      </c>
      <c r="W805">
        <v>-4.7058007872580188E-3</v>
      </c>
      <c r="X805">
        <v>5.410499490161591E-3</v>
      </c>
      <c r="Y805">
        <v>1.5404064299471276E-2</v>
      </c>
      <c r="Z805">
        <v>3.8969983514227646E-3</v>
      </c>
      <c r="AA805">
        <v>8.7912087912078718E-4</v>
      </c>
      <c r="AB805">
        <v>1.5028344137624883E-2</v>
      </c>
    </row>
    <row r="806" spans="1:28">
      <c r="A806" s="654">
        <v>45001</v>
      </c>
      <c r="B806">
        <v>4.8871522500459896E-4</v>
      </c>
      <c r="C806">
        <v>5.2315188219020925E-4</v>
      </c>
      <c r="D806">
        <v>4.9692691174496595E-4</v>
      </c>
      <c r="E806">
        <v>6.020274783369306E-4</v>
      </c>
      <c r="F806">
        <v>7.2605290138483269E-4</v>
      </c>
      <c r="G806">
        <v>6.2515819551878238E-4</v>
      </c>
      <c r="H806">
        <v>5.0788037326188196E-4</v>
      </c>
      <c r="I806">
        <v>6.4514824004802129E-4</v>
      </c>
      <c r="J806">
        <v>5.6301227241672969E-4</v>
      </c>
      <c r="K806">
        <v>6.4645191358914111E-4</v>
      </c>
      <c r="L806">
        <v>6.6841065796707788E-4</v>
      </c>
      <c r="M806">
        <v>5.4093044971081916E-4</v>
      </c>
      <c r="N806">
        <v>5.096266995849863E-4</v>
      </c>
      <c r="O806">
        <v>5.3052315707247111E-4</v>
      </c>
      <c r="P806">
        <v>-4.1800481925828858E-3</v>
      </c>
      <c r="Q806">
        <v>4.4279480019082662E-4</v>
      </c>
      <c r="R806">
        <v>5.774362126362842E-4</v>
      </c>
      <c r="S806">
        <v>-1.4807509807994723E-3</v>
      </c>
      <c r="T806">
        <v>4.3951357585749751E-3</v>
      </c>
      <c r="U806">
        <v>4.5609110820965526E-4</v>
      </c>
      <c r="V806">
        <v>1.7427556882143591E-4</v>
      </c>
      <c r="W806">
        <v>8.5366187587561093E-3</v>
      </c>
      <c r="X806">
        <v>5.1734219028789497E-3</v>
      </c>
      <c r="Y806">
        <v>3.9396466376317996E-3</v>
      </c>
      <c r="Z806">
        <v>-4.2721519087163262E-4</v>
      </c>
      <c r="AA806">
        <v>8.8713219148002231E-3</v>
      </c>
      <c r="AB806">
        <v>-1.6277374335678219E-2</v>
      </c>
    </row>
    <row r="807" spans="1:28">
      <c r="A807" s="654">
        <v>45002</v>
      </c>
      <c r="B807">
        <v>4.9606291035209082E-4</v>
      </c>
      <c r="C807">
        <v>5.1973289740514517E-4</v>
      </c>
      <c r="D807">
        <v>4.7833679896269743E-4</v>
      </c>
      <c r="E807">
        <v>5.4507375163059812E-4</v>
      </c>
      <c r="F807">
        <v>4.3842602611143811E-4</v>
      </c>
      <c r="G807">
        <v>6.265962050699958E-4</v>
      </c>
      <c r="H807">
        <v>5.0788037326188196E-4</v>
      </c>
      <c r="I807">
        <v>6.4534486439327132E-4</v>
      </c>
      <c r="J807">
        <v>5.6301227241672969E-4</v>
      </c>
      <c r="K807">
        <v>6.4645191358914111E-4</v>
      </c>
      <c r="L807">
        <v>6.6841065796707788E-4</v>
      </c>
      <c r="M807">
        <v>5.4093044971081916E-4</v>
      </c>
      <c r="N807">
        <v>5.096266995849863E-4</v>
      </c>
      <c r="O807">
        <v>5.3052315707247111E-4</v>
      </c>
      <c r="P807">
        <v>6.4063160314757894E-3</v>
      </c>
      <c r="Q807">
        <v>2.3744882326839356E-3</v>
      </c>
      <c r="R807">
        <v>9.8011331695069259E-7</v>
      </c>
      <c r="S807">
        <v>8.8355885707747106E-4</v>
      </c>
      <c r="T807">
        <v>-1.454130878674964E-3</v>
      </c>
      <c r="U807">
        <v>2.1871447560206647E-4</v>
      </c>
      <c r="V807">
        <v>-1.1557947168934213E-3</v>
      </c>
      <c r="W807">
        <v>-9.4824006412048689E-3</v>
      </c>
      <c r="X807">
        <v>-7.3851191199023614E-3</v>
      </c>
      <c r="Y807">
        <v>-9.9813975692286672E-3</v>
      </c>
      <c r="Z807">
        <v>-1.4285482443022413E-2</v>
      </c>
      <c r="AA807">
        <v>-1.619362702420335E-2</v>
      </c>
      <c r="AB807">
        <v>2.4192850497344764E-2</v>
      </c>
    </row>
    <row r="808" spans="1:28">
      <c r="A808" s="654">
        <v>45005</v>
      </c>
      <c r="B808">
        <v>5.0818477106506776E-4</v>
      </c>
      <c r="C808">
        <v>5.1840137053638102E-4</v>
      </c>
      <c r="D808">
        <v>4.8233914741624417E-4</v>
      </c>
      <c r="E808">
        <v>3.2057403589447198E-4</v>
      </c>
      <c r="F808">
        <v>2.667947830223838E-4</v>
      </c>
      <c r="G808">
        <v>6.195032035076764E-4</v>
      </c>
      <c r="H808">
        <v>5.0788037326188196E-4</v>
      </c>
      <c r="I808">
        <v>6.4554084017665048E-4</v>
      </c>
      <c r="J808">
        <v>5.6301227241672969E-4</v>
      </c>
      <c r="K808">
        <v>6.4645191358914111E-4</v>
      </c>
      <c r="L808">
        <v>6.6841065796707788E-4</v>
      </c>
      <c r="M808">
        <v>5.4093044971081916E-4</v>
      </c>
      <c r="N808">
        <v>5.096266995849863E-4</v>
      </c>
      <c r="O808">
        <v>5.3052315707247111E-4</v>
      </c>
      <c r="P808">
        <v>-1.3121593231275597E-3</v>
      </c>
      <c r="Q808">
        <v>-4.8008978632338994E-3</v>
      </c>
      <c r="R808">
        <v>-4.0239737932645792E-4</v>
      </c>
      <c r="S808">
        <v>1.9994011411281765E-3</v>
      </c>
      <c r="T808">
        <v>1.9598222002734644E-3</v>
      </c>
      <c r="U808">
        <v>3.990968564744346E-4</v>
      </c>
      <c r="V808">
        <v>-1.1648458871538203E-4</v>
      </c>
      <c r="W808">
        <v>-8.4406555327540822E-3</v>
      </c>
      <c r="X808">
        <v>-8.4888633133511915E-3</v>
      </c>
      <c r="Y808">
        <v>-3.1980415894357517E-2</v>
      </c>
      <c r="Z808">
        <v>-1.6159221529460588E-2</v>
      </c>
      <c r="AA808">
        <v>1.4380530973451267E-2</v>
      </c>
      <c r="AB808">
        <v>-1.6636552245983594E-2</v>
      </c>
    </row>
    <row r="809" spans="1:28">
      <c r="A809" s="654">
        <v>45006</v>
      </c>
      <c r="B809">
        <v>4.9144460358285791E-4</v>
      </c>
      <c r="C809">
        <v>5.3359881057568614E-4</v>
      </c>
      <c r="D809">
        <v>4.8116682956167445E-4</v>
      </c>
      <c r="E809">
        <v>2.3578095947462963E-4</v>
      </c>
      <c r="F809">
        <v>6.0251992815674171E-4</v>
      </c>
      <c r="G809">
        <v>6.2703367414340683E-4</v>
      </c>
      <c r="H809">
        <v>5.0788037326188196E-4</v>
      </c>
      <c r="I809">
        <v>6.4451260378484143E-4</v>
      </c>
      <c r="J809">
        <v>5.6301227241672969E-4</v>
      </c>
      <c r="K809">
        <v>6.4645191358914111E-4</v>
      </c>
      <c r="L809">
        <v>6.6841065796707788E-4</v>
      </c>
      <c r="M809">
        <v>5.4093044971081916E-4</v>
      </c>
      <c r="N809">
        <v>5.096266995849863E-4</v>
      </c>
      <c r="O809">
        <v>5.3052315707247111E-4</v>
      </c>
      <c r="P809">
        <v>-5.6836033439310318E-3</v>
      </c>
      <c r="Q809">
        <v>-2.0131900498854272E-3</v>
      </c>
      <c r="R809">
        <v>1.0249974108489379E-3</v>
      </c>
      <c r="S809">
        <v>-4.1295011562603179E-4</v>
      </c>
      <c r="T809">
        <v>-1.6527897966467364E-5</v>
      </c>
      <c r="U809">
        <v>-1.8964324049042247E-4</v>
      </c>
      <c r="V809">
        <v>2.8882610654745733E-4</v>
      </c>
      <c r="W809">
        <v>2.4974238885546729E-3</v>
      </c>
      <c r="X809">
        <v>2.3528852624929986E-3</v>
      </c>
      <c r="Y809">
        <v>-6.1141600129531737E-3</v>
      </c>
      <c r="Z809">
        <v>3.2706038411758342E-3</v>
      </c>
      <c r="AA809">
        <v>1.243184296619404E-2</v>
      </c>
      <c r="AB809">
        <v>7.5231973662814866E-4</v>
      </c>
    </row>
    <row r="810" spans="1:28">
      <c r="A810" s="654">
        <v>45007</v>
      </c>
      <c r="B810">
        <v>5.0738297758412543E-4</v>
      </c>
      <c r="C810">
        <v>5.1769329928763597E-4</v>
      </c>
      <c r="D810">
        <v>4.9596465124679412E-4</v>
      </c>
      <c r="E810">
        <v>7.6416391790123939E-5</v>
      </c>
      <c r="F810">
        <v>1.1859883145293182E-4</v>
      </c>
      <c r="G810">
        <v>6.278575274458742E-4</v>
      </c>
      <c r="H810">
        <v>5.0788037326188196E-4</v>
      </c>
      <c r="I810">
        <v>6.453202512561873E-4</v>
      </c>
      <c r="J810">
        <v>5.6301227241672969E-4</v>
      </c>
      <c r="K810">
        <v>6.4645191358914111E-4</v>
      </c>
      <c r="L810">
        <v>6.6841065796707788E-4</v>
      </c>
      <c r="M810">
        <v>5.4093044971081916E-4</v>
      </c>
      <c r="N810">
        <v>5.096266995849863E-4</v>
      </c>
      <c r="O810">
        <v>5.3052315707247111E-4</v>
      </c>
      <c r="P810">
        <v>8.4121634680163204E-3</v>
      </c>
      <c r="Q810">
        <v>3.7080061833010269E-3</v>
      </c>
      <c r="R810">
        <v>-6.6722514658268395E-4</v>
      </c>
      <c r="S810">
        <v>1.8375015099190151E-3</v>
      </c>
      <c r="T810">
        <v>3.2386775521906497E-3</v>
      </c>
      <c r="U810">
        <v>1.1642181807078877E-3</v>
      </c>
      <c r="V810">
        <v>3.5370042365017174E-3</v>
      </c>
      <c r="W810">
        <v>5.8564350910605967E-4</v>
      </c>
      <c r="X810">
        <v>1.1598516265278747E-3</v>
      </c>
      <c r="Y810">
        <v>3.3012624480686092E-3</v>
      </c>
      <c r="Z810">
        <v>-1.6748534775533619E-3</v>
      </c>
      <c r="AA810">
        <v>-1.8914261094355789E-2</v>
      </c>
      <c r="AB810">
        <v>9.9232089260059553E-4</v>
      </c>
    </row>
    <row r="811" spans="1:28">
      <c r="A811" s="654">
        <v>45008</v>
      </c>
      <c r="B811">
        <v>4.7956049794617428E-4</v>
      </c>
      <c r="C811">
        <v>5.2488535865391484E-4</v>
      </c>
      <c r="D811">
        <v>4.8867733213153741E-4</v>
      </c>
      <c r="E811">
        <v>4.0265088184776587E-5</v>
      </c>
      <c r="F811">
        <v>4.6260240492634885E-4</v>
      </c>
      <c r="G811">
        <v>6.2746356972054329E-4</v>
      </c>
      <c r="H811">
        <v>5.0788037326188196E-4</v>
      </c>
      <c r="I811">
        <v>6.4490408159212365E-4</v>
      </c>
      <c r="J811">
        <v>5.6301227241672969E-4</v>
      </c>
      <c r="K811">
        <v>6.4645191358914111E-4</v>
      </c>
      <c r="L811">
        <v>6.6841065796707788E-4</v>
      </c>
      <c r="M811">
        <v>5.4093044971081916E-4</v>
      </c>
      <c r="N811">
        <v>5.096266995849863E-4</v>
      </c>
      <c r="O811">
        <v>5.3052315707247111E-4</v>
      </c>
      <c r="P811">
        <v>6.7943567981323394E-3</v>
      </c>
      <c r="Q811">
        <v>1.0760156285429812E-3</v>
      </c>
      <c r="R811">
        <v>2.0544088774772096E-3</v>
      </c>
      <c r="S811">
        <v>2.5135891573286884E-3</v>
      </c>
      <c r="T811">
        <v>-1.8630561538094392E-3</v>
      </c>
      <c r="U811">
        <v>1.6535380892874763E-3</v>
      </c>
      <c r="V811">
        <v>-2.8870141195034282E-3</v>
      </c>
      <c r="W811">
        <v>-1.4265874297756054E-2</v>
      </c>
      <c r="X811">
        <v>-1.2197728401538321E-2</v>
      </c>
      <c r="Y811">
        <v>-2.2758763284451367E-2</v>
      </c>
      <c r="Z811">
        <v>-1.706599697507194E-2</v>
      </c>
      <c r="AA811">
        <v>1.225242633173762E-2</v>
      </c>
      <c r="AB811">
        <v>1.7887728429365701E-2</v>
      </c>
    </row>
    <row r="812" spans="1:28">
      <c r="A812" s="654">
        <v>45009</v>
      </c>
      <c r="B812">
        <v>4.9549444636998174E-4</v>
      </c>
      <c r="C812">
        <v>5.1878371477909191E-4</v>
      </c>
      <c r="D812">
        <v>4.9876107373902911E-4</v>
      </c>
      <c r="E812">
        <v>5.875870355365187E-5</v>
      </c>
      <c r="F812">
        <v>2.3647128887027691E-5</v>
      </c>
      <c r="G812">
        <v>6.3071586250407208E-4</v>
      </c>
      <c r="H812">
        <v>5.0788037326188196E-4</v>
      </c>
      <c r="I812">
        <v>6.4570964864230085E-4</v>
      </c>
      <c r="J812">
        <v>5.6301227241672969E-4</v>
      </c>
      <c r="K812">
        <v>6.4645191358914111E-4</v>
      </c>
      <c r="L812">
        <v>6.6841065796707788E-4</v>
      </c>
      <c r="M812">
        <v>5.4093044971081916E-4</v>
      </c>
      <c r="N812">
        <v>5.096266995849863E-4</v>
      </c>
      <c r="O812">
        <v>5.3052315707247111E-4</v>
      </c>
      <c r="P812">
        <v>2.707231746902572E-3</v>
      </c>
      <c r="Q812">
        <v>-5.2900533433986041E-5</v>
      </c>
      <c r="R812">
        <v>1.398934173920674E-3</v>
      </c>
      <c r="S812">
        <v>2.9478584347522041E-3</v>
      </c>
      <c r="T812">
        <v>1.9359974580024364E-3</v>
      </c>
      <c r="U812">
        <v>-7.9286502665387726E-4</v>
      </c>
      <c r="V812">
        <v>1.8506608781965195E-3</v>
      </c>
      <c r="W812">
        <v>5.925541811584667E-3</v>
      </c>
      <c r="X812">
        <v>1.2025027399457988E-2</v>
      </c>
      <c r="Y812">
        <v>1.7470549179437578E-2</v>
      </c>
      <c r="Z812">
        <v>7.5195793886346785E-3</v>
      </c>
      <c r="AA812">
        <v>4.7722342733202971E-4</v>
      </c>
      <c r="AB812">
        <v>-1.1269618544828663E-2</v>
      </c>
    </row>
    <row r="813" spans="1:28">
      <c r="A813" s="654">
        <v>45012</v>
      </c>
      <c r="B813">
        <v>5.3057153165392279E-4</v>
      </c>
      <c r="C813">
        <v>5.4555420358126661E-4</v>
      </c>
      <c r="D813">
        <v>6.8985116847941619E-4</v>
      </c>
      <c r="E813">
        <v>-1.7745073336927764E-4</v>
      </c>
      <c r="F813">
        <v>3.896029137375745E-4</v>
      </c>
      <c r="G813">
        <v>6.3456901226444096E-4</v>
      </c>
      <c r="H813">
        <v>5.0788037326188196E-4</v>
      </c>
      <c r="I813">
        <v>6.4590318286561477E-4</v>
      </c>
      <c r="J813">
        <v>5.6301227241672969E-4</v>
      </c>
      <c r="K813">
        <v>6.4645191358914111E-4</v>
      </c>
      <c r="L813">
        <v>6.6841065796707788E-4</v>
      </c>
      <c r="M813">
        <v>5.4093044971081916E-4</v>
      </c>
      <c r="N813">
        <v>5.096266995849863E-4</v>
      </c>
      <c r="O813">
        <v>5.3052315707247111E-4</v>
      </c>
      <c r="P813">
        <v>-6.8374883758514082E-3</v>
      </c>
      <c r="Q813">
        <v>-3.2685840681054845E-3</v>
      </c>
      <c r="R813">
        <v>-1.8221848440714838E-3</v>
      </c>
      <c r="S813">
        <v>1.7550644728103748E-4</v>
      </c>
      <c r="T813">
        <v>1.6011007497553909E-3</v>
      </c>
      <c r="U813">
        <v>-1.553217209377511E-3</v>
      </c>
      <c r="V813">
        <v>3.0623545424053322E-3</v>
      </c>
      <c r="W813">
        <v>6.263013806396156E-3</v>
      </c>
      <c r="X813">
        <v>7.0896247616039076E-3</v>
      </c>
      <c r="Y813">
        <v>4.4651139001887774E-3</v>
      </c>
      <c r="Z813">
        <v>5.7848921644831908E-3</v>
      </c>
      <c r="AA813">
        <v>-8.2823815099085651E-3</v>
      </c>
      <c r="AB813">
        <v>-6.4115856501092416E-3</v>
      </c>
    </row>
    <row r="814" spans="1:28">
      <c r="A814" s="654">
        <v>45013</v>
      </c>
      <c r="B814">
        <v>4.6658195724558205E-4</v>
      </c>
      <c r="C814">
        <v>5.2181358650194021E-4</v>
      </c>
      <c r="D814">
        <v>5.1082216593290042E-4</v>
      </c>
      <c r="E814">
        <v>7.3649692382482534E-4</v>
      </c>
      <c r="F814">
        <v>5.2214456430910161E-4</v>
      </c>
      <c r="G814">
        <v>6.3720087970131623E-4</v>
      </c>
      <c r="H814">
        <v>5.0788037326188196E-4</v>
      </c>
      <c r="I814">
        <v>6.4579116735763442E-4</v>
      </c>
      <c r="J814">
        <v>5.6301227241672969E-4</v>
      </c>
      <c r="K814">
        <v>6.4645191358914111E-4</v>
      </c>
      <c r="L814">
        <v>6.6841065796707788E-4</v>
      </c>
      <c r="M814">
        <v>5.4093044971081916E-4</v>
      </c>
      <c r="N814">
        <v>5.096266995849863E-4</v>
      </c>
      <c r="O814">
        <v>5.3052315707247111E-4</v>
      </c>
      <c r="P814">
        <v>-5.1126213945628107E-3</v>
      </c>
      <c r="Q814">
        <v>1.8988205584618001E-3</v>
      </c>
      <c r="R814">
        <v>-3.0494502671729595E-4</v>
      </c>
      <c r="S814">
        <v>-1.9462824456973893E-3</v>
      </c>
      <c r="T814">
        <v>9.5513543998304584E-4</v>
      </c>
      <c r="U814">
        <v>-2.7643837760682466E-4</v>
      </c>
      <c r="V814">
        <v>-1.7268213286336653E-4</v>
      </c>
      <c r="W814">
        <v>1.3634146703054073E-2</v>
      </c>
      <c r="X814">
        <v>1.1183031103512153E-2</v>
      </c>
      <c r="Y814">
        <v>3.0106704988479338E-2</v>
      </c>
      <c r="Z814">
        <v>1.3978970003932556E-2</v>
      </c>
      <c r="AA814">
        <v>-9.4009619588980575E-3</v>
      </c>
      <c r="AB814">
        <v>-9.1437523178107272E-3</v>
      </c>
    </row>
    <row r="815" spans="1:28">
      <c r="A815" s="654">
        <v>45014</v>
      </c>
      <c r="B815">
        <v>5.0297216493633279E-4</v>
      </c>
      <c r="C815">
        <v>5.1678203277738533E-4</v>
      </c>
      <c r="D815">
        <v>5.2367669755803981E-4</v>
      </c>
      <c r="E815">
        <v>6.3832621137649426E-4</v>
      </c>
      <c r="F815">
        <v>-6.5454232466732876E-4</v>
      </c>
      <c r="G815">
        <v>6.3800805636793356E-4</v>
      </c>
      <c r="H815">
        <v>5.0788037326188196E-4</v>
      </c>
      <c r="I815">
        <v>5.3354606108335645E-4</v>
      </c>
      <c r="J815">
        <v>5.6301227241672969E-4</v>
      </c>
      <c r="K815">
        <v>6.4645191358914111E-4</v>
      </c>
      <c r="L815">
        <v>6.6841065796707788E-4</v>
      </c>
      <c r="M815">
        <v>5.4093044971081916E-4</v>
      </c>
      <c r="N815">
        <v>5.096266995849863E-4</v>
      </c>
      <c r="O815">
        <v>5.3052315707247111E-4</v>
      </c>
      <c r="P815">
        <v>-1.4238921181368713E-3</v>
      </c>
      <c r="Q815">
        <v>-6.0734758501838071E-3</v>
      </c>
      <c r="R815">
        <v>1.6744055948847425E-3</v>
      </c>
      <c r="S815">
        <v>-4.803566181352914E-3</v>
      </c>
      <c r="T815">
        <v>-3.3142975650379825E-5</v>
      </c>
      <c r="U815">
        <v>9.7556055461467395E-5</v>
      </c>
      <c r="V815">
        <v>5.5369509512570581E-4</v>
      </c>
      <c r="W815">
        <v>4.0188906681675185E-3</v>
      </c>
      <c r="X815">
        <v>-3.586648256776237E-3</v>
      </c>
      <c r="Y815">
        <v>-7.6835318952477305E-3</v>
      </c>
      <c r="Z815">
        <v>-5.6906119504370745E-3</v>
      </c>
      <c r="AA815">
        <v>5.8706687265503987E-3</v>
      </c>
      <c r="AB815">
        <v>3.0186479759826135E-3</v>
      </c>
    </row>
    <row r="816" spans="1:28">
      <c r="A816" s="654">
        <v>45015</v>
      </c>
      <c r="B816">
        <v>5.6643913045117955E-4</v>
      </c>
      <c r="C816">
        <v>5.1671839542710707E-4</v>
      </c>
      <c r="D816">
        <v>5.116986099868992E-4</v>
      </c>
      <c r="E816">
        <v>2.7266319319751986E-4</v>
      </c>
      <c r="F816">
        <v>-2.1673341405903379E-5</v>
      </c>
      <c r="G816">
        <v>6.388134313251026E-4</v>
      </c>
      <c r="H816">
        <v>5.0788037326188196E-4</v>
      </c>
      <c r="I816">
        <v>5.3387063519627631E-4</v>
      </c>
      <c r="J816">
        <v>5.6301227241672969E-4</v>
      </c>
      <c r="K816">
        <v>6.4645191358914111E-4</v>
      </c>
      <c r="L816">
        <v>6.6841065796707788E-4</v>
      </c>
      <c r="M816">
        <v>5.4093044971081916E-4</v>
      </c>
      <c r="N816">
        <v>5.096266995849863E-4</v>
      </c>
      <c r="O816">
        <v>5.3052315707247111E-4</v>
      </c>
      <c r="P816">
        <v>-7.732823229911201E-4</v>
      </c>
      <c r="Q816">
        <v>-2.0937070175989225E-3</v>
      </c>
      <c r="R816">
        <v>2.6099271166308835E-3</v>
      </c>
      <c r="S816">
        <v>-5.8590001716984919E-4</v>
      </c>
      <c r="T816">
        <v>2.7219396080007119E-3</v>
      </c>
      <c r="U816">
        <v>-9.5638849390899949E-5</v>
      </c>
      <c r="V816">
        <v>3.6016295658836128E-4</v>
      </c>
      <c r="W816">
        <v>6.0839282427935792E-3</v>
      </c>
      <c r="X816">
        <v>1.1498116120258306E-2</v>
      </c>
      <c r="Y816">
        <v>9.5308904447508613E-3</v>
      </c>
      <c r="Z816">
        <v>1.0035139400597748E-2</v>
      </c>
      <c r="AA816">
        <v>-3.5106196243628318E-4</v>
      </c>
      <c r="AB816">
        <v>3.3239083836769101E-3</v>
      </c>
    </row>
    <row r="817" spans="1:28">
      <c r="A817" s="654">
        <v>45016</v>
      </c>
      <c r="B817">
        <v>4.9642542911776388E-4</v>
      </c>
      <c r="C817">
        <v>5.2665134149187942E-4</v>
      </c>
      <c r="D817">
        <v>5.2173115544529303E-4</v>
      </c>
      <c r="E817">
        <v>-1.5312249868918437E-3</v>
      </c>
      <c r="F817">
        <v>-1.2601847225983676E-3</v>
      </c>
      <c r="G817">
        <v>6.3477142171852741E-4</v>
      </c>
      <c r="H817">
        <v>5.0788037326188196E-4</v>
      </c>
      <c r="I817">
        <v>6.4559921103568563E-4</v>
      </c>
      <c r="J817">
        <v>5.6301227241672969E-4</v>
      </c>
      <c r="K817">
        <v>6.4645191358914111E-4</v>
      </c>
      <c r="L817">
        <v>6.6841065796707788E-4</v>
      </c>
      <c r="M817">
        <v>5.4093044971081916E-4</v>
      </c>
      <c r="N817">
        <v>5.096266995849863E-4</v>
      </c>
      <c r="O817">
        <v>5.3052315707247111E-4</v>
      </c>
      <c r="P817">
        <v>-1.9318129367732473E-3</v>
      </c>
      <c r="Q817">
        <v>-4.5062992317372874E-3</v>
      </c>
      <c r="R817">
        <v>2.9273368757760654E-3</v>
      </c>
      <c r="S817">
        <v>1.2088808262553652E-3</v>
      </c>
      <c r="T817">
        <v>-1.1945501734085262E-3</v>
      </c>
      <c r="U817">
        <v>-6.7061710701310506E-4</v>
      </c>
      <c r="V817">
        <v>4.7947293541206193E-4</v>
      </c>
      <c r="W817">
        <v>-9.6367428515843345E-3</v>
      </c>
      <c r="X817">
        <v>-1.097802412727189E-2</v>
      </c>
      <c r="Y817">
        <v>-1.412904567386486E-2</v>
      </c>
      <c r="Z817">
        <v>-1.9625038522085525E-2</v>
      </c>
      <c r="AA817">
        <v>8.5601404741000309E-3</v>
      </c>
      <c r="AB817">
        <v>-1.5930600272211493E-3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J817"/>
  <sheetViews>
    <sheetView workbookViewId="0">
      <selection activeCell="D1" sqref="D1"/>
    </sheetView>
  </sheetViews>
  <sheetFormatPr defaultRowHeight="18.75"/>
  <cols>
    <col min="8" max="8" width="9.796875" customWidth="1"/>
  </cols>
  <sheetData>
    <row r="2" spans="1:10">
      <c r="B2" t="s">
        <v>2531</v>
      </c>
      <c r="C2" t="s">
        <v>2491</v>
      </c>
      <c r="D2" t="s">
        <v>4266</v>
      </c>
      <c r="E2" t="s">
        <v>4612</v>
      </c>
      <c r="F2" t="s">
        <v>2711</v>
      </c>
      <c r="G2" t="s">
        <v>2713</v>
      </c>
      <c r="H2" t="s">
        <v>2714</v>
      </c>
      <c r="I2" t="s">
        <v>4613</v>
      </c>
      <c r="J2" t="s">
        <v>64</v>
      </c>
    </row>
    <row r="3" spans="1:10">
      <c r="A3" s="654">
        <v>43832</v>
      </c>
      <c r="B3">
        <v>0</v>
      </c>
      <c r="C3">
        <v>5.276587542858525E-4</v>
      </c>
      <c r="D3">
        <v>2.7657363483640779E-4</v>
      </c>
      <c r="F3">
        <v>0</v>
      </c>
      <c r="G3">
        <v>0</v>
      </c>
      <c r="H3" s="707">
        <v>0</v>
      </c>
      <c r="I3">
        <v>0</v>
      </c>
      <c r="J3">
        <v>0</v>
      </c>
    </row>
    <row r="4" spans="1:10">
      <c r="A4" s="654">
        <v>43833</v>
      </c>
      <c r="B4">
        <v>1.8004595962350933E-4</v>
      </c>
      <c r="C4">
        <v>1.0555959323328423E-3</v>
      </c>
      <c r="D4">
        <v>6.4861398060811482E-4</v>
      </c>
      <c r="F4">
        <v>-1.2153472306027924E-3</v>
      </c>
      <c r="G4">
        <v>8.0374309263353538E-4</v>
      </c>
      <c r="H4">
        <v>-9.6077286289775188E-4</v>
      </c>
      <c r="I4">
        <v>-1.0125110093835987E-3</v>
      </c>
      <c r="J4">
        <v>1.7088558920153041E-4</v>
      </c>
    </row>
    <row r="5" spans="1:10">
      <c r="A5" s="654">
        <v>43836</v>
      </c>
      <c r="B5">
        <v>3.7956335928468476E-4</v>
      </c>
      <c r="C5">
        <v>1.5838116810533709E-3</v>
      </c>
      <c r="D5">
        <v>1.0207927021277374E-3</v>
      </c>
      <c r="F5">
        <v>-2.9417620786689191E-3</v>
      </c>
      <c r="G5">
        <v>9.4073394842930647E-4</v>
      </c>
      <c r="H5">
        <v>-6.4570631382513399E-3</v>
      </c>
      <c r="I5">
        <v>-2.3273671772661153E-3</v>
      </c>
      <c r="J5">
        <v>3.4180038028774895E-4</v>
      </c>
    </row>
    <row r="6" spans="1:10">
      <c r="A6" s="654">
        <v>43837</v>
      </c>
      <c r="B6">
        <v>5.8526109492840206E-4</v>
      </c>
      <c r="C6">
        <v>2.112306147437959E-3</v>
      </c>
      <c r="D6">
        <v>1.393109850862162E-3</v>
      </c>
      <c r="F6">
        <v>-2.945165439739772E-3</v>
      </c>
      <c r="G6">
        <v>2.0749468022804862E-3</v>
      </c>
      <c r="H6">
        <v>-6.5156269268147327E-3</v>
      </c>
      <c r="I6">
        <v>6.4466346759917137E-4</v>
      </c>
      <c r="J6">
        <v>5.1274437824866403E-4</v>
      </c>
    </row>
    <row r="7" spans="1:10">
      <c r="A7" s="654">
        <v>43838</v>
      </c>
      <c r="B7">
        <v>7.8834476836076028E-4</v>
      </c>
      <c r="C7">
        <v>2.6410794785542979E-3</v>
      </c>
      <c r="D7">
        <v>1.7655654782977592E-3</v>
      </c>
      <c r="F7">
        <v>-4.0640383758773213E-3</v>
      </c>
      <c r="G7">
        <v>3.4727857311851462E-3</v>
      </c>
      <c r="H7">
        <v>-7.4554972875021663E-3</v>
      </c>
      <c r="I7">
        <v>-4.76847088190957E-4</v>
      </c>
      <c r="J7">
        <v>6.8371758807539429E-4</v>
      </c>
    </row>
    <row r="8" spans="1:10">
      <c r="A8" s="654">
        <v>43839</v>
      </c>
      <c r="B8">
        <v>9.9621807570238197E-4</v>
      </c>
      <c r="C8">
        <v>3.1701318215477947E-3</v>
      </c>
      <c r="D8">
        <v>2.1381596359399957E-3</v>
      </c>
      <c r="F8">
        <v>-3.8628124751980408E-3</v>
      </c>
      <c r="G8">
        <v>3.6729221928764044E-3</v>
      </c>
      <c r="H8">
        <v>-7.054861549211755E-3</v>
      </c>
      <c r="I8">
        <v>1.6264880209834631E-2</v>
      </c>
      <c r="J8">
        <v>8.5472001475972448E-4</v>
      </c>
    </row>
    <row r="9" spans="1:10">
      <c r="A9" s="654">
        <v>43840</v>
      </c>
      <c r="B9">
        <v>1.190106143187375E-3</v>
      </c>
      <c r="C9">
        <v>3.6994633236415719E-3</v>
      </c>
      <c r="D9">
        <v>2.5108923753134338E-3</v>
      </c>
      <c r="F9">
        <v>-3.6556273362065017E-3</v>
      </c>
      <c r="G9">
        <v>5.0136811769552203E-3</v>
      </c>
      <c r="H9">
        <v>-7.366557632121129E-3</v>
      </c>
      <c r="I9">
        <v>1.8528496834856245E-2</v>
      </c>
      <c r="J9">
        <v>1.0257516632945496E-3</v>
      </c>
    </row>
    <row r="10" spans="1:10">
      <c r="A10" s="654">
        <v>43843</v>
      </c>
      <c r="B10">
        <v>1.3770964045345391E-3</v>
      </c>
      <c r="C10">
        <v>4.2290741321364678E-3</v>
      </c>
      <c r="D10">
        <v>2.8837637479617317E-3</v>
      </c>
      <c r="F10">
        <v>-1.7198437395876676E-3</v>
      </c>
      <c r="G10">
        <v>1.1131155841614726E-2</v>
      </c>
      <c r="H10">
        <v>7.376392541336152E-5</v>
      </c>
      <c r="I10">
        <v>3.9390557809878546E-2</v>
      </c>
      <c r="J10">
        <v>1.1968125386734307E-3</v>
      </c>
    </row>
    <row r="11" spans="1:10">
      <c r="A11" s="654">
        <v>43844</v>
      </c>
      <c r="B11">
        <v>1.5984896838145968E-3</v>
      </c>
      <c r="C11">
        <v>4.758964394410814E-3</v>
      </c>
      <c r="D11">
        <v>3.2567738054478657E-3</v>
      </c>
      <c r="F11">
        <v>-1.7216584608361618E-3</v>
      </c>
      <c r="G11">
        <v>1.2302420323216046E-2</v>
      </c>
      <c r="H11">
        <v>2.7313157046664482E-3</v>
      </c>
      <c r="I11">
        <v>4.0138700638168823E-2</v>
      </c>
      <c r="J11">
        <v>1.3679026458908172E-3</v>
      </c>
    </row>
    <row r="12" spans="1:10">
      <c r="A12" s="654">
        <v>43845</v>
      </c>
      <c r="B12">
        <v>1.8282713411459373E-3</v>
      </c>
      <c r="C12">
        <v>5.28913425792088E-3</v>
      </c>
      <c r="D12">
        <v>3.6299225993541295E-3</v>
      </c>
      <c r="F12">
        <v>-2.8729625044511264E-3</v>
      </c>
      <c r="G12">
        <v>1.5917625145666525E-2</v>
      </c>
      <c r="H12">
        <v>-6.6117532679810243E-4</v>
      </c>
      <c r="I12">
        <v>5.4695435809456905E-2</v>
      </c>
      <c r="J12">
        <v>1.5390219899420465E-3</v>
      </c>
    </row>
    <row r="13" spans="1:10">
      <c r="A13" s="654">
        <v>43846</v>
      </c>
      <c r="B13">
        <v>2.0253003944832315E-3</v>
      </c>
      <c r="C13">
        <v>5.8195838702006508E-3</v>
      </c>
      <c r="D13">
        <v>4.0032101812814691E-3</v>
      </c>
      <c r="F13">
        <v>-2.5577589375262999E-3</v>
      </c>
      <c r="G13">
        <v>1.6689021418552219E-2</v>
      </c>
      <c r="H13">
        <v>1.5870235064379123E-3</v>
      </c>
      <c r="I13">
        <v>6.6590827343036452E-2</v>
      </c>
      <c r="J13">
        <v>1.7101705758231223E-3</v>
      </c>
    </row>
    <row r="14" spans="1:10">
      <c r="A14" s="654">
        <v>43847</v>
      </c>
      <c r="B14">
        <v>2.2392194637574914E-3</v>
      </c>
      <c r="C14">
        <v>6.3503133788620492E-3</v>
      </c>
      <c r="D14">
        <v>4.3766366028505921E-3</v>
      </c>
      <c r="F14">
        <v>-1.0678377057968813E-3</v>
      </c>
      <c r="G14">
        <v>1.8364788027050549E-2</v>
      </c>
      <c r="H14">
        <v>1.1095750554687367E-2</v>
      </c>
      <c r="I14">
        <v>6.4470804611172827E-2</v>
      </c>
      <c r="J14">
        <v>1.8813484085311583E-3</v>
      </c>
    </row>
    <row r="15" spans="1:10">
      <c r="A15" s="654">
        <v>43850</v>
      </c>
      <c r="B15">
        <v>2.4361751118275876E-3</v>
      </c>
      <c r="C15">
        <v>6.8813229315947133E-3</v>
      </c>
      <c r="D15">
        <v>4.7502019157008579E-3</v>
      </c>
      <c r="F15">
        <v>-1.0639644210708177E-3</v>
      </c>
      <c r="G15">
        <v>2.1765696433403203E-2</v>
      </c>
      <c r="H15">
        <v>1.3586846739125136E-2</v>
      </c>
      <c r="I15">
        <v>7.6537256635728079E-2</v>
      </c>
      <c r="J15">
        <v>2.0525554930639345E-3</v>
      </c>
    </row>
    <row r="16" spans="1:10">
      <c r="A16" s="654">
        <v>43851</v>
      </c>
      <c r="B16">
        <v>2.6208008150025996E-3</v>
      </c>
      <c r="C16">
        <v>7.4126126761666633E-3</v>
      </c>
      <c r="D16">
        <v>5.1239061714913881E-3</v>
      </c>
      <c r="F16">
        <v>-4.1981446840266834E-3</v>
      </c>
      <c r="G16">
        <v>2.4054104927781372E-2</v>
      </c>
      <c r="H16">
        <v>6.1062343502888972E-3</v>
      </c>
      <c r="I16">
        <v>6.9716408634601157E-2</v>
      </c>
      <c r="J16">
        <v>2.2237918344203411E-3</v>
      </c>
    </row>
    <row r="17" spans="1:10">
      <c r="A17" s="654">
        <v>43852</v>
      </c>
      <c r="B17">
        <v>2.8326415939998739E-3</v>
      </c>
      <c r="C17">
        <v>7.9441827604234128E-3</v>
      </c>
      <c r="D17">
        <v>5.4977494219001777E-3</v>
      </c>
      <c r="F17">
        <v>-2.8314859974711837E-3</v>
      </c>
      <c r="G17">
        <v>2.7396835600774105E-2</v>
      </c>
      <c r="H17">
        <v>1.2478576158575283E-2</v>
      </c>
      <c r="I17">
        <v>6.6818108856782077E-2</v>
      </c>
      <c r="J17">
        <v>2.3950574375997125E-3</v>
      </c>
    </row>
    <row r="18" spans="1:10">
      <c r="A18" s="654">
        <v>43853</v>
      </c>
      <c r="B18">
        <v>3.0383224097145778E-3</v>
      </c>
      <c r="C18">
        <v>8.476033332288635E-3</v>
      </c>
      <c r="D18">
        <v>5.8717317186245399E-3</v>
      </c>
      <c r="F18">
        <v>-1.1549936098833591E-3</v>
      </c>
      <c r="G18">
        <v>2.7261276423112157E-2</v>
      </c>
      <c r="H18">
        <v>1.8791939321845641E-2</v>
      </c>
      <c r="I18">
        <v>6.303030623285677E-2</v>
      </c>
      <c r="J18">
        <v>2.566352307602715E-3</v>
      </c>
    </row>
    <row r="19" spans="1:10">
      <c r="A19" s="654">
        <v>43854</v>
      </c>
      <c r="B19">
        <v>3.2316409731063533E-3</v>
      </c>
      <c r="C19">
        <v>9.0081645397639409E-3</v>
      </c>
      <c r="D19">
        <v>6.2458531133811057E-3</v>
      </c>
      <c r="F19">
        <v>-2.8488941777550236E-3</v>
      </c>
      <c r="G19">
        <v>2.7427204377588055E-2</v>
      </c>
      <c r="H19">
        <v>1.2133060861293954E-2</v>
      </c>
      <c r="I19">
        <v>5.9088308315268678E-2</v>
      </c>
      <c r="J19">
        <v>2.7376764494304595E-3</v>
      </c>
    </row>
    <row r="20" spans="1:10">
      <c r="A20" s="654">
        <v>43857</v>
      </c>
      <c r="B20">
        <v>3.4345843526280007E-3</v>
      </c>
      <c r="C20">
        <v>9.5405765309293233E-3</v>
      </c>
      <c r="D20">
        <v>6.6201136579056019E-3</v>
      </c>
      <c r="F20">
        <v>-5.9414814737699384E-3</v>
      </c>
      <c r="G20">
        <v>2.757153068672058E-2</v>
      </c>
      <c r="H20">
        <v>-5.6918433220062292E-3</v>
      </c>
      <c r="I20">
        <v>4.7550871908396797E-2</v>
      </c>
      <c r="J20">
        <v>2.9090298680851667E-3</v>
      </c>
    </row>
    <row r="21" spans="1:10">
      <c r="A21" s="654">
        <v>43858</v>
      </c>
      <c r="B21">
        <v>3.6113374559181288E-3</v>
      </c>
      <c r="C21">
        <v>1.0073269453942713E-2</v>
      </c>
      <c r="D21">
        <v>6.9945134039530732E-3</v>
      </c>
      <c r="F21">
        <v>-3.5011265868839514E-3</v>
      </c>
      <c r="G21">
        <v>3.115327066515583E-2</v>
      </c>
      <c r="H21">
        <v>5.2543079617914934E-3</v>
      </c>
      <c r="I21">
        <v>5.2191850591057909E-2</v>
      </c>
      <c r="J21">
        <v>3.0804125685697237E-3</v>
      </c>
    </row>
    <row r="22" spans="1:10">
      <c r="A22" s="654">
        <v>43859</v>
      </c>
      <c r="B22">
        <v>3.8261406360473593E-3</v>
      </c>
      <c r="C22">
        <v>1.0606243457040421E-2</v>
      </c>
      <c r="D22">
        <v>7.3690524032976601E-3</v>
      </c>
      <c r="F22">
        <v>-2.7157982449568241E-3</v>
      </c>
      <c r="G22">
        <v>2.9587616799640948E-2</v>
      </c>
      <c r="H22">
        <v>1.3415293478540313E-3</v>
      </c>
      <c r="I22">
        <v>5.9846312265776413E-2</v>
      </c>
      <c r="J22">
        <v>3.2518245558881276E-3</v>
      </c>
    </row>
    <row r="23" spans="1:10">
      <c r="A23" s="654">
        <v>43860</v>
      </c>
      <c r="B23">
        <v>4.0010815770297192E-3</v>
      </c>
      <c r="C23">
        <v>1.1139498688536476E-2</v>
      </c>
      <c r="D23">
        <v>7.7437307077330431E-3</v>
      </c>
      <c r="F23">
        <v>-3.7031327955736604E-3</v>
      </c>
      <c r="G23">
        <v>3.0657884736129404E-2</v>
      </c>
      <c r="H23">
        <v>3.1279058767497148E-4</v>
      </c>
      <c r="I23">
        <v>5.9882986013975792E-2</v>
      </c>
      <c r="J23">
        <v>3.4232658350448197E-3</v>
      </c>
    </row>
    <row r="24" spans="1:10">
      <c r="A24" s="654">
        <v>43861</v>
      </c>
      <c r="B24">
        <v>4.2082806811829521E-3</v>
      </c>
      <c r="C24">
        <v>1.1673035296823731E-2</v>
      </c>
      <c r="D24">
        <v>8.1185483690717763E-3</v>
      </c>
      <c r="F24">
        <v>-3.3128635116163041E-3</v>
      </c>
      <c r="G24">
        <v>3.3668304196170284E-2</v>
      </c>
      <c r="H24">
        <v>-5.8319431057333171E-3</v>
      </c>
      <c r="I24">
        <v>5.0265798727466393E-2</v>
      </c>
      <c r="J24">
        <v>3.5947364110455737E-3</v>
      </c>
    </row>
    <row r="25" spans="1:10">
      <c r="A25" s="654">
        <v>43864</v>
      </c>
      <c r="B25">
        <v>4.4035226367074021E-3</v>
      </c>
      <c r="C25">
        <v>1.2206853430373199E-2</v>
      </c>
      <c r="D25">
        <v>8.5372726953245603E-3</v>
      </c>
      <c r="F25">
        <v>-2.4470487710955835E-3</v>
      </c>
      <c r="G25">
        <v>3.4493598344813803E-2</v>
      </c>
      <c r="H25">
        <v>-1.1327940967058581E-3</v>
      </c>
      <c r="I25">
        <v>4.6020862342084579E-2</v>
      </c>
      <c r="J25">
        <v>3.7662362888968293E-3</v>
      </c>
    </row>
    <row r="26" spans="1:10">
      <c r="A26" s="654">
        <v>43865</v>
      </c>
      <c r="B26">
        <v>4.6058611350441314E-3</v>
      </c>
      <c r="C26">
        <v>1.2740953237734054E-2</v>
      </c>
      <c r="D26">
        <v>8.9561709396763778E-3</v>
      </c>
      <c r="F26">
        <v>-1.3549409608293317E-3</v>
      </c>
      <c r="G26">
        <v>3.4650374688885544E-2</v>
      </c>
      <c r="H26">
        <v>2.8119686199725713E-3</v>
      </c>
      <c r="I26">
        <v>6.6175130321004971E-2</v>
      </c>
      <c r="J26">
        <v>3.9377654736056922E-3</v>
      </c>
    </row>
    <row r="27" spans="1:10">
      <c r="A27" s="654">
        <v>43866</v>
      </c>
      <c r="B27">
        <v>4.7869771133972616E-3</v>
      </c>
      <c r="C27">
        <v>1.327533486753385E-2</v>
      </c>
      <c r="D27">
        <v>9.3752431743643339E-3</v>
      </c>
      <c r="F27">
        <v>3.209300413846039E-3</v>
      </c>
      <c r="G27">
        <v>3.5585978878912572E-2</v>
      </c>
      <c r="H27">
        <v>7.483737681219349E-3</v>
      </c>
      <c r="I27">
        <v>7.3233871721640975E-2</v>
      </c>
      <c r="J27">
        <v>4.1093239701803785E-3</v>
      </c>
    </row>
    <row r="28" spans="1:10">
      <c r="A28" s="654">
        <v>43867</v>
      </c>
      <c r="B28">
        <v>4.9801703140539555E-3</v>
      </c>
      <c r="C28">
        <v>1.3809998468478746E-2</v>
      </c>
      <c r="D28">
        <v>9.7944894716557318E-3</v>
      </c>
      <c r="F28">
        <v>4.0586560742463806E-3</v>
      </c>
      <c r="G28">
        <v>3.6776001885322707E-2</v>
      </c>
      <c r="H28">
        <v>9.3774521694856006E-4</v>
      </c>
      <c r="I28">
        <v>8.5440422047832643E-2</v>
      </c>
      <c r="J28">
        <v>4.2713571812207363E-3</v>
      </c>
    </row>
    <row r="29" spans="1:10">
      <c r="A29" s="654">
        <v>43868</v>
      </c>
      <c r="B29">
        <v>5.1560403919814757E-3</v>
      </c>
      <c r="C29">
        <v>1.4344944189353281E-2</v>
      </c>
      <c r="D29">
        <v>1.0213909903847851E-2</v>
      </c>
      <c r="F29">
        <v>3.8066578235420589E-3</v>
      </c>
      <c r="G29">
        <v>3.5649473551208288E-2</v>
      </c>
      <c r="H29">
        <v>-7.0778069854775527E-3</v>
      </c>
      <c r="I29">
        <v>8.6220683266985398E-2</v>
      </c>
      <c r="J29">
        <v>4.4334165395747416E-3</v>
      </c>
    </row>
    <row r="30" spans="1:10">
      <c r="A30" s="654">
        <v>43871</v>
      </c>
      <c r="B30">
        <v>5.3492430566790539E-3</v>
      </c>
      <c r="C30">
        <v>1.4880172179020601E-2</v>
      </c>
      <c r="D30">
        <v>1.0633504543268169E-2</v>
      </c>
      <c r="F30">
        <v>1.7939260715593708E-3</v>
      </c>
      <c r="G30">
        <v>3.4241278985765344E-2</v>
      </c>
      <c r="H30">
        <v>-1.9214243664500863E-2</v>
      </c>
      <c r="I30">
        <v>9.2963138662289335E-2</v>
      </c>
      <c r="J30">
        <v>4.5955020494619081E-3</v>
      </c>
    </row>
    <row r="31" spans="1:10">
      <c r="A31" s="654">
        <v>43872</v>
      </c>
      <c r="B31">
        <v>5.6227972719840036E-3</v>
      </c>
      <c r="C31">
        <v>1.5415682586422008E-2</v>
      </c>
      <c r="D31">
        <v>1.1053273462273916E-2</v>
      </c>
      <c r="F31">
        <v>3.7934071955467719E-3</v>
      </c>
      <c r="G31">
        <v>3.7282623705287232E-2</v>
      </c>
      <c r="H31">
        <v>-2.3889070829820058E-3</v>
      </c>
      <c r="I31">
        <v>0.10007001263782445</v>
      </c>
      <c r="J31">
        <v>4.7576137151021936E-3</v>
      </c>
    </row>
    <row r="32" spans="1:10">
      <c r="A32" s="654">
        <v>43873</v>
      </c>
      <c r="B32">
        <v>5.8483593584526261E-3</v>
      </c>
      <c r="C32">
        <v>1.5951475560578077E-2</v>
      </c>
      <c r="D32">
        <v>1.1473216733252523E-2</v>
      </c>
      <c r="F32">
        <v>5.2948521590157061E-3</v>
      </c>
      <c r="G32">
        <v>3.7290282930357188E-2</v>
      </c>
      <c r="H32">
        <v>4.6035252542102612E-3</v>
      </c>
      <c r="I32">
        <v>0.11012331719557822</v>
      </c>
      <c r="J32">
        <v>4.9197515407164438E-3</v>
      </c>
    </row>
    <row r="33" spans="1:10">
      <c r="A33" s="654">
        <v>43874</v>
      </c>
      <c r="B33">
        <v>6.0300565574988862E-3</v>
      </c>
      <c r="C33">
        <v>1.6487551250587318E-2</v>
      </c>
      <c r="D33">
        <v>1.1893334428621394E-2</v>
      </c>
      <c r="F33">
        <v>5.8375293001895479E-3</v>
      </c>
      <c r="G33">
        <v>3.8129114784606788E-2</v>
      </c>
      <c r="H33">
        <v>-2.4535201438513621E-4</v>
      </c>
      <c r="I33">
        <v>0.11173450762793169</v>
      </c>
      <c r="J33">
        <v>5.0819155305259489E-3</v>
      </c>
    </row>
    <row r="34" spans="1:10">
      <c r="A34" s="654">
        <v>43875</v>
      </c>
      <c r="B34">
        <v>6.1626234567564442E-3</v>
      </c>
      <c r="C34">
        <v>1.7023909805627291E-2</v>
      </c>
      <c r="D34">
        <v>1.2313626620828133E-2</v>
      </c>
      <c r="F34">
        <v>6.0506718348991573E-3</v>
      </c>
      <c r="G34">
        <v>4.0468127789141217E-2</v>
      </c>
      <c r="H34">
        <v>-3.6340478070551185E-3</v>
      </c>
      <c r="I34">
        <v>9.7441979021280378E-2</v>
      </c>
      <c r="J34">
        <v>5.244105688752887E-3</v>
      </c>
    </row>
    <row r="35" spans="1:10">
      <c r="A35" s="654">
        <v>43878</v>
      </c>
      <c r="B35">
        <v>6.3455821496889442E-3</v>
      </c>
      <c r="C35">
        <v>1.7560551374954381E-2</v>
      </c>
      <c r="D35">
        <v>1.2734093382350542E-2</v>
      </c>
      <c r="F35">
        <v>5.8377053538132273E-3</v>
      </c>
      <c r="G35">
        <v>4.2452888986847404E-2</v>
      </c>
      <c r="H35">
        <v>2.1870041615803526E-3</v>
      </c>
      <c r="I35">
        <v>0.11609372250548966</v>
      </c>
      <c r="J35">
        <v>5.4063220196201023E-3</v>
      </c>
    </row>
    <row r="36" spans="1:10">
      <c r="A36" s="654">
        <v>43879</v>
      </c>
      <c r="B36">
        <v>6.492689020390241E-3</v>
      </c>
      <c r="C36">
        <v>1.8097476107903354E-2</v>
      </c>
      <c r="D36">
        <v>1.3154734785696176E-2</v>
      </c>
      <c r="F36">
        <v>6.5564006048182133E-3</v>
      </c>
      <c r="G36">
        <v>4.1481118482403767E-2</v>
      </c>
      <c r="H36">
        <v>2.3022668467065355E-3</v>
      </c>
      <c r="I36">
        <v>0.10917802838580193</v>
      </c>
      <c r="J36">
        <v>5.5685645273511053E-3</v>
      </c>
    </row>
    <row r="37" spans="1:10">
      <c r="A37" s="654">
        <v>43880</v>
      </c>
      <c r="B37">
        <v>6.6679865999184074E-3</v>
      </c>
      <c r="C37">
        <v>1.8634684153888026E-2</v>
      </c>
      <c r="D37">
        <v>1.3575550903403011E-2</v>
      </c>
      <c r="F37">
        <v>8.432103473074104E-3</v>
      </c>
      <c r="G37">
        <v>4.2947121479072869E-2</v>
      </c>
      <c r="H37">
        <v>8.7543965610716867E-3</v>
      </c>
      <c r="I37">
        <v>0.11895301899951893</v>
      </c>
      <c r="J37">
        <v>5.7308332161700726E-3</v>
      </c>
    </row>
    <row r="38" spans="1:10">
      <c r="A38" s="654">
        <v>43881</v>
      </c>
      <c r="B38">
        <v>6.8550803236964164E-3</v>
      </c>
      <c r="C38">
        <v>1.9172175662401036E-2</v>
      </c>
      <c r="D38">
        <v>1.399654180803922E-2</v>
      </c>
      <c r="F38">
        <v>8.3897501456196011E-3</v>
      </c>
      <c r="G38">
        <v>4.1894048856992105E-2</v>
      </c>
      <c r="H38">
        <v>1.2738982081739181E-4</v>
      </c>
      <c r="I38">
        <v>0.12436892848289749</v>
      </c>
      <c r="J38">
        <v>5.8931280903018468E-3</v>
      </c>
    </row>
    <row r="39" spans="1:10">
      <c r="A39" s="654">
        <v>43882</v>
      </c>
      <c r="B39">
        <v>7.0144448279290117E-3</v>
      </c>
      <c r="C39">
        <v>1.9709950783014074E-2</v>
      </c>
      <c r="D39">
        <v>1.4417707572202731E-2</v>
      </c>
      <c r="F39">
        <v>7.6972641974555334E-3</v>
      </c>
      <c r="G39">
        <v>4.2124528800830507E-2</v>
      </c>
      <c r="H39">
        <v>-4.5335732409574891E-3</v>
      </c>
      <c r="I39">
        <v>0.11380572988307081</v>
      </c>
      <c r="J39">
        <v>6.0554491539719368E-3</v>
      </c>
    </row>
    <row r="40" spans="1:10">
      <c r="A40" s="654">
        <v>43887</v>
      </c>
      <c r="B40">
        <v>7.09582021072519E-3</v>
      </c>
      <c r="C40">
        <v>2.0248009665377209E-2</v>
      </c>
      <c r="D40">
        <v>1.4839048268521893E-2</v>
      </c>
      <c r="F40">
        <v>1.4992012744039496E-3</v>
      </c>
      <c r="G40">
        <v>3.788049350582634E-2</v>
      </c>
      <c r="H40">
        <v>-4.7918575220788129E-2</v>
      </c>
      <c r="I40">
        <v>6.2034819562339472E-2</v>
      </c>
      <c r="J40">
        <v>6.2177964114065176E-3</v>
      </c>
    </row>
    <row r="41" spans="1:10">
      <c r="A41" s="654">
        <v>43888</v>
      </c>
      <c r="B41">
        <v>7.2072924811368289E-3</v>
      </c>
      <c r="C41">
        <v>2.0786352459220003E-2</v>
      </c>
      <c r="D41">
        <v>1.526056396965525E-2</v>
      </c>
      <c r="F41">
        <v>-4.8377997399262629E-4</v>
      </c>
      <c r="G41">
        <v>3.7863308309285193E-2</v>
      </c>
      <c r="H41">
        <v>-6.4584631823263461E-2</v>
      </c>
      <c r="I41">
        <v>3.9644678296859803E-2</v>
      </c>
      <c r="J41">
        <v>6.3801698668324303E-3</v>
      </c>
    </row>
    <row r="42" spans="1:10">
      <c r="A42" s="654">
        <v>43889</v>
      </c>
      <c r="B42">
        <v>7.2908989212197017E-3</v>
      </c>
      <c r="C42">
        <v>2.1324979314350845E-2</v>
      </c>
      <c r="D42">
        <v>1.5682254748291324E-2</v>
      </c>
      <c r="F42">
        <v>2.7527460591154629E-3</v>
      </c>
      <c r="G42">
        <v>3.9791454984031915E-2</v>
      </c>
      <c r="H42">
        <v>-6.047735607855631E-2</v>
      </c>
      <c r="I42">
        <v>2.4950604590858294E-2</v>
      </c>
      <c r="J42">
        <v>6.542569524477404E-3</v>
      </c>
    </row>
    <row r="43" spans="1:10">
      <c r="A43" s="654">
        <v>43892</v>
      </c>
      <c r="B43">
        <v>7.4636146132134318E-3</v>
      </c>
      <c r="C43">
        <v>2.1863890380656947E-2</v>
      </c>
      <c r="D43">
        <v>1.5995469546388641E-2</v>
      </c>
      <c r="F43">
        <v>8.9077106680623963E-3</v>
      </c>
      <c r="G43">
        <v>3.705934262358479E-2</v>
      </c>
      <c r="H43">
        <v>-4.6592143512272144E-2</v>
      </c>
      <c r="I43">
        <v>5.8610783979178294E-2</v>
      </c>
      <c r="J43">
        <v>6.7049953885696123E-3</v>
      </c>
    </row>
    <row r="44" spans="1:10">
      <c r="A44" s="654">
        <v>43893</v>
      </c>
      <c r="B44">
        <v>7.6758569478343475E-3</v>
      </c>
      <c r="C44">
        <v>2.2403085808105017E-2</v>
      </c>
      <c r="D44">
        <v>1.6308780933265821E-2</v>
      </c>
      <c r="F44">
        <v>1.2598727870805071E-2</v>
      </c>
      <c r="G44">
        <v>3.9013896930343739E-2</v>
      </c>
      <c r="H44">
        <v>-5.3465453275602481E-2</v>
      </c>
      <c r="I44">
        <v>4.9360118622853166E-2</v>
      </c>
      <c r="J44">
        <v>6.8674474633378946E-3</v>
      </c>
    </row>
    <row r="45" spans="1:10">
      <c r="A45" s="654">
        <v>43894</v>
      </c>
      <c r="B45">
        <v>7.8480869343471316E-3</v>
      </c>
      <c r="C45">
        <v>2.2942565746740584E-2</v>
      </c>
      <c r="D45">
        <v>1.6622188938708815E-2</v>
      </c>
      <c r="F45">
        <v>1.5262673939235416E-2</v>
      </c>
      <c r="G45">
        <v>3.5829809347823316E-2</v>
      </c>
      <c r="H45">
        <v>-4.0437616302464341E-2</v>
      </c>
      <c r="I45">
        <v>9.5268350594676088E-2</v>
      </c>
      <c r="J45">
        <v>7.0299257530119785E-3</v>
      </c>
    </row>
    <row r="46" spans="1:10">
      <c r="A46" s="654">
        <v>43895</v>
      </c>
      <c r="B46">
        <v>7.9637097827953696E-3</v>
      </c>
      <c r="C46">
        <v>2.3482330346688673E-2</v>
      </c>
      <c r="D46">
        <v>1.6935693592512679E-2</v>
      </c>
      <c r="F46">
        <v>1.0345985471623464E-2</v>
      </c>
      <c r="G46">
        <v>2.8856828584639782E-2</v>
      </c>
      <c r="H46">
        <v>-7.1772241226267686E-2</v>
      </c>
      <c r="I46">
        <v>8.0213015851892555E-2</v>
      </c>
      <c r="J46">
        <v>7.1924302618220359E-3</v>
      </c>
    </row>
    <row r="47" spans="1:10">
      <c r="A47" s="654">
        <v>43896</v>
      </c>
      <c r="B47">
        <v>8.0768022161676889E-3</v>
      </c>
      <c r="C47">
        <v>2.4022379758153134E-2</v>
      </c>
      <c r="D47">
        <v>1.7249294924481795E-2</v>
      </c>
      <c r="F47">
        <v>5.4344276956197479E-3</v>
      </c>
      <c r="G47">
        <v>2.3753730760976755E-2</v>
      </c>
      <c r="H47">
        <v>-9.6527365316924851E-2</v>
      </c>
      <c r="I47">
        <v>6.091308176175092E-2</v>
      </c>
      <c r="J47">
        <v>7.3549609939991267E-3</v>
      </c>
    </row>
    <row r="48" spans="1:10">
      <c r="A48" s="654">
        <v>43899</v>
      </c>
      <c r="B48">
        <v>7.9505645970665562E-3</v>
      </c>
      <c r="C48">
        <v>2.4562714131417307E-2</v>
      </c>
      <c r="D48">
        <v>1.7562992964429647E-2</v>
      </c>
      <c r="F48">
        <v>-1.770815515956814E-4</v>
      </c>
      <c r="G48">
        <v>1.7766275741976756E-2</v>
      </c>
      <c r="H48">
        <v>-0.16639105483213035</v>
      </c>
      <c r="I48">
        <v>7.564916633687746E-3</v>
      </c>
      <c r="J48">
        <v>7.517517953774977E-3</v>
      </c>
    </row>
    <row r="49" spans="1:10">
      <c r="A49" s="654">
        <v>43900</v>
      </c>
      <c r="B49">
        <v>8.0818099195376636E-3</v>
      </c>
      <c r="C49">
        <v>2.5103333616843804E-2</v>
      </c>
      <c r="D49">
        <v>1.7876787742178823E-2</v>
      </c>
      <c r="F49">
        <v>2.58195975304365E-3</v>
      </c>
      <c r="G49">
        <v>2.5810637406982417E-2</v>
      </c>
      <c r="H49">
        <v>-0.12471060745955242</v>
      </c>
      <c r="I49">
        <v>3.015716932745649E-2</v>
      </c>
      <c r="J49">
        <v>7.680101145381979E-3</v>
      </c>
    </row>
    <row r="50" spans="1:10">
      <c r="A50" s="654">
        <v>43901</v>
      </c>
      <c r="B50">
        <v>7.9634615222938798E-3</v>
      </c>
      <c r="C50">
        <v>2.5644238364874505E-2</v>
      </c>
      <c r="D50">
        <v>1.819067928756124E-2</v>
      </c>
      <c r="F50">
        <v>-6.8525889073534074E-3</v>
      </c>
      <c r="G50">
        <v>2.3783993300190431E-2</v>
      </c>
      <c r="H50">
        <v>-0.16638574853596788</v>
      </c>
      <c r="I50">
        <v>6.741636977862342E-3</v>
      </c>
      <c r="J50">
        <v>7.842710573053191E-3</v>
      </c>
    </row>
    <row r="51" spans="1:10">
      <c r="A51" s="654">
        <v>43902</v>
      </c>
      <c r="B51">
        <v>7.8815880177001141E-3</v>
      </c>
      <c r="C51">
        <v>2.6185428526030785E-2</v>
      </c>
      <c r="D51">
        <v>1.8504667630418137E-2</v>
      </c>
      <c r="F51">
        <v>-2.1871100022403334E-2</v>
      </c>
      <c r="G51">
        <v>9.8413605519587222E-3</v>
      </c>
      <c r="H51">
        <v>-0.25136627232765696</v>
      </c>
      <c r="I51">
        <v>-7.7239295437432021E-2</v>
      </c>
      <c r="J51">
        <v>8.0053462410221154E-3</v>
      </c>
    </row>
    <row r="52" spans="1:10">
      <c r="A52" s="654">
        <v>43903</v>
      </c>
      <c r="B52">
        <v>8.016880102413193E-3</v>
      </c>
      <c r="C52">
        <v>2.6726904250913286E-2</v>
      </c>
      <c r="D52">
        <v>1.8818752800599636E-2</v>
      </c>
      <c r="F52">
        <v>-8.3589233145415776E-3</v>
      </c>
      <c r="G52">
        <v>1.991576086802449E-2</v>
      </c>
      <c r="H52">
        <v>-0.18822843143656476</v>
      </c>
      <c r="I52">
        <v>-8.5996197055475676E-3</v>
      </c>
      <c r="J52">
        <v>8.1680081535233651E-3</v>
      </c>
    </row>
    <row r="53" spans="1:10">
      <c r="A53" s="654">
        <v>43906</v>
      </c>
      <c r="B53">
        <v>8.1655908115843001E-3</v>
      </c>
      <c r="C53">
        <v>2.7268665690202143E-2</v>
      </c>
      <c r="D53">
        <v>1.9132934827965187E-2</v>
      </c>
      <c r="F53">
        <v>-8.7346557789488299E-3</v>
      </c>
      <c r="G53">
        <v>1.550183141480943E-2</v>
      </c>
      <c r="H53">
        <v>-0.26950408589712771</v>
      </c>
      <c r="I53">
        <v>-7.2721735628176187E-2</v>
      </c>
      <c r="J53">
        <v>8.3306963147917745E-3</v>
      </c>
    </row>
    <row r="54" spans="1:10">
      <c r="A54" s="654">
        <v>43907</v>
      </c>
      <c r="B54">
        <v>8.0925705227108402E-3</v>
      </c>
      <c r="C54">
        <v>2.7810712994657205E-2</v>
      </c>
      <c r="D54">
        <v>1.9447213742383562E-2</v>
      </c>
      <c r="F54">
        <v>-4.6647392465974935E-3</v>
      </c>
      <c r="G54">
        <v>1.3401180172250449E-2</v>
      </c>
      <c r="H54">
        <v>-0.25113925186551878</v>
      </c>
      <c r="I54">
        <v>-4.055826113218608E-2</v>
      </c>
      <c r="J54">
        <v>8.4934107290632888E-3</v>
      </c>
    </row>
    <row r="55" spans="1:10">
      <c r="A55" s="654">
        <v>43908</v>
      </c>
      <c r="B55">
        <v>7.8502773493756006E-3</v>
      </c>
      <c r="C55">
        <v>2.8353046315117814E-2</v>
      </c>
      <c r="D55">
        <v>1.9761589573732641E-2</v>
      </c>
      <c r="F55">
        <v>-1.5127555186047692E-2</v>
      </c>
      <c r="G55">
        <v>-2.0189747638560407E-3</v>
      </c>
      <c r="H55">
        <v>-0.3146191690386333</v>
      </c>
      <c r="I55">
        <v>-5.9130519358814304E-2</v>
      </c>
      <c r="J55">
        <v>8.6561514005742968E-3</v>
      </c>
    </row>
    <row r="56" spans="1:10">
      <c r="A56" s="654">
        <v>43909</v>
      </c>
      <c r="B56">
        <v>7.6577819974097405E-3</v>
      </c>
      <c r="C56">
        <v>2.8895665802502579E-2</v>
      </c>
      <c r="D56">
        <v>2.0076062351899626E-2</v>
      </c>
      <c r="F56">
        <v>-1.2988222663269156E-2</v>
      </c>
      <c r="G56">
        <v>-1.2437767025679114E-2</v>
      </c>
      <c r="H56">
        <v>-0.30913869912124226</v>
      </c>
      <c r="I56">
        <v>-9.0212948039063212E-2</v>
      </c>
      <c r="J56">
        <v>8.7996535636980511E-3</v>
      </c>
    </row>
    <row r="57" spans="1:10">
      <c r="A57" s="654">
        <v>43910</v>
      </c>
      <c r="B57">
        <v>7.5008691418787521E-3</v>
      </c>
      <c r="C57">
        <v>2.9438571607810049E-2</v>
      </c>
      <c r="D57">
        <v>2.0390632106780826E-2</v>
      </c>
      <c r="F57">
        <v>-1.0416524844426456E-2</v>
      </c>
      <c r="G57">
        <v>-8.0105477545913129E-3</v>
      </c>
      <c r="H57">
        <v>-0.3179637585071774</v>
      </c>
      <c r="I57">
        <v>-0.11153558914121164</v>
      </c>
      <c r="J57">
        <v>8.9431761429672463E-3</v>
      </c>
    </row>
    <row r="58" spans="1:10">
      <c r="A58" s="654">
        <v>43913</v>
      </c>
      <c r="B58">
        <v>7.1570899682915634E-3</v>
      </c>
      <c r="C58">
        <v>2.9981763882118484E-2</v>
      </c>
      <c r="D58">
        <v>2.0705298868281874E-2</v>
      </c>
      <c r="F58">
        <v>-7.5215643643906649E-3</v>
      </c>
      <c r="G58">
        <v>-7.9423836868268705E-3</v>
      </c>
      <c r="H58">
        <v>-0.3430144063235302</v>
      </c>
      <c r="I58">
        <v>-0.1271497474681883</v>
      </c>
      <c r="J58">
        <v>9.0867191412866699E-3</v>
      </c>
    </row>
    <row r="59" spans="1:10">
      <c r="A59" s="654">
        <v>43914</v>
      </c>
      <c r="B59">
        <v>6.4923172736666146E-3</v>
      </c>
      <c r="C59">
        <v>3.0525242776585859E-2</v>
      </c>
      <c r="D59">
        <v>2.1020062666317285E-2</v>
      </c>
      <c r="F59">
        <v>-5.0832195794501267E-3</v>
      </c>
      <c r="G59">
        <v>-4.8899649622332619E-3</v>
      </c>
      <c r="H59">
        <v>-0.30159795731311445</v>
      </c>
      <c r="I59">
        <v>-6.7037105447665946E-2</v>
      </c>
      <c r="J59">
        <v>9.2302825615613315E-3</v>
      </c>
    </row>
    <row r="60" spans="1:10">
      <c r="A60" s="654">
        <v>43915</v>
      </c>
      <c r="B60">
        <v>6.2379189461225781E-3</v>
      </c>
      <c r="C60">
        <v>3.1069008442449642E-2</v>
      </c>
      <c r="D60">
        <v>2.1334923530811345E-2</v>
      </c>
      <c r="F60">
        <v>-1.0219961421148449E-3</v>
      </c>
      <c r="G60">
        <v>-7.0475241458849425E-3</v>
      </c>
      <c r="H60">
        <v>-0.26359428835105525</v>
      </c>
      <c r="I60">
        <v>-6.4354172560750933E-2</v>
      </c>
      <c r="J60">
        <v>9.3738664066966848E-3</v>
      </c>
    </row>
    <row r="61" spans="1:10">
      <c r="A61" s="654">
        <v>43916</v>
      </c>
      <c r="B61">
        <v>6.0093090092561141E-3</v>
      </c>
      <c r="C61">
        <v>3.1613061031027234E-2</v>
      </c>
      <c r="D61">
        <v>2.1649881491696998E-2</v>
      </c>
      <c r="F61">
        <v>1.2289526044819699E-3</v>
      </c>
      <c r="G61">
        <v>-5.6859881226034581E-4</v>
      </c>
      <c r="H61">
        <v>-0.2384861354636737</v>
      </c>
      <c r="I61">
        <v>-2.2044253703926153E-2</v>
      </c>
      <c r="J61">
        <v>9.5174706795986275E-3</v>
      </c>
    </row>
    <row r="62" spans="1:10">
      <c r="A62" s="654">
        <v>43917</v>
      </c>
      <c r="B62">
        <v>5.6910256082565169E-3</v>
      </c>
      <c r="C62">
        <v>3.2157400693715976E-2</v>
      </c>
      <c r="D62">
        <v>2.196493657891696E-2</v>
      </c>
      <c r="F62">
        <v>3.8201962182418114E-3</v>
      </c>
      <c r="G62">
        <v>2.1562286841836364E-3</v>
      </c>
      <c r="H62">
        <v>-0.26389184661749387</v>
      </c>
      <c r="I62">
        <v>-3.0123749383296428E-2</v>
      </c>
      <c r="J62">
        <v>9.6610953831732793E-3</v>
      </c>
    </row>
    <row r="63" spans="1:10">
      <c r="A63" s="654">
        <v>43920</v>
      </c>
      <c r="B63">
        <v>5.2472999164534517E-3</v>
      </c>
      <c r="C63">
        <v>3.2702027581993143E-2</v>
      </c>
      <c r="D63">
        <v>2.2280088822422828E-2</v>
      </c>
      <c r="F63">
        <v>5.5379599038776206E-3</v>
      </c>
      <c r="G63">
        <v>-2.4235831931073148E-3</v>
      </c>
      <c r="H63">
        <v>-0.25591642926557723</v>
      </c>
      <c r="I63">
        <v>3.6226703809374428E-3</v>
      </c>
      <c r="J63">
        <v>9.8047405203274263E-3</v>
      </c>
    </row>
    <row r="64" spans="1:10">
      <c r="A64" s="654">
        <v>43921</v>
      </c>
      <c r="B64">
        <v>5.0843210910545E-3</v>
      </c>
      <c r="C64">
        <v>3.3246941847415723E-2</v>
      </c>
      <c r="D64">
        <v>2.2595338252175523E-2</v>
      </c>
      <c r="F64">
        <v>5.8312416818726565E-3</v>
      </c>
      <c r="G64">
        <v>-9.0924664145518586E-3</v>
      </c>
      <c r="H64">
        <v>-0.27047975610816877</v>
      </c>
      <c r="I64">
        <v>1.7564677530217399E-3</v>
      </c>
      <c r="J64">
        <v>9.9484060939680763E-3</v>
      </c>
    </row>
    <row r="65" spans="1:10">
      <c r="A65" s="654">
        <v>43922</v>
      </c>
      <c r="B65">
        <v>5.0235540185157301E-3</v>
      </c>
      <c r="C65">
        <v>3.3792143641620642E-2</v>
      </c>
      <c r="D65">
        <v>2.2719384175596602E-2</v>
      </c>
      <c r="F65">
        <v>7.5831403571882117E-3</v>
      </c>
      <c r="G65">
        <v>-8.028436142865969E-3</v>
      </c>
      <c r="H65">
        <v>-0.28892890450198672</v>
      </c>
      <c r="I65">
        <v>-1.8726904199483974E-2</v>
      </c>
      <c r="J65">
        <v>1.0092092107002903E-2</v>
      </c>
    </row>
    <row r="66" spans="1:10">
      <c r="A66" s="654">
        <v>43923</v>
      </c>
      <c r="B66">
        <v>3.4663183408505382E-3</v>
      </c>
      <c r="C66">
        <v>3.4337633116325206E-2</v>
      </c>
      <c r="D66">
        <v>2.2843445146407904E-2</v>
      </c>
      <c r="F66">
        <v>7.7158929551257582E-3</v>
      </c>
      <c r="G66">
        <v>-1.0894792358307925E-2</v>
      </c>
      <c r="H66">
        <v>-0.28792344451080198</v>
      </c>
      <c r="I66">
        <v>3.437049968222361E-4</v>
      </c>
      <c r="J66">
        <v>1.0235798562339804E-2</v>
      </c>
    </row>
    <row r="67" spans="1:10">
      <c r="A67" s="654">
        <v>43924</v>
      </c>
      <c r="B67">
        <v>3.0061012042170709E-3</v>
      </c>
      <c r="C67">
        <v>3.4883410423326433E-2</v>
      </c>
      <c r="D67">
        <v>2.2967521166434857E-2</v>
      </c>
      <c r="F67">
        <v>1.0083274723442948E-2</v>
      </c>
      <c r="G67">
        <v>-7.9375220518912437E-3</v>
      </c>
      <c r="H67">
        <v>-0.30135605469626048</v>
      </c>
      <c r="I67">
        <v>-1.1021822853041208E-3</v>
      </c>
      <c r="J67">
        <v>1.0379525462886896E-2</v>
      </c>
    </row>
    <row r="68" spans="1:10">
      <c r="A68" s="654">
        <v>43927</v>
      </c>
      <c r="B68">
        <v>2.6879470098279956E-3</v>
      </c>
      <c r="C68">
        <v>3.5429475714501502E-2</v>
      </c>
      <c r="D68">
        <v>2.309161223750289E-2</v>
      </c>
      <c r="F68">
        <v>1.0716596422125635E-2</v>
      </c>
      <c r="G68">
        <v>-5.4859730753052949E-3</v>
      </c>
      <c r="H68">
        <v>-0.27119026556332326</v>
      </c>
      <c r="I68">
        <v>4.1814157540987607E-2</v>
      </c>
      <c r="J68">
        <v>1.0523272811553186E-2</v>
      </c>
    </row>
    <row r="69" spans="1:10">
      <c r="A69" s="654">
        <v>43928</v>
      </c>
      <c r="B69">
        <v>2.4480334105787538E-3</v>
      </c>
      <c r="C69">
        <v>3.5975829141807969E-2</v>
      </c>
      <c r="D69">
        <v>2.3215718361437876E-2</v>
      </c>
      <c r="F69">
        <v>1.1180333180513147E-2</v>
      </c>
      <c r="G69">
        <v>-1.7129396506493366E-3</v>
      </c>
      <c r="H69">
        <v>-0.25533983950662797</v>
      </c>
      <c r="I69">
        <v>3.6186527912314803E-2</v>
      </c>
      <c r="J69">
        <v>1.066704061124768E-2</v>
      </c>
    </row>
    <row r="70" spans="1:10">
      <c r="A70" s="654">
        <v>43929</v>
      </c>
      <c r="B70">
        <v>2.1723837204377094E-3</v>
      </c>
      <c r="C70">
        <v>3.6522470857283329E-2</v>
      </c>
      <c r="D70">
        <v>2.3339839540065688E-2</v>
      </c>
      <c r="F70">
        <v>1.0939521504551575E-2</v>
      </c>
      <c r="G70">
        <v>-4.9215023526475443E-3</v>
      </c>
      <c r="H70">
        <v>-0.24245042048070309</v>
      </c>
      <c r="I70">
        <v>4.6394646077733359E-2</v>
      </c>
      <c r="J70">
        <v>1.0810828864880051E-2</v>
      </c>
    </row>
    <row r="71" spans="1:10">
      <c r="A71" s="654">
        <v>43930</v>
      </c>
      <c r="B71">
        <v>2.1135921492101417E-3</v>
      </c>
      <c r="C71">
        <v>3.7069401013045233E-2</v>
      </c>
      <c r="D71">
        <v>2.3463975775212642E-2</v>
      </c>
      <c r="F71">
        <v>1.0238114120113995E-2</v>
      </c>
      <c r="G71">
        <v>1.1807803352050783E-3</v>
      </c>
      <c r="H71">
        <v>-0.24101651934559476</v>
      </c>
      <c r="I71">
        <v>4.6932826423649709E-2</v>
      </c>
      <c r="J71">
        <v>1.0954637575360415E-2</v>
      </c>
    </row>
    <row r="72" spans="1:10">
      <c r="A72" s="654">
        <v>43934</v>
      </c>
      <c r="B72">
        <v>2.1557552217736919E-3</v>
      </c>
      <c r="C72">
        <v>3.7616619761291936E-2</v>
      </c>
      <c r="D72">
        <v>2.3588127068705056E-2</v>
      </c>
      <c r="F72">
        <v>1.0923082827207109E-2</v>
      </c>
      <c r="G72">
        <v>4.8809651198276072E-3</v>
      </c>
      <c r="H72">
        <v>-0.23492610060123509</v>
      </c>
      <c r="I72">
        <v>6.0868305900591446E-2</v>
      </c>
      <c r="J72">
        <v>1.1098466745598889E-2</v>
      </c>
    </row>
    <row r="73" spans="1:10">
      <c r="A73" s="654">
        <v>43935</v>
      </c>
      <c r="B73">
        <v>2.3898204335759399E-3</v>
      </c>
      <c r="C73">
        <v>3.8164127254301627E-2</v>
      </c>
      <c r="D73">
        <v>2.371229342236969E-2</v>
      </c>
      <c r="F73">
        <v>1.5058775415871084E-2</v>
      </c>
      <c r="G73">
        <v>1.3208424694295839E-2</v>
      </c>
      <c r="H73">
        <v>-0.22477834133140651</v>
      </c>
      <c r="I73">
        <v>8.6685492626404681E-2</v>
      </c>
      <c r="J73">
        <v>1.1242316378506478E-2</v>
      </c>
    </row>
    <row r="74" spans="1:10">
      <c r="A74" s="654">
        <v>43936</v>
      </c>
      <c r="B74">
        <v>2.6770562661173614E-3</v>
      </c>
      <c r="C74">
        <v>3.8711923644433099E-2</v>
      </c>
      <c r="D74">
        <v>2.3836474838033306E-2</v>
      </c>
      <c r="F74">
        <v>1.7488742290079573E-2</v>
      </c>
      <c r="G74">
        <v>1.5985333909430466E-2</v>
      </c>
      <c r="H74">
        <v>-0.22754654821233644</v>
      </c>
      <c r="I74">
        <v>7.9156774353902781E-2</v>
      </c>
      <c r="J74">
        <v>1.1386186476994409E-2</v>
      </c>
    </row>
    <row r="75" spans="1:10">
      <c r="A75" s="654">
        <v>43937</v>
      </c>
      <c r="B75">
        <v>3.1420587270856171E-3</v>
      </c>
      <c r="C75">
        <v>3.9260009084125302E-2</v>
      </c>
      <c r="D75">
        <v>2.3960671317523108E-2</v>
      </c>
      <c r="F75">
        <v>1.9083769083265478E-2</v>
      </c>
      <c r="G75">
        <v>1.9812310740244365E-2</v>
      </c>
      <c r="H75">
        <v>-0.22914483594344615</v>
      </c>
      <c r="I75">
        <v>9.5981477667409276E-2</v>
      </c>
      <c r="J75">
        <v>1.1530077043974352E-2</v>
      </c>
    </row>
    <row r="76" spans="1:10">
      <c r="A76" s="654">
        <v>43938</v>
      </c>
      <c r="B76">
        <v>3.5925246285959389E-3</v>
      </c>
      <c r="C76">
        <v>3.9808383725897789E-2</v>
      </c>
      <c r="D76">
        <v>2.4084882862666301E-2</v>
      </c>
      <c r="F76">
        <v>1.7462750946138916E-2</v>
      </c>
      <c r="G76">
        <v>1.5900450066991922E-2</v>
      </c>
      <c r="H76">
        <v>-0.22181859806027082</v>
      </c>
      <c r="I76">
        <v>0.10684549960594003</v>
      </c>
      <c r="J76">
        <v>1.1673988082358422E-2</v>
      </c>
    </row>
    <row r="77" spans="1:10">
      <c r="A77" s="654">
        <v>43941</v>
      </c>
      <c r="B77">
        <v>4.062127737629817E-3</v>
      </c>
      <c r="C77">
        <v>4.0357047722350714E-2</v>
      </c>
      <c r="D77">
        <v>2.4209109475290536E-2</v>
      </c>
      <c r="F77">
        <v>2.0953926024255276E-2</v>
      </c>
      <c r="G77">
        <v>1.4806121843559117E-2</v>
      </c>
      <c r="H77">
        <v>-0.22207364101201688</v>
      </c>
      <c r="I77">
        <v>0.11295929925135373</v>
      </c>
      <c r="J77">
        <v>1.1817919595058957E-2</v>
      </c>
    </row>
    <row r="78" spans="1:10">
      <c r="A78" s="654">
        <v>43943</v>
      </c>
      <c r="B78">
        <v>4.2420681359962575E-3</v>
      </c>
      <c r="C78">
        <v>4.0906001226164612E-2</v>
      </c>
      <c r="D78">
        <v>2.433335115722346E-2</v>
      </c>
      <c r="F78">
        <v>2.8734277609712366E-2</v>
      </c>
      <c r="G78">
        <v>1.9146560172207394E-2</v>
      </c>
      <c r="H78">
        <v>-0.20675031538146871</v>
      </c>
      <c r="I78">
        <v>0.12668575459504194</v>
      </c>
      <c r="J78">
        <v>1.1961871584988959E-2</v>
      </c>
    </row>
    <row r="79" spans="1:10">
      <c r="A79" s="654">
        <v>43944</v>
      </c>
      <c r="B79">
        <v>4.5590036691594005E-3</v>
      </c>
      <c r="C79">
        <v>4.1455244390100399E-2</v>
      </c>
      <c r="D79">
        <v>2.4457607910293166E-2</v>
      </c>
      <c r="F79">
        <v>2.8555669921315863E-2</v>
      </c>
      <c r="G79">
        <v>2.0992989896783776E-2</v>
      </c>
      <c r="H79">
        <v>-0.21617313731529242</v>
      </c>
      <c r="I79">
        <v>0.15204601426864639</v>
      </c>
      <c r="J79">
        <v>1.2105844055061654E-2</v>
      </c>
    </row>
    <row r="80" spans="1:10">
      <c r="A80" s="654">
        <v>43945</v>
      </c>
      <c r="B80">
        <v>3.0054977609874634E-3</v>
      </c>
      <c r="C80">
        <v>4.2004777366999813E-2</v>
      </c>
      <c r="D80">
        <v>2.458187973632775E-2</v>
      </c>
      <c r="F80">
        <v>2.6975185706934468E-2</v>
      </c>
      <c r="G80">
        <v>1.6042879276124022E-2</v>
      </c>
      <c r="H80">
        <v>-0.25044692628097931</v>
      </c>
      <c r="I80">
        <v>0.18209803582893658</v>
      </c>
      <c r="J80">
        <v>1.2249837008190712E-2</v>
      </c>
    </row>
    <row r="81" spans="1:10">
      <c r="A81" s="654">
        <v>43948</v>
      </c>
      <c r="B81">
        <v>-5.4387503462094422E-4</v>
      </c>
      <c r="C81">
        <v>4.2554600309785195E-2</v>
      </c>
      <c r="D81">
        <v>2.4706166637155746E-2</v>
      </c>
      <c r="F81">
        <v>2.5676595520275569E-2</v>
      </c>
      <c r="G81">
        <v>2.0836527206578914E-2</v>
      </c>
      <c r="H81">
        <v>-0.23109441175903367</v>
      </c>
      <c r="I81">
        <v>0.20074063535487707</v>
      </c>
      <c r="J81">
        <v>1.2393850447290466E-2</v>
      </c>
    </row>
    <row r="82" spans="1:10">
      <c r="A82" s="654">
        <v>43949</v>
      </c>
      <c r="B82">
        <v>-1.1654129710159111E-5</v>
      </c>
      <c r="C82">
        <v>4.3104713371459713E-2</v>
      </c>
      <c r="D82">
        <v>2.4830468614605694E-2</v>
      </c>
      <c r="F82">
        <v>2.3210738350772475E-2</v>
      </c>
      <c r="G82">
        <v>2.3482055922986689E-2</v>
      </c>
      <c r="H82">
        <v>-0.21116075801604184</v>
      </c>
      <c r="I82">
        <v>0.17024208492147275</v>
      </c>
      <c r="J82">
        <v>1.2537884375275254E-2</v>
      </c>
    </row>
    <row r="83" spans="1:10">
      <c r="A83" s="654">
        <v>43950</v>
      </c>
      <c r="B83">
        <v>6.7469496943450835E-4</v>
      </c>
      <c r="C83">
        <v>4.3655116705107133E-2</v>
      </c>
      <c r="D83">
        <v>2.4954785670506574E-2</v>
      </c>
      <c r="F83">
        <v>2.0637322810577396E-2</v>
      </c>
      <c r="G83">
        <v>2.5274258941138328E-2</v>
      </c>
      <c r="H83">
        <v>-0.19705463923426758</v>
      </c>
      <c r="I83">
        <v>0.16177706281730853</v>
      </c>
      <c r="J83">
        <v>1.2681938795060299E-2</v>
      </c>
    </row>
    <row r="84" spans="1:10">
      <c r="A84" s="654">
        <v>43951</v>
      </c>
      <c r="B84">
        <v>1.3577959090922409E-3</v>
      </c>
      <c r="C84">
        <v>4.4205810463891826E-2</v>
      </c>
      <c r="D84">
        <v>2.5079117806687368E-2</v>
      </c>
      <c r="F84">
        <v>2.1031266065035803E-2</v>
      </c>
      <c r="G84">
        <v>2.5080031313583051E-2</v>
      </c>
      <c r="H84">
        <v>-0.21475436047408725</v>
      </c>
      <c r="I84">
        <v>0.17796405337012011</v>
      </c>
      <c r="J84">
        <v>1.2826013709560824E-2</v>
      </c>
    </row>
    <row r="85" spans="1:10">
      <c r="A85" s="654">
        <v>43955</v>
      </c>
      <c r="B85">
        <v>1.4767030128519654E-3</v>
      </c>
      <c r="C85">
        <v>4.475679480105943E-2</v>
      </c>
      <c r="D85">
        <v>2.5167468385838943E-2</v>
      </c>
      <c r="F85">
        <v>2.3321068261238143E-2</v>
      </c>
      <c r="G85">
        <v>2.2825128134686956E-2</v>
      </c>
      <c r="H85">
        <v>-0.22574344728700368</v>
      </c>
      <c r="I85">
        <v>0.16443375411830563</v>
      </c>
      <c r="J85">
        <v>1.2970109121692497E-2</v>
      </c>
    </row>
    <row r="86" spans="1:10">
      <c r="A86" s="654">
        <v>43956</v>
      </c>
      <c r="B86">
        <v>1.7108492245658802E-3</v>
      </c>
      <c r="C86">
        <v>4.5308069869935963E-2</v>
      </c>
      <c r="D86">
        <v>2.5255826579841489E-2</v>
      </c>
      <c r="F86">
        <v>2.3950877544094862E-2</v>
      </c>
      <c r="G86">
        <v>2.5198380000037046E-2</v>
      </c>
      <c r="H86">
        <v>-0.22294221196878017</v>
      </c>
      <c r="I86">
        <v>0.18211800258601496</v>
      </c>
      <c r="J86">
        <v>1.3114225034371652E-2</v>
      </c>
    </row>
    <row r="87" spans="1:10">
      <c r="A87" s="654">
        <v>43957</v>
      </c>
      <c r="B87">
        <v>1.9556406698419959E-3</v>
      </c>
      <c r="C87">
        <v>4.5859635823928491E-2</v>
      </c>
      <c r="D87">
        <v>2.5344192389351594E-2</v>
      </c>
      <c r="F87">
        <v>2.7371699643275127E-2</v>
      </c>
      <c r="G87">
        <v>2.8832606411829609E-2</v>
      </c>
      <c r="H87">
        <v>-0.22708251540321966</v>
      </c>
      <c r="I87">
        <v>0.20745938638137229</v>
      </c>
      <c r="J87">
        <v>1.3258361450515066E-2</v>
      </c>
    </row>
    <row r="88" spans="1:10">
      <c r="A88" s="654">
        <v>43958</v>
      </c>
      <c r="B88">
        <v>2.1579738733690235E-3</v>
      </c>
      <c r="C88">
        <v>4.6411492816525346E-2</v>
      </c>
      <c r="D88">
        <v>2.5432565815025399E-2</v>
      </c>
      <c r="F88">
        <v>3.1558781772363265E-2</v>
      </c>
      <c r="G88">
        <v>3.4217785299354819E-2</v>
      </c>
      <c r="H88">
        <v>-0.23737000172940725</v>
      </c>
      <c r="I88">
        <v>0.25394156633613574</v>
      </c>
      <c r="J88">
        <v>1.3373314318617657E-2</v>
      </c>
    </row>
    <row r="89" spans="1:10">
      <c r="A89" s="654">
        <v>43959</v>
      </c>
      <c r="B89">
        <v>2.3482472890583583E-3</v>
      </c>
      <c r="C89">
        <v>4.6963641001295464E-2</v>
      </c>
      <c r="D89">
        <v>2.5520946857519489E-2</v>
      </c>
      <c r="F89">
        <v>3.0507139070079514E-2</v>
      </c>
      <c r="G89">
        <v>3.413945277558561E-2</v>
      </c>
      <c r="H89">
        <v>-0.22743346513380613</v>
      </c>
      <c r="I89">
        <v>0.23996295142940838</v>
      </c>
      <c r="J89">
        <v>1.3488280227976324E-2</v>
      </c>
    </row>
    <row r="90" spans="1:10">
      <c r="A90" s="654">
        <v>43962</v>
      </c>
      <c r="B90">
        <v>2.4860274136413452E-3</v>
      </c>
      <c r="C90">
        <v>4.7516080531888827E-2</v>
      </c>
      <c r="D90">
        <v>2.5609335517490228E-2</v>
      </c>
      <c r="F90">
        <v>3.1759664898324269E-2</v>
      </c>
      <c r="G90">
        <v>3.5221078017412699E-2</v>
      </c>
      <c r="H90">
        <v>-0.23562454962091695</v>
      </c>
      <c r="I90">
        <v>0.25511547258775358</v>
      </c>
      <c r="J90">
        <v>1.360325918007077E-2</v>
      </c>
    </row>
    <row r="91" spans="1:10">
      <c r="A91" s="654">
        <v>43963</v>
      </c>
      <c r="B91">
        <v>2.5451355554415578E-3</v>
      </c>
      <c r="C91">
        <v>4.8068811562036684E-2</v>
      </c>
      <c r="D91">
        <v>2.5697731795594203E-2</v>
      </c>
      <c r="F91">
        <v>3.0711950253205167E-2</v>
      </c>
      <c r="G91">
        <v>3.8624738483499899E-2</v>
      </c>
      <c r="H91">
        <v>-0.2448866006350422</v>
      </c>
      <c r="I91">
        <v>0.24701973759242923</v>
      </c>
      <c r="J91">
        <v>1.371825117638048E-2</v>
      </c>
    </row>
    <row r="92" spans="1:10">
      <c r="A92" s="654">
        <v>43964</v>
      </c>
      <c r="B92">
        <v>2.5622212267308875E-3</v>
      </c>
      <c r="C92">
        <v>4.8621834245551554E-2</v>
      </c>
      <c r="D92">
        <v>2.5786135692487999E-2</v>
      </c>
      <c r="F92">
        <v>3.1878846032311836E-2</v>
      </c>
      <c r="G92">
        <v>3.8605433593891014E-2</v>
      </c>
      <c r="H92">
        <v>-0.24500409243824528</v>
      </c>
      <c r="I92">
        <v>0.24180298473289641</v>
      </c>
      <c r="J92">
        <v>1.3833256218385603E-2</v>
      </c>
    </row>
    <row r="93" spans="1:10">
      <c r="A93" s="654">
        <v>43965</v>
      </c>
      <c r="B93">
        <v>2.6105735157817556E-3</v>
      </c>
      <c r="C93">
        <v>4.9175148736326557E-2</v>
      </c>
      <c r="D93">
        <v>2.5874547208828202E-2</v>
      </c>
      <c r="F93">
        <v>3.2104846337323911E-2</v>
      </c>
      <c r="G93">
        <v>3.3690953040714122E-2</v>
      </c>
      <c r="H93">
        <v>-0.23702729947957801</v>
      </c>
      <c r="I93">
        <v>0.23609809087184397</v>
      </c>
      <c r="J93">
        <v>1.3948274307565844E-2</v>
      </c>
    </row>
    <row r="94" spans="1:10">
      <c r="A94" s="654">
        <v>43966</v>
      </c>
      <c r="B94">
        <v>2.7394806179574793E-3</v>
      </c>
      <c r="C94">
        <v>4.9728755188336526E-2</v>
      </c>
      <c r="D94">
        <v>2.5962966345271621E-2</v>
      </c>
      <c r="F94">
        <v>3.2252399770630547E-2</v>
      </c>
      <c r="G94">
        <v>2.7319196150871861E-2</v>
      </c>
      <c r="H94">
        <v>-0.24533473502967973</v>
      </c>
      <c r="I94">
        <v>0.2421370857550611</v>
      </c>
      <c r="J94">
        <v>1.4063305445401575E-2</v>
      </c>
    </row>
    <row r="95" spans="1:10">
      <c r="A95" s="654">
        <v>43969</v>
      </c>
      <c r="B95">
        <v>2.9253007137166609E-3</v>
      </c>
      <c r="C95">
        <v>5.0282653755637341E-2</v>
      </c>
      <c r="D95">
        <v>2.6051393102475062E-2</v>
      </c>
      <c r="F95">
        <v>2.8546965243033462E-2</v>
      </c>
      <c r="G95">
        <v>2.5842195033130899E-2</v>
      </c>
      <c r="H95">
        <v>-0.22653844628959086</v>
      </c>
      <c r="I95">
        <v>0.2442549646596186</v>
      </c>
      <c r="J95">
        <v>1.4178349633373166E-2</v>
      </c>
    </row>
    <row r="96" spans="1:10">
      <c r="A96" s="654">
        <v>43970</v>
      </c>
      <c r="B96">
        <v>3.0887846763503202E-3</v>
      </c>
      <c r="C96">
        <v>5.0836844592366148E-2</v>
      </c>
      <c r="D96">
        <v>2.6139827481095335E-2</v>
      </c>
      <c r="F96">
        <v>2.8875606187775071E-2</v>
      </c>
      <c r="G96">
        <v>2.677179426928844E-2</v>
      </c>
      <c r="H96">
        <v>-0.22792531208764721</v>
      </c>
      <c r="I96">
        <v>0.26161486811142631</v>
      </c>
      <c r="J96">
        <v>1.429340687296099E-2</v>
      </c>
    </row>
    <row r="97" spans="1:10">
      <c r="A97" s="654">
        <v>43971</v>
      </c>
      <c r="B97">
        <v>3.2060945620890902E-3</v>
      </c>
      <c r="C97">
        <v>5.1391327852741586E-2</v>
      </c>
      <c r="D97">
        <v>2.6228269481789246E-2</v>
      </c>
      <c r="F97">
        <v>2.91291217672216E-2</v>
      </c>
      <c r="G97">
        <v>2.648410790729061E-2</v>
      </c>
      <c r="H97">
        <v>-0.22373269764062953</v>
      </c>
      <c r="I97">
        <v>0.25423516977523564</v>
      </c>
      <c r="J97">
        <v>1.4408477165645861E-2</v>
      </c>
    </row>
    <row r="98" spans="1:10">
      <c r="A98" s="654">
        <v>43972</v>
      </c>
      <c r="B98">
        <v>3.3537111125008234E-3</v>
      </c>
      <c r="C98">
        <v>5.1946103691063339E-2</v>
      </c>
      <c r="D98">
        <v>2.6316719105213826E-2</v>
      </c>
      <c r="F98">
        <v>2.760804953839191E-2</v>
      </c>
      <c r="G98">
        <v>2.9378323668611817E-2</v>
      </c>
      <c r="H98">
        <v>-0.21489691955577128</v>
      </c>
      <c r="I98">
        <v>0.22121057895123508</v>
      </c>
      <c r="J98">
        <v>1.4523560512908595E-2</v>
      </c>
    </row>
    <row r="99" spans="1:10">
      <c r="A99" s="654">
        <v>43973</v>
      </c>
      <c r="B99">
        <v>3.4748999698721583E-3</v>
      </c>
      <c r="C99">
        <v>5.2501172261713025E-2</v>
      </c>
      <c r="D99">
        <v>2.6405176352026105E-2</v>
      </c>
      <c r="F99">
        <v>2.8934838492503001E-2</v>
      </c>
      <c r="G99">
        <v>2.9316523738983413E-2</v>
      </c>
      <c r="H99">
        <v>-0.21734087260534574</v>
      </c>
      <c r="I99">
        <v>0.21316405673639061</v>
      </c>
      <c r="J99">
        <v>1.463865691623023E-2</v>
      </c>
    </row>
    <row r="100" spans="1:10">
      <c r="A100" s="654">
        <v>43976</v>
      </c>
      <c r="B100">
        <v>3.6389791201700827E-3</v>
      </c>
      <c r="C100">
        <v>5.3056533719153087E-2</v>
      </c>
      <c r="D100">
        <v>2.6493641222882891E-2</v>
      </c>
      <c r="F100">
        <v>3.0858021397640156E-2</v>
      </c>
      <c r="G100">
        <v>3.3761024326345757E-2</v>
      </c>
      <c r="H100">
        <v>-0.19522787213658499</v>
      </c>
      <c r="I100">
        <v>0.20717408836334483</v>
      </c>
      <c r="J100">
        <v>1.4753766377092026E-2</v>
      </c>
    </row>
    <row r="101" spans="1:10">
      <c r="A101" s="654">
        <v>43977</v>
      </c>
      <c r="B101">
        <v>3.8518252472616865E-3</v>
      </c>
      <c r="C101">
        <v>5.3612188217928125E-2</v>
      </c>
      <c r="D101">
        <v>2.6582113718441658E-2</v>
      </c>
      <c r="F101">
        <v>2.7184536416821281E-2</v>
      </c>
      <c r="G101">
        <v>3.6180019066916813E-2</v>
      </c>
      <c r="H101">
        <v>-0.1972127121835715</v>
      </c>
      <c r="I101">
        <v>0.18678491425582022</v>
      </c>
      <c r="J101">
        <v>1.4868888896975241E-2</v>
      </c>
    </row>
    <row r="102" spans="1:10">
      <c r="A102" s="654">
        <v>43978</v>
      </c>
      <c r="B102">
        <v>3.9889157446011403E-3</v>
      </c>
      <c r="C102">
        <v>5.4168135912663784E-2</v>
      </c>
      <c r="D102">
        <v>2.6670593839359213E-2</v>
      </c>
      <c r="F102">
        <v>2.7672997130124832E-2</v>
      </c>
      <c r="G102">
        <v>3.8184945172899054E-2</v>
      </c>
      <c r="H102">
        <v>-0.18245702415120324</v>
      </c>
      <c r="I102">
        <v>0.18724249762410783</v>
      </c>
      <c r="J102">
        <v>1.4984024477361357E-2</v>
      </c>
    </row>
    <row r="103" spans="1:10">
      <c r="A103" s="654">
        <v>43979</v>
      </c>
      <c r="B103">
        <v>4.1245374393983347E-3</v>
      </c>
      <c r="C103">
        <v>5.4724376958067422E-2</v>
      </c>
      <c r="D103">
        <v>2.6759081586293032E-2</v>
      </c>
      <c r="F103">
        <v>2.9194888871994173E-2</v>
      </c>
      <c r="G103">
        <v>4.1795035413747073E-2</v>
      </c>
      <c r="H103">
        <v>-0.18731074612199927</v>
      </c>
      <c r="I103">
        <v>0.20227952876946675</v>
      </c>
      <c r="J103">
        <v>1.5099173119732079E-2</v>
      </c>
    </row>
    <row r="104" spans="1:10">
      <c r="A104" s="654">
        <v>43980</v>
      </c>
      <c r="B104">
        <v>4.2555803760508937E-3</v>
      </c>
      <c r="C104">
        <v>5.528091150892811E-2</v>
      </c>
      <c r="D104">
        <v>2.6847576959900366E-2</v>
      </c>
      <c r="F104">
        <v>3.0824639825104194E-2</v>
      </c>
      <c r="G104">
        <v>4.4986539392537495E-2</v>
      </c>
      <c r="H104">
        <v>-0.18523541945354116</v>
      </c>
      <c r="I104">
        <v>0.2061294145763759</v>
      </c>
      <c r="J104">
        <v>1.5214334825569331E-2</v>
      </c>
    </row>
    <row r="105" spans="1:10">
      <c r="A105" s="654">
        <v>43983</v>
      </c>
      <c r="B105">
        <v>4.4245296742755347E-3</v>
      </c>
      <c r="C105">
        <v>5.583773972011663E-2</v>
      </c>
      <c r="D105">
        <v>2.7258584753163451E-2</v>
      </c>
      <c r="F105">
        <v>3.1170336772692542E-2</v>
      </c>
      <c r="G105">
        <v>4.4733709081222095E-2</v>
      </c>
      <c r="H105">
        <v>-0.17737706203018599</v>
      </c>
      <c r="I105">
        <v>0.21438168505459321</v>
      </c>
      <c r="J105">
        <v>1.5329509596355262E-2</v>
      </c>
    </row>
    <row r="106" spans="1:10">
      <c r="A106" s="654">
        <v>43984</v>
      </c>
      <c r="B106">
        <v>4.6291679015217913E-3</v>
      </c>
      <c r="C106">
        <v>5.6394861746585478E-2</v>
      </c>
      <c r="D106">
        <v>2.766975705711916E-2</v>
      </c>
      <c r="F106">
        <v>3.0105193550648668E-2</v>
      </c>
      <c r="G106">
        <v>4.5641742084570058E-2</v>
      </c>
      <c r="H106">
        <v>-0.16431962327589755</v>
      </c>
      <c r="I106">
        <v>0.20408126862750331</v>
      </c>
      <c r="J106">
        <v>1.5444697433572019E-2</v>
      </c>
    </row>
    <row r="107" spans="1:10">
      <c r="A107" s="654">
        <v>43985</v>
      </c>
      <c r="B107">
        <v>4.8658363162452645E-3</v>
      </c>
      <c r="C107">
        <v>5.6952277743368862E-2</v>
      </c>
      <c r="D107">
        <v>2.8081093937614821E-2</v>
      </c>
      <c r="F107">
        <v>3.2364350607963388E-2</v>
      </c>
      <c r="G107">
        <v>4.6631603334621907E-2</v>
      </c>
      <c r="H107">
        <v>-0.15491506224206886</v>
      </c>
      <c r="I107">
        <v>0.18928790244705551</v>
      </c>
      <c r="J107">
        <v>1.555989833870175E-2</v>
      </c>
    </row>
    <row r="108" spans="1:10">
      <c r="A108" s="654">
        <v>43986</v>
      </c>
      <c r="B108">
        <v>5.1178687022308544E-3</v>
      </c>
      <c r="C108">
        <v>5.7509987865582701E-2</v>
      </c>
      <c r="D108">
        <v>2.8492595460524184E-2</v>
      </c>
      <c r="F108">
        <v>3.3737402080623147E-2</v>
      </c>
      <c r="G108">
        <v>4.9778254810458389E-2</v>
      </c>
      <c r="H108">
        <v>-0.1520132865165208</v>
      </c>
      <c r="I108">
        <v>0.19191926231297352</v>
      </c>
      <c r="J108">
        <v>1.5675112313227269E-2</v>
      </c>
    </row>
    <row r="109" spans="1:10">
      <c r="A109" s="654">
        <v>43987</v>
      </c>
      <c r="B109">
        <v>5.224762616972134E-3</v>
      </c>
      <c r="C109">
        <v>5.8067992268424851E-2</v>
      </c>
      <c r="D109">
        <v>2.8904261691747202E-2</v>
      </c>
      <c r="F109">
        <v>3.3504409824294035E-2</v>
      </c>
      <c r="G109">
        <v>5.1027249802761743E-2</v>
      </c>
      <c r="H109">
        <v>-0.14640383845832794</v>
      </c>
      <c r="I109">
        <v>0.18155912399555141</v>
      </c>
      <c r="J109">
        <v>1.5790339358631167E-2</v>
      </c>
    </row>
    <row r="110" spans="1:10">
      <c r="A110" s="654">
        <v>43990</v>
      </c>
      <c r="B110">
        <v>5.4060056582452276E-3</v>
      </c>
      <c r="C110">
        <v>5.8626291107175099E-2</v>
      </c>
      <c r="D110">
        <v>2.9316092697210472E-2</v>
      </c>
      <c r="F110">
        <v>3.4565278465666704E-2</v>
      </c>
      <c r="G110">
        <v>5.124114656312595E-2</v>
      </c>
      <c r="H110">
        <v>-0.13255117142487172</v>
      </c>
      <c r="I110">
        <v>0.17475120044372794</v>
      </c>
      <c r="J110">
        <v>1.5905579476396259E-2</v>
      </c>
    </row>
    <row r="111" spans="1:10">
      <c r="A111" s="654">
        <v>43991</v>
      </c>
      <c r="B111">
        <v>5.5848770289679273E-3</v>
      </c>
      <c r="C111">
        <v>5.918488453719517E-2</v>
      </c>
      <c r="D111">
        <v>2.9728088542866793E-2</v>
      </c>
      <c r="F111">
        <v>3.4608532613563892E-2</v>
      </c>
      <c r="G111">
        <v>5.1792403351910821E-2</v>
      </c>
      <c r="H111">
        <v>-0.13567597639448326</v>
      </c>
      <c r="I111">
        <v>0.1786696284557252</v>
      </c>
      <c r="J111">
        <v>1.6020832668005802E-2</v>
      </c>
    </row>
    <row r="112" spans="1:10">
      <c r="A112" s="654">
        <v>43992</v>
      </c>
      <c r="B112">
        <v>5.8004971943048655E-3</v>
      </c>
      <c r="C112">
        <v>5.97437727139285E-2</v>
      </c>
      <c r="D112">
        <v>3.0140249294695165E-2</v>
      </c>
      <c r="F112">
        <v>3.3913451985826848E-2</v>
      </c>
      <c r="G112">
        <v>5.0504935171589826E-2</v>
      </c>
      <c r="H112">
        <v>-0.14648076017723133</v>
      </c>
      <c r="I112">
        <v>0.1912623550742758</v>
      </c>
      <c r="J112">
        <v>1.6136098934942833E-2</v>
      </c>
    </row>
    <row r="113" spans="1:10">
      <c r="A113" s="654">
        <v>43994</v>
      </c>
      <c r="B113">
        <v>5.9518912653804268E-3</v>
      </c>
      <c r="C113">
        <v>6.0302955792901125E-2</v>
      </c>
      <c r="D113">
        <v>3.0552575018701456E-2</v>
      </c>
      <c r="F113">
        <v>3.3019872664966199E-2</v>
      </c>
      <c r="G113">
        <v>4.8675705820354853E-2</v>
      </c>
      <c r="H113">
        <v>-0.15098566059664875</v>
      </c>
      <c r="I113">
        <v>0.17298768166620238</v>
      </c>
      <c r="J113">
        <v>1.6251378278690609E-2</v>
      </c>
    </row>
    <row r="114" spans="1:10">
      <c r="A114" s="654">
        <v>43997</v>
      </c>
      <c r="B114">
        <v>6.1028401923883813E-3</v>
      </c>
      <c r="C114">
        <v>6.0862433929720572E-2</v>
      </c>
      <c r="D114">
        <v>3.0965065780917733E-2</v>
      </c>
      <c r="F114">
        <v>3.4461209713715135E-2</v>
      </c>
      <c r="G114">
        <v>4.7135275796451603E-2</v>
      </c>
      <c r="H114">
        <v>-0.15392488614253153</v>
      </c>
      <c r="I114">
        <v>0.18680740395954865</v>
      </c>
      <c r="J114">
        <v>1.6366670700732833E-2</v>
      </c>
    </row>
    <row r="115" spans="1:10">
      <c r="A115" s="654">
        <v>43998</v>
      </c>
      <c r="B115">
        <v>6.2756284396217055E-3</v>
      </c>
      <c r="C115">
        <v>6.1422207280076746E-2</v>
      </c>
      <c r="D115">
        <v>3.1377721647402268E-2</v>
      </c>
      <c r="F115">
        <v>3.6041741632739432E-2</v>
      </c>
      <c r="G115">
        <v>4.6059453151160445E-2</v>
      </c>
      <c r="H115">
        <v>-0.14952250195902284</v>
      </c>
      <c r="I115">
        <v>0.2255239338603181</v>
      </c>
      <c r="J115">
        <v>1.6481976202553206E-2</v>
      </c>
    </row>
    <row r="116" spans="1:10">
      <c r="A116" s="654">
        <v>43999</v>
      </c>
      <c r="B116">
        <v>6.2016527399291199E-3</v>
      </c>
      <c r="C116">
        <v>6.1982275999741487E-2</v>
      </c>
      <c r="D116">
        <v>3.1790542684240197E-2</v>
      </c>
      <c r="F116">
        <v>3.8692333786318756E-2</v>
      </c>
      <c r="G116">
        <v>4.4366840294654208E-2</v>
      </c>
      <c r="H116">
        <v>-0.13667838781248776</v>
      </c>
      <c r="I116">
        <v>0.23513134669717939</v>
      </c>
      <c r="J116">
        <v>1.6597294785635652E-2</v>
      </c>
    </row>
    <row r="117" spans="1:10">
      <c r="A117" s="654">
        <v>44000</v>
      </c>
      <c r="B117">
        <v>6.3787173389278085E-3</v>
      </c>
      <c r="C117">
        <v>6.2542640244569236E-2</v>
      </c>
      <c r="D117">
        <v>3.2203528957542638E-2</v>
      </c>
      <c r="F117">
        <v>4.0257185371082249E-2</v>
      </c>
      <c r="G117">
        <v>4.9830017816348438E-2</v>
      </c>
      <c r="H117">
        <v>-0.13204906997391219</v>
      </c>
      <c r="I117">
        <v>0.26571946236283672</v>
      </c>
      <c r="J117">
        <v>1.6683112674236611E-2</v>
      </c>
    </row>
    <row r="118" spans="1:10">
      <c r="A118" s="654">
        <v>44001</v>
      </c>
      <c r="B118">
        <v>6.5389520786365285E-3</v>
      </c>
      <c r="C118">
        <v>6.3103300170496368E-2</v>
      </c>
      <c r="D118">
        <v>3.2616680533447573E-2</v>
      </c>
      <c r="F118">
        <v>4.0801193008608294E-2</v>
      </c>
      <c r="G118">
        <v>4.8689810126494537E-2</v>
      </c>
      <c r="H118">
        <v>-0.12872487918387543</v>
      </c>
      <c r="I118">
        <v>0.2508518300163074</v>
      </c>
      <c r="J118">
        <v>1.6768937807309037E-2</v>
      </c>
    </row>
    <row r="119" spans="1:10">
      <c r="A119" s="654">
        <v>44004</v>
      </c>
      <c r="B119">
        <v>6.6438775383683701E-3</v>
      </c>
      <c r="C119">
        <v>6.3664255933541636E-2</v>
      </c>
      <c r="D119">
        <v>3.3029997478119411E-2</v>
      </c>
      <c r="F119">
        <v>4.0370124786474504E-2</v>
      </c>
      <c r="G119">
        <v>5.0183004889842842E-2</v>
      </c>
      <c r="H119">
        <v>-0.13281224080713905</v>
      </c>
      <c r="I119">
        <v>0.24781254872081715</v>
      </c>
      <c r="J119">
        <v>1.6854770185464441E-2</v>
      </c>
    </row>
    <row r="120" spans="1:10">
      <c r="A120" s="654">
        <v>44005</v>
      </c>
      <c r="B120">
        <v>6.7987646369767063E-3</v>
      </c>
      <c r="C120">
        <v>6.422550768980595E-2</v>
      </c>
      <c r="D120">
        <v>3.3443479857748759E-2</v>
      </c>
      <c r="F120">
        <v>4.0512688785171669E-2</v>
      </c>
      <c r="G120">
        <v>5.0624204583910926E-2</v>
      </c>
      <c r="H120">
        <v>-0.1292252330524597</v>
      </c>
      <c r="I120">
        <v>0.22654678537284645</v>
      </c>
      <c r="J120">
        <v>1.6940609809314333E-2</v>
      </c>
    </row>
    <row r="121" spans="1:10">
      <c r="A121" s="654">
        <v>44006</v>
      </c>
      <c r="B121">
        <v>6.9695408074157417E-3</v>
      </c>
      <c r="C121">
        <v>6.478705559547282E-2</v>
      </c>
      <c r="D121">
        <v>3.3857127738553094E-2</v>
      </c>
      <c r="F121">
        <v>3.9325974768915195E-2</v>
      </c>
      <c r="G121">
        <v>5.1159303139621803E-2</v>
      </c>
      <c r="H121">
        <v>-0.1379577540769189</v>
      </c>
      <c r="I121">
        <v>0.2553018063944541</v>
      </c>
      <c r="J121">
        <v>1.7026456679470447E-2</v>
      </c>
    </row>
    <row r="122" spans="1:10">
      <c r="A122" s="654">
        <v>44007</v>
      </c>
      <c r="B122">
        <v>7.2061722224898705E-3</v>
      </c>
      <c r="C122">
        <v>6.5348899806808136E-2</v>
      </c>
      <c r="D122">
        <v>3.4270941186776094E-2</v>
      </c>
      <c r="F122">
        <v>4.1743019975610141E-2</v>
      </c>
      <c r="G122">
        <v>4.9765799716585679E-2</v>
      </c>
      <c r="H122">
        <v>-0.12900812736421241</v>
      </c>
      <c r="I122">
        <v>0.26213286376043277</v>
      </c>
      <c r="J122">
        <v>1.7112310796544294E-2</v>
      </c>
    </row>
    <row r="123" spans="1:10">
      <c r="A123" s="654">
        <v>44008</v>
      </c>
      <c r="B123">
        <v>7.4496323184347624E-3</v>
      </c>
      <c r="C123">
        <v>6.5911040480160166E-2</v>
      </c>
      <c r="D123">
        <v>3.468492026868808E-2</v>
      </c>
      <c r="F123">
        <v>4.0696943527928742E-2</v>
      </c>
      <c r="G123">
        <v>4.9934110428662581E-2</v>
      </c>
      <c r="H123">
        <v>-0.1433592793781675</v>
      </c>
      <c r="I123">
        <v>0.26708095445522129</v>
      </c>
      <c r="J123">
        <v>1.7198172161147829E-2</v>
      </c>
    </row>
    <row r="124" spans="1:10">
      <c r="A124" s="654">
        <v>44011</v>
      </c>
      <c r="B124">
        <v>7.754622196613159E-3</v>
      </c>
      <c r="C124">
        <v>6.6473477771959555E-2</v>
      </c>
      <c r="D124">
        <v>3.5099065050585798E-2</v>
      </c>
      <c r="F124">
        <v>4.221935597245885E-2</v>
      </c>
      <c r="G124">
        <v>4.9921245561190153E-2</v>
      </c>
      <c r="H124">
        <v>-0.13356603753279639</v>
      </c>
      <c r="I124">
        <v>0.26812071772362311</v>
      </c>
      <c r="J124">
        <v>1.7284040773893006E-2</v>
      </c>
    </row>
    <row r="125" spans="1:10">
      <c r="A125" s="654">
        <v>44012</v>
      </c>
      <c r="B125">
        <v>8.0848725155502343E-3</v>
      </c>
      <c r="C125">
        <v>6.7036211838719773E-2</v>
      </c>
      <c r="D125">
        <v>3.551337559879264E-2</v>
      </c>
      <c r="F125">
        <v>4.3020316095214506E-2</v>
      </c>
      <c r="G125">
        <v>5.287945682920725E-2</v>
      </c>
      <c r="H125">
        <v>-0.13417868169403535</v>
      </c>
      <c r="I125">
        <v>0.27932782477725127</v>
      </c>
      <c r="J125">
        <v>1.7369916635391336E-2</v>
      </c>
    </row>
    <row r="126" spans="1:10">
      <c r="A126" s="654">
        <v>44013</v>
      </c>
      <c r="B126">
        <v>8.2868851290280876E-3</v>
      </c>
      <c r="C126">
        <v>6.7599242837036666E-2</v>
      </c>
      <c r="D126">
        <v>3.5961604039036477E-2</v>
      </c>
      <c r="F126">
        <v>4.4894114222440162E-2</v>
      </c>
      <c r="G126">
        <v>5.1414354322671718E-2</v>
      </c>
      <c r="H126">
        <v>-0.12663305360531552</v>
      </c>
      <c r="I126">
        <v>0.25851545456096203</v>
      </c>
      <c r="J126">
        <v>1.7455799746254996E-2</v>
      </c>
    </row>
    <row r="127" spans="1:10">
      <c r="A127" s="654">
        <v>44014</v>
      </c>
      <c r="B127">
        <v>8.4713075686200234E-3</v>
      </c>
      <c r="C127">
        <v>6.8162570923588683E-2</v>
      </c>
      <c r="D127">
        <v>3.6410026497763592E-2</v>
      </c>
      <c r="F127">
        <v>4.5727547845954675E-2</v>
      </c>
      <c r="G127">
        <v>5.1972496319726336E-2</v>
      </c>
      <c r="H127">
        <v>-0.1264261820410072</v>
      </c>
      <c r="I127">
        <v>0.28663728262478849</v>
      </c>
      <c r="J127">
        <v>1.7541690107095942E-2</v>
      </c>
    </row>
    <row r="128" spans="1:10">
      <c r="A128" s="654">
        <v>44015</v>
      </c>
      <c r="B128">
        <v>8.6533102229748859E-3</v>
      </c>
      <c r="C128">
        <v>6.8726196255137095E-2</v>
      </c>
      <c r="D128">
        <v>3.6858643058956364E-2</v>
      </c>
      <c r="F128">
        <v>4.753913035670676E-2</v>
      </c>
      <c r="G128">
        <v>5.3969378721704597E-2</v>
      </c>
      <c r="H128">
        <v>-0.1210881358954945</v>
      </c>
      <c r="I128">
        <v>0.29207020894292568</v>
      </c>
      <c r="J128">
        <v>1.7627587718526128E-2</v>
      </c>
    </row>
    <row r="129" spans="1:10">
      <c r="A129" s="654">
        <v>44018</v>
      </c>
      <c r="B129">
        <v>8.8869242315492425E-3</v>
      </c>
      <c r="C129">
        <v>6.9290118988525773E-2</v>
      </c>
      <c r="D129">
        <v>3.7307453806632918E-2</v>
      </c>
      <c r="F129">
        <v>5.0584425662490551E-2</v>
      </c>
      <c r="G129">
        <v>5.6415969943621747E-2</v>
      </c>
      <c r="H129">
        <v>-0.10931713593287995</v>
      </c>
      <c r="I129">
        <v>0.3082321678885227</v>
      </c>
      <c r="J129">
        <v>1.771349258115773E-2</v>
      </c>
    </row>
    <row r="130" spans="1:10">
      <c r="A130" s="654">
        <v>44019</v>
      </c>
      <c r="B130">
        <v>9.0540773077114611E-3</v>
      </c>
      <c r="C130">
        <v>6.9854339280681632E-2</v>
      </c>
      <c r="D130">
        <v>3.7756458824848238E-2</v>
      </c>
      <c r="F130">
        <v>4.9599976443809091E-2</v>
      </c>
      <c r="G130">
        <v>5.4347533988544194E-2</v>
      </c>
      <c r="H130">
        <v>-0.11540870451444329</v>
      </c>
      <c r="I130">
        <v>0.30436020916001039</v>
      </c>
      <c r="J130">
        <v>1.7799404695602705E-2</v>
      </c>
    </row>
    <row r="131" spans="1:10">
      <c r="A131" s="654">
        <v>44020</v>
      </c>
      <c r="B131">
        <v>9.2446556345682218E-3</v>
      </c>
      <c r="C131">
        <v>7.0418857288613967E-2</v>
      </c>
      <c r="D131">
        <v>3.8205658197693726E-2</v>
      </c>
      <c r="F131">
        <v>5.1903438413263503E-2</v>
      </c>
      <c r="G131">
        <v>5.001864520470134E-2</v>
      </c>
      <c r="H131">
        <v>-0.10388994022200249</v>
      </c>
      <c r="I131">
        <v>0.30706538191984944</v>
      </c>
      <c r="J131">
        <v>1.7885324062473229E-2</v>
      </c>
    </row>
    <row r="132" spans="1:10">
      <c r="A132" s="654">
        <v>44021</v>
      </c>
      <c r="B132">
        <v>9.4262401446412181E-3</v>
      </c>
      <c r="C132">
        <v>7.0983673169415118E-2</v>
      </c>
      <c r="D132">
        <v>3.8655052009296753E-2</v>
      </c>
      <c r="F132">
        <v>5.2467311493931357E-2</v>
      </c>
      <c r="G132">
        <v>5.1860860837809053E-2</v>
      </c>
      <c r="H132">
        <v>-0.10401297521621766</v>
      </c>
      <c r="I132">
        <v>0.30550334541321811</v>
      </c>
      <c r="J132">
        <v>1.7971250682381701E-2</v>
      </c>
    </row>
    <row r="133" spans="1:10">
      <c r="A133" s="654">
        <v>44022</v>
      </c>
      <c r="B133">
        <v>9.6587623289867697E-3</v>
      </c>
      <c r="C133">
        <v>7.1548787080260245E-2</v>
      </c>
      <c r="D133">
        <v>3.9104640343821329E-2</v>
      </c>
      <c r="F133">
        <v>5.4567984042580786E-2</v>
      </c>
      <c r="G133">
        <v>5.1639709567041558E-2</v>
      </c>
      <c r="H133">
        <v>-9.9911455217060574E-2</v>
      </c>
      <c r="I133">
        <v>0.306680118414973</v>
      </c>
      <c r="J133">
        <v>1.8057184555940298E-2</v>
      </c>
    </row>
    <row r="134" spans="1:10">
      <c r="A134" s="654">
        <v>44025</v>
      </c>
      <c r="B134">
        <v>9.8504397375085428E-3</v>
      </c>
      <c r="C134">
        <v>7.2114199178407556E-2</v>
      </c>
      <c r="D134">
        <v>3.9554423285468099E-2</v>
      </c>
      <c r="F134">
        <v>5.3314097295828589E-2</v>
      </c>
      <c r="G134">
        <v>5.6055197171724025E-2</v>
      </c>
      <c r="H134">
        <v>-0.10816461071281025</v>
      </c>
      <c r="I134">
        <v>0.31474497004868618</v>
      </c>
      <c r="J134">
        <v>1.8143125683761196E-2</v>
      </c>
    </row>
    <row r="135" spans="1:10">
      <c r="A135" s="654">
        <v>44026</v>
      </c>
      <c r="B135">
        <v>1.0012948729033466E-2</v>
      </c>
      <c r="C135">
        <v>7.2679909621198302E-2</v>
      </c>
      <c r="D135">
        <v>4.0004400918473904E-2</v>
      </c>
      <c r="F135">
        <v>5.4392147892944331E-2</v>
      </c>
      <c r="G135">
        <v>5.4681848539097189E-2</v>
      </c>
      <c r="H135">
        <v>-9.9011469999355728E-2</v>
      </c>
      <c r="I135">
        <v>0.31377218427230247</v>
      </c>
      <c r="J135">
        <v>1.8229074066457018E-2</v>
      </c>
    </row>
    <row r="136" spans="1:10">
      <c r="A136" s="654">
        <v>44027</v>
      </c>
      <c r="B136">
        <v>1.021842339722534E-2</v>
      </c>
      <c r="C136">
        <v>7.3245918566056556E-2</v>
      </c>
      <c r="D136">
        <v>4.0454573327111998E-2</v>
      </c>
      <c r="F136">
        <v>5.6434891169380608E-2</v>
      </c>
      <c r="G136">
        <v>5.6562577831689165E-2</v>
      </c>
      <c r="H136">
        <v>-9.2939190893101653E-2</v>
      </c>
      <c r="I136">
        <v>0.33463634384419549</v>
      </c>
      <c r="J136">
        <v>1.8315029704640162E-2</v>
      </c>
    </row>
    <row r="137" spans="1:10">
      <c r="A137" s="654">
        <v>44028</v>
      </c>
      <c r="B137">
        <v>1.040064704028909E-2</v>
      </c>
      <c r="C137">
        <v>7.3812226170489659E-2</v>
      </c>
      <c r="D137">
        <v>4.0904940595692496E-2</v>
      </c>
      <c r="F137">
        <v>5.373138316856596E-2</v>
      </c>
      <c r="G137">
        <v>5.6483193049786218E-2</v>
      </c>
      <c r="H137">
        <v>-0.10055577248586023</v>
      </c>
      <c r="I137">
        <v>0.31083737545013745</v>
      </c>
      <c r="J137">
        <v>1.8400992598923027E-2</v>
      </c>
    </row>
    <row r="138" spans="1:10">
      <c r="A138" s="654">
        <v>44029</v>
      </c>
      <c r="B138">
        <v>1.059520703325445E-2</v>
      </c>
      <c r="C138">
        <v>7.4378832592087774E-2</v>
      </c>
      <c r="D138">
        <v>4.1355502808561484E-2</v>
      </c>
      <c r="F138">
        <v>5.7519733196872425E-2</v>
      </c>
      <c r="G138">
        <v>5.6306884164105675E-2</v>
      </c>
      <c r="H138">
        <v>-8.3756751130729556E-2</v>
      </c>
      <c r="I138">
        <v>0.33045324306539614</v>
      </c>
      <c r="J138">
        <v>1.8486962749918234E-2</v>
      </c>
    </row>
    <row r="139" spans="1:10">
      <c r="A139" s="654">
        <v>44032</v>
      </c>
      <c r="B139">
        <v>1.0775985282082123E-2</v>
      </c>
      <c r="C139">
        <v>7.4945737988524552E-2</v>
      </c>
      <c r="D139">
        <v>4.1806260050101907E-2</v>
      </c>
      <c r="F139">
        <v>5.932116609151139E-2</v>
      </c>
      <c r="G139">
        <v>5.8698707373731063E-2</v>
      </c>
      <c r="H139">
        <v>-7.2587948614249664E-2</v>
      </c>
      <c r="I139">
        <v>0.33345644622273563</v>
      </c>
      <c r="J139">
        <v>1.8572940158238183E-2</v>
      </c>
    </row>
    <row r="140" spans="1:10">
      <c r="A140" s="654">
        <v>44033</v>
      </c>
      <c r="B140">
        <v>1.0946063277358586E-2</v>
      </c>
      <c r="C140">
        <v>7.5512942517556469E-2</v>
      </c>
      <c r="D140">
        <v>4.2257212404733124E-2</v>
      </c>
      <c r="F140">
        <v>5.963336575797884E-2</v>
      </c>
      <c r="G140">
        <v>5.7028475238301679E-2</v>
      </c>
      <c r="H140">
        <v>-7.5688196542639363E-2</v>
      </c>
      <c r="I140">
        <v>0.30593059132254252</v>
      </c>
      <c r="J140">
        <v>1.8658924824495715E-2</v>
      </c>
    </row>
    <row r="141" spans="1:10">
      <c r="A141" s="654">
        <v>44034</v>
      </c>
      <c r="B141">
        <v>1.1096780693218733E-2</v>
      </c>
      <c r="C141">
        <v>7.6080446337023711E-2</v>
      </c>
      <c r="D141">
        <v>4.2708359956911135E-2</v>
      </c>
      <c r="F141">
        <v>6.0946753387874919E-2</v>
      </c>
      <c r="G141">
        <v>6.0575753762854623E-2</v>
      </c>
      <c r="H141">
        <v>-7.6612608874217392E-2</v>
      </c>
      <c r="I141">
        <v>0.28865590186697232</v>
      </c>
      <c r="J141">
        <v>1.8744916749303453E-2</v>
      </c>
    </row>
    <row r="142" spans="1:10">
      <c r="A142" s="654">
        <v>44035</v>
      </c>
      <c r="B142">
        <v>1.1266127347558275E-2</v>
      </c>
      <c r="C142">
        <v>7.6648249604849283E-2</v>
      </c>
      <c r="D142">
        <v>4.3159702791128352E-2</v>
      </c>
      <c r="F142">
        <v>5.9111642050060142E-2</v>
      </c>
      <c r="G142">
        <v>5.85432109397932E-2</v>
      </c>
      <c r="H142">
        <v>-8.7084422837441333E-2</v>
      </c>
      <c r="I142">
        <v>0.30409054645890854</v>
      </c>
      <c r="J142">
        <v>1.8830915933274239E-2</v>
      </c>
    </row>
    <row r="143" spans="1:10">
      <c r="A143" s="654">
        <v>44036</v>
      </c>
      <c r="B143">
        <v>1.143393469635412E-2</v>
      </c>
      <c r="C143">
        <v>7.7216352479039907E-2</v>
      </c>
      <c r="D143">
        <v>4.3611240991913824E-2</v>
      </c>
      <c r="F143">
        <v>5.8242432016320844E-2</v>
      </c>
      <c r="G143">
        <v>5.7869001835218814E-2</v>
      </c>
      <c r="H143">
        <v>-8.7622396449091755E-2</v>
      </c>
      <c r="I143">
        <v>0.29338323864985894</v>
      </c>
      <c r="J143">
        <v>1.8916922377020695E-2</v>
      </c>
    </row>
    <row r="144" spans="1:10">
      <c r="A144" s="654">
        <v>44039</v>
      </c>
      <c r="B144">
        <v>1.1583325535817535E-2</v>
      </c>
      <c r="C144">
        <v>7.7784755117685345E-2</v>
      </c>
      <c r="D144">
        <v>4.4062974643833241E-2</v>
      </c>
      <c r="F144">
        <v>6.2304070080909879E-2</v>
      </c>
      <c r="G144">
        <v>5.7902456561367277E-2</v>
      </c>
      <c r="H144">
        <v>-7.7709754906059691E-2</v>
      </c>
      <c r="I144">
        <v>0.29208597067275743</v>
      </c>
      <c r="J144">
        <v>1.9002936081155886E-2</v>
      </c>
    </row>
    <row r="145" spans="1:10">
      <c r="A145" s="654">
        <v>44040</v>
      </c>
      <c r="B145">
        <v>1.1791427427764178E-2</v>
      </c>
      <c r="C145">
        <v>7.8353457678959071E-2</v>
      </c>
      <c r="D145">
        <v>4.4514903831488928E-2</v>
      </c>
      <c r="F145">
        <v>6.236938471101694E-2</v>
      </c>
      <c r="G145">
        <v>5.775784695196795E-2</v>
      </c>
      <c r="H145">
        <v>-7.8157210693141965E-2</v>
      </c>
      <c r="I145">
        <v>0.28351854581375324</v>
      </c>
      <c r="J145">
        <v>1.9088957046292432E-2</v>
      </c>
    </row>
    <row r="146" spans="1:10">
      <c r="A146" s="654">
        <v>44041</v>
      </c>
      <c r="B146">
        <v>1.1950227761902354E-2</v>
      </c>
      <c r="C146">
        <v>7.8922460321117827E-2</v>
      </c>
      <c r="D146">
        <v>4.4967028639519624E-2</v>
      </c>
      <c r="F146">
        <v>6.4729368101454465E-2</v>
      </c>
      <c r="G146">
        <v>5.4706141536974728E-2</v>
      </c>
      <c r="H146">
        <v>-6.9759458545931907E-2</v>
      </c>
      <c r="I146">
        <v>0.3042270146482986</v>
      </c>
      <c r="J146">
        <v>1.9174985273043399E-2</v>
      </c>
    </row>
    <row r="147" spans="1:10">
      <c r="A147" s="654">
        <v>44042</v>
      </c>
      <c r="B147">
        <v>1.2139490262865094E-2</v>
      </c>
      <c r="C147">
        <v>7.9491763202502064E-2</v>
      </c>
      <c r="D147">
        <v>4.541934915260093E-2</v>
      </c>
      <c r="F147">
        <v>6.6022640976233449E-2</v>
      </c>
      <c r="G147">
        <v>5.6298375038234871E-2</v>
      </c>
      <c r="H147">
        <v>-7.1602579380705023E-2</v>
      </c>
      <c r="I147">
        <v>0.29482145955215966</v>
      </c>
      <c r="J147">
        <v>1.9261020762021852E-2</v>
      </c>
    </row>
    <row r="148" spans="1:10">
      <c r="A148" s="654">
        <v>44043</v>
      </c>
      <c r="B148">
        <v>1.2343812856138392E-2</v>
      </c>
      <c r="C148">
        <v>8.0061366481535501E-2</v>
      </c>
      <c r="D148">
        <v>4.587186545544486E-2</v>
      </c>
      <c r="F148">
        <v>6.4854065448346043E-2</v>
      </c>
      <c r="G148">
        <v>5.8660800786246803E-2</v>
      </c>
      <c r="H148">
        <v>-7.9291695808720752E-2</v>
      </c>
      <c r="I148">
        <v>0.3110692117252265</v>
      </c>
      <c r="J148">
        <v>1.9347063513840856E-2</v>
      </c>
    </row>
    <row r="149" spans="1:10">
      <c r="A149" s="654">
        <v>44046</v>
      </c>
      <c r="B149">
        <v>1.2571508322639202E-2</v>
      </c>
      <c r="C149">
        <v>8.0631270316725567E-2</v>
      </c>
      <c r="D149">
        <v>4.6280577739586715E-2</v>
      </c>
      <c r="F149">
        <v>6.6122676104090727E-2</v>
      </c>
      <c r="G149">
        <v>6.0754581997336077E-2</v>
      </c>
      <c r="H149">
        <v>-7.881967611377616E-2</v>
      </c>
      <c r="I149">
        <v>0.3441045117820829</v>
      </c>
      <c r="J149">
        <v>1.9433113529113477E-2</v>
      </c>
    </row>
    <row r="150" spans="1:10">
      <c r="A150" s="654">
        <v>44047</v>
      </c>
      <c r="B150">
        <v>1.2803112571457609E-2</v>
      </c>
      <c r="C150">
        <v>8.1201474866663403E-2</v>
      </c>
      <c r="D150">
        <v>4.6689449742845834E-2</v>
      </c>
      <c r="F150">
        <v>6.581930362313626E-2</v>
      </c>
      <c r="G150">
        <v>6.0468802853205661E-2</v>
      </c>
      <c r="H150">
        <v>-8.8052806328142053E-2</v>
      </c>
      <c r="I150">
        <v>0.34281448935487546</v>
      </c>
      <c r="J150">
        <v>1.9519170808452779E-2</v>
      </c>
    </row>
    <row r="151" spans="1:10">
      <c r="A151" s="654">
        <v>44048</v>
      </c>
      <c r="B151">
        <v>1.2956734873407427E-2</v>
      </c>
      <c r="C151">
        <v>8.1771980290023638E-2</v>
      </c>
      <c r="D151">
        <v>4.7098481527638292E-2</v>
      </c>
      <c r="F151">
        <v>6.9508641287853168E-2</v>
      </c>
      <c r="G151">
        <v>6.1746669178055713E-2</v>
      </c>
      <c r="H151">
        <v>-8.0559770625052485E-2</v>
      </c>
      <c r="I151">
        <v>0.3558844431725916</v>
      </c>
      <c r="J151">
        <v>1.960523535247205E-2</v>
      </c>
    </row>
    <row r="152" spans="1:10">
      <c r="A152" s="654">
        <v>44049</v>
      </c>
      <c r="B152">
        <v>1.3162691355165679E-2</v>
      </c>
      <c r="C152">
        <v>8.2342786745564833E-2</v>
      </c>
      <c r="D152">
        <v>4.7507673156404584E-2</v>
      </c>
      <c r="F152">
        <v>7.2555120974480358E-2</v>
      </c>
      <c r="G152">
        <v>5.7561084798811502E-2</v>
      </c>
      <c r="H152">
        <v>-7.166209609491947E-2</v>
      </c>
      <c r="I152">
        <v>0.37350667475572741</v>
      </c>
      <c r="J152">
        <v>1.9681392002687037E-2</v>
      </c>
    </row>
    <row r="153" spans="1:10">
      <c r="A153" s="654">
        <v>44050</v>
      </c>
      <c r="B153">
        <v>1.3301668055540672E-2</v>
      </c>
      <c r="C153">
        <v>8.2913894392129484E-2</v>
      </c>
      <c r="D153">
        <v>4.7917024691609411E-2</v>
      </c>
      <c r="F153">
        <v>7.0050074369903959E-2</v>
      </c>
      <c r="G153">
        <v>5.6448144759636776E-2</v>
      </c>
      <c r="H153">
        <v>-7.9183251276582101E-2</v>
      </c>
      <c r="I153">
        <v>0.39785339632434802</v>
      </c>
      <c r="J153">
        <v>1.9757554341216732E-2</v>
      </c>
    </row>
    <row r="154" spans="1:10">
      <c r="A154" s="654">
        <v>44053</v>
      </c>
      <c r="B154">
        <v>1.3467872913528911E-2</v>
      </c>
      <c r="C154">
        <v>8.348530338864335E-2</v>
      </c>
      <c r="D154">
        <v>4.832653619574212E-2</v>
      </c>
      <c r="F154">
        <v>6.8710718355327272E-2</v>
      </c>
      <c r="G154">
        <v>6.067546027996662E-2</v>
      </c>
      <c r="H154">
        <v>-7.9067044974429401E-2</v>
      </c>
      <c r="I154">
        <v>0.40439520842959475</v>
      </c>
      <c r="J154">
        <v>1.9833722368485907E-2</v>
      </c>
    </row>
    <row r="155" spans="1:10">
      <c r="A155" s="654">
        <v>44054</v>
      </c>
      <c r="B155">
        <v>1.361687236405551E-2</v>
      </c>
      <c r="C155">
        <v>8.4057013894116572E-2</v>
      </c>
      <c r="D155">
        <v>4.8736207731316261E-2</v>
      </c>
      <c r="F155">
        <v>6.5322683548008298E-2</v>
      </c>
      <c r="G155">
        <v>6.3610582576240082E-2</v>
      </c>
      <c r="H155">
        <v>-8.4787575718260011E-2</v>
      </c>
      <c r="I155">
        <v>0.38157655502869692</v>
      </c>
      <c r="J155">
        <v>1.9909896084919554E-2</v>
      </c>
    </row>
    <row r="156" spans="1:10">
      <c r="A156" s="654">
        <v>44055</v>
      </c>
      <c r="B156">
        <v>1.373496952317188E-2</v>
      </c>
      <c r="C156">
        <v>8.4629026067642998E-2</v>
      </c>
      <c r="D156">
        <v>4.9146039360870031E-2</v>
      </c>
      <c r="F156">
        <v>6.6056838091435699E-2</v>
      </c>
      <c r="G156">
        <v>6.3244123563272803E-2</v>
      </c>
      <c r="H156">
        <v>-8.7384744735215625E-2</v>
      </c>
      <c r="I156">
        <v>0.4068573765993968</v>
      </c>
      <c r="J156">
        <v>1.9986075490942445E-2</v>
      </c>
    </row>
    <row r="157" spans="1:10">
      <c r="A157" s="654">
        <v>44056</v>
      </c>
      <c r="B157">
        <v>1.387868958440408E-2</v>
      </c>
      <c r="C157">
        <v>8.5201340068400189E-2</v>
      </c>
      <c r="D157">
        <v>4.9556031146965829E-2</v>
      </c>
      <c r="F157">
        <v>6.5497127576864989E-2</v>
      </c>
      <c r="G157">
        <v>6.750289047215019E-2</v>
      </c>
      <c r="H157">
        <v>-9.3601519469147076E-2</v>
      </c>
      <c r="I157">
        <v>0.39168360522741907</v>
      </c>
      <c r="J157">
        <v>2.0062260586979574E-2</v>
      </c>
    </row>
    <row r="158" spans="1:10">
      <c r="A158" s="654">
        <v>44057</v>
      </c>
      <c r="B158">
        <v>1.4011790342733477E-2</v>
      </c>
      <c r="C158">
        <v>8.577395605565008E-2</v>
      </c>
      <c r="D158">
        <v>4.9966183152190702E-2</v>
      </c>
      <c r="F158">
        <v>6.7186722383711261E-2</v>
      </c>
      <c r="G158">
        <v>6.2433864564502839E-2</v>
      </c>
      <c r="H158">
        <v>-8.7904807038326926E-2</v>
      </c>
      <c r="I158">
        <v>0.40361683919260583</v>
      </c>
      <c r="J158">
        <v>2.0138451373456157E-2</v>
      </c>
    </row>
    <row r="159" spans="1:10">
      <c r="A159" s="654">
        <v>44060</v>
      </c>
      <c r="B159">
        <v>1.4186290494205611E-2</v>
      </c>
      <c r="C159">
        <v>8.6346874188738543E-2</v>
      </c>
      <c r="D159">
        <v>5.0376495439156121E-2</v>
      </c>
      <c r="F159">
        <v>6.614716242400398E-2</v>
      </c>
      <c r="G159">
        <v>6.4773697116237816E-2</v>
      </c>
      <c r="H159">
        <v>-9.9351297234742453E-2</v>
      </c>
      <c r="I159">
        <v>0.42653702309886921</v>
      </c>
      <c r="J159">
        <v>2.0214647850796963E-2</v>
      </c>
    </row>
    <row r="160" spans="1:10">
      <c r="A160" s="654">
        <v>44061</v>
      </c>
      <c r="B160">
        <v>1.4404060529274121E-2</v>
      </c>
      <c r="C160">
        <v>8.6920094627095379E-2</v>
      </c>
      <c r="D160">
        <v>5.0786968070497762E-2</v>
      </c>
      <c r="F160">
        <v>7.1031144295484738E-2</v>
      </c>
      <c r="G160">
        <v>6.7290147148586721E-2</v>
      </c>
      <c r="H160">
        <v>-8.4325827767703809E-2</v>
      </c>
      <c r="I160">
        <v>0.41998122768726587</v>
      </c>
      <c r="J160">
        <v>2.0290850019427209E-2</v>
      </c>
    </row>
    <row r="161" spans="1:10">
      <c r="A161" s="654">
        <v>44062</v>
      </c>
      <c r="B161">
        <v>1.4495072264534503E-2</v>
      </c>
      <c r="C161">
        <v>8.7493617530234769E-2</v>
      </c>
      <c r="D161">
        <v>5.1197601108876167E-2</v>
      </c>
      <c r="F161">
        <v>6.6622590364966428E-2</v>
      </c>
      <c r="G161">
        <v>6.9923428187388836E-2</v>
      </c>
      <c r="H161">
        <v>-8.8584563274086814E-2</v>
      </c>
      <c r="I161">
        <v>0.43193805223661519</v>
      </c>
      <c r="J161">
        <v>2.0367057879771888E-2</v>
      </c>
    </row>
    <row r="162" spans="1:10">
      <c r="A162" s="654">
        <v>44063</v>
      </c>
      <c r="B162">
        <v>1.4658959850866848E-2</v>
      </c>
      <c r="C162">
        <v>8.8067443057754602E-2</v>
      </c>
      <c r="D162">
        <v>5.1608394616976083E-2</v>
      </c>
      <c r="F162">
        <v>6.5889086396486052E-2</v>
      </c>
      <c r="G162">
        <v>6.9051915623790761E-2</v>
      </c>
      <c r="H162">
        <v>-8.487165124857976E-2</v>
      </c>
      <c r="I162">
        <v>0.43039202879584515</v>
      </c>
      <c r="J162">
        <v>2.0443271432256216E-2</v>
      </c>
    </row>
    <row r="163" spans="1:10">
      <c r="A163" s="654">
        <v>44064</v>
      </c>
      <c r="B163">
        <v>1.4849992017967661E-2</v>
      </c>
      <c r="C163">
        <v>8.8641571369337591E-2</v>
      </c>
      <c r="D163">
        <v>5.2019348657507125E-2</v>
      </c>
      <c r="F163">
        <v>6.5003462504885423E-2</v>
      </c>
      <c r="G163">
        <v>6.9275889779359723E-2</v>
      </c>
      <c r="H163">
        <v>-8.191498520495466E-2</v>
      </c>
      <c r="I163">
        <v>0.46088505539675806</v>
      </c>
      <c r="J163">
        <v>2.0519490677305408E-2</v>
      </c>
    </row>
    <row r="164" spans="1:10">
      <c r="A164" s="654">
        <v>44067</v>
      </c>
      <c r="B164">
        <v>1.4979177736240024E-2</v>
      </c>
      <c r="C164">
        <v>8.9216002624750157E-2</v>
      </c>
      <c r="D164">
        <v>5.2430463293202889E-2</v>
      </c>
      <c r="F164">
        <v>6.5661271178224512E-2</v>
      </c>
      <c r="G164">
        <v>7.034042594437917E-2</v>
      </c>
      <c r="H164">
        <v>-7.6472263759273296E-2</v>
      </c>
      <c r="I164">
        <v>0.46247649004069569</v>
      </c>
      <c r="J164">
        <v>2.0595715615344679E-2</v>
      </c>
    </row>
    <row r="165" spans="1:10">
      <c r="A165" s="654">
        <v>44068</v>
      </c>
      <c r="B165">
        <v>1.5142368891802649E-2</v>
      </c>
      <c r="C165">
        <v>8.9790736983843544E-2</v>
      </c>
      <c r="D165">
        <v>5.284173858682184E-2</v>
      </c>
      <c r="F165">
        <v>6.6429768398410527E-2</v>
      </c>
      <c r="G165">
        <v>7.0255683752073805E-2</v>
      </c>
      <c r="H165">
        <v>-7.608814028469002E-2</v>
      </c>
      <c r="I165">
        <v>0.44721992247439624</v>
      </c>
      <c r="J165">
        <v>2.0671946246799022E-2</v>
      </c>
    </row>
    <row r="166" spans="1:10">
      <c r="A166" s="654">
        <v>44069</v>
      </c>
      <c r="B166">
        <v>1.5268318072262144E-2</v>
      </c>
      <c r="C166">
        <v>9.0365774606552707E-2</v>
      </c>
      <c r="D166">
        <v>5.3253174601146869E-2</v>
      </c>
      <c r="F166">
        <v>6.6199812542208081E-2</v>
      </c>
      <c r="G166">
        <v>6.9710128381158087E-2</v>
      </c>
      <c r="H166">
        <v>-8.3777178949779652E-2</v>
      </c>
      <c r="I166">
        <v>0.48167347413184736</v>
      </c>
      <c r="J166">
        <v>2.0748182572093876E-2</v>
      </c>
    </row>
    <row r="167" spans="1:10">
      <c r="A167" s="654">
        <v>44070</v>
      </c>
      <c r="B167">
        <v>1.5397855078681078E-2</v>
      </c>
      <c r="C167">
        <v>9.0941115652897642E-2</v>
      </c>
      <c r="D167">
        <v>5.3664771398985289E-2</v>
      </c>
      <c r="F167">
        <v>6.6065697844163829E-2</v>
      </c>
      <c r="G167">
        <v>6.9999307128490118E-2</v>
      </c>
      <c r="H167">
        <v>-8.5485004911286078E-2</v>
      </c>
      <c r="I167">
        <v>0.46986891138144204</v>
      </c>
      <c r="J167">
        <v>2.0824424591654456E-2</v>
      </c>
    </row>
    <row r="168" spans="1:10">
      <c r="A168" s="654">
        <v>44071</v>
      </c>
      <c r="B168">
        <v>1.5556860203378875E-2</v>
      </c>
      <c r="C168">
        <v>9.1516760282982279E-2</v>
      </c>
      <c r="D168">
        <v>5.4076529043169286E-2</v>
      </c>
      <c r="F168">
        <v>6.9102710103013276E-2</v>
      </c>
      <c r="G168">
        <v>7.1664379151916924E-2</v>
      </c>
      <c r="H168">
        <v>-7.6283674352344066E-2</v>
      </c>
      <c r="I168">
        <v>0.43546973261281074</v>
      </c>
      <c r="J168">
        <v>2.0900672305905976E-2</v>
      </c>
    </row>
    <row r="169" spans="1:10">
      <c r="A169" s="654">
        <v>44074</v>
      </c>
      <c r="B169">
        <v>1.5700171707293986E-2</v>
      </c>
      <c r="C169">
        <v>9.209270865699537E-2</v>
      </c>
      <c r="D169">
        <v>5.4488447596555245E-2</v>
      </c>
      <c r="F169">
        <v>6.8378086228315649E-2</v>
      </c>
      <c r="G169">
        <v>7.017609155390403E-2</v>
      </c>
      <c r="H169">
        <v>-9.0500607734945948E-2</v>
      </c>
      <c r="I169">
        <v>0.44519218001257821</v>
      </c>
      <c r="J169">
        <v>2.0976925715274097E-2</v>
      </c>
    </row>
    <row r="170" spans="1:10">
      <c r="A170" s="654">
        <v>44075</v>
      </c>
      <c r="B170">
        <v>1.5895506038727136E-2</v>
      </c>
      <c r="C170">
        <v>9.2668960935210043E-2</v>
      </c>
      <c r="D170">
        <v>5.51005934950346E-2</v>
      </c>
      <c r="F170">
        <v>7.0063662865545107E-2</v>
      </c>
      <c r="G170">
        <v>6.871477312950347E-2</v>
      </c>
      <c r="H170">
        <v>-7.4679383471289107E-2</v>
      </c>
      <c r="I170">
        <v>0.43248282542025751</v>
      </c>
      <c r="J170">
        <v>2.1053184820183812E-2</v>
      </c>
    </row>
    <row r="171" spans="1:10">
      <c r="A171" s="654">
        <v>44076</v>
      </c>
      <c r="B171">
        <v>1.6000266326666956E-2</v>
      </c>
      <c r="C171">
        <v>9.3245517277984025E-2</v>
      </c>
      <c r="D171">
        <v>5.5713094753121695E-2</v>
      </c>
      <c r="F171">
        <v>6.9776125354174878E-2</v>
      </c>
      <c r="G171">
        <v>7.1312849051222926E-2</v>
      </c>
      <c r="H171">
        <v>-7.3046858406579207E-2</v>
      </c>
      <c r="I171">
        <v>0.44249107995911596</v>
      </c>
      <c r="J171">
        <v>2.1129449621060781E-2</v>
      </c>
    </row>
    <row r="172" spans="1:10">
      <c r="A172" s="654">
        <v>44077</v>
      </c>
      <c r="B172">
        <v>1.6186260129831265E-2</v>
      </c>
      <c r="C172">
        <v>9.3822377845759641E-2</v>
      </c>
      <c r="D172">
        <v>5.6325951577107958E-2</v>
      </c>
      <c r="F172">
        <v>6.5888958003982534E-2</v>
      </c>
      <c r="G172">
        <v>6.8030461335057746E-2</v>
      </c>
      <c r="H172">
        <v>-8.3981880318137025E-2</v>
      </c>
      <c r="I172">
        <v>0.39133321420486511</v>
      </c>
      <c r="J172">
        <v>2.120572011833044E-2</v>
      </c>
    </row>
    <row r="173" spans="1:10">
      <c r="A173" s="654">
        <v>44078</v>
      </c>
      <c r="B173">
        <v>1.6447908869744232E-2</v>
      </c>
      <c r="C173">
        <v>9.4399542799063818E-2</v>
      </c>
      <c r="D173">
        <v>5.69391641734045E-2</v>
      </c>
      <c r="F173">
        <v>6.644583445982355E-2</v>
      </c>
      <c r="G173">
        <v>6.9457029946375703E-2</v>
      </c>
      <c r="H173">
        <v>-8.2605270180231227E-2</v>
      </c>
      <c r="I173">
        <v>0.37851423729368183</v>
      </c>
      <c r="J173">
        <v>2.1281996312418228E-2</v>
      </c>
    </row>
    <row r="174" spans="1:10">
      <c r="A174" s="654">
        <v>44082</v>
      </c>
      <c r="B174">
        <v>1.6550969790910086E-2</v>
      </c>
      <c r="C174">
        <v>9.4977012298508301E-2</v>
      </c>
      <c r="D174">
        <v>5.7552732748542335E-2</v>
      </c>
      <c r="F174">
        <v>6.2183104047220716E-2</v>
      </c>
      <c r="G174">
        <v>7.0678393044799837E-2</v>
      </c>
      <c r="H174">
        <v>-8.9861301516997671E-2</v>
      </c>
      <c r="I174">
        <v>0.36494531299710875</v>
      </c>
      <c r="J174">
        <v>2.1358278203749581E-2</v>
      </c>
    </row>
    <row r="175" spans="1:10">
      <c r="A175" s="654">
        <v>44083</v>
      </c>
      <c r="B175">
        <v>1.6756499604098085E-2</v>
      </c>
      <c r="C175">
        <v>9.5554786504789435E-2</v>
      </c>
      <c r="D175">
        <v>5.8166657509172159E-2</v>
      </c>
      <c r="F175">
        <v>6.4489381290507408E-2</v>
      </c>
      <c r="G175">
        <v>7.1167141653289523E-2</v>
      </c>
      <c r="H175">
        <v>-8.3741597835480519E-2</v>
      </c>
      <c r="I175">
        <v>0.3723399638798861</v>
      </c>
      <c r="J175">
        <v>2.143456579275016E-2</v>
      </c>
    </row>
    <row r="176" spans="1:10">
      <c r="A176" s="654">
        <v>44084</v>
      </c>
      <c r="B176">
        <v>1.6861507015140553E-2</v>
      </c>
      <c r="C176">
        <v>9.6132865578688609E-2</v>
      </c>
      <c r="D176">
        <v>5.8780938662065019E-2</v>
      </c>
      <c r="F176">
        <v>6.1167214901748146E-2</v>
      </c>
      <c r="G176">
        <v>7.0699610211209407E-2</v>
      </c>
      <c r="H176">
        <v>-9.6556896807133197E-2</v>
      </c>
      <c r="I176">
        <v>0.36362966503131844</v>
      </c>
      <c r="J176">
        <v>2.1510859079845401E-2</v>
      </c>
    </row>
    <row r="177" spans="1:10">
      <c r="A177" s="654">
        <v>44085</v>
      </c>
      <c r="B177">
        <v>1.7020242769308469E-2</v>
      </c>
      <c r="C177">
        <v>9.6711249681071809E-2</v>
      </c>
      <c r="D177">
        <v>5.9395576414111861E-2</v>
      </c>
      <c r="F177">
        <v>6.1202813798913347E-2</v>
      </c>
      <c r="G177">
        <v>7.2294413650604072E-2</v>
      </c>
      <c r="H177">
        <v>-9.4719189678844184E-2</v>
      </c>
      <c r="I177">
        <v>0.36637400568357292</v>
      </c>
      <c r="J177">
        <v>2.1587158065461187E-2</v>
      </c>
    </row>
    <row r="178" spans="1:10">
      <c r="A178" s="654">
        <v>44088</v>
      </c>
      <c r="B178">
        <v>1.7181186564648954E-2</v>
      </c>
      <c r="C178">
        <v>9.7289938972889844E-2</v>
      </c>
      <c r="D178">
        <v>6.0010570972323762E-2</v>
      </c>
      <c r="F178">
        <v>6.4745513141608368E-2</v>
      </c>
      <c r="G178">
        <v>7.2288671761268075E-2</v>
      </c>
      <c r="H178">
        <v>-8.3422587747010168E-2</v>
      </c>
      <c r="I178">
        <v>0.37573788565588417</v>
      </c>
      <c r="J178">
        <v>2.1663462750022955E-2</v>
      </c>
    </row>
    <row r="179" spans="1:10">
      <c r="A179" s="654">
        <v>44089</v>
      </c>
      <c r="B179">
        <v>1.7286301012558791E-2</v>
      </c>
      <c r="C179">
        <v>9.7868933615178788E-2</v>
      </c>
      <c r="D179">
        <v>6.0625922543831701E-2</v>
      </c>
      <c r="F179">
        <v>6.522411984110299E-2</v>
      </c>
      <c r="G179">
        <v>6.9437340577833018E-2</v>
      </c>
      <c r="H179">
        <v>-8.3289853082158416E-2</v>
      </c>
      <c r="I179">
        <v>0.38325780487034677</v>
      </c>
      <c r="J179">
        <v>2.1739773133956364E-2</v>
      </c>
    </row>
    <row r="180" spans="1:10">
      <c r="A180" s="654">
        <v>44090</v>
      </c>
      <c r="B180">
        <v>1.7263491022111221E-2</v>
      </c>
      <c r="C180">
        <v>9.8448233769059312E-2</v>
      </c>
      <c r="D180">
        <v>6.1241631335887226E-2</v>
      </c>
      <c r="F180">
        <v>6.383219130421014E-2</v>
      </c>
      <c r="G180">
        <v>7.0817108996862999E-2</v>
      </c>
      <c r="H180">
        <v>-8.8264474833639972E-2</v>
      </c>
      <c r="I180">
        <v>0.37546960809785213</v>
      </c>
      <c r="J180">
        <v>2.1816089217687074E-2</v>
      </c>
    </row>
    <row r="181" spans="1:10">
      <c r="A181" s="654">
        <v>44091</v>
      </c>
      <c r="B181">
        <v>1.7369592433772008E-2</v>
      </c>
      <c r="C181">
        <v>9.9027839595737577E-2</v>
      </c>
      <c r="D181">
        <v>6.1857697555862012E-2</v>
      </c>
      <c r="F181">
        <v>6.4105982519320426E-2</v>
      </c>
      <c r="G181">
        <v>6.9969358243142654E-2</v>
      </c>
      <c r="H181">
        <v>-8.6964790188444274E-2</v>
      </c>
      <c r="I181">
        <v>0.36507551453680076</v>
      </c>
      <c r="J181">
        <v>2.1892411001640744E-2</v>
      </c>
    </row>
    <row r="182" spans="1:10">
      <c r="A182" s="654">
        <v>44092</v>
      </c>
      <c r="B182">
        <v>1.7491812487942182E-2</v>
      </c>
      <c r="C182">
        <v>9.960775125650434E-2</v>
      </c>
      <c r="D182">
        <v>6.2474121411248085E-2</v>
      </c>
      <c r="F182">
        <v>5.9942959450204558E-2</v>
      </c>
      <c r="G182">
        <v>6.9330025424984232E-2</v>
      </c>
      <c r="H182">
        <v>-9.8454286716630479E-2</v>
      </c>
      <c r="I182">
        <v>0.39201642727067676</v>
      </c>
      <c r="J182">
        <v>2.1968738486243256E-2</v>
      </c>
    </row>
    <row r="183" spans="1:10">
      <c r="A183" s="654">
        <v>44095</v>
      </c>
      <c r="B183">
        <v>1.7477130916274231E-2</v>
      </c>
      <c r="C183">
        <v>0.10018796891273563</v>
      </c>
      <c r="D183">
        <v>6.3090903109658258E-2</v>
      </c>
      <c r="F183">
        <v>5.4686488237713382E-2</v>
      </c>
      <c r="G183">
        <v>6.9540507405347007E-2</v>
      </c>
      <c r="H183">
        <v>-0.10821363944171947</v>
      </c>
      <c r="I183">
        <v>0.37252850502347301</v>
      </c>
      <c r="J183">
        <v>2.2045071671920491E-2</v>
      </c>
    </row>
    <row r="184" spans="1:10">
      <c r="A184" s="654">
        <v>44096</v>
      </c>
      <c r="B184">
        <v>1.7585452622964182E-2</v>
      </c>
      <c r="C184">
        <v>0.1007684927258925</v>
      </c>
      <c r="D184">
        <v>6.3708042858825475E-2</v>
      </c>
      <c r="F184">
        <v>5.7335187370981311E-2</v>
      </c>
      <c r="G184">
        <v>6.8653433562808619E-2</v>
      </c>
      <c r="H184">
        <v>-0.10390290990808693</v>
      </c>
      <c r="I184">
        <v>0.39549529516210535</v>
      </c>
      <c r="J184">
        <v>2.2121410559098109E-2</v>
      </c>
    </row>
    <row r="185" spans="1:10">
      <c r="A185" s="654">
        <v>44097</v>
      </c>
      <c r="B185">
        <v>1.7627977178670706E-2</v>
      </c>
      <c r="C185">
        <v>0.10134932285752152</v>
      </c>
      <c r="D185">
        <v>6.4325540866603248E-2</v>
      </c>
      <c r="F185">
        <v>5.5290936357397236E-2</v>
      </c>
      <c r="G185">
        <v>6.6442371100199127E-2</v>
      </c>
      <c r="H185">
        <v>-0.11496185037297058</v>
      </c>
      <c r="I185">
        <v>0.40552497649674124</v>
      </c>
      <c r="J185">
        <v>2.2197755148202214E-2</v>
      </c>
    </row>
    <row r="186" spans="1:10">
      <c r="A186" s="654">
        <v>44098</v>
      </c>
      <c r="B186">
        <v>1.7711872035622633E-2</v>
      </c>
      <c r="C186">
        <v>0.10193045946925428</v>
      </c>
      <c r="D186">
        <v>6.4943397340966103E-2</v>
      </c>
      <c r="F186">
        <v>5.5125316805901825E-2</v>
      </c>
      <c r="G186">
        <v>6.6087653871503838E-2</v>
      </c>
      <c r="H186">
        <v>-0.10808132206598675</v>
      </c>
      <c r="I186">
        <v>0.38198286681965588</v>
      </c>
      <c r="J186">
        <v>2.2274105439658465E-2</v>
      </c>
    </row>
    <row r="187" spans="1:10">
      <c r="A187" s="654">
        <v>44099</v>
      </c>
      <c r="B187">
        <v>1.7776411868082764E-2</v>
      </c>
      <c r="C187">
        <v>0.10251190272280764</v>
      </c>
      <c r="D187">
        <v>6.5561612490009136E-2</v>
      </c>
      <c r="F187">
        <v>5.5355767448532101E-2</v>
      </c>
      <c r="G187">
        <v>6.5517461495243401E-2</v>
      </c>
      <c r="H187">
        <v>-0.10794248335154344</v>
      </c>
      <c r="I187">
        <v>0.41006974834548782</v>
      </c>
      <c r="J187">
        <v>2.2350461433892743E-2</v>
      </c>
    </row>
    <row r="188" spans="1:10">
      <c r="A188" s="654">
        <v>44102</v>
      </c>
      <c r="B188">
        <v>1.7720703808333793E-2</v>
      </c>
      <c r="C188">
        <v>0.10309365277998372</v>
      </c>
      <c r="D188">
        <v>6.6180186521948015E-2</v>
      </c>
      <c r="F188">
        <v>5.5295555396571938E-2</v>
      </c>
      <c r="G188">
        <v>6.5269624351130151E-2</v>
      </c>
      <c r="H188">
        <v>-0.12506448536052084</v>
      </c>
      <c r="I188">
        <v>0.44904617124731883</v>
      </c>
      <c r="J188">
        <v>2.2426823131331153E-2</v>
      </c>
    </row>
    <row r="189" spans="1:10">
      <c r="A189" s="654">
        <v>44103</v>
      </c>
      <c r="B189">
        <v>1.810172577625857E-2</v>
      </c>
      <c r="C189">
        <v>0.10367570980267038</v>
      </c>
      <c r="D189">
        <v>6.6799119645119642E-2</v>
      </c>
      <c r="F189">
        <v>5.47650285804957E-2</v>
      </c>
      <c r="G189">
        <v>6.1964694028021405E-2</v>
      </c>
      <c r="H189">
        <v>-0.13124015779498865</v>
      </c>
      <c r="I189">
        <v>0.46490876443392426</v>
      </c>
      <c r="J189">
        <v>2.2503190532399575E-2</v>
      </c>
    </row>
    <row r="190" spans="1:10">
      <c r="A190" s="654">
        <v>44104</v>
      </c>
      <c r="B190">
        <v>1.818316082193272E-2</v>
      </c>
      <c r="C190">
        <v>0.10425807395284048</v>
      </c>
      <c r="D190">
        <v>6.7418412067981714E-2</v>
      </c>
      <c r="F190">
        <v>5.5307145121755497E-2</v>
      </c>
      <c r="G190">
        <v>6.3536398377805448E-2</v>
      </c>
      <c r="H190">
        <v>-0.12407549959526587</v>
      </c>
      <c r="I190">
        <v>0.45122646763972174</v>
      </c>
      <c r="J190">
        <v>2.2579563637524114E-2</v>
      </c>
    </row>
    <row r="191" spans="1:10">
      <c r="A191" s="654">
        <v>44105</v>
      </c>
      <c r="B191">
        <v>1.8071846402629266E-2</v>
      </c>
      <c r="C191">
        <v>0.10484074539255261</v>
      </c>
      <c r="D191">
        <v>6.8149114196667471E-2</v>
      </c>
      <c r="F191">
        <v>5.7917247640225655E-2</v>
      </c>
      <c r="G191">
        <v>6.2981468803418927E-2</v>
      </c>
      <c r="H191">
        <v>-0.11826242804184317</v>
      </c>
      <c r="I191">
        <v>0.46709981032755343</v>
      </c>
      <c r="J191">
        <v>2.2655942447130872E-2</v>
      </c>
    </row>
    <row r="192" spans="1:10">
      <c r="A192" s="654">
        <v>44106</v>
      </c>
      <c r="B192">
        <v>1.7843828676081364E-2</v>
      </c>
      <c r="C192">
        <v>0.10542372428395086</v>
      </c>
      <c r="D192">
        <v>6.8880316528080465E-2</v>
      </c>
      <c r="F192">
        <v>5.6832183728188657E-2</v>
      </c>
      <c r="G192">
        <v>6.3917427118779457E-2</v>
      </c>
      <c r="H192">
        <v>-0.12878792866549993</v>
      </c>
      <c r="I192">
        <v>0.4613164428455605</v>
      </c>
      <c r="J192">
        <v>2.2732326961645732E-2</v>
      </c>
    </row>
    <row r="193" spans="1:10">
      <c r="A193" s="654">
        <v>44109</v>
      </c>
      <c r="B193">
        <v>1.7781932097464814E-2</v>
      </c>
      <c r="C193">
        <v>0.10600701078926478</v>
      </c>
      <c r="D193">
        <v>6.9612019404634795E-2</v>
      </c>
      <c r="F193">
        <v>5.8452176635107156E-2</v>
      </c>
      <c r="G193">
        <v>6.0749179056533098E-2</v>
      </c>
      <c r="H193">
        <v>-0.11933927620023144</v>
      </c>
      <c r="I193">
        <v>0.45391935611479206</v>
      </c>
      <c r="J193">
        <v>2.280871718149502E-2</v>
      </c>
    </row>
    <row r="194" spans="1:10">
      <c r="A194" s="654">
        <v>44110</v>
      </c>
      <c r="B194">
        <v>1.7744752850186396E-2</v>
      </c>
      <c r="C194">
        <v>0.10659060507080942</v>
      </c>
      <c r="D194">
        <v>7.0344223168979259E-2</v>
      </c>
      <c r="F194">
        <v>5.7973298231321913E-2</v>
      </c>
      <c r="G194">
        <v>6.1955289470950525E-2</v>
      </c>
      <c r="H194">
        <v>-0.12261072925505812</v>
      </c>
      <c r="I194">
        <v>0.45084053558937387</v>
      </c>
      <c r="J194">
        <v>2.2885113107104837E-2</v>
      </c>
    </row>
    <row r="195" spans="1:10">
      <c r="A195" s="654">
        <v>44111</v>
      </c>
      <c r="B195">
        <v>1.7859329592830653E-2</v>
      </c>
      <c r="C195">
        <v>0.10717450729098554</v>
      </c>
      <c r="D195">
        <v>7.1076928163996911E-2</v>
      </c>
      <c r="F195">
        <v>5.8922852239462031E-2</v>
      </c>
      <c r="G195">
        <v>6.1319609202660219E-2</v>
      </c>
      <c r="H195">
        <v>-0.12195248217050403</v>
      </c>
      <c r="I195">
        <v>0.47118671787396482</v>
      </c>
      <c r="J195">
        <v>2.296151473890129E-2</v>
      </c>
    </row>
    <row r="196" spans="1:10">
      <c r="A196" s="654">
        <v>44112</v>
      </c>
      <c r="B196">
        <v>1.8079487566901253E-2</v>
      </c>
      <c r="C196">
        <v>0.10775871761227984</v>
      </c>
      <c r="D196">
        <v>7.1810134732805508E-2</v>
      </c>
      <c r="F196">
        <v>5.9886543636303191E-2</v>
      </c>
      <c r="G196">
        <v>5.9246731504114081E-2</v>
      </c>
      <c r="H196">
        <v>-0.1135517424564394</v>
      </c>
      <c r="I196">
        <v>0.47599600946295761</v>
      </c>
      <c r="J196">
        <v>2.303792207731048E-2</v>
      </c>
    </row>
    <row r="197" spans="1:10">
      <c r="A197" s="654">
        <v>44113</v>
      </c>
      <c r="B197">
        <v>1.8342372501278348E-2</v>
      </c>
      <c r="C197">
        <v>0.10834323619726449</v>
      </c>
      <c r="D197">
        <v>7.2543843218757953E-2</v>
      </c>
      <c r="F197">
        <v>6.3815791067014072E-2</v>
      </c>
      <c r="G197">
        <v>5.9917495475086957E-2</v>
      </c>
      <c r="H197">
        <v>-0.11422849948971336</v>
      </c>
      <c r="I197">
        <v>0.46779469069680024</v>
      </c>
      <c r="J197">
        <v>2.3114335122758956E-2</v>
      </c>
    </row>
    <row r="198" spans="1:10">
      <c r="A198" s="654">
        <v>44117</v>
      </c>
      <c r="B198">
        <v>1.8740095855376726E-2</v>
      </c>
      <c r="C198">
        <v>0.1089280632085976</v>
      </c>
      <c r="D198">
        <v>7.3278053965441847E-2</v>
      </c>
      <c r="F198">
        <v>6.3574517082701343E-2</v>
      </c>
      <c r="G198">
        <v>6.2977128238617119E-2</v>
      </c>
      <c r="H198">
        <v>-0.11049572170367683</v>
      </c>
      <c r="I198">
        <v>0.50382300794780699</v>
      </c>
      <c r="J198">
        <v>2.3190753875672598E-2</v>
      </c>
    </row>
    <row r="199" spans="1:10">
      <c r="A199" s="654">
        <v>44118</v>
      </c>
      <c r="B199">
        <v>1.8966749897032731E-2</v>
      </c>
      <c r="C199">
        <v>0.10951319880902299</v>
      </c>
      <c r="D199">
        <v>7.4012767316680383E-2</v>
      </c>
      <c r="F199">
        <v>6.3291659857973803E-2</v>
      </c>
      <c r="G199">
        <v>6.3728931262693855E-2</v>
      </c>
      <c r="H199">
        <v>-0.1051093614755696</v>
      </c>
      <c r="I199">
        <v>0.49895935437119143</v>
      </c>
      <c r="J199">
        <v>2.3267178336477956E-2</v>
      </c>
    </row>
    <row r="200" spans="1:10">
      <c r="A200" s="654">
        <v>44119</v>
      </c>
      <c r="B200">
        <v>1.9083483664886103E-2</v>
      </c>
      <c r="C200">
        <v>0.11009864316137041</v>
      </c>
      <c r="D200">
        <v>7.4747983616531677E-2</v>
      </c>
      <c r="F200">
        <v>6.2419771360554321E-2</v>
      </c>
      <c r="G200">
        <v>6.5428247205869816E-2</v>
      </c>
      <c r="H200">
        <v>-0.10529248370138367</v>
      </c>
      <c r="I200">
        <v>0.49673878081421674</v>
      </c>
      <c r="J200">
        <v>2.3343608505601354E-2</v>
      </c>
    </row>
    <row r="201" spans="1:10">
      <c r="A201" s="654">
        <v>44120</v>
      </c>
      <c r="B201">
        <v>1.917837601287653E-2</v>
      </c>
      <c r="C201">
        <v>0.11068439642855554</v>
      </c>
      <c r="D201">
        <v>7.5483703209289876E-2</v>
      </c>
      <c r="F201">
        <v>6.4255450253087654E-2</v>
      </c>
      <c r="G201">
        <v>6.5537226747786059E-2</v>
      </c>
      <c r="H201">
        <v>-0.10559438402313615</v>
      </c>
      <c r="I201">
        <v>0.50256885165690157</v>
      </c>
      <c r="J201">
        <v>2.3420044383469119E-2</v>
      </c>
    </row>
    <row r="202" spans="1:10">
      <c r="A202" s="654">
        <v>44123</v>
      </c>
      <c r="B202">
        <v>1.927990590302886E-2</v>
      </c>
      <c r="C202">
        <v>0.11127045877357977</v>
      </c>
      <c r="D202">
        <v>7.6219926439484276E-2</v>
      </c>
      <c r="F202">
        <v>6.2870247061938223E-2</v>
      </c>
      <c r="G202">
        <v>6.4331369280035577E-2</v>
      </c>
      <c r="H202">
        <v>-0.10582586769213498</v>
      </c>
      <c r="I202">
        <v>0.47178464354265359</v>
      </c>
      <c r="J202">
        <v>2.3496485970507797E-2</v>
      </c>
    </row>
    <row r="203" spans="1:10">
      <c r="A203" s="654">
        <v>44124</v>
      </c>
      <c r="B203">
        <v>1.9408817070376783E-2</v>
      </c>
      <c r="C203">
        <v>0.11185683035953109</v>
      </c>
      <c r="D203">
        <v>7.6956653651880425E-2</v>
      </c>
      <c r="F203">
        <v>6.4440175812993328E-2</v>
      </c>
      <c r="G203">
        <v>6.5928302530364524E-2</v>
      </c>
      <c r="H203">
        <v>-9.3494421485250112E-2</v>
      </c>
      <c r="I203">
        <v>0.4782831058401511</v>
      </c>
      <c r="J203">
        <v>2.3572933267143492E-2</v>
      </c>
    </row>
    <row r="204" spans="1:10">
      <c r="A204" s="654">
        <v>44125</v>
      </c>
      <c r="B204">
        <v>1.9502779613272514E-2</v>
      </c>
      <c r="C204">
        <v>0.11244351134958297</v>
      </c>
      <c r="D204">
        <v>7.7693885191479906E-2</v>
      </c>
      <c r="F204">
        <v>6.7655344314437205E-2</v>
      </c>
      <c r="G204">
        <v>6.7524340349493395E-2</v>
      </c>
      <c r="H204">
        <v>-9.2471908403768732E-2</v>
      </c>
      <c r="I204">
        <v>0.48321728550914611</v>
      </c>
      <c r="J204">
        <v>2.3649386273802975E-2</v>
      </c>
    </row>
    <row r="205" spans="1:10">
      <c r="A205" s="654">
        <v>44126</v>
      </c>
      <c r="B205">
        <v>1.9601432313185452E-2</v>
      </c>
      <c r="C205">
        <v>0.11303050190699526</v>
      </c>
      <c r="D205">
        <v>7.8431621403520113E-2</v>
      </c>
      <c r="F205">
        <v>6.7632582518466267E-2</v>
      </c>
      <c r="G205">
        <v>6.6795368291560742E-2</v>
      </c>
      <c r="H205">
        <v>-8.8683084864356387E-2</v>
      </c>
      <c r="I205">
        <v>0.49000537231452745</v>
      </c>
      <c r="J205">
        <v>2.372584499091257E-2</v>
      </c>
    </row>
    <row r="206" spans="1:10">
      <c r="A206" s="654">
        <v>44127</v>
      </c>
      <c r="B206">
        <v>1.9732706875472905E-2</v>
      </c>
      <c r="C206">
        <v>0.11361780219511375</v>
      </c>
      <c r="D206">
        <v>7.9169862633474919E-2</v>
      </c>
      <c r="F206">
        <v>6.9206350895272051E-2</v>
      </c>
      <c r="G206">
        <v>6.3947998252927407E-2</v>
      </c>
      <c r="H206">
        <v>-9.4189066378010611E-2</v>
      </c>
      <c r="I206">
        <v>0.50012753600046134</v>
      </c>
      <c r="J206">
        <v>2.3802309418898826E-2</v>
      </c>
    </row>
    <row r="207" spans="1:10">
      <c r="A207" s="654">
        <v>44130</v>
      </c>
      <c r="B207">
        <v>1.9840323729458431E-2</v>
      </c>
      <c r="C207">
        <v>0.11420541237737059</v>
      </c>
      <c r="D207">
        <v>7.9908609227054894E-2</v>
      </c>
      <c r="F207">
        <v>6.6529164717804123E-2</v>
      </c>
      <c r="G207">
        <v>6.2998593292760585E-2</v>
      </c>
      <c r="H207">
        <v>-9.6936814035511354E-2</v>
      </c>
      <c r="I207">
        <v>0.47579857734349473</v>
      </c>
      <c r="J207">
        <v>2.3878779558188512E-2</v>
      </c>
    </row>
    <row r="208" spans="1:10">
      <c r="A208" s="654">
        <v>44131</v>
      </c>
      <c r="B208">
        <v>1.9961747354636072E-2</v>
      </c>
      <c r="C208">
        <v>0.1147933326172843</v>
      </c>
      <c r="D208">
        <v>8.0647861530206866E-2</v>
      </c>
      <c r="F208">
        <v>6.6834495882819311E-2</v>
      </c>
      <c r="G208">
        <v>6.3292805678761832E-2</v>
      </c>
      <c r="H208">
        <v>-0.10431502258001668</v>
      </c>
      <c r="I208">
        <v>0.48692054258444584</v>
      </c>
      <c r="J208">
        <v>2.3955255409207954E-2</v>
      </c>
    </row>
    <row r="209" spans="1:10">
      <c r="A209" s="654">
        <v>44132</v>
      </c>
      <c r="B209">
        <v>2.003311467498281E-2</v>
      </c>
      <c r="C209">
        <v>0.11538156307845937</v>
      </c>
      <c r="D209">
        <v>8.1387619889115026E-2</v>
      </c>
      <c r="F209">
        <v>6.2866961635273721E-2</v>
      </c>
      <c r="G209">
        <v>6.3095876580805177E-2</v>
      </c>
      <c r="H209">
        <v>-0.12839300460685266</v>
      </c>
      <c r="I209">
        <v>0.46182570971509929</v>
      </c>
      <c r="J209">
        <v>2.4031736972383921E-2</v>
      </c>
    </row>
    <row r="210" spans="1:10">
      <c r="A210" s="654">
        <v>44133</v>
      </c>
      <c r="B210">
        <v>2.0214731531964958E-2</v>
      </c>
      <c r="C210">
        <v>0.11597010392458684</v>
      </c>
      <c r="D210">
        <v>8.2127884650200045E-2</v>
      </c>
      <c r="F210">
        <v>6.4967599505905138E-2</v>
      </c>
      <c r="G210">
        <v>6.1091749786290173E-2</v>
      </c>
      <c r="H210">
        <v>-0.12198271148955153</v>
      </c>
      <c r="I210">
        <v>0.47736148012390478</v>
      </c>
      <c r="J210">
        <v>2.4108224248142962E-2</v>
      </c>
    </row>
    <row r="211" spans="1:10">
      <c r="A211" s="654">
        <v>44134</v>
      </c>
      <c r="B211">
        <v>2.0285741231146792E-2</v>
      </c>
      <c r="C211">
        <v>0.11655895531944416</v>
      </c>
      <c r="D211">
        <v>8.2868656160119958E-2</v>
      </c>
      <c r="F211">
        <v>6.2721984690709442E-2</v>
      </c>
      <c r="G211">
        <v>6.1176431271395382E-2</v>
      </c>
      <c r="H211">
        <v>-0.13547950642162521</v>
      </c>
      <c r="I211">
        <v>0.45084965181838443</v>
      </c>
      <c r="J211">
        <v>2.4184717236911846E-2</v>
      </c>
    </row>
    <row r="212" spans="1:10">
      <c r="A212" s="654">
        <v>44138</v>
      </c>
      <c r="B212">
        <v>2.0390126175402479E-2</v>
      </c>
      <c r="C212">
        <v>0.1171481174268949</v>
      </c>
      <c r="D212">
        <v>8.3648140150348604E-2</v>
      </c>
      <c r="F212">
        <v>6.5232530610110029E-2</v>
      </c>
      <c r="G212">
        <v>6.1794693632210906E-2</v>
      </c>
      <c r="H212">
        <v>-0.12677648384668683</v>
      </c>
      <c r="I212">
        <v>0.48832278041296973</v>
      </c>
      <c r="J212">
        <v>2.426121593911712E-2</v>
      </c>
    </row>
    <row r="213" spans="1:10">
      <c r="A213" s="654">
        <v>44139</v>
      </c>
      <c r="B213">
        <v>2.0505578429370619E-2</v>
      </c>
      <c r="C213">
        <v>0.11773759041088927</v>
      </c>
      <c r="D213">
        <v>8.442818523844231E-2</v>
      </c>
      <c r="F213">
        <v>6.6259030035873412E-2</v>
      </c>
      <c r="G213">
        <v>5.9476250250618978E-2</v>
      </c>
      <c r="H213">
        <v>-0.113158601482373</v>
      </c>
      <c r="I213">
        <v>0.49201542149146826</v>
      </c>
      <c r="J213">
        <v>2.4337720355185777E-2</v>
      </c>
    </row>
    <row r="214" spans="1:10">
      <c r="A214" s="654">
        <v>44140</v>
      </c>
      <c r="B214">
        <v>2.0673102040249969E-2</v>
      </c>
      <c r="C214">
        <v>0.11832737443546404</v>
      </c>
      <c r="D214">
        <v>8.5208791828297326E-2</v>
      </c>
      <c r="F214">
        <v>7.103789099385649E-2</v>
      </c>
      <c r="G214">
        <v>5.7831484785601406E-2</v>
      </c>
      <c r="H214">
        <v>-9.3031188563805878E-2</v>
      </c>
      <c r="I214">
        <v>0.49198457994562039</v>
      </c>
      <c r="J214">
        <v>2.4414230485544364E-2</v>
      </c>
    </row>
    <row r="215" spans="1:10">
      <c r="A215" s="654">
        <v>44141</v>
      </c>
      <c r="B215">
        <v>2.0792960490706669E-2</v>
      </c>
      <c r="C215">
        <v>0.11891746966474259</v>
      </c>
      <c r="D215">
        <v>8.5989960324101E-2</v>
      </c>
      <c r="F215">
        <v>7.2077752401843886E-2</v>
      </c>
      <c r="G215">
        <v>6.0754551643735777E-2</v>
      </c>
      <c r="H215">
        <v>-8.8925442795387499E-2</v>
      </c>
      <c r="I215">
        <v>0.44969778284644812</v>
      </c>
      <c r="J215">
        <v>2.4490746330619872E-2</v>
      </c>
    </row>
    <row r="216" spans="1:10">
      <c r="A216" s="654">
        <v>44144</v>
      </c>
      <c r="B216">
        <v>2.0982839821353183E-2</v>
      </c>
      <c r="C216">
        <v>0.11950787626293469</v>
      </c>
      <c r="D216">
        <v>8.6771691130331563E-2</v>
      </c>
      <c r="F216">
        <v>7.1481559751579882E-2</v>
      </c>
      <c r="G216">
        <v>5.3635150173019008E-2</v>
      </c>
      <c r="H216">
        <v>-8.0940434219034851E-2</v>
      </c>
      <c r="I216">
        <v>0.464458460345192</v>
      </c>
      <c r="J216">
        <v>2.4567267890839073E-2</v>
      </c>
    </row>
    <row r="217" spans="1:10">
      <c r="A217" s="654">
        <v>44145</v>
      </c>
      <c r="B217">
        <v>2.1549479997150955E-2</v>
      </c>
      <c r="C217">
        <v>0.1200985943943369</v>
      </c>
      <c r="D217">
        <v>8.7553984651758121E-2</v>
      </c>
      <c r="F217">
        <v>7.0890708490770393E-2</v>
      </c>
      <c r="G217">
        <v>5.1324360957563986E-2</v>
      </c>
      <c r="H217">
        <v>-7.9619125064500418E-2</v>
      </c>
      <c r="I217">
        <v>0.4645292034330708</v>
      </c>
      <c r="J217">
        <v>2.4643795166628957E-2</v>
      </c>
    </row>
    <row r="218" spans="1:10">
      <c r="A218" s="654">
        <v>44146</v>
      </c>
      <c r="B218">
        <v>2.1691479834681893E-2</v>
      </c>
      <c r="C218">
        <v>0.1206896242233324</v>
      </c>
      <c r="D218">
        <v>8.8336841293441326E-2</v>
      </c>
      <c r="F218">
        <v>7.1811556184177672E-2</v>
      </c>
      <c r="G218">
        <v>4.9983546325218731E-2</v>
      </c>
      <c r="H218">
        <v>-8.0619172994759514E-2</v>
      </c>
      <c r="I218">
        <v>0.47858877639523523</v>
      </c>
      <c r="J218">
        <v>2.4720328158416294E-2</v>
      </c>
    </row>
    <row r="219" spans="1:10">
      <c r="A219" s="654">
        <v>44147</v>
      </c>
      <c r="B219">
        <v>2.1805440317884006E-2</v>
      </c>
      <c r="C219">
        <v>0.12128096591439119</v>
      </c>
      <c r="D219">
        <v>8.9120261460733374E-2</v>
      </c>
      <c r="F219">
        <v>6.7934163518457602E-2</v>
      </c>
      <c r="G219">
        <v>4.3435859969696233E-2</v>
      </c>
      <c r="H219">
        <v>-9.4261511618593086E-2</v>
      </c>
      <c r="I219">
        <v>0.47998072823259497</v>
      </c>
      <c r="J219">
        <v>2.4796866866628076E-2</v>
      </c>
    </row>
    <row r="220" spans="1:10">
      <c r="A220" s="654">
        <v>44148</v>
      </c>
      <c r="B220">
        <v>2.1931178341244806E-2</v>
      </c>
      <c r="C220">
        <v>0.12187261963207008</v>
      </c>
      <c r="D220">
        <v>8.9904245559278451E-2</v>
      </c>
      <c r="F220">
        <v>6.9775517999059344E-2</v>
      </c>
      <c r="G220">
        <v>4.3189990750650775E-2</v>
      </c>
      <c r="H220">
        <v>-7.9970782118125583E-2</v>
      </c>
      <c r="I220">
        <v>0.49844618443704736</v>
      </c>
      <c r="J220">
        <v>2.4873411291691294E-2</v>
      </c>
    </row>
    <row r="221" spans="1:10">
      <c r="A221" s="654">
        <v>44151</v>
      </c>
      <c r="B221">
        <v>2.2090708372169976E-2</v>
      </c>
      <c r="C221">
        <v>0.12246458554101269</v>
      </c>
      <c r="D221">
        <v>9.0688793995012507E-2</v>
      </c>
      <c r="F221">
        <v>7.0873611117612478E-2</v>
      </c>
      <c r="G221">
        <v>4.1420487166376141E-2</v>
      </c>
      <c r="H221">
        <v>-7.4263580272525109E-2</v>
      </c>
      <c r="I221">
        <v>0.50241055935238288</v>
      </c>
      <c r="J221">
        <v>2.4949961434032941E-2</v>
      </c>
    </row>
    <row r="222" spans="1:10">
      <c r="A222" s="654">
        <v>44152</v>
      </c>
      <c r="B222">
        <v>2.2224393510633877E-2</v>
      </c>
      <c r="C222">
        <v>0.12305686380594927</v>
      </c>
      <c r="D222">
        <v>9.1473907174163704E-2</v>
      </c>
      <c r="F222">
        <v>6.9515310801705921E-2</v>
      </c>
      <c r="G222">
        <v>3.860029371762197E-2</v>
      </c>
      <c r="H222">
        <v>-7.1672736620376876E-2</v>
      </c>
      <c r="I222">
        <v>0.48360392328286284</v>
      </c>
      <c r="J222">
        <v>2.5026517294080008E-2</v>
      </c>
    </row>
    <row r="223" spans="1:10">
      <c r="A223" s="654">
        <v>44153</v>
      </c>
      <c r="B223">
        <v>2.2358759605266343E-2</v>
      </c>
      <c r="C223">
        <v>0.12364945459169729</v>
      </c>
      <c r="D223">
        <v>9.2259585503252639E-2</v>
      </c>
      <c r="F223">
        <v>6.8036081636677848E-2</v>
      </c>
      <c r="G223">
        <v>3.9218965852037657E-2</v>
      </c>
      <c r="H223">
        <v>-7.9233979038085045E-2</v>
      </c>
      <c r="I223">
        <v>0.46228227092171892</v>
      </c>
      <c r="J223">
        <v>2.5103078872259488E-2</v>
      </c>
    </row>
    <row r="224" spans="1:10">
      <c r="A224" s="654">
        <v>44154</v>
      </c>
      <c r="B224">
        <v>2.2350997132020156E-2</v>
      </c>
      <c r="C224">
        <v>0.12424235806316131</v>
      </c>
      <c r="D224">
        <v>9.304582938909256E-2</v>
      </c>
      <c r="F224">
        <v>6.8363798822173472E-2</v>
      </c>
      <c r="G224">
        <v>4.1769690157735351E-2</v>
      </c>
      <c r="H224">
        <v>-7.6004322060937879E-2</v>
      </c>
      <c r="I224">
        <v>0.4513334645842646</v>
      </c>
      <c r="J224">
        <v>2.5179646168998593E-2</v>
      </c>
    </row>
    <row r="225" spans="1:10">
      <c r="A225" s="654">
        <v>44155</v>
      </c>
      <c r="B225">
        <v>2.2389370515864648E-2</v>
      </c>
      <c r="C225">
        <v>0.12483557438533244</v>
      </c>
      <c r="D225">
        <v>9.3832639238789595E-2</v>
      </c>
      <c r="F225">
        <v>6.8144557268472017E-2</v>
      </c>
      <c r="G225">
        <v>4.3103660053277704E-2</v>
      </c>
      <c r="H225">
        <v>-7.7225854317479858E-2</v>
      </c>
      <c r="I225">
        <v>0.46645318003899128</v>
      </c>
      <c r="J225">
        <v>2.5256219184724538E-2</v>
      </c>
    </row>
    <row r="226" spans="1:10">
      <c r="A226" s="654">
        <v>44158</v>
      </c>
      <c r="B226">
        <v>2.2715815088506952E-2</v>
      </c>
      <c r="C226">
        <v>0.12542910372328908</v>
      </c>
      <c r="D226">
        <v>9.4620015459742968E-2</v>
      </c>
      <c r="F226">
        <v>6.9826551954270677E-2</v>
      </c>
      <c r="G226">
        <v>4.3460876395040593E-2</v>
      </c>
      <c r="H226">
        <v>-7.3472387577096621E-2</v>
      </c>
      <c r="I226">
        <v>0.49199828899361808</v>
      </c>
      <c r="J226">
        <v>2.5332797919864314E-2</v>
      </c>
    </row>
    <row r="227" spans="1:10">
      <c r="A227" s="654">
        <v>44159</v>
      </c>
      <c r="B227">
        <v>2.2835788417886915E-2</v>
      </c>
      <c r="C227">
        <v>0.1260229462421969</v>
      </c>
      <c r="D227">
        <v>9.5407958459645004E-2</v>
      </c>
      <c r="F227">
        <v>7.4050795966666527E-2</v>
      </c>
      <c r="G227">
        <v>4.4689058935601267E-2</v>
      </c>
      <c r="H227">
        <v>-6.1138466154894044E-2</v>
      </c>
      <c r="I227">
        <v>0.48891888595977084</v>
      </c>
      <c r="J227">
        <v>2.5409382374845357E-2</v>
      </c>
    </row>
    <row r="228" spans="1:10">
      <c r="A228" s="654">
        <v>44160</v>
      </c>
      <c r="B228">
        <v>2.2972134004225708E-2</v>
      </c>
      <c r="C228">
        <v>0.12661710210730837</v>
      </c>
      <c r="D228">
        <v>9.619646864648157E-2</v>
      </c>
      <c r="F228">
        <v>7.4070132251165655E-2</v>
      </c>
      <c r="G228">
        <v>4.7414503621912241E-2</v>
      </c>
      <c r="H228">
        <v>-5.6627558191922334E-2</v>
      </c>
      <c r="I228">
        <v>0.46457943315723393</v>
      </c>
      <c r="J228">
        <v>2.548597255009466E-2</v>
      </c>
    </row>
    <row r="229" spans="1:10">
      <c r="A229" s="654">
        <v>44161</v>
      </c>
      <c r="B229">
        <v>2.3094294575914498E-2</v>
      </c>
      <c r="C229">
        <v>0.12721157148396345</v>
      </c>
      <c r="D229">
        <v>9.6985546428532299E-2</v>
      </c>
      <c r="F229">
        <v>7.4444385996587092E-2</v>
      </c>
      <c r="G229">
        <v>4.6526928944973678E-2</v>
      </c>
      <c r="H229">
        <v>-5.2697687340305888E-2</v>
      </c>
      <c r="I229">
        <v>0.46367185171419933</v>
      </c>
      <c r="J229">
        <v>2.5562568446039657E-2</v>
      </c>
    </row>
    <row r="230" spans="1:10">
      <c r="A230" s="654">
        <v>44162</v>
      </c>
      <c r="B230">
        <v>2.3297407109110546E-2</v>
      </c>
      <c r="C230">
        <v>0.12780635453758937</v>
      </c>
      <c r="D230">
        <v>9.7775192214370588E-2</v>
      </c>
      <c r="F230">
        <v>7.7233983041010035E-2</v>
      </c>
      <c r="G230">
        <v>4.6534987825777474E-2</v>
      </c>
      <c r="H230">
        <v>-4.8624980082190405E-2</v>
      </c>
      <c r="I230">
        <v>0.47900989779776659</v>
      </c>
      <c r="J230">
        <v>2.5639170063107564E-2</v>
      </c>
    </row>
    <row r="231" spans="1:10">
      <c r="A231" s="654">
        <v>44165</v>
      </c>
      <c r="B231">
        <v>2.3567727330058297E-2</v>
      </c>
      <c r="C231">
        <v>0.12840145143370041</v>
      </c>
      <c r="D231">
        <v>9.8565406412864043E-2</v>
      </c>
      <c r="F231">
        <v>7.6671512441233602E-2</v>
      </c>
      <c r="G231">
        <v>4.8464889950391887E-2</v>
      </c>
      <c r="H231">
        <v>-5.6661759807797307E-2</v>
      </c>
      <c r="I231">
        <v>0.47038072478471116</v>
      </c>
      <c r="J231">
        <v>2.5715777401725592E-2</v>
      </c>
    </row>
    <row r="232" spans="1:10">
      <c r="A232" s="654">
        <v>44166</v>
      </c>
      <c r="B232">
        <v>2.3734062101281372E-2</v>
      </c>
      <c r="C232">
        <v>0.12899686233789831</v>
      </c>
      <c r="D232">
        <v>9.9539257721191321E-2</v>
      </c>
      <c r="F232">
        <v>7.9483468420710413E-2</v>
      </c>
      <c r="G232">
        <v>4.9660568844271058E-2</v>
      </c>
      <c r="H232">
        <v>-4.5861130511454462E-2</v>
      </c>
      <c r="I232">
        <v>0.45110571136798661</v>
      </c>
      <c r="J232">
        <v>2.579239046232118E-2</v>
      </c>
    </row>
    <row r="233" spans="1:10">
      <c r="A233" s="654">
        <v>44167</v>
      </c>
      <c r="B233">
        <v>2.3871323313117587E-2</v>
      </c>
      <c r="C233">
        <v>0.12959258741587232</v>
      </c>
      <c r="D233">
        <v>0.10051397232483561</v>
      </c>
      <c r="F233">
        <v>7.9918698110663433E-2</v>
      </c>
      <c r="G233">
        <v>5.2177423591286853E-2</v>
      </c>
      <c r="H233">
        <v>-4.3287906299984913E-2</v>
      </c>
      <c r="I233">
        <v>0.45746217340735518</v>
      </c>
      <c r="J233">
        <v>2.5869009245321761E-2</v>
      </c>
    </row>
    <row r="234" spans="1:10">
      <c r="A234" s="654">
        <v>44168</v>
      </c>
      <c r="B234">
        <v>2.4010350322468454E-2</v>
      </c>
      <c r="C234">
        <v>0.13018862683339893</v>
      </c>
      <c r="D234">
        <v>0.10148955098908696</v>
      </c>
      <c r="F234">
        <v>8.114649207163338E-2</v>
      </c>
      <c r="G234">
        <v>4.861423978032664E-2</v>
      </c>
      <c r="H234">
        <v>-4.0626717500212406E-2</v>
      </c>
      <c r="I234">
        <v>0.44182813311688074</v>
      </c>
      <c r="J234">
        <v>2.5945633751154773E-2</v>
      </c>
    </row>
    <row r="235" spans="1:10">
      <c r="A235" s="654">
        <v>44169</v>
      </c>
      <c r="B235">
        <v>2.4139430226687297E-2</v>
      </c>
      <c r="C235">
        <v>0.13078498075634193</v>
      </c>
      <c r="D235">
        <v>0.102465994479914</v>
      </c>
      <c r="F235">
        <v>8.4786159262681071E-2</v>
      </c>
      <c r="G235">
        <v>4.9341537331325291E-2</v>
      </c>
      <c r="H235">
        <v>-3.0251935716075984E-2</v>
      </c>
      <c r="I235">
        <v>0.44875040576850078</v>
      </c>
      <c r="J235">
        <v>2.6022263980247651E-2</v>
      </c>
    </row>
    <row r="236" spans="1:10">
      <c r="A236" s="654">
        <v>44172</v>
      </c>
      <c r="B236">
        <v>2.4299287437979267E-2</v>
      </c>
      <c r="C236">
        <v>0.131381649350653</v>
      </c>
      <c r="D236">
        <v>0.10344330356396414</v>
      </c>
      <c r="F236">
        <v>8.2603598615161422E-2</v>
      </c>
      <c r="G236">
        <v>4.557884942534085E-2</v>
      </c>
      <c r="H236">
        <v>-3.4496302975880244E-2</v>
      </c>
      <c r="I236">
        <v>0.43611967038055433</v>
      </c>
      <c r="J236">
        <v>2.609889993302783E-2</v>
      </c>
    </row>
    <row r="237" spans="1:10">
      <c r="A237" s="654">
        <v>44173</v>
      </c>
      <c r="B237">
        <v>2.4320644434691063E-2</v>
      </c>
      <c r="C237">
        <v>0.13197863278237132</v>
      </c>
      <c r="D237">
        <v>0.10442147900856469</v>
      </c>
      <c r="F237">
        <v>8.3079467552451325E-2</v>
      </c>
      <c r="G237">
        <v>4.7760863492736894E-2</v>
      </c>
      <c r="H237">
        <v>-3.0838802468095339E-2</v>
      </c>
      <c r="I237">
        <v>0.44614925648202908</v>
      </c>
      <c r="J237">
        <v>2.6175541609922748E-2</v>
      </c>
    </row>
    <row r="238" spans="1:10">
      <c r="A238" s="654">
        <v>44174</v>
      </c>
      <c r="B238">
        <v>2.4456810572021537E-2</v>
      </c>
      <c r="C238">
        <v>0.13257593121762357</v>
      </c>
      <c r="D238">
        <v>0.10540052158172308</v>
      </c>
      <c r="F238">
        <v>8.1031153774620002E-2</v>
      </c>
      <c r="G238">
        <v>4.6772616042419113E-2</v>
      </c>
      <c r="H238">
        <v>-3.6319045997728838E-2</v>
      </c>
      <c r="I238">
        <v>0.44885756083080564</v>
      </c>
      <c r="J238">
        <v>2.6252189011360061E-2</v>
      </c>
    </row>
    <row r="239" spans="1:10">
      <c r="A239" s="654">
        <v>44175</v>
      </c>
      <c r="B239">
        <v>2.4591553898234197E-2</v>
      </c>
      <c r="C239">
        <v>0.13317354482262411</v>
      </c>
      <c r="D239">
        <v>0.10638043205212755</v>
      </c>
      <c r="F239">
        <v>8.3054175451944934E-2</v>
      </c>
      <c r="G239">
        <v>5.0108522214342033E-2</v>
      </c>
      <c r="H239">
        <v>-3.262050340027256E-2</v>
      </c>
      <c r="I239">
        <v>0.42573623841403019</v>
      </c>
      <c r="J239">
        <v>2.6328842137767428E-2</v>
      </c>
    </row>
    <row r="240" spans="1:10">
      <c r="A240" s="654">
        <v>44176</v>
      </c>
      <c r="B240">
        <v>2.4656617674902792E-2</v>
      </c>
      <c r="C240">
        <v>0.13377147376367504</v>
      </c>
      <c r="D240">
        <v>0.10736121118914754</v>
      </c>
      <c r="F240">
        <v>8.2721283541657975E-2</v>
      </c>
      <c r="G240">
        <v>5.1123845075872199E-2</v>
      </c>
      <c r="H240">
        <v>-2.4514516492964988E-2</v>
      </c>
      <c r="I240">
        <v>0.42315443905499572</v>
      </c>
      <c r="J240">
        <v>2.6405500989572284E-2</v>
      </c>
    </row>
    <row r="241" spans="1:10">
      <c r="A241" s="654">
        <v>44179</v>
      </c>
      <c r="B241">
        <v>2.47898506831703E-2</v>
      </c>
      <c r="C241">
        <v>0.13436971820716614</v>
      </c>
      <c r="D241">
        <v>0.10834285976283486</v>
      </c>
      <c r="F241">
        <v>8.263207070917078E-2</v>
      </c>
      <c r="G241">
        <v>5.0226370066395631E-2</v>
      </c>
      <c r="H241">
        <v>-2.7480078504479311E-2</v>
      </c>
      <c r="I241">
        <v>0.43087929377509604</v>
      </c>
      <c r="J241">
        <v>2.6482165567202287E-2</v>
      </c>
    </row>
    <row r="242" spans="1:10">
      <c r="A242" s="654">
        <v>44180</v>
      </c>
      <c r="B242">
        <v>2.5031124627896251E-2</v>
      </c>
      <c r="C242">
        <v>0.13496827831957514</v>
      </c>
      <c r="D242">
        <v>0.10932537854392388</v>
      </c>
      <c r="F242">
        <v>8.6633755918202882E-2</v>
      </c>
      <c r="G242">
        <v>5.216902576194915E-2</v>
      </c>
      <c r="H242">
        <v>-1.3564876022710504E-2</v>
      </c>
      <c r="I242">
        <v>0.4376784500737152</v>
      </c>
      <c r="J242">
        <v>2.6558835871085318E-2</v>
      </c>
    </row>
    <row r="243" spans="1:10">
      <c r="A243" s="654">
        <v>44181</v>
      </c>
      <c r="B243">
        <v>2.5159871525388455E-2</v>
      </c>
      <c r="C243">
        <v>0.13556715426746724</v>
      </c>
      <c r="D243">
        <v>0.11030876830383196</v>
      </c>
      <c r="F243">
        <v>8.8610354442046013E-2</v>
      </c>
      <c r="G243">
        <v>5.0626263569778063E-2</v>
      </c>
      <c r="H243">
        <v>-5.9009819806346009E-3</v>
      </c>
      <c r="I243">
        <v>0.44458134069557609</v>
      </c>
      <c r="J243">
        <v>2.6635511901648812E-2</v>
      </c>
    </row>
    <row r="244" spans="1:10">
      <c r="A244" s="654">
        <v>44182</v>
      </c>
      <c r="B244">
        <v>2.528872942767757E-2</v>
      </c>
      <c r="C244">
        <v>0.13616634621749601</v>
      </c>
      <c r="D244">
        <v>0.1112930298146606</v>
      </c>
      <c r="F244">
        <v>9.1355052953305815E-2</v>
      </c>
      <c r="G244">
        <v>5.17799988473715E-2</v>
      </c>
      <c r="H244">
        <v>-9.4565344972041832E-4</v>
      </c>
      <c r="I244">
        <v>0.44480833640403583</v>
      </c>
      <c r="J244">
        <v>2.6712193659320649E-2</v>
      </c>
    </row>
    <row r="245" spans="1:10">
      <c r="A245" s="654">
        <v>44183</v>
      </c>
      <c r="B245">
        <v>2.539561604292695E-2</v>
      </c>
      <c r="C245">
        <v>0.13676585433640276</v>
      </c>
      <c r="D245">
        <v>0.11227816384919542</v>
      </c>
      <c r="F245">
        <v>9.1461204031424437E-2</v>
      </c>
      <c r="G245">
        <v>5.2258831946523365E-2</v>
      </c>
      <c r="H245">
        <v>-3.2708522232105519E-4</v>
      </c>
      <c r="I245">
        <v>0.44251454567981185</v>
      </c>
      <c r="J245">
        <v>2.6788881144528709E-2</v>
      </c>
    </row>
    <row r="246" spans="1:10">
      <c r="A246" s="654">
        <v>44186</v>
      </c>
      <c r="B246">
        <v>2.5529276887142682E-2</v>
      </c>
      <c r="C246">
        <v>0.13736567879101669</v>
      </c>
      <c r="D246">
        <v>0.11326417118090748</v>
      </c>
      <c r="F246">
        <v>8.7726500492269155E-2</v>
      </c>
      <c r="G246">
        <v>5.3060794294622848E-2</v>
      </c>
      <c r="H246">
        <v>-1.4273691835270386E-2</v>
      </c>
      <c r="I246">
        <v>0.4467627351802399</v>
      </c>
      <c r="J246">
        <v>2.686557435770065E-2</v>
      </c>
    </row>
    <row r="247" spans="1:10">
      <c r="A247" s="654">
        <v>44187</v>
      </c>
      <c r="B247">
        <v>2.5670912532215429E-2</v>
      </c>
      <c r="C247">
        <v>0.13796581974825517</v>
      </c>
      <c r="D247">
        <v>0.11425105258395329</v>
      </c>
      <c r="F247">
        <v>8.563463544477079E-2</v>
      </c>
      <c r="G247">
        <v>5.4167011011394539E-2</v>
      </c>
      <c r="H247">
        <v>-1.1033684400972632E-2</v>
      </c>
      <c r="I247">
        <v>0.45237000846173636</v>
      </c>
      <c r="J247">
        <v>2.6942273299264352E-2</v>
      </c>
    </row>
    <row r="248" spans="1:10">
      <c r="A248" s="654">
        <v>44188</v>
      </c>
      <c r="B248">
        <v>2.5828668906103358E-2</v>
      </c>
      <c r="C248">
        <v>0.1385662773751235</v>
      </c>
      <c r="D248">
        <v>0.11523880883317572</v>
      </c>
      <c r="F248">
        <v>8.8570218209729212E-2</v>
      </c>
      <c r="G248">
        <v>5.5112611653692856E-2</v>
      </c>
      <c r="H248">
        <v>-2.6590871849782038E-3</v>
      </c>
      <c r="I248">
        <v>0.47159309332759136</v>
      </c>
      <c r="J248">
        <v>2.7018977969647473E-2</v>
      </c>
    </row>
    <row r="249" spans="1:10">
      <c r="A249" s="654">
        <v>44189</v>
      </c>
      <c r="B249">
        <v>2.6010924363913501E-2</v>
      </c>
      <c r="C249">
        <v>0.13916705183871536</v>
      </c>
      <c r="D249">
        <v>0.1162274407041044</v>
      </c>
      <c r="F249">
        <v>8.9128070512049407E-2</v>
      </c>
      <c r="G249">
        <v>5.5102033424087926E-2</v>
      </c>
      <c r="H249">
        <v>-2.6897783301343958E-3</v>
      </c>
      <c r="I249">
        <v>0.47157388333104366</v>
      </c>
      <c r="J249">
        <v>2.7095688369278115E-2</v>
      </c>
    </row>
    <row r="250" spans="1:10">
      <c r="A250" s="654">
        <v>44193</v>
      </c>
      <c r="B250">
        <v>2.6092495515929182E-2</v>
      </c>
      <c r="C250">
        <v>0.13976814330621212</v>
      </c>
      <c r="D250">
        <v>0.11721694897295665</v>
      </c>
      <c r="F250">
        <v>8.9794546474811776E-2</v>
      </c>
      <c r="G250">
        <v>5.3244924291240059E-2</v>
      </c>
      <c r="H250">
        <v>5.5931774789870214E-3</v>
      </c>
      <c r="I250">
        <v>0.49698822847092461</v>
      </c>
      <c r="J250">
        <v>2.7172404498584379E-2</v>
      </c>
    </row>
    <row r="251" spans="1:10">
      <c r="A251" s="654">
        <v>44194</v>
      </c>
      <c r="B251">
        <v>2.6223421447937545E-2</v>
      </c>
      <c r="C251">
        <v>0.14036955194488399</v>
      </c>
      <c r="D251">
        <v>0.11820733441663767</v>
      </c>
      <c r="F251">
        <v>9.1604947183676178E-2</v>
      </c>
      <c r="G251">
        <v>5.4099752492697162E-2</v>
      </c>
      <c r="H251">
        <v>9.2308328068588796E-3</v>
      </c>
      <c r="I251">
        <v>0.48750886072359223</v>
      </c>
      <c r="J251">
        <v>2.7249126357993925E-2</v>
      </c>
    </row>
    <row r="252" spans="1:10">
      <c r="A252" s="654">
        <v>44195</v>
      </c>
      <c r="B252">
        <v>2.6321720747869426E-2</v>
      </c>
      <c r="C252">
        <v>0.14097127792208886</v>
      </c>
      <c r="D252">
        <v>0.11919859781274122</v>
      </c>
      <c r="F252">
        <v>9.4018049857231389E-2</v>
      </c>
      <c r="G252">
        <v>5.7874283361620149E-2</v>
      </c>
      <c r="H252">
        <v>9.6925650534978036E-3</v>
      </c>
      <c r="I252">
        <v>0.48612652673537138</v>
      </c>
      <c r="J252">
        <v>2.7325853947934853E-2</v>
      </c>
    </row>
    <row r="253" spans="1:10">
      <c r="A253" s="654">
        <v>44196</v>
      </c>
      <c r="B253">
        <v>2.6442392082909549E-2</v>
      </c>
      <c r="C253">
        <v>0.14157332140527323</v>
      </c>
      <c r="D253">
        <v>0.12019073993955098</v>
      </c>
      <c r="F253">
        <v>9.4448166377016918E-2</v>
      </c>
      <c r="G253">
        <v>5.8069998315576354E-2</v>
      </c>
      <c r="H253">
        <v>9.7790615177539841E-3</v>
      </c>
      <c r="I253">
        <v>0.49215173617337626</v>
      </c>
      <c r="J253">
        <v>2.7402587268835266E-2</v>
      </c>
    </row>
    <row r="254" spans="1:10">
      <c r="A254" s="654">
        <v>44200</v>
      </c>
      <c r="B254">
        <v>2.6573094736666025E-2</v>
      </c>
      <c r="C254">
        <v>0.14217568256197199</v>
      </c>
      <c r="D254">
        <v>0.12064043685311021</v>
      </c>
      <c r="F254">
        <v>9.2737966607238542E-2</v>
      </c>
      <c r="G254">
        <v>6.0473062475073336E-2</v>
      </c>
      <c r="H254">
        <v>1.0971045434419402E-2</v>
      </c>
      <c r="I254">
        <v>0.50351953475307076</v>
      </c>
      <c r="J254">
        <v>2.7479326321123043E-2</v>
      </c>
    </row>
    <row r="255" spans="1:10">
      <c r="A255" s="654">
        <v>44201</v>
      </c>
      <c r="B255">
        <v>2.6700932998520166E-2</v>
      </c>
      <c r="C255">
        <v>0.14277836155980839</v>
      </c>
      <c r="D255">
        <v>0.12109031429602646</v>
      </c>
      <c r="F255">
        <v>9.5504420863724127E-2</v>
      </c>
      <c r="G255">
        <v>6.1193828943135742E-2</v>
      </c>
      <c r="H255">
        <v>1.3842866081912319E-2</v>
      </c>
      <c r="I255">
        <v>0.52110828608607029</v>
      </c>
      <c r="J255">
        <v>2.7556071105226509E-2</v>
      </c>
    </row>
    <row r="256" spans="1:10">
      <c r="A256" s="654">
        <v>44202</v>
      </c>
      <c r="B256">
        <v>2.6882738728601696E-2</v>
      </c>
      <c r="C256">
        <v>0.14338135856649403</v>
      </c>
      <c r="D256">
        <v>0.12154037234077264</v>
      </c>
      <c r="F256">
        <v>9.5116304271557706E-2</v>
      </c>
      <c r="G256">
        <v>5.8736932674014142E-2</v>
      </c>
      <c r="H256">
        <v>8.1184047185400843E-3</v>
      </c>
      <c r="I256">
        <v>0.53654828670615795</v>
      </c>
      <c r="J256">
        <v>2.7632821621573544E-2</v>
      </c>
    </row>
    <row r="257" spans="1:10">
      <c r="A257" s="654">
        <v>44203</v>
      </c>
      <c r="B257">
        <v>2.7014878197960224E-2</v>
      </c>
      <c r="C257">
        <v>0.14398467374982893</v>
      </c>
      <c r="D257">
        <v>0.12199061105985076</v>
      </c>
      <c r="F257">
        <v>9.6464671420360304E-2</v>
      </c>
      <c r="G257">
        <v>5.5362143540473419E-2</v>
      </c>
      <c r="H257">
        <v>2.4365564767665493E-2</v>
      </c>
      <c r="I257">
        <v>0.57923487705431032</v>
      </c>
      <c r="J257">
        <v>2.7709577870592472E-2</v>
      </c>
    </row>
    <row r="258" spans="1:10">
      <c r="A258" s="654">
        <v>44204</v>
      </c>
      <c r="B258">
        <v>2.7189028477426769E-2</v>
      </c>
      <c r="C258">
        <v>0.14458830727770189</v>
      </c>
      <c r="D258">
        <v>0.12244103052579214</v>
      </c>
      <c r="F258">
        <v>0.1003428338481025</v>
      </c>
      <c r="G258">
        <v>5.6805452162199011E-2</v>
      </c>
      <c r="H258">
        <v>4.2837477604680707E-2</v>
      </c>
      <c r="I258">
        <v>0.59884645751916943</v>
      </c>
      <c r="J258">
        <v>2.7786339852711395E-2</v>
      </c>
    </row>
    <row r="259" spans="1:10">
      <c r="A259" s="654">
        <v>44207</v>
      </c>
      <c r="B259">
        <v>2.7364910549517285E-2</v>
      </c>
      <c r="C259">
        <v>0.14519225931809032</v>
      </c>
      <c r="D259">
        <v>0.12289163081115673</v>
      </c>
      <c r="F259">
        <v>9.7081804242317382E-2</v>
      </c>
      <c r="G259">
        <v>6.050344136975383E-2</v>
      </c>
      <c r="H259">
        <v>3.4934205727642942E-2</v>
      </c>
      <c r="I259">
        <v>0.62042716488151006</v>
      </c>
      <c r="J259">
        <v>2.7863107568358636E-2</v>
      </c>
    </row>
    <row r="260" spans="1:10">
      <c r="A260" s="654">
        <v>44208</v>
      </c>
      <c r="B260">
        <v>2.7498496698201036E-2</v>
      </c>
      <c r="C260">
        <v>0.14579653003906001</v>
      </c>
      <c r="D260">
        <v>0.12334241198853402</v>
      </c>
      <c r="F260">
        <v>0.10012067793106216</v>
      </c>
      <c r="G260">
        <v>5.6536989746876376E-2</v>
      </c>
      <c r="H260">
        <v>4.416396566310965E-2</v>
      </c>
      <c r="I260">
        <v>0.56673414264603594</v>
      </c>
      <c r="J260">
        <v>2.7939881017962298E-2</v>
      </c>
    </row>
    <row r="261" spans="1:10">
      <c r="A261" s="654">
        <v>44209</v>
      </c>
      <c r="B261">
        <v>2.7616054744469931E-2</v>
      </c>
      <c r="C261">
        <v>0.14640111960876556</v>
      </c>
      <c r="D261">
        <v>0.12379337413054259</v>
      </c>
      <c r="F261">
        <v>9.9394363007078823E-2</v>
      </c>
      <c r="G261">
        <v>5.4870152155715557E-2</v>
      </c>
      <c r="H261">
        <v>3.6414531213381673E-2</v>
      </c>
      <c r="I261">
        <v>0.5683632215818113</v>
      </c>
      <c r="J261">
        <v>2.8016660201950927E-2</v>
      </c>
    </row>
    <row r="262" spans="1:10">
      <c r="A262" s="654">
        <v>44210</v>
      </c>
      <c r="B262">
        <v>2.7756245724933404E-2</v>
      </c>
      <c r="C262">
        <v>0.14700602819545039</v>
      </c>
      <c r="D262">
        <v>0.1242445173098301</v>
      </c>
      <c r="F262">
        <v>0.10181874954057646</v>
      </c>
      <c r="G262">
        <v>4.970236069255618E-2</v>
      </c>
      <c r="H262">
        <v>4.6326367656615464E-2</v>
      </c>
      <c r="I262">
        <v>0.54183901288859393</v>
      </c>
      <c r="J262">
        <v>2.8093445120752625E-2</v>
      </c>
    </row>
    <row r="263" spans="1:10">
      <c r="A263" s="654">
        <v>44211</v>
      </c>
      <c r="B263">
        <v>2.7919142333479474E-2</v>
      </c>
      <c r="C263">
        <v>0.14761125596744651</v>
      </c>
      <c r="D263">
        <v>0.12469584159907332</v>
      </c>
      <c r="F263">
        <v>9.9202768625546334E-2</v>
      </c>
      <c r="G263">
        <v>5.0440373064359667E-2</v>
      </c>
      <c r="H263">
        <v>2.9303920815886286E-2</v>
      </c>
      <c r="I263">
        <v>0.55522782786257197</v>
      </c>
      <c r="J263">
        <v>2.8170235774795715E-2</v>
      </c>
    </row>
    <row r="264" spans="1:10">
      <c r="A264" s="654">
        <v>44214</v>
      </c>
      <c r="B264">
        <v>2.8060767481559168E-2</v>
      </c>
      <c r="C264">
        <v>0.14821680309317475</v>
      </c>
      <c r="D264">
        <v>0.1251473470709783</v>
      </c>
      <c r="F264">
        <v>9.8416181441391304E-2</v>
      </c>
      <c r="G264">
        <v>4.9610323518380905E-2</v>
      </c>
      <c r="H264">
        <v>3.2968776142881184E-2</v>
      </c>
      <c r="I264">
        <v>0.55173944964379795</v>
      </c>
      <c r="J264">
        <v>2.8247032164508523E-2</v>
      </c>
    </row>
    <row r="265" spans="1:10">
      <c r="A265" s="654">
        <v>44215</v>
      </c>
      <c r="B265">
        <v>2.8197377453254902E-2</v>
      </c>
      <c r="C265">
        <v>0.148822669741145</v>
      </c>
      <c r="D265">
        <v>0.12559903379828019</v>
      </c>
      <c r="F265">
        <v>9.8398888033029319E-2</v>
      </c>
      <c r="G265">
        <v>4.9778001863790777E-2</v>
      </c>
      <c r="H265">
        <v>3.1272020083300767E-2</v>
      </c>
      <c r="I265">
        <v>0.59008411847209441</v>
      </c>
      <c r="J265">
        <v>2.8323834290319594E-2</v>
      </c>
    </row>
    <row r="266" spans="1:10">
      <c r="A266" s="654">
        <v>44216</v>
      </c>
      <c r="B266">
        <v>2.8358400558374575E-2</v>
      </c>
      <c r="C266">
        <v>0.14942885607995615</v>
      </c>
      <c r="D266">
        <v>0.12605090185374324</v>
      </c>
      <c r="F266">
        <v>0.10131762636550845</v>
      </c>
      <c r="G266">
        <v>5.159662769075446E-2</v>
      </c>
      <c r="H266">
        <v>2.7968742386533352E-2</v>
      </c>
      <c r="I266">
        <v>0.59489728175424705</v>
      </c>
      <c r="J266">
        <v>2.8400642152657474E-2</v>
      </c>
    </row>
    <row r="267" spans="1:10">
      <c r="A267" s="654">
        <v>44217</v>
      </c>
      <c r="B267">
        <v>2.8467264304079531E-2</v>
      </c>
      <c r="C267">
        <v>0.15003536227829573</v>
      </c>
      <c r="D267">
        <v>0.1265029513101612</v>
      </c>
      <c r="F267">
        <v>0.10087314466796404</v>
      </c>
      <c r="G267">
        <v>5.6643743358125498E-2</v>
      </c>
      <c r="H267">
        <v>2.193650713247397E-2</v>
      </c>
      <c r="I267">
        <v>0.61798142799187028</v>
      </c>
      <c r="J267">
        <v>2.8477455751950487E-2</v>
      </c>
    </row>
    <row r="268" spans="1:10">
      <c r="A268" s="654">
        <v>44218</v>
      </c>
      <c r="B268">
        <v>2.8689361964184368E-2</v>
      </c>
      <c r="C268">
        <v>0.15064218850494027</v>
      </c>
      <c r="D268">
        <v>0.12695518224035696</v>
      </c>
      <c r="F268">
        <v>9.7776430674673342E-2</v>
      </c>
      <c r="G268">
        <v>5.8299501885281435E-2</v>
      </c>
      <c r="H268">
        <v>1.6132209931985386E-2</v>
      </c>
      <c r="I268">
        <v>0.63841022716555806</v>
      </c>
      <c r="J268">
        <v>2.8554275088627179E-2</v>
      </c>
    </row>
    <row r="269" spans="1:10">
      <c r="A269" s="654">
        <v>44221</v>
      </c>
      <c r="B269">
        <v>2.8805688220316927E-2</v>
      </c>
      <c r="C269">
        <v>0.15124933492875559</v>
      </c>
      <c r="D269">
        <v>0.12740759471718244</v>
      </c>
      <c r="F269">
        <v>9.6983903451136166E-2</v>
      </c>
      <c r="G269">
        <v>5.8303513619416547E-2</v>
      </c>
      <c r="H269">
        <v>1.5670989013323311E-2</v>
      </c>
      <c r="I269">
        <v>0.63270413923678803</v>
      </c>
      <c r="J269">
        <v>2.8631100163115875E-2</v>
      </c>
    </row>
    <row r="270" spans="1:10">
      <c r="A270" s="654">
        <v>44222</v>
      </c>
      <c r="B270">
        <v>2.8996752162396611E-2</v>
      </c>
      <c r="C270">
        <v>0.15185680171869653</v>
      </c>
      <c r="D270">
        <v>0.1278601888135189</v>
      </c>
      <c r="F270">
        <v>9.5108649551790991E-2</v>
      </c>
      <c r="G270">
        <v>5.4117499230838861E-2</v>
      </c>
      <c r="H270">
        <v>6.9128194466783199E-3</v>
      </c>
      <c r="I270">
        <v>0.60048588822452964</v>
      </c>
      <c r="J270">
        <v>2.8707930975845342E-2</v>
      </c>
    </row>
    <row r="271" spans="1:10">
      <c r="A271" s="654">
        <v>44223</v>
      </c>
      <c r="B271">
        <v>2.9120561136950274E-2</v>
      </c>
      <c r="C271">
        <v>0.15246458904380722</v>
      </c>
      <c r="D271">
        <v>0.12831296460227715</v>
      </c>
      <c r="F271">
        <v>8.9565162014588307E-2</v>
      </c>
      <c r="G271">
        <v>5.4429691065914554E-2</v>
      </c>
      <c r="H271">
        <v>-9.917177879693595E-4</v>
      </c>
      <c r="I271">
        <v>0.58040861165771274</v>
      </c>
      <c r="J271">
        <v>2.8784767527244348E-2</v>
      </c>
    </row>
    <row r="272" spans="1:10">
      <c r="A272" s="654">
        <v>44224</v>
      </c>
      <c r="B272">
        <v>2.9247226448706032E-2</v>
      </c>
      <c r="C272">
        <v>0.1530726970732208</v>
      </c>
      <c r="D272">
        <v>0.12876592215639682</v>
      </c>
      <c r="F272">
        <v>9.2508699365597691E-2</v>
      </c>
      <c r="G272">
        <v>5.6248423130478287E-2</v>
      </c>
      <c r="H272">
        <v>1.5009387779512551E-2</v>
      </c>
      <c r="I272">
        <v>0.60059513671514142</v>
      </c>
      <c r="J272">
        <v>2.8861609817741218E-2</v>
      </c>
    </row>
    <row r="273" spans="1:10">
      <c r="A273" s="654">
        <v>44225</v>
      </c>
      <c r="B273">
        <v>2.9461951509894391E-2</v>
      </c>
      <c r="C273">
        <v>0.15368112597615968</v>
      </c>
      <c r="D273">
        <v>0.12921906154884688</v>
      </c>
      <c r="F273">
        <v>8.9210608413948789E-2</v>
      </c>
      <c r="G273">
        <v>5.9736992733671057E-2</v>
      </c>
      <c r="H273">
        <v>-2.0270734676456348E-3</v>
      </c>
      <c r="I273">
        <v>0.58891219314969856</v>
      </c>
      <c r="J273">
        <v>2.893845784776472E-2</v>
      </c>
    </row>
    <row r="274" spans="1:10">
      <c r="A274" s="654">
        <v>44228</v>
      </c>
      <c r="B274">
        <v>2.9560154716460341E-2</v>
      </c>
      <c r="C274">
        <v>0.15428987592193555</v>
      </c>
      <c r="D274">
        <v>0.13006885240288235</v>
      </c>
      <c r="F274">
        <v>9.5005396280754884E-2</v>
      </c>
      <c r="G274">
        <v>6.661214890294298E-2</v>
      </c>
      <c r="H274">
        <v>1.1807746251193407E-2</v>
      </c>
      <c r="I274">
        <v>0.59530450198185281</v>
      </c>
      <c r="J274">
        <v>2.9015311617743622E-2</v>
      </c>
    </row>
    <row r="275" spans="1:10">
      <c r="A275" s="654">
        <v>44229</v>
      </c>
      <c r="B275">
        <v>2.9714913248792607E-2</v>
      </c>
      <c r="C275">
        <v>0.15489894707994933</v>
      </c>
      <c r="D275">
        <v>0.13091928276480447</v>
      </c>
      <c r="F275">
        <v>9.969929713132708E-2</v>
      </c>
      <c r="G275">
        <v>6.9855066821223666E-2</v>
      </c>
      <c r="H275">
        <v>2.060286359702812E-2</v>
      </c>
      <c r="I275">
        <v>0.60111554189517258</v>
      </c>
      <c r="J275">
        <v>2.9092171128106692E-2</v>
      </c>
    </row>
    <row r="276" spans="1:10">
      <c r="A276" s="654">
        <v>44230</v>
      </c>
      <c r="B276">
        <v>2.9851597551109776E-2</v>
      </c>
      <c r="C276">
        <v>0.15550833961969168</v>
      </c>
      <c r="D276">
        <v>0.13177035311587315</v>
      </c>
      <c r="F276">
        <v>0.10228198511015862</v>
      </c>
      <c r="G276">
        <v>7.0201897172848637E-2</v>
      </c>
      <c r="H276">
        <v>3.064524260222945E-2</v>
      </c>
      <c r="I276">
        <v>0.61142386715223229</v>
      </c>
      <c r="J276">
        <v>2.9169036379282698E-2</v>
      </c>
    </row>
    <row r="277" spans="1:10">
      <c r="A277" s="654">
        <v>44231</v>
      </c>
      <c r="B277">
        <v>2.9977049930712152E-2</v>
      </c>
      <c r="C277">
        <v>0.1561180537107425</v>
      </c>
      <c r="D277">
        <v>0.1326220639377107</v>
      </c>
      <c r="F277">
        <v>0.10583723561513936</v>
      </c>
      <c r="G277">
        <v>7.6115264113148395E-2</v>
      </c>
      <c r="H277">
        <v>3.9466593809724504E-2</v>
      </c>
      <c r="I277">
        <v>0.63484932617323597</v>
      </c>
      <c r="J277">
        <v>2.9245907371700186E-2</v>
      </c>
    </row>
    <row r="278" spans="1:10">
      <c r="A278" s="654">
        <v>44232</v>
      </c>
      <c r="B278">
        <v>3.0120214662076705E-2</v>
      </c>
      <c r="C278">
        <v>0.15672808952277095</v>
      </c>
      <c r="D278">
        <v>0.13347441571230156</v>
      </c>
      <c r="F278">
        <v>0.10877480927310335</v>
      </c>
      <c r="G278">
        <v>8.3836946774273446E-2</v>
      </c>
      <c r="H278">
        <v>6.1266620580551212E-2</v>
      </c>
      <c r="I278">
        <v>0.61782863366186525</v>
      </c>
      <c r="J278">
        <v>2.9322784105788147E-2</v>
      </c>
    </row>
    <row r="279" spans="1:10">
      <c r="A279" s="654">
        <v>44235</v>
      </c>
      <c r="B279">
        <v>3.0247940761612746E-2</v>
      </c>
      <c r="C279">
        <v>0.15733844722553614</v>
      </c>
      <c r="D279">
        <v>0.13432740892199324</v>
      </c>
      <c r="F279">
        <v>0.11086824798186323</v>
      </c>
      <c r="G279">
        <v>8.3894775441233138E-2</v>
      </c>
      <c r="H279">
        <v>6.7785036007529387E-2</v>
      </c>
      <c r="I279">
        <v>0.62600189905965498</v>
      </c>
      <c r="J279">
        <v>2.939966658197557E-2</v>
      </c>
    </row>
    <row r="280" spans="1:10">
      <c r="A280" s="654">
        <v>44236</v>
      </c>
      <c r="B280">
        <v>3.0383494346427398E-2</v>
      </c>
      <c r="C280">
        <v>0.15794912698888641</v>
      </c>
      <c r="D280">
        <v>0.13518104404949582</v>
      </c>
      <c r="F280">
        <v>0.11059280049436437</v>
      </c>
      <c r="G280">
        <v>8.3240038171067621E-2</v>
      </c>
      <c r="H280">
        <v>6.664052031911738E-2</v>
      </c>
      <c r="I280">
        <v>0.63118873887961824</v>
      </c>
      <c r="J280">
        <v>2.9476554800691224E-2</v>
      </c>
    </row>
    <row r="281" spans="1:10">
      <c r="A281" s="654">
        <v>44237</v>
      </c>
      <c r="B281">
        <v>3.0541960982760852E-2</v>
      </c>
      <c r="C281">
        <v>0.15856012898275984</v>
      </c>
      <c r="D281">
        <v>0.13603532157788312</v>
      </c>
      <c r="F281">
        <v>0.10854486365279281</v>
      </c>
      <c r="G281">
        <v>8.1954694742747414E-2</v>
      </c>
      <c r="H281">
        <v>5.4219317873799966E-2</v>
      </c>
      <c r="I281">
        <v>0.63497706159061029</v>
      </c>
      <c r="J281">
        <v>2.9553448762364098E-2</v>
      </c>
    </row>
    <row r="282" spans="1:10">
      <c r="A282" s="654">
        <v>44238</v>
      </c>
      <c r="B282">
        <v>3.0718916515850792E-2</v>
      </c>
      <c r="C282">
        <v>0.15917145337718419</v>
      </c>
      <c r="D282">
        <v>0.13689024199059197</v>
      </c>
      <c r="F282">
        <v>0.11125212436535992</v>
      </c>
      <c r="G282">
        <v>8.1962627150217626E-2</v>
      </c>
      <c r="H282">
        <v>6.0778312373902299E-2</v>
      </c>
      <c r="I282">
        <v>0.63833703195198499</v>
      </c>
      <c r="J282">
        <v>2.9630348467422962E-2</v>
      </c>
    </row>
    <row r="283" spans="1:10">
      <c r="A283" s="654">
        <v>44239</v>
      </c>
      <c r="B283">
        <v>3.087055245495729E-2</v>
      </c>
      <c r="C283">
        <v>0.15978310034227694</v>
      </c>
      <c r="D283">
        <v>0.13774580577142359</v>
      </c>
      <c r="F283">
        <v>0.11460325314260267</v>
      </c>
      <c r="G283">
        <v>8.2061245996662535E-2</v>
      </c>
      <c r="H283">
        <v>6.327611281342338E-2</v>
      </c>
      <c r="I283">
        <v>0.64508416223875509</v>
      </c>
      <c r="J283">
        <v>2.9707253916297027E-2</v>
      </c>
    </row>
    <row r="284" spans="1:10">
      <c r="A284" s="654">
        <v>44244</v>
      </c>
      <c r="B284">
        <v>3.0996522006311755E-2</v>
      </c>
      <c r="C284">
        <v>0.16039507004824549</v>
      </c>
      <c r="D284">
        <v>0.1386020134045427</v>
      </c>
      <c r="F284">
        <v>0.11930044876538592</v>
      </c>
      <c r="G284">
        <v>8.7172574704862615E-2</v>
      </c>
      <c r="H284">
        <v>6.7806152405114117E-2</v>
      </c>
      <c r="I284">
        <v>0.66203752576978303</v>
      </c>
      <c r="J284">
        <v>2.9784165109415062E-2</v>
      </c>
    </row>
    <row r="285" spans="1:10">
      <c r="A285" s="654">
        <v>44245</v>
      </c>
      <c r="B285">
        <v>3.1154259847059773E-2</v>
      </c>
      <c r="C285">
        <v>0.16100736266538673</v>
      </c>
      <c r="D285">
        <v>0.13945886537447882</v>
      </c>
      <c r="F285">
        <v>0.11825041172844175</v>
      </c>
      <c r="G285">
        <v>9.0544935550402217E-2</v>
      </c>
      <c r="H285">
        <v>6.2416660336676921E-2</v>
      </c>
      <c r="I285">
        <v>0.66363433262898619</v>
      </c>
      <c r="J285">
        <v>2.9861082047206278E-2</v>
      </c>
    </row>
    <row r="286" spans="1:10">
      <c r="A286" s="654">
        <v>44246</v>
      </c>
      <c r="B286">
        <v>3.1303820970211893E-2</v>
      </c>
      <c r="C286">
        <v>0.16161997836408748</v>
      </c>
      <c r="D286">
        <v>0.14031636216612586</v>
      </c>
      <c r="F286">
        <v>0.1208908747394315</v>
      </c>
      <c r="G286">
        <v>9.4495780363939019E-2</v>
      </c>
      <c r="H286">
        <v>7.3238069300963105E-2</v>
      </c>
      <c r="I286">
        <v>0.65211360701208831</v>
      </c>
      <c r="J286">
        <v>2.9938004730099887E-2</v>
      </c>
    </row>
    <row r="287" spans="1:10">
      <c r="A287" s="654">
        <v>44249</v>
      </c>
      <c r="B287">
        <v>3.140509808761327E-2</v>
      </c>
      <c r="C287">
        <v>0.1622329173148247</v>
      </c>
      <c r="D287">
        <v>0.14117450426474276</v>
      </c>
      <c r="F287">
        <v>0.11643096747120629</v>
      </c>
      <c r="G287">
        <v>9.8026096285017461E-2</v>
      </c>
      <c r="H287">
        <v>5.6319555556656464E-2</v>
      </c>
      <c r="I287">
        <v>0.66271275867857082</v>
      </c>
      <c r="J287">
        <v>3.0014933158524659E-2</v>
      </c>
    </row>
    <row r="288" spans="1:10">
      <c r="A288" s="654">
        <v>44250</v>
      </c>
      <c r="B288">
        <v>3.1580595938803357E-2</v>
      </c>
      <c r="C288">
        <v>0.16284617968816506</v>
      </c>
      <c r="D288">
        <v>0.14203329215595373</v>
      </c>
      <c r="F288">
        <v>0.116120273054374</v>
      </c>
      <c r="G288">
        <v>9.3582673250455661E-2</v>
      </c>
      <c r="H288">
        <v>6.5539729579455086E-2</v>
      </c>
      <c r="I288">
        <v>0.65023382733503676</v>
      </c>
      <c r="J288">
        <v>3.0091867332910027E-2</v>
      </c>
    </row>
    <row r="289" spans="1:10">
      <c r="A289" s="654">
        <v>44251</v>
      </c>
      <c r="B289">
        <v>3.1665994243644358E-2</v>
      </c>
      <c r="C289">
        <v>0.16345976565476539</v>
      </c>
      <c r="D289">
        <v>0.14289272632574801</v>
      </c>
      <c r="F289">
        <v>0.11922454263444227</v>
      </c>
      <c r="G289">
        <v>9.8478086683890798E-2</v>
      </c>
      <c r="H289">
        <v>7.2938867679998021E-2</v>
      </c>
      <c r="I289">
        <v>0.65883062298521655</v>
      </c>
      <c r="J289">
        <v>3.0168807253684982E-2</v>
      </c>
    </row>
    <row r="290" spans="1:10">
      <c r="A290" s="654">
        <v>44252</v>
      </c>
      <c r="B290">
        <v>3.1752268506958004E-2</v>
      </c>
      <c r="C290">
        <v>0.16407367538537265</v>
      </c>
      <c r="D290">
        <v>0.14375280726048101</v>
      </c>
      <c r="F290">
        <v>0.11416602655710539</v>
      </c>
      <c r="G290">
        <v>9.8100690257051815E-2</v>
      </c>
      <c r="H290">
        <v>4.3994714326903273E-2</v>
      </c>
      <c r="I290">
        <v>0.66204849377866504</v>
      </c>
      <c r="J290">
        <v>3.0245752921278957E-2</v>
      </c>
    </row>
    <row r="291" spans="1:10">
      <c r="A291" s="654">
        <v>44253</v>
      </c>
      <c r="B291">
        <v>3.1937896362776108E-2</v>
      </c>
      <c r="C291">
        <v>0.16468790905082353</v>
      </c>
      <c r="D291">
        <v>0.14461353544687405</v>
      </c>
      <c r="F291">
        <v>0.10937647449329946</v>
      </c>
      <c r="G291">
        <v>9.7632405033904579E-2</v>
      </c>
      <c r="H291">
        <v>3.0614708014790937E-2</v>
      </c>
      <c r="I291">
        <v>0.66569856737928901</v>
      </c>
      <c r="J291">
        <v>3.0322704336120943E-2</v>
      </c>
    </row>
    <row r="292" spans="1:10">
      <c r="A292" s="654">
        <v>44256</v>
      </c>
      <c r="B292">
        <v>3.2062115174561701E-2</v>
      </c>
      <c r="C292">
        <v>0.1653024668220453</v>
      </c>
      <c r="D292">
        <v>0.14539102094944667</v>
      </c>
      <c r="F292">
        <v>0.11274505542823943</v>
      </c>
      <c r="G292">
        <v>0.10121715507767481</v>
      </c>
      <c r="H292">
        <v>4.1989616237073202E-2</v>
      </c>
      <c r="I292">
        <v>0.70606339442499744</v>
      </c>
      <c r="J292">
        <v>3.0399661498640373E-2</v>
      </c>
    </row>
    <row r="293" spans="1:10">
      <c r="A293" s="654">
        <v>44257</v>
      </c>
      <c r="B293">
        <v>3.2155759775290393E-2</v>
      </c>
      <c r="C293">
        <v>0.16591734887005494</v>
      </c>
      <c r="D293">
        <v>0.14616903456363772</v>
      </c>
      <c r="F293">
        <v>0.11062192804900128</v>
      </c>
      <c r="G293">
        <v>9.7150602340885017E-2</v>
      </c>
      <c r="H293">
        <v>4.0986594937905352E-2</v>
      </c>
      <c r="I293">
        <v>0.71182919786839705</v>
      </c>
      <c r="J293">
        <v>3.0476624409266684E-2</v>
      </c>
    </row>
    <row r="294" spans="1:10">
      <c r="A294" s="654">
        <v>44258</v>
      </c>
      <c r="B294">
        <v>3.2245212226441833E-2</v>
      </c>
      <c r="C294">
        <v>0.16653255536596001</v>
      </c>
      <c r="D294">
        <v>0.14694757664817026</v>
      </c>
      <c r="F294">
        <v>0.11208067878942951</v>
      </c>
      <c r="G294">
        <v>9.4473551410862777E-2</v>
      </c>
      <c r="H294">
        <v>2.9005612947436976E-2</v>
      </c>
      <c r="I294">
        <v>0.69359366010341761</v>
      </c>
      <c r="J294">
        <v>3.0553593068428864E-2</v>
      </c>
    </row>
    <row r="295" spans="1:10">
      <c r="A295" s="654">
        <v>44259</v>
      </c>
      <c r="B295">
        <v>3.2463115268519749E-2</v>
      </c>
      <c r="C295">
        <v>0.16714808648095847</v>
      </c>
      <c r="D295">
        <v>0.1477266475620107</v>
      </c>
      <c r="F295">
        <v>0.11197926553307025</v>
      </c>
      <c r="G295">
        <v>9.0983909313802958E-2</v>
      </c>
      <c r="H295">
        <v>2.8098573901478296E-2</v>
      </c>
      <c r="I295">
        <v>0.6770810504221878</v>
      </c>
      <c r="J295">
        <v>3.0630567476556569E-2</v>
      </c>
    </row>
    <row r="296" spans="1:10">
      <c r="A296" s="654">
        <v>44260</v>
      </c>
      <c r="B296">
        <v>3.2647833430230477E-2</v>
      </c>
      <c r="C296">
        <v>0.16776394238633818</v>
      </c>
      <c r="D296">
        <v>0.14850624766436971</v>
      </c>
      <c r="F296">
        <v>0.11622166970912784</v>
      </c>
      <c r="G296">
        <v>8.8865364624035603E-2</v>
      </c>
      <c r="H296">
        <v>4.165514130358372E-2</v>
      </c>
      <c r="I296">
        <v>0.70369766578091464</v>
      </c>
      <c r="J296">
        <v>3.0707547634079235E-2</v>
      </c>
    </row>
    <row r="297" spans="1:10">
      <c r="A297" s="654">
        <v>44263</v>
      </c>
      <c r="B297">
        <v>3.2667232191737838E-2</v>
      </c>
      <c r="C297">
        <v>0.16838012325347784</v>
      </c>
      <c r="D297">
        <v>0.14928637731470151</v>
      </c>
      <c r="F297">
        <v>0.11366877520843066</v>
      </c>
      <c r="G297">
        <v>8.7054757206409095E-2</v>
      </c>
      <c r="H297">
        <v>6.682328484490796E-3</v>
      </c>
      <c r="I297">
        <v>0.73702936499810456</v>
      </c>
      <c r="J297">
        <v>3.0784533541426073E-2</v>
      </c>
    </row>
    <row r="298" spans="1:10">
      <c r="A298" s="654">
        <v>44264</v>
      </c>
      <c r="B298">
        <v>3.2939906340037295E-2</v>
      </c>
      <c r="C298">
        <v>0.16899662925384629</v>
      </c>
      <c r="D298">
        <v>0.15006703687270462</v>
      </c>
      <c r="F298">
        <v>0.11252224876684447</v>
      </c>
      <c r="G298">
        <v>8.665095820649138E-2</v>
      </c>
      <c r="H298">
        <v>7.7527528270282531E-4</v>
      </c>
      <c r="I298">
        <v>0.73478692127212675</v>
      </c>
      <c r="J298">
        <v>3.086152519902674E-2</v>
      </c>
    </row>
    <row r="299" spans="1:10">
      <c r="A299" s="654">
        <v>44265</v>
      </c>
      <c r="B299">
        <v>3.3054101381753576E-2</v>
      </c>
      <c r="C299">
        <v>0.16961346055900295</v>
      </c>
      <c r="D299">
        <v>0.15084822669832221</v>
      </c>
      <c r="F299">
        <v>0.11285326848844823</v>
      </c>
      <c r="G299">
        <v>7.8778109558363951E-2</v>
      </c>
      <c r="H299">
        <v>1.4061797732558556E-3</v>
      </c>
      <c r="I299">
        <v>0.71479192151212656</v>
      </c>
      <c r="J299">
        <v>3.0938522607310448E-2</v>
      </c>
    </row>
    <row r="300" spans="1:10">
      <c r="A300" s="654">
        <v>44266</v>
      </c>
      <c r="B300">
        <v>3.3179767540681748E-2</v>
      </c>
      <c r="C300">
        <v>0.17023061734059763</v>
      </c>
      <c r="D300">
        <v>0.1516299471517415</v>
      </c>
      <c r="F300">
        <v>0.11792993290661347</v>
      </c>
      <c r="G300">
        <v>8.1281639074973544E-2</v>
      </c>
      <c r="H300">
        <v>2.2199420864599029E-2</v>
      </c>
      <c r="I300">
        <v>0.69162600536327923</v>
      </c>
      <c r="J300">
        <v>3.1015525766707075E-2</v>
      </c>
    </row>
    <row r="301" spans="1:10">
      <c r="A301" s="654">
        <v>44267</v>
      </c>
      <c r="B301">
        <v>3.3352252773739544E-2</v>
      </c>
      <c r="C301">
        <v>0.17084809977037096</v>
      </c>
      <c r="D301">
        <v>0.15241219859339461</v>
      </c>
      <c r="F301">
        <v>0.12083205202825176</v>
      </c>
      <c r="G301">
        <v>7.9169342167875856E-2</v>
      </c>
      <c r="H301">
        <v>1.6498295779574956E-2</v>
      </c>
      <c r="I301">
        <v>0.68969416128021921</v>
      </c>
      <c r="J301">
        <v>3.1092534677646055E-2</v>
      </c>
    </row>
    <row r="302" spans="1:10">
      <c r="A302" s="654">
        <v>44270</v>
      </c>
      <c r="B302">
        <v>3.3479053834115868E-2</v>
      </c>
      <c r="C302">
        <v>0.17146590802015393</v>
      </c>
      <c r="D302">
        <v>0.15319498138395837</v>
      </c>
      <c r="F302">
        <v>0.12134290898625988</v>
      </c>
      <c r="G302">
        <v>7.9775245554552399E-2</v>
      </c>
      <c r="H302">
        <v>2.4131890120540289E-2</v>
      </c>
      <c r="I302">
        <v>0.71643160121634009</v>
      </c>
      <c r="J302">
        <v>3.1169549340556824E-2</v>
      </c>
    </row>
    <row r="303" spans="1:10">
      <c r="A303" s="654">
        <v>44271</v>
      </c>
      <c r="B303">
        <v>3.3621079708165968E-2</v>
      </c>
      <c r="C303">
        <v>0.17208404226186835</v>
      </c>
      <c r="D303">
        <v>0.15397829588435474</v>
      </c>
      <c r="F303">
        <v>0.1204555502816449</v>
      </c>
      <c r="G303">
        <v>8.5550690795322293E-2</v>
      </c>
      <c r="H303">
        <v>2.4593715289118467E-2</v>
      </c>
      <c r="I303">
        <v>0.72329988348614283</v>
      </c>
      <c r="J303">
        <v>3.1246569755869258E-2</v>
      </c>
    </row>
    <row r="304" spans="1:10">
      <c r="A304" s="654">
        <v>44272</v>
      </c>
      <c r="B304">
        <v>3.37475227223063E-2</v>
      </c>
      <c r="C304">
        <v>0.17270250266752663</v>
      </c>
      <c r="D304">
        <v>0.15476214245575082</v>
      </c>
      <c r="F304">
        <v>0.12249751354062921</v>
      </c>
      <c r="G304">
        <v>8.6184337372411823E-2</v>
      </c>
      <c r="H304">
        <v>3.5832393085884817E-2</v>
      </c>
      <c r="I304">
        <v>0.72154412950425639</v>
      </c>
      <c r="J304">
        <v>3.1323595924012793E-2</v>
      </c>
    </row>
    <row r="305" spans="1:10">
      <c r="A305" s="654">
        <v>44273</v>
      </c>
      <c r="B305">
        <v>3.3877273987440892E-2</v>
      </c>
      <c r="C305">
        <v>0.17332128940923219</v>
      </c>
      <c r="D305">
        <v>0.15554652145955883</v>
      </c>
      <c r="F305">
        <v>0.1183449286464382</v>
      </c>
      <c r="G305">
        <v>8.3367816709259301E-2</v>
      </c>
      <c r="H305">
        <v>1.7241259055286617E-2</v>
      </c>
      <c r="I305">
        <v>0.69879739848251243</v>
      </c>
      <c r="J305">
        <v>3.1430642053638103E-2</v>
      </c>
    </row>
    <row r="306" spans="1:10">
      <c r="A306" s="654">
        <v>44274</v>
      </c>
      <c r="B306">
        <v>3.3981726787610356E-2</v>
      </c>
      <c r="C306">
        <v>0.17394040265917909</v>
      </c>
      <c r="D306">
        <v>0.15633143325743681</v>
      </c>
      <c r="F306">
        <v>0.11904589803852184</v>
      </c>
      <c r="G306">
        <v>8.281675215994122E-2</v>
      </c>
      <c r="H306">
        <v>2.3277514010817013E-2</v>
      </c>
      <c r="I306">
        <v>0.66897429412404463</v>
      </c>
      <c r="J306">
        <v>3.1537699294105659E-2</v>
      </c>
    </row>
    <row r="307" spans="1:10">
      <c r="A307" s="654">
        <v>44277</v>
      </c>
      <c r="B307">
        <v>3.413943325129698E-2</v>
      </c>
      <c r="C307">
        <v>0.17455984258965218</v>
      </c>
      <c r="D307">
        <v>0.15711687821128817</v>
      </c>
      <c r="F307">
        <v>0.11816042048941688</v>
      </c>
      <c r="G307">
        <v>8.4244418559793033E-2</v>
      </c>
      <c r="H307">
        <v>1.932797510349693E-2</v>
      </c>
      <c r="I307">
        <v>0.68654643626437117</v>
      </c>
      <c r="J307">
        <v>3.1644767646568761E-2</v>
      </c>
    </row>
    <row r="308" spans="1:10">
      <c r="A308" s="654">
        <v>44278</v>
      </c>
      <c r="B308">
        <v>3.4285721892774124E-2</v>
      </c>
      <c r="C308">
        <v>0.17517960937302735</v>
      </c>
      <c r="D308">
        <v>0.15790285668326232</v>
      </c>
      <c r="F308">
        <v>0.11635976625508437</v>
      </c>
      <c r="G308">
        <v>8.7873353327316384E-2</v>
      </c>
      <c r="H308">
        <v>1.4464207492642878E-2</v>
      </c>
      <c r="I308">
        <v>0.6760898625951921</v>
      </c>
      <c r="J308">
        <v>3.1751847112180931E-2</v>
      </c>
    </row>
    <row r="309" spans="1:10">
      <c r="A309" s="654">
        <v>44279</v>
      </c>
      <c r="B309">
        <v>3.4465545502609718E-2</v>
      </c>
      <c r="C309">
        <v>0.17579970318177129</v>
      </c>
      <c r="D309">
        <v>0.15868936903575448</v>
      </c>
      <c r="F309">
        <v>0.11486516662696422</v>
      </c>
      <c r="G309">
        <v>8.2661635146003665E-2</v>
      </c>
      <c r="H309">
        <v>5.4113077552155886E-3</v>
      </c>
      <c r="I309">
        <v>0.69474807859699061</v>
      </c>
      <c r="J309">
        <v>3.1858937692095468E-2</v>
      </c>
    </row>
    <row r="310" spans="1:10">
      <c r="A310" s="654">
        <v>44280</v>
      </c>
      <c r="B310">
        <v>3.4627297790055467E-2</v>
      </c>
      <c r="C310">
        <v>0.176420124188442</v>
      </c>
      <c r="D310">
        <v>0.15947641563140613</v>
      </c>
      <c r="F310">
        <v>0.11611858967195676</v>
      </c>
      <c r="G310">
        <v>8.0951740973222996E-2</v>
      </c>
      <c r="H310">
        <v>1.4800568203830577E-2</v>
      </c>
      <c r="I310">
        <v>0.71106223863666984</v>
      </c>
      <c r="J310">
        <v>3.1966039387466116E-2</v>
      </c>
    </row>
    <row r="311" spans="1:10">
      <c r="A311" s="654">
        <v>44281</v>
      </c>
      <c r="B311">
        <v>3.4911147973790468E-2</v>
      </c>
      <c r="C311">
        <v>0.17704087256568823</v>
      </c>
      <c r="D311">
        <v>0.16026399683310522</v>
      </c>
      <c r="F311">
        <v>0.12003529648695022</v>
      </c>
      <c r="G311">
        <v>8.0589096395990989E-2</v>
      </c>
      <c r="H311">
        <v>1.7634425099845918E-2</v>
      </c>
      <c r="I311">
        <v>0.75555723978512224</v>
      </c>
      <c r="J311">
        <v>3.2073152199446398E-2</v>
      </c>
    </row>
    <row r="312" spans="1:10">
      <c r="A312" s="654">
        <v>44284</v>
      </c>
      <c r="B312">
        <v>3.503447245146285E-2</v>
      </c>
      <c r="C312">
        <v>0.17766194848624983</v>
      </c>
      <c r="D312">
        <v>0.16105211300398592</v>
      </c>
      <c r="F312">
        <v>0.12047186062750859</v>
      </c>
      <c r="G312">
        <v>8.1558914152166873E-2</v>
      </c>
      <c r="H312">
        <v>1.716989320130935E-2</v>
      </c>
      <c r="I312">
        <v>0.75924746963434786</v>
      </c>
      <c r="J312">
        <v>3.2180276129190277E-2</v>
      </c>
    </row>
    <row r="313" spans="1:10">
      <c r="A313" s="654">
        <v>44285</v>
      </c>
      <c r="B313">
        <v>3.5217913324807837E-2</v>
      </c>
      <c r="C313">
        <v>0.17828335212295809</v>
      </c>
      <c r="D313">
        <v>0.16184076450742935</v>
      </c>
      <c r="F313">
        <v>0.12325031569266254</v>
      </c>
      <c r="G313">
        <v>7.9188004572951165E-2</v>
      </c>
      <c r="H313">
        <v>2.6494057317878905E-2</v>
      </c>
      <c r="I313">
        <v>0.75588950717516545</v>
      </c>
      <c r="J313">
        <v>3.2287411177851721E-2</v>
      </c>
    </row>
    <row r="314" spans="1:10">
      <c r="A314" s="654">
        <v>44286</v>
      </c>
      <c r="B314">
        <v>3.5518012374841756E-2</v>
      </c>
      <c r="C314">
        <v>0.17890508364873514</v>
      </c>
      <c r="D314">
        <v>0.16262995170706329</v>
      </c>
      <c r="F314">
        <v>0.1248581032578564</v>
      </c>
      <c r="G314">
        <v>7.781448393659085E-2</v>
      </c>
      <c r="H314">
        <v>3.1662570907418974E-2</v>
      </c>
      <c r="I314">
        <v>0.72775202431209585</v>
      </c>
      <c r="J314">
        <v>3.2394557346584918E-2</v>
      </c>
    </row>
    <row r="315" spans="1:10">
      <c r="A315" s="654">
        <v>44287</v>
      </c>
      <c r="B315">
        <v>3.5636962226432978E-2</v>
      </c>
      <c r="C315">
        <v>0.17952714323659458</v>
      </c>
      <c r="D315">
        <v>0.16313148041281189</v>
      </c>
      <c r="F315">
        <v>0.12499514694002967</v>
      </c>
      <c r="G315">
        <v>7.8395952675256231E-2</v>
      </c>
      <c r="H315">
        <v>3.2403218452301319E-2</v>
      </c>
      <c r="I315">
        <v>0.7662624330179566</v>
      </c>
      <c r="J315">
        <v>3.2501714636544055E-2</v>
      </c>
    </row>
    <row r="316" spans="1:10">
      <c r="A316" s="654">
        <v>44291</v>
      </c>
      <c r="B316">
        <v>3.5791109252014452E-2</v>
      </c>
      <c r="C316">
        <v>0.18014953105964127</v>
      </c>
      <c r="D316">
        <v>0.16363322546516512</v>
      </c>
      <c r="F316">
        <v>0.12661051046177185</v>
      </c>
      <c r="G316">
        <v>7.8375549997113714E-2</v>
      </c>
      <c r="H316">
        <v>4.1883390585676583E-2</v>
      </c>
      <c r="I316">
        <v>0.77205491847466567</v>
      </c>
      <c r="J316">
        <v>3.2608883048883319E-2</v>
      </c>
    </row>
    <row r="317" spans="1:10">
      <c r="A317" s="654">
        <v>44292</v>
      </c>
      <c r="B317">
        <v>3.5938009444426378E-2</v>
      </c>
      <c r="C317">
        <v>0.18077224729107133</v>
      </c>
      <c r="D317">
        <v>0.16413518695744966</v>
      </c>
      <c r="F317">
        <v>0.12529592154338709</v>
      </c>
      <c r="G317">
        <v>7.8756856979421253E-2</v>
      </c>
      <c r="H317">
        <v>4.5890022084820847E-2</v>
      </c>
      <c r="I317">
        <v>0.75115426241542349</v>
      </c>
      <c r="J317">
        <v>3.2716062584757344E-2</v>
      </c>
    </row>
    <row r="318" spans="1:10">
      <c r="A318" s="654">
        <v>44293</v>
      </c>
      <c r="B318">
        <v>3.6052329768159641E-2</v>
      </c>
      <c r="C318">
        <v>0.18139529210417238</v>
      </c>
      <c r="D318">
        <v>0.16463736498303194</v>
      </c>
      <c r="F318">
        <v>0.1255029712000284</v>
      </c>
      <c r="G318">
        <v>8.2153672708705328E-2</v>
      </c>
      <c r="H318">
        <v>4.7649656271541829E-2</v>
      </c>
      <c r="I318">
        <v>0.76863025634884008</v>
      </c>
      <c r="J318">
        <v>3.2823253245320538E-2</v>
      </c>
    </row>
    <row r="319" spans="1:10">
      <c r="A319" s="654">
        <v>44294</v>
      </c>
      <c r="B319">
        <v>3.6262947997847128E-2</v>
      </c>
      <c r="C319">
        <v>0.18201866567232328</v>
      </c>
      <c r="D319">
        <v>0.16513975963531902</v>
      </c>
      <c r="F319">
        <v>0.12569916858735919</v>
      </c>
      <c r="G319">
        <v>8.3819377098799164E-2</v>
      </c>
      <c r="H319">
        <v>6.0554364325843935E-2</v>
      </c>
      <c r="I319">
        <v>0.75734232154777414</v>
      </c>
      <c r="J319">
        <v>3.2930455031727535E-2</v>
      </c>
    </row>
    <row r="320" spans="1:10">
      <c r="A320" s="654">
        <v>44295</v>
      </c>
      <c r="B320">
        <v>3.6403157363259941E-2</v>
      </c>
      <c r="C320">
        <v>0.1826423681689946</v>
      </c>
      <c r="D320">
        <v>0.16564237100775792</v>
      </c>
      <c r="F320">
        <v>0.12712760726530714</v>
      </c>
      <c r="G320">
        <v>8.5061416057766071E-2</v>
      </c>
      <c r="H320">
        <v>6.1694691286815484E-2</v>
      </c>
      <c r="I320">
        <v>0.79141198945892377</v>
      </c>
      <c r="J320">
        <v>3.3037667945133409E-2</v>
      </c>
    </row>
    <row r="321" spans="1:10">
      <c r="A321" s="654">
        <v>44298</v>
      </c>
      <c r="B321">
        <v>3.6554005672492229E-2</v>
      </c>
      <c r="C321">
        <v>0.18326639976774839</v>
      </c>
      <c r="D321">
        <v>0.1661451991938363</v>
      </c>
      <c r="F321">
        <v>0.12674182066657003</v>
      </c>
      <c r="G321">
        <v>8.7242322218761714E-2</v>
      </c>
      <c r="H321">
        <v>6.5913081817552399E-2</v>
      </c>
      <c r="I321">
        <v>0.79409150005388485</v>
      </c>
      <c r="J321">
        <v>3.3144891986692793E-2</v>
      </c>
    </row>
    <row r="322" spans="1:10">
      <c r="A322" s="654">
        <v>44299</v>
      </c>
      <c r="B322">
        <v>3.6663031024409376E-2</v>
      </c>
      <c r="C322">
        <v>0.18389076064223819</v>
      </c>
      <c r="D322">
        <v>0.1666482442870818</v>
      </c>
      <c r="F322">
        <v>0.12500854888973856</v>
      </c>
      <c r="G322">
        <v>8.7828642474495844E-2</v>
      </c>
      <c r="H322">
        <v>6.3195020358038034E-2</v>
      </c>
      <c r="I322">
        <v>0.79124627996577224</v>
      </c>
      <c r="J322">
        <v>3.3252127157560984E-2</v>
      </c>
    </row>
    <row r="323" spans="1:10">
      <c r="A323" s="654">
        <v>44300</v>
      </c>
      <c r="B323">
        <v>3.682559049914591E-2</v>
      </c>
      <c r="C323">
        <v>0.18451545096620925</v>
      </c>
      <c r="D323">
        <v>0.16715150638106269</v>
      </c>
      <c r="F323">
        <v>0.12520592461702562</v>
      </c>
      <c r="G323">
        <v>8.8358884454204478E-2</v>
      </c>
      <c r="H323">
        <v>6.7968094868961826E-2</v>
      </c>
      <c r="I323">
        <v>0.78689725080846351</v>
      </c>
      <c r="J323">
        <v>3.3359373458892838E-2</v>
      </c>
    </row>
    <row r="324" spans="1:10">
      <c r="A324" s="654">
        <v>44301</v>
      </c>
      <c r="B324">
        <v>3.6983213750104493E-2</v>
      </c>
      <c r="C324">
        <v>0.1851404709134985</v>
      </c>
      <c r="D324">
        <v>0.16765498556938763</v>
      </c>
      <c r="F324">
        <v>0.12328805364538264</v>
      </c>
      <c r="G324">
        <v>8.9789631744457754E-2</v>
      </c>
      <c r="H324">
        <v>7.5411800277858099E-2</v>
      </c>
      <c r="I324">
        <v>0.78575370690263435</v>
      </c>
      <c r="J324">
        <v>3.3466630891843874E-2</v>
      </c>
    </row>
    <row r="325" spans="1:10">
      <c r="A325" s="654">
        <v>44302</v>
      </c>
      <c r="B325">
        <v>3.7385300934483778E-2</v>
      </c>
      <c r="C325">
        <v>0.1857658206580346</v>
      </c>
      <c r="D325">
        <v>0.16815868194570549</v>
      </c>
      <c r="F325">
        <v>0.12577416432974275</v>
      </c>
      <c r="G325">
        <v>9.2511363173700234E-2</v>
      </c>
      <c r="H325">
        <v>7.9605975084364511E-2</v>
      </c>
      <c r="I325">
        <v>0.78878079492116293</v>
      </c>
      <c r="J325">
        <v>3.3573899457569611E-2</v>
      </c>
    </row>
    <row r="326" spans="1:10">
      <c r="A326" s="654">
        <v>44305</v>
      </c>
      <c r="B326">
        <v>3.7535904831579536E-2</v>
      </c>
      <c r="C326">
        <v>0.18639150037383789</v>
      </c>
      <c r="D326">
        <v>0.16866259560370556</v>
      </c>
      <c r="F326">
        <v>0.12597190610078934</v>
      </c>
      <c r="G326">
        <v>9.5599583969510071E-2</v>
      </c>
      <c r="H326">
        <v>7.926164386614154E-2</v>
      </c>
      <c r="I326">
        <v>0.76837886175051651</v>
      </c>
      <c r="J326">
        <v>3.3681179157225349E-2</v>
      </c>
    </row>
    <row r="327" spans="1:10">
      <c r="A327" s="654">
        <v>44306</v>
      </c>
      <c r="B327">
        <v>3.7662291119437086E-2</v>
      </c>
      <c r="C327">
        <v>0.18701751023502067</v>
      </c>
      <c r="D327">
        <v>0.16916672663711751</v>
      </c>
      <c r="F327">
        <v>0.12338294007306772</v>
      </c>
      <c r="G327">
        <v>9.4942286879076798E-2</v>
      </c>
      <c r="H327">
        <v>7.5502345446215813E-2</v>
      </c>
      <c r="I327">
        <v>0.76305180586306598</v>
      </c>
      <c r="J327">
        <v>3.378846999196683E-2</v>
      </c>
    </row>
    <row r="328" spans="1:10">
      <c r="A328" s="654">
        <v>44308</v>
      </c>
      <c r="B328">
        <v>3.7875661811044292E-2</v>
      </c>
      <c r="C328">
        <v>0.18764385041578691</v>
      </c>
      <c r="D328">
        <v>0.16967107513971169</v>
      </c>
      <c r="F328">
        <v>0.12447080082469064</v>
      </c>
      <c r="G328">
        <v>9.4775256077133996E-2</v>
      </c>
      <c r="H328">
        <v>7.2856751112691631E-2</v>
      </c>
      <c r="I328">
        <v>0.72488389161477218</v>
      </c>
      <c r="J328">
        <v>3.3895771962949794E-2</v>
      </c>
    </row>
    <row r="329" spans="1:10">
      <c r="A329" s="654">
        <v>44309</v>
      </c>
      <c r="B329">
        <v>3.8140310751377804E-2</v>
      </c>
      <c r="C329">
        <v>0.18827052109043274</v>
      </c>
      <c r="D329">
        <v>0.1701756412052986</v>
      </c>
      <c r="F329">
        <v>0.12696491328686088</v>
      </c>
      <c r="G329">
        <v>9.371175699344847E-2</v>
      </c>
      <c r="H329">
        <v>8.2671607454898322E-2</v>
      </c>
      <c r="I329">
        <v>0.75471651949883611</v>
      </c>
      <c r="J329">
        <v>3.4003085071329986E-2</v>
      </c>
    </row>
    <row r="330" spans="1:10">
      <c r="A330" s="654">
        <v>44312</v>
      </c>
      <c r="B330">
        <v>3.8309427526265871E-2</v>
      </c>
      <c r="C330">
        <v>0.18889752243334601</v>
      </c>
      <c r="D330">
        <v>0.17068042492772939</v>
      </c>
      <c r="F330">
        <v>0.12903280696634778</v>
      </c>
      <c r="G330">
        <v>9.6544734366742047E-2</v>
      </c>
      <c r="H330">
        <v>8.4313671328058781E-2</v>
      </c>
      <c r="I330">
        <v>0.75113036587531745</v>
      </c>
      <c r="J330">
        <v>3.411040931826359E-2</v>
      </c>
    </row>
    <row r="331" spans="1:10">
      <c r="A331" s="654">
        <v>44313</v>
      </c>
      <c r="B331">
        <v>3.8474999884946515E-2</v>
      </c>
      <c r="C331">
        <v>0.18952485461900692</v>
      </c>
      <c r="D331">
        <v>0.1711854264008954</v>
      </c>
      <c r="F331">
        <v>0.13094330327763681</v>
      </c>
      <c r="G331">
        <v>9.9687596701510062E-2</v>
      </c>
      <c r="H331">
        <v>8.0385720873615618E-2</v>
      </c>
      <c r="I331">
        <v>0.76164823624499411</v>
      </c>
      <c r="J331">
        <v>3.4217744704906794E-2</v>
      </c>
    </row>
    <row r="332" spans="1:10">
      <c r="A332" s="654">
        <v>44314</v>
      </c>
      <c r="B332">
        <v>3.8642733845612787E-2</v>
      </c>
      <c r="C332">
        <v>0.19015251782198739</v>
      </c>
      <c r="D332">
        <v>0.17169064571872905</v>
      </c>
      <c r="F332">
        <v>0.13172382245969128</v>
      </c>
      <c r="G332">
        <v>9.6350440973053342E-2</v>
      </c>
      <c r="H332">
        <v>8.4720065545698331E-2</v>
      </c>
      <c r="I332">
        <v>0.72779016822116338</v>
      </c>
      <c r="J332">
        <v>3.4325091232415561E-2</v>
      </c>
    </row>
    <row r="333" spans="1:10">
      <c r="A333" s="654">
        <v>44315</v>
      </c>
      <c r="B333">
        <v>3.8808041752634415E-2</v>
      </c>
      <c r="C333">
        <v>0.19078051221695169</v>
      </c>
      <c r="D333">
        <v>0.17219608297520272</v>
      </c>
      <c r="F333">
        <v>0.1341907301985148</v>
      </c>
      <c r="G333">
        <v>9.929283295653013E-2</v>
      </c>
      <c r="H333">
        <v>8.5608510744943134E-2</v>
      </c>
      <c r="I333">
        <v>0.74093899505056537</v>
      </c>
      <c r="J333">
        <v>3.4432448901946522E-2</v>
      </c>
    </row>
    <row r="334" spans="1:10">
      <c r="A334" s="654">
        <v>44316</v>
      </c>
      <c r="B334">
        <v>3.8975918260222508E-2</v>
      </c>
      <c r="C334">
        <v>0.19140883797865604</v>
      </c>
      <c r="D334">
        <v>0.17270173826432966</v>
      </c>
      <c r="F334">
        <v>0.13323739485385766</v>
      </c>
      <c r="G334">
        <v>0.10048218818373966</v>
      </c>
      <c r="H334">
        <v>8.4605490740469191E-2</v>
      </c>
      <c r="I334">
        <v>0.7589015086520321</v>
      </c>
      <c r="J334">
        <v>3.4539817714656085E-2</v>
      </c>
    </row>
    <row r="335" spans="1:10">
      <c r="A335" s="654">
        <v>44319</v>
      </c>
      <c r="B335">
        <v>3.9095227357097251E-2</v>
      </c>
      <c r="C335">
        <v>0.19203749528194924</v>
      </c>
      <c r="D335">
        <v>0.17348791591528956</v>
      </c>
      <c r="F335">
        <v>0.13248411228874546</v>
      </c>
      <c r="G335">
        <v>9.967557161697127E-2</v>
      </c>
      <c r="H335">
        <v>8.3807694768364138E-2</v>
      </c>
      <c r="I335">
        <v>0.75998618364558368</v>
      </c>
      <c r="J335">
        <v>3.464719767170088E-2</v>
      </c>
    </row>
    <row r="336" spans="1:10">
      <c r="A336" s="654">
        <v>44320</v>
      </c>
      <c r="B336">
        <v>3.9203952557820276E-2</v>
      </c>
      <c r="C336">
        <v>0.1926664843017718</v>
      </c>
      <c r="D336">
        <v>0.17427462061867782</v>
      </c>
      <c r="F336">
        <v>0.13082127928558429</v>
      </c>
      <c r="G336">
        <v>0.10361987017077201</v>
      </c>
      <c r="H336">
        <v>7.9469222555865304E-2</v>
      </c>
      <c r="I336">
        <v>0.75409845116032348</v>
      </c>
      <c r="J336">
        <v>3.4754588774237538E-2</v>
      </c>
    </row>
    <row r="337" spans="1:10">
      <c r="A337" s="654">
        <v>44321</v>
      </c>
      <c r="B337">
        <v>3.9363441837230617E-2</v>
      </c>
      <c r="C337">
        <v>0.19329580521315703</v>
      </c>
      <c r="D337">
        <v>0.17506185272782959</v>
      </c>
      <c r="F337">
        <v>0.13024559168598127</v>
      </c>
      <c r="G337">
        <v>0.10634554756801617</v>
      </c>
      <c r="H337">
        <v>9.0940096319356512E-2</v>
      </c>
      <c r="I337">
        <v>0.72208183271478577</v>
      </c>
      <c r="J337">
        <v>3.4861991023422911E-2</v>
      </c>
    </row>
    <row r="338" spans="1:10">
      <c r="A338" s="654">
        <v>44322</v>
      </c>
      <c r="B338">
        <v>3.9535730877981345E-2</v>
      </c>
      <c r="C338">
        <v>0.19392545819123042</v>
      </c>
      <c r="D338">
        <v>0.17584961259631715</v>
      </c>
      <c r="F338">
        <v>0.1295510612504307</v>
      </c>
      <c r="G338">
        <v>0.10524647912404772</v>
      </c>
      <c r="H338">
        <v>9.4774976951575329E-2</v>
      </c>
      <c r="I338">
        <v>0.7149732200846215</v>
      </c>
      <c r="J338">
        <v>3.499930322342526E-2</v>
      </c>
    </row>
    <row r="339" spans="1:10">
      <c r="A339" s="654">
        <v>44323</v>
      </c>
      <c r="B339">
        <v>3.981693291492383E-2</v>
      </c>
      <c r="C339">
        <v>0.19455544341120978</v>
      </c>
      <c r="D339">
        <v>0.17663790057794948</v>
      </c>
      <c r="F339">
        <v>0.13189415187809295</v>
      </c>
      <c r="G339">
        <v>0.10412190353820105</v>
      </c>
      <c r="H339">
        <v>0.10484974477985864</v>
      </c>
      <c r="I339">
        <v>0.70958014549977744</v>
      </c>
      <c r="J339">
        <v>3.513663364290065E-2</v>
      </c>
    </row>
    <row r="340" spans="1:10">
      <c r="A340" s="654">
        <v>44326</v>
      </c>
      <c r="B340">
        <v>4.001423456834341E-2</v>
      </c>
      <c r="C340">
        <v>0.19518576104840557</v>
      </c>
      <c r="D340">
        <v>0.17742671702677293</v>
      </c>
      <c r="F340">
        <v>0.13044196339844571</v>
      </c>
      <c r="G340">
        <v>0.1020979254892771</v>
      </c>
      <c r="H340">
        <v>9.8327520175737426E-2</v>
      </c>
      <c r="I340">
        <v>0.69652926769680668</v>
      </c>
      <c r="J340">
        <v>3.5273982284266703E-2</v>
      </c>
    </row>
    <row r="341" spans="1:10">
      <c r="A341" s="654">
        <v>44327</v>
      </c>
      <c r="B341">
        <v>4.0259820482084097E-2</v>
      </c>
      <c r="C341">
        <v>0.19581641127822058</v>
      </c>
      <c r="D341">
        <v>0.17821606229707121</v>
      </c>
      <c r="F341">
        <v>0.13147481982530396</v>
      </c>
      <c r="G341">
        <v>0.10290689446004642</v>
      </c>
      <c r="H341">
        <v>0.10182860866114707</v>
      </c>
      <c r="I341">
        <v>0.68153022522846674</v>
      </c>
      <c r="J341">
        <v>3.5411349149941262E-2</v>
      </c>
    </row>
    <row r="342" spans="1:10">
      <c r="A342" s="654">
        <v>44328</v>
      </c>
      <c r="B342">
        <v>4.046738737596467E-2</v>
      </c>
      <c r="C342">
        <v>0.19644739427615043</v>
      </c>
      <c r="D342">
        <v>0.17900593674336562</v>
      </c>
      <c r="F342">
        <v>0.13088737325834376</v>
      </c>
      <c r="G342">
        <v>0.10357463318888449</v>
      </c>
      <c r="H342">
        <v>7.7798889616556677E-2</v>
      </c>
      <c r="I342">
        <v>0.68163844584787503</v>
      </c>
      <c r="J342">
        <v>3.5548734242342395E-2</v>
      </c>
    </row>
    <row r="343" spans="1:10">
      <c r="A343" s="654">
        <v>44329</v>
      </c>
      <c r="B343">
        <v>4.0688419768687201E-2</v>
      </c>
      <c r="C343">
        <v>0.19707871021778289</v>
      </c>
      <c r="D343">
        <v>0.17979634072041484</v>
      </c>
      <c r="F343">
        <v>0.12994870993718433</v>
      </c>
      <c r="G343">
        <v>0.10243719779449845</v>
      </c>
      <c r="H343">
        <v>7.8183558098133377E-2</v>
      </c>
      <c r="I343">
        <v>0.6896842124467526</v>
      </c>
      <c r="J343">
        <v>3.5686137563888609E-2</v>
      </c>
    </row>
    <row r="344" spans="1:10">
      <c r="A344" s="654">
        <v>44330</v>
      </c>
      <c r="B344">
        <v>4.0887320982688991E-2</v>
      </c>
      <c r="C344">
        <v>0.19771035927879854</v>
      </c>
      <c r="D344">
        <v>0.18058727458321577</v>
      </c>
      <c r="F344">
        <v>0.13148873791412985</v>
      </c>
      <c r="G344">
        <v>0.10237155307553514</v>
      </c>
      <c r="H344">
        <v>8.4370656454716642E-2</v>
      </c>
      <c r="I344">
        <v>0.69606166225073807</v>
      </c>
      <c r="J344">
        <v>3.5823559116998416E-2</v>
      </c>
    </row>
    <row r="345" spans="1:10">
      <c r="A345" s="654">
        <v>44333</v>
      </c>
      <c r="B345">
        <v>4.1081397573957013E-2</v>
      </c>
      <c r="C345">
        <v>0.198342341634971</v>
      </c>
      <c r="D345">
        <v>0.18137873868700294</v>
      </c>
      <c r="F345">
        <v>0.13218605291511687</v>
      </c>
      <c r="G345">
        <v>0.10475894465955848</v>
      </c>
      <c r="H345">
        <v>8.8772713140276682E-2</v>
      </c>
      <c r="I345">
        <v>0.70307705237549922</v>
      </c>
      <c r="J345">
        <v>3.5960998904091213E-2</v>
      </c>
    </row>
    <row r="346" spans="1:10">
      <c r="A346" s="654">
        <v>44334</v>
      </c>
      <c r="B346">
        <v>4.12912931034215E-2</v>
      </c>
      <c r="C346">
        <v>0.19897465746216625</v>
      </c>
      <c r="D346">
        <v>0.1821707333872491</v>
      </c>
      <c r="F346">
        <v>0.13168848402977962</v>
      </c>
      <c r="G346">
        <v>0.10348240377524243</v>
      </c>
      <c r="H346">
        <v>8.6770775736929595E-2</v>
      </c>
      <c r="I346">
        <v>0.69155514319156208</v>
      </c>
      <c r="J346">
        <v>3.6098456927586176E-2</v>
      </c>
    </row>
    <row r="347" spans="1:10">
      <c r="A347" s="654">
        <v>44335</v>
      </c>
      <c r="B347">
        <v>4.1490745606405977E-2</v>
      </c>
      <c r="C347">
        <v>0.1996073069363431</v>
      </c>
      <c r="D347">
        <v>0.1829632590396657</v>
      </c>
      <c r="F347">
        <v>0.13078078924778169</v>
      </c>
      <c r="G347">
        <v>0.10236082307793049</v>
      </c>
      <c r="H347">
        <v>8.5261361392357626E-2</v>
      </c>
      <c r="I347">
        <v>0.70586682013035285</v>
      </c>
      <c r="J347">
        <v>3.6235933189903147E-2</v>
      </c>
    </row>
    <row r="348" spans="1:10">
      <c r="A348" s="654">
        <v>44336</v>
      </c>
      <c r="B348">
        <v>4.1727959087325628E-2</v>
      </c>
      <c r="C348">
        <v>0.20024029023355339</v>
      </c>
      <c r="D348">
        <v>0.18375631600020204</v>
      </c>
      <c r="F348">
        <v>0.13282859158653859</v>
      </c>
      <c r="G348">
        <v>0.10252504617187186</v>
      </c>
      <c r="H348">
        <v>9.0594176957935924E-2</v>
      </c>
      <c r="I348">
        <v>0.69650359746034396</v>
      </c>
      <c r="J348">
        <v>3.6373427693461968E-2</v>
      </c>
    </row>
    <row r="349" spans="1:10">
      <c r="A349" s="654">
        <v>44337</v>
      </c>
      <c r="B349">
        <v>4.1976362961932967E-2</v>
      </c>
      <c r="C349">
        <v>0.20087360752994177</v>
      </c>
      <c r="D349">
        <v>0.1845499046250465</v>
      </c>
      <c r="F349">
        <v>0.13296718703685273</v>
      </c>
      <c r="G349">
        <v>0.10240807351528503</v>
      </c>
      <c r="H349">
        <v>8.6905919129296905E-2</v>
      </c>
      <c r="I349">
        <v>0.73405048984543364</v>
      </c>
      <c r="J349">
        <v>3.651094044068337E-2</v>
      </c>
    </row>
    <row r="350" spans="1:10">
      <c r="A350" s="654">
        <v>44340</v>
      </c>
      <c r="B350">
        <v>4.2169973660719728E-2</v>
      </c>
      <c r="C350">
        <v>0.20150725900174593</v>
      </c>
      <c r="D350">
        <v>0.18534402527062621</v>
      </c>
      <c r="F350">
        <v>0.13498442620105466</v>
      </c>
      <c r="G350">
        <v>0.10050694154455053</v>
      </c>
      <c r="H350">
        <v>9.4724605492965797E-2</v>
      </c>
      <c r="I350">
        <v>0.73313640407306746</v>
      </c>
      <c r="J350">
        <v>3.6648471433987639E-2</v>
      </c>
    </row>
    <row r="351" spans="1:10">
      <c r="A351" s="654">
        <v>44341</v>
      </c>
      <c r="B351">
        <v>4.2363071464775803E-2</v>
      </c>
      <c r="C351">
        <v>0.20214124482529638</v>
      </c>
      <c r="D351">
        <v>0.18613867829360697</v>
      </c>
      <c r="F351">
        <v>0.1323623095054125</v>
      </c>
      <c r="G351">
        <v>0.1034498040088272</v>
      </c>
      <c r="H351">
        <v>9.2920939319952378E-2</v>
      </c>
      <c r="I351">
        <v>0.74828195256387131</v>
      </c>
      <c r="J351">
        <v>3.6786020675796172E-2</v>
      </c>
    </row>
    <row r="352" spans="1:10">
      <c r="A352" s="654">
        <v>44342</v>
      </c>
      <c r="B352">
        <v>4.2569657683875217E-2</v>
      </c>
      <c r="C352">
        <v>0.20277556517701667</v>
      </c>
      <c r="D352">
        <v>0.18693386405089396</v>
      </c>
      <c r="F352">
        <v>0.13294674875152412</v>
      </c>
      <c r="G352">
        <v>0.1047223938662083</v>
      </c>
      <c r="H352">
        <v>9.8828168289500029E-2</v>
      </c>
      <c r="I352">
        <v>0.74118182128004029</v>
      </c>
      <c r="J352">
        <v>3.6923588168529919E-2</v>
      </c>
    </row>
    <row r="353" spans="1:10">
      <c r="A353" s="654">
        <v>44343</v>
      </c>
      <c r="B353">
        <v>4.2778463233491326E-2</v>
      </c>
      <c r="C353">
        <v>0.20341022023342359</v>
      </c>
      <c r="D353">
        <v>0.18772958289963149</v>
      </c>
      <c r="F353">
        <v>0.13615862560220915</v>
      </c>
      <c r="G353">
        <v>0.10925212736240941</v>
      </c>
      <c r="H353">
        <v>0.10471188201481163</v>
      </c>
      <c r="I353">
        <v>0.7354225368044236</v>
      </c>
      <c r="J353">
        <v>3.7061173914610723E-2</v>
      </c>
    </row>
    <row r="354" spans="1:10">
      <c r="A354" s="654">
        <v>44344</v>
      </c>
      <c r="B354">
        <v>4.3039872501249299E-2</v>
      </c>
      <c r="C354">
        <v>0.20404521017112698</v>
      </c>
      <c r="D354">
        <v>0.18852583519720345</v>
      </c>
      <c r="F354">
        <v>0.13712629054719749</v>
      </c>
      <c r="G354">
        <v>0.11051714399658707</v>
      </c>
      <c r="H354">
        <v>0.11256005838354866</v>
      </c>
      <c r="I354">
        <v>0.72233414506071947</v>
      </c>
      <c r="J354">
        <v>3.7198777916460646E-2</v>
      </c>
    </row>
    <row r="355" spans="1:10">
      <c r="A355" s="654">
        <v>44347</v>
      </c>
      <c r="B355">
        <v>4.3238813507493701E-2</v>
      </c>
      <c r="C355">
        <v>0.20468053516682994</v>
      </c>
      <c r="D355">
        <v>0.18932262130123312</v>
      </c>
      <c r="F355">
        <v>0.13814520842352884</v>
      </c>
      <c r="G355">
        <v>0.11094877724771735</v>
      </c>
      <c r="H355">
        <v>0.12109195400450656</v>
      </c>
      <c r="I355">
        <v>0.72463872030248933</v>
      </c>
      <c r="J355">
        <v>3.7336400176501972E-2</v>
      </c>
    </row>
    <row r="356" spans="1:10">
      <c r="A356" s="654">
        <v>44348</v>
      </c>
      <c r="B356">
        <v>4.3449269458226025E-2</v>
      </c>
      <c r="C356">
        <v>0.20531619539732859</v>
      </c>
      <c r="D356">
        <v>0.18995105007618585</v>
      </c>
      <c r="F356">
        <v>0.14033064895869241</v>
      </c>
      <c r="G356">
        <v>0.10477003890036318</v>
      </c>
      <c r="H356">
        <v>0.12278652834194181</v>
      </c>
      <c r="I356">
        <v>0.70247980442707969</v>
      </c>
      <c r="J356">
        <v>3.7474040697157207E-2</v>
      </c>
    </row>
    <row r="357" spans="1:10">
      <c r="A357" s="654">
        <v>44349</v>
      </c>
      <c r="B357">
        <v>4.367107119304614E-2</v>
      </c>
      <c r="C357">
        <v>0.20595219103951257</v>
      </c>
      <c r="D357">
        <v>0.19057981090799014</v>
      </c>
      <c r="F357">
        <v>0.13947024834701138</v>
      </c>
      <c r="G357">
        <v>0.10365164027211926</v>
      </c>
      <c r="H357">
        <v>0.12631933894002501</v>
      </c>
      <c r="I357">
        <v>0.6803661563907395</v>
      </c>
      <c r="J357">
        <v>3.7611699480849303E-2</v>
      </c>
    </row>
    <row r="358" spans="1:10">
      <c r="A358" s="654">
        <v>44351</v>
      </c>
      <c r="B358">
        <v>4.3917438802790087E-2</v>
      </c>
      <c r="C358">
        <v>0.20658852227036495</v>
      </c>
      <c r="D358">
        <v>0.19120890397210233</v>
      </c>
      <c r="F358">
        <v>0.13984032556181991</v>
      </c>
      <c r="G358">
        <v>0.10582978425551359</v>
      </c>
      <c r="H358">
        <v>0.12977823945796918</v>
      </c>
      <c r="I358">
        <v>0.67191628230457145</v>
      </c>
      <c r="J358">
        <v>3.7749376530001433E-2</v>
      </c>
    </row>
    <row r="359" spans="1:10">
      <c r="A359" s="654">
        <v>44354</v>
      </c>
      <c r="B359">
        <v>4.4123798172694295E-2</v>
      </c>
      <c r="C359">
        <v>0.20722518926696187</v>
      </c>
      <c r="D359">
        <v>0.19183832944407131</v>
      </c>
      <c r="F359">
        <v>0.14048795891662524</v>
      </c>
      <c r="G359">
        <v>0.1036467432246504</v>
      </c>
      <c r="H359">
        <v>0.12872441988343786</v>
      </c>
      <c r="I359">
        <v>0.67636740474444701</v>
      </c>
      <c r="J359">
        <v>3.7887071847037435E-2</v>
      </c>
    </row>
    <row r="360" spans="1:10">
      <c r="A360" s="654">
        <v>44355</v>
      </c>
      <c r="B360">
        <v>4.4324780813647102E-2</v>
      </c>
      <c r="C360">
        <v>0.20786219220647317</v>
      </c>
      <c r="D360">
        <v>0.19246808749953881</v>
      </c>
      <c r="F360">
        <v>0.13823785837181823</v>
      </c>
      <c r="G360">
        <v>0.104511982710912</v>
      </c>
      <c r="H360">
        <v>0.12351713195968772</v>
      </c>
      <c r="I360">
        <v>0.68181497100330568</v>
      </c>
      <c r="J360">
        <v>3.8024785434380926E-2</v>
      </c>
    </row>
    <row r="361" spans="1:10">
      <c r="A361" s="654">
        <v>44356</v>
      </c>
      <c r="B361">
        <v>4.4566365463976298E-2</v>
      </c>
      <c r="C361">
        <v>0.20849953126616194</v>
      </c>
      <c r="D361">
        <v>0.19309817831423937</v>
      </c>
      <c r="F361">
        <v>0.13734334659367931</v>
      </c>
      <c r="G361">
        <v>0.10549429603242721</v>
      </c>
      <c r="H361">
        <v>0.12599944399903173</v>
      </c>
      <c r="I361">
        <v>0.68661459213998866</v>
      </c>
      <c r="J361">
        <v>3.8162517294456189E-2</v>
      </c>
    </row>
    <row r="362" spans="1:10">
      <c r="A362" s="654">
        <v>44357</v>
      </c>
      <c r="B362">
        <v>4.4779070452812597E-2</v>
      </c>
      <c r="C362">
        <v>0.20913720662338497</v>
      </c>
      <c r="D362">
        <v>0.19372860206400033</v>
      </c>
      <c r="F362">
        <v>0.13758269411929369</v>
      </c>
      <c r="G362">
        <v>0.10485433590653503</v>
      </c>
      <c r="H362">
        <v>0.13047059876071398</v>
      </c>
      <c r="I362">
        <v>0.70799264492108338</v>
      </c>
      <c r="J362">
        <v>3.8300267429687951E-2</v>
      </c>
    </row>
    <row r="363" spans="1:10">
      <c r="A363" s="654">
        <v>44358</v>
      </c>
      <c r="B363">
        <v>4.5003071870822309E-2</v>
      </c>
      <c r="C363">
        <v>0.20977521845559277</v>
      </c>
      <c r="D363">
        <v>0.1943593589247421</v>
      </c>
      <c r="F363">
        <v>0.13649332734722264</v>
      </c>
      <c r="G363">
        <v>0.10561202752901444</v>
      </c>
      <c r="H363">
        <v>0.12889777018824922</v>
      </c>
      <c r="I363">
        <v>0.72941332698457151</v>
      </c>
      <c r="J363">
        <v>3.8438035842500939E-2</v>
      </c>
    </row>
    <row r="364" spans="1:10">
      <c r="A364" s="654">
        <v>44361</v>
      </c>
      <c r="B364">
        <v>4.5278803608343576E-2</v>
      </c>
      <c r="C364">
        <v>0.21041356694032909</v>
      </c>
      <c r="D364">
        <v>0.19499044907247765</v>
      </c>
      <c r="F364">
        <v>0.13949747056200423</v>
      </c>
      <c r="G364">
        <v>0.10822780971740875</v>
      </c>
      <c r="H364">
        <v>0.13428601419339925</v>
      </c>
      <c r="I364">
        <v>0.70994304209215264</v>
      </c>
      <c r="J364">
        <v>3.8575822535320325E-2</v>
      </c>
    </row>
    <row r="365" spans="1:10">
      <c r="A365" s="654">
        <v>44362</v>
      </c>
      <c r="B365">
        <v>4.5506472086769056E-2</v>
      </c>
      <c r="C365">
        <v>0.21105225225523161</v>
      </c>
      <c r="D365">
        <v>0.19562187268331344</v>
      </c>
      <c r="F365">
        <v>0.13983192027679658</v>
      </c>
      <c r="G365">
        <v>0.1103492835295774</v>
      </c>
      <c r="H365">
        <v>0.13271608058848816</v>
      </c>
      <c r="I365">
        <v>0.70472985819019285</v>
      </c>
      <c r="J365">
        <v>3.8713627510571724E-2</v>
      </c>
    </row>
    <row r="366" spans="1:10">
      <c r="A366" s="654">
        <v>44363</v>
      </c>
      <c r="B366">
        <v>4.5715312144927411E-2</v>
      </c>
      <c r="C366">
        <v>0.21169127457803172</v>
      </c>
      <c r="D366">
        <v>0.19625362993344875</v>
      </c>
      <c r="F366">
        <v>0.14189426799008142</v>
      </c>
      <c r="G366">
        <v>0.11186855709427102</v>
      </c>
      <c r="H366">
        <v>0.13270036436443067</v>
      </c>
      <c r="I366">
        <v>0.70198335159801695</v>
      </c>
      <c r="J366">
        <v>3.8851450770680751E-2</v>
      </c>
    </row>
    <row r="367" spans="1:10">
      <c r="A367" s="654">
        <v>44364</v>
      </c>
      <c r="B367">
        <v>4.594262482300171E-2</v>
      </c>
      <c r="C367">
        <v>0.21233063408655473</v>
      </c>
      <c r="D367">
        <v>0.19688572099917589</v>
      </c>
      <c r="F367">
        <v>0.14089580361296417</v>
      </c>
      <c r="G367">
        <v>0.11287559342299747</v>
      </c>
      <c r="H367">
        <v>0.12966229604954993</v>
      </c>
      <c r="I367">
        <v>0.68512495769209658</v>
      </c>
      <c r="J367">
        <v>3.9019090321817274E-2</v>
      </c>
    </row>
    <row r="368" spans="1:10">
      <c r="A368" s="654">
        <v>44365</v>
      </c>
      <c r="B368">
        <v>4.6114962737905385E-2</v>
      </c>
      <c r="C368">
        <v>0.21297033095871964</v>
      </c>
      <c r="D368">
        <v>0.19751814605688045</v>
      </c>
      <c r="F368">
        <v>0.1395608537925459</v>
      </c>
      <c r="G368">
        <v>0.11413561688997276</v>
      </c>
      <c r="H368">
        <v>0.13557604044014515</v>
      </c>
      <c r="I368">
        <v>0.68848573426274706</v>
      </c>
      <c r="J368">
        <v>3.9186756924963095E-2</v>
      </c>
    </row>
    <row r="369" spans="1:10">
      <c r="A369" s="654">
        <v>44368</v>
      </c>
      <c r="B369">
        <v>4.6376192938409222E-2</v>
      </c>
      <c r="C369">
        <v>0.21361036537253919</v>
      </c>
      <c r="D369">
        <v>0.19815090528304125</v>
      </c>
      <c r="F369">
        <v>0.14209546635937276</v>
      </c>
      <c r="G369">
        <v>0.11844609115647398</v>
      </c>
      <c r="H369">
        <v>0.1459097313125175</v>
      </c>
      <c r="I369">
        <v>0.68112646285549761</v>
      </c>
      <c r="J369">
        <v>3.9354450584483613E-2</v>
      </c>
    </row>
    <row r="370" spans="1:10">
      <c r="A370" s="654">
        <v>44369</v>
      </c>
      <c r="B370">
        <v>4.6614783052655762E-2</v>
      </c>
      <c r="C370">
        <v>0.21425073750612023</v>
      </c>
      <c r="D370">
        <v>0.19878399885423015</v>
      </c>
      <c r="F370">
        <v>0.14224361380943673</v>
      </c>
      <c r="G370">
        <v>0.11918633451787852</v>
      </c>
      <c r="H370">
        <v>0.15057193897291676</v>
      </c>
      <c r="I370">
        <v>0.69870127380962743</v>
      </c>
      <c r="J370">
        <v>3.9522171304744891E-2</v>
      </c>
    </row>
    <row r="371" spans="1:10">
      <c r="A371" s="654">
        <v>44370</v>
      </c>
      <c r="B371">
        <v>4.6874329405327098E-2</v>
      </c>
      <c r="C371">
        <v>0.21489144753766354</v>
      </c>
      <c r="D371">
        <v>0.19941742694711251</v>
      </c>
      <c r="F371">
        <v>0.14291097197851688</v>
      </c>
      <c r="G371">
        <v>0.12011943453590446</v>
      </c>
      <c r="H371">
        <v>0.15670508840746478</v>
      </c>
      <c r="I371">
        <v>0.68739747759971692</v>
      </c>
      <c r="J371">
        <v>3.9689919090113657E-2</v>
      </c>
    </row>
    <row r="372" spans="1:10">
      <c r="A372" s="654">
        <v>44371</v>
      </c>
      <c r="B372">
        <v>4.7148737630985593E-2</v>
      </c>
      <c r="C372">
        <v>0.21553249564546384</v>
      </c>
      <c r="D372">
        <v>0.20005118973844715</v>
      </c>
      <c r="F372">
        <v>0.14457758841820301</v>
      </c>
      <c r="G372">
        <v>0.11884299988918845</v>
      </c>
      <c r="H372">
        <v>0.15930553536358572</v>
      </c>
      <c r="I372">
        <v>0.6728256508062147</v>
      </c>
      <c r="J372">
        <v>3.9857693944957528E-2</v>
      </c>
    </row>
    <row r="373" spans="1:10">
      <c r="A373" s="654">
        <v>44372</v>
      </c>
      <c r="B373">
        <v>4.7404478923995352E-2</v>
      </c>
      <c r="C373">
        <v>0.21617388200791021</v>
      </c>
      <c r="D373">
        <v>0.20068528740508595</v>
      </c>
      <c r="F373">
        <v>0.14727945529518105</v>
      </c>
      <c r="G373">
        <v>0.11861638497041849</v>
      </c>
      <c r="H373">
        <v>0.15577701972537206</v>
      </c>
      <c r="I373">
        <v>0.69526802227323459</v>
      </c>
      <c r="J373">
        <v>4.0025495873644568E-2</v>
      </c>
    </row>
    <row r="374" spans="1:10">
      <c r="A374" s="654">
        <v>44375</v>
      </c>
      <c r="B374">
        <v>4.7686168220173242E-2</v>
      </c>
      <c r="C374">
        <v>0.21681560680348566</v>
      </c>
      <c r="D374">
        <v>0.20131972012397448</v>
      </c>
      <c r="F374">
        <v>0.14660786725900343</v>
      </c>
      <c r="G374">
        <v>0.11828307208866629</v>
      </c>
      <c r="H374">
        <v>0.1635491920252532</v>
      </c>
      <c r="I374">
        <v>0.68878491553521948</v>
      </c>
      <c r="J374">
        <v>4.0193324880543724E-2</v>
      </c>
    </row>
    <row r="375" spans="1:10">
      <c r="A375" s="654">
        <v>44376</v>
      </c>
      <c r="B375">
        <v>4.7919389812393298E-2</v>
      </c>
      <c r="C375">
        <v>0.21745767021076734</v>
      </c>
      <c r="D375">
        <v>0.20195448807215155</v>
      </c>
      <c r="F375">
        <v>0.1465995473307351</v>
      </c>
      <c r="G375">
        <v>0.11805216213549441</v>
      </c>
      <c r="H375">
        <v>0.16859771803739521</v>
      </c>
      <c r="I375">
        <v>0.69124695927818536</v>
      </c>
      <c r="J375">
        <v>4.0361180970024835E-2</v>
      </c>
    </row>
    <row r="376" spans="1:10">
      <c r="A376" s="654">
        <v>44377</v>
      </c>
      <c r="B376">
        <v>4.8184407366509197E-2</v>
      </c>
      <c r="C376">
        <v>0.21810007240842655</v>
      </c>
      <c r="D376">
        <v>0.20258959142674993</v>
      </c>
      <c r="F376">
        <v>0.1465813980651578</v>
      </c>
      <c r="G376">
        <v>0.1195378241471059</v>
      </c>
      <c r="H376">
        <v>0.17098622712889999</v>
      </c>
      <c r="I376">
        <v>0.70994188786186441</v>
      </c>
      <c r="J376">
        <v>4.052906414645796E-2</v>
      </c>
    </row>
    <row r="377" spans="1:10">
      <c r="A377" s="654">
        <v>44378</v>
      </c>
      <c r="B377">
        <v>4.8384657104670881E-2</v>
      </c>
      <c r="C377">
        <v>0.21874281357522918</v>
      </c>
      <c r="D377">
        <v>0.2034447004148543</v>
      </c>
      <c r="F377">
        <v>0.14767817892421897</v>
      </c>
      <c r="G377">
        <v>0.11805130211682724</v>
      </c>
      <c r="H377">
        <v>0.16745406488941761</v>
      </c>
      <c r="I377">
        <v>0.73277006567204261</v>
      </c>
      <c r="J377">
        <v>4.0696974414214271E-2</v>
      </c>
    </row>
    <row r="378" spans="1:10">
      <c r="A378" s="654">
        <v>44379</v>
      </c>
      <c r="B378">
        <v>4.8671219540982857E-2</v>
      </c>
      <c r="C378">
        <v>0.21938589389003527</v>
      </c>
      <c r="D378">
        <v>0.20430041743365068</v>
      </c>
      <c r="F378">
        <v>0.14802567238475639</v>
      </c>
      <c r="G378">
        <v>0.11911981966238172</v>
      </c>
      <c r="H378">
        <v>0.17865249010832396</v>
      </c>
      <c r="I378">
        <v>0.74311807507374161</v>
      </c>
      <c r="J378">
        <v>4.086491177766538E-2</v>
      </c>
    </row>
    <row r="379" spans="1:10">
      <c r="A379" s="654">
        <v>44382</v>
      </c>
      <c r="B379">
        <v>4.8875495042642214E-2</v>
      </c>
      <c r="C379">
        <v>0.22002931353179922</v>
      </c>
      <c r="D379">
        <v>0.20515674291548325</v>
      </c>
      <c r="F379">
        <v>0.14832410223535453</v>
      </c>
      <c r="G379">
        <v>0.1197548220336051</v>
      </c>
      <c r="H379">
        <v>0.17590107235467412</v>
      </c>
      <c r="I379">
        <v>0.7561230638399139</v>
      </c>
      <c r="J379">
        <v>4.1032876241183791E-2</v>
      </c>
    </row>
    <row r="380" spans="1:10">
      <c r="A380" s="654">
        <v>44383</v>
      </c>
      <c r="B380">
        <v>4.9072538718862635E-2</v>
      </c>
      <c r="C380">
        <v>0.22067307267956981</v>
      </c>
      <c r="D380">
        <v>0.20601367729300346</v>
      </c>
      <c r="F380">
        <v>0.14308786755198688</v>
      </c>
      <c r="G380">
        <v>0.11915532325653144</v>
      </c>
      <c r="H380">
        <v>0.16418024339308923</v>
      </c>
      <c r="I380">
        <v>0.79612594209112109</v>
      </c>
      <c r="J380">
        <v>4.1200867809142672E-2</v>
      </c>
    </row>
    <row r="381" spans="1:10">
      <c r="A381" s="654">
        <v>44384</v>
      </c>
      <c r="B381">
        <v>4.9314273549360133E-2</v>
      </c>
      <c r="C381">
        <v>0.22131717151249042</v>
      </c>
      <c r="D381">
        <v>0.20687122099917055</v>
      </c>
      <c r="F381">
        <v>0.1404805953466215</v>
      </c>
      <c r="G381">
        <v>0.11816738440114705</v>
      </c>
      <c r="H381">
        <v>0.17014397659882396</v>
      </c>
      <c r="I381">
        <v>0.81579179859813866</v>
      </c>
      <c r="J381">
        <v>4.1368886485915857E-2</v>
      </c>
    </row>
    <row r="382" spans="1:10">
      <c r="A382" s="654">
        <v>44385</v>
      </c>
      <c r="B382">
        <v>4.9542288577610671E-2</v>
      </c>
      <c r="C382">
        <v>0.22196161020979877</v>
      </c>
      <c r="D382">
        <v>0.20772937446725148</v>
      </c>
      <c r="F382">
        <v>0.13580631316916802</v>
      </c>
      <c r="G382">
        <v>0.11870434970325872</v>
      </c>
      <c r="H382">
        <v>0.16075660702853156</v>
      </c>
      <c r="I382">
        <v>0.80852088779905396</v>
      </c>
      <c r="J382">
        <v>4.1536932275877847E-2</v>
      </c>
    </row>
    <row r="383" spans="1:10">
      <c r="A383" s="654">
        <v>44386</v>
      </c>
      <c r="B383">
        <v>4.9889455282850381E-2</v>
      </c>
      <c r="C383">
        <v>0.22260638895082741</v>
      </c>
      <c r="D383">
        <v>0.20858813813082144</v>
      </c>
      <c r="F383">
        <v>0.13878583739121941</v>
      </c>
      <c r="G383">
        <v>0.11784935455700185</v>
      </c>
      <c r="H383">
        <v>0.16196196264955454</v>
      </c>
      <c r="I383">
        <v>0.80372741231614597</v>
      </c>
      <c r="J383">
        <v>4.1705005183404031E-2</v>
      </c>
    </row>
    <row r="384" spans="1:10">
      <c r="A384" s="654">
        <v>44389</v>
      </c>
      <c r="B384">
        <v>5.0127199131219102E-2</v>
      </c>
      <c r="C384">
        <v>0.22325150791500326</v>
      </c>
      <c r="D384">
        <v>0.20944751242376358</v>
      </c>
      <c r="F384">
        <v>0.14052060262752919</v>
      </c>
      <c r="G384">
        <v>0.12245211881483642</v>
      </c>
      <c r="H384">
        <v>0.17227959251986036</v>
      </c>
      <c r="I384">
        <v>0.79947659415062455</v>
      </c>
      <c r="J384">
        <v>4.1873105212870243E-2</v>
      </c>
    </row>
    <row r="385" spans="1:10">
      <c r="A385" s="654">
        <v>44390</v>
      </c>
      <c r="B385">
        <v>5.034433297653429E-2</v>
      </c>
      <c r="C385">
        <v>0.22389696728184805</v>
      </c>
      <c r="D385">
        <v>0.21030749778026991</v>
      </c>
      <c r="F385">
        <v>0.14326578638051268</v>
      </c>
      <c r="G385">
        <v>0.12459330729021412</v>
      </c>
      <c r="H385">
        <v>0.17535230995963058</v>
      </c>
      <c r="I385">
        <v>0.79316437339992119</v>
      </c>
      <c r="J385">
        <v>4.2041232368653203E-2</v>
      </c>
    </row>
    <row r="386" spans="1:10">
      <c r="A386" s="654">
        <v>44391</v>
      </c>
      <c r="B386">
        <v>5.0599149445235581E-2</v>
      </c>
      <c r="C386">
        <v>0.22454276723097832</v>
      </c>
      <c r="D386">
        <v>0.2111680946348411</v>
      </c>
      <c r="F386">
        <v>0.14114601040703079</v>
      </c>
      <c r="G386">
        <v>0.12912622285548347</v>
      </c>
      <c r="H386">
        <v>0.17514905528522884</v>
      </c>
      <c r="I386">
        <v>0.76649849117000768</v>
      </c>
      <c r="J386">
        <v>4.2209386655130299E-2</v>
      </c>
    </row>
    <row r="387" spans="1:10">
      <c r="A387" s="654">
        <v>44392</v>
      </c>
      <c r="B387">
        <v>5.0826347902610314E-2</v>
      </c>
      <c r="C387">
        <v>0.22518890794210522</v>
      </c>
      <c r="D387">
        <v>0.21202930342228687</v>
      </c>
      <c r="F387">
        <v>0.13865227837101202</v>
      </c>
      <c r="G387">
        <v>0.13382782349389655</v>
      </c>
      <c r="H387">
        <v>0.1707569550091188</v>
      </c>
      <c r="I387">
        <v>0.77945368571301432</v>
      </c>
      <c r="J387">
        <v>4.2377568076679584E-2</v>
      </c>
    </row>
    <row r="388" spans="1:10">
      <c r="A388" s="654">
        <v>44393</v>
      </c>
      <c r="B388">
        <v>5.1070206863542689E-2</v>
      </c>
      <c r="C388">
        <v>0.22583538959503491</v>
      </c>
      <c r="D388">
        <v>0.21289112457772585</v>
      </c>
      <c r="F388">
        <v>0.13769807718068638</v>
      </c>
      <c r="G388">
        <v>0.13505607685952392</v>
      </c>
      <c r="H388">
        <v>0.16839009644236125</v>
      </c>
      <c r="I388">
        <v>0.76920622582611431</v>
      </c>
      <c r="J388">
        <v>4.2545776637679777E-2</v>
      </c>
    </row>
    <row r="389" spans="1:10">
      <c r="A389" s="654">
        <v>44396</v>
      </c>
      <c r="B389">
        <v>5.1275435134856107E-2</v>
      </c>
      <c r="C389">
        <v>0.22648221236966837</v>
      </c>
      <c r="D389">
        <v>0.21375355853658617</v>
      </c>
      <c r="F389">
        <v>0.12678780617135299</v>
      </c>
      <c r="G389">
        <v>0.13446981225205623</v>
      </c>
      <c r="H389">
        <v>0.15645443294959893</v>
      </c>
      <c r="I389">
        <v>0.78792489009192335</v>
      </c>
      <c r="J389">
        <v>4.2714012342510488E-2</v>
      </c>
    </row>
    <row r="390" spans="1:10">
      <c r="A390" s="654">
        <v>44397</v>
      </c>
      <c r="B390">
        <v>5.1508778435012337E-2</v>
      </c>
      <c r="C390">
        <v>0.22712937644600117</v>
      </c>
      <c r="D390">
        <v>0.21461660573460573</v>
      </c>
      <c r="F390">
        <v>0.12829506177472383</v>
      </c>
      <c r="G390">
        <v>0.13514757778676567</v>
      </c>
      <c r="H390">
        <v>0.16367032683516625</v>
      </c>
      <c r="I390">
        <v>0.79820533440639774</v>
      </c>
      <c r="J390">
        <v>4.2882275195551767E-2</v>
      </c>
    </row>
    <row r="391" spans="1:10">
      <c r="A391" s="654">
        <v>44398</v>
      </c>
      <c r="B391">
        <v>5.1735600523096448E-2</v>
      </c>
      <c r="C391">
        <v>0.22777688200412438</v>
      </c>
      <c r="D391">
        <v>0.21548026660783193</v>
      </c>
      <c r="F391">
        <v>0.13278233056456612</v>
      </c>
      <c r="G391">
        <v>0.13525705816308231</v>
      </c>
      <c r="H391">
        <v>0.16859386937938647</v>
      </c>
      <c r="I391">
        <v>0.79887041890902055</v>
      </c>
      <c r="J391">
        <v>4.3050565201184554E-2</v>
      </c>
    </row>
    <row r="392" spans="1:10">
      <c r="A392" s="654">
        <v>44399</v>
      </c>
      <c r="B392">
        <v>5.1959211053965948E-2</v>
      </c>
      <c r="C392">
        <v>0.22842472922422385</v>
      </c>
      <c r="D392">
        <v>0.21634454159262262</v>
      </c>
      <c r="F392">
        <v>0.13376935351339192</v>
      </c>
      <c r="G392">
        <v>0.14174038982764237</v>
      </c>
      <c r="H392">
        <v>0.17748329256232331</v>
      </c>
      <c r="I392">
        <v>0.8111460686483507</v>
      </c>
      <c r="J392">
        <v>4.3218882363790678E-2</v>
      </c>
    </row>
    <row r="393" spans="1:10">
      <c r="A393" s="654">
        <v>44400</v>
      </c>
      <c r="B393">
        <v>5.2178601783476219E-2</v>
      </c>
      <c r="C393">
        <v>0.22907291828658027</v>
      </c>
      <c r="D393">
        <v>0.21720943112564584</v>
      </c>
      <c r="F393">
        <v>0.13399943287499849</v>
      </c>
      <c r="G393">
        <v>0.14059403047485231</v>
      </c>
      <c r="H393">
        <v>0.17771715992810666</v>
      </c>
      <c r="I393">
        <v>0.81625742507330745</v>
      </c>
      <c r="J393">
        <v>4.3387226687752189E-2</v>
      </c>
    </row>
    <row r="394" spans="1:10">
      <c r="A394" s="654">
        <v>44403</v>
      </c>
      <c r="B394">
        <v>5.2441318499071521E-2</v>
      </c>
      <c r="C394">
        <v>0.22972144937157002</v>
      </c>
      <c r="D394">
        <v>0.21807493564387981</v>
      </c>
      <c r="F394">
        <v>0.13230938674130877</v>
      </c>
      <c r="G394">
        <v>0.13733557657229811</v>
      </c>
      <c r="H394">
        <v>0.17362635621019407</v>
      </c>
      <c r="I394">
        <v>0.79979219730441842</v>
      </c>
      <c r="J394">
        <v>4.3555598177452248E-2</v>
      </c>
    </row>
    <row r="395" spans="1:10">
      <c r="A395" s="654">
        <v>44404</v>
      </c>
      <c r="B395">
        <v>5.2690115552853856E-2</v>
      </c>
      <c r="C395">
        <v>0.23037032265966406</v>
      </c>
      <c r="D395">
        <v>0.21894105558461363</v>
      </c>
      <c r="F395">
        <v>0.12974969624109822</v>
      </c>
      <c r="G395">
        <v>0.13374263611545789</v>
      </c>
      <c r="H395">
        <v>0.15622645345716801</v>
      </c>
      <c r="I395">
        <v>0.79229351394533865</v>
      </c>
      <c r="J395">
        <v>4.3723996837274681E-2</v>
      </c>
    </row>
    <row r="396" spans="1:10">
      <c r="A396" s="654">
        <v>44405</v>
      </c>
      <c r="B396">
        <v>5.2934041592158865E-2</v>
      </c>
      <c r="C396">
        <v>0.23101953833142908</v>
      </c>
      <c r="D396">
        <v>0.21980779138544748</v>
      </c>
      <c r="F396">
        <v>0.13176361077242005</v>
      </c>
      <c r="G396">
        <v>0.13118282090655575</v>
      </c>
      <c r="H396">
        <v>0.16747219481746489</v>
      </c>
      <c r="I396">
        <v>0.76333700040555019</v>
      </c>
      <c r="J396">
        <v>4.3892422671603759E-2</v>
      </c>
    </row>
    <row r="397" spans="1:10">
      <c r="A397" s="654">
        <v>44406</v>
      </c>
      <c r="B397">
        <v>5.3169359158187879E-2</v>
      </c>
      <c r="C397">
        <v>0.23166909656752677</v>
      </c>
      <c r="D397">
        <v>0.22067514348429285</v>
      </c>
      <c r="F397">
        <v>0.13465046021011928</v>
      </c>
      <c r="G397">
        <v>0.13654673709727128</v>
      </c>
      <c r="H397">
        <v>0.17473770533266775</v>
      </c>
      <c r="I397">
        <v>0.76576736647174082</v>
      </c>
      <c r="J397">
        <v>4.4060875684824863E-2</v>
      </c>
    </row>
    <row r="398" spans="1:10">
      <c r="A398" s="654">
        <v>44407</v>
      </c>
      <c r="B398">
        <v>5.3452922947415216E-2</v>
      </c>
      <c r="C398">
        <v>0.2323189975487141</v>
      </c>
      <c r="D398">
        <v>0.22154311231937207</v>
      </c>
      <c r="F398">
        <v>0.12975982781462103</v>
      </c>
      <c r="G398">
        <v>0.13961982662347427</v>
      </c>
      <c r="H398">
        <v>0.15603905476442126</v>
      </c>
      <c r="I398">
        <v>0.80273941090295953</v>
      </c>
      <c r="J398">
        <v>4.4229355881323595E-2</v>
      </c>
    </row>
    <row r="399" spans="1:10">
      <c r="A399" s="654">
        <v>44410</v>
      </c>
      <c r="B399">
        <v>5.3673725448235787E-2</v>
      </c>
      <c r="C399">
        <v>0.23296924145584352</v>
      </c>
      <c r="D399">
        <v>0.22236215544709914</v>
      </c>
      <c r="F399">
        <v>0.12925804535351348</v>
      </c>
      <c r="G399">
        <v>0.13866130546543665</v>
      </c>
      <c r="H399">
        <v>0.16334193886007187</v>
      </c>
      <c r="I399">
        <v>0.79211577939968958</v>
      </c>
      <c r="J399">
        <v>4.439786326548667E-2</v>
      </c>
    </row>
    <row r="400" spans="1:10">
      <c r="A400" s="654">
        <v>44411</v>
      </c>
      <c r="B400">
        <v>5.3875029450493273E-2</v>
      </c>
      <c r="C400">
        <v>0.23361982846986296</v>
      </c>
      <c r="D400">
        <v>0.223181747742218</v>
      </c>
      <c r="F400">
        <v>0.12971516149976758</v>
      </c>
      <c r="G400">
        <v>0.13623058917632691</v>
      </c>
      <c r="H400">
        <v>0.16612776147416275</v>
      </c>
      <c r="I400">
        <v>0.80552592170181514</v>
      </c>
      <c r="J400">
        <v>4.4566397841701466E-2</v>
      </c>
    </row>
    <row r="401" spans="1:10">
      <c r="A401" s="654">
        <v>44412</v>
      </c>
      <c r="B401">
        <v>5.4108922902829093E-2</v>
      </c>
      <c r="C401">
        <v>0.2342707587718158</v>
      </c>
      <c r="D401">
        <v>0.22400188957294476</v>
      </c>
      <c r="F401">
        <v>0.12938537025794838</v>
      </c>
      <c r="G401">
        <v>0.13697300282013236</v>
      </c>
      <c r="H401">
        <v>0.1608628323932475</v>
      </c>
      <c r="I401">
        <v>0.79528387496721953</v>
      </c>
      <c r="J401">
        <v>4.4734959614355807E-2</v>
      </c>
    </row>
    <row r="402" spans="1:10">
      <c r="A402" s="654">
        <v>44413</v>
      </c>
      <c r="B402">
        <v>5.4330503139007558E-2</v>
      </c>
      <c r="C402">
        <v>0.23492203254284094</v>
      </c>
      <c r="D402">
        <v>0.22482258130774246</v>
      </c>
      <c r="F402">
        <v>0.1328302318951986</v>
      </c>
      <c r="G402">
        <v>0.13760897144762274</v>
      </c>
      <c r="H402">
        <v>0.16292918897840902</v>
      </c>
      <c r="I402">
        <v>0.81264034921011907</v>
      </c>
      <c r="J402">
        <v>4.4943171643949675E-2</v>
      </c>
    </row>
    <row r="403" spans="1:10">
      <c r="A403" s="654">
        <v>44414</v>
      </c>
      <c r="B403">
        <v>5.4607651060140094E-2</v>
      </c>
      <c r="C403">
        <v>0.23557364996417274</v>
      </c>
      <c r="D403">
        <v>0.22564382331532107</v>
      </c>
      <c r="F403">
        <v>0.13616356935690099</v>
      </c>
      <c r="G403">
        <v>0.13882227566524352</v>
      </c>
      <c r="H403">
        <v>0.1667127220411635</v>
      </c>
      <c r="I403">
        <v>0.82514994516399387</v>
      </c>
      <c r="J403">
        <v>4.5151425169474013E-2</v>
      </c>
    </row>
    <row r="404" spans="1:10">
      <c r="A404" s="654">
        <v>44417</v>
      </c>
      <c r="B404">
        <v>5.4856180698850121E-2</v>
      </c>
      <c r="C404">
        <v>0.23622561121714147</v>
      </c>
      <c r="D404">
        <v>0.22646561596463766</v>
      </c>
      <c r="F404">
        <v>0.13706661941342624</v>
      </c>
      <c r="G404">
        <v>0.13834943740209416</v>
      </c>
      <c r="H404">
        <v>0.16964744944757393</v>
      </c>
      <c r="I404">
        <v>0.81632126703019958</v>
      </c>
      <c r="J404">
        <v>4.5359720199198872E-2</v>
      </c>
    </row>
    <row r="405" spans="1:10">
      <c r="A405" s="654">
        <v>44418</v>
      </c>
      <c r="B405">
        <v>5.5124631174439997E-2</v>
      </c>
      <c r="C405">
        <v>0.23687791648317269</v>
      </c>
      <c r="D405">
        <v>0.2272879596248969</v>
      </c>
      <c r="F405">
        <v>0.13862876702793758</v>
      </c>
      <c r="G405">
        <v>0.13936411777909097</v>
      </c>
      <c r="H405">
        <v>0.16971477574201388</v>
      </c>
      <c r="I405">
        <v>0.80350140252656166</v>
      </c>
      <c r="J405">
        <v>4.5568056741395857E-2</v>
      </c>
    </row>
    <row r="406" spans="1:10">
      <c r="A406" s="654">
        <v>44419</v>
      </c>
      <c r="B406">
        <v>5.5384364015368837E-2</v>
      </c>
      <c r="C406">
        <v>0.23753056594378807</v>
      </c>
      <c r="D406">
        <v>0.22811085466555103</v>
      </c>
      <c r="F406">
        <v>0.1378532198847644</v>
      </c>
      <c r="G406">
        <v>0.13945084307326394</v>
      </c>
      <c r="H406">
        <v>0.16704255779929689</v>
      </c>
      <c r="I406">
        <v>0.81111075865077353</v>
      </c>
      <c r="J406">
        <v>4.5776434804338351E-2</v>
      </c>
    </row>
    <row r="407" spans="1:10">
      <c r="A407" s="654">
        <v>44420</v>
      </c>
      <c r="B407">
        <v>5.5632470433917947E-2</v>
      </c>
      <c r="C407">
        <v>0.23818355978060479</v>
      </c>
      <c r="D407">
        <v>0.22893430145629989</v>
      </c>
      <c r="F407">
        <v>0.13760459117526991</v>
      </c>
      <c r="G407">
        <v>0.14038592619315726</v>
      </c>
      <c r="H407">
        <v>0.15948543367708279</v>
      </c>
      <c r="I407">
        <v>0.82388105659134947</v>
      </c>
      <c r="J407">
        <v>4.5984854396301067E-2</v>
      </c>
    </row>
    <row r="408" spans="1:10">
      <c r="A408" s="654">
        <v>44421</v>
      </c>
      <c r="B408">
        <v>5.5973428783780754E-2</v>
      </c>
      <c r="C408">
        <v>0.23883689817533593</v>
      </c>
      <c r="D408">
        <v>0.22975830036709111</v>
      </c>
      <c r="F408">
        <v>0.13504146824324903</v>
      </c>
      <c r="G408">
        <v>0.1396848743883039</v>
      </c>
      <c r="H408">
        <v>0.1530942911262454</v>
      </c>
      <c r="I408">
        <v>0.81733708763332458</v>
      </c>
      <c r="J408">
        <v>4.6193315525560719E-2</v>
      </c>
    </row>
    <row r="409" spans="1:10">
      <c r="A409" s="654">
        <v>44424</v>
      </c>
      <c r="B409">
        <v>5.6220106988952745E-2</v>
      </c>
      <c r="C409">
        <v>0.23949058130979051</v>
      </c>
      <c r="D409">
        <v>0.23058285176812054</v>
      </c>
      <c r="F409">
        <v>0.13276423389710779</v>
      </c>
      <c r="G409">
        <v>0.13785511890800195</v>
      </c>
      <c r="H409">
        <v>0.1214219392098792</v>
      </c>
      <c r="I409">
        <v>0.83094603116553944</v>
      </c>
      <c r="J409">
        <v>4.6401818200395573E-2</v>
      </c>
    </row>
    <row r="410" spans="1:10">
      <c r="A410" s="654">
        <v>44425</v>
      </c>
      <c r="B410">
        <v>5.6502717389972812E-2</v>
      </c>
      <c r="C410">
        <v>0.24014460936587367</v>
      </c>
      <c r="D410">
        <v>0.23140795602983233</v>
      </c>
      <c r="F410">
        <v>0.13146439720351055</v>
      </c>
      <c r="G410">
        <v>0.12956463001835039</v>
      </c>
      <c r="H410">
        <v>9.8157378941028606E-2</v>
      </c>
      <c r="I410">
        <v>0.81502768338551701</v>
      </c>
      <c r="J410">
        <v>4.6610362429085672E-2</v>
      </c>
    </row>
    <row r="411" spans="1:10">
      <c r="A411" s="654">
        <v>44426</v>
      </c>
      <c r="B411">
        <v>5.673670718061552E-2</v>
      </c>
      <c r="C411">
        <v>0.24079898252558607</v>
      </c>
      <c r="D411">
        <v>0.23223361352291882</v>
      </c>
      <c r="F411">
        <v>0.13051823303659149</v>
      </c>
      <c r="G411">
        <v>0.13682561079739863</v>
      </c>
      <c r="H411">
        <v>9.6396682649980692E-2</v>
      </c>
      <c r="I411">
        <v>0.83905059221305844</v>
      </c>
      <c r="J411">
        <v>4.6818948219912171E-2</v>
      </c>
    </row>
    <row r="412" spans="1:10">
      <c r="A412" s="654">
        <v>44427</v>
      </c>
      <c r="B412">
        <v>5.6991017655559029E-2</v>
      </c>
      <c r="C412">
        <v>0.2414537009710247</v>
      </c>
      <c r="D412">
        <v>0.23305982461832087</v>
      </c>
      <c r="F412">
        <v>0.12988109458594232</v>
      </c>
      <c r="G412">
        <v>0.13855423314138782</v>
      </c>
      <c r="H412">
        <v>0.10920603233685178</v>
      </c>
      <c r="I412">
        <v>0.85983027553882718</v>
      </c>
      <c r="J412">
        <v>4.7027575581158665E-2</v>
      </c>
    </row>
    <row r="413" spans="1:10">
      <c r="A413" s="654">
        <v>44428</v>
      </c>
      <c r="B413">
        <v>5.7308041628410633E-2</v>
      </c>
      <c r="C413">
        <v>0.24210876488438271</v>
      </c>
      <c r="D413">
        <v>0.2338865896872282</v>
      </c>
      <c r="F413">
        <v>0.13221932861077779</v>
      </c>
      <c r="G413">
        <v>0.13979888250995609</v>
      </c>
      <c r="H413">
        <v>0.12179213867493854</v>
      </c>
      <c r="I413">
        <v>0.84875395561496436</v>
      </c>
      <c r="J413">
        <v>4.7236244521109638E-2</v>
      </c>
    </row>
    <row r="414" spans="1:10">
      <c r="A414" s="654">
        <v>44431</v>
      </c>
      <c r="B414">
        <v>5.7557833683521187E-2</v>
      </c>
      <c r="C414">
        <v>0.24276417444794918</v>
      </c>
      <c r="D414">
        <v>0.23471390910107925</v>
      </c>
      <c r="F414">
        <v>0.13198406202203405</v>
      </c>
      <c r="G414">
        <v>0.14191879817065711</v>
      </c>
      <c r="H414">
        <v>0.12300499268675469</v>
      </c>
      <c r="I414">
        <v>0.86979681410723386</v>
      </c>
      <c r="J414">
        <v>4.7444955048051796E-2</v>
      </c>
    </row>
    <row r="415" spans="1:10">
      <c r="A415" s="654">
        <v>44432</v>
      </c>
      <c r="B415">
        <v>5.7830692019211982E-2</v>
      </c>
      <c r="C415">
        <v>0.24341992984410954</v>
      </c>
      <c r="D415">
        <v>0.23554178323156161</v>
      </c>
      <c r="F415">
        <v>0.13552877262690188</v>
      </c>
      <c r="G415">
        <v>0.14126816875436021</v>
      </c>
      <c r="H415">
        <v>0.13709906118852144</v>
      </c>
      <c r="I415">
        <v>0.83035929037270662</v>
      </c>
      <c r="J415">
        <v>4.7653707170273174E-2</v>
      </c>
    </row>
    <row r="416" spans="1:10">
      <c r="A416" s="654">
        <v>44433</v>
      </c>
      <c r="B416">
        <v>5.8109828878839531E-2</v>
      </c>
      <c r="C416">
        <v>0.24407603125534538</v>
      </c>
      <c r="D416">
        <v>0.23637021245061218</v>
      </c>
      <c r="F416">
        <v>0.13844070920848806</v>
      </c>
      <c r="G416">
        <v>0.14238392661940291</v>
      </c>
      <c r="H416">
        <v>0.14766016896562806</v>
      </c>
      <c r="I416">
        <v>0.81760232470632688</v>
      </c>
      <c r="J416">
        <v>4.7862500896063809E-2</v>
      </c>
    </row>
    <row r="417" spans="1:10">
      <c r="A417" s="654">
        <v>44434</v>
      </c>
      <c r="B417">
        <v>5.8380920375691536E-2</v>
      </c>
      <c r="C417">
        <v>0.24473247886423466</v>
      </c>
      <c r="D417">
        <v>0.23719919713041704</v>
      </c>
      <c r="F417">
        <v>0.13757727640336026</v>
      </c>
      <c r="G417">
        <v>0.14348864589190713</v>
      </c>
      <c r="H417">
        <v>0.13685873134221072</v>
      </c>
      <c r="I417">
        <v>0.83135365086097956</v>
      </c>
      <c r="J417">
        <v>4.8071336233714845E-2</v>
      </c>
    </row>
    <row r="418" spans="1:10">
      <c r="A418" s="654">
        <v>44435</v>
      </c>
      <c r="B418">
        <v>5.8681489794315755E-2</v>
      </c>
      <c r="C418">
        <v>0.24538927285345147</v>
      </c>
      <c r="D418">
        <v>0.23802873764341204</v>
      </c>
      <c r="F418">
        <v>0.13804614711907304</v>
      </c>
      <c r="G418">
        <v>0.14331161863769304</v>
      </c>
      <c r="H418">
        <v>0.15558785817707643</v>
      </c>
      <c r="I418">
        <v>0.82611156856732149</v>
      </c>
      <c r="J418">
        <v>4.8280213191519428E-2</v>
      </c>
    </row>
    <row r="419" spans="1:10">
      <c r="A419" s="654">
        <v>44438</v>
      </c>
      <c r="B419">
        <v>5.8945122090560798E-2</v>
      </c>
      <c r="C419">
        <v>0.2460464134057665</v>
      </c>
      <c r="D419">
        <v>0.23885883436228261</v>
      </c>
      <c r="F419">
        <v>0.13748329098913192</v>
      </c>
      <c r="G419">
        <v>0.14435279770750165</v>
      </c>
      <c r="H419">
        <v>0.15186617130537639</v>
      </c>
      <c r="I419">
        <v>0.83906836050522871</v>
      </c>
      <c r="J419">
        <v>4.8489131777772476E-2</v>
      </c>
    </row>
    <row r="420" spans="1:10">
      <c r="A420" s="654">
        <v>44439</v>
      </c>
      <c r="B420">
        <v>5.9205869499399766E-2</v>
      </c>
      <c r="C420">
        <v>0.24670390070404657</v>
      </c>
      <c r="D420">
        <v>0.23968948765996423</v>
      </c>
      <c r="F420">
        <v>0.13901707378190387</v>
      </c>
      <c r="G420">
        <v>0.14712876090210236</v>
      </c>
      <c r="H420">
        <v>0.1421017077318667</v>
      </c>
      <c r="I420">
        <v>0.83067617997342857</v>
      </c>
      <c r="J420">
        <v>4.8698092000770243E-2</v>
      </c>
    </row>
    <row r="421" spans="1:10">
      <c r="A421" s="654">
        <v>44440</v>
      </c>
      <c r="B421">
        <v>5.9480651551339747E-2</v>
      </c>
      <c r="C421">
        <v>0.24736173493125557</v>
      </c>
      <c r="D421">
        <v>0.24071354634801145</v>
      </c>
      <c r="F421">
        <v>0.14024361798743179</v>
      </c>
      <c r="G421">
        <v>0.14521651951376269</v>
      </c>
      <c r="H421">
        <v>0.13969882022018099</v>
      </c>
      <c r="I421">
        <v>0.84732574581682352</v>
      </c>
      <c r="J421">
        <v>4.8907093868810758E-2</v>
      </c>
    </row>
    <row r="422" spans="1:10">
      <c r="A422" s="654">
        <v>44441</v>
      </c>
      <c r="B422">
        <v>5.9738130801563205E-2</v>
      </c>
      <c r="C422">
        <v>0.24801991627045328</v>
      </c>
      <c r="D422">
        <v>0.24173845097063107</v>
      </c>
      <c r="F422">
        <v>0.14021200689200919</v>
      </c>
      <c r="G422">
        <v>0.14512131038838594</v>
      </c>
      <c r="H422">
        <v>0.12473113220245291</v>
      </c>
      <c r="I422">
        <v>0.84678137066677661</v>
      </c>
      <c r="J422">
        <v>4.9116137390193826E-2</v>
      </c>
    </row>
    <row r="423" spans="1:10">
      <c r="A423" s="654">
        <v>44442</v>
      </c>
      <c r="B423">
        <v>5.9984112647310628E-2</v>
      </c>
      <c r="C423">
        <v>0.24867844490479651</v>
      </c>
      <c r="D423">
        <v>0.24276420222661632</v>
      </c>
      <c r="F423">
        <v>0.14139399098966532</v>
      </c>
      <c r="G423">
        <v>0.14376539989896697</v>
      </c>
      <c r="H423">
        <v>0.12783417028682775</v>
      </c>
      <c r="I423">
        <v>0.85448558712054057</v>
      </c>
      <c r="J423">
        <v>4.9325222573220806E-2</v>
      </c>
    </row>
    <row r="424" spans="1:10">
      <c r="A424" s="654">
        <v>44445</v>
      </c>
      <c r="B424">
        <v>6.0266005379805199E-2</v>
      </c>
      <c r="C424">
        <v>0.24933732101753869</v>
      </c>
      <c r="D424">
        <v>0.24379080081533755</v>
      </c>
      <c r="F424">
        <v>0.14099606961185907</v>
      </c>
      <c r="G424">
        <v>0.14705239630340095</v>
      </c>
      <c r="H424">
        <v>0.13237652402962574</v>
      </c>
      <c r="I424">
        <v>0.85560482722203468</v>
      </c>
      <c r="J424">
        <v>4.9534349426194835E-2</v>
      </c>
    </row>
    <row r="425" spans="1:10">
      <c r="A425" s="654">
        <v>44447</v>
      </c>
      <c r="B425">
        <v>6.0516583823474024E-2</v>
      </c>
      <c r="C425">
        <v>0.24999654479202982</v>
      </c>
      <c r="D425">
        <v>0.24481824743674307</v>
      </c>
      <c r="F425">
        <v>0.14139107543345641</v>
      </c>
      <c r="G425">
        <v>0.14664465639441504</v>
      </c>
      <c r="H425">
        <v>0.10790948789882404</v>
      </c>
      <c r="I425">
        <v>0.8924233911815791</v>
      </c>
      <c r="J425">
        <v>4.974351795742038E-2</v>
      </c>
    </row>
    <row r="426" spans="1:10">
      <c r="A426" s="654">
        <v>44448</v>
      </c>
      <c r="B426">
        <v>6.0781237922852949E-2</v>
      </c>
      <c r="C426">
        <v>0.25065611641171648</v>
      </c>
      <c r="D426">
        <v>0.24584654279135942</v>
      </c>
      <c r="F426">
        <v>0.14257347030825662</v>
      </c>
      <c r="G426">
        <v>0.14701360440258338</v>
      </c>
      <c r="H426">
        <v>0.11043975459476796</v>
      </c>
      <c r="I426">
        <v>0.86402079047954961</v>
      </c>
      <c r="J426">
        <v>4.9952728175203909E-2</v>
      </c>
    </row>
    <row r="427" spans="1:10">
      <c r="A427" s="654">
        <v>44449</v>
      </c>
      <c r="B427">
        <v>6.116374857037532E-2</v>
      </c>
      <c r="C427">
        <v>0.2513160360601423</v>
      </c>
      <c r="D427">
        <v>0.24687568758029155</v>
      </c>
      <c r="F427">
        <v>0.14309895126680772</v>
      </c>
      <c r="G427">
        <v>0.14486973975147133</v>
      </c>
      <c r="H427">
        <v>0.10892204457427423</v>
      </c>
      <c r="I427">
        <v>0.86979438341358017</v>
      </c>
      <c r="J427">
        <v>5.016198008785322E-2</v>
      </c>
    </row>
    <row r="428" spans="1:10">
      <c r="A428" s="654">
        <v>44452</v>
      </c>
      <c r="B428">
        <v>6.142696077415466E-2</v>
      </c>
      <c r="C428">
        <v>0.25197630392094794</v>
      </c>
      <c r="D428">
        <v>0.24790568250522371</v>
      </c>
      <c r="F428">
        <v>0.14317103380085672</v>
      </c>
      <c r="G428">
        <v>0.1469013922022655</v>
      </c>
      <c r="H428">
        <v>0.12053089927467386</v>
      </c>
      <c r="I428">
        <v>0.84693379927385681</v>
      </c>
      <c r="J428">
        <v>5.037127370367811E-2</v>
      </c>
    </row>
    <row r="429" spans="1:10">
      <c r="A429" s="654">
        <v>44453</v>
      </c>
      <c r="B429">
        <v>6.1706829162794685E-2</v>
      </c>
      <c r="C429">
        <v>0.25263692017787043</v>
      </c>
      <c r="D429">
        <v>0.24893652826841972</v>
      </c>
      <c r="F429">
        <v>0.14073286503725191</v>
      </c>
      <c r="G429">
        <v>0.15137504236350785</v>
      </c>
      <c r="H429">
        <v>0.12512268705977725</v>
      </c>
      <c r="I429">
        <v>0.86490183924481268</v>
      </c>
      <c r="J429">
        <v>5.0580609030989931E-2</v>
      </c>
    </row>
    <row r="430" spans="1:10">
      <c r="A430" s="654">
        <v>44454</v>
      </c>
      <c r="B430">
        <v>6.1985303869588337E-2</v>
      </c>
      <c r="C430">
        <v>0.25329788501474404</v>
      </c>
      <c r="D430">
        <v>0.2499682255727238</v>
      </c>
      <c r="F430">
        <v>0.1428857825809724</v>
      </c>
      <c r="G430">
        <v>0.15394292151214661</v>
      </c>
      <c r="H430">
        <v>0.12263505146521569</v>
      </c>
      <c r="I430">
        <v>0.86832285743769355</v>
      </c>
      <c r="J430">
        <v>5.078998607810159E-2</v>
      </c>
    </row>
    <row r="431" spans="1:10">
      <c r="A431" s="654">
        <v>44455</v>
      </c>
      <c r="B431">
        <v>6.2237460903017405E-2</v>
      </c>
      <c r="C431">
        <v>0.25395919861550009</v>
      </c>
      <c r="D431">
        <v>0.25100077512156038</v>
      </c>
      <c r="F431">
        <v>0.14562137925183305</v>
      </c>
      <c r="G431">
        <v>0.15447813136439104</v>
      </c>
      <c r="H431">
        <v>0.12013688194568606</v>
      </c>
      <c r="I431">
        <v>0.87409925114942433</v>
      </c>
      <c r="J431">
        <v>5.0999404853327546E-2</v>
      </c>
    </row>
    <row r="432" spans="1:10">
      <c r="A432" s="654">
        <v>44456</v>
      </c>
      <c r="B432">
        <v>6.2497764034557868E-2</v>
      </c>
      <c r="C432">
        <v>0.25462086116416693</v>
      </c>
      <c r="D432">
        <v>0.25203417761893521</v>
      </c>
      <c r="F432">
        <v>0.14761994354704666</v>
      </c>
      <c r="G432">
        <v>0.15013953448747697</v>
      </c>
      <c r="H432">
        <v>0.10907555258985524</v>
      </c>
      <c r="I432">
        <v>0.86375277429127717</v>
      </c>
      <c r="J432">
        <v>5.1208865364984257E-2</v>
      </c>
    </row>
    <row r="433" spans="1:10">
      <c r="A433" s="654">
        <v>44459</v>
      </c>
      <c r="B433">
        <v>6.2734965670868892E-2</v>
      </c>
      <c r="C433">
        <v>0.25528287284486995</v>
      </c>
      <c r="D433">
        <v>0.25306843376943533</v>
      </c>
      <c r="F433">
        <v>0.14165171750665628</v>
      </c>
      <c r="G433">
        <v>0.14679020696541456</v>
      </c>
      <c r="H433">
        <v>8.7641712327021448E-2</v>
      </c>
      <c r="I433">
        <v>0.85652132333792208</v>
      </c>
      <c r="J433">
        <v>5.1418367621389516E-2</v>
      </c>
    </row>
    <row r="434" spans="1:10">
      <c r="A434" s="654">
        <v>44460</v>
      </c>
      <c r="B434">
        <v>6.3037060519418597E-2</v>
      </c>
      <c r="C434">
        <v>0.25594523384183177</v>
      </c>
      <c r="D434">
        <v>0.25410354427823023</v>
      </c>
      <c r="F434">
        <v>0.14249789244033417</v>
      </c>
      <c r="G434">
        <v>0.14565568551662977</v>
      </c>
      <c r="H434">
        <v>9.8195904148008273E-2</v>
      </c>
      <c r="I434">
        <v>0.83126324958053388</v>
      </c>
      <c r="J434">
        <v>5.162791163086311E-2</v>
      </c>
    </row>
    <row r="435" spans="1:10">
      <c r="A435" s="654">
        <v>44461</v>
      </c>
      <c r="B435">
        <v>6.3351968400519043E-2</v>
      </c>
      <c r="C435">
        <v>0.25660794433937206</v>
      </c>
      <c r="D435">
        <v>0.25513950985107159</v>
      </c>
      <c r="F435">
        <v>0.14394702875189025</v>
      </c>
      <c r="G435">
        <v>0.15253201535843552</v>
      </c>
      <c r="H435">
        <v>0.11092505891546933</v>
      </c>
      <c r="I435">
        <v>0.85487884699779015</v>
      </c>
      <c r="J435">
        <v>5.1837497401726162E-2</v>
      </c>
    </row>
    <row r="436" spans="1:10">
      <c r="A436" s="654">
        <v>44462</v>
      </c>
      <c r="B436">
        <v>6.3702240147372802E-2</v>
      </c>
      <c r="C436">
        <v>0.25727100452190799</v>
      </c>
      <c r="D436">
        <v>0.25617633119429395</v>
      </c>
      <c r="F436">
        <v>0.15003916617152635</v>
      </c>
      <c r="G436">
        <v>0.15874415784260498</v>
      </c>
      <c r="H436">
        <v>0.12573015496829631</v>
      </c>
      <c r="I436">
        <v>0.8843708680362492</v>
      </c>
      <c r="J436">
        <v>5.2086641267456768E-2</v>
      </c>
    </row>
    <row r="437" spans="1:10">
      <c r="A437" s="654">
        <v>44463</v>
      </c>
      <c r="B437">
        <v>6.4003563898518356E-2</v>
      </c>
      <c r="C437">
        <v>0.25793441457395394</v>
      </c>
      <c r="D437">
        <v>0.25721400901481584</v>
      </c>
      <c r="F437">
        <v>0.1529579753783572</v>
      </c>
      <c r="G437">
        <v>0.16276452251804052</v>
      </c>
      <c r="H437">
        <v>0.12351228815156068</v>
      </c>
      <c r="I437">
        <v>0.89359438679772429</v>
      </c>
      <c r="J437">
        <v>5.2335844146738308E-2</v>
      </c>
    </row>
    <row r="438" spans="1:10">
      <c r="A438" s="654">
        <v>44466</v>
      </c>
      <c r="B438">
        <v>6.444457684475946E-2</v>
      </c>
      <c r="C438">
        <v>0.25859817468012136</v>
      </c>
      <c r="D438">
        <v>0.25825254402013931</v>
      </c>
      <c r="F438">
        <v>0.15339363514459148</v>
      </c>
      <c r="G438">
        <v>0.16130492918990735</v>
      </c>
      <c r="H438">
        <v>0.1243346314091569</v>
      </c>
      <c r="I438">
        <v>0.89480626849137801</v>
      </c>
      <c r="J438">
        <v>5.2585106053549158E-2</v>
      </c>
    </row>
    <row r="439" spans="1:10">
      <c r="A439" s="654">
        <v>44467</v>
      </c>
      <c r="B439">
        <v>6.4753023707710966E-2</v>
      </c>
      <c r="C439">
        <v>0.25926228502511961</v>
      </c>
      <c r="D439">
        <v>0.25929193691835084</v>
      </c>
      <c r="F439">
        <v>0.15235654397598375</v>
      </c>
      <c r="G439">
        <v>0.15825294047464733</v>
      </c>
      <c r="H439">
        <v>0.10418853311011467</v>
      </c>
      <c r="I439">
        <v>0.8743514237859018</v>
      </c>
      <c r="J439">
        <v>5.2834427001870798E-2</v>
      </c>
    </row>
    <row r="440" spans="1:10">
      <c r="A440" s="654">
        <v>44468</v>
      </c>
      <c r="B440">
        <v>6.5061780041884454E-2</v>
      </c>
      <c r="C440">
        <v>0.2599267457937553</v>
      </c>
      <c r="D440">
        <v>0.26033218841812222</v>
      </c>
      <c r="F440">
        <v>0.15304477860706611</v>
      </c>
      <c r="G440">
        <v>0.16107756554900354</v>
      </c>
      <c r="H440">
        <v>0.10607400406924916</v>
      </c>
      <c r="I440">
        <v>0.86893593491014665</v>
      </c>
      <c r="J440">
        <v>5.3083807005688266E-2</v>
      </c>
    </row>
    <row r="441" spans="1:10">
      <c r="A441" s="654">
        <v>44469</v>
      </c>
      <c r="B441">
        <v>6.5360380364073878E-2</v>
      </c>
      <c r="C441">
        <v>0.2605915571709323</v>
      </c>
      <c r="D441">
        <v>0.26137329922871033</v>
      </c>
      <c r="F441">
        <v>0.15224198345108819</v>
      </c>
      <c r="G441">
        <v>0.16386624184307652</v>
      </c>
      <c r="H441">
        <v>0.10924687290618351</v>
      </c>
      <c r="I441">
        <v>0.86761098134852666</v>
      </c>
      <c r="J441">
        <v>5.3333246078989704E-2</v>
      </c>
    </row>
    <row r="442" spans="1:10">
      <c r="A442" s="654">
        <v>44470</v>
      </c>
      <c r="B442">
        <v>6.5696041433739083E-2</v>
      </c>
      <c r="C442">
        <v>0.2612567193416524</v>
      </c>
      <c r="D442">
        <v>0.26250606616901395</v>
      </c>
      <c r="F442">
        <v>0.15376394182681508</v>
      </c>
      <c r="G442">
        <v>0.16733792978572826</v>
      </c>
      <c r="H442">
        <v>0.12202764761289475</v>
      </c>
      <c r="I442">
        <v>0.84907338835592006</v>
      </c>
      <c r="J442">
        <v>5.3582744235766588E-2</v>
      </c>
    </row>
    <row r="443" spans="1:10">
      <c r="A443" s="654">
        <v>44473</v>
      </c>
      <c r="B443">
        <v>6.5999329016832586E-2</v>
      </c>
      <c r="C443">
        <v>0.26192223249101509</v>
      </c>
      <c r="D443">
        <v>0.26363985038227078</v>
      </c>
      <c r="F443">
        <v>0.15134077035142157</v>
      </c>
      <c r="G443">
        <v>0.16372746012487993</v>
      </c>
      <c r="H443">
        <v>0.10431277342742229</v>
      </c>
      <c r="I443">
        <v>0.86474373826514483</v>
      </c>
      <c r="J443">
        <v>5.3832301490013723E-2</v>
      </c>
    </row>
    <row r="444" spans="1:10">
      <c r="A444" s="654">
        <v>44474</v>
      </c>
      <c r="B444">
        <v>6.6322762695023352E-2</v>
      </c>
      <c r="C444">
        <v>0.26258809680421713</v>
      </c>
      <c r="D444">
        <v>0.26477465278203516</v>
      </c>
      <c r="F444">
        <v>0.15423323242220488</v>
      </c>
      <c r="G444">
        <v>0.16348460097116924</v>
      </c>
      <c r="H444">
        <v>9.6938257614050727E-2</v>
      </c>
      <c r="I444">
        <v>0.88664951852288798</v>
      </c>
      <c r="J444">
        <v>5.4081917855729467E-2</v>
      </c>
    </row>
    <row r="445" spans="1:10">
      <c r="A445" s="654">
        <v>44475</v>
      </c>
      <c r="B445">
        <v>6.669433717726081E-2</v>
      </c>
      <c r="C445">
        <v>0.26325431246655318</v>
      </c>
      <c r="D445">
        <v>0.26591047428268189</v>
      </c>
      <c r="F445">
        <v>0.15518992684028587</v>
      </c>
      <c r="G445">
        <v>0.1619265456235246</v>
      </c>
      <c r="H445">
        <v>8.7617904729931917E-2</v>
      </c>
      <c r="I445">
        <v>0.887296409897252</v>
      </c>
      <c r="J445">
        <v>5.4331593346915064E-2</v>
      </c>
    </row>
    <row r="446" spans="1:10">
      <c r="A446" s="654">
        <v>44476</v>
      </c>
      <c r="B446">
        <v>6.7010249195524896E-2</v>
      </c>
      <c r="C446">
        <v>0.2639208796634156</v>
      </c>
      <c r="D446">
        <v>0.26704731579940688</v>
      </c>
      <c r="F446">
        <v>0.15792782498385383</v>
      </c>
      <c r="G446">
        <v>0.16033898151773318</v>
      </c>
      <c r="H446">
        <v>8.9405863163568133E-2</v>
      </c>
      <c r="I446">
        <v>0.92024047923255137</v>
      </c>
      <c r="J446">
        <v>5.4581327977575311E-2</v>
      </c>
    </row>
    <row r="447" spans="1:10">
      <c r="A447" s="654">
        <v>44477</v>
      </c>
      <c r="B447">
        <v>6.7402384986863462E-2</v>
      </c>
      <c r="C447">
        <v>0.26458779858029491</v>
      </c>
      <c r="D447">
        <v>0.26818517824822807</v>
      </c>
      <c r="F447">
        <v>0.16048318497947589</v>
      </c>
      <c r="G447">
        <v>0.15885414917118879</v>
      </c>
      <c r="H447">
        <v>0.10069023232436036</v>
      </c>
      <c r="I447">
        <v>0.9187210288866019</v>
      </c>
      <c r="J447">
        <v>5.4831121761718338E-2</v>
      </c>
    </row>
    <row r="448" spans="1:10">
      <c r="A448" s="654">
        <v>44480</v>
      </c>
      <c r="B448">
        <v>6.7702346628535581E-2</v>
      </c>
      <c r="C448">
        <v>0.2652550694027791</v>
      </c>
      <c r="D448">
        <v>0.26932406254598606</v>
      </c>
      <c r="F448">
        <v>0.16149128770064314</v>
      </c>
      <c r="G448">
        <v>0.15486503858590073</v>
      </c>
      <c r="H448">
        <v>8.9686313081868807E-2</v>
      </c>
      <c r="I448">
        <v>0.92658864640755545</v>
      </c>
      <c r="J448">
        <v>5.5080974713355602E-2</v>
      </c>
    </row>
    <row r="449" spans="1:10">
      <c r="A449" s="654">
        <v>44482</v>
      </c>
      <c r="B449">
        <v>6.800932062681686E-2</v>
      </c>
      <c r="C449">
        <v>0.26592269231655408</v>
      </c>
      <c r="D449">
        <v>0.27046396961034458</v>
      </c>
      <c r="F449">
        <v>0.1574259651601575</v>
      </c>
      <c r="G449">
        <v>0.15745893076975159</v>
      </c>
      <c r="H449">
        <v>9.8009941874644069E-2</v>
      </c>
      <c r="I449">
        <v>0.90719139219602329</v>
      </c>
      <c r="J449">
        <v>5.533088684650167E-2</v>
      </c>
    </row>
    <row r="450" spans="1:10">
      <c r="A450" s="654">
        <v>44483</v>
      </c>
      <c r="B450">
        <v>6.8393267791538426E-2</v>
      </c>
      <c r="C450">
        <v>0.26659066750740412</v>
      </c>
      <c r="D450">
        <v>0.27160490035979179</v>
      </c>
      <c r="F450">
        <v>0.1585450146967553</v>
      </c>
      <c r="G450">
        <v>0.15761545922608966</v>
      </c>
      <c r="H450">
        <v>0.10152944840067191</v>
      </c>
      <c r="I450">
        <v>0.93648112163769803</v>
      </c>
      <c r="J450">
        <v>5.5580858175174885E-2</v>
      </c>
    </row>
    <row r="451" spans="1:10">
      <c r="A451" s="654">
        <v>44484</v>
      </c>
      <c r="B451">
        <v>6.8715098491203053E-2</v>
      </c>
      <c r="C451">
        <v>0.26725899516121121</v>
      </c>
      <c r="D451">
        <v>0.27274685571364032</v>
      </c>
      <c r="F451">
        <v>0.16257387249724209</v>
      </c>
      <c r="G451">
        <v>0.15941911566931322</v>
      </c>
      <c r="H451">
        <v>0.10312673595537269</v>
      </c>
      <c r="I451">
        <v>0.93367197644832589</v>
      </c>
      <c r="J451">
        <v>5.5830888713396254E-2</v>
      </c>
    </row>
    <row r="452" spans="1:10">
      <c r="A452" s="654">
        <v>44487</v>
      </c>
      <c r="B452">
        <v>6.9015191373553275E-2</v>
      </c>
      <c r="C452">
        <v>0.26792767546395568</v>
      </c>
      <c r="D452">
        <v>0.27388983659202859</v>
      </c>
      <c r="F452">
        <v>0.16503412204899526</v>
      </c>
      <c r="G452">
        <v>0.15702541559542049</v>
      </c>
      <c r="H452">
        <v>0.10329298303931966</v>
      </c>
      <c r="I452">
        <v>0.96125302316186767</v>
      </c>
      <c r="J452">
        <v>5.6080978475190779E-2</v>
      </c>
    </row>
    <row r="453" spans="1:10">
      <c r="A453" s="654">
        <v>44488</v>
      </c>
      <c r="B453">
        <v>6.9300157385307148E-2</v>
      </c>
      <c r="C453">
        <v>0.26859670860171558</v>
      </c>
      <c r="D453">
        <v>0.27503384391592123</v>
      </c>
      <c r="F453">
        <v>0.16562252033007652</v>
      </c>
      <c r="G453">
        <v>0.15589059061063582</v>
      </c>
      <c r="H453">
        <v>7.849848269988513E-2</v>
      </c>
      <c r="I453">
        <v>0.99686679209579299</v>
      </c>
      <c r="J453">
        <v>5.6331127474586351E-2</v>
      </c>
    </row>
    <row r="454" spans="1:10">
      <c r="A454" s="654">
        <v>44489</v>
      </c>
      <c r="B454">
        <v>6.9653927195891807E-2</v>
      </c>
      <c r="C454">
        <v>0.26926609476066754</v>
      </c>
      <c r="D454">
        <v>0.27617887860711021</v>
      </c>
      <c r="F454">
        <v>0.16608952802550014</v>
      </c>
      <c r="G454">
        <v>0.15633844786097351</v>
      </c>
      <c r="H454">
        <v>7.6240065337917162E-2</v>
      </c>
      <c r="I454">
        <v>0.98884587233760746</v>
      </c>
      <c r="J454">
        <v>5.658133572561419E-2</v>
      </c>
    </row>
    <row r="455" spans="1:10">
      <c r="A455" s="654">
        <v>44490</v>
      </c>
      <c r="B455">
        <v>6.9924270024516177E-2</v>
      </c>
      <c r="C455">
        <v>0.26993583412708633</v>
      </c>
      <c r="D455">
        <v>0.27732494158821508</v>
      </c>
      <c r="F455">
        <v>0.16980601556827923</v>
      </c>
      <c r="G455">
        <v>0.14978792344384972</v>
      </c>
      <c r="H455">
        <v>4.9939637957133742E-2</v>
      </c>
      <c r="I455">
        <v>1.0284488645890604</v>
      </c>
      <c r="J455">
        <v>5.683160324230907E-2</v>
      </c>
    </row>
    <row r="456" spans="1:10">
      <c r="A456" s="654">
        <v>44491</v>
      </c>
      <c r="B456">
        <v>7.023597593733899E-2</v>
      </c>
      <c r="C456">
        <v>0.27060592688734486</v>
      </c>
      <c r="D456">
        <v>0.27847203378268381</v>
      </c>
      <c r="F456">
        <v>0.16760579563415323</v>
      </c>
      <c r="G456">
        <v>0.14633944588734193</v>
      </c>
      <c r="H456">
        <v>3.3760825220812585E-2</v>
      </c>
      <c r="I456">
        <v>1.0140679855473382</v>
      </c>
      <c r="J456">
        <v>5.7081930038709094E-2</v>
      </c>
    </row>
    <row r="457" spans="1:10">
      <c r="A457" s="654">
        <v>44494</v>
      </c>
      <c r="B457">
        <v>7.0510328698611069E-2</v>
      </c>
      <c r="C457">
        <v>0.27127637322791465</v>
      </c>
      <c r="D457">
        <v>0.27962015611479396</v>
      </c>
      <c r="F457">
        <v>0.1662265848361606</v>
      </c>
      <c r="G457">
        <v>0.14687763545132104</v>
      </c>
      <c r="H457">
        <v>5.222440929852068E-2</v>
      </c>
      <c r="I457">
        <v>0.98642892255397974</v>
      </c>
      <c r="J457">
        <v>5.7332316128855476E-2</v>
      </c>
    </row>
    <row r="458" spans="1:10">
      <c r="A458" s="654">
        <v>44495</v>
      </c>
      <c r="B458">
        <v>7.0811551859883082E-2</v>
      </c>
      <c r="C458">
        <v>0.27194717333536533</v>
      </c>
      <c r="D458">
        <v>0.28076930950965284</v>
      </c>
      <c r="F458">
        <v>0.16579624022882178</v>
      </c>
      <c r="G458">
        <v>0.14309949250399612</v>
      </c>
      <c r="H458">
        <v>3.0389546433241543E-2</v>
      </c>
      <c r="I458">
        <v>1.0030174190101606</v>
      </c>
      <c r="J458">
        <v>5.7582761526792758E-2</v>
      </c>
    </row>
    <row r="459" spans="1:10">
      <c r="A459" s="654">
        <v>44496</v>
      </c>
      <c r="B459">
        <v>7.1151797194126454E-2</v>
      </c>
      <c r="C459">
        <v>0.27261832739636493</v>
      </c>
      <c r="D459">
        <v>0.2819194948931989</v>
      </c>
      <c r="F459">
        <v>0.16013999998677386</v>
      </c>
      <c r="G459">
        <v>0.14186805201036723</v>
      </c>
      <c r="H459">
        <v>2.6795469626777146E-2</v>
      </c>
      <c r="I459">
        <v>0.99321911455933942</v>
      </c>
      <c r="J459">
        <v>5.7833266246569037E-2</v>
      </c>
    </row>
    <row r="460" spans="1:10">
      <c r="A460" s="654">
        <v>44497</v>
      </c>
      <c r="B460">
        <v>7.143060435684756E-2</v>
      </c>
      <c r="C460">
        <v>0.27328983559768028</v>
      </c>
      <c r="D460">
        <v>0.28307071319220189</v>
      </c>
      <c r="F460">
        <v>0.16332392436261967</v>
      </c>
      <c r="G460">
        <v>0.13872172430626439</v>
      </c>
      <c r="H460">
        <v>2.1763114760380065E-2</v>
      </c>
      <c r="I460">
        <v>1.0305488938010403</v>
      </c>
      <c r="J460">
        <v>5.8142748887192841E-2</v>
      </c>
    </row>
    <row r="461" spans="1:10">
      <c r="A461" s="654">
        <v>44498</v>
      </c>
      <c r="B461">
        <v>7.1822731058182931E-2</v>
      </c>
      <c r="C461">
        <v>0.27396169812617677</v>
      </c>
      <c r="D461">
        <v>0.28422296533426383</v>
      </c>
      <c r="F461">
        <v>0.16621691850439269</v>
      </c>
      <c r="G461">
        <v>0.13344871208865716</v>
      </c>
      <c r="H461">
        <v>6.6793332213290757E-3</v>
      </c>
      <c r="I461">
        <v>1.0328047782659064</v>
      </c>
      <c r="J461">
        <v>5.8452322070918106E-2</v>
      </c>
    </row>
    <row r="462" spans="1:10">
      <c r="A462" s="654">
        <v>44501</v>
      </c>
      <c r="B462">
        <v>7.2192651567908328E-2</v>
      </c>
      <c r="C462">
        <v>0.27463391516881797</v>
      </c>
      <c r="D462">
        <v>0.28518562958412663</v>
      </c>
      <c r="F462">
        <v>0.16943959675576914</v>
      </c>
      <c r="G462">
        <v>0.13164074037529838</v>
      </c>
      <c r="H462">
        <v>1.6598925237751194E-2</v>
      </c>
      <c r="I462">
        <v>1.0448006048569667</v>
      </c>
      <c r="J462">
        <v>5.8761985824234531E-2</v>
      </c>
    </row>
    <row r="463" spans="1:10">
      <c r="A463" s="654">
        <v>44503</v>
      </c>
      <c r="B463">
        <v>7.2570150213626228E-2</v>
      </c>
      <c r="C463">
        <v>0.27530648691266668</v>
      </c>
      <c r="D463">
        <v>0.28614901545514315</v>
      </c>
      <c r="F463">
        <v>0.17214402723974009</v>
      </c>
      <c r="G463">
        <v>0.1352996594407021</v>
      </c>
      <c r="H463">
        <v>2.8806473577805081E-2</v>
      </c>
      <c r="I463">
        <v>1.0324072571696177</v>
      </c>
      <c r="J463">
        <v>5.9071740173639364E-2</v>
      </c>
    </row>
    <row r="464" spans="1:10">
      <c r="A464" s="654">
        <v>44504</v>
      </c>
      <c r="B464">
        <v>7.29100471073858E-2</v>
      </c>
      <c r="C464">
        <v>0.27597941354488387</v>
      </c>
      <c r="D464">
        <v>0.28711312348824669</v>
      </c>
      <c r="F464">
        <v>0.17084819356541558</v>
      </c>
      <c r="G464">
        <v>0.13390857924673383</v>
      </c>
      <c r="H464">
        <v>2.1594086420643865E-2</v>
      </c>
      <c r="I464">
        <v>1.0605281288206445</v>
      </c>
      <c r="J464">
        <v>5.9381585145637628E-2</v>
      </c>
    </row>
    <row r="465" spans="1:10">
      <c r="A465" s="654">
        <v>44505</v>
      </c>
      <c r="B465">
        <v>7.3268806912664353E-2</v>
      </c>
      <c r="C465">
        <v>0.27665269525272951</v>
      </c>
      <c r="D465">
        <v>0.288077954224776</v>
      </c>
      <c r="F465">
        <v>0.1683484096458352</v>
      </c>
      <c r="G465">
        <v>0.13893235299569384</v>
      </c>
      <c r="H465">
        <v>3.5550229502326225E-2</v>
      </c>
      <c r="I465">
        <v>1.0315899383973806</v>
      </c>
      <c r="J465">
        <v>5.9691520766742112E-2</v>
      </c>
    </row>
    <row r="466" spans="1:10">
      <c r="A466" s="654">
        <v>44508</v>
      </c>
      <c r="B466">
        <v>7.3628771646893298E-2</v>
      </c>
      <c r="C466">
        <v>0.2773263322235624</v>
      </c>
      <c r="D466">
        <v>0.28904350820647551</v>
      </c>
      <c r="F466">
        <v>0.16890005340264946</v>
      </c>
      <c r="G466">
        <v>0.13498254020455724</v>
      </c>
      <c r="H466">
        <v>3.1176468309450867E-2</v>
      </c>
      <c r="I466">
        <v>1.047248138089262</v>
      </c>
      <c r="J466">
        <v>6.0001547063473382E-2</v>
      </c>
    </row>
    <row r="467" spans="1:10">
      <c r="A467" s="654">
        <v>44509</v>
      </c>
      <c r="B467">
        <v>7.4002099219502959E-2</v>
      </c>
      <c r="C467">
        <v>0.27800032464484015</v>
      </c>
      <c r="D467">
        <v>0.29000978597549598</v>
      </c>
      <c r="F467">
        <v>0.16553483203535868</v>
      </c>
      <c r="G467">
        <v>0.13929519487132591</v>
      </c>
      <c r="H467">
        <v>3.8302876446717482E-2</v>
      </c>
      <c r="I467">
        <v>1.0208512203006825</v>
      </c>
      <c r="J467">
        <v>6.0311664062359771E-2</v>
      </c>
    </row>
    <row r="468" spans="1:10">
      <c r="A468" s="654">
        <v>44510</v>
      </c>
      <c r="B468">
        <v>7.4381923211759515E-2</v>
      </c>
      <c r="C468">
        <v>0.27867467270411939</v>
      </c>
      <c r="D468">
        <v>0.29097678807439431</v>
      </c>
      <c r="F468">
        <v>0.17240175974876082</v>
      </c>
      <c r="G468">
        <v>0.13707328605564495</v>
      </c>
      <c r="H468">
        <v>4.6216409269303593E-2</v>
      </c>
      <c r="I468">
        <v>1.0158831980250338</v>
      </c>
      <c r="J468">
        <v>6.0621871789937165E-2</v>
      </c>
    </row>
    <row r="469" spans="1:10">
      <c r="A469" s="654">
        <v>44511</v>
      </c>
      <c r="B469">
        <v>7.4764453144779974E-2</v>
      </c>
      <c r="C469">
        <v>0.27934937658905534</v>
      </c>
      <c r="D469">
        <v>0.29194451504613439</v>
      </c>
      <c r="F469">
        <v>0.1749614380498532</v>
      </c>
      <c r="G469">
        <v>0.14326442890753799</v>
      </c>
      <c r="H469">
        <v>6.26288359366447E-2</v>
      </c>
      <c r="I469">
        <v>0.98252420171132737</v>
      </c>
      <c r="J469">
        <v>6.0932170272749664E-2</v>
      </c>
    </row>
    <row r="470" spans="1:10">
      <c r="A470" s="654">
        <v>44512</v>
      </c>
      <c r="B470">
        <v>7.513467204115698E-2</v>
      </c>
      <c r="C470">
        <v>0.28002443648740294</v>
      </c>
      <c r="D470">
        <v>0.29291296743408668</v>
      </c>
      <c r="F470">
        <v>0.17599954482237323</v>
      </c>
      <c r="G470">
        <v>0.1384115054551891</v>
      </c>
      <c r="H470">
        <v>5.8929068806496732E-2</v>
      </c>
      <c r="I470">
        <v>1.0129012618767042</v>
      </c>
      <c r="J470">
        <v>6.1242559537348695E-2</v>
      </c>
    </row>
    <row r="471" spans="1:10">
      <c r="A471" s="654">
        <v>44516</v>
      </c>
      <c r="B471">
        <v>7.5483015386424768E-2</v>
      </c>
      <c r="C471">
        <v>0.28069985258701546</v>
      </c>
      <c r="D471">
        <v>0.29388214578202954</v>
      </c>
      <c r="F471">
        <v>0.18008942883730339</v>
      </c>
      <c r="G471">
        <v>0.13264171610188824</v>
      </c>
      <c r="H471">
        <v>3.7284756582278034E-2</v>
      </c>
      <c r="I471">
        <v>1.0378548978766373</v>
      </c>
      <c r="J471">
        <v>6.1553039610293681E-2</v>
      </c>
    </row>
    <row r="472" spans="1:10">
      <c r="A472" s="654">
        <v>44517</v>
      </c>
      <c r="B472">
        <v>7.5857819895181811E-2</v>
      </c>
      <c r="C472">
        <v>0.28137562507584568</v>
      </c>
      <c r="D472">
        <v>0.29485205063414832</v>
      </c>
      <c r="F472">
        <v>0.17836273408708814</v>
      </c>
      <c r="G472">
        <v>0.12504751350188781</v>
      </c>
      <c r="H472">
        <v>2.8839922009511021E-2</v>
      </c>
      <c r="I472">
        <v>1.044931564563532</v>
      </c>
      <c r="J472">
        <v>6.1863610518151813E-2</v>
      </c>
    </row>
    <row r="473" spans="1:10">
      <c r="A473" s="654">
        <v>44518</v>
      </c>
      <c r="B473">
        <v>7.62028608791252E-2</v>
      </c>
      <c r="C473">
        <v>0.28205175414194561</v>
      </c>
      <c r="D473">
        <v>0.29582268253503674</v>
      </c>
      <c r="F473">
        <v>0.17905135156803542</v>
      </c>
      <c r="G473">
        <v>0.12809064908381051</v>
      </c>
      <c r="H473">
        <v>3.0645557242153787E-2</v>
      </c>
      <c r="I473">
        <v>1.0554933896769749</v>
      </c>
      <c r="J473">
        <v>6.2174272287498056E-2</v>
      </c>
    </row>
    <row r="474" spans="1:10">
      <c r="A474" s="654">
        <v>44519</v>
      </c>
      <c r="B474">
        <v>7.6584631541550374E-2</v>
      </c>
      <c r="C474">
        <v>0.2827282399734663</v>
      </c>
      <c r="D474">
        <v>0.29679404202969661</v>
      </c>
      <c r="F474">
        <v>0.17799775730873502</v>
      </c>
      <c r="G474">
        <v>0.13101751014194685</v>
      </c>
      <c r="H474">
        <v>3.6517794950071902E-2</v>
      </c>
      <c r="I474">
        <v>1.0685918444815883</v>
      </c>
      <c r="J474">
        <v>6.2485024944914924E-2</v>
      </c>
    </row>
    <row r="475" spans="1:10">
      <c r="A475" s="654">
        <v>44522</v>
      </c>
      <c r="B475">
        <v>7.6932846969537172E-2</v>
      </c>
      <c r="C475">
        <v>0.28340508275865806</v>
      </c>
      <c r="D475">
        <v>0.29776612966353833</v>
      </c>
      <c r="F475">
        <v>0.18225879766358455</v>
      </c>
      <c r="G475">
        <v>0.12878430472812719</v>
      </c>
      <c r="H475">
        <v>2.2441963723373703E-2</v>
      </c>
      <c r="I475">
        <v>1.0620967311121969</v>
      </c>
      <c r="J475">
        <v>6.2795868516993147E-2</v>
      </c>
    </row>
    <row r="476" spans="1:10">
      <c r="A476" s="654">
        <v>44523</v>
      </c>
      <c r="B476">
        <v>7.7282833787746252E-2</v>
      </c>
      <c r="C476">
        <v>0.28408228268587066</v>
      </c>
      <c r="D476">
        <v>0.29873894598238104</v>
      </c>
      <c r="F476">
        <v>0.18517925749422171</v>
      </c>
      <c r="G476">
        <v>0.12616471316293132</v>
      </c>
      <c r="H476">
        <v>2.2722530520214557E-2</v>
      </c>
      <c r="I476">
        <v>1.0482396772537372</v>
      </c>
      <c r="J476">
        <v>6.3106803030330783E-2</v>
      </c>
    </row>
    <row r="477" spans="1:10">
      <c r="A477" s="654">
        <v>44524</v>
      </c>
      <c r="B477">
        <v>7.7641557491515245E-2</v>
      </c>
      <c r="C477">
        <v>0.28475983994355336</v>
      </c>
      <c r="D477">
        <v>0.29971249153245316</v>
      </c>
      <c r="F477">
        <v>0.18615453708797891</v>
      </c>
      <c r="G477">
        <v>0.12781499286528475</v>
      </c>
      <c r="H477">
        <v>2.1894021817004949E-2</v>
      </c>
      <c r="I477">
        <v>1.0502268479680836</v>
      </c>
      <c r="J477">
        <v>6.341782851153388E-2</v>
      </c>
    </row>
    <row r="478" spans="1:10">
      <c r="A478" s="654">
        <v>44525</v>
      </c>
      <c r="B478">
        <v>7.7998826044832326E-2</v>
      </c>
      <c r="C478">
        <v>0.28543775472025468</v>
      </c>
      <c r="D478">
        <v>0.30068676686039253</v>
      </c>
      <c r="F478">
        <v>0.18736953040329407</v>
      </c>
      <c r="G478">
        <v>0.13025079844133014</v>
      </c>
      <c r="H478">
        <v>3.2680748409957161E-2</v>
      </c>
      <c r="I478">
        <v>1.0493449035617193</v>
      </c>
      <c r="J478">
        <v>6.3728944987216263E-2</v>
      </c>
    </row>
    <row r="479" spans="1:10">
      <c r="A479" s="654">
        <v>44526</v>
      </c>
      <c r="B479">
        <v>7.8342455874959027E-2</v>
      </c>
      <c r="C479">
        <v>0.28611602720462259</v>
      </c>
      <c r="D479">
        <v>0.30166177251324666</v>
      </c>
      <c r="F479">
        <v>0.17500532868452279</v>
      </c>
      <c r="G479">
        <v>0.12524138194517653</v>
      </c>
      <c r="H479">
        <v>8.0865206480609242E-3</v>
      </c>
      <c r="I479">
        <v>1.0141651843294568</v>
      </c>
      <c r="J479">
        <v>6.4040152483999524E-2</v>
      </c>
    </row>
    <row r="480" spans="1:10">
      <c r="A480" s="654">
        <v>44529</v>
      </c>
      <c r="B480">
        <v>7.8697076613617023E-2</v>
      </c>
      <c r="C480">
        <v>0.28679465758540457</v>
      </c>
      <c r="D480">
        <v>0.30263750903847342</v>
      </c>
      <c r="F480">
        <v>0.17696087461927457</v>
      </c>
      <c r="G480">
        <v>0.12969199372400864</v>
      </c>
      <c r="H480">
        <v>1.1220927245432222E-2</v>
      </c>
      <c r="I480">
        <v>1.0398350860024501</v>
      </c>
      <c r="J480">
        <v>6.4351451028513029E-2</v>
      </c>
    </row>
    <row r="481" spans="1:10">
      <c r="A481" s="654">
        <v>44530</v>
      </c>
      <c r="B481">
        <v>7.905824509399717E-2</v>
      </c>
      <c r="C481">
        <v>0.28747364605144798</v>
      </c>
      <c r="D481">
        <v>0.30361397698394055</v>
      </c>
      <c r="F481">
        <v>0.169234538061942</v>
      </c>
      <c r="G481">
        <v>0.12687837688859083</v>
      </c>
      <c r="H481">
        <v>-1.0058536473774415E-2</v>
      </c>
      <c r="I481">
        <v>1.0309471886313268</v>
      </c>
      <c r="J481">
        <v>6.4662840647393915E-2</v>
      </c>
    </row>
    <row r="482" spans="1:10">
      <c r="A482" s="654">
        <v>44531</v>
      </c>
      <c r="B482">
        <v>7.941987064519096E-2</v>
      </c>
      <c r="C482">
        <v>0.28815299279169948</v>
      </c>
      <c r="D482">
        <v>0.30438693080041546</v>
      </c>
      <c r="F482">
        <v>0.16689017490209079</v>
      </c>
      <c r="G482">
        <v>0.12658814588312506</v>
      </c>
      <c r="H482">
        <v>-1.9712452632787425E-2</v>
      </c>
      <c r="I482">
        <v>1.0208491605727992</v>
      </c>
      <c r="J482">
        <v>6.4974321367287313E-2</v>
      </c>
    </row>
    <row r="483" spans="1:10">
      <c r="A483" s="654">
        <v>44532</v>
      </c>
      <c r="B483">
        <v>7.9793740720830009E-2</v>
      </c>
      <c r="C483">
        <v>0.28883269799520561</v>
      </c>
      <c r="D483">
        <v>0.30516034292557137</v>
      </c>
      <c r="F483">
        <v>0.16922109691411324</v>
      </c>
      <c r="G483">
        <v>0.13006573254204601</v>
      </c>
      <c r="H483">
        <v>9.760020940208225E-4</v>
      </c>
      <c r="I483">
        <v>1.0273944053275099</v>
      </c>
      <c r="J483">
        <v>6.5285893214845903E-2</v>
      </c>
    </row>
    <row r="484" spans="1:10">
      <c r="A484" s="654">
        <v>44533</v>
      </c>
      <c r="B484">
        <v>8.0179465639561576E-2</v>
      </c>
      <c r="C484">
        <v>0.28951276185111285</v>
      </c>
      <c r="D484">
        <v>0.30593421363115403</v>
      </c>
      <c r="F484">
        <v>0.16580228293898469</v>
      </c>
      <c r="G484">
        <v>0.14064936508767789</v>
      </c>
      <c r="H484">
        <v>1.464425519315693E-2</v>
      </c>
      <c r="I484">
        <v>1.0185509306136598</v>
      </c>
      <c r="J484">
        <v>6.5597556216730135E-2</v>
      </c>
    </row>
    <row r="485" spans="1:10">
      <c r="A485" s="654">
        <v>44536</v>
      </c>
      <c r="B485">
        <v>8.0534686551024581E-2</v>
      </c>
      <c r="C485">
        <v>0.29019318454866716</v>
      </c>
      <c r="D485">
        <v>0.30670854318907015</v>
      </c>
      <c r="F485">
        <v>0.17002303168663979</v>
      </c>
      <c r="G485">
        <v>0.14225342131614349</v>
      </c>
      <c r="H485">
        <v>2.1452720598504449E-2</v>
      </c>
      <c r="I485">
        <v>1.0387384291710529</v>
      </c>
      <c r="J485">
        <v>6.5909310399608456E-2</v>
      </c>
    </row>
    <row r="486" spans="1:10">
      <c r="A486" s="654">
        <v>44537</v>
      </c>
      <c r="B486">
        <v>8.092432514478598E-2</v>
      </c>
      <c r="C486">
        <v>0.2908739662772144</v>
      </c>
      <c r="D486">
        <v>0.30748333187138788</v>
      </c>
      <c r="F486">
        <v>0.17315446581759342</v>
      </c>
      <c r="G486">
        <v>0.13912173416511386</v>
      </c>
      <c r="H486">
        <v>2.1668490349310732E-2</v>
      </c>
      <c r="I486">
        <v>1.0500268795216092</v>
      </c>
      <c r="J486">
        <v>6.6221155790157082E-2</v>
      </c>
    </row>
    <row r="487" spans="1:10">
      <c r="A487" s="654">
        <v>44538</v>
      </c>
      <c r="B487">
        <v>8.1312027301224443E-2</v>
      </c>
      <c r="C487">
        <v>0.29155510722620037</v>
      </c>
      <c r="D487">
        <v>0.30825857995033656</v>
      </c>
      <c r="F487">
        <v>0.17338293123684934</v>
      </c>
      <c r="G487">
        <v>0.14275819156650726</v>
      </c>
      <c r="H487">
        <v>3.6545068892182231E-2</v>
      </c>
      <c r="I487">
        <v>1.0296043785300673</v>
      </c>
      <c r="J487">
        <v>6.6533092415060002E-2</v>
      </c>
    </row>
    <row r="488" spans="1:10">
      <c r="A488" s="654">
        <v>44539</v>
      </c>
      <c r="B488">
        <v>8.1637392316603608E-2</v>
      </c>
      <c r="C488">
        <v>0.292236607585171</v>
      </c>
      <c r="D488">
        <v>0.30903428769830676</v>
      </c>
      <c r="F488">
        <v>0.17007548100506487</v>
      </c>
      <c r="G488">
        <v>0.14221032426305702</v>
      </c>
      <c r="H488">
        <v>2.6665897584821074E-2</v>
      </c>
      <c r="I488">
        <v>1.0380443597369817</v>
      </c>
      <c r="J488">
        <v>6.6903704657694796E-2</v>
      </c>
    </row>
    <row r="489" spans="1:10">
      <c r="A489" s="654">
        <v>44540</v>
      </c>
      <c r="B489">
        <v>8.2076124078271917E-2</v>
      </c>
      <c r="C489">
        <v>0.29291846754377215</v>
      </c>
      <c r="D489">
        <v>0.3098104553878509</v>
      </c>
      <c r="F489">
        <v>0.17034998248487709</v>
      </c>
      <c r="G489">
        <v>0.14714499501917633</v>
      </c>
      <c r="H489">
        <v>4.2588870276483393E-2</v>
      </c>
      <c r="I489">
        <v>1.056962729213458</v>
      </c>
      <c r="J489">
        <v>6.7274445685301609E-2</v>
      </c>
    </row>
    <row r="490" spans="1:10">
      <c r="A490" s="654">
        <v>44543</v>
      </c>
      <c r="B490">
        <v>8.2482979051993199E-2</v>
      </c>
      <c r="C490">
        <v>0.2936006872917496</v>
      </c>
      <c r="D490">
        <v>0.31058708329168261</v>
      </c>
      <c r="F490">
        <v>0.16761779213529815</v>
      </c>
      <c r="G490">
        <v>0.14881511079913889</v>
      </c>
      <c r="H490">
        <v>4.0205361016625307E-2</v>
      </c>
      <c r="I490">
        <v>1.072750716302985</v>
      </c>
      <c r="J490">
        <v>6.7645315542632201E-2</v>
      </c>
    </row>
    <row r="491" spans="1:10">
      <c r="A491" s="654">
        <v>44544</v>
      </c>
      <c r="B491">
        <v>8.2897988892555619E-2</v>
      </c>
      <c r="C491">
        <v>0.29428326701894947</v>
      </c>
      <c r="D491">
        <v>0.3113641716826776</v>
      </c>
      <c r="F491">
        <v>0.16742647020925627</v>
      </c>
      <c r="G491">
        <v>0.14743471507237538</v>
      </c>
      <c r="H491">
        <v>2.6748772185898551E-2</v>
      </c>
      <c r="I491">
        <v>1.0648605261346629</v>
      </c>
      <c r="J491">
        <v>6.8016314274453871E-2</v>
      </c>
    </row>
    <row r="492" spans="1:10">
      <c r="A492" s="654">
        <v>44545</v>
      </c>
      <c r="B492">
        <v>8.3301922971763087E-2</v>
      </c>
      <c r="C492">
        <v>0.29496620691531783</v>
      </c>
      <c r="D492">
        <v>0.31214172083387326</v>
      </c>
      <c r="F492">
        <v>0.17107197212867131</v>
      </c>
      <c r="G492">
        <v>0.14618838613793983</v>
      </c>
      <c r="H492">
        <v>3.24010949853204E-2</v>
      </c>
      <c r="I492">
        <v>1.0855209203920082</v>
      </c>
      <c r="J492">
        <v>6.8387441925549464E-2</v>
      </c>
    </row>
    <row r="493" spans="1:10">
      <c r="A493" s="654">
        <v>44546</v>
      </c>
      <c r="B493">
        <v>8.3700614938900131E-2</v>
      </c>
      <c r="C493">
        <v>0.2956495071709011</v>
      </c>
      <c r="D493">
        <v>0.31291973101846882</v>
      </c>
      <c r="F493">
        <v>0.16563381736540306</v>
      </c>
      <c r="G493">
        <v>0.1470601263535376</v>
      </c>
      <c r="H493">
        <v>3.2312093042534018E-2</v>
      </c>
      <c r="I493">
        <v>1.0852320850979447</v>
      </c>
      <c r="J493">
        <v>6.8758698540717589E-2</v>
      </c>
    </row>
    <row r="494" spans="1:10">
      <c r="A494" s="654">
        <v>44547</v>
      </c>
      <c r="B494">
        <v>8.4136339109779579E-2</v>
      </c>
      <c r="C494">
        <v>0.29633316797584608</v>
      </c>
      <c r="D494">
        <v>0.31369820250982539</v>
      </c>
      <c r="F494">
        <v>0.1658410827774075</v>
      </c>
      <c r="G494">
        <v>0.14637952781616015</v>
      </c>
      <c r="H494">
        <v>2.782327906826132E-2</v>
      </c>
      <c r="I494">
        <v>1.0588307471763274</v>
      </c>
      <c r="J494">
        <v>6.9130084164772398E-2</v>
      </c>
    </row>
    <row r="495" spans="1:10">
      <c r="A495" s="654">
        <v>44550</v>
      </c>
      <c r="B495">
        <v>8.4553366568848487E-2</v>
      </c>
      <c r="C495">
        <v>0.29701718952039968</v>
      </c>
      <c r="D495">
        <v>0.31447713558146639</v>
      </c>
      <c r="F495">
        <v>0.16176774396005555</v>
      </c>
      <c r="G495">
        <v>0.14248959761891755</v>
      </c>
      <c r="H495">
        <v>7.1021719287067686E-3</v>
      </c>
      <c r="I495">
        <v>1.0486108460998729</v>
      </c>
      <c r="J495">
        <v>6.9501598842543366E-2</v>
      </c>
    </row>
    <row r="496" spans="1:10">
      <c r="A496" s="654">
        <v>44551</v>
      </c>
      <c r="B496">
        <v>8.5004918102444593E-2</v>
      </c>
      <c r="C496">
        <v>0.29770157199490943</v>
      </c>
      <c r="D496">
        <v>0.31525653050707736</v>
      </c>
      <c r="F496">
        <v>0.16690566173718135</v>
      </c>
      <c r="G496">
        <v>0.1469431739326843</v>
      </c>
      <c r="H496">
        <v>1.5796855687371769E-2</v>
      </c>
      <c r="I496">
        <v>1.0865162220266051</v>
      </c>
      <c r="J496">
        <v>6.9873242618875731E-2</v>
      </c>
    </row>
    <row r="497" spans="1:10">
      <c r="A497" s="654">
        <v>44552</v>
      </c>
      <c r="B497">
        <v>8.5413832024175074E-2</v>
      </c>
      <c r="C497">
        <v>0.2983863155898232</v>
      </c>
      <c r="D497">
        <v>0.31603638756050589</v>
      </c>
      <c r="F497">
        <v>0.16835611923200711</v>
      </c>
      <c r="G497">
        <v>0.14793498793100368</v>
      </c>
      <c r="H497">
        <v>1.9185564029215785E-2</v>
      </c>
      <c r="I497">
        <v>1.0762548826935006</v>
      </c>
      <c r="J497">
        <v>7.0245015538630273E-2</v>
      </c>
    </row>
    <row r="498" spans="1:10">
      <c r="A498" s="654">
        <v>44553</v>
      </c>
      <c r="B498">
        <v>8.5815801789752566E-2</v>
      </c>
      <c r="C498">
        <v>0.29907142049568924</v>
      </c>
      <c r="D498">
        <v>0.31681670701576237</v>
      </c>
      <c r="F498">
        <v>0.1715000182173374</v>
      </c>
      <c r="G498">
        <v>0.14881170107807073</v>
      </c>
      <c r="H498">
        <v>1.7056981178245278E-2</v>
      </c>
      <c r="I498">
        <v>1.0881876324432636</v>
      </c>
      <c r="J498">
        <v>7.0616917646683319E-2</v>
      </c>
    </row>
    <row r="499" spans="1:10">
      <c r="A499" s="654">
        <v>44554</v>
      </c>
      <c r="B499">
        <v>8.6229324865344292E-2</v>
      </c>
      <c r="C499">
        <v>0.29975688690315638</v>
      </c>
      <c r="D499">
        <v>0.31759748914701924</v>
      </c>
      <c r="F499">
        <v>0.17146725413328534</v>
      </c>
      <c r="G499">
        <v>0.14904748784297817</v>
      </c>
      <c r="H499">
        <v>1.6921010007918458E-2</v>
      </c>
      <c r="I499">
        <v>1.0881603216638127</v>
      </c>
      <c r="J499">
        <v>7.0988948987926959E-2</v>
      </c>
    </row>
    <row r="500" spans="1:10">
      <c r="A500" s="654">
        <v>44557</v>
      </c>
      <c r="B500">
        <v>8.6639775153268817E-2</v>
      </c>
      <c r="C500">
        <v>0.30044271500297426</v>
      </c>
      <c r="D500">
        <v>0.31837873422861174</v>
      </c>
      <c r="F500">
        <v>0.17490661223474557</v>
      </c>
      <c r="G500">
        <v>0.15224101539510282</v>
      </c>
      <c r="H500">
        <v>2.3947753493571255E-2</v>
      </c>
      <c r="I500">
        <v>1.0988460453861757</v>
      </c>
      <c r="J500">
        <v>7.1361109607268602E-2</v>
      </c>
    </row>
    <row r="501" spans="1:10">
      <c r="A501" s="654">
        <v>44558</v>
      </c>
      <c r="B501">
        <v>8.7061838283686743E-2</v>
      </c>
      <c r="C501">
        <v>0.30112890498599287</v>
      </c>
      <c r="D501">
        <v>0.31916044253503784</v>
      </c>
      <c r="F501">
        <v>0.17566669244134525</v>
      </c>
      <c r="G501">
        <v>0.15360736752292636</v>
      </c>
      <c r="H501">
        <v>2.4886685737733005E-2</v>
      </c>
      <c r="I501">
        <v>1.0981752962502114</v>
      </c>
      <c r="J501">
        <v>7.1733399549631427E-2</v>
      </c>
    </row>
    <row r="502" spans="1:10">
      <c r="A502" s="654">
        <v>44559</v>
      </c>
      <c r="B502">
        <v>8.7472641124373363E-2</v>
      </c>
      <c r="C502">
        <v>0.30181545704316326</v>
      </c>
      <c r="D502">
        <v>0.31994261434095783</v>
      </c>
      <c r="F502">
        <v>0.17667229135850016</v>
      </c>
      <c r="G502">
        <v>0.1521178202505129</v>
      </c>
      <c r="H502">
        <v>1.7804292848764502E-2</v>
      </c>
      <c r="I502">
        <v>1.1181530651511649</v>
      </c>
      <c r="J502">
        <v>7.2105818859954374E-2</v>
      </c>
    </row>
    <row r="503" spans="1:10">
      <c r="A503" s="654">
        <v>44560</v>
      </c>
      <c r="B503">
        <v>8.788049940943532E-2</v>
      </c>
      <c r="C503">
        <v>0.30250237136553682</v>
      </c>
      <c r="D503">
        <v>0.32072524992119544</v>
      </c>
      <c r="F503">
        <v>0.17985586328616399</v>
      </c>
      <c r="G503">
        <v>0.15817112740474326</v>
      </c>
      <c r="H503">
        <v>3.0102987320684393E-2</v>
      </c>
      <c r="I503">
        <v>1.0840405737066128</v>
      </c>
      <c r="J503">
        <v>7.2478367583191705E-2</v>
      </c>
    </row>
    <row r="504" spans="1:10">
      <c r="A504" s="654">
        <v>44561</v>
      </c>
      <c r="B504">
        <v>8.8297545569386848E-2</v>
      </c>
      <c r="C504">
        <v>0.30318964814426597</v>
      </c>
      <c r="D504">
        <v>0.32150834955073715</v>
      </c>
      <c r="F504">
        <v>0.17956928758643098</v>
      </c>
      <c r="G504">
        <v>0.15870592242445403</v>
      </c>
      <c r="H504">
        <v>3.0646571415381851E-2</v>
      </c>
      <c r="I504">
        <v>1.0840170908598807</v>
      </c>
      <c r="J504">
        <v>7.2851045764313449E-2</v>
      </c>
    </row>
    <row r="505" spans="1:10">
      <c r="A505" s="654">
        <v>44564</v>
      </c>
      <c r="B505">
        <v>8.8733046038405039E-2</v>
      </c>
      <c r="C505">
        <v>0.30387728757060417</v>
      </c>
      <c r="D505">
        <v>0.32221290159465754</v>
      </c>
      <c r="F505">
        <v>0.18455545993957112</v>
      </c>
      <c r="G505">
        <v>0.15738310747691675</v>
      </c>
      <c r="H505">
        <v>1.3320605132115526E-2</v>
      </c>
      <c r="I505">
        <v>1.1148660709382807</v>
      </c>
      <c r="J505">
        <v>7.3223853448305176E-2</v>
      </c>
    </row>
    <row r="506" spans="1:10">
      <c r="A506" s="654">
        <v>44565</v>
      </c>
      <c r="B506">
        <v>8.9135294076587934E-2</v>
      </c>
      <c r="C506">
        <v>0.30456528983590547</v>
      </c>
      <c r="D506">
        <v>0.32291782926509804</v>
      </c>
      <c r="F506">
        <v>0.18715398991625576</v>
      </c>
      <c r="G506">
        <v>0.15279345091535457</v>
      </c>
      <c r="H506">
        <v>5.5987425146097891E-3</v>
      </c>
      <c r="I506">
        <v>1.1102034347530232</v>
      </c>
      <c r="J506">
        <v>7.3596790680168223E-2</v>
      </c>
    </row>
    <row r="507" spans="1:10">
      <c r="A507" s="654">
        <v>44566</v>
      </c>
      <c r="B507">
        <v>8.9543784217843259E-2</v>
      </c>
      <c r="C507">
        <v>0.30525365513162495</v>
      </c>
      <c r="D507">
        <v>0.32362313276232113</v>
      </c>
      <c r="F507">
        <v>0.18585793843074772</v>
      </c>
      <c r="G507">
        <v>0.14549670853655661</v>
      </c>
      <c r="H507">
        <v>-1.7070791103056648E-2</v>
      </c>
      <c r="I507">
        <v>1.0910934495951015</v>
      </c>
      <c r="J507">
        <v>7.3969857504919467E-2</v>
      </c>
    </row>
    <row r="508" spans="1:10">
      <c r="A508" s="654">
        <v>44567</v>
      </c>
      <c r="B508">
        <v>8.9946296339650456E-2</v>
      </c>
      <c r="C508">
        <v>0.30594238364931892</v>
      </c>
      <c r="D508">
        <v>0.32432881228669586</v>
      </c>
      <c r="F508">
        <v>0.18913214688175439</v>
      </c>
      <c r="G508">
        <v>0.14395959717292173</v>
      </c>
      <c r="H508">
        <v>-1.7145118052566577E-2</v>
      </c>
      <c r="I508">
        <v>1.0703900477251334</v>
      </c>
      <c r="J508">
        <v>7.4343053967591555E-2</v>
      </c>
    </row>
    <row r="509" spans="1:10">
      <c r="A509" s="654">
        <v>44568</v>
      </c>
      <c r="B509">
        <v>9.0376058917075897E-2</v>
      </c>
      <c r="C509">
        <v>0.30663147558064452</v>
      </c>
      <c r="D509">
        <v>0.32503486803869808</v>
      </c>
      <c r="F509">
        <v>0.1891946107526743</v>
      </c>
      <c r="G509">
        <v>0.14635836123908352</v>
      </c>
      <c r="H509">
        <v>-5.0119133372575897E-3</v>
      </c>
      <c r="I509">
        <v>1.0438426712589064</v>
      </c>
      <c r="J509">
        <v>7.4716380113232672E-2</v>
      </c>
    </row>
    <row r="510" spans="1:10">
      <c r="A510" s="654">
        <v>44571</v>
      </c>
      <c r="B510">
        <v>9.0761744110513298E-2</v>
      </c>
      <c r="C510">
        <v>0.30732093111736014</v>
      </c>
      <c r="D510">
        <v>0.3257413002189109</v>
      </c>
      <c r="F510">
        <v>0.19087871244514365</v>
      </c>
      <c r="G510">
        <v>0.14691355387800353</v>
      </c>
      <c r="H510">
        <v>-1.1218257458698533E-2</v>
      </c>
      <c r="I510">
        <v>1.0500272416968506</v>
      </c>
      <c r="J510">
        <v>7.5089835986906772E-2</v>
      </c>
    </row>
    <row r="511" spans="1:10">
      <c r="A511" s="654">
        <v>44572</v>
      </c>
      <c r="B511">
        <v>9.1179223450065905E-2</v>
      </c>
      <c r="C511">
        <v>0.30801075045132542</v>
      </c>
      <c r="D511">
        <v>0.32644810902802401</v>
      </c>
      <c r="F511">
        <v>0.19024968397587028</v>
      </c>
      <c r="G511">
        <v>0.14826863470235563</v>
      </c>
      <c r="H511">
        <v>4.8601111151587162E-3</v>
      </c>
      <c r="I511">
        <v>1.0273630004789025</v>
      </c>
      <c r="J511">
        <v>7.5463421633693128E-2</v>
      </c>
    </row>
    <row r="512" spans="1:10">
      <c r="A512" s="654">
        <v>44573</v>
      </c>
      <c r="B512">
        <v>9.1629364045773265E-2</v>
      </c>
      <c r="C512">
        <v>0.30870093377450125</v>
      </c>
      <c r="D512">
        <v>0.32715529466683435</v>
      </c>
      <c r="F512">
        <v>0.18948121903509185</v>
      </c>
      <c r="G512">
        <v>0.14953056538719856</v>
      </c>
      <c r="H512">
        <v>2.3258762242033937E-2</v>
      </c>
      <c r="I512">
        <v>1.0148714865609887</v>
      </c>
      <c r="J512">
        <v>7.5837137098687002E-2</v>
      </c>
    </row>
    <row r="513" spans="1:10">
      <c r="A513" s="654">
        <v>44574</v>
      </c>
      <c r="B513">
        <v>9.2069273392643813E-2</v>
      </c>
      <c r="C513">
        <v>0.30939148127894955</v>
      </c>
      <c r="D513">
        <v>0.32786285733624565</v>
      </c>
      <c r="F513">
        <v>0.1854096074167535</v>
      </c>
      <c r="G513">
        <v>0.15368102559229313</v>
      </c>
      <c r="H513">
        <v>2.3468732755353328E-2</v>
      </c>
      <c r="I513">
        <v>0.99768287389285515</v>
      </c>
      <c r="J513">
        <v>7.6210982426999418E-2</v>
      </c>
    </row>
    <row r="514" spans="1:10">
      <c r="A514" s="654">
        <v>44575</v>
      </c>
      <c r="B514">
        <v>9.25050467960713E-2</v>
      </c>
      <c r="C514">
        <v>0.31008239315683395</v>
      </c>
      <c r="D514">
        <v>0.3285707972372689</v>
      </c>
      <c r="F514">
        <v>0.18855035765566397</v>
      </c>
      <c r="G514">
        <v>0.15289138680579928</v>
      </c>
      <c r="H514">
        <v>3.4431560008589157E-2</v>
      </c>
      <c r="I514">
        <v>0.98998209889523658</v>
      </c>
      <c r="J514">
        <v>7.6584957663756725E-2</v>
      </c>
    </row>
    <row r="515" spans="1:10">
      <c r="A515" s="654">
        <v>44578</v>
      </c>
      <c r="B515">
        <v>9.2920064196119645E-2</v>
      </c>
      <c r="C515">
        <v>0.31077366960041908</v>
      </c>
      <c r="D515">
        <v>0.32927911457102232</v>
      </c>
      <c r="F515">
        <v>0.19070347211738858</v>
      </c>
      <c r="G515">
        <v>0.15477282434905826</v>
      </c>
      <c r="H515">
        <v>3.3427691846254826E-2</v>
      </c>
      <c r="I515">
        <v>0.9926592779252672</v>
      </c>
      <c r="J515">
        <v>7.6959062854101257E-2</v>
      </c>
    </row>
    <row r="516" spans="1:10">
      <c r="A516" s="654">
        <v>44579</v>
      </c>
      <c r="B516">
        <v>9.3327785867477253E-2</v>
      </c>
      <c r="C516">
        <v>0.31146531080207129</v>
      </c>
      <c r="D516">
        <v>0.32998780953873119</v>
      </c>
      <c r="F516">
        <v>0.19377108782957708</v>
      </c>
      <c r="G516">
        <v>0.1515818262636015</v>
      </c>
      <c r="H516">
        <v>2.975936737538265E-2</v>
      </c>
      <c r="I516">
        <v>0.9882090035328075</v>
      </c>
      <c r="J516">
        <v>7.733329804319089E-2</v>
      </c>
    </row>
    <row r="517" spans="1:10">
      <c r="A517" s="654">
        <v>44580</v>
      </c>
      <c r="B517">
        <v>9.374843132029631E-2</v>
      </c>
      <c r="C517">
        <v>0.31215731695425841</v>
      </c>
      <c r="D517">
        <v>0.33069688234172823</v>
      </c>
      <c r="F517">
        <v>0.19389809906188837</v>
      </c>
      <c r="G517">
        <v>0.15588571379889982</v>
      </c>
      <c r="H517">
        <v>3.8950332641868979E-2</v>
      </c>
      <c r="I517">
        <v>0.93099644530284276</v>
      </c>
      <c r="J517">
        <v>7.7707663276199046E-2</v>
      </c>
    </row>
    <row r="518" spans="1:10">
      <c r="A518" s="654">
        <v>44581</v>
      </c>
      <c r="B518">
        <v>9.4213247146360368E-2</v>
      </c>
      <c r="C518">
        <v>0.31284968824954973</v>
      </c>
      <c r="D518">
        <v>0.33140633318145318</v>
      </c>
      <c r="F518">
        <v>0.19616579887042995</v>
      </c>
      <c r="G518">
        <v>0.16065187148560911</v>
      </c>
      <c r="H518">
        <v>5.6433997396295732E-2</v>
      </c>
      <c r="I518">
        <v>0.90616727642133954</v>
      </c>
      <c r="J518">
        <v>7.8082158598315132E-2</v>
      </c>
    </row>
    <row r="519" spans="1:10">
      <c r="A519" s="654">
        <v>44582</v>
      </c>
      <c r="B519">
        <v>9.4625754984343224E-2</v>
      </c>
      <c r="C519">
        <v>0.31354242488061623</v>
      </c>
      <c r="D519">
        <v>0.33211616225945373</v>
      </c>
      <c r="F519">
        <v>0.19234905710326822</v>
      </c>
      <c r="G519">
        <v>0.16185716741175926</v>
      </c>
      <c r="H519">
        <v>5.1433841888800735E-2</v>
      </c>
      <c r="I519">
        <v>0.88881850679072127</v>
      </c>
      <c r="J519">
        <v>7.84567840547441E-2</v>
      </c>
    </row>
    <row r="520" spans="1:10">
      <c r="A520" s="654">
        <v>44585</v>
      </c>
      <c r="B520">
        <v>9.5059289811173731E-2</v>
      </c>
      <c r="C520">
        <v>0.31423552704023039</v>
      </c>
      <c r="D520">
        <v>0.33282636977738456</v>
      </c>
      <c r="F520">
        <v>0.19083834982757319</v>
      </c>
      <c r="G520">
        <v>0.16297462001946927</v>
      </c>
      <c r="H520">
        <v>4.2767727623830298E-2</v>
      </c>
      <c r="I520">
        <v>0.89547452887346113</v>
      </c>
      <c r="J520">
        <v>7.8831539690706665E-2</v>
      </c>
    </row>
    <row r="521" spans="1:10">
      <c r="A521" s="654">
        <v>44586</v>
      </c>
      <c r="B521">
        <v>9.5500148672584828E-2</v>
      </c>
      <c r="C521">
        <v>0.3149289949212668</v>
      </c>
      <c r="D521">
        <v>0.33353695593700805</v>
      </c>
      <c r="F521">
        <v>0.19277721137340675</v>
      </c>
      <c r="G521">
        <v>0.16710070628375284</v>
      </c>
      <c r="H521">
        <v>5.8838240534125674E-2</v>
      </c>
      <c r="I521">
        <v>0.86058605779154762</v>
      </c>
      <c r="J521">
        <v>7.9206425551439308E-2</v>
      </c>
    </row>
    <row r="522" spans="1:10">
      <c r="A522" s="654">
        <v>44587</v>
      </c>
      <c r="B522">
        <v>9.5944138078003505E-2</v>
      </c>
      <c r="C522">
        <v>0.31562282871670133</v>
      </c>
      <c r="D522">
        <v>0.33424792094019429</v>
      </c>
      <c r="F522">
        <v>0.19674336499618872</v>
      </c>
      <c r="G522">
        <v>0.17270808870017951</v>
      </c>
      <c r="H522">
        <v>7.1493025410301669E-2</v>
      </c>
      <c r="I522">
        <v>0.84705334932781273</v>
      </c>
      <c r="J522">
        <v>7.9581441682194054E-2</v>
      </c>
    </row>
    <row r="523" spans="1:10">
      <c r="A523" s="654">
        <v>44588</v>
      </c>
      <c r="B523">
        <v>9.6390694729345805E-2</v>
      </c>
      <c r="C523">
        <v>0.31631702861961219</v>
      </c>
      <c r="D523">
        <v>0.33495926498892059</v>
      </c>
      <c r="F523">
        <v>0.20061183738684574</v>
      </c>
      <c r="G523">
        <v>0.17412366930829259</v>
      </c>
      <c r="H523">
        <v>7.9023444366859596E-2</v>
      </c>
      <c r="I523">
        <v>0.83178278345975287</v>
      </c>
      <c r="J523">
        <v>7.9956588128238915E-2</v>
      </c>
    </row>
    <row r="524" spans="1:10">
      <c r="A524" s="654">
        <v>44589</v>
      </c>
      <c r="B524">
        <v>9.6823117335270936E-2</v>
      </c>
      <c r="C524">
        <v>0.31701159482317909</v>
      </c>
      <c r="D524">
        <v>0.3356709882852722</v>
      </c>
      <c r="F524">
        <v>0.20178892753403077</v>
      </c>
      <c r="G524">
        <v>0.17516313339970035</v>
      </c>
      <c r="H524">
        <v>7.630628171860554E-2</v>
      </c>
      <c r="I524">
        <v>0.85335708920509101</v>
      </c>
      <c r="J524">
        <v>8.0331864934857444E-2</v>
      </c>
    </row>
    <row r="525" spans="1:10">
      <c r="A525" s="654">
        <v>44592</v>
      </c>
      <c r="B525">
        <v>9.7255017012250367E-2</v>
      </c>
      <c r="C525">
        <v>0.31770652752068362</v>
      </c>
      <c r="D525">
        <v>0.33638309103144226</v>
      </c>
      <c r="F525">
        <v>0.20179973484531266</v>
      </c>
      <c r="G525">
        <v>0.18041793345729928</v>
      </c>
      <c r="H525">
        <v>8.904424159073776E-2</v>
      </c>
      <c r="I525">
        <v>0.85738445894029081</v>
      </c>
      <c r="J525">
        <v>8.0707272147348741E-2</v>
      </c>
    </row>
    <row r="526" spans="1:10">
      <c r="A526" s="654">
        <v>44593</v>
      </c>
      <c r="B526">
        <v>9.7690777244283211E-2</v>
      </c>
      <c r="C526">
        <v>0.31840182690550956</v>
      </c>
      <c r="D526">
        <v>0.33745995440299126</v>
      </c>
      <c r="F526">
        <v>0.20285412751979814</v>
      </c>
      <c r="G526">
        <v>0.18217879132450343</v>
      </c>
      <c r="H526">
        <v>8.9833470528954962E-2</v>
      </c>
      <c r="I526">
        <v>0.85750290576478805</v>
      </c>
      <c r="J526">
        <v>8.1082809811028111E-2</v>
      </c>
    </row>
    <row r="527" spans="1:10">
      <c r="A527" s="654">
        <v>44594</v>
      </c>
      <c r="B527">
        <v>9.8138193012288211E-2</v>
      </c>
      <c r="C527">
        <v>0.31909749317114278</v>
      </c>
      <c r="D527">
        <v>0.33853768551578067</v>
      </c>
      <c r="F527">
        <v>0.20239492799719838</v>
      </c>
      <c r="G527">
        <v>0.18326522761193287</v>
      </c>
      <c r="H527">
        <v>8.895006430815533E-2</v>
      </c>
      <c r="I527">
        <v>0.87053570943964509</v>
      </c>
      <c r="J527">
        <v>8.1458477971226184E-2</v>
      </c>
    </row>
    <row r="528" spans="1:10">
      <c r="A528" s="654">
        <v>44595</v>
      </c>
      <c r="B528">
        <v>9.8573166467037066E-2</v>
      </c>
      <c r="C528">
        <v>0.3197935265111711</v>
      </c>
      <c r="D528">
        <v>0.33961628506904007</v>
      </c>
      <c r="F528">
        <v>0.20691628530110528</v>
      </c>
      <c r="G528">
        <v>0.18371456712973799</v>
      </c>
      <c r="H528">
        <v>7.9695776364617776E-2</v>
      </c>
      <c r="I528">
        <v>0.86204506761088706</v>
      </c>
      <c r="J528">
        <v>8.1892873252978227E-2</v>
      </c>
    </row>
    <row r="529" spans="1:10">
      <c r="A529" s="654">
        <v>44596</v>
      </c>
      <c r="B529">
        <v>9.9049654363663198E-2</v>
      </c>
      <c r="C529">
        <v>0.3204899271192847</v>
      </c>
      <c r="D529">
        <v>0.34069575376256256</v>
      </c>
      <c r="F529">
        <v>0.21535231737329696</v>
      </c>
      <c r="G529">
        <v>0.18198699704388255</v>
      </c>
      <c r="H529">
        <v>8.113860595296063E-2</v>
      </c>
      <c r="I529">
        <v>0.86396872139387337</v>
      </c>
      <c r="J529">
        <v>8.2327443020634883E-2</v>
      </c>
    </row>
    <row r="530" spans="1:10">
      <c r="A530" s="654">
        <v>44599</v>
      </c>
      <c r="B530">
        <v>9.9548096047234358E-2</v>
      </c>
      <c r="C530">
        <v>0.32118669518927567</v>
      </c>
      <c r="D530">
        <v>0.34177609229670547</v>
      </c>
      <c r="F530">
        <v>0.21475743141547765</v>
      </c>
      <c r="G530">
        <v>0.17926299415357216</v>
      </c>
      <c r="H530">
        <v>8.1461402737005306E-2</v>
      </c>
      <c r="I530">
        <v>0.8442616308094133</v>
      </c>
      <c r="J530">
        <v>8.2762187344282978E-2</v>
      </c>
    </row>
    <row r="531" spans="1:10">
      <c r="A531" s="654">
        <v>44600</v>
      </c>
      <c r="B531">
        <v>0.10003466086333224</v>
      </c>
      <c r="C531">
        <v>0.32188383091503847</v>
      </c>
      <c r="D531">
        <v>0.3428573013723899</v>
      </c>
      <c r="F531">
        <v>0.21593035271330319</v>
      </c>
      <c r="G531">
        <v>0.1772168175051716</v>
      </c>
      <c r="H531">
        <v>7.8234389361685253E-2</v>
      </c>
      <c r="I531">
        <v>0.85090721065235031</v>
      </c>
      <c r="J531">
        <v>8.3197106294037093E-2</v>
      </c>
    </row>
    <row r="532" spans="1:10">
      <c r="A532" s="654">
        <v>44601</v>
      </c>
      <c r="B532">
        <v>0.1005867987166269</v>
      </c>
      <c r="C532">
        <v>0.32258133449056992</v>
      </c>
      <c r="D532">
        <v>0.34393938169110227</v>
      </c>
      <c r="F532">
        <v>0.21402075884665894</v>
      </c>
      <c r="G532">
        <v>0.17621180980871265</v>
      </c>
      <c r="H532">
        <v>8.2142326117015996E-2</v>
      </c>
      <c r="I532">
        <v>0.86319214207101891</v>
      </c>
      <c r="J532">
        <v>8.3632199940040453E-2</v>
      </c>
    </row>
    <row r="533" spans="1:10">
      <c r="A533" s="654">
        <v>44602</v>
      </c>
      <c r="B533">
        <v>0.10108676955800111</v>
      </c>
      <c r="C533">
        <v>0.32327920610996896</v>
      </c>
      <c r="D533">
        <v>0.3450223339548939</v>
      </c>
      <c r="F533">
        <v>0.22073042521554953</v>
      </c>
      <c r="G533">
        <v>0.17717013366835022</v>
      </c>
      <c r="H533">
        <v>8.4970028851287571E-2</v>
      </c>
      <c r="I533">
        <v>0.85057002092192757</v>
      </c>
      <c r="J533">
        <v>8.4067468352464036E-2</v>
      </c>
    </row>
    <row r="534" spans="1:10">
      <c r="A534" s="654">
        <v>44603</v>
      </c>
      <c r="B534">
        <v>0.1015631699861983</v>
      </c>
      <c r="C534">
        <v>0.32397744596743738</v>
      </c>
      <c r="D534">
        <v>0.34610615886638207</v>
      </c>
      <c r="F534">
        <v>0.21883331498554637</v>
      </c>
      <c r="G534">
        <v>0.1746569011176029</v>
      </c>
      <c r="H534">
        <v>8.3038187054158108E-2</v>
      </c>
      <c r="I534">
        <v>0.82041923618840662</v>
      </c>
      <c r="J534">
        <v>8.4502911601507469E-2</v>
      </c>
    </row>
    <row r="535" spans="1:10">
      <c r="A535" s="654">
        <v>44606</v>
      </c>
      <c r="B535">
        <v>0.10209201319193251</v>
      </c>
      <c r="C535">
        <v>0.3246760542572793</v>
      </c>
      <c r="D535">
        <v>0.34719085712875009</v>
      </c>
      <c r="F535">
        <v>0.22231549583788324</v>
      </c>
      <c r="G535">
        <v>0.17430511301130913</v>
      </c>
      <c r="H535">
        <v>9.0212888317021234E-2</v>
      </c>
      <c r="I535">
        <v>0.7906518529131743</v>
      </c>
      <c r="J535">
        <v>8.4938529757398129E-2</v>
      </c>
    </row>
    <row r="536" spans="1:10">
      <c r="A536" s="654">
        <v>44607</v>
      </c>
      <c r="B536">
        <v>0.1026200711926808</v>
      </c>
      <c r="C536">
        <v>0.32537503117390121</v>
      </c>
      <c r="D536">
        <v>0.34827642944574788</v>
      </c>
      <c r="F536">
        <v>0.2232185287720061</v>
      </c>
      <c r="G536">
        <v>0.17761794032935496</v>
      </c>
      <c r="H536">
        <v>8.8704074302455638E-2</v>
      </c>
      <c r="I536">
        <v>0.80265627261548977</v>
      </c>
      <c r="J536">
        <v>8.5374322890391818E-2</v>
      </c>
    </row>
    <row r="537" spans="1:10">
      <c r="A537" s="654">
        <v>44608</v>
      </c>
      <c r="B537">
        <v>0.10312843299764785</v>
      </c>
      <c r="C537">
        <v>0.32607437691181218</v>
      </c>
      <c r="D537">
        <v>0.34936287652169251</v>
      </c>
      <c r="F537">
        <v>0.22241639033383964</v>
      </c>
      <c r="G537">
        <v>0.17731754086788443</v>
      </c>
      <c r="H537">
        <v>9.1565974917998005E-2</v>
      </c>
      <c r="I537">
        <v>0.79901840692203363</v>
      </c>
      <c r="J537">
        <v>8.5810291070772537E-2</v>
      </c>
    </row>
    <row r="538" spans="1:10">
      <c r="A538" s="654">
        <v>44609</v>
      </c>
      <c r="B538">
        <v>0.1036388546162017</v>
      </c>
      <c r="C538">
        <v>0.3267740916656241</v>
      </c>
      <c r="D538">
        <v>0.35045019906146857</v>
      </c>
      <c r="F538">
        <v>0.21983406513808124</v>
      </c>
      <c r="G538">
        <v>0.17554976237987741</v>
      </c>
      <c r="H538">
        <v>8.5188579238295592E-2</v>
      </c>
      <c r="I538">
        <v>0.78666583863676065</v>
      </c>
      <c r="J538">
        <v>8.6246434368852709E-2</v>
      </c>
    </row>
    <row r="539" spans="1:10">
      <c r="A539" s="654">
        <v>44610</v>
      </c>
      <c r="B539">
        <v>0.10427784735260315</v>
      </c>
      <c r="C539">
        <v>0.32747417563005121</v>
      </c>
      <c r="D539">
        <v>0.35153839777052887</v>
      </c>
      <c r="F539">
        <v>0.21777499754231733</v>
      </c>
      <c r="G539">
        <v>0.174899745094514</v>
      </c>
      <c r="H539">
        <v>7.9164284359739101E-2</v>
      </c>
      <c r="I539">
        <v>0.76678550303140858</v>
      </c>
      <c r="J539">
        <v>8.6682752854972511E-2</v>
      </c>
    </row>
    <row r="540" spans="1:10">
      <c r="A540" s="654">
        <v>44613</v>
      </c>
      <c r="B540">
        <v>0.10482328510444794</v>
      </c>
      <c r="C540">
        <v>0.32817462899991101</v>
      </c>
      <c r="D540">
        <v>0.35262747335489419</v>
      </c>
      <c r="F540">
        <v>0.21764297616664474</v>
      </c>
      <c r="G540">
        <v>0.17246906421793762</v>
      </c>
      <c r="H540">
        <v>7.0276405313606016E-2</v>
      </c>
      <c r="I540">
        <v>0.73247915939448571</v>
      </c>
      <c r="J540">
        <v>8.7119246599500988E-2</v>
      </c>
    </row>
    <row r="541" spans="1:10">
      <c r="A541" s="654">
        <v>44614</v>
      </c>
      <c r="B541">
        <v>0.10537222337658636</v>
      </c>
      <c r="C541">
        <v>0.32887545197012336</v>
      </c>
      <c r="D541">
        <v>0.35371742652115468</v>
      </c>
      <c r="F541">
        <v>0.22043629226937567</v>
      </c>
      <c r="G541">
        <v>0.1679786588694876</v>
      </c>
      <c r="H541">
        <v>7.8690598905183373E-2</v>
      </c>
      <c r="I541">
        <v>0.7139752336396985</v>
      </c>
      <c r="J541">
        <v>8.7555915672834939E-2</v>
      </c>
    </row>
    <row r="542" spans="1:10">
      <c r="A542" s="654">
        <v>44615</v>
      </c>
      <c r="B542">
        <v>0.10588804975584032</v>
      </c>
      <c r="C542">
        <v>0.32957664473571113</v>
      </c>
      <c r="D542">
        <v>0.35480825797646975</v>
      </c>
      <c r="F542">
        <v>0.22364100952320021</v>
      </c>
      <c r="G542">
        <v>0.16434881349396391</v>
      </c>
      <c r="H542">
        <v>6.8398299025091536E-2</v>
      </c>
      <c r="I542">
        <v>0.69095137688033637</v>
      </c>
      <c r="J542">
        <v>8.7992760145399584E-2</v>
      </c>
    </row>
    <row r="543" spans="1:10">
      <c r="A543" s="654">
        <v>44616</v>
      </c>
      <c r="B543">
        <v>0.10637545834506446</v>
      </c>
      <c r="C543">
        <v>0.33027820749180004</v>
      </c>
      <c r="D543">
        <v>0.35589996842856841</v>
      </c>
      <c r="F543">
        <v>0.22400948723453173</v>
      </c>
      <c r="G543">
        <v>0.16884623052401704</v>
      </c>
      <c r="H543">
        <v>6.5417037456349636E-2</v>
      </c>
      <c r="I543">
        <v>0.71766622806321934</v>
      </c>
      <c r="J543">
        <v>8.8429780087648568E-2</v>
      </c>
    </row>
    <row r="544" spans="1:10">
      <c r="A544" s="654">
        <v>44617</v>
      </c>
      <c r="B544">
        <v>0.10686276936456407</v>
      </c>
      <c r="C544">
        <v>0.33098014043361901</v>
      </c>
      <c r="D544">
        <v>0.3569925585857503</v>
      </c>
      <c r="F544">
        <v>0.22482983249204214</v>
      </c>
      <c r="G544">
        <v>0.16853495435587496</v>
      </c>
      <c r="H544">
        <v>7.6645310604756434E-2</v>
      </c>
      <c r="I544">
        <v>0.76940495154659305</v>
      </c>
      <c r="J544">
        <v>8.8866975570063733E-2</v>
      </c>
    </row>
    <row r="545" spans="1:10">
      <c r="A545" s="654">
        <v>44622</v>
      </c>
      <c r="B545">
        <v>0.10734835410026156</v>
      </c>
      <c r="C545">
        <v>0.33168244375649958</v>
      </c>
      <c r="D545">
        <v>0.35835976623507126</v>
      </c>
      <c r="F545">
        <v>0.22060614060859751</v>
      </c>
      <c r="G545">
        <v>0.17008978716298495</v>
      </c>
      <c r="H545">
        <v>8.7400088290405797E-2</v>
      </c>
      <c r="I545">
        <v>0.74883586970449656</v>
      </c>
      <c r="J545">
        <v>8.9304346663155343E-2</v>
      </c>
    </row>
    <row r="546" spans="1:10">
      <c r="A546" s="654">
        <v>44623</v>
      </c>
      <c r="B546">
        <v>0.1078436597642376</v>
      </c>
      <c r="C546">
        <v>0.33238511765587653</v>
      </c>
      <c r="D546">
        <v>0.35972835138402881</v>
      </c>
      <c r="F546">
        <v>0.22208181886831713</v>
      </c>
      <c r="G546">
        <v>0.168579761328429</v>
      </c>
      <c r="H546">
        <v>8.8311421575798521E-2</v>
      </c>
      <c r="I546">
        <v>0.72443668241625314</v>
      </c>
      <c r="J546">
        <v>8.9741893437461639E-2</v>
      </c>
    </row>
    <row r="547" spans="1:10">
      <c r="A547" s="654">
        <v>44624</v>
      </c>
      <c r="B547">
        <v>0.1083201853022524</v>
      </c>
      <c r="C547">
        <v>0.33308816232728788</v>
      </c>
      <c r="D547">
        <v>0.36109831542049209</v>
      </c>
      <c r="F547">
        <v>0.22150620210320882</v>
      </c>
      <c r="G547">
        <v>0.16488458994674215</v>
      </c>
      <c r="H547">
        <v>7.5373195091144485E-2</v>
      </c>
      <c r="I547">
        <v>0.72291230135928752</v>
      </c>
      <c r="J547">
        <v>9.0179615963549731E-2</v>
      </c>
    </row>
    <row r="548" spans="1:10">
      <c r="A548" s="654">
        <v>44627</v>
      </c>
      <c r="B548">
        <v>0.10878785152532644</v>
      </c>
      <c r="C548">
        <v>0.33379157796637493</v>
      </c>
      <c r="D548">
        <v>0.36246965973372847</v>
      </c>
      <c r="F548">
        <v>0.2277565169168323</v>
      </c>
      <c r="G548">
        <v>0.16515078090099711</v>
      </c>
      <c r="H548">
        <v>5.5453487283881886E-2</v>
      </c>
      <c r="I548">
        <v>0.68033283733206473</v>
      </c>
      <c r="J548">
        <v>9.061751431201448E-2</v>
      </c>
    </row>
    <row r="549" spans="1:10">
      <c r="A549" s="654">
        <v>44628</v>
      </c>
      <c r="B549">
        <v>0.10926149287695708</v>
      </c>
      <c r="C549">
        <v>0.33449536476888175</v>
      </c>
      <c r="D549">
        <v>0.3638423857144053</v>
      </c>
      <c r="F549">
        <v>0.23470765526770432</v>
      </c>
      <c r="G549">
        <v>0.16901372674782755</v>
      </c>
      <c r="H549">
        <v>5.8158777378311877E-2</v>
      </c>
      <c r="I549">
        <v>0.64611309247758153</v>
      </c>
      <c r="J549">
        <v>9.1055588553479616E-2</v>
      </c>
    </row>
    <row r="550" spans="1:10">
      <c r="A550" s="654">
        <v>44629</v>
      </c>
      <c r="B550">
        <v>0.10975452143296449</v>
      </c>
      <c r="C550">
        <v>0.33519952293065614</v>
      </c>
      <c r="D550">
        <v>0.36521649475459061</v>
      </c>
      <c r="F550">
        <v>0.23831503565705336</v>
      </c>
      <c r="G550">
        <v>0.16947801541363972</v>
      </c>
      <c r="H550">
        <v>8.0647631219676663E-2</v>
      </c>
      <c r="I550">
        <v>0.66402053913705239</v>
      </c>
      <c r="J550">
        <v>9.1493838758597068E-2</v>
      </c>
    </row>
    <row r="551" spans="1:10">
      <c r="A551" s="654">
        <v>44630</v>
      </c>
      <c r="B551">
        <v>0.11026777903883445</v>
      </c>
      <c r="C551">
        <v>0.33590405264764889</v>
      </c>
      <c r="D551">
        <v>0.3665919882477553</v>
      </c>
      <c r="F551">
        <v>0.24352800710869826</v>
      </c>
      <c r="G551">
        <v>0.16324986646439643</v>
      </c>
      <c r="H551">
        <v>7.8744669938887402E-2</v>
      </c>
      <c r="I551">
        <v>0.676876531208221</v>
      </c>
      <c r="J551">
        <v>9.1932264998047186E-2</v>
      </c>
    </row>
    <row r="552" spans="1:10">
      <c r="A552" s="654">
        <v>44631</v>
      </c>
      <c r="B552">
        <v>0.11079327188293986</v>
      </c>
      <c r="C552">
        <v>0.33660895411591452</v>
      </c>
      <c r="D552">
        <v>0.36796886758877423</v>
      </c>
      <c r="F552">
        <v>0.24533833299362051</v>
      </c>
      <c r="G552">
        <v>0.16125562482561917</v>
      </c>
      <c r="H552">
        <v>5.9690354188904005E-2</v>
      </c>
      <c r="I552">
        <v>0.67553179633012372</v>
      </c>
      <c r="J552">
        <v>9.2370867342538299E-2</v>
      </c>
    </row>
    <row r="553" spans="1:10">
      <c r="A553" s="654">
        <v>44634</v>
      </c>
      <c r="B553">
        <v>0.11127840683919366</v>
      </c>
      <c r="C553">
        <v>0.33731422753161078</v>
      </c>
      <c r="D553">
        <v>0.36934713417392739</v>
      </c>
      <c r="F553">
        <v>0.24960000298766061</v>
      </c>
      <c r="G553">
        <v>0.16158466290870277</v>
      </c>
      <c r="H553">
        <v>4.8835811827982356E-2</v>
      </c>
      <c r="I553">
        <v>0.67788568149684036</v>
      </c>
      <c r="J553">
        <v>9.2809645862807821E-2</v>
      </c>
    </row>
    <row r="554" spans="1:10">
      <c r="A554" s="654">
        <v>44635</v>
      </c>
      <c r="B554">
        <v>0.11178795399899211</v>
      </c>
      <c r="C554">
        <v>0.3380198730909989</v>
      </c>
      <c r="D554">
        <v>0.37072678940090187</v>
      </c>
      <c r="F554">
        <v>0.24920143464338662</v>
      </c>
      <c r="G554">
        <v>0.16707104575760745</v>
      </c>
      <c r="H554">
        <v>5.1517151255366711E-2</v>
      </c>
      <c r="I554">
        <v>0.69168260392863723</v>
      </c>
      <c r="J554">
        <v>9.3248600629620926E-2</v>
      </c>
    </row>
    <row r="555" spans="1:10">
      <c r="A555" s="654">
        <v>44636</v>
      </c>
      <c r="B555">
        <v>0.11228747415571383</v>
      </c>
      <c r="C555">
        <v>0.33872589099044403</v>
      </c>
      <c r="D555">
        <v>0.37210783466879271</v>
      </c>
      <c r="F555">
        <v>0.25196195987079295</v>
      </c>
      <c r="G555">
        <v>0.16204400899664573</v>
      </c>
      <c r="H555">
        <v>6.3592059537506129E-2</v>
      </c>
      <c r="I555">
        <v>0.71062664640693396</v>
      </c>
      <c r="J555">
        <v>9.3687731713771871E-2</v>
      </c>
    </row>
    <row r="556" spans="1:10">
      <c r="A556" s="654">
        <v>44637</v>
      </c>
      <c r="B556">
        <v>0.11280603615643914</v>
      </c>
      <c r="C556">
        <v>0.33943228142641435</v>
      </c>
      <c r="D556">
        <v>0.37349027137810498</v>
      </c>
      <c r="F556">
        <v>0.25603013580491263</v>
      </c>
      <c r="G556">
        <v>0.16653097932936078</v>
      </c>
      <c r="H556">
        <v>7.5865398626773217E-2</v>
      </c>
      <c r="I556">
        <v>0.71587260701075861</v>
      </c>
      <c r="J556">
        <v>9.4166102440768951E-2</v>
      </c>
    </row>
    <row r="557" spans="1:10">
      <c r="A557" s="654">
        <v>44638</v>
      </c>
      <c r="B557">
        <v>0.11335626597833048</v>
      </c>
      <c r="C557">
        <v>0.34013904459548217</v>
      </c>
      <c r="D557">
        <v>0.37487410093075413</v>
      </c>
      <c r="F557">
        <v>0.25856762579723069</v>
      </c>
      <c r="G557">
        <v>0.16876793847171534</v>
      </c>
      <c r="H557">
        <v>8.9435923031001785E-2</v>
      </c>
      <c r="I557">
        <v>0.72002600946043849</v>
      </c>
      <c r="J557">
        <v>9.4644682403497438E-2</v>
      </c>
    </row>
    <row r="558" spans="1:10">
      <c r="A558" s="654">
        <v>44641</v>
      </c>
      <c r="B558">
        <v>0.11391427344915517</v>
      </c>
      <c r="C558">
        <v>0.34084618069432349</v>
      </c>
      <c r="D558">
        <v>0.37625932473006873</v>
      </c>
      <c r="F558">
        <v>0.26829578550970323</v>
      </c>
      <c r="G558">
        <v>0.16978832026658108</v>
      </c>
      <c r="H558">
        <v>9.7312833292115153E-2</v>
      </c>
      <c r="I558">
        <v>0.70498607064249019</v>
      </c>
      <c r="J558">
        <v>9.5123471693475459E-2</v>
      </c>
    </row>
    <row r="559" spans="1:10">
      <c r="A559" s="654">
        <v>44642</v>
      </c>
      <c r="B559">
        <v>0.11446760020420865</v>
      </c>
      <c r="C559">
        <v>0.3415536899197178</v>
      </c>
      <c r="D559">
        <v>0.37764594418079089</v>
      </c>
      <c r="F559">
        <v>0.27331510154728256</v>
      </c>
      <c r="G559">
        <v>0.17098644262526164</v>
      </c>
      <c r="H559">
        <v>0.11071323076461681</v>
      </c>
      <c r="I559">
        <v>0.70799656493022023</v>
      </c>
      <c r="J559">
        <v>9.5602470402261108E-2</v>
      </c>
    </row>
    <row r="560" spans="1:10">
      <c r="A560" s="654">
        <v>44643</v>
      </c>
      <c r="B560">
        <v>0.11500632393056653</v>
      </c>
      <c r="C560">
        <v>0.34226157246854849</v>
      </c>
      <c r="D560">
        <v>0.37903396068907824</v>
      </c>
      <c r="F560">
        <v>0.27494252691581011</v>
      </c>
      <c r="G560">
        <v>0.17218915849541072</v>
      </c>
      <c r="H560">
        <v>0.11818747920231942</v>
      </c>
      <c r="I560">
        <v>0.67433421396634485</v>
      </c>
      <c r="J560">
        <v>9.6081678621452449E-2</v>
      </c>
    </row>
    <row r="561" spans="1:10">
      <c r="A561" s="654">
        <v>44644</v>
      </c>
      <c r="B561">
        <v>0.11559510753451407</v>
      </c>
      <c r="C561">
        <v>0.34296982853780311</v>
      </c>
      <c r="D561">
        <v>0.38042337566250484</v>
      </c>
      <c r="F561">
        <v>0.28009489147624289</v>
      </c>
      <c r="G561">
        <v>0.16990691178183548</v>
      </c>
      <c r="H561">
        <v>0.13527410904954551</v>
      </c>
      <c r="I561">
        <v>0.67987571989570372</v>
      </c>
      <c r="J561">
        <v>9.6561096442687955E-2</v>
      </c>
    </row>
    <row r="562" spans="1:10">
      <c r="A562" s="654">
        <v>44645</v>
      </c>
      <c r="B562">
        <v>0.11615544537439293</v>
      </c>
      <c r="C562">
        <v>0.34367845832457289</v>
      </c>
      <c r="D562">
        <v>0.38181419051006316</v>
      </c>
      <c r="F562">
        <v>0.28850561996916269</v>
      </c>
      <c r="G562">
        <v>0.16894971100539857</v>
      </c>
      <c r="H562">
        <v>0.14532125633865922</v>
      </c>
      <c r="I562">
        <v>0.65823325733061133</v>
      </c>
      <c r="J562">
        <v>9.7040723957646069E-2</v>
      </c>
    </row>
    <row r="563" spans="1:10">
      <c r="A563" s="654">
        <v>44648</v>
      </c>
      <c r="B563">
        <v>0.11670780979357276</v>
      </c>
      <c r="C563">
        <v>0.34438746202605319</v>
      </c>
      <c r="D563">
        <v>0.38320640664216521</v>
      </c>
      <c r="F563">
        <v>0.28782741262770273</v>
      </c>
      <c r="G563">
        <v>0.16902367261076567</v>
      </c>
      <c r="H563">
        <v>0.14253984781800333</v>
      </c>
      <c r="I563">
        <v>0.67323804910000051</v>
      </c>
      <c r="J563">
        <v>9.752056125804498E-2</v>
      </c>
    </row>
    <row r="564" spans="1:10">
      <c r="A564" s="654">
        <v>44649</v>
      </c>
      <c r="B564">
        <v>0.11725454401091251</v>
      </c>
      <c r="C564">
        <v>0.34509683983954353</v>
      </c>
      <c r="D564">
        <v>0.38460002547064409</v>
      </c>
      <c r="F564">
        <v>0.28431375250978563</v>
      </c>
      <c r="G564">
        <v>0.16794953964920856</v>
      </c>
      <c r="H564">
        <v>0.14784776707397529</v>
      </c>
      <c r="I564">
        <v>0.68874154803234888</v>
      </c>
      <c r="J564">
        <v>9.8000608435643288E-2</v>
      </c>
    </row>
    <row r="565" spans="1:10">
      <c r="A565" s="654">
        <v>44650</v>
      </c>
      <c r="B565">
        <v>0.11779141443003094</v>
      </c>
      <c r="C565">
        <v>0.34580659196244734</v>
      </c>
      <c r="D565">
        <v>0.38599504840875531</v>
      </c>
      <c r="F565">
        <v>0.28246223883829935</v>
      </c>
      <c r="G565">
        <v>0.16701395063598135</v>
      </c>
      <c r="H565">
        <v>0.1426164563972756</v>
      </c>
      <c r="I565">
        <v>0.70078990884831671</v>
      </c>
      <c r="J565">
        <v>9.8480865582239785E-2</v>
      </c>
    </row>
    <row r="566" spans="1:10">
      <c r="A566" s="654">
        <v>44651</v>
      </c>
      <c r="B566">
        <v>0.11833884094447167</v>
      </c>
      <c r="C566">
        <v>0.34651671859227218</v>
      </c>
      <c r="D566">
        <v>0.38739147687117836</v>
      </c>
      <c r="F566">
        <v>0.2802297474594555</v>
      </c>
      <c r="G566">
        <v>0.16669661892463661</v>
      </c>
      <c r="H566">
        <v>0.14727800493137133</v>
      </c>
      <c r="I566">
        <v>0.67376757895308947</v>
      </c>
      <c r="J566">
        <v>9.8961332789673451E-2</v>
      </c>
    </row>
    <row r="567" spans="1:10">
      <c r="A567" s="654">
        <v>44652</v>
      </c>
      <c r="B567">
        <v>0.11888947322249588</v>
      </c>
      <c r="C567">
        <v>0.34722721992662975</v>
      </c>
      <c r="D567">
        <v>0.38854557740554685</v>
      </c>
      <c r="F567">
        <v>0.28776932033836777</v>
      </c>
      <c r="G567">
        <v>0.1723210701821376</v>
      </c>
      <c r="H567">
        <v>0.16533965982904286</v>
      </c>
      <c r="I567">
        <v>0.6436481976893853</v>
      </c>
      <c r="J567">
        <v>9.9442010149823012E-2</v>
      </c>
    </row>
    <row r="568" spans="1:10">
      <c r="A568" s="654">
        <v>44655</v>
      </c>
      <c r="B568">
        <v>0.11942797645232495</v>
      </c>
      <c r="C568">
        <v>0.34793809616323634</v>
      </c>
      <c r="D568">
        <v>0.38970063797755827</v>
      </c>
      <c r="F568">
        <v>0.28947961026687419</v>
      </c>
      <c r="G568">
        <v>0.17311640026863406</v>
      </c>
      <c r="H568">
        <v>0.16196382771962003</v>
      </c>
      <c r="I568">
        <v>0.63864606831010473</v>
      </c>
      <c r="J568">
        <v>9.9922897754607831E-2</v>
      </c>
    </row>
    <row r="569" spans="1:10">
      <c r="A569" s="654">
        <v>44656</v>
      </c>
      <c r="B569">
        <v>0.11995389909517518</v>
      </c>
      <c r="C569">
        <v>0.34864934749991239</v>
      </c>
      <c r="D569">
        <v>0.39085665938581937</v>
      </c>
      <c r="F569">
        <v>0.29456909528484521</v>
      </c>
      <c r="G569">
        <v>0.17276591736714053</v>
      </c>
      <c r="H569">
        <v>0.15047708498272216</v>
      </c>
      <c r="I569">
        <v>0.64653014150315147</v>
      </c>
      <c r="J569">
        <v>0.10040399569598746</v>
      </c>
    </row>
    <row r="570" spans="1:10">
      <c r="A570" s="654">
        <v>44657</v>
      </c>
      <c r="B570">
        <v>0.12052046230620217</v>
      </c>
      <c r="C570">
        <v>0.34936097413458267</v>
      </c>
      <c r="D570">
        <v>0.39201364242960102</v>
      </c>
      <c r="F570">
        <v>0.29504759590587137</v>
      </c>
      <c r="G570">
        <v>0.17363776887927207</v>
      </c>
      <c r="H570">
        <v>0.14327250681947601</v>
      </c>
      <c r="I570">
        <v>0.64820479367902206</v>
      </c>
      <c r="J570">
        <v>0.10088530406596119</v>
      </c>
    </row>
    <row r="571" spans="1:10">
      <c r="A571" s="654">
        <v>44658</v>
      </c>
      <c r="B571">
        <v>0.12104193393949725</v>
      </c>
      <c r="C571">
        <v>0.35007297626527656</v>
      </c>
      <c r="D571">
        <v>0.39317158790883888</v>
      </c>
      <c r="F571">
        <v>0.29610454982426204</v>
      </c>
      <c r="G571">
        <v>0.17763460445576329</v>
      </c>
      <c r="H571">
        <v>0.14904323672529096</v>
      </c>
      <c r="I571">
        <v>0.64951747114561287</v>
      </c>
      <c r="J571">
        <v>0.10136682295656918</v>
      </c>
    </row>
    <row r="572" spans="1:10">
      <c r="A572" s="654">
        <v>44659</v>
      </c>
      <c r="B572">
        <v>0.12155576477337249</v>
      </c>
      <c r="C572">
        <v>0.35078535409012779</v>
      </c>
      <c r="D572">
        <v>0.39433049662413433</v>
      </c>
      <c r="F572">
        <v>0.3017238314659767</v>
      </c>
      <c r="G572">
        <v>0.17806553451515983</v>
      </c>
      <c r="H572">
        <v>0.15018163057037826</v>
      </c>
      <c r="I572">
        <v>0.63666437475570681</v>
      </c>
      <c r="J572">
        <v>0.10184855245989155</v>
      </c>
    </row>
    <row r="573" spans="1:10">
      <c r="A573" s="654">
        <v>44662</v>
      </c>
      <c r="B573">
        <v>0.12207239701176964</v>
      </c>
      <c r="C573">
        <v>0.35149810780737467</v>
      </c>
      <c r="D573">
        <v>0.39549036937675441</v>
      </c>
      <c r="F573">
        <v>0.30103781787184269</v>
      </c>
      <c r="G573">
        <v>0.17563131238524843</v>
      </c>
      <c r="H573">
        <v>0.14202211744427773</v>
      </c>
      <c r="I573">
        <v>0.6017024452919173</v>
      </c>
      <c r="J573">
        <v>0.10233049266804861</v>
      </c>
    </row>
    <row r="574" spans="1:10">
      <c r="A574" s="654">
        <v>44663</v>
      </c>
      <c r="B574">
        <v>0.12260192485601973</v>
      </c>
      <c r="C574">
        <v>0.35221123761536011</v>
      </c>
      <c r="D574">
        <v>0.39665120696863276</v>
      </c>
      <c r="F574">
        <v>0.29946208910115546</v>
      </c>
      <c r="G574">
        <v>0.17829864004539941</v>
      </c>
      <c r="H574">
        <v>0.1427233717394738</v>
      </c>
      <c r="I574">
        <v>0.59032914689793659</v>
      </c>
      <c r="J574">
        <v>0.10281264367320109</v>
      </c>
    </row>
    <row r="575" spans="1:10">
      <c r="A575" s="654">
        <v>44664</v>
      </c>
      <c r="B575">
        <v>0.12321779762314677</v>
      </c>
      <c r="C575">
        <v>0.3529247437125318</v>
      </c>
      <c r="D575">
        <v>0.39781301020237025</v>
      </c>
      <c r="F575">
        <v>0.29855993177590889</v>
      </c>
      <c r="G575">
        <v>0.18446123027754613</v>
      </c>
      <c r="H575">
        <v>0.15222590024164928</v>
      </c>
      <c r="I575">
        <v>0.60838601643239776</v>
      </c>
      <c r="J575">
        <v>0.10329500556754989</v>
      </c>
    </row>
    <row r="576" spans="1:10">
      <c r="A576" s="654">
        <v>44665</v>
      </c>
      <c r="B576">
        <v>0.12367289725298924</v>
      </c>
      <c r="C576">
        <v>0.3536386262974418</v>
      </c>
      <c r="D576">
        <v>0.39897577988123545</v>
      </c>
      <c r="F576">
        <v>0.30440863222794934</v>
      </c>
      <c r="G576">
        <v>0.18004609679819716</v>
      </c>
      <c r="H576">
        <v>0.14730701814584157</v>
      </c>
      <c r="I576">
        <v>0.60140449269132135</v>
      </c>
      <c r="J576">
        <v>0.10377757844333635</v>
      </c>
    </row>
    <row r="577" spans="1:10">
      <c r="A577" s="654">
        <v>44669</v>
      </c>
      <c r="B577">
        <v>0.1242077354584985</v>
      </c>
      <c r="C577">
        <v>0.35435288556874722</v>
      </c>
      <c r="D577">
        <v>0.40013951680916482</v>
      </c>
      <c r="F577">
        <v>0.30615611074494642</v>
      </c>
      <c r="G577">
        <v>0.17760435203441571</v>
      </c>
      <c r="H577">
        <v>0.14756178149044996</v>
      </c>
      <c r="I577">
        <v>0.58866608761780714</v>
      </c>
      <c r="J577">
        <v>0.1042603623928422</v>
      </c>
    </row>
    <row r="578" spans="1:10">
      <c r="A578" s="654">
        <v>44670</v>
      </c>
      <c r="B578">
        <v>0.12473175015131477</v>
      </c>
      <c r="C578">
        <v>0.35506752172520994</v>
      </c>
      <c r="D578">
        <v>0.40130422179076386</v>
      </c>
      <c r="F578">
        <v>0.30939829241643846</v>
      </c>
      <c r="G578">
        <v>0.18306364935424169</v>
      </c>
      <c r="H578">
        <v>0.14398707491671625</v>
      </c>
      <c r="I578">
        <v>0.59901762012717841</v>
      </c>
      <c r="J578">
        <v>0.10474335750838959</v>
      </c>
    </row>
    <row r="579" spans="1:10">
      <c r="A579" s="654">
        <v>44671</v>
      </c>
      <c r="B579">
        <v>0.12524916118443818</v>
      </c>
      <c r="C579">
        <v>0.35578253496569689</v>
      </c>
      <c r="D579">
        <v>0.40246989563130708</v>
      </c>
      <c r="F579">
        <v>0.30984317935934924</v>
      </c>
      <c r="G579">
        <v>0.18245865151663221</v>
      </c>
      <c r="H579">
        <v>0.149448797611059</v>
      </c>
      <c r="I579">
        <v>0.58841513121606392</v>
      </c>
      <c r="J579">
        <v>0.10522656388234086</v>
      </c>
    </row>
    <row r="580" spans="1:10">
      <c r="A580" s="654">
        <v>44673</v>
      </c>
      <c r="B580">
        <v>0.12577801455753113</v>
      </c>
      <c r="C580">
        <v>0.35649792548917958</v>
      </c>
      <c r="D580">
        <v>0.40363653913673936</v>
      </c>
      <c r="F580">
        <v>0.31741070676164473</v>
      </c>
      <c r="G580">
        <v>0.17884251585044808</v>
      </c>
      <c r="H580">
        <v>0.12575690943788054</v>
      </c>
      <c r="I580">
        <v>0.59719222210856349</v>
      </c>
      <c r="J580">
        <v>0.10570998160709877</v>
      </c>
    </row>
    <row r="581" spans="1:10">
      <c r="A581" s="654">
        <v>44676</v>
      </c>
      <c r="B581">
        <v>0.12632013857717883</v>
      </c>
      <c r="C581">
        <v>0.35721369349473475</v>
      </c>
      <c r="D581">
        <v>0.40480415311367546</v>
      </c>
      <c r="F581">
        <v>0.31519650309711023</v>
      </c>
      <c r="G581">
        <v>0.17917488271166637</v>
      </c>
      <c r="H581">
        <v>0.12458776692369522</v>
      </c>
      <c r="I581">
        <v>0.60465236669022904</v>
      </c>
      <c r="J581">
        <v>0.10619361077510669</v>
      </c>
    </row>
    <row r="582" spans="1:10">
      <c r="A582" s="654">
        <v>44677</v>
      </c>
      <c r="B582">
        <v>0.12687091768474001</v>
      </c>
      <c r="C582">
        <v>0.35792983918154397</v>
      </c>
      <c r="D582">
        <v>0.4059727383694014</v>
      </c>
      <c r="F582">
        <v>0.31510274252357906</v>
      </c>
      <c r="G582">
        <v>0.18004971899446565</v>
      </c>
      <c r="H582">
        <v>0.11581739573793737</v>
      </c>
      <c r="I582">
        <v>0.61300514468695155</v>
      </c>
      <c r="J582">
        <v>0.10667745147884822</v>
      </c>
    </row>
    <row r="583" spans="1:10">
      <c r="A583" s="654">
        <v>44678</v>
      </c>
      <c r="B583">
        <v>0.12741758869059905</v>
      </c>
      <c r="C583">
        <v>0.35864636274889428</v>
      </c>
      <c r="D583">
        <v>0.40714229571187466</v>
      </c>
      <c r="F583">
        <v>0.31792298003399266</v>
      </c>
      <c r="G583">
        <v>0.18053861431202223</v>
      </c>
      <c r="H583">
        <v>0.11961205326626367</v>
      </c>
      <c r="I583">
        <v>0.59875087660540038</v>
      </c>
      <c r="J583">
        <v>0.10716150381084755</v>
      </c>
    </row>
    <row r="584" spans="1:10">
      <c r="A584" s="654">
        <v>44679</v>
      </c>
      <c r="B584">
        <v>0.12800041988871436</v>
      </c>
      <c r="C584">
        <v>0.3593632643961775</v>
      </c>
      <c r="D584">
        <v>0.40831282594972484</v>
      </c>
      <c r="F584">
        <v>0.32116926103770482</v>
      </c>
      <c r="G584">
        <v>0.187040739913924</v>
      </c>
      <c r="H584">
        <v>0.12782445222886696</v>
      </c>
      <c r="I584">
        <v>0.62486897501082561</v>
      </c>
      <c r="J584">
        <v>0.10764576786366931</v>
      </c>
    </row>
    <row r="585" spans="1:10">
      <c r="A585" s="654">
        <v>44680</v>
      </c>
      <c r="B585">
        <v>0.12860163724480933</v>
      </c>
      <c r="C585">
        <v>0.36008054432289094</v>
      </c>
      <c r="D585">
        <v>0.40948432989225436</v>
      </c>
      <c r="F585">
        <v>0.32437049923422112</v>
      </c>
      <c r="G585">
        <v>0.19375015530925399</v>
      </c>
      <c r="H585">
        <v>0.12181650790272247</v>
      </c>
      <c r="I585">
        <v>0.59145804805716229</v>
      </c>
      <c r="J585">
        <v>0.10813024372991853</v>
      </c>
    </row>
    <row r="586" spans="1:10">
      <c r="A586" s="654">
        <v>44683</v>
      </c>
      <c r="B586">
        <v>0.12912020376403888</v>
      </c>
      <c r="C586">
        <v>0.36079820272863694</v>
      </c>
      <c r="D586">
        <v>0.41017468753686837</v>
      </c>
      <c r="F586">
        <v>0.32594392882248036</v>
      </c>
      <c r="G586">
        <v>0.19042190836240125</v>
      </c>
      <c r="H586">
        <v>0.10805812959427596</v>
      </c>
      <c r="I586">
        <v>0.62721749161287565</v>
      </c>
      <c r="J586">
        <v>0.10861493150224066</v>
      </c>
    </row>
    <row r="587" spans="1:10">
      <c r="A587" s="654">
        <v>44684</v>
      </c>
      <c r="B587">
        <v>0.12969748059906672</v>
      </c>
      <c r="C587">
        <v>0.36151623981312331</v>
      </c>
      <c r="D587">
        <v>0.4108653833148459</v>
      </c>
      <c r="F587">
        <v>0.32717856883148522</v>
      </c>
      <c r="G587">
        <v>0.19341106512563244</v>
      </c>
      <c r="H587">
        <v>0.11225008513934442</v>
      </c>
      <c r="I587">
        <v>0.59852840720995015</v>
      </c>
      <c r="J587">
        <v>0.10909983127332201</v>
      </c>
    </row>
    <row r="588" spans="1:10">
      <c r="A588" s="654">
        <v>44685</v>
      </c>
      <c r="B588">
        <v>0.13026442092565649</v>
      </c>
      <c r="C588">
        <v>0.36223465577616309</v>
      </c>
      <c r="D588">
        <v>0.41155641739180293</v>
      </c>
      <c r="F588">
        <v>0.33070698369680374</v>
      </c>
      <c r="G588">
        <v>0.19362921138999889</v>
      </c>
      <c r="H588">
        <v>0.13059952645666639</v>
      </c>
      <c r="I588">
        <v>0.60854558735566999</v>
      </c>
      <c r="J588">
        <v>0.10958494313588907</v>
      </c>
    </row>
    <row r="589" spans="1:10">
      <c r="A589" s="654">
        <v>44686</v>
      </c>
      <c r="B589">
        <v>0.13083563509113505</v>
      </c>
      <c r="C589">
        <v>0.36295345081767505</v>
      </c>
      <c r="D589">
        <v>0.41224778993343647</v>
      </c>
      <c r="F589">
        <v>0.33305832023566073</v>
      </c>
      <c r="G589">
        <v>0.19333497876826455</v>
      </c>
      <c r="H589">
        <v>0.11150606540872277</v>
      </c>
      <c r="I589">
        <v>0.61026557882793719</v>
      </c>
      <c r="J589">
        <v>0.11010954625416325</v>
      </c>
    </row>
    <row r="590" spans="1:10">
      <c r="A590" s="654">
        <v>44687</v>
      </c>
      <c r="B590">
        <v>0.13146172283919322</v>
      </c>
      <c r="C590">
        <v>0.36367262513768317</v>
      </c>
      <c r="D590">
        <v>0.41293950110552458</v>
      </c>
      <c r="F590">
        <v>0.33410405053629133</v>
      </c>
      <c r="G590">
        <v>0.18573837317492981</v>
      </c>
      <c r="H590">
        <v>0.10100919536966324</v>
      </c>
      <c r="I590">
        <v>0.60554768558934202</v>
      </c>
      <c r="J590">
        <v>0.11063439740070535</v>
      </c>
    </row>
    <row r="591" spans="1:10">
      <c r="A591" s="654">
        <v>44690</v>
      </c>
      <c r="B591">
        <v>0.13205342175003798</v>
      </c>
      <c r="C591">
        <v>0.36439217893631715</v>
      </c>
      <c r="D591">
        <v>0.41363155107392657</v>
      </c>
      <c r="F591">
        <v>0.33312998528740989</v>
      </c>
      <c r="G591">
        <v>0.17585288860641679</v>
      </c>
      <c r="H591">
        <v>8.1606360057175031E-2</v>
      </c>
      <c r="I591">
        <v>0.59282200125362805</v>
      </c>
      <c r="J591">
        <v>0.11115949669278136</v>
      </c>
    </row>
    <row r="592" spans="1:10">
      <c r="A592" s="654">
        <v>44691</v>
      </c>
      <c r="B592">
        <v>0.13265199821113871</v>
      </c>
      <c r="C592">
        <v>0.36511211241381214</v>
      </c>
      <c r="D592">
        <v>0.41432394000458306</v>
      </c>
      <c r="F592">
        <v>0.33271434632318075</v>
      </c>
      <c r="G592">
        <v>0.17866749193383513</v>
      </c>
      <c r="H592">
        <v>8.9671516278571728E-2</v>
      </c>
      <c r="I592">
        <v>0.57252256949793723</v>
      </c>
      <c r="J592">
        <v>0.11168484424771252</v>
      </c>
    </row>
    <row r="593" spans="1:10">
      <c r="A593" s="654">
        <v>44692</v>
      </c>
      <c r="B593">
        <v>0.1332486980449139</v>
      </c>
      <c r="C593">
        <v>0.36583242577050901</v>
      </c>
      <c r="D593">
        <v>0.41501666806351589</v>
      </c>
      <c r="F593">
        <v>0.33263527952840466</v>
      </c>
      <c r="G593">
        <v>0.17641140496453844</v>
      </c>
      <c r="H593">
        <v>9.8064613253073141E-2</v>
      </c>
      <c r="I593">
        <v>0.5610822352822411</v>
      </c>
      <c r="J593">
        <v>0.11221044018287563</v>
      </c>
    </row>
    <row r="594" spans="1:10">
      <c r="A594" s="654">
        <v>44693</v>
      </c>
      <c r="B594">
        <v>0.13383763274724103</v>
      </c>
      <c r="C594">
        <v>0.36655311920685452</v>
      </c>
      <c r="D594">
        <v>0.41570973541682821</v>
      </c>
      <c r="F594">
        <v>0.33140773607220897</v>
      </c>
      <c r="G594">
        <v>0.1718198057725755</v>
      </c>
      <c r="H594">
        <v>9.5168893458215553E-2</v>
      </c>
      <c r="I594">
        <v>0.54584195682622672</v>
      </c>
      <c r="J594">
        <v>0.11273628461570295</v>
      </c>
    </row>
    <row r="595" spans="1:10">
      <c r="A595" s="654">
        <v>44694</v>
      </c>
      <c r="B595">
        <v>0.13444585448438695</v>
      </c>
      <c r="C595">
        <v>0.36727419292340069</v>
      </c>
      <c r="D595">
        <v>0.41640314223070463</v>
      </c>
      <c r="F595">
        <v>0.33453867141324833</v>
      </c>
      <c r="G595">
        <v>0.1804595431839866</v>
      </c>
      <c r="H595">
        <v>0.10419723520119883</v>
      </c>
      <c r="I595">
        <v>0.55236790566445437</v>
      </c>
      <c r="J595">
        <v>0.11326237766368208</v>
      </c>
    </row>
    <row r="596" spans="1:10">
      <c r="A596" s="654">
        <v>44697</v>
      </c>
      <c r="B596">
        <v>0.13503505537303528</v>
      </c>
      <c r="C596">
        <v>0.3679956471208059</v>
      </c>
      <c r="D596">
        <v>0.41709688867141104</v>
      </c>
      <c r="F596">
        <v>0.3350748072399099</v>
      </c>
      <c r="G596">
        <v>0.18073596836037953</v>
      </c>
      <c r="H596">
        <v>0.11216337742134996</v>
      </c>
      <c r="I596">
        <v>0.55462981579147508</v>
      </c>
      <c r="J596">
        <v>0.11378871944435653</v>
      </c>
    </row>
    <row r="597" spans="1:10">
      <c r="A597" s="654">
        <v>44698</v>
      </c>
      <c r="B597">
        <v>0.13563852118434583</v>
      </c>
      <c r="C597">
        <v>0.36871748199983423</v>
      </c>
      <c r="D597">
        <v>0.4177909749052946</v>
      </c>
      <c r="F597">
        <v>0.33693354528372632</v>
      </c>
      <c r="G597">
        <v>0.18605536087880803</v>
      </c>
      <c r="H597">
        <v>0.12136186803524218</v>
      </c>
      <c r="I597">
        <v>0.55241473610595793</v>
      </c>
      <c r="J597">
        <v>0.11431531007532492</v>
      </c>
    </row>
    <row r="598" spans="1:10">
      <c r="A598" s="654">
        <v>44699</v>
      </c>
      <c r="B598">
        <v>0.1362166515340395</v>
      </c>
      <c r="C598">
        <v>0.36943969776135566</v>
      </c>
      <c r="D598">
        <v>0.4184854010987844</v>
      </c>
      <c r="F598">
        <v>0.33620848511098989</v>
      </c>
      <c r="G598">
        <v>0.17958061422411897</v>
      </c>
      <c r="H598">
        <v>0.10901372491114936</v>
      </c>
      <c r="I598">
        <v>0.52264729077863969</v>
      </c>
      <c r="J598">
        <v>0.114842149674242</v>
      </c>
    </row>
    <row r="599" spans="1:10">
      <c r="A599" s="654">
        <v>44700</v>
      </c>
      <c r="B599">
        <v>0.13688753478841731</v>
      </c>
      <c r="C599">
        <v>0.37016229460634609</v>
      </c>
      <c r="D599">
        <v>0.41918016741839059</v>
      </c>
      <c r="F599">
        <v>0.33619857064936798</v>
      </c>
      <c r="G599">
        <v>0.18489922766681355</v>
      </c>
      <c r="H599">
        <v>0.11184536045575766</v>
      </c>
      <c r="I599">
        <v>0.49132812169085072</v>
      </c>
      <c r="J599">
        <v>0.11536923835881763</v>
      </c>
    </row>
    <row r="600" spans="1:10">
      <c r="A600" s="654">
        <v>44701</v>
      </c>
      <c r="B600">
        <v>0.13747252117359809</v>
      </c>
      <c r="C600">
        <v>0.37088527273588756</v>
      </c>
      <c r="D600">
        <v>0.41987527403070501</v>
      </c>
      <c r="F600">
        <v>0.33626330579340369</v>
      </c>
      <c r="G600">
        <v>0.18598947838997804</v>
      </c>
      <c r="H600">
        <v>0.11789293948692459</v>
      </c>
      <c r="I600">
        <v>0.48359751779009441</v>
      </c>
      <c r="J600">
        <v>0.11589657624681782</v>
      </c>
    </row>
    <row r="601" spans="1:10">
      <c r="A601" s="654">
        <v>44704</v>
      </c>
      <c r="B601">
        <v>0.1380764687110092</v>
      </c>
      <c r="C601">
        <v>0.37160863235116826</v>
      </c>
      <c r="D601">
        <v>0.42057072110240123</v>
      </c>
      <c r="F601">
        <v>0.33695901635561865</v>
      </c>
      <c r="G601">
        <v>0.18787050110070336</v>
      </c>
      <c r="H601">
        <v>0.12836651758215023</v>
      </c>
      <c r="I601">
        <v>0.47960018847647734</v>
      </c>
      <c r="J601">
        <v>0.11642416345606388</v>
      </c>
    </row>
    <row r="602" spans="1:10">
      <c r="A602" s="654">
        <v>44705</v>
      </c>
      <c r="B602">
        <v>0.13866190169902004</v>
      </c>
      <c r="C602">
        <v>0.37233237365348248</v>
      </c>
      <c r="D602">
        <v>0.42126650880023453</v>
      </c>
      <c r="F602">
        <v>0.33313448755809283</v>
      </c>
      <c r="G602">
        <v>0.18247452644944007</v>
      </c>
      <c r="H602">
        <v>0.12452221704716182</v>
      </c>
      <c r="I602">
        <v>0.47309703422271498</v>
      </c>
      <c r="J602">
        <v>0.11695200010443285</v>
      </c>
    </row>
    <row r="603" spans="1:10">
      <c r="A603" s="654">
        <v>44706</v>
      </c>
      <c r="B603">
        <v>0.13928190164741894</v>
      </c>
      <c r="C603">
        <v>0.3730564968442307</v>
      </c>
      <c r="D603">
        <v>0.42196263729104144</v>
      </c>
      <c r="F603">
        <v>0.3339889007706438</v>
      </c>
      <c r="G603">
        <v>0.18962387174657058</v>
      </c>
      <c r="H603">
        <v>0.12840534139056681</v>
      </c>
      <c r="I603">
        <v>0.47369485805856226</v>
      </c>
      <c r="J603">
        <v>0.11748008630985773</v>
      </c>
    </row>
    <row r="604" spans="1:10">
      <c r="A604" s="654">
        <v>44707</v>
      </c>
      <c r="B604">
        <v>0.13988151086378453</v>
      </c>
      <c r="C604">
        <v>0.37378100212491971</v>
      </c>
      <c r="D604">
        <v>0.42265910674174068</v>
      </c>
      <c r="F604">
        <v>0.33574379974756741</v>
      </c>
      <c r="G604">
        <v>0.19579658490432217</v>
      </c>
      <c r="H604">
        <v>0.14005018165760563</v>
      </c>
      <c r="I604">
        <v>0.47002323620133257</v>
      </c>
      <c r="J604">
        <v>0.11800842219032726</v>
      </c>
    </row>
    <row r="605" spans="1:10">
      <c r="A605" s="654">
        <v>44708</v>
      </c>
      <c r="B605">
        <v>0.14046799077136285</v>
      </c>
      <c r="C605">
        <v>0.3745058896971627</v>
      </c>
      <c r="D605">
        <v>0.42335591731933242</v>
      </c>
      <c r="F605">
        <v>0.33648061828099296</v>
      </c>
      <c r="G605">
        <v>0.1988832020182647</v>
      </c>
      <c r="H605">
        <v>0.1406241444887999</v>
      </c>
      <c r="I605">
        <v>0.50312451804085856</v>
      </c>
      <c r="J605">
        <v>0.11853700786388566</v>
      </c>
    </row>
    <row r="606" spans="1:10">
      <c r="A606" s="654">
        <v>44711</v>
      </c>
      <c r="B606">
        <v>0.14106268280041934</v>
      </c>
      <c r="C606">
        <v>0.37523115976267896</v>
      </c>
      <c r="D606">
        <v>0.4240530691908988</v>
      </c>
      <c r="F606">
        <v>0.33563843043184916</v>
      </c>
      <c r="G606">
        <v>0.2000445509905282</v>
      </c>
      <c r="H606">
        <v>0.13331409541283001</v>
      </c>
      <c r="I606">
        <v>0.51571464840419035</v>
      </c>
      <c r="J606">
        <v>0.11906584344863336</v>
      </c>
    </row>
    <row r="607" spans="1:10">
      <c r="A607" s="654">
        <v>44712</v>
      </c>
      <c r="B607">
        <v>0.14158264608177218</v>
      </c>
      <c r="C607">
        <v>0.3759568125232946</v>
      </c>
      <c r="D607">
        <v>0.42475056252360366</v>
      </c>
      <c r="F607">
        <v>0.33977148864465678</v>
      </c>
      <c r="G607">
        <v>0.19420167016839396</v>
      </c>
      <c r="H607">
        <v>0.13052864988433277</v>
      </c>
      <c r="I607">
        <v>0.50887172844801687</v>
      </c>
      <c r="J607">
        <v>0.11959492906272629</v>
      </c>
    </row>
    <row r="608" spans="1:10">
      <c r="A608" s="654">
        <v>44713</v>
      </c>
      <c r="B608">
        <v>0.1422441465998161</v>
      </c>
      <c r="C608">
        <v>0.37668284818094189</v>
      </c>
      <c r="D608">
        <v>0.42559789452913543</v>
      </c>
      <c r="F608">
        <v>0.3427411249335417</v>
      </c>
      <c r="G608">
        <v>0.19336015707947651</v>
      </c>
      <c r="H608">
        <v>0.13383080637587974</v>
      </c>
      <c r="I608">
        <v>0.52292675699702174</v>
      </c>
      <c r="J608">
        <v>0.12012426482437633</v>
      </c>
    </row>
    <row r="609" spans="1:10">
      <c r="A609" s="654">
        <v>44714</v>
      </c>
      <c r="B609">
        <v>0.14283342353530415</v>
      </c>
      <c r="C609">
        <v>0.37740926693765986</v>
      </c>
      <c r="D609">
        <v>0.42644573046254508</v>
      </c>
      <c r="F609">
        <v>0.34285398078072871</v>
      </c>
      <c r="G609">
        <v>0.19609776850045968</v>
      </c>
      <c r="H609">
        <v>0.14163265922320778</v>
      </c>
      <c r="I609">
        <v>0.53063748349426021</v>
      </c>
      <c r="J609">
        <v>0.12065385085185132</v>
      </c>
    </row>
    <row r="610" spans="1:10">
      <c r="A610" s="654">
        <v>44715</v>
      </c>
      <c r="B610">
        <v>0.14342065512697544</v>
      </c>
      <c r="C610">
        <v>0.37813606899559415</v>
      </c>
      <c r="D610">
        <v>0.4272940706235302</v>
      </c>
      <c r="F610">
        <v>0.34444667586916244</v>
      </c>
      <c r="G610">
        <v>0.19062208023662652</v>
      </c>
      <c r="H610">
        <v>0.13226462642352299</v>
      </c>
      <c r="I610">
        <v>0.51761363346939682</v>
      </c>
      <c r="J610">
        <v>0.12118368726347506</v>
      </c>
    </row>
    <row r="611" spans="1:10">
      <c r="A611" s="654">
        <v>44718</v>
      </c>
      <c r="B611">
        <v>0.14401861673306326</v>
      </c>
      <c r="C611">
        <v>0.37886325455699699</v>
      </c>
      <c r="D611">
        <v>0.42814291531196647</v>
      </c>
      <c r="F611">
        <v>0.34709116696887898</v>
      </c>
      <c r="G611">
        <v>0.18830159810490055</v>
      </c>
      <c r="H611">
        <v>0.12700289444230028</v>
      </c>
      <c r="I611">
        <v>0.52570814023730517</v>
      </c>
      <c r="J611">
        <v>0.12171377417762708</v>
      </c>
    </row>
    <row r="612" spans="1:10">
      <c r="A612" s="654">
        <v>44719</v>
      </c>
      <c r="B612">
        <v>0.14459681835706872</v>
      </c>
      <c r="C612">
        <v>0.37959082382422715</v>
      </c>
      <c r="D612">
        <v>0.42899226482790831</v>
      </c>
      <c r="F612">
        <v>0.34660053671052027</v>
      </c>
      <c r="G612">
        <v>0.18894242330839317</v>
      </c>
      <c r="H612">
        <v>0.12860202860825143</v>
      </c>
      <c r="I612">
        <v>0.54863964065413762</v>
      </c>
      <c r="J612">
        <v>0.12224411171274308</v>
      </c>
    </row>
    <row r="613" spans="1:10">
      <c r="A613" s="654">
        <v>44720</v>
      </c>
      <c r="B613">
        <v>0.14519214323331009</v>
      </c>
      <c r="C613">
        <v>0.38031877699975047</v>
      </c>
      <c r="D613">
        <v>0.42984211947158801</v>
      </c>
      <c r="F613">
        <v>0.34928365207034107</v>
      </c>
      <c r="G613">
        <v>0.19244841081906028</v>
      </c>
      <c r="H613">
        <v>0.11951641584612838</v>
      </c>
      <c r="I613">
        <v>0.54469018546491355</v>
      </c>
      <c r="J613">
        <v>0.12277469998731494</v>
      </c>
    </row>
    <row r="614" spans="1:10">
      <c r="A614" s="654">
        <v>44721</v>
      </c>
      <c r="B614">
        <v>0.14578753960443858</v>
      </c>
      <c r="C614">
        <v>0.38104711428613958</v>
      </c>
      <c r="D614">
        <v>0.43069247954341661</v>
      </c>
      <c r="F614">
        <v>0.35234109409238124</v>
      </c>
      <c r="G614">
        <v>0.19287706941738914</v>
      </c>
      <c r="H614">
        <v>0.11386382278705076</v>
      </c>
      <c r="I614">
        <v>0.52954614983278026</v>
      </c>
      <c r="J614">
        <v>0.12330553911989006</v>
      </c>
    </row>
    <row r="615" spans="1:10">
      <c r="A615" s="654">
        <v>44722</v>
      </c>
      <c r="B615">
        <v>0.14639783059238787</v>
      </c>
      <c r="C615">
        <v>0.38177583588607411</v>
      </c>
      <c r="D615">
        <v>0.43154334534398409</v>
      </c>
      <c r="F615">
        <v>0.35964151042870118</v>
      </c>
      <c r="G615">
        <v>0.18365310108971133</v>
      </c>
      <c r="H615">
        <v>0.10182067221146873</v>
      </c>
      <c r="I615">
        <v>0.50899437281889459</v>
      </c>
      <c r="J615">
        <v>0.12383662922907224</v>
      </c>
    </row>
    <row r="616" spans="1:10">
      <c r="A616" s="654">
        <v>44725</v>
      </c>
      <c r="B616">
        <v>0.14699276979116171</v>
      </c>
      <c r="C616">
        <v>0.38250494200234009</v>
      </c>
      <c r="D616">
        <v>0.43239471717405897</v>
      </c>
      <c r="F616">
        <v>0.36777401699798729</v>
      </c>
      <c r="G616">
        <v>0.17535552969338974</v>
      </c>
      <c r="H616">
        <v>8.6768591920115545E-2</v>
      </c>
      <c r="I616">
        <v>0.48841083735802093</v>
      </c>
      <c r="J616">
        <v>0.12436797043352121</v>
      </c>
    </row>
    <row r="617" spans="1:10">
      <c r="A617" s="654">
        <v>44726</v>
      </c>
      <c r="B617">
        <v>0.14759967175167943</v>
      </c>
      <c r="C617">
        <v>0.38323443283783121</v>
      </c>
      <c r="D617">
        <v>0.43324659533458854</v>
      </c>
      <c r="F617">
        <v>0.36711954052116225</v>
      </c>
      <c r="G617">
        <v>0.17669714869613573</v>
      </c>
      <c r="H617">
        <v>8.4762997344923541E-2</v>
      </c>
      <c r="I617">
        <v>0.47993298298899045</v>
      </c>
      <c r="J617">
        <v>0.12489956285195292</v>
      </c>
    </row>
    <row r="618" spans="1:10">
      <c r="A618" s="654">
        <v>44727</v>
      </c>
      <c r="B618">
        <v>0.14822723087998702</v>
      </c>
      <c r="C618">
        <v>0.38396430859554775</v>
      </c>
      <c r="D618">
        <v>0.43409898012669923</v>
      </c>
      <c r="F618">
        <v>0.36729234182489812</v>
      </c>
      <c r="G618">
        <v>0.18334839647597234</v>
      </c>
      <c r="H618">
        <v>9.9588892294917741E-2</v>
      </c>
      <c r="I618">
        <v>0.46453945778069228</v>
      </c>
      <c r="J618">
        <v>0.12543140660313923</v>
      </c>
    </row>
    <row r="619" spans="1:10">
      <c r="A619" s="654">
        <v>44729</v>
      </c>
      <c r="B619">
        <v>0.14884421909519596</v>
      </c>
      <c r="C619">
        <v>0.38469456947859748</v>
      </c>
      <c r="D619">
        <v>0.43495187185169648</v>
      </c>
      <c r="F619">
        <v>0.3645364060904106</v>
      </c>
      <c r="G619">
        <v>0.18456634985332832</v>
      </c>
      <c r="H619">
        <v>8.4477206653078563E-2</v>
      </c>
      <c r="I619">
        <v>0.45658565066821555</v>
      </c>
      <c r="J619">
        <v>0.12598328991795049</v>
      </c>
    </row>
    <row r="620" spans="1:10">
      <c r="A620" s="654">
        <v>44732</v>
      </c>
      <c r="B620">
        <v>0.14946710653739581</v>
      </c>
      <c r="C620">
        <v>0.38542521569019517</v>
      </c>
      <c r="D620">
        <v>0.43580527081106513</v>
      </c>
      <c r="F620">
        <v>0.3654221650632139</v>
      </c>
      <c r="G620">
        <v>0.18118070930778263</v>
      </c>
      <c r="H620">
        <v>7.8462635185663654E-2</v>
      </c>
      <c r="I620">
        <v>0.47241076333294973</v>
      </c>
      <c r="J620">
        <v>0.12653544386248772</v>
      </c>
    </row>
    <row r="621" spans="1:10">
      <c r="A621" s="654">
        <v>44733</v>
      </c>
      <c r="B621">
        <v>0.15009391447210407</v>
      </c>
      <c r="C621">
        <v>0.38615624743366261</v>
      </c>
      <c r="D621">
        <v>0.43665917730646897</v>
      </c>
      <c r="F621">
        <v>0.36505005584382255</v>
      </c>
      <c r="G621">
        <v>0.18395054613411377</v>
      </c>
      <c r="H621">
        <v>7.4870572748159558E-2</v>
      </c>
      <c r="I621">
        <v>0.48451495196561556</v>
      </c>
      <c r="J621">
        <v>0.12708786856946097</v>
      </c>
    </row>
    <row r="622" spans="1:10">
      <c r="A622" s="654">
        <v>44734</v>
      </c>
      <c r="B622">
        <v>0.15073808408107281</v>
      </c>
      <c r="C622">
        <v>0.3868876649124291</v>
      </c>
      <c r="D622">
        <v>0.43751359163975145</v>
      </c>
      <c r="F622">
        <v>0.36228341421802202</v>
      </c>
      <c r="G622">
        <v>0.1854722479868085</v>
      </c>
      <c r="H622">
        <v>7.7489265515850336E-2</v>
      </c>
      <c r="I622">
        <v>0.47993755858340958</v>
      </c>
      <c r="J622">
        <v>0.12764056417164538</v>
      </c>
    </row>
    <row r="623" spans="1:10">
      <c r="A623" s="654">
        <v>44735</v>
      </c>
      <c r="B623">
        <v>0.15135645701613587</v>
      </c>
      <c r="C623">
        <v>0.38761946833003136</v>
      </c>
      <c r="D623">
        <v>0.43836851411293565</v>
      </c>
      <c r="F623">
        <v>0.36278095889902717</v>
      </c>
      <c r="G623">
        <v>0.19106800497442977</v>
      </c>
      <c r="H623">
        <v>7.1334097489142989E-2</v>
      </c>
      <c r="I623">
        <v>0.50511711086613409</v>
      </c>
      <c r="J623">
        <v>0.12819353080188112</v>
      </c>
    </row>
    <row r="624" spans="1:10">
      <c r="A624" s="654">
        <v>44736</v>
      </c>
      <c r="B624">
        <v>0.15199313417199534</v>
      </c>
      <c r="C624">
        <v>0.38835165789011339</v>
      </c>
      <c r="D624">
        <v>0.43922394502822382</v>
      </c>
      <c r="F624">
        <v>0.36210037623349889</v>
      </c>
      <c r="G624">
        <v>0.19041947501546708</v>
      </c>
      <c r="H624">
        <v>6.7849554707230864E-2</v>
      </c>
      <c r="I624">
        <v>0.55148864385009988</v>
      </c>
      <c r="J624">
        <v>0.12874676859307344</v>
      </c>
    </row>
    <row r="625" spans="1:10">
      <c r="A625" s="654">
        <v>44739</v>
      </c>
      <c r="B625">
        <v>0.1526019510268557</v>
      </c>
      <c r="C625">
        <v>0.38908423379642643</v>
      </c>
      <c r="D625">
        <v>0.4400798846879983</v>
      </c>
      <c r="F625">
        <v>0.36215560356264209</v>
      </c>
      <c r="G625">
        <v>0.19234472292141258</v>
      </c>
      <c r="H625">
        <v>7.6096255276327573E-2</v>
      </c>
      <c r="I625">
        <v>0.54915864481837717</v>
      </c>
      <c r="J625">
        <v>0.12930027767819308</v>
      </c>
    </row>
    <row r="626" spans="1:10">
      <c r="A626" s="654">
        <v>44740</v>
      </c>
      <c r="B626">
        <v>0.15322464382838197</v>
      </c>
      <c r="C626">
        <v>0.38981719625282962</v>
      </c>
      <c r="D626">
        <v>0.44093633339482108</v>
      </c>
      <c r="F626">
        <v>0.36263930858933247</v>
      </c>
      <c r="G626">
        <v>0.19774445130121121</v>
      </c>
      <c r="H626">
        <v>7.9528472769469616E-2</v>
      </c>
      <c r="I626">
        <v>0.53096680467870039</v>
      </c>
      <c r="J626">
        <v>0.12985405819027562</v>
      </c>
    </row>
    <row r="627" spans="1:10">
      <c r="A627" s="654">
        <v>44741</v>
      </c>
      <c r="B627">
        <v>0.15383774567283859</v>
      </c>
      <c r="C627">
        <v>0.3905505454632896</v>
      </c>
      <c r="D627">
        <v>0.44179329145143442</v>
      </c>
      <c r="F627">
        <v>0.36273691028598298</v>
      </c>
      <c r="G627">
        <v>0.19720658550896575</v>
      </c>
      <c r="H627">
        <v>7.8341561441416907E-2</v>
      </c>
      <c r="I627">
        <v>0.50554825038050089</v>
      </c>
      <c r="J627">
        <v>0.13040811026242194</v>
      </c>
    </row>
    <row r="628" spans="1:10">
      <c r="A628" s="654">
        <v>44742</v>
      </c>
      <c r="B628">
        <v>0.15443130012947037</v>
      </c>
      <c r="C628">
        <v>0.39128428163188045</v>
      </c>
      <c r="D628">
        <v>0.44265075916076024</v>
      </c>
      <c r="F628">
        <v>0.36320939102433014</v>
      </c>
      <c r="G628">
        <v>0.19724894901671819</v>
      </c>
      <c r="H628">
        <v>8.4149268559172263E-2</v>
      </c>
      <c r="I628">
        <v>0.49387399228035012</v>
      </c>
      <c r="J628">
        <v>0.13096243402779839</v>
      </c>
    </row>
    <row r="629" spans="1:10">
      <c r="A629" s="654">
        <v>44743</v>
      </c>
      <c r="B629">
        <v>0.15504005001193244</v>
      </c>
      <c r="C629">
        <v>0.39201840496278395</v>
      </c>
      <c r="D629">
        <v>0.44258096290792759</v>
      </c>
      <c r="F629">
        <v>0.36175323541014603</v>
      </c>
      <c r="G629">
        <v>0.19840163709511116</v>
      </c>
      <c r="H629">
        <v>8.5075409520795509E-2</v>
      </c>
      <c r="I629">
        <v>0.54010132535353272</v>
      </c>
      <c r="J629">
        <v>0.13151702961963663</v>
      </c>
    </row>
    <row r="630" spans="1:10">
      <c r="A630" s="654">
        <v>44746</v>
      </c>
      <c r="B630">
        <v>0.15565868900772672</v>
      </c>
      <c r="C630">
        <v>0.3927529156602898</v>
      </c>
      <c r="D630">
        <v>0.4425111700318769</v>
      </c>
      <c r="F630">
        <v>0.36122012913945145</v>
      </c>
      <c r="G630">
        <v>0.2000582202284007</v>
      </c>
      <c r="H630">
        <v>7.8705590784070356E-2</v>
      </c>
      <c r="I630">
        <v>0.52120538091967106</v>
      </c>
      <c r="J630">
        <v>0.13207189717123335</v>
      </c>
    </row>
    <row r="631" spans="1:10">
      <c r="A631" s="654">
        <v>44747</v>
      </c>
      <c r="B631">
        <v>0.15626207890139554</v>
      </c>
      <c r="C631">
        <v>0.39348781392879517</v>
      </c>
      <c r="D631">
        <v>0.44244138053244453</v>
      </c>
      <c r="F631">
        <v>0.3608651184220113</v>
      </c>
      <c r="G631">
        <v>0.20156545859068875</v>
      </c>
      <c r="H631">
        <v>6.8477342086766813E-2</v>
      </c>
      <c r="I631">
        <v>0.54318175339730979</v>
      </c>
      <c r="J631">
        <v>0.132627036815951</v>
      </c>
    </row>
    <row r="632" spans="1:10">
      <c r="A632" s="654">
        <v>44748</v>
      </c>
      <c r="B632">
        <v>0.15684552949845321</v>
      </c>
      <c r="C632">
        <v>0.39422309997280558</v>
      </c>
      <c r="D632">
        <v>0.44237159440946727</v>
      </c>
      <c r="F632">
        <v>0.36221519778416922</v>
      </c>
      <c r="G632">
        <v>0.1958708298099554</v>
      </c>
      <c r="H632">
        <v>6.7856272882637958E-2</v>
      </c>
      <c r="I632">
        <v>0.54727139618752108</v>
      </c>
      <c r="J632">
        <v>0.13318244868721707</v>
      </c>
    </row>
    <row r="633" spans="1:10">
      <c r="A633" s="654">
        <v>44749</v>
      </c>
      <c r="B633">
        <v>0.15747954815189291</v>
      </c>
      <c r="C633">
        <v>0.39495877399693402</v>
      </c>
      <c r="D633">
        <v>0.44230181166278193</v>
      </c>
      <c r="F633">
        <v>0.36518291797181246</v>
      </c>
      <c r="G633">
        <v>0.20111153567928142</v>
      </c>
      <c r="H633">
        <v>7.9362009299818626E-2</v>
      </c>
      <c r="I633">
        <v>0.55318228586771667</v>
      </c>
      <c r="J633">
        <v>0.13373813291852454</v>
      </c>
    </row>
    <row r="634" spans="1:10">
      <c r="A634" s="654">
        <v>44750</v>
      </c>
      <c r="B634">
        <v>0.15809020805042362</v>
      </c>
      <c r="C634">
        <v>0.3956948362059014</v>
      </c>
      <c r="D634">
        <v>0.44223203229222507</v>
      </c>
      <c r="F634">
        <v>0.36500226029906857</v>
      </c>
      <c r="G634">
        <v>0.19906196448661229</v>
      </c>
      <c r="H634">
        <v>7.9901230202693352E-2</v>
      </c>
      <c r="I634">
        <v>0.53900155353748991</v>
      </c>
      <c r="J634">
        <v>0.13429408964343192</v>
      </c>
    </row>
    <row r="635" spans="1:10">
      <c r="A635" s="654">
        <v>44753</v>
      </c>
      <c r="B635">
        <v>0.1587141783951338</v>
      </c>
      <c r="C635">
        <v>0.39643128680453721</v>
      </c>
      <c r="D635">
        <v>0.44216225629763328</v>
      </c>
      <c r="F635">
        <v>0.36289600866324112</v>
      </c>
      <c r="G635">
        <v>0.19657460332094345</v>
      </c>
      <c r="H635">
        <v>6.5666297972555743E-2</v>
      </c>
      <c r="I635">
        <v>0.5484357505662405</v>
      </c>
      <c r="J635">
        <v>0.13485031899556343</v>
      </c>
    </row>
    <row r="636" spans="1:10">
      <c r="A636" s="654">
        <v>44754</v>
      </c>
      <c r="B636">
        <v>0.15934360959423621</v>
      </c>
      <c r="C636">
        <v>0.3971681259977784</v>
      </c>
      <c r="D636">
        <v>0.44209248367884313</v>
      </c>
      <c r="F636">
        <v>0.36377718196520381</v>
      </c>
      <c r="G636">
        <v>0.1939329699832042</v>
      </c>
      <c r="H636">
        <v>6.3130447274335477E-2</v>
      </c>
      <c r="I636">
        <v>0.54484086682844768</v>
      </c>
      <c r="J636">
        <v>0.13540682110860858</v>
      </c>
    </row>
    <row r="637" spans="1:10">
      <c r="A637" s="654">
        <v>44755</v>
      </c>
      <c r="B637">
        <v>0.15997693247259481</v>
      </c>
      <c r="C637">
        <v>0.39790535399067051</v>
      </c>
      <c r="D637">
        <v>0.44202271443569141</v>
      </c>
      <c r="F637">
        <v>0.36513052103662447</v>
      </c>
      <c r="G637">
        <v>0.1951595387240308</v>
      </c>
      <c r="H637">
        <v>6.3907122522872895E-2</v>
      </c>
      <c r="I637">
        <v>0.52846101373304144</v>
      </c>
      <c r="J637">
        <v>0.13596359611632236</v>
      </c>
    </row>
    <row r="638" spans="1:10">
      <c r="A638" s="654">
        <v>44756</v>
      </c>
      <c r="B638">
        <v>0.16058286679731393</v>
      </c>
      <c r="C638">
        <v>0.39864297098836698</v>
      </c>
      <c r="D638">
        <v>0.44195294856801493</v>
      </c>
      <c r="F638">
        <v>0.36702914373079998</v>
      </c>
      <c r="G638">
        <v>0.19694517524671262</v>
      </c>
      <c r="H638">
        <v>6.1088673985463915E-2</v>
      </c>
      <c r="I638">
        <v>0.54240321143846049</v>
      </c>
      <c r="J638">
        <v>0.13652064415252552</v>
      </c>
    </row>
    <row r="639" spans="1:10">
      <c r="A639" s="654">
        <v>44757</v>
      </c>
      <c r="B639">
        <v>0.16120928273355695</v>
      </c>
      <c r="C639">
        <v>0.39938097719612942</v>
      </c>
      <c r="D639">
        <v>0.44188318607565025</v>
      </c>
      <c r="F639">
        <v>0.36564620469529419</v>
      </c>
      <c r="G639">
        <v>0.19917180910612919</v>
      </c>
      <c r="H639">
        <v>6.7668252057843548E-2</v>
      </c>
      <c r="I639">
        <v>0.54869437136519683</v>
      </c>
      <c r="J639">
        <v>0.1370779653511045</v>
      </c>
    </row>
    <row r="640" spans="1:10">
      <c r="A640" s="654">
        <v>44760</v>
      </c>
      <c r="B640">
        <v>0.1618153528959223</v>
      </c>
      <c r="C640">
        <v>0.40011937281932819</v>
      </c>
      <c r="D640">
        <v>0.44181342695843395</v>
      </c>
      <c r="F640">
        <v>0.36379182655389108</v>
      </c>
      <c r="G640">
        <v>0.20083265186128729</v>
      </c>
      <c r="H640">
        <v>6.2916826599226594E-2</v>
      </c>
      <c r="I640">
        <v>0.56080412495766341</v>
      </c>
      <c r="J640">
        <v>0.13763555984601106</v>
      </c>
    </row>
    <row r="641" spans="1:10">
      <c r="A641" s="654">
        <v>44761</v>
      </c>
      <c r="B641">
        <v>0.16242285697013537</v>
      </c>
      <c r="C641">
        <v>0.40085815806344161</v>
      </c>
      <c r="D641">
        <v>0.44174367121620284</v>
      </c>
      <c r="F641">
        <v>0.36268480317787466</v>
      </c>
      <c r="G641">
        <v>0.20064939706013685</v>
      </c>
      <c r="H641">
        <v>6.8307325864292556E-2</v>
      </c>
      <c r="I641">
        <v>0.58047756056628308</v>
      </c>
      <c r="J641">
        <v>0.13819342777126309</v>
      </c>
    </row>
    <row r="642" spans="1:10">
      <c r="A642" s="654">
        <v>44762</v>
      </c>
      <c r="B642">
        <v>0.16303854333249412</v>
      </c>
      <c r="C642">
        <v>0.40159733313405677</v>
      </c>
      <c r="D642">
        <v>0.4416739188487937</v>
      </c>
      <c r="F642">
        <v>0.36670961524727619</v>
      </c>
      <c r="G642">
        <v>0.20484629827325285</v>
      </c>
      <c r="H642">
        <v>7.3831792077971414E-2</v>
      </c>
      <c r="I642">
        <v>0.61104351121886258</v>
      </c>
      <c r="J642">
        <v>0.13875156926094379</v>
      </c>
    </row>
    <row r="643" spans="1:10">
      <c r="A643" s="654">
        <v>44763</v>
      </c>
      <c r="B643">
        <v>0.16365782622644964</v>
      </c>
      <c r="C643">
        <v>0.40233689823686869</v>
      </c>
      <c r="D643">
        <v>0.44160416985604334</v>
      </c>
      <c r="F643">
        <v>0.36409084583431683</v>
      </c>
      <c r="G643">
        <v>0.20400768901206989</v>
      </c>
      <c r="H643">
        <v>7.7544041729237012E-2</v>
      </c>
      <c r="I643">
        <v>0.63503675474996468</v>
      </c>
      <c r="J643">
        <v>0.13930998444920228</v>
      </c>
    </row>
    <row r="644" spans="1:10">
      <c r="A644" s="654">
        <v>44764</v>
      </c>
      <c r="B644">
        <v>0.16431406635527357</v>
      </c>
      <c r="C644">
        <v>0.40307685357768164</v>
      </c>
      <c r="D644">
        <v>0.44153442423778833</v>
      </c>
      <c r="F644">
        <v>0.36245585096788524</v>
      </c>
      <c r="G644">
        <v>0.20806896022245724</v>
      </c>
      <c r="H644">
        <v>7.5435151936760425E-2</v>
      </c>
      <c r="I644">
        <v>0.62652480453759085</v>
      </c>
      <c r="J644">
        <v>0.13986867347025367</v>
      </c>
    </row>
    <row r="645" spans="1:10">
      <c r="A645" s="654">
        <v>44767</v>
      </c>
      <c r="B645">
        <v>0.16492581917980198</v>
      </c>
      <c r="C645">
        <v>0.40381719936240779</v>
      </c>
      <c r="D645">
        <v>0.44146468199386546</v>
      </c>
      <c r="F645">
        <v>0.36224265496441443</v>
      </c>
      <c r="G645">
        <v>0.20622748319361639</v>
      </c>
      <c r="H645">
        <v>7.7912771917554302E-2</v>
      </c>
      <c r="I645">
        <v>0.5907520234135788</v>
      </c>
      <c r="J645">
        <v>0.14042763645837852</v>
      </c>
    </row>
    <row r="646" spans="1:10">
      <c r="A646" s="654">
        <v>44768</v>
      </c>
      <c r="B646">
        <v>0.16554843675435738</v>
      </c>
      <c r="C646">
        <v>0.40455793579706856</v>
      </c>
      <c r="D646">
        <v>0.44139494312411132</v>
      </c>
      <c r="F646">
        <v>0.36381563434060782</v>
      </c>
      <c r="G646">
        <v>0.20506926064215425</v>
      </c>
      <c r="H646">
        <v>7.4773189024043285E-2</v>
      </c>
      <c r="I646">
        <v>0.57228225014890377</v>
      </c>
      <c r="J646">
        <v>0.14098687354792339</v>
      </c>
    </row>
    <row r="647" spans="1:10">
      <c r="A647" s="654">
        <v>44769</v>
      </c>
      <c r="B647">
        <v>0.16620743113512826</v>
      </c>
      <c r="C647">
        <v>0.40529906308779373</v>
      </c>
      <c r="D647">
        <v>0.44132520762836291</v>
      </c>
      <c r="F647">
        <v>0.36266445345724008</v>
      </c>
      <c r="G647">
        <v>0.21223334767102475</v>
      </c>
      <c r="H647">
        <v>9.325697002477451E-2</v>
      </c>
      <c r="I647">
        <v>0.56622186134320662</v>
      </c>
      <c r="J647">
        <v>0.14154638487330073</v>
      </c>
    </row>
    <row r="648" spans="1:10">
      <c r="A648" s="654">
        <v>44770</v>
      </c>
      <c r="B648">
        <v>0.16683429017066276</v>
      </c>
      <c r="C648">
        <v>0.40604058144082189</v>
      </c>
      <c r="D648">
        <v>0.44125547550645683</v>
      </c>
      <c r="F648">
        <v>0.3613211893633459</v>
      </c>
      <c r="G648">
        <v>0.21339703387048936</v>
      </c>
      <c r="H648">
        <v>0.10370290659757253</v>
      </c>
      <c r="I648">
        <v>0.56002659226021545</v>
      </c>
      <c r="J648">
        <v>0.142106170568989</v>
      </c>
    </row>
    <row r="649" spans="1:10">
      <c r="A649" s="654">
        <v>44771</v>
      </c>
      <c r="B649">
        <v>0.1675131026969896</v>
      </c>
      <c r="C649">
        <v>0.40678249106250042</v>
      </c>
      <c r="D649">
        <v>0.44118574675822986</v>
      </c>
      <c r="F649">
        <v>0.36127976847528931</v>
      </c>
      <c r="G649">
        <v>0.21768666533164782</v>
      </c>
      <c r="H649">
        <v>0.11300028986133914</v>
      </c>
      <c r="I649">
        <v>0.58346628489393737</v>
      </c>
      <c r="J649">
        <v>0.14266623076953255</v>
      </c>
    </row>
    <row r="650" spans="1:10">
      <c r="A650" s="654">
        <v>44774</v>
      </c>
      <c r="B650">
        <v>0.16814385977260859</v>
      </c>
      <c r="C650">
        <v>0.40752479215928572</v>
      </c>
      <c r="D650">
        <v>0.44135834166690135</v>
      </c>
      <c r="F650">
        <v>0.36088042979742685</v>
      </c>
      <c r="G650">
        <v>0.22069506627728797</v>
      </c>
      <c r="H650">
        <v>0.10935723156668553</v>
      </c>
      <c r="I650">
        <v>0.58131575539734182</v>
      </c>
      <c r="J650">
        <v>0.1432265656095415</v>
      </c>
    </row>
    <row r="651" spans="1:10">
      <c r="A651" s="654">
        <v>44775</v>
      </c>
      <c r="B651">
        <v>0.16877038743930672</v>
      </c>
      <c r="C651">
        <v>0.40826748493774301</v>
      </c>
      <c r="D651">
        <v>0.44153095724535985</v>
      </c>
      <c r="F651">
        <v>0.36466187563626828</v>
      </c>
      <c r="G651">
        <v>0.22354583086018942</v>
      </c>
      <c r="H651">
        <v>0.1141019095788991</v>
      </c>
      <c r="I651">
        <v>0.60178962686417892</v>
      </c>
      <c r="J651">
        <v>0.14378717522369233</v>
      </c>
    </row>
    <row r="652" spans="1:10">
      <c r="A652" s="654">
        <v>44776</v>
      </c>
      <c r="B652">
        <v>0.16937998467224502</v>
      </c>
      <c r="C652">
        <v>0.40901056960454674</v>
      </c>
      <c r="D652">
        <v>0.4417035934960809</v>
      </c>
      <c r="F652">
        <v>0.36795726425646746</v>
      </c>
      <c r="G652">
        <v>0.22763304428072195</v>
      </c>
      <c r="H652">
        <v>0.13067157279699204</v>
      </c>
      <c r="I652">
        <v>0.61571980122815684</v>
      </c>
      <c r="J652">
        <v>0.14434805974672726</v>
      </c>
    </row>
    <row r="653" spans="1:10">
      <c r="A653" s="654">
        <v>44777</v>
      </c>
      <c r="B653">
        <v>0.17004517156568255</v>
      </c>
      <c r="C653">
        <v>0.40975404636647994</v>
      </c>
      <c r="D653">
        <v>0.44187625042154011</v>
      </c>
      <c r="F653">
        <v>0.36800929683514316</v>
      </c>
      <c r="G653">
        <v>0.22493406287468964</v>
      </c>
      <c r="H653">
        <v>0.15553849172855339</v>
      </c>
      <c r="I653">
        <v>0.60217467637246358</v>
      </c>
      <c r="J653">
        <v>0.14492925166645287</v>
      </c>
    </row>
    <row r="654" spans="1:10">
      <c r="A654" s="654">
        <v>44778</v>
      </c>
      <c r="B654">
        <v>0.17070113517005758</v>
      </c>
      <c r="C654">
        <v>0.41049791543043535</v>
      </c>
      <c r="D654">
        <v>0.44204892802421347</v>
      </c>
      <c r="F654">
        <v>0.37021030275702049</v>
      </c>
      <c r="G654">
        <v>0.22745902203290913</v>
      </c>
      <c r="H654">
        <v>0.15866897450272766</v>
      </c>
      <c r="I654">
        <v>0.5982407229825768</v>
      </c>
      <c r="J654">
        <v>0.14551073876214771</v>
      </c>
    </row>
    <row r="655" spans="1:10">
      <c r="A655" s="654">
        <v>44781</v>
      </c>
      <c r="B655">
        <v>0.17136912147362904</v>
      </c>
      <c r="C655">
        <v>0.41124217700341426</v>
      </c>
      <c r="D655">
        <v>0.44222162630657724</v>
      </c>
      <c r="F655">
        <v>0.36792004553550584</v>
      </c>
      <c r="G655">
        <v>0.23324094776728233</v>
      </c>
      <c r="H655">
        <v>0.16764954445673474</v>
      </c>
      <c r="I655">
        <v>0.58018812771681305</v>
      </c>
      <c r="J655">
        <v>0.14609252118372562</v>
      </c>
    </row>
    <row r="656" spans="1:10">
      <c r="A656" s="654">
        <v>44782</v>
      </c>
      <c r="B656">
        <v>0.17201321168387285</v>
      </c>
      <c r="C656">
        <v>0.41198683129252767</v>
      </c>
      <c r="D656">
        <v>0.44239434527110788</v>
      </c>
      <c r="F656">
        <v>0.36880287716294236</v>
      </c>
      <c r="G656">
        <v>0.2277702121991847</v>
      </c>
      <c r="H656">
        <v>0.1629991452801649</v>
      </c>
      <c r="I656">
        <v>0.58564082004397644</v>
      </c>
      <c r="J656">
        <v>0.14667459908117708</v>
      </c>
    </row>
    <row r="657" spans="1:10">
      <c r="A657" s="654">
        <v>44783</v>
      </c>
      <c r="B657">
        <v>0.17269070881429061</v>
      </c>
      <c r="C657">
        <v>0.4127318785049956</v>
      </c>
      <c r="D657">
        <v>0.44256708492028252</v>
      </c>
      <c r="F657">
        <v>0.36397238129210674</v>
      </c>
      <c r="G657">
        <v>0.22912557126486988</v>
      </c>
      <c r="H657">
        <v>0.17309634927773132</v>
      </c>
      <c r="I657">
        <v>0.58348417164070376</v>
      </c>
      <c r="J657">
        <v>0.14725697260456827</v>
      </c>
    </row>
    <row r="658" spans="1:10">
      <c r="A658" s="654">
        <v>44784</v>
      </c>
      <c r="B658">
        <v>0.17351967423858139</v>
      </c>
      <c r="C658">
        <v>0.41347731884814753</v>
      </c>
      <c r="D658">
        <v>0.44273984525657806</v>
      </c>
      <c r="F658">
        <v>0.36268235325355724</v>
      </c>
      <c r="G658">
        <v>0.22583238272603312</v>
      </c>
      <c r="H658">
        <v>0.16052690381022949</v>
      </c>
      <c r="I658">
        <v>0.62261787308679084</v>
      </c>
      <c r="J658">
        <v>0.14783964190404197</v>
      </c>
    </row>
    <row r="659" spans="1:10">
      <c r="A659" s="654">
        <v>44785</v>
      </c>
      <c r="B659">
        <v>0.17418267157898559</v>
      </c>
      <c r="C659">
        <v>0.41422315252942243</v>
      </c>
      <c r="D659">
        <v>0.44291262628247208</v>
      </c>
      <c r="F659">
        <v>0.36212281400894075</v>
      </c>
      <c r="G659">
        <v>0.23940075558609419</v>
      </c>
      <c r="H659">
        <v>0.17950469360595256</v>
      </c>
      <c r="I659">
        <v>0.61240775466996333</v>
      </c>
      <c r="J659">
        <v>0.14842260712981692</v>
      </c>
    </row>
    <row r="660" spans="1:10">
      <c r="A660" s="654">
        <v>44788</v>
      </c>
      <c r="B660">
        <v>0.17491318458835203</v>
      </c>
      <c r="C660">
        <v>0.41496937975636849</v>
      </c>
      <c r="D660">
        <v>0.44308542800044237</v>
      </c>
      <c r="F660">
        <v>0.36429113523826162</v>
      </c>
      <c r="G660">
        <v>0.2422883087322123</v>
      </c>
      <c r="H660">
        <v>0.18405828081099829</v>
      </c>
      <c r="I660">
        <v>0.62709423377292528</v>
      </c>
      <c r="J660">
        <v>0.14900586843218844</v>
      </c>
    </row>
    <row r="661" spans="1:10">
      <c r="A661" s="654">
        <v>44789</v>
      </c>
      <c r="B661">
        <v>0.17550599736835792</v>
      </c>
      <c r="C661">
        <v>0.41571600073664361</v>
      </c>
      <c r="D661">
        <v>0.44325825041296696</v>
      </c>
      <c r="F661">
        <v>0.36481628488361006</v>
      </c>
      <c r="G661">
        <v>0.24120848447065257</v>
      </c>
      <c r="H661">
        <v>0.16960927722922059</v>
      </c>
      <c r="I661">
        <v>0.64811264273623603</v>
      </c>
      <c r="J661">
        <v>0.1495894259615278</v>
      </c>
    </row>
    <row r="662" spans="1:10">
      <c r="A662" s="654">
        <v>44790</v>
      </c>
      <c r="B662">
        <v>0.17614979644979356</v>
      </c>
      <c r="C662">
        <v>0.41646301567801491</v>
      </c>
      <c r="D662">
        <v>0.4434310935225243</v>
      </c>
      <c r="F662">
        <v>0.36674044591395538</v>
      </c>
      <c r="G662">
        <v>0.24722018189819694</v>
      </c>
      <c r="H662">
        <v>0.1747733531356459</v>
      </c>
      <c r="I662">
        <v>0.64674499150255582</v>
      </c>
      <c r="J662">
        <v>0.1501732798682831</v>
      </c>
    </row>
    <row r="663" spans="1:10">
      <c r="A663" s="654">
        <v>44791</v>
      </c>
      <c r="B663">
        <v>0.17682167276661076</v>
      </c>
      <c r="C663">
        <v>0.41721042478835968</v>
      </c>
      <c r="D663">
        <v>0.44360395733159308</v>
      </c>
      <c r="F663">
        <v>0.36921268005016805</v>
      </c>
      <c r="G663">
        <v>0.25313468203956369</v>
      </c>
      <c r="H663">
        <v>0.17513507309080478</v>
      </c>
      <c r="I663">
        <v>0.6557186706532574</v>
      </c>
      <c r="J663">
        <v>0.15075743030297839</v>
      </c>
    </row>
    <row r="664" spans="1:10">
      <c r="A664" s="654">
        <v>44792</v>
      </c>
      <c r="B664">
        <v>0.17745996591897795</v>
      </c>
      <c r="C664">
        <v>0.41795822827566464</v>
      </c>
      <c r="D664">
        <v>0.44377684184265198</v>
      </c>
      <c r="F664">
        <v>0.37196306748782293</v>
      </c>
      <c r="G664">
        <v>0.25159424695672716</v>
      </c>
      <c r="H664">
        <v>0.16373194738008312</v>
      </c>
      <c r="I664">
        <v>0.63964285282731281</v>
      </c>
      <c r="J664">
        <v>0.15134187741621452</v>
      </c>
    </row>
    <row r="665" spans="1:10">
      <c r="A665" s="654">
        <v>44795</v>
      </c>
      <c r="B665">
        <v>0.17811538939021321</v>
      </c>
      <c r="C665">
        <v>0.41870642634802602</v>
      </c>
      <c r="D665">
        <v>0.44394974705818058</v>
      </c>
      <c r="F665">
        <v>0.37812932267241628</v>
      </c>
      <c r="G665">
        <v>0.24992327115809765</v>
      </c>
      <c r="H665">
        <v>0.16541321083278704</v>
      </c>
      <c r="I665">
        <v>0.60559018395096254</v>
      </c>
      <c r="J665">
        <v>0.15192662135866875</v>
      </c>
    </row>
    <row r="666" spans="1:10">
      <c r="A666" s="654">
        <v>44796</v>
      </c>
      <c r="B666">
        <v>0.17875287615013513</v>
      </c>
      <c r="C666">
        <v>0.41945501921365036</v>
      </c>
      <c r="D666">
        <v>0.44412267298065822</v>
      </c>
      <c r="F666">
        <v>0.37850664377059862</v>
      </c>
      <c r="G666">
        <v>0.25011223243605074</v>
      </c>
      <c r="H666">
        <v>0.1857695031123725</v>
      </c>
      <c r="I666">
        <v>0.580795153829611</v>
      </c>
      <c r="J666">
        <v>0.1525116622810947</v>
      </c>
    </row>
    <row r="667" spans="1:10">
      <c r="A667" s="654">
        <v>44797</v>
      </c>
      <c r="B667">
        <v>0.17941476604506712</v>
      </c>
      <c r="C667">
        <v>0.42020400708085348</v>
      </c>
      <c r="D667">
        <v>0.4442956196125647</v>
      </c>
      <c r="F667">
        <v>0.38037463418878681</v>
      </c>
      <c r="G667">
        <v>0.2578067486251634</v>
      </c>
      <c r="H667">
        <v>0.19806772274406281</v>
      </c>
      <c r="I667">
        <v>0.58456892955768147</v>
      </c>
      <c r="J667">
        <v>0.15309700033432261</v>
      </c>
    </row>
    <row r="668" spans="1:10">
      <c r="A668" s="654">
        <v>44798</v>
      </c>
      <c r="B668">
        <v>0.18006166779333044</v>
      </c>
      <c r="C668">
        <v>0.42095339015806177</v>
      </c>
      <c r="D668">
        <v>0.44446858695638025</v>
      </c>
      <c r="F668">
        <v>0.37744728034976527</v>
      </c>
      <c r="G668">
        <v>0.25849520368601109</v>
      </c>
      <c r="H668">
        <v>0.1970826703841162</v>
      </c>
      <c r="I668">
        <v>0.60229906863591642</v>
      </c>
      <c r="J668">
        <v>0.15368263566925955</v>
      </c>
    </row>
    <row r="669" spans="1:10">
      <c r="A669" s="654">
        <v>44799</v>
      </c>
      <c r="B669">
        <v>0.18072381030661266</v>
      </c>
      <c r="C669">
        <v>0.42170316865381108</v>
      </c>
      <c r="D669">
        <v>0.44464157501458534</v>
      </c>
      <c r="F669">
        <v>0.3808407202961841</v>
      </c>
      <c r="G669">
        <v>0.2616664365189254</v>
      </c>
      <c r="H669">
        <v>0.20021323579699923</v>
      </c>
      <c r="I669">
        <v>0.55103434646209459</v>
      </c>
      <c r="J669">
        <v>0.15426856843688896</v>
      </c>
    </row>
    <row r="670" spans="1:10">
      <c r="A670" s="654">
        <v>44802</v>
      </c>
      <c r="B670">
        <v>0.18136743323408711</v>
      </c>
      <c r="C670">
        <v>0.4224533427767474</v>
      </c>
      <c r="D670">
        <v>0.44481458378966066</v>
      </c>
      <c r="F670">
        <v>0.38175356070574118</v>
      </c>
      <c r="G670">
        <v>0.26290050259895548</v>
      </c>
      <c r="H670">
        <v>0.21220298686022177</v>
      </c>
      <c r="I670">
        <v>0.52031947536689938</v>
      </c>
      <c r="J670">
        <v>0.15485479878827113</v>
      </c>
    </row>
    <row r="671" spans="1:10">
      <c r="A671" s="654">
        <v>44803</v>
      </c>
      <c r="B671">
        <v>0.18203826471254736</v>
      </c>
      <c r="C671">
        <v>0.42320391273562685</v>
      </c>
      <c r="D671">
        <v>0.44498761328408731</v>
      </c>
      <c r="F671">
        <v>0.38253754168506404</v>
      </c>
      <c r="G671">
        <v>0.26356074904752358</v>
      </c>
      <c r="H671">
        <v>0.20347031237183999</v>
      </c>
      <c r="I671">
        <v>0.53401704030424613</v>
      </c>
      <c r="J671">
        <v>0.15544132687454293</v>
      </c>
    </row>
    <row r="672" spans="1:10">
      <c r="A672" s="654">
        <v>44804</v>
      </c>
      <c r="B672">
        <v>0.18267217016280468</v>
      </c>
      <c r="C672">
        <v>0.42395487873931592</v>
      </c>
      <c r="D672">
        <v>0.44516066350034644</v>
      </c>
      <c r="F672">
        <v>0.38518302636486013</v>
      </c>
      <c r="G672">
        <v>0.26551397791374876</v>
      </c>
      <c r="H672">
        <v>0.20778810230556166</v>
      </c>
      <c r="I672">
        <v>0.55522806038472816</v>
      </c>
      <c r="J672">
        <v>0.15602815284691807</v>
      </c>
    </row>
    <row r="673" spans="1:10">
      <c r="A673" s="654">
        <v>44805</v>
      </c>
      <c r="B673">
        <v>0.18332088700642846</v>
      </c>
      <c r="C673">
        <v>0.424706240996791</v>
      </c>
      <c r="D673">
        <v>0.44536043104104772</v>
      </c>
      <c r="F673">
        <v>0.38873606915649739</v>
      </c>
      <c r="G673">
        <v>0.26963098845162836</v>
      </c>
      <c r="H673">
        <v>0.22054753130820637</v>
      </c>
      <c r="I673">
        <v>0.56133838459115659</v>
      </c>
      <c r="J673">
        <v>0.1566152768566873</v>
      </c>
    </row>
    <row r="674" spans="1:10">
      <c r="A674" s="654">
        <v>44806</v>
      </c>
      <c r="B674">
        <v>0.18402028820616212</v>
      </c>
      <c r="C674">
        <v>0.42545799971713882</v>
      </c>
      <c r="D674">
        <v>0.44556022619602831</v>
      </c>
      <c r="F674">
        <v>0.38848139614987209</v>
      </c>
      <c r="G674">
        <v>0.27497262004100032</v>
      </c>
      <c r="H674">
        <v>0.23425396840063129</v>
      </c>
      <c r="I674">
        <v>0.53194664772337497</v>
      </c>
      <c r="J674">
        <v>0.15720269905521778</v>
      </c>
    </row>
    <row r="675" spans="1:10">
      <c r="A675" s="654">
        <v>44809</v>
      </c>
      <c r="B675">
        <v>0.18467287857418357</v>
      </c>
      <c r="C675">
        <v>0.42621015510955651</v>
      </c>
      <c r="D675">
        <v>0.44576004896910537</v>
      </c>
      <c r="F675">
        <v>0.39108611785544012</v>
      </c>
      <c r="G675">
        <v>0.27937493418327675</v>
      </c>
      <c r="H675">
        <v>0.24321094873939586</v>
      </c>
      <c r="I675">
        <v>0.52636047491026305</v>
      </c>
      <c r="J675">
        <v>0.15779041959395368</v>
      </c>
    </row>
    <row r="676" spans="1:10">
      <c r="A676" s="654">
        <v>44810</v>
      </c>
      <c r="B676">
        <v>0.18534283608826096</v>
      </c>
      <c r="C676">
        <v>0.42696270738335151</v>
      </c>
      <c r="D676">
        <v>0.44595989936409675</v>
      </c>
      <c r="F676">
        <v>0.39131621414655848</v>
      </c>
      <c r="G676">
        <v>0.27987257639657082</v>
      </c>
      <c r="H676">
        <v>0.22677410253509578</v>
      </c>
      <c r="I676">
        <v>0.54286312116424851</v>
      </c>
      <c r="J676">
        <v>0.15837843862441603</v>
      </c>
    </row>
    <row r="677" spans="1:10">
      <c r="A677" s="654">
        <v>44812</v>
      </c>
      <c r="B677">
        <v>0.18602186836689083</v>
      </c>
      <c r="C677">
        <v>0.42771565674794187</v>
      </c>
      <c r="D677">
        <v>0.44615977738482071</v>
      </c>
      <c r="F677">
        <v>0.38643585946684644</v>
      </c>
      <c r="G677">
        <v>0.27823979048569192</v>
      </c>
      <c r="H677">
        <v>0.22310130929958549</v>
      </c>
      <c r="I677">
        <v>0.56343462944643852</v>
      </c>
      <c r="J677">
        <v>0.15896675629820312</v>
      </c>
    </row>
    <row r="678" spans="1:10">
      <c r="A678" s="654">
        <v>44813</v>
      </c>
      <c r="B678">
        <v>0.18671019239039599</v>
      </c>
      <c r="C678">
        <v>0.42846900341285599</v>
      </c>
      <c r="D678">
        <v>0.44635968303509599</v>
      </c>
      <c r="F678">
        <v>0.39028724249071511</v>
      </c>
      <c r="G678">
        <v>0.27686793423839884</v>
      </c>
      <c r="H678">
        <v>0.23477201130562397</v>
      </c>
      <c r="I678">
        <v>0.56058239683722166</v>
      </c>
      <c r="J678">
        <v>0.15955537276699006</v>
      </c>
    </row>
    <row r="679" spans="1:10">
      <c r="A679" s="654">
        <v>44816</v>
      </c>
      <c r="B679">
        <v>0.18736676605349567</v>
      </c>
      <c r="C679">
        <v>0.42922274758773282</v>
      </c>
      <c r="D679">
        <v>0.44655961631874175</v>
      </c>
      <c r="F679">
        <v>0.38909841698851522</v>
      </c>
      <c r="G679">
        <v>0.2781844659907331</v>
      </c>
      <c r="H679">
        <v>0.23537669507392267</v>
      </c>
      <c r="I679">
        <v>0.55788058090559112</v>
      </c>
      <c r="J679">
        <v>0.16014428818252879</v>
      </c>
    </row>
    <row r="680" spans="1:10">
      <c r="A680" s="654">
        <v>44817</v>
      </c>
      <c r="B680">
        <v>0.1880086664449967</v>
      </c>
      <c r="C680">
        <v>0.42997688948232216</v>
      </c>
      <c r="D680">
        <v>0.44675957723957782</v>
      </c>
      <c r="F680">
        <v>0.39383025353406187</v>
      </c>
      <c r="G680">
        <v>0.28001866827343713</v>
      </c>
      <c r="H680">
        <v>0.2282656066521167</v>
      </c>
      <c r="I680">
        <v>0.54607810035589699</v>
      </c>
      <c r="J680">
        <v>0.16073350269664854</v>
      </c>
    </row>
    <row r="681" spans="1:10">
      <c r="A681" s="654">
        <v>44818</v>
      </c>
      <c r="B681">
        <v>0.18865274996565451</v>
      </c>
      <c r="C681">
        <v>0.43073142930648411</v>
      </c>
      <c r="D681">
        <v>0.44695956580142471</v>
      </c>
      <c r="F681">
        <v>0.39662206210347106</v>
      </c>
      <c r="G681">
        <v>0.28146926681809914</v>
      </c>
      <c r="H681">
        <v>0.23427704797054316</v>
      </c>
      <c r="I681">
        <v>0.53498977327302621</v>
      </c>
      <c r="J681">
        <v>0.1613230164612558</v>
      </c>
    </row>
    <row r="682" spans="1:10">
      <c r="A682" s="654">
        <v>44819</v>
      </c>
      <c r="B682">
        <v>0.18933430720561173</v>
      </c>
      <c r="C682">
        <v>0.43148636727018963</v>
      </c>
      <c r="D682">
        <v>0.44715958200810313</v>
      </c>
      <c r="F682">
        <v>0.39968868809311009</v>
      </c>
      <c r="G682">
        <v>0.28140959669940546</v>
      </c>
      <c r="H682">
        <v>0.22666715748497057</v>
      </c>
      <c r="I682">
        <v>0.54382859446800769</v>
      </c>
      <c r="J682">
        <v>0.16191282962833387</v>
      </c>
    </row>
    <row r="683" spans="1:10">
      <c r="A683" s="654">
        <v>44820</v>
      </c>
      <c r="B683">
        <v>0.18997331776326409</v>
      </c>
      <c r="C683">
        <v>0.43224170358352065</v>
      </c>
      <c r="D683">
        <v>0.44735962586343447</v>
      </c>
      <c r="F683">
        <v>0.39732023752633427</v>
      </c>
      <c r="G683">
        <v>0.27859163424025213</v>
      </c>
      <c r="H683">
        <v>0.22357309988961105</v>
      </c>
      <c r="I683">
        <v>0.53444252221730992</v>
      </c>
      <c r="J683">
        <v>0.16250294234994334</v>
      </c>
    </row>
    <row r="684" spans="1:10">
      <c r="A684" s="654">
        <v>44823</v>
      </c>
      <c r="B684">
        <v>0.19062252378597799</v>
      </c>
      <c r="C684">
        <v>0.43299743845666994</v>
      </c>
      <c r="D684">
        <v>0.44755969737124079</v>
      </c>
      <c r="F684">
        <v>0.39911344031207796</v>
      </c>
      <c r="G684">
        <v>0.27743347745492342</v>
      </c>
      <c r="H684">
        <v>0.23203535242497453</v>
      </c>
      <c r="I684">
        <v>0.50904645716568564</v>
      </c>
      <c r="J684">
        <v>0.16309335477822207</v>
      </c>
    </row>
    <row r="685" spans="1:10">
      <c r="A685" s="654">
        <v>44824</v>
      </c>
      <c r="B685">
        <v>0.19126706688816242</v>
      </c>
      <c r="C685">
        <v>0.43375357209994103</v>
      </c>
      <c r="D685">
        <v>0.44775979653534459</v>
      </c>
      <c r="F685">
        <v>0.40413016304437122</v>
      </c>
      <c r="G685">
        <v>0.27971076641382964</v>
      </c>
      <c r="H685">
        <v>0.23711866308477636</v>
      </c>
      <c r="I685">
        <v>0.49251635954943351</v>
      </c>
      <c r="J685">
        <v>0.16368406706538519</v>
      </c>
    </row>
    <row r="686" spans="1:10">
      <c r="A686" s="654">
        <v>44825</v>
      </c>
      <c r="B686">
        <v>0.19191358437151007</v>
      </c>
      <c r="C686">
        <v>0.43451010472374829</v>
      </c>
      <c r="D686">
        <v>0.4479599233595688</v>
      </c>
      <c r="F686">
        <v>0.40933415948734853</v>
      </c>
      <c r="G686">
        <v>0.28223936800405069</v>
      </c>
      <c r="H686">
        <v>0.23944765309134386</v>
      </c>
      <c r="I686">
        <v>0.47614904119335866</v>
      </c>
      <c r="J686">
        <v>0.16427507936372532</v>
      </c>
    </row>
    <row r="687" spans="1:10">
      <c r="A687" s="654">
        <v>44826</v>
      </c>
      <c r="B687">
        <v>0.19255363483189103</v>
      </c>
      <c r="C687">
        <v>0.43526703653861754</v>
      </c>
      <c r="D687">
        <v>0.44816007784773682</v>
      </c>
      <c r="F687">
        <v>0.41452469905188649</v>
      </c>
      <c r="G687">
        <v>0.28177498827743874</v>
      </c>
      <c r="H687">
        <v>0.2582175882856006</v>
      </c>
      <c r="I687">
        <v>0.45627896871032725</v>
      </c>
      <c r="J687">
        <v>0.16486639182561214</v>
      </c>
    </row>
    <row r="688" spans="1:10">
      <c r="A688" s="654">
        <v>44827</v>
      </c>
      <c r="B688">
        <v>0.19319365268490518</v>
      </c>
      <c r="C688">
        <v>0.43602436775518516</v>
      </c>
      <c r="D688">
        <v>0.44836026000367268</v>
      </c>
      <c r="F688">
        <v>0.42198858939502237</v>
      </c>
      <c r="G688">
        <v>0.27989163339844558</v>
      </c>
      <c r="H688">
        <v>0.24509525269940613</v>
      </c>
      <c r="I688">
        <v>0.46910650847598889</v>
      </c>
      <c r="J688">
        <v>0.1654580046034928</v>
      </c>
    </row>
    <row r="689" spans="1:10">
      <c r="A689" s="654">
        <v>44830</v>
      </c>
      <c r="B689">
        <v>0.19382192222853067</v>
      </c>
      <c r="C689">
        <v>0.43678209858419903</v>
      </c>
      <c r="D689">
        <v>0.44856046983120113</v>
      </c>
      <c r="F689">
        <v>0.42227777939152356</v>
      </c>
      <c r="G689">
        <v>0.28142011422181001</v>
      </c>
      <c r="H689">
        <v>0.22030660142108127</v>
      </c>
      <c r="I689">
        <v>0.48113669388536739</v>
      </c>
      <c r="J689">
        <v>0.16604991784989198</v>
      </c>
    </row>
    <row r="690" spans="1:10">
      <c r="A690" s="654">
        <v>44831</v>
      </c>
      <c r="B690">
        <v>0.19429863684684023</v>
      </c>
      <c r="C690">
        <v>0.43754022923651825</v>
      </c>
      <c r="D690">
        <v>0.44876070733414708</v>
      </c>
      <c r="F690">
        <v>0.42366435052149698</v>
      </c>
      <c r="G690">
        <v>0.28167904054779513</v>
      </c>
      <c r="H690">
        <v>0.21339551668390988</v>
      </c>
      <c r="I690">
        <v>0.47403387175127576</v>
      </c>
      <c r="J690">
        <v>0.1666421317174116</v>
      </c>
    </row>
    <row r="691" spans="1:10">
      <c r="A691" s="654">
        <v>44832</v>
      </c>
      <c r="B691">
        <v>0.19515167697758073</v>
      </c>
      <c r="C691">
        <v>0.43829875992311318</v>
      </c>
      <c r="D691">
        <v>0.44896097251633638</v>
      </c>
      <c r="F691">
        <v>0.41844325455059761</v>
      </c>
      <c r="G691">
        <v>0.2851759928035249</v>
      </c>
      <c r="H691">
        <v>0.21605872569818252</v>
      </c>
      <c r="I691">
        <v>0.48143101436388913</v>
      </c>
      <c r="J691">
        <v>0.16723464635873131</v>
      </c>
    </row>
    <row r="692" spans="1:10">
      <c r="A692" s="654">
        <v>44833</v>
      </c>
      <c r="B692">
        <v>0.19568118464766004</v>
      </c>
      <c r="C692">
        <v>0.43905769085506519</v>
      </c>
      <c r="D692">
        <v>0.44916126538159507</v>
      </c>
      <c r="F692">
        <v>0.41955393037338928</v>
      </c>
      <c r="G692">
        <v>0.28854675502613047</v>
      </c>
      <c r="H692">
        <v>0.21682588634615518</v>
      </c>
      <c r="I692">
        <v>0.47109952527491483</v>
      </c>
      <c r="J692">
        <v>0.16782746192660825</v>
      </c>
    </row>
    <row r="693" spans="1:10">
      <c r="A693" s="654">
        <v>44834</v>
      </c>
      <c r="B693">
        <v>0.19626383195904462</v>
      </c>
      <c r="C693">
        <v>0.43981702224356733</v>
      </c>
      <c r="D693">
        <v>0.44936158593374986</v>
      </c>
      <c r="F693">
        <v>0.42240240990526834</v>
      </c>
      <c r="G693">
        <v>0.29113525438704557</v>
      </c>
      <c r="H693">
        <v>0.23143171253694894</v>
      </c>
      <c r="I693">
        <v>0.45429766844832198</v>
      </c>
      <c r="J693">
        <v>0.16842057857387704</v>
      </c>
    </row>
    <row r="694" spans="1:10">
      <c r="A694" s="654">
        <v>44837</v>
      </c>
      <c r="B694">
        <v>0.19720485339662863</v>
      </c>
      <c r="C694">
        <v>0.44057675429992416</v>
      </c>
      <c r="D694">
        <v>0.45018898356957338</v>
      </c>
      <c r="F694">
        <v>0.42430394048613596</v>
      </c>
      <c r="G694">
        <v>0.2943714945133229</v>
      </c>
      <c r="H694">
        <v>0.276052193452893</v>
      </c>
      <c r="I694">
        <v>0.41430228078093467</v>
      </c>
      <c r="J694">
        <v>0.16901399645345005</v>
      </c>
    </row>
    <row r="695" spans="1:10">
      <c r="A695" s="654">
        <v>44838</v>
      </c>
      <c r="B695">
        <v>0.19789848822315115</v>
      </c>
      <c r="C695">
        <v>0.44133688723555142</v>
      </c>
      <c r="D695">
        <v>0.45101685354222054</v>
      </c>
      <c r="F695">
        <v>0.4223939910440615</v>
      </c>
      <c r="G695">
        <v>0.29714437681752237</v>
      </c>
      <c r="H695">
        <v>0.26750519981424925</v>
      </c>
      <c r="I695">
        <v>0.45869682992862892</v>
      </c>
      <c r="J695">
        <v>0.16960771571831712</v>
      </c>
    </row>
    <row r="696" spans="1:10">
      <c r="A696" s="654">
        <v>44839</v>
      </c>
      <c r="B696">
        <v>0.19859462704176956</v>
      </c>
      <c r="C696">
        <v>0.4420974212619766</v>
      </c>
      <c r="D696">
        <v>0.45184519612133434</v>
      </c>
      <c r="F696">
        <v>0.42357110638098905</v>
      </c>
      <c r="G696">
        <v>0.30003619970337581</v>
      </c>
      <c r="H696">
        <v>0.26938896643062571</v>
      </c>
      <c r="I696">
        <v>0.47084097655803636</v>
      </c>
      <c r="J696">
        <v>0.17020173652154602</v>
      </c>
    </row>
    <row r="697" spans="1:10">
      <c r="A697" s="654">
        <v>44840</v>
      </c>
      <c r="B697">
        <v>0.19934765572311064</v>
      </c>
      <c r="C697">
        <v>0.44285835659083861</v>
      </c>
      <c r="D697">
        <v>0.45267401157671205</v>
      </c>
      <c r="F697">
        <v>0.4269518322627246</v>
      </c>
      <c r="G697">
        <v>0.30242229620046501</v>
      </c>
      <c r="H697">
        <v>0.27573548747250953</v>
      </c>
      <c r="I697">
        <v>0.47361157667099008</v>
      </c>
      <c r="J697">
        <v>0.17079605901628225</v>
      </c>
    </row>
    <row r="698" spans="1:10">
      <c r="A698" s="654">
        <v>44841</v>
      </c>
      <c r="B698">
        <v>0.19999550998718107</v>
      </c>
      <c r="C698">
        <v>0.44361969343388852</v>
      </c>
      <c r="D698">
        <v>0.45350330017830442</v>
      </c>
      <c r="F698">
        <v>0.43011493827041725</v>
      </c>
      <c r="G698">
        <v>0.302350231695099</v>
      </c>
      <c r="H698">
        <v>0.27490728689031774</v>
      </c>
      <c r="I698">
        <v>0.4406786267823064</v>
      </c>
      <c r="J698">
        <v>0.17139068335574903</v>
      </c>
    </row>
    <row r="699" spans="1:10">
      <c r="A699" s="654">
        <v>44844</v>
      </c>
      <c r="B699">
        <v>0.20069509047174794</v>
      </c>
      <c r="C699">
        <v>0.44438143200298841</v>
      </c>
      <c r="D699">
        <v>0.45433306219621694</v>
      </c>
      <c r="F699">
        <v>0.43254398950715056</v>
      </c>
      <c r="G699">
        <v>0.30052108328679705</v>
      </c>
      <c r="H699">
        <v>0.27761574908479192</v>
      </c>
      <c r="I699">
        <v>0.42141767099905914</v>
      </c>
      <c r="J699">
        <v>0.17198560969324728</v>
      </c>
    </row>
    <row r="700" spans="1:10">
      <c r="A700" s="654">
        <v>44845</v>
      </c>
      <c r="B700">
        <v>0.20133257861605647</v>
      </c>
      <c r="C700">
        <v>0.44514357251011294</v>
      </c>
      <c r="D700">
        <v>0.45516329790070875</v>
      </c>
      <c r="F700">
        <v>0.43118442697701176</v>
      </c>
      <c r="G700">
        <v>0.30233641574815917</v>
      </c>
      <c r="H700">
        <v>0.26520942146904525</v>
      </c>
      <c r="I700">
        <v>0.4283897328521078</v>
      </c>
      <c r="J700">
        <v>0.17258083818215586</v>
      </c>
    </row>
    <row r="701" spans="1:10">
      <c r="A701" s="654">
        <v>44847</v>
      </c>
      <c r="B701">
        <v>0.20199370964261543</v>
      </c>
      <c r="C701">
        <v>0.44590611516734802</v>
      </c>
      <c r="D701">
        <v>0.45599400756219355</v>
      </c>
      <c r="F701">
        <v>0.42726250925399967</v>
      </c>
      <c r="G701">
        <v>0.30524720457508803</v>
      </c>
      <c r="H701">
        <v>0.26311321148920186</v>
      </c>
      <c r="I701">
        <v>0.4390579568956483</v>
      </c>
      <c r="J701">
        <v>0.17317636897593158</v>
      </c>
    </row>
    <row r="702" spans="1:10">
      <c r="A702" s="654">
        <v>44848</v>
      </c>
      <c r="B702">
        <v>0.20265907344048339</v>
      </c>
      <c r="C702">
        <v>0.44666906018689168</v>
      </c>
      <c r="D702">
        <v>0.45682519145123934</v>
      </c>
      <c r="F702">
        <v>0.43063958010577452</v>
      </c>
      <c r="G702">
        <v>0.30731689008669982</v>
      </c>
      <c r="H702">
        <v>0.25198630951293532</v>
      </c>
      <c r="I702">
        <v>0.44053615155400494</v>
      </c>
      <c r="J702">
        <v>0.17377220222810918</v>
      </c>
    </row>
    <row r="703" spans="1:10">
      <c r="A703" s="654">
        <v>44851</v>
      </c>
      <c r="B703">
        <v>0.20336633795256831</v>
      </c>
      <c r="C703">
        <v>0.44743240778105386</v>
      </c>
      <c r="D703">
        <v>0.45765684983856869</v>
      </c>
      <c r="F703">
        <v>0.42820286845888966</v>
      </c>
      <c r="G703">
        <v>0.30771634346288201</v>
      </c>
      <c r="H703">
        <v>0.26422771694650504</v>
      </c>
      <c r="I703">
        <v>0.45610090685534455</v>
      </c>
      <c r="J703">
        <v>0.17436833809230112</v>
      </c>
    </row>
    <row r="704" spans="1:10">
      <c r="A704" s="654">
        <v>44852</v>
      </c>
      <c r="B704">
        <v>0.20404304385808425</v>
      </c>
      <c r="C704">
        <v>0.44819615816225666</v>
      </c>
      <c r="D704">
        <v>0.45848898299505869</v>
      </c>
      <c r="F704">
        <v>0.42960240234628699</v>
      </c>
      <c r="G704">
        <v>0.30856203017180128</v>
      </c>
      <c r="H704">
        <v>0.27700519604556773</v>
      </c>
      <c r="I704">
        <v>0.46794027599129362</v>
      </c>
      <c r="J704">
        <v>0.17496477672219846</v>
      </c>
    </row>
    <row r="705" spans="1:10">
      <c r="A705" s="654">
        <v>44853</v>
      </c>
      <c r="B705">
        <v>0.20471671856273743</v>
      </c>
      <c r="C705">
        <v>0.44896031154303429</v>
      </c>
      <c r="D705">
        <v>0.45932159119174099</v>
      </c>
      <c r="F705">
        <v>0.43323467843172603</v>
      </c>
      <c r="G705">
        <v>0.30988673716040593</v>
      </c>
      <c r="H705">
        <v>0.28299155019150146</v>
      </c>
      <c r="I705">
        <v>0.45989884225446209</v>
      </c>
      <c r="J705">
        <v>0.17556151827156974</v>
      </c>
    </row>
    <row r="706" spans="1:10">
      <c r="A706" s="654">
        <v>44854</v>
      </c>
      <c r="B706">
        <v>0.20537812764983765</v>
      </c>
      <c r="C706">
        <v>0.44972486813603285</v>
      </c>
      <c r="D706">
        <v>0.46015467469980176</v>
      </c>
      <c r="F706">
        <v>0.43541459555740958</v>
      </c>
      <c r="G706">
        <v>0.30993439737136108</v>
      </c>
      <c r="H706">
        <v>0.28987902769706375</v>
      </c>
      <c r="I706">
        <v>0.43366187661677924</v>
      </c>
      <c r="J706">
        <v>0.17615856289426191</v>
      </c>
    </row>
    <row r="707" spans="1:10">
      <c r="A707" s="654">
        <v>44855</v>
      </c>
      <c r="B707">
        <v>0.20603870374678901</v>
      </c>
      <c r="C707">
        <v>0.45048982815401084</v>
      </c>
      <c r="D707">
        <v>0.4609882337905824</v>
      </c>
      <c r="F707">
        <v>0.43495152932787473</v>
      </c>
      <c r="G707">
        <v>0.30932546368361624</v>
      </c>
      <c r="H707">
        <v>0.30119716258385809</v>
      </c>
      <c r="I707">
        <v>0.43746774687804235</v>
      </c>
      <c r="J707">
        <v>0.17675591074419983</v>
      </c>
    </row>
    <row r="708" spans="1:10">
      <c r="A708" s="654">
        <v>44858</v>
      </c>
      <c r="B708">
        <v>0.20670194479365156</v>
      </c>
      <c r="C708">
        <v>0.45125519180983908</v>
      </c>
      <c r="D708">
        <v>0.46182226873557886</v>
      </c>
      <c r="F708">
        <v>0.43204097098879246</v>
      </c>
      <c r="G708">
        <v>0.30906919835656588</v>
      </c>
      <c r="H708">
        <v>0.28004436898536622</v>
      </c>
      <c r="I708">
        <v>0.48417306774619351</v>
      </c>
      <c r="J708">
        <v>0.17735356197538676</v>
      </c>
    </row>
    <row r="709" spans="1:10">
      <c r="A709" s="654">
        <v>44859</v>
      </c>
      <c r="B709">
        <v>0.20738785129682746</v>
      </c>
      <c r="C709">
        <v>0.45202095931650055</v>
      </c>
      <c r="D709">
        <v>0.46265677980644226</v>
      </c>
      <c r="F709">
        <v>0.42655236206325187</v>
      </c>
      <c r="G709">
        <v>0.30983162008171394</v>
      </c>
      <c r="H709">
        <v>0.26814275658163789</v>
      </c>
      <c r="I709">
        <v>0.50116225843714224</v>
      </c>
      <c r="J709">
        <v>0.17795151674190413</v>
      </c>
    </row>
    <row r="710" spans="1:10">
      <c r="A710" s="654">
        <v>44860</v>
      </c>
      <c r="B710">
        <v>0.20806052897577132</v>
      </c>
      <c r="C710">
        <v>0.45278713088709055</v>
      </c>
      <c r="D710">
        <v>0.46349176727497898</v>
      </c>
      <c r="F710">
        <v>0.42125311411150346</v>
      </c>
      <c r="G710">
        <v>0.31897244989895368</v>
      </c>
      <c r="H710">
        <v>0.25901939514278305</v>
      </c>
      <c r="I710">
        <v>0.51476242226057667</v>
      </c>
      <c r="J710">
        <v>0.17854977519791149</v>
      </c>
    </row>
    <row r="711" spans="1:10">
      <c r="A711" s="654">
        <v>44861</v>
      </c>
      <c r="B711">
        <v>0.20871464268594275</v>
      </c>
      <c r="C711">
        <v>0.45355370673481699</v>
      </c>
      <c r="D711">
        <v>0.46432723141315013</v>
      </c>
      <c r="F711">
        <v>0.42130618152255361</v>
      </c>
      <c r="G711">
        <v>0.30549770271813537</v>
      </c>
      <c r="H711">
        <v>0.28306194866516554</v>
      </c>
      <c r="I711">
        <v>0.4996256990807828</v>
      </c>
      <c r="J711">
        <v>0.1791483374976468</v>
      </c>
    </row>
    <row r="712" spans="1:10">
      <c r="A712" s="654">
        <v>44862</v>
      </c>
      <c r="B712">
        <v>0.20945083830669864</v>
      </c>
      <c r="C712">
        <v>0.45432068707300033</v>
      </c>
      <c r="D712">
        <v>0.46516317249307226</v>
      </c>
      <c r="F712">
        <v>0.42330927836576215</v>
      </c>
      <c r="G712">
        <v>0.30740990869394147</v>
      </c>
      <c r="H712">
        <v>0.28822619384379289</v>
      </c>
      <c r="I712">
        <v>0.5143058183446485</v>
      </c>
      <c r="J712">
        <v>0.17974720379542619</v>
      </c>
    </row>
    <row r="713" spans="1:10">
      <c r="A713" s="654">
        <v>44865</v>
      </c>
      <c r="B713">
        <v>0.21009719315342568</v>
      </c>
      <c r="C713">
        <v>0.45508807211507363</v>
      </c>
      <c r="D713">
        <v>0.46599959078701758</v>
      </c>
      <c r="F713">
        <v>0.42802390896472042</v>
      </c>
      <c r="G713">
        <v>0.31299159678795641</v>
      </c>
      <c r="H713">
        <v>0.30620350229780935</v>
      </c>
      <c r="I713">
        <v>0.47207752017412319</v>
      </c>
      <c r="J713">
        <v>0.18034637424564437</v>
      </c>
    </row>
    <row r="714" spans="1:10">
      <c r="A714" s="654">
        <v>44866</v>
      </c>
      <c r="B714">
        <v>0.21082544312707285</v>
      </c>
      <c r="C714">
        <v>0.45585586207458229</v>
      </c>
      <c r="D714">
        <v>0.46672083932663955</v>
      </c>
      <c r="F714">
        <v>0.4281328977826635</v>
      </c>
      <c r="G714">
        <v>0.30978932739902776</v>
      </c>
      <c r="H714">
        <v>0.30738861051766064</v>
      </c>
      <c r="I714">
        <v>0.45347115503592805</v>
      </c>
      <c r="J714">
        <v>0.18094584900277466</v>
      </c>
    </row>
    <row r="715" spans="1:10">
      <c r="A715" s="654">
        <v>44868</v>
      </c>
      <c r="B715">
        <v>0.21147466892980127</v>
      </c>
      <c r="C715">
        <v>0.4566240571651845</v>
      </c>
      <c r="D715">
        <v>0.46744244270909996</v>
      </c>
      <c r="F715">
        <v>0.42987360876394565</v>
      </c>
      <c r="G715">
        <v>0.31351585404952931</v>
      </c>
      <c r="H715">
        <v>0.31186927279844334</v>
      </c>
      <c r="I715">
        <v>0.43025669210649675</v>
      </c>
      <c r="J715">
        <v>0.18154562822136833</v>
      </c>
    </row>
    <row r="716" spans="1:10">
      <c r="A716" s="654">
        <v>44869</v>
      </c>
      <c r="B716">
        <v>0.21213795467434937</v>
      </c>
      <c r="C716">
        <v>0.45739265760065129</v>
      </c>
      <c r="D716">
        <v>0.46816440110897584</v>
      </c>
      <c r="F716">
        <v>0.43003971560640197</v>
      </c>
      <c r="G716">
        <v>0.31011366573304255</v>
      </c>
      <c r="H716">
        <v>0.32110228730275781</v>
      </c>
      <c r="I716">
        <v>0.4247691596259171</v>
      </c>
      <c r="J716">
        <v>0.18214571205605523</v>
      </c>
    </row>
    <row r="717" spans="1:10">
      <c r="A717" s="654">
        <v>44872</v>
      </c>
      <c r="B717">
        <v>0.21281281577030176</v>
      </c>
      <c r="C717">
        <v>0.45816166359486643</v>
      </c>
      <c r="D717">
        <v>0.46888671470093013</v>
      </c>
      <c r="F717">
        <v>0.42557690220016098</v>
      </c>
      <c r="G717">
        <v>0.31042738030705253</v>
      </c>
      <c r="H717">
        <v>0.29690388757552233</v>
      </c>
      <c r="I717">
        <v>0.47547573170022051</v>
      </c>
      <c r="J717">
        <v>0.18274610066154429</v>
      </c>
    </row>
    <row r="718" spans="1:10">
      <c r="A718" s="654">
        <v>44873</v>
      </c>
      <c r="B718">
        <v>0.2134690703860076</v>
      </c>
      <c r="C718">
        <v>0.45893107536182653</v>
      </c>
      <c r="D718">
        <v>0.46960938365971172</v>
      </c>
      <c r="F718">
        <v>0.42152428721154678</v>
      </c>
      <c r="G718">
        <v>0.31176980873913207</v>
      </c>
      <c r="H718">
        <v>0.29779121123111518</v>
      </c>
      <c r="I718">
        <v>0.48426711071661677</v>
      </c>
      <c r="J718">
        <v>0.18334679419262234</v>
      </c>
    </row>
    <row r="719" spans="1:10">
      <c r="A719" s="654">
        <v>44874</v>
      </c>
      <c r="B719">
        <v>0.21415126305805576</v>
      </c>
      <c r="C719">
        <v>0.459700893115641</v>
      </c>
      <c r="D719">
        <v>0.47033240816015542</v>
      </c>
      <c r="F719">
        <v>0.42153845584966776</v>
      </c>
      <c r="G719">
        <v>0.31573651330867603</v>
      </c>
      <c r="H719">
        <v>0.29376456550441832</v>
      </c>
      <c r="I719">
        <v>0.48224132327995783</v>
      </c>
      <c r="J719">
        <v>0.18394779280415507</v>
      </c>
    </row>
    <row r="720" spans="1:10">
      <c r="A720" s="654">
        <v>44875</v>
      </c>
      <c r="B720">
        <v>0.21422107176711358</v>
      </c>
      <c r="C720">
        <v>0.46047111707053245</v>
      </c>
      <c r="D720">
        <v>0.47105578837718198</v>
      </c>
      <c r="F720">
        <v>0.42599204123534995</v>
      </c>
      <c r="G720">
        <v>0.31573651330867603</v>
      </c>
      <c r="H720">
        <v>0.25777372223147221</v>
      </c>
      <c r="I720">
        <v>0.56841814440088534</v>
      </c>
      <c r="J720">
        <v>0.18454909665108699</v>
      </c>
    </row>
    <row r="721" spans="1:10">
      <c r="A721" s="654">
        <v>44879</v>
      </c>
      <c r="B721">
        <v>0.21487113469273411</v>
      </c>
      <c r="C721">
        <v>0.46124174744083657</v>
      </c>
      <c r="D721">
        <v>0.47177952448579852</v>
      </c>
      <c r="F721">
        <v>0.42696577748849718</v>
      </c>
      <c r="G721">
        <v>0.31906122697865524</v>
      </c>
      <c r="H721">
        <v>0.26814607700706361</v>
      </c>
      <c r="I721">
        <v>0.56686050332318771</v>
      </c>
      <c r="J721">
        <v>0.18515070588844118</v>
      </c>
    </row>
    <row r="722" spans="1:10">
      <c r="A722" s="654">
        <v>44881</v>
      </c>
      <c r="B722">
        <v>0.21554368062675278</v>
      </c>
      <c r="C722">
        <v>0.4620127844410018</v>
      </c>
      <c r="D722">
        <v>0.47250361666109786</v>
      </c>
      <c r="F722">
        <v>0.42602018521925911</v>
      </c>
      <c r="G722">
        <v>0.31674669241968312</v>
      </c>
      <c r="H722">
        <v>0.24825443973159311</v>
      </c>
      <c r="I722">
        <v>0.59250460880293065</v>
      </c>
      <c r="J722">
        <v>0.18575262067131937</v>
      </c>
    </row>
    <row r="723" spans="1:10">
      <c r="A723" s="654">
        <v>44882</v>
      </c>
      <c r="B723">
        <v>0.21621680603608673</v>
      </c>
      <c r="C723">
        <v>0.46278422828559007</v>
      </c>
      <c r="D723">
        <v>0.47322806507825943</v>
      </c>
      <c r="F723">
        <v>0.42669630347615017</v>
      </c>
      <c r="G723">
        <v>0.31622624577248715</v>
      </c>
      <c r="H723">
        <v>0.2380535871732401</v>
      </c>
      <c r="I723">
        <v>0.5959462476160351</v>
      </c>
      <c r="J723">
        <v>0.18635484115490208</v>
      </c>
    </row>
    <row r="724" spans="1:10">
      <c r="A724" s="654">
        <v>44883</v>
      </c>
      <c r="B724">
        <v>0.21687968498875065</v>
      </c>
      <c r="C724">
        <v>0.46355607918927633</v>
      </c>
      <c r="D724">
        <v>0.47395286991254837</v>
      </c>
      <c r="F724">
        <v>0.42502215160104528</v>
      </c>
      <c r="G724">
        <v>0.3206061056241456</v>
      </c>
      <c r="H724">
        <v>0.23961247261438046</v>
      </c>
      <c r="I724">
        <v>0.58028834196613688</v>
      </c>
      <c r="J724">
        <v>0.18695736749444891</v>
      </c>
    </row>
    <row r="725" spans="1:10">
      <c r="A725" s="654">
        <v>44886</v>
      </c>
      <c r="B725">
        <v>0.21755215854302778</v>
      </c>
      <c r="C725">
        <v>0.46432833736684898</v>
      </c>
      <c r="D725">
        <v>0.47467803133931619</v>
      </c>
      <c r="F725">
        <v>0.42520197373456314</v>
      </c>
      <c r="G725">
        <v>0.32047134689011725</v>
      </c>
      <c r="H725">
        <v>0.26029626042387721</v>
      </c>
      <c r="I725">
        <v>0.55658780178923228</v>
      </c>
      <c r="J725">
        <v>0.18756019984529804</v>
      </c>
    </row>
    <row r="726" spans="1:10">
      <c r="A726" s="654">
        <v>44887</v>
      </c>
      <c r="B726">
        <v>0.21822408943897642</v>
      </c>
      <c r="C726">
        <v>0.46510100303320967</v>
      </c>
      <c r="D726">
        <v>0.47540354953400077</v>
      </c>
      <c r="F726">
        <v>0.42408110179120717</v>
      </c>
      <c r="G726">
        <v>0.31948309412374365</v>
      </c>
      <c r="H726">
        <v>0.25027946879347462</v>
      </c>
      <c r="I726">
        <v>0.58569272452606325</v>
      </c>
      <c r="J726">
        <v>0.18816333836286647</v>
      </c>
    </row>
    <row r="727" spans="1:10">
      <c r="A727" s="654">
        <v>44888</v>
      </c>
      <c r="B727">
        <v>0.21892333948264286</v>
      </c>
      <c r="C727">
        <v>0.46587407640337331</v>
      </c>
      <c r="D727">
        <v>0.47612942467212638</v>
      </c>
      <c r="F727">
        <v>0.42097037436824625</v>
      </c>
      <c r="G727">
        <v>0.31852263983050344</v>
      </c>
      <c r="H727">
        <v>0.24543321402440044</v>
      </c>
      <c r="I727">
        <v>0.59517657849847394</v>
      </c>
      <c r="J727">
        <v>0.18876678320265028</v>
      </c>
    </row>
    <row r="728" spans="1:10">
      <c r="A728" s="654">
        <v>44889</v>
      </c>
      <c r="B728">
        <v>0.21958985296685984</v>
      </c>
      <c r="C728">
        <v>0.46664755769246846</v>
      </c>
      <c r="D728">
        <v>0.47685565692930343</v>
      </c>
      <c r="F728">
        <v>0.42187281626116668</v>
      </c>
      <c r="G728">
        <v>0.31869012779374573</v>
      </c>
      <c r="H728">
        <v>0.26470418325734624</v>
      </c>
      <c r="I728">
        <v>0.60535749919311854</v>
      </c>
      <c r="J728">
        <v>0.18937053452022456</v>
      </c>
    </row>
    <row r="729" spans="1:10">
      <c r="A729" s="654">
        <v>44890</v>
      </c>
      <c r="B729">
        <v>0.22026102195035735</v>
      </c>
      <c r="C729">
        <v>0.46742144711573697</v>
      </c>
      <c r="D729">
        <v>0.47758224648122893</v>
      </c>
      <c r="F729">
        <v>0.42367951172648555</v>
      </c>
      <c r="G729">
        <v>0.31831755803246131</v>
      </c>
      <c r="H729">
        <v>0.24964914006666072</v>
      </c>
      <c r="I729">
        <v>0.61826498028214538</v>
      </c>
      <c r="J729">
        <v>0.18997459247124349</v>
      </c>
    </row>
    <row r="730" spans="1:10">
      <c r="A730" s="654">
        <v>44893</v>
      </c>
      <c r="B730">
        <v>0.2209141599536939</v>
      </c>
      <c r="C730">
        <v>0.46819574488853455</v>
      </c>
      <c r="D730">
        <v>0.47830919350368606</v>
      </c>
      <c r="F730">
        <v>0.42474427163522499</v>
      </c>
      <c r="G730">
        <v>0.31900633224532848</v>
      </c>
      <c r="H730">
        <v>0.24911933138852183</v>
      </c>
      <c r="I730">
        <v>0.58821434508468085</v>
      </c>
      <c r="J730">
        <v>0.19057895721144003</v>
      </c>
    </row>
    <row r="731" spans="1:10">
      <c r="A731" s="654">
        <v>44894</v>
      </c>
      <c r="B731">
        <v>0.22158573140989724</v>
      </c>
      <c r="C731">
        <v>0.46897045122633041</v>
      </c>
      <c r="D731">
        <v>0.47903649817254479</v>
      </c>
      <c r="F731">
        <v>0.4264669353289936</v>
      </c>
      <c r="G731">
        <v>0.31700188576145982</v>
      </c>
      <c r="H731">
        <v>0.26385221212896104</v>
      </c>
      <c r="I731">
        <v>0.55893806558525538</v>
      </c>
      <c r="J731">
        <v>0.19118362889662621</v>
      </c>
    </row>
    <row r="732" spans="1:10">
      <c r="A732" s="654">
        <v>44895</v>
      </c>
      <c r="B732">
        <v>0.22228185961271363</v>
      </c>
      <c r="C732">
        <v>0.46974556634470743</v>
      </c>
      <c r="D732">
        <v>0.47976416066376149</v>
      </c>
      <c r="F732">
        <v>0.42816438314287941</v>
      </c>
      <c r="G732">
        <v>0.31700188576145982</v>
      </c>
      <c r="H732">
        <v>0.27362332454482297</v>
      </c>
      <c r="I732">
        <v>0.5743795124490092</v>
      </c>
      <c r="J732">
        <v>0.19178860768269357</v>
      </c>
    </row>
    <row r="733" spans="1:10">
      <c r="A733" s="654">
        <v>44896</v>
      </c>
      <c r="B733">
        <v>0.22295277555536597</v>
      </c>
      <c r="C733">
        <v>0.47052109045936219</v>
      </c>
      <c r="D733">
        <v>0.48054249987531228</v>
      </c>
      <c r="F733">
        <v>0.42634466812762617</v>
      </c>
      <c r="G733">
        <v>0.31947545628589369</v>
      </c>
      <c r="H733">
        <v>0.26774939313444857</v>
      </c>
      <c r="I733">
        <v>0.5864578802641236</v>
      </c>
      <c r="J733">
        <v>0.19239389372561266</v>
      </c>
    </row>
    <row r="734" spans="1:10">
      <c r="A734" s="654">
        <v>44897</v>
      </c>
      <c r="B734">
        <v>0.22362753166719718</v>
      </c>
      <c r="C734">
        <v>0.47129702378610516</v>
      </c>
      <c r="D734">
        <v>0.48132124848448488</v>
      </c>
      <c r="F734">
        <v>0.42856198538168444</v>
      </c>
      <c r="G734">
        <v>0.31748571556577287</v>
      </c>
      <c r="H734">
        <v>0.27849805405414108</v>
      </c>
      <c r="I734">
        <v>0.59560490340170391</v>
      </c>
      <c r="J734">
        <v>0.19299948718143312</v>
      </c>
    </row>
    <row r="735" spans="1:10">
      <c r="A735" s="654">
        <v>44900</v>
      </c>
      <c r="B735">
        <v>0.22429473474679629</v>
      </c>
      <c r="C735">
        <v>0.47207336654086074</v>
      </c>
      <c r="D735">
        <v>0.48210040670661769</v>
      </c>
      <c r="F735">
        <v>0.42832664873323467</v>
      </c>
      <c r="G735">
        <v>0.32191986461931021</v>
      </c>
      <c r="H735">
        <v>0.2623753144947345</v>
      </c>
      <c r="I735">
        <v>0.5990190504500581</v>
      </c>
      <c r="J735">
        <v>0.19360538820628403</v>
      </c>
    </row>
    <row r="736" spans="1:10">
      <c r="A736" s="654">
        <v>44901</v>
      </c>
      <c r="B736">
        <v>0.2249620429393191</v>
      </c>
      <c r="C736">
        <v>0.47285011893966722</v>
      </c>
      <c r="D736">
        <v>0.48287997475716282</v>
      </c>
      <c r="F736">
        <v>0.42653502738263915</v>
      </c>
      <c r="G736">
        <v>0.31684413209788853</v>
      </c>
      <c r="H736">
        <v>0.25745272917379469</v>
      </c>
      <c r="I736">
        <v>0.55888951654901731</v>
      </c>
      <c r="J736">
        <v>0.19421159695637358</v>
      </c>
    </row>
    <row r="737" spans="1:10">
      <c r="A737" s="654">
        <v>44902</v>
      </c>
      <c r="B737">
        <v>0.22568388739517031</v>
      </c>
      <c r="C737">
        <v>0.47362728119867681</v>
      </c>
      <c r="D737">
        <v>0.48365995285168517</v>
      </c>
      <c r="F737">
        <v>0.42933504125793087</v>
      </c>
      <c r="G737">
        <v>0.31683214868140852</v>
      </c>
      <c r="H737">
        <v>0.25897044024768845</v>
      </c>
      <c r="I737">
        <v>0.53998346796917751</v>
      </c>
      <c r="J737">
        <v>0.19481811358798939</v>
      </c>
    </row>
    <row r="738" spans="1:10">
      <c r="A738" s="654">
        <v>44903</v>
      </c>
      <c r="B738">
        <v>0.22634948402299759</v>
      </c>
      <c r="C738">
        <v>0.47440485353415585</v>
      </c>
      <c r="D738">
        <v>0.4844403412058631</v>
      </c>
      <c r="F738">
        <v>0.42909789893700956</v>
      </c>
      <c r="G738">
        <v>0.32133330818574146</v>
      </c>
      <c r="H738">
        <v>0.25110251556937158</v>
      </c>
      <c r="I738">
        <v>0.55477547232406343</v>
      </c>
      <c r="J738">
        <v>0.19542493825749863</v>
      </c>
    </row>
    <row r="739" spans="1:10">
      <c r="A739" s="654">
        <v>44904</v>
      </c>
      <c r="B739">
        <v>0.22701008081080598</v>
      </c>
      <c r="C739">
        <v>0.4751828361624848</v>
      </c>
      <c r="D739">
        <v>0.48522114003548888</v>
      </c>
      <c r="F739">
        <v>0.42878462175645993</v>
      </c>
      <c r="G739">
        <v>0.32219311195754941</v>
      </c>
      <c r="H739">
        <v>0.24779787072044956</v>
      </c>
      <c r="I739">
        <v>0.56245237197795928</v>
      </c>
      <c r="J739">
        <v>0.19603207112134746</v>
      </c>
    </row>
    <row r="740" spans="1:10">
      <c r="A740" s="654">
        <v>44907</v>
      </c>
      <c r="B740">
        <v>0.22766676955238463</v>
      </c>
      <c r="C740">
        <v>0.47596122930015827</v>
      </c>
      <c r="D740">
        <v>0.48600234955646759</v>
      </c>
      <c r="F740">
        <v>0.42909353688587348</v>
      </c>
      <c r="G740">
        <v>0.32503225555636361</v>
      </c>
      <c r="H740">
        <v>0.23245282353742902</v>
      </c>
      <c r="I740">
        <v>0.58726937617276698</v>
      </c>
      <c r="J740">
        <v>0.19663951233606181</v>
      </c>
    </row>
    <row r="741" spans="1:10">
      <c r="A741" s="654">
        <v>44908</v>
      </c>
      <c r="B741">
        <v>0.22834754399531598</v>
      </c>
      <c r="C741">
        <v>0.47674003316378522</v>
      </c>
      <c r="D741">
        <v>0.48678396998481843</v>
      </c>
      <c r="F741">
        <v>0.42802307970218156</v>
      </c>
      <c r="G741">
        <v>0.32804464221143004</v>
      </c>
      <c r="H741">
        <v>0.22281907717706217</v>
      </c>
      <c r="I741">
        <v>0.59051598239427205</v>
      </c>
      <c r="J741">
        <v>0.19724726205824705</v>
      </c>
    </row>
    <row r="742" spans="1:10">
      <c r="A742" s="654">
        <v>44909</v>
      </c>
      <c r="B742">
        <v>0.22900297771522049</v>
      </c>
      <c r="C742">
        <v>0.47751924797008871</v>
      </c>
      <c r="D742">
        <v>0.48756600153667407</v>
      </c>
      <c r="F742">
        <v>0.42981801942363229</v>
      </c>
      <c r="G742">
        <v>0.33283409065872194</v>
      </c>
      <c r="H742">
        <v>0.23664388168546924</v>
      </c>
      <c r="I742">
        <v>0.59922168713551316</v>
      </c>
      <c r="J742">
        <v>0.19785532044458787</v>
      </c>
    </row>
    <row r="743" spans="1:10">
      <c r="A743" s="654">
        <v>44910</v>
      </c>
      <c r="B743">
        <v>0.22967271501408182</v>
      </c>
      <c r="C743">
        <v>0.4782988739359062</v>
      </c>
      <c r="D743">
        <v>0.48834844442828085</v>
      </c>
      <c r="F743">
        <v>0.43071528621611144</v>
      </c>
      <c r="G743">
        <v>0.33581216556120919</v>
      </c>
      <c r="H743">
        <v>0.24313245876820577</v>
      </c>
      <c r="I743">
        <v>0.57132467720655433</v>
      </c>
      <c r="J743">
        <v>0.19846368765184907</v>
      </c>
    </row>
    <row r="744" spans="1:10">
      <c r="A744" s="654">
        <v>44911</v>
      </c>
      <c r="B744">
        <v>0.23030943162206663</v>
      </c>
      <c r="C744">
        <v>0.47907891127818947</v>
      </c>
      <c r="D744">
        <v>0.4891312988759986</v>
      </c>
      <c r="F744">
        <v>0.43121998827199071</v>
      </c>
      <c r="G744">
        <v>0.33778939366089489</v>
      </c>
      <c r="H744">
        <v>0.23774276450340448</v>
      </c>
      <c r="I744">
        <v>0.54951806189245667</v>
      </c>
      <c r="J744">
        <v>0.19907236383687454</v>
      </c>
    </row>
    <row r="745" spans="1:10">
      <c r="A745" s="654">
        <v>44914</v>
      </c>
      <c r="B745">
        <v>0.23097017507861195</v>
      </c>
      <c r="C745">
        <v>0.4798593602140051</v>
      </c>
      <c r="D745">
        <v>0.48991456509630149</v>
      </c>
      <c r="F745">
        <v>0.43165507050305485</v>
      </c>
      <c r="G745">
        <v>0.33359845453265402</v>
      </c>
      <c r="H745">
        <v>0.24857294567999078</v>
      </c>
      <c r="I745">
        <v>0.5365366993439995</v>
      </c>
      <c r="J745">
        <v>0.19968134915658808</v>
      </c>
    </row>
    <row r="746" spans="1:10">
      <c r="A746" s="654">
        <v>44915</v>
      </c>
      <c r="B746">
        <v>0.23166525335706134</v>
      </c>
      <c r="C746">
        <v>0.48064022096053405</v>
      </c>
      <c r="D746">
        <v>0.49069824330577694</v>
      </c>
      <c r="F746">
        <v>0.43308877334184492</v>
      </c>
      <c r="G746">
        <v>0.33340568181506436</v>
      </c>
      <c r="H746">
        <v>0.26448312242818162</v>
      </c>
      <c r="I746">
        <v>0.50638699265944176</v>
      </c>
      <c r="J746">
        <v>0.20029064376799299</v>
      </c>
    </row>
    <row r="747" spans="1:10">
      <c r="A747" s="654">
        <v>44916</v>
      </c>
      <c r="B747">
        <v>0.23234766083366676</v>
      </c>
      <c r="C747">
        <v>0.48142149373507181</v>
      </c>
      <c r="D747">
        <v>0.49148233372112671</v>
      </c>
      <c r="F747">
        <v>0.43395515291630438</v>
      </c>
      <c r="G747">
        <v>0.33637198192955431</v>
      </c>
      <c r="H747">
        <v>0.26823504196209424</v>
      </c>
      <c r="I747">
        <v>0.52292861272621871</v>
      </c>
      <c r="J747">
        <v>0.20090024782817273</v>
      </c>
    </row>
    <row r="748" spans="1:10">
      <c r="A748" s="654">
        <v>44917</v>
      </c>
      <c r="B748">
        <v>0.23302448563043887</v>
      </c>
      <c r="C748">
        <v>0.48220317875502849</v>
      </c>
      <c r="D748">
        <v>0.49226683655916648</v>
      </c>
      <c r="F748">
        <v>0.43544224045596924</v>
      </c>
      <c r="G748">
        <v>0.33657732832957366</v>
      </c>
      <c r="H748">
        <v>0.27157084670983167</v>
      </c>
      <c r="I748">
        <v>0.51619499692387838</v>
      </c>
      <c r="J748">
        <v>0.20151016149429002</v>
      </c>
    </row>
    <row r="749" spans="1:10">
      <c r="A749" s="654">
        <v>44918</v>
      </c>
      <c r="B749">
        <v>0.23371059645981451</v>
      </c>
      <c r="C749">
        <v>0.48298527623792897</v>
      </c>
      <c r="D749">
        <v>0.49305175203682605</v>
      </c>
      <c r="F749">
        <v>0.43719072306672158</v>
      </c>
      <c r="G749">
        <v>0.33387338616425044</v>
      </c>
      <c r="H749">
        <v>0.28584090562245335</v>
      </c>
      <c r="I749">
        <v>0.50074679936026989</v>
      </c>
      <c r="J749">
        <v>0.20212038492358775</v>
      </c>
    </row>
    <row r="750" spans="1:10">
      <c r="A750" s="654">
        <v>44921</v>
      </c>
      <c r="B750">
        <v>0.23439317961517081</v>
      </c>
      <c r="C750">
        <v>0.48376778640141316</v>
      </c>
      <c r="D750">
        <v>0.49383708037114893</v>
      </c>
      <c r="F750">
        <v>0.43799742107145145</v>
      </c>
      <c r="G750">
        <v>0.33469712773962823</v>
      </c>
      <c r="H750">
        <v>0.2800542406781461</v>
      </c>
      <c r="I750">
        <v>0.50613064027249322</v>
      </c>
      <c r="J750">
        <v>0.20273091827338852</v>
      </c>
    </row>
    <row r="751" spans="1:10">
      <c r="A751" s="654">
        <v>44922</v>
      </c>
      <c r="B751">
        <v>0.23506623984464459</v>
      </c>
      <c r="C751">
        <v>0.48455070946323531</v>
      </c>
      <c r="D751">
        <v>0.49462282177929318</v>
      </c>
      <c r="F751">
        <v>0.43931805895793019</v>
      </c>
      <c r="G751">
        <v>0.3381128594013596</v>
      </c>
      <c r="H751">
        <v>0.27007609568725521</v>
      </c>
      <c r="I751">
        <v>0.53020604792444082</v>
      </c>
      <c r="J751">
        <v>0.20334176170109486</v>
      </c>
    </row>
    <row r="752" spans="1:10">
      <c r="A752" s="654">
        <v>44923</v>
      </c>
      <c r="B752">
        <v>0.23577192660637092</v>
      </c>
      <c r="C752">
        <v>0.48533404564126492</v>
      </c>
      <c r="D752">
        <v>0.49540897647853099</v>
      </c>
      <c r="F752">
        <v>0.43922082512148819</v>
      </c>
      <c r="G752">
        <v>0.34087358922184885</v>
      </c>
      <c r="H752">
        <v>0.28594607037855568</v>
      </c>
      <c r="I752">
        <v>0.51234251287706778</v>
      </c>
      <c r="J752">
        <v>0.20395291536418925</v>
      </c>
    </row>
    <row r="753" spans="1:10">
      <c r="A753" s="654">
        <v>44924</v>
      </c>
      <c r="B753">
        <v>0.23645205626950472</v>
      </c>
      <c r="C753">
        <v>0.48611779515348652</v>
      </c>
      <c r="D753">
        <v>0.49619554468624871</v>
      </c>
      <c r="F753">
        <v>0.43939896891853869</v>
      </c>
      <c r="G753">
        <v>0.34383958402636461</v>
      </c>
      <c r="H753">
        <v>0.28947225613447558</v>
      </c>
      <c r="I753">
        <v>0.53931928669713169</v>
      </c>
      <c r="J753">
        <v>0.20456437942023409</v>
      </c>
    </row>
    <row r="754" spans="1:10">
      <c r="A754" s="654">
        <v>44925</v>
      </c>
      <c r="B754">
        <v>0.23711780210178612</v>
      </c>
      <c r="C754">
        <v>0.48690195821799942</v>
      </c>
      <c r="D754">
        <v>0.49698252661994724</v>
      </c>
      <c r="F754">
        <v>0.4410359094408931</v>
      </c>
      <c r="G754">
        <v>0.34428822176767371</v>
      </c>
      <c r="H754">
        <v>0.28930372167535867</v>
      </c>
      <c r="I754">
        <v>0.54620102435423146</v>
      </c>
      <c r="J754">
        <v>0.20517615402687195</v>
      </c>
    </row>
    <row r="755" spans="1:10">
      <c r="A755" s="654">
        <v>44928</v>
      </c>
      <c r="B755">
        <v>0.23777986180229238</v>
      </c>
      <c r="C755">
        <v>0.48768653505301818</v>
      </c>
      <c r="D755">
        <v>0.49768862651380852</v>
      </c>
      <c r="F755">
        <v>0.44097306211475673</v>
      </c>
      <c r="G755">
        <v>0.34579339485104366</v>
      </c>
      <c r="H755">
        <v>0.26016606198436754</v>
      </c>
      <c r="I755">
        <v>0.56325383376809524</v>
      </c>
      <c r="J755">
        <v>0.20578823934182533</v>
      </c>
    </row>
    <row r="756" spans="1:10">
      <c r="A756" s="654">
        <v>44929</v>
      </c>
      <c r="B756">
        <v>0.23844914026844921</v>
      </c>
      <c r="C756">
        <v>0.48847152587687215</v>
      </c>
      <c r="D756">
        <v>0.49839505946236584</v>
      </c>
      <c r="F756">
        <v>0.4450286781575552</v>
      </c>
      <c r="G756">
        <v>0.33820465084504581</v>
      </c>
      <c r="H756">
        <v>0.24000548557628809</v>
      </c>
      <c r="I756">
        <v>0.58931762925333198</v>
      </c>
      <c r="J756">
        <v>0.20640063552289711</v>
      </c>
    </row>
    <row r="757" spans="1:10">
      <c r="A757" s="654">
        <v>44930</v>
      </c>
      <c r="B757">
        <v>0.23916281243858184</v>
      </c>
      <c r="C757">
        <v>0.48925693090800637</v>
      </c>
      <c r="D757">
        <v>0.49910182562271488</v>
      </c>
      <c r="F757">
        <v>0.44421490645694739</v>
      </c>
      <c r="G757">
        <v>0.33519765291102033</v>
      </c>
      <c r="H757">
        <v>0.24587105546865096</v>
      </c>
      <c r="I757">
        <v>0.59732601874692071</v>
      </c>
      <c r="J757">
        <v>0.2070133427279699</v>
      </c>
    </row>
    <row r="758" spans="1:10">
      <c r="A758" s="654">
        <v>44931</v>
      </c>
      <c r="B758">
        <v>0.23992440983013719</v>
      </c>
      <c r="C758">
        <v>0.49004275036498091</v>
      </c>
      <c r="D758">
        <v>0.49980892515202568</v>
      </c>
      <c r="F758">
        <v>0.44285975502382158</v>
      </c>
      <c r="G758">
        <v>0.33952047577103461</v>
      </c>
      <c r="H758">
        <v>0.25894800468919787</v>
      </c>
      <c r="I758">
        <v>0.55832423580357315</v>
      </c>
      <c r="J758">
        <v>0.20762636111500665</v>
      </c>
    </row>
    <row r="759" spans="1:10">
      <c r="A759" s="654">
        <v>44932</v>
      </c>
      <c r="B759">
        <v>0.24063191769016523</v>
      </c>
      <c r="C759">
        <v>0.49082898446647127</v>
      </c>
      <c r="D759">
        <v>0.50051635820754248</v>
      </c>
      <c r="F759">
        <v>0.44178102874820113</v>
      </c>
      <c r="G759">
        <v>0.3388869931944607</v>
      </c>
      <c r="H759">
        <v>0.26338716469948409</v>
      </c>
      <c r="I759">
        <v>0.5471846842264172</v>
      </c>
      <c r="J759">
        <v>0.20823969084205074</v>
      </c>
    </row>
    <row r="760" spans="1:10">
      <c r="A760" s="654">
        <v>44935</v>
      </c>
      <c r="B760">
        <v>0.24132872694019714</v>
      </c>
      <c r="C760">
        <v>0.49161563343126824</v>
      </c>
      <c r="D760">
        <v>0.50122412494658386</v>
      </c>
      <c r="F760">
        <v>0.44204408201244272</v>
      </c>
      <c r="G760">
        <v>0.34066385653520248</v>
      </c>
      <c r="H760">
        <v>0.26273532663016064</v>
      </c>
      <c r="I760">
        <v>0.56489302343812842</v>
      </c>
      <c r="J760">
        <v>0.20885333206722545</v>
      </c>
    </row>
    <row r="761" spans="1:10">
      <c r="A761" s="654">
        <v>44936</v>
      </c>
      <c r="B761">
        <v>0.24202815810677558</v>
      </c>
      <c r="C761">
        <v>0.49240269747827803</v>
      </c>
      <c r="D761">
        <v>0.50193222552654215</v>
      </c>
      <c r="F761">
        <v>0.44116293251900585</v>
      </c>
      <c r="G761">
        <v>0.33935777608588436</v>
      </c>
      <c r="H761">
        <v>0.27607019990816029</v>
      </c>
      <c r="I761">
        <v>0.56183805359025207</v>
      </c>
      <c r="J761">
        <v>0.20946728494873468</v>
      </c>
    </row>
    <row r="762" spans="1:10">
      <c r="A762" s="654">
        <v>44937</v>
      </c>
      <c r="B762">
        <v>0.24272285994875387</v>
      </c>
      <c r="C762">
        <v>0.49319017682652233</v>
      </c>
      <c r="D762">
        <v>0.50264066010488406</v>
      </c>
      <c r="F762">
        <v>0.44319948503376239</v>
      </c>
      <c r="G762">
        <v>0.33965220684782071</v>
      </c>
      <c r="H762">
        <v>0.29749248624670099</v>
      </c>
      <c r="I762">
        <v>0.56705914827764969</v>
      </c>
      <c r="J762">
        <v>0.21008154964486248</v>
      </c>
    </row>
    <row r="763" spans="1:10">
      <c r="A763" s="654">
        <v>44938</v>
      </c>
      <c r="B763">
        <v>0.24282872961122703</v>
      </c>
      <c r="C763">
        <v>0.49397807169513874</v>
      </c>
      <c r="D763">
        <v>0.50334942883915068</v>
      </c>
      <c r="F763">
        <v>0.44692795708396615</v>
      </c>
      <c r="G763">
        <v>0.34187606943301119</v>
      </c>
      <c r="H763">
        <v>0.29144041195162695</v>
      </c>
      <c r="I763">
        <v>0.54792401340772856</v>
      </c>
      <c r="J763">
        <v>0.2106961263139735</v>
      </c>
    </row>
    <row r="764" spans="1:10">
      <c r="A764" s="654">
        <v>44939</v>
      </c>
      <c r="B764">
        <v>0.2431727121654097</v>
      </c>
      <c r="C764">
        <v>0.49476638230337988</v>
      </c>
      <c r="D764">
        <v>0.50405853188695748</v>
      </c>
      <c r="F764">
        <v>0.45130909908629135</v>
      </c>
      <c r="G764">
        <v>0.33935698736845166</v>
      </c>
      <c r="H764">
        <v>0.29286321330719822</v>
      </c>
      <c r="I764">
        <v>0.554777476123824</v>
      </c>
      <c r="J764">
        <v>0.21131101511451256</v>
      </c>
    </row>
    <row r="765" spans="1:10">
      <c r="A765" s="654">
        <v>44942</v>
      </c>
      <c r="B765">
        <v>0.2438102401549429</v>
      </c>
      <c r="C765">
        <v>0.49555510887061471</v>
      </c>
      <c r="D765">
        <v>0.50476796940599433</v>
      </c>
      <c r="F765">
        <v>0.45451602022903059</v>
      </c>
      <c r="G765">
        <v>0.34245014886564196</v>
      </c>
      <c r="H765">
        <v>0.29185091748120939</v>
      </c>
      <c r="I765">
        <v>0.57343716593213245</v>
      </c>
      <c r="J765">
        <v>0.21192621620500507</v>
      </c>
    </row>
    <row r="766" spans="1:10">
      <c r="A766" s="654">
        <v>44943</v>
      </c>
      <c r="B766">
        <v>0.24446045537432814</v>
      </c>
      <c r="C766">
        <v>0.49634425161632745</v>
      </c>
      <c r="D766">
        <v>0.50547774155402503</v>
      </c>
      <c r="F766">
        <v>0.45338983544078371</v>
      </c>
      <c r="G766">
        <v>0.34281632747147084</v>
      </c>
      <c r="H766">
        <v>0.30261465177651603</v>
      </c>
      <c r="I766">
        <v>0.55410539735392539</v>
      </c>
      <c r="J766">
        <v>0.21254172974405705</v>
      </c>
    </row>
    <row r="767" spans="1:10">
      <c r="A767" s="654">
        <v>44944</v>
      </c>
      <c r="B767">
        <v>0.24504183453125239</v>
      </c>
      <c r="C767">
        <v>0.4971338107601182</v>
      </c>
      <c r="D767">
        <v>0.5061878484888882</v>
      </c>
      <c r="F767">
        <v>0.45301475941121661</v>
      </c>
      <c r="G767">
        <v>0.34358653294290575</v>
      </c>
      <c r="H767">
        <v>0.31016780819244794</v>
      </c>
      <c r="I767">
        <v>0.5607983396338907</v>
      </c>
      <c r="J767">
        <v>0.21315755589035512</v>
      </c>
    </row>
    <row r="768" spans="1:10">
      <c r="A768" s="654">
        <v>44945</v>
      </c>
      <c r="B768">
        <v>0.24554167396922266</v>
      </c>
      <c r="C768">
        <v>0.49792378652170322</v>
      </c>
      <c r="D768">
        <v>0.50689829036849687</v>
      </c>
      <c r="F768">
        <v>0.45604372107088142</v>
      </c>
      <c r="G768">
        <v>0.34150315365375628</v>
      </c>
      <c r="H768">
        <v>0.31514172157105547</v>
      </c>
      <c r="I768">
        <v>0.55705507054181846</v>
      </c>
      <c r="J768">
        <v>0.21377369480266628</v>
      </c>
    </row>
    <row r="769" spans="1:10">
      <c r="A769" s="654">
        <v>44946</v>
      </c>
      <c r="B769">
        <v>0.2462043580200497</v>
      </c>
      <c r="C769">
        <v>0.49871417912091465</v>
      </c>
      <c r="D769">
        <v>0.50760906735083844</v>
      </c>
      <c r="F769">
        <v>0.45761704262827885</v>
      </c>
      <c r="G769">
        <v>0.34150315365375628</v>
      </c>
      <c r="H769">
        <v>0.30970058833657621</v>
      </c>
      <c r="I769">
        <v>0.58566823221739384</v>
      </c>
      <c r="J769">
        <v>0.21439014663983813</v>
      </c>
    </row>
    <row r="770" spans="1:10">
      <c r="A770" s="654">
        <v>44949</v>
      </c>
      <c r="B770">
        <v>0.2468671237365978</v>
      </c>
      <c r="C770">
        <v>0.49950498877770033</v>
      </c>
      <c r="D770">
        <v>0.50832017959397491</v>
      </c>
      <c r="F770">
        <v>0.45908859935288993</v>
      </c>
      <c r="G770">
        <v>0.33971709030579733</v>
      </c>
      <c r="H770">
        <v>0.30132836245145911</v>
      </c>
      <c r="I770">
        <v>0.59735618010608005</v>
      </c>
      <c r="J770">
        <v>0.2150069115607991</v>
      </c>
    </row>
    <row r="771" spans="1:10">
      <c r="A771" s="654">
        <v>44950</v>
      </c>
      <c r="B771">
        <v>0.24755458913446327</v>
      </c>
      <c r="C771">
        <v>0.50029621571212424</v>
      </c>
      <c r="D771">
        <v>0.5090316272560429</v>
      </c>
      <c r="F771">
        <v>0.45899496674421059</v>
      </c>
      <c r="G771">
        <v>0.34135069711823429</v>
      </c>
      <c r="H771">
        <v>0.31274239706651619</v>
      </c>
      <c r="I771">
        <v>0.57871169714299908</v>
      </c>
      <c r="J771">
        <v>0.21562398972455843</v>
      </c>
    </row>
    <row r="772" spans="1:10">
      <c r="A772" s="654">
        <v>44951</v>
      </c>
      <c r="B772">
        <v>0.24822857453716574</v>
      </c>
      <c r="C772">
        <v>0.5010878601443669</v>
      </c>
      <c r="D772">
        <v>0.5097434104952534</v>
      </c>
      <c r="F772">
        <v>0.45790714470360339</v>
      </c>
      <c r="G772">
        <v>0.34759485599869211</v>
      </c>
      <c r="H772">
        <v>0.32787385668429692</v>
      </c>
      <c r="I772">
        <v>0.55875830900004742</v>
      </c>
      <c r="J772">
        <v>0.21624138129020576</v>
      </c>
    </row>
    <row r="773" spans="1:10">
      <c r="A773" s="654">
        <v>44952</v>
      </c>
      <c r="B773">
        <v>0.24891899732958667</v>
      </c>
      <c r="C773">
        <v>0.50187992229472456</v>
      </c>
      <c r="D773">
        <v>0.51045552946989203</v>
      </c>
      <c r="F773">
        <v>0.45843327721666505</v>
      </c>
      <c r="G773">
        <v>0.34910307200480317</v>
      </c>
      <c r="H773">
        <v>0.32593350307442104</v>
      </c>
      <c r="I773">
        <v>0.56947705212410038</v>
      </c>
      <c r="J773">
        <v>0.21685908641691198</v>
      </c>
    </row>
    <row r="774" spans="1:10">
      <c r="A774" s="654">
        <v>44953</v>
      </c>
      <c r="B774">
        <v>0.24958576907641694</v>
      </c>
      <c r="C774">
        <v>0.50267240238360977</v>
      </c>
      <c r="D774">
        <v>0.51116798433831945</v>
      </c>
      <c r="F774">
        <v>0.46127936228665289</v>
      </c>
      <c r="G774">
        <v>0.34999990987645857</v>
      </c>
      <c r="H774">
        <v>0.32223599079957221</v>
      </c>
      <c r="I774">
        <v>0.5844189993196871</v>
      </c>
      <c r="J774">
        <v>0.21747710526392861</v>
      </c>
    </row>
    <row r="775" spans="1:10">
      <c r="A775" s="654">
        <v>44956</v>
      </c>
      <c r="B775">
        <v>0.25026248970614451</v>
      </c>
      <c r="C775">
        <v>0.50346530063155148</v>
      </c>
      <c r="D775">
        <v>0.51188077525897047</v>
      </c>
      <c r="F775">
        <v>0.46020172816957849</v>
      </c>
      <c r="G775">
        <v>0.35163216823651022</v>
      </c>
      <c r="H775">
        <v>0.32294030144531405</v>
      </c>
      <c r="I775">
        <v>0.5770209164639335</v>
      </c>
      <c r="J775">
        <v>0.21809543799058795</v>
      </c>
    </row>
    <row r="776" spans="1:10">
      <c r="A776" s="654">
        <v>44957</v>
      </c>
      <c r="B776">
        <v>0.25092504664600312</v>
      </c>
      <c r="C776">
        <v>0.50425861725919496</v>
      </c>
      <c r="D776">
        <v>0.51259390239035518</v>
      </c>
      <c r="F776">
        <v>0.46044144552377375</v>
      </c>
      <c r="G776">
        <v>0.34895948981252545</v>
      </c>
      <c r="H776">
        <v>0.33518550113900369</v>
      </c>
      <c r="I776">
        <v>0.57902984182668504</v>
      </c>
      <c r="J776">
        <v>0.21871408475630316</v>
      </c>
    </row>
    <row r="777" spans="1:10">
      <c r="A777" s="654">
        <v>44958</v>
      </c>
      <c r="B777">
        <v>0.25139032008787043</v>
      </c>
      <c r="C777">
        <v>0.50505235248730185</v>
      </c>
      <c r="D777">
        <v>0.5134817206250315</v>
      </c>
      <c r="F777">
        <v>0.46412673785955438</v>
      </c>
      <c r="G777">
        <v>0.35270510890117479</v>
      </c>
      <c r="H777">
        <v>0.33032306926125909</v>
      </c>
      <c r="I777">
        <v>0.5952154070379263</v>
      </c>
      <c r="J777">
        <v>0.21933304572056866</v>
      </c>
    </row>
    <row r="778" spans="1:10">
      <c r="A778" s="654">
        <v>44959</v>
      </c>
      <c r="B778">
        <v>0.25178456540700722</v>
      </c>
      <c r="C778">
        <v>0.50584650653675034</v>
      </c>
      <c r="D778">
        <v>0.51437005996535068</v>
      </c>
      <c r="F778">
        <v>0.46682774997054999</v>
      </c>
      <c r="G778">
        <v>0.35043065136479101</v>
      </c>
      <c r="H778">
        <v>0.32442062046806819</v>
      </c>
      <c r="I778">
        <v>0.60196088226943467</v>
      </c>
      <c r="J778">
        <v>0.2199523210429597</v>
      </c>
    </row>
    <row r="779" spans="1:10">
      <c r="A779" s="654">
        <v>44960</v>
      </c>
      <c r="B779">
        <v>0.25201637143388966</v>
      </c>
      <c r="C779">
        <v>0.50664107962853544</v>
      </c>
      <c r="D779">
        <v>0.51525892071717605</v>
      </c>
      <c r="F779">
        <v>0.46636632007073264</v>
      </c>
      <c r="G779">
        <v>0.35387956513219754</v>
      </c>
      <c r="H779">
        <v>0.30418705446207861</v>
      </c>
      <c r="I779">
        <v>0.64994087875023832</v>
      </c>
      <c r="J779">
        <v>0.22057191088313277</v>
      </c>
    </row>
    <row r="780" spans="1:10">
      <c r="A780" s="654">
        <v>44963</v>
      </c>
      <c r="B780">
        <v>0.25266775281085874</v>
      </c>
      <c r="C780">
        <v>0.50743607198376828</v>
      </c>
      <c r="D780">
        <v>0.51614830318655036</v>
      </c>
      <c r="F780">
        <v>0.46558288478474008</v>
      </c>
      <c r="G780">
        <v>0.35973764937352026</v>
      </c>
      <c r="H780">
        <v>0.30922627366718625</v>
      </c>
      <c r="I780">
        <v>0.61881741668038881</v>
      </c>
      <c r="J780">
        <v>0.221191815400825</v>
      </c>
    </row>
    <row r="781" spans="1:10">
      <c r="A781" s="654">
        <v>44964</v>
      </c>
      <c r="B781">
        <v>0.25325735514908798</v>
      </c>
      <c r="C781">
        <v>0.508231483823677</v>
      </c>
      <c r="D781">
        <v>0.51703820767969644</v>
      </c>
      <c r="F781">
        <v>0.4648476230022327</v>
      </c>
      <c r="G781">
        <v>0.36201019872256612</v>
      </c>
      <c r="H781">
        <v>0.29966173683249764</v>
      </c>
      <c r="I781">
        <v>0.64619257588689005</v>
      </c>
      <c r="J781">
        <v>0.2218120347558552</v>
      </c>
    </row>
    <row r="782" spans="1:10">
      <c r="A782" s="654">
        <v>44965</v>
      </c>
      <c r="B782">
        <v>0.25387571817758281</v>
      </c>
      <c r="C782">
        <v>0.50902731536960633</v>
      </c>
      <c r="D782">
        <v>0.51792863450301652</v>
      </c>
      <c r="F782">
        <v>0.46454572725375343</v>
      </c>
      <c r="G782">
        <v>0.36459413371410521</v>
      </c>
      <c r="H782">
        <v>0.31417659977447521</v>
      </c>
      <c r="I782">
        <v>0.62947852242865099</v>
      </c>
      <c r="J782">
        <v>0.22243256910812281</v>
      </c>
    </row>
    <row r="783" spans="1:10">
      <c r="A783" s="654">
        <v>44966</v>
      </c>
      <c r="B783">
        <v>0.25444773808934906</v>
      </c>
      <c r="C783">
        <v>0.50982356684301777</v>
      </c>
      <c r="D783">
        <v>0.51881958396309247</v>
      </c>
      <c r="F783">
        <v>0.46056979975795742</v>
      </c>
      <c r="G783">
        <v>0.36294999370756464</v>
      </c>
      <c r="H783">
        <v>0.29776609560410061</v>
      </c>
      <c r="I783">
        <v>0.63952878832991211</v>
      </c>
      <c r="J783">
        <v>0.22305341861760897</v>
      </c>
    </row>
    <row r="784" spans="1:10">
      <c r="A784" s="654">
        <v>44967</v>
      </c>
      <c r="B784">
        <v>0.25505052405219164</v>
      </c>
      <c r="C784">
        <v>0.51062023846548965</v>
      </c>
      <c r="D784">
        <v>0.51971105636668669</v>
      </c>
      <c r="F784">
        <v>0.46211892730848492</v>
      </c>
      <c r="G784">
        <v>0.36852851069418602</v>
      </c>
      <c r="H784">
        <v>0.31134237439028212</v>
      </c>
      <c r="I784">
        <v>0.60439867243895828</v>
      </c>
      <c r="J784">
        <v>0.22367458344437563</v>
      </c>
    </row>
    <row r="785" spans="1:10">
      <c r="A785" s="654">
        <v>44970</v>
      </c>
      <c r="B785">
        <v>0.25551586167085305</v>
      </c>
      <c r="C785">
        <v>0.51141733045871751</v>
      </c>
      <c r="D785">
        <v>0.5206030520207412</v>
      </c>
      <c r="F785">
        <v>0.46074101821467162</v>
      </c>
      <c r="G785">
        <v>0.36408180831221748</v>
      </c>
      <c r="H785">
        <v>0.31101445829749341</v>
      </c>
      <c r="I785">
        <v>0.61495629075768043</v>
      </c>
      <c r="J785">
        <v>0.22429606374856648</v>
      </c>
    </row>
    <row r="786" spans="1:10">
      <c r="A786" s="654">
        <v>44971</v>
      </c>
      <c r="B786">
        <v>0.2559908327316065</v>
      </c>
      <c r="C786">
        <v>0.51221484304451348</v>
      </c>
      <c r="D786">
        <v>0.52149557123237811</v>
      </c>
      <c r="F786">
        <v>0.46114284498908398</v>
      </c>
      <c r="G786">
        <v>0.36363429004081294</v>
      </c>
      <c r="H786">
        <v>0.30001943423768807</v>
      </c>
      <c r="I786">
        <v>0.62609635609945813</v>
      </c>
      <c r="J786">
        <v>0.22491785969040623</v>
      </c>
    </row>
    <row r="787" spans="1:10">
      <c r="A787" s="654">
        <v>44972</v>
      </c>
      <c r="B787">
        <v>0.25659372009192216</v>
      </c>
      <c r="C787">
        <v>0.51301277644480714</v>
      </c>
      <c r="D787">
        <v>0.52238861430890027</v>
      </c>
      <c r="F787">
        <v>0.46040801712113755</v>
      </c>
      <c r="G787">
        <v>0.3586611467591585</v>
      </c>
      <c r="H787">
        <v>0.31250564032566142</v>
      </c>
      <c r="I787">
        <v>0.64316828077511268</v>
      </c>
      <c r="J787">
        <v>0.22553997143020088</v>
      </c>
    </row>
    <row r="788" spans="1:10">
      <c r="A788" s="654">
        <v>44973</v>
      </c>
      <c r="B788">
        <v>0.25721268268443853</v>
      </c>
      <c r="C788">
        <v>0.51381113088164465</v>
      </c>
      <c r="D788">
        <v>0.52328218155779038</v>
      </c>
      <c r="F788">
        <v>0.46269230719987897</v>
      </c>
      <c r="G788">
        <v>0.36030989185780715</v>
      </c>
      <c r="H788">
        <v>0.31829902877228222</v>
      </c>
      <c r="I788">
        <v>0.62673471757678545</v>
      </c>
      <c r="J788">
        <v>0.22616239912833813</v>
      </c>
    </row>
    <row r="789" spans="1:10">
      <c r="A789" s="654">
        <v>44974</v>
      </c>
      <c r="B789">
        <v>0.25795069081080291</v>
      </c>
      <c r="C789">
        <v>0.51460990657718986</v>
      </c>
      <c r="D789">
        <v>0.5241762732867119</v>
      </c>
      <c r="F789">
        <v>0.46106296642423539</v>
      </c>
      <c r="G789">
        <v>0.36347050141675608</v>
      </c>
      <c r="H789">
        <v>0.31236871264289601</v>
      </c>
      <c r="I789">
        <v>0.60321363082936341</v>
      </c>
      <c r="J789">
        <v>0.22678514294528718</v>
      </c>
    </row>
    <row r="790" spans="1:10">
      <c r="A790" s="654">
        <v>44979</v>
      </c>
      <c r="B790">
        <v>0.25861976372502271</v>
      </c>
      <c r="C790">
        <v>0.51540910375372362</v>
      </c>
      <c r="D790">
        <v>0.5250708898035088</v>
      </c>
      <c r="F790">
        <v>0.46467672122968895</v>
      </c>
      <c r="G790">
        <v>0.36356953888382537</v>
      </c>
      <c r="H790">
        <v>0.30523495301568482</v>
      </c>
      <c r="I790">
        <v>0.57247784185307515</v>
      </c>
      <c r="J790">
        <v>0.22740820304159826</v>
      </c>
    </row>
    <row r="791" spans="1:10">
      <c r="A791" s="654">
        <v>44980</v>
      </c>
      <c r="B791">
        <v>0.25927385248957679</v>
      </c>
      <c r="C791">
        <v>0.51620872263364381</v>
      </c>
      <c r="D791">
        <v>0.52596603141620579</v>
      </c>
      <c r="F791">
        <v>0.46425817456270746</v>
      </c>
      <c r="G791">
        <v>0.36419419291365096</v>
      </c>
      <c r="H791">
        <v>0.3011691448363949</v>
      </c>
      <c r="I791">
        <v>0.57177020816704238</v>
      </c>
      <c r="J791">
        <v>0.22803157957790376</v>
      </c>
    </row>
    <row r="792" spans="1:10">
      <c r="A792" s="654">
        <v>44981</v>
      </c>
      <c r="B792">
        <v>0.25993436211143317</v>
      </c>
      <c r="C792">
        <v>0.51700876343946622</v>
      </c>
      <c r="D792">
        <v>0.52686169843300834</v>
      </c>
      <c r="F792">
        <v>0.47011073797136338</v>
      </c>
      <c r="G792">
        <v>0.36183153641427523</v>
      </c>
      <c r="H792">
        <v>0.2915708255638072</v>
      </c>
      <c r="I792">
        <v>0.57807088656445216</v>
      </c>
      <c r="J792">
        <v>0.22865527271491715</v>
      </c>
    </row>
    <row r="793" spans="1:10">
      <c r="A793" s="654">
        <v>44984</v>
      </c>
      <c r="B793">
        <v>0.26053644148748045</v>
      </c>
      <c r="C793">
        <v>0.51780922639382365</v>
      </c>
      <c r="D793">
        <v>0.52775789116230287</v>
      </c>
      <c r="F793">
        <v>0.46766481058495124</v>
      </c>
      <c r="G793">
        <v>0.36341371376159026</v>
      </c>
      <c r="H793">
        <v>0.28798341660688975</v>
      </c>
      <c r="I793">
        <v>0.5727566336115284</v>
      </c>
      <c r="J793">
        <v>0.22927928261343378</v>
      </c>
    </row>
    <row r="794" spans="1:10">
      <c r="A794" s="654">
        <v>44985</v>
      </c>
      <c r="B794">
        <v>0.26111766952786475</v>
      </c>
      <c r="C794">
        <v>0.51861011171946636</v>
      </c>
      <c r="D794">
        <v>0.52865460991265678</v>
      </c>
      <c r="F794">
        <v>0.47035877209756061</v>
      </c>
      <c r="G794">
        <v>0.3575201728552857</v>
      </c>
      <c r="H794">
        <v>0.28257581054455128</v>
      </c>
      <c r="I794">
        <v>0.58099918937607975</v>
      </c>
      <c r="J794">
        <v>0.22990360943433052</v>
      </c>
    </row>
    <row r="795" spans="1:10">
      <c r="A795" s="654">
        <v>44986</v>
      </c>
      <c r="B795">
        <v>0.26179982028052406</v>
      </c>
      <c r="C795">
        <v>0.5194114196392623</v>
      </c>
      <c r="D795">
        <v>0.52958742824834304</v>
      </c>
      <c r="F795">
        <v>0.47133004644911303</v>
      </c>
      <c r="G795">
        <v>0.35743716416185167</v>
      </c>
      <c r="H795">
        <v>0.26554861295538634</v>
      </c>
      <c r="I795">
        <v>0.5720167455408891</v>
      </c>
      <c r="J795">
        <v>0.23052825333856619</v>
      </c>
    </row>
    <row r="796" spans="1:10">
      <c r="A796" s="654">
        <v>44987</v>
      </c>
      <c r="B796">
        <v>0.26253621109476066</v>
      </c>
      <c r="C796">
        <v>0.52021315037619709</v>
      </c>
      <c r="D796">
        <v>0.53052081581009358</v>
      </c>
      <c r="F796">
        <v>0.47195096939336612</v>
      </c>
      <c r="G796">
        <v>0.35772447102439431</v>
      </c>
      <c r="H796">
        <v>0.25846206966552243</v>
      </c>
      <c r="I796">
        <v>0.58112950785689188</v>
      </c>
      <c r="J796">
        <v>0.23115321448718107</v>
      </c>
    </row>
    <row r="797" spans="1:10">
      <c r="A797" s="654">
        <v>44988</v>
      </c>
      <c r="B797">
        <v>0.26317167151115717</v>
      </c>
      <c r="C797">
        <v>0.52101530415337383</v>
      </c>
      <c r="D797">
        <v>0.53145477294526278</v>
      </c>
      <c r="F797">
        <v>0.47155615448222732</v>
      </c>
      <c r="G797">
        <v>0.35766456411899394</v>
      </c>
      <c r="H797">
        <v>0.25944632658457834</v>
      </c>
      <c r="I797">
        <v>0.59960605095935149</v>
      </c>
      <c r="J797">
        <v>0.23177849304129738</v>
      </c>
    </row>
    <row r="798" spans="1:10">
      <c r="A798" s="654">
        <v>44991</v>
      </c>
      <c r="B798">
        <v>0.26378097109595622</v>
      </c>
      <c r="C798">
        <v>0.52181788119401329</v>
      </c>
      <c r="D798">
        <v>0.5323893000014166</v>
      </c>
      <c r="F798">
        <v>0.47239081535899463</v>
      </c>
      <c r="G798">
        <v>0.35485662828802345</v>
      </c>
      <c r="H798">
        <v>0.26721965124262947</v>
      </c>
      <c r="I798">
        <v>0.59240870312824345</v>
      </c>
      <c r="J798">
        <v>0.23240408916211908</v>
      </c>
    </row>
    <row r="799" spans="1:10">
      <c r="A799" s="654">
        <v>44992</v>
      </c>
      <c r="B799">
        <v>0.26437167361577041</v>
      </c>
      <c r="C799">
        <v>0.52262088172145416</v>
      </c>
      <c r="D799">
        <v>0.53332439732633308</v>
      </c>
      <c r="F799">
        <v>0.47489324647610731</v>
      </c>
      <c r="G799">
        <v>0.35326553080096779</v>
      </c>
      <c r="H799">
        <v>0.27109830275399593</v>
      </c>
      <c r="I799">
        <v>0.58383108236359438</v>
      </c>
      <c r="J799">
        <v>0.23303000301093224</v>
      </c>
    </row>
    <row r="800" spans="1:10">
      <c r="A800" s="654">
        <v>44993</v>
      </c>
      <c r="B800">
        <v>0.26493396174752881</v>
      </c>
      <c r="C800">
        <v>0.52342430595915301</v>
      </c>
      <c r="D800">
        <v>0.53426006526800296</v>
      </c>
      <c r="F800">
        <v>0.47239678110868999</v>
      </c>
      <c r="G800">
        <v>0.35527383945600755</v>
      </c>
      <c r="H800">
        <v>0.28971502845684527</v>
      </c>
      <c r="I800">
        <v>0.5594659352827307</v>
      </c>
      <c r="J800">
        <v>0.23365623474910446</v>
      </c>
    </row>
    <row r="801" spans="1:10">
      <c r="A801" s="654">
        <v>44994</v>
      </c>
      <c r="B801">
        <v>0.26566492554133947</v>
      </c>
      <c r="C801">
        <v>0.52422815413068435</v>
      </c>
      <c r="D801">
        <v>0.53519630417462882</v>
      </c>
      <c r="F801">
        <v>0.47310023684014713</v>
      </c>
      <c r="G801">
        <v>0.3506958130772182</v>
      </c>
      <c r="H801">
        <v>0.27018319743878516</v>
      </c>
      <c r="I801">
        <v>0.54386876754763835</v>
      </c>
      <c r="J801">
        <v>0.23428278453808571</v>
      </c>
    </row>
    <row r="802" spans="1:10">
      <c r="A802" s="654">
        <v>44995</v>
      </c>
      <c r="B802">
        <v>0.26633684588098117</v>
      </c>
      <c r="C802">
        <v>0.52503242645974058</v>
      </c>
      <c r="D802">
        <v>0.53613311439462596</v>
      </c>
      <c r="F802">
        <v>0.47301600405240429</v>
      </c>
      <c r="G802">
        <v>0.35368918909790326</v>
      </c>
      <c r="H802">
        <v>0.26678209567410183</v>
      </c>
      <c r="I802">
        <v>0.5398436093219332</v>
      </c>
      <c r="J802">
        <v>0.23490965253940765</v>
      </c>
    </row>
    <row r="803" spans="1:10">
      <c r="A803" s="654">
        <v>44998</v>
      </c>
      <c r="B803">
        <v>0.26699296360437419</v>
      </c>
      <c r="C803">
        <v>0.52583712317013198</v>
      </c>
      <c r="D803">
        <v>0.53707049627662218</v>
      </c>
      <c r="F803">
        <v>0.46767086663884383</v>
      </c>
      <c r="G803">
        <v>0.35733697669388031</v>
      </c>
      <c r="H803">
        <v>0.26057854879241793</v>
      </c>
      <c r="I803">
        <v>0.54873149179901981</v>
      </c>
      <c r="J803">
        <v>0.23553683891468413</v>
      </c>
    </row>
    <row r="804" spans="1:10">
      <c r="A804" s="654">
        <v>44999</v>
      </c>
      <c r="B804">
        <v>0.26764318594364589</v>
      </c>
      <c r="C804">
        <v>0.52664224448578723</v>
      </c>
      <c r="D804">
        <v>0.53800845016945797</v>
      </c>
      <c r="F804">
        <v>0.46594117422330705</v>
      </c>
      <c r="G804">
        <v>0.35524975049905816</v>
      </c>
      <c r="H804">
        <v>0.25416872217276842</v>
      </c>
      <c r="I804">
        <v>0.55270024778208304</v>
      </c>
      <c r="J804">
        <v>0.23616434382561091</v>
      </c>
    </row>
    <row r="805" spans="1:10">
      <c r="A805" s="654">
        <v>45000</v>
      </c>
      <c r="B805">
        <v>0.26828999592700864</v>
      </c>
      <c r="C805">
        <v>0.52744779063075287</v>
      </c>
      <c r="D805">
        <v>0.53894697642218703</v>
      </c>
      <c r="F805">
        <v>0.46742818227462779</v>
      </c>
      <c r="G805">
        <v>0.35496278965448602</v>
      </c>
      <c r="H805">
        <v>0.26028260121439173</v>
      </c>
      <c r="I805">
        <v>0.56138842647539211</v>
      </c>
      <c r="J805">
        <v>0.23679216743396614</v>
      </c>
    </row>
    <row r="806" spans="1:10">
      <c r="A806" s="654">
        <v>45001</v>
      </c>
      <c r="B806">
        <v>0.26899465794138355</v>
      </c>
      <c r="C806">
        <v>0.52825376182919381</v>
      </c>
      <c r="D806">
        <v>0.53988607538407574</v>
      </c>
      <c r="F806">
        <v>0.46722455581921651</v>
      </c>
      <c r="G806">
        <v>0.35519892656538499</v>
      </c>
      <c r="H806">
        <v>0.26603667079877402</v>
      </c>
      <c r="I806">
        <v>0.56215104475188449</v>
      </c>
      <c r="J806">
        <v>0.23742030990160989</v>
      </c>
    </row>
    <row r="807" spans="1:10">
      <c r="A807" s="654">
        <v>45002</v>
      </c>
      <c r="B807">
        <v>0.26966307772786502</v>
      </c>
      <c r="C807">
        <v>0.52906015830539332</v>
      </c>
      <c r="D807">
        <v>0.54082574740460387</v>
      </c>
      <c r="F807">
        <v>0.46968415263601537</v>
      </c>
      <c r="G807">
        <v>0.35363259480572107</v>
      </c>
      <c r="H807">
        <v>0.25328184528237574</v>
      </c>
      <c r="I807">
        <v>0.5578840793957478</v>
      </c>
      <c r="J807">
        <v>0.23804877139048464</v>
      </c>
    </row>
    <row r="808" spans="1:10">
      <c r="A808" s="654">
        <v>45005</v>
      </c>
      <c r="B808">
        <v>0.27029585778549881</v>
      </c>
      <c r="C808">
        <v>0.52986698028375301</v>
      </c>
      <c r="D808">
        <v>0.54176599283346416</v>
      </c>
      <c r="F808">
        <v>0.46872626648161564</v>
      </c>
      <c r="G808">
        <v>0.35347491746964343</v>
      </c>
      <c r="H808">
        <v>0.23323875185311205</v>
      </c>
      <c r="I808">
        <v>0.56418027294026141</v>
      </c>
      <c r="J808">
        <v>0.23867755206261476</v>
      </c>
    </row>
    <row r="809" spans="1:10">
      <c r="A809" s="654">
        <v>45006</v>
      </c>
      <c r="B809">
        <v>0.27095412184138756</v>
      </c>
      <c r="C809">
        <v>0.53067422798879282</v>
      </c>
      <c r="D809">
        <v>0.5427068120205627</v>
      </c>
      <c r="F809">
        <v>0.46666082943986176</v>
      </c>
      <c r="G809">
        <v>0.35386583636036573</v>
      </c>
      <c r="H809">
        <v>0.23382021606664427</v>
      </c>
      <c r="I809">
        <v>0.57753628985326166</v>
      </c>
      <c r="J809">
        <v>0.23930665208010748</v>
      </c>
    </row>
    <row r="810" spans="1:10">
      <c r="A810" s="654">
        <v>45007</v>
      </c>
      <c r="B810">
        <v>0.27155402976154286</v>
      </c>
      <c r="C810">
        <v>0.53148190164515108</v>
      </c>
      <c r="D810">
        <v>0.54364820531601943</v>
      </c>
      <c r="F810">
        <v>0.47128962623184134</v>
      </c>
      <c r="G810">
        <v>0.3586544655592272</v>
      </c>
      <c r="H810">
        <v>0.23497255698956865</v>
      </c>
      <c r="I810">
        <v>0.55816614174494328</v>
      </c>
      <c r="J810">
        <v>0.23993607160515196</v>
      </c>
    </row>
    <row r="811" spans="1:10">
      <c r="A811" s="654">
        <v>45008</v>
      </c>
      <c r="B811">
        <v>0.27217829477232502</v>
      </c>
      <c r="C811">
        <v>0.53229000147758465</v>
      </c>
      <c r="D811">
        <v>0.54459017307016766</v>
      </c>
      <c r="F811">
        <v>0.47457945557569259</v>
      </c>
      <c r="G811">
        <v>0.35473201093363138</v>
      </c>
      <c r="H811">
        <v>0.21467559137036174</v>
      </c>
      <c r="I811">
        <v>0.58018436991829025</v>
      </c>
      <c r="J811">
        <v>0.24056581080001971</v>
      </c>
    </row>
    <row r="812" spans="1:10">
      <c r="A812" s="654">
        <v>45009</v>
      </c>
      <c r="B812">
        <v>0.27276707694832591</v>
      </c>
      <c r="C812">
        <v>0.53309852771096922</v>
      </c>
      <c r="D812">
        <v>0.54553271563355477</v>
      </c>
      <c r="F812">
        <v>0.47672926377357361</v>
      </c>
      <c r="G812">
        <v>0.35723916046670667</v>
      </c>
      <c r="H812">
        <v>0.22777849608022249</v>
      </c>
      <c r="I812">
        <v>0.57475107889234955</v>
      </c>
      <c r="J812">
        <v>0.24119586982706465</v>
      </c>
    </row>
    <row r="813" spans="1:10">
      <c r="A813" s="654">
        <v>45012</v>
      </c>
      <c r="B813">
        <v>0.27342823014123319</v>
      </c>
      <c r="C813">
        <v>0.5339074805702988</v>
      </c>
      <c r="D813">
        <v>0.54647583335694172</v>
      </c>
      <c r="F813">
        <v>0.47339752464506879</v>
      </c>
      <c r="G813">
        <v>0.36139550797489228</v>
      </c>
      <c r="H813">
        <v>0.23506228935745432</v>
      </c>
      <c r="I813">
        <v>0.56269040227335854</v>
      </c>
      <c r="J813">
        <v>0.2418262488487235</v>
      </c>
    </row>
    <row r="814" spans="1:10">
      <c r="A814" s="654">
        <v>45013</v>
      </c>
      <c r="B814">
        <v>0.27412964936691586</v>
      </c>
      <c r="C814">
        <v>0.53471686028068643</v>
      </c>
      <c r="D814">
        <v>0.54741952659130377</v>
      </c>
      <c r="F814">
        <v>0.4721077063726411</v>
      </c>
      <c r="G814">
        <v>0.3611604192949045</v>
      </c>
      <c r="H814">
        <v>0.25626784962069826</v>
      </c>
      <c r="I814">
        <v>0.54813358892721809</v>
      </c>
      <c r="J814">
        <v>0.24245694802751516</v>
      </c>
    </row>
    <row r="815" spans="1:10">
      <c r="A815" s="654">
        <v>45014</v>
      </c>
      <c r="B815">
        <v>0.27470436744713989</v>
      </c>
      <c r="C815">
        <v>0.53552666706736374</v>
      </c>
      <c r="D815">
        <v>0.54836379568783022</v>
      </c>
      <c r="F815">
        <v>0.46934963703862698</v>
      </c>
      <c r="G815">
        <v>0.36191408714274731</v>
      </c>
      <c r="H815">
        <v>0.2524682416266375</v>
      </c>
      <c r="I815">
        <v>0.55575039866549836</v>
      </c>
      <c r="J815">
        <v>0.24308796752604112</v>
      </c>
    </row>
    <row r="816" spans="1:10">
      <c r="A816" s="654">
        <v>45015</v>
      </c>
      <c r="B816">
        <v>0.27531452173297266</v>
      </c>
      <c r="C816">
        <v>0.53633690115568133</v>
      </c>
      <c r="D816">
        <v>0.54930864099792465</v>
      </c>
      <c r="F816">
        <v>0.46973397315155041</v>
      </c>
      <c r="G816">
        <v>0.36240459814699189</v>
      </c>
      <c r="H816">
        <v>0.26404428680447789</v>
      </c>
      <c r="I816">
        <v>0.55711001273783167</v>
      </c>
      <c r="J816">
        <v>0.24371930750698567</v>
      </c>
    </row>
    <row r="817" spans="1:10">
      <c r="A817" s="654">
        <v>45016</v>
      </c>
      <c r="B817">
        <v>0.27563632199998711</v>
      </c>
      <c r="C817">
        <v>0.53714756277110864</v>
      </c>
      <c r="D817">
        <v>0.55025406287320533</v>
      </c>
      <c r="F817">
        <v>0.46861262465762921</v>
      </c>
      <c r="G817">
        <v>0.36305783427888438</v>
      </c>
      <c r="H817">
        <v>0.24728376818508435</v>
      </c>
      <c r="I817">
        <v>0.5651692097931813</v>
      </c>
      <c r="J817">
        <v>0.2443509681331153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BC67"/>
  <sheetViews>
    <sheetView showGridLines="0" topLeftCell="A44" zoomScale="80" zoomScaleNormal="80" workbookViewId="0">
      <selection activeCell="B55" sqref="B55"/>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40" t="s">
        <v>2464</v>
      </c>
    </row>
    <row r="3" spans="2:9" ht="8.25" customHeight="1"/>
    <row r="4" spans="2:9" s="406" customFormat="1" ht="31.5" customHeight="1">
      <c r="B4" s="639"/>
      <c r="C4" s="639" t="s">
        <v>2462</v>
      </c>
      <c r="D4" s="639" t="s">
        <v>2441</v>
      </c>
      <c r="E4" s="639" t="s">
        <v>2442</v>
      </c>
      <c r="F4" s="639" t="s">
        <v>2443</v>
      </c>
    </row>
    <row r="5" spans="2:9">
      <c r="B5" s="636" t="s">
        <v>1420</v>
      </c>
      <c r="C5" s="637">
        <v>0.3907456090160073</v>
      </c>
      <c r="D5" s="637">
        <v>0.10736945383384411</v>
      </c>
      <c r="E5" s="637">
        <v>3.6824066530516529E-2</v>
      </c>
      <c r="F5" s="638">
        <v>1.0166306261217253</v>
      </c>
    </row>
    <row r="6" spans="2:9">
      <c r="B6" s="636" t="s">
        <v>64</v>
      </c>
      <c r="C6" s="637">
        <v>0.2443509681331153</v>
      </c>
      <c r="D6" s="637">
        <v>6.9932980020577018E-2</v>
      </c>
      <c r="E6" s="637">
        <v>2.7727981940340626E-3</v>
      </c>
      <c r="F6" s="638">
        <v>0</v>
      </c>
    </row>
    <row r="9" spans="2:9" ht="20.25">
      <c r="B9" s="640" t="s">
        <v>2463</v>
      </c>
    </row>
    <row r="10" spans="2:9" ht="8.25" customHeight="1"/>
    <row r="11" spans="2:9" s="406" customFormat="1" ht="30">
      <c r="B11" s="639"/>
      <c r="C11" s="639" t="s">
        <v>2444</v>
      </c>
      <c r="D11" s="639" t="s">
        <v>2445</v>
      </c>
      <c r="E11" s="639" t="s">
        <v>2446</v>
      </c>
      <c r="F11" s="639" t="s">
        <v>2447</v>
      </c>
      <c r="G11" s="639" t="s">
        <v>2448</v>
      </c>
      <c r="H11" s="639" t="s">
        <v>5018</v>
      </c>
      <c r="I11" s="639" t="s">
        <v>5084</v>
      </c>
    </row>
    <row r="12" spans="2:9">
      <c r="B12" s="636" t="s">
        <v>1420</v>
      </c>
      <c r="C12" s="637">
        <v>3.5097651887401327E-3</v>
      </c>
      <c r="D12" s="637">
        <v>1.7750857892621097E-2</v>
      </c>
      <c r="E12" s="637">
        <v>4.8658469763200207E-2</v>
      </c>
      <c r="F12" s="637">
        <v>0.12014294694285454</v>
      </c>
      <c r="G12" s="637">
        <v>0.25295900469761068</v>
      </c>
      <c r="H12" s="642">
        <v>10000000</v>
      </c>
      <c r="I12" s="642">
        <v>13907456.090160074</v>
      </c>
    </row>
    <row r="13" spans="2:9">
      <c r="B13" s="636" t="s">
        <v>64</v>
      </c>
      <c r="C13" s="637">
        <v>1.1233155156776142E-2</v>
      </c>
      <c r="D13" s="637">
        <v>3.2505467333839411E-2</v>
      </c>
      <c r="E13" s="637">
        <v>6.498549490793315E-2</v>
      </c>
      <c r="F13" s="637">
        <v>0.13229731657107058</v>
      </c>
      <c r="G13" s="637">
        <v>0.20530562591427359</v>
      </c>
      <c r="H13" s="642">
        <v>10000000</v>
      </c>
      <c r="I13" s="642">
        <v>12443509.681331152</v>
      </c>
    </row>
    <row r="16" spans="2:9" ht="20.25">
      <c r="B16" s="640" t="s">
        <v>2465</v>
      </c>
    </row>
    <row r="17" spans="2:55" ht="8.25" customHeight="1"/>
    <row r="18" spans="2:55" s="620" customFormat="1">
      <c r="B18" s="639"/>
      <c r="C18" s="639" t="s">
        <v>5019</v>
      </c>
      <c r="D18" s="639" t="s">
        <v>5004</v>
      </c>
      <c r="E18" s="639" t="s">
        <v>5005</v>
      </c>
      <c r="F18" s="639" t="s">
        <v>5006</v>
      </c>
      <c r="G18" s="639" t="s">
        <v>5007</v>
      </c>
      <c r="H18" s="639" t="s">
        <v>5008</v>
      </c>
      <c r="I18" s="639" t="s">
        <v>5009</v>
      </c>
      <c r="J18" s="639" t="s">
        <v>5010</v>
      </c>
      <c r="K18" s="639" t="s">
        <v>5011</v>
      </c>
      <c r="L18" s="639" t="s">
        <v>5012</v>
      </c>
      <c r="M18" s="639" t="s">
        <v>5013</v>
      </c>
      <c r="N18" s="639" t="s">
        <v>5014</v>
      </c>
      <c r="O18" s="639" t="s">
        <v>5015</v>
      </c>
      <c r="P18" s="639" t="s">
        <v>5016</v>
      </c>
      <c r="Q18" s="639" t="s">
        <v>4469</v>
      </c>
      <c r="R18" s="639" t="s">
        <v>4470</v>
      </c>
      <c r="S18" s="639" t="s">
        <v>4471</v>
      </c>
      <c r="T18" s="639" t="s">
        <v>4472</v>
      </c>
      <c r="U18" s="639" t="s">
        <v>4473</v>
      </c>
      <c r="V18" s="639" t="s">
        <v>4474</v>
      </c>
      <c r="W18" s="639" t="s">
        <v>4475</v>
      </c>
      <c r="X18" s="639" t="s">
        <v>4476</v>
      </c>
      <c r="Y18" s="639" t="s">
        <v>4477</v>
      </c>
      <c r="Z18" s="639" t="s">
        <v>4478</v>
      </c>
      <c r="AA18" s="639" t="s">
        <v>2515</v>
      </c>
      <c r="AB18" s="639" t="s">
        <v>2516</v>
      </c>
      <c r="AC18" s="639" t="s">
        <v>2517</v>
      </c>
      <c r="AD18" s="639" t="s">
        <v>2518</v>
      </c>
      <c r="AE18" s="639" t="s">
        <v>2519</v>
      </c>
      <c r="AF18" s="639" t="s">
        <v>2520</v>
      </c>
      <c r="AG18" s="639" t="s">
        <v>2521</v>
      </c>
      <c r="AH18" s="639" t="s">
        <v>2524</v>
      </c>
      <c r="AI18" s="639" t="s">
        <v>2522</v>
      </c>
      <c r="AJ18" s="639" t="s">
        <v>2523</v>
      </c>
      <c r="AK18" s="639" t="s">
        <v>2667</v>
      </c>
      <c r="AL18" s="639" t="s">
        <v>4610</v>
      </c>
      <c r="AM18" s="639" t="s">
        <v>4611</v>
      </c>
      <c r="AN18" s="639" t="s">
        <v>5002</v>
      </c>
      <c r="AO18" s="639" t="s">
        <v>5003</v>
      </c>
      <c r="AP18" s="639"/>
      <c r="AQ18" s="639"/>
      <c r="AR18" s="639"/>
      <c r="AS18" s="639"/>
      <c r="AT18" s="639"/>
      <c r="AU18" s="639"/>
      <c r="AV18" s="639"/>
      <c r="AW18" s="639"/>
      <c r="AX18" s="639"/>
      <c r="AY18" s="639"/>
      <c r="AZ18" s="639"/>
      <c r="BA18" s="639"/>
      <c r="BB18" s="639"/>
      <c r="BC18" s="639"/>
    </row>
    <row r="19" spans="2:55">
      <c r="B19" s="636" t="s">
        <v>1420</v>
      </c>
      <c r="C19" s="637">
        <v>3.9790244558888244E-3</v>
      </c>
      <c r="D19" s="637">
        <v>-4.0825748545830765E-3</v>
      </c>
      <c r="E19" s="637">
        <v>-3.1579686301533072E-2</v>
      </c>
      <c r="F19" s="637">
        <v>2.0824024638422811E-2</v>
      </c>
      <c r="G19" s="637">
        <v>1.0663455956728241E-2</v>
      </c>
      <c r="H19" s="637">
        <v>1.6888811124626812E-2</v>
      </c>
      <c r="I19" s="637">
        <v>1.8707827164277768E-2</v>
      </c>
      <c r="J19" s="637">
        <v>5.3737731809131439E-3</v>
      </c>
      <c r="K19" s="637">
        <v>-5.0715475514859776E-3</v>
      </c>
      <c r="L19" s="637">
        <v>3.7977219845195531E-3</v>
      </c>
      <c r="M19" s="637">
        <v>2.001345382301456E-2</v>
      </c>
      <c r="N19" s="637">
        <v>1.989841204313314E-2</v>
      </c>
      <c r="O19" s="637">
        <v>1.8143726102370916E-3</v>
      </c>
      <c r="P19" s="637">
        <v>1.5904031834113264E-2</v>
      </c>
      <c r="Q19" s="637">
        <v>8.9044830329840785E-3</v>
      </c>
      <c r="R19" s="637">
        <v>1.3230878131055501E-2</v>
      </c>
      <c r="S19" s="637">
        <v>9.8425891406106469E-3</v>
      </c>
      <c r="T19" s="637">
        <v>1.191431713842106E-2</v>
      </c>
      <c r="U19" s="637">
        <v>1.3857332972617709E-3</v>
      </c>
      <c r="V19" s="637">
        <v>6.0362782182921126E-3</v>
      </c>
      <c r="W19" s="637">
        <v>5.5725660109704478E-3</v>
      </c>
      <c r="X19" s="637">
        <v>-3.0032467698847265E-3</v>
      </c>
      <c r="Y19" s="637">
        <v>3.390395759398368E-3</v>
      </c>
      <c r="Z19" s="637">
        <v>1.5283701191715959E-2</v>
      </c>
      <c r="AA19" s="637">
        <v>1.4859223936029675E-2</v>
      </c>
      <c r="AB19" s="637">
        <v>7.3913292315379575E-3</v>
      </c>
      <c r="AC19" s="637">
        <v>2.7008422633391982E-2</v>
      </c>
      <c r="AD19" s="637">
        <v>1.1188115643159469E-2</v>
      </c>
      <c r="AE19" s="637">
        <v>8.2009606952235803E-3</v>
      </c>
      <c r="AF19" s="637">
        <v>4.3986516656748798E-3</v>
      </c>
      <c r="AG19" s="637">
        <v>8.7153169948883669E-3</v>
      </c>
      <c r="AH19" s="637">
        <v>2.145018981454605E-2</v>
      </c>
      <c r="AI19" s="637">
        <v>1.2437880738803475E-2</v>
      </c>
      <c r="AJ19" s="637">
        <v>1.6230660300441846E-2</v>
      </c>
      <c r="AK19" s="637">
        <v>3.6414548858465512E-3</v>
      </c>
      <c r="AL19" s="637">
        <v>1.0233362374775679E-2</v>
      </c>
      <c r="AM19" s="637">
        <v>1.4733653860420803E-2</v>
      </c>
      <c r="AN19" s="637">
        <v>1.0446740466716342E-3</v>
      </c>
      <c r="AO19" s="637">
        <v>1.9267082298615179E-3</v>
      </c>
      <c r="AP19" s="637"/>
      <c r="AQ19" s="637"/>
      <c r="AR19" s="637"/>
      <c r="AS19" s="637"/>
      <c r="AT19" s="637"/>
      <c r="AU19" s="637"/>
      <c r="AV19" s="637"/>
      <c r="AW19" s="637"/>
      <c r="AX19" s="637"/>
      <c r="AY19" s="637"/>
      <c r="AZ19" s="637"/>
      <c r="BA19" s="637"/>
      <c r="BB19" s="637"/>
      <c r="BC19" s="637"/>
    </row>
    <row r="20" spans="2:55">
      <c r="B20" s="636" t="s">
        <v>64</v>
      </c>
      <c r="C20" s="637">
        <v>3.5947364110455737E-3</v>
      </c>
      <c r="D20" s="637">
        <v>2.93727438624658E-3</v>
      </c>
      <c r="E20" s="637">
        <v>3.383698486890685E-3</v>
      </c>
      <c r="F20" s="637">
        <v>2.8492620001472346E-3</v>
      </c>
      <c r="G20" s="637">
        <v>2.358076395826858E-3</v>
      </c>
      <c r="H20" s="637">
        <v>2.1232775541852877E-3</v>
      </c>
      <c r="I20" s="637">
        <v>1.943390350078289E-3</v>
      </c>
      <c r="J20" s="637">
        <v>1.598927646699444E-3</v>
      </c>
      <c r="K20" s="637">
        <v>1.5697102274154773E-3</v>
      </c>
      <c r="L20" s="637">
        <v>1.5697102274154773E-3</v>
      </c>
      <c r="M20" s="637">
        <v>1.4949062791567158E-3</v>
      </c>
      <c r="N20" s="637">
        <v>1.6445197629524344E-3</v>
      </c>
      <c r="O20" s="637">
        <v>1.4949062791567158E-3</v>
      </c>
      <c r="P20" s="637">
        <v>1.3453151428046706E-3</v>
      </c>
      <c r="Q20" s="637">
        <v>2.0108777587299898E-3</v>
      </c>
      <c r="R20" s="637">
        <v>2.0779462200810617E-3</v>
      </c>
      <c r="S20" s="637">
        <v>2.703213944943883E-3</v>
      </c>
      <c r="T20" s="637">
        <v>3.0777517972109258E-3</v>
      </c>
      <c r="U20" s="637">
        <v>3.5561637462773188E-3</v>
      </c>
      <c r="V20" s="637">
        <v>4.2794584295848814E-3</v>
      </c>
      <c r="W20" s="637">
        <v>4.4199127599982013E-3</v>
      </c>
      <c r="X20" s="637">
        <v>4.8598826733934342E-3</v>
      </c>
      <c r="Y20" s="637">
        <v>5.8675468388829088E-3</v>
      </c>
      <c r="Z20" s="637">
        <v>7.6908903028305442E-3</v>
      </c>
      <c r="AA20" s="637">
        <v>7.3227559539157383E-3</v>
      </c>
      <c r="AB20" s="637">
        <v>7.5503363704603199E-3</v>
      </c>
      <c r="AC20" s="637">
        <v>9.2705146230787072E-3</v>
      </c>
      <c r="AD20" s="637">
        <v>8.343251638317728E-3</v>
      </c>
      <c r="AE20" s="637">
        <v>1.0345972775022139E-2</v>
      </c>
      <c r="AF20" s="637">
        <v>1.0153230128139956E-2</v>
      </c>
      <c r="AG20" s="637">
        <v>1.0348528288470549E-2</v>
      </c>
      <c r="AH20" s="637">
        <v>1.169363521698541E-2</v>
      </c>
      <c r="AI20" s="637">
        <v>1.0719830392053487E-2</v>
      </c>
      <c r="AJ20" s="637">
        <v>1.0206766202562889E-2</v>
      </c>
      <c r="AK20" s="637">
        <v>9.6939624560303805E-3</v>
      </c>
      <c r="AL20" s="637">
        <v>1.1233155156776142E-2</v>
      </c>
      <c r="AM20" s="637">
        <v>1.1233155156776142E-2</v>
      </c>
      <c r="AN20" s="637">
        <v>9.1814190202494927E-3</v>
      </c>
      <c r="AO20" s="637">
        <v>1.1746740629071883E-2</v>
      </c>
      <c r="AP20" s="637"/>
      <c r="AQ20" s="637"/>
      <c r="AR20" s="637"/>
      <c r="AS20" s="637"/>
      <c r="AT20" s="637"/>
      <c r="AU20" s="637"/>
      <c r="AV20" s="637"/>
      <c r="AW20" s="637"/>
      <c r="AX20" s="637"/>
      <c r="AY20" s="637"/>
      <c r="AZ20" s="637"/>
      <c r="BA20" s="637"/>
      <c r="BB20" s="637"/>
      <c r="BC20" s="637"/>
    </row>
    <row r="21" spans="2:55">
      <c r="B21" s="636" t="s">
        <v>1355</v>
      </c>
      <c r="C21" s="1086">
        <v>1.1069029828341366</v>
      </c>
      <c r="D21" s="1086">
        <v>-1.3899194687766396</v>
      </c>
      <c r="E21" s="1086">
        <v>-9.3328901566971378</v>
      </c>
      <c r="F21" s="1086">
        <v>7.3085678457603187</v>
      </c>
      <c r="G21" s="1086">
        <v>4.522099443257904</v>
      </c>
      <c r="H21" s="1086">
        <v>7.9541231391706271</v>
      </c>
      <c r="I21" s="1086">
        <v>9.6263867748052405</v>
      </c>
      <c r="J21" s="1086">
        <v>3.3608607568990712</v>
      </c>
      <c r="K21" s="1086">
        <v>-3.2308813836527421</v>
      </c>
      <c r="L21" s="1086">
        <v>2.4193777413124775</v>
      </c>
      <c r="M21" s="1086">
        <v>13.387764906776798</v>
      </c>
      <c r="N21" s="1086">
        <v>12.099831507898196</v>
      </c>
      <c r="O21" s="1086">
        <v>1.2137032505212222</v>
      </c>
      <c r="P21" s="1086">
        <v>11.821789057511863</v>
      </c>
      <c r="Q21" s="1086">
        <v>4.4281573031111963</v>
      </c>
      <c r="R21" s="1086">
        <v>6.3672861228041588</v>
      </c>
      <c r="S21" s="1086">
        <v>3.641069238718718</v>
      </c>
      <c r="T21" s="1086">
        <v>3.8711104479633067</v>
      </c>
      <c r="U21" s="1086">
        <v>0.3896708352399102</v>
      </c>
      <c r="V21" s="1086">
        <v>1.4105238589448448</v>
      </c>
      <c r="W21" s="1086">
        <v>1.2607864257874437</v>
      </c>
      <c r="X21" s="1086">
        <v>-0.61796692877519543</v>
      </c>
      <c r="Y21" s="1086">
        <v>0.57782167786560823</v>
      </c>
      <c r="Z21" s="1086">
        <v>1.9872473263714303</v>
      </c>
      <c r="AA21" s="1086">
        <v>2.0291846443529118</v>
      </c>
      <c r="AB21" s="1086">
        <v>0.9789403900540834</v>
      </c>
      <c r="AC21" s="1086">
        <v>2.9133682143335613</v>
      </c>
      <c r="AD21" s="1086">
        <v>1.3409778499040164</v>
      </c>
      <c r="AE21" s="1086">
        <v>0.79267178384838066</v>
      </c>
      <c r="AF21" s="1086">
        <v>0.43322682635587034</v>
      </c>
      <c r="AG21" s="1086">
        <v>0.84217936618081557</v>
      </c>
      <c r="AH21" s="1086">
        <v>1.8343474391426977</v>
      </c>
      <c r="AI21" s="1086">
        <v>1.1602684262638674</v>
      </c>
      <c r="AJ21" s="1086">
        <v>1.5901863507333376</v>
      </c>
      <c r="AK21" s="1086">
        <v>0.37564152970092118</v>
      </c>
      <c r="AL21" s="1086">
        <v>0.91099626346767215</v>
      </c>
      <c r="AM21" s="1086">
        <v>1.31162203804628</v>
      </c>
      <c r="AN21" s="1086">
        <v>0.11378132774112804</v>
      </c>
      <c r="AO21" s="1086">
        <v>0.16402066672802226</v>
      </c>
      <c r="AP21" s="637"/>
      <c r="AQ21" s="637"/>
      <c r="AR21" s="637"/>
      <c r="AS21" s="637"/>
      <c r="AT21" s="637"/>
      <c r="AU21" s="637"/>
      <c r="AV21" s="637"/>
      <c r="AW21" s="637"/>
      <c r="AX21" s="637"/>
      <c r="AY21" s="637"/>
      <c r="AZ21" s="637"/>
      <c r="BA21" s="637"/>
      <c r="BB21" s="637"/>
      <c r="BC21" s="637"/>
    </row>
    <row r="24" spans="2:55" ht="20.25">
      <c r="B24" s="640" t="s">
        <v>2494</v>
      </c>
    </row>
    <row r="25" spans="2:55" ht="8.25" customHeight="1"/>
    <row r="26" spans="2:55" s="406" customFormat="1" ht="45">
      <c r="B26" s="639"/>
      <c r="C26" s="639" t="s">
        <v>2495</v>
      </c>
      <c r="D26" s="639" t="s">
        <v>2496</v>
      </c>
      <c r="E26" s="639" t="s">
        <v>2497</v>
      </c>
      <c r="F26" s="639" t="s">
        <v>2498</v>
      </c>
      <c r="G26" s="639" t="s">
        <v>2499</v>
      </c>
      <c r="H26" s="639" t="s">
        <v>2500</v>
      </c>
    </row>
    <row r="27" spans="2:55">
      <c r="B27" s="636" t="s">
        <v>1420</v>
      </c>
      <c r="C27" s="641">
        <v>35</v>
      </c>
      <c r="D27" s="641">
        <v>4</v>
      </c>
      <c r="E27" s="637">
        <v>2.7008422633391982E-2</v>
      </c>
      <c r="F27" s="637">
        <v>-3.1579686301533072E-2</v>
      </c>
      <c r="G27" s="641">
        <v>25</v>
      </c>
      <c r="H27" s="641">
        <v>14</v>
      </c>
    </row>
    <row r="28" spans="2:55">
      <c r="B28" s="636" t="s">
        <v>64</v>
      </c>
      <c r="C28" s="641">
        <v>39</v>
      </c>
      <c r="D28" s="641">
        <v>0</v>
      </c>
      <c r="E28" s="637">
        <v>1.1746740629071883E-2</v>
      </c>
      <c r="F28" s="637">
        <v>1.3453151428046706E-3</v>
      </c>
      <c r="G28" s="641">
        <v>0</v>
      </c>
      <c r="H28" s="641">
        <v>0</v>
      </c>
    </row>
    <row r="31" spans="2:55" ht="20.25">
      <c r="B31" s="640" t="s">
        <v>2466</v>
      </c>
    </row>
    <row r="32" spans="2:55" ht="8.25" customHeight="1"/>
    <row r="33" spans="2:10" s="406" customFormat="1">
      <c r="B33" s="639"/>
      <c r="C33" s="639" t="s">
        <v>2444</v>
      </c>
      <c r="D33" s="639" t="s">
        <v>2445</v>
      </c>
      <c r="E33" s="639" t="s">
        <v>2446</v>
      </c>
      <c r="F33" s="639" t="s">
        <v>2447</v>
      </c>
      <c r="G33" s="639" t="s">
        <v>2448</v>
      </c>
    </row>
    <row r="34" spans="2:10">
      <c r="B34" s="636" t="s">
        <v>1420</v>
      </c>
      <c r="C34" s="637">
        <v>2.0442032759253732E-2</v>
      </c>
      <c r="D34" s="637">
        <v>1.8360924109475603E-2</v>
      </c>
      <c r="E34" s="637">
        <v>2.0262760622719429E-2</v>
      </c>
      <c r="F34" s="637">
        <v>2.0287502900004358E-2</v>
      </c>
      <c r="G34" s="637">
        <v>2.32672845296048E-2</v>
      </c>
    </row>
    <row r="35" spans="2:10">
      <c r="B35" s="636" t="s">
        <v>64</v>
      </c>
      <c r="C35" s="637">
        <v>0</v>
      </c>
      <c r="D35" s="637">
        <v>0</v>
      </c>
      <c r="E35" s="637">
        <v>0</v>
      </c>
      <c r="F35" s="637">
        <v>3.4528752286365727E-4</v>
      </c>
      <c r="G35" s="637">
        <v>2.3006344463710054E-3</v>
      </c>
    </row>
    <row r="38" spans="2:10" ht="20.25">
      <c r="B38" s="640" t="s">
        <v>2467</v>
      </c>
    </row>
    <row r="39" spans="2:10" ht="8.25" customHeight="1"/>
    <row r="40" spans="2:10" s="406" customFormat="1" ht="45">
      <c r="B40" s="639"/>
      <c r="C40" s="639" t="s">
        <v>2444</v>
      </c>
      <c r="D40" s="639" t="s">
        <v>2445</v>
      </c>
      <c r="E40" s="639" t="s">
        <v>2446</v>
      </c>
      <c r="F40" s="639" t="s">
        <v>2447</v>
      </c>
      <c r="G40" s="639" t="s">
        <v>2448</v>
      </c>
      <c r="H40" s="639" t="s">
        <v>2449</v>
      </c>
      <c r="I40" s="639" t="s">
        <v>2452</v>
      </c>
      <c r="J40" s="639" t="s">
        <v>2450</v>
      </c>
    </row>
    <row r="41" spans="2:10">
      <c r="B41" s="636" t="s">
        <v>1420</v>
      </c>
      <c r="C41" s="637">
        <v>-4.6242727333973832E-3</v>
      </c>
      <c r="D41" s="637">
        <v>-4.6242727333973832E-3</v>
      </c>
      <c r="E41" s="637">
        <v>-4.6242727333973832E-3</v>
      </c>
      <c r="F41" s="637">
        <v>-5.7284817314298131E-3</v>
      </c>
      <c r="G41" s="637">
        <v>-1.1321245613906128E-2</v>
      </c>
      <c r="H41" s="637">
        <v>-6.601465513616267E-2</v>
      </c>
      <c r="I41" s="682" t="s">
        <v>5017</v>
      </c>
      <c r="J41" s="643">
        <v>80</v>
      </c>
    </row>
    <row r="42" spans="2:10">
      <c r="B42" s="636" t="s">
        <v>64</v>
      </c>
      <c r="C42" s="637">
        <v>0</v>
      </c>
      <c r="D42" s="637">
        <v>0</v>
      </c>
      <c r="E42" s="637">
        <v>0</v>
      </c>
      <c r="F42" s="637">
        <v>0</v>
      </c>
      <c r="G42" s="637">
        <v>0</v>
      </c>
      <c r="H42" s="637">
        <v>0</v>
      </c>
      <c r="I42" s="644" t="s">
        <v>34</v>
      </c>
      <c r="J42" s="643" t="s">
        <v>34</v>
      </c>
    </row>
    <row r="45" spans="2:10" ht="20.25">
      <c r="B45" s="640" t="s">
        <v>2468</v>
      </c>
    </row>
    <row r="46" spans="2:10" ht="8.25" customHeight="1"/>
    <row r="47" spans="2:10" ht="45">
      <c r="B47" s="639"/>
      <c r="C47" s="639" t="s">
        <v>2460</v>
      </c>
    </row>
    <row r="48" spans="2:10">
      <c r="B48" s="636" t="s">
        <v>2527</v>
      </c>
      <c r="C48" s="637">
        <v>0.21476855236371964</v>
      </c>
    </row>
    <row r="49" spans="2:3">
      <c r="B49" s="636" t="s">
        <v>2709</v>
      </c>
      <c r="C49" s="637">
        <v>0.1337576427921329</v>
      </c>
    </row>
    <row r="50" spans="2:3">
      <c r="B50" s="636" t="s">
        <v>2710</v>
      </c>
      <c r="C50" s="637">
        <v>6.2966135047116525E-2</v>
      </c>
    </row>
    <row r="51" spans="2:3">
      <c r="B51" s="636" t="s">
        <v>2566</v>
      </c>
      <c r="C51" s="637">
        <v>-1.7678660660652268E-2</v>
      </c>
    </row>
    <row r="52" spans="2:3">
      <c r="B52" s="636" t="s">
        <v>1421</v>
      </c>
      <c r="C52" s="637">
        <v>0.39381366954231678</v>
      </c>
    </row>
    <row r="55" spans="2:3" ht="20.25">
      <c r="B55" s="640" t="s">
        <v>2469</v>
      </c>
    </row>
    <row r="56" spans="2:3" ht="8.25" customHeight="1"/>
    <row r="57" spans="2:3" ht="45">
      <c r="B57" s="639"/>
      <c r="C57" s="639" t="s">
        <v>2461</v>
      </c>
    </row>
    <row r="58" spans="2:3">
      <c r="B58" s="636" t="s">
        <v>2531</v>
      </c>
      <c r="C58" s="637">
        <v>7.9754907230356872E-2</v>
      </c>
    </row>
    <row r="59" spans="2:3">
      <c r="B59" s="636" t="s">
        <v>2491</v>
      </c>
      <c r="C59" s="637">
        <v>2.7511283718440055E-2</v>
      </c>
    </row>
    <row r="60" spans="2:3">
      <c r="B60" s="636" t="s">
        <v>4266</v>
      </c>
      <c r="C60" s="637">
        <v>0.10750236141492275</v>
      </c>
    </row>
    <row r="61" spans="2:3">
      <c r="B61" s="636" t="s">
        <v>4612</v>
      </c>
      <c r="C61" s="637">
        <v>0</v>
      </c>
    </row>
    <row r="62" spans="2:3">
      <c r="B62" s="636" t="s">
        <v>2711</v>
      </c>
      <c r="C62" s="637">
        <v>0.12064312689608074</v>
      </c>
    </row>
    <row r="63" spans="2:3">
      <c r="B63" s="636" t="s">
        <v>2713</v>
      </c>
      <c r="C63" s="637">
        <v>1.3114515896052146E-2</v>
      </c>
    </row>
    <row r="64" spans="2:3">
      <c r="B64" s="636" t="s">
        <v>2714</v>
      </c>
      <c r="C64" s="637">
        <v>4.7482388779033796E-2</v>
      </c>
    </row>
    <row r="65" spans="2:3">
      <c r="B65" s="636" t="s">
        <v>4613</v>
      </c>
      <c r="C65" s="637">
        <v>1.5483746268082726E-2</v>
      </c>
    </row>
    <row r="66" spans="2:3">
      <c r="B66" s="636" t="s">
        <v>2566</v>
      </c>
      <c r="C66" s="637">
        <v>-1.7678660660652268E-2</v>
      </c>
    </row>
    <row r="67" spans="2:3">
      <c r="B67" s="636" t="s">
        <v>1421</v>
      </c>
      <c r="C67" s="637">
        <v>0.39381366954231684</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817"/>
  <sheetViews>
    <sheetView showGridLines="0" topLeftCell="A3" workbookViewId="0">
      <selection activeCell="L25" sqref="L25"/>
    </sheetView>
  </sheetViews>
  <sheetFormatPr defaultRowHeight="18.75"/>
  <cols>
    <col min="2" max="2" width="11.796875" style="1" customWidth="1"/>
    <col min="3" max="3" width="10.09765625" style="618" customWidth="1"/>
    <col min="4" max="4" width="8.796875" style="618"/>
  </cols>
  <sheetData>
    <row r="2" spans="2:7" s="406" customFormat="1" ht="30">
      <c r="C2" s="663" t="s">
        <v>1420</v>
      </c>
      <c r="D2" s="663" t="s">
        <v>64</v>
      </c>
      <c r="E2"/>
      <c r="F2"/>
      <c r="G2"/>
    </row>
    <row r="3" spans="2:7">
      <c r="B3" s="621">
        <v>43832</v>
      </c>
      <c r="C3" s="618">
        <v>6.5216296638976316E-5</v>
      </c>
      <c r="D3" s="618">
        <v>0</v>
      </c>
    </row>
    <row r="4" spans="2:7">
      <c r="B4" s="621">
        <v>43833</v>
      </c>
      <c r="C4" s="618">
        <v>-2.60669611067188E-4</v>
      </c>
      <c r="D4" s="618">
        <v>1.7088558920153041E-4</v>
      </c>
    </row>
    <row r="5" spans="2:7">
      <c r="B5" s="621">
        <v>43836</v>
      </c>
      <c r="C5" s="618">
        <v>-1.3852432092148481E-3</v>
      </c>
      <c r="D5" s="618">
        <v>3.4180038028774895E-4</v>
      </c>
    </row>
    <row r="6" spans="2:7">
      <c r="B6" s="621">
        <v>43837</v>
      </c>
      <c r="C6" s="618">
        <v>-1.1259986159800617E-3</v>
      </c>
      <c r="D6" s="618">
        <v>5.1274437824866403E-4</v>
      </c>
    </row>
    <row r="7" spans="2:7">
      <c r="B7" s="621">
        <v>43838</v>
      </c>
      <c r="C7" s="618">
        <v>-1.4012824468717655E-3</v>
      </c>
      <c r="D7" s="618">
        <v>6.8371758807539429E-4</v>
      </c>
    </row>
    <row r="8" spans="2:7">
      <c r="B8" s="621">
        <v>43839</v>
      </c>
      <c r="C8" s="618">
        <v>-6.4253667582359064E-4</v>
      </c>
      <c r="D8" s="618">
        <v>8.5472001475972448E-4</v>
      </c>
    </row>
    <row r="9" spans="2:7">
      <c r="B9" s="621">
        <v>43840</v>
      </c>
      <c r="C9" s="618">
        <v>-3.8138671231735533E-4</v>
      </c>
      <c r="D9" s="618">
        <v>1.0257516632945496E-3</v>
      </c>
    </row>
    <row r="10" spans="2:7">
      <c r="B10" s="621">
        <v>43843</v>
      </c>
      <c r="C10" s="618">
        <v>2.1441460290481107E-3</v>
      </c>
      <c r="D10" s="618">
        <v>1.1968125386734307E-3</v>
      </c>
    </row>
    <row r="11" spans="2:7">
      <c r="B11" s="621">
        <v>43844</v>
      </c>
      <c r="C11" s="618">
        <v>2.7229002891631104E-3</v>
      </c>
      <c r="D11" s="618">
        <v>1.3679026458908172E-3</v>
      </c>
    </row>
    <row r="12" spans="2:7">
      <c r="B12" s="621">
        <v>43845</v>
      </c>
      <c r="C12" s="618">
        <v>2.6342647339678837E-3</v>
      </c>
      <c r="D12" s="618">
        <v>1.5390219899420465E-3</v>
      </c>
    </row>
    <row r="13" spans="2:7">
      <c r="B13" s="621">
        <v>43846</v>
      </c>
      <c r="C13" s="618">
        <v>3.5376551620021068E-3</v>
      </c>
      <c r="D13" s="618">
        <v>1.7101705758231223E-3</v>
      </c>
    </row>
    <row r="14" spans="2:7">
      <c r="B14" s="621">
        <v>43847</v>
      </c>
      <c r="C14" s="618">
        <v>5.4090821910715015E-3</v>
      </c>
      <c r="D14" s="618">
        <v>1.8813484085311583E-3</v>
      </c>
    </row>
    <row r="15" spans="2:7">
      <c r="B15" s="621">
        <v>43850</v>
      </c>
      <c r="C15" s="618">
        <v>6.3543953236293582E-3</v>
      </c>
      <c r="D15" s="618">
        <v>2.0525554930639345E-3</v>
      </c>
    </row>
    <row r="16" spans="2:7">
      <c r="B16" s="621">
        <v>43851</v>
      </c>
      <c r="C16" s="618">
        <v>4.5003591801620058E-3</v>
      </c>
      <c r="D16" s="618">
        <v>2.2237918344203411E-3</v>
      </c>
    </row>
    <row r="17" spans="2:4">
      <c r="B17" s="621">
        <v>43852</v>
      </c>
      <c r="C17" s="618">
        <v>5.9313741005231346E-3</v>
      </c>
      <c r="D17" s="618">
        <v>2.3950574375997125E-3</v>
      </c>
    </row>
    <row r="18" spans="2:4">
      <c r="B18" s="621">
        <v>43853</v>
      </c>
      <c r="C18" s="618">
        <v>7.2863320888969518E-3</v>
      </c>
      <c r="D18" s="618">
        <v>2.566352307602715E-3</v>
      </c>
    </row>
    <row r="19" spans="2:4">
      <c r="B19" s="621">
        <v>43854</v>
      </c>
      <c r="C19" s="618">
        <v>5.9428862874280064E-3</v>
      </c>
      <c r="D19" s="618">
        <v>2.7376764494304595E-3</v>
      </c>
    </row>
    <row r="20" spans="2:4">
      <c r="B20" s="621">
        <v>43857</v>
      </c>
      <c r="C20" s="618">
        <v>2.4517665297734137E-3</v>
      </c>
      <c r="D20" s="618">
        <v>2.9090298680851667E-3</v>
      </c>
    </row>
    <row r="21" spans="2:4">
      <c r="B21" s="621">
        <v>43858</v>
      </c>
      <c r="C21" s="618">
        <v>5.0367102822790333E-3</v>
      </c>
      <c r="D21" s="618">
        <v>3.0804125685697237E-3</v>
      </c>
    </row>
    <row r="22" spans="2:4">
      <c r="B22" s="621">
        <v>43859</v>
      </c>
      <c r="C22" s="618">
        <v>5.0075432292171485E-3</v>
      </c>
      <c r="D22" s="618">
        <v>3.2518245558881276E-3</v>
      </c>
    </row>
    <row r="23" spans="2:4">
      <c r="B23" s="621">
        <v>43860</v>
      </c>
      <c r="C23" s="618">
        <v>4.7690144345495789E-3</v>
      </c>
      <c r="D23" s="618">
        <v>3.4232658350448197E-3</v>
      </c>
    </row>
    <row r="24" spans="2:4">
      <c r="B24" s="621">
        <v>43861</v>
      </c>
      <c r="C24" s="618">
        <v>3.9790244558888244E-3</v>
      </c>
      <c r="D24" s="618">
        <v>3.5947364110455737E-3</v>
      </c>
    </row>
    <row r="25" spans="2:4">
      <c r="B25" s="621">
        <v>43864</v>
      </c>
      <c r="C25" s="618">
        <v>4.9272997011211572E-3</v>
      </c>
      <c r="D25" s="618">
        <v>3.7662362888968293E-3</v>
      </c>
    </row>
    <row r="26" spans="2:4">
      <c r="B26" s="621">
        <v>43865</v>
      </c>
      <c r="C26" s="618">
        <v>6.5091426897385674E-3</v>
      </c>
      <c r="D26" s="618">
        <v>3.9377654736056922E-3</v>
      </c>
    </row>
    <row r="27" spans="2:4">
      <c r="B27" s="621">
        <v>43866</v>
      </c>
      <c r="C27" s="618">
        <v>8.7594780058453114E-3</v>
      </c>
      <c r="D27" s="618">
        <v>4.1093239701803785E-3</v>
      </c>
    </row>
    <row r="28" spans="2:4">
      <c r="B28" s="621">
        <v>43867</v>
      </c>
      <c r="C28" s="618">
        <v>8.5995572039367918E-3</v>
      </c>
      <c r="D28" s="618">
        <v>4.2713571812207363E-3</v>
      </c>
    </row>
    <row r="29" spans="2:4">
      <c r="B29" s="621">
        <v>43868</v>
      </c>
      <c r="C29" s="618">
        <v>7.5270469667731987E-3</v>
      </c>
      <c r="D29" s="618">
        <v>4.4334165395747416E-3</v>
      </c>
    </row>
    <row r="30" spans="2:4">
      <c r="B30" s="621">
        <v>43871</v>
      </c>
      <c r="C30" s="618">
        <v>5.5536636546262841E-3</v>
      </c>
      <c r="D30" s="618">
        <v>4.5955020494619081E-3</v>
      </c>
    </row>
    <row r="31" spans="2:4">
      <c r="B31" s="621">
        <v>43872</v>
      </c>
      <c r="C31" s="618">
        <v>8.9675867956255928E-3</v>
      </c>
      <c r="D31" s="618">
        <v>4.7576137151021936E-3</v>
      </c>
    </row>
    <row r="32" spans="2:4">
      <c r="B32" s="621">
        <v>43873</v>
      </c>
      <c r="C32" s="618">
        <v>1.0789666810023357E-2</v>
      </c>
      <c r="D32" s="618">
        <v>4.9197515407164438E-3</v>
      </c>
    </row>
    <row r="33" spans="2:4">
      <c r="B33" s="621">
        <v>43874</v>
      </c>
      <c r="C33" s="618">
        <v>1.0467623214427402E-2</v>
      </c>
      <c r="D33" s="618">
        <v>5.0819155305259489E-3</v>
      </c>
    </row>
    <row r="34" spans="2:4">
      <c r="B34" s="621">
        <v>43875</v>
      </c>
      <c r="C34" s="618">
        <v>9.8654626798575507E-3</v>
      </c>
      <c r="D34" s="618">
        <v>5.244105688752887E-3</v>
      </c>
    </row>
    <row r="35" spans="2:4">
      <c r="B35" s="621">
        <v>43878</v>
      </c>
      <c r="C35" s="618">
        <v>1.1361077713419654E-2</v>
      </c>
      <c r="D35" s="618">
        <v>5.4063220196201023E-3</v>
      </c>
    </row>
    <row r="36" spans="2:4">
      <c r="B36" s="621">
        <v>43879</v>
      </c>
      <c r="C36" s="618">
        <v>1.1482472143081957E-2</v>
      </c>
      <c r="D36" s="618">
        <v>5.5685645273511053E-3</v>
      </c>
    </row>
    <row r="37" spans="2:4">
      <c r="B37" s="621">
        <v>43880</v>
      </c>
      <c r="C37" s="618">
        <v>1.3352917723697066E-2</v>
      </c>
      <c r="D37" s="618">
        <v>5.7308332161700726E-3</v>
      </c>
    </row>
    <row r="38" spans="2:4">
      <c r="B38" s="621">
        <v>43881</v>
      </c>
      <c r="C38" s="618">
        <v>1.2385213402696271E-2</v>
      </c>
      <c r="D38" s="618">
        <v>5.8931280903018468E-3</v>
      </c>
    </row>
    <row r="39" spans="2:4">
      <c r="B39" s="621">
        <v>43882</v>
      </c>
      <c r="C39" s="618">
        <v>1.1400941323853164E-2</v>
      </c>
      <c r="D39" s="618">
        <v>6.0554491539719368E-3</v>
      </c>
    </row>
    <row r="40" spans="2:4">
      <c r="B40" s="621">
        <v>43887</v>
      </c>
      <c r="C40" s="618">
        <v>2.1438934810329435E-3</v>
      </c>
      <c r="D40" s="618">
        <v>6.2177964114065176E-3</v>
      </c>
    </row>
    <row r="41" spans="2:4">
      <c r="B41" s="621">
        <v>43888</v>
      </c>
      <c r="C41" s="618">
        <v>-1.3483187294176524E-3</v>
      </c>
      <c r="D41" s="618">
        <v>6.3801698668324303E-3</v>
      </c>
    </row>
    <row r="42" spans="2:4">
      <c r="B42" s="621">
        <v>43889</v>
      </c>
      <c r="C42" s="618">
        <v>-1.1979506388304362E-4</v>
      </c>
      <c r="D42" s="618">
        <v>6.542569524477404E-3</v>
      </c>
    </row>
    <row r="43" spans="2:4">
      <c r="B43" s="621">
        <v>43892</v>
      </c>
      <c r="C43" s="618">
        <v>4.5858829613223406E-3</v>
      </c>
      <c r="D43" s="618">
        <v>6.7049953885696123E-3</v>
      </c>
    </row>
    <row r="44" spans="2:4">
      <c r="B44" s="621">
        <v>43893</v>
      </c>
      <c r="C44" s="618">
        <v>4.4771146865105749E-3</v>
      </c>
      <c r="D44" s="618">
        <v>6.8674474633378946E-3</v>
      </c>
    </row>
    <row r="45" spans="2:4">
      <c r="B45" s="621">
        <v>43894</v>
      </c>
      <c r="C45" s="618">
        <v>8.4412604938688407E-3</v>
      </c>
      <c r="D45" s="618">
        <v>7.0299257530119785E-3</v>
      </c>
    </row>
    <row r="46" spans="2:4">
      <c r="B46" s="621">
        <v>43895</v>
      </c>
      <c r="C46" s="618">
        <v>1.9864886142046956E-3</v>
      </c>
      <c r="D46" s="618">
        <v>7.1924302618220359E-3</v>
      </c>
    </row>
    <row r="47" spans="2:4">
      <c r="B47" s="621">
        <v>43896</v>
      </c>
      <c r="C47" s="618">
        <v>-3.6545971461632298E-3</v>
      </c>
      <c r="D47" s="618">
        <v>7.3549609939991267E-3</v>
      </c>
    </row>
    <row r="48" spans="2:4">
      <c r="B48" s="621">
        <v>43899</v>
      </c>
      <c r="C48" s="618">
        <v>-1.7582976030179442E-2</v>
      </c>
      <c r="D48" s="618">
        <v>7.517517953774977E-3</v>
      </c>
    </row>
    <row r="49" spans="2:4">
      <c r="B49" s="621">
        <v>43900</v>
      </c>
      <c r="C49" s="618">
        <v>-8.9504843676897483E-3</v>
      </c>
      <c r="D49" s="618">
        <v>7.680101145381979E-3</v>
      </c>
    </row>
    <row r="50" spans="2:4">
      <c r="B50" s="621">
        <v>43901</v>
      </c>
      <c r="C50" s="618">
        <v>-1.8731944622258023E-2</v>
      </c>
      <c r="D50" s="618">
        <v>7.842710573053191E-3</v>
      </c>
    </row>
    <row r="51" spans="2:4">
      <c r="B51" s="621">
        <v>43902</v>
      </c>
      <c r="C51" s="618">
        <v>-3.9542800110031417E-2</v>
      </c>
      <c r="D51" s="618">
        <v>8.0053462410221154E-3</v>
      </c>
    </row>
    <row r="52" spans="2:4">
      <c r="B52" s="621">
        <v>43903</v>
      </c>
      <c r="C52" s="618">
        <v>-2.2104526981623907E-2</v>
      </c>
      <c r="D52" s="618">
        <v>8.1680081535233651E-3</v>
      </c>
    </row>
    <row r="53" spans="2:4">
      <c r="B53" s="621">
        <v>43906</v>
      </c>
      <c r="C53" s="618">
        <v>-3.7846909183822386E-2</v>
      </c>
      <c r="D53" s="618">
        <v>8.3306963147917745E-3</v>
      </c>
    </row>
    <row r="54" spans="2:4">
      <c r="B54" s="621">
        <v>43907</v>
      </c>
      <c r="C54" s="618">
        <v>-3.2431390614997446E-2</v>
      </c>
      <c r="D54" s="618">
        <v>8.4934107290632888E-3</v>
      </c>
    </row>
    <row r="55" spans="2:4">
      <c r="B55" s="621">
        <v>43908</v>
      </c>
      <c r="C55" s="618">
        <v>-4.76786638209451E-2</v>
      </c>
      <c r="D55" s="618">
        <v>8.6561514005742968E-3</v>
      </c>
    </row>
    <row r="56" spans="2:4">
      <c r="B56" s="621">
        <v>43909</v>
      </c>
      <c r="C56" s="618">
        <v>-4.7335909118532471E-2</v>
      </c>
      <c r="D56" s="618">
        <v>8.7996535636980511E-3</v>
      </c>
    </row>
    <row r="57" spans="2:4">
      <c r="B57" s="621">
        <v>43910</v>
      </c>
      <c r="C57" s="618">
        <v>-4.8873000824407709E-2</v>
      </c>
      <c r="D57" s="618">
        <v>8.9431761429672463E-3</v>
      </c>
    </row>
    <row r="58" spans="2:4">
      <c r="B58" s="621">
        <v>43913</v>
      </c>
      <c r="C58" s="618">
        <v>-5.354322567105696E-2</v>
      </c>
      <c r="D58" s="618">
        <v>9.0867191412866699E-3</v>
      </c>
    </row>
    <row r="59" spans="2:4">
      <c r="B59" s="621">
        <v>43914</v>
      </c>
      <c r="C59" s="618">
        <v>-4.2614084061923574E-2</v>
      </c>
      <c r="D59" s="618">
        <v>9.2302825615613315E-3</v>
      </c>
    </row>
    <row r="60" spans="2:4">
      <c r="B60" s="621">
        <v>43915</v>
      </c>
      <c r="C60" s="618">
        <v>-3.4270324444846678E-2</v>
      </c>
      <c r="D60" s="618">
        <v>9.3738664066966848E-3</v>
      </c>
    </row>
    <row r="61" spans="2:4">
      <c r="B61" s="621">
        <v>43916</v>
      </c>
      <c r="C61" s="618">
        <v>-2.7541941574434459E-2</v>
      </c>
      <c r="D61" s="618">
        <v>9.5174706795986275E-3</v>
      </c>
    </row>
    <row r="62" spans="2:4">
      <c r="B62" s="621">
        <v>43917</v>
      </c>
      <c r="C62" s="618">
        <v>-3.1576893952422247E-2</v>
      </c>
      <c r="D62" s="618">
        <v>9.6610953831732793E-3</v>
      </c>
    </row>
    <row r="63" spans="2:4">
      <c r="B63" s="621">
        <v>43920</v>
      </c>
      <c r="C63" s="618">
        <v>-2.885642203049954E-2</v>
      </c>
      <c r="D63" s="618">
        <v>9.8047405203274263E-3</v>
      </c>
    </row>
    <row r="64" spans="2:4">
      <c r="B64" s="621">
        <v>43921</v>
      </c>
      <c r="C64" s="618">
        <v>-3.1695698274878281E-2</v>
      </c>
      <c r="D64" s="618">
        <v>9.9484060939680763E-3</v>
      </c>
    </row>
    <row r="65" spans="2:4">
      <c r="B65" s="621">
        <v>43922</v>
      </c>
      <c r="C65" s="618">
        <v>-3.5218593494468653E-2</v>
      </c>
      <c r="D65" s="618">
        <v>1.0092092107002903E-2</v>
      </c>
    </row>
    <row r="66" spans="2:4">
      <c r="B66" s="621">
        <v>43923</v>
      </c>
      <c r="C66" s="618">
        <v>-3.4893671320690323E-2</v>
      </c>
      <c r="D66" s="618">
        <v>1.0235798562339804E-2</v>
      </c>
    </row>
    <row r="67" spans="2:4">
      <c r="B67" s="621">
        <v>43924</v>
      </c>
      <c r="C67" s="618">
        <v>-3.6868327650334765E-2</v>
      </c>
      <c r="D67" s="618">
        <v>1.0379525462886896E-2</v>
      </c>
    </row>
    <row r="68" spans="2:4">
      <c r="B68" s="621">
        <v>43927</v>
      </c>
      <c r="C68" s="618">
        <v>-2.9611153430349368E-2</v>
      </c>
      <c r="D68" s="618">
        <v>1.0523272811553186E-2</v>
      </c>
    </row>
    <row r="69" spans="2:4">
      <c r="B69" s="621">
        <v>43928</v>
      </c>
      <c r="C69" s="618">
        <v>-2.6596839867077948E-2</v>
      </c>
      <c r="D69" s="618">
        <v>1.066704061124768E-2</v>
      </c>
    </row>
    <row r="70" spans="2:4">
      <c r="B70" s="621">
        <v>43929</v>
      </c>
      <c r="C70" s="618">
        <v>-2.4160444877188936E-2</v>
      </c>
      <c r="D70" s="618">
        <v>1.0810828864880051E-2</v>
      </c>
    </row>
    <row r="71" spans="2:4">
      <c r="B71" s="621">
        <v>43930</v>
      </c>
      <c r="C71" s="618">
        <v>-2.3840113673330054E-2</v>
      </c>
      <c r="D71" s="618">
        <v>1.0954637575360415E-2</v>
      </c>
    </row>
    <row r="72" spans="2:4">
      <c r="B72" s="621">
        <v>43934</v>
      </c>
      <c r="C72" s="618">
        <v>-2.2009291361788419E-2</v>
      </c>
      <c r="D72" s="618">
        <v>1.1098466745598889E-2</v>
      </c>
    </row>
    <row r="73" spans="2:4">
      <c r="B73" s="621">
        <v>43935</v>
      </c>
      <c r="C73" s="618">
        <v>-1.8042884078269372E-2</v>
      </c>
      <c r="D73" s="618">
        <v>1.1242316378506478E-2</v>
      </c>
    </row>
    <row r="74" spans="2:4">
      <c r="B74" s="621">
        <v>43936</v>
      </c>
      <c r="C74" s="618">
        <v>-1.7914155215618344E-2</v>
      </c>
      <c r="D74" s="618">
        <v>1.1386186476994409E-2</v>
      </c>
    </row>
    <row r="75" spans="2:4">
      <c r="B75" s="621">
        <v>43937</v>
      </c>
      <c r="C75" s="618">
        <v>-1.7049130549393055E-2</v>
      </c>
      <c r="D75" s="618">
        <v>1.1530077043974352E-2</v>
      </c>
    </row>
    <row r="76" spans="2:4">
      <c r="B76" s="621">
        <v>43938</v>
      </c>
      <c r="C76" s="618">
        <v>-1.5846222674832933E-2</v>
      </c>
      <c r="D76" s="618">
        <v>1.1673988082358422E-2</v>
      </c>
    </row>
    <row r="77" spans="2:4">
      <c r="B77" s="621">
        <v>43941</v>
      </c>
      <c r="C77" s="618">
        <v>-1.471639949652892E-2</v>
      </c>
      <c r="D77" s="618">
        <v>1.1817919595058957E-2</v>
      </c>
    </row>
    <row r="78" spans="2:4">
      <c r="B78" s="621">
        <v>43943</v>
      </c>
      <c r="C78" s="618">
        <v>-9.4185809048139557E-3</v>
      </c>
      <c r="D78" s="618">
        <v>1.1961871584988959E-2</v>
      </c>
    </row>
    <row r="79" spans="2:4">
      <c r="B79" s="621">
        <v>43944</v>
      </c>
      <c r="C79" s="618">
        <v>-1.0264655884122287E-2</v>
      </c>
      <c r="D79" s="618">
        <v>1.2105844055061654E-2</v>
      </c>
    </row>
    <row r="80" spans="2:4">
      <c r="B80" s="621">
        <v>43945</v>
      </c>
      <c r="C80" s="618">
        <v>-1.6493249164557744E-2</v>
      </c>
      <c r="D80" s="618">
        <v>1.2249837008190712E-2</v>
      </c>
    </row>
    <row r="81" spans="2:4">
      <c r="B81" s="621">
        <v>43948</v>
      </c>
      <c r="C81" s="618">
        <v>-1.3530305010058252E-2</v>
      </c>
      <c r="D81" s="618">
        <v>1.2393850447290466E-2</v>
      </c>
    </row>
    <row r="82" spans="2:4">
      <c r="B82" s="621">
        <v>43949</v>
      </c>
      <c r="C82" s="618">
        <v>-1.1069259627549566E-2</v>
      </c>
      <c r="D82" s="618">
        <v>1.2537884375275254E-2</v>
      </c>
    </row>
    <row r="83" spans="2:4">
      <c r="B83" s="621">
        <v>43950</v>
      </c>
      <c r="C83" s="618">
        <v>-9.194457637455189E-3</v>
      </c>
      <c r="D83" s="618">
        <v>1.2681938795060299E-2</v>
      </c>
    </row>
    <row r="84" spans="2:4">
      <c r="B84" s="621">
        <v>43951</v>
      </c>
      <c r="C84" s="618">
        <v>-1.1531705638263667E-2</v>
      </c>
      <c r="D84" s="618">
        <v>1.2826013709560824E-2</v>
      </c>
    </row>
    <row r="85" spans="2:4">
      <c r="B85" s="621">
        <v>43955</v>
      </c>
      <c r="C85" s="618">
        <v>-1.3241556149111822E-2</v>
      </c>
      <c r="D85" s="618">
        <v>1.2970109121692497E-2</v>
      </c>
    </row>
    <row r="86" spans="2:4">
      <c r="B86" s="621">
        <v>43956</v>
      </c>
      <c r="C86" s="618">
        <v>-1.1965061569780278E-2</v>
      </c>
      <c r="D86" s="618">
        <v>1.3114225034371652E-2</v>
      </c>
    </row>
    <row r="87" spans="2:4">
      <c r="B87" s="621">
        <v>43957</v>
      </c>
      <c r="C87" s="618">
        <v>-1.0980432593007849E-2</v>
      </c>
      <c r="D87" s="618">
        <v>1.3258361450515066E-2</v>
      </c>
    </row>
    <row r="88" spans="2:4">
      <c r="B88" s="621">
        <v>43958</v>
      </c>
      <c r="C88" s="618">
        <v>-1.0353941032853253E-2</v>
      </c>
      <c r="D88" s="618">
        <v>1.3373314318617657E-2</v>
      </c>
    </row>
    <row r="89" spans="2:4">
      <c r="B89" s="621">
        <v>43959</v>
      </c>
      <c r="C89" s="618">
        <v>-9.0749134169578749E-3</v>
      </c>
      <c r="D89" s="618">
        <v>1.3488280227976324E-2</v>
      </c>
    </row>
    <row r="90" spans="2:4">
      <c r="B90" s="621">
        <v>43962</v>
      </c>
      <c r="C90" s="618">
        <v>-9.7659590754398673E-3</v>
      </c>
      <c r="D90" s="618">
        <v>1.360325918007077E-2</v>
      </c>
    </row>
    <row r="91" spans="2:4">
      <c r="B91" s="621">
        <v>43963</v>
      </c>
      <c r="C91" s="618">
        <v>-1.1749466275192688E-2</v>
      </c>
      <c r="D91" s="618">
        <v>1.371825117638048E-2</v>
      </c>
    </row>
    <row r="92" spans="2:4">
      <c r="B92" s="621">
        <v>43964</v>
      </c>
      <c r="C92" s="618">
        <v>-1.1569772678165169E-2</v>
      </c>
      <c r="D92" s="618">
        <v>1.3833256218385603E-2</v>
      </c>
    </row>
    <row r="93" spans="2:4">
      <c r="B93" s="621">
        <v>43965</v>
      </c>
      <c r="C93" s="618">
        <v>-1.0312716834194102E-2</v>
      </c>
      <c r="D93" s="618">
        <v>1.3948274307565844E-2</v>
      </c>
    </row>
    <row r="94" spans="2:4">
      <c r="B94" s="621">
        <v>43966</v>
      </c>
      <c r="C94" s="618">
        <v>-1.1793624821721305E-2</v>
      </c>
      <c r="D94" s="618">
        <v>1.4063305445401575E-2</v>
      </c>
    </row>
    <row r="95" spans="2:4">
      <c r="B95" s="621">
        <v>43969</v>
      </c>
      <c r="C95" s="618">
        <v>-9.2135517716330773E-3</v>
      </c>
      <c r="D95" s="618">
        <v>1.4178349633373166E-2</v>
      </c>
    </row>
    <row r="96" spans="2:4">
      <c r="B96" s="621">
        <v>43970</v>
      </c>
      <c r="C96" s="618">
        <v>-8.8644442399965495E-3</v>
      </c>
      <c r="D96" s="618">
        <v>1.429340687296099E-2</v>
      </c>
    </row>
    <row r="97" spans="2:4">
      <c r="B97" s="621">
        <v>43971</v>
      </c>
      <c r="C97" s="618">
        <v>-8.17413860925853E-3</v>
      </c>
      <c r="D97" s="618">
        <v>1.4408477165645861E-2</v>
      </c>
    </row>
    <row r="98" spans="2:4">
      <c r="B98" s="621">
        <v>43972</v>
      </c>
      <c r="C98" s="618">
        <v>-7.6039787641476453E-3</v>
      </c>
      <c r="D98" s="618">
        <v>1.4523560512908595E-2</v>
      </c>
    </row>
    <row r="99" spans="2:4">
      <c r="B99" s="621">
        <v>43973</v>
      </c>
      <c r="C99" s="618">
        <v>-7.838364149419963E-3</v>
      </c>
      <c r="D99" s="618">
        <v>1.463865691623023E-2</v>
      </c>
    </row>
    <row r="100" spans="2:4">
      <c r="B100" s="621">
        <v>43976</v>
      </c>
      <c r="C100" s="618">
        <v>-3.351416778962224E-3</v>
      </c>
      <c r="D100" s="618">
        <v>1.4753766377092026E-2</v>
      </c>
    </row>
    <row r="101" spans="2:4">
      <c r="B101" s="621">
        <v>43977</v>
      </c>
      <c r="C101" s="618">
        <v>-4.9789295953449608E-3</v>
      </c>
      <c r="D101" s="618">
        <v>1.4868888896975241E-2</v>
      </c>
    </row>
    <row r="102" spans="2:4">
      <c r="B102" s="621">
        <v>43978</v>
      </c>
      <c r="C102" s="618">
        <v>-2.1530592945907534E-3</v>
      </c>
      <c r="D102" s="618">
        <v>1.4984024477361357E-2</v>
      </c>
    </row>
    <row r="103" spans="2:4">
      <c r="B103" s="621">
        <v>43979</v>
      </c>
      <c r="C103" s="618">
        <v>-2.0293560694036872E-3</v>
      </c>
      <c r="D103" s="618">
        <v>1.5099173119732079E-2</v>
      </c>
    </row>
    <row r="104" spans="2:4">
      <c r="B104" s="621">
        <v>43980</v>
      </c>
      <c r="C104" s="618">
        <v>-9.9121751671482627E-4</v>
      </c>
      <c r="D104" s="618">
        <v>1.5214334825569331E-2</v>
      </c>
    </row>
    <row r="105" spans="2:4">
      <c r="B105" s="621">
        <v>43983</v>
      </c>
      <c r="C105" s="618">
        <v>7.7875141054639663E-4</v>
      </c>
      <c r="D105" s="618">
        <v>1.5329509596355262E-2</v>
      </c>
    </row>
    <row r="106" spans="2:4">
      <c r="B106" s="621">
        <v>43984</v>
      </c>
      <c r="C106" s="618">
        <v>2.6498279413873504E-3</v>
      </c>
      <c r="D106" s="618">
        <v>1.5444697433572019E-2</v>
      </c>
    </row>
    <row r="107" spans="2:4">
      <c r="B107" s="621">
        <v>43985</v>
      </c>
      <c r="C107" s="618">
        <v>4.6299412145651697E-3</v>
      </c>
      <c r="D107" s="618">
        <v>1.555989833870175E-2</v>
      </c>
    </row>
    <row r="108" spans="2:4">
      <c r="B108" s="621">
        <v>43986</v>
      </c>
      <c r="C108" s="618">
        <v>5.7977526587729145E-3</v>
      </c>
      <c r="D108" s="618">
        <v>1.5675112313227269E-2</v>
      </c>
    </row>
    <row r="109" spans="2:4">
      <c r="B109" s="621">
        <v>43987</v>
      </c>
      <c r="C109" s="618">
        <v>6.5688281555722483E-3</v>
      </c>
      <c r="D109" s="618">
        <v>1.5790339358631167E-2</v>
      </c>
    </row>
    <row r="110" spans="2:4">
      <c r="B110" s="621">
        <v>43990</v>
      </c>
      <c r="C110" s="618">
        <v>9.1026225186614518E-3</v>
      </c>
      <c r="D110" s="618">
        <v>1.5905579476396259E-2</v>
      </c>
    </row>
    <row r="111" spans="2:4">
      <c r="B111" s="621">
        <v>43991</v>
      </c>
      <c r="C111" s="618">
        <v>8.8639847603335653E-3</v>
      </c>
      <c r="D111" s="618">
        <v>1.6020832668005802E-2</v>
      </c>
    </row>
    <row r="112" spans="2:4">
      <c r="B112" s="621">
        <v>43992</v>
      </c>
      <c r="C112" s="618">
        <v>7.3481990108390516E-3</v>
      </c>
      <c r="D112" s="618">
        <v>1.6136098934942833E-2</v>
      </c>
    </row>
    <row r="113" spans="2:4">
      <c r="B113" s="621">
        <v>43994</v>
      </c>
      <c r="C113" s="618">
        <v>5.9801803439747392E-3</v>
      </c>
      <c r="D113" s="618">
        <v>1.6251378278690609E-2</v>
      </c>
    </row>
    <row r="114" spans="2:4">
      <c r="B114" s="621">
        <v>43997</v>
      </c>
      <c r="C114" s="618">
        <v>6.3001504321671398E-3</v>
      </c>
      <c r="D114" s="618">
        <v>1.6366670700732833E-2</v>
      </c>
    </row>
    <row r="115" spans="2:4">
      <c r="B115" s="621">
        <v>43998</v>
      </c>
      <c r="C115" s="618">
        <v>8.5268571555556782E-3</v>
      </c>
      <c r="D115" s="618">
        <v>1.6481976202553206E-2</v>
      </c>
    </row>
    <row r="116" spans="2:4">
      <c r="B116" s="621">
        <v>43999</v>
      </c>
      <c r="C116" s="618">
        <v>1.1595345072161312E-2</v>
      </c>
      <c r="D116" s="618">
        <v>1.6597294785635652E-2</v>
      </c>
    </row>
    <row r="117" spans="2:4">
      <c r="B117" s="621">
        <v>44000</v>
      </c>
      <c r="C117" s="618">
        <v>1.3834827606461486E-2</v>
      </c>
      <c r="D117" s="618">
        <v>1.6683112674236611E-2</v>
      </c>
    </row>
    <row r="118" spans="2:4">
      <c r="B118" s="621">
        <v>44001</v>
      </c>
      <c r="C118" s="618">
        <v>1.4258359453418246E-2</v>
      </c>
      <c r="D118" s="618">
        <v>1.6768937807309037E-2</v>
      </c>
    </row>
    <row r="119" spans="2:4">
      <c r="B119" s="621">
        <v>44004</v>
      </c>
      <c r="C119" s="618">
        <v>1.3578024339103045E-2</v>
      </c>
      <c r="D119" s="618">
        <v>1.6854770185464441E-2</v>
      </c>
    </row>
    <row r="120" spans="2:4">
      <c r="B120" s="621">
        <v>44005</v>
      </c>
      <c r="C120" s="618">
        <v>1.3832230776864129E-2</v>
      </c>
      <c r="D120" s="618">
        <v>1.6940609809314333E-2</v>
      </c>
    </row>
    <row r="121" spans="2:4">
      <c r="B121" s="621">
        <v>44006</v>
      </c>
      <c r="C121" s="618">
        <v>1.2971553713733153E-2</v>
      </c>
      <c r="D121" s="618">
        <v>1.7026456679470447E-2</v>
      </c>
    </row>
    <row r="122" spans="2:4">
      <c r="B122" s="621">
        <v>44007</v>
      </c>
      <c r="C122" s="618">
        <v>1.5341971697314216E-2</v>
      </c>
      <c r="D122" s="618">
        <v>1.7112310796544294E-2</v>
      </c>
    </row>
    <row r="123" spans="2:4">
      <c r="B123" s="621">
        <v>44008</v>
      </c>
      <c r="C123" s="618">
        <v>1.3012388434047395E-2</v>
      </c>
      <c r="D123" s="618">
        <v>1.7198172161147829E-2</v>
      </c>
    </row>
    <row r="124" spans="2:4">
      <c r="B124" s="621">
        <v>44011</v>
      </c>
      <c r="C124" s="618">
        <v>1.5224572065738462E-2</v>
      </c>
      <c r="D124" s="618">
        <v>1.7284040773893006E-2</v>
      </c>
    </row>
    <row r="125" spans="2:4">
      <c r="B125" s="621">
        <v>44012</v>
      </c>
      <c r="C125" s="618">
        <v>1.5880853122489436E-2</v>
      </c>
      <c r="D125" s="618">
        <v>1.7369916635391336E-2</v>
      </c>
    </row>
    <row r="126" spans="2:4">
      <c r="B126" s="621">
        <v>44013</v>
      </c>
      <c r="C126" s="618">
        <v>1.7212231077961437E-2</v>
      </c>
      <c r="D126" s="618">
        <v>1.7455799746254996E-2</v>
      </c>
    </row>
    <row r="127" spans="2:4">
      <c r="B127" s="621">
        <v>44014</v>
      </c>
      <c r="C127" s="618">
        <v>1.8310794595933544E-2</v>
      </c>
      <c r="D127" s="618">
        <v>1.7541690107095942E-2</v>
      </c>
    </row>
    <row r="128" spans="2:4">
      <c r="B128" s="621">
        <v>44015</v>
      </c>
      <c r="C128" s="618">
        <v>1.9994607278903676E-2</v>
      </c>
      <c r="D128" s="618">
        <v>1.7627587718526128E-2</v>
      </c>
    </row>
    <row r="129" spans="2:4">
      <c r="B129" s="621">
        <v>44018</v>
      </c>
      <c r="C129" s="618">
        <v>2.3321088181434524E-2</v>
      </c>
      <c r="D129" s="618">
        <v>1.771349258115773E-2</v>
      </c>
    </row>
    <row r="130" spans="2:4">
      <c r="B130" s="621">
        <v>44019</v>
      </c>
      <c r="C130" s="618">
        <v>2.2071422416646058E-2</v>
      </c>
      <c r="D130" s="618">
        <v>1.7799404695602705E-2</v>
      </c>
    </row>
    <row r="131" spans="2:4">
      <c r="B131" s="621">
        <v>44020</v>
      </c>
      <c r="C131" s="618">
        <v>2.4597158792965645E-2</v>
      </c>
      <c r="D131" s="618">
        <v>1.7885324062473229E-2</v>
      </c>
    </row>
    <row r="132" spans="2:4">
      <c r="B132" s="621">
        <v>44021</v>
      </c>
      <c r="C132" s="618">
        <v>2.4898492994886334E-2</v>
      </c>
      <c r="D132" s="618">
        <v>1.7971250682381701E-2</v>
      </c>
    </row>
    <row r="133" spans="2:4">
      <c r="B133" s="621">
        <v>44022</v>
      </c>
      <c r="C133" s="618">
        <v>2.628063052743812E-2</v>
      </c>
      <c r="D133" s="618">
        <v>1.8057184555940298E-2</v>
      </c>
    </row>
    <row r="134" spans="2:4">
      <c r="B134" s="621">
        <v>44025</v>
      </c>
      <c r="C134" s="618">
        <v>2.5132914136948292E-2</v>
      </c>
      <c r="D134" s="618">
        <v>1.8143125683761196E-2</v>
      </c>
    </row>
    <row r="135" spans="2:4">
      <c r="B135" s="621">
        <v>44026</v>
      </c>
      <c r="C135" s="618">
        <v>2.6958724702333736E-2</v>
      </c>
      <c r="D135" s="618">
        <v>1.8229074066457018E-2</v>
      </c>
    </row>
    <row r="136" spans="2:4">
      <c r="B136" s="621">
        <v>44027</v>
      </c>
      <c r="C136" s="618">
        <v>2.9164359814767504E-2</v>
      </c>
      <c r="D136" s="618">
        <v>1.8315029704640162E-2</v>
      </c>
    </row>
    <row r="137" spans="2:4">
      <c r="B137" s="621">
        <v>44028</v>
      </c>
      <c r="C137" s="618">
        <v>2.6853387836283771E-2</v>
      </c>
      <c r="D137" s="618">
        <v>1.8400992598923027E-2</v>
      </c>
    </row>
    <row r="138" spans="2:4">
      <c r="B138" s="621">
        <v>44029</v>
      </c>
      <c r="C138" s="618">
        <v>3.1124760410020214E-2</v>
      </c>
      <c r="D138" s="618">
        <v>1.8486962749918234E-2</v>
      </c>
    </row>
    <row r="139" spans="2:4">
      <c r="B139" s="621">
        <v>44032</v>
      </c>
      <c r="C139" s="618">
        <v>3.3651421195397768E-2</v>
      </c>
      <c r="D139" s="618">
        <v>1.8572940158238183E-2</v>
      </c>
    </row>
    <row r="140" spans="2:4">
      <c r="B140" s="621">
        <v>44033</v>
      </c>
      <c r="C140" s="618">
        <v>3.2698630154472053E-2</v>
      </c>
      <c r="D140" s="618">
        <v>1.8658924824495715E-2</v>
      </c>
    </row>
    <row r="141" spans="2:4">
      <c r="B141" s="621">
        <v>44034</v>
      </c>
      <c r="C141" s="618">
        <v>3.2746762866492141E-2</v>
      </c>
      <c r="D141" s="618">
        <v>1.8744916749303453E-2</v>
      </c>
    </row>
    <row r="142" spans="2:4">
      <c r="B142" s="621">
        <v>44035</v>
      </c>
      <c r="C142" s="618">
        <v>3.1082599089498286E-2</v>
      </c>
      <c r="D142" s="618">
        <v>1.8830915933274239E-2</v>
      </c>
    </row>
    <row r="143" spans="2:4">
      <c r="B143" s="621">
        <v>44036</v>
      </c>
      <c r="C143" s="618">
        <v>3.0642754346295487E-2</v>
      </c>
      <c r="D143" s="618">
        <v>1.8916922377020695E-2</v>
      </c>
    </row>
    <row r="144" spans="2:4">
      <c r="B144" s="621">
        <v>44039</v>
      </c>
      <c r="C144" s="618">
        <v>3.3370182443575924E-2</v>
      </c>
      <c r="D144" s="618">
        <v>1.9002936081155886E-2</v>
      </c>
    </row>
    <row r="145" spans="2:4">
      <c r="B145" s="621">
        <v>44040</v>
      </c>
      <c r="C145" s="618">
        <v>3.3263969881666355E-2</v>
      </c>
      <c r="D145" s="618">
        <v>1.9088957046292432E-2</v>
      </c>
    </row>
    <row r="146" spans="2:4">
      <c r="B146" s="621">
        <v>44041</v>
      </c>
      <c r="C146" s="618">
        <v>3.5730079888461663E-2</v>
      </c>
      <c r="D146" s="618">
        <v>1.9174985273043399E-2</v>
      </c>
    </row>
    <row r="147" spans="2:4">
      <c r="B147" s="621">
        <v>44042</v>
      </c>
      <c r="C147" s="618">
        <v>3.5759683679984722E-2</v>
      </c>
      <c r="D147" s="618">
        <v>1.9261020762021852E-2</v>
      </c>
    </row>
    <row r="148" spans="2:4">
      <c r="B148" s="621">
        <v>44043</v>
      </c>
      <c r="C148" s="618">
        <v>3.4885776542204372E-2</v>
      </c>
      <c r="D148" s="618">
        <v>1.9347063513840856E-2</v>
      </c>
    </row>
    <row r="149" spans="2:4">
      <c r="B149" s="621">
        <v>44046</v>
      </c>
      <c r="C149" s="618">
        <v>3.6294694485771162E-2</v>
      </c>
      <c r="D149" s="618">
        <v>1.9433113529113477E-2</v>
      </c>
    </row>
    <row r="150" spans="2:4">
      <c r="B150" s="621">
        <v>44047</v>
      </c>
      <c r="C150" s="618">
        <v>3.487802052464728E-2</v>
      </c>
      <c r="D150" s="618">
        <v>1.9519170808452779E-2</v>
      </c>
    </row>
    <row r="151" spans="2:4">
      <c r="B151" s="621">
        <v>44048</v>
      </c>
      <c r="C151" s="618">
        <v>3.7497483812648502E-2</v>
      </c>
      <c r="D151" s="618">
        <v>1.960523535247205E-2</v>
      </c>
    </row>
    <row r="152" spans="2:4">
      <c r="B152" s="621">
        <v>44049</v>
      </c>
      <c r="C152" s="618">
        <v>4.0096080825695601E-2</v>
      </c>
      <c r="D152" s="618">
        <v>1.9681392002687037E-2</v>
      </c>
    </row>
    <row r="153" spans="2:4">
      <c r="B153" s="621">
        <v>44050</v>
      </c>
      <c r="C153" s="618">
        <v>3.8917987373805696E-2</v>
      </c>
      <c r="D153" s="618">
        <v>1.9757554341216732E-2</v>
      </c>
    </row>
    <row r="154" spans="2:4">
      <c r="B154" s="621">
        <v>44053</v>
      </c>
      <c r="C154" s="618">
        <v>3.9020931886538879E-2</v>
      </c>
      <c r="D154" s="618">
        <v>1.9833722368485907E-2</v>
      </c>
    </row>
    <row r="155" spans="2:4">
      <c r="B155" s="621">
        <v>44054</v>
      </c>
      <c r="C155" s="618">
        <v>3.6971810387537607E-2</v>
      </c>
      <c r="D155" s="618">
        <v>1.9909896084919554E-2</v>
      </c>
    </row>
    <row r="156" spans="2:4">
      <c r="B156" s="621">
        <v>44055</v>
      </c>
      <c r="C156" s="618">
        <v>3.7430469245403941E-2</v>
      </c>
      <c r="D156" s="618">
        <v>1.9986075490942445E-2</v>
      </c>
    </row>
    <row r="157" spans="2:4">
      <c r="B157" s="621">
        <v>44056</v>
      </c>
      <c r="C157" s="618">
        <v>3.6238021005719601E-2</v>
      </c>
      <c r="D157" s="618">
        <v>2.0062260586979574E-2</v>
      </c>
    </row>
    <row r="158" spans="2:4">
      <c r="B158" s="621">
        <v>44057</v>
      </c>
      <c r="C158" s="618">
        <v>3.7808079188726973E-2</v>
      </c>
      <c r="D158" s="618">
        <v>2.0138451373456157E-2</v>
      </c>
    </row>
    <row r="159" spans="2:4">
      <c r="B159" s="621">
        <v>44060</v>
      </c>
      <c r="C159" s="618">
        <v>3.6445099111120038E-2</v>
      </c>
      <c r="D159" s="618">
        <v>2.0214647850796963E-2</v>
      </c>
    </row>
    <row r="160" spans="2:4">
      <c r="B160" s="621">
        <v>44061</v>
      </c>
      <c r="C160" s="618">
        <v>4.0218298028347865E-2</v>
      </c>
      <c r="D160" s="618">
        <v>2.0290850019427209E-2</v>
      </c>
    </row>
    <row r="161" spans="2:4">
      <c r="B161" s="621">
        <v>44062</v>
      </c>
      <c r="C161" s="618">
        <v>3.8876443415070794E-2</v>
      </c>
      <c r="D161" s="618">
        <v>2.0367057879771888E-2</v>
      </c>
    </row>
    <row r="162" spans="2:4">
      <c r="B162" s="621">
        <v>44063</v>
      </c>
      <c r="C162" s="618">
        <v>3.9353499321983731E-2</v>
      </c>
      <c r="D162" s="618">
        <v>2.0443271432256216E-2</v>
      </c>
    </row>
    <row r="163" spans="2:4">
      <c r="B163" s="621">
        <v>44064</v>
      </c>
      <c r="C163" s="618">
        <v>4.0411669570085573E-2</v>
      </c>
      <c r="D163" s="618">
        <v>2.0519490677305408E-2</v>
      </c>
    </row>
    <row r="164" spans="2:4">
      <c r="B164" s="621">
        <v>44067</v>
      </c>
      <c r="C164" s="618">
        <v>4.1643628655342102E-2</v>
      </c>
      <c r="D164" s="618">
        <v>2.0595715615344679E-2</v>
      </c>
    </row>
    <row r="165" spans="2:4">
      <c r="B165" s="621">
        <v>44068</v>
      </c>
      <c r="C165" s="618">
        <v>4.1711763592461093E-2</v>
      </c>
      <c r="D165" s="618">
        <v>2.0671946246799022E-2</v>
      </c>
    </row>
    <row r="166" spans="2:4">
      <c r="B166" s="621">
        <v>44069</v>
      </c>
      <c r="C166" s="618">
        <v>4.1291100266887648E-2</v>
      </c>
      <c r="D166" s="618">
        <v>2.0748182572093876E-2</v>
      </c>
    </row>
    <row r="167" spans="2:4">
      <c r="B167" s="621">
        <v>44070</v>
      </c>
      <c r="C167" s="618">
        <v>4.08737201766185E-2</v>
      </c>
      <c r="D167" s="618">
        <v>2.0824424591654456E-2</v>
      </c>
    </row>
    <row r="168" spans="2:4">
      <c r="B168" s="621">
        <v>44071</v>
      </c>
      <c r="C168" s="618">
        <v>4.258763349313166E-2</v>
      </c>
      <c r="D168" s="618">
        <v>2.0900672305905976E-2</v>
      </c>
    </row>
    <row r="169" spans="2:4">
      <c r="B169" s="621">
        <v>44074</v>
      </c>
      <c r="C169" s="618">
        <v>4.0447017973495258E-2</v>
      </c>
      <c r="D169" s="618">
        <v>2.0976925715274097E-2</v>
      </c>
    </row>
    <row r="170" spans="2:4">
      <c r="B170" s="621">
        <v>44075</v>
      </c>
      <c r="C170" s="618">
        <v>4.3278960795740895E-2</v>
      </c>
      <c r="D170" s="618">
        <v>2.1053184820183812E-2</v>
      </c>
    </row>
    <row r="171" spans="2:4">
      <c r="B171" s="621">
        <v>44076</v>
      </c>
      <c r="C171" s="618">
        <v>4.3932937484983059E-2</v>
      </c>
      <c r="D171" s="618">
        <v>2.1129449621060781E-2</v>
      </c>
    </row>
    <row r="172" spans="2:4">
      <c r="B172" s="621">
        <v>44077</v>
      </c>
      <c r="C172" s="618">
        <v>4.0166341033709863E-2</v>
      </c>
      <c r="D172" s="618">
        <v>2.120572011833044E-2</v>
      </c>
    </row>
    <row r="173" spans="2:4">
      <c r="B173" s="621">
        <v>44078</v>
      </c>
      <c r="C173" s="618">
        <v>4.0495519501072108E-2</v>
      </c>
      <c r="D173" s="618">
        <v>2.1281996312418228E-2</v>
      </c>
    </row>
    <row r="174" spans="2:4">
      <c r="B174" s="621">
        <v>44082</v>
      </c>
      <c r="C174" s="618">
        <v>3.8137792229993694E-2</v>
      </c>
      <c r="D174" s="618">
        <v>2.1358278203749581E-2</v>
      </c>
    </row>
    <row r="175" spans="2:4">
      <c r="B175" s="621">
        <v>44083</v>
      </c>
      <c r="C175" s="618">
        <v>4.0087269129680081E-2</v>
      </c>
      <c r="D175" s="618">
        <v>2.143456579275016E-2</v>
      </c>
    </row>
    <row r="176" spans="2:4">
      <c r="B176" s="621">
        <v>44084</v>
      </c>
      <c r="C176" s="618">
        <v>3.7139212442387937E-2</v>
      </c>
      <c r="D176" s="618">
        <v>2.1510859079845401E-2</v>
      </c>
    </row>
    <row r="177" spans="2:4">
      <c r="B177" s="621">
        <v>44085</v>
      </c>
      <c r="C177" s="618">
        <v>3.7737211925291447E-2</v>
      </c>
      <c r="D177" s="618">
        <v>2.1587158065461187E-2</v>
      </c>
    </row>
    <row r="178" spans="2:4">
      <c r="B178" s="621">
        <v>44088</v>
      </c>
      <c r="C178" s="618">
        <v>4.0858782488027101E-2</v>
      </c>
      <c r="D178" s="618">
        <v>2.1663462750022955E-2</v>
      </c>
    </row>
    <row r="179" spans="2:4">
      <c r="B179" s="621">
        <v>44089</v>
      </c>
      <c r="C179" s="618">
        <v>4.1240502331286288E-2</v>
      </c>
      <c r="D179" s="618">
        <v>2.1739773133956364E-2</v>
      </c>
    </row>
    <row r="180" spans="2:4">
      <c r="B180" s="621">
        <v>44090</v>
      </c>
      <c r="C180" s="618">
        <v>4.0088211986552658E-2</v>
      </c>
      <c r="D180" s="618">
        <v>2.1816089217687074E-2</v>
      </c>
    </row>
    <row r="181" spans="2:4">
      <c r="B181" s="621">
        <v>44091</v>
      </c>
      <c r="C181" s="618">
        <v>4.0265072654576795E-2</v>
      </c>
      <c r="D181" s="618">
        <v>2.1892411001640744E-2</v>
      </c>
    </row>
    <row r="182" spans="2:4">
      <c r="B182" s="621">
        <v>44092</v>
      </c>
      <c r="C182" s="618">
        <v>3.8115429858678329E-2</v>
      </c>
      <c r="D182" s="618">
        <v>2.1968738486243256E-2</v>
      </c>
    </row>
    <row r="183" spans="2:4">
      <c r="B183" s="621">
        <v>44095</v>
      </c>
      <c r="C183" s="618">
        <v>3.4879010344057937E-2</v>
      </c>
      <c r="D183" s="618">
        <v>2.2045071671920491E-2</v>
      </c>
    </row>
    <row r="184" spans="2:4">
      <c r="B184" s="621">
        <v>44096</v>
      </c>
      <c r="C184" s="618">
        <v>3.6920275965995453E-2</v>
      </c>
      <c r="D184" s="618">
        <v>2.2121410559098109E-2</v>
      </c>
    </row>
    <row r="185" spans="2:4">
      <c r="B185" s="621">
        <v>44097</v>
      </c>
      <c r="C185" s="618">
        <v>3.4891225233628642E-2</v>
      </c>
      <c r="D185" s="618">
        <v>2.2197755148202214E-2</v>
      </c>
    </row>
    <row r="186" spans="2:4">
      <c r="B186" s="621">
        <v>44098</v>
      </c>
      <c r="C186" s="618">
        <v>3.5598642875995568E-2</v>
      </c>
      <c r="D186" s="618">
        <v>2.2274105439658465E-2</v>
      </c>
    </row>
    <row r="187" spans="2:4">
      <c r="B187" s="621">
        <v>44099</v>
      </c>
      <c r="C187" s="618">
        <v>3.6444219167840908E-2</v>
      </c>
      <c r="D187" s="618">
        <v>2.2350461433892743E-2</v>
      </c>
    </row>
    <row r="188" spans="2:4">
      <c r="B188" s="621">
        <v>44102</v>
      </c>
      <c r="C188" s="618">
        <v>3.4613223362145673E-2</v>
      </c>
      <c r="D188" s="618">
        <v>2.2426823131331153E-2</v>
      </c>
    </row>
    <row r="189" spans="2:4">
      <c r="B189" s="621">
        <v>44103</v>
      </c>
      <c r="C189" s="618">
        <v>3.3916593013814778E-2</v>
      </c>
      <c r="D189" s="618">
        <v>2.2503190532399575E-2</v>
      </c>
    </row>
    <row r="190" spans="2:4">
      <c r="B190" s="621">
        <v>44104</v>
      </c>
      <c r="C190" s="618">
        <v>3.5170341447041009E-2</v>
      </c>
      <c r="D190" s="618">
        <v>2.2579563637524114E-2</v>
      </c>
    </row>
    <row r="191" spans="2:4">
      <c r="B191" s="621">
        <v>44105</v>
      </c>
      <c r="C191" s="618">
        <v>3.7257587827679961E-2</v>
      </c>
      <c r="D191" s="618">
        <v>2.2655942447130872E-2</v>
      </c>
    </row>
    <row r="192" spans="2:4">
      <c r="B192" s="621">
        <v>44106</v>
      </c>
      <c r="C192" s="618">
        <v>3.5246432620570811E-2</v>
      </c>
      <c r="D192" s="618">
        <v>2.2732326961645732E-2</v>
      </c>
    </row>
    <row r="193" spans="2:4">
      <c r="B193" s="621">
        <v>44109</v>
      </c>
      <c r="C193" s="618">
        <v>3.7113252481599579E-2</v>
      </c>
      <c r="D193" s="618">
        <v>2.280871718149502E-2</v>
      </c>
    </row>
    <row r="194" spans="2:4">
      <c r="B194" s="621">
        <v>44110</v>
      </c>
      <c r="C194" s="618">
        <v>3.6571378186439185E-2</v>
      </c>
      <c r="D194" s="618">
        <v>2.2885113107104837E-2</v>
      </c>
    </row>
    <row r="195" spans="2:4">
      <c r="B195" s="621">
        <v>44111</v>
      </c>
      <c r="C195" s="618">
        <v>3.752850855631884E-2</v>
      </c>
      <c r="D195" s="618">
        <v>2.296151473890129E-2</v>
      </c>
    </row>
    <row r="196" spans="2:4">
      <c r="B196" s="621">
        <v>44112</v>
      </c>
      <c r="C196" s="618">
        <v>3.9415297190637189E-2</v>
      </c>
      <c r="D196" s="618">
        <v>2.303792207731048E-2</v>
      </c>
    </row>
    <row r="197" spans="2:4">
      <c r="B197" s="621">
        <v>44113</v>
      </c>
      <c r="C197" s="618">
        <v>4.0403077330526171E-2</v>
      </c>
      <c r="D197" s="618">
        <v>2.3114335122758956E-2</v>
      </c>
    </row>
    <row r="198" spans="2:4">
      <c r="B198" s="621">
        <v>44117</v>
      </c>
      <c r="C198" s="618">
        <v>4.2090277385248731E-2</v>
      </c>
      <c r="D198" s="618">
        <v>2.3190753875672598E-2</v>
      </c>
    </row>
    <row r="199" spans="2:4">
      <c r="B199" s="621">
        <v>44118</v>
      </c>
      <c r="C199" s="618">
        <v>4.3043650851798176E-2</v>
      </c>
      <c r="D199" s="618">
        <v>2.3267178336477956E-2</v>
      </c>
    </row>
    <row r="200" spans="2:4">
      <c r="B200" s="621">
        <v>44119</v>
      </c>
      <c r="C200" s="618">
        <v>4.2988134828980895E-2</v>
      </c>
      <c r="D200" s="618">
        <v>2.3343608505601354E-2</v>
      </c>
    </row>
    <row r="201" spans="2:4">
      <c r="B201" s="621">
        <v>44120</v>
      </c>
      <c r="C201" s="618">
        <v>4.3725148856190055E-2</v>
      </c>
      <c r="D201" s="618">
        <v>2.3420044383469119E-2</v>
      </c>
    </row>
    <row r="202" spans="2:4">
      <c r="B202" s="621">
        <v>44123</v>
      </c>
      <c r="C202" s="618">
        <v>4.282952832915754E-2</v>
      </c>
      <c r="D202" s="618">
        <v>2.3496485970507797E-2</v>
      </c>
    </row>
    <row r="203" spans="2:4">
      <c r="B203" s="621">
        <v>44124</v>
      </c>
      <c r="C203" s="618">
        <v>4.5636332365852406E-2</v>
      </c>
      <c r="D203" s="618">
        <v>2.3572933267143492E-2</v>
      </c>
    </row>
    <row r="204" spans="2:4">
      <c r="B204" s="621">
        <v>44125</v>
      </c>
      <c r="C204" s="618">
        <v>4.6981242777717425E-2</v>
      </c>
      <c r="D204" s="618">
        <v>2.3649386273802975E-2</v>
      </c>
    </row>
    <row r="205" spans="2:4">
      <c r="B205" s="621">
        <v>44126</v>
      </c>
      <c r="C205" s="618">
        <v>4.7890824521009012E-2</v>
      </c>
      <c r="D205" s="618">
        <v>2.372584499091257E-2</v>
      </c>
    </row>
    <row r="206" spans="2:4">
      <c r="B206" s="621">
        <v>44127</v>
      </c>
      <c r="C206" s="618">
        <v>4.7723343263199158E-2</v>
      </c>
      <c r="D206" s="618">
        <v>2.3802309418898826E-2</v>
      </c>
    </row>
    <row r="207" spans="2:4">
      <c r="B207" s="621">
        <v>44130</v>
      </c>
      <c r="C207" s="618">
        <v>4.6228105179539014E-2</v>
      </c>
      <c r="D207" s="618">
        <v>2.3878779558188512E-2</v>
      </c>
    </row>
    <row r="208" spans="2:4">
      <c r="B208" s="621">
        <v>44131</v>
      </c>
      <c r="C208" s="618">
        <v>4.5548322878163461E-2</v>
      </c>
      <c r="D208" s="618">
        <v>2.3955255409207954E-2</v>
      </c>
    </row>
    <row r="209" spans="2:4">
      <c r="B209" s="621">
        <v>44132</v>
      </c>
      <c r="C209" s="618">
        <v>4.0223975563158598E-2</v>
      </c>
      <c r="D209" s="618">
        <v>2.4031736972383921E-2</v>
      </c>
    </row>
    <row r="210" spans="2:4">
      <c r="B210" s="621">
        <v>44133</v>
      </c>
      <c r="C210" s="618">
        <v>4.230890207440674E-2</v>
      </c>
      <c r="D210" s="618">
        <v>2.4108224248142962E-2</v>
      </c>
    </row>
    <row r="211" spans="2:4">
      <c r="B211" s="621">
        <v>44134</v>
      </c>
      <c r="C211" s="618">
        <v>3.9101630610477445E-2</v>
      </c>
      <c r="D211" s="618">
        <v>2.4184717236911846E-2</v>
      </c>
    </row>
    <row r="212" spans="2:4">
      <c r="B212" s="621">
        <v>44138</v>
      </c>
      <c r="C212" s="618">
        <v>4.2235611300912135E-2</v>
      </c>
      <c r="D212" s="618">
        <v>2.426121593911712E-2</v>
      </c>
    </row>
    <row r="213" spans="2:4">
      <c r="B213" s="621">
        <v>44139</v>
      </c>
      <c r="C213" s="618">
        <v>4.4971429277330666E-2</v>
      </c>
      <c r="D213" s="618">
        <v>2.4337720355185777E-2</v>
      </c>
    </row>
    <row r="214" spans="2:4">
      <c r="B214" s="621">
        <v>44140</v>
      </c>
      <c r="C214" s="618">
        <v>4.9686273147781623E-2</v>
      </c>
      <c r="D214" s="618">
        <v>2.4414230485544364E-2</v>
      </c>
    </row>
    <row r="215" spans="2:4">
      <c r="B215" s="621">
        <v>44141</v>
      </c>
      <c r="C215" s="618">
        <v>5.0029420802636171E-2</v>
      </c>
      <c r="D215" s="618">
        <v>2.4490746330619872E-2</v>
      </c>
    </row>
    <row r="216" spans="2:4">
      <c r="B216" s="621">
        <v>44144</v>
      </c>
      <c r="C216" s="618">
        <v>5.1455138452989324E-2</v>
      </c>
      <c r="D216" s="618">
        <v>2.4567267890839073E-2</v>
      </c>
    </row>
    <row r="217" spans="2:4">
      <c r="B217" s="621">
        <v>44145</v>
      </c>
      <c r="C217" s="618">
        <v>5.175502129851739E-2</v>
      </c>
      <c r="D217" s="618">
        <v>2.4643795166628957E-2</v>
      </c>
    </row>
    <row r="218" spans="2:4">
      <c r="B218" s="621">
        <v>44146</v>
      </c>
      <c r="C218" s="618">
        <v>5.2295890179783422E-2</v>
      </c>
      <c r="D218" s="618">
        <v>2.4720328158416294E-2</v>
      </c>
    </row>
    <row r="219" spans="2:4">
      <c r="B219" s="621">
        <v>44147</v>
      </c>
      <c r="C219" s="618">
        <v>4.9098772813335634E-2</v>
      </c>
      <c r="D219" s="618">
        <v>2.4796866866628076E-2</v>
      </c>
    </row>
    <row r="220" spans="2:4">
      <c r="B220" s="621">
        <v>44148</v>
      </c>
      <c r="C220" s="618">
        <v>5.2479812814513416E-2</v>
      </c>
      <c r="D220" s="618">
        <v>2.4873411291691294E-2</v>
      </c>
    </row>
    <row r="221" spans="2:4">
      <c r="B221" s="621">
        <v>44151</v>
      </c>
      <c r="C221" s="618">
        <v>5.3911337371395529E-2</v>
      </c>
      <c r="D221" s="618">
        <v>2.4949961434032941E-2</v>
      </c>
    </row>
    <row r="222" spans="2:4">
      <c r="B222" s="621">
        <v>44152</v>
      </c>
      <c r="C222" s="618">
        <v>5.367772748937516E-2</v>
      </c>
      <c r="D222" s="618">
        <v>2.5026517294080008E-2</v>
      </c>
    </row>
    <row r="223" spans="2:4">
      <c r="B223" s="621">
        <v>44153</v>
      </c>
      <c r="C223" s="618">
        <v>5.1861204770674574E-2</v>
      </c>
      <c r="D223" s="618">
        <v>2.5103078872259488E-2</v>
      </c>
    </row>
    <row r="224" spans="2:4">
      <c r="B224" s="621">
        <v>44154</v>
      </c>
      <c r="C224" s="618">
        <v>5.2481743925463675E-2</v>
      </c>
      <c r="D224" s="618">
        <v>2.5179646168998593E-2</v>
      </c>
    </row>
    <row r="225" spans="2:4">
      <c r="B225" s="621">
        <v>44155</v>
      </c>
      <c r="C225" s="618">
        <v>5.2782896530966905E-2</v>
      </c>
      <c r="D225" s="618">
        <v>2.5256219184724538E-2</v>
      </c>
    </row>
    <row r="226" spans="2:4">
      <c r="B226" s="621">
        <v>44158</v>
      </c>
      <c r="C226" s="618">
        <v>5.4640263046640714E-2</v>
      </c>
      <c r="D226" s="618">
        <v>2.5332797919864314E-2</v>
      </c>
    </row>
    <row r="227" spans="2:4">
      <c r="B227" s="621">
        <v>44159</v>
      </c>
      <c r="C227" s="618">
        <v>5.7887188013037383E-2</v>
      </c>
      <c r="D227" s="618">
        <v>2.5409382374845357E-2</v>
      </c>
    </row>
    <row r="228" spans="2:4">
      <c r="B228" s="621">
        <v>44160</v>
      </c>
      <c r="C228" s="618">
        <v>5.8386454158505297E-2</v>
      </c>
      <c r="D228" s="618">
        <v>2.548597255009466E-2</v>
      </c>
    </row>
    <row r="229" spans="2:4">
      <c r="B229" s="621">
        <v>44161</v>
      </c>
      <c r="C229" s="618">
        <v>5.9251412089377897E-2</v>
      </c>
      <c r="D229" s="618">
        <v>2.5562568446039657E-2</v>
      </c>
    </row>
    <row r="230" spans="2:4">
      <c r="B230" s="621">
        <v>44162</v>
      </c>
      <c r="C230" s="618">
        <v>6.1174457641041124E-2</v>
      </c>
      <c r="D230" s="618">
        <v>2.5639170063107564E-2</v>
      </c>
    </row>
    <row r="231" spans="2:4">
      <c r="B231" s="621">
        <v>44165</v>
      </c>
      <c r="C231" s="618">
        <v>5.9897643112119203E-2</v>
      </c>
      <c r="D231" s="618">
        <v>2.5715777401725592E-2</v>
      </c>
    </row>
    <row r="232" spans="2:4">
      <c r="B232" s="621">
        <v>44166</v>
      </c>
      <c r="C232" s="618">
        <v>6.2206125240572341E-2</v>
      </c>
      <c r="D232" s="618">
        <v>2.579239046232118E-2</v>
      </c>
    </row>
    <row r="233" spans="2:4">
      <c r="B233" s="621">
        <v>44167</v>
      </c>
      <c r="C233" s="618">
        <v>6.3192460436879871E-2</v>
      </c>
      <c r="D233" s="618">
        <v>2.5869009245321761E-2</v>
      </c>
    </row>
    <row r="234" spans="2:4">
      <c r="B234" s="621">
        <v>44168</v>
      </c>
      <c r="C234" s="618">
        <v>6.3702426876886209E-2</v>
      </c>
      <c r="D234" s="618">
        <v>2.5945633751154773E-2</v>
      </c>
    </row>
    <row r="235" spans="2:4">
      <c r="B235" s="621">
        <v>44169</v>
      </c>
      <c r="C235" s="618">
        <v>6.6681967031656963E-2</v>
      </c>
      <c r="D235" s="618">
        <v>2.6022263980247651E-2</v>
      </c>
    </row>
    <row r="236" spans="2:4">
      <c r="B236" s="621">
        <v>44172</v>
      </c>
      <c r="C236" s="618">
        <v>6.5297078506473039E-2</v>
      </c>
      <c r="D236" s="618">
        <v>2.609889993302783E-2</v>
      </c>
    </row>
    <row r="237" spans="2:4">
      <c r="B237" s="621">
        <v>44173</v>
      </c>
      <c r="C237" s="618">
        <v>6.6498952000255684E-2</v>
      </c>
      <c r="D237" s="618">
        <v>2.6175541609922748E-2</v>
      </c>
    </row>
    <row r="238" spans="2:4">
      <c r="B238" s="621">
        <v>44174</v>
      </c>
      <c r="C238" s="618">
        <v>6.5388598620810479E-2</v>
      </c>
      <c r="D238" s="618">
        <v>2.6252189011360061E-2</v>
      </c>
    </row>
    <row r="239" spans="2:4">
      <c r="B239" s="621">
        <v>44175</v>
      </c>
      <c r="C239" s="618">
        <v>6.6341234184136066E-2</v>
      </c>
      <c r="D239" s="618">
        <v>2.6328842137767428E-2</v>
      </c>
    </row>
    <row r="240" spans="2:4">
      <c r="B240" s="621">
        <v>44176</v>
      </c>
      <c r="C240" s="618">
        <v>6.7707529465748095E-2</v>
      </c>
      <c r="D240" s="618">
        <v>2.6405500989572284E-2</v>
      </c>
    </row>
    <row r="241" spans="2:4">
      <c r="B241" s="621">
        <v>44179</v>
      </c>
      <c r="C241" s="618">
        <v>6.7614917451102485E-2</v>
      </c>
      <c r="D241" s="618">
        <v>2.6482165567202287E-2</v>
      </c>
    </row>
    <row r="242" spans="2:4">
      <c r="B242" s="621">
        <v>44180</v>
      </c>
      <c r="C242" s="618">
        <v>7.1293559136725415E-2</v>
      </c>
      <c r="D242" s="618">
        <v>2.6558835871085318E-2</v>
      </c>
    </row>
    <row r="243" spans="2:4">
      <c r="B243" s="621">
        <v>44181</v>
      </c>
      <c r="C243" s="618">
        <v>7.3317276641814866E-2</v>
      </c>
      <c r="D243" s="618">
        <v>2.6635511901648812E-2</v>
      </c>
    </row>
    <row r="244" spans="2:4">
      <c r="B244" s="621">
        <v>44182</v>
      </c>
      <c r="C244" s="618">
        <v>7.5072964985429591E-2</v>
      </c>
      <c r="D244" s="618">
        <v>2.6712193659320649E-2</v>
      </c>
    </row>
    <row r="245" spans="2:4">
      <c r="B245" s="621">
        <v>44183</v>
      </c>
      <c r="C245" s="618">
        <v>7.539729802649453E-2</v>
      </c>
      <c r="D245" s="618">
        <v>2.6788881144528709E-2</v>
      </c>
    </row>
    <row r="246" spans="2:4">
      <c r="B246" s="621">
        <v>44186</v>
      </c>
      <c r="C246" s="618">
        <v>7.2690454568965501E-2</v>
      </c>
      <c r="D246" s="618">
        <v>2.686557435770065E-2</v>
      </c>
    </row>
    <row r="247" spans="2:4">
      <c r="B247" s="621">
        <v>44187</v>
      </c>
      <c r="C247" s="618">
        <v>7.3048161770549402E-2</v>
      </c>
      <c r="D247" s="618">
        <v>2.6942273299264352E-2</v>
      </c>
    </row>
    <row r="248" spans="2:4">
      <c r="B248" s="621">
        <v>44188</v>
      </c>
      <c r="C248" s="618">
        <v>7.5800112943587017E-2</v>
      </c>
      <c r="D248" s="618">
        <v>2.7018977969647473E-2</v>
      </c>
    </row>
    <row r="249" spans="2:4">
      <c r="B249" s="621">
        <v>44189</v>
      </c>
      <c r="C249" s="618">
        <v>7.6199373965467165E-2</v>
      </c>
      <c r="D249" s="618">
        <v>2.7095688369278115E-2</v>
      </c>
    </row>
    <row r="250" spans="2:4">
      <c r="B250" s="621">
        <v>44193</v>
      </c>
      <c r="C250" s="618">
        <v>7.8347219657106892E-2</v>
      </c>
      <c r="D250" s="618">
        <v>2.7172404498584379E-2</v>
      </c>
    </row>
    <row r="251" spans="2:4">
      <c r="B251" s="621">
        <v>44194</v>
      </c>
      <c r="C251" s="618">
        <v>7.943873554977654E-2</v>
      </c>
      <c r="D251" s="618">
        <v>2.7249126357993925E-2</v>
      </c>
    </row>
    <row r="252" spans="2:4">
      <c r="B252" s="621">
        <v>44195</v>
      </c>
      <c r="C252" s="618">
        <v>8.0481461840034019E-2</v>
      </c>
      <c r="D252" s="618">
        <v>2.7325853947934853E-2</v>
      </c>
    </row>
    <row r="253" spans="2:4">
      <c r="B253" s="621">
        <v>44196</v>
      </c>
      <c r="C253" s="618">
        <v>8.0987923138310158E-2</v>
      </c>
      <c r="D253" s="618">
        <v>2.7402587268835266E-2</v>
      </c>
    </row>
    <row r="254" spans="2:4">
      <c r="B254" s="621">
        <v>44200</v>
      </c>
      <c r="C254" s="618">
        <v>8.1187252516212949E-2</v>
      </c>
      <c r="D254" s="618">
        <v>2.7479326321123043E-2</v>
      </c>
    </row>
    <row r="255" spans="2:4">
      <c r="B255" s="621">
        <v>44201</v>
      </c>
      <c r="C255" s="618">
        <v>8.2882299643673774E-2</v>
      </c>
      <c r="D255" s="618">
        <v>2.7556071105226509E-2</v>
      </c>
    </row>
    <row r="256" spans="2:4">
      <c r="B256" s="621">
        <v>44202</v>
      </c>
      <c r="C256" s="618">
        <v>8.231647284699406E-2</v>
      </c>
      <c r="D256" s="618">
        <v>2.7632821621573544E-2</v>
      </c>
    </row>
    <row r="257" spans="2:4">
      <c r="B257" s="621">
        <v>44203</v>
      </c>
      <c r="C257" s="618">
        <v>8.6028783385051266E-2</v>
      </c>
      <c r="D257" s="618">
        <v>2.7709577870592472E-2</v>
      </c>
    </row>
    <row r="258" spans="2:4">
      <c r="B258" s="621">
        <v>44204</v>
      </c>
      <c r="C258" s="618">
        <v>9.0393148766028553E-2</v>
      </c>
      <c r="D258" s="618">
        <v>2.7786339852711395E-2</v>
      </c>
    </row>
    <row r="259" spans="2:4">
      <c r="B259" s="621">
        <v>44207</v>
      </c>
      <c r="C259" s="618">
        <v>8.9104133217208892E-2</v>
      </c>
      <c r="D259" s="618">
        <v>2.7863107568358636E-2</v>
      </c>
    </row>
    <row r="260" spans="2:4">
      <c r="B260" s="621">
        <v>44208</v>
      </c>
      <c r="C260" s="618">
        <v>9.0175296885150802E-2</v>
      </c>
      <c r="D260" s="618">
        <v>2.7939881017962298E-2</v>
      </c>
    </row>
    <row r="261" spans="2:4">
      <c r="B261" s="621">
        <v>44209</v>
      </c>
      <c r="C261" s="618">
        <v>8.8958383716205791E-2</v>
      </c>
      <c r="D261" s="618">
        <v>2.8016660201950927E-2</v>
      </c>
    </row>
    <row r="262" spans="2:4">
      <c r="B262" s="621">
        <v>44210</v>
      </c>
      <c r="C262" s="618">
        <v>9.0452485394687754E-2</v>
      </c>
      <c r="D262" s="618">
        <v>2.8093445120752625E-2</v>
      </c>
    </row>
    <row r="263" spans="2:4">
      <c r="B263" s="621">
        <v>44211</v>
      </c>
      <c r="C263" s="618">
        <v>8.7739174837152989E-2</v>
      </c>
      <c r="D263" s="618">
        <v>2.8170235774795715E-2</v>
      </c>
    </row>
    <row r="264" spans="2:4">
      <c r="B264" s="621">
        <v>44214</v>
      </c>
      <c r="C264" s="618">
        <v>8.8111011175853182E-2</v>
      </c>
      <c r="D264" s="618">
        <v>2.8247032164508523E-2</v>
      </c>
    </row>
    <row r="265" spans="2:4">
      <c r="B265" s="621">
        <v>44215</v>
      </c>
      <c r="C265" s="618">
        <v>8.8806783215488849E-2</v>
      </c>
      <c r="D265" s="618">
        <v>2.8323834290319594E-2</v>
      </c>
    </row>
    <row r="266" spans="2:4">
      <c r="B266" s="621">
        <v>44216</v>
      </c>
      <c r="C266" s="618">
        <v>8.93948738904351E-2</v>
      </c>
      <c r="D266" s="618">
        <v>2.8400642152657474E-2</v>
      </c>
    </row>
    <row r="267" spans="2:4">
      <c r="B267" s="621">
        <v>44217</v>
      </c>
      <c r="C267" s="618">
        <v>8.9169587130973227E-2</v>
      </c>
      <c r="D267" s="618">
        <v>2.8477455751950487E-2</v>
      </c>
    </row>
    <row r="268" spans="2:4">
      <c r="B268" s="621">
        <v>44218</v>
      </c>
      <c r="C268" s="618">
        <v>8.8125836981934436E-2</v>
      </c>
      <c r="D268" s="618">
        <v>2.8554275088627179E-2</v>
      </c>
    </row>
    <row r="269" spans="2:4">
      <c r="B269" s="621">
        <v>44221</v>
      </c>
      <c r="C269" s="618">
        <v>8.7867079115106828E-2</v>
      </c>
      <c r="D269" s="618">
        <v>2.8631100163115875E-2</v>
      </c>
    </row>
    <row r="270" spans="2:4">
      <c r="B270" s="621">
        <v>44222</v>
      </c>
      <c r="C270" s="618">
        <v>8.5419367237788979E-2</v>
      </c>
      <c r="D270" s="618">
        <v>2.8707930975845342E-2</v>
      </c>
    </row>
    <row r="271" spans="2:4">
      <c r="B271" s="621">
        <v>44223</v>
      </c>
      <c r="C271" s="618">
        <v>8.2507052803336256E-2</v>
      </c>
      <c r="D271" s="618">
        <v>2.8784767527244348E-2</v>
      </c>
    </row>
    <row r="272" spans="2:4">
      <c r="B272" s="621">
        <v>44224</v>
      </c>
      <c r="C272" s="618">
        <v>8.6323875292760643E-2</v>
      </c>
      <c r="D272" s="618">
        <v>2.8861609817741218E-2</v>
      </c>
    </row>
    <row r="273" spans="2:4">
      <c r="B273" s="621">
        <v>44225</v>
      </c>
      <c r="C273" s="618">
        <v>8.2949238018049876E-2</v>
      </c>
      <c r="D273" s="618">
        <v>2.893845784776472E-2</v>
      </c>
    </row>
    <row r="274" spans="2:4">
      <c r="B274" s="621">
        <v>44228</v>
      </c>
      <c r="C274" s="618">
        <v>8.7160678994938623E-2</v>
      </c>
      <c r="D274" s="618">
        <v>2.9015311617743622E-2</v>
      </c>
    </row>
    <row r="275" spans="2:4">
      <c r="B275" s="621">
        <v>44229</v>
      </c>
      <c r="C275" s="618">
        <v>9.0176032190572908E-2</v>
      </c>
      <c r="D275" s="618">
        <v>2.9092171128106692E-2</v>
      </c>
    </row>
    <row r="276" spans="2:4">
      <c r="B276" s="621">
        <v>44230</v>
      </c>
      <c r="C276" s="618">
        <v>9.2797637865784655E-2</v>
      </c>
      <c r="D276" s="618">
        <v>2.9169036379282698E-2</v>
      </c>
    </row>
    <row r="277" spans="2:4">
      <c r="B277" s="621">
        <v>44231</v>
      </c>
      <c r="C277" s="618">
        <v>9.5944833803548457E-2</v>
      </c>
      <c r="D277" s="618">
        <v>2.9245907371700186E-2</v>
      </c>
    </row>
    <row r="278" spans="2:4">
      <c r="B278" s="621">
        <v>44232</v>
      </c>
      <c r="C278" s="618">
        <v>0.10008848151333671</v>
      </c>
      <c r="D278" s="618">
        <v>2.9322784105788147E-2</v>
      </c>
    </row>
    <row r="279" spans="2:4">
      <c r="B279" s="621">
        <v>44235</v>
      </c>
      <c r="C279" s="618">
        <v>0.10197149012925433</v>
      </c>
      <c r="D279" s="618">
        <v>2.939966658197557E-2</v>
      </c>
    </row>
    <row r="280" spans="2:4">
      <c r="B280" s="621">
        <v>44236</v>
      </c>
      <c r="C280" s="618">
        <v>0.10203631342210162</v>
      </c>
      <c r="D280" s="618">
        <v>2.9476554800691224E-2</v>
      </c>
    </row>
    <row r="281" spans="2:4">
      <c r="B281" s="621">
        <v>44237</v>
      </c>
      <c r="C281" s="618">
        <v>9.9959069024268432E-2</v>
      </c>
      <c r="D281" s="618">
        <v>2.9553448762364098E-2</v>
      </c>
    </row>
    <row r="282" spans="2:4">
      <c r="B282" s="621">
        <v>44238</v>
      </c>
      <c r="C282" s="618">
        <v>0.10192886626113173</v>
      </c>
      <c r="D282" s="618">
        <v>2.9630348467422962E-2</v>
      </c>
    </row>
    <row r="283" spans="2:4">
      <c r="B283" s="621">
        <v>44239</v>
      </c>
      <c r="C283" s="618">
        <v>0.10353734542753967</v>
      </c>
      <c r="D283" s="618">
        <v>2.9707253916297027E-2</v>
      </c>
    </row>
    <row r="284" spans="2:4">
      <c r="B284" s="621">
        <v>44244</v>
      </c>
      <c r="C284" s="618">
        <v>0.10616959248645275</v>
      </c>
      <c r="D284" s="618">
        <v>2.9784165109415062E-2</v>
      </c>
    </row>
    <row r="285" spans="2:4">
      <c r="B285" s="621">
        <v>44245</v>
      </c>
      <c r="C285" s="618">
        <v>0.1054924929086325</v>
      </c>
      <c r="D285" s="618">
        <v>2.9861082047206278E-2</v>
      </c>
    </row>
    <row r="286" spans="2:4">
      <c r="B286" s="621">
        <v>44246</v>
      </c>
      <c r="C286" s="618">
        <v>0.10789624934822983</v>
      </c>
      <c r="D286" s="618">
        <v>2.9938004730099887E-2</v>
      </c>
    </row>
    <row r="287" spans="2:4">
      <c r="B287" s="621">
        <v>44249</v>
      </c>
      <c r="C287" s="618">
        <v>0.1048331236806872</v>
      </c>
      <c r="D287" s="618">
        <v>3.0014933158524659E-2</v>
      </c>
    </row>
    <row r="288" spans="2:4">
      <c r="B288" s="621">
        <v>44250</v>
      </c>
      <c r="C288" s="618">
        <v>0.10592881449132796</v>
      </c>
      <c r="D288" s="618">
        <v>3.0091867332910027E-2</v>
      </c>
    </row>
    <row r="289" spans="2:4">
      <c r="B289" s="621">
        <v>44251</v>
      </c>
      <c r="C289" s="618">
        <v>0.10837211917547163</v>
      </c>
      <c r="D289" s="618">
        <v>3.0168807253684982E-2</v>
      </c>
    </row>
    <row r="290" spans="2:4">
      <c r="B290" s="621">
        <v>44252</v>
      </c>
      <c r="C290" s="618">
        <v>0.10311741524352414</v>
      </c>
      <c r="D290" s="618">
        <v>3.0245752921278957E-2</v>
      </c>
    </row>
    <row r="291" spans="2:4">
      <c r="B291" s="621">
        <v>44253</v>
      </c>
      <c r="C291" s="618">
        <v>0.10017249717421794</v>
      </c>
      <c r="D291" s="618">
        <v>3.0322704336120943E-2</v>
      </c>
    </row>
    <row r="292" spans="2:4">
      <c r="B292" s="621">
        <v>44256</v>
      </c>
      <c r="C292" s="618">
        <v>0.10388317967568406</v>
      </c>
      <c r="D292" s="618">
        <v>3.0399661498640373E-2</v>
      </c>
    </row>
    <row r="293" spans="2:4">
      <c r="B293" s="621">
        <v>44257</v>
      </c>
      <c r="C293" s="618">
        <v>0.10333739598181024</v>
      </c>
      <c r="D293" s="618">
        <v>3.0476624409266684E-2</v>
      </c>
    </row>
    <row r="294" spans="2:4">
      <c r="B294" s="621">
        <v>44258</v>
      </c>
      <c r="C294" s="618">
        <v>0.10168739390905013</v>
      </c>
      <c r="D294" s="618">
        <v>3.0553593068428864E-2</v>
      </c>
    </row>
    <row r="295" spans="2:4">
      <c r="B295" s="621">
        <v>44259</v>
      </c>
      <c r="C295" s="618">
        <v>0.10130626747139959</v>
      </c>
      <c r="D295" s="618">
        <v>3.0630567476556569E-2</v>
      </c>
    </row>
    <row r="296" spans="2:4">
      <c r="B296" s="621">
        <v>44260</v>
      </c>
      <c r="C296" s="618">
        <v>0.10511945338800976</v>
      </c>
      <c r="D296" s="618">
        <v>3.0707547634079235E-2</v>
      </c>
    </row>
    <row r="297" spans="2:4">
      <c r="B297" s="621">
        <v>44263</v>
      </c>
      <c r="C297" s="618">
        <v>0.10001049992645061</v>
      </c>
      <c r="D297" s="618">
        <v>3.0784533541426073E-2</v>
      </c>
    </row>
    <row r="298" spans="2:4">
      <c r="B298" s="621">
        <v>44264</v>
      </c>
      <c r="C298" s="618">
        <v>9.8991566605360015E-2</v>
      </c>
      <c r="D298" s="618">
        <v>3.086152519902674E-2</v>
      </c>
    </row>
    <row r="299" spans="2:4">
      <c r="B299" s="621">
        <v>44265</v>
      </c>
      <c r="C299" s="618">
        <v>9.8713332883663796E-2</v>
      </c>
      <c r="D299" s="618">
        <v>3.0938522607310448E-2</v>
      </c>
    </row>
    <row r="300" spans="2:4">
      <c r="B300" s="621">
        <v>44266</v>
      </c>
      <c r="C300" s="618">
        <v>0.10307941261105613</v>
      </c>
      <c r="D300" s="618">
        <v>3.1015525766707075E-2</v>
      </c>
    </row>
    <row r="301" spans="2:4">
      <c r="B301" s="621">
        <v>44267</v>
      </c>
      <c r="C301" s="618">
        <v>0.10307775483030146</v>
      </c>
      <c r="D301" s="618">
        <v>3.1092534677646055E-2</v>
      </c>
    </row>
    <row r="302" spans="2:4">
      <c r="B302" s="621">
        <v>44270</v>
      </c>
      <c r="C302" s="618">
        <v>0.10511712882333857</v>
      </c>
      <c r="D302" s="618">
        <v>3.1169549340556824E-2</v>
      </c>
    </row>
    <row r="303" spans="2:4">
      <c r="B303" s="621">
        <v>44271</v>
      </c>
      <c r="C303" s="618">
        <v>0.10550046754371145</v>
      </c>
      <c r="D303" s="618">
        <v>3.1246569755869258E-2</v>
      </c>
    </row>
    <row r="304" spans="2:4">
      <c r="B304" s="621">
        <v>44272</v>
      </c>
      <c r="C304" s="618">
        <v>0.10792223899458397</v>
      </c>
      <c r="D304" s="618">
        <v>3.1323595924012793E-2</v>
      </c>
    </row>
    <row r="305" spans="2:4">
      <c r="B305" s="621">
        <v>44273</v>
      </c>
      <c r="C305" s="618">
        <v>0.10371526790642815</v>
      </c>
      <c r="D305" s="618">
        <v>3.1430642053638103E-2</v>
      </c>
    </row>
    <row r="306" spans="2:4">
      <c r="B306" s="621">
        <v>44274</v>
      </c>
      <c r="C306" s="618">
        <v>0.10440943766017408</v>
      </c>
      <c r="D306" s="618">
        <v>3.1537699294105659E-2</v>
      </c>
    </row>
    <row r="307" spans="2:4">
      <c r="B307" s="621">
        <v>44277</v>
      </c>
      <c r="C307" s="618">
        <v>0.10419094119690642</v>
      </c>
      <c r="D307" s="618">
        <v>3.1644767646568761E-2</v>
      </c>
    </row>
    <row r="308" spans="2:4">
      <c r="B308" s="621">
        <v>44278</v>
      </c>
      <c r="C308" s="618">
        <v>0.10311285982541718</v>
      </c>
      <c r="D308" s="618">
        <v>3.1751847112180931E-2</v>
      </c>
    </row>
    <row r="309" spans="2:4">
      <c r="B309" s="621">
        <v>44279</v>
      </c>
      <c r="C309" s="618">
        <v>0.10174281084351877</v>
      </c>
      <c r="D309" s="618">
        <v>3.1858937692095468E-2</v>
      </c>
    </row>
    <row r="310" spans="2:4">
      <c r="B310" s="621">
        <v>44280</v>
      </c>
      <c r="C310" s="618">
        <v>0.10397944162313677</v>
      </c>
      <c r="D310" s="618">
        <v>3.1966039387466116E-2</v>
      </c>
    </row>
    <row r="311" spans="2:4">
      <c r="B311" s="621">
        <v>44281</v>
      </c>
      <c r="C311" s="618">
        <v>0.10653158485638459</v>
      </c>
      <c r="D311" s="618">
        <v>3.2073152199446398E-2</v>
      </c>
    </row>
    <row r="312" spans="2:4">
      <c r="B312" s="621">
        <v>44284</v>
      </c>
      <c r="C312" s="618">
        <v>0.10688037969648567</v>
      </c>
      <c r="D312" s="618">
        <v>3.2180276129190277E-2</v>
      </c>
    </row>
    <row r="313" spans="2:4">
      <c r="B313" s="621">
        <v>44285</v>
      </c>
      <c r="C313" s="618">
        <v>0.10909771865528994</v>
      </c>
      <c r="D313" s="618">
        <v>3.2287411177851721E-2</v>
      </c>
    </row>
    <row r="314" spans="2:4">
      <c r="B314" s="621">
        <v>44286</v>
      </c>
      <c r="C314" s="618">
        <v>0.10996896450866189</v>
      </c>
      <c r="D314" s="618">
        <v>3.2394557346584918E-2</v>
      </c>
    </row>
    <row r="315" spans="2:4">
      <c r="B315" s="621">
        <v>44287</v>
      </c>
      <c r="C315" s="618">
        <v>0.11102179259261402</v>
      </c>
      <c r="D315" s="618">
        <v>3.2501714636544055E-2</v>
      </c>
    </row>
    <row r="316" spans="2:4">
      <c r="B316" s="621">
        <v>44291</v>
      </c>
      <c r="C316" s="618">
        <v>0.11313380959904151</v>
      </c>
      <c r="D316" s="618">
        <v>3.2608883048883319E-2</v>
      </c>
    </row>
    <row r="317" spans="2:4">
      <c r="B317" s="621">
        <v>44292</v>
      </c>
      <c r="C317" s="618">
        <v>0.11315942193280626</v>
      </c>
      <c r="D317" s="618">
        <v>3.2716062584757344E-2</v>
      </c>
    </row>
    <row r="318" spans="2:4">
      <c r="B318" s="621">
        <v>44293</v>
      </c>
      <c r="C318" s="618">
        <v>0.11407317769019532</v>
      </c>
      <c r="D318" s="618">
        <v>3.2823253245320538E-2</v>
      </c>
    </row>
    <row r="319" spans="2:4">
      <c r="B319" s="621">
        <v>44294</v>
      </c>
      <c r="C319" s="618">
        <v>0.11606144549326602</v>
      </c>
      <c r="D319" s="618">
        <v>3.2930455031727535E-2</v>
      </c>
    </row>
    <row r="320" spans="2:4">
      <c r="B320" s="621">
        <v>44295</v>
      </c>
      <c r="C320" s="618">
        <v>0.11744770377909619</v>
      </c>
      <c r="D320" s="618">
        <v>3.3037667945133409E-2</v>
      </c>
    </row>
    <row r="321" spans="2:4">
      <c r="B321" s="621">
        <v>44298</v>
      </c>
      <c r="C321" s="618">
        <v>0.11824899148479018</v>
      </c>
      <c r="D321" s="618">
        <v>3.3144891986692793E-2</v>
      </c>
    </row>
    <row r="322" spans="2:4">
      <c r="B322" s="621">
        <v>44299</v>
      </c>
      <c r="C322" s="618">
        <v>0.11750227727862272</v>
      </c>
      <c r="D322" s="618">
        <v>3.3252127157560984E-2</v>
      </c>
    </row>
    <row r="323" spans="2:4">
      <c r="B323" s="621">
        <v>44300</v>
      </c>
      <c r="C323" s="618">
        <v>0.11834990885866703</v>
      </c>
      <c r="D323" s="618">
        <v>3.3359373458892838E-2</v>
      </c>
    </row>
    <row r="324" spans="2:4">
      <c r="B324" s="621">
        <v>44301</v>
      </c>
      <c r="C324" s="618">
        <v>0.11912038059471985</v>
      </c>
      <c r="D324" s="618">
        <v>3.3466630891843874E-2</v>
      </c>
    </row>
    <row r="325" spans="2:4">
      <c r="B325" s="621">
        <v>44302</v>
      </c>
      <c r="C325" s="618">
        <v>0.12076689980511168</v>
      </c>
      <c r="D325" s="618">
        <v>3.3573899457569611E-2</v>
      </c>
    </row>
    <row r="326" spans="2:4">
      <c r="B326" s="621">
        <v>44305</v>
      </c>
      <c r="C326" s="618">
        <v>0.12064906430982014</v>
      </c>
      <c r="D326" s="618">
        <v>3.3681179157225349E-2</v>
      </c>
    </row>
    <row r="327" spans="2:4">
      <c r="B327" s="621">
        <v>44306</v>
      </c>
      <c r="C327" s="618">
        <v>0.11944063087039036</v>
      </c>
      <c r="D327" s="618">
        <v>3.378846999196683E-2</v>
      </c>
    </row>
    <row r="328" spans="2:4">
      <c r="B328" s="621">
        <v>44308</v>
      </c>
      <c r="C328" s="618">
        <v>0.11877977119887073</v>
      </c>
      <c r="D328" s="618">
        <v>3.3895771962949794E-2</v>
      </c>
    </row>
    <row r="329" spans="2:4">
      <c r="B329" s="621">
        <v>44309</v>
      </c>
      <c r="C329" s="618">
        <v>0.12159764859488686</v>
      </c>
      <c r="D329" s="618">
        <v>3.4003085071329986E-2</v>
      </c>
    </row>
    <row r="330" spans="2:4">
      <c r="B330" s="621">
        <v>44312</v>
      </c>
      <c r="C330" s="618">
        <v>0.12257212638626513</v>
      </c>
      <c r="D330" s="618">
        <v>3.411040931826359E-2</v>
      </c>
    </row>
    <row r="331" spans="2:4">
      <c r="B331" s="621">
        <v>44313</v>
      </c>
      <c r="C331" s="618">
        <v>0.12297822236642619</v>
      </c>
      <c r="D331" s="618">
        <v>3.4217744704906794E-2</v>
      </c>
    </row>
    <row r="332" spans="2:4">
      <c r="B332" s="621">
        <v>44314</v>
      </c>
      <c r="C332" s="618">
        <v>0.12320537487789451</v>
      </c>
      <c r="D332" s="618">
        <v>3.4325091232415561E-2</v>
      </c>
    </row>
    <row r="333" spans="2:4">
      <c r="B333" s="621">
        <v>44315</v>
      </c>
      <c r="C333" s="618">
        <v>0.12450205873956999</v>
      </c>
      <c r="D333" s="618">
        <v>3.4432448901946522E-2</v>
      </c>
    </row>
    <row r="334" spans="2:4">
      <c r="B334" s="621">
        <v>44316</v>
      </c>
      <c r="C334" s="618">
        <v>0.12465482860733013</v>
      </c>
      <c r="D334" s="618">
        <v>3.4539817714656085E-2</v>
      </c>
    </row>
    <row r="335" spans="2:4">
      <c r="B335" s="621">
        <v>44319</v>
      </c>
      <c r="C335" s="618">
        <v>0.12453344228132024</v>
      </c>
      <c r="D335" s="618">
        <v>3.464719767170088E-2</v>
      </c>
    </row>
    <row r="336" spans="2:4">
      <c r="B336" s="621">
        <v>44320</v>
      </c>
      <c r="C336" s="618">
        <v>0.12369151028712499</v>
      </c>
      <c r="D336" s="618">
        <v>3.4754588774237538E-2</v>
      </c>
    </row>
    <row r="337" spans="2:4">
      <c r="B337" s="621">
        <v>44321</v>
      </c>
      <c r="C337" s="618">
        <v>0.12490537290127346</v>
      </c>
      <c r="D337" s="618">
        <v>3.4861991023422911E-2</v>
      </c>
    </row>
    <row r="338" spans="2:4">
      <c r="B338" s="621">
        <v>44322</v>
      </c>
      <c r="C338" s="618">
        <v>0.12531318202877428</v>
      </c>
      <c r="D338" s="618">
        <v>3.499930322342526E-2</v>
      </c>
    </row>
    <row r="339" spans="2:4">
      <c r="B339" s="621">
        <v>44323</v>
      </c>
      <c r="C339" s="618">
        <v>0.12748246861750157</v>
      </c>
      <c r="D339" s="618">
        <v>3.513663364290065E-2</v>
      </c>
    </row>
    <row r="340" spans="2:4">
      <c r="B340" s="621">
        <v>44326</v>
      </c>
      <c r="C340" s="618">
        <v>0.12606023893728446</v>
      </c>
      <c r="D340" s="618">
        <v>3.5273982284266703E-2</v>
      </c>
    </row>
    <row r="341" spans="2:4">
      <c r="B341" s="621">
        <v>44327</v>
      </c>
      <c r="C341" s="618">
        <v>0.12680270874337873</v>
      </c>
      <c r="D341" s="618">
        <v>3.5411349149941262E-2</v>
      </c>
    </row>
    <row r="342" spans="2:4">
      <c r="B342" s="621">
        <v>44328</v>
      </c>
      <c r="C342" s="618">
        <v>0.12345957556333498</v>
      </c>
      <c r="D342" s="618">
        <v>3.5548734242342395E-2</v>
      </c>
    </row>
    <row r="343" spans="2:4">
      <c r="B343" s="621">
        <v>44329</v>
      </c>
      <c r="C343" s="618">
        <v>0.12361875350654872</v>
      </c>
      <c r="D343" s="618">
        <v>3.5686137563888609E-2</v>
      </c>
    </row>
    <row r="344" spans="2:4">
      <c r="B344" s="621">
        <v>44330</v>
      </c>
      <c r="C344" s="618">
        <v>0.1252752705844673</v>
      </c>
      <c r="D344" s="618">
        <v>3.5823559116998416E-2</v>
      </c>
    </row>
    <row r="345" spans="2:4">
      <c r="B345" s="621">
        <v>44333</v>
      </c>
      <c r="C345" s="618">
        <v>0.12654555844661464</v>
      </c>
      <c r="D345" s="618">
        <v>3.5960998904091213E-2</v>
      </c>
    </row>
    <row r="346" spans="2:4">
      <c r="B346" s="621">
        <v>44334</v>
      </c>
      <c r="C346" s="618">
        <v>0.12607698722911387</v>
      </c>
      <c r="D346" s="618">
        <v>3.6098456927586176E-2</v>
      </c>
    </row>
    <row r="347" spans="2:4">
      <c r="B347" s="621">
        <v>44335</v>
      </c>
      <c r="C347" s="618">
        <v>0.12608816885383312</v>
      </c>
      <c r="D347" s="618">
        <v>3.6235933189903147E-2</v>
      </c>
    </row>
    <row r="348" spans="2:4">
      <c r="B348" s="621">
        <v>44336</v>
      </c>
      <c r="C348" s="618">
        <v>0.1274582472486232</v>
      </c>
      <c r="D348" s="618">
        <v>3.6373427693461968E-2</v>
      </c>
    </row>
    <row r="349" spans="2:4">
      <c r="B349" s="621">
        <v>44337</v>
      </c>
      <c r="C349" s="618">
        <v>0.12794340656649084</v>
      </c>
      <c r="D349" s="618">
        <v>3.651094044068337E-2</v>
      </c>
    </row>
    <row r="350" spans="2:4">
      <c r="B350" s="621">
        <v>44340</v>
      </c>
      <c r="C350" s="618">
        <v>0.12974801559956517</v>
      </c>
      <c r="D350" s="618">
        <v>3.6648471433987639E-2</v>
      </c>
    </row>
    <row r="351" spans="2:4">
      <c r="B351" s="621">
        <v>44341</v>
      </c>
      <c r="C351" s="618">
        <v>0.12942026799717099</v>
      </c>
      <c r="D351" s="618">
        <v>3.6786020675796172E-2</v>
      </c>
    </row>
    <row r="352" spans="2:4">
      <c r="B352" s="621">
        <v>44342</v>
      </c>
      <c r="C352" s="618">
        <v>0.13056373875263327</v>
      </c>
      <c r="D352" s="618">
        <v>3.6923588168529919E-2</v>
      </c>
    </row>
    <row r="353" spans="2:4">
      <c r="B353" s="621">
        <v>44343</v>
      </c>
      <c r="C353" s="618">
        <v>0.13253790468604021</v>
      </c>
      <c r="D353" s="618">
        <v>3.7061173914610723E-2</v>
      </c>
    </row>
    <row r="354" spans="2:4">
      <c r="B354" s="621">
        <v>44344</v>
      </c>
      <c r="C354" s="618">
        <v>0.13395166015818338</v>
      </c>
      <c r="D354" s="618">
        <v>3.7198777916460646E-2</v>
      </c>
    </row>
    <row r="355" spans="2:4">
      <c r="B355" s="621">
        <v>44347</v>
      </c>
      <c r="C355" s="618">
        <v>0.13572434401031641</v>
      </c>
      <c r="D355" s="618">
        <v>3.7336400176501972E-2</v>
      </c>
    </row>
    <row r="356" spans="2:4">
      <c r="B356" s="621">
        <v>44348</v>
      </c>
      <c r="C356" s="618">
        <v>0.13607858560085684</v>
      </c>
      <c r="D356" s="618">
        <v>3.7474040697157207E-2</v>
      </c>
    </row>
    <row r="357" spans="2:4">
      <c r="B357" s="621">
        <v>44349</v>
      </c>
      <c r="C357" s="618">
        <v>0.13606709065491329</v>
      </c>
      <c r="D357" s="618">
        <v>3.7611699480849303E-2</v>
      </c>
    </row>
    <row r="358" spans="2:4">
      <c r="B358" s="621">
        <v>44351</v>
      </c>
      <c r="C358" s="618">
        <v>0.13676562962057748</v>
      </c>
      <c r="D358" s="618">
        <v>3.7749376530001433E-2</v>
      </c>
    </row>
    <row r="359" spans="2:4">
      <c r="B359" s="621">
        <v>44354</v>
      </c>
      <c r="C359" s="618">
        <v>0.13699438931847485</v>
      </c>
      <c r="D359" s="618">
        <v>3.7887071847037435E-2</v>
      </c>
    </row>
    <row r="360" spans="2:4">
      <c r="B360" s="621">
        <v>44355</v>
      </c>
      <c r="C360" s="618">
        <v>0.13599989476491259</v>
      </c>
      <c r="D360" s="618">
        <v>3.8024785434380926E-2</v>
      </c>
    </row>
    <row r="361" spans="2:4">
      <c r="B361" s="621">
        <v>44356</v>
      </c>
      <c r="C361" s="618">
        <v>0.13645111921235054</v>
      </c>
      <c r="D361" s="618">
        <v>3.8162517294456189E-2</v>
      </c>
    </row>
    <row r="362" spans="2:4">
      <c r="B362" s="621">
        <v>44357</v>
      </c>
      <c r="C362" s="618">
        <v>0.13775092041191295</v>
      </c>
      <c r="D362" s="618">
        <v>3.8300267429687951E-2</v>
      </c>
    </row>
    <row r="363" spans="2:4">
      <c r="B363" s="621">
        <v>44358</v>
      </c>
      <c r="C363" s="618">
        <v>0.13789497020398511</v>
      </c>
      <c r="D363" s="618">
        <v>3.8438035842500939E-2</v>
      </c>
    </row>
    <row r="364" spans="2:4">
      <c r="B364" s="621">
        <v>44361</v>
      </c>
      <c r="C364" s="618">
        <v>0.13937626586022533</v>
      </c>
      <c r="D364" s="618">
        <v>3.8575822535320325E-2</v>
      </c>
    </row>
    <row r="365" spans="2:4">
      <c r="B365" s="621">
        <v>44362</v>
      </c>
      <c r="C365" s="618">
        <v>0.13941655860803492</v>
      </c>
      <c r="D365" s="618">
        <v>3.8713627510571724E-2</v>
      </c>
    </row>
    <row r="366" spans="2:4">
      <c r="B366" s="621">
        <v>44363</v>
      </c>
      <c r="C366" s="618">
        <v>0.14015503983344968</v>
      </c>
      <c r="D366" s="618">
        <v>3.8851450770680751E-2</v>
      </c>
    </row>
    <row r="367" spans="2:4">
      <c r="B367" s="621">
        <v>44364</v>
      </c>
      <c r="C367" s="618">
        <v>0.13936039011930346</v>
      </c>
      <c r="D367" s="618">
        <v>3.9019090321817274E-2</v>
      </c>
    </row>
    <row r="368" spans="2:4">
      <c r="B368" s="621">
        <v>44365</v>
      </c>
      <c r="C368" s="618">
        <v>0.14013976113243132</v>
      </c>
      <c r="D368" s="618">
        <v>3.9186756924963095E-2</v>
      </c>
    </row>
    <row r="369" spans="2:4">
      <c r="B369" s="621">
        <v>44368</v>
      </c>
      <c r="C369" s="618">
        <v>0.14247971078372346</v>
      </c>
      <c r="D369" s="618">
        <v>3.9354450584483613E-2</v>
      </c>
    </row>
    <row r="370" spans="2:4">
      <c r="B370" s="621">
        <v>44369</v>
      </c>
      <c r="C370" s="618">
        <v>0.14375847270014641</v>
      </c>
      <c r="D370" s="618">
        <v>3.9522171304744891E-2</v>
      </c>
    </row>
    <row r="371" spans="2:4">
      <c r="B371" s="621">
        <v>44370</v>
      </c>
      <c r="C371" s="618">
        <v>0.14480439847406323</v>
      </c>
      <c r="D371" s="618">
        <v>3.9689919090113657E-2</v>
      </c>
    </row>
    <row r="372" spans="2:4">
      <c r="B372" s="621">
        <v>44371</v>
      </c>
      <c r="C372" s="618">
        <v>0.14547957565541925</v>
      </c>
      <c r="D372" s="618">
        <v>3.9857693944957528E-2</v>
      </c>
    </row>
    <row r="373" spans="2:4">
      <c r="B373" s="621">
        <v>44372</v>
      </c>
      <c r="C373" s="618">
        <v>0.14637035527494646</v>
      </c>
      <c r="D373" s="618">
        <v>4.0025495873644568E-2</v>
      </c>
    </row>
    <row r="374" spans="2:4">
      <c r="B374" s="621">
        <v>44375</v>
      </c>
      <c r="C374" s="618">
        <v>0.14734538369741346</v>
      </c>
      <c r="D374" s="618">
        <v>4.0193324880543724E-2</v>
      </c>
    </row>
    <row r="375" spans="2:4">
      <c r="B375" s="621">
        <v>44376</v>
      </c>
      <c r="C375" s="618">
        <v>0.14828519913220162</v>
      </c>
      <c r="D375" s="618">
        <v>4.0361180970024835E-2</v>
      </c>
    </row>
    <row r="376" spans="2:4">
      <c r="B376" s="621">
        <v>44377</v>
      </c>
      <c r="C376" s="618">
        <v>0.14925572402668053</v>
      </c>
      <c r="D376" s="618">
        <v>4.052906414645796E-2</v>
      </c>
    </row>
    <row r="377" spans="2:4">
      <c r="B377" s="621">
        <v>44378</v>
      </c>
      <c r="C377" s="618">
        <v>0.14970659253912455</v>
      </c>
      <c r="D377" s="618">
        <v>4.0696974414214271E-2</v>
      </c>
    </row>
    <row r="378" spans="2:4">
      <c r="B378" s="621">
        <v>44379</v>
      </c>
      <c r="C378" s="618">
        <v>0.15185038261130268</v>
      </c>
      <c r="D378" s="618">
        <v>4.086491177766538E-2</v>
      </c>
    </row>
    <row r="379" spans="2:4">
      <c r="B379" s="621">
        <v>44382</v>
      </c>
      <c r="C379" s="618">
        <v>0.15207365131204775</v>
      </c>
      <c r="D379" s="618">
        <v>4.1032876241183791E-2</v>
      </c>
    </row>
    <row r="380" spans="2:4">
      <c r="B380" s="621">
        <v>44383</v>
      </c>
      <c r="C380" s="618">
        <v>0.15007716466078547</v>
      </c>
      <c r="D380" s="618">
        <v>4.1200867809142672E-2</v>
      </c>
    </row>
    <row r="381" spans="2:4">
      <c r="B381" s="621">
        <v>44384</v>
      </c>
      <c r="C381" s="618">
        <v>0.1507992209907778</v>
      </c>
      <c r="D381" s="618">
        <v>4.1368886485915857E-2</v>
      </c>
    </row>
    <row r="382" spans="2:4">
      <c r="B382" s="621">
        <v>44385</v>
      </c>
      <c r="C382" s="618">
        <v>0.14838424253848093</v>
      </c>
      <c r="D382" s="618">
        <v>4.1536932275877847E-2</v>
      </c>
    </row>
    <row r="383" spans="2:4">
      <c r="B383" s="621">
        <v>44386</v>
      </c>
      <c r="C383" s="618">
        <v>0.14950781579442851</v>
      </c>
      <c r="D383" s="618">
        <v>4.1705005183404031E-2</v>
      </c>
    </row>
    <row r="384" spans="2:4">
      <c r="B384" s="621">
        <v>44389</v>
      </c>
      <c r="C384" s="618">
        <v>0.15173406064338879</v>
      </c>
      <c r="D384" s="618">
        <v>4.1873105212870243E-2</v>
      </c>
    </row>
    <row r="385" spans="2:4">
      <c r="B385" s="621">
        <v>44390</v>
      </c>
      <c r="C385" s="618">
        <v>0.15309032806447642</v>
      </c>
      <c r="D385" s="618">
        <v>4.2041232368653203E-2</v>
      </c>
    </row>
    <row r="386" spans="2:4">
      <c r="B386" s="621">
        <v>44391</v>
      </c>
      <c r="C386" s="618">
        <v>0.15239863437904599</v>
      </c>
      <c r="D386" s="618">
        <v>4.2209386655130299E-2</v>
      </c>
    </row>
    <row r="387" spans="2:4">
      <c r="B387" s="621">
        <v>44392</v>
      </c>
      <c r="C387" s="618">
        <v>0.15179612461267777</v>
      </c>
      <c r="D387" s="618">
        <v>4.2377568076679584E-2</v>
      </c>
    </row>
    <row r="388" spans="2:4">
      <c r="B388" s="621">
        <v>44393</v>
      </c>
      <c r="C388" s="618">
        <v>0.1513100703601391</v>
      </c>
      <c r="D388" s="618">
        <v>4.2545776637679777E-2</v>
      </c>
    </row>
    <row r="389" spans="2:4">
      <c r="B389" s="621">
        <v>44396</v>
      </c>
      <c r="C389" s="618">
        <v>0.14732201614579621</v>
      </c>
      <c r="D389" s="618">
        <v>4.2714012342510488E-2</v>
      </c>
    </row>
    <row r="390" spans="2:4">
      <c r="B390" s="621">
        <v>44397</v>
      </c>
      <c r="C390" s="618">
        <v>0.14919985927436152</v>
      </c>
      <c r="D390" s="618">
        <v>4.2882275195551767E-2</v>
      </c>
    </row>
    <row r="391" spans="2:4">
      <c r="B391" s="621">
        <v>44398</v>
      </c>
      <c r="C391" s="618">
        <v>0.15135386568345455</v>
      </c>
      <c r="D391" s="618">
        <v>4.3050565201184554E-2</v>
      </c>
    </row>
    <row r="392" spans="2:4">
      <c r="B392" s="621">
        <v>44399</v>
      </c>
      <c r="C392" s="618">
        <v>0.15355672396459186</v>
      </c>
      <c r="D392" s="618">
        <v>4.3218882363790678E-2</v>
      </c>
    </row>
    <row r="393" spans="2:4">
      <c r="B393" s="621">
        <v>44400</v>
      </c>
      <c r="C393" s="618">
        <v>0.15395219961632756</v>
      </c>
      <c r="D393" s="618">
        <v>4.3387226687752189E-2</v>
      </c>
    </row>
    <row r="394" spans="2:4">
      <c r="B394" s="621">
        <v>44403</v>
      </c>
      <c r="C394" s="618">
        <v>0.15276298495813156</v>
      </c>
      <c r="D394" s="618">
        <v>4.3555598177452248E-2</v>
      </c>
    </row>
    <row r="395" spans="2:4">
      <c r="B395" s="621">
        <v>44404</v>
      </c>
      <c r="C395" s="618">
        <v>0.14966076103926151</v>
      </c>
      <c r="D395" s="618">
        <v>4.3723996837274681E-2</v>
      </c>
    </row>
    <row r="396" spans="2:4">
      <c r="B396" s="621">
        <v>44405</v>
      </c>
      <c r="C396" s="618">
        <v>0.15137171258721005</v>
      </c>
      <c r="D396" s="618">
        <v>4.3892422671603759E-2</v>
      </c>
    </row>
    <row r="397" spans="2:4">
      <c r="B397" s="621">
        <v>44406</v>
      </c>
      <c r="C397" s="618">
        <v>0.15364015050940627</v>
      </c>
      <c r="D397" s="618">
        <v>4.4060875684824863E-2</v>
      </c>
    </row>
    <row r="398" spans="2:4">
      <c r="B398" s="621">
        <v>44407</v>
      </c>
      <c r="C398" s="618">
        <v>0.15084828595053223</v>
      </c>
      <c r="D398" s="618">
        <v>4.4229355881323595E-2</v>
      </c>
    </row>
    <row r="399" spans="2:4">
      <c r="B399" s="621">
        <v>44410</v>
      </c>
      <c r="C399" s="618">
        <v>0.15172748510933376</v>
      </c>
      <c r="D399" s="618">
        <v>4.439786326548667E-2</v>
      </c>
    </row>
    <row r="400" spans="2:4">
      <c r="B400" s="621">
        <v>44411</v>
      </c>
      <c r="C400" s="618">
        <v>0.15263834460519377</v>
      </c>
      <c r="D400" s="618">
        <v>4.4566397841701466E-2</v>
      </c>
    </row>
    <row r="401" spans="2:4">
      <c r="B401" s="621">
        <v>44412</v>
      </c>
      <c r="C401" s="618">
        <v>0.15188913091031608</v>
      </c>
      <c r="D401" s="618">
        <v>4.4734959614355807E-2</v>
      </c>
    </row>
    <row r="402" spans="2:4">
      <c r="B402" s="621">
        <v>44413</v>
      </c>
      <c r="C402" s="618">
        <v>0.15369847800522263</v>
      </c>
      <c r="D402" s="618">
        <v>4.4943171643949675E-2</v>
      </c>
    </row>
    <row r="403" spans="2:4">
      <c r="B403" s="621">
        <v>44414</v>
      </c>
      <c r="C403" s="618">
        <v>0.15565654700070009</v>
      </c>
      <c r="D403" s="618">
        <v>4.5151425169474013E-2</v>
      </c>
    </row>
    <row r="404" spans="2:4">
      <c r="B404" s="621">
        <v>44417</v>
      </c>
      <c r="C404" s="618">
        <v>0.1563655693405348</v>
      </c>
      <c r="D404" s="618">
        <v>4.5359720199198872E-2</v>
      </c>
    </row>
    <row r="405" spans="2:4">
      <c r="B405" s="621">
        <v>44418</v>
      </c>
      <c r="C405" s="618">
        <v>0.15683616365878805</v>
      </c>
      <c r="D405" s="618">
        <v>4.5568056741395857E-2</v>
      </c>
    </row>
    <row r="406" spans="2:4">
      <c r="B406" s="621">
        <v>44419</v>
      </c>
      <c r="C406" s="618">
        <v>0.15665348297993509</v>
      </c>
      <c r="D406" s="618">
        <v>4.5776434804338351E-2</v>
      </c>
    </row>
    <row r="407" spans="2:4">
      <c r="B407" s="621">
        <v>44420</v>
      </c>
      <c r="C407" s="618">
        <v>0.15605899366729425</v>
      </c>
      <c r="D407" s="618">
        <v>4.5984854396301067E-2</v>
      </c>
    </row>
    <row r="408" spans="2:4">
      <c r="B408" s="621">
        <v>44421</v>
      </c>
      <c r="C408" s="618">
        <v>0.15459729943956635</v>
      </c>
      <c r="D408" s="618">
        <v>4.6193315525560719E-2</v>
      </c>
    </row>
    <row r="409" spans="2:4">
      <c r="B409" s="621">
        <v>44424</v>
      </c>
      <c r="C409" s="618">
        <v>0.14998031604311191</v>
      </c>
      <c r="D409" s="618">
        <v>4.6401818200395573E-2</v>
      </c>
    </row>
    <row r="410" spans="2:4">
      <c r="B410" s="621">
        <v>44425</v>
      </c>
      <c r="C410" s="618">
        <v>0.14594911088992601</v>
      </c>
      <c r="D410" s="618">
        <v>4.6610362429085672E-2</v>
      </c>
    </row>
    <row r="411" spans="2:4">
      <c r="B411" s="621">
        <v>44426</v>
      </c>
      <c r="C411" s="618">
        <v>0.14638757083682985</v>
      </c>
      <c r="D411" s="618">
        <v>4.6818948219912171E-2</v>
      </c>
    </row>
    <row r="412" spans="2:4">
      <c r="B412" s="621">
        <v>44427</v>
      </c>
      <c r="C412" s="618">
        <v>0.14878374832007202</v>
      </c>
      <c r="D412" s="618">
        <v>4.7027575581158665E-2</v>
      </c>
    </row>
    <row r="413" spans="2:4">
      <c r="B413" s="621">
        <v>44428</v>
      </c>
      <c r="C413" s="618">
        <v>0.15133863734192987</v>
      </c>
      <c r="D413" s="618">
        <v>4.7236244521109638E-2</v>
      </c>
    </row>
    <row r="414" spans="2:4">
      <c r="B414" s="621">
        <v>44431</v>
      </c>
      <c r="C414" s="618">
        <v>0.15216001301778914</v>
      </c>
      <c r="D414" s="618">
        <v>4.7444955048051796E-2</v>
      </c>
    </row>
    <row r="415" spans="2:4">
      <c r="B415" s="621">
        <v>44432</v>
      </c>
      <c r="C415" s="618">
        <v>0.15463771413888749</v>
      </c>
      <c r="D415" s="618">
        <v>4.7653707170273174E-2</v>
      </c>
    </row>
    <row r="416" spans="2:4">
      <c r="B416" s="621">
        <v>44433</v>
      </c>
      <c r="C416" s="618">
        <v>0.15697336825548081</v>
      </c>
      <c r="D416" s="618">
        <v>4.7862500896063809E-2</v>
      </c>
    </row>
    <row r="417" spans="2:4">
      <c r="B417" s="621">
        <v>44434</v>
      </c>
      <c r="C417" s="618">
        <v>0.15576783217121148</v>
      </c>
      <c r="D417" s="618">
        <v>4.8071336233714845E-2</v>
      </c>
    </row>
    <row r="418" spans="2:4">
      <c r="B418" s="621">
        <v>44435</v>
      </c>
      <c r="C418" s="618">
        <v>0.15871221395449742</v>
      </c>
      <c r="D418" s="618">
        <v>4.8280213191519428E-2</v>
      </c>
    </row>
    <row r="419" spans="2:4">
      <c r="B419" s="621">
        <v>44438</v>
      </c>
      <c r="C419" s="618">
        <v>0.15856936189398851</v>
      </c>
      <c r="D419" s="618">
        <v>4.8489131777772476E-2</v>
      </c>
    </row>
    <row r="420" spans="2:4">
      <c r="B420" s="621">
        <v>44439</v>
      </c>
      <c r="C420" s="618">
        <v>0.15779512639157467</v>
      </c>
      <c r="D420" s="618">
        <v>4.8698092000770243E-2</v>
      </c>
    </row>
    <row r="421" spans="2:4">
      <c r="B421" s="621">
        <v>44440</v>
      </c>
      <c r="C421" s="618">
        <v>0.15832154053380343</v>
      </c>
      <c r="D421" s="618">
        <v>4.8907093868810758E-2</v>
      </c>
    </row>
    <row r="422" spans="2:4">
      <c r="B422" s="621">
        <v>44441</v>
      </c>
      <c r="C422" s="618">
        <v>0.15645350400749436</v>
      </c>
      <c r="D422" s="618">
        <v>4.9116137390193826E-2</v>
      </c>
    </row>
    <row r="423" spans="2:4">
      <c r="B423" s="621">
        <v>44442</v>
      </c>
      <c r="C423" s="618">
        <v>0.15759467391688808</v>
      </c>
      <c r="D423" s="618">
        <v>4.9325222573220806E-2</v>
      </c>
    </row>
    <row r="424" spans="2:4">
      <c r="B424" s="621">
        <v>44445</v>
      </c>
      <c r="C424" s="618">
        <v>0.1585684853611713</v>
      </c>
      <c r="D424" s="618">
        <v>4.9534349426194835E-2</v>
      </c>
    </row>
    <row r="425" spans="2:4">
      <c r="B425" s="621">
        <v>44447</v>
      </c>
      <c r="C425" s="618">
        <v>0.15612719558854282</v>
      </c>
      <c r="D425" s="618">
        <v>4.974351795742038E-2</v>
      </c>
    </row>
    <row r="426" spans="2:4">
      <c r="B426" s="621">
        <v>44448</v>
      </c>
      <c r="C426" s="618">
        <v>0.15659195738695164</v>
      </c>
      <c r="D426" s="618">
        <v>4.9952728175203909E-2</v>
      </c>
    </row>
    <row r="427" spans="2:4">
      <c r="B427" s="621">
        <v>44449</v>
      </c>
      <c r="C427" s="618">
        <v>0.15686282952577146</v>
      </c>
      <c r="D427" s="618">
        <v>5.016198008785322E-2</v>
      </c>
    </row>
    <row r="428" spans="2:4">
      <c r="B428" s="621">
        <v>44452</v>
      </c>
      <c r="C428" s="618">
        <v>0.15851017388687949</v>
      </c>
      <c r="D428" s="618">
        <v>5.037127370367811E-2</v>
      </c>
    </row>
    <row r="429" spans="2:4">
      <c r="B429" s="621">
        <v>44453</v>
      </c>
      <c r="C429" s="618">
        <v>0.15930649641970906</v>
      </c>
      <c r="D429" s="618">
        <v>5.0580609030989931E-2</v>
      </c>
    </row>
    <row r="430" spans="2:4">
      <c r="B430" s="621">
        <v>44454</v>
      </c>
      <c r="C430" s="618">
        <v>0.15997171369949603</v>
      </c>
      <c r="D430" s="618">
        <v>5.078998607810159E-2</v>
      </c>
    </row>
    <row r="431" spans="2:4">
      <c r="B431" s="621">
        <v>44455</v>
      </c>
      <c r="C431" s="618">
        <v>0.16075501739923337</v>
      </c>
      <c r="D431" s="618">
        <v>5.0999404853327546E-2</v>
      </c>
    </row>
    <row r="432" spans="2:4">
      <c r="B432" s="621">
        <v>44456</v>
      </c>
      <c r="C432" s="618">
        <v>0.15962698840983447</v>
      </c>
      <c r="D432" s="618">
        <v>5.1208865364984257E-2</v>
      </c>
    </row>
    <row r="433" spans="2:4">
      <c r="B433" s="621">
        <v>44459</v>
      </c>
      <c r="C433" s="618">
        <v>0.15491621802979694</v>
      </c>
      <c r="D433" s="618">
        <v>5.1418367621389516E-2</v>
      </c>
    </row>
    <row r="434" spans="2:4">
      <c r="B434" s="621">
        <v>44460</v>
      </c>
      <c r="C434" s="618">
        <v>0.15649625686573843</v>
      </c>
      <c r="D434" s="618">
        <v>5.162791163086311E-2</v>
      </c>
    </row>
    <row r="435" spans="2:4">
      <c r="B435" s="621">
        <v>44461</v>
      </c>
      <c r="C435" s="618">
        <v>0.15975169841918513</v>
      </c>
      <c r="D435" s="618">
        <v>5.1837497401726162E-2</v>
      </c>
    </row>
    <row r="436" spans="2:4">
      <c r="B436" s="621">
        <v>44462</v>
      </c>
      <c r="C436" s="618">
        <v>0.16463490763286037</v>
      </c>
      <c r="D436" s="618">
        <v>5.2086641267456768E-2</v>
      </c>
    </row>
    <row r="437" spans="2:4">
      <c r="B437" s="621">
        <v>44463</v>
      </c>
      <c r="C437" s="618">
        <v>0.16570719324877436</v>
      </c>
      <c r="D437" s="618">
        <v>5.2335844146738308E-2</v>
      </c>
    </row>
    <row r="438" spans="2:4">
      <c r="B438" s="621">
        <v>44466</v>
      </c>
      <c r="C438" s="618">
        <v>0.16625311382505537</v>
      </c>
      <c r="D438" s="618">
        <v>5.2585106053549158E-2</v>
      </c>
    </row>
    <row r="439" spans="2:4">
      <c r="B439" s="621">
        <v>44467</v>
      </c>
      <c r="C439" s="618">
        <v>0.16286483016223796</v>
      </c>
      <c r="D439" s="618">
        <v>5.2834427001870798E-2</v>
      </c>
    </row>
    <row r="440" spans="2:4">
      <c r="B440" s="621">
        <v>44468</v>
      </c>
      <c r="C440" s="618">
        <v>0.1636247125760617</v>
      </c>
      <c r="D440" s="618">
        <v>5.3083807005688266E-2</v>
      </c>
    </row>
    <row r="441" spans="2:4">
      <c r="B441" s="621">
        <v>44469</v>
      </c>
      <c r="C441" s="618">
        <v>0.16424701616057114</v>
      </c>
      <c r="D441" s="618">
        <v>5.3333246078989704E-2</v>
      </c>
    </row>
    <row r="442" spans="2:4">
      <c r="B442" s="621">
        <v>44470</v>
      </c>
      <c r="C442" s="618">
        <v>0.16663250929927154</v>
      </c>
      <c r="D442" s="618">
        <v>5.3582744235766588E-2</v>
      </c>
    </row>
    <row r="443" spans="2:4">
      <c r="B443" s="621">
        <v>44473</v>
      </c>
      <c r="C443" s="618">
        <v>0.1638911698990817</v>
      </c>
      <c r="D443" s="618">
        <v>5.3832301490013723E-2</v>
      </c>
    </row>
    <row r="444" spans="2:4">
      <c r="B444" s="621">
        <v>44474</v>
      </c>
      <c r="C444" s="618">
        <v>0.16430095575835457</v>
      </c>
      <c r="D444" s="618">
        <v>5.4081917855729467E-2</v>
      </c>
    </row>
    <row r="445" spans="2:4">
      <c r="B445" s="621">
        <v>44475</v>
      </c>
      <c r="C445" s="618">
        <v>0.1634645148272873</v>
      </c>
      <c r="D445" s="618">
        <v>5.4331593346915064E-2</v>
      </c>
    </row>
    <row r="446" spans="2:4">
      <c r="B446" s="621">
        <v>44476</v>
      </c>
      <c r="C446" s="618">
        <v>0.16533568948611288</v>
      </c>
      <c r="D446" s="618">
        <v>5.4581327977575311E-2</v>
      </c>
    </row>
    <row r="447" spans="2:4">
      <c r="B447" s="621">
        <v>44477</v>
      </c>
      <c r="C447" s="618">
        <v>0.16796883487597225</v>
      </c>
      <c r="D447" s="618">
        <v>5.4831121761718338E-2</v>
      </c>
    </row>
    <row r="448" spans="2:4">
      <c r="B448" s="621">
        <v>44480</v>
      </c>
      <c r="C448" s="618">
        <v>0.16692153048944314</v>
      </c>
      <c r="D448" s="618">
        <v>5.5080974713355602E-2</v>
      </c>
    </row>
    <row r="449" spans="2:4">
      <c r="B449" s="621">
        <v>44482</v>
      </c>
      <c r="C449" s="618">
        <v>0.1671436600910976</v>
      </c>
      <c r="D449" s="618">
        <v>5.533088684650167E-2</v>
      </c>
    </row>
    <row r="450" spans="2:4">
      <c r="B450" s="621">
        <v>44483</v>
      </c>
      <c r="C450" s="618">
        <v>0.16884933907357058</v>
      </c>
      <c r="D450" s="618">
        <v>5.5580858175174885E-2</v>
      </c>
    </row>
    <row r="451" spans="2:4">
      <c r="B451" s="621">
        <v>44484</v>
      </c>
      <c r="C451" s="618">
        <v>0.17049871897701441</v>
      </c>
      <c r="D451" s="618">
        <v>5.5830888713396254E-2</v>
      </c>
    </row>
    <row r="452" spans="2:4">
      <c r="B452" s="621">
        <v>44487</v>
      </c>
      <c r="C452" s="618">
        <v>0.17191230371647359</v>
      </c>
      <c r="D452" s="618">
        <v>5.6080978475190779E-2</v>
      </c>
    </row>
    <row r="453" spans="2:4">
      <c r="B453" s="621">
        <v>44488</v>
      </c>
      <c r="C453" s="618">
        <v>0.16929236511924417</v>
      </c>
      <c r="D453" s="618">
        <v>5.6331127474586351E-2</v>
      </c>
    </row>
    <row r="454" spans="2:4">
      <c r="B454" s="621">
        <v>44489</v>
      </c>
      <c r="C454" s="618">
        <v>0.16928004486940851</v>
      </c>
      <c r="D454" s="618">
        <v>5.658133572561419E-2</v>
      </c>
    </row>
    <row r="455" spans="2:4">
      <c r="B455" s="621">
        <v>44490</v>
      </c>
      <c r="C455" s="618">
        <v>0.16704107474689001</v>
      </c>
      <c r="D455" s="618">
        <v>5.683160324230907E-2</v>
      </c>
    </row>
    <row r="456" spans="2:4">
      <c r="B456" s="621">
        <v>44491</v>
      </c>
      <c r="C456" s="618">
        <v>0.16388953341174628</v>
      </c>
      <c r="D456" s="618">
        <v>5.7081930038709094E-2</v>
      </c>
    </row>
    <row r="457" spans="2:4">
      <c r="B457" s="621">
        <v>44494</v>
      </c>
      <c r="C457" s="618">
        <v>0.16628232306954693</v>
      </c>
      <c r="D457" s="618">
        <v>5.7332316128855476E-2</v>
      </c>
    </row>
    <row r="458" spans="2:4">
      <c r="B458" s="621">
        <v>44495</v>
      </c>
      <c r="C458" s="618">
        <v>0.16325298813719891</v>
      </c>
      <c r="D458" s="618">
        <v>5.7582761526792758E-2</v>
      </c>
    </row>
    <row r="459" spans="2:4">
      <c r="B459" s="621">
        <v>44496</v>
      </c>
      <c r="C459" s="618">
        <v>0.1613003572725249</v>
      </c>
      <c r="D459" s="618">
        <v>5.7833266246569037E-2</v>
      </c>
    </row>
    <row r="460" spans="2:4">
      <c r="B460" s="621">
        <v>44497</v>
      </c>
      <c r="C460" s="618">
        <v>0.16219600192341699</v>
      </c>
      <c r="D460" s="618">
        <v>5.8142748887192841E-2</v>
      </c>
    </row>
    <row r="461" spans="2:4">
      <c r="B461" s="621">
        <v>44498</v>
      </c>
      <c r="C461" s="618">
        <v>0.16075049506993877</v>
      </c>
      <c r="D461" s="618">
        <v>5.8452322070918106E-2</v>
      </c>
    </row>
    <row r="462" spans="2:4">
      <c r="B462" s="621">
        <v>44501</v>
      </c>
      <c r="C462" s="618">
        <v>0.16363964680457754</v>
      </c>
      <c r="D462" s="618">
        <v>5.8761985824234531E-2</v>
      </c>
    </row>
    <row r="463" spans="2:4">
      <c r="B463" s="621">
        <v>44503</v>
      </c>
      <c r="C463" s="618">
        <v>0.16652917326520611</v>
      </c>
      <c r="D463" s="618">
        <v>5.9071740173639364E-2</v>
      </c>
    </row>
    <row r="464" spans="2:4">
      <c r="B464" s="621">
        <v>44504</v>
      </c>
      <c r="C464" s="618">
        <v>0.16576662246638341</v>
      </c>
      <c r="D464" s="618">
        <v>5.9381585145637628E-2</v>
      </c>
    </row>
    <row r="465" spans="2:4">
      <c r="B465" s="621">
        <v>44505</v>
      </c>
      <c r="C465" s="618">
        <v>0.16732139312186756</v>
      </c>
      <c r="D465" s="618">
        <v>5.9691520766742112E-2</v>
      </c>
    </row>
    <row r="466" spans="2:4">
      <c r="B466" s="621">
        <v>44508</v>
      </c>
      <c r="C466" s="618">
        <v>0.16720126323312479</v>
      </c>
      <c r="D466" s="618">
        <v>6.0001547063473382E-2</v>
      </c>
    </row>
    <row r="467" spans="2:4">
      <c r="B467" s="621">
        <v>44509</v>
      </c>
      <c r="C467" s="618">
        <v>0.16744343867771838</v>
      </c>
      <c r="D467" s="618">
        <v>6.0311664062359771E-2</v>
      </c>
    </row>
    <row r="468" spans="2:4">
      <c r="B468" s="621">
        <v>44510</v>
      </c>
      <c r="C468" s="618">
        <v>0.17064757384931784</v>
      </c>
      <c r="D468" s="618">
        <v>6.0621871789937165E-2</v>
      </c>
    </row>
    <row r="469" spans="2:4">
      <c r="B469" s="621">
        <v>44511</v>
      </c>
      <c r="C469" s="618">
        <v>0.17384091048613159</v>
      </c>
      <c r="D469" s="618">
        <v>6.0932170272749664E-2</v>
      </c>
    </row>
    <row r="470" spans="2:4">
      <c r="B470" s="621">
        <v>44512</v>
      </c>
      <c r="C470" s="618">
        <v>0.17420906897127675</v>
      </c>
      <c r="D470" s="618">
        <v>6.1242559537348695E-2</v>
      </c>
    </row>
    <row r="471" spans="2:4">
      <c r="B471" s="621">
        <v>44516</v>
      </c>
      <c r="C471" s="618">
        <v>0.17245359205877553</v>
      </c>
      <c r="D471" s="618">
        <v>6.1553039610293681E-2</v>
      </c>
    </row>
    <row r="472" spans="2:4">
      <c r="B472" s="621">
        <v>44517</v>
      </c>
      <c r="C472" s="618">
        <v>0.1708108534876096</v>
      </c>
      <c r="D472" s="618">
        <v>6.1863610518151813E-2</v>
      </c>
    </row>
    <row r="473" spans="2:4">
      <c r="B473" s="621">
        <v>44518</v>
      </c>
      <c r="C473" s="618">
        <v>0.17186426127946697</v>
      </c>
      <c r="D473" s="618">
        <v>6.2174272287498056E-2</v>
      </c>
    </row>
    <row r="474" spans="2:4">
      <c r="B474" s="621">
        <v>44519</v>
      </c>
      <c r="C474" s="618">
        <v>0.17315495937011538</v>
      </c>
      <c r="D474" s="618">
        <v>6.2485024944914924E-2</v>
      </c>
    </row>
    <row r="475" spans="2:4">
      <c r="B475" s="621">
        <v>44522</v>
      </c>
      <c r="C475" s="618">
        <v>0.17215112386214382</v>
      </c>
      <c r="D475" s="618">
        <v>6.2795868516993147E-2</v>
      </c>
    </row>
    <row r="476" spans="2:4">
      <c r="B476" s="621">
        <v>44523</v>
      </c>
      <c r="C476" s="618">
        <v>0.17292577850745539</v>
      </c>
      <c r="D476" s="618">
        <v>6.3106803030330783E-2</v>
      </c>
    </row>
    <row r="477" spans="2:4">
      <c r="B477" s="621">
        <v>44524</v>
      </c>
      <c r="C477" s="618">
        <v>0.17343933653841614</v>
      </c>
      <c r="D477" s="618">
        <v>6.341782851153388E-2</v>
      </c>
    </row>
    <row r="478" spans="2:4">
      <c r="B478" s="621">
        <v>44525</v>
      </c>
      <c r="C478" s="618">
        <v>0.17586169654941641</v>
      </c>
      <c r="D478" s="618">
        <v>6.3728944987216263E-2</v>
      </c>
    </row>
    <row r="479" spans="2:4">
      <c r="B479" s="621">
        <v>44526</v>
      </c>
      <c r="C479" s="618">
        <v>0.16820120829658425</v>
      </c>
      <c r="D479" s="618">
        <v>6.4040152483999524E-2</v>
      </c>
    </row>
    <row r="480" spans="2:4">
      <c r="B480" s="621">
        <v>44529</v>
      </c>
      <c r="C480" s="618">
        <v>0.17012734779571925</v>
      </c>
      <c r="D480" s="618">
        <v>6.4351451028513029E-2</v>
      </c>
    </row>
    <row r="481" spans="2:4">
      <c r="B481" s="621">
        <v>44530</v>
      </c>
      <c r="C481" s="618">
        <v>0.16468589862614369</v>
      </c>
      <c r="D481" s="618">
        <v>6.4662840647393915E-2</v>
      </c>
    </row>
    <row r="482" spans="2:4">
      <c r="B482" s="621">
        <v>44531</v>
      </c>
      <c r="C482" s="618">
        <v>0.1625494774747962</v>
      </c>
      <c r="D482" s="618">
        <v>6.4974321367287313E-2</v>
      </c>
    </row>
    <row r="483" spans="2:4">
      <c r="B483" s="621">
        <v>44532</v>
      </c>
      <c r="C483" s="618">
        <v>0.16709809145521937</v>
      </c>
      <c r="D483" s="618">
        <v>6.5285893214845903E-2</v>
      </c>
    </row>
    <row r="484" spans="2:4">
      <c r="B484" s="621">
        <v>44533</v>
      </c>
      <c r="C484" s="618">
        <v>0.16891885185343414</v>
      </c>
      <c r="D484" s="618">
        <v>6.5597556216730135E-2</v>
      </c>
    </row>
    <row r="485" spans="2:4">
      <c r="B485" s="621">
        <v>44536</v>
      </c>
      <c r="C485" s="618">
        <v>0.17180245569780062</v>
      </c>
      <c r="D485" s="618">
        <v>6.5909310399608456E-2</v>
      </c>
    </row>
    <row r="486" spans="2:4">
      <c r="B486" s="621">
        <v>44537</v>
      </c>
      <c r="C486" s="618">
        <v>0.17301664983083187</v>
      </c>
      <c r="D486" s="618">
        <v>6.6221155790157082E-2</v>
      </c>
    </row>
    <row r="487" spans="2:4">
      <c r="B487" s="621">
        <v>44538</v>
      </c>
      <c r="C487" s="618">
        <v>0.17551485447637405</v>
      </c>
      <c r="D487" s="618">
        <v>6.6533092415060002E-2</v>
      </c>
    </row>
    <row r="488" spans="2:4">
      <c r="B488" s="621">
        <v>44539</v>
      </c>
      <c r="C488" s="618">
        <v>0.17344368902280194</v>
      </c>
      <c r="D488" s="618">
        <v>6.6903704657694796E-2</v>
      </c>
    </row>
    <row r="489" spans="2:4">
      <c r="B489" s="621">
        <v>44540</v>
      </c>
      <c r="C489" s="618">
        <v>0.17684939095086172</v>
      </c>
      <c r="D489" s="618">
        <v>6.7274445685301609E-2</v>
      </c>
    </row>
    <row r="490" spans="2:4">
      <c r="B490" s="621">
        <v>44543</v>
      </c>
      <c r="C490" s="618">
        <v>0.17634782144939187</v>
      </c>
      <c r="D490" s="618">
        <v>6.7645315542632201E-2</v>
      </c>
    </row>
    <row r="491" spans="2:4">
      <c r="B491" s="621">
        <v>44544</v>
      </c>
      <c r="C491" s="618">
        <v>0.17425682381680629</v>
      </c>
      <c r="D491" s="618">
        <v>6.8016314274453871E-2</v>
      </c>
    </row>
    <row r="492" spans="2:4">
      <c r="B492" s="621">
        <v>44545</v>
      </c>
      <c r="C492" s="618">
        <v>0.17671204787062722</v>
      </c>
      <c r="D492" s="618">
        <v>6.8387441925549464E-2</v>
      </c>
    </row>
    <row r="493" spans="2:4">
      <c r="B493" s="621">
        <v>44546</v>
      </c>
      <c r="C493" s="618">
        <v>0.17554590800762226</v>
      </c>
      <c r="D493" s="618">
        <v>6.8758698540717589E-2</v>
      </c>
    </row>
    <row r="494" spans="2:4">
      <c r="B494" s="621">
        <v>44547</v>
      </c>
      <c r="C494" s="618">
        <v>0.17469476241321624</v>
      </c>
      <c r="D494" s="618">
        <v>6.9130084164772398E-2</v>
      </c>
    </row>
    <row r="495" spans="2:4">
      <c r="B495" s="621">
        <v>44550</v>
      </c>
      <c r="C495" s="618">
        <v>0.17025159135810175</v>
      </c>
      <c r="D495" s="618">
        <v>6.9501598842543366E-2</v>
      </c>
    </row>
    <row r="496" spans="2:4">
      <c r="B496" s="621">
        <v>44551</v>
      </c>
      <c r="C496" s="618">
        <v>0.17412997047227696</v>
      </c>
      <c r="D496" s="618">
        <v>6.9873242618875731E-2</v>
      </c>
    </row>
    <row r="497" spans="2:4">
      <c r="B497" s="621">
        <v>44552</v>
      </c>
      <c r="C497" s="618">
        <v>0.17519923556537997</v>
      </c>
      <c r="D497" s="618">
        <v>7.0245015538630273E-2</v>
      </c>
    </row>
    <row r="498" spans="2:4">
      <c r="B498" s="621">
        <v>44553</v>
      </c>
      <c r="C498" s="618">
        <v>0.1761977184939143</v>
      </c>
      <c r="D498" s="618">
        <v>7.0616917646683319E-2</v>
      </c>
    </row>
    <row r="499" spans="2:4">
      <c r="B499" s="621">
        <v>44554</v>
      </c>
      <c r="C499" s="618">
        <v>0.17644852776368802</v>
      </c>
      <c r="D499" s="618">
        <v>7.0988948987926959E-2</v>
      </c>
    </row>
    <row r="500" spans="2:4">
      <c r="B500" s="621">
        <v>44557</v>
      </c>
      <c r="C500" s="618">
        <v>0.17906963059165615</v>
      </c>
      <c r="D500" s="618">
        <v>7.1361109607268602E-2</v>
      </c>
    </row>
    <row r="501" spans="2:4">
      <c r="B501" s="621">
        <v>44558</v>
      </c>
      <c r="C501" s="618">
        <v>0.17973734827976706</v>
      </c>
      <c r="D501" s="618">
        <v>7.1733399549631427E-2</v>
      </c>
    </row>
    <row r="502" spans="2:4">
      <c r="B502" s="621">
        <v>44559</v>
      </c>
      <c r="C502" s="618">
        <v>0.17942053684092873</v>
      </c>
      <c r="D502" s="618">
        <v>7.2105818859954374E-2</v>
      </c>
    </row>
    <row r="503" spans="2:4">
      <c r="B503" s="621">
        <v>44560</v>
      </c>
      <c r="C503" s="618">
        <v>0.1821809258971443</v>
      </c>
      <c r="D503" s="618">
        <v>7.2478367583191705E-2</v>
      </c>
    </row>
    <row r="504" spans="2:4">
      <c r="B504" s="621">
        <v>44561</v>
      </c>
      <c r="C504" s="618">
        <v>0.18248660988295029</v>
      </c>
      <c r="D504" s="618">
        <v>7.2851045764313449E-2</v>
      </c>
    </row>
    <row r="505" spans="2:4">
      <c r="B505" s="621">
        <v>44564</v>
      </c>
      <c r="C505" s="618">
        <v>0.18177231575662534</v>
      </c>
      <c r="D505" s="618">
        <v>7.3223853448305176E-2</v>
      </c>
    </row>
    <row r="506" spans="2:4">
      <c r="B506" s="621">
        <v>44565</v>
      </c>
      <c r="C506" s="618">
        <v>0.18121279741402452</v>
      </c>
      <c r="D506" s="618">
        <v>7.3596790680168223E-2</v>
      </c>
    </row>
    <row r="507" spans="2:4">
      <c r="B507" s="621">
        <v>44566</v>
      </c>
      <c r="C507" s="618">
        <v>0.17681856398918616</v>
      </c>
      <c r="D507" s="618">
        <v>7.3969857504919467E-2</v>
      </c>
    </row>
    <row r="508" spans="2:4">
      <c r="B508" s="621">
        <v>44567</v>
      </c>
      <c r="C508" s="618">
        <v>0.17751770918425414</v>
      </c>
      <c r="D508" s="618">
        <v>7.4343053967591555E-2</v>
      </c>
    </row>
    <row r="509" spans="2:4">
      <c r="B509" s="621">
        <v>44568</v>
      </c>
      <c r="C509" s="618">
        <v>0.17946591704477055</v>
      </c>
      <c r="D509" s="618">
        <v>7.4716380113232672E-2</v>
      </c>
    </row>
    <row r="510" spans="2:4">
      <c r="B510" s="621">
        <v>44571</v>
      </c>
      <c r="C510" s="618">
        <v>0.17925665671450441</v>
      </c>
      <c r="D510" s="618">
        <v>7.5089835986906772E-2</v>
      </c>
    </row>
    <row r="511" spans="2:4">
      <c r="B511" s="621">
        <v>44572</v>
      </c>
      <c r="C511" s="618">
        <v>0.18169387708317086</v>
      </c>
      <c r="D511" s="618">
        <v>7.5463421633693128E-2</v>
      </c>
    </row>
    <row r="512" spans="2:4">
      <c r="B512" s="621">
        <v>44573</v>
      </c>
      <c r="C512" s="618">
        <v>0.18461773770778467</v>
      </c>
      <c r="D512" s="618">
        <v>7.5837137098687002E-2</v>
      </c>
    </row>
    <row r="513" spans="2:4">
      <c r="B513" s="621">
        <v>44574</v>
      </c>
      <c r="C513" s="618">
        <v>0.18369131818630668</v>
      </c>
      <c r="D513" s="618">
        <v>7.6210982426999418E-2</v>
      </c>
    </row>
    <row r="514" spans="2:4">
      <c r="B514" s="621">
        <v>44575</v>
      </c>
      <c r="C514" s="618">
        <v>0.1863983725315963</v>
      </c>
      <c r="D514" s="618">
        <v>7.6584957663756725E-2</v>
      </c>
    </row>
    <row r="515" spans="2:4">
      <c r="B515" s="621">
        <v>44578</v>
      </c>
      <c r="C515" s="618">
        <v>0.18718310007243932</v>
      </c>
      <c r="D515" s="618">
        <v>7.6959062854101257E-2</v>
      </c>
    </row>
    <row r="516" spans="2:4">
      <c r="B516" s="621">
        <v>44579</v>
      </c>
      <c r="C516" s="618">
        <v>0.18746803280671664</v>
      </c>
      <c r="D516" s="618">
        <v>7.733329804319089E-2</v>
      </c>
    </row>
    <row r="517" spans="2:4">
      <c r="B517" s="621">
        <v>44580</v>
      </c>
      <c r="C517" s="618">
        <v>0.18837801995733749</v>
      </c>
      <c r="D517" s="618">
        <v>7.7707663276199046E-2</v>
      </c>
    </row>
    <row r="518" spans="2:4">
      <c r="B518" s="621">
        <v>44581</v>
      </c>
      <c r="C518" s="618">
        <v>0.19176439494700137</v>
      </c>
      <c r="D518" s="618">
        <v>7.8082158598315132E-2</v>
      </c>
    </row>
    <row r="519" spans="2:4">
      <c r="B519" s="621">
        <v>44582</v>
      </c>
      <c r="C519" s="618">
        <v>0.18994589376038795</v>
      </c>
      <c r="D519" s="618">
        <v>7.84567840547441E-2</v>
      </c>
    </row>
    <row r="520" spans="2:4">
      <c r="B520" s="621">
        <v>44585</v>
      </c>
      <c r="C520" s="618">
        <v>0.18860574000306829</v>
      </c>
      <c r="D520" s="618">
        <v>7.8831539690706665E-2</v>
      </c>
    </row>
    <row r="521" spans="2:4">
      <c r="B521" s="621">
        <v>44586</v>
      </c>
      <c r="C521" s="618">
        <v>0.19144273651985677</v>
      </c>
      <c r="D521" s="618">
        <v>7.9206425551439308E-2</v>
      </c>
    </row>
    <row r="522" spans="2:4">
      <c r="B522" s="621">
        <v>44587</v>
      </c>
      <c r="C522" s="618">
        <v>0.19469637301829534</v>
      </c>
      <c r="D522" s="618">
        <v>7.9581441682194054E-2</v>
      </c>
    </row>
    <row r="523" spans="2:4">
      <c r="B523" s="621">
        <v>44588</v>
      </c>
      <c r="C523" s="618">
        <v>0.1969206875596401</v>
      </c>
      <c r="D523" s="618">
        <v>7.9956588128238915E-2</v>
      </c>
    </row>
    <row r="524" spans="2:4">
      <c r="B524" s="621">
        <v>44589</v>
      </c>
      <c r="C524" s="618">
        <v>0.19753733715753152</v>
      </c>
      <c r="D524" s="618">
        <v>8.0331864934857444E-2</v>
      </c>
    </row>
    <row r="525" spans="2:4">
      <c r="B525" s="621">
        <v>44592</v>
      </c>
      <c r="C525" s="618">
        <v>0.2000574432205573</v>
      </c>
      <c r="D525" s="618">
        <v>8.0707272147348741E-2</v>
      </c>
    </row>
    <row r="526" spans="2:4">
      <c r="B526" s="621">
        <v>44593</v>
      </c>
      <c r="C526" s="618">
        <v>0.2008610900328025</v>
      </c>
      <c r="D526" s="618">
        <v>8.1082809811028111E-2</v>
      </c>
    </row>
    <row r="527" spans="2:4">
      <c r="B527" s="621">
        <v>44594</v>
      </c>
      <c r="C527" s="618">
        <v>0.20123620810860809</v>
      </c>
      <c r="D527" s="618">
        <v>8.1458477971226184E-2</v>
      </c>
    </row>
    <row r="528" spans="2:4">
      <c r="B528" s="621">
        <v>44595</v>
      </c>
      <c r="C528" s="618">
        <v>0.20119433968718736</v>
      </c>
      <c r="D528" s="618">
        <v>8.1892873252978227E-2</v>
      </c>
    </row>
    <row r="529" spans="2:4">
      <c r="B529" s="621">
        <v>44596</v>
      </c>
      <c r="C529" s="618">
        <v>0.20396978751682315</v>
      </c>
      <c r="D529" s="618">
        <v>8.2327443020634883E-2</v>
      </c>
    </row>
    <row r="530" spans="2:4">
      <c r="B530" s="621">
        <v>44599</v>
      </c>
      <c r="C530" s="618">
        <v>0.20374197970540386</v>
      </c>
      <c r="D530" s="618">
        <v>8.2762187344282978E-2</v>
      </c>
    </row>
    <row r="531" spans="2:4">
      <c r="B531" s="621">
        <v>44600</v>
      </c>
      <c r="C531" s="618">
        <v>0.20395758775300665</v>
      </c>
      <c r="D531" s="618">
        <v>8.3197106294037093E-2</v>
      </c>
    </row>
    <row r="532" spans="2:4">
      <c r="B532" s="621">
        <v>44601</v>
      </c>
      <c r="C532" s="618">
        <v>0.20464365076337088</v>
      </c>
      <c r="D532" s="618">
        <v>8.3632199940040453E-2</v>
      </c>
    </row>
    <row r="533" spans="2:4">
      <c r="B533" s="621">
        <v>44602</v>
      </c>
      <c r="C533" s="618">
        <v>0.20699566284198667</v>
      </c>
      <c r="D533" s="618">
        <v>8.4067468352464036E-2</v>
      </c>
    </row>
    <row r="534" spans="2:4">
      <c r="B534" s="621">
        <v>44603</v>
      </c>
      <c r="C534" s="618">
        <v>0.20586880921180617</v>
      </c>
      <c r="D534" s="618">
        <v>8.4502911601507469E-2</v>
      </c>
    </row>
    <row r="535" spans="2:4">
      <c r="B535" s="621">
        <v>44606</v>
      </c>
      <c r="C535" s="618">
        <v>0.2076620341618225</v>
      </c>
      <c r="D535" s="618">
        <v>8.4938529757398129E-2</v>
      </c>
    </row>
    <row r="536" spans="2:4">
      <c r="B536" s="621">
        <v>44607</v>
      </c>
      <c r="C536" s="618">
        <v>0.20839292087635797</v>
      </c>
      <c r="D536" s="618">
        <v>8.5374322890391818E-2</v>
      </c>
    </row>
    <row r="537" spans="2:4">
      <c r="B537" s="621">
        <v>44608</v>
      </c>
      <c r="C537" s="618">
        <v>0.20890444250028128</v>
      </c>
      <c r="D537" s="618">
        <v>8.5810291070772537E-2</v>
      </c>
    </row>
    <row r="538" spans="2:4">
      <c r="B538" s="621">
        <v>44609</v>
      </c>
      <c r="C538" s="618">
        <v>0.20728775421393908</v>
      </c>
      <c r="D538" s="618">
        <v>8.6246434368852709E-2</v>
      </c>
    </row>
    <row r="539" spans="2:4">
      <c r="B539" s="621">
        <v>44610</v>
      </c>
      <c r="C539" s="618">
        <v>0.20578119288508412</v>
      </c>
      <c r="D539" s="618">
        <v>8.6682752854972511E-2</v>
      </c>
    </row>
    <row r="540" spans="2:4">
      <c r="B540" s="621">
        <v>44613</v>
      </c>
      <c r="C540" s="618">
        <v>0.20393702527166102</v>
      </c>
      <c r="D540" s="618">
        <v>8.7119246599500988E-2</v>
      </c>
    </row>
    <row r="541" spans="2:4">
      <c r="B541" s="621">
        <v>44614</v>
      </c>
      <c r="C541" s="618">
        <v>0.20581771407093741</v>
      </c>
      <c r="D541" s="618">
        <v>8.7555915672834939E-2</v>
      </c>
    </row>
    <row r="542" spans="2:4">
      <c r="B542" s="621">
        <v>44615</v>
      </c>
      <c r="C542" s="618">
        <v>0.20479072605912019</v>
      </c>
      <c r="D542" s="618">
        <v>8.7992760145399584E-2</v>
      </c>
    </row>
    <row r="543" spans="2:4">
      <c r="B543" s="621">
        <v>44616</v>
      </c>
      <c r="C543" s="618">
        <v>0.20550329567095438</v>
      </c>
      <c r="D543" s="618">
        <v>8.8429780087648568E-2</v>
      </c>
    </row>
    <row r="544" spans="2:4">
      <c r="B544" s="621">
        <v>44617</v>
      </c>
      <c r="C544" s="618">
        <v>0.20892746288015807</v>
      </c>
      <c r="D544" s="618">
        <v>8.8866975570063733E-2</v>
      </c>
    </row>
    <row r="545" spans="2:4">
      <c r="B545" s="621">
        <v>44622</v>
      </c>
      <c r="C545" s="618">
        <v>0.20955302969164191</v>
      </c>
      <c r="D545" s="618">
        <v>8.9304346663155343E-2</v>
      </c>
    </row>
    <row r="546" spans="2:4">
      <c r="B546" s="621">
        <v>44623</v>
      </c>
      <c r="C546" s="618">
        <v>0.20992949019325602</v>
      </c>
      <c r="D546" s="618">
        <v>8.9741893437461639E-2</v>
      </c>
    </row>
    <row r="547" spans="2:4">
      <c r="B547" s="621">
        <v>44624</v>
      </c>
      <c r="C547" s="618">
        <v>0.20800125274608594</v>
      </c>
      <c r="D547" s="618">
        <v>9.0179615963549731E-2</v>
      </c>
    </row>
    <row r="548" spans="2:4">
      <c r="B548" s="621">
        <v>44627</v>
      </c>
      <c r="C548" s="618">
        <v>0.2060198965853639</v>
      </c>
      <c r="D548" s="618">
        <v>9.061751431201448E-2</v>
      </c>
    </row>
    <row r="549" spans="2:4">
      <c r="B549" s="621">
        <v>44628</v>
      </c>
      <c r="C549" s="618">
        <v>0.20806553701581487</v>
      </c>
      <c r="D549" s="618">
        <v>9.1055588553479616E-2</v>
      </c>
    </row>
    <row r="550" spans="2:4">
      <c r="B550" s="621">
        <v>44629</v>
      </c>
      <c r="C550" s="618">
        <v>0.21341290656578948</v>
      </c>
      <c r="D550" s="618">
        <v>9.1493838758597068E-2</v>
      </c>
    </row>
    <row r="551" spans="2:4">
      <c r="B551" s="621">
        <v>44630</v>
      </c>
      <c r="C551" s="618">
        <v>0.21493659495836948</v>
      </c>
      <c r="D551" s="618">
        <v>9.1932264998047186E-2</v>
      </c>
    </row>
    <row r="552" spans="2:4">
      <c r="B552" s="621">
        <v>44631</v>
      </c>
      <c r="C552" s="618">
        <v>0.21271689289460216</v>
      </c>
      <c r="D552" s="618">
        <v>9.2370867342538299E-2</v>
      </c>
    </row>
    <row r="553" spans="2:4">
      <c r="B553" s="621">
        <v>44634</v>
      </c>
      <c r="C553" s="618">
        <v>0.21254630685439779</v>
      </c>
      <c r="D553" s="618">
        <v>9.2809645862807821E-2</v>
      </c>
    </row>
    <row r="554" spans="2:4">
      <c r="B554" s="621">
        <v>44635</v>
      </c>
      <c r="C554" s="618">
        <v>0.21378990190857738</v>
      </c>
      <c r="D554" s="618">
        <v>9.3248600629620926E-2</v>
      </c>
    </row>
    <row r="555" spans="2:4">
      <c r="B555" s="621">
        <v>44636</v>
      </c>
      <c r="C555" s="618">
        <v>0.21708684834916436</v>
      </c>
      <c r="D555" s="618">
        <v>9.3687731713771871E-2</v>
      </c>
    </row>
    <row r="556" spans="2:4">
      <c r="B556" s="621">
        <v>44637</v>
      </c>
      <c r="C556" s="618">
        <v>0.22079414642689343</v>
      </c>
      <c r="D556" s="618">
        <v>9.4166102440768951E-2</v>
      </c>
    </row>
    <row r="557" spans="2:4">
      <c r="B557" s="621">
        <v>44638</v>
      </c>
      <c r="C557" s="618">
        <v>0.2242010755339765</v>
      </c>
      <c r="D557" s="618">
        <v>9.4644682403497438E-2</v>
      </c>
    </row>
    <row r="558" spans="2:4">
      <c r="B558" s="621">
        <v>44641</v>
      </c>
      <c r="C558" s="618">
        <v>0.22809444679243795</v>
      </c>
      <c r="D558" s="618">
        <v>9.5123471693475459E-2</v>
      </c>
    </row>
    <row r="559" spans="2:4">
      <c r="B559" s="621">
        <v>44642</v>
      </c>
      <c r="C559" s="618">
        <v>0.23202139955705081</v>
      </c>
      <c r="D559" s="618">
        <v>9.5602470402261108E-2</v>
      </c>
    </row>
    <row r="560" spans="2:4">
      <c r="B560" s="621">
        <v>44643</v>
      </c>
      <c r="C560" s="618">
        <v>0.23334248727070439</v>
      </c>
      <c r="D560" s="618">
        <v>9.6081678621452449E-2</v>
      </c>
    </row>
    <row r="561" spans="2:4">
      <c r="B561" s="621">
        <v>44644</v>
      </c>
      <c r="C561" s="618">
        <v>0.23778254384215058</v>
      </c>
      <c r="D561" s="618">
        <v>9.6561096442687955E-2</v>
      </c>
    </row>
    <row r="562" spans="2:4">
      <c r="B562" s="621">
        <v>44645</v>
      </c>
      <c r="C562" s="618">
        <v>0.24139294941397682</v>
      </c>
      <c r="D562" s="618">
        <v>9.7040723957646069E-2</v>
      </c>
    </row>
    <row r="563" spans="2:4">
      <c r="B563" s="621">
        <v>44648</v>
      </c>
      <c r="C563" s="618">
        <v>0.24157178674442581</v>
      </c>
      <c r="D563" s="618">
        <v>9.752056125804498E-2</v>
      </c>
    </row>
    <row r="564" spans="2:4">
      <c r="B564" s="621">
        <v>44649</v>
      </c>
      <c r="C564" s="618">
        <v>0.24221945494868713</v>
      </c>
      <c r="D564" s="618">
        <v>9.8000608435643288E-2</v>
      </c>
    </row>
    <row r="565" spans="2:4">
      <c r="B565" s="621">
        <v>44650</v>
      </c>
      <c r="C565" s="618">
        <v>0.24161321698890781</v>
      </c>
      <c r="D565" s="618">
        <v>9.8480865582239785E-2</v>
      </c>
    </row>
    <row r="566" spans="2:4">
      <c r="B566" s="621">
        <v>44651</v>
      </c>
      <c r="C566" s="618">
        <v>0.24157868673073968</v>
      </c>
      <c r="D566" s="618">
        <v>9.8961332789673451E-2</v>
      </c>
    </row>
    <row r="567" spans="2:4">
      <c r="B567" s="621">
        <v>44652</v>
      </c>
      <c r="C567" s="618">
        <v>0.24617979816172997</v>
      </c>
      <c r="D567" s="618">
        <v>9.9442010149823012E-2</v>
      </c>
    </row>
    <row r="568" spans="2:4">
      <c r="B568" s="621">
        <v>44655</v>
      </c>
      <c r="C568" s="618">
        <v>0.24641432416575282</v>
      </c>
      <c r="D568" s="618">
        <v>9.9922897754607831E-2</v>
      </c>
    </row>
    <row r="569" spans="2:4">
      <c r="B569" s="621">
        <v>44656</v>
      </c>
      <c r="C569" s="618">
        <v>0.24654165343414558</v>
      </c>
      <c r="D569" s="618">
        <v>0.10040399569598746</v>
      </c>
    </row>
    <row r="570" spans="2:4">
      <c r="B570" s="621">
        <v>44657</v>
      </c>
      <c r="C570" s="618">
        <v>0.24603511978128889</v>
      </c>
      <c r="D570" s="618">
        <v>0.10088530406596119</v>
      </c>
    </row>
    <row r="571" spans="2:4">
      <c r="B571" s="621">
        <v>44658</v>
      </c>
      <c r="C571" s="618">
        <v>0.24774365073859728</v>
      </c>
      <c r="D571" s="618">
        <v>0.10136682295656918</v>
      </c>
    </row>
    <row r="572" spans="2:4">
      <c r="B572" s="621">
        <v>44659</v>
      </c>
      <c r="C572" s="618">
        <v>0.24945299444749947</v>
      </c>
      <c r="D572" s="618">
        <v>0.10184855245989155</v>
      </c>
    </row>
    <row r="573" spans="2:4">
      <c r="B573" s="621">
        <v>44662</v>
      </c>
      <c r="C573" s="618">
        <v>0.24752620208690135</v>
      </c>
      <c r="D573" s="618">
        <v>0.10233049266804861</v>
      </c>
    </row>
    <row r="574" spans="2:4">
      <c r="B574" s="621">
        <v>44663</v>
      </c>
      <c r="C574" s="618">
        <v>0.24744921255230379</v>
      </c>
      <c r="D574" s="618">
        <v>0.10281264367320109</v>
      </c>
    </row>
    <row r="575" spans="2:4">
      <c r="B575" s="621">
        <v>44664</v>
      </c>
      <c r="C575" s="618">
        <v>0.24973342013623534</v>
      </c>
      <c r="D575" s="618">
        <v>0.10329500556754989</v>
      </c>
    </row>
    <row r="576" spans="2:4">
      <c r="B576" s="621">
        <v>44665</v>
      </c>
      <c r="C576" s="618">
        <v>0.25051375868272863</v>
      </c>
      <c r="D576" s="618">
        <v>0.10377757844333635</v>
      </c>
    </row>
    <row r="577" spans="2:4">
      <c r="B577" s="621">
        <v>44669</v>
      </c>
      <c r="C577" s="618">
        <v>0.25099270539483065</v>
      </c>
      <c r="D577" s="618">
        <v>0.1042603623928422</v>
      </c>
    </row>
    <row r="578" spans="2:4">
      <c r="B578" s="621">
        <v>44670</v>
      </c>
      <c r="C578" s="618">
        <v>0.25209953920676442</v>
      </c>
      <c r="D578" s="618">
        <v>0.10474335750838959</v>
      </c>
    </row>
    <row r="579" spans="2:4">
      <c r="B579" s="621">
        <v>44671</v>
      </c>
      <c r="C579" s="618">
        <v>0.25315800513364661</v>
      </c>
      <c r="D579" s="618">
        <v>0.10522656388234086</v>
      </c>
    </row>
    <row r="580" spans="2:4">
      <c r="B580" s="621">
        <v>44673</v>
      </c>
      <c r="C580" s="618">
        <v>0.25191802087345905</v>
      </c>
      <c r="D580" s="618">
        <v>0.10570998160709877</v>
      </c>
    </row>
    <row r="581" spans="2:4">
      <c r="B581" s="621">
        <v>44676</v>
      </c>
      <c r="C581" s="618">
        <v>0.25175356963557394</v>
      </c>
      <c r="D581" s="618">
        <v>0.10619361077510669</v>
      </c>
    </row>
    <row r="582" spans="2:4">
      <c r="B582" s="621">
        <v>44677</v>
      </c>
      <c r="C582" s="618">
        <v>0.25098101543737705</v>
      </c>
      <c r="D582" s="618">
        <v>0.10667745147884822</v>
      </c>
    </row>
    <row r="583" spans="2:4">
      <c r="B583" s="621">
        <v>44678</v>
      </c>
      <c r="C583" s="618">
        <v>0.25236231402308151</v>
      </c>
      <c r="D583" s="618">
        <v>0.10716150381084755</v>
      </c>
    </row>
    <row r="584" spans="2:4">
      <c r="B584" s="621">
        <v>44679</v>
      </c>
      <c r="C584" s="618">
        <v>0.2557203178033769</v>
      </c>
      <c r="D584" s="618">
        <v>0.10764576786366931</v>
      </c>
    </row>
    <row r="585" spans="2:4">
      <c r="B585" s="621">
        <v>44680</v>
      </c>
      <c r="C585" s="618">
        <v>0.25546961265796542</v>
      </c>
      <c r="D585" s="618">
        <v>0.10813024372991853</v>
      </c>
    </row>
    <row r="586" spans="2:4">
      <c r="B586" s="621">
        <v>44683</v>
      </c>
      <c r="C586" s="618">
        <v>0.25472396831546251</v>
      </c>
      <c r="D586" s="618">
        <v>0.10861493150224066</v>
      </c>
    </row>
    <row r="587" spans="2:4">
      <c r="B587" s="621">
        <v>44684</v>
      </c>
      <c r="C587" s="618">
        <v>0.25545275402603718</v>
      </c>
      <c r="D587" s="618">
        <v>0.10909983127332201</v>
      </c>
    </row>
    <row r="588" spans="2:4">
      <c r="B588" s="621">
        <v>44685</v>
      </c>
      <c r="C588" s="618">
        <v>0.25978602791161798</v>
      </c>
      <c r="D588" s="618">
        <v>0.10958494313588907</v>
      </c>
    </row>
    <row r="589" spans="2:4">
      <c r="B589" s="621">
        <v>44686</v>
      </c>
      <c r="C589" s="618">
        <v>0.25773423064293</v>
      </c>
      <c r="D589" s="618">
        <v>0.11010954625416325</v>
      </c>
    </row>
    <row r="590" spans="2:4">
      <c r="B590" s="621">
        <v>44687</v>
      </c>
      <c r="C590" s="618">
        <v>0.25626488823759419</v>
      </c>
      <c r="D590" s="618">
        <v>0.11063439740070535</v>
      </c>
    </row>
    <row r="591" spans="2:4">
      <c r="B591" s="621">
        <v>44690</v>
      </c>
      <c r="C591" s="618">
        <v>0.25256936666521601</v>
      </c>
      <c r="D591" s="618">
        <v>0.11115949669278136</v>
      </c>
    </row>
    <row r="592" spans="2:4">
      <c r="B592" s="621">
        <v>44691</v>
      </c>
      <c r="C592" s="618">
        <v>0.2537128005393201</v>
      </c>
      <c r="D592" s="618">
        <v>0.11168484424771252</v>
      </c>
    </row>
    <row r="593" spans="2:4">
      <c r="B593" s="621">
        <v>44692</v>
      </c>
      <c r="C593" s="618">
        <v>0.25500032188963706</v>
      </c>
      <c r="D593" s="618">
        <v>0.11221044018287563</v>
      </c>
    </row>
    <row r="594" spans="2:4">
      <c r="B594" s="621">
        <v>44693</v>
      </c>
      <c r="C594" s="618">
        <v>0.25400250365297361</v>
      </c>
      <c r="D594" s="618">
        <v>0.11273628461570295</v>
      </c>
    </row>
    <row r="595" spans="2:4">
      <c r="B595" s="621">
        <v>44694</v>
      </c>
      <c r="C595" s="618">
        <v>0.25702985458027872</v>
      </c>
      <c r="D595" s="618">
        <v>0.11326237766368208</v>
      </c>
    </row>
    <row r="596" spans="2:4">
      <c r="B596" s="621">
        <v>44697</v>
      </c>
      <c r="C596" s="618">
        <v>0.25880982656689633</v>
      </c>
      <c r="D596" s="618">
        <v>0.11378871944435653</v>
      </c>
    </row>
    <row r="597" spans="2:4">
      <c r="B597" s="621">
        <v>44698</v>
      </c>
      <c r="C597" s="618">
        <v>0.26119234644022127</v>
      </c>
      <c r="D597" s="618">
        <v>0.11431531007532492</v>
      </c>
    </row>
    <row r="598" spans="2:4">
      <c r="B598" s="621">
        <v>44699</v>
      </c>
      <c r="C598" s="618">
        <v>0.25840917589571166</v>
      </c>
      <c r="D598" s="618">
        <v>0.114842149674242</v>
      </c>
    </row>
    <row r="599" spans="2:4">
      <c r="B599" s="621">
        <v>44700</v>
      </c>
      <c r="C599" s="618">
        <v>0.25861392190152466</v>
      </c>
      <c r="D599" s="618">
        <v>0.11536923835881763</v>
      </c>
    </row>
    <row r="600" spans="2:4">
      <c r="B600" s="621">
        <v>44701</v>
      </c>
      <c r="C600" s="618">
        <v>0.25974336680776244</v>
      </c>
      <c r="D600" s="618">
        <v>0.11589657624681782</v>
      </c>
    </row>
    <row r="601" spans="2:4">
      <c r="B601" s="621">
        <v>44704</v>
      </c>
      <c r="C601" s="618">
        <v>0.26185345073533006</v>
      </c>
      <c r="D601" s="618">
        <v>0.11642416345606388</v>
      </c>
    </row>
    <row r="602" spans="2:4">
      <c r="B602" s="621">
        <v>44705</v>
      </c>
      <c r="C602" s="618">
        <v>0.26023881583348962</v>
      </c>
      <c r="D602" s="618">
        <v>0.11695200010443285</v>
      </c>
    </row>
    <row r="603" spans="2:4">
      <c r="B603" s="621">
        <v>44706</v>
      </c>
      <c r="C603" s="618">
        <v>0.26166458863050401</v>
      </c>
      <c r="D603" s="618">
        <v>0.11748008630985773</v>
      </c>
    </row>
    <row r="604" spans="2:4">
      <c r="B604" s="621">
        <v>44707</v>
      </c>
      <c r="C604" s="618">
        <v>0.2643767955088534</v>
      </c>
      <c r="D604" s="618">
        <v>0.11800842219032726</v>
      </c>
    </row>
    <row r="605" spans="2:4">
      <c r="B605" s="621">
        <v>44708</v>
      </c>
      <c r="C605" s="618">
        <v>0.26593054788557513</v>
      </c>
      <c r="D605" s="618">
        <v>0.11853700786388566</v>
      </c>
    </row>
    <row r="606" spans="2:4">
      <c r="B606" s="621">
        <v>44711</v>
      </c>
      <c r="C606" s="618">
        <v>0.26525850894288605</v>
      </c>
      <c r="D606" s="618">
        <v>0.11906584344863336</v>
      </c>
    </row>
    <row r="607" spans="2:4">
      <c r="B607" s="621">
        <v>44712</v>
      </c>
      <c r="C607" s="618">
        <v>0.26576566960542136</v>
      </c>
      <c r="D607" s="618">
        <v>0.11959492906272629</v>
      </c>
    </row>
    <row r="608" spans="2:4">
      <c r="B608" s="621">
        <v>44713</v>
      </c>
      <c r="C608" s="618">
        <v>0.26771073783641652</v>
      </c>
      <c r="D608" s="618">
        <v>0.12012426482437633</v>
      </c>
    </row>
    <row r="609" spans="2:4">
      <c r="B609" s="621">
        <v>44714</v>
      </c>
      <c r="C609" s="618">
        <v>0.26959523062672242</v>
      </c>
      <c r="D609" s="618">
        <v>0.12065385085185132</v>
      </c>
    </row>
    <row r="610" spans="2:4">
      <c r="B610" s="621">
        <v>44715</v>
      </c>
      <c r="C610" s="618">
        <v>0.26834873179768071</v>
      </c>
      <c r="D610" s="618">
        <v>0.12118368726347506</v>
      </c>
    </row>
    <row r="611" spans="2:4">
      <c r="B611" s="621">
        <v>44718</v>
      </c>
      <c r="C611" s="618">
        <v>0.26864433942061883</v>
      </c>
      <c r="D611" s="618">
        <v>0.12171377417762708</v>
      </c>
    </row>
    <row r="612" spans="2:4">
      <c r="B612" s="621">
        <v>44719</v>
      </c>
      <c r="C612" s="618">
        <v>0.26970730065337034</v>
      </c>
      <c r="D612" s="618">
        <v>0.12224411171274308</v>
      </c>
    </row>
    <row r="613" spans="2:4">
      <c r="B613" s="621">
        <v>44720</v>
      </c>
      <c r="C613" s="618">
        <v>0.26932325148421832</v>
      </c>
      <c r="D613" s="618">
        <v>0.12277469998731494</v>
      </c>
    </row>
    <row r="614" spans="2:4">
      <c r="B614" s="621">
        <v>44721</v>
      </c>
      <c r="C614" s="618">
        <v>0.26917330803720318</v>
      </c>
      <c r="D614" s="618">
        <v>0.12330553911989006</v>
      </c>
    </row>
    <row r="615" spans="2:4">
      <c r="B615" s="621">
        <v>44722</v>
      </c>
      <c r="C615" s="618">
        <v>0.26855943366410018</v>
      </c>
      <c r="D615" s="618">
        <v>0.12383662922907224</v>
      </c>
    </row>
    <row r="616" spans="2:4">
      <c r="B616" s="621">
        <v>44725</v>
      </c>
      <c r="C616" s="618">
        <v>0.26765557018864583</v>
      </c>
      <c r="D616" s="618">
        <v>0.12436797043352121</v>
      </c>
    </row>
    <row r="617" spans="2:4">
      <c r="B617" s="621">
        <v>44726</v>
      </c>
      <c r="C617" s="618">
        <v>0.26734645528832757</v>
      </c>
      <c r="D617" s="618">
        <v>0.12489956285195292</v>
      </c>
    </row>
    <row r="618" spans="2:4">
      <c r="B618" s="621">
        <v>44727</v>
      </c>
      <c r="C618" s="618">
        <v>0.27002013204399145</v>
      </c>
      <c r="D618" s="618">
        <v>0.12543140660313923</v>
      </c>
    </row>
    <row r="619" spans="2:4">
      <c r="B619" s="621">
        <v>44729</v>
      </c>
      <c r="C619" s="618">
        <v>0.26708556736865008</v>
      </c>
      <c r="D619" s="618">
        <v>0.12598328991795049</v>
      </c>
    </row>
    <row r="620" spans="2:4">
      <c r="B620" s="621">
        <v>44732</v>
      </c>
      <c r="C620" s="618">
        <v>0.26695528494066867</v>
      </c>
      <c r="D620" s="618">
        <v>0.12653544386248772</v>
      </c>
    </row>
    <row r="621" spans="2:4">
      <c r="B621" s="621">
        <v>44733</v>
      </c>
      <c r="C621" s="618">
        <v>0.26703979934970201</v>
      </c>
      <c r="D621" s="618">
        <v>0.12708786856946097</v>
      </c>
    </row>
    <row r="622" spans="2:4">
      <c r="B622" s="621">
        <v>44734</v>
      </c>
      <c r="C622" s="618">
        <v>0.26708658187010048</v>
      </c>
      <c r="D622" s="618">
        <v>0.12764056417164538</v>
      </c>
    </row>
    <row r="623" spans="2:4">
      <c r="B623" s="621">
        <v>44735</v>
      </c>
      <c r="C623" s="618">
        <v>0.26739966962056272</v>
      </c>
      <c r="D623" s="618">
        <v>0.12819353080188112</v>
      </c>
    </row>
    <row r="624" spans="2:4">
      <c r="B624" s="621">
        <v>44736</v>
      </c>
      <c r="C624" s="618">
        <v>0.26815515515310628</v>
      </c>
      <c r="D624" s="618">
        <v>0.12874676859307344</v>
      </c>
    </row>
    <row r="625" spans="2:4">
      <c r="B625" s="621">
        <v>44739</v>
      </c>
      <c r="C625" s="618">
        <v>0.26989957118285135</v>
      </c>
      <c r="D625" s="618">
        <v>0.12930027767819308</v>
      </c>
    </row>
    <row r="626" spans="2:4">
      <c r="B626" s="621">
        <v>44740</v>
      </c>
      <c r="C626" s="618">
        <v>0.27068949824865185</v>
      </c>
      <c r="D626" s="618">
        <v>0.12985405819027562</v>
      </c>
    </row>
    <row r="627" spans="2:4">
      <c r="B627" s="621">
        <v>44741</v>
      </c>
      <c r="C627" s="618">
        <v>0.27021192497698188</v>
      </c>
      <c r="D627" s="618">
        <v>0.13040811026242194</v>
      </c>
    </row>
    <row r="628" spans="2:4">
      <c r="B628" s="621">
        <v>44742</v>
      </c>
      <c r="C628" s="618">
        <v>0.2713333318763842</v>
      </c>
      <c r="D628" s="618">
        <v>0.13096243402779839</v>
      </c>
    </row>
    <row r="629" spans="2:4">
      <c r="B629" s="621">
        <v>44743</v>
      </c>
      <c r="C629" s="618">
        <v>0.27252238140379981</v>
      </c>
      <c r="D629" s="618">
        <v>0.13151702961963663</v>
      </c>
    </row>
    <row r="630" spans="2:4">
      <c r="B630" s="621">
        <v>44746</v>
      </c>
      <c r="C630" s="618">
        <v>0.27111448059263665</v>
      </c>
      <c r="D630" s="618">
        <v>0.13207189717123335</v>
      </c>
    </row>
    <row r="631" spans="2:4">
      <c r="B631" s="621">
        <v>44747</v>
      </c>
      <c r="C631" s="618">
        <v>0.27011806490699808</v>
      </c>
      <c r="D631" s="618">
        <v>0.132627036815951</v>
      </c>
    </row>
    <row r="632" spans="2:4">
      <c r="B632" s="621">
        <v>44748</v>
      </c>
      <c r="C632" s="618">
        <v>0.27040491440747849</v>
      </c>
      <c r="D632" s="618">
        <v>0.13318244868721707</v>
      </c>
    </row>
    <row r="633" spans="2:4">
      <c r="B633" s="621">
        <v>44749</v>
      </c>
      <c r="C633" s="618">
        <v>0.27357581121494134</v>
      </c>
      <c r="D633" s="618">
        <v>0.13373813291852454</v>
      </c>
    </row>
    <row r="634" spans="2:4">
      <c r="B634" s="621">
        <v>44750</v>
      </c>
      <c r="C634" s="618">
        <v>0.27336952873975084</v>
      </c>
      <c r="D634" s="618">
        <v>0.13429408964343192</v>
      </c>
    </row>
    <row r="635" spans="2:4">
      <c r="B635" s="621">
        <v>44753</v>
      </c>
      <c r="C635" s="618">
        <v>0.27081860074605757</v>
      </c>
      <c r="D635" s="618">
        <v>0.13485031899556343</v>
      </c>
    </row>
    <row r="636" spans="2:4">
      <c r="B636" s="621">
        <v>44754</v>
      </c>
      <c r="C636" s="618">
        <v>0.27060536068313357</v>
      </c>
      <c r="D636" s="618">
        <v>0.13540682110860858</v>
      </c>
    </row>
    <row r="637" spans="2:4">
      <c r="B637" s="621">
        <v>44755</v>
      </c>
      <c r="C637" s="618">
        <v>0.27089106561934617</v>
      </c>
      <c r="D637" s="618">
        <v>0.13596359611632236</v>
      </c>
    </row>
    <row r="638" spans="2:4">
      <c r="B638" s="621">
        <v>44756</v>
      </c>
      <c r="C638" s="618">
        <v>0.27147444016875344</v>
      </c>
      <c r="D638" s="618">
        <v>0.13652064415252552</v>
      </c>
    </row>
    <row r="639" spans="2:4">
      <c r="B639" s="621">
        <v>44757</v>
      </c>
      <c r="C639" s="618">
        <v>0.27265374055616487</v>
      </c>
      <c r="D639" s="618">
        <v>0.1370779653511045</v>
      </c>
    </row>
    <row r="640" spans="2:4">
      <c r="B640" s="621">
        <v>44760</v>
      </c>
      <c r="C640" s="618">
        <v>0.27193528341500706</v>
      </c>
      <c r="D640" s="618">
        <v>0.13763555984601106</v>
      </c>
    </row>
    <row r="641" spans="2:4">
      <c r="B641" s="621">
        <v>44761</v>
      </c>
      <c r="C641" s="618">
        <v>0.27321133146658227</v>
      </c>
      <c r="D641" s="618">
        <v>0.13819342777126309</v>
      </c>
    </row>
    <row r="642" spans="2:4">
      <c r="B642" s="621">
        <v>44762</v>
      </c>
      <c r="C642" s="618">
        <v>0.27619897710721419</v>
      </c>
      <c r="D642" s="618">
        <v>0.13875156926094379</v>
      </c>
    </row>
    <row r="643" spans="2:4">
      <c r="B643" s="621">
        <v>44763</v>
      </c>
      <c r="C643" s="618">
        <v>0.27688393956809554</v>
      </c>
      <c r="D643" s="618">
        <v>0.13930998444920228</v>
      </c>
    </row>
    <row r="644" spans="2:4">
      <c r="B644" s="621">
        <v>44764</v>
      </c>
      <c r="C644" s="618">
        <v>0.27626679112469144</v>
      </c>
      <c r="D644" s="618">
        <v>0.13986867347025367</v>
      </c>
    </row>
    <row r="645" spans="2:4">
      <c r="B645" s="621">
        <v>44767</v>
      </c>
      <c r="C645" s="618">
        <v>0.27588918047137123</v>
      </c>
      <c r="D645" s="618">
        <v>0.14042763645837852</v>
      </c>
    </row>
    <row r="646" spans="2:4">
      <c r="B646" s="621">
        <v>44768</v>
      </c>
      <c r="C646" s="618">
        <v>0.27544887851416955</v>
      </c>
      <c r="D646" s="618">
        <v>0.14098687354792339</v>
      </c>
    </row>
    <row r="647" spans="2:4">
      <c r="B647" s="621">
        <v>44769</v>
      </c>
      <c r="C647" s="618">
        <v>0.27853962033886659</v>
      </c>
      <c r="D647" s="618">
        <v>0.14154638487330073</v>
      </c>
    </row>
    <row r="648" spans="2:4">
      <c r="B648" s="621">
        <v>44770</v>
      </c>
      <c r="C648" s="618">
        <v>0.27998540068840305</v>
      </c>
      <c r="D648" s="618">
        <v>0.142106170568989</v>
      </c>
    </row>
    <row r="649" spans="2:4">
      <c r="B649" s="621">
        <v>44771</v>
      </c>
      <c r="C649" s="618">
        <v>0.28241340486985478</v>
      </c>
      <c r="D649" s="618">
        <v>0.14266623076953255</v>
      </c>
    </row>
    <row r="650" spans="2:4">
      <c r="B650" s="621">
        <v>44774</v>
      </c>
      <c r="C650" s="618">
        <v>0.28200969476062165</v>
      </c>
      <c r="D650" s="618">
        <v>0.1432265656095415</v>
      </c>
    </row>
    <row r="651" spans="2:4">
      <c r="B651" s="621">
        <v>44775</v>
      </c>
      <c r="C651" s="618">
        <v>0.28454768791011253</v>
      </c>
      <c r="D651" s="618">
        <v>0.14378717522369233</v>
      </c>
    </row>
    <row r="652" spans="2:4">
      <c r="B652" s="621">
        <v>44776</v>
      </c>
      <c r="C652" s="618">
        <v>0.28874868866738401</v>
      </c>
      <c r="D652" s="618">
        <v>0.14434805974672726</v>
      </c>
    </row>
    <row r="653" spans="2:4">
      <c r="B653" s="621">
        <v>44777</v>
      </c>
      <c r="C653" s="618">
        <v>0.2925423596595762</v>
      </c>
      <c r="D653" s="618">
        <v>0.14492925166645287</v>
      </c>
    </row>
    <row r="654" spans="2:4">
      <c r="B654" s="621">
        <v>44778</v>
      </c>
      <c r="C654" s="618">
        <v>0.29381547986608569</v>
      </c>
      <c r="D654" s="618">
        <v>0.14551073876214771</v>
      </c>
    </row>
    <row r="655" spans="2:4">
      <c r="B655" s="621">
        <v>44781</v>
      </c>
      <c r="C655" s="618">
        <v>0.29465861780565694</v>
      </c>
      <c r="D655" s="618">
        <v>0.14609252118372562</v>
      </c>
    </row>
    <row r="656" spans="2:4">
      <c r="B656" s="621">
        <v>44782</v>
      </c>
      <c r="C656" s="618">
        <v>0.29432162354326463</v>
      </c>
      <c r="D656" s="618">
        <v>0.14667459908117708</v>
      </c>
    </row>
    <row r="657" spans="2:4">
      <c r="B657" s="621">
        <v>44783</v>
      </c>
      <c r="C657" s="618">
        <v>0.29492168135079266</v>
      </c>
      <c r="D657" s="618">
        <v>0.14725697260456827</v>
      </c>
    </row>
    <row r="658" spans="2:4">
      <c r="B658" s="621">
        <v>44784</v>
      </c>
      <c r="C658" s="618">
        <v>0.29377767791789511</v>
      </c>
      <c r="D658" s="618">
        <v>0.14783964190404197</v>
      </c>
    </row>
    <row r="659" spans="2:4">
      <c r="B659" s="621">
        <v>44785</v>
      </c>
      <c r="C659" s="618">
        <v>0.29709130646263104</v>
      </c>
      <c r="D659" s="618">
        <v>0.14842260712981692</v>
      </c>
    </row>
    <row r="660" spans="2:4">
      <c r="B660" s="621">
        <v>44788</v>
      </c>
      <c r="C660" s="618">
        <v>0.29905546272362571</v>
      </c>
      <c r="D660" s="618">
        <v>0.14900586843218844</v>
      </c>
    </row>
    <row r="661" spans="2:4">
      <c r="B661" s="621">
        <v>44789</v>
      </c>
      <c r="C661" s="618">
        <v>0.29764818997519149</v>
      </c>
      <c r="D661" s="618">
        <v>0.1495894259615278</v>
      </c>
    </row>
    <row r="662" spans="2:4">
      <c r="B662" s="621">
        <v>44790</v>
      </c>
      <c r="C662" s="618">
        <v>0.29935301458079944</v>
      </c>
      <c r="D662" s="618">
        <v>0.1501732798682831</v>
      </c>
    </row>
    <row r="663" spans="2:4">
      <c r="B663" s="621">
        <v>44791</v>
      </c>
      <c r="C663" s="618">
        <v>0.30069859241873331</v>
      </c>
      <c r="D663" s="618">
        <v>0.15075743030297839</v>
      </c>
    </row>
    <row r="664" spans="2:4">
      <c r="B664" s="621">
        <v>44792</v>
      </c>
      <c r="C664" s="618">
        <v>0.29941807615982818</v>
      </c>
      <c r="D664" s="618">
        <v>0.15134187741621452</v>
      </c>
    </row>
    <row r="665" spans="2:4">
      <c r="B665" s="621">
        <v>44795</v>
      </c>
      <c r="C665" s="618">
        <v>0.30059185840349767</v>
      </c>
      <c r="D665" s="618">
        <v>0.15192662135866875</v>
      </c>
    </row>
    <row r="666" spans="2:4">
      <c r="B666" s="621">
        <v>44796</v>
      </c>
      <c r="C666" s="618">
        <v>0.30349948631832468</v>
      </c>
      <c r="D666" s="618">
        <v>0.1525116622810947</v>
      </c>
    </row>
    <row r="667" spans="2:4">
      <c r="B667" s="621">
        <v>44797</v>
      </c>
      <c r="C667" s="618">
        <v>0.30647047515109516</v>
      </c>
      <c r="D667" s="618">
        <v>0.15309700033432261</v>
      </c>
    </row>
    <row r="668" spans="2:4">
      <c r="B668" s="621">
        <v>44798</v>
      </c>
      <c r="C668" s="618">
        <v>0.30628153124402768</v>
      </c>
      <c r="D668" s="618">
        <v>0.15368263566925955</v>
      </c>
    </row>
    <row r="669" spans="2:4">
      <c r="B669" s="621">
        <v>44799</v>
      </c>
      <c r="C669" s="618">
        <v>0.30671039511396603</v>
      </c>
      <c r="D669" s="618">
        <v>0.15426856843688896</v>
      </c>
    </row>
    <row r="670" spans="2:4">
      <c r="B670" s="621">
        <v>44802</v>
      </c>
      <c r="C670" s="618">
        <v>0.30826620281499362</v>
      </c>
      <c r="D670" s="618">
        <v>0.15485479878827113</v>
      </c>
    </row>
    <row r="671" spans="2:4">
      <c r="B671" s="621">
        <v>44803</v>
      </c>
      <c r="C671" s="618">
        <v>0.30776010231563422</v>
      </c>
      <c r="D671" s="618">
        <v>0.15544132687454293</v>
      </c>
    </row>
    <row r="672" spans="2:4">
      <c r="B672" s="621">
        <v>44804</v>
      </c>
      <c r="C672" s="618">
        <v>0.30992141582503163</v>
      </c>
      <c r="D672" s="618">
        <v>0.15602815284691807</v>
      </c>
    </row>
    <row r="673" spans="2:4">
      <c r="B673" s="621">
        <v>44805</v>
      </c>
      <c r="C673" s="618">
        <v>0.31329051688791099</v>
      </c>
      <c r="D673" s="618">
        <v>0.1566152768566873</v>
      </c>
    </row>
    <row r="674" spans="2:4">
      <c r="B674" s="621">
        <v>44806</v>
      </c>
      <c r="C674" s="618">
        <v>0.31499631301301512</v>
      </c>
      <c r="D674" s="618">
        <v>0.15720269905521778</v>
      </c>
    </row>
    <row r="675" spans="2:4">
      <c r="B675" s="621">
        <v>44809</v>
      </c>
      <c r="C675" s="618">
        <v>0.31724073129068842</v>
      </c>
      <c r="D675" s="618">
        <v>0.15779041959395368</v>
      </c>
    </row>
    <row r="676" spans="2:4">
      <c r="B676" s="621">
        <v>44810</v>
      </c>
      <c r="C676" s="618">
        <v>0.315550510828013</v>
      </c>
      <c r="D676" s="618">
        <v>0.15837843862441603</v>
      </c>
    </row>
    <row r="677" spans="2:4">
      <c r="B677" s="621">
        <v>44812</v>
      </c>
      <c r="C677" s="618">
        <v>0.31449100973616662</v>
      </c>
      <c r="D677" s="618">
        <v>0.15896675629820312</v>
      </c>
    </row>
    <row r="678" spans="2:4">
      <c r="B678" s="621">
        <v>44813</v>
      </c>
      <c r="C678" s="618">
        <v>0.31734303005620723</v>
      </c>
      <c r="D678" s="618">
        <v>0.15955537276699006</v>
      </c>
    </row>
    <row r="679" spans="2:4">
      <c r="B679" s="621">
        <v>44816</v>
      </c>
      <c r="C679" s="618">
        <v>0.31735474167084599</v>
      </c>
      <c r="D679" s="618">
        <v>0.16014428818252879</v>
      </c>
    </row>
    <row r="680" spans="2:4">
      <c r="B680" s="621">
        <v>44817</v>
      </c>
      <c r="C680" s="618">
        <v>0.31748542348979991</v>
      </c>
      <c r="D680" s="618">
        <v>0.16073350269664854</v>
      </c>
    </row>
    <row r="681" spans="2:4">
      <c r="B681" s="621">
        <v>44818</v>
      </c>
      <c r="C681" s="618">
        <v>0.31909318560553546</v>
      </c>
      <c r="D681" s="618">
        <v>0.1613230164612558</v>
      </c>
    </row>
    <row r="682" spans="2:4">
      <c r="B682" s="621">
        <v>44819</v>
      </c>
      <c r="C682" s="618">
        <v>0.3191959911875295</v>
      </c>
      <c r="D682" s="618">
        <v>0.16191282962833387</v>
      </c>
    </row>
    <row r="683" spans="2:4">
      <c r="B683" s="621">
        <v>44820</v>
      </c>
      <c r="C683" s="618">
        <v>0.31803199108747626</v>
      </c>
      <c r="D683" s="618">
        <v>0.16250294234994334</v>
      </c>
    </row>
    <row r="684" spans="2:4">
      <c r="B684" s="621">
        <v>44823</v>
      </c>
      <c r="C684" s="618">
        <v>0.31929840410428212</v>
      </c>
      <c r="D684" s="618">
        <v>0.16309335477822207</v>
      </c>
    </row>
    <row r="685" spans="2:4">
      <c r="B685" s="621">
        <v>44824</v>
      </c>
      <c r="C685" s="618">
        <v>0.32119980985137397</v>
      </c>
      <c r="D685" s="618">
        <v>0.16368406706538519</v>
      </c>
    </row>
    <row r="686" spans="2:4">
      <c r="B686" s="621">
        <v>44825</v>
      </c>
      <c r="C686" s="618">
        <v>0.32274014495906034</v>
      </c>
      <c r="D686" s="618">
        <v>0.16427507936372532</v>
      </c>
    </row>
    <row r="687" spans="2:4">
      <c r="B687" s="621">
        <v>44826</v>
      </c>
      <c r="C687" s="618">
        <v>0.32652065301276201</v>
      </c>
      <c r="D687" s="618">
        <v>0.16486639182561214</v>
      </c>
    </row>
    <row r="688" spans="2:4">
      <c r="B688" s="621">
        <v>44827</v>
      </c>
      <c r="C688" s="618">
        <v>0.32695762050981814</v>
      </c>
      <c r="D688" s="618">
        <v>0.1654580046034928</v>
      </c>
    </row>
    <row r="689" spans="2:4">
      <c r="B689" s="621">
        <v>44830</v>
      </c>
      <c r="C689" s="618">
        <v>0.32394514482856085</v>
      </c>
      <c r="D689" s="618">
        <v>0.16604991784989198</v>
      </c>
    </row>
    <row r="690" spans="2:4">
      <c r="B690" s="621">
        <v>44831</v>
      </c>
      <c r="C690" s="618">
        <v>0.32324432963018657</v>
      </c>
      <c r="D690" s="618">
        <v>0.1666421317174116</v>
      </c>
    </row>
    <row r="691" spans="2:4">
      <c r="B691" s="621">
        <v>44832</v>
      </c>
      <c r="C691" s="618">
        <v>0.32298882845150589</v>
      </c>
      <c r="D691" s="618">
        <v>0.16723464635873131</v>
      </c>
    </row>
    <row r="692" spans="2:4">
      <c r="B692" s="621">
        <v>44833</v>
      </c>
      <c r="C692" s="618">
        <v>0.32342802343735211</v>
      </c>
      <c r="D692" s="618">
        <v>0.16782746192660825</v>
      </c>
    </row>
    <row r="693" spans="2:4">
      <c r="B693" s="621">
        <v>44834</v>
      </c>
      <c r="C693" s="618">
        <v>0.32621406217226734</v>
      </c>
      <c r="D693" s="618">
        <v>0.16842057857387704</v>
      </c>
    </row>
    <row r="694" spans="2:4">
      <c r="B694" s="621">
        <v>44837</v>
      </c>
      <c r="C694" s="618">
        <v>0.33287864828993619</v>
      </c>
      <c r="D694" s="618">
        <v>0.16901399645345005</v>
      </c>
    </row>
    <row r="695" spans="2:4">
      <c r="B695" s="621">
        <v>44838</v>
      </c>
      <c r="C695" s="618">
        <v>0.33288417692883399</v>
      </c>
      <c r="D695" s="618">
        <v>0.16960771571831712</v>
      </c>
    </row>
    <row r="696" spans="2:4">
      <c r="B696" s="621">
        <v>44839</v>
      </c>
      <c r="C696" s="618">
        <v>0.33426528296167257</v>
      </c>
      <c r="D696" s="618">
        <v>0.17020173652154602</v>
      </c>
    </row>
    <row r="697" spans="2:4">
      <c r="B697" s="621">
        <v>44840</v>
      </c>
      <c r="C697" s="618">
        <v>0.33659162509790486</v>
      </c>
      <c r="D697" s="618">
        <v>0.17079605901628225</v>
      </c>
    </row>
    <row r="698" spans="2:4">
      <c r="B698" s="621">
        <v>44841</v>
      </c>
      <c r="C698" s="618">
        <v>0.33671767737486946</v>
      </c>
      <c r="D698" s="618">
        <v>0.17139068335574903</v>
      </c>
    </row>
    <row r="699" spans="2:4">
      <c r="B699" s="621">
        <v>44844</v>
      </c>
      <c r="C699" s="618">
        <v>0.33749136374391409</v>
      </c>
      <c r="D699" s="618">
        <v>0.17198560969324728</v>
      </c>
    </row>
    <row r="700" spans="2:4">
      <c r="B700" s="621">
        <v>44845</v>
      </c>
      <c r="C700" s="618">
        <v>0.33595692253184106</v>
      </c>
      <c r="D700" s="618">
        <v>0.17258083818215586</v>
      </c>
    </row>
    <row r="701" spans="2:4">
      <c r="B701" s="621">
        <v>44847</v>
      </c>
      <c r="C701" s="618">
        <v>0.3354452560413359</v>
      </c>
      <c r="D701" s="618">
        <v>0.17317636897593158</v>
      </c>
    </row>
    <row r="702" spans="2:4">
      <c r="B702" s="621">
        <v>44848</v>
      </c>
      <c r="C702" s="618">
        <v>0.33511642864656688</v>
      </c>
      <c r="D702" s="618">
        <v>0.17377220222810918</v>
      </c>
    </row>
    <row r="703" spans="2:4">
      <c r="B703" s="621">
        <v>44851</v>
      </c>
      <c r="C703" s="618">
        <v>0.33716610753729293</v>
      </c>
      <c r="D703" s="618">
        <v>0.17436833809230112</v>
      </c>
    </row>
    <row r="704" spans="2:4">
      <c r="B704" s="621">
        <v>44852</v>
      </c>
      <c r="C704" s="618">
        <v>0.34013094283960466</v>
      </c>
      <c r="D704" s="618">
        <v>0.17496477672219846</v>
      </c>
    </row>
    <row r="705" spans="2:4">
      <c r="B705" s="621">
        <v>44853</v>
      </c>
      <c r="C705" s="618">
        <v>0.34210894109787127</v>
      </c>
      <c r="D705" s="618">
        <v>0.17556151827156974</v>
      </c>
    </row>
    <row r="706" spans="2:4">
      <c r="B706" s="621">
        <v>44854</v>
      </c>
      <c r="C706" s="618">
        <v>0.34330240958325442</v>
      </c>
      <c r="D706" s="618">
        <v>0.17615856289426191</v>
      </c>
    </row>
    <row r="707" spans="2:4">
      <c r="B707" s="621">
        <v>44855</v>
      </c>
      <c r="C707" s="618">
        <v>0.34528856960477028</v>
      </c>
      <c r="D707" s="618">
        <v>0.17675591074419983</v>
      </c>
    </row>
    <row r="708" spans="2:4">
      <c r="B708" s="621">
        <v>44858</v>
      </c>
      <c r="C708" s="618">
        <v>0.34317274947454601</v>
      </c>
      <c r="D708" s="618">
        <v>0.17735356197538676</v>
      </c>
    </row>
    <row r="709" spans="2:4">
      <c r="B709" s="621">
        <v>44859</v>
      </c>
      <c r="C709" s="618">
        <v>0.34092169423713248</v>
      </c>
      <c r="D709" s="618">
        <v>0.17795151674190413</v>
      </c>
    </row>
    <row r="710" spans="2:4">
      <c r="B710" s="621">
        <v>44860</v>
      </c>
      <c r="C710" s="618">
        <v>0.33931138732083044</v>
      </c>
      <c r="D710" s="618">
        <v>0.17854977519791149</v>
      </c>
    </row>
    <row r="711" spans="2:4">
      <c r="B711" s="621">
        <v>44861</v>
      </c>
      <c r="C711" s="618">
        <v>0.34238715300453748</v>
      </c>
      <c r="D711" s="618">
        <v>0.1791483374976468</v>
      </c>
    </row>
    <row r="712" spans="2:4">
      <c r="B712" s="621">
        <v>44862</v>
      </c>
      <c r="C712" s="618">
        <v>0.34449514318561625</v>
      </c>
      <c r="D712" s="618">
        <v>0.17974720379542619</v>
      </c>
    </row>
    <row r="713" spans="2:4">
      <c r="B713" s="621">
        <v>44865</v>
      </c>
      <c r="C713" s="618">
        <v>0.34773939210105409</v>
      </c>
      <c r="D713" s="618">
        <v>0.18034637424564437</v>
      </c>
    </row>
    <row r="714" spans="2:4">
      <c r="B714" s="621">
        <v>44866</v>
      </c>
      <c r="C714" s="618">
        <v>0.34767555078593815</v>
      </c>
      <c r="D714" s="618">
        <v>0.18094584900277466</v>
      </c>
    </row>
    <row r="715" spans="2:4">
      <c r="B715" s="621">
        <v>44868</v>
      </c>
      <c r="C715" s="618">
        <v>0.34858627731084857</v>
      </c>
      <c r="D715" s="618">
        <v>0.18154562822136833</v>
      </c>
    </row>
    <row r="716" spans="2:4">
      <c r="B716" s="621">
        <v>44869</v>
      </c>
      <c r="C716" s="618">
        <v>0.35002373087298566</v>
      </c>
      <c r="D716" s="618">
        <v>0.18214571205605523</v>
      </c>
    </row>
    <row r="717" spans="2:4">
      <c r="B717" s="621">
        <v>44872</v>
      </c>
      <c r="C717" s="618">
        <v>0.34724632062562422</v>
      </c>
      <c r="D717" s="618">
        <v>0.18274610066154429</v>
      </c>
    </row>
    <row r="718" spans="2:4">
      <c r="B718" s="621">
        <v>44873</v>
      </c>
      <c r="C718" s="618">
        <v>0.34699155091881884</v>
      </c>
      <c r="D718" s="618">
        <v>0.18334679419262234</v>
      </c>
    </row>
    <row r="719" spans="2:4">
      <c r="B719" s="621">
        <v>44874</v>
      </c>
      <c r="C719" s="618">
        <v>0.34684686810711662</v>
      </c>
      <c r="D719" s="618">
        <v>0.18394779280415507</v>
      </c>
    </row>
    <row r="720" spans="2:4">
      <c r="B720" s="621">
        <v>44875</v>
      </c>
      <c r="C720" s="618">
        <v>0.34523803914638584</v>
      </c>
      <c r="D720" s="618">
        <v>0.18454909665108699</v>
      </c>
    </row>
    <row r="721" spans="2:4">
      <c r="B721" s="621">
        <v>44879</v>
      </c>
      <c r="C721" s="618">
        <v>0.34745290952986663</v>
      </c>
      <c r="D721" s="618">
        <v>0.18515070588844118</v>
      </c>
    </row>
    <row r="722" spans="2:4">
      <c r="B722" s="621">
        <v>44881</v>
      </c>
      <c r="C722" s="618">
        <v>0.34518265134510195</v>
      </c>
      <c r="D722" s="618">
        <v>0.18575262067131937</v>
      </c>
    </row>
    <row r="723" spans="2:4">
      <c r="B723" s="621">
        <v>44882</v>
      </c>
      <c r="C723" s="618">
        <v>0.34422723805735034</v>
      </c>
      <c r="D723" s="618">
        <v>0.18635484115490208</v>
      </c>
    </row>
    <row r="724" spans="2:4">
      <c r="B724" s="621">
        <v>44883</v>
      </c>
      <c r="C724" s="618">
        <v>0.34414972603517024</v>
      </c>
      <c r="D724" s="618">
        <v>0.18695736749444891</v>
      </c>
    </row>
    <row r="725" spans="2:4">
      <c r="B725" s="621">
        <v>44886</v>
      </c>
      <c r="C725" s="618">
        <v>0.34707034023016647</v>
      </c>
      <c r="D725" s="618">
        <v>0.18756019984529804</v>
      </c>
    </row>
    <row r="726" spans="2:4">
      <c r="B726" s="621">
        <v>44887</v>
      </c>
      <c r="C726" s="618">
        <v>0.34635681361297332</v>
      </c>
      <c r="D726" s="618">
        <v>0.18816333836286647</v>
      </c>
    </row>
    <row r="727" spans="2:4">
      <c r="B727" s="621">
        <v>44888</v>
      </c>
      <c r="C727" s="618">
        <v>0.34540762088739396</v>
      </c>
      <c r="D727" s="618">
        <v>0.18876678320265028</v>
      </c>
    </row>
    <row r="728" spans="2:4">
      <c r="B728" s="621">
        <v>44889</v>
      </c>
      <c r="C728" s="618">
        <v>0.34915570123472928</v>
      </c>
      <c r="D728" s="618">
        <v>0.18937053452022456</v>
      </c>
    </row>
    <row r="729" spans="2:4">
      <c r="B729" s="621">
        <v>44890</v>
      </c>
      <c r="C729" s="618">
        <v>0.34801939869145859</v>
      </c>
      <c r="D729" s="618">
        <v>0.18997459247124349</v>
      </c>
    </row>
    <row r="730" spans="2:4">
      <c r="B730" s="621">
        <v>44893</v>
      </c>
      <c r="C730" s="618">
        <v>0.34782033002605983</v>
      </c>
      <c r="D730" s="618">
        <v>0.19057895721144003</v>
      </c>
    </row>
    <row r="731" spans="2:4">
      <c r="B731" s="621">
        <v>44894</v>
      </c>
      <c r="C731" s="618">
        <v>0.35000606867244799</v>
      </c>
      <c r="D731" s="618">
        <v>0.19118362889662621</v>
      </c>
    </row>
    <row r="732" spans="2:4">
      <c r="B732" s="621">
        <v>44895</v>
      </c>
      <c r="C732" s="618">
        <v>0.35264712429526868</v>
      </c>
      <c r="D732" s="618">
        <v>0.19178860768269357</v>
      </c>
    </row>
    <row r="733" spans="2:4">
      <c r="B733" s="621">
        <v>44896</v>
      </c>
      <c r="C733" s="618">
        <v>0.35207307863652826</v>
      </c>
      <c r="D733" s="618">
        <v>0.19239389372561266</v>
      </c>
    </row>
    <row r="734" spans="2:4">
      <c r="B734" s="621">
        <v>44897</v>
      </c>
      <c r="C734" s="618">
        <v>0.35475416738843468</v>
      </c>
      <c r="D734" s="618">
        <v>0.19299948718143312</v>
      </c>
    </row>
    <row r="735" spans="2:4">
      <c r="B735" s="621">
        <v>44900</v>
      </c>
      <c r="C735" s="618">
        <v>0.35290482725135686</v>
      </c>
      <c r="D735" s="618">
        <v>0.19360538820628403</v>
      </c>
    </row>
    <row r="736" spans="2:4">
      <c r="B736" s="621">
        <v>44901</v>
      </c>
      <c r="C736" s="618">
        <v>0.35087063593639312</v>
      </c>
      <c r="D736" s="618">
        <v>0.19421159695637358</v>
      </c>
    </row>
    <row r="737" spans="2:4">
      <c r="B737" s="621">
        <v>44902</v>
      </c>
      <c r="C737" s="618">
        <v>0.35167942548665287</v>
      </c>
      <c r="D737" s="618">
        <v>0.19481811358798939</v>
      </c>
    </row>
    <row r="738" spans="2:4">
      <c r="B738" s="621">
        <v>44903</v>
      </c>
      <c r="C738" s="618">
        <v>0.35134204525279844</v>
      </c>
      <c r="D738" s="618">
        <v>0.19542493825749863</v>
      </c>
    </row>
    <row r="739" spans="2:4">
      <c r="B739" s="621">
        <v>44904</v>
      </c>
      <c r="C739" s="618">
        <v>0.35134658420460929</v>
      </c>
      <c r="D739" s="618">
        <v>0.19603207112134746</v>
      </c>
    </row>
    <row r="740" spans="2:4">
      <c r="B740" s="621">
        <v>44907</v>
      </c>
      <c r="C740" s="618">
        <v>0.35019347101645604</v>
      </c>
      <c r="D740" s="618">
        <v>0.19663951233606181</v>
      </c>
    </row>
    <row r="741" spans="2:4">
      <c r="B741" s="621">
        <v>44908</v>
      </c>
      <c r="C741" s="618">
        <v>0.34899535906184997</v>
      </c>
      <c r="D741" s="618">
        <v>0.19724726205824705</v>
      </c>
    </row>
    <row r="742" spans="2:4">
      <c r="B742" s="621">
        <v>44909</v>
      </c>
      <c r="C742" s="618">
        <v>0.35232104877506898</v>
      </c>
      <c r="D742" s="618">
        <v>0.19785532044458787</v>
      </c>
    </row>
    <row r="743" spans="2:4">
      <c r="B743" s="621">
        <v>44910</v>
      </c>
      <c r="C743" s="618">
        <v>0.35329167864185029</v>
      </c>
      <c r="D743" s="618">
        <v>0.19846368765184907</v>
      </c>
    </row>
    <row r="744" spans="2:4">
      <c r="B744" s="621">
        <v>44911</v>
      </c>
      <c r="C744" s="618">
        <v>0.35244828081406609</v>
      </c>
      <c r="D744" s="618">
        <v>0.19907236383687454</v>
      </c>
    </row>
    <row r="745" spans="2:4">
      <c r="B745" s="621">
        <v>44914</v>
      </c>
      <c r="C745" s="618">
        <v>0.3540772880297669</v>
      </c>
      <c r="D745" s="618">
        <v>0.19968134915658808</v>
      </c>
    </row>
    <row r="746" spans="2:4">
      <c r="B746" s="621">
        <v>44915</v>
      </c>
      <c r="C746" s="618">
        <v>0.35641018516433243</v>
      </c>
      <c r="D746" s="618">
        <v>0.20029064376799299</v>
      </c>
    </row>
    <row r="747" spans="2:4">
      <c r="B747" s="621">
        <v>44916</v>
      </c>
      <c r="C747" s="618">
        <v>0.35810205867501055</v>
      </c>
      <c r="D747" s="618">
        <v>0.20090024782817273</v>
      </c>
    </row>
    <row r="748" spans="2:4">
      <c r="B748" s="621">
        <v>44917</v>
      </c>
      <c r="C748" s="618">
        <v>0.35915992008650188</v>
      </c>
      <c r="D748" s="618">
        <v>0.20151016149429002</v>
      </c>
    </row>
    <row r="749" spans="2:4">
      <c r="B749" s="621">
        <v>44918</v>
      </c>
      <c r="C749" s="618">
        <v>0.36158263156840209</v>
      </c>
      <c r="D749" s="618">
        <v>0.20212038492358775</v>
      </c>
    </row>
    <row r="750" spans="2:4">
      <c r="B750" s="621">
        <v>44921</v>
      </c>
      <c r="C750" s="618">
        <v>0.3614630206217655</v>
      </c>
      <c r="D750" s="618">
        <v>0.20273091827338852</v>
      </c>
    </row>
    <row r="751" spans="2:4">
      <c r="B751" s="621">
        <v>44922</v>
      </c>
      <c r="C751" s="618">
        <v>0.36144023648930701</v>
      </c>
      <c r="D751" s="618">
        <v>0.20334176170109486</v>
      </c>
    </row>
    <row r="752" spans="2:4">
      <c r="B752" s="621">
        <v>44923</v>
      </c>
      <c r="C752" s="618">
        <v>0.36378523437229604</v>
      </c>
      <c r="D752" s="618">
        <v>0.20395291536418925</v>
      </c>
    </row>
    <row r="753" spans="2:4">
      <c r="B753" s="621">
        <v>44924</v>
      </c>
      <c r="C753" s="618">
        <v>0.36554818210890039</v>
      </c>
      <c r="D753" s="618">
        <v>0.20456437942023409</v>
      </c>
    </row>
    <row r="754" spans="2:4">
      <c r="B754" s="621">
        <v>44925</v>
      </c>
      <c r="C754" s="618">
        <v>0.36648925248338005</v>
      </c>
      <c r="D754" s="618">
        <v>0.20517615402687195</v>
      </c>
    </row>
    <row r="755" spans="2:4">
      <c r="B755" s="621">
        <v>44928</v>
      </c>
      <c r="C755" s="618">
        <v>0.3629945514555275</v>
      </c>
      <c r="D755" s="618">
        <v>0.20578823934182533</v>
      </c>
    </row>
    <row r="756" spans="2:4">
      <c r="B756" s="621">
        <v>44929</v>
      </c>
      <c r="C756" s="618">
        <v>0.36171111958352986</v>
      </c>
      <c r="D756" s="618">
        <v>0.20640063552289711</v>
      </c>
    </row>
    <row r="757" spans="2:4">
      <c r="B757" s="621">
        <v>44930</v>
      </c>
      <c r="C757" s="618">
        <v>0.36286097882999746</v>
      </c>
      <c r="D757" s="618">
        <v>0.2070133427279699</v>
      </c>
    </row>
    <row r="758" spans="2:4">
      <c r="B758" s="621">
        <v>44931</v>
      </c>
      <c r="C758" s="618">
        <v>0.36404759780741869</v>
      </c>
      <c r="D758" s="618">
        <v>0.20762636111500665</v>
      </c>
    </row>
    <row r="759" spans="2:4">
      <c r="B759" s="621">
        <v>44932</v>
      </c>
      <c r="C759" s="618">
        <v>0.3644867187895966</v>
      </c>
      <c r="D759" s="618">
        <v>0.20823969084205074</v>
      </c>
    </row>
    <row r="760" spans="2:4">
      <c r="B760" s="621">
        <v>44935</v>
      </c>
      <c r="C760" s="618">
        <v>0.36533401052727843</v>
      </c>
      <c r="D760" s="618">
        <v>0.20885333206722545</v>
      </c>
    </row>
    <row r="761" spans="2:4">
      <c r="B761" s="621">
        <v>44936</v>
      </c>
      <c r="C761" s="618">
        <v>0.36735382876601985</v>
      </c>
      <c r="D761" s="618">
        <v>0.20946728494873468</v>
      </c>
    </row>
    <row r="762" spans="2:4">
      <c r="B762" s="621">
        <v>44937</v>
      </c>
      <c r="C762" s="618">
        <v>0.37157505622694709</v>
      </c>
      <c r="D762" s="618">
        <v>0.21008154964486248</v>
      </c>
    </row>
    <row r="763" spans="2:4">
      <c r="B763" s="621">
        <v>44938</v>
      </c>
      <c r="C763" s="618">
        <v>0.37137225524056938</v>
      </c>
      <c r="D763" s="618">
        <v>0.2106961263139735</v>
      </c>
    </row>
    <row r="764" spans="2:4">
      <c r="B764" s="621">
        <v>44939</v>
      </c>
      <c r="C764" s="618">
        <v>0.3730224090712575</v>
      </c>
      <c r="D764" s="618">
        <v>0.21131101511451256</v>
      </c>
    </row>
    <row r="765" spans="2:4">
      <c r="B765" s="621">
        <v>44942</v>
      </c>
      <c r="C765" s="618">
        <v>0.37461361666622994</v>
      </c>
      <c r="D765" s="618">
        <v>0.21192621620500507</v>
      </c>
    </row>
    <row r="766" spans="2:4">
      <c r="B766" s="621">
        <v>44943</v>
      </c>
      <c r="C766" s="618">
        <v>0.37577788727153782</v>
      </c>
      <c r="D766" s="618">
        <v>0.21254172974405705</v>
      </c>
    </row>
    <row r="767" spans="2:4">
      <c r="B767" s="621">
        <v>44944</v>
      </c>
      <c r="C767" s="618">
        <v>0.37732241733443961</v>
      </c>
      <c r="D767" s="618">
        <v>0.21315755589035512</v>
      </c>
    </row>
    <row r="768" spans="2:4">
      <c r="B768" s="621">
        <v>44945</v>
      </c>
      <c r="C768" s="618">
        <v>0.37893425921395063</v>
      </c>
      <c r="D768" s="618">
        <v>0.21377369480266628</v>
      </c>
    </row>
    <row r="769" spans="2:4">
      <c r="B769" s="621">
        <v>44946</v>
      </c>
      <c r="C769" s="618">
        <v>0.37963144512577141</v>
      </c>
      <c r="D769" s="618">
        <v>0.21439014663983813</v>
      </c>
    </row>
    <row r="770" spans="2:4">
      <c r="B770" s="621">
        <v>44949</v>
      </c>
      <c r="C770" s="618">
        <v>0.37934757564056643</v>
      </c>
      <c r="D770" s="618">
        <v>0.2150069115607991</v>
      </c>
    </row>
    <row r="771" spans="2:4">
      <c r="B771" s="621">
        <v>44950</v>
      </c>
      <c r="C771" s="618">
        <v>0.38094176561364046</v>
      </c>
      <c r="D771" s="618">
        <v>0.21562398972455843</v>
      </c>
    </row>
    <row r="772" spans="2:4">
      <c r="B772" s="621">
        <v>44951</v>
      </c>
      <c r="C772" s="618">
        <v>0.38294310062174541</v>
      </c>
      <c r="D772" s="618">
        <v>0.21624138129020576</v>
      </c>
    </row>
    <row r="773" spans="2:4">
      <c r="B773" s="621">
        <v>44952</v>
      </c>
      <c r="C773" s="618">
        <v>0.38348146785753801</v>
      </c>
      <c r="D773" s="618">
        <v>0.21685908641691198</v>
      </c>
    </row>
    <row r="774" spans="2:4">
      <c r="B774" s="621">
        <v>44953</v>
      </c>
      <c r="C774" s="618">
        <v>0.38442676931565822</v>
      </c>
      <c r="D774" s="618">
        <v>0.21747710526392861</v>
      </c>
    </row>
    <row r="775" spans="2:4">
      <c r="B775" s="621">
        <v>44956</v>
      </c>
      <c r="C775" s="618">
        <v>0.38446980787154161</v>
      </c>
      <c r="D775" s="618">
        <v>0.21809543799058795</v>
      </c>
    </row>
    <row r="776" spans="2:4">
      <c r="B776" s="621">
        <v>44957</v>
      </c>
      <c r="C776" s="618">
        <v>0.38662263213345538</v>
      </c>
      <c r="D776" s="618">
        <v>0.21871408475630316</v>
      </c>
    </row>
    <row r="777" spans="2:4">
      <c r="B777" s="621">
        <v>44958</v>
      </c>
      <c r="C777" s="618">
        <v>0.38772154480155563</v>
      </c>
      <c r="D777" s="618">
        <v>0.21933304572056866</v>
      </c>
    </row>
    <row r="778" spans="2:4">
      <c r="B778" s="621">
        <v>44959</v>
      </c>
      <c r="C778" s="618">
        <v>0.38792914939461309</v>
      </c>
      <c r="D778" s="618">
        <v>0.2199523210429597</v>
      </c>
    </row>
    <row r="779" spans="2:4">
      <c r="B779" s="621">
        <v>44960</v>
      </c>
      <c r="C779" s="618">
        <v>0.38646515554525851</v>
      </c>
      <c r="D779" s="618">
        <v>0.22057191088313277</v>
      </c>
    </row>
    <row r="780" spans="2:4">
      <c r="B780" s="621">
        <v>44963</v>
      </c>
      <c r="C780" s="618">
        <v>0.38681616273227637</v>
      </c>
      <c r="D780" s="618">
        <v>0.221191815400825</v>
      </c>
    </row>
    <row r="781" spans="2:4">
      <c r="B781" s="621">
        <v>44964</v>
      </c>
      <c r="C781" s="618">
        <v>0.38635188961408273</v>
      </c>
      <c r="D781" s="618">
        <v>0.2218120347558552</v>
      </c>
    </row>
    <row r="782" spans="2:4">
      <c r="B782" s="621">
        <v>44965</v>
      </c>
      <c r="C782" s="618">
        <v>0.38847562030453675</v>
      </c>
      <c r="D782" s="618">
        <v>0.22243256910812281</v>
      </c>
    </row>
    <row r="783" spans="2:4">
      <c r="B783" s="621">
        <v>44966</v>
      </c>
      <c r="C783" s="618">
        <v>0.38559663497326224</v>
      </c>
      <c r="D783" s="618">
        <v>0.22305341861760897</v>
      </c>
    </row>
    <row r="784" spans="2:4">
      <c r="B784" s="621">
        <v>44967</v>
      </c>
      <c r="C784" s="618">
        <v>0.38768032759753956</v>
      </c>
      <c r="D784" s="618">
        <v>0.22367458344437563</v>
      </c>
    </row>
    <row r="785" spans="2:4">
      <c r="B785" s="621">
        <v>44970</v>
      </c>
      <c r="C785" s="618">
        <v>0.38771861730053114</v>
      </c>
      <c r="D785" s="618">
        <v>0.22429606374856648</v>
      </c>
    </row>
    <row r="786" spans="2:4">
      <c r="B786" s="621">
        <v>44971</v>
      </c>
      <c r="C786" s="618">
        <v>0.38678172968355229</v>
      </c>
      <c r="D786" s="618">
        <v>0.22491785969040623</v>
      </c>
    </row>
    <row r="787" spans="2:4">
      <c r="B787" s="621">
        <v>44972</v>
      </c>
      <c r="C787" s="618">
        <v>0.3890786445502632</v>
      </c>
      <c r="D787" s="618">
        <v>0.22553997143020088</v>
      </c>
    </row>
    <row r="788" spans="2:4">
      <c r="B788" s="621">
        <v>44973</v>
      </c>
      <c r="C788" s="618">
        <v>0.39051748371845063</v>
      </c>
      <c r="D788" s="618">
        <v>0.22616239912833813</v>
      </c>
    </row>
    <row r="789" spans="2:4">
      <c r="B789" s="621">
        <v>44974</v>
      </c>
      <c r="C789" s="618">
        <v>0.38913882357823026</v>
      </c>
      <c r="D789" s="618">
        <v>0.22678514294528718</v>
      </c>
    </row>
    <row r="790" spans="2:4">
      <c r="B790" s="621">
        <v>44979</v>
      </c>
      <c r="C790" s="618">
        <v>0.38857369056063096</v>
      </c>
      <c r="D790" s="618">
        <v>0.22740820304159826</v>
      </c>
    </row>
    <row r="791" spans="2:4">
      <c r="B791" s="621">
        <v>44980</v>
      </c>
      <c r="C791" s="618">
        <v>0.38823879326459676</v>
      </c>
      <c r="D791" s="618">
        <v>0.22803157957790376</v>
      </c>
    </row>
    <row r="792" spans="2:4">
      <c r="B792" s="621">
        <v>44981</v>
      </c>
      <c r="C792" s="618">
        <v>0.38873229815356414</v>
      </c>
      <c r="D792" s="618">
        <v>0.22865527271491715</v>
      </c>
    </row>
    <row r="793" spans="2:4">
      <c r="B793" s="621">
        <v>44984</v>
      </c>
      <c r="C793" s="618">
        <v>0.38785310435933384</v>
      </c>
      <c r="D793" s="618">
        <v>0.22927928261343378</v>
      </c>
    </row>
    <row r="794" spans="2:4">
      <c r="B794" s="621">
        <v>44985</v>
      </c>
      <c r="C794" s="618">
        <v>0.38807120080977309</v>
      </c>
      <c r="D794" s="618">
        <v>0.22990360943433052</v>
      </c>
    </row>
    <row r="795" spans="2:4">
      <c r="B795" s="621">
        <v>44986</v>
      </c>
      <c r="C795" s="618">
        <v>0.38588149040526454</v>
      </c>
      <c r="D795" s="618">
        <v>0.23052825333856619</v>
      </c>
    </row>
    <row r="796" spans="2:4">
      <c r="B796" s="621">
        <v>44987</v>
      </c>
      <c r="C796" s="618">
        <v>0.38560312705333177</v>
      </c>
      <c r="D796" s="618">
        <v>0.23115321448718107</v>
      </c>
    </row>
    <row r="797" spans="2:4">
      <c r="B797" s="621">
        <v>44988</v>
      </c>
      <c r="C797" s="618">
        <v>0.38651222627764636</v>
      </c>
      <c r="D797" s="618">
        <v>0.23177849304129738</v>
      </c>
    </row>
    <row r="798" spans="2:4">
      <c r="B798" s="621">
        <v>44991</v>
      </c>
      <c r="C798" s="618">
        <v>0.38799596839279049</v>
      </c>
      <c r="D798" s="618">
        <v>0.23240408916211908</v>
      </c>
    </row>
    <row r="799" spans="2:4">
      <c r="B799" s="621">
        <v>44992</v>
      </c>
      <c r="C799" s="618">
        <v>0.38929421360679961</v>
      </c>
      <c r="D799" s="618">
        <v>0.23303000301093224</v>
      </c>
    </row>
    <row r="800" spans="2:4">
      <c r="B800" s="621">
        <v>44993</v>
      </c>
      <c r="C800" s="618">
        <v>0.39130240792397353</v>
      </c>
      <c r="D800" s="618">
        <v>0.23365623474910446</v>
      </c>
    </row>
    <row r="801" spans="2:4">
      <c r="B801" s="621">
        <v>44994</v>
      </c>
      <c r="C801" s="618">
        <v>0.38834804166401704</v>
      </c>
      <c r="D801" s="618">
        <v>0.23428278453808571</v>
      </c>
    </row>
    <row r="802" spans="2:4">
      <c r="B802" s="621">
        <v>44995</v>
      </c>
      <c r="C802" s="618">
        <v>0.38818878907232501</v>
      </c>
      <c r="D802" s="618">
        <v>0.23490965253940765</v>
      </c>
    </row>
    <row r="803" spans="2:4">
      <c r="B803" s="621">
        <v>44998</v>
      </c>
      <c r="C803" s="618">
        <v>0.38665186780962557</v>
      </c>
      <c r="D803" s="618">
        <v>0.23553683891468413</v>
      </c>
    </row>
    <row r="804" spans="2:4">
      <c r="B804" s="621">
        <v>44999</v>
      </c>
      <c r="C804" s="618">
        <v>0.38563982172750744</v>
      </c>
      <c r="D804" s="618">
        <v>0.23616434382561091</v>
      </c>
    </row>
    <row r="805" spans="2:4">
      <c r="B805" s="621">
        <v>45000</v>
      </c>
      <c r="C805" s="618">
        <v>0.38755510749163502</v>
      </c>
      <c r="D805" s="618">
        <v>0.23679216743396614</v>
      </c>
    </row>
    <row r="806" spans="2:4">
      <c r="B806" s="621">
        <v>45001</v>
      </c>
      <c r="C806" s="618">
        <v>0.38881180777469559</v>
      </c>
      <c r="D806" s="618">
        <v>0.23742030990160989</v>
      </c>
    </row>
    <row r="807" spans="2:4">
      <c r="B807" s="621">
        <v>45002</v>
      </c>
      <c r="C807" s="618">
        <v>0.38768167541518439</v>
      </c>
      <c r="D807" s="618">
        <v>0.23804877139048464</v>
      </c>
    </row>
    <row r="808" spans="2:4">
      <c r="B808" s="621">
        <v>45005</v>
      </c>
      <c r="C808" s="618">
        <v>0.38486864613510052</v>
      </c>
      <c r="D808" s="618">
        <v>0.23867755206261476</v>
      </c>
    </row>
    <row r="809" spans="2:4">
      <c r="B809" s="621">
        <v>45006</v>
      </c>
      <c r="C809" s="618">
        <v>0.38519023923384421</v>
      </c>
      <c r="D809" s="618">
        <v>0.23930665208010748</v>
      </c>
    </row>
    <row r="810" spans="2:4">
      <c r="B810" s="621">
        <v>45007</v>
      </c>
      <c r="C810" s="618">
        <v>0.38655173801663256</v>
      </c>
      <c r="D810" s="618">
        <v>0.23993607160515196</v>
      </c>
    </row>
    <row r="811" spans="2:4">
      <c r="B811" s="621">
        <v>45008</v>
      </c>
      <c r="C811" s="618">
        <v>0.38499864263952888</v>
      </c>
      <c r="D811" s="618">
        <v>0.24056581080001971</v>
      </c>
    </row>
    <row r="812" spans="2:4">
      <c r="B812" s="621">
        <v>45009</v>
      </c>
      <c r="C812" s="618">
        <v>0.38792943745236319</v>
      </c>
      <c r="D812" s="618">
        <v>0.24119586982706465</v>
      </c>
    </row>
    <row r="813" spans="2:4">
      <c r="B813" s="621">
        <v>45012</v>
      </c>
      <c r="C813" s="618">
        <v>0.38846104991428665</v>
      </c>
      <c r="D813" s="618">
        <v>0.2418262488487235</v>
      </c>
    </row>
    <row r="814" spans="2:4">
      <c r="B814" s="621">
        <v>45013</v>
      </c>
      <c r="C814" s="618">
        <v>0.39147055691706356</v>
      </c>
      <c r="D814" s="618">
        <v>0.24245694802751516</v>
      </c>
    </row>
    <row r="815" spans="2:4">
      <c r="B815" s="621">
        <v>45014</v>
      </c>
      <c r="C815" s="618">
        <v>0.39077742426049444</v>
      </c>
      <c r="D815" s="618">
        <v>0.24308796752604112</v>
      </c>
    </row>
    <row r="816" spans="2:4">
      <c r="B816" s="621">
        <v>45015</v>
      </c>
      <c r="C816" s="618">
        <v>0.39309199708798048</v>
      </c>
      <c r="D816" s="618">
        <v>0.24371930750698567</v>
      </c>
    </row>
    <row r="817" spans="2:4">
      <c r="B817" s="621">
        <v>45016</v>
      </c>
      <c r="C817" s="618">
        <v>0.3907456090160073</v>
      </c>
      <c r="D817" s="618">
        <v>0.2443509681331153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46" customWidth="1"/>
    <col min="2" max="2" width="20.8984375" style="646" customWidth="1"/>
    <col min="3" max="21" width="3.69921875" style="651" customWidth="1"/>
    <col min="22" max="28" width="4.3984375" style="613" customWidth="1"/>
    <col min="29" max="16384" width="8.796875" style="646"/>
  </cols>
  <sheetData>
    <row r="2" spans="1:28">
      <c r="B2" s="649"/>
    </row>
    <row r="3" spans="1:28" s="645" customFormat="1" ht="18.75" customHeight="1">
      <c r="A3" s="653"/>
    </row>
    <row r="4" spans="1:28" ht="15" customHeight="1">
      <c r="A4" s="652"/>
      <c r="C4" s="646"/>
      <c r="D4" s="646"/>
      <c r="E4" s="646"/>
      <c r="F4" s="646"/>
      <c r="G4" s="646"/>
      <c r="H4" s="646"/>
      <c r="I4" s="646"/>
      <c r="J4" s="646"/>
      <c r="K4" s="646"/>
      <c r="L4" s="646"/>
      <c r="M4" s="646"/>
      <c r="N4" s="646"/>
      <c r="O4" s="646"/>
      <c r="P4" s="646"/>
      <c r="Q4" s="646"/>
      <c r="R4" s="646"/>
      <c r="S4" s="646"/>
      <c r="T4" s="646"/>
      <c r="U4" s="646"/>
      <c r="V4" s="646"/>
      <c r="W4" s="646"/>
      <c r="X4" s="646"/>
      <c r="Y4" s="646"/>
      <c r="Z4" s="646"/>
      <c r="AA4" s="646"/>
      <c r="AB4" s="646"/>
    </row>
    <row r="5" spans="1:28" ht="15" customHeight="1">
      <c r="A5" s="652"/>
      <c r="C5" s="646"/>
      <c r="D5" s="646"/>
      <c r="E5" s="646"/>
      <c r="F5" s="646"/>
      <c r="G5" s="646"/>
      <c r="H5" s="646"/>
      <c r="I5" s="646"/>
      <c r="J5" s="646"/>
      <c r="K5" s="646"/>
      <c r="L5" s="646"/>
      <c r="M5" s="646"/>
      <c r="N5" s="646"/>
      <c r="O5" s="646"/>
      <c r="P5" s="646"/>
      <c r="Q5" s="646"/>
      <c r="R5" s="646"/>
      <c r="S5" s="646"/>
      <c r="T5" s="646"/>
      <c r="U5" s="646"/>
      <c r="V5" s="646"/>
      <c r="W5" s="646"/>
      <c r="X5" s="646"/>
      <c r="Y5" s="646"/>
      <c r="Z5" s="646"/>
      <c r="AA5" s="646"/>
      <c r="AB5" s="646"/>
    </row>
    <row r="6" spans="1:28" ht="15" customHeight="1">
      <c r="A6" s="652"/>
      <c r="C6" s="646" t="s">
        <v>2471</v>
      </c>
      <c r="D6" s="646" t="s">
        <v>2472</v>
      </c>
      <c r="E6" s="646" t="s">
        <v>2473</v>
      </c>
      <c r="F6" s="646" t="s">
        <v>2474</v>
      </c>
      <c r="G6" s="646" t="s">
        <v>2475</v>
      </c>
      <c r="H6" s="646" t="s">
        <v>2476</v>
      </c>
      <c r="I6" s="646" t="s">
        <v>2477</v>
      </c>
      <c r="J6" s="646" t="s">
        <v>2478</v>
      </c>
      <c r="K6" s="646" t="s">
        <v>2479</v>
      </c>
      <c r="L6" s="646" t="s">
        <v>2480</v>
      </c>
      <c r="M6" s="646" t="s">
        <v>2481</v>
      </c>
      <c r="N6" s="646" t="s">
        <v>2482</v>
      </c>
      <c r="O6" s="646" t="s">
        <v>2483</v>
      </c>
      <c r="P6" s="646" t="s">
        <v>2484</v>
      </c>
      <c r="Q6" s="646" t="s">
        <v>2485</v>
      </c>
      <c r="R6" s="646" t="s">
        <v>2486</v>
      </c>
      <c r="S6" s="646" t="s">
        <v>2487</v>
      </c>
      <c r="T6" s="646" t="s">
        <v>2488</v>
      </c>
      <c r="U6" s="646" t="s">
        <v>2489</v>
      </c>
      <c r="V6" s="646"/>
      <c r="W6" s="646"/>
      <c r="X6" s="646"/>
      <c r="Y6" s="646"/>
      <c r="Z6" s="646"/>
      <c r="AA6" s="646"/>
      <c r="AB6" s="646"/>
    </row>
    <row r="7" spans="1:28" ht="15" customHeight="1">
      <c r="A7" s="652"/>
      <c r="B7" s="646" t="s">
        <v>2470</v>
      </c>
      <c r="C7" s="646">
        <v>1</v>
      </c>
      <c r="D7" s="646" t="s">
        <v>34</v>
      </c>
      <c r="E7" s="646" t="s">
        <v>34</v>
      </c>
      <c r="F7" s="646" t="s">
        <v>34</v>
      </c>
      <c r="G7" s="646" t="s">
        <v>34</v>
      </c>
      <c r="H7" s="646" t="s">
        <v>34</v>
      </c>
      <c r="I7" s="646" t="s">
        <v>34</v>
      </c>
      <c r="J7" s="646" t="s">
        <v>34</v>
      </c>
      <c r="K7" s="646" t="s">
        <v>34</v>
      </c>
      <c r="L7" s="646" t="s">
        <v>34</v>
      </c>
      <c r="M7" s="646" t="s">
        <v>34</v>
      </c>
      <c r="N7" s="646" t="s">
        <v>34</v>
      </c>
      <c r="O7" s="646" t="s">
        <v>34</v>
      </c>
      <c r="P7" s="646" t="s">
        <v>34</v>
      </c>
      <c r="Q7" s="646" t="s">
        <v>34</v>
      </c>
      <c r="R7" s="646" t="s">
        <v>34</v>
      </c>
      <c r="S7" s="646" t="s">
        <v>34</v>
      </c>
      <c r="T7" s="646" t="s">
        <v>34</v>
      </c>
      <c r="U7" s="646" t="s">
        <v>34</v>
      </c>
      <c r="V7" s="646"/>
      <c r="W7" s="646"/>
      <c r="X7" s="646"/>
      <c r="Y7" s="646"/>
      <c r="Z7" s="646"/>
      <c r="AA7" s="646"/>
      <c r="AB7" s="646"/>
    </row>
    <row r="8" spans="1:28" ht="15" customHeight="1">
      <c r="A8" s="652"/>
      <c r="B8" s="646" t="s">
        <v>2547</v>
      </c>
      <c r="C8" s="646">
        <v>0.21956051062366622</v>
      </c>
      <c r="D8" s="646">
        <v>1</v>
      </c>
      <c r="E8" s="646" t="s">
        <v>34</v>
      </c>
      <c r="F8" s="646" t="s">
        <v>34</v>
      </c>
      <c r="G8" s="646" t="s">
        <v>34</v>
      </c>
      <c r="H8" s="646" t="s">
        <v>34</v>
      </c>
      <c r="I8" s="646" t="s">
        <v>34</v>
      </c>
      <c r="J8" s="646" t="s">
        <v>34</v>
      </c>
      <c r="K8" s="646" t="s">
        <v>34</v>
      </c>
      <c r="L8" s="646" t="s">
        <v>34</v>
      </c>
      <c r="M8" s="646" t="s">
        <v>34</v>
      </c>
      <c r="N8" s="646" t="s">
        <v>34</v>
      </c>
      <c r="O8" s="646" t="s">
        <v>34</v>
      </c>
      <c r="P8" s="646" t="s">
        <v>34</v>
      </c>
      <c r="Q8" s="646" t="s">
        <v>34</v>
      </c>
      <c r="R8" s="646" t="s">
        <v>34</v>
      </c>
      <c r="S8" s="646" t="s">
        <v>34</v>
      </c>
      <c r="T8" s="646" t="s">
        <v>34</v>
      </c>
      <c r="U8" s="646" t="s">
        <v>34</v>
      </c>
      <c r="V8" s="646"/>
      <c r="W8" s="646"/>
      <c r="X8" s="646"/>
      <c r="Y8" s="646"/>
      <c r="Z8" s="646"/>
      <c r="AA8" s="646"/>
      <c r="AB8" s="646"/>
    </row>
    <row r="9" spans="1:28" ht="15" customHeight="1">
      <c r="A9" s="652"/>
      <c r="B9" s="646" t="s">
        <v>2548</v>
      </c>
      <c r="C9" s="646">
        <v>0.16980746102882427</v>
      </c>
      <c r="D9" s="646">
        <v>0.77250252128656771</v>
      </c>
      <c r="E9" s="646">
        <v>1</v>
      </c>
      <c r="F9" s="646" t="s">
        <v>34</v>
      </c>
      <c r="G9" s="646" t="s">
        <v>34</v>
      </c>
      <c r="H9" s="646" t="s">
        <v>34</v>
      </c>
      <c r="I9" s="646" t="s">
        <v>34</v>
      </c>
      <c r="J9" s="646" t="s">
        <v>34</v>
      </c>
      <c r="K9" s="646" t="s">
        <v>34</v>
      </c>
      <c r="L9" s="646" t="s">
        <v>34</v>
      </c>
      <c r="M9" s="646" t="s">
        <v>34</v>
      </c>
      <c r="N9" s="646" t="s">
        <v>34</v>
      </c>
      <c r="O9" s="646" t="s">
        <v>34</v>
      </c>
      <c r="P9" s="646" t="s">
        <v>34</v>
      </c>
      <c r="Q9" s="646" t="s">
        <v>34</v>
      </c>
      <c r="R9" s="646" t="s">
        <v>34</v>
      </c>
      <c r="S9" s="646" t="s">
        <v>34</v>
      </c>
      <c r="T9" s="646" t="s">
        <v>34</v>
      </c>
      <c r="U9" s="646" t="s">
        <v>34</v>
      </c>
      <c r="V9" s="646"/>
      <c r="W9" s="646"/>
      <c r="X9" s="646"/>
      <c r="Y9" s="646"/>
      <c r="Z9" s="646"/>
      <c r="AA9" s="646"/>
      <c r="AB9" s="646"/>
    </row>
    <row r="10" spans="1:28" ht="15" customHeight="1">
      <c r="A10" s="652"/>
      <c r="B10" s="646" t="s">
        <v>2549</v>
      </c>
      <c r="C10" s="646">
        <v>0.15122092868455644</v>
      </c>
      <c r="D10" s="646">
        <v>9.3158099032385772E-3</v>
      </c>
      <c r="E10" s="646">
        <v>-1.0424908733676216E-3</v>
      </c>
      <c r="F10" s="646">
        <v>1</v>
      </c>
      <c r="G10" s="646" t="s">
        <v>34</v>
      </c>
      <c r="H10" s="646" t="s">
        <v>34</v>
      </c>
      <c r="I10" s="646" t="s">
        <v>34</v>
      </c>
      <c r="J10" s="646" t="s">
        <v>34</v>
      </c>
      <c r="K10" s="646" t="s">
        <v>34</v>
      </c>
      <c r="L10" s="646" t="s">
        <v>34</v>
      </c>
      <c r="M10" s="646" t="s">
        <v>34</v>
      </c>
      <c r="N10" s="646" t="s">
        <v>34</v>
      </c>
      <c r="O10" s="646" t="s">
        <v>34</v>
      </c>
      <c r="P10" s="646" t="s">
        <v>34</v>
      </c>
      <c r="Q10" s="646" t="s">
        <v>34</v>
      </c>
      <c r="R10" s="646" t="s">
        <v>34</v>
      </c>
      <c r="S10" s="646" t="s">
        <v>34</v>
      </c>
      <c r="T10" s="646" t="s">
        <v>34</v>
      </c>
      <c r="U10" s="646" t="s">
        <v>34</v>
      </c>
      <c r="V10" s="646"/>
      <c r="W10" s="646"/>
      <c r="X10" s="646"/>
      <c r="Y10" s="646"/>
      <c r="Z10" s="646"/>
      <c r="AA10" s="646"/>
      <c r="AB10" s="646"/>
    </row>
    <row r="11" spans="1:28" ht="15" customHeight="1">
      <c r="A11" s="652"/>
      <c r="B11" s="646" t="s">
        <v>2550</v>
      </c>
      <c r="C11" s="646">
        <v>2.0591045163845443E-2</v>
      </c>
      <c r="D11" s="646">
        <v>-0.13266648667291212</v>
      </c>
      <c r="E11" s="646">
        <v>-0.18980981405391703</v>
      </c>
      <c r="F11" s="646">
        <v>3.2687135316561866E-2</v>
      </c>
      <c r="G11" s="646">
        <v>1</v>
      </c>
      <c r="H11" s="646" t="s">
        <v>34</v>
      </c>
      <c r="I11" s="646" t="s">
        <v>34</v>
      </c>
      <c r="J11" s="646" t="s">
        <v>34</v>
      </c>
      <c r="K11" s="646" t="s">
        <v>34</v>
      </c>
      <c r="L11" s="646" t="s">
        <v>34</v>
      </c>
      <c r="M11" s="646" t="s">
        <v>34</v>
      </c>
      <c r="N11" s="646" t="s">
        <v>34</v>
      </c>
      <c r="O11" s="646" t="s">
        <v>34</v>
      </c>
      <c r="P11" s="646" t="s">
        <v>34</v>
      </c>
      <c r="Q11" s="646" t="s">
        <v>34</v>
      </c>
      <c r="R11" s="646" t="s">
        <v>34</v>
      </c>
      <c r="S11" s="646" t="s">
        <v>34</v>
      </c>
      <c r="T11" s="646" t="s">
        <v>34</v>
      </c>
      <c r="U11" s="646" t="s">
        <v>34</v>
      </c>
      <c r="V11" s="646"/>
      <c r="W11" s="646"/>
      <c r="X11" s="646"/>
      <c r="Y11" s="646"/>
      <c r="Z11" s="646"/>
      <c r="AA11" s="646"/>
      <c r="AB11" s="646"/>
    </row>
    <row r="12" spans="1:28" ht="15" customHeight="1">
      <c r="A12" s="652"/>
      <c r="B12" s="646" t="s">
        <v>2551</v>
      </c>
      <c r="C12" s="646">
        <v>7.8395385633032638E-2</v>
      </c>
      <c r="D12" s="646">
        <v>4.176941154787772E-3</v>
      </c>
      <c r="E12" s="646">
        <v>-2.4329412435131387E-2</v>
      </c>
      <c r="F12" s="646">
        <v>2.2001705357312197E-2</v>
      </c>
      <c r="G12" s="646">
        <v>0.22819662589735942</v>
      </c>
      <c r="H12" s="646">
        <v>1</v>
      </c>
      <c r="I12" s="646" t="s">
        <v>34</v>
      </c>
      <c r="J12" s="646" t="s">
        <v>34</v>
      </c>
      <c r="K12" s="646" t="s">
        <v>34</v>
      </c>
      <c r="L12" s="646" t="s">
        <v>34</v>
      </c>
      <c r="M12" s="646" t="s">
        <v>34</v>
      </c>
      <c r="N12" s="646" t="s">
        <v>34</v>
      </c>
      <c r="O12" s="646" t="s">
        <v>34</v>
      </c>
      <c r="P12" s="646" t="s">
        <v>34</v>
      </c>
      <c r="Q12" s="646" t="s">
        <v>34</v>
      </c>
      <c r="R12" s="646" t="s">
        <v>34</v>
      </c>
      <c r="S12" s="646" t="s">
        <v>34</v>
      </c>
      <c r="T12" s="646" t="s">
        <v>34</v>
      </c>
      <c r="U12" s="646" t="s">
        <v>34</v>
      </c>
      <c r="V12" s="646"/>
      <c r="W12" s="646"/>
      <c r="X12" s="646"/>
      <c r="Y12" s="646"/>
      <c r="Z12" s="646"/>
      <c r="AA12" s="646"/>
      <c r="AB12" s="646"/>
    </row>
    <row r="13" spans="1:28" ht="15" customHeight="1">
      <c r="A13" s="652"/>
      <c r="B13" s="646" t="s">
        <v>2552</v>
      </c>
      <c r="C13" s="646">
        <v>0.11626473953786146</v>
      </c>
      <c r="D13" s="646">
        <v>4.0870532027760136E-2</v>
      </c>
      <c r="E13" s="646">
        <v>-1.6959826420257684E-2</v>
      </c>
      <c r="F13" s="646">
        <v>4.8560072922861422E-2</v>
      </c>
      <c r="G13" s="646">
        <v>0.55884090258799135</v>
      </c>
      <c r="H13" s="646">
        <v>0.28332298179245646</v>
      </c>
      <c r="I13" s="646">
        <v>1</v>
      </c>
      <c r="J13" s="646" t="s">
        <v>34</v>
      </c>
      <c r="K13" s="646" t="s">
        <v>34</v>
      </c>
      <c r="L13" s="646" t="s">
        <v>34</v>
      </c>
      <c r="M13" s="646" t="s">
        <v>34</v>
      </c>
      <c r="N13" s="646" t="s">
        <v>34</v>
      </c>
      <c r="O13" s="646" t="s">
        <v>34</v>
      </c>
      <c r="P13" s="646" t="s">
        <v>34</v>
      </c>
      <c r="Q13" s="646" t="s">
        <v>34</v>
      </c>
      <c r="R13" s="646" t="s">
        <v>34</v>
      </c>
      <c r="S13" s="646" t="s">
        <v>34</v>
      </c>
      <c r="T13" s="646" t="s">
        <v>34</v>
      </c>
      <c r="U13" s="646" t="s">
        <v>34</v>
      </c>
      <c r="V13" s="646"/>
      <c r="W13" s="646"/>
      <c r="X13" s="646"/>
      <c r="Y13" s="646"/>
      <c r="Z13" s="646"/>
      <c r="AA13" s="646"/>
      <c r="AB13" s="646"/>
    </row>
    <row r="14" spans="1:28" ht="15" customHeight="1">
      <c r="A14" s="652"/>
      <c r="B14" s="646" t="s">
        <v>2553</v>
      </c>
      <c r="C14" s="646">
        <v>8.0137468457427349E-2</v>
      </c>
      <c r="D14" s="646">
        <v>3.4293751223482841E-2</v>
      </c>
      <c r="E14" s="646">
        <v>-5.4972580015740909E-2</v>
      </c>
      <c r="F14" s="646">
        <v>5.9297429096149323E-2</v>
      </c>
      <c r="G14" s="646">
        <v>0.32959990772532977</v>
      </c>
      <c r="H14" s="646">
        <v>0.38040221160170035</v>
      </c>
      <c r="I14" s="646">
        <v>0.52559641084676201</v>
      </c>
      <c r="J14" s="646">
        <v>1</v>
      </c>
      <c r="K14" s="646" t="s">
        <v>34</v>
      </c>
      <c r="L14" s="646" t="s">
        <v>34</v>
      </c>
      <c r="M14" s="646" t="s">
        <v>34</v>
      </c>
      <c r="N14" s="646" t="s">
        <v>34</v>
      </c>
      <c r="O14" s="646" t="s">
        <v>34</v>
      </c>
      <c r="P14" s="646" t="s">
        <v>34</v>
      </c>
      <c r="Q14" s="646" t="s">
        <v>34</v>
      </c>
      <c r="R14" s="646" t="s">
        <v>34</v>
      </c>
      <c r="S14" s="646" t="s">
        <v>34</v>
      </c>
      <c r="T14" s="646" t="s">
        <v>34</v>
      </c>
      <c r="U14" s="646" t="s">
        <v>34</v>
      </c>
      <c r="V14" s="646"/>
      <c r="W14" s="646"/>
      <c r="X14" s="646"/>
      <c r="Y14" s="646"/>
      <c r="Z14" s="646"/>
      <c r="AA14" s="646"/>
      <c r="AB14" s="646"/>
    </row>
    <row r="15" spans="1:28" ht="15" customHeight="1">
      <c r="A15" s="652"/>
      <c r="B15" s="646" t="s">
        <v>2554</v>
      </c>
      <c r="C15" s="646">
        <v>4.7280883290105574E-2</v>
      </c>
      <c r="D15" s="646">
        <v>-5.0791574029894059E-2</v>
      </c>
      <c r="E15" s="646">
        <v>-0.15720979635347071</v>
      </c>
      <c r="F15" s="646">
        <v>-8.4982989898546839E-3</v>
      </c>
      <c r="G15" s="646">
        <v>0.55595436529599673</v>
      </c>
      <c r="H15" s="646">
        <v>0.29659657444065196</v>
      </c>
      <c r="I15" s="646">
        <v>0.53839176802421318</v>
      </c>
      <c r="J15" s="646">
        <v>0.48984455895256362</v>
      </c>
      <c r="K15" s="646">
        <v>1</v>
      </c>
      <c r="L15" s="646" t="s">
        <v>34</v>
      </c>
      <c r="M15" s="646" t="s">
        <v>34</v>
      </c>
      <c r="N15" s="646" t="s">
        <v>34</v>
      </c>
      <c r="O15" s="646" t="s">
        <v>34</v>
      </c>
      <c r="P15" s="646" t="s">
        <v>34</v>
      </c>
      <c r="Q15" s="646" t="s">
        <v>34</v>
      </c>
      <c r="R15" s="646" t="s">
        <v>34</v>
      </c>
      <c r="S15" s="646" t="s">
        <v>34</v>
      </c>
      <c r="T15" s="646" t="s">
        <v>34</v>
      </c>
      <c r="U15" s="646" t="s">
        <v>34</v>
      </c>
      <c r="V15" s="646"/>
      <c r="W15" s="646"/>
      <c r="X15" s="646"/>
      <c r="Y15" s="646"/>
      <c r="Z15" s="646"/>
      <c r="AA15" s="646"/>
      <c r="AB15" s="646"/>
    </row>
    <row r="16" spans="1:28" ht="15" customHeight="1">
      <c r="A16" s="652"/>
      <c r="B16" s="646" t="s">
        <v>2555</v>
      </c>
      <c r="C16" s="646">
        <v>2.5618892571188528E-2</v>
      </c>
      <c r="D16" s="646">
        <v>-2.1076312097144459E-2</v>
      </c>
      <c r="E16" s="646">
        <v>-0.11297026386066536</v>
      </c>
      <c r="F16" s="646">
        <v>-8.5311155998084639E-3</v>
      </c>
      <c r="G16" s="646">
        <v>0.50689922841357515</v>
      </c>
      <c r="H16" s="646">
        <v>0.20553655065110604</v>
      </c>
      <c r="I16" s="646">
        <v>0.59130812982555736</v>
      </c>
      <c r="J16" s="646">
        <v>0.53396533728529938</v>
      </c>
      <c r="K16" s="646">
        <v>0.67351063206729855</v>
      </c>
      <c r="L16" s="646">
        <v>1</v>
      </c>
      <c r="M16" s="646" t="s">
        <v>34</v>
      </c>
      <c r="N16" s="646" t="s">
        <v>34</v>
      </c>
      <c r="O16" s="646" t="s">
        <v>34</v>
      </c>
      <c r="P16" s="646" t="s">
        <v>34</v>
      </c>
      <c r="Q16" s="646" t="s">
        <v>34</v>
      </c>
      <c r="R16" s="646" t="s">
        <v>34</v>
      </c>
      <c r="S16" s="646" t="s">
        <v>34</v>
      </c>
      <c r="T16" s="646" t="s">
        <v>34</v>
      </c>
      <c r="U16" s="646" t="s">
        <v>34</v>
      </c>
      <c r="V16" s="646"/>
      <c r="W16" s="646"/>
      <c r="X16" s="646"/>
      <c r="Y16" s="646"/>
      <c r="Z16" s="646"/>
      <c r="AA16" s="646"/>
      <c r="AB16" s="646"/>
    </row>
    <row r="17" spans="1:28" ht="15" customHeight="1">
      <c r="A17" s="652"/>
      <c r="B17" s="646" t="s">
        <v>2556</v>
      </c>
      <c r="C17" s="646">
        <v>3.459151415149099E-2</v>
      </c>
      <c r="D17" s="646">
        <v>-1.4607594166787375E-2</v>
      </c>
      <c r="E17" s="646">
        <v>-5.6207048780160057E-2</v>
      </c>
      <c r="F17" s="646">
        <v>3.0194199191146142E-2</v>
      </c>
      <c r="G17" s="646">
        <v>0.39581889304963908</v>
      </c>
      <c r="H17" s="646">
        <v>0.27059487202356924</v>
      </c>
      <c r="I17" s="646">
        <v>0.48641633059304024</v>
      </c>
      <c r="J17" s="646">
        <v>0.39529836081065006</v>
      </c>
      <c r="K17" s="646">
        <v>0.30179393729362303</v>
      </c>
      <c r="L17" s="646">
        <v>0.31893549692202278</v>
      </c>
      <c r="M17" s="646">
        <v>1</v>
      </c>
      <c r="N17" s="646" t="s">
        <v>34</v>
      </c>
      <c r="O17" s="646" t="s">
        <v>34</v>
      </c>
      <c r="P17" s="646" t="s">
        <v>34</v>
      </c>
      <c r="Q17" s="646" t="s">
        <v>34</v>
      </c>
      <c r="R17" s="646" t="s">
        <v>34</v>
      </c>
      <c r="S17" s="646" t="s">
        <v>34</v>
      </c>
      <c r="T17" s="646" t="s">
        <v>34</v>
      </c>
      <c r="U17" s="646" t="s">
        <v>34</v>
      </c>
      <c r="V17" s="646"/>
      <c r="W17" s="646"/>
      <c r="X17" s="646"/>
      <c r="Y17" s="646"/>
      <c r="Z17" s="646"/>
      <c r="AA17" s="646"/>
      <c r="AB17" s="646"/>
    </row>
    <row r="18" spans="1:28" ht="15" customHeight="1">
      <c r="A18" s="652"/>
      <c r="B18" s="646" t="s">
        <v>2557</v>
      </c>
      <c r="C18" s="646">
        <v>5.476668958719192E-2</v>
      </c>
      <c r="D18" s="646">
        <v>8.314619861625977E-2</v>
      </c>
      <c r="E18" s="646">
        <v>-6.2032915386838984E-3</v>
      </c>
      <c r="F18" s="646">
        <v>-5.3395548630960958E-2</v>
      </c>
      <c r="G18" s="646">
        <v>0.19062518418820271</v>
      </c>
      <c r="H18" s="646">
        <v>3.8697998697095518E-2</v>
      </c>
      <c r="I18" s="646">
        <v>0.18401808222361205</v>
      </c>
      <c r="J18" s="646">
        <v>0.19615175522144226</v>
      </c>
      <c r="K18" s="646">
        <v>0.24794078699486163</v>
      </c>
      <c r="L18" s="646">
        <v>0.34880756928987716</v>
      </c>
      <c r="M18" s="646">
        <v>4.0560473661337908E-2</v>
      </c>
      <c r="N18" s="646">
        <v>1</v>
      </c>
      <c r="O18" s="646" t="s">
        <v>34</v>
      </c>
      <c r="P18" s="646" t="s">
        <v>34</v>
      </c>
      <c r="Q18" s="646" t="s">
        <v>34</v>
      </c>
      <c r="R18" s="646" t="s">
        <v>34</v>
      </c>
      <c r="S18" s="646" t="s">
        <v>34</v>
      </c>
      <c r="T18" s="646" t="s">
        <v>34</v>
      </c>
      <c r="U18" s="646" t="s">
        <v>34</v>
      </c>
      <c r="V18" s="646"/>
      <c r="W18" s="646"/>
      <c r="X18" s="646"/>
      <c r="Y18" s="646"/>
      <c r="Z18" s="646"/>
      <c r="AA18" s="646"/>
      <c r="AB18" s="646"/>
    </row>
    <row r="19" spans="1:28" ht="15" customHeight="1">
      <c r="A19" s="652"/>
      <c r="B19" s="646" t="s">
        <v>2558</v>
      </c>
      <c r="C19" s="646">
        <v>-5.2374611075726172E-3</v>
      </c>
      <c r="D19" s="646">
        <v>-3.2757570861963979E-2</v>
      </c>
      <c r="E19" s="646">
        <v>-0.13094934067843617</v>
      </c>
      <c r="F19" s="646">
        <v>-2.2594605068200865E-2</v>
      </c>
      <c r="G19" s="646">
        <v>0.53342690406394133</v>
      </c>
      <c r="H19" s="646">
        <v>0.12774523722938105</v>
      </c>
      <c r="I19" s="646">
        <v>0.46786983353358247</v>
      </c>
      <c r="J19" s="646">
        <v>0.39019599203338967</v>
      </c>
      <c r="K19" s="646">
        <v>0.57603767811796647</v>
      </c>
      <c r="L19" s="646">
        <v>0.74826371657801594</v>
      </c>
      <c r="M19" s="646">
        <v>0.20649837844727748</v>
      </c>
      <c r="N19" s="646">
        <v>0.38073313726372499</v>
      </c>
      <c r="O19" s="646">
        <v>1</v>
      </c>
      <c r="P19" s="646" t="s">
        <v>34</v>
      </c>
      <c r="Q19" s="646" t="s">
        <v>34</v>
      </c>
      <c r="R19" s="646" t="s">
        <v>34</v>
      </c>
      <c r="S19" s="646" t="s">
        <v>34</v>
      </c>
      <c r="T19" s="646" t="s">
        <v>34</v>
      </c>
      <c r="U19" s="646" t="s">
        <v>34</v>
      </c>
      <c r="V19" s="646"/>
      <c r="W19" s="646"/>
      <c r="X19" s="646"/>
      <c r="Y19" s="646"/>
      <c r="Z19" s="646"/>
      <c r="AA19" s="646"/>
      <c r="AB19" s="646"/>
    </row>
    <row r="20" spans="1:28" ht="15" customHeight="1">
      <c r="A20" s="652"/>
      <c r="B20" s="646" t="s">
        <v>2559</v>
      </c>
      <c r="C20" s="646">
        <v>-3.7613178812556727E-2</v>
      </c>
      <c r="D20" s="646">
        <v>9.8162685326451497E-3</v>
      </c>
      <c r="E20" s="646">
        <v>-5.1534244365236015E-2</v>
      </c>
      <c r="F20" s="646">
        <v>-3.3578380352844862E-2</v>
      </c>
      <c r="G20" s="646">
        <v>0.47487879337218281</v>
      </c>
      <c r="H20" s="646">
        <v>9.7485744672270086E-2</v>
      </c>
      <c r="I20" s="646">
        <v>0.42245334257540829</v>
      </c>
      <c r="J20" s="646">
        <v>0.34631883391494589</v>
      </c>
      <c r="K20" s="646">
        <v>0.53590900941819208</v>
      </c>
      <c r="L20" s="646">
        <v>0.66957514411447994</v>
      </c>
      <c r="M20" s="646">
        <v>0.21178919469585017</v>
      </c>
      <c r="N20" s="646">
        <v>0.41202908584836401</v>
      </c>
      <c r="O20" s="646">
        <v>0.8060126724228297</v>
      </c>
      <c r="P20" s="646">
        <v>1</v>
      </c>
      <c r="Q20" s="646" t="s">
        <v>34</v>
      </c>
      <c r="R20" s="646" t="s">
        <v>34</v>
      </c>
      <c r="S20" s="646" t="s">
        <v>34</v>
      </c>
      <c r="T20" s="646" t="s">
        <v>34</v>
      </c>
      <c r="U20" s="646" t="s">
        <v>34</v>
      </c>
      <c r="V20" s="646"/>
      <c r="W20" s="646"/>
      <c r="X20" s="646"/>
      <c r="Y20" s="646"/>
      <c r="Z20" s="646"/>
      <c r="AA20" s="646"/>
      <c r="AB20" s="646"/>
    </row>
    <row r="21" spans="1:28" ht="15" customHeight="1">
      <c r="A21" s="652"/>
      <c r="B21" s="646" t="s">
        <v>2560</v>
      </c>
      <c r="C21" s="646">
        <v>-7.1931071020265164E-3</v>
      </c>
      <c r="D21" s="646">
        <v>-4.5959775601403775E-2</v>
      </c>
      <c r="E21" s="646">
        <v>-0.1308003304739645</v>
      </c>
      <c r="F21" s="646">
        <v>-3.6965462754682619E-2</v>
      </c>
      <c r="G21" s="646">
        <v>0.55740704792018492</v>
      </c>
      <c r="H21" s="646">
        <v>0.10570953861454814</v>
      </c>
      <c r="I21" s="646">
        <v>0.5112779285391269</v>
      </c>
      <c r="J21" s="646">
        <v>0.38278073950774344</v>
      </c>
      <c r="K21" s="646">
        <v>0.6016614036099327</v>
      </c>
      <c r="L21" s="646">
        <v>0.75165843666041565</v>
      </c>
      <c r="M21" s="646">
        <v>0.20476471446926564</v>
      </c>
      <c r="N21" s="646">
        <v>0.36566660606538726</v>
      </c>
      <c r="O21" s="646">
        <v>0.95253158597415188</v>
      </c>
      <c r="P21" s="646">
        <v>0.79623968926069333</v>
      </c>
      <c r="Q21" s="646">
        <v>1</v>
      </c>
      <c r="R21" s="646" t="s">
        <v>34</v>
      </c>
      <c r="S21" s="646" t="s">
        <v>34</v>
      </c>
      <c r="T21" s="646" t="s">
        <v>34</v>
      </c>
      <c r="U21" s="646" t="s">
        <v>34</v>
      </c>
      <c r="V21" s="646"/>
      <c r="W21" s="646"/>
      <c r="X21" s="646"/>
      <c r="Y21" s="646"/>
      <c r="Z21" s="646"/>
      <c r="AA21" s="646"/>
      <c r="AB21" s="646"/>
    </row>
    <row r="22" spans="1:28" ht="15" customHeight="1">
      <c r="A22" s="652"/>
      <c r="B22" s="646" t="s">
        <v>2561</v>
      </c>
      <c r="C22" s="646">
        <v>1.4479460985642957E-3</v>
      </c>
      <c r="D22" s="646">
        <v>-6.4521145213045977E-3</v>
      </c>
      <c r="E22" s="646">
        <v>-8.8141853241684234E-2</v>
      </c>
      <c r="F22" s="646">
        <v>-4.3001828650719366E-2</v>
      </c>
      <c r="G22" s="646">
        <v>0.49349093269297906</v>
      </c>
      <c r="H22" s="646">
        <v>0.14165714096448248</v>
      </c>
      <c r="I22" s="646">
        <v>0.46428542102694931</v>
      </c>
      <c r="J22" s="646">
        <v>0.38141806877704393</v>
      </c>
      <c r="K22" s="646">
        <v>0.53760696160977206</v>
      </c>
      <c r="L22" s="646">
        <v>0.64259698277903909</v>
      </c>
      <c r="M22" s="646">
        <v>0.24225164385808926</v>
      </c>
      <c r="N22" s="646">
        <v>0.42097029305921546</v>
      </c>
      <c r="O22" s="646">
        <v>0.86342485742224606</v>
      </c>
      <c r="P22" s="646">
        <v>0.73261691457129152</v>
      </c>
      <c r="Q22" s="646">
        <v>0.844327451361366</v>
      </c>
      <c r="R22" s="646">
        <v>1</v>
      </c>
      <c r="S22" s="646" t="s">
        <v>34</v>
      </c>
      <c r="T22" s="646" t="s">
        <v>34</v>
      </c>
      <c r="U22" s="646" t="s">
        <v>34</v>
      </c>
      <c r="V22" s="646"/>
      <c r="W22" s="646"/>
      <c r="X22" s="646"/>
      <c r="Y22" s="646"/>
      <c r="Z22" s="646"/>
      <c r="AA22" s="646"/>
      <c r="AB22" s="646"/>
    </row>
    <row r="23" spans="1:28" ht="15" customHeight="1">
      <c r="A23" s="652"/>
      <c r="B23" s="646" t="s">
        <v>2562</v>
      </c>
      <c r="C23" s="646">
        <v>9.0283226718103557E-3</v>
      </c>
      <c r="D23" s="646">
        <v>5.1110739352383174E-2</v>
      </c>
      <c r="E23" s="646">
        <v>6.3694428318015278E-2</v>
      </c>
      <c r="F23" s="646">
        <v>-4.9675037738128952E-2</v>
      </c>
      <c r="G23" s="646">
        <v>0.30931021742839737</v>
      </c>
      <c r="H23" s="646">
        <v>-3.0863273302201798E-2</v>
      </c>
      <c r="I23" s="646">
        <v>0.11540061123467843</v>
      </c>
      <c r="J23" s="646">
        <v>3.9319214018765133E-2</v>
      </c>
      <c r="K23" s="646">
        <v>0.19324593647328783</v>
      </c>
      <c r="L23" s="646">
        <v>0.3974998583808485</v>
      </c>
      <c r="M23" s="646">
        <v>9.3012249809523231E-2</v>
      </c>
      <c r="N23" s="646">
        <v>0.44030336019651845</v>
      </c>
      <c r="O23" s="646">
        <v>0.67447219394819957</v>
      </c>
      <c r="P23" s="646">
        <v>0.50084916903787968</v>
      </c>
      <c r="Q23" s="646">
        <v>0.65950520365159016</v>
      </c>
      <c r="R23" s="646">
        <v>0.60087965697777845</v>
      </c>
      <c r="S23" s="646">
        <v>1</v>
      </c>
      <c r="T23" s="646" t="s">
        <v>34</v>
      </c>
      <c r="U23" s="646" t="s">
        <v>34</v>
      </c>
      <c r="V23" s="646"/>
      <c r="W23" s="646"/>
      <c r="X23" s="646"/>
      <c r="Y23" s="646"/>
      <c r="Z23" s="646"/>
      <c r="AA23" s="646"/>
      <c r="AB23" s="646"/>
    </row>
    <row r="24" spans="1:28" ht="15" customHeight="1">
      <c r="A24" s="652"/>
      <c r="B24" s="646" t="s">
        <v>2563</v>
      </c>
      <c r="C24" s="646">
        <v>-9.9590563471492217E-3</v>
      </c>
      <c r="D24" s="646">
        <v>-2.4334793109179294E-2</v>
      </c>
      <c r="E24" s="646">
        <v>-0.12911423611308506</v>
      </c>
      <c r="F24" s="646">
        <v>-2.0537659048950295E-2</v>
      </c>
      <c r="G24" s="646">
        <v>0.50893833354368045</v>
      </c>
      <c r="H24" s="646">
        <v>0.1832065571977583</v>
      </c>
      <c r="I24" s="646">
        <v>0.52054816615203203</v>
      </c>
      <c r="J24" s="646">
        <v>0.5307900987970785</v>
      </c>
      <c r="K24" s="646">
        <v>0.58943086484019391</v>
      </c>
      <c r="L24" s="646">
        <v>0.70701043787280227</v>
      </c>
      <c r="M24" s="646">
        <v>0.27064072840120973</v>
      </c>
      <c r="N24" s="646">
        <v>0.37264140565461679</v>
      </c>
      <c r="O24" s="646">
        <v>0.87447733312464815</v>
      </c>
      <c r="P24" s="646">
        <v>0.71862605090638043</v>
      </c>
      <c r="Q24" s="646">
        <v>0.86655655593108583</v>
      </c>
      <c r="R24" s="646">
        <v>0.80958410776936851</v>
      </c>
      <c r="S24" s="646">
        <v>0.51698767129016887</v>
      </c>
      <c r="T24" s="646">
        <v>1</v>
      </c>
      <c r="U24" s="646" t="s">
        <v>34</v>
      </c>
      <c r="V24" s="646"/>
      <c r="W24" s="646"/>
      <c r="X24" s="646"/>
      <c r="Y24" s="646"/>
      <c r="Z24" s="646"/>
      <c r="AA24" s="646"/>
      <c r="AB24" s="646"/>
    </row>
    <row r="25" spans="1:28" ht="15" customHeight="1">
      <c r="A25" s="652"/>
      <c r="B25" s="646" t="s">
        <v>2490</v>
      </c>
      <c r="C25" s="646">
        <v>-4.7566778628801161E-2</v>
      </c>
      <c r="D25" s="646">
        <v>-9.4977740638642338E-2</v>
      </c>
      <c r="E25" s="646">
        <v>-0.12643290901713058</v>
      </c>
      <c r="F25" s="646">
        <v>-1.1818326847935341E-2</v>
      </c>
      <c r="G25" s="646">
        <v>0.51765803796222654</v>
      </c>
      <c r="H25" s="646">
        <v>2.1798833471579539E-2</v>
      </c>
      <c r="I25" s="646">
        <v>0.41550754572688375</v>
      </c>
      <c r="J25" s="646">
        <v>0.22371930922402591</v>
      </c>
      <c r="K25" s="646">
        <v>0.45739271142841892</v>
      </c>
      <c r="L25" s="646">
        <v>0.52569690464562413</v>
      </c>
      <c r="M25" s="646">
        <v>0.22593786094228699</v>
      </c>
      <c r="N25" s="646">
        <v>0.27458770219613482</v>
      </c>
      <c r="O25" s="646">
        <v>0.71758164810776015</v>
      </c>
      <c r="P25" s="646">
        <v>0.59269487581348157</v>
      </c>
      <c r="Q25" s="646">
        <v>0.73250557194472476</v>
      </c>
      <c r="R25" s="646">
        <v>0.67950465216824685</v>
      </c>
      <c r="S25" s="646">
        <v>0.37206667145463607</v>
      </c>
      <c r="T25" s="646">
        <v>0.6559728384181458</v>
      </c>
      <c r="U25" s="646">
        <v>1</v>
      </c>
      <c r="V25" s="646"/>
      <c r="W25" s="646"/>
      <c r="X25" s="646"/>
      <c r="Y25" s="646"/>
      <c r="Z25" s="646"/>
      <c r="AA25" s="646"/>
      <c r="AB25" s="646"/>
    </row>
    <row r="26" spans="1:28" ht="15" customHeight="1">
      <c r="A26" s="652"/>
      <c r="C26" s="646"/>
      <c r="D26" s="646"/>
      <c r="E26" s="646"/>
      <c r="F26" s="646"/>
      <c r="G26" s="646"/>
      <c r="H26" s="646"/>
      <c r="I26" s="646"/>
      <c r="J26" s="646"/>
      <c r="K26" s="646"/>
      <c r="L26" s="646"/>
      <c r="M26" s="646"/>
      <c r="N26" s="646"/>
      <c r="O26" s="646"/>
      <c r="P26" s="646"/>
      <c r="Q26" s="646"/>
      <c r="R26" s="646"/>
      <c r="S26" s="646"/>
      <c r="T26" s="646"/>
      <c r="U26" s="646"/>
      <c r="V26" s="646"/>
      <c r="W26" s="646"/>
      <c r="X26" s="646"/>
      <c r="Y26" s="646"/>
      <c r="Z26" s="646"/>
      <c r="AA26" s="646"/>
      <c r="AB26" s="646"/>
    </row>
    <row r="27" spans="1:28" ht="15" customHeight="1">
      <c r="A27" s="652"/>
      <c r="C27" s="646"/>
      <c r="D27" s="646"/>
      <c r="E27" s="646"/>
      <c r="F27" s="646"/>
      <c r="G27" s="646"/>
      <c r="H27" s="646"/>
      <c r="I27" s="646"/>
      <c r="J27" s="646"/>
      <c r="K27" s="646"/>
      <c r="L27" s="646"/>
      <c r="M27" s="646"/>
      <c r="N27" s="646"/>
      <c r="O27" s="646"/>
      <c r="P27" s="646"/>
      <c r="Q27" s="646"/>
      <c r="R27" s="646"/>
      <c r="S27" s="646"/>
      <c r="T27" s="646"/>
      <c r="U27" s="646"/>
      <c r="V27" s="646"/>
      <c r="W27" s="646"/>
      <c r="X27" s="646"/>
      <c r="Y27" s="646"/>
      <c r="Z27" s="646"/>
      <c r="AA27" s="646"/>
      <c r="AB27" s="646"/>
    </row>
    <row r="28" spans="1:28" ht="15" customHeight="1">
      <c r="A28" s="652"/>
      <c r="C28" s="646"/>
      <c r="D28" s="646"/>
      <c r="E28" s="646"/>
      <c r="F28" s="646"/>
      <c r="G28" s="646"/>
      <c r="H28" s="646"/>
      <c r="I28" s="646"/>
      <c r="J28" s="646"/>
      <c r="K28" s="646"/>
      <c r="L28" s="646"/>
      <c r="M28" s="646"/>
      <c r="N28" s="646"/>
      <c r="O28" s="646"/>
      <c r="P28" s="646"/>
      <c r="Q28" s="646"/>
      <c r="R28" s="646"/>
      <c r="S28" s="646"/>
      <c r="T28" s="646"/>
      <c r="U28" s="646"/>
      <c r="V28" s="646"/>
      <c r="W28" s="646"/>
      <c r="X28" s="646"/>
      <c r="Y28" s="646"/>
      <c r="Z28" s="646"/>
      <c r="AA28" s="646"/>
      <c r="AB28" s="646"/>
    </row>
    <row r="29" spans="1:28">
      <c r="A29" s="652"/>
      <c r="C29" s="646"/>
      <c r="D29" s="646"/>
      <c r="E29" s="646"/>
      <c r="F29" s="646"/>
      <c r="G29" s="646"/>
      <c r="H29" s="646"/>
      <c r="I29" s="646"/>
      <c r="J29" s="646"/>
      <c r="K29" s="646"/>
      <c r="L29" s="646"/>
      <c r="M29" s="646"/>
      <c r="N29" s="646"/>
      <c r="O29" s="646"/>
      <c r="P29" s="646"/>
      <c r="Q29" s="646"/>
      <c r="R29" s="646"/>
      <c r="S29" s="646"/>
      <c r="T29" s="646"/>
      <c r="U29" s="646"/>
      <c r="V29" s="646"/>
      <c r="W29" s="646"/>
      <c r="X29" s="646"/>
      <c r="Y29" s="646"/>
      <c r="Z29" s="646"/>
      <c r="AA29" s="646"/>
      <c r="AB29" s="646"/>
    </row>
    <row r="30" spans="1:28">
      <c r="A30" s="652"/>
    </row>
    <row r="31" spans="1:28">
      <c r="A31" s="652"/>
    </row>
    <row r="32" spans="1:28">
      <c r="A32" s="652"/>
    </row>
    <row r="33" spans="1:1">
      <c r="A33" s="652"/>
    </row>
    <row r="34" spans="1:1">
      <c r="A34" s="652"/>
    </row>
    <row r="35" spans="1:1">
      <c r="A35" s="652"/>
    </row>
    <row r="36" spans="1:1">
      <c r="A36" s="652"/>
    </row>
    <row r="37" spans="1:1">
      <c r="A37" s="652"/>
    </row>
    <row r="38" spans="1:1">
      <c r="A38" s="652"/>
    </row>
    <row r="39" spans="1:1">
      <c r="A39" s="652"/>
    </row>
    <row r="40" spans="1:1">
      <c r="A40" s="652"/>
    </row>
    <row r="41" spans="1:1">
      <c r="A41" s="652"/>
    </row>
    <row r="42" spans="1:1">
      <c r="A42" s="652"/>
    </row>
    <row r="43" spans="1:1">
      <c r="A43" s="652"/>
    </row>
    <row r="44" spans="1:1">
      <c r="A44" s="652"/>
    </row>
    <row r="45" spans="1:1">
      <c r="A45" s="652"/>
    </row>
    <row r="46" spans="1:1">
      <c r="A46" s="652"/>
    </row>
    <row r="47" spans="1:1">
      <c r="A47" s="652"/>
    </row>
    <row r="48" spans="1:1">
      <c r="A48" s="652"/>
    </row>
    <row r="49" spans="1:1">
      <c r="A49" s="652"/>
    </row>
    <row r="50" spans="1:1">
      <c r="A50" s="652"/>
    </row>
    <row r="51" spans="1:1">
      <c r="A51" s="652"/>
    </row>
    <row r="52" spans="1:1">
      <c r="A52" s="652"/>
    </row>
    <row r="53" spans="1:1">
      <c r="A53" s="652"/>
    </row>
    <row r="54" spans="1:1">
      <c r="A54" s="652"/>
    </row>
    <row r="55" spans="1:1">
      <c r="A55" s="652"/>
    </row>
    <row r="56" spans="1:1">
      <c r="A56" s="652"/>
    </row>
    <row r="57" spans="1:1">
      <c r="A57" s="652"/>
    </row>
    <row r="58" spans="1:1">
      <c r="A58" s="652"/>
    </row>
    <row r="59" spans="1:1">
      <c r="A59" s="652"/>
    </row>
    <row r="60" spans="1:1">
      <c r="A60" s="652"/>
    </row>
    <row r="61" spans="1:1">
      <c r="A61" s="652"/>
    </row>
    <row r="62" spans="1:1">
      <c r="A62" s="652"/>
    </row>
    <row r="63" spans="1:1">
      <c r="A63" s="652"/>
    </row>
    <row r="64" spans="1:1">
      <c r="A64" s="652"/>
    </row>
    <row r="65" spans="1:1">
      <c r="A65" s="652"/>
    </row>
    <row r="66" spans="1:1">
      <c r="A66" s="652"/>
    </row>
    <row r="67" spans="1:1">
      <c r="A67" s="652"/>
    </row>
    <row r="68" spans="1:1">
      <c r="A68" s="652"/>
    </row>
    <row r="69" spans="1:1">
      <c r="A69" s="652"/>
    </row>
    <row r="70" spans="1:1">
      <c r="A70" s="652"/>
    </row>
    <row r="71" spans="1:1">
      <c r="A71" s="652"/>
    </row>
    <row r="72" spans="1:1">
      <c r="A72" s="652"/>
    </row>
    <row r="73" spans="1:1">
      <c r="A73" s="652"/>
    </row>
    <row r="74" spans="1:1">
      <c r="A74" s="652"/>
    </row>
    <row r="75" spans="1:1">
      <c r="A75" s="652"/>
    </row>
    <row r="76" spans="1:1">
      <c r="A76" s="652"/>
    </row>
    <row r="77" spans="1:1">
      <c r="A77" s="652"/>
    </row>
    <row r="78" spans="1:1">
      <c r="A78" s="652"/>
    </row>
    <row r="79" spans="1:1">
      <c r="A79" s="652"/>
    </row>
    <row r="80" spans="1:1">
      <c r="A80" s="652"/>
    </row>
    <row r="81" spans="1:1">
      <c r="A81" s="652"/>
    </row>
    <row r="82" spans="1:1">
      <c r="A82" s="652"/>
    </row>
    <row r="83" spans="1:1">
      <c r="A83" s="652"/>
    </row>
    <row r="84" spans="1:1">
      <c r="A84" s="652"/>
    </row>
    <row r="85" spans="1:1">
      <c r="A85" s="652"/>
    </row>
    <row r="86" spans="1:1">
      <c r="A86" s="652"/>
    </row>
    <row r="87" spans="1:1">
      <c r="A87" s="652"/>
    </row>
    <row r="88" spans="1:1">
      <c r="A88" s="652"/>
    </row>
    <row r="89" spans="1:1">
      <c r="A89" s="652"/>
    </row>
    <row r="90" spans="1:1">
      <c r="A90" s="652"/>
    </row>
    <row r="91" spans="1:1">
      <c r="A91" s="652"/>
    </row>
    <row r="92" spans="1:1">
      <c r="A92" s="652"/>
    </row>
    <row r="93" spans="1:1">
      <c r="A93" s="652"/>
    </row>
    <row r="94" spans="1:1">
      <c r="A94" s="652"/>
    </row>
    <row r="95" spans="1:1">
      <c r="A95" s="652"/>
    </row>
    <row r="96" spans="1:1">
      <c r="A96" s="652"/>
    </row>
    <row r="97" spans="1:1">
      <c r="A97" s="652"/>
    </row>
    <row r="98" spans="1:1">
      <c r="A98" s="652"/>
    </row>
    <row r="99" spans="1:1">
      <c r="A99" s="652"/>
    </row>
    <row r="100" spans="1:1">
      <c r="A100" s="652"/>
    </row>
    <row r="101" spans="1:1">
      <c r="A101" s="652"/>
    </row>
    <row r="102" spans="1:1">
      <c r="A102" s="652"/>
    </row>
    <row r="103" spans="1:1">
      <c r="A103" s="652"/>
    </row>
    <row r="104" spans="1:1">
      <c r="A104" s="652"/>
    </row>
    <row r="105" spans="1:1">
      <c r="A105" s="652"/>
    </row>
    <row r="106" spans="1:1">
      <c r="A106" s="652"/>
    </row>
    <row r="107" spans="1:1">
      <c r="A107" s="652"/>
    </row>
    <row r="108" spans="1:1">
      <c r="A108" s="652"/>
    </row>
    <row r="109" spans="1:1">
      <c r="A109" s="652"/>
    </row>
    <row r="110" spans="1:1">
      <c r="A110" s="652"/>
    </row>
    <row r="111" spans="1:1">
      <c r="A111" s="652"/>
    </row>
    <row r="112" spans="1:1">
      <c r="A112" s="652"/>
    </row>
    <row r="113" spans="1:1">
      <c r="A113" s="652"/>
    </row>
    <row r="114" spans="1:1">
      <c r="A114" s="652"/>
    </row>
    <row r="115" spans="1:1">
      <c r="A115" s="652"/>
    </row>
    <row r="116" spans="1:1">
      <c r="A116" s="652"/>
    </row>
    <row r="117" spans="1:1">
      <c r="A117" s="652"/>
    </row>
    <row r="118" spans="1:1">
      <c r="A118" s="652"/>
    </row>
    <row r="119" spans="1:1">
      <c r="A119" s="652"/>
    </row>
    <row r="120" spans="1:1">
      <c r="A120" s="652"/>
    </row>
    <row r="121" spans="1:1">
      <c r="A121" s="652"/>
    </row>
    <row r="122" spans="1:1">
      <c r="A122" s="652"/>
    </row>
    <row r="123" spans="1:1">
      <c r="A123" s="652"/>
    </row>
    <row r="124" spans="1:1">
      <c r="A124" s="652"/>
    </row>
    <row r="125" spans="1:1">
      <c r="A125" s="652"/>
    </row>
    <row r="126" spans="1:1">
      <c r="A126" s="652"/>
    </row>
    <row r="127" spans="1:1">
      <c r="A127" s="652"/>
    </row>
    <row r="128" spans="1:1">
      <c r="A128" s="652"/>
    </row>
    <row r="129" spans="1:1">
      <c r="A129" s="652"/>
    </row>
    <row r="130" spans="1:1">
      <c r="A130" s="652"/>
    </row>
    <row r="131" spans="1:1">
      <c r="A131" s="652"/>
    </row>
    <row r="132" spans="1:1">
      <c r="A132" s="652"/>
    </row>
    <row r="133" spans="1:1">
      <c r="A133" s="652"/>
    </row>
    <row r="134" spans="1:1">
      <c r="A134" s="652"/>
    </row>
    <row r="135" spans="1:1">
      <c r="A135" s="652"/>
    </row>
    <row r="136" spans="1:1">
      <c r="A136" s="652"/>
    </row>
    <row r="137" spans="1:1">
      <c r="A137" s="652"/>
    </row>
    <row r="138" spans="1:1">
      <c r="A138" s="652"/>
    </row>
    <row r="139" spans="1:1">
      <c r="A139" s="652"/>
    </row>
    <row r="140" spans="1:1">
      <c r="A140" s="652"/>
    </row>
    <row r="141" spans="1:1">
      <c r="A141" s="652"/>
    </row>
    <row r="142" spans="1:1">
      <c r="A142" s="652"/>
    </row>
    <row r="143" spans="1:1">
      <c r="A143" s="652"/>
    </row>
    <row r="144" spans="1:1">
      <c r="A144" s="652"/>
    </row>
    <row r="145" spans="1:1">
      <c r="A145" s="652"/>
    </row>
    <row r="146" spans="1:1">
      <c r="A146" s="652"/>
    </row>
    <row r="147" spans="1:1">
      <c r="A147" s="652"/>
    </row>
    <row r="148" spans="1:1">
      <c r="A148" s="652"/>
    </row>
    <row r="149" spans="1:1">
      <c r="A149" s="652"/>
    </row>
    <row r="150" spans="1:1">
      <c r="A150" s="652"/>
    </row>
    <row r="151" spans="1:1">
      <c r="A151" s="652"/>
    </row>
    <row r="152" spans="1:1">
      <c r="A152" s="652"/>
    </row>
    <row r="153" spans="1:1">
      <c r="A153" s="652"/>
    </row>
    <row r="154" spans="1:1">
      <c r="A154" s="652"/>
    </row>
    <row r="155" spans="1:1">
      <c r="A155" s="652"/>
    </row>
    <row r="156" spans="1:1">
      <c r="A156" s="652"/>
    </row>
    <row r="157" spans="1:1">
      <c r="A157" s="652"/>
    </row>
    <row r="158" spans="1:1">
      <c r="A158" s="652"/>
    </row>
    <row r="159" spans="1:1">
      <c r="A159" s="652"/>
    </row>
    <row r="160" spans="1:1">
      <c r="A160" s="652"/>
    </row>
    <row r="161" spans="1:1">
      <c r="A161" s="652"/>
    </row>
    <row r="162" spans="1:1">
      <c r="A162" s="652"/>
    </row>
    <row r="163" spans="1:1">
      <c r="A163" s="652"/>
    </row>
    <row r="164" spans="1:1">
      <c r="A164" s="652"/>
    </row>
    <row r="165" spans="1:1">
      <c r="A165" s="652"/>
    </row>
    <row r="166" spans="1:1">
      <c r="A166" s="652"/>
    </row>
    <row r="167" spans="1:1">
      <c r="A167" s="652"/>
    </row>
    <row r="168" spans="1:1">
      <c r="A168" s="652"/>
    </row>
    <row r="169" spans="1:1">
      <c r="A169" s="652"/>
    </row>
    <row r="170" spans="1:1">
      <c r="A170" s="652"/>
    </row>
    <row r="171" spans="1:1">
      <c r="A171" s="652"/>
    </row>
    <row r="172" spans="1:1">
      <c r="A172" s="652"/>
    </row>
    <row r="173" spans="1:1">
      <c r="A173" s="652"/>
    </row>
    <row r="174" spans="1:1">
      <c r="A174" s="652"/>
    </row>
    <row r="175" spans="1:1">
      <c r="A175" s="652"/>
    </row>
    <row r="176" spans="1:1">
      <c r="A176" s="652"/>
    </row>
    <row r="177" spans="1:1">
      <c r="A177" s="652"/>
    </row>
    <row r="178" spans="1:1">
      <c r="A178" s="652"/>
    </row>
    <row r="179" spans="1:1">
      <c r="A179" s="652"/>
    </row>
    <row r="180" spans="1:1">
      <c r="A180" s="652"/>
    </row>
    <row r="181" spans="1:1">
      <c r="A181" s="652"/>
    </row>
    <row r="182" spans="1:1">
      <c r="A182" s="652"/>
    </row>
    <row r="183" spans="1:1">
      <c r="A183" s="652"/>
    </row>
    <row r="184" spans="1:1">
      <c r="A184" s="652"/>
    </row>
    <row r="185" spans="1:1">
      <c r="A185" s="652"/>
    </row>
    <row r="186" spans="1:1">
      <c r="A186" s="652"/>
    </row>
    <row r="187" spans="1:1">
      <c r="A187" s="652"/>
    </row>
    <row r="188" spans="1:1">
      <c r="A188" s="652"/>
    </row>
    <row r="189" spans="1:1">
      <c r="A189" s="652"/>
    </row>
    <row r="190" spans="1:1">
      <c r="A190" s="652"/>
    </row>
    <row r="191" spans="1:1">
      <c r="A191" s="652"/>
    </row>
    <row r="192" spans="1:1">
      <c r="A192" s="652"/>
    </row>
    <row r="193" spans="1:1">
      <c r="A193" s="652"/>
    </row>
    <row r="194" spans="1:1">
      <c r="A194" s="652"/>
    </row>
    <row r="195" spans="1:1">
      <c r="A195" s="652"/>
    </row>
    <row r="196" spans="1:1">
      <c r="A196" s="652"/>
    </row>
    <row r="197" spans="1:1">
      <c r="A197" s="652"/>
    </row>
    <row r="198" spans="1:1">
      <c r="A198" s="652"/>
    </row>
    <row r="199" spans="1:1">
      <c r="A199" s="652"/>
    </row>
    <row r="200" spans="1:1">
      <c r="A200" s="652"/>
    </row>
    <row r="201" spans="1:1">
      <c r="A201" s="652"/>
    </row>
    <row r="202" spans="1:1">
      <c r="A202" s="652"/>
    </row>
    <row r="203" spans="1:1">
      <c r="A203" s="652"/>
    </row>
    <row r="204" spans="1:1">
      <c r="A204" s="652"/>
    </row>
    <row r="205" spans="1:1">
      <c r="A205" s="652"/>
    </row>
    <row r="206" spans="1:1">
      <c r="A206" s="652"/>
    </row>
    <row r="207" spans="1:1">
      <c r="A207" s="652"/>
    </row>
    <row r="208" spans="1:1">
      <c r="A208" s="652"/>
    </row>
    <row r="209" spans="1:1">
      <c r="A209" s="652"/>
    </row>
    <row r="210" spans="1:1">
      <c r="A210" s="652"/>
    </row>
    <row r="211" spans="1:1">
      <c r="A211" s="652"/>
    </row>
    <row r="212" spans="1:1">
      <c r="A212" s="652"/>
    </row>
    <row r="213" spans="1:1">
      <c r="A213" s="652"/>
    </row>
    <row r="214" spans="1:1">
      <c r="A214" s="652"/>
    </row>
    <row r="215" spans="1:1">
      <c r="A215" s="652"/>
    </row>
    <row r="216" spans="1:1">
      <c r="A216" s="652"/>
    </row>
    <row r="217" spans="1:1">
      <c r="A217" s="652"/>
    </row>
    <row r="218" spans="1:1">
      <c r="A218" s="652"/>
    </row>
    <row r="219" spans="1:1">
      <c r="A219" s="652"/>
    </row>
    <row r="220" spans="1:1">
      <c r="A220" s="652"/>
    </row>
    <row r="221" spans="1:1">
      <c r="A221" s="652"/>
    </row>
    <row r="222" spans="1:1">
      <c r="A222" s="652"/>
    </row>
    <row r="223" spans="1:1">
      <c r="A223" s="652"/>
    </row>
    <row r="224" spans="1:1">
      <c r="A224" s="652"/>
    </row>
    <row r="225" spans="1:1">
      <c r="A225" s="652"/>
    </row>
    <row r="226" spans="1:1">
      <c r="A226" s="652"/>
    </row>
    <row r="227" spans="1:1">
      <c r="A227" s="652"/>
    </row>
    <row r="228" spans="1:1">
      <c r="A228" s="652"/>
    </row>
    <row r="229" spans="1:1">
      <c r="A229" s="652"/>
    </row>
    <row r="230" spans="1:1">
      <c r="A230" s="652"/>
    </row>
    <row r="231" spans="1:1">
      <c r="A231" s="652"/>
    </row>
    <row r="232" spans="1:1">
      <c r="A232" s="652"/>
    </row>
    <row r="233" spans="1:1">
      <c r="A233" s="652"/>
    </row>
    <row r="234" spans="1:1">
      <c r="A234" s="652"/>
    </row>
    <row r="235" spans="1:1">
      <c r="A235" s="652"/>
    </row>
    <row r="236" spans="1:1">
      <c r="A236" s="652"/>
    </row>
    <row r="237" spans="1:1">
      <c r="A237" s="652"/>
    </row>
    <row r="238" spans="1:1">
      <c r="A238" s="652"/>
    </row>
    <row r="239" spans="1:1">
      <c r="A239" s="652"/>
    </row>
    <row r="240" spans="1:1">
      <c r="A240" s="652"/>
    </row>
    <row r="241" spans="1:1">
      <c r="A241" s="652"/>
    </row>
    <row r="242" spans="1:1">
      <c r="A242" s="652"/>
    </row>
    <row r="243" spans="1:1">
      <c r="A243" s="652"/>
    </row>
    <row r="244" spans="1:1">
      <c r="A244" s="652"/>
    </row>
    <row r="245" spans="1:1">
      <c r="A245" s="652"/>
    </row>
    <row r="246" spans="1:1">
      <c r="A246" s="652"/>
    </row>
    <row r="247" spans="1:1">
      <c r="A247" s="652"/>
    </row>
    <row r="248" spans="1:1">
      <c r="A248" s="652"/>
    </row>
    <row r="249" spans="1:1">
      <c r="A249" s="652"/>
    </row>
    <row r="250" spans="1:1">
      <c r="A250" s="652"/>
    </row>
    <row r="251" spans="1:1">
      <c r="A251" s="652"/>
    </row>
    <row r="252" spans="1:1">
      <c r="A252" s="652"/>
    </row>
    <row r="253" spans="1:1">
      <c r="A253" s="652"/>
    </row>
    <row r="254" spans="1:1">
      <c r="A254" s="652"/>
    </row>
    <row r="255" spans="1:1">
      <c r="A255" s="652"/>
    </row>
    <row r="256" spans="1:1">
      <c r="A256" s="652"/>
    </row>
    <row r="257" spans="1:1">
      <c r="A257" s="652"/>
    </row>
    <row r="258" spans="1:1">
      <c r="A258" s="652"/>
    </row>
    <row r="259" spans="1:1">
      <c r="A259" s="652"/>
    </row>
    <row r="260" spans="1:1">
      <c r="A260" s="652"/>
    </row>
    <row r="261" spans="1:1">
      <c r="A261" s="652"/>
    </row>
    <row r="262" spans="1:1">
      <c r="A262" s="652"/>
    </row>
    <row r="263" spans="1:1">
      <c r="A263" s="652"/>
    </row>
    <row r="264" spans="1:1">
      <c r="A264" s="652"/>
    </row>
    <row r="265" spans="1:1">
      <c r="A265" s="652"/>
    </row>
    <row r="266" spans="1:1">
      <c r="A266" s="652"/>
    </row>
    <row r="267" spans="1:1">
      <c r="A267" s="652"/>
    </row>
    <row r="268" spans="1:1">
      <c r="A268" s="652"/>
    </row>
    <row r="269" spans="1:1">
      <c r="A269" s="652"/>
    </row>
    <row r="270" spans="1:1">
      <c r="A270" s="652"/>
    </row>
    <row r="271" spans="1:1">
      <c r="A271" s="652"/>
    </row>
    <row r="272" spans="1:1">
      <c r="A272" s="652"/>
    </row>
    <row r="273" spans="1:1">
      <c r="A273" s="652"/>
    </row>
    <row r="274" spans="1:1">
      <c r="A274" s="652"/>
    </row>
    <row r="275" spans="1:1">
      <c r="A275" s="652"/>
    </row>
    <row r="276" spans="1:1">
      <c r="A276" s="652"/>
    </row>
    <row r="277" spans="1:1">
      <c r="A277" s="652"/>
    </row>
    <row r="278" spans="1:1">
      <c r="A278" s="652"/>
    </row>
    <row r="279" spans="1:1">
      <c r="A279" s="652"/>
    </row>
    <row r="280" spans="1:1">
      <c r="A280" s="652"/>
    </row>
    <row r="281" spans="1:1">
      <c r="A281" s="652"/>
    </row>
    <row r="282" spans="1:1">
      <c r="A282" s="652"/>
    </row>
    <row r="283" spans="1:1">
      <c r="A283" s="652"/>
    </row>
    <row r="284" spans="1:1">
      <c r="A284" s="652"/>
    </row>
    <row r="285" spans="1:1">
      <c r="A285" s="652"/>
    </row>
    <row r="286" spans="1:1">
      <c r="A286" s="652"/>
    </row>
    <row r="287" spans="1:1">
      <c r="A287" s="652"/>
    </row>
    <row r="288" spans="1:1">
      <c r="A288" s="652"/>
    </row>
    <row r="289" spans="1:1">
      <c r="A289" s="652"/>
    </row>
    <row r="290" spans="1:1">
      <c r="A290" s="652"/>
    </row>
    <row r="291" spans="1:1">
      <c r="A291" s="652"/>
    </row>
    <row r="292" spans="1:1">
      <c r="A292" s="652"/>
    </row>
    <row r="293" spans="1:1">
      <c r="A293" s="652"/>
    </row>
    <row r="294" spans="1:1">
      <c r="A294" s="652"/>
    </row>
    <row r="295" spans="1:1">
      <c r="A295" s="652"/>
    </row>
    <row r="296" spans="1:1">
      <c r="A296" s="652"/>
    </row>
    <row r="297" spans="1:1">
      <c r="A297" s="652"/>
    </row>
    <row r="298" spans="1:1">
      <c r="A298" s="652"/>
    </row>
    <row r="299" spans="1:1">
      <c r="A299" s="652"/>
    </row>
    <row r="300" spans="1:1">
      <c r="A300" s="652"/>
    </row>
    <row r="301" spans="1:1">
      <c r="A301" s="652"/>
    </row>
    <row r="302" spans="1:1">
      <c r="A302" s="652"/>
    </row>
    <row r="303" spans="1:1">
      <c r="A303" s="652"/>
    </row>
    <row r="304" spans="1:1">
      <c r="A304" s="652"/>
    </row>
    <row r="305" spans="1:1">
      <c r="A305" s="652"/>
    </row>
    <row r="306" spans="1:1">
      <c r="A306" s="652"/>
    </row>
    <row r="307" spans="1:1">
      <c r="A307" s="652"/>
    </row>
    <row r="308" spans="1:1">
      <c r="A308" s="652"/>
    </row>
    <row r="309" spans="1:1">
      <c r="A309" s="652"/>
    </row>
    <row r="310" spans="1:1">
      <c r="A310" s="652"/>
    </row>
    <row r="311" spans="1:1">
      <c r="A311" s="652"/>
    </row>
    <row r="312" spans="1:1">
      <c r="A312" s="652"/>
    </row>
    <row r="313" spans="1:1">
      <c r="A313" s="652"/>
    </row>
    <row r="314" spans="1:1">
      <c r="A314" s="652"/>
    </row>
    <row r="315" spans="1:1">
      <c r="A315" s="652"/>
    </row>
    <row r="316" spans="1:1">
      <c r="A316" s="652"/>
    </row>
    <row r="317" spans="1:1">
      <c r="A317" s="652"/>
    </row>
    <row r="318" spans="1:1">
      <c r="A318" s="652"/>
    </row>
    <row r="319" spans="1:1">
      <c r="A319" s="652"/>
    </row>
    <row r="320" spans="1:1">
      <c r="A320" s="652"/>
    </row>
    <row r="321" spans="1:1">
      <c r="A321" s="652"/>
    </row>
    <row r="322" spans="1:1">
      <c r="A322" s="652"/>
    </row>
    <row r="323" spans="1:1">
      <c r="A323" s="652"/>
    </row>
    <row r="324" spans="1:1">
      <c r="A324" s="652"/>
    </row>
    <row r="325" spans="1:1">
      <c r="A325" s="652"/>
    </row>
    <row r="326" spans="1:1">
      <c r="A326" s="652"/>
    </row>
    <row r="327" spans="1:1">
      <c r="A327" s="652"/>
    </row>
    <row r="328" spans="1:1">
      <c r="A328" s="652"/>
    </row>
    <row r="329" spans="1:1">
      <c r="A329" s="652"/>
    </row>
    <row r="330" spans="1:1">
      <c r="A330" s="652"/>
    </row>
    <row r="331" spans="1:1">
      <c r="A331" s="652"/>
    </row>
    <row r="332" spans="1:1">
      <c r="A332" s="652"/>
    </row>
    <row r="333" spans="1:1">
      <c r="A333" s="652"/>
    </row>
    <row r="334" spans="1:1">
      <c r="A334" s="652"/>
    </row>
    <row r="335" spans="1:1">
      <c r="A335" s="652"/>
    </row>
    <row r="336" spans="1:1">
      <c r="A336" s="652"/>
    </row>
    <row r="337" spans="1:1">
      <c r="A337" s="652"/>
    </row>
    <row r="338" spans="1:1">
      <c r="A338" s="652"/>
    </row>
    <row r="339" spans="1:1">
      <c r="A339" s="652"/>
    </row>
    <row r="340" spans="1:1">
      <c r="A340" s="652"/>
    </row>
    <row r="341" spans="1:1">
      <c r="A341" s="652"/>
    </row>
    <row r="342" spans="1:1">
      <c r="A342" s="652"/>
    </row>
    <row r="343" spans="1:1">
      <c r="A343" s="652"/>
    </row>
    <row r="344" spans="1:1">
      <c r="A344" s="652"/>
    </row>
    <row r="345" spans="1:1">
      <c r="A345" s="652"/>
    </row>
    <row r="346" spans="1:1">
      <c r="A346" s="652"/>
    </row>
    <row r="347" spans="1:1">
      <c r="A347" s="652"/>
    </row>
    <row r="348" spans="1:1">
      <c r="A348" s="652"/>
    </row>
    <row r="349" spans="1:1">
      <c r="A349" s="652"/>
    </row>
    <row r="350" spans="1:1">
      <c r="A350" s="652"/>
    </row>
    <row r="351" spans="1:1">
      <c r="A351" s="652"/>
    </row>
    <row r="352" spans="1:1">
      <c r="A352" s="652"/>
    </row>
    <row r="353" spans="1:1">
      <c r="A353" s="652"/>
    </row>
    <row r="354" spans="1:1">
      <c r="A354" s="652"/>
    </row>
    <row r="355" spans="1:1">
      <c r="A355" s="652"/>
    </row>
    <row r="356" spans="1:1">
      <c r="A356" s="652"/>
    </row>
    <row r="357" spans="1:1">
      <c r="A357" s="652"/>
    </row>
    <row r="358" spans="1:1">
      <c r="A358" s="652"/>
    </row>
    <row r="359" spans="1:1">
      <c r="A359" s="652"/>
    </row>
    <row r="360" spans="1:1">
      <c r="A360" s="652"/>
    </row>
    <row r="361" spans="1:1">
      <c r="A361" s="652"/>
    </row>
    <row r="362" spans="1:1">
      <c r="A362" s="652"/>
    </row>
    <row r="363" spans="1:1">
      <c r="A363" s="652"/>
    </row>
    <row r="364" spans="1:1">
      <c r="A364" s="652"/>
    </row>
    <row r="365" spans="1:1">
      <c r="A365" s="652"/>
    </row>
    <row r="366" spans="1:1">
      <c r="A366" s="652"/>
    </row>
    <row r="367" spans="1:1">
      <c r="A367" s="652"/>
    </row>
    <row r="368" spans="1:1">
      <c r="A368" s="652"/>
    </row>
    <row r="369" spans="1:1">
      <c r="A369" s="652"/>
    </row>
    <row r="370" spans="1:1">
      <c r="A370" s="652"/>
    </row>
    <row r="371" spans="1:1">
      <c r="A371" s="652"/>
    </row>
    <row r="372" spans="1:1">
      <c r="A372" s="652"/>
    </row>
    <row r="373" spans="1:1">
      <c r="A373" s="652"/>
    </row>
    <row r="374" spans="1:1">
      <c r="A374" s="652"/>
    </row>
    <row r="375" spans="1:1">
      <c r="A375" s="652"/>
    </row>
    <row r="376" spans="1:1">
      <c r="A376" s="652"/>
    </row>
    <row r="377" spans="1:1">
      <c r="A377" s="652"/>
    </row>
    <row r="378" spans="1:1">
      <c r="A378" s="652"/>
    </row>
    <row r="379" spans="1:1">
      <c r="A379" s="652"/>
    </row>
    <row r="380" spans="1:1">
      <c r="A380" s="652"/>
    </row>
    <row r="381" spans="1:1">
      <c r="A381" s="652"/>
    </row>
    <row r="382" spans="1:1">
      <c r="A382" s="652"/>
    </row>
    <row r="383" spans="1:1">
      <c r="A383" s="652"/>
    </row>
    <row r="384" spans="1:1">
      <c r="A384" s="652"/>
    </row>
    <row r="385" spans="1:1">
      <c r="A385" s="652"/>
    </row>
    <row r="386" spans="1:1">
      <c r="A386" s="652"/>
    </row>
    <row r="387" spans="1:1">
      <c r="A387" s="652"/>
    </row>
    <row r="388" spans="1:1">
      <c r="A388" s="652"/>
    </row>
    <row r="389" spans="1:1">
      <c r="A389" s="652"/>
    </row>
    <row r="390" spans="1:1">
      <c r="A390" s="652"/>
    </row>
    <row r="391" spans="1:1">
      <c r="A391" s="652"/>
    </row>
    <row r="392" spans="1:1">
      <c r="A392" s="652"/>
    </row>
    <row r="393" spans="1:1">
      <c r="A393" s="652"/>
    </row>
    <row r="394" spans="1:1">
      <c r="A394" s="652"/>
    </row>
    <row r="395" spans="1:1">
      <c r="A395" s="652"/>
    </row>
    <row r="396" spans="1:1">
      <c r="A396" s="652"/>
    </row>
    <row r="397" spans="1:1">
      <c r="A397" s="652"/>
    </row>
    <row r="398" spans="1:1">
      <c r="A398" s="652"/>
    </row>
    <row r="399" spans="1:1">
      <c r="A399" s="652"/>
    </row>
    <row r="400" spans="1:1">
      <c r="A400" s="652"/>
    </row>
    <row r="401" spans="1:1">
      <c r="A401" s="652"/>
    </row>
    <row r="402" spans="1:1">
      <c r="A402" s="652"/>
    </row>
    <row r="403" spans="1:1">
      <c r="A403" s="652"/>
    </row>
    <row r="404" spans="1:1">
      <c r="A404" s="652"/>
    </row>
    <row r="405" spans="1:1">
      <c r="A405" s="652"/>
    </row>
    <row r="406" spans="1:1">
      <c r="A406" s="652"/>
    </row>
    <row r="407" spans="1:1">
      <c r="A407" s="652"/>
    </row>
    <row r="408" spans="1:1">
      <c r="A408" s="652"/>
    </row>
    <row r="409" spans="1:1">
      <c r="A409" s="652"/>
    </row>
    <row r="410" spans="1:1">
      <c r="A410" s="652"/>
    </row>
    <row r="411" spans="1:1">
      <c r="A411" s="652"/>
    </row>
    <row r="412" spans="1:1">
      <c r="A412" s="652"/>
    </row>
    <row r="413" spans="1:1">
      <c r="A413" s="652"/>
    </row>
    <row r="414" spans="1:1">
      <c r="A414" s="652"/>
    </row>
    <row r="415" spans="1:1">
      <c r="A415" s="652"/>
    </row>
    <row r="416" spans="1:1">
      <c r="A416" s="652"/>
    </row>
    <row r="417" spans="1:1">
      <c r="A417" s="652"/>
    </row>
    <row r="418" spans="1:1">
      <c r="A418" s="652"/>
    </row>
    <row r="419" spans="1:1">
      <c r="A419" s="652"/>
    </row>
    <row r="420" spans="1:1">
      <c r="A420" s="652"/>
    </row>
    <row r="421" spans="1:1">
      <c r="A421" s="652"/>
    </row>
    <row r="422" spans="1:1">
      <c r="A422" s="652"/>
    </row>
    <row r="423" spans="1:1">
      <c r="A423" s="652"/>
    </row>
    <row r="424" spans="1:1">
      <c r="A424" s="652"/>
    </row>
    <row r="425" spans="1:1">
      <c r="A425" s="652"/>
    </row>
    <row r="426" spans="1:1">
      <c r="A426" s="652"/>
    </row>
    <row r="427" spans="1:1">
      <c r="A427" s="652"/>
    </row>
    <row r="428" spans="1:1">
      <c r="A428" s="652"/>
    </row>
    <row r="429" spans="1:1">
      <c r="A429" s="652"/>
    </row>
    <row r="430" spans="1:1">
      <c r="A430" s="652"/>
    </row>
    <row r="431" spans="1:1">
      <c r="A431" s="652"/>
    </row>
    <row r="432" spans="1:1">
      <c r="A432" s="652"/>
    </row>
    <row r="433" spans="1:1">
      <c r="A433" s="652"/>
    </row>
    <row r="434" spans="1:1">
      <c r="A434" s="652"/>
    </row>
    <row r="435" spans="1:1">
      <c r="A435" s="652"/>
    </row>
    <row r="436" spans="1:1">
      <c r="A436" s="652"/>
    </row>
    <row r="437" spans="1:1">
      <c r="A437" s="652"/>
    </row>
    <row r="438" spans="1:1">
      <c r="A438" s="652"/>
    </row>
    <row r="439" spans="1:1">
      <c r="A439" s="652"/>
    </row>
    <row r="440" spans="1:1">
      <c r="A440" s="652"/>
    </row>
    <row r="441" spans="1:1">
      <c r="A441" s="652"/>
    </row>
    <row r="442" spans="1:1">
      <c r="A442" s="652"/>
    </row>
    <row r="443" spans="1:1">
      <c r="A443" s="652"/>
    </row>
    <row r="444" spans="1:1">
      <c r="A444" s="652"/>
    </row>
    <row r="445" spans="1:1">
      <c r="A445" s="652"/>
    </row>
    <row r="446" spans="1:1">
      <c r="A446" s="652"/>
    </row>
    <row r="447" spans="1:1">
      <c r="A447" s="652"/>
    </row>
    <row r="448" spans="1:1">
      <c r="A448" s="652"/>
    </row>
    <row r="449" spans="1:1">
      <c r="A449" s="652"/>
    </row>
    <row r="450" spans="1:1">
      <c r="A450" s="652"/>
    </row>
    <row r="451" spans="1:1">
      <c r="A451" s="652"/>
    </row>
    <row r="452" spans="1:1">
      <c r="A452" s="652"/>
    </row>
    <row r="453" spans="1:1">
      <c r="A453" s="652"/>
    </row>
    <row r="454" spans="1:1">
      <c r="A454" s="652"/>
    </row>
    <row r="455" spans="1:1">
      <c r="A455" s="652"/>
    </row>
    <row r="456" spans="1:1">
      <c r="A456" s="652"/>
    </row>
    <row r="457" spans="1:1">
      <c r="A457" s="652"/>
    </row>
    <row r="458" spans="1:1">
      <c r="A458" s="652"/>
    </row>
    <row r="459" spans="1:1">
      <c r="A459" s="652"/>
    </row>
    <row r="460" spans="1:1">
      <c r="A460" s="652"/>
    </row>
    <row r="461" spans="1:1">
      <c r="A461" s="652"/>
    </row>
    <row r="462" spans="1:1">
      <c r="A462" s="652"/>
    </row>
    <row r="463" spans="1:1">
      <c r="A463" s="652"/>
    </row>
    <row r="464" spans="1:1">
      <c r="A464" s="652"/>
    </row>
    <row r="465" spans="1:1">
      <c r="A465" s="652"/>
    </row>
    <row r="466" spans="1:1">
      <c r="A466" s="652"/>
    </row>
    <row r="467" spans="1:1">
      <c r="A467" s="652"/>
    </row>
    <row r="468" spans="1:1">
      <c r="A468" s="652"/>
    </row>
    <row r="469" spans="1:1">
      <c r="A469" s="652"/>
    </row>
    <row r="470" spans="1:1">
      <c r="A470" s="652"/>
    </row>
    <row r="471" spans="1:1">
      <c r="A471" s="652"/>
    </row>
    <row r="472" spans="1:1">
      <c r="A472" s="652"/>
    </row>
    <row r="473" spans="1:1">
      <c r="A473" s="652"/>
    </row>
    <row r="474" spans="1:1">
      <c r="A474" s="652"/>
    </row>
    <row r="475" spans="1:1">
      <c r="A475" s="652"/>
    </row>
    <row r="476" spans="1:1">
      <c r="A476" s="652"/>
    </row>
    <row r="477" spans="1:1">
      <c r="A477" s="652"/>
    </row>
    <row r="478" spans="1:1">
      <c r="A478" s="652"/>
    </row>
    <row r="479" spans="1:1">
      <c r="A479" s="652"/>
    </row>
    <row r="480" spans="1:1">
      <c r="A480" s="652"/>
    </row>
    <row r="481" spans="1:1">
      <c r="A481" s="652"/>
    </row>
    <row r="482" spans="1:1">
      <c r="A482" s="652"/>
    </row>
    <row r="483" spans="1:1">
      <c r="A483" s="652"/>
    </row>
    <row r="484" spans="1:1">
      <c r="A484" s="652"/>
    </row>
    <row r="485" spans="1:1">
      <c r="A485" s="652"/>
    </row>
    <row r="486" spans="1:1">
      <c r="A486" s="652"/>
    </row>
    <row r="487" spans="1:1">
      <c r="A487" s="652"/>
    </row>
    <row r="488" spans="1:1">
      <c r="A488" s="652"/>
    </row>
    <row r="489" spans="1:1">
      <c r="A489" s="652"/>
    </row>
    <row r="490" spans="1:1">
      <c r="A490" s="652"/>
    </row>
    <row r="491" spans="1:1">
      <c r="A491" s="652"/>
    </row>
    <row r="492" spans="1:1">
      <c r="A492" s="652"/>
    </row>
    <row r="493" spans="1:1">
      <c r="A493" s="652"/>
    </row>
    <row r="494" spans="1:1">
      <c r="A494" s="652"/>
    </row>
    <row r="495" spans="1:1">
      <c r="A495" s="652"/>
    </row>
    <row r="496" spans="1:1">
      <c r="A496" s="652"/>
    </row>
    <row r="497" spans="1:1">
      <c r="A497" s="652"/>
    </row>
    <row r="498" spans="1:1">
      <c r="A498" s="652"/>
    </row>
    <row r="499" spans="1:1">
      <c r="A499" s="652"/>
    </row>
    <row r="500" spans="1:1">
      <c r="A500" s="652"/>
    </row>
    <row r="501" spans="1:1">
      <c r="A501" s="652"/>
    </row>
    <row r="502" spans="1:1">
      <c r="A502" s="652"/>
    </row>
    <row r="503" spans="1:1">
      <c r="A503" s="652"/>
    </row>
    <row r="504" spans="1:1">
      <c r="A504" s="652"/>
    </row>
    <row r="505" spans="1:1">
      <c r="A505" s="652"/>
    </row>
    <row r="506" spans="1:1">
      <c r="A506" s="652"/>
    </row>
    <row r="507" spans="1:1">
      <c r="A507" s="652"/>
    </row>
    <row r="508" spans="1:1">
      <c r="A508" s="652"/>
    </row>
    <row r="509" spans="1:1">
      <c r="A509" s="652"/>
    </row>
    <row r="510" spans="1:1">
      <c r="A510" s="652"/>
    </row>
    <row r="511" spans="1:1">
      <c r="A511" s="652"/>
    </row>
    <row r="512" spans="1:1">
      <c r="A512" s="652"/>
    </row>
    <row r="513" spans="1:1">
      <c r="A513" s="652"/>
    </row>
    <row r="514" spans="1:1">
      <c r="A514" s="652"/>
    </row>
    <row r="515" spans="1:1">
      <c r="A515" s="652"/>
    </row>
    <row r="516" spans="1:1">
      <c r="A516" s="652"/>
    </row>
    <row r="517" spans="1:1">
      <c r="A517" s="652"/>
    </row>
    <row r="518" spans="1:1">
      <c r="A518" s="652"/>
    </row>
    <row r="519" spans="1:1">
      <c r="A519" s="652"/>
    </row>
    <row r="520" spans="1:1">
      <c r="A520" s="652"/>
    </row>
    <row r="521" spans="1:1">
      <c r="A521" s="652"/>
    </row>
    <row r="522" spans="1:1">
      <c r="A522" s="652"/>
    </row>
    <row r="523" spans="1:1">
      <c r="A523" s="652"/>
    </row>
    <row r="524" spans="1:1">
      <c r="A524" s="652"/>
    </row>
    <row r="525" spans="1:1">
      <c r="A525" s="652"/>
    </row>
    <row r="526" spans="1:1">
      <c r="A526" s="652"/>
    </row>
    <row r="527" spans="1:1">
      <c r="A527" s="652"/>
    </row>
    <row r="528" spans="1:1">
      <c r="A528" s="652"/>
    </row>
    <row r="529" spans="1:1">
      <c r="A529" s="652"/>
    </row>
    <row r="530" spans="1:1">
      <c r="A530" s="652"/>
    </row>
    <row r="531" spans="1:1">
      <c r="A531" s="652"/>
    </row>
    <row r="532" spans="1:1">
      <c r="A532" s="652"/>
    </row>
    <row r="533" spans="1:1">
      <c r="A533" s="652"/>
    </row>
    <row r="534" spans="1:1">
      <c r="A534" s="652"/>
    </row>
    <row r="535" spans="1:1">
      <c r="A535" s="652"/>
    </row>
    <row r="536" spans="1:1">
      <c r="A536" s="652"/>
    </row>
    <row r="537" spans="1:1">
      <c r="A537" s="652"/>
    </row>
    <row r="538" spans="1:1">
      <c r="A538" s="652"/>
    </row>
    <row r="539" spans="1:1">
      <c r="A539" s="652"/>
    </row>
    <row r="540" spans="1:1">
      <c r="A540" s="652"/>
    </row>
    <row r="541" spans="1:1">
      <c r="A541" s="652"/>
    </row>
    <row r="542" spans="1:1">
      <c r="A542" s="652"/>
    </row>
    <row r="543" spans="1:1">
      <c r="A543" s="652"/>
    </row>
    <row r="544" spans="1:1">
      <c r="A544" s="652"/>
    </row>
    <row r="545" spans="1:1">
      <c r="A545" s="652"/>
    </row>
    <row r="546" spans="1:1">
      <c r="A546" s="652"/>
    </row>
    <row r="547" spans="1:1">
      <c r="A547" s="652"/>
    </row>
    <row r="548" spans="1:1">
      <c r="A548" s="652"/>
    </row>
    <row r="549" spans="1:1">
      <c r="A549" s="652"/>
    </row>
    <row r="550" spans="1:1">
      <c r="A550" s="652"/>
    </row>
    <row r="551" spans="1:1">
      <c r="A551" s="652"/>
    </row>
    <row r="552" spans="1:1">
      <c r="A552" s="652"/>
    </row>
    <row r="553" spans="1:1">
      <c r="A553" s="652"/>
    </row>
    <row r="554" spans="1:1">
      <c r="A554" s="652"/>
    </row>
    <row r="555" spans="1:1">
      <c r="A555" s="652"/>
    </row>
    <row r="556" spans="1:1">
      <c r="A556" s="652"/>
    </row>
    <row r="557" spans="1:1">
      <c r="A557" s="652"/>
    </row>
    <row r="558" spans="1:1">
      <c r="A558" s="652"/>
    </row>
    <row r="559" spans="1:1">
      <c r="A559" s="652"/>
    </row>
    <row r="560" spans="1:1">
      <c r="A560" s="652"/>
    </row>
    <row r="561" spans="1:1">
      <c r="A561" s="652"/>
    </row>
    <row r="562" spans="1:1">
      <c r="A562" s="652"/>
    </row>
    <row r="563" spans="1:1">
      <c r="A563" s="652"/>
    </row>
    <row r="564" spans="1:1">
      <c r="A564" s="652"/>
    </row>
    <row r="565" spans="1:1">
      <c r="A565" s="652"/>
    </row>
    <row r="566" spans="1:1">
      <c r="A566" s="652"/>
    </row>
    <row r="567" spans="1:1">
      <c r="A567" s="652"/>
    </row>
    <row r="568" spans="1:1">
      <c r="A568" s="652"/>
    </row>
    <row r="569" spans="1:1">
      <c r="A569" s="652"/>
    </row>
    <row r="570" spans="1:1">
      <c r="A570" s="652"/>
    </row>
    <row r="571" spans="1:1">
      <c r="A571" s="652"/>
    </row>
    <row r="572" spans="1:1">
      <c r="A572" s="652"/>
    </row>
    <row r="573" spans="1:1">
      <c r="A573" s="652"/>
    </row>
    <row r="574" spans="1:1">
      <c r="A574" s="652"/>
    </row>
    <row r="575" spans="1:1">
      <c r="A575" s="652"/>
    </row>
    <row r="576" spans="1:1">
      <c r="A576" s="652"/>
    </row>
    <row r="577" spans="1:1">
      <c r="A577" s="652"/>
    </row>
    <row r="578" spans="1:1">
      <c r="A578" s="652"/>
    </row>
    <row r="579" spans="1:1">
      <c r="A579" s="652"/>
    </row>
    <row r="580" spans="1:1">
      <c r="A580" s="652"/>
    </row>
    <row r="581" spans="1:1">
      <c r="A581" s="652"/>
    </row>
    <row r="582" spans="1:1">
      <c r="A582" s="652"/>
    </row>
    <row r="583" spans="1:1">
      <c r="A583" s="652"/>
    </row>
    <row r="584" spans="1:1">
      <c r="A584" s="652"/>
    </row>
    <row r="585" spans="1:1">
      <c r="A585" s="652"/>
    </row>
    <row r="586" spans="1:1">
      <c r="A586" s="652"/>
    </row>
    <row r="587" spans="1:1">
      <c r="A587" s="652"/>
    </row>
    <row r="588" spans="1:1">
      <c r="A588" s="652"/>
    </row>
    <row r="589" spans="1:1">
      <c r="A589" s="652"/>
    </row>
    <row r="590" spans="1:1">
      <c r="A590" s="652"/>
    </row>
    <row r="591" spans="1:1">
      <c r="A591" s="652"/>
    </row>
    <row r="592" spans="1:1">
      <c r="A592" s="652"/>
    </row>
    <row r="593" spans="1:1">
      <c r="A593" s="652"/>
    </row>
    <row r="594" spans="1:1">
      <c r="A594" s="652"/>
    </row>
    <row r="595" spans="1:1">
      <c r="A595" s="652"/>
    </row>
    <row r="596" spans="1:1">
      <c r="A596" s="652"/>
    </row>
    <row r="597" spans="1:1">
      <c r="A597" s="652"/>
    </row>
    <row r="598" spans="1:1">
      <c r="A598" s="652"/>
    </row>
    <row r="599" spans="1:1">
      <c r="A599" s="652"/>
    </row>
    <row r="600" spans="1:1">
      <c r="A600" s="652"/>
    </row>
    <row r="601" spans="1:1">
      <c r="A601" s="652"/>
    </row>
    <row r="602" spans="1:1">
      <c r="A602" s="652"/>
    </row>
    <row r="603" spans="1:1">
      <c r="A603" s="652"/>
    </row>
    <row r="604" spans="1:1">
      <c r="A604" s="652"/>
    </row>
    <row r="605" spans="1:1">
      <c r="A605" s="652"/>
    </row>
    <row r="606" spans="1:1">
      <c r="A606" s="652"/>
    </row>
    <row r="607" spans="1:1">
      <c r="A607" s="652"/>
    </row>
    <row r="608" spans="1:1">
      <c r="A608" s="652"/>
    </row>
    <row r="609" spans="1:1">
      <c r="A609" s="652"/>
    </row>
    <row r="610" spans="1:1">
      <c r="A610" s="652"/>
    </row>
    <row r="611" spans="1:1">
      <c r="A611" s="652"/>
    </row>
    <row r="612" spans="1:1">
      <c r="A612" s="652"/>
    </row>
    <row r="613" spans="1:1">
      <c r="A613" s="652"/>
    </row>
    <row r="614" spans="1:1">
      <c r="A614" s="652"/>
    </row>
    <row r="615" spans="1:1">
      <c r="A615" s="652"/>
    </row>
    <row r="616" spans="1:1">
      <c r="A616" s="652"/>
    </row>
    <row r="617" spans="1:1">
      <c r="A617" s="652"/>
    </row>
    <row r="618" spans="1:1">
      <c r="A618" s="652"/>
    </row>
    <row r="619" spans="1:1">
      <c r="A619" s="652"/>
    </row>
    <row r="620" spans="1:1">
      <c r="A620" s="652"/>
    </row>
    <row r="621" spans="1:1">
      <c r="A621" s="652"/>
    </row>
    <row r="622" spans="1:1">
      <c r="A622" s="652"/>
    </row>
    <row r="623" spans="1:1">
      <c r="A623" s="652"/>
    </row>
    <row r="624" spans="1:1">
      <c r="A624" s="652"/>
    </row>
    <row r="625" spans="1:1">
      <c r="A625" s="652"/>
    </row>
    <row r="626" spans="1:1">
      <c r="A626" s="652"/>
    </row>
    <row r="627" spans="1:1">
      <c r="A627" s="652"/>
    </row>
    <row r="628" spans="1:1">
      <c r="A628" s="652"/>
    </row>
    <row r="629" spans="1:1">
      <c r="A629" s="652"/>
    </row>
    <row r="630" spans="1:1">
      <c r="A630" s="652"/>
    </row>
    <row r="631" spans="1:1">
      <c r="A631" s="652"/>
    </row>
    <row r="632" spans="1:1">
      <c r="A632" s="652"/>
    </row>
    <row r="633" spans="1:1">
      <c r="A633" s="652"/>
    </row>
    <row r="634" spans="1:1">
      <c r="A634" s="652"/>
    </row>
    <row r="635" spans="1:1">
      <c r="A635" s="652"/>
    </row>
    <row r="636" spans="1:1">
      <c r="A636" s="652"/>
    </row>
    <row r="637" spans="1:1">
      <c r="A637" s="652"/>
    </row>
    <row r="638" spans="1:1">
      <c r="A638" s="652"/>
    </row>
    <row r="639" spans="1:1">
      <c r="A639" s="652"/>
    </row>
    <row r="640" spans="1:1">
      <c r="A640" s="652"/>
    </row>
    <row r="641" spans="1:1">
      <c r="A641" s="652"/>
    </row>
    <row r="642" spans="1:1">
      <c r="A642" s="652"/>
    </row>
    <row r="643" spans="1:1">
      <c r="A643" s="652"/>
    </row>
    <row r="644" spans="1:1">
      <c r="A644" s="652"/>
    </row>
    <row r="645" spans="1:1">
      <c r="A645" s="652"/>
    </row>
    <row r="646" spans="1:1">
      <c r="A646" s="652"/>
    </row>
    <row r="647" spans="1:1">
      <c r="A647" s="652"/>
    </row>
    <row r="648" spans="1:1">
      <c r="A648" s="652"/>
    </row>
    <row r="649" spans="1:1">
      <c r="A649" s="652"/>
    </row>
    <row r="650" spans="1:1">
      <c r="A650" s="652"/>
    </row>
    <row r="651" spans="1:1">
      <c r="A651" s="652"/>
    </row>
    <row r="652" spans="1:1">
      <c r="A652" s="652"/>
    </row>
    <row r="653" spans="1:1">
      <c r="A653" s="652"/>
    </row>
    <row r="654" spans="1:1">
      <c r="A654" s="652"/>
    </row>
    <row r="655" spans="1:1">
      <c r="A655" s="652"/>
    </row>
    <row r="656" spans="1:1">
      <c r="A656" s="652"/>
    </row>
    <row r="657" spans="1:1">
      <c r="A657" s="652"/>
    </row>
    <row r="658" spans="1:1">
      <c r="A658" s="652"/>
    </row>
    <row r="659" spans="1:1">
      <c r="A659" s="652"/>
    </row>
    <row r="660" spans="1:1">
      <c r="A660" s="652"/>
    </row>
    <row r="661" spans="1:1">
      <c r="A661" s="652"/>
    </row>
    <row r="662" spans="1:1">
      <c r="A662" s="652"/>
    </row>
    <row r="663" spans="1:1">
      <c r="A663" s="652"/>
    </row>
    <row r="664" spans="1:1">
      <c r="A664" s="652"/>
    </row>
    <row r="665" spans="1:1">
      <c r="A665" s="652"/>
    </row>
    <row r="666" spans="1:1">
      <c r="A666" s="652"/>
    </row>
    <row r="667" spans="1:1">
      <c r="A667" s="652"/>
    </row>
    <row r="668" spans="1:1">
      <c r="A668" s="652"/>
    </row>
    <row r="669" spans="1:1">
      <c r="A669" s="652"/>
    </row>
    <row r="670" spans="1:1">
      <c r="A670" s="652"/>
    </row>
    <row r="671" spans="1:1">
      <c r="A671" s="652"/>
    </row>
    <row r="672" spans="1:1">
      <c r="A672" s="652"/>
    </row>
    <row r="673" spans="1:1">
      <c r="A673" s="652"/>
    </row>
    <row r="674" spans="1:1">
      <c r="A674" s="652"/>
    </row>
    <row r="675" spans="1:1">
      <c r="A675" s="652"/>
    </row>
    <row r="676" spans="1:1">
      <c r="A676" s="652"/>
    </row>
    <row r="677" spans="1:1">
      <c r="A677" s="652"/>
    </row>
    <row r="678" spans="1:1">
      <c r="A678" s="652"/>
    </row>
    <row r="679" spans="1:1">
      <c r="A679" s="652"/>
    </row>
    <row r="680" spans="1:1">
      <c r="A680" s="652"/>
    </row>
    <row r="681" spans="1:1">
      <c r="A681" s="652"/>
    </row>
    <row r="682" spans="1:1">
      <c r="A682" s="652"/>
    </row>
    <row r="683" spans="1:1">
      <c r="A683" s="652"/>
    </row>
    <row r="684" spans="1:1">
      <c r="A684" s="652"/>
    </row>
    <row r="685" spans="1:1">
      <c r="A685" s="652"/>
    </row>
    <row r="686" spans="1:1">
      <c r="A686" s="652"/>
    </row>
    <row r="687" spans="1:1">
      <c r="A687" s="652"/>
    </row>
    <row r="688" spans="1:1">
      <c r="A688" s="652"/>
    </row>
    <row r="689" spans="1:1">
      <c r="A689" s="652"/>
    </row>
    <row r="690" spans="1:1">
      <c r="A690" s="652"/>
    </row>
    <row r="691" spans="1:1">
      <c r="A691" s="652"/>
    </row>
    <row r="692" spans="1:1">
      <c r="A692" s="652"/>
    </row>
    <row r="693" spans="1:1">
      <c r="A693" s="652"/>
    </row>
    <row r="694" spans="1:1">
      <c r="A694" s="652"/>
    </row>
    <row r="695" spans="1:1">
      <c r="A695" s="652"/>
    </row>
    <row r="696" spans="1:1">
      <c r="A696" s="652"/>
    </row>
    <row r="697" spans="1:1">
      <c r="A697" s="652"/>
    </row>
    <row r="698" spans="1:1">
      <c r="A698" s="652"/>
    </row>
    <row r="699" spans="1:1">
      <c r="A699" s="652"/>
    </row>
    <row r="700" spans="1:1">
      <c r="A700" s="652"/>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96"/>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39" t="s">
        <v>1420</v>
      </c>
      <c r="D2" s="639" t="s">
        <v>64</v>
      </c>
    </row>
    <row r="3" spans="2:4">
      <c r="B3" s="622">
        <v>43861</v>
      </c>
      <c r="C3" s="93">
        <v>2.211142547855529E-2</v>
      </c>
      <c r="D3" s="93">
        <v>5.7769873114185157E-4</v>
      </c>
    </row>
    <row r="4" spans="2:4">
      <c r="B4" s="622">
        <v>43864</v>
      </c>
      <c r="C4" s="93">
        <v>2.237225809172828E-2</v>
      </c>
      <c r="D4" s="93">
        <v>0</v>
      </c>
    </row>
    <row r="5" spans="2:4">
      <c r="B5" s="622">
        <v>43865</v>
      </c>
      <c r="C5" s="93">
        <v>2.2434908991913433E-2</v>
      </c>
      <c r="D5" s="93">
        <v>0</v>
      </c>
    </row>
    <row r="6" spans="2:4">
      <c r="B6" s="622">
        <v>43866</v>
      </c>
      <c r="C6" s="93">
        <v>2.2308740443399741E-2</v>
      </c>
      <c r="D6" s="93">
        <v>0</v>
      </c>
    </row>
    <row r="7" spans="2:4">
      <c r="B7" s="622">
        <v>43867</v>
      </c>
      <c r="C7" s="93">
        <v>2.3168732095126619E-2</v>
      </c>
      <c r="D7" s="93">
        <v>0</v>
      </c>
    </row>
    <row r="8" spans="2:4">
      <c r="B8" s="622">
        <v>43868</v>
      </c>
      <c r="C8" s="93">
        <v>2.3126860264755626E-2</v>
      </c>
      <c r="D8" s="93">
        <v>3.2168261704191407E-5</v>
      </c>
    </row>
    <row r="9" spans="2:4">
      <c r="B9" s="622">
        <v>43871</v>
      </c>
      <c r="C9" s="93">
        <v>2.3672945297749423E-2</v>
      </c>
      <c r="D9" s="93">
        <v>4.4340888760057126E-5</v>
      </c>
    </row>
    <row r="10" spans="2:4">
      <c r="B10" s="622">
        <v>43872</v>
      </c>
      <c r="C10" s="93">
        <v>2.4970529230433278E-2</v>
      </c>
      <c r="D10" s="93">
        <v>5.2857847713345631E-5</v>
      </c>
    </row>
    <row r="11" spans="2:4">
      <c r="B11" s="622">
        <v>43873</v>
      </c>
      <c r="C11" s="93">
        <v>2.6055958727734429E-2</v>
      </c>
      <c r="D11" s="93">
        <v>5.9315343779124983E-5</v>
      </c>
    </row>
    <row r="12" spans="2:4">
      <c r="B12" s="622">
        <v>43874</v>
      </c>
      <c r="C12" s="93">
        <v>2.6525755041629552E-2</v>
      </c>
      <c r="D12" s="93">
        <v>6.43365234083828E-5</v>
      </c>
    </row>
    <row r="13" spans="2:4">
      <c r="B13" s="622">
        <v>43875</v>
      </c>
      <c r="C13" s="93">
        <v>2.6586199181344538E-2</v>
      </c>
      <c r="D13" s="93">
        <v>6.8239187970051804E-5</v>
      </c>
    </row>
    <row r="14" spans="2:4">
      <c r="B14" s="622">
        <v>43878</v>
      </c>
      <c r="C14" s="93">
        <v>2.6710146741839851E-2</v>
      </c>
      <c r="D14" s="93">
        <v>7.1207482747530126E-5</v>
      </c>
    </row>
    <row r="15" spans="2:4">
      <c r="B15" s="622">
        <v>43879</v>
      </c>
      <c r="C15" s="93">
        <v>2.6470887340244081E-2</v>
      </c>
      <c r="D15" s="93">
        <v>7.3354922926553517E-5</v>
      </c>
    </row>
    <row r="16" spans="2:4">
      <c r="B16" s="622">
        <v>43880</v>
      </c>
      <c r="C16" s="93">
        <v>2.6371366997264514E-2</v>
      </c>
      <c r="D16" s="93">
        <v>7.475228511406508E-5</v>
      </c>
    </row>
    <row r="17" spans="2:4">
      <c r="B17" s="622">
        <v>43881</v>
      </c>
      <c r="C17" s="93">
        <v>2.5814690727430995E-2</v>
      </c>
      <c r="D17" s="93">
        <v>7.544126083173193E-5</v>
      </c>
    </row>
    <row r="18" spans="2:4">
      <c r="B18" s="622">
        <v>43882</v>
      </c>
      <c r="C18" s="93">
        <v>2.5955617001587401E-2</v>
      </c>
      <c r="D18" s="93">
        <v>7.544126083173193E-5</v>
      </c>
    </row>
    <row r="19" spans="2:4">
      <c r="B19" s="622">
        <v>43887</v>
      </c>
      <c r="C19" s="93">
        <v>2.6023435590881317E-2</v>
      </c>
      <c r="D19" s="93">
        <v>7.4752285114065067E-5</v>
      </c>
    </row>
    <row r="20" spans="2:4">
      <c r="B20" s="622">
        <v>43888</v>
      </c>
      <c r="C20" s="93">
        <v>4.0778477366612838E-2</v>
      </c>
      <c r="D20" s="93">
        <v>7.3354922926553517E-5</v>
      </c>
    </row>
    <row r="21" spans="2:4">
      <c r="B21" s="622">
        <v>43889</v>
      </c>
      <c r="C21" s="93">
        <v>4.0792311405920184E-2</v>
      </c>
      <c r="D21" s="93">
        <v>7.1207482747530126E-5</v>
      </c>
    </row>
    <row r="22" spans="2:4">
      <c r="B22" s="622">
        <v>43892</v>
      </c>
      <c r="C22" s="93">
        <v>3.9944925961075385E-2</v>
      </c>
      <c r="D22" s="93">
        <v>6.8239187970051818E-5</v>
      </c>
    </row>
    <row r="23" spans="2:4">
      <c r="B23" s="622">
        <v>43893</v>
      </c>
      <c r="C23" s="93">
        <v>4.3313177356988461E-2</v>
      </c>
      <c r="D23" s="93">
        <v>6.43365234083828E-5</v>
      </c>
    </row>
    <row r="24" spans="2:4">
      <c r="B24" s="622">
        <v>43894</v>
      </c>
      <c r="C24" s="93">
        <v>4.3307468870419065E-2</v>
      </c>
      <c r="D24" s="93">
        <v>5.9315343779124997E-5</v>
      </c>
    </row>
    <row r="25" spans="2:4">
      <c r="B25" s="622">
        <v>43895</v>
      </c>
      <c r="C25" s="93">
        <v>4.5203577699502194E-2</v>
      </c>
      <c r="D25" s="93">
        <v>5.2857847713345625E-5</v>
      </c>
    </row>
    <row r="26" spans="2:4">
      <c r="B26" s="622">
        <v>43896</v>
      </c>
      <c r="C26" s="93">
        <v>5.0313116923695229E-2</v>
      </c>
      <c r="D26" s="93">
        <v>4.4340888760057112E-5</v>
      </c>
    </row>
    <row r="27" spans="2:4">
      <c r="B27" s="622">
        <v>43899</v>
      </c>
      <c r="C27" s="93">
        <v>5.3189418266861709E-2</v>
      </c>
      <c r="D27" s="93">
        <v>3.21682617041914E-5</v>
      </c>
    </row>
    <row r="28" spans="2:4">
      <c r="B28" s="622">
        <v>43900</v>
      </c>
      <c r="C28" s="93">
        <v>6.9124079109680325E-2</v>
      </c>
      <c r="D28" s="93">
        <v>0</v>
      </c>
    </row>
    <row r="29" spans="2:4">
      <c r="B29" s="622">
        <v>43901</v>
      </c>
      <c r="C29" s="93">
        <v>7.6986678994170693E-2</v>
      </c>
      <c r="D29" s="93">
        <v>0</v>
      </c>
    </row>
    <row r="30" spans="2:4">
      <c r="B30" s="622">
        <v>43902</v>
      </c>
      <c r="C30" s="93">
        <v>8.2848770879447434E-2</v>
      </c>
      <c r="D30" s="93">
        <v>0</v>
      </c>
    </row>
    <row r="31" spans="2:4">
      <c r="B31" s="622">
        <v>43903</v>
      </c>
      <c r="C31" s="93">
        <v>0.10690775302411665</v>
      </c>
      <c r="D31" s="93">
        <v>0</v>
      </c>
    </row>
    <row r="32" spans="2:4">
      <c r="B32" s="622">
        <v>43906</v>
      </c>
      <c r="C32" s="93">
        <v>0.12604500672212171</v>
      </c>
      <c r="D32" s="93">
        <v>0</v>
      </c>
    </row>
    <row r="33" spans="2:4">
      <c r="B33" s="622">
        <v>43907</v>
      </c>
      <c r="C33" s="93">
        <v>0.1347177588388169</v>
      </c>
      <c r="D33" s="93">
        <v>0</v>
      </c>
    </row>
    <row r="34" spans="2:4">
      <c r="B34" s="622">
        <v>43908</v>
      </c>
      <c r="C34" s="93">
        <v>0.13724880788875324</v>
      </c>
      <c r="D34" s="93">
        <v>0</v>
      </c>
    </row>
    <row r="35" spans="2:4">
      <c r="B35" s="622">
        <v>43909</v>
      </c>
      <c r="C35" s="93">
        <v>0.14472102806925494</v>
      </c>
      <c r="D35" s="93">
        <v>0</v>
      </c>
    </row>
    <row r="36" spans="2:4">
      <c r="B36" s="622">
        <v>43910</v>
      </c>
      <c r="C36" s="93">
        <v>0.14437710272083068</v>
      </c>
      <c r="D36" s="93">
        <v>6.4567899355409285E-5</v>
      </c>
    </row>
    <row r="37" spans="2:4">
      <c r="B37" s="622">
        <v>43913</v>
      </c>
      <c r="C37" s="93">
        <v>0.1440747698086596</v>
      </c>
      <c r="D37" s="93">
        <v>8.9000707253501636E-5</v>
      </c>
    </row>
    <row r="38" spans="2:4">
      <c r="B38" s="622">
        <v>43914</v>
      </c>
      <c r="C38" s="93">
        <v>0.14321952623847906</v>
      </c>
      <c r="D38" s="93">
        <v>1.0609588490304282E-4</v>
      </c>
    </row>
    <row r="39" spans="2:4">
      <c r="B39" s="622">
        <v>43915</v>
      </c>
      <c r="C39" s="93">
        <v>0.15157070485602619</v>
      </c>
      <c r="D39" s="93">
        <v>1.1905732372424173E-4</v>
      </c>
    </row>
    <row r="40" spans="2:4">
      <c r="B40" s="622">
        <v>43916</v>
      </c>
      <c r="C40" s="93">
        <v>0.15629181101224188</v>
      </c>
      <c r="D40" s="93">
        <v>1.2913579871081857E-4</v>
      </c>
    </row>
    <row r="41" spans="2:4">
      <c r="B41" s="622">
        <v>43917</v>
      </c>
      <c r="C41" s="93">
        <v>0.15712230170151081</v>
      </c>
      <c r="D41" s="93">
        <v>1.3696919844354122E-4</v>
      </c>
    </row>
    <row r="42" spans="2:4">
      <c r="B42" s="622">
        <v>43920</v>
      </c>
      <c r="C42" s="93">
        <v>0.15724503711023244</v>
      </c>
      <c r="D42" s="93">
        <v>1.4292713798692779E-4</v>
      </c>
    </row>
    <row r="43" spans="2:4">
      <c r="B43" s="622">
        <v>43921</v>
      </c>
      <c r="C43" s="93">
        <v>0.15765366052220681</v>
      </c>
      <c r="D43" s="93">
        <v>1.4723746419062427E-4</v>
      </c>
    </row>
    <row r="44" spans="2:4">
      <c r="B44" s="622">
        <v>43922</v>
      </c>
      <c r="C44" s="93">
        <v>0.15624707567649215</v>
      </c>
      <c r="D44" s="93">
        <v>1.5004223934185804E-4</v>
      </c>
    </row>
    <row r="45" spans="2:4">
      <c r="B45" s="622">
        <v>43923</v>
      </c>
      <c r="C45" s="93">
        <v>0.1562708372718489</v>
      </c>
      <c r="D45" s="93">
        <v>1.5142514635765235E-4</v>
      </c>
    </row>
    <row r="46" spans="2:4">
      <c r="B46" s="622">
        <v>43924</v>
      </c>
      <c r="C46" s="93">
        <v>0.15513098511176085</v>
      </c>
      <c r="D46" s="93">
        <v>1.5142514635765238E-4</v>
      </c>
    </row>
    <row r="47" spans="2:4">
      <c r="B47" s="622">
        <v>43927</v>
      </c>
      <c r="C47" s="93">
        <v>0.1543591695421237</v>
      </c>
      <c r="D47" s="93">
        <v>1.5004223934185804E-4</v>
      </c>
    </row>
    <row r="48" spans="2:4">
      <c r="B48" s="622">
        <v>43928</v>
      </c>
      <c r="C48" s="93">
        <v>0.15686998587273848</v>
      </c>
      <c r="D48" s="93">
        <v>1.4723746419062427E-4</v>
      </c>
    </row>
    <row r="49" spans="2:4">
      <c r="B49" s="622">
        <v>43929</v>
      </c>
      <c r="C49" s="93">
        <v>0.15068877828223301</v>
      </c>
      <c r="D49" s="93">
        <v>1.4292713798692776E-4</v>
      </c>
    </row>
    <row r="50" spans="2:4">
      <c r="B50" s="622">
        <v>43930</v>
      </c>
      <c r="C50" s="93">
        <v>0.14755953634913271</v>
      </c>
      <c r="D50" s="93">
        <v>1.3696919844354122E-4</v>
      </c>
    </row>
    <row r="51" spans="2:4">
      <c r="B51" s="622">
        <v>43934</v>
      </c>
      <c r="C51" s="93">
        <v>0.14393162573871579</v>
      </c>
      <c r="D51" s="93">
        <v>1.2913579871081854E-4</v>
      </c>
    </row>
    <row r="52" spans="2:4">
      <c r="B52" s="622">
        <v>43935</v>
      </c>
      <c r="C52" s="93">
        <v>0.12317243631066217</v>
      </c>
      <c r="D52" s="93">
        <v>1.1905732372424173E-4</v>
      </c>
    </row>
    <row r="53" spans="2:4">
      <c r="B53" s="622">
        <v>43936</v>
      </c>
      <c r="C53" s="93">
        <v>0.10770925975363395</v>
      </c>
      <c r="D53" s="93">
        <v>1.060958849030428E-4</v>
      </c>
    </row>
    <row r="54" spans="2:4">
      <c r="B54" s="622">
        <v>43937</v>
      </c>
      <c r="C54" s="93">
        <v>9.0858472963720224E-2</v>
      </c>
      <c r="D54" s="93">
        <v>8.9000707253501636E-5</v>
      </c>
    </row>
    <row r="55" spans="2:4">
      <c r="B55" s="622">
        <v>43938</v>
      </c>
      <c r="C55" s="93">
        <v>8.9357207587673737E-2</v>
      </c>
      <c r="D55" s="93">
        <v>6.4567899355409298E-5</v>
      </c>
    </row>
    <row r="56" spans="2:4">
      <c r="B56" s="622">
        <v>43941</v>
      </c>
      <c r="C56" s="93">
        <v>6.7418684049742994E-2</v>
      </c>
      <c r="D56" s="93">
        <v>0</v>
      </c>
    </row>
    <row r="57" spans="2:4">
      <c r="B57" s="622">
        <v>43943</v>
      </c>
      <c r="C57" s="93">
        <v>6.7300649263818332E-2</v>
      </c>
      <c r="D57" s="93">
        <v>0</v>
      </c>
    </row>
    <row r="58" spans="2:4">
      <c r="B58" s="622">
        <v>43944</v>
      </c>
      <c r="C58" s="93">
        <v>6.742749104634746E-2</v>
      </c>
      <c r="D58" s="93">
        <v>0</v>
      </c>
    </row>
    <row r="59" spans="2:4">
      <c r="B59" s="622">
        <v>43945</v>
      </c>
      <c r="C59" s="93">
        <v>6.3773290927800846E-2</v>
      </c>
      <c r="D59" s="93">
        <v>0</v>
      </c>
    </row>
    <row r="60" spans="2:4">
      <c r="B60" s="622">
        <v>43948</v>
      </c>
      <c r="C60" s="93">
        <v>6.0632936356644122E-2</v>
      </c>
      <c r="D60" s="93">
        <v>0</v>
      </c>
    </row>
    <row r="61" spans="2:4">
      <c r="B61" s="622">
        <v>43949</v>
      </c>
      <c r="C61" s="93">
        <v>5.5061552272874688E-2</v>
      </c>
      <c r="D61" s="93">
        <v>0</v>
      </c>
    </row>
    <row r="62" spans="2:4">
      <c r="B62" s="622">
        <v>43950</v>
      </c>
      <c r="C62" s="93">
        <v>5.1203971077714447E-2</v>
      </c>
      <c r="D62" s="93">
        <v>0</v>
      </c>
    </row>
    <row r="63" spans="2:4">
      <c r="B63" s="622">
        <v>43951</v>
      </c>
      <c r="C63" s="93">
        <v>4.8173158119673196E-2</v>
      </c>
      <c r="D63" s="93">
        <v>0</v>
      </c>
    </row>
    <row r="64" spans="2:4">
      <c r="B64" s="622">
        <v>43955</v>
      </c>
      <c r="C64" s="93">
        <v>4.9123001194716444E-2</v>
      </c>
      <c r="D64" s="93">
        <v>0</v>
      </c>
    </row>
    <row r="65" spans="2:4">
      <c r="B65" s="622">
        <v>43956</v>
      </c>
      <c r="C65" s="93">
        <v>4.8180039590007856E-2</v>
      </c>
      <c r="D65" s="93">
        <v>0</v>
      </c>
    </row>
    <row r="66" spans="2:4">
      <c r="B66" s="622">
        <v>43957</v>
      </c>
      <c r="C66" s="93">
        <v>4.5405492020723165E-2</v>
      </c>
      <c r="D66" s="93">
        <v>0</v>
      </c>
    </row>
    <row r="67" spans="2:4">
      <c r="B67" s="622">
        <v>43958</v>
      </c>
      <c r="C67" s="93">
        <v>4.53203398035536E-2</v>
      </c>
      <c r="D67" s="93">
        <v>0</v>
      </c>
    </row>
    <row r="68" spans="2:4">
      <c r="B68" s="622">
        <v>43959</v>
      </c>
      <c r="C68" s="93">
        <v>4.3922114494820336E-2</v>
      </c>
      <c r="D68" s="93">
        <v>9.7435883242058598E-5</v>
      </c>
    </row>
    <row r="69" spans="2:4">
      <c r="B69" s="622">
        <v>43962</v>
      </c>
      <c r="C69" s="93">
        <v>3.794819159444119E-2</v>
      </c>
      <c r="D69" s="93">
        <v>1.3430609648115062E-4</v>
      </c>
    </row>
    <row r="70" spans="2:4">
      <c r="B70" s="622">
        <v>43963</v>
      </c>
      <c r="C70" s="93">
        <v>3.7592389427876606E-2</v>
      </c>
      <c r="D70" s="93">
        <v>1.6010349348634527E-4</v>
      </c>
    </row>
    <row r="71" spans="2:4">
      <c r="B71" s="622">
        <v>43964</v>
      </c>
      <c r="C71" s="93">
        <v>3.8251486571456834E-2</v>
      </c>
      <c r="D71" s="93">
        <v>1.7966289145715167E-4</v>
      </c>
    </row>
    <row r="72" spans="2:4">
      <c r="B72" s="622">
        <v>43965</v>
      </c>
      <c r="C72" s="93">
        <v>3.826739451409502E-2</v>
      </c>
      <c r="D72" s="93">
        <v>1.948717664841172E-4</v>
      </c>
    </row>
    <row r="73" spans="2:4">
      <c r="B73" s="622">
        <v>43966</v>
      </c>
      <c r="C73" s="93">
        <v>3.8079476503252975E-2</v>
      </c>
      <c r="D73" s="93">
        <v>2.0669272131408097E-4</v>
      </c>
    </row>
    <row r="74" spans="2:4">
      <c r="B74" s="622">
        <v>43969</v>
      </c>
      <c r="C74" s="93">
        <v>3.6575411859036913E-2</v>
      </c>
      <c r="D74" s="93">
        <v>2.1568352181259551E-4</v>
      </c>
    </row>
    <row r="75" spans="2:4">
      <c r="B75" s="622">
        <v>43970</v>
      </c>
      <c r="C75" s="93">
        <v>3.7385831751752606E-2</v>
      </c>
      <c r="D75" s="93">
        <v>2.2218799919084827E-4</v>
      </c>
    </row>
    <row r="76" spans="2:4">
      <c r="B76" s="622">
        <v>43971</v>
      </c>
      <c r="C76" s="93">
        <v>3.735082552681826E-2</v>
      </c>
      <c r="D76" s="93">
        <v>2.2642053187170197E-4</v>
      </c>
    </row>
    <row r="77" spans="2:4">
      <c r="B77" s="622">
        <v>43972</v>
      </c>
      <c r="C77" s="93">
        <v>3.725329442390702E-2</v>
      </c>
      <c r="D77" s="93">
        <v>2.2850740116543358E-4</v>
      </c>
    </row>
    <row r="78" spans="2:4">
      <c r="B78" s="622">
        <v>43973</v>
      </c>
      <c r="C78" s="93">
        <v>3.7160408604849572E-2</v>
      </c>
      <c r="D78" s="93">
        <v>2.2850740116543361E-4</v>
      </c>
    </row>
    <row r="79" spans="2:4">
      <c r="B79" s="622">
        <v>43976</v>
      </c>
      <c r="C79" s="93">
        <v>3.2605842956102637E-2</v>
      </c>
      <c r="D79" s="93">
        <v>2.2642053187170194E-4</v>
      </c>
    </row>
    <row r="80" spans="2:4">
      <c r="B80" s="622">
        <v>43977</v>
      </c>
      <c r="C80" s="93">
        <v>3.5682291903326245E-2</v>
      </c>
      <c r="D80" s="93">
        <v>2.2218799919084824E-4</v>
      </c>
    </row>
    <row r="81" spans="2:4">
      <c r="B81" s="622">
        <v>43978</v>
      </c>
      <c r="C81" s="93">
        <v>2.7932124513033386E-2</v>
      </c>
      <c r="D81" s="93">
        <v>2.1568352181259556E-4</v>
      </c>
    </row>
    <row r="82" spans="2:4">
      <c r="B82" s="622">
        <v>43979</v>
      </c>
      <c r="C82" s="93">
        <v>2.7755473748518375E-2</v>
      </c>
      <c r="D82" s="93">
        <v>2.0669272131408097E-4</v>
      </c>
    </row>
    <row r="83" spans="2:4">
      <c r="B83" s="622">
        <v>43980</v>
      </c>
      <c r="C83" s="93">
        <v>2.6903842223951695E-2</v>
      </c>
      <c r="D83" s="93">
        <v>1.9487176648411717E-4</v>
      </c>
    </row>
    <row r="84" spans="2:4">
      <c r="B84" s="622">
        <v>43983</v>
      </c>
      <c r="C84" s="93">
        <v>2.6498761439471264E-2</v>
      </c>
      <c r="D84" s="93">
        <v>1.7966289145715167E-4</v>
      </c>
    </row>
    <row r="85" spans="2:4">
      <c r="B85" s="622">
        <v>43984</v>
      </c>
      <c r="C85" s="93">
        <v>2.4985154259733404E-2</v>
      </c>
      <c r="D85" s="93">
        <v>1.6010349348634525E-4</v>
      </c>
    </row>
    <row r="86" spans="2:4">
      <c r="B86" s="622">
        <v>43985</v>
      </c>
      <c r="C86" s="93">
        <v>2.3913534245084012E-2</v>
      </c>
      <c r="D86" s="93">
        <v>1.3430609648115059E-4</v>
      </c>
    </row>
    <row r="87" spans="2:4">
      <c r="B87" s="622">
        <v>43986</v>
      </c>
      <c r="C87" s="93">
        <v>2.4204340190025285E-2</v>
      </c>
      <c r="D87" s="93">
        <v>9.7435883242058598E-5</v>
      </c>
    </row>
    <row r="88" spans="2:4">
      <c r="B88" s="622">
        <v>43987</v>
      </c>
      <c r="C88" s="93">
        <v>2.4227429901203881E-2</v>
      </c>
      <c r="D88" s="93">
        <v>0</v>
      </c>
    </row>
    <row r="89" spans="2:4">
      <c r="B89" s="622">
        <v>43990</v>
      </c>
      <c r="C89" s="93">
        <v>2.4220458040454612E-2</v>
      </c>
      <c r="D89" s="93">
        <v>0</v>
      </c>
    </row>
    <row r="90" spans="2:4">
      <c r="B90" s="622">
        <v>43991</v>
      </c>
      <c r="C90" s="93">
        <v>2.4859411250608251E-2</v>
      </c>
      <c r="D90" s="93">
        <v>0</v>
      </c>
    </row>
    <row r="91" spans="2:4">
      <c r="B91" s="622">
        <v>43992</v>
      </c>
      <c r="C91" s="93">
        <v>2.4558330363816064E-2</v>
      </c>
      <c r="D91" s="93">
        <v>0</v>
      </c>
    </row>
    <row r="92" spans="2:4">
      <c r="B92" s="622">
        <v>43994</v>
      </c>
      <c r="C92" s="93">
        <v>2.3900359434519604E-2</v>
      </c>
      <c r="D92" s="93">
        <v>0</v>
      </c>
    </row>
    <row r="93" spans="2:4">
      <c r="B93" s="622">
        <v>43997</v>
      </c>
      <c r="C93" s="93">
        <v>2.5006961239542051E-2</v>
      </c>
      <c r="D93" s="93">
        <v>0</v>
      </c>
    </row>
    <row r="94" spans="2:4">
      <c r="B94" s="622">
        <v>43998</v>
      </c>
      <c r="C94" s="93">
        <v>2.5017046013423958E-2</v>
      </c>
      <c r="D94" s="93">
        <v>0</v>
      </c>
    </row>
    <row r="95" spans="2:4">
      <c r="B95" s="622">
        <v>43999</v>
      </c>
      <c r="C95" s="93">
        <v>2.4066068299762919E-2</v>
      </c>
      <c r="D95" s="93">
        <v>0</v>
      </c>
    </row>
    <row r="96" spans="2:4">
      <c r="B96" s="622">
        <v>44000</v>
      </c>
      <c r="C96" s="93">
        <v>2.4460092652506572E-2</v>
      </c>
      <c r="D96" s="93">
        <v>0</v>
      </c>
    </row>
    <row r="97" spans="2:4">
      <c r="B97" s="622">
        <v>44001</v>
      </c>
      <c r="C97" s="93">
        <v>2.4684926946065146E-2</v>
      </c>
      <c r="D97" s="93">
        <v>9.8145822441025564E-5</v>
      </c>
    </row>
    <row r="98" spans="2:4">
      <c r="B98" s="622">
        <v>44004</v>
      </c>
      <c r="C98" s="93">
        <v>2.4754787902265249E-2</v>
      </c>
      <c r="D98" s="93">
        <v>1.3528468013410867E-4</v>
      </c>
    </row>
    <row r="99" spans="2:4">
      <c r="B99" s="622">
        <v>44005</v>
      </c>
      <c r="C99" s="93">
        <v>2.540154880209752E-2</v>
      </c>
      <c r="D99" s="93">
        <v>1.6127004262753934E-4</v>
      </c>
    </row>
    <row r="100" spans="2:4">
      <c r="B100" s="622">
        <v>44006</v>
      </c>
      <c r="C100" s="93">
        <v>2.5167708349484442E-2</v>
      </c>
      <c r="D100" s="93">
        <v>1.8097195465852182E-4</v>
      </c>
    </row>
    <row r="101" spans="2:4">
      <c r="B101" s="622">
        <v>44007</v>
      </c>
      <c r="C101" s="93">
        <v>2.2649876959628359E-2</v>
      </c>
      <c r="D101" s="93">
        <v>1.9629164488205113E-4</v>
      </c>
    </row>
    <row r="102" spans="2:4">
      <c r="B102" s="622">
        <v>44008</v>
      </c>
      <c r="C102" s="93">
        <v>2.1536458347770959E-2</v>
      </c>
      <c r="D102" s="93">
        <v>2.0819872977954004E-4</v>
      </c>
    </row>
    <row r="103" spans="2:4">
      <c r="B103" s="622">
        <v>44011</v>
      </c>
      <c r="C103" s="93">
        <v>2.3107094774855872E-2</v>
      </c>
      <c r="D103" s="93">
        <v>2.1725503922087527E-4</v>
      </c>
    </row>
    <row r="104" spans="2:4">
      <c r="B104" s="622">
        <v>44012</v>
      </c>
      <c r="C104" s="93">
        <v>2.3515564792372639E-2</v>
      </c>
      <c r="D104" s="93">
        <v>2.2380690964680171E-4</v>
      </c>
    </row>
    <row r="105" spans="2:4">
      <c r="B105" s="622">
        <v>44013</v>
      </c>
      <c r="C105" s="93">
        <v>2.3508521960936144E-2</v>
      </c>
      <c r="D105" s="93">
        <v>2.2807028148835335E-4</v>
      </c>
    </row>
    <row r="106" spans="2:4">
      <c r="B106" s="622">
        <v>44014</v>
      </c>
      <c r="C106" s="93">
        <v>2.3330545105099312E-2</v>
      </c>
      <c r="D106" s="93">
        <v>2.3017235616910918E-4</v>
      </c>
    </row>
    <row r="107" spans="2:4">
      <c r="B107" s="622">
        <v>44015</v>
      </c>
      <c r="C107" s="93">
        <v>2.303764527237108E-2</v>
      </c>
      <c r="D107" s="93">
        <v>2.3017235616910913E-4</v>
      </c>
    </row>
    <row r="108" spans="2:4">
      <c r="B108" s="622">
        <v>44018</v>
      </c>
      <c r="C108" s="93">
        <v>2.2855734662711881E-2</v>
      </c>
      <c r="D108" s="93">
        <v>2.280702814883533E-4</v>
      </c>
    </row>
    <row r="109" spans="2:4">
      <c r="B109" s="622">
        <v>44019</v>
      </c>
      <c r="C109" s="93">
        <v>2.4388739281364206E-2</v>
      </c>
      <c r="D109" s="93">
        <v>2.2380690964680171E-4</v>
      </c>
    </row>
    <row r="110" spans="2:4">
      <c r="B110" s="622">
        <v>44020</v>
      </c>
      <c r="C110" s="93">
        <v>2.5351666501883193E-2</v>
      </c>
      <c r="D110" s="93">
        <v>2.1725503922087527E-4</v>
      </c>
    </row>
    <row r="111" spans="2:4">
      <c r="B111" s="622">
        <v>44021</v>
      </c>
      <c r="C111" s="93">
        <v>2.5313130834067353E-2</v>
      </c>
      <c r="D111" s="93">
        <v>2.0819872977954004E-4</v>
      </c>
    </row>
    <row r="112" spans="2:4">
      <c r="B112" s="622">
        <v>44022</v>
      </c>
      <c r="C112" s="93">
        <v>2.5133660956144069E-2</v>
      </c>
      <c r="D112" s="93">
        <v>1.9629164488205116E-4</v>
      </c>
    </row>
    <row r="113" spans="2:4">
      <c r="B113" s="622">
        <v>44025</v>
      </c>
      <c r="C113" s="93">
        <v>2.3881087153158183E-2</v>
      </c>
      <c r="D113" s="93">
        <v>1.8097195465852184E-4</v>
      </c>
    </row>
    <row r="114" spans="2:4">
      <c r="B114" s="622">
        <v>44026</v>
      </c>
      <c r="C114" s="93">
        <v>2.3622875101501999E-2</v>
      </c>
      <c r="D114" s="93">
        <v>1.6127004262753934E-4</v>
      </c>
    </row>
    <row r="115" spans="2:4">
      <c r="B115" s="622">
        <v>44027</v>
      </c>
      <c r="C115" s="93">
        <v>2.3708277290481642E-2</v>
      </c>
      <c r="D115" s="93">
        <v>1.3528468013410867E-4</v>
      </c>
    </row>
    <row r="116" spans="2:4">
      <c r="B116" s="622">
        <v>44028</v>
      </c>
      <c r="C116" s="93">
        <v>2.3668332391252558E-2</v>
      </c>
      <c r="D116" s="93">
        <v>9.8145822441025564E-5</v>
      </c>
    </row>
    <row r="117" spans="2:4">
      <c r="B117" s="622">
        <v>44029</v>
      </c>
      <c r="C117" s="93">
        <v>2.4824415459715612E-2</v>
      </c>
      <c r="D117" s="93">
        <v>0</v>
      </c>
    </row>
    <row r="118" spans="2:4">
      <c r="B118" s="622">
        <v>44032</v>
      </c>
      <c r="C118" s="93">
        <v>2.7010178810201922E-2</v>
      </c>
      <c r="D118" s="93">
        <v>0</v>
      </c>
    </row>
    <row r="119" spans="2:4">
      <c r="B119" s="622">
        <v>44033</v>
      </c>
      <c r="C119" s="93">
        <v>2.7527779207075699E-2</v>
      </c>
      <c r="D119" s="93">
        <v>0</v>
      </c>
    </row>
    <row r="120" spans="2:4">
      <c r="B120" s="622">
        <v>44034</v>
      </c>
      <c r="C120" s="93">
        <v>2.7712523703402252E-2</v>
      </c>
      <c r="D120" s="93">
        <v>0</v>
      </c>
    </row>
    <row r="121" spans="2:4">
      <c r="B121" s="622">
        <v>44035</v>
      </c>
      <c r="C121" s="93">
        <v>2.7777725924484072E-2</v>
      </c>
      <c r="D121" s="93">
        <v>0</v>
      </c>
    </row>
    <row r="122" spans="2:4">
      <c r="B122" s="622">
        <v>44036</v>
      </c>
      <c r="C122" s="93">
        <v>2.8459146143180254E-2</v>
      </c>
      <c r="D122" s="93">
        <v>0</v>
      </c>
    </row>
    <row r="123" spans="2:4">
      <c r="B123" s="622">
        <v>44039</v>
      </c>
      <c r="C123" s="93">
        <v>2.8252161143070029E-2</v>
      </c>
      <c r="D123" s="93">
        <v>0</v>
      </c>
    </row>
    <row r="124" spans="2:4">
      <c r="B124" s="622">
        <v>44040</v>
      </c>
      <c r="C124" s="93">
        <v>2.6840800190119661E-2</v>
      </c>
      <c r="D124" s="93">
        <v>0</v>
      </c>
    </row>
    <row r="125" spans="2:4">
      <c r="B125" s="622">
        <v>44041</v>
      </c>
      <c r="C125" s="93">
        <v>2.6691563665458849E-2</v>
      </c>
      <c r="D125" s="93">
        <v>0</v>
      </c>
    </row>
    <row r="126" spans="2:4">
      <c r="B126" s="622">
        <v>44042</v>
      </c>
      <c r="C126" s="93">
        <v>2.7183592954131468E-2</v>
      </c>
      <c r="D126" s="93">
        <v>0</v>
      </c>
    </row>
    <row r="127" spans="2:4">
      <c r="B127" s="622">
        <v>44043</v>
      </c>
      <c r="C127" s="93">
        <v>2.73096398105225E-2</v>
      </c>
      <c r="D127" s="93">
        <v>0</v>
      </c>
    </row>
    <row r="128" spans="2:4">
      <c r="B128" s="622">
        <v>44046</v>
      </c>
      <c r="C128" s="93">
        <v>2.7893720338542087E-2</v>
      </c>
      <c r="D128" s="93">
        <v>0</v>
      </c>
    </row>
    <row r="129" spans="2:4">
      <c r="B129" s="622">
        <v>44047</v>
      </c>
      <c r="C129" s="93">
        <v>2.7800098600574519E-2</v>
      </c>
      <c r="D129" s="93">
        <v>0</v>
      </c>
    </row>
    <row r="130" spans="2:4">
      <c r="B130" s="622">
        <v>44048</v>
      </c>
      <c r="C130" s="93">
        <v>2.7193069384735199E-2</v>
      </c>
      <c r="D130" s="93">
        <v>0</v>
      </c>
    </row>
    <row r="131" spans="2:4">
      <c r="B131" s="622">
        <v>44049</v>
      </c>
      <c r="C131" s="93">
        <v>2.7241497019354355E-2</v>
      </c>
      <c r="D131" s="93">
        <v>0</v>
      </c>
    </row>
    <row r="132" spans="2:4">
      <c r="B132" s="622">
        <v>44050</v>
      </c>
      <c r="C132" s="93">
        <v>2.7267622492100036E-2</v>
      </c>
      <c r="D132" s="93">
        <v>3.287483668000706E-5</v>
      </c>
    </row>
    <row r="133" spans="2:4">
      <c r="B133" s="622">
        <v>44053</v>
      </c>
      <c r="C133" s="93">
        <v>2.7950991994352622E-2</v>
      </c>
      <c r="D133" s="93">
        <v>4.5314835151422119E-5</v>
      </c>
    </row>
    <row r="134" spans="2:4">
      <c r="B134" s="622">
        <v>44054</v>
      </c>
      <c r="C134" s="93">
        <v>2.7894688964662361E-2</v>
      </c>
      <c r="D134" s="93">
        <v>5.4018868871814331E-5</v>
      </c>
    </row>
    <row r="135" spans="2:4">
      <c r="B135" s="622">
        <v>44055</v>
      </c>
      <c r="C135" s="93">
        <v>2.866072058742683E-2</v>
      </c>
      <c r="D135" s="93">
        <v>6.0618203659513585E-5</v>
      </c>
    </row>
    <row r="136" spans="2:4">
      <c r="B136" s="622">
        <v>44056</v>
      </c>
      <c r="C136" s="93">
        <v>2.8325254043937202E-2</v>
      </c>
      <c r="D136" s="93">
        <v>6.574967336001412E-5</v>
      </c>
    </row>
    <row r="137" spans="2:4">
      <c r="B137" s="622">
        <v>44057</v>
      </c>
      <c r="C137" s="93">
        <v>2.8195264259153439E-2</v>
      </c>
      <c r="D137" s="93">
        <v>6.9738059840499704E-5</v>
      </c>
    </row>
    <row r="138" spans="2:4">
      <c r="B138" s="622">
        <v>44060</v>
      </c>
      <c r="C138" s="93">
        <v>2.6913700710463357E-2</v>
      </c>
      <c r="D138" s="93">
        <v>7.2771553130409231E-5</v>
      </c>
    </row>
    <row r="139" spans="2:4">
      <c r="B139" s="622">
        <v>44061</v>
      </c>
      <c r="C139" s="93">
        <v>2.4225491875297843E-2</v>
      </c>
      <c r="D139" s="93">
        <v>7.4966161773383575E-5</v>
      </c>
    </row>
    <row r="140" spans="2:4">
      <c r="B140" s="622">
        <v>44062</v>
      </c>
      <c r="C140" s="93">
        <v>2.58073350350356E-2</v>
      </c>
      <c r="D140" s="93">
        <v>7.6394216982573633E-5</v>
      </c>
    </row>
    <row r="141" spans="2:4">
      <c r="B141" s="622">
        <v>44063</v>
      </c>
      <c r="C141" s="93">
        <v>2.6045930749296359E-2</v>
      </c>
      <c r="D141" s="93">
        <v>7.7098326032763246E-5</v>
      </c>
    </row>
    <row r="142" spans="2:4">
      <c r="B142" s="622">
        <v>44064</v>
      </c>
      <c r="C142" s="93">
        <v>2.6037884618975101E-2</v>
      </c>
      <c r="D142" s="93">
        <v>7.7098326032763232E-5</v>
      </c>
    </row>
    <row r="143" spans="2:4">
      <c r="B143" s="622">
        <v>44067</v>
      </c>
      <c r="C143" s="93">
        <v>2.5220003172078929E-2</v>
      </c>
      <c r="D143" s="93">
        <v>7.6394216982573633E-5</v>
      </c>
    </row>
    <row r="144" spans="2:4">
      <c r="B144" s="622">
        <v>44068</v>
      </c>
      <c r="C144" s="93">
        <v>2.515104594770429E-2</v>
      </c>
      <c r="D144" s="93">
        <v>7.4966161773383562E-5</v>
      </c>
    </row>
    <row r="145" spans="2:4">
      <c r="B145" s="622">
        <v>44069</v>
      </c>
      <c r="C145" s="93">
        <v>2.4003862013598345E-2</v>
      </c>
      <c r="D145" s="93">
        <v>7.2771553130409231E-5</v>
      </c>
    </row>
    <row r="146" spans="2:4">
      <c r="B146" s="622">
        <v>44070</v>
      </c>
      <c r="C146" s="93">
        <v>2.4098516302585245E-2</v>
      </c>
      <c r="D146" s="93">
        <v>6.9738059840499704E-5</v>
      </c>
    </row>
    <row r="147" spans="2:4">
      <c r="B147" s="622">
        <v>44071</v>
      </c>
      <c r="C147" s="93">
        <v>2.3121513331710437E-2</v>
      </c>
      <c r="D147" s="93">
        <v>6.574967336001412E-5</v>
      </c>
    </row>
    <row r="148" spans="2:4">
      <c r="B148" s="622">
        <v>44074</v>
      </c>
      <c r="C148" s="93">
        <v>2.358880231425535E-2</v>
      </c>
      <c r="D148" s="93">
        <v>6.0618203659513612E-5</v>
      </c>
    </row>
    <row r="149" spans="2:4">
      <c r="B149" s="622">
        <v>44075</v>
      </c>
      <c r="C149" s="93">
        <v>2.4632394160208043E-2</v>
      </c>
      <c r="D149" s="93">
        <v>5.4018868871814331E-5</v>
      </c>
    </row>
    <row r="150" spans="2:4">
      <c r="B150" s="622">
        <v>44076</v>
      </c>
      <c r="C150" s="93">
        <v>2.5767893294095446E-2</v>
      </c>
      <c r="D150" s="93">
        <v>4.5314835151422112E-5</v>
      </c>
    </row>
    <row r="151" spans="2:4">
      <c r="B151" s="622">
        <v>44077</v>
      </c>
      <c r="C151" s="93">
        <v>2.5072489674166323E-2</v>
      </c>
      <c r="D151" s="93">
        <v>3.2874836680007067E-5</v>
      </c>
    </row>
    <row r="152" spans="2:4">
      <c r="B152" s="622">
        <v>44078</v>
      </c>
      <c r="C152" s="93">
        <v>2.7345000451916322E-2</v>
      </c>
      <c r="D152" s="93">
        <v>0</v>
      </c>
    </row>
    <row r="153" spans="2:4">
      <c r="B153" s="622">
        <v>44082</v>
      </c>
      <c r="C153" s="93">
        <v>2.6027618090397518E-2</v>
      </c>
      <c r="D153" s="93">
        <v>0</v>
      </c>
    </row>
    <row r="154" spans="2:4">
      <c r="B154" s="622">
        <v>44083</v>
      </c>
      <c r="C154" s="93">
        <v>2.6897148066508485E-2</v>
      </c>
      <c r="D154" s="93">
        <v>0</v>
      </c>
    </row>
    <row r="155" spans="2:4">
      <c r="B155" s="622">
        <v>44084</v>
      </c>
      <c r="C155" s="93">
        <v>2.7664289445712656E-2</v>
      </c>
      <c r="D155" s="93">
        <v>0</v>
      </c>
    </row>
    <row r="156" spans="2:4">
      <c r="B156" s="622">
        <v>44085</v>
      </c>
      <c r="C156" s="93">
        <v>2.8559851958411112E-2</v>
      </c>
      <c r="D156" s="93">
        <v>0</v>
      </c>
    </row>
    <row r="157" spans="2:4">
      <c r="B157" s="622">
        <v>44088</v>
      </c>
      <c r="C157" s="93">
        <v>2.8587875887825832E-2</v>
      </c>
      <c r="D157" s="93">
        <v>0</v>
      </c>
    </row>
    <row r="158" spans="2:4">
      <c r="B158" s="622">
        <v>44089</v>
      </c>
      <c r="C158" s="93">
        <v>2.9975820719228059E-2</v>
      </c>
      <c r="D158" s="93">
        <v>0</v>
      </c>
    </row>
    <row r="159" spans="2:4">
      <c r="B159" s="622">
        <v>44090</v>
      </c>
      <c r="C159" s="93">
        <v>2.9626866289388983E-2</v>
      </c>
      <c r="D159" s="93">
        <v>0</v>
      </c>
    </row>
    <row r="160" spans="2:4">
      <c r="B160" s="622">
        <v>44091</v>
      </c>
      <c r="C160" s="93">
        <v>2.9511631991000781E-2</v>
      </c>
      <c r="D160" s="93">
        <v>0</v>
      </c>
    </row>
    <row r="161" spans="2:4">
      <c r="B161" s="622">
        <v>44092</v>
      </c>
      <c r="C161" s="93">
        <v>2.6822051905908105E-2</v>
      </c>
      <c r="D161" s="93">
        <v>0</v>
      </c>
    </row>
    <row r="162" spans="2:4">
      <c r="B162" s="622">
        <v>44095</v>
      </c>
      <c r="C162" s="93">
        <v>2.7393759154332273E-2</v>
      </c>
      <c r="D162" s="93">
        <v>0</v>
      </c>
    </row>
    <row r="163" spans="2:4">
      <c r="B163" s="622">
        <v>44096</v>
      </c>
      <c r="C163" s="93">
        <v>2.9229128580780053E-2</v>
      </c>
      <c r="D163" s="93">
        <v>0</v>
      </c>
    </row>
    <row r="164" spans="2:4">
      <c r="B164" s="622">
        <v>44097</v>
      </c>
      <c r="C164" s="93">
        <v>2.9878704259043876E-2</v>
      </c>
      <c r="D164" s="93">
        <v>0</v>
      </c>
    </row>
    <row r="165" spans="2:4">
      <c r="B165" s="622">
        <v>44098</v>
      </c>
      <c r="C165" s="93">
        <v>3.0071442773299373E-2</v>
      </c>
      <c r="D165" s="93">
        <v>0</v>
      </c>
    </row>
    <row r="166" spans="2:4">
      <c r="B166" s="622">
        <v>44099</v>
      </c>
      <c r="C166" s="93">
        <v>3.0235679780996675E-2</v>
      </c>
      <c r="D166" s="93">
        <v>0</v>
      </c>
    </row>
    <row r="167" spans="2:4">
      <c r="B167" s="622">
        <v>44102</v>
      </c>
      <c r="C167" s="93">
        <v>3.0455589659855911E-2</v>
      </c>
      <c r="D167" s="93">
        <v>0</v>
      </c>
    </row>
    <row r="168" spans="2:4">
      <c r="B168" s="622">
        <v>44103</v>
      </c>
      <c r="C168" s="93">
        <v>3.0899495546395171E-2</v>
      </c>
      <c r="D168" s="93">
        <v>0</v>
      </c>
    </row>
    <row r="169" spans="2:4">
      <c r="B169" s="622">
        <v>44104</v>
      </c>
      <c r="C169" s="93">
        <v>3.0144991422240665E-2</v>
      </c>
      <c r="D169" s="93">
        <v>0</v>
      </c>
    </row>
    <row r="170" spans="2:4">
      <c r="B170" s="622">
        <v>44105</v>
      </c>
      <c r="C170" s="93">
        <v>3.0011806424534739E-2</v>
      </c>
      <c r="D170" s="93">
        <v>0</v>
      </c>
    </row>
    <row r="171" spans="2:4">
      <c r="B171" s="622">
        <v>44106</v>
      </c>
      <c r="C171" s="93">
        <v>2.9261588829533666E-2</v>
      </c>
      <c r="D171" s="93">
        <v>0</v>
      </c>
    </row>
    <row r="172" spans="2:4">
      <c r="B172" s="622">
        <v>44109</v>
      </c>
      <c r="C172" s="93">
        <v>2.9597469924067286E-2</v>
      </c>
      <c r="D172" s="93">
        <v>0</v>
      </c>
    </row>
    <row r="173" spans="2:4">
      <c r="B173" s="622">
        <v>44110</v>
      </c>
      <c r="C173" s="93">
        <v>2.8169457370166073E-2</v>
      </c>
      <c r="D173" s="93">
        <v>0</v>
      </c>
    </row>
    <row r="174" spans="2:4">
      <c r="B174" s="622">
        <v>44111</v>
      </c>
      <c r="C174" s="93">
        <v>2.8149665833366026E-2</v>
      </c>
      <c r="D174" s="93">
        <v>0</v>
      </c>
    </row>
    <row r="175" spans="2:4">
      <c r="B175" s="622">
        <v>44112</v>
      </c>
      <c r="C175" s="93">
        <v>2.7365272896921752E-2</v>
      </c>
      <c r="D175" s="93">
        <v>0</v>
      </c>
    </row>
    <row r="176" spans="2:4">
      <c r="B176" s="622">
        <v>44113</v>
      </c>
      <c r="C176" s="93">
        <v>2.7316429309379397E-2</v>
      </c>
      <c r="D176" s="93">
        <v>0</v>
      </c>
    </row>
    <row r="177" spans="2:4">
      <c r="B177" s="622">
        <v>44117</v>
      </c>
      <c r="C177" s="93">
        <v>2.5594767978823523E-2</v>
      </c>
      <c r="D177" s="93">
        <v>0</v>
      </c>
    </row>
    <row r="178" spans="2:4">
      <c r="B178" s="622">
        <v>44118</v>
      </c>
      <c r="C178" s="93">
        <v>2.6043252619395614E-2</v>
      </c>
      <c r="D178" s="93">
        <v>0</v>
      </c>
    </row>
    <row r="179" spans="2:4">
      <c r="B179" s="622">
        <v>44119</v>
      </c>
      <c r="C179" s="93">
        <v>2.4234124151526672E-2</v>
      </c>
      <c r="D179" s="93">
        <v>0</v>
      </c>
    </row>
    <row r="180" spans="2:4">
      <c r="B180" s="622">
        <v>44120</v>
      </c>
      <c r="C180" s="93">
        <v>2.422045140842893E-2</v>
      </c>
      <c r="D180" s="93">
        <v>0</v>
      </c>
    </row>
    <row r="181" spans="2:4">
      <c r="B181" s="622">
        <v>44123</v>
      </c>
      <c r="C181" s="93">
        <v>2.3927414745873683E-2</v>
      </c>
      <c r="D181" s="93">
        <v>0</v>
      </c>
    </row>
    <row r="182" spans="2:4">
      <c r="B182" s="622">
        <v>44124</v>
      </c>
      <c r="C182" s="93">
        <v>2.4177182681304487E-2</v>
      </c>
      <c r="D182" s="93">
        <v>0</v>
      </c>
    </row>
    <row r="183" spans="2:4">
      <c r="B183" s="622">
        <v>44125</v>
      </c>
      <c r="C183" s="93">
        <v>2.4367358856869775E-2</v>
      </c>
      <c r="D183" s="93">
        <v>0</v>
      </c>
    </row>
    <row r="184" spans="2:4">
      <c r="B184" s="622">
        <v>44126</v>
      </c>
      <c r="C184" s="93">
        <v>2.1200097479827224E-2</v>
      </c>
      <c r="D184" s="93">
        <v>0</v>
      </c>
    </row>
    <row r="185" spans="2:4">
      <c r="B185" s="622">
        <v>44127</v>
      </c>
      <c r="C185" s="93">
        <v>2.0635178091253103E-2</v>
      </c>
      <c r="D185" s="93">
        <v>0</v>
      </c>
    </row>
    <row r="186" spans="2:4">
      <c r="B186" s="622">
        <v>44130</v>
      </c>
      <c r="C186" s="93">
        <v>1.8885636163684355E-2</v>
      </c>
      <c r="D186" s="93">
        <v>0</v>
      </c>
    </row>
    <row r="187" spans="2:4">
      <c r="B187" s="622">
        <v>44131</v>
      </c>
      <c r="C187" s="93">
        <v>2.0068028688223612E-2</v>
      </c>
      <c r="D187" s="93">
        <v>0</v>
      </c>
    </row>
    <row r="188" spans="2:4">
      <c r="B188" s="622">
        <v>44132</v>
      </c>
      <c r="C188" s="93">
        <v>2.0388902959098197E-2</v>
      </c>
      <c r="D188" s="93">
        <v>0</v>
      </c>
    </row>
    <row r="189" spans="2:4">
      <c r="B189" s="622">
        <v>44133</v>
      </c>
      <c r="C189" s="93">
        <v>2.6766394724855216E-2</v>
      </c>
      <c r="D189" s="93">
        <v>0</v>
      </c>
    </row>
    <row r="190" spans="2:4">
      <c r="B190" s="622">
        <v>44134</v>
      </c>
      <c r="C190" s="93">
        <v>2.7174718486854935E-2</v>
      </c>
      <c r="D190" s="93">
        <v>0</v>
      </c>
    </row>
    <row r="191" spans="2:4">
      <c r="B191" s="622">
        <v>44138</v>
      </c>
      <c r="C191" s="93">
        <v>2.938907792381491E-2</v>
      </c>
      <c r="D191" s="93">
        <v>0</v>
      </c>
    </row>
    <row r="192" spans="2:4">
      <c r="B192" s="622">
        <v>44139</v>
      </c>
      <c r="C192" s="93">
        <v>3.0317418955889672E-2</v>
      </c>
      <c r="D192" s="93">
        <v>0</v>
      </c>
    </row>
    <row r="193" spans="2:4">
      <c r="B193" s="622">
        <v>44140</v>
      </c>
      <c r="C193" s="93">
        <v>3.0325574291010311E-2</v>
      </c>
      <c r="D193" s="93">
        <v>0</v>
      </c>
    </row>
    <row r="194" spans="2:4">
      <c r="B194" s="622">
        <v>44141</v>
      </c>
      <c r="C194" s="93">
        <v>3.3040100170392987E-2</v>
      </c>
      <c r="D194" s="93">
        <v>0</v>
      </c>
    </row>
    <row r="195" spans="2:4">
      <c r="B195" s="622">
        <v>44144</v>
      </c>
      <c r="C195" s="93">
        <v>3.2825256747769899E-2</v>
      </c>
      <c r="D195" s="93">
        <v>0</v>
      </c>
    </row>
    <row r="196" spans="2:4">
      <c r="B196" s="622">
        <v>44145</v>
      </c>
      <c r="C196" s="93">
        <v>3.2906728016011876E-2</v>
      </c>
      <c r="D196" s="93">
        <v>0</v>
      </c>
    </row>
    <row r="197" spans="2:4">
      <c r="B197" s="622">
        <v>44146</v>
      </c>
      <c r="C197" s="93">
        <v>3.2653519617592615E-2</v>
      </c>
      <c r="D197" s="93">
        <v>0</v>
      </c>
    </row>
    <row r="198" spans="2:4">
      <c r="B198" s="622">
        <v>44147</v>
      </c>
      <c r="C198" s="93">
        <v>3.2624917582286438E-2</v>
      </c>
      <c r="D198" s="93">
        <v>0</v>
      </c>
    </row>
    <row r="199" spans="2:4">
      <c r="B199" s="622">
        <v>44148</v>
      </c>
      <c r="C199" s="93">
        <v>3.4524963118326597E-2</v>
      </c>
      <c r="D199" s="93">
        <v>0</v>
      </c>
    </row>
    <row r="200" spans="2:4">
      <c r="B200" s="622">
        <v>44151</v>
      </c>
      <c r="C200" s="93">
        <v>3.5856790176463461E-2</v>
      </c>
      <c r="D200" s="93">
        <v>0</v>
      </c>
    </row>
    <row r="201" spans="2:4">
      <c r="B201" s="622">
        <v>44152</v>
      </c>
      <c r="C201" s="93">
        <v>3.594574812316359E-2</v>
      </c>
      <c r="D201" s="93">
        <v>0</v>
      </c>
    </row>
    <row r="202" spans="2:4">
      <c r="B202" s="622">
        <v>44153</v>
      </c>
      <c r="C202" s="93">
        <v>3.6018258780900071E-2</v>
      </c>
      <c r="D202" s="93">
        <v>0</v>
      </c>
    </row>
    <row r="203" spans="2:4">
      <c r="B203" s="622">
        <v>44154</v>
      </c>
      <c r="C203" s="93">
        <v>3.6512506523088475E-2</v>
      </c>
      <c r="D203" s="93">
        <v>0</v>
      </c>
    </row>
    <row r="204" spans="2:4">
      <c r="B204" s="622">
        <v>44155</v>
      </c>
      <c r="C204" s="93">
        <v>3.5619285816403369E-2</v>
      </c>
      <c r="D204" s="93">
        <v>0</v>
      </c>
    </row>
    <row r="205" spans="2:4">
      <c r="B205" s="622">
        <v>44158</v>
      </c>
      <c r="C205" s="93">
        <v>3.545154515715461E-2</v>
      </c>
      <c r="D205" s="93">
        <v>0</v>
      </c>
    </row>
    <row r="206" spans="2:4">
      <c r="B206" s="622">
        <v>44159</v>
      </c>
      <c r="C206" s="93">
        <v>3.576223963222503E-2</v>
      </c>
      <c r="D206" s="93">
        <v>0</v>
      </c>
    </row>
    <row r="207" spans="2:4">
      <c r="B207" s="622">
        <v>44160</v>
      </c>
      <c r="C207" s="93">
        <v>3.6910911325279447E-2</v>
      </c>
      <c r="D207" s="93">
        <v>0</v>
      </c>
    </row>
    <row r="208" spans="2:4">
      <c r="B208" s="622">
        <v>44161</v>
      </c>
      <c r="C208" s="93">
        <v>3.6297462066774575E-2</v>
      </c>
      <c r="D208" s="93">
        <v>0</v>
      </c>
    </row>
    <row r="209" spans="2:4">
      <c r="B209" s="622">
        <v>44162</v>
      </c>
      <c r="C209" s="93">
        <v>3.6052129412854787E-2</v>
      </c>
      <c r="D209" s="93">
        <v>0</v>
      </c>
    </row>
    <row r="210" spans="2:4">
      <c r="B210" s="622">
        <v>44165</v>
      </c>
      <c r="C210" s="93">
        <v>2.9959855826012127E-2</v>
      </c>
      <c r="D210" s="93">
        <v>0</v>
      </c>
    </row>
    <row r="211" spans="2:4">
      <c r="B211" s="622">
        <v>44166</v>
      </c>
      <c r="C211" s="93">
        <v>3.0563817285366401E-2</v>
      </c>
      <c r="D211" s="93">
        <v>0</v>
      </c>
    </row>
    <row r="212" spans="2:4">
      <c r="B212" s="622">
        <v>44167</v>
      </c>
      <c r="C212" s="93">
        <v>2.7584326612326737E-2</v>
      </c>
      <c r="D212" s="93">
        <v>0</v>
      </c>
    </row>
    <row r="213" spans="2:4">
      <c r="B213" s="622">
        <v>44168</v>
      </c>
      <c r="C213" s="93">
        <v>2.6686349728469318E-2</v>
      </c>
      <c r="D213" s="93">
        <v>0</v>
      </c>
    </row>
    <row r="214" spans="2:4">
      <c r="B214" s="622">
        <v>44169</v>
      </c>
      <c r="C214" s="93">
        <v>2.6048294336802932E-2</v>
      </c>
      <c r="D214" s="93">
        <v>0</v>
      </c>
    </row>
    <row r="215" spans="2:4">
      <c r="B215" s="622">
        <v>44172</v>
      </c>
      <c r="C215" s="93">
        <v>2.3696232088365569E-2</v>
      </c>
      <c r="D215" s="93">
        <v>0</v>
      </c>
    </row>
    <row r="216" spans="2:4">
      <c r="B216" s="622">
        <v>44173</v>
      </c>
      <c r="C216" s="93">
        <v>2.4674573251964822E-2</v>
      </c>
      <c r="D216" s="93">
        <v>0</v>
      </c>
    </row>
    <row r="217" spans="2:4">
      <c r="B217" s="622">
        <v>44174</v>
      </c>
      <c r="C217" s="93">
        <v>2.4612011261470529E-2</v>
      </c>
      <c r="D217" s="93">
        <v>0</v>
      </c>
    </row>
    <row r="218" spans="2:4">
      <c r="B218" s="622">
        <v>44175</v>
      </c>
      <c r="C218" s="93">
        <v>2.5265713813675636E-2</v>
      </c>
      <c r="D218" s="93">
        <v>0</v>
      </c>
    </row>
    <row r="219" spans="2:4">
      <c r="B219" s="622">
        <v>44176</v>
      </c>
      <c r="C219" s="93">
        <v>2.5280218151191407E-2</v>
      </c>
      <c r="D219" s="93">
        <v>0</v>
      </c>
    </row>
    <row r="220" spans="2:4">
      <c r="B220" s="622">
        <v>44179</v>
      </c>
      <c r="C220" s="93">
        <v>2.1719836724102295E-2</v>
      </c>
      <c r="D220" s="93">
        <v>0</v>
      </c>
    </row>
    <row r="221" spans="2:4">
      <c r="B221" s="622">
        <v>44180</v>
      </c>
      <c r="C221" s="93">
        <v>2.0187858770988467E-2</v>
      </c>
      <c r="D221" s="93">
        <v>0</v>
      </c>
    </row>
    <row r="222" spans="2:4">
      <c r="B222" s="622">
        <v>44181</v>
      </c>
      <c r="C222" s="93">
        <v>2.2164218524281389E-2</v>
      </c>
      <c r="D222" s="93">
        <v>0</v>
      </c>
    </row>
    <row r="223" spans="2:4">
      <c r="B223" s="622">
        <v>44182</v>
      </c>
      <c r="C223" s="93">
        <v>2.216785335933048E-2</v>
      </c>
      <c r="D223" s="93">
        <v>0</v>
      </c>
    </row>
    <row r="224" spans="2:4">
      <c r="B224" s="622">
        <v>44183</v>
      </c>
      <c r="C224" s="93">
        <v>2.0258015603664008E-2</v>
      </c>
      <c r="D224" s="93">
        <v>0</v>
      </c>
    </row>
    <row r="225" spans="2:4">
      <c r="B225" s="622">
        <v>44186</v>
      </c>
      <c r="C225" s="93">
        <v>2.03581832700446E-2</v>
      </c>
      <c r="D225" s="93">
        <v>0</v>
      </c>
    </row>
    <row r="226" spans="2:4">
      <c r="B226" s="622">
        <v>44187</v>
      </c>
      <c r="C226" s="93">
        <v>2.3539438851931084E-2</v>
      </c>
      <c r="D226" s="93">
        <v>0</v>
      </c>
    </row>
    <row r="227" spans="2:4">
      <c r="B227" s="622">
        <v>44188</v>
      </c>
      <c r="C227" s="93">
        <v>2.340089843647657E-2</v>
      </c>
      <c r="D227" s="93">
        <v>0</v>
      </c>
    </row>
    <row r="228" spans="2:4">
      <c r="B228" s="622">
        <v>44189</v>
      </c>
      <c r="C228" s="93">
        <v>2.286527590749881E-2</v>
      </c>
      <c r="D228" s="93">
        <v>0</v>
      </c>
    </row>
    <row r="229" spans="2:4">
      <c r="B229" s="622">
        <v>44193</v>
      </c>
      <c r="C229" s="93">
        <v>2.2885213739781942E-2</v>
      </c>
      <c r="D229" s="93">
        <v>0</v>
      </c>
    </row>
    <row r="230" spans="2:4">
      <c r="B230" s="622">
        <v>44194</v>
      </c>
      <c r="C230" s="93">
        <v>2.324228284270868E-2</v>
      </c>
      <c r="D230" s="93">
        <v>0</v>
      </c>
    </row>
    <row r="231" spans="2:4">
      <c r="B231" s="622">
        <v>44195</v>
      </c>
      <c r="C231" s="93">
        <v>2.3000181286414883E-2</v>
      </c>
      <c r="D231" s="93">
        <v>0</v>
      </c>
    </row>
    <row r="232" spans="2:4">
      <c r="B232" s="622">
        <v>44196</v>
      </c>
      <c r="C232" s="93">
        <v>2.1857890506692897E-2</v>
      </c>
      <c r="D232" s="93">
        <v>0</v>
      </c>
    </row>
    <row r="233" spans="2:4">
      <c r="B233" s="622">
        <v>44200</v>
      </c>
      <c r="C233" s="93">
        <v>2.1434525947215975E-2</v>
      </c>
      <c r="D233" s="93">
        <v>0</v>
      </c>
    </row>
    <row r="234" spans="2:4">
      <c r="B234" s="622">
        <v>44201</v>
      </c>
      <c r="C234" s="93">
        <v>2.1543277796565306E-2</v>
      </c>
      <c r="D234" s="93">
        <v>0</v>
      </c>
    </row>
    <row r="235" spans="2:4">
      <c r="B235" s="622">
        <v>44202</v>
      </c>
      <c r="C235" s="93">
        <v>2.166255683603217E-2</v>
      </c>
      <c r="D235" s="93">
        <v>0</v>
      </c>
    </row>
    <row r="236" spans="2:4">
      <c r="B236" s="622">
        <v>44203</v>
      </c>
      <c r="C236" s="93">
        <v>2.0977596666681669E-2</v>
      </c>
      <c r="D236" s="93">
        <v>0</v>
      </c>
    </row>
    <row r="237" spans="2:4">
      <c r="B237" s="622">
        <v>44204</v>
      </c>
      <c r="C237" s="93">
        <v>2.1667442215312541E-2</v>
      </c>
      <c r="D237" s="93">
        <v>0</v>
      </c>
    </row>
    <row r="238" spans="2:4">
      <c r="B238" s="622">
        <v>44207</v>
      </c>
      <c r="C238" s="93">
        <v>2.4071999556552776E-2</v>
      </c>
      <c r="D238" s="93">
        <v>0</v>
      </c>
    </row>
    <row r="239" spans="2:4">
      <c r="B239" s="622">
        <v>44208</v>
      </c>
      <c r="C239" s="93">
        <v>2.4223742691000531E-2</v>
      </c>
      <c r="D239" s="93">
        <v>0</v>
      </c>
    </row>
    <row r="240" spans="2:4">
      <c r="B240" s="622">
        <v>44209</v>
      </c>
      <c r="C240" s="93">
        <v>2.4218723715731593E-2</v>
      </c>
      <c r="D240" s="93">
        <v>0</v>
      </c>
    </row>
    <row r="241" spans="2:4">
      <c r="B241" s="622">
        <v>44210</v>
      </c>
      <c r="C241" s="93">
        <v>2.5282042217375515E-2</v>
      </c>
      <c r="D241" s="93">
        <v>0</v>
      </c>
    </row>
    <row r="242" spans="2:4">
      <c r="B242" s="622">
        <v>44211</v>
      </c>
      <c r="C242" s="93">
        <v>2.5050932630846352E-2</v>
      </c>
      <c r="D242" s="93">
        <v>0</v>
      </c>
    </row>
    <row r="243" spans="2:4">
      <c r="B243" s="622">
        <v>44214</v>
      </c>
      <c r="C243" s="93">
        <v>2.6135034845577009E-2</v>
      </c>
      <c r="D243" s="93">
        <v>0</v>
      </c>
    </row>
    <row r="244" spans="2:4">
      <c r="B244" s="622">
        <v>44215</v>
      </c>
      <c r="C244" s="93">
        <v>2.5831200040465095E-2</v>
      </c>
      <c r="D244" s="93">
        <v>0</v>
      </c>
    </row>
    <row r="245" spans="2:4">
      <c r="B245" s="622">
        <v>44216</v>
      </c>
      <c r="C245" s="93">
        <v>2.5595029773127512E-2</v>
      </c>
      <c r="D245" s="93">
        <v>0</v>
      </c>
    </row>
    <row r="246" spans="2:4">
      <c r="B246" s="622">
        <v>44217</v>
      </c>
      <c r="C246" s="93">
        <v>2.557369977208461E-2</v>
      </c>
      <c r="D246" s="93">
        <v>0</v>
      </c>
    </row>
    <row r="247" spans="2:4">
      <c r="B247" s="622">
        <v>44218</v>
      </c>
      <c r="C247" s="93">
        <v>2.3264194733023155E-2</v>
      </c>
      <c r="D247" s="93">
        <v>0</v>
      </c>
    </row>
    <row r="248" spans="2:4">
      <c r="B248" s="622">
        <v>44221</v>
      </c>
      <c r="C248" s="93">
        <v>2.3927045115116983E-2</v>
      </c>
      <c r="D248" s="93">
        <v>0</v>
      </c>
    </row>
    <row r="249" spans="2:4">
      <c r="B249" s="622">
        <v>44222</v>
      </c>
      <c r="C249" s="93">
        <v>2.3120300610318792E-2</v>
      </c>
      <c r="D249" s="93">
        <v>0</v>
      </c>
    </row>
    <row r="250" spans="2:4">
      <c r="B250" s="622">
        <v>44223</v>
      </c>
      <c r="C250" s="93">
        <v>2.4964159832341494E-2</v>
      </c>
      <c r="D250" s="93">
        <v>0</v>
      </c>
    </row>
    <row r="251" spans="2:4">
      <c r="B251" s="622">
        <v>44224</v>
      </c>
      <c r="C251" s="93">
        <v>2.6363923385065706E-2</v>
      </c>
      <c r="D251" s="93">
        <v>0</v>
      </c>
    </row>
    <row r="252" spans="2:4">
      <c r="B252" s="622">
        <v>44225</v>
      </c>
      <c r="C252" s="93">
        <v>2.8586543237678588E-2</v>
      </c>
      <c r="D252" s="93">
        <v>0</v>
      </c>
    </row>
    <row r="253" spans="2:4">
      <c r="B253" s="622">
        <v>44228</v>
      </c>
      <c r="C253" s="93">
        <v>3.0693212662721823E-2</v>
      </c>
      <c r="D253" s="93">
        <v>0</v>
      </c>
    </row>
    <row r="254" spans="2:4">
      <c r="B254" s="622">
        <v>44229</v>
      </c>
      <c r="C254" s="93">
        <v>3.3243956265308232E-2</v>
      </c>
      <c r="D254" s="93">
        <v>0</v>
      </c>
    </row>
    <row r="255" spans="2:4">
      <c r="B255" s="622">
        <v>44230</v>
      </c>
      <c r="C255" s="93">
        <v>3.4296481071830941E-2</v>
      </c>
      <c r="D255" s="93">
        <v>0</v>
      </c>
    </row>
    <row r="256" spans="2:4">
      <c r="B256" s="622">
        <v>44231</v>
      </c>
      <c r="C256" s="93">
        <v>3.4753123722943757E-2</v>
      </c>
      <c r="D256" s="93">
        <v>0</v>
      </c>
    </row>
    <row r="257" spans="2:4">
      <c r="B257" s="622">
        <v>44232</v>
      </c>
      <c r="C257" s="93">
        <v>3.5521411039434611E-2</v>
      </c>
      <c r="D257" s="93">
        <v>0</v>
      </c>
    </row>
    <row r="258" spans="2:4">
      <c r="B258" s="622">
        <v>44235</v>
      </c>
      <c r="C258" s="93">
        <v>3.5875126377277529E-2</v>
      </c>
      <c r="D258" s="93">
        <v>0</v>
      </c>
    </row>
    <row r="259" spans="2:4">
      <c r="B259" s="622">
        <v>44236</v>
      </c>
      <c r="C259" s="93">
        <v>3.4050151724228615E-2</v>
      </c>
      <c r="D259" s="93">
        <v>0</v>
      </c>
    </row>
    <row r="260" spans="2:4">
      <c r="B260" s="622">
        <v>44237</v>
      </c>
      <c r="C260" s="93">
        <v>3.3567122355588175E-2</v>
      </c>
      <c r="D260" s="93">
        <v>0</v>
      </c>
    </row>
    <row r="261" spans="2:4">
      <c r="B261" s="622">
        <v>44238</v>
      </c>
      <c r="C261" s="93">
        <v>3.4524461082465298E-2</v>
      </c>
      <c r="D261" s="93">
        <v>0</v>
      </c>
    </row>
    <row r="262" spans="2:4">
      <c r="B262" s="622">
        <v>44239</v>
      </c>
      <c r="C262" s="93">
        <v>3.4362562312761177E-2</v>
      </c>
      <c r="D262" s="93">
        <v>0</v>
      </c>
    </row>
    <row r="263" spans="2:4">
      <c r="B263" s="622">
        <v>44244</v>
      </c>
      <c r="C263" s="93">
        <v>3.4388491250572653E-2</v>
      </c>
      <c r="D263" s="93">
        <v>0</v>
      </c>
    </row>
    <row r="264" spans="2:4">
      <c r="B264" s="622">
        <v>44245</v>
      </c>
      <c r="C264" s="93">
        <v>3.3109596521864459E-2</v>
      </c>
      <c r="D264" s="93">
        <v>0</v>
      </c>
    </row>
    <row r="265" spans="2:4">
      <c r="B265" s="622">
        <v>44246</v>
      </c>
      <c r="C265" s="93">
        <v>3.3424456734295449E-2</v>
      </c>
      <c r="D265" s="93">
        <v>0</v>
      </c>
    </row>
    <row r="266" spans="2:4">
      <c r="B266" s="622">
        <v>44249</v>
      </c>
      <c r="C266" s="93">
        <v>3.3760684989679261E-2</v>
      </c>
      <c r="D266" s="93">
        <v>0</v>
      </c>
    </row>
    <row r="267" spans="2:4">
      <c r="B267" s="622">
        <v>44250</v>
      </c>
      <c r="C267" s="93">
        <v>3.5883503881954285E-2</v>
      </c>
      <c r="D267" s="93">
        <v>0</v>
      </c>
    </row>
    <row r="268" spans="2:4">
      <c r="B268" s="622">
        <v>44251</v>
      </c>
      <c r="C268" s="93">
        <v>3.5759463122807728E-2</v>
      </c>
      <c r="D268" s="93">
        <v>0</v>
      </c>
    </row>
    <row r="269" spans="2:4">
      <c r="B269" s="622">
        <v>44252</v>
      </c>
      <c r="C269" s="93">
        <v>3.556775262569549E-2</v>
      </c>
      <c r="D269" s="93">
        <v>0</v>
      </c>
    </row>
    <row r="270" spans="2:4">
      <c r="B270" s="622">
        <v>44253</v>
      </c>
      <c r="C270" s="93">
        <v>4.0220703891306053E-2</v>
      </c>
      <c r="D270" s="93">
        <v>0</v>
      </c>
    </row>
    <row r="271" spans="2:4">
      <c r="B271" s="622">
        <v>44256</v>
      </c>
      <c r="C271" s="93">
        <v>4.0608962491636057E-2</v>
      </c>
      <c r="D271" s="93">
        <v>0</v>
      </c>
    </row>
    <row r="272" spans="2:4">
      <c r="B272" s="622">
        <v>44257</v>
      </c>
      <c r="C272" s="93">
        <v>3.9803365184773669E-2</v>
      </c>
      <c r="D272" s="93">
        <v>0</v>
      </c>
    </row>
    <row r="273" spans="2:4">
      <c r="B273" s="622">
        <v>44258</v>
      </c>
      <c r="C273" s="93">
        <v>3.8974505840559968E-2</v>
      </c>
      <c r="D273" s="93">
        <v>0</v>
      </c>
    </row>
    <row r="274" spans="2:4">
      <c r="B274" s="622">
        <v>44259</v>
      </c>
      <c r="C274" s="93">
        <v>3.741423257587468E-2</v>
      </c>
      <c r="D274" s="93">
        <v>0</v>
      </c>
    </row>
    <row r="275" spans="2:4">
      <c r="B275" s="622">
        <v>44260</v>
      </c>
      <c r="C275" s="93">
        <v>3.5956591117511726E-2</v>
      </c>
      <c r="D275" s="93">
        <v>0</v>
      </c>
    </row>
    <row r="276" spans="2:4">
      <c r="B276" s="622">
        <v>44263</v>
      </c>
      <c r="C276" s="93">
        <v>3.6522988428937669E-2</v>
      </c>
      <c r="D276" s="93">
        <v>0</v>
      </c>
    </row>
    <row r="277" spans="2:4">
      <c r="B277" s="622">
        <v>44264</v>
      </c>
      <c r="C277" s="93">
        <v>4.0032536637283553E-2</v>
      </c>
      <c r="D277" s="93">
        <v>0</v>
      </c>
    </row>
    <row r="278" spans="2:4">
      <c r="B278" s="622">
        <v>44265</v>
      </c>
      <c r="C278" s="93">
        <v>3.9166376484630082E-2</v>
      </c>
      <c r="D278" s="93">
        <v>0</v>
      </c>
    </row>
    <row r="279" spans="2:4">
      <c r="B279" s="622">
        <v>44266</v>
      </c>
      <c r="C279" s="93">
        <v>3.6973342556905556E-2</v>
      </c>
      <c r="D279" s="93">
        <v>0</v>
      </c>
    </row>
    <row r="280" spans="2:4">
      <c r="B280" s="622">
        <v>44267</v>
      </c>
      <c r="C280" s="93">
        <v>3.9006740704728989E-2</v>
      </c>
      <c r="D280" s="93">
        <v>0</v>
      </c>
    </row>
    <row r="281" spans="2:4">
      <c r="B281" s="622">
        <v>44270</v>
      </c>
      <c r="C281" s="93">
        <v>3.9007126290130145E-2</v>
      </c>
      <c r="D281" s="93">
        <v>0</v>
      </c>
    </row>
    <row r="282" spans="2:4">
      <c r="B282" s="622">
        <v>44271</v>
      </c>
      <c r="C282" s="93">
        <v>3.8828733680762624E-2</v>
      </c>
      <c r="D282" s="93">
        <v>0</v>
      </c>
    </row>
    <row r="283" spans="2:4">
      <c r="B283" s="622">
        <v>44272</v>
      </c>
      <c r="C283" s="93">
        <v>3.843520026076274E-2</v>
      </c>
      <c r="D283" s="93">
        <v>0</v>
      </c>
    </row>
    <row r="284" spans="2:4">
      <c r="B284" s="622">
        <v>44273</v>
      </c>
      <c r="C284" s="93">
        <v>3.8810096144046846E-2</v>
      </c>
      <c r="D284" s="93">
        <v>0</v>
      </c>
    </row>
    <row r="285" spans="2:4">
      <c r="B285" s="622">
        <v>44274</v>
      </c>
      <c r="C285" s="93">
        <v>4.0219340578968338E-2</v>
      </c>
      <c r="D285" s="93">
        <v>9.8384778086191179E-5</v>
      </c>
    </row>
    <row r="286" spans="2:4">
      <c r="B286" s="622">
        <v>44277</v>
      </c>
      <c r="C286" s="93">
        <v>4.0249478121833111E-2</v>
      </c>
      <c r="D286" s="93">
        <v>1.356140577603637E-4</v>
      </c>
    </row>
    <row r="287" spans="2:4">
      <c r="B287" s="622">
        <v>44278</v>
      </c>
      <c r="C287" s="93">
        <v>3.9472336708644175E-2</v>
      </c>
      <c r="D287" s="93">
        <v>1.6166268681884057E-4</v>
      </c>
    </row>
    <row r="288" spans="2:4">
      <c r="B288" s="622">
        <v>44279</v>
      </c>
      <c r="C288" s="93">
        <v>3.8505331981552961E-2</v>
      </c>
      <c r="D288" s="93">
        <v>1.814125670973069E-4</v>
      </c>
    </row>
    <row r="289" spans="2:4">
      <c r="B289" s="622">
        <v>44280</v>
      </c>
      <c r="C289" s="93">
        <v>3.8505812232838527E-2</v>
      </c>
      <c r="D289" s="93">
        <v>1.9676955617238236E-4</v>
      </c>
    </row>
    <row r="290" spans="2:4">
      <c r="B290" s="622">
        <v>44281</v>
      </c>
      <c r="C290" s="93">
        <v>3.837706739676016E-2</v>
      </c>
      <c r="D290" s="93">
        <v>2.0870563125083825E-4</v>
      </c>
    </row>
    <row r="291" spans="2:4">
      <c r="B291" s="622">
        <v>44284</v>
      </c>
      <c r="C291" s="93">
        <v>3.5641284596343331E-2</v>
      </c>
      <c r="D291" s="93">
        <v>2.1778399008981009E-4</v>
      </c>
    </row>
    <row r="292" spans="2:4">
      <c r="B292" s="622">
        <v>44285</v>
      </c>
      <c r="C292" s="93">
        <v>3.4207546766071059E-2</v>
      </c>
      <c r="D292" s="93">
        <v>2.2435181235541478E-4</v>
      </c>
    </row>
    <row r="293" spans="2:4">
      <c r="B293" s="622">
        <v>44286</v>
      </c>
      <c r="C293" s="93">
        <v>3.3020008996431365E-2</v>
      </c>
      <c r="D293" s="93">
        <v>2.2862556422887845E-4</v>
      </c>
    </row>
    <row r="294" spans="2:4">
      <c r="B294" s="622">
        <v>44287</v>
      </c>
      <c r="C294" s="93">
        <v>3.296809494471277E-2</v>
      </c>
      <c r="D294" s="93">
        <v>2.3073275683110095E-4</v>
      </c>
    </row>
    <row r="295" spans="2:4">
      <c r="B295" s="622">
        <v>44291</v>
      </c>
      <c r="C295" s="93">
        <v>3.2412571087817262E-2</v>
      </c>
      <c r="D295" s="93">
        <v>2.3073275683110095E-4</v>
      </c>
    </row>
    <row r="296" spans="2:4">
      <c r="B296" s="622">
        <v>44292</v>
      </c>
      <c r="C296" s="93">
        <v>3.2677749095866286E-2</v>
      </c>
      <c r="D296" s="93">
        <v>2.2862556422887853E-4</v>
      </c>
    </row>
    <row r="297" spans="2:4">
      <c r="B297" s="622">
        <v>44293</v>
      </c>
      <c r="C297" s="93">
        <v>3.0974130543536361E-2</v>
      </c>
      <c r="D297" s="93">
        <v>2.2435181235541476E-4</v>
      </c>
    </row>
    <row r="298" spans="2:4">
      <c r="B298" s="622">
        <v>44294</v>
      </c>
      <c r="C298" s="93">
        <v>2.5470140020702373E-2</v>
      </c>
      <c r="D298" s="93">
        <v>2.1778399008981009E-4</v>
      </c>
    </row>
    <row r="299" spans="2:4">
      <c r="B299" s="622">
        <v>44295</v>
      </c>
      <c r="C299" s="93">
        <v>2.5159493126609311E-2</v>
      </c>
      <c r="D299" s="93">
        <v>2.0870563125083822E-4</v>
      </c>
    </row>
    <row r="300" spans="2:4">
      <c r="B300" s="622">
        <v>44298</v>
      </c>
      <c r="C300" s="93">
        <v>2.4961439295051683E-2</v>
      </c>
      <c r="D300" s="93">
        <v>1.9676955617238236E-4</v>
      </c>
    </row>
    <row r="301" spans="2:4">
      <c r="B301" s="622">
        <v>44299</v>
      </c>
      <c r="C301" s="93">
        <v>2.228766812675469E-2</v>
      </c>
      <c r="D301" s="93">
        <v>1.814125670973069E-4</v>
      </c>
    </row>
    <row r="302" spans="2:4">
      <c r="B302" s="622">
        <v>44300</v>
      </c>
      <c r="C302" s="93">
        <v>2.2633077541626665E-2</v>
      </c>
      <c r="D302" s="93">
        <v>1.6166268681884054E-4</v>
      </c>
    </row>
    <row r="303" spans="2:4">
      <c r="B303" s="622">
        <v>44301</v>
      </c>
      <c r="C303" s="93">
        <v>2.2219004743623674E-2</v>
      </c>
      <c r="D303" s="93">
        <v>1.356140577603637E-4</v>
      </c>
    </row>
    <row r="304" spans="2:4">
      <c r="B304" s="622">
        <v>44302</v>
      </c>
      <c r="C304" s="93">
        <v>2.2208252665282226E-2</v>
      </c>
      <c r="D304" s="93">
        <v>9.8384778086191166E-5</v>
      </c>
    </row>
    <row r="305" spans="2:4">
      <c r="B305" s="622">
        <v>44305</v>
      </c>
      <c r="C305" s="93">
        <v>2.1711414878234237E-2</v>
      </c>
      <c r="D305" s="93">
        <v>0</v>
      </c>
    </row>
    <row r="306" spans="2:4">
      <c r="B306" s="622">
        <v>44306</v>
      </c>
      <c r="C306" s="93">
        <v>1.5555502735087349E-2</v>
      </c>
      <c r="D306" s="93">
        <v>0</v>
      </c>
    </row>
    <row r="307" spans="2:4">
      <c r="B307" s="622">
        <v>44308</v>
      </c>
      <c r="C307" s="93">
        <v>1.6710892773124809E-2</v>
      </c>
      <c r="D307" s="93">
        <v>0</v>
      </c>
    </row>
    <row r="308" spans="2:4">
      <c r="B308" s="622">
        <v>44309</v>
      </c>
      <c r="C308" s="93">
        <v>1.6998517435443422E-2</v>
      </c>
      <c r="D308" s="93">
        <v>0</v>
      </c>
    </row>
    <row r="309" spans="2:4">
      <c r="B309" s="622">
        <v>44312</v>
      </c>
      <c r="C309" s="93">
        <v>1.715119478008726E-2</v>
      </c>
      <c r="D309" s="93">
        <v>0</v>
      </c>
    </row>
    <row r="310" spans="2:4">
      <c r="B310" s="622">
        <v>44313</v>
      </c>
      <c r="C310" s="93">
        <v>1.555735632063325E-2</v>
      </c>
      <c r="D310" s="93">
        <v>0</v>
      </c>
    </row>
    <row r="311" spans="2:4">
      <c r="B311" s="622">
        <v>44314</v>
      </c>
      <c r="C311" s="93">
        <v>1.5109663706192804E-2</v>
      </c>
      <c r="D311" s="93">
        <v>0</v>
      </c>
    </row>
    <row r="312" spans="2:4">
      <c r="B312" s="622">
        <v>44315</v>
      </c>
      <c r="C312" s="93">
        <v>1.4258144818484768E-2</v>
      </c>
      <c r="D312" s="93">
        <v>0</v>
      </c>
    </row>
    <row r="313" spans="2:4">
      <c r="B313" s="622">
        <v>44316</v>
      </c>
      <c r="C313" s="93">
        <v>1.4259555650296756E-2</v>
      </c>
      <c r="D313" s="93">
        <v>0</v>
      </c>
    </row>
    <row r="314" spans="2:4">
      <c r="B314" s="622">
        <v>44319</v>
      </c>
      <c r="C314" s="93">
        <v>1.368018607639832E-2</v>
      </c>
      <c r="D314" s="93">
        <v>0</v>
      </c>
    </row>
    <row r="315" spans="2:4">
      <c r="B315" s="622">
        <v>44320</v>
      </c>
      <c r="C315" s="93">
        <v>1.391626057216799E-2</v>
      </c>
      <c r="D315" s="93">
        <v>0</v>
      </c>
    </row>
    <row r="316" spans="2:4">
      <c r="B316" s="622">
        <v>44321</v>
      </c>
      <c r="C316" s="93">
        <v>1.4603285363236865E-2</v>
      </c>
      <c r="D316" s="93">
        <v>0</v>
      </c>
    </row>
    <row r="317" spans="2:4">
      <c r="B317" s="622">
        <v>44322</v>
      </c>
      <c r="C317" s="93">
        <v>1.3934022889969921E-2</v>
      </c>
      <c r="D317" s="93">
        <v>0</v>
      </c>
    </row>
    <row r="318" spans="2:4">
      <c r="B318" s="622">
        <v>44323</v>
      </c>
      <c r="C318" s="93">
        <v>1.3841094217272818E-2</v>
      </c>
      <c r="D318" s="93">
        <v>9.7671383413077973E-5</v>
      </c>
    </row>
    <row r="319" spans="2:4">
      <c r="B319" s="622">
        <v>44326</v>
      </c>
      <c r="C319" s="93">
        <v>1.4616190618158036E-2</v>
      </c>
      <c r="D319" s="93">
        <v>1.346307110649963E-4</v>
      </c>
    </row>
    <row r="320" spans="2:4">
      <c r="B320" s="622">
        <v>44327</v>
      </c>
      <c r="C320" s="93">
        <v>1.5195329248195373E-2</v>
      </c>
      <c r="D320" s="93">
        <v>1.604904597542362E-4</v>
      </c>
    </row>
    <row r="321" spans="2:4">
      <c r="B321" s="622">
        <v>44328</v>
      </c>
      <c r="C321" s="93">
        <v>1.4945064939832867E-2</v>
      </c>
      <c r="D321" s="93">
        <v>1.8009713231643428E-4</v>
      </c>
    </row>
    <row r="322" spans="2:4">
      <c r="B322" s="622">
        <v>44329</v>
      </c>
      <c r="C322" s="93">
        <v>1.8713833436050206E-2</v>
      </c>
      <c r="D322" s="93">
        <v>1.9534276682615595E-4</v>
      </c>
    </row>
    <row r="323" spans="2:4">
      <c r="B323" s="622">
        <v>44330</v>
      </c>
      <c r="C323" s="93">
        <v>1.845017363136011E-2</v>
      </c>
      <c r="D323" s="93">
        <v>2.0719229261777612E-4</v>
      </c>
    </row>
    <row r="324" spans="2:4">
      <c r="B324" s="622">
        <v>44333</v>
      </c>
      <c r="C324" s="93">
        <v>1.8836575529210517E-2</v>
      </c>
      <c r="D324" s="93">
        <v>2.1620482366344179E-4</v>
      </c>
    </row>
    <row r="325" spans="2:4">
      <c r="B325" s="622">
        <v>44334</v>
      </c>
      <c r="C325" s="93">
        <v>1.9005019620341835E-2</v>
      </c>
      <c r="D325" s="93">
        <v>2.2272502220605409E-4</v>
      </c>
    </row>
    <row r="326" spans="2:4">
      <c r="B326" s="622">
        <v>44335</v>
      </c>
      <c r="C326" s="93">
        <v>1.8696356860189771E-2</v>
      </c>
      <c r="D326" s="93">
        <v>2.2696778481593418E-4</v>
      </c>
    </row>
    <row r="327" spans="2:4">
      <c r="B327" s="622">
        <v>44336</v>
      </c>
      <c r="C327" s="93">
        <v>1.8675951105269463E-2</v>
      </c>
      <c r="D327" s="93">
        <v>2.2905969802222882E-4</v>
      </c>
    </row>
    <row r="328" spans="2:4">
      <c r="B328" s="622">
        <v>44337</v>
      </c>
      <c r="C328" s="93">
        <v>1.8353536021725455E-2</v>
      </c>
      <c r="D328" s="93">
        <v>2.2905969802222882E-4</v>
      </c>
    </row>
    <row r="329" spans="2:4">
      <c r="B329" s="622">
        <v>44340</v>
      </c>
      <c r="C329" s="93">
        <v>1.8054208289607319E-2</v>
      </c>
      <c r="D329" s="93">
        <v>2.2696778481593415E-4</v>
      </c>
    </row>
    <row r="330" spans="2:4">
      <c r="B330" s="622">
        <v>44341</v>
      </c>
      <c r="C330" s="93">
        <v>1.6989516239069725E-2</v>
      </c>
      <c r="D330" s="93">
        <v>2.2272502220605411E-4</v>
      </c>
    </row>
    <row r="331" spans="2:4">
      <c r="B331" s="622">
        <v>44342</v>
      </c>
      <c r="C331" s="93">
        <v>1.7012798226256665E-2</v>
      </c>
      <c r="D331" s="93">
        <v>2.1620482366344179E-4</v>
      </c>
    </row>
    <row r="332" spans="2:4">
      <c r="B332" s="622">
        <v>44343</v>
      </c>
      <c r="C332" s="93">
        <v>1.7186943892167936E-2</v>
      </c>
      <c r="D332" s="93">
        <v>2.0719229261777612E-4</v>
      </c>
    </row>
    <row r="333" spans="2:4">
      <c r="B333" s="622">
        <v>44344</v>
      </c>
      <c r="C333" s="93">
        <v>1.7838875482060708E-2</v>
      </c>
      <c r="D333" s="93">
        <v>1.9534276682615595E-4</v>
      </c>
    </row>
    <row r="334" spans="2:4">
      <c r="B334" s="622">
        <v>44347</v>
      </c>
      <c r="C334" s="93">
        <v>1.7889591536428617E-2</v>
      </c>
      <c r="D334" s="93">
        <v>1.8009713231643428E-4</v>
      </c>
    </row>
    <row r="335" spans="2:4">
      <c r="B335" s="622">
        <v>44348</v>
      </c>
      <c r="C335" s="93">
        <v>1.828392344430944E-2</v>
      </c>
      <c r="D335" s="93">
        <v>1.6049045975423618E-4</v>
      </c>
    </row>
    <row r="336" spans="2:4">
      <c r="B336" s="622">
        <v>44349</v>
      </c>
      <c r="C336" s="93">
        <v>1.8180248729965341E-2</v>
      </c>
      <c r="D336" s="93">
        <v>1.346307110649963E-4</v>
      </c>
    </row>
    <row r="337" spans="2:4">
      <c r="B337" s="622">
        <v>44351</v>
      </c>
      <c r="C337" s="93">
        <v>1.7743984387756429E-2</v>
      </c>
      <c r="D337" s="93">
        <v>9.7671383413077946E-5</v>
      </c>
    </row>
    <row r="338" spans="2:4">
      <c r="B338" s="622">
        <v>44354</v>
      </c>
      <c r="C338" s="93">
        <v>1.7637824655842276E-2</v>
      </c>
      <c r="D338" s="93">
        <v>0</v>
      </c>
    </row>
    <row r="339" spans="2:4">
      <c r="B339" s="622">
        <v>44355</v>
      </c>
      <c r="C339" s="93">
        <v>1.7661342144062772E-2</v>
      </c>
      <c r="D339" s="93">
        <v>0</v>
      </c>
    </row>
    <row r="340" spans="2:4">
      <c r="B340" s="622">
        <v>44356</v>
      </c>
      <c r="C340" s="93">
        <v>1.7468451586290634E-2</v>
      </c>
      <c r="D340" s="93">
        <v>0</v>
      </c>
    </row>
    <row r="341" spans="2:4">
      <c r="B341" s="622">
        <v>44357</v>
      </c>
      <c r="C341" s="93">
        <v>1.6494882190328668E-2</v>
      </c>
      <c r="D341" s="93">
        <v>0</v>
      </c>
    </row>
    <row r="342" spans="2:4">
      <c r="B342" s="622">
        <v>44358</v>
      </c>
      <c r="C342" s="93">
        <v>1.6653393225483933E-2</v>
      </c>
      <c r="D342" s="93">
        <v>0</v>
      </c>
    </row>
    <row r="343" spans="2:4">
      <c r="B343" s="622">
        <v>44361</v>
      </c>
      <c r="C343" s="93">
        <v>1.1497559822058473E-2</v>
      </c>
      <c r="D343" s="93">
        <v>0</v>
      </c>
    </row>
    <row r="344" spans="2:4">
      <c r="B344" s="622">
        <v>44362</v>
      </c>
      <c r="C344" s="93">
        <v>1.1600867081122393E-2</v>
      </c>
      <c r="D344" s="93">
        <v>0</v>
      </c>
    </row>
    <row r="345" spans="2:4">
      <c r="B345" s="622">
        <v>44363</v>
      </c>
      <c r="C345" s="93">
        <v>1.1412657252444926E-2</v>
      </c>
      <c r="D345" s="93">
        <v>0</v>
      </c>
    </row>
    <row r="346" spans="2:4">
      <c r="B346" s="622">
        <v>44364</v>
      </c>
      <c r="C346" s="93">
        <v>1.1257525787236726E-2</v>
      </c>
      <c r="D346" s="93">
        <v>0</v>
      </c>
    </row>
    <row r="347" spans="2:4">
      <c r="B347" s="622">
        <v>44365</v>
      </c>
      <c r="C347" s="93">
        <v>1.1588764624567054E-2</v>
      </c>
      <c r="D347" s="93">
        <v>9.6968280219231347E-5</v>
      </c>
    </row>
    <row r="348" spans="2:4">
      <c r="B348" s="622">
        <v>44368</v>
      </c>
      <c r="C348" s="93">
        <v>1.142856000972518E-2</v>
      </c>
      <c r="D348" s="93">
        <v>1.3366155019482311E-4</v>
      </c>
    </row>
    <row r="349" spans="2:4">
      <c r="B349" s="622">
        <v>44369</v>
      </c>
      <c r="C349" s="93">
        <v>1.2293991765480241E-2</v>
      </c>
      <c r="D349" s="93">
        <v>1.5933514331566503E-4</v>
      </c>
    </row>
    <row r="350" spans="2:4">
      <c r="B350" s="622">
        <v>44370</v>
      </c>
      <c r="C350" s="93">
        <v>1.2379534068204879E-2</v>
      </c>
      <c r="D350" s="93">
        <v>1.7880067408568759E-4</v>
      </c>
    </row>
    <row r="351" spans="2:4">
      <c r="B351" s="622">
        <v>44371</v>
      </c>
      <c r="C351" s="93">
        <v>1.1967405034829239E-2</v>
      </c>
      <c r="D351" s="93">
        <v>1.9393656043846269E-4</v>
      </c>
    </row>
    <row r="352" spans="2:4">
      <c r="B352" s="622">
        <v>44372</v>
      </c>
      <c r="C352" s="93">
        <v>1.1515955056825082E-2</v>
      </c>
      <c r="D352" s="93">
        <v>2.0570078550904755E-4</v>
      </c>
    </row>
    <row r="353" spans="2:4">
      <c r="B353" s="622">
        <v>44375</v>
      </c>
      <c r="C353" s="93">
        <v>1.1460081825536875E-2</v>
      </c>
      <c r="D353" s="93">
        <v>2.1464843839755584E-4</v>
      </c>
    </row>
    <row r="354" spans="2:4">
      <c r="B354" s="622">
        <v>44376</v>
      </c>
      <c r="C354" s="93">
        <v>1.082536603656838E-2</v>
      </c>
      <c r="D354" s="93">
        <v>2.211217002401889E-4</v>
      </c>
    </row>
    <row r="355" spans="2:4">
      <c r="B355" s="622">
        <v>44377</v>
      </c>
      <c r="C355" s="93">
        <v>1.0621272347197628E-2</v>
      </c>
      <c r="D355" s="93">
        <v>2.2533392063967428E-4</v>
      </c>
    </row>
    <row r="356" spans="2:4">
      <c r="B356" s="622">
        <v>44378</v>
      </c>
      <c r="C356" s="93">
        <v>1.0103383251751493E-2</v>
      </c>
      <c r="D356" s="93">
        <v>2.2741077487162863E-4</v>
      </c>
    </row>
    <row r="357" spans="2:4">
      <c r="B357" s="622">
        <v>44379</v>
      </c>
      <c r="C357" s="93">
        <v>1.0082910363568258E-2</v>
      </c>
      <c r="D357" s="93">
        <v>2.2741077487162861E-4</v>
      </c>
    </row>
    <row r="358" spans="2:4">
      <c r="B358" s="622">
        <v>44382</v>
      </c>
      <c r="C358" s="93">
        <v>1.0761645166572199E-2</v>
      </c>
      <c r="D358" s="93">
        <v>2.2533392063967428E-4</v>
      </c>
    </row>
    <row r="359" spans="2:4">
      <c r="B359" s="622">
        <v>44383</v>
      </c>
      <c r="C359" s="93">
        <v>1.0875170027334284E-2</v>
      </c>
      <c r="D359" s="93">
        <v>2.2112170024018887E-4</v>
      </c>
    </row>
    <row r="360" spans="2:4">
      <c r="B360" s="622">
        <v>44384</v>
      </c>
      <c r="C360" s="93">
        <v>1.3463726325937999E-2</v>
      </c>
      <c r="D360" s="93">
        <v>2.1464843839755584E-4</v>
      </c>
    </row>
    <row r="361" spans="2:4">
      <c r="B361" s="622">
        <v>44385</v>
      </c>
      <c r="C361" s="93">
        <v>1.2484697410287782E-2</v>
      </c>
      <c r="D361" s="93">
        <v>2.0570078550904758E-4</v>
      </c>
    </row>
    <row r="362" spans="2:4">
      <c r="B362" s="622">
        <v>44386</v>
      </c>
      <c r="C362" s="93">
        <v>1.5498668898479447E-2</v>
      </c>
      <c r="D362" s="93">
        <v>1.9393656043846272E-4</v>
      </c>
    </row>
    <row r="363" spans="2:4">
      <c r="B363" s="622">
        <v>44389</v>
      </c>
      <c r="C363" s="93">
        <v>1.5425912936846994E-2</v>
      </c>
      <c r="D363" s="93">
        <v>1.7880067408568761E-4</v>
      </c>
    </row>
    <row r="364" spans="2:4">
      <c r="B364" s="622">
        <v>44390</v>
      </c>
      <c r="C364" s="93">
        <v>1.6112451212046661E-2</v>
      </c>
      <c r="D364" s="93">
        <v>1.59335143315665E-4</v>
      </c>
    </row>
    <row r="365" spans="2:4">
      <c r="B365" s="622">
        <v>44391</v>
      </c>
      <c r="C365" s="93">
        <v>1.6050699695443357E-2</v>
      </c>
      <c r="D365" s="93">
        <v>1.3366155019482311E-4</v>
      </c>
    </row>
    <row r="366" spans="2:4">
      <c r="B366" s="622">
        <v>44392</v>
      </c>
      <c r="C366" s="93">
        <v>1.6443649112720126E-2</v>
      </c>
      <c r="D366" s="93">
        <v>9.6968280219231347E-5</v>
      </c>
    </row>
    <row r="367" spans="2:4">
      <c r="B367" s="622">
        <v>44393</v>
      </c>
      <c r="C367" s="93">
        <v>1.6823490724172236E-2</v>
      </c>
      <c r="D367" s="93">
        <v>0</v>
      </c>
    </row>
    <row r="368" spans="2:4">
      <c r="B368" s="622">
        <v>44396</v>
      </c>
      <c r="C368" s="93">
        <v>1.6616188656770677E-2</v>
      </c>
      <c r="D368" s="93">
        <v>0</v>
      </c>
    </row>
    <row r="369" spans="2:4">
      <c r="B369" s="622">
        <v>44397</v>
      </c>
      <c r="C369" s="93">
        <v>2.1311109681871804E-2</v>
      </c>
      <c r="D369" s="93">
        <v>0</v>
      </c>
    </row>
    <row r="370" spans="2:4">
      <c r="B370" s="622">
        <v>44398</v>
      </c>
      <c r="C370" s="93">
        <v>2.0944166496319378E-2</v>
      </c>
      <c r="D370" s="93">
        <v>0</v>
      </c>
    </row>
    <row r="371" spans="2:4">
      <c r="B371" s="622">
        <v>44399</v>
      </c>
      <c r="C371" s="93">
        <v>2.1456459151613913E-2</v>
      </c>
      <c r="D371" s="93">
        <v>0</v>
      </c>
    </row>
    <row r="372" spans="2:4">
      <c r="B372" s="622">
        <v>44400</v>
      </c>
      <c r="C372" s="93">
        <v>2.2048213500042563E-2</v>
      </c>
      <c r="D372" s="93">
        <v>0</v>
      </c>
    </row>
    <row r="373" spans="2:4">
      <c r="B373" s="622">
        <v>44403</v>
      </c>
      <c r="C373" s="93">
        <v>2.2033629200200442E-2</v>
      </c>
      <c r="D373" s="93">
        <v>0</v>
      </c>
    </row>
    <row r="374" spans="2:4">
      <c r="B374" s="622">
        <v>44404</v>
      </c>
      <c r="C374" s="93">
        <v>2.2458264816864949E-2</v>
      </c>
      <c r="D374" s="93">
        <v>0</v>
      </c>
    </row>
    <row r="375" spans="2:4">
      <c r="B375" s="622">
        <v>44405</v>
      </c>
      <c r="C375" s="93">
        <v>2.4454594026097343E-2</v>
      </c>
      <c r="D375" s="93">
        <v>0</v>
      </c>
    </row>
    <row r="376" spans="2:4">
      <c r="B376" s="622">
        <v>44406</v>
      </c>
      <c r="C376" s="93">
        <v>2.4793885594626031E-2</v>
      </c>
      <c r="D376" s="93">
        <v>0</v>
      </c>
    </row>
    <row r="377" spans="2:4">
      <c r="B377" s="622">
        <v>44407</v>
      </c>
      <c r="C377" s="93">
        <v>2.5466395063180502E-2</v>
      </c>
      <c r="D377" s="93">
        <v>0</v>
      </c>
    </row>
    <row r="378" spans="2:4">
      <c r="B378" s="622">
        <v>44410</v>
      </c>
      <c r="C378" s="93">
        <v>2.6921681354308065E-2</v>
      </c>
      <c r="D378" s="93">
        <v>0</v>
      </c>
    </row>
    <row r="379" spans="2:4">
      <c r="B379" s="622">
        <v>44411</v>
      </c>
      <c r="C379" s="93">
        <v>2.6280261664265604E-2</v>
      </c>
      <c r="D379" s="93">
        <v>0</v>
      </c>
    </row>
    <row r="380" spans="2:4">
      <c r="B380" s="622">
        <v>44412</v>
      </c>
      <c r="C380" s="93">
        <v>2.6411292101331304E-2</v>
      </c>
      <c r="D380" s="93">
        <v>0</v>
      </c>
    </row>
    <row r="381" spans="2:4">
      <c r="B381" s="622">
        <v>44413</v>
      </c>
      <c r="C381" s="93">
        <v>2.579294990003381E-2</v>
      </c>
      <c r="D381" s="93">
        <v>0</v>
      </c>
    </row>
    <row r="382" spans="2:4">
      <c r="B382" s="622">
        <v>44414</v>
      </c>
      <c r="C382" s="93">
        <v>2.6228215395120439E-2</v>
      </c>
      <c r="D382" s="93">
        <v>1.2821469847325003E-4</v>
      </c>
    </row>
    <row r="383" spans="2:4">
      <c r="B383" s="622">
        <v>44417</v>
      </c>
      <c r="C383" s="93">
        <v>2.5502291778613212E-2</v>
      </c>
      <c r="D383" s="93">
        <v>1.7673176544898261E-4</v>
      </c>
    </row>
    <row r="384" spans="2:4">
      <c r="B384" s="622">
        <v>44418</v>
      </c>
      <c r="C384" s="93">
        <v>2.5415836142686676E-2</v>
      </c>
      <c r="D384" s="93">
        <v>2.1067824767256665E-4</v>
      </c>
    </row>
    <row r="385" spans="2:4">
      <c r="B385" s="622">
        <v>44419</v>
      </c>
      <c r="C385" s="93">
        <v>2.4739703785246335E-2</v>
      </c>
      <c r="D385" s="93">
        <v>2.3641622253050624E-4</v>
      </c>
    </row>
    <row r="386" spans="2:4">
      <c r="B386" s="622">
        <v>44420</v>
      </c>
      <c r="C386" s="93">
        <v>2.4525059434440614E-2</v>
      </c>
      <c r="D386" s="93">
        <v>2.5642939694650005E-4</v>
      </c>
    </row>
    <row r="387" spans="2:4">
      <c r="B387" s="622">
        <v>44421</v>
      </c>
      <c r="C387" s="93">
        <v>2.4495326603239734E-2</v>
      </c>
      <c r="D387" s="93">
        <v>2.7198444821467069E-4</v>
      </c>
    </row>
    <row r="388" spans="2:4">
      <c r="B388" s="622">
        <v>44424</v>
      </c>
      <c r="C388" s="93">
        <v>2.4866028027758395E-2</v>
      </c>
      <c r="D388" s="93">
        <v>2.8381533368102837E-4</v>
      </c>
    </row>
    <row r="389" spans="2:4">
      <c r="B389" s="622">
        <v>44425</v>
      </c>
      <c r="C389" s="93">
        <v>2.8474380130976799E-2</v>
      </c>
      <c r="D389" s="93">
        <v>2.9237449667139127E-4</v>
      </c>
    </row>
    <row r="390" spans="2:4">
      <c r="B390" s="622">
        <v>44426</v>
      </c>
      <c r="C390" s="93">
        <v>2.8534351982594672E-2</v>
      </c>
      <c r="D390" s="93">
        <v>2.9794403515554169E-4</v>
      </c>
    </row>
    <row r="391" spans="2:4">
      <c r="B391" s="622">
        <v>44427</v>
      </c>
      <c r="C391" s="93">
        <v>2.7950916500904491E-2</v>
      </c>
      <c r="D391" s="93">
        <v>3.0069012117997046E-4</v>
      </c>
    </row>
    <row r="392" spans="2:4">
      <c r="B392" s="622">
        <v>44428</v>
      </c>
      <c r="C392" s="93">
        <v>2.8144132621489362E-2</v>
      </c>
      <c r="D392" s="93">
        <v>3.0069012117997046E-4</v>
      </c>
    </row>
    <row r="393" spans="2:4">
      <c r="B393" s="622">
        <v>44431</v>
      </c>
      <c r="C393" s="93">
        <v>2.8429652513756815E-2</v>
      </c>
      <c r="D393" s="93">
        <v>2.9794403515554169E-4</v>
      </c>
    </row>
    <row r="394" spans="2:4">
      <c r="B394" s="622">
        <v>44432</v>
      </c>
      <c r="C394" s="93">
        <v>2.8524805362081639E-2</v>
      </c>
      <c r="D394" s="93">
        <v>2.9237449667139127E-4</v>
      </c>
    </row>
    <row r="395" spans="2:4">
      <c r="B395" s="622">
        <v>44433</v>
      </c>
      <c r="C395" s="93">
        <v>2.9260204943745222E-2</v>
      </c>
      <c r="D395" s="93">
        <v>2.8381533368102837E-4</v>
      </c>
    </row>
    <row r="396" spans="2:4">
      <c r="B396" s="622">
        <v>44434</v>
      </c>
      <c r="C396" s="93">
        <v>2.8226084897801876E-2</v>
      </c>
      <c r="D396" s="93">
        <v>2.7198444821467074E-4</v>
      </c>
    </row>
    <row r="397" spans="2:4">
      <c r="B397" s="622">
        <v>44435</v>
      </c>
      <c r="C397" s="93">
        <v>2.8247794799660886E-2</v>
      </c>
      <c r="D397" s="93">
        <v>2.564293969465E-4</v>
      </c>
    </row>
    <row r="398" spans="2:4">
      <c r="B398" s="622">
        <v>44438</v>
      </c>
      <c r="C398" s="93">
        <v>2.8749098421500186E-2</v>
      </c>
      <c r="D398" s="93">
        <v>2.3641622253050624E-4</v>
      </c>
    </row>
    <row r="399" spans="2:4">
      <c r="B399" s="622">
        <v>44439</v>
      </c>
      <c r="C399" s="93">
        <v>2.7235864083947715E-2</v>
      </c>
      <c r="D399" s="93">
        <v>2.1067824767256662E-4</v>
      </c>
    </row>
    <row r="400" spans="2:4">
      <c r="B400" s="622">
        <v>44440</v>
      </c>
      <c r="C400" s="93">
        <v>2.7385631297833224E-2</v>
      </c>
      <c r="D400" s="93">
        <v>1.7673176544898261E-4</v>
      </c>
    </row>
    <row r="401" spans="2:4">
      <c r="B401" s="622">
        <v>44441</v>
      </c>
      <c r="C401" s="93">
        <v>2.7329736036321925E-2</v>
      </c>
      <c r="D401" s="93">
        <v>1.2821469847325003E-4</v>
      </c>
    </row>
    <row r="402" spans="2:4">
      <c r="B402" s="622">
        <v>44442</v>
      </c>
      <c r="C402" s="93">
        <v>2.7892136759542111E-2</v>
      </c>
      <c r="D402" s="93">
        <v>0</v>
      </c>
    </row>
    <row r="403" spans="2:4">
      <c r="B403" s="622">
        <v>44445</v>
      </c>
      <c r="C403" s="93">
        <v>2.7613673754889684E-2</v>
      </c>
      <c r="D403" s="93">
        <v>0</v>
      </c>
    </row>
    <row r="404" spans="2:4">
      <c r="B404" s="622">
        <v>44447</v>
      </c>
      <c r="C404" s="93">
        <v>2.7191022059499591E-2</v>
      </c>
      <c r="D404" s="93">
        <v>0</v>
      </c>
    </row>
    <row r="405" spans="2:4">
      <c r="B405" s="622">
        <v>44448</v>
      </c>
      <c r="C405" s="93">
        <v>2.8139077176403397E-2</v>
      </c>
      <c r="D405" s="93">
        <v>0</v>
      </c>
    </row>
    <row r="406" spans="2:4">
      <c r="B406" s="622">
        <v>44449</v>
      </c>
      <c r="C406" s="93">
        <v>2.8138203744442387E-2</v>
      </c>
      <c r="D406" s="93">
        <v>0</v>
      </c>
    </row>
    <row r="407" spans="2:4">
      <c r="B407" s="622">
        <v>44452</v>
      </c>
      <c r="C407" s="93">
        <v>2.814443838251637E-2</v>
      </c>
      <c r="D407" s="93">
        <v>0</v>
      </c>
    </row>
    <row r="408" spans="2:4">
      <c r="B408" s="622">
        <v>44453</v>
      </c>
      <c r="C408" s="93">
        <v>2.8471947590737168E-2</v>
      </c>
      <c r="D408" s="93">
        <v>0</v>
      </c>
    </row>
    <row r="409" spans="2:4">
      <c r="B409" s="622">
        <v>44454</v>
      </c>
      <c r="C409" s="93">
        <v>2.8109800529493918E-2</v>
      </c>
      <c r="D409" s="93">
        <v>0</v>
      </c>
    </row>
    <row r="410" spans="2:4">
      <c r="B410" s="622">
        <v>44455</v>
      </c>
      <c r="C410" s="93">
        <v>2.3850280329536198E-2</v>
      </c>
      <c r="D410" s="93">
        <v>0</v>
      </c>
    </row>
    <row r="411" spans="2:4">
      <c r="B411" s="622">
        <v>44456</v>
      </c>
      <c r="C411" s="93">
        <v>1.9375406023177864E-2</v>
      </c>
      <c r="D411" s="93">
        <v>0</v>
      </c>
    </row>
    <row r="412" spans="2:4">
      <c r="B412" s="622">
        <v>44459</v>
      </c>
      <c r="C412" s="93">
        <v>2.0095665621825277E-2</v>
      </c>
      <c r="D412" s="93">
        <v>0</v>
      </c>
    </row>
    <row r="413" spans="2:4">
      <c r="B413" s="622">
        <v>44460</v>
      </c>
      <c r="C413" s="93">
        <v>2.4671579433226162E-2</v>
      </c>
      <c r="D413" s="93">
        <v>0</v>
      </c>
    </row>
    <row r="414" spans="2:4">
      <c r="B414" s="622">
        <v>44461</v>
      </c>
      <c r="C414" s="93">
        <v>2.4012663047343657E-2</v>
      </c>
      <c r="D414" s="93">
        <v>0</v>
      </c>
    </row>
    <row r="415" spans="2:4">
      <c r="B415" s="622">
        <v>44462</v>
      </c>
      <c r="C415" s="93">
        <v>2.5539543087617998E-2</v>
      </c>
      <c r="D415" s="93">
        <v>0</v>
      </c>
    </row>
    <row r="416" spans="2:4">
      <c r="B416" s="622">
        <v>44463</v>
      </c>
      <c r="C416" s="93">
        <v>2.8134776916728065E-2</v>
      </c>
      <c r="D416" s="93">
        <v>1.2700589366195108E-4</v>
      </c>
    </row>
    <row r="417" spans="2:4">
      <c r="B417" s="622">
        <v>44466</v>
      </c>
      <c r="C417" s="93">
        <v>2.7619626875759813E-2</v>
      </c>
      <c r="D417" s="93">
        <v>1.7506554300391204E-4</v>
      </c>
    </row>
    <row r="418" spans="2:4">
      <c r="B418" s="622">
        <v>44467</v>
      </c>
      <c r="C418" s="93">
        <v>2.7168102187077301E-2</v>
      </c>
      <c r="D418" s="93">
        <v>2.0869197868425907E-4</v>
      </c>
    </row>
    <row r="419" spans="2:4">
      <c r="B419" s="622">
        <v>44468</v>
      </c>
      <c r="C419" s="93">
        <v>2.8302063992455415E-2</v>
      </c>
      <c r="D419" s="93">
        <v>2.3418729659091419E-4</v>
      </c>
    </row>
    <row r="420" spans="2:4">
      <c r="B420" s="622">
        <v>44469</v>
      </c>
      <c r="C420" s="93">
        <v>2.832663337886111E-2</v>
      </c>
      <c r="D420" s="93">
        <v>2.540117873239022E-4</v>
      </c>
    </row>
    <row r="421" spans="2:4">
      <c r="B421" s="622">
        <v>44470</v>
      </c>
      <c r="C421" s="93">
        <v>2.8171105930421221E-2</v>
      </c>
      <c r="D421" s="93">
        <v>2.694201859770695E-4</v>
      </c>
    </row>
    <row r="422" spans="2:4">
      <c r="B422" s="622">
        <v>44473</v>
      </c>
      <c r="C422" s="93">
        <v>2.880746340066179E-2</v>
      </c>
      <c r="D422" s="93">
        <v>2.8113953016583606E-4</v>
      </c>
    </row>
    <row r="423" spans="2:4">
      <c r="B423" s="622">
        <v>44474</v>
      </c>
      <c r="C423" s="93">
        <v>2.9506951654420594E-2</v>
      </c>
      <c r="D423" s="93">
        <v>2.8961799759222203E-4</v>
      </c>
    </row>
    <row r="424" spans="2:4">
      <c r="B424" s="622">
        <v>44475</v>
      </c>
      <c r="C424" s="93">
        <v>2.9409350925619221E-2</v>
      </c>
      <c r="D424" s="93">
        <v>2.9513502661375604E-4</v>
      </c>
    </row>
    <row r="425" spans="2:4">
      <c r="B425" s="622">
        <v>44476</v>
      </c>
      <c r="C425" s="93">
        <v>2.9522587660295647E-2</v>
      </c>
      <c r="D425" s="93">
        <v>2.9785522261123698E-4</v>
      </c>
    </row>
    <row r="426" spans="2:4">
      <c r="B426" s="622">
        <v>44477</v>
      </c>
      <c r="C426" s="93">
        <v>2.8694767219382248E-2</v>
      </c>
      <c r="D426" s="93">
        <v>2.9785522261123703E-4</v>
      </c>
    </row>
    <row r="427" spans="2:4">
      <c r="B427" s="622">
        <v>44480</v>
      </c>
      <c r="C427" s="93">
        <v>2.9390950251750945E-2</v>
      </c>
      <c r="D427" s="93">
        <v>2.9513502661375609E-4</v>
      </c>
    </row>
    <row r="428" spans="2:4">
      <c r="B428" s="622">
        <v>44482</v>
      </c>
      <c r="C428" s="93">
        <v>2.9745388064987905E-2</v>
      </c>
      <c r="D428" s="93">
        <v>2.8961799759222203E-4</v>
      </c>
    </row>
    <row r="429" spans="2:4">
      <c r="B429" s="622">
        <v>44483</v>
      </c>
      <c r="C429" s="93">
        <v>2.9534399537724243E-2</v>
      </c>
      <c r="D429" s="93">
        <v>2.8113953016583606E-4</v>
      </c>
    </row>
    <row r="430" spans="2:4">
      <c r="B430" s="622">
        <v>44484</v>
      </c>
      <c r="C430" s="93">
        <v>2.9753926427831423E-2</v>
      </c>
      <c r="D430" s="93">
        <v>2.694201859770695E-4</v>
      </c>
    </row>
    <row r="431" spans="2:4">
      <c r="B431" s="622">
        <v>44487</v>
      </c>
      <c r="C431" s="93">
        <v>2.9949255015322012E-2</v>
      </c>
      <c r="D431" s="93">
        <v>2.5401178732390215E-4</v>
      </c>
    </row>
    <row r="432" spans="2:4">
      <c r="B432" s="622">
        <v>44488</v>
      </c>
      <c r="C432" s="93">
        <v>3.0055029725916969E-2</v>
      </c>
      <c r="D432" s="93">
        <v>2.3418729659091419E-4</v>
      </c>
    </row>
    <row r="433" spans="2:4">
      <c r="B433" s="622">
        <v>44489</v>
      </c>
      <c r="C433" s="93">
        <v>3.1062985564088083E-2</v>
      </c>
      <c r="D433" s="93">
        <v>2.0869197868425907E-4</v>
      </c>
    </row>
    <row r="434" spans="2:4">
      <c r="B434" s="622">
        <v>44490</v>
      </c>
      <c r="C434" s="93">
        <v>2.6811769026193099E-2</v>
      </c>
      <c r="D434" s="93">
        <v>1.7506554300391201E-4</v>
      </c>
    </row>
    <row r="435" spans="2:4">
      <c r="B435" s="622">
        <v>44491</v>
      </c>
      <c r="C435" s="93">
        <v>2.7941940233442816E-2</v>
      </c>
      <c r="D435" s="93">
        <v>1.270058936619511E-4</v>
      </c>
    </row>
    <row r="436" spans="2:4">
      <c r="B436" s="622">
        <v>44494</v>
      </c>
      <c r="C436" s="93">
        <v>2.8517073934140765E-2</v>
      </c>
      <c r="D436" s="93">
        <v>0</v>
      </c>
    </row>
    <row r="437" spans="2:4">
      <c r="B437" s="622">
        <v>44495</v>
      </c>
      <c r="C437" s="93">
        <v>2.5639759969730121E-2</v>
      </c>
      <c r="D437" s="93">
        <v>0</v>
      </c>
    </row>
    <row r="438" spans="2:4">
      <c r="B438" s="622">
        <v>44496</v>
      </c>
      <c r="C438" s="93">
        <v>2.6961187202062059E-2</v>
      </c>
      <c r="D438" s="93">
        <v>0</v>
      </c>
    </row>
    <row r="439" spans="2:4">
      <c r="B439" s="622">
        <v>44497</v>
      </c>
      <c r="C439" s="93">
        <v>2.7392619120947287E-2</v>
      </c>
      <c r="D439" s="93">
        <v>0</v>
      </c>
    </row>
    <row r="440" spans="2:4">
      <c r="B440" s="622">
        <v>44498</v>
      </c>
      <c r="C440" s="93">
        <v>2.5811441943893277E-2</v>
      </c>
      <c r="D440" s="93">
        <v>1.8829164991564332E-4</v>
      </c>
    </row>
    <row r="441" spans="2:4">
      <c r="B441" s="622">
        <v>44501</v>
      </c>
      <c r="C441" s="93">
        <v>2.6008191447099049E-2</v>
      </c>
      <c r="D441" s="93">
        <v>2.5954212820487323E-4</v>
      </c>
    </row>
    <row r="442" spans="2:4">
      <c r="B442" s="622">
        <v>44503</v>
      </c>
      <c r="C442" s="93">
        <v>2.7397363126932753E-2</v>
      </c>
      <c r="D442" s="93">
        <v>3.0939475214599067E-4</v>
      </c>
    </row>
    <row r="443" spans="2:4">
      <c r="B443" s="622">
        <v>44504</v>
      </c>
      <c r="C443" s="93">
        <v>2.7827443882684735E-2</v>
      </c>
      <c r="D443" s="93">
        <v>3.4719264746686042E-4</v>
      </c>
    </row>
    <row r="444" spans="2:4">
      <c r="B444" s="622">
        <v>44505</v>
      </c>
      <c r="C444" s="93">
        <v>2.6677736627034643E-2</v>
      </c>
      <c r="D444" s="93">
        <v>3.7658329983128669E-4</v>
      </c>
    </row>
    <row r="445" spans="2:4">
      <c r="B445" s="622">
        <v>44508</v>
      </c>
      <c r="C445" s="93">
        <v>2.7003122854566967E-2</v>
      </c>
      <c r="D445" s="93">
        <v>3.994269074884644E-4</v>
      </c>
    </row>
    <row r="446" spans="2:4">
      <c r="B446" s="622">
        <v>44509</v>
      </c>
      <c r="C446" s="93">
        <v>2.6852225560518528E-2</v>
      </c>
      <c r="D446" s="93">
        <v>4.1680133468713891E-4</v>
      </c>
    </row>
    <row r="447" spans="2:4">
      <c r="B447" s="622">
        <v>44510</v>
      </c>
      <c r="C447" s="93">
        <v>2.6354896956008646E-2</v>
      </c>
      <c r="D447" s="93">
        <v>4.2937102397037338E-4</v>
      </c>
    </row>
    <row r="448" spans="2:4">
      <c r="B448" s="622">
        <v>44511</v>
      </c>
      <c r="C448" s="93">
        <v>2.6880352668316908E-2</v>
      </c>
      <c r="D448" s="93">
        <v>4.3755025461192224E-4</v>
      </c>
    </row>
    <row r="449" spans="2:4">
      <c r="B449" s="622">
        <v>44512</v>
      </c>
      <c r="C449" s="93">
        <v>2.8019211414781132E-2</v>
      </c>
      <c r="D449" s="93">
        <v>4.4158306110374473E-4</v>
      </c>
    </row>
    <row r="450" spans="2:4">
      <c r="B450" s="622">
        <v>44516</v>
      </c>
      <c r="C450" s="93">
        <v>2.8017412771528812E-2</v>
      </c>
      <c r="D450" s="93">
        <v>4.4158306110374473E-4</v>
      </c>
    </row>
    <row r="451" spans="2:4">
      <c r="B451" s="622">
        <v>44517</v>
      </c>
      <c r="C451" s="93">
        <v>2.8313936981661098E-2</v>
      </c>
      <c r="D451" s="93">
        <v>4.3755025461192224E-4</v>
      </c>
    </row>
    <row r="452" spans="2:4">
      <c r="B452" s="622">
        <v>44518</v>
      </c>
      <c r="C452" s="93">
        <v>2.8404676960920926E-2</v>
      </c>
      <c r="D452" s="93">
        <v>4.2937102397037338E-4</v>
      </c>
    </row>
    <row r="453" spans="2:4">
      <c r="B453" s="622">
        <v>44519</v>
      </c>
      <c r="C453" s="93">
        <v>2.8268169373266202E-2</v>
      </c>
      <c r="D453" s="93">
        <v>4.1680133468713891E-4</v>
      </c>
    </row>
    <row r="454" spans="2:4">
      <c r="B454" s="622">
        <v>44522</v>
      </c>
      <c r="C454" s="93">
        <v>2.7337470050046001E-2</v>
      </c>
      <c r="D454" s="93">
        <v>3.9942690748846451E-4</v>
      </c>
    </row>
    <row r="455" spans="2:4">
      <c r="B455" s="622">
        <v>44523</v>
      </c>
      <c r="C455" s="93">
        <v>2.7548676144569732E-2</v>
      </c>
      <c r="D455" s="93">
        <v>3.7658329983128675E-4</v>
      </c>
    </row>
    <row r="456" spans="2:4">
      <c r="B456" s="622">
        <v>44524</v>
      </c>
      <c r="C456" s="93">
        <v>2.6628337305458868E-2</v>
      </c>
      <c r="D456" s="93">
        <v>3.4719264746686042E-4</v>
      </c>
    </row>
    <row r="457" spans="2:4">
      <c r="B457" s="622">
        <v>44525</v>
      </c>
      <c r="C457" s="93">
        <v>2.4496601919595882E-2</v>
      </c>
      <c r="D457" s="93">
        <v>3.0939475214599067E-4</v>
      </c>
    </row>
    <row r="458" spans="2:4">
      <c r="B458" s="622">
        <v>44526</v>
      </c>
      <c r="C458" s="93">
        <v>2.4503526752896791E-2</v>
      </c>
      <c r="D458" s="93">
        <v>2.5954212820487329E-4</v>
      </c>
    </row>
    <row r="459" spans="2:4">
      <c r="B459" s="622">
        <v>44529</v>
      </c>
      <c r="C459" s="93">
        <v>3.2507608757711672E-2</v>
      </c>
      <c r="D459" s="93">
        <v>1.8829164991564335E-4</v>
      </c>
    </row>
    <row r="460" spans="2:4">
      <c r="B460" s="622">
        <v>44530</v>
      </c>
      <c r="C460" s="93">
        <v>3.2139034302223375E-2</v>
      </c>
      <c r="D460" s="93">
        <v>0</v>
      </c>
    </row>
    <row r="461" spans="2:4">
      <c r="B461" s="622">
        <v>44531</v>
      </c>
      <c r="C461" s="93">
        <v>3.6272319453089091E-2</v>
      </c>
      <c r="D461" s="93">
        <v>0</v>
      </c>
    </row>
    <row r="462" spans="2:4">
      <c r="B462" s="622">
        <v>44532</v>
      </c>
      <c r="C462" s="93">
        <v>3.658930323599812E-2</v>
      </c>
      <c r="D462" s="93">
        <v>0</v>
      </c>
    </row>
    <row r="463" spans="2:4">
      <c r="B463" s="622">
        <v>44533</v>
      </c>
      <c r="C463" s="93">
        <v>3.8004840294862709E-2</v>
      </c>
      <c r="D463" s="93">
        <v>0</v>
      </c>
    </row>
    <row r="464" spans="2:4">
      <c r="B464" s="622">
        <v>44536</v>
      </c>
      <c r="C464" s="93">
        <v>3.7447128456418025E-2</v>
      </c>
      <c r="D464" s="93">
        <v>0</v>
      </c>
    </row>
    <row r="465" spans="2:4">
      <c r="B465" s="622">
        <v>44537</v>
      </c>
      <c r="C465" s="93">
        <v>3.8172170626918654E-2</v>
      </c>
      <c r="D465" s="93">
        <v>0</v>
      </c>
    </row>
    <row r="466" spans="2:4">
      <c r="B466" s="622">
        <v>44538</v>
      </c>
      <c r="C466" s="93">
        <v>3.808385538387913E-2</v>
      </c>
      <c r="D466" s="93">
        <v>0</v>
      </c>
    </row>
    <row r="467" spans="2:4">
      <c r="B467" s="622">
        <v>44539</v>
      </c>
      <c r="C467" s="93">
        <v>3.8590916193767519E-2</v>
      </c>
      <c r="D467" s="93">
        <v>0</v>
      </c>
    </row>
    <row r="468" spans="2:4">
      <c r="B468" s="622">
        <v>44540</v>
      </c>
      <c r="C468" s="93">
        <v>3.9241501628755573E-2</v>
      </c>
      <c r="D468" s="93">
        <v>1.8569632265812893E-4</v>
      </c>
    </row>
    <row r="469" spans="2:4">
      <c r="B469" s="622">
        <v>44543</v>
      </c>
      <c r="C469" s="93">
        <v>3.9365393710113598E-2</v>
      </c>
      <c r="D469" s="93">
        <v>2.5596471646035254E-4</v>
      </c>
    </row>
    <row r="470" spans="2:4">
      <c r="B470" s="622">
        <v>44544</v>
      </c>
      <c r="C470" s="93">
        <v>3.8420277248608824E-2</v>
      </c>
      <c r="D470" s="93">
        <v>3.051301942968447E-4</v>
      </c>
    </row>
    <row r="471" spans="2:4">
      <c r="B471" s="622">
        <v>44545</v>
      </c>
      <c r="C471" s="93">
        <v>3.8930707485189897E-2</v>
      </c>
      <c r="D471" s="93">
        <v>3.424071004604849E-4</v>
      </c>
    </row>
    <row r="472" spans="2:4">
      <c r="B472" s="622">
        <v>44546</v>
      </c>
      <c r="C472" s="93">
        <v>3.9159495023780272E-2</v>
      </c>
      <c r="D472" s="93">
        <v>3.7139264531625791E-4</v>
      </c>
    </row>
    <row r="473" spans="2:4">
      <c r="B473" s="622">
        <v>44547</v>
      </c>
      <c r="C473" s="93">
        <v>3.898549177830999E-2</v>
      </c>
      <c r="D473" s="93">
        <v>3.9392138697890442E-4</v>
      </c>
    </row>
    <row r="474" spans="2:4">
      <c r="B474" s="622">
        <v>44550</v>
      </c>
      <c r="C474" s="93">
        <v>3.9019829192682369E-2</v>
      </c>
      <c r="D474" s="93">
        <v>4.1105633290205426E-4</v>
      </c>
    </row>
    <row r="475" spans="2:4">
      <c r="B475" s="622">
        <v>44551</v>
      </c>
      <c r="C475" s="93">
        <v>4.0986095934566931E-2</v>
      </c>
      <c r="D475" s="93">
        <v>4.2345276725215769E-4</v>
      </c>
    </row>
    <row r="476" spans="2:4">
      <c r="B476" s="622">
        <v>44552</v>
      </c>
      <c r="C476" s="93">
        <v>4.2478400143128356E-2</v>
      </c>
      <c r="D476" s="93">
        <v>4.3151925906413549E-4</v>
      </c>
    </row>
    <row r="477" spans="2:4">
      <c r="B477" s="622">
        <v>44553</v>
      </c>
      <c r="C477" s="93">
        <v>4.2527482445021449E-2</v>
      </c>
      <c r="D477" s="93">
        <v>4.3549647916847232E-4</v>
      </c>
    </row>
    <row r="478" spans="2:4">
      <c r="B478" s="622">
        <v>44554</v>
      </c>
      <c r="C478" s="93">
        <v>4.2589963171101246E-2</v>
      </c>
      <c r="D478" s="93">
        <v>4.3549647916847238E-4</v>
      </c>
    </row>
    <row r="479" spans="2:4">
      <c r="B479" s="622">
        <v>44557</v>
      </c>
      <c r="C479" s="93">
        <v>4.2029547041091686E-2</v>
      </c>
      <c r="D479" s="93">
        <v>4.3151925906413549E-4</v>
      </c>
    </row>
    <row r="480" spans="2:4">
      <c r="B480" s="622">
        <v>44558</v>
      </c>
      <c r="C480" s="93">
        <v>3.5599729327846226E-2</v>
      </c>
      <c r="D480" s="93">
        <v>4.2345276725215769E-4</v>
      </c>
    </row>
    <row r="481" spans="2:4">
      <c r="B481" s="622">
        <v>44559</v>
      </c>
      <c r="C481" s="93">
        <v>3.5347153614253154E-2</v>
      </c>
      <c r="D481" s="93">
        <v>4.1105633290205426E-4</v>
      </c>
    </row>
    <row r="482" spans="2:4">
      <c r="B482" s="622">
        <v>44560</v>
      </c>
      <c r="C482" s="93">
        <v>3.0636303505218284E-2</v>
      </c>
      <c r="D482" s="93">
        <v>3.9392138697890431E-4</v>
      </c>
    </row>
    <row r="483" spans="2:4">
      <c r="B483" s="622">
        <v>44561</v>
      </c>
      <c r="C483" s="93">
        <v>2.9896362697476697E-2</v>
      </c>
      <c r="D483" s="93">
        <v>3.7139264531625785E-4</v>
      </c>
    </row>
    <row r="484" spans="2:4">
      <c r="B484" s="622">
        <v>44564</v>
      </c>
      <c r="C484" s="93">
        <v>2.7809632386608791E-2</v>
      </c>
      <c r="D484" s="93">
        <v>3.424071004604849E-4</v>
      </c>
    </row>
    <row r="485" spans="2:4">
      <c r="B485" s="622">
        <v>44565</v>
      </c>
      <c r="C485" s="93">
        <v>2.7899101732696368E-2</v>
      </c>
      <c r="D485" s="93">
        <v>3.0513019429684475E-4</v>
      </c>
    </row>
    <row r="486" spans="2:4">
      <c r="B486" s="622">
        <v>44566</v>
      </c>
      <c r="C486" s="93">
        <v>2.7202028768428959E-2</v>
      </c>
      <c r="D486" s="93">
        <v>2.5596471646035254E-4</v>
      </c>
    </row>
    <row r="487" spans="2:4">
      <c r="B487" s="622">
        <v>44567</v>
      </c>
      <c r="C487" s="93">
        <v>3.0395124750254267E-2</v>
      </c>
      <c r="D487" s="93">
        <v>1.8569632265812898E-4</v>
      </c>
    </row>
    <row r="488" spans="2:4">
      <c r="B488" s="622">
        <v>44568</v>
      </c>
      <c r="C488" s="93">
        <v>2.9632241410655034E-2</v>
      </c>
      <c r="D488" s="93">
        <v>0</v>
      </c>
    </row>
    <row r="489" spans="2:4">
      <c r="B489" s="622">
        <v>44571</v>
      </c>
      <c r="C489" s="93">
        <v>2.9329272149583918E-2</v>
      </c>
      <c r="D489" s="93">
        <v>0</v>
      </c>
    </row>
    <row r="490" spans="2:4">
      <c r="B490" s="622">
        <v>44572</v>
      </c>
      <c r="C490" s="93">
        <v>2.7789001196506322E-2</v>
      </c>
      <c r="D490" s="93">
        <v>0</v>
      </c>
    </row>
    <row r="491" spans="2:4">
      <c r="B491" s="622">
        <v>44573</v>
      </c>
      <c r="C491" s="93">
        <v>2.8492820423290353E-2</v>
      </c>
      <c r="D491" s="93">
        <v>0</v>
      </c>
    </row>
    <row r="492" spans="2:4">
      <c r="B492" s="622">
        <v>44574</v>
      </c>
      <c r="C492" s="93">
        <v>2.8545761676884648E-2</v>
      </c>
      <c r="D492" s="93">
        <v>0</v>
      </c>
    </row>
    <row r="493" spans="2:4">
      <c r="B493" s="622">
        <v>44575</v>
      </c>
      <c r="C493" s="93">
        <v>2.8177698649089748E-2</v>
      </c>
      <c r="D493" s="93">
        <v>0</v>
      </c>
    </row>
    <row r="494" spans="2:4">
      <c r="B494" s="622">
        <v>44578</v>
      </c>
      <c r="C494" s="93">
        <v>2.8575135489003492E-2</v>
      </c>
      <c r="D494" s="93">
        <v>0</v>
      </c>
    </row>
    <row r="495" spans="2:4">
      <c r="B495" s="622">
        <v>44579</v>
      </c>
      <c r="C495" s="93">
        <v>2.8280608649730761E-2</v>
      </c>
      <c r="D495" s="93">
        <v>0</v>
      </c>
    </row>
    <row r="496" spans="2:4">
      <c r="B496" s="622">
        <v>44580</v>
      </c>
      <c r="C496" s="93">
        <v>2.3891004452991804E-2</v>
      </c>
      <c r="D496" s="93">
        <v>0</v>
      </c>
    </row>
    <row r="497" spans="2:4">
      <c r="B497" s="622">
        <v>44581</v>
      </c>
      <c r="C497" s="93">
        <v>2.2021010581442207E-2</v>
      </c>
      <c r="D497" s="93">
        <v>0</v>
      </c>
    </row>
    <row r="498" spans="2:4">
      <c r="B498" s="622">
        <v>44582</v>
      </c>
      <c r="C498" s="93">
        <v>2.3312773037176611E-2</v>
      </c>
      <c r="D498" s="93">
        <v>0</v>
      </c>
    </row>
    <row r="499" spans="2:4">
      <c r="B499" s="622">
        <v>44585</v>
      </c>
      <c r="C499" s="93">
        <v>2.4446129885856316E-2</v>
      </c>
      <c r="D499" s="93">
        <v>0</v>
      </c>
    </row>
    <row r="500" spans="2:4">
      <c r="B500" s="622">
        <v>44586</v>
      </c>
      <c r="C500" s="93">
        <v>2.5081779389272266E-2</v>
      </c>
      <c r="D500" s="93">
        <v>0</v>
      </c>
    </row>
    <row r="501" spans="2:4">
      <c r="B501" s="622">
        <v>44587</v>
      </c>
      <c r="C501" s="93">
        <v>2.5219164841431094E-2</v>
      </c>
      <c r="D501" s="93">
        <v>0</v>
      </c>
    </row>
    <row r="502" spans="2:4">
      <c r="B502" s="622">
        <v>44588</v>
      </c>
      <c r="C502" s="93">
        <v>2.6326301034932532E-2</v>
      </c>
      <c r="D502" s="93">
        <v>0</v>
      </c>
    </row>
    <row r="503" spans="2:4">
      <c r="B503" s="622">
        <v>44589</v>
      </c>
      <c r="C503" s="93">
        <v>2.6466102465361737E-2</v>
      </c>
      <c r="D503" s="93">
        <v>0</v>
      </c>
    </row>
    <row r="504" spans="2:4">
      <c r="B504" s="622">
        <v>44592</v>
      </c>
      <c r="C504" s="93">
        <v>2.5822456044610156E-2</v>
      </c>
      <c r="D504" s="93">
        <v>0</v>
      </c>
    </row>
    <row r="505" spans="2:4">
      <c r="B505" s="622">
        <v>44593</v>
      </c>
      <c r="C505" s="93">
        <v>2.6265934979851739E-2</v>
      </c>
      <c r="D505" s="93">
        <v>0</v>
      </c>
    </row>
    <row r="506" spans="2:4">
      <c r="B506" s="622">
        <v>44594</v>
      </c>
      <c r="C506" s="93">
        <v>2.5854484039514954E-2</v>
      </c>
      <c r="D506" s="93">
        <v>0</v>
      </c>
    </row>
    <row r="507" spans="2:4">
      <c r="B507" s="622">
        <v>44595</v>
      </c>
      <c r="C507" s="93">
        <v>2.5537448453821134E-2</v>
      </c>
      <c r="D507" s="93">
        <v>0</v>
      </c>
    </row>
    <row r="508" spans="2:4">
      <c r="B508" s="622">
        <v>44596</v>
      </c>
      <c r="C508" s="93">
        <v>2.0184292408797135E-2</v>
      </c>
      <c r="D508" s="93">
        <v>1.8317170615485387E-4</v>
      </c>
    </row>
    <row r="509" spans="2:4">
      <c r="B509" s="622">
        <v>44599</v>
      </c>
      <c r="C509" s="93">
        <v>2.0622338793050948E-2</v>
      </c>
      <c r="D509" s="93">
        <v>2.5248477276420503E-4</v>
      </c>
    </row>
    <row r="510" spans="2:4">
      <c r="B510" s="622">
        <v>44600</v>
      </c>
      <c r="C510" s="93">
        <v>2.092348606958239E-2</v>
      </c>
      <c r="D510" s="93">
        <v>3.0098182607316405E-4</v>
      </c>
    </row>
    <row r="511" spans="2:4">
      <c r="B511" s="622">
        <v>44601</v>
      </c>
      <c r="C511" s="93">
        <v>2.0722305967594053E-2</v>
      </c>
      <c r="D511" s="93">
        <v>3.3775193764257292E-4</v>
      </c>
    </row>
    <row r="512" spans="2:4">
      <c r="B512" s="622">
        <v>44602</v>
      </c>
      <c r="C512" s="93">
        <v>2.0403054327039434E-2</v>
      </c>
      <c r="D512" s="93">
        <v>3.6634341230970774E-4</v>
      </c>
    </row>
    <row r="513" spans="2:4">
      <c r="B513" s="622">
        <v>44603</v>
      </c>
      <c r="C513" s="93">
        <v>1.9997383960424737E-2</v>
      </c>
      <c r="D513" s="93">
        <v>3.8856586663082055E-4</v>
      </c>
    </row>
    <row r="514" spans="2:4">
      <c r="B514" s="622">
        <v>44606</v>
      </c>
      <c r="C514" s="93">
        <v>2.0155604812935619E-2</v>
      </c>
      <c r="D514" s="93">
        <v>4.0546785604389491E-4</v>
      </c>
    </row>
    <row r="515" spans="2:4">
      <c r="B515" s="622">
        <v>44607</v>
      </c>
      <c r="C515" s="93">
        <v>1.9663401161518258E-2</v>
      </c>
      <c r="D515" s="93">
        <v>4.1769575586248989E-4</v>
      </c>
    </row>
    <row r="516" spans="2:4">
      <c r="B516" s="622">
        <v>44608</v>
      </c>
      <c r="C516" s="93">
        <v>1.9670687418694658E-2</v>
      </c>
      <c r="D516" s="93">
        <v>4.2565258046048865E-4</v>
      </c>
    </row>
    <row r="517" spans="2:4">
      <c r="B517" s="622">
        <v>44609</v>
      </c>
      <c r="C517" s="93">
        <v>1.9612783310947724E-2</v>
      </c>
      <c r="D517" s="93">
        <v>4.2957572865123648E-4</v>
      </c>
    </row>
    <row r="518" spans="2:4">
      <c r="B518" s="622">
        <v>44610</v>
      </c>
      <c r="C518" s="93">
        <v>2.0967036731076208E-2</v>
      </c>
      <c r="D518" s="93">
        <v>4.2957572865123648E-4</v>
      </c>
    </row>
    <row r="519" spans="2:4">
      <c r="B519" s="622">
        <v>44613</v>
      </c>
      <c r="C519" s="93">
        <v>2.0623029826302753E-2</v>
      </c>
      <c r="D519" s="93">
        <v>4.2565258046048859E-4</v>
      </c>
    </row>
    <row r="520" spans="2:4">
      <c r="B520" s="622">
        <v>44614</v>
      </c>
      <c r="C520" s="93">
        <v>2.0627334837445766E-2</v>
      </c>
      <c r="D520" s="93">
        <v>4.1769575586248983E-4</v>
      </c>
    </row>
    <row r="521" spans="2:4">
      <c r="B521" s="622">
        <v>44615</v>
      </c>
      <c r="C521" s="93">
        <v>1.9986008307362055E-2</v>
      </c>
      <c r="D521" s="93">
        <v>4.0546785604389496E-4</v>
      </c>
    </row>
    <row r="522" spans="2:4">
      <c r="B522" s="622">
        <v>44616</v>
      </c>
      <c r="C522" s="93">
        <v>1.9674348210872276E-2</v>
      </c>
      <c r="D522" s="93">
        <v>3.885658666308206E-4</v>
      </c>
    </row>
    <row r="523" spans="2:4">
      <c r="B523" s="622">
        <v>44617</v>
      </c>
      <c r="C523" s="93">
        <v>1.8068175979954731E-2</v>
      </c>
      <c r="D523" s="93">
        <v>3.6634341230970774E-4</v>
      </c>
    </row>
    <row r="524" spans="2:4">
      <c r="B524" s="622">
        <v>44622</v>
      </c>
      <c r="C524" s="93">
        <v>1.9262497055204515E-2</v>
      </c>
      <c r="D524" s="93">
        <v>3.3775193764257292E-4</v>
      </c>
    </row>
    <row r="525" spans="2:4">
      <c r="B525" s="622">
        <v>44623</v>
      </c>
      <c r="C525" s="93">
        <v>1.9262553522137751E-2</v>
      </c>
      <c r="D525" s="93">
        <v>3.0098182607316411E-4</v>
      </c>
    </row>
    <row r="526" spans="2:4">
      <c r="B526" s="622">
        <v>44624</v>
      </c>
      <c r="C526" s="93">
        <v>1.8377297309983904E-2</v>
      </c>
      <c r="D526" s="93">
        <v>2.5248477276420509E-4</v>
      </c>
    </row>
    <row r="527" spans="2:4">
      <c r="B527" s="622">
        <v>44627</v>
      </c>
      <c r="C527" s="93">
        <v>1.9522455567668236E-2</v>
      </c>
      <c r="D527" s="93">
        <v>1.8317170615485387E-4</v>
      </c>
    </row>
    <row r="528" spans="2:4">
      <c r="B528" s="622">
        <v>44628</v>
      </c>
      <c r="C528" s="93">
        <v>2.0574883354391553E-2</v>
      </c>
      <c r="D528" s="93">
        <v>0</v>
      </c>
    </row>
    <row r="529" spans="2:4">
      <c r="B529" s="622">
        <v>44629</v>
      </c>
      <c r="C529" s="93">
        <v>2.1171334520009927E-2</v>
      </c>
      <c r="D529" s="93">
        <v>0</v>
      </c>
    </row>
    <row r="530" spans="2:4">
      <c r="B530" s="622">
        <v>44630</v>
      </c>
      <c r="C530" s="93">
        <v>2.4553568716035836E-2</v>
      </c>
      <c r="D530" s="93">
        <v>0</v>
      </c>
    </row>
    <row r="531" spans="2:4">
      <c r="B531" s="622">
        <v>44631</v>
      </c>
      <c r="C531" s="93">
        <v>2.4642064972019893E-2</v>
      </c>
      <c r="D531" s="93">
        <v>0</v>
      </c>
    </row>
    <row r="532" spans="2:4">
      <c r="B532" s="622">
        <v>44634</v>
      </c>
      <c r="C532" s="93">
        <v>2.5804810500483884E-2</v>
      </c>
      <c r="D532" s="93">
        <v>0</v>
      </c>
    </row>
    <row r="533" spans="2:4">
      <c r="B533" s="622">
        <v>44635</v>
      </c>
      <c r="C533" s="93">
        <v>2.5842802200852371E-2</v>
      </c>
      <c r="D533" s="93">
        <v>0</v>
      </c>
    </row>
    <row r="534" spans="2:4">
      <c r="B534" s="622">
        <v>44636</v>
      </c>
      <c r="C534" s="93">
        <v>2.5321803393178639E-2</v>
      </c>
      <c r="D534" s="93">
        <v>0</v>
      </c>
    </row>
    <row r="535" spans="2:4">
      <c r="B535" s="622">
        <v>44637</v>
      </c>
      <c r="C535" s="93">
        <v>2.6232212737449575E-2</v>
      </c>
      <c r="D535" s="93">
        <v>0</v>
      </c>
    </row>
    <row r="536" spans="2:4">
      <c r="B536" s="622">
        <v>44638</v>
      </c>
      <c r="C536" s="93">
        <v>2.7477100910155847E-2</v>
      </c>
      <c r="D536" s="93">
        <v>1.2074552889006053E-4</v>
      </c>
    </row>
    <row r="537" spans="2:4">
      <c r="B537" s="622">
        <v>44641</v>
      </c>
      <c r="C537" s="93">
        <v>2.8534647479652831E-2</v>
      </c>
      <c r="D537" s="93">
        <v>1.6643622568175129E-4</v>
      </c>
    </row>
    <row r="538" spans="2:4">
      <c r="B538" s="622">
        <v>44642</v>
      </c>
      <c r="C538" s="93">
        <v>2.9799911887005159E-2</v>
      </c>
      <c r="D538" s="93">
        <v>1.9840514967293363E-4</v>
      </c>
    </row>
    <row r="539" spans="2:4">
      <c r="B539" s="622">
        <v>44643</v>
      </c>
      <c r="C539" s="93">
        <v>2.9927765018195059E-2</v>
      </c>
      <c r="D539" s="93">
        <v>2.2264375432425114E-4</v>
      </c>
    </row>
    <row r="540" spans="2:4">
      <c r="B540" s="622">
        <v>44644</v>
      </c>
      <c r="C540" s="93">
        <v>2.8875702385039986E-2</v>
      </c>
      <c r="D540" s="93">
        <v>2.4149105778012106E-4</v>
      </c>
    </row>
    <row r="541" spans="2:4">
      <c r="B541" s="622">
        <v>44645</v>
      </c>
      <c r="C541" s="93">
        <v>2.8521211599508191E-2</v>
      </c>
      <c r="D541" s="93">
        <v>2.5613994682835396E-4</v>
      </c>
    </row>
    <row r="542" spans="2:4">
      <c r="B542" s="622">
        <v>44648</v>
      </c>
      <c r="C542" s="93">
        <v>2.9020995723503792E-2</v>
      </c>
      <c r="D542" s="93">
        <v>2.6728162200197783E-4</v>
      </c>
    </row>
    <row r="543" spans="2:4">
      <c r="B543" s="622">
        <v>44649</v>
      </c>
      <c r="C543" s="93">
        <v>2.8285055618279202E-2</v>
      </c>
      <c r="D543" s="93">
        <v>2.7534216946209001E-4</v>
      </c>
    </row>
    <row r="544" spans="2:4">
      <c r="B544" s="622">
        <v>44650</v>
      </c>
      <c r="C544" s="93">
        <v>2.8310994904680146E-2</v>
      </c>
      <c r="D544" s="93">
        <v>2.805872535121266E-4</v>
      </c>
    </row>
    <row r="545" spans="2:4">
      <c r="B545" s="622">
        <v>44651</v>
      </c>
      <c r="C545" s="93">
        <v>2.8557998943045636E-2</v>
      </c>
      <c r="D545" s="93">
        <v>2.8317336581707754E-4</v>
      </c>
    </row>
    <row r="546" spans="2:4">
      <c r="B546" s="622">
        <v>44652</v>
      </c>
      <c r="C546" s="93">
        <v>2.8789615503406387E-2</v>
      </c>
      <c r="D546" s="93">
        <v>2.8317336581707754E-4</v>
      </c>
    </row>
    <row r="547" spans="2:4">
      <c r="B547" s="622">
        <v>44655</v>
      </c>
      <c r="C547" s="93">
        <v>2.9737422976377017E-2</v>
      </c>
      <c r="D547" s="93">
        <v>2.8058725351212655E-4</v>
      </c>
    </row>
    <row r="548" spans="2:4">
      <c r="B548" s="622">
        <v>44656</v>
      </c>
      <c r="C548" s="93">
        <v>2.8146287412266442E-2</v>
      </c>
      <c r="D548" s="93">
        <v>2.7534216946209007E-4</v>
      </c>
    </row>
    <row r="549" spans="2:4">
      <c r="B549" s="622">
        <v>44657</v>
      </c>
      <c r="C549" s="93">
        <v>2.6379446672623621E-2</v>
      </c>
      <c r="D549" s="93">
        <v>2.6728162200197783E-4</v>
      </c>
    </row>
    <row r="550" spans="2:4">
      <c r="B550" s="622">
        <v>44658</v>
      </c>
      <c r="C550" s="93">
        <v>2.7209332089577164E-2</v>
      </c>
      <c r="D550" s="93">
        <v>2.5613994682835401E-4</v>
      </c>
    </row>
    <row r="551" spans="2:4">
      <c r="B551" s="622">
        <v>44659</v>
      </c>
      <c r="C551" s="93">
        <v>2.5113772766006782E-2</v>
      </c>
      <c r="D551" s="93">
        <v>2.4149105778012106E-4</v>
      </c>
    </row>
    <row r="552" spans="2:4">
      <c r="B552" s="622">
        <v>44662</v>
      </c>
      <c r="C552" s="93">
        <v>2.5112648683119146E-2</v>
      </c>
      <c r="D552" s="93">
        <v>2.2264375432425114E-4</v>
      </c>
    </row>
    <row r="553" spans="2:4">
      <c r="B553" s="622">
        <v>44663</v>
      </c>
      <c r="C553" s="93">
        <v>2.4697050061264172E-2</v>
      </c>
      <c r="D553" s="93">
        <v>1.9840514967293363E-4</v>
      </c>
    </row>
    <row r="554" spans="2:4">
      <c r="B554" s="622">
        <v>44664</v>
      </c>
      <c r="C554" s="93">
        <v>2.4641256982997645E-2</v>
      </c>
      <c r="D554" s="93">
        <v>1.6643622568175129E-4</v>
      </c>
    </row>
    <row r="555" spans="2:4">
      <c r="B555" s="622">
        <v>44665</v>
      </c>
      <c r="C555" s="93">
        <v>2.4663101174898582E-2</v>
      </c>
      <c r="D555" s="93">
        <v>1.2074552889006057E-4</v>
      </c>
    </row>
    <row r="556" spans="2:4">
      <c r="B556" s="622">
        <v>44669</v>
      </c>
      <c r="C556" s="93">
        <v>2.4326656068683766E-2</v>
      </c>
      <c r="D556" s="93">
        <v>0</v>
      </c>
    </row>
    <row r="557" spans="2:4">
      <c r="B557" s="622">
        <v>44670</v>
      </c>
      <c r="C557" s="93">
        <v>2.3680003315705894E-2</v>
      </c>
      <c r="D557" s="93">
        <v>0</v>
      </c>
    </row>
    <row r="558" spans="2:4">
      <c r="B558" s="622">
        <v>44671</v>
      </c>
      <c r="C558" s="93">
        <v>2.2976305311130277E-2</v>
      </c>
      <c r="D558" s="93">
        <v>0</v>
      </c>
    </row>
    <row r="559" spans="2:4">
      <c r="B559" s="622">
        <v>44673</v>
      </c>
      <c r="C559" s="93">
        <v>2.1730584921234114E-2</v>
      </c>
      <c r="D559" s="93">
        <v>0</v>
      </c>
    </row>
    <row r="560" spans="2:4">
      <c r="B560" s="622">
        <v>44676</v>
      </c>
      <c r="C560" s="93">
        <v>2.1167676396179513E-2</v>
      </c>
      <c r="D560" s="93">
        <v>0</v>
      </c>
    </row>
    <row r="561" spans="2:4">
      <c r="B561" s="622">
        <v>44677</v>
      </c>
      <c r="C561" s="93">
        <v>2.1347691792908977E-2</v>
      </c>
      <c r="D561" s="93">
        <v>0</v>
      </c>
    </row>
    <row r="562" spans="2:4">
      <c r="B562" s="622">
        <v>44678</v>
      </c>
      <c r="C562" s="93">
        <v>1.9134840847488701E-2</v>
      </c>
      <c r="D562" s="93">
        <v>0</v>
      </c>
    </row>
    <row r="563" spans="2:4">
      <c r="B563" s="622">
        <v>44679</v>
      </c>
      <c r="C563" s="93">
        <v>1.7286112636539234E-2</v>
      </c>
      <c r="D563" s="93">
        <v>0</v>
      </c>
    </row>
    <row r="564" spans="2:4">
      <c r="B564" s="622">
        <v>44680</v>
      </c>
      <c r="C564" s="93">
        <v>1.8857484137285104E-2</v>
      </c>
      <c r="D564" s="93">
        <v>0</v>
      </c>
    </row>
    <row r="565" spans="2:4">
      <c r="B565" s="622">
        <v>44683</v>
      </c>
      <c r="C565" s="93">
        <v>1.9023034535821416E-2</v>
      </c>
      <c r="D565" s="93">
        <v>0</v>
      </c>
    </row>
    <row r="566" spans="2:4">
      <c r="B566" s="622">
        <v>44684</v>
      </c>
      <c r="C566" s="93">
        <v>1.9092677900170794E-2</v>
      </c>
      <c r="D566" s="93">
        <v>0</v>
      </c>
    </row>
    <row r="567" spans="2:4">
      <c r="B567" s="622">
        <v>44685</v>
      </c>
      <c r="C567" s="93">
        <v>1.9001022054381134E-2</v>
      </c>
      <c r="D567" s="93">
        <v>0</v>
      </c>
    </row>
    <row r="568" spans="2:4">
      <c r="B568" s="622">
        <v>44686</v>
      </c>
      <c r="C568" s="93">
        <v>1.8503936679664164E-2</v>
      </c>
      <c r="D568" s="93">
        <v>0</v>
      </c>
    </row>
    <row r="569" spans="2:4">
      <c r="B569" s="622">
        <v>44687</v>
      </c>
      <c r="C569" s="93">
        <v>1.9862014696038547E-2</v>
      </c>
      <c r="D569" s="93">
        <v>1.1967312486161258E-4</v>
      </c>
    </row>
    <row r="570" spans="2:4">
      <c r="B570" s="622">
        <v>44690</v>
      </c>
      <c r="C570" s="93">
        <v>2.056654795204442E-2</v>
      </c>
      <c r="D570" s="93">
        <v>1.6495801874074484E-4</v>
      </c>
    </row>
    <row r="571" spans="2:4">
      <c r="B571" s="622">
        <v>44691</v>
      </c>
      <c r="C571" s="93">
        <v>2.3318196658010874E-2</v>
      </c>
      <c r="D571" s="93">
        <v>1.9664301004151255E-4</v>
      </c>
    </row>
    <row r="572" spans="2:4">
      <c r="B572" s="622">
        <v>44692</v>
      </c>
      <c r="C572" s="93">
        <v>2.310429764112747E-2</v>
      </c>
      <c r="D572" s="93">
        <v>2.2066633900096001E-4</v>
      </c>
    </row>
    <row r="573" spans="2:4">
      <c r="B573" s="622">
        <v>44693</v>
      </c>
      <c r="C573" s="93">
        <v>2.2929366684765015E-2</v>
      </c>
      <c r="D573" s="93">
        <v>2.3934624972322513E-4</v>
      </c>
    </row>
    <row r="574" spans="2:4">
      <c r="B574" s="622">
        <v>44694</v>
      </c>
      <c r="C574" s="93">
        <v>2.237597550997323E-2</v>
      </c>
      <c r="D574" s="93">
        <v>2.5386503434629201E-4</v>
      </c>
    </row>
    <row r="575" spans="2:4">
      <c r="B575" s="622">
        <v>44697</v>
      </c>
      <c r="C575" s="93">
        <v>2.3502367981229334E-2</v>
      </c>
      <c r="D575" s="93">
        <v>2.64907754490693E-4</v>
      </c>
    </row>
    <row r="576" spans="2:4">
      <c r="B576" s="622">
        <v>44698</v>
      </c>
      <c r="C576" s="93">
        <v>2.3232085290264468E-2</v>
      </c>
      <c r="D576" s="93">
        <v>2.7289671202406266E-4</v>
      </c>
    </row>
    <row r="577" spans="2:4">
      <c r="B577" s="622">
        <v>44699</v>
      </c>
      <c r="C577" s="93">
        <v>2.3803266639652744E-2</v>
      </c>
      <c r="D577" s="93">
        <v>2.7809521174657574E-4</v>
      </c>
    </row>
    <row r="578" spans="2:4">
      <c r="B578" s="622">
        <v>44700</v>
      </c>
      <c r="C578" s="93">
        <v>2.5390609640138933E-2</v>
      </c>
      <c r="D578" s="93">
        <v>2.8065835543911242E-4</v>
      </c>
    </row>
    <row r="579" spans="2:4">
      <c r="B579" s="622">
        <v>44701</v>
      </c>
      <c r="C579" s="93">
        <v>2.5302366584363717E-2</v>
      </c>
      <c r="D579" s="93">
        <v>2.8065835543911237E-4</v>
      </c>
    </row>
    <row r="580" spans="2:4">
      <c r="B580" s="622">
        <v>44704</v>
      </c>
      <c r="C580" s="93">
        <v>2.5317700146818084E-2</v>
      </c>
      <c r="D580" s="93">
        <v>2.7809521174657574E-4</v>
      </c>
    </row>
    <row r="581" spans="2:4">
      <c r="B581" s="622">
        <v>44705</v>
      </c>
      <c r="C581" s="93">
        <v>2.535358578162487E-2</v>
      </c>
      <c r="D581" s="93">
        <v>2.7289671202406271E-4</v>
      </c>
    </row>
    <row r="582" spans="2:4">
      <c r="B582" s="622">
        <v>44706</v>
      </c>
      <c r="C582" s="93">
        <v>2.5921068188893375E-2</v>
      </c>
      <c r="D582" s="93">
        <v>2.64907754490693E-4</v>
      </c>
    </row>
    <row r="583" spans="2:4">
      <c r="B583" s="622">
        <v>44707</v>
      </c>
      <c r="C583" s="93">
        <v>2.5833794007108009E-2</v>
      </c>
      <c r="D583" s="93">
        <v>2.5386503434629196E-4</v>
      </c>
    </row>
    <row r="584" spans="2:4">
      <c r="B584" s="622">
        <v>44708</v>
      </c>
      <c r="C584" s="93">
        <v>2.6408107711370768E-2</v>
      </c>
      <c r="D584" s="93">
        <v>2.3934624972322515E-4</v>
      </c>
    </row>
    <row r="585" spans="2:4">
      <c r="B585" s="622">
        <v>44711</v>
      </c>
      <c r="C585" s="93">
        <v>2.5375776019992021E-2</v>
      </c>
      <c r="D585" s="93">
        <v>2.2066633900095996E-4</v>
      </c>
    </row>
    <row r="586" spans="2:4">
      <c r="B586" s="622">
        <v>44712</v>
      </c>
      <c r="C586" s="93">
        <v>2.5492095785154899E-2</v>
      </c>
      <c r="D586" s="93">
        <v>1.9664301004151252E-4</v>
      </c>
    </row>
    <row r="587" spans="2:4">
      <c r="B587" s="622">
        <v>44713</v>
      </c>
      <c r="C587" s="93">
        <v>2.5260929458206426E-2</v>
      </c>
      <c r="D587" s="93">
        <v>1.6495801874074481E-4</v>
      </c>
    </row>
    <row r="588" spans="2:4">
      <c r="B588" s="622">
        <v>44714</v>
      </c>
      <c r="C588" s="93">
        <v>2.553974021292094E-2</v>
      </c>
      <c r="D588" s="93">
        <v>1.1967312486161256E-4</v>
      </c>
    </row>
    <row r="589" spans="2:4">
      <c r="B589" s="622">
        <v>44715</v>
      </c>
      <c r="C589" s="93">
        <v>2.3569398057679516E-2</v>
      </c>
      <c r="D589" s="93">
        <v>0</v>
      </c>
    </row>
    <row r="590" spans="2:4">
      <c r="B590" s="622">
        <v>44718</v>
      </c>
      <c r="C590" s="93">
        <v>2.3005673631179377E-2</v>
      </c>
      <c r="D590" s="93">
        <v>0</v>
      </c>
    </row>
    <row r="591" spans="2:4">
      <c r="B591" s="622">
        <v>44719</v>
      </c>
      <c r="C591" s="93">
        <v>2.2336432592371034E-2</v>
      </c>
      <c r="D591" s="93">
        <v>0</v>
      </c>
    </row>
    <row r="592" spans="2:4">
      <c r="B592" s="622">
        <v>44720</v>
      </c>
      <c r="C592" s="93">
        <v>1.8785103745597897E-2</v>
      </c>
      <c r="D592" s="93">
        <v>0</v>
      </c>
    </row>
    <row r="593" spans="2:4">
      <c r="B593" s="622">
        <v>44721</v>
      </c>
      <c r="C593" s="93">
        <v>1.9027236653373247E-2</v>
      </c>
      <c r="D593" s="93">
        <v>0</v>
      </c>
    </row>
    <row r="594" spans="2:4">
      <c r="B594" s="622">
        <v>44722</v>
      </c>
      <c r="C594" s="93">
        <v>1.9105411523091954E-2</v>
      </c>
      <c r="D594" s="93">
        <v>0</v>
      </c>
    </row>
    <row r="595" spans="2:4">
      <c r="B595" s="622">
        <v>44725</v>
      </c>
      <c r="C595" s="93">
        <v>1.8872732232065228E-2</v>
      </c>
      <c r="D595" s="93">
        <v>0</v>
      </c>
    </row>
    <row r="596" spans="2:4">
      <c r="B596" s="622">
        <v>44726</v>
      </c>
      <c r="C596" s="93">
        <v>1.8112269289080829E-2</v>
      </c>
      <c r="D596" s="93">
        <v>0</v>
      </c>
    </row>
    <row r="597" spans="2:4">
      <c r="B597" s="622">
        <v>44727</v>
      </c>
      <c r="C597" s="93">
        <v>1.7864191375232423E-2</v>
      </c>
      <c r="D597" s="93">
        <v>0</v>
      </c>
    </row>
    <row r="598" spans="2:4">
      <c r="B598" s="622">
        <v>44729</v>
      </c>
      <c r="C598" s="93">
        <v>1.8106473024800437E-2</v>
      </c>
      <c r="D598" s="93">
        <v>0</v>
      </c>
    </row>
    <row r="599" spans="2:4">
      <c r="B599" s="622">
        <v>44732</v>
      </c>
      <c r="C599" s="93">
        <v>1.8283831110131547E-2</v>
      </c>
      <c r="D599" s="93">
        <v>5.9440342564717105E-5</v>
      </c>
    </row>
    <row r="600" spans="2:4">
      <c r="B600" s="622">
        <v>44733</v>
      </c>
      <c r="C600" s="93">
        <v>1.8334585322689032E-2</v>
      </c>
      <c r="D600" s="93">
        <v>8.1932857975300399E-5</v>
      </c>
    </row>
    <row r="601" spans="2:4">
      <c r="B601" s="622">
        <v>44734</v>
      </c>
      <c r="C601" s="93">
        <v>1.823288113413574E-2</v>
      </c>
      <c r="D601" s="93">
        <v>9.7670449345590106E-5</v>
      </c>
    </row>
    <row r="602" spans="2:4">
      <c r="B602" s="622">
        <v>44735</v>
      </c>
      <c r="C602" s="93">
        <v>1.7552560502859818E-2</v>
      </c>
      <c r="D602" s="93">
        <v>1.0960257616642562E-4</v>
      </c>
    </row>
    <row r="603" spans="2:4">
      <c r="B603" s="622">
        <v>44736</v>
      </c>
      <c r="C603" s="93">
        <v>1.675116428166349E-2</v>
      </c>
      <c r="D603" s="93">
        <v>1.1888068512943421E-4</v>
      </c>
    </row>
    <row r="604" spans="2:4">
      <c r="B604" s="622">
        <v>44739</v>
      </c>
      <c r="C604" s="93">
        <v>1.6517139799907866E-2</v>
      </c>
      <c r="D604" s="93">
        <v>1.2609200791068853E-4</v>
      </c>
    </row>
    <row r="605" spans="2:4">
      <c r="B605" s="622">
        <v>44740</v>
      </c>
      <c r="C605" s="93">
        <v>1.5629296450500416E-2</v>
      </c>
      <c r="D605" s="93">
        <v>1.3157680718361238E-4</v>
      </c>
    </row>
    <row r="606" spans="2:4">
      <c r="B606" s="622">
        <v>44741</v>
      </c>
      <c r="C606" s="93">
        <v>1.5284512592659385E-2</v>
      </c>
      <c r="D606" s="93">
        <v>1.3554483570352944E-4</v>
      </c>
    </row>
    <row r="607" spans="2:4">
      <c r="B607" s="622">
        <v>44742</v>
      </c>
      <c r="C607" s="93">
        <v>1.520688145868389E-2</v>
      </c>
      <c r="D607" s="93">
        <v>1.3812687410760791E-4</v>
      </c>
    </row>
    <row r="608" spans="2:4">
      <c r="B608" s="622">
        <v>44743</v>
      </c>
      <c r="C608" s="93">
        <v>1.5374771727167542E-2</v>
      </c>
      <c r="D608" s="93">
        <v>1.3939995976742627E-4</v>
      </c>
    </row>
    <row r="609" spans="2:4">
      <c r="B609" s="622">
        <v>44746</v>
      </c>
      <c r="C609" s="93">
        <v>1.4878211458829355E-2</v>
      </c>
      <c r="D609" s="93">
        <v>1.3939995976742627E-4</v>
      </c>
    </row>
    <row r="610" spans="2:4">
      <c r="B610" s="622">
        <v>44747</v>
      </c>
      <c r="C610" s="93">
        <v>1.4729072592835936E-2</v>
      </c>
      <c r="D610" s="93">
        <v>1.3812687410760791E-4</v>
      </c>
    </row>
    <row r="611" spans="2:4">
      <c r="B611" s="622">
        <v>44748</v>
      </c>
      <c r="C611" s="93">
        <v>1.4575908207111457E-2</v>
      </c>
      <c r="D611" s="93">
        <v>1.3554483570352944E-4</v>
      </c>
    </row>
    <row r="612" spans="2:4">
      <c r="B612" s="622">
        <v>44749</v>
      </c>
      <c r="C612" s="93">
        <v>1.4574940331525996E-2</v>
      </c>
      <c r="D612" s="93">
        <v>1.3157680718361238E-4</v>
      </c>
    </row>
    <row r="613" spans="2:4">
      <c r="B613" s="622">
        <v>44750</v>
      </c>
      <c r="C613" s="93">
        <v>1.6569468788444959E-2</v>
      </c>
      <c r="D613" s="93">
        <v>1.2609200791068853E-4</v>
      </c>
    </row>
    <row r="614" spans="2:4">
      <c r="B614" s="622">
        <v>44753</v>
      </c>
      <c r="C614" s="93">
        <v>1.6530656932691755E-2</v>
      </c>
      <c r="D614" s="93">
        <v>1.1888068512943422E-4</v>
      </c>
    </row>
    <row r="615" spans="2:4">
      <c r="B615" s="622">
        <v>44754</v>
      </c>
      <c r="C615" s="93">
        <v>1.8058362477163404E-2</v>
      </c>
      <c r="D615" s="93">
        <v>1.0960257616642563E-4</v>
      </c>
    </row>
    <row r="616" spans="2:4">
      <c r="B616" s="622">
        <v>44755</v>
      </c>
      <c r="C616" s="93">
        <v>1.7975131052307049E-2</v>
      </c>
      <c r="D616" s="93">
        <v>9.7670449345590106E-5</v>
      </c>
    </row>
    <row r="617" spans="2:4">
      <c r="B617" s="622">
        <v>44756</v>
      </c>
      <c r="C617" s="93">
        <v>1.7758858335249272E-2</v>
      </c>
      <c r="D617" s="93">
        <v>8.1932857975300399E-5</v>
      </c>
    </row>
    <row r="618" spans="2:4">
      <c r="B618" s="622">
        <v>44757</v>
      </c>
      <c r="C618" s="93">
        <v>1.7744051158973935E-2</v>
      </c>
      <c r="D618" s="93">
        <v>5.9440342564717099E-5</v>
      </c>
    </row>
    <row r="619" spans="2:4">
      <c r="B619" s="622">
        <v>44760</v>
      </c>
      <c r="C619" s="93">
        <v>1.6594554620397484E-2</v>
      </c>
      <c r="D619" s="93">
        <v>0</v>
      </c>
    </row>
    <row r="620" spans="2:4">
      <c r="B620" s="622">
        <v>44761</v>
      </c>
      <c r="C620" s="93">
        <v>1.4464976269325582E-2</v>
      </c>
      <c r="D620" s="93">
        <v>0</v>
      </c>
    </row>
    <row r="621" spans="2:4">
      <c r="B621" s="622">
        <v>44762</v>
      </c>
      <c r="C621" s="93">
        <v>1.4684923497087277E-2</v>
      </c>
      <c r="D621" s="93">
        <v>0</v>
      </c>
    </row>
    <row r="622" spans="2:4">
      <c r="B622" s="622">
        <v>44763</v>
      </c>
      <c r="C622" s="93">
        <v>1.6304591469944892E-2</v>
      </c>
      <c r="D622" s="93">
        <v>0</v>
      </c>
    </row>
    <row r="623" spans="2:4">
      <c r="B623" s="622">
        <v>44764</v>
      </c>
      <c r="C623" s="93">
        <v>1.6279317534339303E-2</v>
      </c>
      <c r="D623" s="93">
        <v>0</v>
      </c>
    </row>
    <row r="624" spans="2:4">
      <c r="B624" s="622">
        <v>44767</v>
      </c>
      <c r="C624" s="93">
        <v>1.6529427983083371E-2</v>
      </c>
      <c r="D624" s="93">
        <v>0</v>
      </c>
    </row>
    <row r="625" spans="2:4">
      <c r="B625" s="622">
        <v>44768</v>
      </c>
      <c r="C625" s="93">
        <v>1.6633515298383719E-2</v>
      </c>
      <c r="D625" s="93">
        <v>0</v>
      </c>
    </row>
    <row r="626" spans="2:4">
      <c r="B626" s="622">
        <v>44769</v>
      </c>
      <c r="C626" s="93">
        <v>1.6299877630029141E-2</v>
      </c>
      <c r="D626" s="93">
        <v>0</v>
      </c>
    </row>
    <row r="627" spans="2:4">
      <c r="B627" s="622">
        <v>44770</v>
      </c>
      <c r="C627" s="93">
        <v>1.7906852735635963E-2</v>
      </c>
      <c r="D627" s="93">
        <v>0</v>
      </c>
    </row>
    <row r="628" spans="2:4">
      <c r="B628" s="622">
        <v>44771</v>
      </c>
      <c r="C628" s="93">
        <v>1.7954902992878333E-2</v>
      </c>
      <c r="D628" s="93">
        <v>0</v>
      </c>
    </row>
    <row r="629" spans="2:4">
      <c r="B629" s="622">
        <v>44774</v>
      </c>
      <c r="C629" s="93">
        <v>1.8620323373749331E-2</v>
      </c>
      <c r="D629" s="93">
        <v>0</v>
      </c>
    </row>
    <row r="630" spans="2:4">
      <c r="B630" s="622">
        <v>44775</v>
      </c>
      <c r="C630" s="93">
        <v>1.8679836278418967E-2</v>
      </c>
      <c r="D630" s="93">
        <v>0</v>
      </c>
    </row>
    <row r="631" spans="2:4">
      <c r="B631" s="622">
        <v>44776</v>
      </c>
      <c r="C631" s="93">
        <v>1.8697107971635766E-2</v>
      </c>
      <c r="D631" s="93">
        <v>0</v>
      </c>
    </row>
    <row r="632" spans="2:4">
      <c r="B632" s="622">
        <v>44777</v>
      </c>
      <c r="C632" s="93">
        <v>2.0306962249663229E-2</v>
      </c>
      <c r="D632" s="93">
        <v>0</v>
      </c>
    </row>
    <row r="633" spans="2:4">
      <c r="B633" s="622">
        <v>44778</v>
      </c>
      <c r="C633" s="93">
        <v>2.1592206999814179E-2</v>
      </c>
      <c r="D633" s="93">
        <v>5.917929680366913E-5</v>
      </c>
    </row>
    <row r="634" spans="2:4">
      <c r="B634" s="622">
        <v>44781</v>
      </c>
      <c r="C634" s="93">
        <v>2.0776915347712095E-2</v>
      </c>
      <c r="D634" s="93">
        <v>8.1573031225619231E-5</v>
      </c>
    </row>
    <row r="635" spans="2:4">
      <c r="B635" s="622">
        <v>44782</v>
      </c>
      <c r="C635" s="93">
        <v>2.0528019632996223E-2</v>
      </c>
      <c r="D635" s="93">
        <v>9.7241507389988856E-5</v>
      </c>
    </row>
    <row r="636" spans="2:4">
      <c r="B636" s="622">
        <v>44783</v>
      </c>
      <c r="C636" s="93">
        <v>1.8418533914948989E-2</v>
      </c>
      <c r="D636" s="93">
        <v>1.0912123156655167E-4</v>
      </c>
    </row>
    <row r="637" spans="2:4">
      <c r="B637" s="622">
        <v>44784</v>
      </c>
      <c r="C637" s="93">
        <v>1.8111216867758084E-2</v>
      </c>
      <c r="D637" s="93">
        <v>1.1835859360733825E-4</v>
      </c>
    </row>
    <row r="638" spans="2:4">
      <c r="B638" s="622">
        <v>44785</v>
      </c>
      <c r="C638" s="93">
        <v>1.8976642733625555E-2</v>
      </c>
      <c r="D638" s="93">
        <v>1.2553824622717747E-4</v>
      </c>
    </row>
    <row r="639" spans="2:4">
      <c r="B639" s="622">
        <v>44788</v>
      </c>
      <c r="C639" s="93">
        <v>1.9769734935147283E-2</v>
      </c>
      <c r="D639" s="93">
        <v>1.3099895775870181E-4</v>
      </c>
    </row>
    <row r="640" spans="2:4">
      <c r="B640" s="622">
        <v>44789</v>
      </c>
      <c r="C640" s="93">
        <v>1.9860644457420057E-2</v>
      </c>
      <c r="D640" s="93">
        <v>1.3494955978038297E-4</v>
      </c>
    </row>
    <row r="641" spans="2:4">
      <c r="B641" s="622">
        <v>44790</v>
      </c>
      <c r="C641" s="93">
        <v>2.0414185960535174E-2</v>
      </c>
      <c r="D641" s="93">
        <v>1.3752025857652583E-4</v>
      </c>
    </row>
    <row r="642" spans="2:4">
      <c r="B642" s="622">
        <v>44791</v>
      </c>
      <c r="C642" s="93">
        <v>2.0450077438398637E-2</v>
      </c>
      <c r="D642" s="93">
        <v>1.3878775319159896E-4</v>
      </c>
    </row>
    <row r="643" spans="2:4">
      <c r="B643" s="622">
        <v>44792</v>
      </c>
      <c r="C643" s="93">
        <v>1.9862246701681751E-2</v>
      </c>
      <c r="D643" s="93">
        <v>1.3878775319159899E-4</v>
      </c>
    </row>
    <row r="644" spans="2:4">
      <c r="B644" s="622">
        <v>44795</v>
      </c>
      <c r="C644" s="93">
        <v>2.0843759708036588E-2</v>
      </c>
      <c r="D644" s="93">
        <v>1.375202585765258E-4</v>
      </c>
    </row>
    <row r="645" spans="2:4">
      <c r="B645" s="622">
        <v>44796</v>
      </c>
      <c r="C645" s="93">
        <v>2.0312283940534491E-2</v>
      </c>
      <c r="D645" s="93">
        <v>1.3494955978038297E-4</v>
      </c>
    </row>
    <row r="646" spans="2:4">
      <c r="B646" s="622">
        <v>44797</v>
      </c>
      <c r="C646" s="93">
        <v>2.0326219987354652E-2</v>
      </c>
      <c r="D646" s="93">
        <v>1.3099895775870181E-4</v>
      </c>
    </row>
    <row r="647" spans="2:4">
      <c r="B647" s="622">
        <v>44798</v>
      </c>
      <c r="C647" s="93">
        <v>2.0145325782657049E-2</v>
      </c>
      <c r="D647" s="93">
        <v>1.2553824622717747E-4</v>
      </c>
    </row>
    <row r="648" spans="2:4">
      <c r="B648" s="622">
        <v>44799</v>
      </c>
      <c r="C648" s="93">
        <v>2.0061536727695131E-2</v>
      </c>
      <c r="D648" s="93">
        <v>1.1835859360733827E-4</v>
      </c>
    </row>
    <row r="649" spans="2:4">
      <c r="B649" s="622">
        <v>44802</v>
      </c>
      <c r="C649" s="93">
        <v>2.019303942932606E-2</v>
      </c>
      <c r="D649" s="93">
        <v>1.0912123156655169E-4</v>
      </c>
    </row>
    <row r="650" spans="2:4">
      <c r="B650" s="622">
        <v>44803</v>
      </c>
      <c r="C650" s="93">
        <v>1.9950126628992076E-2</v>
      </c>
      <c r="D650" s="93">
        <v>9.7241507389988883E-5</v>
      </c>
    </row>
    <row r="651" spans="2:4">
      <c r="B651" s="622">
        <v>44804</v>
      </c>
      <c r="C651" s="93">
        <v>2.0006415241366E-2</v>
      </c>
      <c r="D651" s="93">
        <v>8.1573031225619244E-5</v>
      </c>
    </row>
    <row r="652" spans="2:4">
      <c r="B652" s="622">
        <v>44805</v>
      </c>
      <c r="C652" s="93">
        <v>1.9833898294056289E-2</v>
      </c>
      <c r="D652" s="93">
        <v>5.9179296803669136E-5</v>
      </c>
    </row>
    <row r="653" spans="2:4">
      <c r="B653" s="622">
        <v>44806</v>
      </c>
      <c r="C653" s="93">
        <v>1.8967671268858396E-2</v>
      </c>
      <c r="D653" s="93">
        <v>0</v>
      </c>
    </row>
    <row r="654" spans="2:4">
      <c r="B654" s="622">
        <v>44809</v>
      </c>
      <c r="C654" s="93">
        <v>1.7606605810471944E-2</v>
      </c>
      <c r="D654" s="93">
        <v>0</v>
      </c>
    </row>
    <row r="655" spans="2:4">
      <c r="B655" s="622">
        <v>44810</v>
      </c>
      <c r="C655" s="93">
        <v>1.7854584443659182E-2</v>
      </c>
      <c r="D655" s="93">
        <v>0</v>
      </c>
    </row>
    <row r="656" spans="2:4">
      <c r="B656" s="622">
        <v>44812</v>
      </c>
      <c r="C656" s="93">
        <v>1.9262200028148824E-2</v>
      </c>
      <c r="D656" s="93">
        <v>0</v>
      </c>
    </row>
    <row r="657" spans="2:4">
      <c r="B657" s="622">
        <v>44813</v>
      </c>
      <c r="C657" s="93">
        <v>1.969310687142509E-2</v>
      </c>
      <c r="D657" s="93">
        <v>0</v>
      </c>
    </row>
    <row r="658" spans="2:4">
      <c r="B658" s="622">
        <v>44816</v>
      </c>
      <c r="C658" s="93">
        <v>2.0245348101600419E-2</v>
      </c>
      <c r="D658" s="93">
        <v>0</v>
      </c>
    </row>
    <row r="659" spans="2:4">
      <c r="B659" s="622">
        <v>44817</v>
      </c>
      <c r="C659" s="93">
        <v>1.9558187308725602E-2</v>
      </c>
      <c r="D659" s="93">
        <v>0</v>
      </c>
    </row>
    <row r="660" spans="2:4">
      <c r="B660" s="622">
        <v>44818</v>
      </c>
      <c r="C660" s="93">
        <v>1.874408065438014E-2</v>
      </c>
      <c r="D660" s="93">
        <v>0</v>
      </c>
    </row>
    <row r="661" spans="2:4">
      <c r="B661" s="622">
        <v>44819</v>
      </c>
      <c r="C661" s="93">
        <v>1.8625061293515904E-2</v>
      </c>
      <c r="D661" s="93">
        <v>0</v>
      </c>
    </row>
    <row r="662" spans="2:4">
      <c r="B662" s="622">
        <v>44820</v>
      </c>
      <c r="C662" s="93">
        <v>1.7657053495720026E-2</v>
      </c>
      <c r="D662" s="93">
        <v>0</v>
      </c>
    </row>
    <row r="663" spans="2:4">
      <c r="B663" s="622">
        <v>44823</v>
      </c>
      <c r="C663" s="93">
        <v>1.8412754946302509E-2</v>
      </c>
      <c r="D663" s="93">
        <v>0</v>
      </c>
    </row>
    <row r="664" spans="2:4">
      <c r="B664" s="622">
        <v>44824</v>
      </c>
      <c r="C664" s="93">
        <v>1.8397190536762208E-2</v>
      </c>
      <c r="D664" s="93">
        <v>0</v>
      </c>
    </row>
    <row r="665" spans="2:4">
      <c r="B665" s="622">
        <v>44825</v>
      </c>
      <c r="C665" s="93">
        <v>1.7577688168346272E-2</v>
      </c>
      <c r="D665" s="93">
        <v>0</v>
      </c>
    </row>
    <row r="666" spans="2:4">
      <c r="B666" s="622">
        <v>44826</v>
      </c>
      <c r="C666" s="93">
        <v>1.7619902085533372E-2</v>
      </c>
      <c r="D666" s="93">
        <v>0</v>
      </c>
    </row>
    <row r="667" spans="2:4">
      <c r="B667" s="622">
        <v>44827</v>
      </c>
      <c r="C667" s="93">
        <v>1.833742138609026E-2</v>
      </c>
      <c r="D667" s="93">
        <v>0</v>
      </c>
    </row>
    <row r="668" spans="2:4">
      <c r="B668" s="622">
        <v>44830</v>
      </c>
      <c r="C668" s="93">
        <v>1.7666660624231008E-2</v>
      </c>
      <c r="D668" s="93">
        <v>0</v>
      </c>
    </row>
    <row r="669" spans="2:4">
      <c r="B669" s="622">
        <v>44831</v>
      </c>
      <c r="C669" s="93">
        <v>2.0222962201805722E-2</v>
      </c>
      <c r="D669" s="93">
        <v>0</v>
      </c>
    </row>
    <row r="670" spans="2:4">
      <c r="B670" s="622">
        <v>44832</v>
      </c>
      <c r="C670" s="93">
        <v>2.0586471858074409E-2</v>
      </c>
      <c r="D670" s="93">
        <v>0</v>
      </c>
    </row>
    <row r="671" spans="2:4">
      <c r="B671" s="622">
        <v>44833</v>
      </c>
      <c r="C671" s="93">
        <v>2.064128766409613E-2</v>
      </c>
      <c r="D671" s="93">
        <v>0</v>
      </c>
    </row>
    <row r="672" spans="2:4">
      <c r="B672" s="622">
        <v>44834</v>
      </c>
      <c r="C672" s="93">
        <v>2.0398133897972869E-2</v>
      </c>
      <c r="D672" s="93">
        <v>0</v>
      </c>
    </row>
    <row r="673" spans="2:4">
      <c r="B673" s="622">
        <v>44837</v>
      </c>
      <c r="C673" s="93">
        <v>2.0741308830904047E-2</v>
      </c>
      <c r="D673" s="93">
        <v>0</v>
      </c>
    </row>
    <row r="674" spans="2:4">
      <c r="B674" s="622">
        <v>44838</v>
      </c>
      <c r="C674" s="93">
        <v>2.4813372365161193E-2</v>
      </c>
      <c r="D674" s="93">
        <v>0</v>
      </c>
    </row>
    <row r="675" spans="2:4">
      <c r="B675" s="622">
        <v>44839</v>
      </c>
      <c r="C675" s="93">
        <v>2.4828482733026548E-2</v>
      </c>
      <c r="D675" s="93">
        <v>0</v>
      </c>
    </row>
    <row r="676" spans="2:4">
      <c r="B676" s="622">
        <v>44840</v>
      </c>
      <c r="C676" s="93">
        <v>2.4586607748974771E-2</v>
      </c>
      <c r="D676" s="93">
        <v>0</v>
      </c>
    </row>
    <row r="677" spans="2:4">
      <c r="B677" s="622">
        <v>44841</v>
      </c>
      <c r="C677" s="93">
        <v>2.3905380600974292E-2</v>
      </c>
      <c r="D677" s="93">
        <v>0</v>
      </c>
    </row>
    <row r="678" spans="2:4">
      <c r="B678" s="622">
        <v>44844</v>
      </c>
      <c r="C678" s="93">
        <v>2.3387653755655852E-2</v>
      </c>
      <c r="D678" s="93">
        <v>0</v>
      </c>
    </row>
    <row r="679" spans="2:4">
      <c r="B679" s="622">
        <v>44845</v>
      </c>
      <c r="C679" s="93">
        <v>2.2882433167867255E-2</v>
      </c>
      <c r="D679" s="93">
        <v>0</v>
      </c>
    </row>
    <row r="680" spans="2:4">
      <c r="B680" s="622">
        <v>44847</v>
      </c>
      <c r="C680" s="93">
        <v>2.3637412509121228E-2</v>
      </c>
      <c r="D680" s="93">
        <v>0</v>
      </c>
    </row>
    <row r="681" spans="2:4">
      <c r="B681" s="622">
        <v>44848</v>
      </c>
      <c r="C681" s="1">
        <v>2.3832315381452425E-2</v>
      </c>
      <c r="D681" s="1">
        <v>0</v>
      </c>
    </row>
    <row r="682" spans="2:4">
      <c r="B682" s="622">
        <v>44851</v>
      </c>
      <c r="C682" s="1">
        <v>2.3923795254691151E-2</v>
      </c>
      <c r="D682" s="1">
        <v>0</v>
      </c>
    </row>
    <row r="683" spans="2:4">
      <c r="B683" s="622">
        <v>44852</v>
      </c>
      <c r="C683" s="1">
        <v>2.406636281077431E-2</v>
      </c>
      <c r="D683" s="1">
        <v>0</v>
      </c>
    </row>
    <row r="684" spans="2:4">
      <c r="B684" s="622">
        <v>44853</v>
      </c>
      <c r="C684" s="1">
        <v>2.3985866707612966E-2</v>
      </c>
      <c r="D684" s="1">
        <v>0</v>
      </c>
    </row>
    <row r="685" spans="2:4">
      <c r="B685" s="622">
        <v>44854</v>
      </c>
      <c r="C685" s="1">
        <v>2.4092043259211042E-2</v>
      </c>
      <c r="D685" s="1">
        <v>0</v>
      </c>
    </row>
    <row r="686" spans="2:4">
      <c r="B686" s="622">
        <v>44855</v>
      </c>
      <c r="C686" s="1">
        <v>2.3992696239222212E-2</v>
      </c>
      <c r="D686" s="1">
        <v>0</v>
      </c>
    </row>
    <row r="687" spans="2:4">
      <c r="B687" s="622">
        <v>44858</v>
      </c>
      <c r="C687" s="1">
        <v>2.4074397512488178E-2</v>
      </c>
      <c r="D687" s="1">
        <v>0</v>
      </c>
    </row>
    <row r="688" spans="2:4">
      <c r="B688" s="622">
        <v>44859</v>
      </c>
      <c r="C688" s="1">
        <v>2.4202644238418496E-2</v>
      </c>
      <c r="D688" s="1">
        <v>0</v>
      </c>
    </row>
    <row r="689" spans="2:4">
      <c r="B689" s="622">
        <v>44860</v>
      </c>
      <c r="C689" s="1">
        <v>2.5387544882896514E-2</v>
      </c>
      <c r="D689" s="1">
        <v>0</v>
      </c>
    </row>
    <row r="690" spans="2:4">
      <c r="B690" s="622">
        <v>44861</v>
      </c>
      <c r="C690" s="1">
        <v>2.4217851450001847E-2</v>
      </c>
      <c r="D690" s="1">
        <v>0</v>
      </c>
    </row>
    <row r="691" spans="2:4">
      <c r="B691" s="622">
        <v>44862</v>
      </c>
      <c r="C691" s="1">
        <v>2.4586794615060852E-2</v>
      </c>
      <c r="D691" s="1">
        <v>0</v>
      </c>
    </row>
    <row r="692" spans="2:4">
      <c r="B692" s="622">
        <v>44865</v>
      </c>
      <c r="C692" s="1">
        <v>2.4553424619895417E-2</v>
      </c>
      <c r="D692" s="1">
        <v>0</v>
      </c>
    </row>
    <row r="693" spans="2:4">
      <c r="B693" s="622">
        <v>44866</v>
      </c>
      <c r="C693" s="1">
        <v>2.5110132439506074E-2</v>
      </c>
      <c r="D693" s="1">
        <v>0</v>
      </c>
    </row>
    <row r="694" spans="2:4">
      <c r="B694" s="622">
        <v>44868</v>
      </c>
      <c r="C694" s="1">
        <v>2.4891405802045918E-2</v>
      </c>
      <c r="D694" s="1">
        <v>0</v>
      </c>
    </row>
    <row r="695" spans="2:4">
      <c r="B695" s="622">
        <v>44869</v>
      </c>
      <c r="C695" s="1">
        <v>1.9777947076270695E-2</v>
      </c>
      <c r="D695" s="1">
        <v>0</v>
      </c>
    </row>
    <row r="696" spans="2:4">
      <c r="B696" s="622">
        <v>44872</v>
      </c>
      <c r="C696" s="1">
        <v>1.9746300346514364E-2</v>
      </c>
      <c r="D696" s="1">
        <v>0</v>
      </c>
    </row>
    <row r="697" spans="2:4">
      <c r="B697" s="622">
        <v>44873</v>
      </c>
      <c r="C697" s="1">
        <v>2.162399656890451E-2</v>
      </c>
      <c r="D697" s="1">
        <v>0</v>
      </c>
    </row>
    <row r="698" spans="2:4">
      <c r="B698" s="622">
        <v>44874</v>
      </c>
      <c r="C698" s="1">
        <v>2.1233128161788E-2</v>
      </c>
      <c r="D698" s="1">
        <v>0</v>
      </c>
    </row>
    <row r="699" spans="2:4">
      <c r="B699" s="622">
        <v>44875</v>
      </c>
      <c r="C699" s="1">
        <v>2.1275472090035909E-2</v>
      </c>
      <c r="D699" s="1">
        <v>0</v>
      </c>
    </row>
    <row r="700" spans="2:4">
      <c r="B700" s="622">
        <v>44879</v>
      </c>
      <c r="C700" s="1">
        <v>2.1892724592169167E-2</v>
      </c>
      <c r="D700" s="1">
        <v>0</v>
      </c>
    </row>
    <row r="701" spans="2:4">
      <c r="B701" s="622">
        <v>44881</v>
      </c>
      <c r="C701" s="1">
        <v>2.1749974848405889E-2</v>
      </c>
      <c r="D701" s="1">
        <v>0</v>
      </c>
    </row>
    <row r="702" spans="2:4">
      <c r="B702" s="622">
        <v>44882</v>
      </c>
      <c r="C702" s="1">
        <v>2.2741535865605681E-2</v>
      </c>
      <c r="D702" s="1">
        <v>0</v>
      </c>
    </row>
    <row r="703" spans="2:4">
      <c r="B703" s="622">
        <v>44883</v>
      </c>
      <c r="C703" s="1">
        <v>2.2940032190457697E-2</v>
      </c>
      <c r="D703" s="1">
        <v>0</v>
      </c>
    </row>
    <row r="704" spans="2:4">
      <c r="B704" s="622">
        <v>44886</v>
      </c>
      <c r="C704" s="1">
        <v>2.2560476102787247E-2</v>
      </c>
      <c r="D704" s="1">
        <v>0</v>
      </c>
    </row>
    <row r="705" spans="2:4">
      <c r="B705" s="622">
        <v>44887</v>
      </c>
      <c r="C705" s="1">
        <v>2.2514428058766682E-2</v>
      </c>
      <c r="D705" s="1">
        <v>0</v>
      </c>
    </row>
    <row r="706" spans="2:4">
      <c r="B706" s="622">
        <v>44888</v>
      </c>
      <c r="C706" s="1">
        <v>2.2219679303772635E-2</v>
      </c>
      <c r="D706" s="1">
        <v>0</v>
      </c>
    </row>
    <row r="707" spans="2:4">
      <c r="B707" s="622">
        <v>44889</v>
      </c>
      <c r="C707" s="1">
        <v>2.2238089936474918E-2</v>
      </c>
      <c r="D707" s="1">
        <v>0</v>
      </c>
    </row>
    <row r="708" spans="2:4">
      <c r="B708" s="622">
        <v>44890</v>
      </c>
      <c r="C708" s="1">
        <v>2.3623762559169922E-2</v>
      </c>
      <c r="D708" s="1">
        <v>0</v>
      </c>
    </row>
    <row r="709" spans="2:4">
      <c r="B709" s="622">
        <v>44893</v>
      </c>
      <c r="C709" s="1">
        <v>2.311255882073153E-2</v>
      </c>
      <c r="D709" s="1">
        <v>0</v>
      </c>
    </row>
    <row r="710" spans="2:4">
      <c r="B710" s="622">
        <v>44894</v>
      </c>
      <c r="C710" s="1">
        <v>2.2205461488960545E-2</v>
      </c>
      <c r="D710" s="1">
        <v>0</v>
      </c>
    </row>
    <row r="711" spans="2:4">
      <c r="B711" s="622">
        <v>44895</v>
      </c>
      <c r="C711" s="1">
        <v>2.2049058324171075E-2</v>
      </c>
      <c r="D711" s="1">
        <v>0</v>
      </c>
    </row>
    <row r="712" spans="2:4">
      <c r="B712" s="622">
        <v>44896</v>
      </c>
      <c r="C712" s="1">
        <v>2.1721735584698674E-2</v>
      </c>
      <c r="D712" s="1">
        <v>0</v>
      </c>
    </row>
    <row r="713" spans="2:4">
      <c r="B713" s="622">
        <v>44897</v>
      </c>
      <c r="C713" s="1">
        <v>2.1436781808820173E-2</v>
      </c>
      <c r="D713" s="1">
        <v>0</v>
      </c>
    </row>
    <row r="714" spans="2:4">
      <c r="B714" s="622">
        <v>44900</v>
      </c>
      <c r="C714" s="1">
        <v>2.0964658027703437E-2</v>
      </c>
      <c r="D714" s="1">
        <v>0</v>
      </c>
    </row>
    <row r="715" spans="2:4">
      <c r="B715" s="622">
        <v>44901</v>
      </c>
      <c r="C715" s="1">
        <v>2.1649603493606347E-2</v>
      </c>
      <c r="D715" s="1">
        <v>0</v>
      </c>
    </row>
    <row r="716" spans="2:4">
      <c r="B716" s="622">
        <v>44902</v>
      </c>
      <c r="C716" s="1">
        <v>2.2301013755201864E-2</v>
      </c>
      <c r="D716" s="1">
        <v>0</v>
      </c>
    </row>
    <row r="717" spans="2:4">
      <c r="B717" s="622">
        <v>44903</v>
      </c>
      <c r="C717" s="1">
        <v>2.2108666820762939E-2</v>
      </c>
      <c r="D717" s="1">
        <v>0</v>
      </c>
    </row>
    <row r="718" spans="2:4">
      <c r="B718" s="622">
        <v>44904</v>
      </c>
      <c r="C718" s="1">
        <v>2.084008436065965E-2</v>
      </c>
      <c r="D718" s="1">
        <v>0</v>
      </c>
    </row>
    <row r="719" spans="2:4">
      <c r="B719" s="622">
        <v>44907</v>
      </c>
      <c r="C719" s="1">
        <v>2.0813151185135357E-2</v>
      </c>
      <c r="D719" s="1">
        <v>0</v>
      </c>
    </row>
    <row r="720" spans="2:4">
      <c r="B720" s="622">
        <v>44908</v>
      </c>
      <c r="C720" s="1">
        <v>2.1076900500067181E-2</v>
      </c>
      <c r="D720" s="1">
        <v>0</v>
      </c>
    </row>
    <row r="721" spans="2:4">
      <c r="B721" s="622">
        <v>44909</v>
      </c>
      <c r="C721" s="1">
        <v>2.0871767900716022E-2</v>
      </c>
      <c r="D721" s="1">
        <v>0</v>
      </c>
    </row>
    <row r="722" spans="2:4">
      <c r="B722" s="622">
        <v>44910</v>
      </c>
      <c r="C722" s="1">
        <v>2.1749102990610836E-2</v>
      </c>
      <c r="D722" s="1">
        <v>0</v>
      </c>
    </row>
    <row r="723" spans="2:4">
      <c r="B723" s="622">
        <v>44911</v>
      </c>
      <c r="C723" s="1">
        <v>2.0781840434636465E-2</v>
      </c>
      <c r="D723" s="1">
        <v>0</v>
      </c>
    </row>
    <row r="724" spans="2:4">
      <c r="B724" s="622">
        <v>44914</v>
      </c>
      <c r="C724" s="1">
        <v>2.0733748414319457E-2</v>
      </c>
      <c r="D724" s="1">
        <v>0</v>
      </c>
    </row>
    <row r="725" spans="2:4">
      <c r="B725" s="622">
        <v>44915</v>
      </c>
      <c r="C725" s="1">
        <v>2.0917112127185073E-2</v>
      </c>
      <c r="D725" s="1">
        <v>0</v>
      </c>
    </row>
    <row r="726" spans="2:4">
      <c r="B726" s="622">
        <v>44916</v>
      </c>
      <c r="C726" s="1">
        <v>2.0498021263245656E-2</v>
      </c>
      <c r="D726" s="1">
        <v>0</v>
      </c>
    </row>
    <row r="727" spans="2:4">
      <c r="B727" s="622">
        <v>44917</v>
      </c>
      <c r="C727" s="1">
        <v>2.0484069059201724E-2</v>
      </c>
      <c r="D727" s="1">
        <v>0</v>
      </c>
    </row>
    <row r="728" spans="2:4">
      <c r="B728" s="622">
        <v>44918</v>
      </c>
      <c r="C728" s="1">
        <v>2.0121921782725167E-2</v>
      </c>
      <c r="D728" s="1">
        <v>0</v>
      </c>
    </row>
    <row r="729" spans="2:4">
      <c r="B729" s="622">
        <v>44921</v>
      </c>
      <c r="C729" s="1">
        <v>1.8999934479001696E-2</v>
      </c>
      <c r="D729" s="1">
        <v>0</v>
      </c>
    </row>
    <row r="730" spans="2:4">
      <c r="B730" s="622">
        <v>44922</v>
      </c>
      <c r="C730" s="1">
        <v>1.8556214585591625E-2</v>
      </c>
      <c r="D730" s="1">
        <v>0</v>
      </c>
    </row>
    <row r="731" spans="2:4">
      <c r="B731" s="622">
        <v>44923</v>
      </c>
      <c r="C731" s="1">
        <v>1.8508848378800419E-2</v>
      </c>
      <c r="D731" s="1">
        <v>0</v>
      </c>
    </row>
    <row r="732" spans="2:4">
      <c r="B732" s="622">
        <v>44924</v>
      </c>
      <c r="C732" s="1">
        <v>1.85864263290688E-2</v>
      </c>
      <c r="D732" s="1">
        <v>0</v>
      </c>
    </row>
    <row r="733" spans="2:4">
      <c r="B733" s="622">
        <v>44925</v>
      </c>
      <c r="C733" s="1">
        <v>1.8084363603185698E-2</v>
      </c>
      <c r="D733" s="1">
        <v>0</v>
      </c>
    </row>
    <row r="734" spans="2:4">
      <c r="B734" s="622">
        <v>44928</v>
      </c>
      <c r="C734" s="1">
        <v>1.7826196255527189E-2</v>
      </c>
      <c r="D734" s="1">
        <v>0</v>
      </c>
    </row>
    <row r="735" spans="2:4">
      <c r="B735" s="622">
        <v>44929</v>
      </c>
      <c r="C735" s="1">
        <v>1.9809341174569881E-2</v>
      </c>
      <c r="D735" s="1">
        <v>0</v>
      </c>
    </row>
    <row r="736" spans="2:4">
      <c r="B736" s="622">
        <v>44930</v>
      </c>
      <c r="C736" s="1">
        <v>1.9433046797131891E-2</v>
      </c>
      <c r="D736" s="1">
        <v>0</v>
      </c>
    </row>
    <row r="737" spans="2:4">
      <c r="B737" s="622">
        <v>44931</v>
      </c>
      <c r="C737" s="1">
        <v>1.8397434562287408E-2</v>
      </c>
      <c r="D737" s="1">
        <v>0</v>
      </c>
    </row>
    <row r="738" spans="2:4">
      <c r="B738" s="622">
        <v>44932</v>
      </c>
      <c r="C738" s="1">
        <v>1.8451754127270792E-2</v>
      </c>
      <c r="D738" s="1">
        <v>0</v>
      </c>
    </row>
    <row r="739" spans="2:4">
      <c r="B739" s="622">
        <v>44935</v>
      </c>
      <c r="C739" s="1">
        <v>1.8297992988068265E-2</v>
      </c>
      <c r="D739" s="1">
        <v>0</v>
      </c>
    </row>
    <row r="740" spans="2:4">
      <c r="B740" s="622">
        <v>44936</v>
      </c>
      <c r="C740" s="1">
        <v>1.8231335829708067E-2</v>
      </c>
      <c r="D740" s="1">
        <v>0</v>
      </c>
    </row>
    <row r="741" spans="2:4">
      <c r="B741" s="622">
        <v>44937</v>
      </c>
      <c r="C741" s="1">
        <v>1.7868990725715385E-2</v>
      </c>
      <c r="D741" s="1">
        <v>0</v>
      </c>
    </row>
    <row r="742" spans="2:4">
      <c r="B742" s="622">
        <v>44938</v>
      </c>
      <c r="C742" s="1">
        <v>1.891419073068229E-2</v>
      </c>
      <c r="D742" s="1">
        <v>0</v>
      </c>
    </row>
    <row r="743" spans="2:4">
      <c r="B743" s="622">
        <v>44939</v>
      </c>
      <c r="C743" s="1">
        <v>1.8188249799214819E-2</v>
      </c>
      <c r="D743" s="1">
        <v>0</v>
      </c>
    </row>
    <row r="744" spans="2:4">
      <c r="B744" s="622">
        <v>44942</v>
      </c>
      <c r="C744" s="1">
        <v>1.8278335338883154E-2</v>
      </c>
      <c r="D744" s="1">
        <v>0</v>
      </c>
    </row>
    <row r="745" spans="2:4">
      <c r="B745" s="622">
        <v>44943</v>
      </c>
      <c r="C745" s="1">
        <v>1.7726241118921435E-2</v>
      </c>
      <c r="D745" s="1">
        <v>0</v>
      </c>
    </row>
    <row r="746" spans="2:4">
      <c r="B746" s="622">
        <v>44944</v>
      </c>
      <c r="C746" s="1">
        <v>1.7663393908414825E-2</v>
      </c>
      <c r="D746" s="1">
        <v>0</v>
      </c>
    </row>
    <row r="747" spans="2:4">
      <c r="B747" s="622">
        <v>44945</v>
      </c>
      <c r="C747" s="1">
        <v>1.7384295769641917E-2</v>
      </c>
      <c r="D747" s="1">
        <v>0</v>
      </c>
    </row>
    <row r="748" spans="2:4">
      <c r="B748" s="622">
        <v>44946</v>
      </c>
      <c r="C748" s="1">
        <v>1.735868512721736E-2</v>
      </c>
      <c r="D748" s="1">
        <v>0</v>
      </c>
    </row>
    <row r="749" spans="2:4">
      <c r="B749" s="622">
        <v>44949</v>
      </c>
      <c r="C749" s="1">
        <v>1.7373225151013014E-2</v>
      </c>
      <c r="D749" s="1">
        <v>0</v>
      </c>
    </row>
    <row r="750" spans="2:4">
      <c r="B750" s="622">
        <v>44950</v>
      </c>
      <c r="C750" s="1">
        <v>1.7203508796152372E-2</v>
      </c>
      <c r="D750" s="1">
        <v>0</v>
      </c>
    </row>
    <row r="751" spans="2:4">
      <c r="B751" s="622">
        <v>44951</v>
      </c>
      <c r="C751" s="1">
        <v>1.7104583469654985E-2</v>
      </c>
      <c r="D751" s="1">
        <v>0</v>
      </c>
    </row>
    <row r="752" spans="2:4">
      <c r="B752" s="622">
        <v>44952</v>
      </c>
      <c r="C752" s="1">
        <v>1.7108776390837247E-2</v>
      </c>
      <c r="D752" s="1">
        <v>0</v>
      </c>
    </row>
    <row r="753" spans="2:4">
      <c r="B753" s="622">
        <v>44953</v>
      </c>
      <c r="C753" s="1">
        <v>1.6787349418632073E-2</v>
      </c>
      <c r="D753" s="1">
        <v>0</v>
      </c>
    </row>
    <row r="754" spans="2:4">
      <c r="B754" s="622">
        <v>44956</v>
      </c>
      <c r="C754" s="1">
        <v>1.6647855298691699E-2</v>
      </c>
      <c r="D754" s="1">
        <v>0</v>
      </c>
    </row>
    <row r="755" spans="2:4">
      <c r="B755" s="622">
        <v>44957</v>
      </c>
      <c r="C755" s="1">
        <v>1.6779578646046865E-2</v>
      </c>
      <c r="D755" s="1">
        <v>0</v>
      </c>
    </row>
    <row r="756" spans="2:4">
      <c r="B756" s="622">
        <v>44958</v>
      </c>
      <c r="C756" s="1">
        <v>1.2684924280690575E-2</v>
      </c>
      <c r="D756" s="1">
        <v>0</v>
      </c>
    </row>
    <row r="757" spans="2:4">
      <c r="B757" s="622">
        <v>44959</v>
      </c>
      <c r="C757" s="1">
        <v>1.1045200418527842E-2</v>
      </c>
      <c r="D757" s="1">
        <v>0</v>
      </c>
    </row>
    <row r="758" spans="2:4">
      <c r="B758" s="622">
        <v>44960</v>
      </c>
      <c r="C758" s="1">
        <v>1.1334385100963081E-2</v>
      </c>
      <c r="D758" s="1">
        <v>0</v>
      </c>
    </row>
    <row r="759" spans="2:4">
      <c r="B759" s="622">
        <v>44963</v>
      </c>
      <c r="C759" s="1">
        <v>1.3066827743546835E-2</v>
      </c>
      <c r="D759" s="1">
        <v>0</v>
      </c>
    </row>
    <row r="760" spans="2:4">
      <c r="B760" s="622">
        <v>44964</v>
      </c>
      <c r="C760" s="1">
        <v>1.3097586698107256E-2</v>
      </c>
      <c r="D760" s="1">
        <v>0</v>
      </c>
    </row>
    <row r="761" spans="2:4">
      <c r="B761" s="622">
        <v>44965</v>
      </c>
      <c r="C761" s="1">
        <v>1.3619371803728322E-2</v>
      </c>
      <c r="D761" s="1">
        <v>0</v>
      </c>
    </row>
    <row r="762" spans="2:4">
      <c r="B762" s="622">
        <v>44966</v>
      </c>
      <c r="C762" s="1">
        <v>1.3655251106048873E-2</v>
      </c>
      <c r="D762" s="1">
        <v>0</v>
      </c>
    </row>
    <row r="763" spans="2:4">
      <c r="B763" s="622">
        <v>44967</v>
      </c>
      <c r="C763" s="1">
        <v>1.4105372721082737E-2</v>
      </c>
      <c r="D763" s="1">
        <v>0</v>
      </c>
    </row>
    <row r="764" spans="2:4">
      <c r="B764" s="622">
        <v>44970</v>
      </c>
      <c r="C764" s="1">
        <v>1.4319864050403482E-2</v>
      </c>
      <c r="D764" s="1">
        <v>0</v>
      </c>
    </row>
    <row r="765" spans="2:4">
      <c r="B765" s="622">
        <v>44971</v>
      </c>
      <c r="C765" s="1">
        <v>1.4240895403059594E-2</v>
      </c>
      <c r="D765" s="1">
        <v>0</v>
      </c>
    </row>
    <row r="766" spans="2:4">
      <c r="B766" s="622">
        <v>44972</v>
      </c>
      <c r="C766" s="1">
        <v>1.4579882340924165E-2</v>
      </c>
      <c r="D766" s="1">
        <v>0</v>
      </c>
    </row>
    <row r="767" spans="2:4">
      <c r="B767" s="622">
        <v>44973</v>
      </c>
      <c r="C767" s="1">
        <v>1.5111202778373429E-2</v>
      </c>
      <c r="D767" s="1">
        <v>0</v>
      </c>
    </row>
    <row r="768" spans="2:4">
      <c r="B768" s="622">
        <v>44974</v>
      </c>
      <c r="C768" s="1">
        <v>1.5068208939675962E-2</v>
      </c>
      <c r="D768" s="1">
        <v>0</v>
      </c>
    </row>
    <row r="769" spans="2:4">
      <c r="B769" s="622">
        <v>44979</v>
      </c>
      <c r="C769" s="1">
        <v>1.5598941817097117E-2</v>
      </c>
      <c r="D769" s="1">
        <v>0</v>
      </c>
    </row>
    <row r="770" spans="2:4">
      <c r="B770" s="622">
        <v>44980</v>
      </c>
      <c r="C770" s="1">
        <v>1.5794622215814076E-2</v>
      </c>
      <c r="D770" s="1">
        <v>0</v>
      </c>
    </row>
    <row r="771" spans="2:4">
      <c r="B771" s="622">
        <v>44981</v>
      </c>
      <c r="C771" s="1">
        <v>1.5808901703674324E-2</v>
      </c>
      <c r="D771" s="1">
        <v>0</v>
      </c>
    </row>
    <row r="772" spans="2:4">
      <c r="B772" s="622">
        <v>44984</v>
      </c>
      <c r="C772" s="1">
        <v>1.5521904831622468E-2</v>
      </c>
      <c r="D772" s="1">
        <v>0</v>
      </c>
    </row>
    <row r="773" spans="2:4">
      <c r="B773" s="622">
        <v>44985</v>
      </c>
      <c r="C773" s="1">
        <v>1.5214170153482053E-2</v>
      </c>
      <c r="D773" s="1">
        <v>0</v>
      </c>
    </row>
    <row r="774" spans="2:4">
      <c r="B774" s="622">
        <v>44986</v>
      </c>
      <c r="C774" s="1">
        <v>1.5194106397138283E-2</v>
      </c>
      <c r="D774" s="1">
        <v>0</v>
      </c>
    </row>
    <row r="775" spans="2:4">
      <c r="B775" s="622">
        <v>44987</v>
      </c>
      <c r="C775" s="1">
        <v>1.6148797552875509E-2</v>
      </c>
      <c r="D775" s="1">
        <v>0</v>
      </c>
    </row>
    <row r="776" spans="2:4">
      <c r="B776" s="622">
        <v>44988</v>
      </c>
      <c r="C776" s="1">
        <v>1.6171169501785626E-2</v>
      </c>
      <c r="D776" s="1">
        <v>0</v>
      </c>
    </row>
    <row r="777" spans="2:4">
      <c r="B777" s="622">
        <v>44991</v>
      </c>
      <c r="C777" s="1">
        <v>1.5428768271702906E-2</v>
      </c>
      <c r="D777" s="1">
        <v>0</v>
      </c>
    </row>
    <row r="778" spans="2:4">
      <c r="B778" s="622">
        <v>44992</v>
      </c>
      <c r="C778" s="1">
        <v>1.5627863559188073E-2</v>
      </c>
      <c r="D778" s="1">
        <v>0</v>
      </c>
    </row>
    <row r="779" spans="2:4">
      <c r="B779" s="622">
        <v>44993</v>
      </c>
      <c r="C779" s="1">
        <v>1.5934878342927054E-2</v>
      </c>
      <c r="D779" s="1">
        <v>0</v>
      </c>
    </row>
    <row r="780" spans="2:4">
      <c r="B780" s="622">
        <v>44994</v>
      </c>
      <c r="C780" s="1">
        <v>1.6100631501577423E-2</v>
      </c>
      <c r="D780" s="1">
        <v>0</v>
      </c>
    </row>
    <row r="781" spans="2:4">
      <c r="B781" s="622">
        <v>44995</v>
      </c>
      <c r="C781" s="1">
        <v>1.7855874611896191E-2</v>
      </c>
      <c r="D781" s="1">
        <v>0</v>
      </c>
    </row>
    <row r="782" spans="2:4">
      <c r="B782" s="622">
        <v>44998</v>
      </c>
      <c r="C782" s="1">
        <v>1.7813942872626345E-2</v>
      </c>
      <c r="D782" s="1">
        <v>0</v>
      </c>
    </row>
    <row r="783" spans="2:4">
      <c r="B783" s="622">
        <v>44999</v>
      </c>
      <c r="C783" s="1">
        <v>1.7433862239822528E-2</v>
      </c>
      <c r="D783" s="1">
        <v>0</v>
      </c>
    </row>
    <row r="784" spans="2:4">
      <c r="B784" s="622">
        <v>45000</v>
      </c>
      <c r="C784" s="1">
        <v>1.6115418335751534E-2</v>
      </c>
      <c r="D784" s="1">
        <v>0</v>
      </c>
    </row>
    <row r="785" spans="2:4">
      <c r="B785" s="622">
        <v>45001</v>
      </c>
      <c r="C785" s="1">
        <v>1.5984157865851608E-2</v>
      </c>
      <c r="D785" s="1">
        <v>0</v>
      </c>
    </row>
    <row r="786" spans="2:4">
      <c r="B786" s="622">
        <v>45002</v>
      </c>
      <c r="C786" s="1">
        <v>1.6277801284137007E-2</v>
      </c>
      <c r="D786" s="1">
        <v>0</v>
      </c>
    </row>
    <row r="787" spans="2:4">
      <c r="B787" s="622">
        <v>45005</v>
      </c>
      <c r="C787" s="1">
        <v>1.6357225927215651E-2</v>
      </c>
      <c r="D787" s="1">
        <v>0</v>
      </c>
    </row>
    <row r="788" spans="2:4">
      <c r="B788" s="622">
        <v>45006</v>
      </c>
      <c r="C788" s="1">
        <v>1.6702571047130969E-2</v>
      </c>
      <c r="D788" s="1">
        <v>0</v>
      </c>
    </row>
    <row r="789" spans="2:4">
      <c r="B789" s="622">
        <v>45007</v>
      </c>
      <c r="C789" s="1">
        <v>1.6235824513473988E-2</v>
      </c>
      <c r="D789" s="1">
        <v>0</v>
      </c>
    </row>
    <row r="790" spans="2:4">
      <c r="B790" s="622">
        <v>45008</v>
      </c>
      <c r="C790" s="1">
        <v>1.6425801493319063E-2</v>
      </c>
      <c r="D790" s="1">
        <v>0</v>
      </c>
    </row>
    <row r="791" spans="2:4">
      <c r="B791" s="622">
        <v>45009</v>
      </c>
      <c r="C791" s="1">
        <v>1.6765311076576073E-2</v>
      </c>
      <c r="D791" s="1">
        <v>0</v>
      </c>
    </row>
    <row r="792" spans="2:4">
      <c r="B792" s="622">
        <v>45012</v>
      </c>
      <c r="C792" s="1">
        <v>1.838069446884075E-2</v>
      </c>
      <c r="D792" s="1">
        <v>0</v>
      </c>
    </row>
    <row r="793" spans="2:4">
      <c r="B793" s="622">
        <v>45013</v>
      </c>
      <c r="C793" s="1">
        <v>1.8387498261123118E-2</v>
      </c>
      <c r="D793" s="1">
        <v>0</v>
      </c>
    </row>
    <row r="794" spans="2:4">
      <c r="B794" s="622">
        <v>45014</v>
      </c>
      <c r="C794" s="1">
        <v>1.9640925931808429E-2</v>
      </c>
      <c r="D794" s="1">
        <v>0</v>
      </c>
    </row>
    <row r="795" spans="2:4">
      <c r="B795" s="622">
        <v>45015</v>
      </c>
      <c r="C795" s="1">
        <v>1.9752555896493704E-2</v>
      </c>
      <c r="D795" s="1">
        <v>0</v>
      </c>
    </row>
    <row r="796" spans="2:4">
      <c r="B796" s="622">
        <v>45016</v>
      </c>
      <c r="C796" s="1">
        <v>1.950012318381451E-2</v>
      </c>
      <c r="D796"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817"/>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06" customFormat="1" ht="30">
      <c r="C2" s="639" t="s">
        <v>1420</v>
      </c>
      <c r="D2" s="639" t="s">
        <v>64</v>
      </c>
      <c r="F2"/>
      <c r="G2"/>
    </row>
    <row r="3" spans="2:7">
      <c r="B3" s="621">
        <v>43832</v>
      </c>
      <c r="C3" s="618">
        <v>0</v>
      </c>
      <c r="D3" s="618">
        <v>0</v>
      </c>
    </row>
    <row r="4" spans="2:7">
      <c r="B4" s="621">
        <v>43833</v>
      </c>
      <c r="C4" s="618">
        <v>-3.2586465602013615E-4</v>
      </c>
      <c r="D4" s="618">
        <v>0</v>
      </c>
    </row>
    <row r="5" spans="2:7">
      <c r="B5" s="621">
        <v>43836</v>
      </c>
      <c r="C5" s="618">
        <v>-1.4503649184252065E-3</v>
      </c>
      <c r="D5" s="618">
        <v>0</v>
      </c>
    </row>
    <row r="6" spans="2:7">
      <c r="B6" s="621">
        <v>43837</v>
      </c>
      <c r="C6" s="618">
        <v>-1.1911372310602353E-3</v>
      </c>
      <c r="D6" s="618">
        <v>0</v>
      </c>
    </row>
    <row r="7" spans="2:7">
      <c r="B7" s="621">
        <v>43838</v>
      </c>
      <c r="C7" s="618">
        <v>-1.4664031101306874E-3</v>
      </c>
      <c r="D7" s="618">
        <v>0</v>
      </c>
    </row>
    <row r="8" spans="2:7">
      <c r="B8" s="621">
        <v>43839</v>
      </c>
      <c r="C8" s="618">
        <v>-7.0770681844489758E-4</v>
      </c>
      <c r="D8" s="618">
        <v>0</v>
      </c>
    </row>
    <row r="9" spans="2:7">
      <c r="B9" s="621">
        <v>43840</v>
      </c>
      <c r="C9" s="618">
        <v>-4.4657388506141871E-4</v>
      </c>
      <c r="D9" s="618">
        <v>0</v>
      </c>
    </row>
    <row r="10" spans="2:7">
      <c r="B10" s="621">
        <v>43843</v>
      </c>
      <c r="C10" s="618">
        <v>0</v>
      </c>
      <c r="D10" s="618">
        <v>0</v>
      </c>
    </row>
    <row r="11" spans="2:7">
      <c r="B11" s="621">
        <v>43844</v>
      </c>
      <c r="C11" s="618">
        <v>0</v>
      </c>
      <c r="D11" s="618">
        <v>0</v>
      </c>
    </row>
    <row r="12" spans="2:7">
      <c r="B12" s="621">
        <v>43845</v>
      </c>
      <c r="C12" s="618">
        <v>-8.8394864792284977E-5</v>
      </c>
      <c r="D12" s="618">
        <v>0</v>
      </c>
    </row>
    <row r="13" spans="2:7">
      <c r="B13" s="621">
        <v>43846</v>
      </c>
      <c r="C13" s="618">
        <v>0</v>
      </c>
      <c r="D13" s="618">
        <v>0</v>
      </c>
    </row>
    <row r="14" spans="2:7">
      <c r="B14" s="621">
        <v>43847</v>
      </c>
      <c r="C14" s="618">
        <v>0</v>
      </c>
      <c r="D14" s="618">
        <v>0</v>
      </c>
    </row>
    <row r="15" spans="2:7">
      <c r="B15" s="621">
        <v>43850</v>
      </c>
      <c r="C15" s="618">
        <v>0</v>
      </c>
      <c r="D15" s="618">
        <v>0</v>
      </c>
    </row>
    <row r="16" spans="2:7">
      <c r="B16" s="621">
        <v>43851</v>
      </c>
      <c r="C16" s="618">
        <v>-1.8423292550643344E-3</v>
      </c>
      <c r="D16" s="618">
        <v>0</v>
      </c>
    </row>
    <row r="17" spans="2:4">
      <c r="B17" s="621">
        <v>43852</v>
      </c>
      <c r="C17" s="618">
        <v>-4.2035015206565163E-4</v>
      </c>
      <c r="D17" s="618">
        <v>0</v>
      </c>
    </row>
    <row r="18" spans="2:4">
      <c r="B18" s="621">
        <v>43853</v>
      </c>
      <c r="C18" s="618">
        <v>0</v>
      </c>
      <c r="D18" s="618">
        <v>0</v>
      </c>
    </row>
    <row r="19" spans="2:4">
      <c r="B19" s="621">
        <v>43854</v>
      </c>
      <c r="C19" s="618">
        <v>-1.3337278176731582E-3</v>
      </c>
      <c r="D19" s="618">
        <v>0</v>
      </c>
    </row>
    <row r="20" spans="2:4">
      <c r="B20" s="621">
        <v>43857</v>
      </c>
      <c r="C20" s="618">
        <v>-4.7995941224554528E-3</v>
      </c>
      <c r="D20" s="618">
        <v>0</v>
      </c>
    </row>
    <row r="21" spans="2:4">
      <c r="B21" s="621">
        <v>43858</v>
      </c>
      <c r="C21" s="618">
        <v>-2.2333488849716199E-3</v>
      </c>
      <c r="D21" s="618">
        <v>0</v>
      </c>
    </row>
    <row r="22" spans="2:4">
      <c r="B22" s="621">
        <v>43859</v>
      </c>
      <c r="C22" s="618">
        <v>-2.2623049544948648E-3</v>
      </c>
      <c r="D22" s="618">
        <v>0</v>
      </c>
    </row>
    <row r="23" spans="2:4">
      <c r="B23" s="621">
        <v>43860</v>
      </c>
      <c r="C23" s="618">
        <v>-2.4991083211928222E-3</v>
      </c>
      <c r="D23" s="618">
        <v>0</v>
      </c>
    </row>
    <row r="24" spans="2:4">
      <c r="B24" s="621">
        <v>43861</v>
      </c>
      <c r="C24" s="618">
        <v>-3.2833838082060307E-3</v>
      </c>
      <c r="D24" s="618">
        <v>0</v>
      </c>
    </row>
    <row r="25" spans="2:4">
      <c r="B25" s="621">
        <v>43864</v>
      </c>
      <c r="C25" s="618">
        <v>-2.3419680309604285E-3</v>
      </c>
      <c r="D25" s="618">
        <v>0</v>
      </c>
    </row>
    <row r="26" spans="2:4">
      <c r="B26" s="621">
        <v>43865</v>
      </c>
      <c r="C26" s="618">
        <v>-7.7156750210882752E-4</v>
      </c>
      <c r="D26" s="618">
        <v>0</v>
      </c>
    </row>
    <row r="27" spans="2:4">
      <c r="B27" s="621">
        <v>43866</v>
      </c>
      <c r="C27" s="618">
        <v>0</v>
      </c>
      <c r="D27" s="618">
        <v>0</v>
      </c>
    </row>
    <row r="28" spans="2:4">
      <c r="B28" s="621">
        <v>43867</v>
      </c>
      <c r="C28" s="618">
        <v>-1.5853214308791941E-4</v>
      </c>
      <c r="D28" s="618">
        <v>0</v>
      </c>
    </row>
    <row r="29" spans="2:4">
      <c r="B29" s="621">
        <v>43868</v>
      </c>
      <c r="C29" s="618">
        <v>-1.2217293278953267E-3</v>
      </c>
      <c r="D29" s="618">
        <v>0</v>
      </c>
    </row>
    <row r="30" spans="2:4">
      <c r="B30" s="621">
        <v>43871</v>
      </c>
      <c r="C30" s="618">
        <v>-3.1779769321785833E-3</v>
      </c>
      <c r="D30" s="618">
        <v>0</v>
      </c>
    </row>
    <row r="31" spans="2:4">
      <c r="B31" s="621">
        <v>43872</v>
      </c>
      <c r="C31" s="618">
        <v>0</v>
      </c>
      <c r="D31" s="618">
        <v>0</v>
      </c>
    </row>
    <row r="32" spans="2:4">
      <c r="B32" s="621">
        <v>43873</v>
      </c>
      <c r="C32" s="618">
        <v>0</v>
      </c>
      <c r="D32" s="618">
        <v>0</v>
      </c>
    </row>
    <row r="33" spans="2:4">
      <c r="B33" s="621">
        <v>43874</v>
      </c>
      <c r="C33" s="618">
        <v>-3.186059436205424E-4</v>
      </c>
      <c r="D33" s="618">
        <v>0</v>
      </c>
    </row>
    <row r="34" spans="2:4">
      <c r="B34" s="621">
        <v>43875</v>
      </c>
      <c r="C34" s="618">
        <v>-9.1433872002510963E-4</v>
      </c>
      <c r="D34" s="618">
        <v>0</v>
      </c>
    </row>
    <row r="35" spans="2:4">
      <c r="B35" s="621">
        <v>43878</v>
      </c>
      <c r="C35" s="618">
        <v>0</v>
      </c>
      <c r="D35" s="618">
        <v>0</v>
      </c>
    </row>
    <row r="36" spans="2:4">
      <c r="B36" s="621">
        <v>43879</v>
      </c>
      <c r="C36" s="618">
        <v>0</v>
      </c>
      <c r="D36" s="618">
        <v>0</v>
      </c>
    </row>
    <row r="37" spans="2:4">
      <c r="B37" s="621">
        <v>43880</v>
      </c>
      <c r="C37" s="618">
        <v>0</v>
      </c>
      <c r="D37" s="618">
        <v>0</v>
      </c>
    </row>
    <row r="38" spans="2:4">
      <c r="B38" s="621">
        <v>43881</v>
      </c>
      <c r="C38" s="618">
        <v>-9.5495291331926246E-4</v>
      </c>
      <c r="D38" s="618">
        <v>0</v>
      </c>
    </row>
    <row r="39" spans="2:4">
      <c r="B39" s="621">
        <v>43882</v>
      </c>
      <c r="C39" s="618">
        <v>-1.9262552716863279E-3</v>
      </c>
      <c r="D39" s="618">
        <v>0</v>
      </c>
    </row>
    <row r="40" spans="2:4">
      <c r="B40" s="621">
        <v>43887</v>
      </c>
      <c r="C40" s="618">
        <v>-1.1061323302688164E-2</v>
      </c>
      <c r="D40" s="618">
        <v>0</v>
      </c>
    </row>
    <row r="41" spans="2:4">
      <c r="B41" s="621">
        <v>43888</v>
      </c>
      <c r="C41" s="618">
        <v>-1.4507518748885895E-2</v>
      </c>
      <c r="D41" s="618">
        <v>0</v>
      </c>
    </row>
    <row r="42" spans="2:4">
      <c r="B42" s="621">
        <v>43889</v>
      </c>
      <c r="C42" s="618">
        <v>-1.3295183298868918E-2</v>
      </c>
      <c r="D42" s="618">
        <v>0</v>
      </c>
    </row>
    <row r="43" spans="2:4">
      <c r="B43" s="621">
        <v>43892</v>
      </c>
      <c r="C43" s="618">
        <v>-8.6515118366347066E-3</v>
      </c>
      <c r="D43" s="618">
        <v>0</v>
      </c>
    </row>
    <row r="44" spans="2:4">
      <c r="B44" s="621">
        <v>43893</v>
      </c>
      <c r="C44" s="618">
        <v>-8.7588468755035453E-3</v>
      </c>
      <c r="D44" s="618">
        <v>0</v>
      </c>
    </row>
    <row r="45" spans="2:4">
      <c r="B45" s="621">
        <v>43894</v>
      </c>
      <c r="C45" s="618">
        <v>-4.8469364857224306E-3</v>
      </c>
      <c r="D45" s="618">
        <v>0</v>
      </c>
    </row>
    <row r="46" spans="2:4">
      <c r="B46" s="621">
        <v>43895</v>
      </c>
      <c r="C46" s="618">
        <v>-1.1216654050816621E-2</v>
      </c>
      <c r="D46" s="618">
        <v>0</v>
      </c>
    </row>
    <row r="47" spans="2:4">
      <c r="B47" s="621">
        <v>43896</v>
      </c>
      <c r="C47" s="618">
        <v>-1.6783407411570361E-2</v>
      </c>
      <c r="D47" s="618">
        <v>0</v>
      </c>
    </row>
    <row r="48" spans="2:4">
      <c r="B48" s="621">
        <v>43899</v>
      </c>
      <c r="C48" s="618">
        <v>-3.0528252509864129E-2</v>
      </c>
      <c r="D48" s="618">
        <v>0</v>
      </c>
    </row>
    <row r="49" spans="2:4">
      <c r="B49" s="621">
        <v>43900</v>
      </c>
      <c r="C49" s="618">
        <v>-2.2009510903158169E-2</v>
      </c>
      <c r="D49" s="618">
        <v>0</v>
      </c>
    </row>
    <row r="50" spans="2:4">
      <c r="B50" s="621">
        <v>43901</v>
      </c>
      <c r="C50" s="618">
        <v>-3.1662081180984458E-2</v>
      </c>
      <c r="D50" s="618">
        <v>0</v>
      </c>
    </row>
    <row r="51" spans="2:4">
      <c r="B51" s="621">
        <v>43902</v>
      </c>
      <c r="C51" s="618">
        <v>-5.2198712717528517E-2</v>
      </c>
      <c r="D51" s="618">
        <v>0</v>
      </c>
    </row>
    <row r="52" spans="2:4">
      <c r="B52" s="621">
        <v>43903</v>
      </c>
      <c r="C52" s="618">
        <v>-3.4990223134669929E-2</v>
      </c>
      <c r="D52" s="618">
        <v>0</v>
      </c>
    </row>
    <row r="53" spans="2:4">
      <c r="B53" s="621">
        <v>43906</v>
      </c>
      <c r="C53" s="618">
        <v>-5.0525168489700567E-2</v>
      </c>
      <c r="D53" s="618">
        <v>0</v>
      </c>
    </row>
    <row r="54" spans="2:4">
      <c r="B54" s="621">
        <v>43907</v>
      </c>
      <c r="C54" s="618">
        <v>-4.5181010029102464E-2</v>
      </c>
      <c r="D54" s="618">
        <v>0</v>
      </c>
    </row>
    <row r="55" spans="2:4">
      <c r="B55" s="621">
        <v>43908</v>
      </c>
      <c r="C55" s="618">
        <v>-6.0227370422673676E-2</v>
      </c>
      <c r="D55" s="618">
        <v>0</v>
      </c>
    </row>
    <row r="56" spans="2:4">
      <c r="B56" s="621">
        <v>43909</v>
      </c>
      <c r="C56" s="618">
        <v>-5.9889132187585181E-2</v>
      </c>
      <c r="D56" s="618">
        <v>0</v>
      </c>
    </row>
    <row r="57" spans="2:4">
      <c r="B57" s="621">
        <v>43910</v>
      </c>
      <c r="C57" s="618">
        <v>-6.1405969687128747E-2</v>
      </c>
      <c r="D57" s="618">
        <v>0</v>
      </c>
    </row>
    <row r="58" spans="2:4">
      <c r="B58" s="621">
        <v>43913</v>
      </c>
      <c r="C58" s="618">
        <v>-6.601465513616267E-2</v>
      </c>
      <c r="D58" s="618">
        <v>0</v>
      </c>
    </row>
    <row r="59" spans="2:4">
      <c r="B59" s="621">
        <v>43914</v>
      </c>
      <c r="C59" s="618">
        <v>-5.5229526462843626E-2</v>
      </c>
      <c r="D59" s="618">
        <v>0</v>
      </c>
    </row>
    <row r="60" spans="2:4">
      <c r="B60" s="621">
        <v>43915</v>
      </c>
      <c r="C60" s="618">
        <v>-4.6995712288982472E-2</v>
      </c>
      <c r="D60" s="618">
        <v>0</v>
      </c>
    </row>
    <row r="61" spans="2:4">
      <c r="B61" s="621">
        <v>43916</v>
      </c>
      <c r="C61" s="618">
        <v>-4.0355989096073297E-2</v>
      </c>
      <c r="D61" s="618">
        <v>0</v>
      </c>
    </row>
    <row r="62" spans="2:4">
      <c r="B62" s="621">
        <v>43917</v>
      </c>
      <c r="C62" s="618">
        <v>-4.4337773040655559E-2</v>
      </c>
      <c r="D62" s="618">
        <v>0</v>
      </c>
    </row>
    <row r="63" spans="2:4">
      <c r="B63" s="621">
        <v>43920</v>
      </c>
      <c r="C63" s="618">
        <v>-4.1653148686848329E-2</v>
      </c>
      <c r="D63" s="618">
        <v>0</v>
      </c>
    </row>
    <row r="64" spans="2:4">
      <c r="B64" s="621">
        <v>43921</v>
      </c>
      <c r="C64" s="618">
        <v>-4.4455011882502449E-2</v>
      </c>
      <c r="D64" s="618">
        <v>0</v>
      </c>
    </row>
    <row r="65" spans="2:4">
      <c r="B65" s="621">
        <v>43922</v>
      </c>
      <c r="C65" s="618">
        <v>-4.7931486028848003E-2</v>
      </c>
      <c r="D65" s="618">
        <v>0</v>
      </c>
    </row>
    <row r="66" spans="2:4">
      <c r="B66" s="621">
        <v>43923</v>
      </c>
      <c r="C66" s="618">
        <v>-4.7610845343756591E-2</v>
      </c>
      <c r="D66" s="618">
        <v>0</v>
      </c>
    </row>
    <row r="67" spans="2:4">
      <c r="B67" s="621">
        <v>43924</v>
      </c>
      <c r="C67" s="618">
        <v>-4.955948169256208E-2</v>
      </c>
      <c r="D67" s="618">
        <v>0</v>
      </c>
    </row>
    <row r="68" spans="2:4">
      <c r="B68" s="621">
        <v>43927</v>
      </c>
      <c r="C68" s="618">
        <v>-4.2397935016121657E-2</v>
      </c>
      <c r="D68" s="618">
        <v>0</v>
      </c>
    </row>
    <row r="69" spans="2:4">
      <c r="B69" s="621">
        <v>43928</v>
      </c>
      <c r="C69" s="618">
        <v>-3.9423340962509545E-2</v>
      </c>
      <c r="D69" s="618">
        <v>0</v>
      </c>
    </row>
    <row r="70" spans="2:4">
      <c r="B70" s="621">
        <v>43929</v>
      </c>
      <c r="C70" s="618">
        <v>-3.7019050268442322E-2</v>
      </c>
      <c r="D70" s="618">
        <v>0</v>
      </c>
    </row>
    <row r="71" spans="2:4">
      <c r="B71" s="621">
        <v>43930</v>
      </c>
      <c r="C71" s="618">
        <v>-3.6702940058212286E-2</v>
      </c>
      <c r="D71" s="618">
        <v>0</v>
      </c>
    </row>
    <row r="72" spans="2:4">
      <c r="B72" s="621">
        <v>43934</v>
      </c>
      <c r="C72" s="618">
        <v>-3.4896242431432634E-2</v>
      </c>
      <c r="D72" s="618">
        <v>0</v>
      </c>
    </row>
    <row r="73" spans="2:4">
      <c r="B73" s="621">
        <v>43935</v>
      </c>
      <c r="C73" s="618">
        <v>-3.0982100364887022E-2</v>
      </c>
      <c r="D73" s="618">
        <v>0</v>
      </c>
    </row>
    <row r="74" spans="2:4">
      <c r="B74" s="621">
        <v>43936</v>
      </c>
      <c r="C74" s="618">
        <v>-3.0855067758181476E-2</v>
      </c>
      <c r="D74" s="618">
        <v>0</v>
      </c>
    </row>
    <row r="75" spans="2:4">
      <c r="B75" s="621">
        <v>43937</v>
      </c>
      <c r="C75" s="618">
        <v>-3.0001441493238801E-2</v>
      </c>
      <c r="D75" s="618">
        <v>0</v>
      </c>
    </row>
    <row r="76" spans="2:4">
      <c r="B76" s="621">
        <v>43938</v>
      </c>
      <c r="C76" s="618">
        <v>-2.8814384295769768E-2</v>
      </c>
      <c r="D76" s="618">
        <v>0</v>
      </c>
    </row>
    <row r="77" spans="2:4">
      <c r="B77" s="621">
        <v>43941</v>
      </c>
      <c r="C77" s="618">
        <v>-2.7699448759942902E-2</v>
      </c>
      <c r="D77" s="618">
        <v>0</v>
      </c>
    </row>
    <row r="78" spans="2:4">
      <c r="B78" s="621">
        <v>43943</v>
      </c>
      <c r="C78" s="618">
        <v>-2.2471439347767408E-2</v>
      </c>
      <c r="D78" s="618">
        <v>0</v>
      </c>
    </row>
    <row r="79" spans="2:4">
      <c r="B79" s="621">
        <v>43944</v>
      </c>
      <c r="C79" s="618">
        <v>-2.3306365625188064E-2</v>
      </c>
      <c r="D79" s="618">
        <v>0</v>
      </c>
    </row>
    <row r="80" spans="2:4">
      <c r="B80" s="621">
        <v>43945</v>
      </c>
      <c r="C80" s="618">
        <v>-2.9452884938939938E-2</v>
      </c>
      <c r="D80" s="618">
        <v>0</v>
      </c>
    </row>
    <row r="81" spans="2:4">
      <c r="B81" s="621">
        <v>43948</v>
      </c>
      <c r="C81" s="618">
        <v>-2.652898340110732E-2</v>
      </c>
      <c r="D81" s="618">
        <v>0</v>
      </c>
    </row>
    <row r="82" spans="2:4">
      <c r="B82" s="621">
        <v>43949</v>
      </c>
      <c r="C82" s="618">
        <v>-2.4100367131824729E-2</v>
      </c>
      <c r="D82" s="618">
        <v>0</v>
      </c>
    </row>
    <row r="83" spans="2:4">
      <c r="B83" s="621">
        <v>43950</v>
      </c>
      <c r="C83" s="618">
        <v>-2.2250269345255203E-2</v>
      </c>
      <c r="D83" s="618">
        <v>0</v>
      </c>
    </row>
    <row r="84" spans="2:4">
      <c r="B84" s="621">
        <v>43951</v>
      </c>
      <c r="C84" s="618">
        <v>-2.4556719506822478E-2</v>
      </c>
      <c r="D84" s="618">
        <v>0</v>
      </c>
    </row>
    <row r="85" spans="2:4">
      <c r="B85" s="621">
        <v>43955</v>
      </c>
      <c r="C85" s="618">
        <v>-2.6244039374306638E-2</v>
      </c>
      <c r="D85" s="618">
        <v>0</v>
      </c>
    </row>
    <row r="86" spans="2:4">
      <c r="B86" s="621">
        <v>43956</v>
      </c>
      <c r="C86" s="618">
        <v>-2.4984365121629715E-2</v>
      </c>
      <c r="D86" s="618">
        <v>0</v>
      </c>
    </row>
    <row r="87" spans="2:4">
      <c r="B87" s="621">
        <v>43957</v>
      </c>
      <c r="C87" s="618">
        <v>-2.4012710568165563E-2</v>
      </c>
      <c r="D87" s="618">
        <v>0</v>
      </c>
    </row>
    <row r="88" spans="2:4">
      <c r="B88" s="621">
        <v>43958</v>
      </c>
      <c r="C88" s="618">
        <v>-2.3394474266481113E-2</v>
      </c>
      <c r="D88" s="618">
        <v>0</v>
      </c>
    </row>
    <row r="89" spans="2:4">
      <c r="B89" s="621">
        <v>43959</v>
      </c>
      <c r="C89" s="618">
        <v>-2.213230035497904E-2</v>
      </c>
      <c r="D89" s="618">
        <v>0</v>
      </c>
    </row>
    <row r="90" spans="2:4">
      <c r="B90" s="621">
        <v>43962</v>
      </c>
      <c r="C90" s="618">
        <v>-2.2814240127782326E-2</v>
      </c>
      <c r="D90" s="618">
        <v>0</v>
      </c>
    </row>
    <row r="91" spans="2:4">
      <c r="B91" s="621">
        <v>43963</v>
      </c>
      <c r="C91" s="618">
        <v>-2.4771610719074855E-2</v>
      </c>
      <c r="D91" s="618">
        <v>0</v>
      </c>
    </row>
    <row r="92" spans="2:4">
      <c r="B92" s="621">
        <v>43964</v>
      </c>
      <c r="C92" s="618">
        <v>-2.4594284938604272E-2</v>
      </c>
      <c r="D92" s="618">
        <v>0</v>
      </c>
    </row>
    <row r="93" spans="2:4">
      <c r="B93" s="621">
        <v>43965</v>
      </c>
      <c r="C93" s="618">
        <v>-2.3353793277718027E-2</v>
      </c>
      <c r="D93" s="618">
        <v>0</v>
      </c>
    </row>
    <row r="94" spans="2:4">
      <c r="B94" s="621">
        <v>43966</v>
      </c>
      <c r="C94" s="618">
        <v>-2.4815187389903293E-2</v>
      </c>
      <c r="D94" s="618">
        <v>0</v>
      </c>
    </row>
    <row r="95" spans="2:4">
      <c r="B95" s="621">
        <v>43969</v>
      </c>
      <c r="C95" s="618">
        <v>-2.2269111876661696E-2</v>
      </c>
      <c r="D95" s="618">
        <v>0</v>
      </c>
    </row>
    <row r="96" spans="2:4">
      <c r="B96" s="621">
        <v>43970</v>
      </c>
      <c r="C96" s="618">
        <v>-2.1924604523368973E-2</v>
      </c>
      <c r="D96" s="618">
        <v>0</v>
      </c>
    </row>
    <row r="97" spans="2:4">
      <c r="B97" s="621">
        <v>43971</v>
      </c>
      <c r="C97" s="618">
        <v>-2.1243395026988687E-2</v>
      </c>
      <c r="D97" s="618">
        <v>0</v>
      </c>
    </row>
    <row r="98" spans="2:4">
      <c r="B98" s="621">
        <v>43972</v>
      </c>
      <c r="C98" s="618">
        <v>-2.0680748159210727E-2</v>
      </c>
      <c r="D98" s="618">
        <v>0</v>
      </c>
    </row>
    <row r="99" spans="2:4">
      <c r="B99" s="621">
        <v>43973</v>
      </c>
      <c r="C99" s="618">
        <v>-2.0912045056049822E-2</v>
      </c>
      <c r="D99" s="618">
        <v>0</v>
      </c>
    </row>
    <row r="100" spans="2:4">
      <c r="B100" s="621">
        <v>43976</v>
      </c>
      <c r="C100" s="618">
        <v>-1.6484222041993957E-2</v>
      </c>
      <c r="D100" s="618">
        <v>0</v>
      </c>
    </row>
    <row r="101" spans="2:4">
      <c r="B101" s="621">
        <v>43977</v>
      </c>
      <c r="C101" s="618">
        <v>-1.8090289176076579E-2</v>
      </c>
      <c r="D101" s="618">
        <v>0</v>
      </c>
    </row>
    <row r="102" spans="2:4">
      <c r="B102" s="621">
        <v>43978</v>
      </c>
      <c r="C102" s="618">
        <v>-1.5301655274373327E-2</v>
      </c>
      <c r="D102" s="618">
        <v>0</v>
      </c>
    </row>
    <row r="103" spans="2:4">
      <c r="B103" s="621">
        <v>43979</v>
      </c>
      <c r="C103" s="618">
        <v>-1.5179582082473941E-2</v>
      </c>
      <c r="D103" s="618">
        <v>0</v>
      </c>
    </row>
    <row r="104" spans="2:4">
      <c r="B104" s="621">
        <v>43980</v>
      </c>
      <c r="C104" s="618">
        <v>-1.4155123046997065E-2</v>
      </c>
      <c r="D104" s="618">
        <v>0</v>
      </c>
    </row>
    <row r="105" spans="2:4">
      <c r="B105" s="621">
        <v>43983</v>
      </c>
      <c r="C105" s="618">
        <v>-1.2408476941475288E-2</v>
      </c>
      <c r="D105" s="618">
        <v>0</v>
      </c>
    </row>
    <row r="106" spans="2:4">
      <c r="B106" s="621">
        <v>43984</v>
      </c>
      <c r="C106" s="618">
        <v>-1.0562055523906433E-2</v>
      </c>
      <c r="D106" s="618">
        <v>0</v>
      </c>
    </row>
    <row r="107" spans="2:4">
      <c r="B107" s="621">
        <v>43985</v>
      </c>
      <c r="C107" s="618">
        <v>-8.6080341375311953E-3</v>
      </c>
      <c r="D107" s="618">
        <v>0</v>
      </c>
    </row>
    <row r="108" spans="2:4">
      <c r="B108" s="621">
        <v>43986</v>
      </c>
      <c r="C108" s="618">
        <v>-7.4556109059180642E-3</v>
      </c>
      <c r="D108" s="618">
        <v>0</v>
      </c>
    </row>
    <row r="109" spans="2:4">
      <c r="B109" s="621">
        <v>43987</v>
      </c>
      <c r="C109" s="618">
        <v>-6.6946958453176775E-3</v>
      </c>
      <c r="D109" s="618">
        <v>0</v>
      </c>
    </row>
    <row r="110" spans="2:4">
      <c r="B110" s="621">
        <v>43990</v>
      </c>
      <c r="C110" s="618">
        <v>-4.1942892063543402E-3</v>
      </c>
      <c r="D110" s="618">
        <v>0</v>
      </c>
    </row>
    <row r="111" spans="2:4">
      <c r="B111" s="621">
        <v>43991</v>
      </c>
      <c r="C111" s="618">
        <v>-4.4297824428705113E-3</v>
      </c>
      <c r="D111" s="618">
        <v>0</v>
      </c>
    </row>
    <row r="112" spans="2:4">
      <c r="B112" s="621">
        <v>43992</v>
      </c>
      <c r="C112" s="618">
        <v>-5.9255947339125203E-3</v>
      </c>
      <c r="D112" s="618">
        <v>0</v>
      </c>
    </row>
    <row r="113" spans="2:4">
      <c r="B113" s="621">
        <v>43994</v>
      </c>
      <c r="C113" s="618">
        <v>-7.2755870642619014E-3</v>
      </c>
      <c r="D113" s="618">
        <v>0</v>
      </c>
    </row>
    <row r="114" spans="2:4">
      <c r="B114" s="621">
        <v>43997</v>
      </c>
      <c r="C114" s="618">
        <v>-6.9598332112891237E-3</v>
      </c>
      <c r="D114" s="618">
        <v>0</v>
      </c>
    </row>
    <row r="115" spans="2:4">
      <c r="B115" s="621">
        <v>43998</v>
      </c>
      <c r="C115" s="618">
        <v>-4.7624677284024974E-3</v>
      </c>
      <c r="D115" s="618">
        <v>0</v>
      </c>
    </row>
    <row r="116" spans="2:4">
      <c r="B116" s="621">
        <v>43999</v>
      </c>
      <c r="C116" s="618">
        <v>-1.7344131751096947E-3</v>
      </c>
      <c r="D116" s="618">
        <v>0</v>
      </c>
    </row>
    <row r="117" spans="2:4">
      <c r="B117" s="621">
        <v>44000</v>
      </c>
      <c r="C117" s="618">
        <v>0</v>
      </c>
      <c r="D117" s="618">
        <v>0</v>
      </c>
    </row>
    <row r="118" spans="2:4">
      <c r="B118" s="621">
        <v>44001</v>
      </c>
      <c r="C118" s="618">
        <v>0</v>
      </c>
      <c r="D118" s="618">
        <v>0</v>
      </c>
    </row>
    <row r="119" spans="2:4">
      <c r="B119" s="621">
        <v>44004</v>
      </c>
      <c r="C119" s="618">
        <v>-6.7077102000112632E-4</v>
      </c>
      <c r="D119" s="618">
        <v>0</v>
      </c>
    </row>
    <row r="120" spans="2:4">
      <c r="B120" s="621">
        <v>44005</v>
      </c>
      <c r="C120" s="618">
        <v>-4.2013819514763462E-4</v>
      </c>
      <c r="D120" s="618">
        <v>0</v>
      </c>
    </row>
    <row r="121" spans="2:4">
      <c r="B121" s="621">
        <v>44006</v>
      </c>
      <c r="C121" s="618">
        <v>-1.2687159318840457E-3</v>
      </c>
      <c r="D121" s="618">
        <v>0</v>
      </c>
    </row>
    <row r="122" spans="2:4">
      <c r="B122" s="621">
        <v>44007</v>
      </c>
      <c r="C122" s="618">
        <v>0</v>
      </c>
      <c r="D122" s="618">
        <v>0</v>
      </c>
    </row>
    <row r="123" spans="2:4">
      <c r="B123" s="621">
        <v>44008</v>
      </c>
      <c r="C123" s="618">
        <v>-2.2943829056653042E-3</v>
      </c>
      <c r="D123" s="618">
        <v>0</v>
      </c>
    </row>
    <row r="124" spans="2:4">
      <c r="B124" s="621">
        <v>44011</v>
      </c>
      <c r="C124" s="618">
        <v>-1.1562570527789973E-4</v>
      </c>
      <c r="D124" s="618">
        <v>0</v>
      </c>
    </row>
    <row r="125" spans="2:4">
      <c r="B125" s="621">
        <v>44012</v>
      </c>
      <c r="C125" s="618">
        <v>0</v>
      </c>
      <c r="D125" s="618">
        <v>0</v>
      </c>
    </row>
    <row r="126" spans="2:4">
      <c r="B126" s="621">
        <v>44013</v>
      </c>
      <c r="C126" s="618">
        <v>0</v>
      </c>
      <c r="D126" s="618">
        <v>0</v>
      </c>
    </row>
    <row r="127" spans="2:4">
      <c r="B127" s="621">
        <v>44014</v>
      </c>
      <c r="C127" s="618">
        <v>0</v>
      </c>
      <c r="D127" s="618">
        <v>0</v>
      </c>
    </row>
    <row r="128" spans="2:4">
      <c r="B128" s="621">
        <v>44015</v>
      </c>
      <c r="C128" s="618">
        <v>0</v>
      </c>
      <c r="D128" s="618">
        <v>0</v>
      </c>
    </row>
    <row r="129" spans="2:4">
      <c r="B129" s="621">
        <v>44018</v>
      </c>
      <c r="C129" s="618">
        <v>0</v>
      </c>
      <c r="D129" s="618">
        <v>0</v>
      </c>
    </row>
    <row r="130" spans="2:4">
      <c r="B130" s="621">
        <v>44019</v>
      </c>
      <c r="C130" s="618">
        <v>-1.2211863697729752E-3</v>
      </c>
      <c r="D130" s="618">
        <v>0</v>
      </c>
    </row>
    <row r="131" spans="2:4">
      <c r="B131" s="621">
        <v>44020</v>
      </c>
      <c r="C131" s="618">
        <v>0</v>
      </c>
      <c r="D131" s="618">
        <v>0</v>
      </c>
    </row>
    <row r="132" spans="2:4">
      <c r="B132" s="621">
        <v>44021</v>
      </c>
      <c r="C132" s="618">
        <v>0</v>
      </c>
      <c r="D132" s="618">
        <v>0</v>
      </c>
    </row>
    <row r="133" spans="2:4">
      <c r="B133" s="621">
        <v>44022</v>
      </c>
      <c r="C133" s="618">
        <v>0</v>
      </c>
      <c r="D133" s="618">
        <v>0</v>
      </c>
    </row>
    <row r="134" spans="2:4">
      <c r="B134" s="621">
        <v>44025</v>
      </c>
      <c r="C134" s="618">
        <v>-1.1183260760753155E-3</v>
      </c>
      <c r="D134" s="618">
        <v>0</v>
      </c>
    </row>
    <row r="135" spans="2:4">
      <c r="B135" s="621">
        <v>44026</v>
      </c>
      <c r="C135" s="618">
        <v>0</v>
      </c>
      <c r="D135" s="618">
        <v>0</v>
      </c>
    </row>
    <row r="136" spans="2:4">
      <c r="B136" s="621">
        <v>44027</v>
      </c>
      <c r="C136" s="618">
        <v>0</v>
      </c>
      <c r="D136" s="618">
        <v>0</v>
      </c>
    </row>
    <row r="137" spans="2:4">
      <c r="B137" s="621">
        <v>44028</v>
      </c>
      <c r="C137" s="618">
        <v>-2.2454838786873932E-3</v>
      </c>
      <c r="D137" s="618">
        <v>0</v>
      </c>
    </row>
    <row r="138" spans="2:4">
      <c r="B138" s="621">
        <v>44029</v>
      </c>
      <c r="C138" s="618">
        <v>0</v>
      </c>
      <c r="D138" s="618">
        <v>0</v>
      </c>
    </row>
    <row r="139" spans="2:4">
      <c r="B139" s="621">
        <v>44032</v>
      </c>
      <c r="C139" s="618">
        <v>0</v>
      </c>
      <c r="D139" s="618">
        <v>0</v>
      </c>
    </row>
    <row r="140" spans="2:4">
      <c r="B140" s="621">
        <v>44033</v>
      </c>
      <c r="C140" s="618">
        <v>-9.2177209975086161E-4</v>
      </c>
      <c r="D140" s="618">
        <v>0</v>
      </c>
    </row>
    <row r="141" spans="2:4">
      <c r="B141" s="621">
        <v>44034</v>
      </c>
      <c r="C141" s="618">
        <v>-8.7520639004146084E-4</v>
      </c>
      <c r="D141" s="618">
        <v>0</v>
      </c>
    </row>
    <row r="142" spans="2:4">
      <c r="B142" s="621">
        <v>44035</v>
      </c>
      <c r="C142" s="618">
        <v>-2.4851918676112028E-3</v>
      </c>
      <c r="D142" s="618">
        <v>0</v>
      </c>
    </row>
    <row r="143" spans="2:4">
      <c r="B143" s="621">
        <v>44036</v>
      </c>
      <c r="C143" s="618">
        <v>-2.9107170825759532E-3</v>
      </c>
      <c r="D143" s="618">
        <v>0</v>
      </c>
    </row>
    <row r="144" spans="2:4">
      <c r="B144" s="621">
        <v>44039</v>
      </c>
      <c r="C144" s="618">
        <v>-2.7208277960544258E-4</v>
      </c>
      <c r="D144" s="618">
        <v>0</v>
      </c>
    </row>
    <row r="145" spans="2:4">
      <c r="B145" s="621">
        <v>44040</v>
      </c>
      <c r="C145" s="618">
        <v>-3.7483749916722431E-4</v>
      </c>
      <c r="D145" s="618">
        <v>0</v>
      </c>
    </row>
    <row r="146" spans="2:4">
      <c r="B146" s="621">
        <v>44041</v>
      </c>
      <c r="C146" s="618">
        <v>0</v>
      </c>
      <c r="D146" s="618">
        <v>0</v>
      </c>
    </row>
    <row r="147" spans="2:4">
      <c r="B147" s="621">
        <v>44042</v>
      </c>
      <c r="C147" s="618">
        <v>0</v>
      </c>
      <c r="D147" s="618">
        <v>0</v>
      </c>
    </row>
    <row r="148" spans="2:4">
      <c r="B148" s="621">
        <v>44043</v>
      </c>
      <c r="C148" s="618">
        <v>-8.4373542584259553E-4</v>
      </c>
      <c r="D148" s="618">
        <v>0</v>
      </c>
    </row>
    <row r="149" spans="2:4">
      <c r="B149" s="621">
        <v>44046</v>
      </c>
      <c r="C149" s="618">
        <v>0</v>
      </c>
      <c r="D149" s="618">
        <v>0</v>
      </c>
    </row>
    <row r="150" spans="2:4">
      <c r="B150" s="621">
        <v>44047</v>
      </c>
      <c r="C150" s="618">
        <v>-1.3670570433894635E-3</v>
      </c>
      <c r="D150" s="618">
        <v>0</v>
      </c>
    </row>
    <row r="151" spans="2:4">
      <c r="B151" s="621">
        <v>44048</v>
      </c>
      <c r="C151" s="618">
        <v>0</v>
      </c>
      <c r="D151" s="618">
        <v>0</v>
      </c>
    </row>
    <row r="152" spans="2:4">
      <c r="B152" s="621">
        <v>44049</v>
      </c>
      <c r="C152" s="618">
        <v>0</v>
      </c>
      <c r="D152" s="618">
        <v>0</v>
      </c>
    </row>
    <row r="153" spans="2:4">
      <c r="B153" s="621">
        <v>44050</v>
      </c>
      <c r="C153" s="618">
        <v>-1.1326775224022034E-3</v>
      </c>
      <c r="D153" s="618">
        <v>0</v>
      </c>
    </row>
    <row r="154" spans="2:4">
      <c r="B154" s="621">
        <v>44053</v>
      </c>
      <c r="C154" s="618">
        <v>-1.0337015579400255E-3</v>
      </c>
      <c r="D154" s="618">
        <v>0</v>
      </c>
    </row>
    <row r="155" spans="2:4">
      <c r="B155" s="621">
        <v>44054</v>
      </c>
      <c r="C155" s="618">
        <v>-3.0038286805943448E-3</v>
      </c>
      <c r="D155" s="618">
        <v>0</v>
      </c>
    </row>
    <row r="156" spans="2:4">
      <c r="B156" s="621">
        <v>44055</v>
      </c>
      <c r="C156" s="618">
        <v>-2.5628512879075638E-3</v>
      </c>
      <c r="D156" s="618">
        <v>0</v>
      </c>
    </row>
    <row r="157" spans="2:4">
      <c r="B157" s="621">
        <v>44056</v>
      </c>
      <c r="C157" s="618">
        <v>-3.7093302158328623E-3</v>
      </c>
      <c r="D157" s="618">
        <v>0</v>
      </c>
    </row>
    <row r="158" spans="2:4">
      <c r="B158" s="621">
        <v>44057</v>
      </c>
      <c r="C158" s="618">
        <v>-2.1997983447378244E-3</v>
      </c>
      <c r="D158" s="618">
        <v>0</v>
      </c>
    </row>
    <row r="159" spans="2:4">
      <c r="B159" s="621">
        <v>44060</v>
      </c>
      <c r="C159" s="618">
        <v>-3.5102350464364385E-3</v>
      </c>
      <c r="D159" s="618">
        <v>0</v>
      </c>
    </row>
    <row r="160" spans="2:4">
      <c r="B160" s="621">
        <v>44061</v>
      </c>
      <c r="C160" s="618">
        <v>0</v>
      </c>
      <c r="D160" s="618">
        <v>0</v>
      </c>
    </row>
    <row r="161" spans="2:4">
      <c r="B161" s="621">
        <v>44062</v>
      </c>
      <c r="C161" s="618">
        <v>-1.2899740523892866E-3</v>
      </c>
      <c r="D161" s="618">
        <v>0</v>
      </c>
    </row>
    <row r="162" spans="2:4">
      <c r="B162" s="621">
        <v>44063</v>
      </c>
      <c r="C162" s="618">
        <v>-8.3136271300310316E-4</v>
      </c>
      <c r="D162" s="618">
        <v>0</v>
      </c>
    </row>
    <row r="163" spans="2:4">
      <c r="B163" s="621">
        <v>44064</v>
      </c>
      <c r="C163" s="618">
        <v>0</v>
      </c>
      <c r="D163" s="618">
        <v>0</v>
      </c>
    </row>
    <row r="164" spans="2:4">
      <c r="B164" s="621">
        <v>44067</v>
      </c>
      <c r="C164" s="618">
        <v>0</v>
      </c>
      <c r="D164" s="618">
        <v>0</v>
      </c>
    </row>
    <row r="165" spans="2:4">
      <c r="B165" s="621">
        <v>44068</v>
      </c>
      <c r="C165" s="618">
        <v>0</v>
      </c>
      <c r="D165" s="618">
        <v>0</v>
      </c>
    </row>
    <row r="166" spans="2:4">
      <c r="B166" s="621">
        <v>44069</v>
      </c>
      <c r="C166" s="618">
        <v>-4.0381930998145688E-4</v>
      </c>
      <c r="D166" s="618">
        <v>0</v>
      </c>
    </row>
    <row r="167" spans="2:4">
      <c r="B167" s="621">
        <v>44070</v>
      </c>
      <c r="C167" s="618">
        <v>-8.044868505203695E-4</v>
      </c>
      <c r="D167" s="618">
        <v>0</v>
      </c>
    </row>
    <row r="168" spans="2:4">
      <c r="B168" s="621">
        <v>44071</v>
      </c>
      <c r="C168" s="618">
        <v>0</v>
      </c>
      <c r="D168" s="618">
        <v>0</v>
      </c>
    </row>
    <row r="169" spans="2:4">
      <c r="B169" s="621">
        <v>44074</v>
      </c>
      <c r="C169" s="618">
        <v>-2.0531756284739577E-3</v>
      </c>
      <c r="D169" s="618">
        <v>0</v>
      </c>
    </row>
    <row r="170" spans="2:4">
      <c r="B170" s="621">
        <v>44075</v>
      </c>
      <c r="C170" s="618">
        <v>0</v>
      </c>
      <c r="D170" s="618">
        <v>0</v>
      </c>
    </row>
    <row r="171" spans="2:4">
      <c r="B171" s="621">
        <v>44076</v>
      </c>
      <c r="C171" s="618">
        <v>0</v>
      </c>
      <c r="D171" s="618">
        <v>0</v>
      </c>
    </row>
    <row r="172" spans="2:4">
      <c r="B172" s="621">
        <v>44077</v>
      </c>
      <c r="C172" s="618">
        <v>-3.6080827762247081E-3</v>
      </c>
      <c r="D172" s="618">
        <v>0</v>
      </c>
    </row>
    <row r="173" spans="2:4">
      <c r="B173" s="621">
        <v>44078</v>
      </c>
      <c r="C173" s="618">
        <v>-3.2927574755831079E-3</v>
      </c>
      <c r="D173" s="618">
        <v>0</v>
      </c>
    </row>
    <row r="174" spans="2:4">
      <c r="B174" s="621">
        <v>44082</v>
      </c>
      <c r="C174" s="618">
        <v>-5.5512620082196484E-3</v>
      </c>
      <c r="D174" s="618">
        <v>0</v>
      </c>
    </row>
    <row r="175" spans="2:4">
      <c r="B175" s="621">
        <v>44083</v>
      </c>
      <c r="C175" s="618">
        <v>-3.6838270134172957E-3</v>
      </c>
      <c r="D175" s="618">
        <v>0</v>
      </c>
    </row>
    <row r="176" spans="2:4">
      <c r="B176" s="621">
        <v>44084</v>
      </c>
      <c r="C176" s="618">
        <v>-6.5078175030692798E-3</v>
      </c>
      <c r="D176" s="618">
        <v>0</v>
      </c>
    </row>
    <row r="177" spans="2:4">
      <c r="B177" s="621">
        <v>44085</v>
      </c>
      <c r="C177" s="618">
        <v>-5.9349842669188524E-3</v>
      </c>
      <c r="D177" s="618">
        <v>0</v>
      </c>
    </row>
    <row r="178" spans="2:4">
      <c r="B178" s="621">
        <v>44088</v>
      </c>
      <c r="C178" s="618">
        <v>-2.9447820703523142E-3</v>
      </c>
      <c r="D178" s="618">
        <v>0</v>
      </c>
    </row>
    <row r="179" spans="2:4">
      <c r="B179" s="621">
        <v>44089</v>
      </c>
      <c r="C179" s="618">
        <v>-2.5791265482851822E-3</v>
      </c>
      <c r="D179" s="618">
        <v>0</v>
      </c>
    </row>
    <row r="180" spans="2:4">
      <c r="B180" s="621">
        <v>44090</v>
      </c>
      <c r="C180" s="618">
        <v>-3.682923835790719E-3</v>
      </c>
      <c r="D180" s="618">
        <v>0</v>
      </c>
    </row>
    <row r="181" spans="2:4">
      <c r="B181" s="621">
        <v>44091</v>
      </c>
      <c r="C181" s="618">
        <v>-3.5135061829191239E-3</v>
      </c>
      <c r="D181" s="618">
        <v>0</v>
      </c>
    </row>
    <row r="182" spans="2:4">
      <c r="B182" s="621">
        <v>44092</v>
      </c>
      <c r="C182" s="618">
        <v>-5.57268328013516E-3</v>
      </c>
      <c r="D182" s="618">
        <v>0</v>
      </c>
    </row>
    <row r="183" spans="2:4">
      <c r="B183" s="621">
        <v>44095</v>
      </c>
      <c r="C183" s="618">
        <v>-8.67290111828245E-3</v>
      </c>
      <c r="D183" s="618">
        <v>0</v>
      </c>
    </row>
    <row r="184" spans="2:4">
      <c r="B184" s="621">
        <v>44096</v>
      </c>
      <c r="C184" s="618">
        <v>-6.7175402434207498E-3</v>
      </c>
      <c r="D184" s="618">
        <v>0</v>
      </c>
    </row>
    <row r="185" spans="2:4">
      <c r="B185" s="621">
        <v>44097</v>
      </c>
      <c r="C185" s="618">
        <v>-8.6612002808702515E-3</v>
      </c>
      <c r="D185" s="618">
        <v>0</v>
      </c>
    </row>
    <row r="186" spans="2:4">
      <c r="B186" s="621">
        <v>44098</v>
      </c>
      <c r="C186" s="618">
        <v>-7.9835536457605327E-3</v>
      </c>
      <c r="D186" s="618">
        <v>0</v>
      </c>
    </row>
    <row r="187" spans="2:4">
      <c r="B187" s="621">
        <v>44099</v>
      </c>
      <c r="C187" s="618">
        <v>-7.1735626382131157E-3</v>
      </c>
      <c r="D187" s="618">
        <v>0</v>
      </c>
    </row>
    <row r="188" spans="2:4">
      <c r="B188" s="621">
        <v>44102</v>
      </c>
      <c r="C188" s="618">
        <v>-8.9275027046185063E-3</v>
      </c>
      <c r="D188" s="618">
        <v>0</v>
      </c>
    </row>
    <row r="189" spans="2:4">
      <c r="B189" s="621">
        <v>44103</v>
      </c>
      <c r="C189" s="618">
        <v>-9.5948160188331633E-3</v>
      </c>
      <c r="D189" s="618">
        <v>0</v>
      </c>
    </row>
    <row r="190" spans="2:4">
      <c r="B190" s="621">
        <v>44104</v>
      </c>
      <c r="C190" s="618">
        <v>-8.3938304112263218E-3</v>
      </c>
      <c r="D190" s="618">
        <v>0</v>
      </c>
    </row>
    <row r="191" spans="2:4">
      <c r="B191" s="621">
        <v>44105</v>
      </c>
      <c r="C191" s="618">
        <v>-6.3944238347201088E-3</v>
      </c>
      <c r="D191" s="618">
        <v>0</v>
      </c>
    </row>
    <row r="192" spans="2:4">
      <c r="B192" s="621">
        <v>44106</v>
      </c>
      <c r="C192" s="618">
        <v>-8.320941463289544E-3</v>
      </c>
      <c r="D192" s="618">
        <v>0</v>
      </c>
    </row>
    <row r="193" spans="2:4">
      <c r="B193" s="621">
        <v>44109</v>
      </c>
      <c r="C193" s="618">
        <v>-6.5326849632827422E-3</v>
      </c>
      <c r="D193" s="618">
        <v>0</v>
      </c>
    </row>
    <row r="194" spans="2:4">
      <c r="B194" s="621">
        <v>44110</v>
      </c>
      <c r="C194" s="618">
        <v>-7.0517549875180885E-3</v>
      </c>
      <c r="D194" s="618">
        <v>0</v>
      </c>
    </row>
    <row r="195" spans="2:4">
      <c r="B195" s="621">
        <v>44111</v>
      </c>
      <c r="C195" s="618">
        <v>-6.1349045505679767E-3</v>
      </c>
      <c r="D195" s="618">
        <v>0</v>
      </c>
    </row>
    <row r="196" spans="2:4">
      <c r="B196" s="621">
        <v>44112</v>
      </c>
      <c r="C196" s="618">
        <v>-4.3275196443459674E-3</v>
      </c>
      <c r="D196" s="618">
        <v>0</v>
      </c>
    </row>
    <row r="197" spans="2:4">
      <c r="B197" s="621">
        <v>44113</v>
      </c>
      <c r="C197" s="618">
        <v>-3.3813093041791253E-3</v>
      </c>
      <c r="D197" s="618">
        <v>0</v>
      </c>
    </row>
    <row r="198" spans="2:4">
      <c r="B198" s="621">
        <v>44117</v>
      </c>
      <c r="C198" s="618">
        <v>-1.7651134795819701E-3</v>
      </c>
      <c r="D198" s="618">
        <v>0</v>
      </c>
    </row>
    <row r="199" spans="2:4">
      <c r="B199" s="621">
        <v>44118</v>
      </c>
      <c r="C199" s="618">
        <v>-8.5186184021301958E-4</v>
      </c>
      <c r="D199" s="618">
        <v>0</v>
      </c>
    </row>
    <row r="200" spans="2:4">
      <c r="B200" s="621">
        <v>44119</v>
      </c>
      <c r="C200" s="618">
        <v>-9.0504152333614751E-4</v>
      </c>
      <c r="D200" s="618">
        <v>0</v>
      </c>
    </row>
    <row r="201" spans="2:4">
      <c r="B201" s="621">
        <v>44120</v>
      </c>
      <c r="C201" s="618">
        <v>-1.9904403945114613E-4</v>
      </c>
      <c r="D201" s="618">
        <v>0</v>
      </c>
    </row>
    <row r="202" spans="2:4">
      <c r="B202" s="621">
        <v>44123</v>
      </c>
      <c r="C202" s="618">
        <v>-1.0569732175362834E-3</v>
      </c>
      <c r="D202" s="618">
        <v>0</v>
      </c>
    </row>
    <row r="203" spans="2:4">
      <c r="B203" s="621">
        <v>44124</v>
      </c>
      <c r="C203" s="618">
        <v>0</v>
      </c>
      <c r="D203" s="618">
        <v>0</v>
      </c>
    </row>
    <row r="204" spans="2:4">
      <c r="B204" s="621">
        <v>44125</v>
      </c>
      <c r="C204" s="618">
        <v>0</v>
      </c>
      <c r="D204" s="618">
        <v>0</v>
      </c>
    </row>
    <row r="205" spans="2:4">
      <c r="B205" s="621">
        <v>44126</v>
      </c>
      <c r="C205" s="618">
        <v>0</v>
      </c>
      <c r="D205" s="618">
        <v>0</v>
      </c>
    </row>
    <row r="206" spans="2:4">
      <c r="B206" s="621">
        <v>44127</v>
      </c>
      <c r="C206" s="618">
        <v>-1.5982701049643833E-4</v>
      </c>
      <c r="D206" s="618">
        <v>0</v>
      </c>
    </row>
    <row r="207" spans="2:4">
      <c r="B207" s="621">
        <v>44130</v>
      </c>
      <c r="C207" s="618">
        <v>-1.5867295547988824E-3</v>
      </c>
      <c r="D207" s="618">
        <v>0</v>
      </c>
    </row>
    <row r="208" spans="2:4">
      <c r="B208" s="621">
        <v>44131</v>
      </c>
      <c r="C208" s="618">
        <v>-2.2354443688505921E-3</v>
      </c>
      <c r="D208" s="618">
        <v>0</v>
      </c>
    </row>
    <row r="209" spans="2:4">
      <c r="B209" s="621">
        <v>44132</v>
      </c>
      <c r="C209" s="618">
        <v>-7.3164577630070449E-3</v>
      </c>
      <c r="D209" s="618">
        <v>0</v>
      </c>
    </row>
    <row r="210" spans="2:4">
      <c r="B210" s="621">
        <v>44133</v>
      </c>
      <c r="C210" s="618">
        <v>-5.3268167980704551E-3</v>
      </c>
      <c r="D210" s="618">
        <v>0</v>
      </c>
    </row>
    <row r="211" spans="2:4">
      <c r="B211" s="621">
        <v>44134</v>
      </c>
      <c r="C211" s="618">
        <v>-8.3875091802136925E-3</v>
      </c>
      <c r="D211" s="618">
        <v>0</v>
      </c>
    </row>
    <row r="212" spans="2:4">
      <c r="B212" s="621">
        <v>44138</v>
      </c>
      <c r="C212" s="618">
        <v>-5.3967580283775796E-3</v>
      </c>
      <c r="D212" s="618">
        <v>0</v>
      </c>
    </row>
    <row r="213" spans="2:4">
      <c r="B213" s="621">
        <v>44139</v>
      </c>
      <c r="C213" s="618">
        <v>-2.7859727133433543E-3</v>
      </c>
      <c r="D213" s="618">
        <v>0</v>
      </c>
    </row>
    <row r="214" spans="2:4">
      <c r="B214" s="621">
        <v>44140</v>
      </c>
      <c r="C214" s="618">
        <v>0</v>
      </c>
      <c r="D214" s="618">
        <v>0</v>
      </c>
    </row>
    <row r="215" spans="2:4">
      <c r="B215" s="621">
        <v>44141</v>
      </c>
      <c r="C215" s="618">
        <v>0</v>
      </c>
      <c r="D215" s="618">
        <v>0</v>
      </c>
    </row>
    <row r="216" spans="2:4">
      <c r="B216" s="621">
        <v>44144</v>
      </c>
      <c r="C216" s="618">
        <v>0</v>
      </c>
      <c r="D216" s="618">
        <v>0</v>
      </c>
    </row>
    <row r="217" spans="2:4">
      <c r="B217" s="621">
        <v>44145</v>
      </c>
      <c r="C217" s="618">
        <v>0</v>
      </c>
      <c r="D217" s="618">
        <v>0</v>
      </c>
    </row>
    <row r="218" spans="2:4">
      <c r="B218" s="621">
        <v>44146</v>
      </c>
      <c r="C218" s="618">
        <v>0</v>
      </c>
      <c r="D218" s="618">
        <v>0</v>
      </c>
    </row>
    <row r="219" spans="2:4">
      <c r="B219" s="621">
        <v>44147</v>
      </c>
      <c r="C219" s="618">
        <v>-3.0382304029540341E-3</v>
      </c>
      <c r="D219" s="618">
        <v>0</v>
      </c>
    </row>
    <row r="220" spans="2:4">
      <c r="B220" s="621">
        <v>44148</v>
      </c>
      <c r="C220" s="618">
        <v>0</v>
      </c>
      <c r="D220" s="618">
        <v>0</v>
      </c>
    </row>
    <row r="221" spans="2:4">
      <c r="B221" s="621">
        <v>44151</v>
      </c>
      <c r="C221" s="618">
        <v>0</v>
      </c>
      <c r="D221" s="618">
        <v>0</v>
      </c>
    </row>
    <row r="222" spans="2:4">
      <c r="B222" s="621">
        <v>44152</v>
      </c>
      <c r="C222" s="618">
        <v>-2.216599003508346E-4</v>
      </c>
      <c r="D222" s="618">
        <v>0</v>
      </c>
    </row>
    <row r="223" spans="2:4">
      <c r="B223" s="621">
        <v>44153</v>
      </c>
      <c r="C223" s="618">
        <v>-1.9452609797653286E-3</v>
      </c>
      <c r="D223" s="618">
        <v>0</v>
      </c>
    </row>
    <row r="224" spans="2:4">
      <c r="B224" s="621">
        <v>44154</v>
      </c>
      <c r="C224" s="618">
        <v>-1.3564646239573319E-3</v>
      </c>
      <c r="D224" s="618">
        <v>0</v>
      </c>
    </row>
    <row r="225" spans="2:4">
      <c r="B225" s="621">
        <v>44155</v>
      </c>
      <c r="C225" s="618">
        <v>-1.0707170521983E-3</v>
      </c>
      <c r="D225" s="618">
        <v>0</v>
      </c>
    </row>
    <row r="226" spans="2:4">
      <c r="B226" s="621">
        <v>44158</v>
      </c>
      <c r="C226" s="618">
        <v>0</v>
      </c>
      <c r="D226" s="618">
        <v>0</v>
      </c>
    </row>
    <row r="227" spans="2:4">
      <c r="B227" s="621">
        <v>44159</v>
      </c>
      <c r="C227" s="618">
        <v>0</v>
      </c>
      <c r="D227" s="618">
        <v>0</v>
      </c>
    </row>
    <row r="228" spans="2:4">
      <c r="B228" s="621">
        <v>44160</v>
      </c>
      <c r="C228" s="618">
        <v>0</v>
      </c>
      <c r="D228" s="618">
        <v>0</v>
      </c>
    </row>
    <row r="229" spans="2:4">
      <c r="B229" s="621">
        <v>44161</v>
      </c>
      <c r="C229" s="618">
        <v>0</v>
      </c>
      <c r="D229" s="618">
        <v>0</v>
      </c>
    </row>
    <row r="230" spans="2:4">
      <c r="B230" s="621">
        <v>44162</v>
      </c>
      <c r="C230" s="618">
        <v>0</v>
      </c>
      <c r="D230" s="618">
        <v>0</v>
      </c>
    </row>
    <row r="231" spans="2:4">
      <c r="B231" s="621">
        <v>44165</v>
      </c>
      <c r="C231" s="618">
        <v>-1.2032088783594519E-3</v>
      </c>
      <c r="D231" s="618">
        <v>0</v>
      </c>
    </row>
    <row r="232" spans="2:4">
      <c r="B232" s="621">
        <v>44166</v>
      </c>
      <c r="C232" s="618">
        <v>0</v>
      </c>
      <c r="D232" s="618">
        <v>0</v>
      </c>
    </row>
    <row r="233" spans="2:4">
      <c r="B233" s="621">
        <v>44167</v>
      </c>
      <c r="C233" s="618">
        <v>0</v>
      </c>
      <c r="D233" s="618">
        <v>0</v>
      </c>
    </row>
    <row r="234" spans="2:4">
      <c r="B234" s="621">
        <v>44168</v>
      </c>
      <c r="C234" s="618">
        <v>0</v>
      </c>
      <c r="D234" s="618">
        <v>0</v>
      </c>
    </row>
    <row r="235" spans="2:4">
      <c r="B235" s="621">
        <v>44169</v>
      </c>
      <c r="C235" s="618">
        <v>0</v>
      </c>
      <c r="D235" s="618">
        <v>0</v>
      </c>
    </row>
    <row r="236" spans="2:4">
      <c r="B236" s="621">
        <v>44172</v>
      </c>
      <c r="C236" s="618">
        <v>-1.2983143692189003E-3</v>
      </c>
      <c r="D236" s="618">
        <v>0</v>
      </c>
    </row>
    <row r="237" spans="2:4">
      <c r="B237" s="621">
        <v>44173</v>
      </c>
      <c r="C237" s="618">
        <v>-1.7157413086354989E-4</v>
      </c>
      <c r="D237" s="618">
        <v>0</v>
      </c>
    </row>
    <row r="238" spans="2:4">
      <c r="B238" s="621">
        <v>44174</v>
      </c>
      <c r="C238" s="618">
        <v>-1.2125154927344894E-3</v>
      </c>
      <c r="D238" s="618">
        <v>0</v>
      </c>
    </row>
    <row r="239" spans="2:4">
      <c r="B239" s="621">
        <v>44175</v>
      </c>
      <c r="C239" s="618">
        <v>-3.1943246258203661E-4</v>
      </c>
      <c r="D239" s="618">
        <v>0</v>
      </c>
    </row>
    <row r="240" spans="2:4">
      <c r="B240" s="621">
        <v>44176</v>
      </c>
      <c r="C240" s="618">
        <v>0</v>
      </c>
      <c r="D240" s="618">
        <v>0</v>
      </c>
    </row>
    <row r="241" spans="2:4">
      <c r="B241" s="621">
        <v>44179</v>
      </c>
      <c r="C241" s="618">
        <v>-8.6739122924339718E-5</v>
      </c>
      <c r="D241" s="618">
        <v>0</v>
      </c>
    </row>
    <row r="242" spans="2:4">
      <c r="B242" s="621">
        <v>44180</v>
      </c>
      <c r="C242" s="618">
        <v>0</v>
      </c>
      <c r="D242" s="618">
        <v>0</v>
      </c>
    </row>
    <row r="243" spans="2:4">
      <c r="B243" s="621">
        <v>44181</v>
      </c>
      <c r="C243" s="618">
        <v>0</v>
      </c>
      <c r="D243" s="618">
        <v>0</v>
      </c>
    </row>
    <row r="244" spans="2:4">
      <c r="B244" s="621">
        <v>44182</v>
      </c>
      <c r="C244" s="618">
        <v>0</v>
      </c>
      <c r="D244" s="618">
        <v>0</v>
      </c>
    </row>
    <row r="245" spans="2:4">
      <c r="B245" s="621">
        <v>44183</v>
      </c>
      <c r="C245" s="618">
        <v>0</v>
      </c>
      <c r="D245" s="618">
        <v>0</v>
      </c>
    </row>
    <row r="246" spans="2:4">
      <c r="B246" s="621">
        <v>44186</v>
      </c>
      <c r="C246" s="618">
        <v>-2.51706365870219E-3</v>
      </c>
      <c r="D246" s="618">
        <v>0</v>
      </c>
    </row>
    <row r="247" spans="2:4">
      <c r="B247" s="621">
        <v>44187</v>
      </c>
      <c r="C247" s="618">
        <v>-2.1844357060000208E-3</v>
      </c>
      <c r="D247" s="618">
        <v>0</v>
      </c>
    </row>
    <row r="248" spans="2:4">
      <c r="B248" s="621">
        <v>44188</v>
      </c>
      <c r="C248" s="618">
        <v>0</v>
      </c>
      <c r="D248" s="618">
        <v>0</v>
      </c>
    </row>
    <row r="249" spans="2:4">
      <c r="B249" s="621">
        <v>44189</v>
      </c>
      <c r="C249" s="618">
        <v>0</v>
      </c>
      <c r="D249" s="618">
        <v>0</v>
      </c>
    </row>
    <row r="250" spans="2:4">
      <c r="B250" s="621">
        <v>44193</v>
      </c>
      <c r="C250" s="618">
        <v>0</v>
      </c>
      <c r="D250" s="618">
        <v>0</v>
      </c>
    </row>
    <row r="251" spans="2:4">
      <c r="B251" s="621">
        <v>44194</v>
      </c>
      <c r="C251" s="618">
        <v>0</v>
      </c>
      <c r="D251" s="618">
        <v>0</v>
      </c>
    </row>
    <row r="252" spans="2:4">
      <c r="B252" s="621">
        <v>44195</v>
      </c>
      <c r="C252" s="618">
        <v>0</v>
      </c>
      <c r="D252" s="618">
        <v>0</v>
      </c>
    </row>
    <row r="253" spans="2:4">
      <c r="B253" s="621">
        <v>44196</v>
      </c>
      <c r="C253" s="618">
        <v>0</v>
      </c>
      <c r="D253" s="618">
        <v>0</v>
      </c>
    </row>
    <row r="254" spans="2:4">
      <c r="B254" s="621">
        <v>44200</v>
      </c>
      <c r="C254" s="618">
        <v>0</v>
      </c>
      <c r="D254" s="618">
        <v>0</v>
      </c>
    </row>
    <row r="255" spans="2:4">
      <c r="B255" s="621">
        <v>44201</v>
      </c>
      <c r="C255" s="618">
        <v>0</v>
      </c>
      <c r="D255" s="618">
        <v>0</v>
      </c>
    </row>
    <row r="256" spans="2:4">
      <c r="B256" s="621">
        <v>44202</v>
      </c>
      <c r="C256" s="618">
        <v>-5.2251920348678205E-4</v>
      </c>
      <c r="D256" s="618">
        <v>0</v>
      </c>
    </row>
    <row r="257" spans="2:4">
      <c r="B257" s="621">
        <v>44203</v>
      </c>
      <c r="C257" s="618">
        <v>0</v>
      </c>
      <c r="D257" s="618">
        <v>0</v>
      </c>
    </row>
    <row r="258" spans="2:4">
      <c r="B258" s="621">
        <v>44204</v>
      </c>
      <c r="C258" s="618">
        <v>0</v>
      </c>
      <c r="D258" s="618">
        <v>0</v>
      </c>
    </row>
    <row r="259" spans="2:4">
      <c r="B259" s="621">
        <v>44207</v>
      </c>
      <c r="C259" s="618">
        <v>-1.1821566838331465E-3</v>
      </c>
      <c r="D259" s="618">
        <v>0</v>
      </c>
    </row>
    <row r="260" spans="2:4">
      <c r="B260" s="621">
        <v>44208</v>
      </c>
      <c r="C260" s="618">
        <v>-1.997920485141691E-4</v>
      </c>
      <c r="D260" s="618">
        <v>0</v>
      </c>
    </row>
    <row r="261" spans="2:4">
      <c r="B261" s="621">
        <v>44209</v>
      </c>
      <c r="C261" s="618">
        <v>-1.3158236104532373E-3</v>
      </c>
      <c r="D261" s="618">
        <v>0</v>
      </c>
    </row>
    <row r="262" spans="2:4">
      <c r="B262" s="621">
        <v>44210</v>
      </c>
      <c r="C262" s="618">
        <v>0</v>
      </c>
      <c r="D262" s="618">
        <v>0</v>
      </c>
    </row>
    <row r="263" spans="2:4">
      <c r="B263" s="621">
        <v>44211</v>
      </c>
      <c r="C263" s="618">
        <v>-2.4882428110131194E-3</v>
      </c>
      <c r="D263" s="618">
        <v>0</v>
      </c>
    </row>
    <row r="264" spans="2:4">
      <c r="B264" s="621">
        <v>44214</v>
      </c>
      <c r="C264" s="618">
        <v>-2.1472501096524432E-3</v>
      </c>
      <c r="D264" s="618">
        <v>0</v>
      </c>
    </row>
    <row r="265" spans="2:4">
      <c r="B265" s="621">
        <v>44215</v>
      </c>
      <c r="C265" s="618">
        <v>-1.5091920108771806E-3</v>
      </c>
      <c r="D265" s="618">
        <v>0</v>
      </c>
    </row>
    <row r="266" spans="2:4">
      <c r="B266" s="621">
        <v>44216</v>
      </c>
      <c r="C266" s="618">
        <v>-9.6988316173152178E-4</v>
      </c>
      <c r="D266" s="618">
        <v>0</v>
      </c>
    </row>
    <row r="267" spans="2:4">
      <c r="B267" s="621">
        <v>44217</v>
      </c>
      <c r="C267" s="618">
        <v>-1.1764824977679167E-3</v>
      </c>
      <c r="D267" s="618">
        <v>0</v>
      </c>
    </row>
    <row r="268" spans="2:4">
      <c r="B268" s="621">
        <v>44218</v>
      </c>
      <c r="C268" s="618">
        <v>-2.1336540967312745E-3</v>
      </c>
      <c r="D268" s="618">
        <v>0</v>
      </c>
    </row>
    <row r="269" spans="2:4">
      <c r="B269" s="621">
        <v>44221</v>
      </c>
      <c r="C269" s="618">
        <v>-2.3709481286064982E-3</v>
      </c>
      <c r="D269" s="618">
        <v>0</v>
      </c>
    </row>
    <row r="270" spans="2:4">
      <c r="B270" s="621">
        <v>44222</v>
      </c>
      <c r="C270" s="618">
        <v>-4.6156235363864484E-3</v>
      </c>
      <c r="D270" s="618">
        <v>0</v>
      </c>
    </row>
    <row r="271" spans="2:4">
      <c r="B271" s="621">
        <v>44223</v>
      </c>
      <c r="C271" s="618">
        <v>-7.2863629527843976E-3</v>
      </c>
      <c r="D271" s="618">
        <v>0</v>
      </c>
    </row>
    <row r="272" spans="2:4">
      <c r="B272" s="621">
        <v>44224</v>
      </c>
      <c r="C272" s="618">
        <v>-3.786143969796818E-3</v>
      </c>
      <c r="D272" s="618">
        <v>0</v>
      </c>
    </row>
    <row r="273" spans="2:4">
      <c r="B273" s="621">
        <v>44225</v>
      </c>
      <c r="C273" s="618">
        <v>-6.8808567793048336E-3</v>
      </c>
      <c r="D273" s="618">
        <v>0</v>
      </c>
    </row>
    <row r="274" spans="2:4">
      <c r="B274" s="621">
        <v>44228</v>
      </c>
      <c r="C274" s="618">
        <v>-3.0187527139777792E-3</v>
      </c>
      <c r="D274" s="618">
        <v>0</v>
      </c>
    </row>
    <row r="275" spans="2:4">
      <c r="B275" s="621">
        <v>44229</v>
      </c>
      <c r="C275" s="618">
        <v>-2.5352154983149244E-4</v>
      </c>
      <c r="D275" s="618">
        <v>0</v>
      </c>
    </row>
    <row r="276" spans="2:4">
      <c r="B276" s="621">
        <v>44230</v>
      </c>
      <c r="C276" s="618">
        <v>0</v>
      </c>
      <c r="D276" s="618">
        <v>0</v>
      </c>
    </row>
    <row r="277" spans="2:4">
      <c r="B277" s="621">
        <v>44231</v>
      </c>
      <c r="C277" s="618">
        <v>0</v>
      </c>
      <c r="D277" s="618">
        <v>0</v>
      </c>
    </row>
    <row r="278" spans="2:4">
      <c r="B278" s="621">
        <v>44232</v>
      </c>
      <c r="C278" s="618">
        <v>0</v>
      </c>
      <c r="D278" s="618">
        <v>0</v>
      </c>
    </row>
    <row r="279" spans="2:4">
      <c r="B279" s="621">
        <v>44235</v>
      </c>
      <c r="C279" s="618">
        <v>0</v>
      </c>
      <c r="D279" s="618">
        <v>0</v>
      </c>
    </row>
    <row r="280" spans="2:4">
      <c r="B280" s="621">
        <v>44236</v>
      </c>
      <c r="C280" s="618">
        <v>0</v>
      </c>
      <c r="D280" s="618">
        <v>0</v>
      </c>
    </row>
    <row r="281" spans="2:4">
      <c r="B281" s="621">
        <v>44237</v>
      </c>
      <c r="C281" s="618">
        <v>-1.8849146552919471E-3</v>
      </c>
      <c r="D281" s="618">
        <v>0</v>
      </c>
    </row>
    <row r="282" spans="2:4">
      <c r="B282" s="621">
        <v>44238</v>
      </c>
      <c r="C282" s="618">
        <v>-9.7498748145907754E-5</v>
      </c>
      <c r="D282" s="618">
        <v>0</v>
      </c>
    </row>
    <row r="283" spans="2:4">
      <c r="B283" s="621">
        <v>44239</v>
      </c>
      <c r="C283" s="618">
        <v>0</v>
      </c>
      <c r="D283" s="618">
        <v>0</v>
      </c>
    </row>
    <row r="284" spans="2:4">
      <c r="B284" s="621">
        <v>44244</v>
      </c>
      <c r="C284" s="618">
        <v>0</v>
      </c>
      <c r="D284" s="618">
        <v>0</v>
      </c>
    </row>
    <row r="285" spans="2:4">
      <c r="B285" s="621">
        <v>44245</v>
      </c>
      <c r="C285" s="618">
        <v>-6.1211190618448708E-4</v>
      </c>
      <c r="D285" s="618">
        <v>0</v>
      </c>
    </row>
    <row r="286" spans="2:4">
      <c r="B286" s="621">
        <v>44246</v>
      </c>
      <c r="C286" s="618">
        <v>0</v>
      </c>
      <c r="D286" s="618">
        <v>0</v>
      </c>
    </row>
    <row r="287" spans="2:4">
      <c r="B287" s="621">
        <v>44249</v>
      </c>
      <c r="C287" s="618">
        <v>-2.7648127424789726E-3</v>
      </c>
      <c r="D287" s="618">
        <v>0</v>
      </c>
    </row>
    <row r="288" spans="2:4">
      <c r="B288" s="621">
        <v>44250</v>
      </c>
      <c r="C288" s="618">
        <v>-1.775829512970506E-3</v>
      </c>
      <c r="D288" s="618">
        <v>0</v>
      </c>
    </row>
    <row r="289" spans="2:4">
      <c r="B289" s="621">
        <v>44251</v>
      </c>
      <c r="C289" s="618">
        <v>0</v>
      </c>
      <c r="D289" s="618">
        <v>0</v>
      </c>
    </row>
    <row r="290" spans="2:4">
      <c r="B290" s="621">
        <v>44252</v>
      </c>
      <c r="C290" s="618">
        <v>-4.7409203470910599E-3</v>
      </c>
      <c r="D290" s="618">
        <v>0</v>
      </c>
    </row>
    <row r="291" spans="2:4">
      <c r="B291" s="621">
        <v>44253</v>
      </c>
      <c r="C291" s="618">
        <v>-7.3978963016079202E-3</v>
      </c>
      <c r="D291" s="618">
        <v>0</v>
      </c>
    </row>
    <row r="292" spans="2:4">
      <c r="B292" s="621">
        <v>44256</v>
      </c>
      <c r="C292" s="618">
        <v>-4.0500292475120769E-3</v>
      </c>
      <c r="D292" s="618">
        <v>0</v>
      </c>
    </row>
    <row r="293" spans="2:4">
      <c r="B293" s="621">
        <v>44257</v>
      </c>
      <c r="C293" s="618">
        <v>-4.5424484309537494E-3</v>
      </c>
      <c r="D293" s="618">
        <v>0</v>
      </c>
    </row>
    <row r="294" spans="2:4">
      <c r="B294" s="621">
        <v>44258</v>
      </c>
      <c r="C294" s="618">
        <v>-6.0311200099425477E-3</v>
      </c>
      <c r="D294" s="618">
        <v>0</v>
      </c>
    </row>
    <row r="295" spans="2:4">
      <c r="B295" s="621">
        <v>44259</v>
      </c>
      <c r="C295" s="618">
        <v>-6.3749814541784744E-3</v>
      </c>
      <c r="D295" s="618">
        <v>0</v>
      </c>
    </row>
    <row r="296" spans="2:4">
      <c r="B296" s="621">
        <v>44260</v>
      </c>
      <c r="C296" s="618">
        <v>-2.9346333520926526E-3</v>
      </c>
      <c r="D296" s="618">
        <v>0</v>
      </c>
    </row>
    <row r="297" spans="2:4">
      <c r="B297" s="621">
        <v>44263</v>
      </c>
      <c r="C297" s="618">
        <v>-7.5440541171689635E-3</v>
      </c>
      <c r="D297" s="618">
        <v>0</v>
      </c>
    </row>
    <row r="298" spans="2:4">
      <c r="B298" s="621">
        <v>44264</v>
      </c>
      <c r="C298" s="618">
        <v>-8.4633602811029496E-3</v>
      </c>
      <c r="D298" s="618">
        <v>0</v>
      </c>
    </row>
    <row r="299" spans="2:4">
      <c r="B299" s="621">
        <v>44265</v>
      </c>
      <c r="C299" s="618">
        <v>-8.714389440789061E-3</v>
      </c>
      <c r="D299" s="618">
        <v>0</v>
      </c>
    </row>
    <row r="300" spans="2:4">
      <c r="B300" s="621">
        <v>44266</v>
      </c>
      <c r="C300" s="618">
        <v>-4.7752072366747944E-3</v>
      </c>
      <c r="D300" s="618">
        <v>0</v>
      </c>
    </row>
    <row r="301" spans="2:4">
      <c r="B301" s="621">
        <v>44267</v>
      </c>
      <c r="C301" s="618">
        <v>-4.7767029263677818E-3</v>
      </c>
      <c r="D301" s="618">
        <v>0</v>
      </c>
    </row>
    <row r="302" spans="2:4">
      <c r="B302" s="621">
        <v>44270</v>
      </c>
      <c r="C302" s="618">
        <v>-2.9367306302816587E-3</v>
      </c>
      <c r="D302" s="618">
        <v>0</v>
      </c>
    </row>
    <row r="303" spans="2:4">
      <c r="B303" s="621">
        <v>44271</v>
      </c>
      <c r="C303" s="618">
        <v>-2.5908732113328892E-3</v>
      </c>
      <c r="D303" s="618">
        <v>0</v>
      </c>
    </row>
    <row r="304" spans="2:4">
      <c r="B304" s="621">
        <v>44272</v>
      </c>
      <c r="C304" s="618">
        <v>-4.0589272601165849E-4</v>
      </c>
      <c r="D304" s="618">
        <v>0</v>
      </c>
    </row>
    <row r="305" spans="2:4">
      <c r="B305" s="621">
        <v>44273</v>
      </c>
      <c r="C305" s="618">
        <v>-4.2015232866986496E-3</v>
      </c>
      <c r="D305" s="618">
        <v>0</v>
      </c>
    </row>
    <row r="306" spans="2:4">
      <c r="B306" s="621">
        <v>44274</v>
      </c>
      <c r="C306" s="618">
        <v>-3.57522662898202E-3</v>
      </c>
      <c r="D306" s="618">
        <v>0</v>
      </c>
    </row>
    <row r="307" spans="2:4">
      <c r="B307" s="621">
        <v>44277</v>
      </c>
      <c r="C307" s="618">
        <v>-3.7723593964772428E-3</v>
      </c>
      <c r="D307" s="618">
        <v>0</v>
      </c>
    </row>
    <row r="308" spans="2:4">
      <c r="B308" s="621">
        <v>44278</v>
      </c>
      <c r="C308" s="618">
        <v>-4.7450303549376738E-3</v>
      </c>
      <c r="D308" s="618">
        <v>0</v>
      </c>
    </row>
    <row r="309" spans="2:4">
      <c r="B309" s="621">
        <v>44279</v>
      </c>
      <c r="C309" s="618">
        <v>-5.9811215180008981E-3</v>
      </c>
      <c r="D309" s="618">
        <v>0</v>
      </c>
    </row>
    <row r="310" spans="2:4">
      <c r="B310" s="621">
        <v>44280</v>
      </c>
      <c r="C310" s="618">
        <v>-3.9631794018802902E-3</v>
      </c>
      <c r="D310" s="618">
        <v>0</v>
      </c>
    </row>
    <row r="311" spans="2:4">
      <c r="B311" s="621">
        <v>44281</v>
      </c>
      <c r="C311" s="618">
        <v>-1.660574356973199E-3</v>
      </c>
      <c r="D311" s="618">
        <v>0</v>
      </c>
    </row>
    <row r="312" spans="2:4">
      <c r="B312" s="621">
        <v>44284</v>
      </c>
      <c r="C312" s="618">
        <v>-1.3458832581384472E-3</v>
      </c>
      <c r="D312" s="618">
        <v>0</v>
      </c>
    </row>
    <row r="313" spans="2:4">
      <c r="B313" s="621">
        <v>44285</v>
      </c>
      <c r="C313" s="618">
        <v>0</v>
      </c>
      <c r="D313" s="618">
        <v>0</v>
      </c>
    </row>
    <row r="314" spans="2:4">
      <c r="B314" s="621">
        <v>44286</v>
      </c>
      <c r="C314" s="618">
        <v>0</v>
      </c>
      <c r="D314" s="618">
        <v>0</v>
      </c>
    </row>
    <row r="315" spans="2:4">
      <c r="B315" s="621">
        <v>44287</v>
      </c>
      <c r="C315" s="618">
        <v>0</v>
      </c>
      <c r="D315" s="618">
        <v>0</v>
      </c>
    </row>
    <row r="316" spans="2:4">
      <c r="B316" s="621">
        <v>44291</v>
      </c>
      <c r="C316" s="618">
        <v>0</v>
      </c>
      <c r="D316" s="618">
        <v>0</v>
      </c>
    </row>
    <row r="317" spans="2:4">
      <c r="B317" s="621">
        <v>44292</v>
      </c>
      <c r="C317" s="618">
        <v>0</v>
      </c>
      <c r="D317" s="618">
        <v>0</v>
      </c>
    </row>
    <row r="318" spans="2:4">
      <c r="B318" s="621">
        <v>44293</v>
      </c>
      <c r="C318" s="618">
        <v>0</v>
      </c>
      <c r="D318" s="618">
        <v>0</v>
      </c>
    </row>
    <row r="319" spans="2:4">
      <c r="B319" s="621">
        <v>44294</v>
      </c>
      <c r="C319" s="618">
        <v>0</v>
      </c>
      <c r="D319" s="618">
        <v>0</v>
      </c>
    </row>
    <row r="320" spans="2:4">
      <c r="B320" s="621">
        <v>44295</v>
      </c>
      <c r="C320" s="618">
        <v>0</v>
      </c>
      <c r="D320" s="618">
        <v>0</v>
      </c>
    </row>
    <row r="321" spans="2:4">
      <c r="B321" s="621">
        <v>44298</v>
      </c>
      <c r="C321" s="618">
        <v>0</v>
      </c>
      <c r="D321" s="618">
        <v>0</v>
      </c>
    </row>
    <row r="322" spans="2:4">
      <c r="B322" s="621">
        <v>44299</v>
      </c>
      <c r="C322" s="618">
        <v>-6.6775307811905993E-4</v>
      </c>
      <c r="D322" s="618">
        <v>0</v>
      </c>
    </row>
    <row r="323" spans="2:4">
      <c r="B323" s="621">
        <v>44300</v>
      </c>
      <c r="C323" s="618">
        <v>0</v>
      </c>
      <c r="D323" s="618">
        <v>0</v>
      </c>
    </row>
    <row r="324" spans="2:4">
      <c r="B324" s="621">
        <v>44301</v>
      </c>
      <c r="C324" s="618">
        <v>0</v>
      </c>
      <c r="D324" s="618">
        <v>0</v>
      </c>
    </row>
    <row r="325" spans="2:4">
      <c r="B325" s="621">
        <v>44302</v>
      </c>
      <c r="C325" s="618">
        <v>0</v>
      </c>
      <c r="D325" s="618">
        <v>0</v>
      </c>
    </row>
    <row r="326" spans="2:4">
      <c r="B326" s="621">
        <v>44305</v>
      </c>
      <c r="C326" s="618">
        <v>-1.0513827211711124E-4</v>
      </c>
      <c r="D326" s="618">
        <v>0</v>
      </c>
    </row>
    <row r="327" spans="2:4">
      <c r="B327" s="621">
        <v>44306</v>
      </c>
      <c r="C327" s="618">
        <v>-1.1833584083825732E-3</v>
      </c>
      <c r="D327" s="618">
        <v>0</v>
      </c>
    </row>
    <row r="328" spans="2:4">
      <c r="B328" s="621">
        <v>44308</v>
      </c>
      <c r="C328" s="618">
        <v>-1.7730079346439664E-3</v>
      </c>
      <c r="D328" s="618">
        <v>0</v>
      </c>
    </row>
    <row r="329" spans="2:4">
      <c r="B329" s="621">
        <v>44309</v>
      </c>
      <c r="C329" s="618">
        <v>0</v>
      </c>
      <c r="D329" s="618">
        <v>0</v>
      </c>
    </row>
    <row r="330" spans="2:4">
      <c r="B330" s="621">
        <v>44312</v>
      </c>
      <c r="C330" s="618">
        <v>0</v>
      </c>
      <c r="D330" s="618">
        <v>0</v>
      </c>
    </row>
    <row r="331" spans="2:4">
      <c r="B331" s="621">
        <v>44313</v>
      </c>
      <c r="C331" s="618">
        <v>0</v>
      </c>
      <c r="D331" s="618">
        <v>0</v>
      </c>
    </row>
    <row r="332" spans="2:4">
      <c r="B332" s="621">
        <v>44314</v>
      </c>
      <c r="C332" s="618">
        <v>0</v>
      </c>
      <c r="D332" s="618">
        <v>0</v>
      </c>
    </row>
    <row r="333" spans="2:4">
      <c r="B333" s="621">
        <v>44315</v>
      </c>
      <c r="C333" s="618">
        <v>0</v>
      </c>
      <c r="D333" s="618">
        <v>0</v>
      </c>
    </row>
    <row r="334" spans="2:4">
      <c r="B334" s="621">
        <v>44316</v>
      </c>
      <c r="C334" s="618">
        <v>0</v>
      </c>
      <c r="D334" s="618">
        <v>0</v>
      </c>
    </row>
    <row r="335" spans="2:4">
      <c r="B335" s="621">
        <v>44319</v>
      </c>
      <c r="C335" s="618">
        <v>-1.0793207206538646E-4</v>
      </c>
      <c r="D335" s="618">
        <v>0</v>
      </c>
    </row>
    <row r="336" spans="2:4">
      <c r="B336" s="621">
        <v>44320</v>
      </c>
      <c r="C336" s="618">
        <v>-8.5654575581928238E-4</v>
      </c>
      <c r="D336" s="618">
        <v>0</v>
      </c>
    </row>
    <row r="337" spans="2:4">
      <c r="B337" s="621">
        <v>44321</v>
      </c>
      <c r="C337" s="618">
        <v>0</v>
      </c>
      <c r="D337" s="618">
        <v>0</v>
      </c>
    </row>
    <row r="338" spans="2:4">
      <c r="B338" s="621">
        <v>44322</v>
      </c>
      <c r="C338" s="618">
        <v>0</v>
      </c>
      <c r="D338" s="618">
        <v>0</v>
      </c>
    </row>
    <row r="339" spans="2:4">
      <c r="B339" s="621">
        <v>44323</v>
      </c>
      <c r="C339" s="618">
        <v>0</v>
      </c>
      <c r="D339" s="618">
        <v>0</v>
      </c>
    </row>
    <row r="340" spans="2:4">
      <c r="B340" s="621">
        <v>44326</v>
      </c>
      <c r="C340" s="618">
        <v>-1.26142066045698E-3</v>
      </c>
      <c r="D340" s="618">
        <v>0</v>
      </c>
    </row>
    <row r="341" spans="2:4">
      <c r="B341" s="621">
        <v>44327</v>
      </c>
      <c r="C341" s="618">
        <v>-6.0290061534729045E-4</v>
      </c>
      <c r="D341" s="618">
        <v>0</v>
      </c>
    </row>
    <row r="342" spans="2:4">
      <c r="B342" s="621">
        <v>44328</v>
      </c>
      <c r="C342" s="618">
        <v>-3.5680315802153473E-3</v>
      </c>
      <c r="D342" s="618">
        <v>0</v>
      </c>
    </row>
    <row r="343" spans="2:4">
      <c r="B343" s="621">
        <v>44329</v>
      </c>
      <c r="C343" s="618">
        <v>-3.4268516083361122E-3</v>
      </c>
      <c r="D343" s="618">
        <v>0</v>
      </c>
    </row>
    <row r="344" spans="2:4">
      <c r="B344" s="621">
        <v>44330</v>
      </c>
      <c r="C344" s="618">
        <v>-1.9576340160220029E-3</v>
      </c>
      <c r="D344" s="618">
        <v>0</v>
      </c>
    </row>
    <row r="345" spans="2:4">
      <c r="B345" s="621">
        <v>44333</v>
      </c>
      <c r="C345" s="618">
        <v>-8.3097537830056911E-4</v>
      </c>
      <c r="D345" s="618">
        <v>0</v>
      </c>
    </row>
    <row r="346" spans="2:4">
      <c r="B346" s="621">
        <v>44334</v>
      </c>
      <c r="C346" s="618">
        <v>-1.2465660686599156E-3</v>
      </c>
      <c r="D346" s="618">
        <v>0</v>
      </c>
    </row>
    <row r="347" spans="2:4">
      <c r="B347" s="621">
        <v>44335</v>
      </c>
      <c r="C347" s="618">
        <v>-1.2366487306697538E-3</v>
      </c>
      <c r="D347" s="618">
        <v>0</v>
      </c>
    </row>
    <row r="348" spans="2:4">
      <c r="B348" s="621">
        <v>44336</v>
      </c>
      <c r="C348" s="618">
        <v>-2.1482701108244129E-5</v>
      </c>
      <c r="D348" s="618">
        <v>0</v>
      </c>
    </row>
    <row r="349" spans="2:4">
      <c r="B349" s="621">
        <v>44337</v>
      </c>
      <c r="C349" s="618">
        <v>0</v>
      </c>
      <c r="D349" s="618">
        <v>0</v>
      </c>
    </row>
    <row r="350" spans="2:4">
      <c r="B350" s="621">
        <v>44340</v>
      </c>
      <c r="C350" s="618">
        <v>0</v>
      </c>
      <c r="D350" s="618">
        <v>0</v>
      </c>
    </row>
    <row r="351" spans="2:4">
      <c r="B351" s="621">
        <v>44341</v>
      </c>
      <c r="C351" s="618">
        <v>-2.901068183954747E-4</v>
      </c>
      <c r="D351" s="618">
        <v>0</v>
      </c>
    </row>
    <row r="352" spans="2:4">
      <c r="B352" s="621">
        <v>44342</v>
      </c>
      <c r="C352" s="618">
        <v>0</v>
      </c>
      <c r="D352" s="618">
        <v>0</v>
      </c>
    </row>
    <row r="353" spans="2:4">
      <c r="B353" s="621">
        <v>44343</v>
      </c>
      <c r="C353" s="618">
        <v>0</v>
      </c>
      <c r="D353" s="618">
        <v>0</v>
      </c>
    </row>
    <row r="354" spans="2:4">
      <c r="B354" s="621">
        <v>44344</v>
      </c>
      <c r="C354" s="618">
        <v>0</v>
      </c>
      <c r="D354" s="618">
        <v>0</v>
      </c>
    </row>
    <row r="355" spans="2:4">
      <c r="B355" s="621">
        <v>44347</v>
      </c>
      <c r="C355" s="618">
        <v>0</v>
      </c>
      <c r="D355" s="618">
        <v>0</v>
      </c>
    </row>
    <row r="356" spans="2:4">
      <c r="B356" s="621">
        <v>44348</v>
      </c>
      <c r="C356" s="618">
        <v>0</v>
      </c>
      <c r="D356" s="618">
        <v>0</v>
      </c>
    </row>
    <row r="357" spans="2:4">
      <c r="B357" s="621">
        <v>44349</v>
      </c>
      <c r="C357" s="618">
        <v>-1.0118090499444676E-5</v>
      </c>
      <c r="D357" s="618">
        <v>0</v>
      </c>
    </row>
    <row r="358" spans="2:4">
      <c r="B358" s="621">
        <v>44351</v>
      </c>
      <c r="C358" s="618">
        <v>0</v>
      </c>
      <c r="D358" s="618">
        <v>0</v>
      </c>
    </row>
    <row r="359" spans="2:4">
      <c r="B359" s="621">
        <v>44354</v>
      </c>
      <c r="C359" s="618">
        <v>0</v>
      </c>
      <c r="D359" s="618">
        <v>0</v>
      </c>
    </row>
    <row r="360" spans="2:4">
      <c r="B360" s="621">
        <v>44355</v>
      </c>
      <c r="C360" s="618">
        <v>-8.746697106908341E-4</v>
      </c>
      <c r="D360" s="618">
        <v>0</v>
      </c>
    </row>
    <row r="361" spans="2:4">
      <c r="B361" s="621">
        <v>44356</v>
      </c>
      <c r="C361" s="618">
        <v>-4.7781247755318557E-4</v>
      </c>
      <c r="D361" s="618">
        <v>0</v>
      </c>
    </row>
    <row r="362" spans="2:4">
      <c r="B362" s="621">
        <v>44357</v>
      </c>
      <c r="C362" s="618">
        <v>0</v>
      </c>
      <c r="D362" s="618">
        <v>0</v>
      </c>
    </row>
    <row r="363" spans="2:4">
      <c r="B363" s="621">
        <v>44358</v>
      </c>
      <c r="C363" s="618">
        <v>0</v>
      </c>
      <c r="D363" s="618">
        <v>0</v>
      </c>
    </row>
    <row r="364" spans="2:4">
      <c r="B364" s="621">
        <v>44361</v>
      </c>
      <c r="C364" s="618">
        <v>0</v>
      </c>
      <c r="D364" s="618">
        <v>0</v>
      </c>
    </row>
    <row r="365" spans="2:4">
      <c r="B365" s="621">
        <v>44362</v>
      </c>
      <c r="C365" s="618">
        <v>0</v>
      </c>
      <c r="D365" s="618">
        <v>0</v>
      </c>
    </row>
    <row r="366" spans="2:4">
      <c r="B366" s="621">
        <v>44363</v>
      </c>
      <c r="C366" s="618">
        <v>0</v>
      </c>
      <c r="D366" s="618">
        <v>0</v>
      </c>
    </row>
    <row r="367" spans="2:4">
      <c r="B367" s="621">
        <v>44364</v>
      </c>
      <c r="C367" s="618">
        <v>-6.9696636543592483E-4</v>
      </c>
      <c r="D367" s="618">
        <v>0</v>
      </c>
    </row>
    <row r="368" spans="2:4">
      <c r="B368" s="621">
        <v>44365</v>
      </c>
      <c r="C368" s="618">
        <v>-1.3400546841846328E-5</v>
      </c>
      <c r="D368" s="618">
        <v>0</v>
      </c>
    </row>
    <row r="369" spans="2:4">
      <c r="B369" s="621">
        <v>44368</v>
      </c>
      <c r="C369" s="618">
        <v>0</v>
      </c>
      <c r="D369" s="618">
        <v>0</v>
      </c>
    </row>
    <row r="370" spans="2:4">
      <c r="B370" s="621">
        <v>44369</v>
      </c>
      <c r="C370" s="618">
        <v>0</v>
      </c>
      <c r="D370" s="618">
        <v>0</v>
      </c>
    </row>
    <row r="371" spans="2:4">
      <c r="B371" s="621">
        <v>44370</v>
      </c>
      <c r="C371" s="618">
        <v>0</v>
      </c>
      <c r="D371" s="618">
        <v>0</v>
      </c>
    </row>
    <row r="372" spans="2:4">
      <c r="B372" s="621">
        <v>44371</v>
      </c>
      <c r="C372" s="618">
        <v>0</v>
      </c>
      <c r="D372" s="618">
        <v>0</v>
      </c>
    </row>
    <row r="373" spans="2:4">
      <c r="B373" s="621">
        <v>44372</v>
      </c>
      <c r="C373" s="618">
        <v>0</v>
      </c>
      <c r="D373" s="618">
        <v>0</v>
      </c>
    </row>
    <row r="374" spans="2:4">
      <c r="B374" s="621">
        <v>44375</v>
      </c>
      <c r="C374" s="618">
        <v>0</v>
      </c>
      <c r="D374" s="618">
        <v>0</v>
      </c>
    </row>
    <row r="375" spans="2:4">
      <c r="B375" s="621">
        <v>44376</v>
      </c>
      <c r="C375" s="618">
        <v>0</v>
      </c>
      <c r="D375" s="618">
        <v>0</v>
      </c>
    </row>
    <row r="376" spans="2:4">
      <c r="B376" s="621">
        <v>44377</v>
      </c>
      <c r="C376" s="618">
        <v>0</v>
      </c>
      <c r="D376" s="618">
        <v>0</v>
      </c>
    </row>
    <row r="377" spans="2:4">
      <c r="B377" s="621">
        <v>44378</v>
      </c>
      <c r="C377" s="618">
        <v>0</v>
      </c>
      <c r="D377" s="618">
        <v>0</v>
      </c>
    </row>
    <row r="378" spans="2:4">
      <c r="B378" s="621">
        <v>44379</v>
      </c>
      <c r="C378" s="618">
        <v>0</v>
      </c>
      <c r="D378" s="618">
        <v>0</v>
      </c>
    </row>
    <row r="379" spans="2:4">
      <c r="B379" s="621">
        <v>44382</v>
      </c>
      <c r="C379" s="618">
        <v>0</v>
      </c>
      <c r="D379" s="618">
        <v>0</v>
      </c>
    </row>
    <row r="380" spans="2:4">
      <c r="B380" s="621">
        <v>44383</v>
      </c>
      <c r="C380" s="618">
        <v>-1.7329505357479569E-3</v>
      </c>
      <c r="D380" s="618">
        <v>0</v>
      </c>
    </row>
    <row r="381" spans="2:4">
      <c r="B381" s="621">
        <v>44384</v>
      </c>
      <c r="C381" s="618">
        <v>-1.1062055970281204E-3</v>
      </c>
      <c r="D381" s="618">
        <v>0</v>
      </c>
    </row>
    <row r="382" spans="2:4">
      <c r="B382" s="621">
        <v>44385</v>
      </c>
      <c r="C382" s="618">
        <v>-3.2024070417419059E-3</v>
      </c>
      <c r="D382" s="618">
        <v>0</v>
      </c>
    </row>
    <row r="383" spans="2:4">
      <c r="B383" s="621">
        <v>44386</v>
      </c>
      <c r="C383" s="618">
        <v>-2.2271453866663515E-3</v>
      </c>
      <c r="D383" s="618">
        <v>0</v>
      </c>
    </row>
    <row r="384" spans="2:4">
      <c r="B384" s="621">
        <v>44389</v>
      </c>
      <c r="C384" s="618">
        <v>-2.9476472122458297E-4</v>
      </c>
      <c r="D384" s="618">
        <v>0</v>
      </c>
    </row>
    <row r="385" spans="2:4">
      <c r="B385" s="621">
        <v>44390</v>
      </c>
      <c r="C385" s="618">
        <v>0</v>
      </c>
      <c r="D385" s="618">
        <v>0</v>
      </c>
    </row>
    <row r="386" spans="2:4">
      <c r="B386" s="621">
        <v>44391</v>
      </c>
      <c r="C386" s="618">
        <v>-5.9986079892937472E-4</v>
      </c>
      <c r="D386" s="618">
        <v>0</v>
      </c>
    </row>
    <row r="387" spans="2:4">
      <c r="B387" s="621">
        <v>44392</v>
      </c>
      <c r="C387" s="618">
        <v>-1.1223782042912855E-3</v>
      </c>
      <c r="D387" s="618">
        <v>0</v>
      </c>
    </row>
    <row r="388" spans="2:4">
      <c r="B388" s="621">
        <v>44393</v>
      </c>
      <c r="C388" s="618">
        <v>-1.543901341472198E-3</v>
      </c>
      <c r="D388" s="618">
        <v>0</v>
      </c>
    </row>
    <row r="389" spans="2:4">
      <c r="B389" s="621">
        <v>44396</v>
      </c>
      <c r="C389" s="618">
        <v>-5.0024805327807398E-3</v>
      </c>
      <c r="D389" s="618">
        <v>0</v>
      </c>
    </row>
    <row r="390" spans="2:4">
      <c r="B390" s="621">
        <v>44397</v>
      </c>
      <c r="C390" s="618">
        <v>-3.3739497205265145E-3</v>
      </c>
      <c r="D390" s="618">
        <v>0</v>
      </c>
    </row>
    <row r="391" spans="2:4">
      <c r="B391" s="621">
        <v>44398</v>
      </c>
      <c r="C391" s="618">
        <v>-1.5059205152961885E-3</v>
      </c>
      <c r="D391" s="618">
        <v>0</v>
      </c>
    </row>
    <row r="392" spans="2:4">
      <c r="B392" s="621">
        <v>44399</v>
      </c>
      <c r="C392" s="618">
        <v>0</v>
      </c>
      <c r="D392" s="618">
        <v>0</v>
      </c>
    </row>
    <row r="393" spans="2:4">
      <c r="B393" s="621">
        <v>44400</v>
      </c>
      <c r="C393" s="618">
        <v>0</v>
      </c>
      <c r="D393" s="618">
        <v>0</v>
      </c>
    </row>
    <row r="394" spans="2:4">
      <c r="B394" s="621">
        <v>44403</v>
      </c>
      <c r="C394" s="618">
        <v>-1.0305579889630101E-3</v>
      </c>
      <c r="D394" s="618">
        <v>0</v>
      </c>
    </row>
    <row r="395" spans="2:4">
      <c r="B395" s="621">
        <v>44404</v>
      </c>
      <c r="C395" s="618">
        <v>-3.7189049758672432E-3</v>
      </c>
      <c r="D395" s="618">
        <v>0</v>
      </c>
    </row>
    <row r="396" spans="2:4">
      <c r="B396" s="621">
        <v>44405</v>
      </c>
      <c r="C396" s="618">
        <v>-2.2362165694346237E-3</v>
      </c>
      <c r="D396" s="618">
        <v>0</v>
      </c>
    </row>
    <row r="397" spans="2:4">
      <c r="B397" s="621">
        <v>44406</v>
      </c>
      <c r="C397" s="618">
        <v>-2.7041770623170702E-4</v>
      </c>
      <c r="D397" s="618">
        <v>0</v>
      </c>
    </row>
    <row r="398" spans="2:4">
      <c r="B398" s="621">
        <v>44407</v>
      </c>
      <c r="C398" s="618">
        <v>-2.6898112996598389E-3</v>
      </c>
      <c r="D398" s="618">
        <v>0</v>
      </c>
    </row>
    <row r="399" spans="2:4">
      <c r="B399" s="621">
        <v>44410</v>
      </c>
      <c r="C399" s="618">
        <v>-1.9279087190382516E-3</v>
      </c>
      <c r="D399" s="618">
        <v>0</v>
      </c>
    </row>
    <row r="400" spans="2:4">
      <c r="B400" s="621">
        <v>44411</v>
      </c>
      <c r="C400" s="618">
        <v>-1.1385697012150642E-3</v>
      </c>
      <c r="D400" s="618">
        <v>0</v>
      </c>
    </row>
    <row r="401" spans="2:4">
      <c r="B401" s="621">
        <v>44412</v>
      </c>
      <c r="C401" s="618">
        <v>-1.7878285657736415E-3</v>
      </c>
      <c r="D401" s="618">
        <v>0</v>
      </c>
    </row>
    <row r="402" spans="2:4">
      <c r="B402" s="621">
        <v>44413</v>
      </c>
      <c r="C402" s="618">
        <v>-2.1987185534144693E-4</v>
      </c>
      <c r="D402" s="618">
        <v>0</v>
      </c>
    </row>
    <row r="403" spans="2:4">
      <c r="B403" s="621">
        <v>44414</v>
      </c>
      <c r="C403" s="618">
        <v>0</v>
      </c>
      <c r="D403" s="618">
        <v>0</v>
      </c>
    </row>
    <row r="404" spans="2:4">
      <c r="B404" s="621">
        <v>44417</v>
      </c>
      <c r="C404" s="618">
        <v>0</v>
      </c>
      <c r="D404" s="618">
        <v>0</v>
      </c>
    </row>
    <row r="405" spans="2:4">
      <c r="B405" s="621">
        <v>44418</v>
      </c>
      <c r="C405" s="618">
        <v>0</v>
      </c>
      <c r="D405" s="618">
        <v>0</v>
      </c>
    </row>
    <row r="406" spans="2:4">
      <c r="B406" s="621">
        <v>44419</v>
      </c>
      <c r="C406" s="618">
        <v>-1.5791404573239909E-4</v>
      </c>
      <c r="D406" s="618">
        <v>0</v>
      </c>
    </row>
    <row r="407" spans="2:4">
      <c r="B407" s="621">
        <v>44420</v>
      </c>
      <c r="C407" s="618">
        <v>-6.7180644581155136E-4</v>
      </c>
      <c r="D407" s="618">
        <v>0</v>
      </c>
    </row>
    <row r="408" spans="2:4">
      <c r="B408" s="621">
        <v>44421</v>
      </c>
      <c r="C408" s="618">
        <v>-1.9353338783435481E-3</v>
      </c>
      <c r="D408" s="618">
        <v>0</v>
      </c>
    </row>
    <row r="409" spans="2:4">
      <c r="B409" s="621">
        <v>44424</v>
      </c>
      <c r="C409" s="618">
        <v>-5.9263773307302037E-3</v>
      </c>
      <c r="D409" s="618">
        <v>0</v>
      </c>
    </row>
    <row r="410" spans="2:4">
      <c r="B410" s="621">
        <v>44425</v>
      </c>
      <c r="C410" s="618">
        <v>-9.4110584634812255E-3</v>
      </c>
      <c r="D410" s="618">
        <v>0</v>
      </c>
    </row>
    <row r="411" spans="2:4">
      <c r="B411" s="621">
        <v>44426</v>
      </c>
      <c r="C411" s="618">
        <v>-9.0320420040397309E-3</v>
      </c>
      <c r="D411" s="618">
        <v>0</v>
      </c>
    </row>
    <row r="412" spans="2:4">
      <c r="B412" s="621">
        <v>44427</v>
      </c>
      <c r="C412" s="618">
        <v>-6.9607223491771064E-3</v>
      </c>
      <c r="D412" s="618">
        <v>0</v>
      </c>
    </row>
    <row r="413" spans="2:4">
      <c r="B413" s="621">
        <v>44428</v>
      </c>
      <c r="C413" s="618">
        <v>-4.7522082119830777E-3</v>
      </c>
      <c r="D413" s="618">
        <v>0</v>
      </c>
    </row>
    <row r="414" spans="2:4">
      <c r="B414" s="621">
        <v>44431</v>
      </c>
      <c r="C414" s="618">
        <v>-4.0421891948895228E-3</v>
      </c>
      <c r="D414" s="618">
        <v>0</v>
      </c>
    </row>
    <row r="415" spans="2:4">
      <c r="B415" s="621">
        <v>44432</v>
      </c>
      <c r="C415" s="618">
        <v>-1.9003983355322385E-3</v>
      </c>
      <c r="D415" s="618">
        <v>0</v>
      </c>
    </row>
    <row r="416" spans="2:4">
      <c r="B416" s="621">
        <v>44433</v>
      </c>
      <c r="C416" s="618">
        <v>0</v>
      </c>
      <c r="D416" s="618">
        <v>0</v>
      </c>
    </row>
    <row r="417" spans="2:4">
      <c r="B417" s="621">
        <v>44434</v>
      </c>
      <c r="C417" s="618">
        <v>-1.0419739272711226E-3</v>
      </c>
      <c r="D417" s="618">
        <v>0</v>
      </c>
    </row>
    <row r="418" spans="2:4">
      <c r="B418" s="621">
        <v>44435</v>
      </c>
      <c r="C418" s="618">
        <v>0</v>
      </c>
      <c r="D418" s="618">
        <v>0</v>
      </c>
    </row>
    <row r="419" spans="2:4">
      <c r="B419" s="621">
        <v>44438</v>
      </c>
      <c r="C419" s="618">
        <v>-1.2328519436366481E-4</v>
      </c>
      <c r="D419" s="618">
        <v>0</v>
      </c>
    </row>
    <row r="420" spans="2:4">
      <c r="B420" s="621">
        <v>44439</v>
      </c>
      <c r="C420" s="618">
        <v>-7.9147138683632878E-4</v>
      </c>
      <c r="D420" s="618">
        <v>0</v>
      </c>
    </row>
    <row r="421" spans="2:4">
      <c r="B421" s="621">
        <v>44440</v>
      </c>
      <c r="C421" s="618">
        <v>-3.3716173523412607E-4</v>
      </c>
      <c r="D421" s="618">
        <v>0</v>
      </c>
    </row>
    <row r="422" spans="2:4">
      <c r="B422" s="621">
        <v>44441</v>
      </c>
      <c r="C422" s="618">
        <v>-1.9493278139308678E-3</v>
      </c>
      <c r="D422" s="618">
        <v>0</v>
      </c>
    </row>
    <row r="423" spans="2:4">
      <c r="B423" s="621">
        <v>44442</v>
      </c>
      <c r="C423" s="618">
        <v>-9.6446729753130178E-4</v>
      </c>
      <c r="D423" s="618">
        <v>0</v>
      </c>
    </row>
    <row r="424" spans="2:4">
      <c r="B424" s="621">
        <v>44445</v>
      </c>
      <c r="C424" s="618">
        <v>-1.2404166590729293E-4</v>
      </c>
      <c r="D424" s="618">
        <v>0</v>
      </c>
    </row>
    <row r="425" spans="2:4">
      <c r="B425" s="621">
        <v>44447</v>
      </c>
      <c r="C425" s="618">
        <v>-2.2309408106887529E-3</v>
      </c>
      <c r="D425" s="618">
        <v>0</v>
      </c>
    </row>
    <row r="426" spans="2:4">
      <c r="B426" s="621">
        <v>44448</v>
      </c>
      <c r="C426" s="618">
        <v>-1.8298388003606947E-3</v>
      </c>
      <c r="D426" s="618">
        <v>0</v>
      </c>
    </row>
    <row r="427" spans="2:4">
      <c r="B427" s="621">
        <v>44449</v>
      </c>
      <c r="C427" s="618">
        <v>-1.5960688136827939E-3</v>
      </c>
      <c r="D427" s="618">
        <v>0</v>
      </c>
    </row>
    <row r="428" spans="2:4">
      <c r="B428" s="621">
        <v>44452</v>
      </c>
      <c r="C428" s="618">
        <v>-1.7436604636156261E-4</v>
      </c>
      <c r="D428" s="618">
        <v>0</v>
      </c>
    </row>
    <row r="429" spans="2:4">
      <c r="B429" s="621">
        <v>44453</v>
      </c>
      <c r="C429" s="618">
        <v>0</v>
      </c>
      <c r="D429" s="618">
        <v>0</v>
      </c>
    </row>
    <row r="430" spans="2:4">
      <c r="B430" s="621">
        <v>44454</v>
      </c>
      <c r="C430" s="618">
        <v>0</v>
      </c>
      <c r="D430" s="618">
        <v>0</v>
      </c>
    </row>
    <row r="431" spans="2:4">
      <c r="B431" s="621">
        <v>44455</v>
      </c>
      <c r="C431" s="618">
        <v>0</v>
      </c>
      <c r="D431" s="618">
        <v>0</v>
      </c>
    </row>
    <row r="432" spans="2:4">
      <c r="B432" s="621">
        <v>44456</v>
      </c>
      <c r="C432" s="618">
        <v>-9.7180625755666217E-4</v>
      </c>
      <c r="D432" s="618">
        <v>0</v>
      </c>
    </row>
    <row r="433" spans="2:4">
      <c r="B433" s="621">
        <v>44459</v>
      </c>
      <c r="C433" s="618">
        <v>-5.0301737075569841E-3</v>
      </c>
      <c r="D433" s="618">
        <v>0</v>
      </c>
    </row>
    <row r="434" spans="2:4">
      <c r="B434" s="621">
        <v>44460</v>
      </c>
      <c r="C434" s="618">
        <v>-3.6689572473587173E-3</v>
      </c>
      <c r="D434" s="618">
        <v>0</v>
      </c>
    </row>
    <row r="435" spans="2:4">
      <c r="B435" s="621">
        <v>44461</v>
      </c>
      <c r="C435" s="618">
        <v>-8.643675581917476E-4</v>
      </c>
      <c r="D435" s="618">
        <v>0</v>
      </c>
    </row>
    <row r="436" spans="2:4">
      <c r="B436" s="621">
        <v>44462</v>
      </c>
      <c r="C436" s="618">
        <v>0</v>
      </c>
      <c r="D436" s="618">
        <v>0</v>
      </c>
    </row>
    <row r="437" spans="2:4">
      <c r="B437" s="621">
        <v>44463</v>
      </c>
      <c r="C437" s="618">
        <v>0</v>
      </c>
      <c r="D437" s="618">
        <v>0</v>
      </c>
    </row>
    <row r="438" spans="2:4">
      <c r="B438" s="621">
        <v>44466</v>
      </c>
      <c r="C438" s="618">
        <v>0</v>
      </c>
      <c r="D438" s="618">
        <v>0</v>
      </c>
    </row>
    <row r="439" spans="2:4">
      <c r="B439" s="621">
        <v>44467</v>
      </c>
      <c r="C439" s="618">
        <v>-2.9052729828986656E-3</v>
      </c>
      <c r="D439" s="618">
        <v>0</v>
      </c>
    </row>
    <row r="440" spans="2:4">
      <c r="B440" s="621">
        <v>44468</v>
      </c>
      <c r="C440" s="618">
        <v>-2.2537142390754994E-3</v>
      </c>
      <c r="D440" s="618">
        <v>0</v>
      </c>
    </row>
    <row r="441" spans="2:4">
      <c r="B441" s="621">
        <v>44469</v>
      </c>
      <c r="C441" s="618">
        <v>-1.7201220221437774E-3</v>
      </c>
      <c r="D441" s="618">
        <v>0</v>
      </c>
    </row>
    <row r="442" spans="2:4">
      <c r="B442" s="621">
        <v>44470</v>
      </c>
      <c r="C442" s="618">
        <v>0</v>
      </c>
      <c r="D442" s="618">
        <v>0</v>
      </c>
    </row>
    <row r="443" spans="2:4">
      <c r="B443" s="621">
        <v>44473</v>
      </c>
      <c r="C443" s="618">
        <v>-2.3497882823755312E-3</v>
      </c>
      <c r="D443" s="618">
        <v>0</v>
      </c>
    </row>
    <row r="444" spans="2:4">
      <c r="B444" s="621">
        <v>44474</v>
      </c>
      <c r="C444" s="618">
        <v>-1.9985329761789128E-3</v>
      </c>
      <c r="D444" s="618">
        <v>0</v>
      </c>
    </row>
    <row r="445" spans="2:4">
      <c r="B445" s="621">
        <v>44475</v>
      </c>
      <c r="C445" s="618">
        <v>-2.7155033369393733E-3</v>
      </c>
      <c r="D445" s="618">
        <v>0</v>
      </c>
    </row>
    <row r="446" spans="2:4">
      <c r="B446" s="621">
        <v>44476</v>
      </c>
      <c r="C446" s="618">
        <v>-1.1115923847668796E-3</v>
      </c>
      <c r="D446" s="618">
        <v>0</v>
      </c>
    </row>
    <row r="447" spans="2:4">
      <c r="B447" s="621">
        <v>44477</v>
      </c>
      <c r="C447" s="618">
        <v>0</v>
      </c>
      <c r="D447" s="618">
        <v>0</v>
      </c>
    </row>
    <row r="448" spans="2:4">
      <c r="B448" s="621">
        <v>44480</v>
      </c>
      <c r="C448" s="618">
        <v>-8.9668864036118734E-4</v>
      </c>
      <c r="D448" s="618">
        <v>0</v>
      </c>
    </row>
    <row r="449" spans="2:4">
      <c r="B449" s="621">
        <v>44482</v>
      </c>
      <c r="C449" s="618">
        <v>-7.0650411229711274E-4</v>
      </c>
      <c r="D449" s="618">
        <v>0</v>
      </c>
    </row>
    <row r="450" spans="2:4">
      <c r="B450" s="621">
        <v>44483</v>
      </c>
      <c r="C450" s="618">
        <v>0</v>
      </c>
      <c r="D450" s="618">
        <v>0</v>
      </c>
    </row>
    <row r="451" spans="2:4">
      <c r="B451" s="621">
        <v>44484</v>
      </c>
      <c r="C451" s="618">
        <v>0</v>
      </c>
      <c r="D451" s="618">
        <v>0</v>
      </c>
    </row>
    <row r="452" spans="2:4">
      <c r="B452" s="621">
        <v>44487</v>
      </c>
      <c r="C452" s="618">
        <v>0</v>
      </c>
      <c r="D452" s="618">
        <v>0</v>
      </c>
    </row>
    <row r="453" spans="2:4">
      <c r="B453" s="621">
        <v>44488</v>
      </c>
      <c r="C453" s="618">
        <v>-2.2356097712438183E-3</v>
      </c>
      <c r="D453" s="618">
        <v>0</v>
      </c>
    </row>
    <row r="454" spans="2:4">
      <c r="B454" s="621">
        <v>44489</v>
      </c>
      <c r="C454" s="618">
        <v>-2.246122716450305E-3</v>
      </c>
      <c r="D454" s="618">
        <v>0</v>
      </c>
    </row>
    <row r="455" spans="2:4">
      <c r="B455" s="621">
        <v>44490</v>
      </c>
      <c r="C455" s="618">
        <v>-4.1566497374723177E-3</v>
      </c>
      <c r="D455" s="618">
        <v>0</v>
      </c>
    </row>
    <row r="456" spans="2:4">
      <c r="B456" s="621">
        <v>44491</v>
      </c>
      <c r="C456" s="618">
        <v>-6.8458794052123073E-3</v>
      </c>
      <c r="D456" s="618">
        <v>0</v>
      </c>
    </row>
    <row r="457" spans="2:4">
      <c r="B457" s="621">
        <v>44494</v>
      </c>
      <c r="C457" s="618">
        <v>-4.8040972255967151E-3</v>
      </c>
      <c r="D457" s="618">
        <v>0</v>
      </c>
    </row>
    <row r="458" spans="2:4">
      <c r="B458" s="621">
        <v>44495</v>
      </c>
      <c r="C458" s="618">
        <v>-7.3890474157612962E-3</v>
      </c>
      <c r="D458" s="618">
        <v>0</v>
      </c>
    </row>
    <row r="459" spans="2:4">
      <c r="B459" s="621">
        <v>44496</v>
      </c>
      <c r="C459" s="618">
        <v>-9.0552393812194376E-3</v>
      </c>
      <c r="D459" s="618">
        <v>0</v>
      </c>
    </row>
    <row r="460" spans="2:4">
      <c r="B460" s="621">
        <v>44497</v>
      </c>
      <c r="C460" s="618">
        <v>-8.2909802740731564E-3</v>
      </c>
      <c r="D460" s="618">
        <v>0</v>
      </c>
    </row>
    <row r="461" spans="2:4">
      <c r="B461" s="621">
        <v>44498</v>
      </c>
      <c r="C461" s="618">
        <v>-9.5244401915892674E-3</v>
      </c>
      <c r="D461" s="618">
        <v>0</v>
      </c>
    </row>
    <row r="462" spans="2:4">
      <c r="B462" s="621">
        <v>44501</v>
      </c>
      <c r="C462" s="618">
        <v>-7.0591091890248592E-3</v>
      </c>
      <c r="D462" s="618">
        <v>0</v>
      </c>
    </row>
    <row r="463" spans="2:4">
      <c r="B463" s="621">
        <v>44503</v>
      </c>
      <c r="C463" s="618">
        <v>-4.5934584304611059E-3</v>
      </c>
      <c r="D463" s="618">
        <v>0</v>
      </c>
    </row>
    <row r="464" spans="2:4">
      <c r="B464" s="621">
        <v>44504</v>
      </c>
      <c r="C464" s="618">
        <v>-5.2441477323861285E-3</v>
      </c>
      <c r="D464" s="618">
        <v>0</v>
      </c>
    </row>
    <row r="465" spans="2:4">
      <c r="B465" s="621">
        <v>44505</v>
      </c>
      <c r="C465" s="618">
        <v>-3.9174523384104543E-3</v>
      </c>
      <c r="D465" s="618">
        <v>0</v>
      </c>
    </row>
    <row r="466" spans="2:4">
      <c r="B466" s="621">
        <v>44508</v>
      </c>
      <c r="C466" s="618">
        <v>-4.0199599137313857E-3</v>
      </c>
      <c r="D466" s="618">
        <v>0</v>
      </c>
    </row>
    <row r="467" spans="2:4">
      <c r="B467" s="621">
        <v>44509</v>
      </c>
      <c r="C467" s="618">
        <v>-3.8133101125256141E-3</v>
      </c>
      <c r="D467" s="618">
        <v>0</v>
      </c>
    </row>
    <row r="468" spans="2:4">
      <c r="B468" s="621">
        <v>44510</v>
      </c>
      <c r="C468" s="618">
        <v>-1.0792017996098524E-3</v>
      </c>
      <c r="D468" s="618">
        <v>0</v>
      </c>
    </row>
    <row r="469" spans="2:4">
      <c r="B469" s="621">
        <v>44511</v>
      </c>
      <c r="C469" s="618">
        <v>0</v>
      </c>
      <c r="D469" s="618">
        <v>0</v>
      </c>
    </row>
    <row r="470" spans="2:4">
      <c r="B470" s="621">
        <v>44512</v>
      </c>
      <c r="C470" s="618">
        <v>0</v>
      </c>
      <c r="D470" s="618">
        <v>0</v>
      </c>
    </row>
    <row r="471" spans="2:4">
      <c r="B471" s="621">
        <v>44516</v>
      </c>
      <c r="C471" s="618">
        <v>-1.4950292574721358E-3</v>
      </c>
      <c r="D471" s="618">
        <v>0</v>
      </c>
    </row>
    <row r="472" spans="2:4">
      <c r="B472" s="621">
        <v>44517</v>
      </c>
      <c r="C472" s="618">
        <v>-2.8940463614749445E-3</v>
      </c>
      <c r="D472" s="618">
        <v>0</v>
      </c>
    </row>
    <row r="473" spans="2:4">
      <c r="B473" s="621">
        <v>44518</v>
      </c>
      <c r="C473" s="618">
        <v>-1.9969252101451618E-3</v>
      </c>
      <c r="D473" s="618">
        <v>0</v>
      </c>
    </row>
    <row r="474" spans="2:4">
      <c r="B474" s="621">
        <v>44519</v>
      </c>
      <c r="C474" s="618">
        <v>-8.9771883816647247E-4</v>
      </c>
      <c r="D474" s="618">
        <v>0</v>
      </c>
    </row>
    <row r="475" spans="2:4">
      <c r="B475" s="621">
        <v>44522</v>
      </c>
      <c r="C475" s="618">
        <v>-1.7526223936730201E-3</v>
      </c>
      <c r="D475" s="618">
        <v>0</v>
      </c>
    </row>
    <row r="476" spans="2:4">
      <c r="B476" s="621">
        <v>44523</v>
      </c>
      <c r="C476" s="618">
        <v>-1.0928977621895708E-3</v>
      </c>
      <c r="D476" s="618">
        <v>0</v>
      </c>
    </row>
    <row r="477" spans="2:4">
      <c r="B477" s="621">
        <v>44524</v>
      </c>
      <c r="C477" s="618">
        <v>-6.5553269277252024E-4</v>
      </c>
      <c r="D477" s="618">
        <v>0</v>
      </c>
    </row>
    <row r="478" spans="2:4">
      <c r="B478" s="621">
        <v>44525</v>
      </c>
      <c r="C478" s="618">
        <v>0</v>
      </c>
      <c r="D478" s="618">
        <v>0</v>
      </c>
    </row>
    <row r="479" spans="2:4">
      <c r="B479" s="621">
        <v>44526</v>
      </c>
      <c r="C479" s="618">
        <v>-6.5147867944945759E-3</v>
      </c>
      <c r="D479" s="618">
        <v>0</v>
      </c>
    </row>
    <row r="480" spans="2:4">
      <c r="B480" s="621">
        <v>44529</v>
      </c>
      <c r="C480" s="618">
        <v>-4.8767204259860808E-3</v>
      </c>
      <c r="D480" s="618">
        <v>0</v>
      </c>
    </row>
    <row r="481" spans="2:4">
      <c r="B481" s="621">
        <v>44530</v>
      </c>
      <c r="C481" s="618">
        <v>-9.5043472851172872E-3</v>
      </c>
      <c r="D481" s="618">
        <v>0</v>
      </c>
    </row>
    <row r="482" spans="2:4">
      <c r="B482" s="621">
        <v>44531</v>
      </c>
      <c r="C482" s="618">
        <v>-1.1321245613906128E-2</v>
      </c>
      <c r="D482" s="618">
        <v>0</v>
      </c>
    </row>
    <row r="483" spans="2:4">
      <c r="B483" s="621">
        <v>44532</v>
      </c>
      <c r="C483" s="618">
        <v>-7.4529216487908556E-3</v>
      </c>
      <c r="D483" s="618">
        <v>0</v>
      </c>
    </row>
    <row r="484" spans="2:4">
      <c r="B484" s="621">
        <v>44533</v>
      </c>
      <c r="C484" s="618">
        <v>-5.9044738988915935E-3</v>
      </c>
      <c r="D484" s="618">
        <v>0</v>
      </c>
    </row>
    <row r="485" spans="2:4">
      <c r="B485" s="621">
        <v>44536</v>
      </c>
      <c r="C485" s="618">
        <v>-3.4521414070445289E-3</v>
      </c>
      <c r="D485" s="618">
        <v>0</v>
      </c>
    </row>
    <row r="486" spans="2:4">
      <c r="B486" s="621">
        <v>44537</v>
      </c>
      <c r="C486" s="618">
        <v>-2.4195419639345683E-3</v>
      </c>
      <c r="D486" s="618">
        <v>0</v>
      </c>
    </row>
    <row r="487" spans="2:4">
      <c r="B487" s="621">
        <v>44538</v>
      </c>
      <c r="C487" s="618">
        <v>-2.9496842533449641E-4</v>
      </c>
      <c r="D487" s="618">
        <v>0</v>
      </c>
    </row>
    <row r="488" spans="2:4">
      <c r="B488" s="621">
        <v>44539</v>
      </c>
      <c r="C488" s="618">
        <v>-2.0563706885853295E-3</v>
      </c>
      <c r="D488" s="618">
        <v>0</v>
      </c>
    </row>
    <row r="489" spans="2:4">
      <c r="B489" s="621">
        <v>44540</v>
      </c>
      <c r="C489" s="618">
        <v>0</v>
      </c>
      <c r="D489" s="618">
        <v>0</v>
      </c>
    </row>
    <row r="490" spans="2:4">
      <c r="B490" s="621">
        <v>44543</v>
      </c>
      <c r="C490" s="618">
        <v>-4.2619684840439209E-4</v>
      </c>
      <c r="D490" s="618">
        <v>0</v>
      </c>
    </row>
    <row r="491" spans="2:4">
      <c r="B491" s="621">
        <v>44544</v>
      </c>
      <c r="C491" s="618">
        <v>-2.2029727456975845E-3</v>
      </c>
      <c r="D491" s="618">
        <v>0</v>
      </c>
    </row>
    <row r="492" spans="2:4">
      <c r="B492" s="621">
        <v>44545</v>
      </c>
      <c r="C492" s="618">
        <v>-1.1670404156283176E-4</v>
      </c>
      <c r="D492" s="618">
        <v>0</v>
      </c>
    </row>
    <row r="493" spans="2:4">
      <c r="B493" s="621">
        <v>44546</v>
      </c>
      <c r="C493" s="618">
        <v>-1.1076038729020965E-3</v>
      </c>
      <c r="D493" s="618">
        <v>0</v>
      </c>
    </row>
    <row r="494" spans="2:4">
      <c r="B494" s="621">
        <v>44547</v>
      </c>
      <c r="C494" s="618">
        <v>-1.8308447573778253E-3</v>
      </c>
      <c r="D494" s="618">
        <v>0</v>
      </c>
    </row>
    <row r="495" spans="2:4">
      <c r="B495" s="621">
        <v>44550</v>
      </c>
      <c r="C495" s="618">
        <v>-5.6063245165376419E-3</v>
      </c>
      <c r="D495" s="618">
        <v>0</v>
      </c>
    </row>
    <row r="496" spans="2:4">
      <c r="B496" s="621">
        <v>44551</v>
      </c>
      <c r="C496" s="618">
        <v>-2.3107633818696405E-3</v>
      </c>
      <c r="D496" s="618">
        <v>0</v>
      </c>
    </row>
    <row r="497" spans="2:4">
      <c r="B497" s="621">
        <v>44552</v>
      </c>
      <c r="C497" s="618">
        <v>-1.4021806003132742E-3</v>
      </c>
      <c r="D497" s="618">
        <v>0</v>
      </c>
    </row>
    <row r="498" spans="2:4">
      <c r="B498" s="621">
        <v>44553</v>
      </c>
      <c r="C498" s="618">
        <v>-5.537432928617303E-4</v>
      </c>
      <c r="D498" s="618">
        <v>0</v>
      </c>
    </row>
    <row r="499" spans="2:4">
      <c r="B499" s="621">
        <v>44554</v>
      </c>
      <c r="C499" s="618">
        <v>-3.4062403418488874E-4</v>
      </c>
      <c r="D499" s="618">
        <v>0</v>
      </c>
    </row>
    <row r="500" spans="2:4">
      <c r="B500" s="621">
        <v>44557</v>
      </c>
      <c r="C500" s="618">
        <v>0</v>
      </c>
      <c r="D500" s="618">
        <v>0</v>
      </c>
    </row>
    <row r="501" spans="2:4">
      <c r="B501" s="621">
        <v>44558</v>
      </c>
      <c r="C501" s="618">
        <v>0</v>
      </c>
      <c r="D501" s="618">
        <v>0</v>
      </c>
    </row>
    <row r="502" spans="2:4">
      <c r="B502" s="621">
        <v>44559</v>
      </c>
      <c r="C502" s="618">
        <v>-2.6854404440135315E-4</v>
      </c>
      <c r="D502" s="618">
        <v>0</v>
      </c>
    </row>
    <row r="503" spans="2:4">
      <c r="B503" s="621">
        <v>44560</v>
      </c>
      <c r="C503" s="618">
        <v>0</v>
      </c>
      <c r="D503" s="618">
        <v>0</v>
      </c>
    </row>
    <row r="504" spans="2:4">
      <c r="B504" s="621">
        <v>44561</v>
      </c>
      <c r="C504" s="618">
        <v>0</v>
      </c>
      <c r="D504" s="618">
        <v>0</v>
      </c>
    </row>
    <row r="505" spans="2:4">
      <c r="B505" s="621">
        <v>44564</v>
      </c>
      <c r="C505" s="618">
        <v>-6.0406106957577865E-4</v>
      </c>
      <c r="D505" s="618">
        <v>0</v>
      </c>
    </row>
    <row r="506" spans="2:4">
      <c r="B506" s="621">
        <v>44565</v>
      </c>
      <c r="C506" s="618">
        <v>-1.0772320449801143E-3</v>
      </c>
      <c r="D506" s="618">
        <v>0</v>
      </c>
    </row>
    <row r="507" spans="2:4">
      <c r="B507" s="621">
        <v>44566</v>
      </c>
      <c r="C507" s="618">
        <v>-4.7933277606629909E-3</v>
      </c>
      <c r="D507" s="618">
        <v>0</v>
      </c>
    </row>
    <row r="508" spans="2:4">
      <c r="B508" s="621">
        <v>44567</v>
      </c>
      <c r="C508" s="618">
        <v>-4.2020777716781366E-3</v>
      </c>
      <c r="D508" s="618">
        <v>0</v>
      </c>
    </row>
    <row r="509" spans="2:4">
      <c r="B509" s="621">
        <v>44568</v>
      </c>
      <c r="C509" s="618">
        <v>-2.5545260410845261E-3</v>
      </c>
      <c r="D509" s="618">
        <v>0</v>
      </c>
    </row>
    <row r="510" spans="2:4">
      <c r="B510" s="621">
        <v>44571</v>
      </c>
      <c r="C510" s="618">
        <v>-2.7314923834660387E-3</v>
      </c>
      <c r="D510" s="618">
        <v>0</v>
      </c>
    </row>
    <row r="511" spans="2:4">
      <c r="B511" s="621">
        <v>44572</v>
      </c>
      <c r="C511" s="618">
        <v>-6.7039473695007512E-4</v>
      </c>
      <c r="D511" s="618">
        <v>0</v>
      </c>
    </row>
    <row r="512" spans="2:4">
      <c r="B512" s="621">
        <v>44573</v>
      </c>
      <c r="C512" s="618">
        <v>0</v>
      </c>
      <c r="D512" s="618">
        <v>0</v>
      </c>
    </row>
    <row r="513" spans="2:4">
      <c r="B513" s="621">
        <v>44574</v>
      </c>
      <c r="C513" s="618">
        <v>-7.8204089976785518E-4</v>
      </c>
      <c r="D513" s="618">
        <v>0</v>
      </c>
    </row>
    <row r="514" spans="2:4">
      <c r="B514" s="621">
        <v>44575</v>
      </c>
      <c r="C514" s="618">
        <v>0</v>
      </c>
      <c r="D514" s="618">
        <v>0</v>
      </c>
    </row>
    <row r="515" spans="2:4">
      <c r="B515" s="621">
        <v>44578</v>
      </c>
      <c r="C515" s="618">
        <v>0</v>
      </c>
      <c r="D515" s="618">
        <v>0</v>
      </c>
    </row>
    <row r="516" spans="2:4">
      <c r="B516" s="621">
        <v>44579</v>
      </c>
      <c r="C516" s="618">
        <v>0</v>
      </c>
      <c r="D516" s="618">
        <v>0</v>
      </c>
    </row>
    <row r="517" spans="2:4">
      <c r="B517" s="621">
        <v>44580</v>
      </c>
      <c r="C517" s="618">
        <v>0</v>
      </c>
      <c r="D517" s="618">
        <v>0</v>
      </c>
    </row>
    <row r="518" spans="2:4">
      <c r="B518" s="621">
        <v>44581</v>
      </c>
      <c r="C518" s="618">
        <v>0</v>
      </c>
      <c r="D518" s="618">
        <v>0</v>
      </c>
    </row>
    <row r="519" spans="2:4">
      <c r="B519" s="621">
        <v>44582</v>
      </c>
      <c r="C519" s="618">
        <v>-1.525889843935424E-3</v>
      </c>
      <c r="D519" s="618">
        <v>0</v>
      </c>
    </row>
    <row r="520" spans="2:4">
      <c r="B520" s="621">
        <v>44585</v>
      </c>
      <c r="C520" s="618">
        <v>-2.6504021745621387E-3</v>
      </c>
      <c r="D520" s="618">
        <v>0</v>
      </c>
    </row>
    <row r="521" spans="2:4">
      <c r="B521" s="621">
        <v>44586</v>
      </c>
      <c r="C521" s="618">
        <v>-2.6990102113189085E-4</v>
      </c>
      <c r="D521" s="618">
        <v>0</v>
      </c>
    </row>
    <row r="522" spans="2:4">
      <c r="B522" s="621">
        <v>44587</v>
      </c>
      <c r="C522" s="618">
        <v>0</v>
      </c>
      <c r="D522" s="618">
        <v>0</v>
      </c>
    </row>
    <row r="523" spans="2:4">
      <c r="B523" s="621">
        <v>44588</v>
      </c>
      <c r="C523" s="618">
        <v>0</v>
      </c>
      <c r="D523" s="618">
        <v>0</v>
      </c>
    </row>
    <row r="524" spans="2:4">
      <c r="B524" s="621">
        <v>44589</v>
      </c>
      <c r="C524" s="618">
        <v>0</v>
      </c>
      <c r="D524" s="618">
        <v>0</v>
      </c>
    </row>
    <row r="525" spans="2:4">
      <c r="B525" s="621">
        <v>44592</v>
      </c>
      <c r="C525" s="618">
        <v>0</v>
      </c>
      <c r="D525" s="618">
        <v>0</v>
      </c>
    </row>
    <row r="526" spans="2:4">
      <c r="B526" s="621">
        <v>44593</v>
      </c>
      <c r="C526" s="618">
        <v>0</v>
      </c>
      <c r="D526" s="618">
        <v>0</v>
      </c>
    </row>
    <row r="527" spans="2:4">
      <c r="B527" s="621">
        <v>44594</v>
      </c>
      <c r="C527" s="618">
        <v>0</v>
      </c>
      <c r="D527" s="618">
        <v>0</v>
      </c>
    </row>
    <row r="528" spans="2:4">
      <c r="B528" s="621">
        <v>44595</v>
      </c>
      <c r="C528" s="618">
        <v>-3.4854445060905626E-5</v>
      </c>
      <c r="D528" s="618">
        <v>0</v>
      </c>
    </row>
    <row r="529" spans="2:4">
      <c r="B529" s="621">
        <v>44596</v>
      </c>
      <c r="C529" s="618">
        <v>0</v>
      </c>
      <c r="D529" s="618">
        <v>0</v>
      </c>
    </row>
    <row r="530" spans="2:4">
      <c r="B530" s="621">
        <v>44599</v>
      </c>
      <c r="C530" s="618">
        <v>-1.8921389372161812E-4</v>
      </c>
      <c r="D530" s="618">
        <v>0</v>
      </c>
    </row>
    <row r="531" spans="2:4">
      <c r="B531" s="621">
        <v>44600</v>
      </c>
      <c r="C531" s="618">
        <v>-1.0132948470076286E-5</v>
      </c>
      <c r="D531" s="618">
        <v>0</v>
      </c>
    </row>
    <row r="532" spans="2:4">
      <c r="B532" s="621">
        <v>44601</v>
      </c>
      <c r="C532" s="618">
        <v>0</v>
      </c>
      <c r="D532" s="618">
        <v>0</v>
      </c>
    </row>
    <row r="533" spans="2:4">
      <c r="B533" s="621">
        <v>44602</v>
      </c>
      <c r="C533" s="618">
        <v>0</v>
      </c>
      <c r="D533" s="618">
        <v>0</v>
      </c>
    </row>
    <row r="534" spans="2:4">
      <c r="B534" s="621">
        <v>44603</v>
      </c>
      <c r="C534" s="618">
        <v>-9.3360205415093933E-4</v>
      </c>
      <c r="D534" s="618">
        <v>0</v>
      </c>
    </row>
    <row r="535" spans="2:4">
      <c r="B535" s="621">
        <v>44606</v>
      </c>
      <c r="C535" s="618">
        <v>0</v>
      </c>
      <c r="D535" s="618">
        <v>0</v>
      </c>
    </row>
    <row r="536" spans="2:4">
      <c r="B536" s="621">
        <v>44607</v>
      </c>
      <c r="C536" s="618">
        <v>0</v>
      </c>
      <c r="D536" s="618">
        <v>0</v>
      </c>
    </row>
    <row r="537" spans="2:4">
      <c r="B537" s="621">
        <v>44608</v>
      </c>
      <c r="C537" s="618">
        <v>0</v>
      </c>
      <c r="D537" s="618">
        <v>0</v>
      </c>
    </row>
    <row r="538" spans="2:4">
      <c r="B538" s="621">
        <v>44609</v>
      </c>
      <c r="C538" s="618">
        <v>-1.3373168544227321E-3</v>
      </c>
      <c r="D538" s="618">
        <v>0</v>
      </c>
    </row>
    <row r="539" spans="2:4">
      <c r="B539" s="621">
        <v>44610</v>
      </c>
      <c r="C539" s="618">
        <v>-2.5835372138575119E-3</v>
      </c>
      <c r="D539" s="618">
        <v>0</v>
      </c>
    </row>
    <row r="540" spans="2:4">
      <c r="B540" s="621">
        <v>44613</v>
      </c>
      <c r="C540" s="618">
        <v>-4.109023884755203E-3</v>
      </c>
      <c r="D540" s="618">
        <v>0</v>
      </c>
    </row>
    <row r="541" spans="2:4">
      <c r="B541" s="621">
        <v>44614</v>
      </c>
      <c r="C541" s="618">
        <v>-2.5533270627742244E-3</v>
      </c>
      <c r="D541" s="618">
        <v>0</v>
      </c>
    </row>
    <row r="542" spans="2:4">
      <c r="B542" s="621">
        <v>44615</v>
      </c>
      <c r="C542" s="618">
        <v>-3.4028466573033933E-3</v>
      </c>
      <c r="D542" s="618">
        <v>0</v>
      </c>
    </row>
    <row r="543" spans="2:4">
      <c r="B543" s="621">
        <v>44616</v>
      </c>
      <c r="C543" s="618">
        <v>-2.8134124664913607E-3</v>
      </c>
      <c r="D543" s="618">
        <v>0</v>
      </c>
    </row>
    <row r="544" spans="2:4">
      <c r="B544" s="621">
        <v>44617</v>
      </c>
      <c r="C544" s="618">
        <v>0</v>
      </c>
      <c r="D544" s="618">
        <v>0</v>
      </c>
    </row>
    <row r="545" spans="2:4">
      <c r="B545" s="621">
        <v>44622</v>
      </c>
      <c r="C545" s="618">
        <v>0</v>
      </c>
      <c r="D545" s="618">
        <v>0</v>
      </c>
    </row>
    <row r="546" spans="2:4">
      <c r="B546" s="621">
        <v>44623</v>
      </c>
      <c r="C546" s="618">
        <v>0</v>
      </c>
      <c r="D546" s="618">
        <v>0</v>
      </c>
    </row>
    <row r="547" spans="2:4">
      <c r="B547" s="621">
        <v>44624</v>
      </c>
      <c r="C547" s="618">
        <v>-1.5936775347644705E-3</v>
      </c>
      <c r="D547" s="618">
        <v>0</v>
      </c>
    </row>
    <row r="548" spans="2:4">
      <c r="B548" s="621">
        <v>44627</v>
      </c>
      <c r="C548" s="618">
        <v>-3.2312573910960873E-3</v>
      </c>
      <c r="D548" s="618">
        <v>0</v>
      </c>
    </row>
    <row r="549" spans="2:4">
      <c r="B549" s="621">
        <v>44628</v>
      </c>
      <c r="C549" s="618">
        <v>-1.5405469430648244E-3</v>
      </c>
      <c r="D549" s="618">
        <v>0</v>
      </c>
    </row>
    <row r="550" spans="2:4">
      <c r="B550" s="621">
        <v>44629</v>
      </c>
      <c r="C550" s="618">
        <v>0</v>
      </c>
      <c r="D550" s="618">
        <v>0</v>
      </c>
    </row>
    <row r="551" spans="2:4">
      <c r="B551" s="621">
        <v>44630</v>
      </c>
      <c r="C551" s="618">
        <v>0</v>
      </c>
      <c r="D551" s="618">
        <v>0</v>
      </c>
    </row>
    <row r="552" spans="2:4">
      <c r="B552" s="621">
        <v>44631</v>
      </c>
      <c r="C552" s="618">
        <v>-1.8270106217710413E-3</v>
      </c>
      <c r="D552" s="618">
        <v>0</v>
      </c>
    </row>
    <row r="553" spans="2:4">
      <c r="B553" s="621">
        <v>44634</v>
      </c>
      <c r="C553" s="618">
        <v>-1.9674179820499127E-3</v>
      </c>
      <c r="D553" s="618">
        <v>0</v>
      </c>
    </row>
    <row r="554" spans="2:4">
      <c r="B554" s="621">
        <v>44635</v>
      </c>
      <c r="C554" s="618">
        <v>-9.4382954184646373E-4</v>
      </c>
      <c r="D554" s="618">
        <v>0</v>
      </c>
    </row>
    <row r="555" spans="2:4">
      <c r="B555" s="621">
        <v>44636</v>
      </c>
      <c r="C555" s="618">
        <v>0</v>
      </c>
      <c r="D555" s="618">
        <v>0</v>
      </c>
    </row>
    <row r="556" spans="2:4">
      <c r="B556" s="621">
        <v>44637</v>
      </c>
      <c r="C556" s="618">
        <v>0</v>
      </c>
      <c r="D556" s="618">
        <v>0</v>
      </c>
    </row>
    <row r="557" spans="2:4">
      <c r="B557" s="621">
        <v>44638</v>
      </c>
      <c r="C557" s="618">
        <v>0</v>
      </c>
      <c r="D557" s="618">
        <v>0</v>
      </c>
    </row>
    <row r="558" spans="2:4">
      <c r="B558" s="621">
        <v>44641</v>
      </c>
      <c r="C558" s="618">
        <v>0</v>
      </c>
      <c r="D558" s="618">
        <v>0</v>
      </c>
    </row>
    <row r="559" spans="2:4">
      <c r="B559" s="621">
        <v>44642</v>
      </c>
      <c r="C559" s="618">
        <v>0</v>
      </c>
      <c r="D559" s="618">
        <v>0</v>
      </c>
    </row>
    <row r="560" spans="2:4">
      <c r="B560" s="621">
        <v>44643</v>
      </c>
      <c r="C560" s="618">
        <v>0</v>
      </c>
      <c r="D560" s="618">
        <v>0</v>
      </c>
    </row>
    <row r="561" spans="2:4">
      <c r="B561" s="621">
        <v>44644</v>
      </c>
      <c r="C561" s="618">
        <v>0</v>
      </c>
      <c r="D561" s="618">
        <v>0</v>
      </c>
    </row>
    <row r="562" spans="2:4">
      <c r="B562" s="621">
        <v>44645</v>
      </c>
      <c r="C562" s="618">
        <v>0</v>
      </c>
      <c r="D562" s="618">
        <v>0</v>
      </c>
    </row>
    <row r="563" spans="2:4">
      <c r="B563" s="621">
        <v>44648</v>
      </c>
      <c r="C563" s="618">
        <v>0</v>
      </c>
      <c r="D563" s="618">
        <v>0</v>
      </c>
    </row>
    <row r="564" spans="2:4">
      <c r="B564" s="621">
        <v>44649</v>
      </c>
      <c r="C564" s="618">
        <v>0</v>
      </c>
      <c r="D564" s="618">
        <v>0</v>
      </c>
    </row>
    <row r="565" spans="2:4">
      <c r="B565" s="621">
        <v>44650</v>
      </c>
      <c r="C565" s="618">
        <v>-4.8802806731473858E-4</v>
      </c>
      <c r="D565" s="618">
        <v>0</v>
      </c>
    </row>
    <row r="566" spans="2:4">
      <c r="B566" s="621">
        <v>44651</v>
      </c>
      <c r="C566" s="618">
        <v>-5.1582529592086868E-4</v>
      </c>
      <c r="D566" s="618">
        <v>0</v>
      </c>
    </row>
    <row r="567" spans="2:4">
      <c r="B567" s="621">
        <v>44652</v>
      </c>
      <c r="C567" s="618">
        <v>0</v>
      </c>
      <c r="D567" s="618">
        <v>0</v>
      </c>
    </row>
    <row r="568" spans="2:4">
      <c r="B568" s="621">
        <v>44655</v>
      </c>
      <c r="C568" s="618">
        <v>0</v>
      </c>
      <c r="D568" s="618">
        <v>0</v>
      </c>
    </row>
    <row r="569" spans="2:4">
      <c r="B569" s="621">
        <v>44656</v>
      </c>
      <c r="C569" s="618">
        <v>0</v>
      </c>
      <c r="D569" s="618">
        <v>0</v>
      </c>
    </row>
    <row r="570" spans="2:4">
      <c r="B570" s="621">
        <v>44657</v>
      </c>
      <c r="C570" s="618">
        <v>-4.0635116480958189E-4</v>
      </c>
      <c r="D570" s="618">
        <v>0</v>
      </c>
    </row>
    <row r="571" spans="2:4">
      <c r="B571" s="621">
        <v>44658</v>
      </c>
      <c r="C571" s="618">
        <v>0</v>
      </c>
      <c r="D571" s="618">
        <v>0</v>
      </c>
    </row>
    <row r="572" spans="2:4">
      <c r="B572" s="621">
        <v>44659</v>
      </c>
      <c r="C572" s="618">
        <v>0</v>
      </c>
      <c r="D572" s="618">
        <v>0</v>
      </c>
    </row>
    <row r="573" spans="2:4">
      <c r="B573" s="621">
        <v>44662</v>
      </c>
      <c r="C573" s="618">
        <v>-1.542108722105362E-3</v>
      </c>
      <c r="D573" s="618">
        <v>0</v>
      </c>
    </row>
    <row r="574" spans="2:4">
      <c r="B574" s="621">
        <v>44663</v>
      </c>
      <c r="C574" s="618">
        <v>-1.6037273143529873E-3</v>
      </c>
      <c r="D574" s="618">
        <v>0</v>
      </c>
    </row>
    <row r="575" spans="2:4">
      <c r="B575" s="621">
        <v>44664</v>
      </c>
      <c r="C575" s="618">
        <v>0</v>
      </c>
      <c r="D575" s="618">
        <v>0</v>
      </c>
    </row>
    <row r="576" spans="2:4">
      <c r="B576" s="621">
        <v>44665</v>
      </c>
      <c r="C576" s="618">
        <v>0</v>
      </c>
      <c r="D576" s="618">
        <v>0</v>
      </c>
    </row>
    <row r="577" spans="2:4">
      <c r="B577" s="621">
        <v>44669</v>
      </c>
      <c r="C577" s="618">
        <v>0</v>
      </c>
      <c r="D577" s="618">
        <v>0</v>
      </c>
    </row>
    <row r="578" spans="2:4">
      <c r="B578" s="621">
        <v>44670</v>
      </c>
      <c r="C578" s="618">
        <v>0</v>
      </c>
      <c r="D578" s="618">
        <v>0</v>
      </c>
    </row>
    <row r="579" spans="2:4">
      <c r="B579" s="621">
        <v>44671</v>
      </c>
      <c r="C579" s="618">
        <v>0</v>
      </c>
      <c r="D579" s="618">
        <v>0</v>
      </c>
    </row>
    <row r="580" spans="2:4">
      <c r="B580" s="621">
        <v>44673</v>
      </c>
      <c r="C580" s="618">
        <v>-9.894875627078914E-4</v>
      </c>
      <c r="D580" s="618">
        <v>0</v>
      </c>
    </row>
    <row r="581" spans="2:4">
      <c r="B581" s="621">
        <v>44676</v>
      </c>
      <c r="C581" s="618">
        <v>-1.1207170143903156E-3</v>
      </c>
      <c r="D581" s="618">
        <v>0</v>
      </c>
    </row>
    <row r="582" spans="2:4">
      <c r="B582" s="621">
        <v>44677</v>
      </c>
      <c r="C582" s="618">
        <v>-1.7372028805238138E-3</v>
      </c>
      <c r="D582" s="618">
        <v>0</v>
      </c>
    </row>
    <row r="583" spans="2:4">
      <c r="B583" s="621">
        <v>44678</v>
      </c>
      <c r="C583" s="618">
        <v>-6.3494875131919759E-4</v>
      </c>
      <c r="D583" s="618">
        <v>0</v>
      </c>
    </row>
    <row r="584" spans="2:4">
      <c r="B584" s="621">
        <v>44679</v>
      </c>
      <c r="C584" s="618">
        <v>0</v>
      </c>
      <c r="D584" s="618">
        <v>0</v>
      </c>
    </row>
    <row r="585" spans="2:4">
      <c r="B585" s="621">
        <v>44680</v>
      </c>
      <c r="C585" s="618">
        <v>-1.9965046504144546E-4</v>
      </c>
      <c r="D585" s="618">
        <v>0</v>
      </c>
    </row>
    <row r="586" spans="2:4">
      <c r="B586" s="621">
        <v>44683</v>
      </c>
      <c r="C586" s="618">
        <v>-7.9344856795593444E-4</v>
      </c>
      <c r="D586" s="618">
        <v>0</v>
      </c>
    </row>
    <row r="587" spans="2:4">
      <c r="B587" s="621">
        <v>44684</v>
      </c>
      <c r="C587" s="618">
        <v>-2.1307593223285348E-4</v>
      </c>
      <c r="D587" s="618">
        <v>0</v>
      </c>
    </row>
    <row r="588" spans="2:4">
      <c r="B588" s="621">
        <v>44685</v>
      </c>
      <c r="C588" s="618">
        <v>0</v>
      </c>
      <c r="D588" s="618">
        <v>0</v>
      </c>
    </row>
    <row r="589" spans="2:4">
      <c r="B589" s="621">
        <v>44686</v>
      </c>
      <c r="C589" s="618">
        <v>-1.6286871129134184E-3</v>
      </c>
      <c r="D589" s="618">
        <v>0</v>
      </c>
    </row>
    <row r="590" spans="2:4">
      <c r="B590" s="621">
        <v>44687</v>
      </c>
      <c r="C590" s="618">
        <v>-2.7950299463640471E-3</v>
      </c>
      <c r="D590" s="618">
        <v>0</v>
      </c>
    </row>
    <row r="591" spans="2:4">
      <c r="B591" s="621">
        <v>44690</v>
      </c>
      <c r="C591" s="618">
        <v>-5.7284817314298131E-3</v>
      </c>
      <c r="D591" s="618">
        <v>0</v>
      </c>
    </row>
    <row r="592" spans="2:4">
      <c r="B592" s="621">
        <v>44691</v>
      </c>
      <c r="C592" s="618">
        <v>-4.8208403949088208E-3</v>
      </c>
      <c r="D592" s="618">
        <v>0</v>
      </c>
    </row>
    <row r="593" spans="2:4">
      <c r="B593" s="621">
        <v>44692</v>
      </c>
      <c r="C593" s="618">
        <v>-3.7988244955490247E-3</v>
      </c>
      <c r="D593" s="618">
        <v>0</v>
      </c>
    </row>
    <row r="594" spans="2:4">
      <c r="B594" s="621">
        <v>44693</v>
      </c>
      <c r="C594" s="618">
        <v>-4.5908782368637713E-3</v>
      </c>
      <c r="D594" s="618">
        <v>0</v>
      </c>
    </row>
    <row r="595" spans="2:4">
      <c r="B595" s="621">
        <v>44694</v>
      </c>
      <c r="C595" s="618">
        <v>-2.1878106839368083E-3</v>
      </c>
      <c r="D595" s="618">
        <v>0</v>
      </c>
    </row>
    <row r="596" spans="2:4">
      <c r="B596" s="621">
        <v>44697</v>
      </c>
      <c r="C596" s="618">
        <v>-7.7489456391255374E-4</v>
      </c>
      <c r="D596" s="618">
        <v>0</v>
      </c>
    </row>
    <row r="597" spans="2:4">
      <c r="B597" s="621">
        <v>44698</v>
      </c>
      <c r="C597" s="618">
        <v>0</v>
      </c>
      <c r="D597" s="618">
        <v>0</v>
      </c>
    </row>
    <row r="598" spans="2:4">
      <c r="B598" s="621">
        <v>44699</v>
      </c>
      <c r="C598" s="618">
        <v>-2.2067772234467542E-3</v>
      </c>
      <c r="D598" s="618">
        <v>0</v>
      </c>
    </row>
    <row r="599" spans="2:4">
      <c r="B599" s="621">
        <v>44700</v>
      </c>
      <c r="C599" s="618">
        <v>-2.0444340198974009E-3</v>
      </c>
      <c r="D599" s="618">
        <v>0</v>
      </c>
    </row>
    <row r="600" spans="2:4">
      <c r="B600" s="621">
        <v>44701</v>
      </c>
      <c r="C600" s="618">
        <v>-1.1488966267109157E-3</v>
      </c>
      <c r="D600" s="618">
        <v>0</v>
      </c>
    </row>
    <row r="601" spans="2:4">
      <c r="B601" s="621">
        <v>44704</v>
      </c>
      <c r="C601" s="618">
        <v>0</v>
      </c>
      <c r="D601" s="618">
        <v>0</v>
      </c>
    </row>
    <row r="602" spans="2:4">
      <c r="B602" s="621">
        <v>44705</v>
      </c>
      <c r="C602" s="618">
        <v>-1.2795740273163769E-3</v>
      </c>
      <c r="D602" s="618">
        <v>0</v>
      </c>
    </row>
    <row r="603" spans="2:4">
      <c r="B603" s="621">
        <v>44706</v>
      </c>
      <c r="C603" s="618">
        <v>-1.4967039533475557E-4</v>
      </c>
      <c r="D603" s="618">
        <v>0</v>
      </c>
    </row>
    <row r="604" spans="2:4">
      <c r="B604" s="621">
        <v>44707</v>
      </c>
      <c r="C604" s="618">
        <v>0</v>
      </c>
      <c r="D604" s="618">
        <v>0</v>
      </c>
    </row>
    <row r="605" spans="2:4">
      <c r="B605" s="621">
        <v>44708</v>
      </c>
      <c r="C605" s="618">
        <v>0</v>
      </c>
      <c r="D605" s="618">
        <v>0</v>
      </c>
    </row>
    <row r="606" spans="2:4">
      <c r="B606" s="621">
        <v>44711</v>
      </c>
      <c r="C606" s="618">
        <v>-5.3086557063619644E-4</v>
      </c>
      <c r="D606" s="618">
        <v>0</v>
      </c>
    </row>
    <row r="607" spans="2:4">
      <c r="B607" s="621">
        <v>44712</v>
      </c>
      <c r="C607" s="618">
        <v>-1.3024275338735514E-4</v>
      </c>
      <c r="D607" s="618">
        <v>0</v>
      </c>
    </row>
    <row r="608" spans="2:4">
      <c r="B608" s="621">
        <v>44713</v>
      </c>
      <c r="C608" s="618">
        <v>0</v>
      </c>
      <c r="D608" s="618">
        <v>0</v>
      </c>
    </row>
    <row r="609" spans="2:4">
      <c r="B609" s="621">
        <v>44714</v>
      </c>
      <c r="C609" s="618">
        <v>0</v>
      </c>
      <c r="D609" s="618">
        <v>0</v>
      </c>
    </row>
    <row r="610" spans="2:4">
      <c r="B610" s="621">
        <v>44715</v>
      </c>
      <c r="C610" s="618">
        <v>-9.8180805895620171E-4</v>
      </c>
      <c r="D610" s="618">
        <v>0</v>
      </c>
    </row>
    <row r="611" spans="2:4">
      <c r="B611" s="621">
        <v>44718</v>
      </c>
      <c r="C611" s="618">
        <v>-7.4897194252543375E-4</v>
      </c>
      <c r="D611" s="618">
        <v>0</v>
      </c>
    </row>
    <row r="612" spans="2:4">
      <c r="B612" s="621">
        <v>44719</v>
      </c>
      <c r="C612" s="618">
        <v>0</v>
      </c>
      <c r="D612" s="618">
        <v>0</v>
      </c>
    </row>
    <row r="613" spans="2:4">
      <c r="B613" s="621">
        <v>44720</v>
      </c>
      <c r="C613" s="618">
        <v>-3.024706315812864E-4</v>
      </c>
      <c r="D613" s="618">
        <v>0</v>
      </c>
    </row>
    <row r="614" spans="2:4">
      <c r="B614" s="621">
        <v>44721</v>
      </c>
      <c r="C614" s="618">
        <v>-4.2056355499597853E-4</v>
      </c>
      <c r="D614" s="618">
        <v>0</v>
      </c>
    </row>
    <row r="615" spans="2:4">
      <c r="B615" s="621">
        <v>44722</v>
      </c>
      <c r="C615" s="618">
        <v>-9.0404063100180121E-4</v>
      </c>
      <c r="D615" s="618">
        <v>0</v>
      </c>
    </row>
    <row r="616" spans="2:4">
      <c r="B616" s="621">
        <v>44725</v>
      </c>
      <c r="C616" s="618">
        <v>-1.6159082204763031E-3</v>
      </c>
      <c r="D616" s="618">
        <v>0</v>
      </c>
    </row>
    <row r="617" spans="2:4">
      <c r="B617" s="621">
        <v>44726</v>
      </c>
      <c r="C617" s="618">
        <v>-1.8593618890180297E-3</v>
      </c>
      <c r="D617" s="618">
        <v>0</v>
      </c>
    </row>
    <row r="618" spans="2:4">
      <c r="B618" s="621">
        <v>44727</v>
      </c>
      <c r="C618" s="618">
        <v>0</v>
      </c>
      <c r="D618" s="618">
        <v>0</v>
      </c>
    </row>
    <row r="619" spans="2:4">
      <c r="B619" s="621">
        <v>44729</v>
      </c>
      <c r="C619" s="618">
        <v>-2.3106442183861153E-3</v>
      </c>
      <c r="D619" s="618">
        <v>0</v>
      </c>
    </row>
    <row r="620" spans="2:4">
      <c r="B620" s="621">
        <v>44732</v>
      </c>
      <c r="C620" s="618">
        <v>-2.4132271812024042E-3</v>
      </c>
      <c r="D620" s="618">
        <v>0</v>
      </c>
    </row>
    <row r="621" spans="2:4">
      <c r="B621" s="621">
        <v>44733</v>
      </c>
      <c r="C621" s="618">
        <v>-2.3466814573190886E-3</v>
      </c>
      <c r="D621" s="618">
        <v>0</v>
      </c>
    </row>
    <row r="622" spans="2:4">
      <c r="B622" s="621">
        <v>44734</v>
      </c>
      <c r="C622" s="618">
        <v>-2.3098454110090927E-3</v>
      </c>
      <c r="D622" s="618">
        <v>0</v>
      </c>
    </row>
    <row r="623" spans="2:4">
      <c r="B623" s="621">
        <v>44735</v>
      </c>
      <c r="C623" s="618">
        <v>-2.0633235311092735E-3</v>
      </c>
      <c r="D623" s="618">
        <v>0</v>
      </c>
    </row>
    <row r="624" spans="2:4">
      <c r="B624" s="621">
        <v>44736</v>
      </c>
      <c r="C624" s="618">
        <v>-1.4684624627829823E-3</v>
      </c>
      <c r="D624" s="618">
        <v>0</v>
      </c>
    </row>
    <row r="625" spans="2:4">
      <c r="B625" s="621">
        <v>44739</v>
      </c>
      <c r="C625" s="618">
        <v>-9.4928307117658761E-5</v>
      </c>
      <c r="D625" s="618">
        <v>0</v>
      </c>
    </row>
    <row r="626" spans="2:4">
      <c r="B626" s="621">
        <v>44740</v>
      </c>
      <c r="C626" s="618">
        <v>0</v>
      </c>
      <c r="D626" s="618">
        <v>0</v>
      </c>
    </row>
    <row r="627" spans="2:4">
      <c r="B627" s="621">
        <v>44741</v>
      </c>
      <c r="C627" s="618">
        <v>-3.7583789928874456E-4</v>
      </c>
      <c r="D627" s="618">
        <v>0</v>
      </c>
    </row>
    <row r="628" spans="2:4">
      <c r="B628" s="621">
        <v>44742</v>
      </c>
      <c r="C628" s="618">
        <v>0</v>
      </c>
      <c r="D628" s="618">
        <v>0</v>
      </c>
    </row>
    <row r="629" spans="2:4">
      <c r="B629" s="621">
        <v>44743</v>
      </c>
      <c r="C629" s="618">
        <v>0</v>
      </c>
      <c r="D629" s="618">
        <v>0</v>
      </c>
    </row>
    <row r="630" spans="2:4">
      <c r="B630" s="621">
        <v>44746</v>
      </c>
      <c r="C630" s="618">
        <v>-1.1063858928830328E-3</v>
      </c>
      <c r="D630" s="618">
        <v>0</v>
      </c>
    </row>
    <row r="631" spans="2:4">
      <c r="B631" s="621">
        <v>44747</v>
      </c>
      <c r="C631" s="618">
        <v>-1.8894099875471637E-3</v>
      </c>
      <c r="D631" s="618">
        <v>0</v>
      </c>
    </row>
    <row r="632" spans="2:4">
      <c r="B632" s="621">
        <v>44748</v>
      </c>
      <c r="C632" s="618">
        <v>-1.6639919480121446E-3</v>
      </c>
      <c r="D632" s="618">
        <v>0</v>
      </c>
    </row>
    <row r="633" spans="2:4">
      <c r="B633" s="621">
        <v>44749</v>
      </c>
      <c r="C633" s="618">
        <v>0</v>
      </c>
      <c r="D633" s="618">
        <v>0</v>
      </c>
    </row>
    <row r="634" spans="2:4">
      <c r="B634" s="621">
        <v>44750</v>
      </c>
      <c r="C634" s="618">
        <v>-1.6197110008997484E-4</v>
      </c>
      <c r="D634" s="618">
        <v>0</v>
      </c>
    </row>
    <row r="635" spans="2:4">
      <c r="B635" s="621">
        <v>44753</v>
      </c>
      <c r="C635" s="618">
        <v>-2.164936272033513E-3</v>
      </c>
      <c r="D635" s="618">
        <v>0</v>
      </c>
    </row>
    <row r="636" spans="2:4">
      <c r="B636" s="621">
        <v>44754</v>
      </c>
      <c r="C636" s="618">
        <v>-2.3323704059471373E-3</v>
      </c>
      <c r="D636" s="618">
        <v>0</v>
      </c>
    </row>
    <row r="637" spans="2:4">
      <c r="B637" s="621">
        <v>44755</v>
      </c>
      <c r="C637" s="618">
        <v>-2.1080375207770397E-3</v>
      </c>
      <c r="D637" s="618">
        <v>0</v>
      </c>
    </row>
    <row r="638" spans="2:4">
      <c r="B638" s="621">
        <v>44756</v>
      </c>
      <c r="C638" s="618">
        <v>-1.6499771962402709E-3</v>
      </c>
      <c r="D638" s="618">
        <v>0</v>
      </c>
    </row>
    <row r="639" spans="2:4">
      <c r="B639" s="621">
        <v>44757</v>
      </c>
      <c r="C639" s="618">
        <v>-7.2400139093153904E-4</v>
      </c>
      <c r="D639" s="618">
        <v>0</v>
      </c>
    </row>
    <row r="640" spans="2:4">
      <c r="B640" s="621">
        <v>44760</v>
      </c>
      <c r="C640" s="618">
        <v>-1.2881273226831302E-3</v>
      </c>
      <c r="D640" s="618">
        <v>0</v>
      </c>
    </row>
    <row r="641" spans="2:4">
      <c r="B641" s="621">
        <v>44761</v>
      </c>
      <c r="C641" s="618">
        <v>-2.8618614231634698E-4</v>
      </c>
      <c r="D641" s="618">
        <v>0</v>
      </c>
    </row>
    <row r="642" spans="2:4">
      <c r="B642" s="621">
        <v>44762</v>
      </c>
      <c r="C642" s="618">
        <v>0</v>
      </c>
      <c r="D642" s="618">
        <v>0</v>
      </c>
    </row>
    <row r="643" spans="2:4">
      <c r="B643" s="621">
        <v>44763</v>
      </c>
      <c r="C643" s="618">
        <v>0</v>
      </c>
      <c r="D643" s="618">
        <v>0</v>
      </c>
    </row>
    <row r="644" spans="2:4">
      <c r="B644" s="621">
        <v>44764</v>
      </c>
      <c r="C644" s="618">
        <v>-4.8332383569082982E-4</v>
      </c>
      <c r="D644" s="618">
        <v>0</v>
      </c>
    </row>
    <row r="645" spans="2:4">
      <c r="B645" s="621">
        <v>44767</v>
      </c>
      <c r="C645" s="618">
        <v>-7.7905208601869447E-4</v>
      </c>
      <c r="D645" s="618">
        <v>0</v>
      </c>
    </row>
    <row r="646" spans="2:4">
      <c r="B646" s="621">
        <v>44768</v>
      </c>
      <c r="C646" s="618">
        <v>-1.1238774405850638E-3</v>
      </c>
      <c r="D646" s="618">
        <v>0</v>
      </c>
    </row>
    <row r="647" spans="2:4">
      <c r="B647" s="621">
        <v>44769</v>
      </c>
      <c r="C647" s="618">
        <v>0</v>
      </c>
      <c r="D647" s="618">
        <v>0</v>
      </c>
    </row>
    <row r="648" spans="2:4">
      <c r="B648" s="621">
        <v>44770</v>
      </c>
      <c r="C648" s="618">
        <v>0</v>
      </c>
      <c r="D648" s="618">
        <v>0</v>
      </c>
    </row>
    <row r="649" spans="2:4">
      <c r="B649" s="621">
        <v>44771</v>
      </c>
      <c r="C649" s="618">
        <v>0</v>
      </c>
      <c r="D649" s="618">
        <v>0</v>
      </c>
    </row>
    <row r="650" spans="2:4">
      <c r="B650" s="621">
        <v>44774</v>
      </c>
      <c r="C650" s="618">
        <v>-3.1480496671354441E-4</v>
      </c>
      <c r="D650" s="618">
        <v>0</v>
      </c>
    </row>
    <row r="651" spans="2:4">
      <c r="B651" s="621">
        <v>44775</v>
      </c>
      <c r="C651" s="618">
        <v>0</v>
      </c>
      <c r="D651" s="618">
        <v>0</v>
      </c>
    </row>
    <row r="652" spans="2:4">
      <c r="B652" s="621">
        <v>44776</v>
      </c>
      <c r="C652" s="618">
        <v>0</v>
      </c>
      <c r="D652" s="618">
        <v>0</v>
      </c>
    </row>
    <row r="653" spans="2:4">
      <c r="B653" s="621">
        <v>44777</v>
      </c>
      <c r="C653" s="618">
        <v>0</v>
      </c>
      <c r="D653" s="618">
        <v>0</v>
      </c>
    </row>
    <row r="654" spans="2:4">
      <c r="B654" s="621">
        <v>44778</v>
      </c>
      <c r="C654" s="618">
        <v>0</v>
      </c>
      <c r="D654" s="618">
        <v>0</v>
      </c>
    </row>
    <row r="655" spans="2:4">
      <c r="B655" s="621">
        <v>44781</v>
      </c>
      <c r="C655" s="618">
        <v>0</v>
      </c>
      <c r="D655" s="618">
        <v>0</v>
      </c>
    </row>
    <row r="656" spans="2:4">
      <c r="B656" s="621">
        <v>44782</v>
      </c>
      <c r="C656" s="618">
        <v>-2.6029584769104996E-4</v>
      </c>
      <c r="D656" s="618">
        <v>0</v>
      </c>
    </row>
    <row r="657" spans="2:4">
      <c r="B657" s="621">
        <v>44783</v>
      </c>
      <c r="C657" s="618">
        <v>0</v>
      </c>
      <c r="D657" s="618">
        <v>0</v>
      </c>
    </row>
    <row r="658" spans="2:4">
      <c r="B658" s="621">
        <v>44784</v>
      </c>
      <c r="C658" s="618">
        <v>-8.8345376355436489E-4</v>
      </c>
      <c r="D658" s="618">
        <v>0</v>
      </c>
    </row>
    <row r="659" spans="2:4">
      <c r="B659" s="621">
        <v>44785</v>
      </c>
      <c r="C659" s="618">
        <v>0</v>
      </c>
      <c r="D659" s="618">
        <v>0</v>
      </c>
    </row>
    <row r="660" spans="2:4">
      <c r="B660" s="621">
        <v>44788</v>
      </c>
      <c r="C660" s="618">
        <v>0</v>
      </c>
      <c r="D660" s="618">
        <v>0</v>
      </c>
    </row>
    <row r="661" spans="2:4">
      <c r="B661" s="621">
        <v>44789</v>
      </c>
      <c r="C661" s="618">
        <v>-1.083304592310208E-3</v>
      </c>
      <c r="D661" s="618">
        <v>0</v>
      </c>
    </row>
    <row r="662" spans="2:4">
      <c r="B662" s="621">
        <v>44790</v>
      </c>
      <c r="C662" s="618">
        <v>0</v>
      </c>
      <c r="D662" s="618">
        <v>0</v>
      </c>
    </row>
    <row r="663" spans="2:4">
      <c r="B663" s="621">
        <v>44791</v>
      </c>
      <c r="C663" s="618">
        <v>0</v>
      </c>
      <c r="D663" s="618">
        <v>0</v>
      </c>
    </row>
    <row r="664" spans="2:4">
      <c r="B664" s="621">
        <v>44792</v>
      </c>
      <c r="C664" s="618">
        <v>-9.8448346632240558E-4</v>
      </c>
      <c r="D664" s="618">
        <v>0</v>
      </c>
    </row>
    <row r="665" spans="2:4">
      <c r="B665" s="621">
        <v>44795</v>
      </c>
      <c r="C665" s="618">
        <v>-8.2058991881517329E-5</v>
      </c>
      <c r="D665" s="618">
        <v>0</v>
      </c>
    </row>
    <row r="666" spans="2:4">
      <c r="B666" s="621">
        <v>44796</v>
      </c>
      <c r="C666" s="618">
        <v>0</v>
      </c>
      <c r="D666" s="618">
        <v>0</v>
      </c>
    </row>
    <row r="667" spans="2:4">
      <c r="B667" s="621">
        <v>44797</v>
      </c>
      <c r="C667" s="618">
        <v>0</v>
      </c>
      <c r="D667" s="618">
        <v>0</v>
      </c>
    </row>
    <row r="668" spans="2:4">
      <c r="B668" s="621">
        <v>44798</v>
      </c>
      <c r="C668" s="618">
        <v>-1.4462164332162963E-4</v>
      </c>
      <c r="D668" s="618">
        <v>0</v>
      </c>
    </row>
    <row r="669" spans="2:4">
      <c r="B669" s="621">
        <v>44799</v>
      </c>
      <c r="C669" s="618">
        <v>0</v>
      </c>
      <c r="D669" s="618">
        <v>0</v>
      </c>
    </row>
    <row r="670" spans="2:4">
      <c r="B670" s="621">
        <v>44802</v>
      </c>
      <c r="C670" s="618">
        <v>0</v>
      </c>
      <c r="D670" s="618">
        <v>0</v>
      </c>
    </row>
    <row r="671" spans="2:4">
      <c r="B671" s="621">
        <v>44803</v>
      </c>
      <c r="C671" s="618">
        <v>-3.8684825631851716E-4</v>
      </c>
      <c r="D671" s="618">
        <v>0</v>
      </c>
    </row>
    <row r="672" spans="2:4">
      <c r="B672" s="621">
        <v>44804</v>
      </c>
      <c r="C672" s="618">
        <v>0</v>
      </c>
      <c r="D672" s="618">
        <v>0</v>
      </c>
    </row>
    <row r="673" spans="2:4">
      <c r="B673" s="621">
        <v>44805</v>
      </c>
      <c r="C673" s="618">
        <v>0</v>
      </c>
      <c r="D673" s="618">
        <v>0</v>
      </c>
    </row>
    <row r="674" spans="2:4">
      <c r="B674" s="621">
        <v>44806</v>
      </c>
      <c r="C674" s="618">
        <v>0</v>
      </c>
      <c r="D674" s="618">
        <v>0</v>
      </c>
    </row>
    <row r="675" spans="2:4">
      <c r="B675" s="621">
        <v>44809</v>
      </c>
      <c r="C675" s="618">
        <v>0</v>
      </c>
      <c r="D675" s="618">
        <v>0</v>
      </c>
    </row>
    <row r="676" spans="2:4">
      <c r="B676" s="621">
        <v>44810</v>
      </c>
      <c r="C676" s="618">
        <v>-1.2831522913957505E-3</v>
      </c>
      <c r="D676" s="618">
        <v>0</v>
      </c>
    </row>
    <row r="677" spans="2:4">
      <c r="B677" s="621">
        <v>44812</v>
      </c>
      <c r="C677" s="618">
        <v>-2.0874859767109344E-3</v>
      </c>
      <c r="D677" s="618">
        <v>0</v>
      </c>
    </row>
    <row r="678" spans="2:4">
      <c r="B678" s="621">
        <v>44813</v>
      </c>
      <c r="C678" s="618">
        <v>0</v>
      </c>
      <c r="D678" s="618">
        <v>0</v>
      </c>
    </row>
    <row r="679" spans="2:4">
      <c r="B679" s="621">
        <v>44816</v>
      </c>
      <c r="C679" s="618">
        <v>0</v>
      </c>
      <c r="D679" s="618">
        <v>0</v>
      </c>
    </row>
    <row r="680" spans="2:4">
      <c r="B680" s="621">
        <v>44817</v>
      </c>
      <c r="C680" s="618">
        <v>0</v>
      </c>
      <c r="D680" s="618">
        <v>0</v>
      </c>
    </row>
    <row r="681" spans="2:4">
      <c r="B681" s="621">
        <v>44818</v>
      </c>
      <c r="C681" s="618">
        <v>0</v>
      </c>
      <c r="D681" s="618">
        <v>0</v>
      </c>
    </row>
    <row r="682" spans="2:4">
      <c r="B682" s="621">
        <v>44819</v>
      </c>
      <c r="C682" s="618">
        <v>0</v>
      </c>
      <c r="D682" s="618">
        <v>0</v>
      </c>
    </row>
    <row r="683" spans="2:4">
      <c r="B683" s="621">
        <v>44820</v>
      </c>
      <c r="C683" s="618">
        <v>-8.8235569834127503E-4</v>
      </c>
      <c r="D683" s="618">
        <v>0</v>
      </c>
    </row>
    <row r="684" spans="2:4">
      <c r="B684" s="621">
        <v>44823</v>
      </c>
      <c r="C684" s="618">
        <v>0</v>
      </c>
      <c r="D684" s="618">
        <v>0</v>
      </c>
    </row>
    <row r="685" spans="2:4">
      <c r="B685" s="621">
        <v>44824</v>
      </c>
      <c r="C685" s="618">
        <v>0</v>
      </c>
      <c r="D685" s="618">
        <v>0</v>
      </c>
    </row>
    <row r="686" spans="2:4">
      <c r="B686" s="621">
        <v>44825</v>
      </c>
      <c r="C686" s="618">
        <v>0</v>
      </c>
      <c r="D686" s="618">
        <v>0</v>
      </c>
    </row>
    <row r="687" spans="2:4">
      <c r="B687" s="621">
        <v>44826</v>
      </c>
      <c r="C687" s="618">
        <v>0</v>
      </c>
      <c r="D687" s="618">
        <v>0</v>
      </c>
    </row>
    <row r="688" spans="2:4">
      <c r="B688" s="621">
        <v>44827</v>
      </c>
      <c r="C688" s="618">
        <v>0</v>
      </c>
      <c r="D688" s="618">
        <v>0</v>
      </c>
    </row>
    <row r="689" spans="2:4">
      <c r="B689" s="621">
        <v>44830</v>
      </c>
      <c r="C689" s="618">
        <v>-2.2702124278090041E-3</v>
      </c>
      <c r="D689" s="618">
        <v>0</v>
      </c>
    </row>
    <row r="690" spans="2:4">
      <c r="B690" s="621">
        <v>44831</v>
      </c>
      <c r="C690" s="618">
        <v>-2.7983492631851181E-3</v>
      </c>
      <c r="D690" s="618">
        <v>0</v>
      </c>
    </row>
    <row r="691" spans="2:4">
      <c r="B691" s="621">
        <v>44832</v>
      </c>
      <c r="C691" s="618">
        <v>-2.9908958635674887E-3</v>
      </c>
      <c r="D691" s="618">
        <v>0</v>
      </c>
    </row>
    <row r="692" spans="2:4">
      <c r="B692" s="621">
        <v>44833</v>
      </c>
      <c r="C692" s="618">
        <v>-2.6599169543258805E-3</v>
      </c>
      <c r="D692" s="618">
        <v>0</v>
      </c>
    </row>
    <row r="693" spans="2:4">
      <c r="B693" s="621">
        <v>44834</v>
      </c>
      <c r="C693" s="618">
        <v>-5.6034821765083009E-4</v>
      </c>
      <c r="D693" s="618">
        <v>0</v>
      </c>
    </row>
    <row r="694" spans="2:4">
      <c r="B694" s="621">
        <v>44837</v>
      </c>
      <c r="C694" s="618">
        <v>0</v>
      </c>
      <c r="D694" s="618">
        <v>0</v>
      </c>
    </row>
    <row r="695" spans="2:4">
      <c r="B695" s="621">
        <v>44838</v>
      </c>
      <c r="C695" s="618">
        <v>0</v>
      </c>
      <c r="D695" s="618">
        <v>0</v>
      </c>
    </row>
    <row r="696" spans="2:4">
      <c r="B696" s="621">
        <v>44839</v>
      </c>
      <c r="C696" s="618">
        <v>0</v>
      </c>
      <c r="D696" s="618">
        <v>0</v>
      </c>
    </row>
    <row r="697" spans="2:4">
      <c r="B697" s="621">
        <v>44840</v>
      </c>
      <c r="C697" s="618">
        <v>0</v>
      </c>
      <c r="D697" s="618">
        <v>0</v>
      </c>
    </row>
    <row r="698" spans="2:4">
      <c r="B698" s="621">
        <v>44841</v>
      </c>
      <c r="C698" s="618">
        <v>0</v>
      </c>
      <c r="D698" s="618">
        <v>0</v>
      </c>
    </row>
    <row r="699" spans="2:4">
      <c r="B699" s="621">
        <v>44844</v>
      </c>
      <c r="C699" s="618">
        <v>0</v>
      </c>
      <c r="D699" s="618">
        <v>0</v>
      </c>
    </row>
    <row r="700" spans="2:4">
      <c r="B700" s="621">
        <v>44845</v>
      </c>
      <c r="C700" s="618">
        <v>-1.1472531738655478E-3</v>
      </c>
      <c r="D700" s="618">
        <v>0</v>
      </c>
    </row>
    <row r="701" spans="2:4">
      <c r="B701" s="621">
        <v>44847</v>
      </c>
      <c r="C701" s="618">
        <v>-1.5298100294648398E-3</v>
      </c>
      <c r="D701" s="618">
        <v>0</v>
      </c>
    </row>
    <row r="702" spans="2:4">
      <c r="B702" s="621">
        <v>44848</v>
      </c>
      <c r="C702">
        <v>-1.7756638747177256E-3</v>
      </c>
      <c r="D702">
        <v>0</v>
      </c>
    </row>
    <row r="703" spans="2:4">
      <c r="B703" s="621">
        <v>44851</v>
      </c>
      <c r="C703">
        <v>-2.4318378079868364E-4</v>
      </c>
      <c r="D703">
        <v>0</v>
      </c>
    </row>
    <row r="704" spans="2:4">
      <c r="B704" s="621">
        <v>44852</v>
      </c>
      <c r="C704">
        <v>0</v>
      </c>
      <c r="D704">
        <v>0</v>
      </c>
    </row>
    <row r="705" spans="2:4">
      <c r="B705" s="621">
        <v>44853</v>
      </c>
      <c r="C705">
        <v>0</v>
      </c>
      <c r="D705">
        <v>0</v>
      </c>
    </row>
    <row r="706" spans="2:4">
      <c r="B706" s="621">
        <v>44854</v>
      </c>
      <c r="C706">
        <v>0</v>
      </c>
      <c r="D706">
        <v>0</v>
      </c>
    </row>
    <row r="707" spans="2:4">
      <c r="B707" s="621">
        <v>44855</v>
      </c>
      <c r="C707">
        <v>0</v>
      </c>
      <c r="D707">
        <v>0</v>
      </c>
    </row>
    <row r="708" spans="2:4">
      <c r="B708" s="621">
        <v>44858</v>
      </c>
      <c r="C708">
        <v>-1.5727630324294806E-3</v>
      </c>
      <c r="D708">
        <v>0</v>
      </c>
    </row>
    <row r="709" spans="2:4">
      <c r="B709" s="621">
        <v>44859</v>
      </c>
      <c r="C709">
        <v>-3.2460510453312663E-3</v>
      </c>
      <c r="D709">
        <v>0</v>
      </c>
    </row>
    <row r="710" spans="2:4">
      <c r="B710" s="621">
        <v>44860</v>
      </c>
      <c r="C710">
        <v>-4.4430484425329597E-3</v>
      </c>
      <c r="D710">
        <v>0</v>
      </c>
    </row>
    <row r="711" spans="2:4">
      <c r="B711" s="621">
        <v>44861</v>
      </c>
      <c r="C711">
        <v>-2.1567243383961987E-3</v>
      </c>
      <c r="D711">
        <v>0</v>
      </c>
    </row>
    <row r="712" spans="2:4">
      <c r="B712" s="621">
        <v>44862</v>
      </c>
      <c r="C712">
        <v>-5.897815807556217E-4</v>
      </c>
      <c r="D712">
        <v>0</v>
      </c>
    </row>
    <row r="713" spans="2:4">
      <c r="B713" s="621">
        <v>44865</v>
      </c>
      <c r="C713">
        <v>0</v>
      </c>
      <c r="D713">
        <v>0</v>
      </c>
    </row>
    <row r="714" spans="2:4">
      <c r="B714" s="621">
        <v>44866</v>
      </c>
      <c r="C714">
        <v>-4.7369183901690981E-5</v>
      </c>
      <c r="D714">
        <v>0</v>
      </c>
    </row>
    <row r="715" spans="2:4">
      <c r="B715" s="621">
        <v>44868</v>
      </c>
      <c r="C715">
        <v>0</v>
      </c>
      <c r="D715">
        <v>0</v>
      </c>
    </row>
    <row r="716" spans="2:4">
      <c r="B716" s="621">
        <v>44869</v>
      </c>
      <c r="C716">
        <v>0</v>
      </c>
      <c r="D716">
        <v>0</v>
      </c>
    </row>
    <row r="717" spans="2:4">
      <c r="B717" s="621">
        <v>44872</v>
      </c>
      <c r="C717">
        <v>-2.0573047597951533E-3</v>
      </c>
      <c r="D717">
        <v>0</v>
      </c>
    </row>
    <row r="718" spans="2:4">
      <c r="B718" s="621">
        <v>44873</v>
      </c>
      <c r="C718">
        <v>-2.2460197438203267E-3</v>
      </c>
      <c r="D718">
        <v>0</v>
      </c>
    </row>
    <row r="719" spans="2:4">
      <c r="B719" s="621">
        <v>44874</v>
      </c>
      <c r="C719">
        <v>-2.353190313043374E-3</v>
      </c>
      <c r="D719">
        <v>0</v>
      </c>
    </row>
    <row r="720" spans="2:4">
      <c r="B720" s="621">
        <v>44875</v>
      </c>
      <c r="C720">
        <v>-3.544894520857933E-3</v>
      </c>
      <c r="D720">
        <v>0</v>
      </c>
    </row>
    <row r="721" spans="2:4">
      <c r="B721" s="621">
        <v>44879</v>
      </c>
      <c r="C721">
        <v>-1.9042786317960969E-3</v>
      </c>
      <c r="D721">
        <v>0</v>
      </c>
    </row>
    <row r="722" spans="2:4">
      <c r="B722" s="621">
        <v>44881</v>
      </c>
      <c r="C722">
        <v>-3.5859218006140114E-3</v>
      </c>
      <c r="D722">
        <v>0</v>
      </c>
    </row>
    <row r="723" spans="2:4">
      <c r="B723" s="621">
        <v>44882</v>
      </c>
      <c r="C723">
        <v>-4.2936229068262222E-3</v>
      </c>
      <c r="D723">
        <v>0</v>
      </c>
    </row>
    <row r="724" spans="2:4">
      <c r="B724" s="621">
        <v>44883</v>
      </c>
      <c r="C724">
        <v>-4.3510382102815992E-3</v>
      </c>
      <c r="D724">
        <v>0</v>
      </c>
    </row>
    <row r="725" spans="2:4">
      <c r="B725" s="621">
        <v>44886</v>
      </c>
      <c r="C725">
        <v>-2.1876583168720654E-3</v>
      </c>
      <c r="D725">
        <v>0</v>
      </c>
    </row>
    <row r="726" spans="2:4">
      <c r="B726" s="621">
        <v>44887</v>
      </c>
      <c r="C726">
        <v>-2.7161872611238813E-3</v>
      </c>
      <c r="D726">
        <v>0</v>
      </c>
    </row>
    <row r="727" spans="2:4">
      <c r="B727" s="621">
        <v>44888</v>
      </c>
      <c r="C727">
        <v>-3.4192806245018081E-3</v>
      </c>
      <c r="D727">
        <v>0</v>
      </c>
    </row>
    <row r="728" spans="2:4">
      <c r="B728" s="621">
        <v>44889</v>
      </c>
      <c r="C728">
        <v>-6.4297361476384207E-4</v>
      </c>
      <c r="D728">
        <v>0</v>
      </c>
    </row>
    <row r="729" spans="2:4">
      <c r="B729" s="621">
        <v>44890</v>
      </c>
      <c r="C729">
        <v>-1.4846644067738612E-3</v>
      </c>
      <c r="D729">
        <v>0</v>
      </c>
    </row>
    <row r="730" spans="2:4">
      <c r="B730" s="621">
        <v>44893</v>
      </c>
      <c r="C730">
        <v>-1.6321200854011453E-3</v>
      </c>
      <c r="D730">
        <v>0</v>
      </c>
    </row>
    <row r="731" spans="2:4">
      <c r="B731" s="621">
        <v>44894</v>
      </c>
      <c r="C731">
        <v>-1.3082881533121871E-5</v>
      </c>
      <c r="D731">
        <v>0</v>
      </c>
    </row>
    <row r="732" spans="2:4">
      <c r="B732" s="621">
        <v>44895</v>
      </c>
      <c r="C732">
        <v>0</v>
      </c>
      <c r="D732">
        <v>0</v>
      </c>
    </row>
    <row r="733" spans="2:4">
      <c r="B733" s="621">
        <v>44896</v>
      </c>
      <c r="C733">
        <v>-4.2438685480483684E-4</v>
      </c>
      <c r="D733">
        <v>0</v>
      </c>
    </row>
    <row r="734" spans="2:4">
      <c r="B734" s="621">
        <v>44897</v>
      </c>
      <c r="C734">
        <v>0</v>
      </c>
      <c r="D734">
        <v>0</v>
      </c>
    </row>
    <row r="735" spans="2:4">
      <c r="B735" s="621">
        <v>44900</v>
      </c>
      <c r="C735">
        <v>-1.3650743297899393E-3</v>
      </c>
      <c r="D735">
        <v>0</v>
      </c>
    </row>
    <row r="736" spans="2:4">
      <c r="B736" s="621">
        <v>44901</v>
      </c>
      <c r="C736">
        <v>-2.8665949480176645E-3</v>
      </c>
      <c r="D736">
        <v>0</v>
      </c>
    </row>
    <row r="737" spans="2:4">
      <c r="B737" s="621">
        <v>44902</v>
      </c>
      <c r="C737">
        <v>-2.2695939793334619E-3</v>
      </c>
      <c r="D737">
        <v>0</v>
      </c>
    </row>
    <row r="738" spans="2:4">
      <c r="B738" s="621">
        <v>44903</v>
      </c>
      <c r="C738">
        <v>-2.5186282631732837E-3</v>
      </c>
      <c r="D738">
        <v>0</v>
      </c>
    </row>
    <row r="739" spans="2:4">
      <c r="B739" s="621">
        <v>44904</v>
      </c>
      <c r="C739">
        <v>-2.5152778753907423E-3</v>
      </c>
      <c r="D739">
        <v>0</v>
      </c>
    </row>
    <row r="740" spans="2:4">
      <c r="B740" s="621">
        <v>44907</v>
      </c>
      <c r="C740">
        <v>-3.3664383411865506E-3</v>
      </c>
      <c r="D740">
        <v>0</v>
      </c>
    </row>
    <row r="741" spans="2:4">
      <c r="B741" s="621">
        <v>44908</v>
      </c>
      <c r="C741">
        <v>-4.2508142548739469E-3</v>
      </c>
      <c r="D741">
        <v>0</v>
      </c>
    </row>
    <row r="742" spans="2:4">
      <c r="B742" s="621">
        <v>44909</v>
      </c>
      <c r="C742">
        <v>-1.7959853321993791E-3</v>
      </c>
      <c r="D742">
        <v>0</v>
      </c>
    </row>
    <row r="743" spans="2:4">
      <c r="B743" s="621">
        <v>44910</v>
      </c>
      <c r="C743">
        <v>-1.0795233421598827E-3</v>
      </c>
      <c r="D743">
        <v>0</v>
      </c>
    </row>
    <row r="744" spans="2:4">
      <c r="B744" s="621">
        <v>44911</v>
      </c>
      <c r="C744">
        <v>-1.7020701097479884E-3</v>
      </c>
      <c r="D744">
        <v>0</v>
      </c>
    </row>
    <row r="745" spans="2:4">
      <c r="B745" s="621">
        <v>44914</v>
      </c>
      <c r="C745">
        <v>-4.9963260860264036E-4</v>
      </c>
      <c r="D745">
        <v>0</v>
      </c>
    </row>
    <row r="746" spans="2:4">
      <c r="B746" s="621">
        <v>44915</v>
      </c>
      <c r="C746">
        <v>0</v>
      </c>
      <c r="D746">
        <v>0</v>
      </c>
    </row>
    <row r="747" spans="2:4">
      <c r="B747" s="621">
        <v>44916</v>
      </c>
      <c r="C747">
        <v>0</v>
      </c>
      <c r="D747">
        <v>0</v>
      </c>
    </row>
    <row r="748" spans="2:4">
      <c r="B748" s="621">
        <v>44917</v>
      </c>
      <c r="C748">
        <v>0</v>
      </c>
      <c r="D748">
        <v>0</v>
      </c>
    </row>
    <row r="749" spans="2:4">
      <c r="B749" s="621">
        <v>44918</v>
      </c>
      <c r="C749">
        <v>0</v>
      </c>
      <c r="D749">
        <v>0</v>
      </c>
    </row>
    <row r="750" spans="2:4">
      <c r="B750" s="621">
        <v>44921</v>
      </c>
      <c r="C750">
        <v>-8.7846997944507343E-5</v>
      </c>
      <c r="D750">
        <v>0</v>
      </c>
    </row>
    <row r="751" spans="2:4">
      <c r="B751" s="621">
        <v>44922</v>
      </c>
      <c r="C751">
        <v>-1.0458056367190771E-4</v>
      </c>
      <c r="D751">
        <v>0</v>
      </c>
    </row>
    <row r="752" spans="2:4">
      <c r="B752" s="621">
        <v>44923</v>
      </c>
      <c r="C752">
        <v>0</v>
      </c>
      <c r="D752">
        <v>0</v>
      </c>
    </row>
    <row r="753" spans="2:4">
      <c r="B753" s="621">
        <v>44924</v>
      </c>
      <c r="C753">
        <v>0</v>
      </c>
      <c r="D753">
        <v>0</v>
      </c>
    </row>
    <row r="754" spans="2:4">
      <c r="B754" s="621">
        <v>44925</v>
      </c>
      <c r="C754">
        <v>0</v>
      </c>
      <c r="D754">
        <v>0</v>
      </c>
    </row>
    <row r="755" spans="2:4">
      <c r="B755" s="621">
        <v>44928</v>
      </c>
      <c r="C755">
        <v>-2.5574303065329929E-3</v>
      </c>
      <c r="D755">
        <v>0</v>
      </c>
    </row>
    <row r="756" spans="2:4">
      <c r="B756" s="621">
        <v>44929</v>
      </c>
      <c r="C756">
        <v>-3.4966487231178345E-3</v>
      </c>
      <c r="D756">
        <v>0</v>
      </c>
    </row>
    <row r="757" spans="2:4">
      <c r="B757" s="621">
        <v>44930</v>
      </c>
      <c r="C757">
        <v>-2.6551790632739491E-3</v>
      </c>
      <c r="D757">
        <v>0</v>
      </c>
    </row>
    <row r="758" spans="2:4">
      <c r="B758" s="621">
        <v>44931</v>
      </c>
      <c r="C758">
        <v>-1.7868085471760553E-3</v>
      </c>
      <c r="D758">
        <v>0</v>
      </c>
    </row>
    <row r="759" spans="2:4">
      <c r="B759" s="621">
        <v>44932</v>
      </c>
      <c r="C759">
        <v>-1.4654587953357723E-3</v>
      </c>
      <c r="D759">
        <v>0</v>
      </c>
    </row>
    <row r="760" spans="2:4">
      <c r="B760" s="621">
        <v>44935</v>
      </c>
      <c r="C760">
        <v>-8.4540873922145376E-4</v>
      </c>
      <c r="D760">
        <v>0</v>
      </c>
    </row>
    <row r="761" spans="2:4">
      <c r="B761" s="621">
        <v>44936</v>
      </c>
      <c r="C761">
        <v>0</v>
      </c>
      <c r="D761">
        <v>0</v>
      </c>
    </row>
    <row r="762" spans="2:4">
      <c r="B762" s="621">
        <v>44937</v>
      </c>
      <c r="C762">
        <v>0</v>
      </c>
      <c r="D762">
        <v>0</v>
      </c>
    </row>
    <row r="763" spans="2:4">
      <c r="B763" s="621">
        <v>44938</v>
      </c>
      <c r="C763">
        <v>-1.4785992604415821E-4</v>
      </c>
      <c r="D763">
        <v>0</v>
      </c>
    </row>
    <row r="764" spans="2:4">
      <c r="B764" s="621">
        <v>44939</v>
      </c>
      <c r="C764">
        <v>0</v>
      </c>
      <c r="D764">
        <v>0</v>
      </c>
    </row>
    <row r="765" spans="2:4">
      <c r="B765" s="621">
        <v>44942</v>
      </c>
      <c r="C765">
        <v>0</v>
      </c>
      <c r="D765">
        <v>0</v>
      </c>
    </row>
    <row r="766" spans="2:4">
      <c r="B766" s="621">
        <v>44943</v>
      </c>
      <c r="C766">
        <v>0</v>
      </c>
      <c r="D766">
        <v>0</v>
      </c>
    </row>
    <row r="767" spans="2:4">
      <c r="B767" s="621">
        <v>44944</v>
      </c>
      <c r="C767">
        <v>0</v>
      </c>
      <c r="D767">
        <v>0</v>
      </c>
    </row>
    <row r="768" spans="2:4">
      <c r="B768" s="621">
        <v>44945</v>
      </c>
      <c r="C768">
        <v>0</v>
      </c>
      <c r="D768">
        <v>0</v>
      </c>
    </row>
    <row r="769" spans="2:4">
      <c r="B769" s="621">
        <v>44946</v>
      </c>
      <c r="C769">
        <v>0</v>
      </c>
      <c r="D769">
        <v>0</v>
      </c>
    </row>
    <row r="770" spans="2:4">
      <c r="B770" s="621">
        <v>44949</v>
      </c>
      <c r="C770">
        <v>-2.0575747690287916E-4</v>
      </c>
      <c r="D770">
        <v>0</v>
      </c>
    </row>
    <row r="771" spans="2:4">
      <c r="B771" s="621">
        <v>44950</v>
      </c>
      <c r="C771">
        <v>0</v>
      </c>
      <c r="D771">
        <v>0</v>
      </c>
    </row>
    <row r="772" spans="2:4">
      <c r="B772" s="621">
        <v>44951</v>
      </c>
      <c r="C772">
        <v>0</v>
      </c>
      <c r="D772">
        <v>0</v>
      </c>
    </row>
    <row r="773" spans="2:4">
      <c r="B773" s="621">
        <v>44952</v>
      </c>
      <c r="C773">
        <v>0</v>
      </c>
      <c r="D773">
        <v>0</v>
      </c>
    </row>
    <row r="774" spans="2:4">
      <c r="B774" s="621">
        <v>44953</v>
      </c>
      <c r="C774">
        <v>0</v>
      </c>
      <c r="D774">
        <v>0</v>
      </c>
    </row>
    <row r="775" spans="2:4">
      <c r="B775" s="621">
        <v>44956</v>
      </c>
      <c r="C775">
        <v>0</v>
      </c>
      <c r="D775">
        <v>0</v>
      </c>
    </row>
    <row r="776" spans="2:4">
      <c r="B776" s="621">
        <v>44957</v>
      </c>
      <c r="C776">
        <v>0</v>
      </c>
      <c r="D776">
        <v>0</v>
      </c>
    </row>
    <row r="777" spans="2:4">
      <c r="B777" s="621">
        <v>44958</v>
      </c>
      <c r="C777">
        <v>0</v>
      </c>
      <c r="D777">
        <v>0</v>
      </c>
    </row>
    <row r="778" spans="2:4">
      <c r="B778" s="621">
        <v>44959</v>
      </c>
      <c r="C778">
        <v>0</v>
      </c>
      <c r="D778">
        <v>0</v>
      </c>
    </row>
    <row r="779" spans="2:4">
      <c r="B779" s="621">
        <v>44960</v>
      </c>
      <c r="C779">
        <v>-1.0548044545307667E-3</v>
      </c>
      <c r="D779">
        <v>0</v>
      </c>
    </row>
    <row r="780" spans="2:4">
      <c r="B780" s="621">
        <v>44963</v>
      </c>
      <c r="C780">
        <v>-8.0190452288020353E-4</v>
      </c>
      <c r="D780">
        <v>0</v>
      </c>
    </row>
    <row r="781" spans="2:4">
      <c r="B781" s="621">
        <v>44964</v>
      </c>
      <c r="C781">
        <v>-1.1364123170252149E-3</v>
      </c>
      <c r="D781">
        <v>0</v>
      </c>
    </row>
    <row r="782" spans="2:4">
      <c r="B782" s="621">
        <v>44965</v>
      </c>
      <c r="C782">
        <v>0</v>
      </c>
      <c r="D782">
        <v>0</v>
      </c>
    </row>
    <row r="783" spans="2:4">
      <c r="B783" s="621">
        <v>44966</v>
      </c>
      <c r="C783">
        <v>-2.0734864114092533E-3</v>
      </c>
      <c r="D783">
        <v>0</v>
      </c>
    </row>
    <row r="784" spans="2:4">
      <c r="B784" s="621">
        <v>44967</v>
      </c>
      <c r="C784">
        <v>-5.7278118201520289E-4</v>
      </c>
      <c r="D784">
        <v>0</v>
      </c>
    </row>
    <row r="785" spans="2:4">
      <c r="B785" s="621">
        <v>44970</v>
      </c>
      <c r="C785">
        <v>-5.4520439029359657E-4</v>
      </c>
      <c r="D785">
        <v>0</v>
      </c>
    </row>
    <row r="786" spans="2:4">
      <c r="B786" s="621">
        <v>44971</v>
      </c>
      <c r="C786">
        <v>-1.2199642515963172E-3</v>
      </c>
      <c r="D786">
        <v>0</v>
      </c>
    </row>
    <row r="787" spans="2:4">
      <c r="B787" s="621">
        <v>44972</v>
      </c>
      <c r="C787">
        <v>0</v>
      </c>
      <c r="D787">
        <v>0</v>
      </c>
    </row>
    <row r="788" spans="2:4">
      <c r="B788" s="621">
        <v>44973</v>
      </c>
      <c r="C788">
        <v>0</v>
      </c>
      <c r="D788">
        <v>0</v>
      </c>
    </row>
    <row r="789" spans="2:4">
      <c r="B789" s="621">
        <v>44974</v>
      </c>
      <c r="C789">
        <v>-9.914727116796529E-4</v>
      </c>
      <c r="D789">
        <v>0</v>
      </c>
    </row>
    <row r="790" spans="2:4">
      <c r="B790" s="621">
        <v>44979</v>
      </c>
      <c r="C790">
        <v>-1.3978919219495012E-3</v>
      </c>
      <c r="D790">
        <v>0</v>
      </c>
    </row>
    <row r="791" spans="2:4">
      <c r="B791" s="621">
        <v>44980</v>
      </c>
      <c r="C791">
        <v>-1.6387355646619861E-3</v>
      </c>
      <c r="D791">
        <v>0</v>
      </c>
    </row>
    <row r="792" spans="2:4">
      <c r="B792" s="621">
        <v>44981</v>
      </c>
      <c r="C792">
        <v>-1.2838282048152072E-3</v>
      </c>
      <c r="D792">
        <v>0</v>
      </c>
    </row>
    <row r="793" spans="2:4">
      <c r="B793" s="621">
        <v>44984</v>
      </c>
      <c r="C793">
        <v>-1.9161063347379326E-3</v>
      </c>
      <c r="D793">
        <v>0</v>
      </c>
    </row>
    <row r="794" spans="2:4">
      <c r="B794" s="621">
        <v>44985</v>
      </c>
      <c r="C794">
        <v>-1.7592608056504755E-3</v>
      </c>
      <c r="D794">
        <v>0</v>
      </c>
    </row>
    <row r="795" spans="2:4">
      <c r="B795" s="621">
        <v>44986</v>
      </c>
      <c r="C795">
        <v>-3.3340057694123404E-3</v>
      </c>
      <c r="D795">
        <v>0</v>
      </c>
    </row>
    <row r="796" spans="2:4">
      <c r="B796" s="621">
        <v>44987</v>
      </c>
      <c r="C796">
        <v>-3.5341926460191742E-3</v>
      </c>
      <c r="D796">
        <v>0</v>
      </c>
    </row>
    <row r="797" spans="2:4">
      <c r="B797" s="621">
        <v>44988</v>
      </c>
      <c r="C797">
        <v>-2.8804078249297094E-3</v>
      </c>
      <c r="D797">
        <v>0</v>
      </c>
    </row>
    <row r="798" spans="2:4">
      <c r="B798" s="621">
        <v>44991</v>
      </c>
      <c r="C798">
        <v>-1.8133647042806178E-3</v>
      </c>
      <c r="D798">
        <v>0</v>
      </c>
    </row>
    <row r="799" spans="2:4">
      <c r="B799" s="621">
        <v>44992</v>
      </c>
      <c r="C799">
        <v>-8.7972292759663784E-4</v>
      </c>
      <c r="D799">
        <v>0</v>
      </c>
    </row>
    <row r="800" spans="2:4">
      <c r="B800" s="621">
        <v>44993</v>
      </c>
      <c r="C800">
        <v>0</v>
      </c>
      <c r="D800">
        <v>0</v>
      </c>
    </row>
    <row r="801" spans="2:4">
      <c r="B801" s="621">
        <v>44994</v>
      </c>
      <c r="C801">
        <v>-2.1234537100850437E-3</v>
      </c>
      <c r="D801">
        <v>0</v>
      </c>
    </row>
    <row r="802" spans="2:4">
      <c r="B802" s="621">
        <v>44995</v>
      </c>
      <c r="C802">
        <v>-2.2379166699598718E-3</v>
      </c>
      <c r="D802">
        <v>0</v>
      </c>
    </row>
    <row r="803" spans="2:4">
      <c r="B803" s="621">
        <v>44998</v>
      </c>
      <c r="C803">
        <v>-3.3425803677628041E-3</v>
      </c>
      <c r="D803">
        <v>0</v>
      </c>
    </row>
    <row r="804" spans="2:4">
      <c r="B804" s="621">
        <v>44999</v>
      </c>
      <c r="C804">
        <v>-4.0699895035151146E-3</v>
      </c>
      <c r="D804">
        <v>0</v>
      </c>
    </row>
    <row r="805" spans="2:4">
      <c r="B805" s="621">
        <v>45000</v>
      </c>
      <c r="C805">
        <v>-2.6933759411297276E-3</v>
      </c>
      <c r="D805">
        <v>0</v>
      </c>
    </row>
    <row r="806" spans="2:4">
      <c r="B806" s="621">
        <v>45001</v>
      </c>
      <c r="C806">
        <v>-1.7901213532678373E-3</v>
      </c>
      <c r="D806">
        <v>0</v>
      </c>
    </row>
    <row r="807" spans="2:4">
      <c r="B807" s="621">
        <v>45002</v>
      </c>
      <c r="C807">
        <v>-2.6024051192375941E-3</v>
      </c>
      <c r="D807">
        <v>0</v>
      </c>
    </row>
    <row r="808" spans="2:4">
      <c r="B808" s="621">
        <v>45005</v>
      </c>
      <c r="C808">
        <v>-4.6242727333973832E-3</v>
      </c>
      <c r="D808">
        <v>0</v>
      </c>
    </row>
    <row r="809" spans="2:4">
      <c r="B809" s="621">
        <v>45006</v>
      </c>
      <c r="C809">
        <v>-4.3931273713883057E-3</v>
      </c>
      <c r="D809">
        <v>0</v>
      </c>
    </row>
    <row r="810" spans="2:4">
      <c r="B810" s="621">
        <v>45007</v>
      </c>
      <c r="C810">
        <v>-3.4145487568224553E-3</v>
      </c>
      <c r="D810">
        <v>0</v>
      </c>
    </row>
    <row r="811" spans="2:4">
      <c r="B811" s="621">
        <v>45008</v>
      </c>
      <c r="C811">
        <v>-4.5308376155623886E-3</v>
      </c>
      <c r="D811">
        <v>0</v>
      </c>
    </row>
    <row r="812" spans="2:4">
      <c r="B812" s="621">
        <v>45009</v>
      </c>
      <c r="C812">
        <v>-2.424325906718594E-3</v>
      </c>
      <c r="D812">
        <v>0</v>
      </c>
    </row>
    <row r="813" spans="2:4">
      <c r="B813" s="621">
        <v>45012</v>
      </c>
      <c r="C813">
        <v>-2.042228916951494E-3</v>
      </c>
      <c r="D813">
        <v>0</v>
      </c>
    </row>
    <row r="814" spans="2:4">
      <c r="B814" s="621">
        <v>45013</v>
      </c>
      <c r="C814">
        <v>0</v>
      </c>
      <c r="D814">
        <v>0</v>
      </c>
    </row>
    <row r="815" spans="2:4">
      <c r="B815" s="621">
        <v>45014</v>
      </c>
      <c r="C815">
        <v>-4.9812958896144899E-4</v>
      </c>
      <c r="D815">
        <v>0</v>
      </c>
    </row>
    <row r="816" spans="2:4">
      <c r="B816" s="621">
        <v>45015</v>
      </c>
      <c r="C816">
        <v>0</v>
      </c>
      <c r="D816">
        <v>0</v>
      </c>
    </row>
    <row r="817" spans="2:4">
      <c r="B817" s="621">
        <v>45016</v>
      </c>
      <c r="C817">
        <v>-1.6843023123224166E-3</v>
      </c>
      <c r="D81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Capa</vt:lpstr>
      <vt:lpstr>Rebalanceamento</vt:lpstr>
      <vt:lpstr>Posição AUM</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RF &amp; RV Guide</vt:lpstr>
      <vt:lpstr>Fund Guide</vt:lpstr>
      <vt:lpstr>AA DB</vt:lpstr>
      <vt:lpstr>Taxas Diárias</vt:lpstr>
      <vt:lpstr>Classificação</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2023-04-04T15:53:43Z</cp:lastPrinted>
  <dcterms:created xsi:type="dcterms:W3CDTF">2020-12-28T22:16:49Z</dcterms:created>
  <dcterms:modified xsi:type="dcterms:W3CDTF">2023-04-04T15:54:31Z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